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customProperty3.bin" ContentType="application/vnd.openxmlformats-officedocument.spreadsheetml.customProperty"/>
  <Override PartName="/xl/drawings/drawing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charts/chart6.xml" ContentType="application/vnd.openxmlformats-officedocument.drawingml.chart+xml"/>
  <Override PartName="/xl/theme/themeOverride5.xml" ContentType="application/vnd.openxmlformats-officedocument.themeOverride+xml"/>
  <Override PartName="/xl/charts/chart7.xml" ContentType="application/vnd.openxmlformats-officedocument.drawingml.chart+xml"/>
  <Override PartName="/xl/theme/themeOverride6.xml" ContentType="application/vnd.openxmlformats-officedocument.themeOverride+xml"/>
  <Override PartName="/xl/charts/chart8.xml" ContentType="application/vnd.openxmlformats-officedocument.drawingml.chart+xml"/>
  <Override PartName="/xl/theme/themeOverride7.xml" ContentType="application/vnd.openxmlformats-officedocument.themeOverride+xml"/>
  <Override PartName="/xl/charts/chart9.xml" ContentType="application/vnd.openxmlformats-officedocument.drawingml.chart+xml"/>
  <Override PartName="/xl/theme/themeOverride8.xml" ContentType="application/vnd.openxmlformats-officedocument.themeOverride+xml"/>
  <Override PartName="/xl/charts/chart10.xml" ContentType="application/vnd.openxmlformats-officedocument.drawingml.chart+xml"/>
  <Override PartName="/xl/theme/themeOverride9.xml" ContentType="application/vnd.openxmlformats-officedocument.themeOverride+xml"/>
  <Override PartName="/xl/charts/chart11.xml" ContentType="application/vnd.openxmlformats-officedocument.drawingml.chart+xml"/>
  <Override PartName="/xl/theme/themeOverride10.xml" ContentType="application/vnd.openxmlformats-officedocument.themeOverride+xml"/>
  <Override PartName="/xl/charts/chart12.xml" ContentType="application/vnd.openxmlformats-officedocument.drawingml.chart+xml"/>
  <Override PartName="/xl/theme/themeOverride11.xml" ContentType="application/vnd.openxmlformats-officedocument.themeOverride+xml"/>
  <Override PartName="/xl/charts/chart13.xml" ContentType="application/vnd.openxmlformats-officedocument.drawingml.chart+xml"/>
  <Override PartName="/xl/theme/themeOverride12.xml" ContentType="application/vnd.openxmlformats-officedocument.themeOverride+xml"/>
  <Override PartName="/xl/charts/chart14.xml" ContentType="application/vnd.openxmlformats-officedocument.drawingml.chart+xml"/>
  <Override PartName="/xl/theme/themeOverride13.xml" ContentType="application/vnd.openxmlformats-officedocument.themeOverride+xml"/>
  <Override PartName="/xl/charts/chart15.xml" ContentType="application/vnd.openxmlformats-officedocument.drawingml.chart+xml"/>
  <Override PartName="/xl/theme/themeOverride14.xml" ContentType="application/vnd.openxmlformats-officedocument.themeOverride+xml"/>
  <Override PartName="/xl/charts/chart16.xml" ContentType="application/vnd.openxmlformats-officedocument.drawingml.chart+xml"/>
  <Override PartName="/xl/theme/themeOverride15.xml" ContentType="application/vnd.openxmlformats-officedocument.themeOverride+xml"/>
  <Override PartName="/xl/charts/chart17.xml" ContentType="application/vnd.openxmlformats-officedocument.drawingml.chart+xml"/>
  <Override PartName="/xl/theme/themeOverride16.xml" ContentType="application/vnd.openxmlformats-officedocument.themeOverride+xml"/>
  <Override PartName="/xl/customProperty4.bin" ContentType="application/vnd.openxmlformats-officedocument.spreadsheetml.customProperty"/>
  <Override PartName="/xl/drawings/drawing3.xml" ContentType="application/vnd.openxmlformats-officedocument.drawing+xml"/>
  <Override PartName="/xl/charts/chart18.xml" ContentType="application/vnd.openxmlformats-officedocument.drawingml.chart+xml"/>
  <Override PartName="/xl/theme/themeOverride17.xml" ContentType="application/vnd.openxmlformats-officedocument.themeOverride+xml"/>
  <Override PartName="/xl/charts/chart19.xml" ContentType="application/vnd.openxmlformats-officedocument.drawingml.chart+xml"/>
  <Override PartName="/xl/theme/themeOverride18.xml" ContentType="application/vnd.openxmlformats-officedocument.themeOverride+xml"/>
  <Override PartName="/xl/charts/chart20.xml" ContentType="application/vnd.openxmlformats-officedocument.drawingml.chart+xml"/>
  <Override PartName="/xl/theme/themeOverride19.xml" ContentType="application/vnd.openxmlformats-officedocument.themeOverride+xml"/>
  <Override PartName="/xl/charts/chart21.xml" ContentType="application/vnd.openxmlformats-officedocument.drawingml.chart+xml"/>
  <Override PartName="/xl/theme/themeOverride20.xml" ContentType="application/vnd.openxmlformats-officedocument.themeOverride+xml"/>
  <Override PartName="/xl/charts/chart22.xml" ContentType="application/vnd.openxmlformats-officedocument.drawingml.chart+xml"/>
  <Override PartName="/xl/theme/themeOverride21.xml" ContentType="application/vnd.openxmlformats-officedocument.themeOverride+xml"/>
  <Override PartName="/xl/charts/chart23.xml" ContentType="application/vnd.openxmlformats-officedocument.drawingml.chart+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theme/themeOverride25.xml" ContentType="application/vnd.openxmlformats-officedocument.themeOverride+xml"/>
  <Override PartName="/xl/charts/chart27.xml" ContentType="application/vnd.openxmlformats-officedocument.drawingml.chart+xml"/>
  <Override PartName="/xl/theme/themeOverride26.xml" ContentType="application/vnd.openxmlformats-officedocument.themeOverride+xml"/>
  <Override PartName="/xl/charts/chart28.xml" ContentType="application/vnd.openxmlformats-officedocument.drawingml.chart+xml"/>
  <Override PartName="/xl/theme/themeOverride27.xml" ContentType="application/vnd.openxmlformats-officedocument.themeOverride+xml"/>
  <Override PartName="/xl/charts/chart29.xml" ContentType="application/vnd.openxmlformats-officedocument.drawingml.chart+xml"/>
  <Override PartName="/xl/theme/themeOverride28.xml" ContentType="application/vnd.openxmlformats-officedocument.themeOverride+xml"/>
  <Override PartName="/xl/charts/chart30.xml" ContentType="application/vnd.openxmlformats-officedocument.drawingml.chart+xml"/>
  <Override PartName="/xl/theme/themeOverride29.xml" ContentType="application/vnd.openxmlformats-officedocument.themeOverride+xml"/>
  <Override PartName="/xl/charts/chart31.xml" ContentType="application/vnd.openxmlformats-officedocument.drawingml.chart+xml"/>
  <Override PartName="/xl/theme/themeOverride30.xml" ContentType="application/vnd.openxmlformats-officedocument.themeOverride+xml"/>
  <Override PartName="/xl/customProperty5.bin" ContentType="application/vnd.openxmlformats-officedocument.spreadsheetml.customProperty"/>
  <Override PartName="/xl/drawings/drawing4.xml" ContentType="application/vnd.openxmlformats-officedocument.drawing+xml"/>
  <Override PartName="/xl/charts/chart32.xml" ContentType="application/vnd.openxmlformats-officedocument.drawingml.chart+xml"/>
  <Override PartName="/xl/charts/style1.xml" ContentType="application/vnd.ms-office.chartstyle+xml"/>
  <Override PartName="/xl/charts/colors1.xml" ContentType="application/vnd.ms-office.chartcolorstyle+xml"/>
  <Override PartName="/xl/charts/chart33.xml" ContentType="application/vnd.openxmlformats-officedocument.drawingml.chart+xml"/>
  <Override PartName="/xl/charts/style2.xml" ContentType="application/vnd.ms-office.chartstyle+xml"/>
  <Override PartName="/xl/charts/colors2.xml" ContentType="application/vnd.ms-office.chartcolorstyle+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customProperty6.bin" ContentType="application/vnd.openxmlformats-officedocument.spreadsheetml.customProperty"/>
  <Override PartName="/xl/drawings/drawing5.xml" ContentType="application/vnd.openxmlformats-officedocument.drawing+xml"/>
  <Override PartName="/xl/charts/chart35.xml" ContentType="application/vnd.openxmlformats-officedocument.drawingml.chart+xml"/>
  <Override PartName="/xl/charts/style4.xml" ContentType="application/vnd.ms-office.chartstyle+xml"/>
  <Override PartName="/xl/charts/colors4.xml" ContentType="application/vnd.ms-office.chartcolorstyle+xml"/>
  <Override PartName="/xl/charts/chart36.xml" ContentType="application/vnd.openxmlformats-officedocument.drawingml.chart+xml"/>
  <Override PartName="/xl/charts/style5.xml" ContentType="application/vnd.ms-office.chartstyle+xml"/>
  <Override PartName="/xl/charts/colors5.xml" ContentType="application/vnd.ms-office.chartcolorstyle+xml"/>
  <Override PartName="/xl/charts/chart37.xml" ContentType="application/vnd.openxmlformats-officedocument.drawingml.chart+xml"/>
  <Override PartName="/xl/charts/style6.xml" ContentType="application/vnd.ms-office.chartstyle+xml"/>
  <Override PartName="/xl/charts/colors6.xml" ContentType="application/vnd.ms-office.chartcolorstyle+xml"/>
  <Override PartName="/xl/charts/chart38.xml" ContentType="application/vnd.openxmlformats-officedocument.drawingml.chart+xml"/>
  <Override PartName="/xl/charts/style7.xml" ContentType="application/vnd.ms-office.chartstyle+xml"/>
  <Override PartName="/xl/charts/colors7.xml" ContentType="application/vnd.ms-office.chartcolorstyle+xml"/>
  <Override PartName="/xl/charts/chart39.xml" ContentType="application/vnd.openxmlformats-officedocument.drawingml.chart+xml"/>
  <Override PartName="/xl/charts/style8.xml" ContentType="application/vnd.ms-office.chartstyle+xml"/>
  <Override PartName="/xl/charts/colors8.xml" ContentType="application/vnd.ms-office.chartcolorstyle+xml"/>
  <Override PartName="/xl/charts/chart40.xml" ContentType="application/vnd.openxmlformats-officedocument.drawingml.chart+xml"/>
  <Override PartName="/xl/charts/style9.xml" ContentType="application/vnd.ms-office.chartstyle+xml"/>
  <Override PartName="/xl/charts/colors9.xml" ContentType="application/vnd.ms-office.chartcolorstyle+xml"/>
  <Override PartName="/xl/charts/chart41.xml" ContentType="application/vnd.openxmlformats-officedocument.drawingml.chart+xml"/>
  <Override PartName="/xl/charts/style10.xml" ContentType="application/vnd.ms-office.chartstyle+xml"/>
  <Override PartName="/xl/charts/colors10.xml" ContentType="application/vnd.ms-office.chartcolorstyle+xml"/>
  <Override PartName="/xl/charts/chart42.xml" ContentType="application/vnd.openxmlformats-officedocument.drawingml.chart+xml"/>
  <Override PartName="/xl/charts/style11.xml" ContentType="application/vnd.ms-office.chartstyle+xml"/>
  <Override PartName="/xl/charts/colors11.xml" ContentType="application/vnd.ms-office.chartcolorstyle+xml"/>
  <Override PartName="/xl/charts/chart43.xml" ContentType="application/vnd.openxmlformats-officedocument.drawingml.chart+xml"/>
  <Override PartName="/xl/charts/style12.xml" ContentType="application/vnd.ms-office.chartstyle+xml"/>
  <Override PartName="/xl/charts/colors12.xml" ContentType="application/vnd.ms-office.chartcolorstyle+xml"/>
  <Override PartName="/xl/charts/chart44.xml" ContentType="application/vnd.openxmlformats-officedocument.drawingml.chart+xml"/>
  <Override PartName="/xl/charts/style13.xml" ContentType="application/vnd.ms-office.chartstyle+xml"/>
  <Override PartName="/xl/charts/colors13.xml" ContentType="application/vnd.ms-office.chartcolorstyle+xml"/>
  <Override PartName="/xl/charts/chart45.xml" ContentType="application/vnd.openxmlformats-officedocument.drawingml.chart+xml"/>
  <Override PartName="/xl/charts/style14.xml" ContentType="application/vnd.ms-office.chartstyle+xml"/>
  <Override PartName="/xl/charts/colors14.xml" ContentType="application/vnd.ms-office.chartcolorstyle+xml"/>
  <Override PartName="/xl/charts/chart46.xml" ContentType="application/vnd.openxmlformats-officedocument.drawingml.chart+xml"/>
  <Override PartName="/xl/charts/style15.xml" ContentType="application/vnd.ms-office.chartstyle+xml"/>
  <Override PartName="/xl/charts/colors15.xml" ContentType="application/vnd.ms-office.chartcolorstyle+xml"/>
  <Override PartName="/xl/charts/chart47.xml" ContentType="application/vnd.openxmlformats-officedocument.drawingml.chart+xml"/>
  <Override PartName="/xl/charts/style16.xml" ContentType="application/vnd.ms-office.chartstyle+xml"/>
  <Override PartName="/xl/charts/colors16.xml" ContentType="application/vnd.ms-office.chartcolorstyle+xml"/>
  <Override PartName="/xl/charts/chart48.xml" ContentType="application/vnd.openxmlformats-officedocument.drawingml.chart+xml"/>
  <Override PartName="/xl/charts/style17.xml" ContentType="application/vnd.ms-office.chartstyle+xml"/>
  <Override PartName="/xl/charts/colors17.xml" ContentType="application/vnd.ms-office.chartcolorstyle+xml"/>
  <Override PartName="/xl/charts/chart49.xml" ContentType="application/vnd.openxmlformats-officedocument.drawingml.chart+xml"/>
  <Override PartName="/xl/charts/style18.xml" ContentType="application/vnd.ms-office.chartstyle+xml"/>
  <Override PartName="/xl/charts/colors18.xml" ContentType="application/vnd.ms-office.chartcolorstyle+xml"/>
  <Override PartName="/xl/customProperty7.bin" ContentType="application/vnd.openxmlformats-officedocument.spreadsheetml.customProperty"/>
  <Override PartName="/xl/drawings/drawing6.xml" ContentType="application/vnd.openxmlformats-officedocument.drawing+xml"/>
  <Override PartName="/xl/charts/chart50.xml" ContentType="application/vnd.openxmlformats-officedocument.drawingml.chart+xml"/>
  <Override PartName="/xl/charts/style19.xml" ContentType="application/vnd.ms-office.chartstyle+xml"/>
  <Override PartName="/xl/charts/colors19.xml" ContentType="application/vnd.ms-office.chartcolorstyle+xml"/>
  <Override PartName="/xl/charts/chart51.xml" ContentType="application/vnd.openxmlformats-officedocument.drawingml.chart+xml"/>
  <Override PartName="/xl/charts/style20.xml" ContentType="application/vnd.ms-office.chartstyle+xml"/>
  <Override PartName="/xl/charts/colors20.xml" ContentType="application/vnd.ms-office.chartcolorstyle+xml"/>
  <Override PartName="/xl/charts/chart52.xml" ContentType="application/vnd.openxmlformats-officedocument.drawingml.chart+xml"/>
  <Override PartName="/xl/charts/style21.xml" ContentType="application/vnd.ms-office.chartstyle+xml"/>
  <Override PartName="/xl/charts/colors21.xml" ContentType="application/vnd.ms-office.chartcolorstyle+xml"/>
  <Override PartName="/xl/customProperty8.bin" ContentType="application/vnd.openxmlformats-officedocument.spreadsheetml.customProperty"/>
  <Override PartName="/xl/drawings/drawing7.xml" ContentType="application/vnd.openxmlformats-officedocument.drawing+xml"/>
  <Override PartName="/xl/charts/chart53.xml" ContentType="application/vnd.openxmlformats-officedocument.drawingml.chart+xml"/>
  <Override PartName="/xl/charts/style22.xml" ContentType="application/vnd.ms-office.chartstyle+xml"/>
  <Override PartName="/xl/charts/colors22.xml" ContentType="application/vnd.ms-office.chartcolorstyle+xml"/>
  <Override PartName="/xl/charts/chart54.xml" ContentType="application/vnd.openxmlformats-officedocument.drawingml.chart+xml"/>
  <Override PartName="/xl/charts/style23.xml" ContentType="application/vnd.ms-office.chartstyle+xml"/>
  <Override PartName="/xl/charts/colors23.xml" ContentType="application/vnd.ms-office.chartcolorstyle+xml"/>
  <Override PartName="/xl/charts/chart55.xml" ContentType="application/vnd.openxmlformats-officedocument.drawingml.chart+xml"/>
  <Override PartName="/xl/charts/style24.xml" ContentType="application/vnd.ms-office.chartstyle+xml"/>
  <Override PartName="/xl/charts/colors24.xml" ContentType="application/vnd.ms-office.chartcolorstyle+xml"/>
  <Override PartName="/xl/charts/chart56.xml" ContentType="application/vnd.openxmlformats-officedocument.drawingml.chart+xml"/>
  <Override PartName="/xl/charts/style25.xml" ContentType="application/vnd.ms-office.chartstyle+xml"/>
  <Override PartName="/xl/charts/colors25.xml" ContentType="application/vnd.ms-office.chartcolorstyle+xml"/>
  <Override PartName="/xl/charts/chart57.xml" ContentType="application/vnd.openxmlformats-officedocument.drawingml.chart+xml"/>
  <Override PartName="/xl/charts/style26.xml" ContentType="application/vnd.ms-office.chartstyle+xml"/>
  <Override PartName="/xl/charts/colors26.xml" ContentType="application/vnd.ms-office.chartcolorstyle+xml"/>
  <Override PartName="/xl/charts/chart58.xml" ContentType="application/vnd.openxmlformats-officedocument.drawingml.chart+xml"/>
  <Override PartName="/xl/charts/style27.xml" ContentType="application/vnd.ms-office.chartstyle+xml"/>
  <Override PartName="/xl/charts/colors27.xml" ContentType="application/vnd.ms-office.chartcolorstyle+xml"/>
  <Override PartName="/xl/customProperty9.bin" ContentType="application/vnd.openxmlformats-officedocument.spreadsheetml.customProperty"/>
  <Override PartName="/xl/drawings/drawing8.xml" ContentType="application/vnd.openxmlformats-officedocument.drawing+xml"/>
  <Override PartName="/xl/charts/chart59.xml" ContentType="application/vnd.openxmlformats-officedocument.drawingml.chart+xml"/>
  <Override PartName="/xl/charts/style28.xml" ContentType="application/vnd.ms-office.chartstyle+xml"/>
  <Override PartName="/xl/charts/colors28.xml" ContentType="application/vnd.ms-office.chartcolorstyle+xml"/>
  <Override PartName="/xl/charts/chart60.xml" ContentType="application/vnd.openxmlformats-officedocument.drawingml.chart+xml"/>
  <Override PartName="/xl/charts/style29.xml" ContentType="application/vnd.ms-office.chartstyle+xml"/>
  <Override PartName="/xl/charts/colors29.xml" ContentType="application/vnd.ms-office.chartcolorstyle+xml"/>
  <Override PartName="/xl/charts/chart61.xml" ContentType="application/vnd.openxmlformats-officedocument.drawingml.chart+xml"/>
  <Override PartName="/xl/charts/style30.xml" ContentType="application/vnd.ms-office.chartstyle+xml"/>
  <Override PartName="/xl/charts/colors30.xml" ContentType="application/vnd.ms-office.chartcolorstyle+xml"/>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AQM\Users\Valerie\My Documents\RGGI\Model Rule - Delaware\2025 Program Review\TSD supporting materials\Modeling Data\"/>
    </mc:Choice>
  </mc:AlternateContent>
  <xr:revisionPtr revIDLastSave="0" documentId="13_ncr:1_{620EC8C1-383A-463F-8912-57BEB82E05F7}" xr6:coauthVersionLast="47" xr6:coauthVersionMax="47" xr10:uidLastSave="{00000000-0000-0000-0000-000000000000}"/>
  <bookViews>
    <workbookView xWindow="-120" yWindow="-120" windowWidth="29040" windowHeight="15720" tabRatio="755" firstSheet="4" activeTab="6" xr2:uid="{DB6A24F8-5605-4604-93D8-9DA2C767C189}"/>
  </bookViews>
  <sheets>
    <sheet name="Read Me" sheetId="22" r:id="rId1"/>
    <sheet name="Regional Results" sheetId="8" r:id="rId2"/>
    <sheet name="Capacity" sheetId="20" r:id="rId3"/>
    <sheet name="Generation" sheetId="17" r:id="rId4"/>
    <sheet name="Prices" sheetId="14" r:id="rId5"/>
    <sheet name="Sheet1" sheetId="23" r:id="rId6"/>
    <sheet name="Emissions" sheetId="6" r:id="rId7"/>
    <sheet name="Fuel Consumption" sheetId="15" r:id="rId8"/>
    <sheet name="Transmission" sheetId="19" r:id="rId9"/>
    <sheet name="RGGI Allowance Price" sheetId="9" r:id="rId10"/>
    <sheet name="Cases" sheetId="2" r:id="rId11"/>
    <sheet name="Case Data" sheetId="1" r:id="rId12"/>
  </sheets>
  <definedNames>
    <definedName name="_xlnm._FilterDatabase" localSheetId="2" hidden="1">Capacity!$C$116:$N$144</definedName>
    <definedName name="_xlnm._FilterDatabase" localSheetId="11" hidden="1">'Case Data'!$A$1:$N$2981</definedName>
    <definedName name="_xlnm._FilterDatabase" localSheetId="7" hidden="1">'Fuel Consumption'!$C$43:$N$53</definedName>
    <definedName name="_xlnm._FilterDatabase" localSheetId="8" hidden="1">Transmission!$B$67:$K$70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3" l="1"/>
  <c r="G10" i="23"/>
  <c r="H10" i="23"/>
  <c r="I10" i="23"/>
  <c r="J10" i="23"/>
  <c r="K10" i="23"/>
  <c r="F8" i="23" l="1"/>
  <c r="F9" i="23" s="1"/>
  <c r="G8" i="23"/>
  <c r="G9" i="23" s="1"/>
  <c r="H8" i="23"/>
  <c r="H9" i="23" s="1"/>
  <c r="I8" i="23"/>
  <c r="I9" i="23" s="1"/>
  <c r="J8" i="23"/>
  <c r="J9" i="23" s="1"/>
  <c r="K8" i="23"/>
  <c r="K9" i="23" s="1"/>
  <c r="R74" i="6"/>
  <c r="T74" i="6"/>
  <c r="U74" i="6"/>
  <c r="V74" i="6"/>
  <c r="AA74" i="6" s="1"/>
  <c r="W74" i="6"/>
  <c r="X74" i="6"/>
  <c r="Y74" i="6"/>
  <c r="Z74" i="6"/>
  <c r="R75" i="6"/>
  <c r="T75" i="6"/>
  <c r="AA75" i="6" s="1"/>
  <c r="U75" i="6"/>
  <c r="V75" i="6"/>
  <c r="W75" i="6"/>
  <c r="X75" i="6"/>
  <c r="Y75" i="6"/>
  <c r="Z75" i="6"/>
  <c r="D74" i="6"/>
  <c r="G74" i="6" s="1"/>
  <c r="F74" i="6"/>
  <c r="H74" i="6"/>
  <c r="J74" i="6"/>
  <c r="K74" i="6"/>
  <c r="L74" i="6"/>
  <c r="D75" i="6"/>
  <c r="I75" i="6" s="1"/>
  <c r="F75" i="6"/>
  <c r="G75" i="6"/>
  <c r="H75" i="6"/>
  <c r="L43" i="9"/>
  <c r="L42" i="9"/>
  <c r="L41" i="9"/>
  <c r="L40" i="9"/>
  <c r="L39" i="9"/>
  <c r="L38" i="9"/>
  <c r="L37" i="9"/>
  <c r="I74" i="6" l="1"/>
  <c r="K75" i="6"/>
  <c r="L75" i="6"/>
  <c r="J75" i="6"/>
  <c r="G42" i="19" l="1"/>
  <c r="P55" i="20" l="1"/>
  <c r="S43" i="19"/>
  <c r="R73" i="6"/>
  <c r="D73" i="6"/>
  <c r="H73" i="6" s="1"/>
  <c r="V73" i="6" s="1"/>
  <c r="J73" i="6" l="1"/>
  <c r="X73" i="6" s="1"/>
  <c r="K73" i="6"/>
  <c r="Y73" i="6" s="1"/>
  <c r="I73" i="6"/>
  <c r="W73" i="6" s="1"/>
  <c r="G73" i="6"/>
  <c r="U73" i="6" s="1"/>
  <c r="F73" i="6"/>
  <c r="T73" i="6" s="1"/>
  <c r="L73" i="6"/>
  <c r="Z73" i="6" s="1"/>
  <c r="AA73" i="6" l="1"/>
  <c r="I38" i="9"/>
  <c r="I37" i="9" l="1"/>
  <c r="AF35" i="14"/>
  <c r="AG35" i="14" s="1"/>
  <c r="H37" i="9" l="1"/>
  <c r="J37" i="9"/>
  <c r="J38" i="9"/>
  <c r="I39" i="9"/>
  <c r="J39" i="9"/>
  <c r="I40" i="9"/>
  <c r="J40" i="9"/>
  <c r="I41" i="9"/>
  <c r="J41" i="9"/>
  <c r="I42" i="9"/>
  <c r="J42" i="9"/>
  <c r="I43" i="9"/>
  <c r="J43" i="9"/>
  <c r="R72" i="6"/>
  <c r="R76" i="6"/>
  <c r="D72" i="6"/>
  <c r="H72" i="6" s="1"/>
  <c r="V72" i="6" s="1"/>
  <c r="R71" i="6"/>
  <c r="D71" i="6"/>
  <c r="L71" i="6" s="1"/>
  <c r="Z71" i="6" s="1"/>
  <c r="K72" i="6" l="1"/>
  <c r="Y72" i="6" s="1"/>
  <c r="J72" i="6"/>
  <c r="X72" i="6" s="1"/>
  <c r="F72" i="6"/>
  <c r="T72" i="6" s="1"/>
  <c r="I72" i="6"/>
  <c r="W72" i="6" s="1"/>
  <c r="F71" i="6"/>
  <c r="T71" i="6" s="1"/>
  <c r="G72" i="6"/>
  <c r="U72" i="6" s="1"/>
  <c r="L72" i="6"/>
  <c r="Z72" i="6" s="1"/>
  <c r="G71" i="6"/>
  <c r="U71" i="6" s="1"/>
  <c r="H71" i="6"/>
  <c r="V71" i="6" s="1"/>
  <c r="I71" i="6"/>
  <c r="W71" i="6" s="1"/>
  <c r="J71" i="6"/>
  <c r="X71" i="6" s="1"/>
  <c r="K71" i="6"/>
  <c r="Y71" i="6" s="1"/>
  <c r="R35" i="14"/>
  <c r="E35" i="14"/>
  <c r="F35" i="14" s="1"/>
  <c r="C230" i="17"/>
  <c r="C231" i="17"/>
  <c r="C232" i="17"/>
  <c r="C233" i="17"/>
  <c r="C234" i="17"/>
  <c r="C207" i="17"/>
  <c r="C208" i="17"/>
  <c r="C209" i="17"/>
  <c r="C210" i="17"/>
  <c r="C211" i="17"/>
  <c r="C212" i="17"/>
  <c r="C213" i="17"/>
  <c r="C184" i="17"/>
  <c r="C185" i="17"/>
  <c r="C186" i="17"/>
  <c r="C187" i="17"/>
  <c r="C188" i="17"/>
  <c r="C189" i="17"/>
  <c r="C190" i="17"/>
  <c r="C191" i="17"/>
  <c r="C161" i="17"/>
  <c r="C162" i="17"/>
  <c r="C135" i="17"/>
  <c r="C136" i="17"/>
  <c r="C137" i="17"/>
  <c r="C138" i="17"/>
  <c r="C139" i="17"/>
  <c r="C140" i="17"/>
  <c r="C141" i="17"/>
  <c r="C114" i="17"/>
  <c r="C115" i="17"/>
  <c r="C116" i="17"/>
  <c r="C117" i="17"/>
  <c r="C118" i="17"/>
  <c r="C119" i="17"/>
  <c r="C120" i="17"/>
  <c r="C121" i="17"/>
  <c r="C122" i="17"/>
  <c r="C89" i="17"/>
  <c r="C90" i="17"/>
  <c r="C91" i="17"/>
  <c r="C92" i="17"/>
  <c r="C93" i="17"/>
  <c r="C94" i="17"/>
  <c r="C95" i="17"/>
  <c r="C96" i="17"/>
  <c r="C97" i="17"/>
  <c r="C98" i="17"/>
  <c r="C69" i="17"/>
  <c r="C70" i="17"/>
  <c r="C71" i="17"/>
  <c r="C72" i="17"/>
  <c r="C73" i="17"/>
  <c r="C74" i="17"/>
  <c r="C75" i="17"/>
  <c r="C76" i="17"/>
  <c r="C254" i="17"/>
  <c r="C255" i="17"/>
  <c r="C256" i="17"/>
  <c r="C257" i="17"/>
  <c r="C258" i="17"/>
  <c r="C259" i="17"/>
  <c r="C260" i="17"/>
  <c r="C261" i="17"/>
  <c r="C262" i="17"/>
  <c r="AA72" i="6" l="1"/>
  <c r="AA71" i="6"/>
  <c r="F371" i="20" l="1"/>
  <c r="P58" i="14" l="1"/>
  <c r="P59" i="14"/>
  <c r="P60" i="14"/>
  <c r="P61" i="14"/>
  <c r="P62" i="14"/>
  <c r="P63" i="14"/>
  <c r="P64" i="14"/>
  <c r="P65" i="14"/>
  <c r="P66" i="14"/>
  <c r="P57" i="14"/>
  <c r="AC96" i="6" l="1"/>
  <c r="P96" i="6"/>
  <c r="Q96" i="6"/>
  <c r="AD96" i="6" s="1"/>
  <c r="C96" i="6"/>
  <c r="F96" i="6" s="1"/>
  <c r="X96" i="6" l="1"/>
  <c r="AI96" i="6"/>
  <c r="K96" i="6"/>
  <c r="J96" i="6"/>
  <c r="L96" i="6"/>
  <c r="I96" i="6"/>
  <c r="G96" i="6"/>
  <c r="H96" i="6"/>
  <c r="AL96" i="6"/>
  <c r="AH96" i="6"/>
  <c r="AF96" i="6"/>
  <c r="AK96" i="6"/>
  <c r="AJ96" i="6"/>
  <c r="AG96" i="6"/>
  <c r="W96" i="6"/>
  <c r="V96" i="6"/>
  <c r="U96" i="6"/>
  <c r="T96" i="6"/>
  <c r="S96" i="6"/>
  <c r="Y96" i="6"/>
  <c r="H42" i="9"/>
  <c r="H43" i="9"/>
  <c r="C84" i="6"/>
  <c r="AE10" i="19" l="1"/>
  <c r="P45" i="14" l="1"/>
  <c r="V45" i="14" s="1"/>
  <c r="P46" i="14"/>
  <c r="V46" i="14" s="1"/>
  <c r="P47" i="14"/>
  <c r="X47" i="14" s="1"/>
  <c r="P48" i="14"/>
  <c r="T48" i="14" s="1"/>
  <c r="P49" i="14"/>
  <c r="X49" i="14" s="1"/>
  <c r="P50" i="14"/>
  <c r="X50" i="14" s="1"/>
  <c r="P51" i="14"/>
  <c r="W51" i="14" s="1"/>
  <c r="P52" i="14"/>
  <c r="X52" i="14" s="1"/>
  <c r="P53" i="14"/>
  <c r="U53" i="14" s="1"/>
  <c r="X45" i="14"/>
  <c r="Y45" i="14"/>
  <c r="T45" i="14"/>
  <c r="T46" i="14"/>
  <c r="P44" i="14"/>
  <c r="T44" i="14" s="1"/>
  <c r="Q57" i="14"/>
  <c r="U57" i="14" s="1"/>
  <c r="S57" i="14"/>
  <c r="Q58" i="14"/>
  <c r="W58" i="14" s="1"/>
  <c r="S58" i="14"/>
  <c r="Q59" i="14"/>
  <c r="Y59" i="14" s="1"/>
  <c r="S59" i="14"/>
  <c r="Q60" i="14"/>
  <c r="U60" i="14" s="1"/>
  <c r="S60" i="14"/>
  <c r="Q61" i="14"/>
  <c r="U61" i="14" s="1"/>
  <c r="S61" i="14"/>
  <c r="Q62" i="14"/>
  <c r="W62" i="14" s="1"/>
  <c r="S62" i="14"/>
  <c r="Q63" i="14"/>
  <c r="Y63" i="14" s="1"/>
  <c r="S63" i="14"/>
  <c r="Q64" i="14"/>
  <c r="U64" i="14" s="1"/>
  <c r="S64" i="14"/>
  <c r="Q65" i="14"/>
  <c r="U65" i="14" s="1"/>
  <c r="S65" i="14"/>
  <c r="Q66" i="14"/>
  <c r="W66" i="14" s="1"/>
  <c r="S66" i="14"/>
  <c r="S44" i="14"/>
  <c r="S45" i="14"/>
  <c r="S46" i="14"/>
  <c r="S47" i="14"/>
  <c r="S48" i="14"/>
  <c r="S49" i="14"/>
  <c r="S50" i="14"/>
  <c r="S51" i="14"/>
  <c r="S52" i="14"/>
  <c r="S53" i="14"/>
  <c r="W49" i="14" l="1"/>
  <c r="T47" i="14"/>
  <c r="Y50" i="14"/>
  <c r="W47" i="14"/>
  <c r="Z47" i="14"/>
  <c r="U48" i="14"/>
  <c r="U47" i="14"/>
  <c r="V47" i="14"/>
  <c r="W52" i="14"/>
  <c r="V51" i="14"/>
  <c r="U51" i="14"/>
  <c r="U62" i="14"/>
  <c r="T60" i="14"/>
  <c r="U66" i="14"/>
  <c r="Y64" i="14"/>
  <c r="W63" i="14"/>
  <c r="Y60" i="14"/>
  <c r="W59" i="14"/>
  <c r="T57" i="14"/>
  <c r="T61" i="14"/>
  <c r="V66" i="14"/>
  <c r="Z64" i="14"/>
  <c r="X63" i="14"/>
  <c r="V62" i="14"/>
  <c r="Z60" i="14"/>
  <c r="X59" i="14"/>
  <c r="V58" i="14"/>
  <c r="U58" i="14"/>
  <c r="T59" i="14"/>
  <c r="Z65" i="14"/>
  <c r="X64" i="14"/>
  <c r="V63" i="14"/>
  <c r="Z61" i="14"/>
  <c r="X60" i="14"/>
  <c r="V59" i="14"/>
  <c r="Z57" i="14"/>
  <c r="T66" i="14"/>
  <c r="T58" i="14"/>
  <c r="Y65" i="14"/>
  <c r="W64" i="14"/>
  <c r="U63" i="14"/>
  <c r="Y61" i="14"/>
  <c r="W60" i="14"/>
  <c r="U59" i="14"/>
  <c r="Y57" i="14"/>
  <c r="T65" i="14"/>
  <c r="Z66" i="14"/>
  <c r="X65" i="14"/>
  <c r="V64" i="14"/>
  <c r="Z62" i="14"/>
  <c r="X61" i="14"/>
  <c r="V60" i="14"/>
  <c r="Z58" i="14"/>
  <c r="X57" i="14"/>
  <c r="T64" i="14"/>
  <c r="Y66" i="14"/>
  <c r="W65" i="14"/>
  <c r="Y62" i="14"/>
  <c r="W61" i="14"/>
  <c r="Y58" i="14"/>
  <c r="W57" i="14"/>
  <c r="T63" i="14"/>
  <c r="X66" i="14"/>
  <c r="V65" i="14"/>
  <c r="Z63" i="14"/>
  <c r="X62" i="14"/>
  <c r="V61" i="14"/>
  <c r="Z59" i="14"/>
  <c r="X58" i="14"/>
  <c r="V57" i="14"/>
  <c r="T62" i="14"/>
  <c r="W44" i="14"/>
  <c r="V49" i="14"/>
  <c r="V44" i="14"/>
  <c r="U49" i="14"/>
  <c r="U44" i="14"/>
  <c r="X48" i="14"/>
  <c r="Z48" i="14"/>
  <c r="W46" i="14"/>
  <c r="Y48" i="14"/>
  <c r="U46" i="14"/>
  <c r="W48" i="14"/>
  <c r="T50" i="14"/>
  <c r="Z50" i="14"/>
  <c r="V48" i="14"/>
  <c r="Z45" i="14"/>
  <c r="T49" i="14"/>
  <c r="Y49" i="14"/>
  <c r="Y47" i="14"/>
  <c r="Y44" i="14"/>
  <c r="Z49" i="14"/>
  <c r="X44" i="14"/>
  <c r="W45" i="14"/>
  <c r="U45" i="14"/>
  <c r="Z44" i="14"/>
  <c r="W50" i="14"/>
  <c r="V52" i="14"/>
  <c r="Z52" i="14"/>
  <c r="Y52" i="14"/>
  <c r="Z53" i="14"/>
  <c r="U52" i="14"/>
  <c r="Y53" i="14"/>
  <c r="V50" i="14"/>
  <c r="Z46" i="14"/>
  <c r="T53" i="14"/>
  <c r="X53" i="14"/>
  <c r="Z51" i="14"/>
  <c r="U50" i="14"/>
  <c r="Y46" i="14"/>
  <c r="T52" i="14"/>
  <c r="W53" i="14"/>
  <c r="Y51" i="14"/>
  <c r="X46" i="14"/>
  <c r="T51" i="14"/>
  <c r="V53" i="14"/>
  <c r="X51" i="14"/>
  <c r="C266" i="17" l="1"/>
  <c r="C267" i="17"/>
  <c r="C243" i="17"/>
  <c r="C244" i="17"/>
  <c r="C217" i="17"/>
  <c r="C218" i="17"/>
  <c r="C194" i="17"/>
  <c r="C195" i="17"/>
  <c r="C171" i="17"/>
  <c r="C172" i="17"/>
  <c r="C147" i="17"/>
  <c r="C148" i="17"/>
  <c r="C124" i="17"/>
  <c r="C125" i="17"/>
  <c r="C101" i="17"/>
  <c r="C102" i="17"/>
  <c r="C78" i="17"/>
  <c r="C79" i="17"/>
  <c r="C107" i="20"/>
  <c r="C108" i="20"/>
  <c r="C109" i="20"/>
  <c r="C110" i="20"/>
  <c r="C111" i="20"/>
  <c r="C112" i="20"/>
  <c r="C113" i="20"/>
  <c r="C114" i="20"/>
  <c r="C108" i="9"/>
  <c r="G108" i="9" s="1"/>
  <c r="L108" i="9" l="1"/>
  <c r="K108" i="9"/>
  <c r="J108" i="9"/>
  <c r="I108" i="9"/>
  <c r="H108" i="9"/>
  <c r="M108" i="9"/>
  <c r="S50" i="19" l="1"/>
  <c r="C263" i="17" l="1"/>
  <c r="C264" i="17"/>
  <c r="C265" i="17"/>
  <c r="C192" i="17"/>
  <c r="C193" i="17"/>
  <c r="C163" i="17"/>
  <c r="C164" i="17"/>
  <c r="C165" i="17"/>
  <c r="C166" i="17"/>
  <c r="C167" i="17"/>
  <c r="C168" i="17"/>
  <c r="C169" i="17"/>
  <c r="C170" i="17"/>
  <c r="C142" i="17"/>
  <c r="C143" i="17"/>
  <c r="C144" i="17"/>
  <c r="C145" i="17"/>
  <c r="C146" i="17"/>
  <c r="C123" i="17"/>
  <c r="C99" i="17"/>
  <c r="C100" i="17"/>
  <c r="C77" i="17"/>
  <c r="C60" i="17" l="1"/>
  <c r="C61" i="17"/>
  <c r="C62" i="17"/>
  <c r="C63" i="17"/>
  <c r="C64" i="17"/>
  <c r="C65" i="17"/>
  <c r="C66" i="17"/>
  <c r="C67" i="17"/>
  <c r="C68" i="17"/>
  <c r="C83" i="17"/>
  <c r="C84" i="17"/>
  <c r="C85" i="17"/>
  <c r="C86" i="17"/>
  <c r="C87" i="17"/>
  <c r="C88" i="17"/>
  <c r="C106" i="17"/>
  <c r="C107" i="17"/>
  <c r="C108" i="17"/>
  <c r="C109" i="17"/>
  <c r="C110" i="17"/>
  <c r="C111" i="17"/>
  <c r="C112" i="17"/>
  <c r="C113" i="17"/>
  <c r="C129" i="17"/>
  <c r="C130" i="17"/>
  <c r="C131" i="17"/>
  <c r="C132" i="17"/>
  <c r="C133" i="17"/>
  <c r="C134" i="17"/>
  <c r="C152" i="17"/>
  <c r="C153" i="17"/>
  <c r="C154" i="17"/>
  <c r="C155" i="17"/>
  <c r="C156" i="17"/>
  <c r="C157" i="17"/>
  <c r="C158" i="17"/>
  <c r="C159" i="17"/>
  <c r="C160" i="17"/>
  <c r="C176" i="17"/>
  <c r="C177" i="17"/>
  <c r="C178" i="17"/>
  <c r="C179" i="17"/>
  <c r="C180" i="17"/>
  <c r="C181" i="17"/>
  <c r="C182" i="17"/>
  <c r="C183" i="17"/>
  <c r="C199" i="17"/>
  <c r="C200" i="17"/>
  <c r="C201" i="17"/>
  <c r="C202" i="17"/>
  <c r="C203" i="17"/>
  <c r="C204" i="17"/>
  <c r="C205" i="17"/>
  <c r="C206" i="17"/>
  <c r="C214" i="17"/>
  <c r="C215" i="17"/>
  <c r="C216" i="17"/>
  <c r="C222" i="17"/>
  <c r="C223" i="17"/>
  <c r="C224" i="17"/>
  <c r="C225" i="17"/>
  <c r="C226" i="17"/>
  <c r="C227" i="17"/>
  <c r="C228" i="17"/>
  <c r="C229" i="17"/>
  <c r="C235" i="17"/>
  <c r="C236" i="17"/>
  <c r="C237" i="17"/>
  <c r="C238" i="17"/>
  <c r="C239" i="17"/>
  <c r="C240" i="17"/>
  <c r="C241" i="17"/>
  <c r="C242" i="17"/>
  <c r="C248" i="17"/>
  <c r="C249" i="17"/>
  <c r="C250" i="17"/>
  <c r="C251" i="17"/>
  <c r="C252" i="17"/>
  <c r="C253" i="17"/>
  <c r="C91" i="20"/>
  <c r="C92" i="20"/>
  <c r="C93" i="20"/>
  <c r="C94" i="20"/>
  <c r="C95" i="20"/>
  <c r="C96" i="20"/>
  <c r="C97" i="20"/>
  <c r="C98" i="20"/>
  <c r="C99" i="20"/>
  <c r="C100" i="20"/>
  <c r="C101" i="20"/>
  <c r="C102" i="20"/>
  <c r="C103" i="20"/>
  <c r="C104" i="20"/>
  <c r="C105" i="20"/>
  <c r="C106" i="20"/>
  <c r="R69" i="19"/>
  <c r="D69" i="19"/>
  <c r="W61" i="19"/>
  <c r="C106" i="9"/>
  <c r="C107" i="9"/>
  <c r="H107" i="9" s="1"/>
  <c r="C105" i="9"/>
  <c r="G105" i="9" s="1"/>
  <c r="R70" i="19"/>
  <c r="T70" i="19"/>
  <c r="X68" i="19"/>
  <c r="V50" i="19"/>
  <c r="D68" i="19"/>
  <c r="U70" i="19" l="1"/>
  <c r="T45" i="19"/>
  <c r="V43" i="19"/>
  <c r="X50" i="19"/>
  <c r="S49" i="19"/>
  <c r="V57" i="19"/>
  <c r="U60" i="19"/>
  <c r="R68" i="19"/>
  <c r="R71" i="19" s="1"/>
  <c r="S70" i="19"/>
  <c r="E58" i="19"/>
  <c r="X69" i="19"/>
  <c r="V68" i="19"/>
  <c r="W69" i="19"/>
  <c r="V69" i="19"/>
  <c r="U68" i="19"/>
  <c r="T68" i="19"/>
  <c r="U69" i="19"/>
  <c r="T42" i="19"/>
  <c r="U44" i="19"/>
  <c r="X47" i="19"/>
  <c r="Y49" i="19"/>
  <c r="T48" i="19"/>
  <c r="V58" i="19"/>
  <c r="T61" i="19"/>
  <c r="S68" i="19"/>
  <c r="T69" i="19"/>
  <c r="S57" i="19"/>
  <c r="V61" i="19"/>
  <c r="W68" i="19"/>
  <c r="X70" i="19"/>
  <c r="S69" i="19"/>
  <c r="X45" i="19"/>
  <c r="V47" i="19"/>
  <c r="W49" i="19"/>
  <c r="T58" i="19"/>
  <c r="W70" i="19"/>
  <c r="W45" i="19"/>
  <c r="Y43" i="19"/>
  <c r="U47" i="19"/>
  <c r="V49" i="19"/>
  <c r="Y57" i="19"/>
  <c r="S58" i="19"/>
  <c r="V70" i="19"/>
  <c r="I105" i="9"/>
  <c r="J105" i="9"/>
  <c r="H105" i="9"/>
  <c r="K105" i="9"/>
  <c r="M105" i="9"/>
  <c r="L105" i="9"/>
  <c r="I107" i="9"/>
  <c r="J107" i="9"/>
  <c r="K107" i="9"/>
  <c r="L107" i="9"/>
  <c r="G107" i="9"/>
  <c r="M107" i="9"/>
  <c r="H106" i="9"/>
  <c r="M106" i="9"/>
  <c r="G106" i="9"/>
  <c r="I106" i="9"/>
  <c r="J106" i="9"/>
  <c r="K106" i="9"/>
  <c r="L106" i="9"/>
  <c r="S59" i="19" l="1"/>
  <c r="V71" i="19"/>
  <c r="T71" i="19"/>
  <c r="S71" i="19"/>
  <c r="W71" i="19"/>
  <c r="U71" i="19"/>
  <c r="X71" i="19"/>
  <c r="V59" i="19"/>
  <c r="U61" i="19"/>
  <c r="U62" i="19" s="1"/>
  <c r="S48" i="19"/>
  <c r="W47" i="19"/>
  <c r="T44" i="19"/>
  <c r="Y45" i="19"/>
  <c r="V48" i="19"/>
  <c r="V51" i="19" s="1"/>
  <c r="W44" i="19"/>
  <c r="W42" i="19"/>
  <c r="T57" i="19"/>
  <c r="T59" i="19" s="1"/>
  <c r="T43" i="19"/>
  <c r="Y42" i="19"/>
  <c r="Y50" i="19"/>
  <c r="S44" i="19"/>
  <c r="U58" i="19"/>
  <c r="X49" i="19"/>
  <c r="Y60" i="19"/>
  <c r="X44" i="19"/>
  <c r="V60" i="19"/>
  <c r="V62" i="19" s="1"/>
  <c r="U57" i="19"/>
  <c r="W43" i="19"/>
  <c r="X42" i="19"/>
  <c r="W50" i="19"/>
  <c r="S45" i="19"/>
  <c r="W57" i="19"/>
  <c r="S61" i="19"/>
  <c r="U48" i="19"/>
  <c r="Y47" i="19"/>
  <c r="U42" i="19"/>
  <c r="T50" i="19"/>
  <c r="V42" i="19"/>
  <c r="W58" i="19"/>
  <c r="V44" i="19"/>
  <c r="X58" i="19"/>
  <c r="S47" i="19"/>
  <c r="W60" i="19"/>
  <c r="W62" i="19" s="1"/>
  <c r="X48" i="19"/>
  <c r="Y48" i="19"/>
  <c r="U43" i="19"/>
  <c r="Y61" i="19"/>
  <c r="T60" i="19"/>
  <c r="T62" i="19" s="1"/>
  <c r="U45" i="19"/>
  <c r="X60" i="19"/>
  <c r="Y58" i="19"/>
  <c r="Y59" i="19" s="1"/>
  <c r="W48" i="19"/>
  <c r="U50" i="19"/>
  <c r="Y44" i="19"/>
  <c r="S42" i="19"/>
  <c r="E43" i="19"/>
  <c r="T49" i="19"/>
  <c r="X61" i="19"/>
  <c r="S60" i="19"/>
  <c r="X57" i="19"/>
  <c r="U49" i="19"/>
  <c r="T47" i="19"/>
  <c r="X43" i="19"/>
  <c r="V45" i="19"/>
  <c r="U59" i="19" l="1"/>
  <c r="U63" i="19" s="1"/>
  <c r="X62" i="19"/>
  <c r="S62" i="19"/>
  <c r="S63" i="19" s="1"/>
  <c r="V63" i="19"/>
  <c r="T63" i="19"/>
  <c r="T51" i="19"/>
  <c r="T46" i="19"/>
  <c r="U46" i="19"/>
  <c r="V46" i="19"/>
  <c r="V52" i="19" s="1"/>
  <c r="S46" i="19"/>
  <c r="X46" i="19"/>
  <c r="W46" i="19"/>
  <c r="X59" i="19"/>
  <c r="Y51" i="19"/>
  <c r="Y62" i="19"/>
  <c r="Y63" i="19" s="1"/>
  <c r="W51" i="19"/>
  <c r="U51" i="19"/>
  <c r="X51" i="19"/>
  <c r="W59" i="19"/>
  <c r="W63" i="19" s="1"/>
  <c r="S51" i="19"/>
  <c r="Y46" i="19"/>
  <c r="X63" i="19" l="1"/>
  <c r="U52" i="19"/>
  <c r="T52" i="19"/>
  <c r="X52" i="19"/>
  <c r="Y52" i="19"/>
  <c r="S52" i="19"/>
  <c r="W52" i="19"/>
  <c r="AO46" i="8" l="1"/>
  <c r="E42" i="19"/>
  <c r="F47" i="19"/>
  <c r="G47" i="19"/>
  <c r="H47" i="19"/>
  <c r="I47" i="19"/>
  <c r="J47" i="19"/>
  <c r="K47" i="19"/>
  <c r="F48" i="19"/>
  <c r="G48" i="19"/>
  <c r="H48" i="19"/>
  <c r="I48" i="19"/>
  <c r="J48" i="19"/>
  <c r="K48" i="19"/>
  <c r="F49" i="19"/>
  <c r="G49" i="19"/>
  <c r="H49" i="19"/>
  <c r="I49" i="19"/>
  <c r="J49" i="19"/>
  <c r="K49" i="19"/>
  <c r="F50" i="19"/>
  <c r="G50" i="19"/>
  <c r="H50" i="19"/>
  <c r="I50" i="19"/>
  <c r="J50" i="19"/>
  <c r="K50" i="19"/>
  <c r="F42" i="19"/>
  <c r="H42" i="19"/>
  <c r="I42" i="19"/>
  <c r="J42" i="19"/>
  <c r="K42" i="19"/>
  <c r="F43" i="19"/>
  <c r="G43" i="19"/>
  <c r="H43" i="19"/>
  <c r="I43" i="19"/>
  <c r="J43" i="19"/>
  <c r="K43" i="19"/>
  <c r="F44" i="19"/>
  <c r="G44" i="19"/>
  <c r="H44" i="19"/>
  <c r="I44" i="19"/>
  <c r="J44" i="19"/>
  <c r="K44" i="19"/>
  <c r="F45" i="19"/>
  <c r="G45" i="19"/>
  <c r="H45" i="19"/>
  <c r="I45" i="19"/>
  <c r="J45" i="19"/>
  <c r="K45" i="19"/>
  <c r="F60" i="19"/>
  <c r="G60" i="19"/>
  <c r="H60" i="19"/>
  <c r="I60" i="19"/>
  <c r="J60" i="19"/>
  <c r="K60" i="19"/>
  <c r="F61" i="19"/>
  <c r="G61" i="19"/>
  <c r="H61" i="19"/>
  <c r="I61" i="19"/>
  <c r="J61" i="19"/>
  <c r="K61" i="19"/>
  <c r="F58" i="19"/>
  <c r="G58" i="19"/>
  <c r="H58" i="19"/>
  <c r="I58" i="19"/>
  <c r="J58" i="19"/>
  <c r="K58" i="19"/>
  <c r="F57" i="19"/>
  <c r="G57" i="19"/>
  <c r="H57" i="19"/>
  <c r="I57" i="19"/>
  <c r="J57" i="19"/>
  <c r="K57" i="19"/>
  <c r="E69" i="19"/>
  <c r="F69" i="19"/>
  <c r="G69" i="19"/>
  <c r="H69" i="19"/>
  <c r="I69" i="19"/>
  <c r="J69" i="19"/>
  <c r="D70" i="19"/>
  <c r="E70" i="19"/>
  <c r="F70" i="19"/>
  <c r="G70" i="19"/>
  <c r="H70" i="19"/>
  <c r="I70" i="19"/>
  <c r="J70" i="19"/>
  <c r="E68" i="19"/>
  <c r="F68" i="19"/>
  <c r="G68" i="19"/>
  <c r="H68" i="19"/>
  <c r="I68" i="19"/>
  <c r="J68" i="19"/>
  <c r="H38" i="9"/>
  <c r="H39" i="9"/>
  <c r="H40" i="9"/>
  <c r="H41" i="9"/>
  <c r="R71" i="15"/>
  <c r="R72" i="15"/>
  <c r="R73" i="15"/>
  <c r="R74" i="15"/>
  <c r="R75" i="15"/>
  <c r="AF75" i="15" s="1"/>
  <c r="R76" i="15"/>
  <c r="AF76" i="15" s="1"/>
  <c r="R77" i="15"/>
  <c r="R78" i="15"/>
  <c r="AF78" i="15" s="1"/>
  <c r="R79" i="15"/>
  <c r="AF79" i="15" s="1"/>
  <c r="R70" i="15"/>
  <c r="R58" i="15"/>
  <c r="AF58" i="15" s="1"/>
  <c r="R59" i="15"/>
  <c r="AF59" i="15" s="1"/>
  <c r="R60" i="15"/>
  <c r="R61" i="15"/>
  <c r="AF61" i="15" s="1"/>
  <c r="R62" i="15"/>
  <c r="AF62" i="15" s="1"/>
  <c r="R63" i="15"/>
  <c r="R64" i="15"/>
  <c r="AF64" i="15" s="1"/>
  <c r="R65" i="15"/>
  <c r="R66" i="15"/>
  <c r="AF66" i="15" s="1"/>
  <c r="R57" i="15"/>
  <c r="R45" i="15"/>
  <c r="AF45" i="15" s="1"/>
  <c r="R46" i="15"/>
  <c r="AF46" i="15" s="1"/>
  <c r="R47" i="15"/>
  <c r="AF47" i="15" s="1"/>
  <c r="R48" i="15"/>
  <c r="AF48" i="15" s="1"/>
  <c r="R49" i="15"/>
  <c r="AF49" i="15" s="1"/>
  <c r="R50" i="15"/>
  <c r="AF50" i="15" s="1"/>
  <c r="R51" i="15"/>
  <c r="AF51" i="15" s="1"/>
  <c r="R52" i="15"/>
  <c r="AF52" i="15" s="1"/>
  <c r="R53" i="15"/>
  <c r="AF53" i="15" s="1"/>
  <c r="R44" i="15"/>
  <c r="AF44" i="15" s="1"/>
  <c r="D58" i="14"/>
  <c r="D59" i="14"/>
  <c r="D60" i="14"/>
  <c r="D61" i="14"/>
  <c r="D62" i="14"/>
  <c r="D63" i="14"/>
  <c r="D64" i="14"/>
  <c r="D65" i="14"/>
  <c r="D66" i="14"/>
  <c r="D57" i="14"/>
  <c r="Q85" i="6"/>
  <c r="AD85" i="6" s="1"/>
  <c r="Q86" i="6"/>
  <c r="AD86" i="6" s="1"/>
  <c r="Q87" i="6"/>
  <c r="AD87" i="6" s="1"/>
  <c r="Q88" i="6"/>
  <c r="AD88" i="6" s="1"/>
  <c r="Q89" i="6"/>
  <c r="AD89" i="6" s="1"/>
  <c r="Q90" i="6"/>
  <c r="AD90" i="6" s="1"/>
  <c r="Q91" i="6"/>
  <c r="AD91" i="6" s="1"/>
  <c r="Q92" i="6"/>
  <c r="AD92" i="6" s="1"/>
  <c r="Q93" i="6"/>
  <c r="AD93" i="6" s="1"/>
  <c r="Q94" i="6"/>
  <c r="AD94" i="6" s="1"/>
  <c r="Q95" i="6"/>
  <c r="AD95" i="6" s="1"/>
  <c r="Q84" i="6"/>
  <c r="AD84" i="6" s="1"/>
  <c r="F36" i="17"/>
  <c r="F37" i="17"/>
  <c r="F38" i="17"/>
  <c r="F39" i="17"/>
  <c r="F40" i="17"/>
  <c r="F41" i="17"/>
  <c r="F42" i="17"/>
  <c r="F43" i="17"/>
  <c r="F44" i="17"/>
  <c r="F45" i="17"/>
  <c r="F46" i="17"/>
  <c r="S46" i="17" s="1"/>
  <c r="AF46" i="17" s="1"/>
  <c r="F47" i="17"/>
  <c r="S47" i="17" s="1"/>
  <c r="C88" i="20"/>
  <c r="C89" i="20"/>
  <c r="C90" i="20"/>
  <c r="F58" i="20"/>
  <c r="F88" i="20" s="1"/>
  <c r="F59" i="20"/>
  <c r="F89" i="20" s="1"/>
  <c r="F60" i="20"/>
  <c r="F90" i="20" s="1"/>
  <c r="F61" i="20"/>
  <c r="F91" i="20" s="1"/>
  <c r="F62" i="20"/>
  <c r="F92" i="20" s="1"/>
  <c r="F63" i="20"/>
  <c r="F93" i="20" s="1"/>
  <c r="F64" i="20"/>
  <c r="F124" i="20" s="1"/>
  <c r="F154" i="20" s="1"/>
  <c r="F184" i="20" s="1"/>
  <c r="F215" i="20" s="1"/>
  <c r="F245" i="20" s="1"/>
  <c r="F275" i="20" s="1"/>
  <c r="F308" i="20" s="1"/>
  <c r="F338" i="20" s="1"/>
  <c r="F368" i="20" s="1"/>
  <c r="F65" i="20"/>
  <c r="F125" i="20" s="1"/>
  <c r="F155" i="20" s="1"/>
  <c r="F185" i="20" s="1"/>
  <c r="F216" i="20" s="1"/>
  <c r="F246" i="20" s="1"/>
  <c r="F276" i="20" s="1"/>
  <c r="F309" i="20" s="1"/>
  <c r="F339" i="20" s="1"/>
  <c r="F369" i="20" s="1"/>
  <c r="F66" i="20"/>
  <c r="F96" i="20" s="1"/>
  <c r="F67" i="20"/>
  <c r="F97" i="20" s="1"/>
  <c r="F68" i="20"/>
  <c r="F98" i="20" s="1"/>
  <c r="F69" i="20"/>
  <c r="F99" i="20" s="1"/>
  <c r="F70" i="20"/>
  <c r="F100" i="20" s="1"/>
  <c r="F71" i="20"/>
  <c r="F131" i="20" s="1"/>
  <c r="F161" i="20" s="1"/>
  <c r="F192" i="20" s="1"/>
  <c r="F222" i="20" s="1"/>
  <c r="F252" i="20" s="1"/>
  <c r="F285" i="20" s="1"/>
  <c r="F315" i="20" s="1"/>
  <c r="F345" i="20" s="1"/>
  <c r="F376" i="20" s="1"/>
  <c r="F72" i="20"/>
  <c r="F102" i="20" s="1"/>
  <c r="F73" i="20"/>
  <c r="F103" i="20" s="1"/>
  <c r="F74" i="20"/>
  <c r="F134" i="20" s="1"/>
  <c r="F164" i="20" s="1"/>
  <c r="F195" i="20" s="1"/>
  <c r="F225" i="20" s="1"/>
  <c r="F255" i="20" s="1"/>
  <c r="F288" i="20" s="1"/>
  <c r="F318" i="20" s="1"/>
  <c r="F348" i="20" s="1"/>
  <c r="F379" i="20" s="1"/>
  <c r="F75" i="20"/>
  <c r="F105" i="20" s="1"/>
  <c r="F76" i="20"/>
  <c r="F136" i="20" s="1"/>
  <c r="F166" i="20" s="1"/>
  <c r="F197" i="20" s="1"/>
  <c r="F227" i="20" s="1"/>
  <c r="F257" i="20" s="1"/>
  <c r="F290" i="20" s="1"/>
  <c r="F320" i="20" s="1"/>
  <c r="F350" i="20" s="1"/>
  <c r="F381" i="20" s="1"/>
  <c r="F77" i="20"/>
  <c r="F137" i="20" s="1"/>
  <c r="F167" i="20" s="1"/>
  <c r="F198" i="20" s="1"/>
  <c r="F228" i="20" s="1"/>
  <c r="F258" i="20" s="1"/>
  <c r="F291" i="20" s="1"/>
  <c r="F321" i="20" s="1"/>
  <c r="F351" i="20" s="1"/>
  <c r="F382" i="20" s="1"/>
  <c r="F78" i="20"/>
  <c r="F138" i="20" s="1"/>
  <c r="F168" i="20" s="1"/>
  <c r="F199" i="20" s="1"/>
  <c r="F229" i="20" s="1"/>
  <c r="F259" i="20" s="1"/>
  <c r="F292" i="20" s="1"/>
  <c r="F322" i="20" s="1"/>
  <c r="F352" i="20" s="1"/>
  <c r="F383" i="20" s="1"/>
  <c r="F79" i="20"/>
  <c r="F109" i="20" s="1"/>
  <c r="F80" i="20"/>
  <c r="F110" i="20" s="1"/>
  <c r="F81" i="20"/>
  <c r="F111" i="20" s="1"/>
  <c r="F82" i="20"/>
  <c r="F142" i="20" s="1"/>
  <c r="F172" i="20" s="1"/>
  <c r="F203" i="20" s="1"/>
  <c r="F233" i="20" s="1"/>
  <c r="F263" i="20" s="1"/>
  <c r="F296" i="20" s="1"/>
  <c r="F326" i="20" s="1"/>
  <c r="F356" i="20" s="1"/>
  <c r="F387" i="20" s="1"/>
  <c r="F83" i="20"/>
  <c r="F113" i="20" s="1"/>
  <c r="F84" i="20"/>
  <c r="F114" i="20" s="1"/>
  <c r="P36" i="20"/>
  <c r="P37" i="20"/>
  <c r="P38" i="20"/>
  <c r="P39" i="20"/>
  <c r="P40" i="20"/>
  <c r="P41" i="20"/>
  <c r="P42" i="20"/>
  <c r="P43" i="20"/>
  <c r="P44" i="20"/>
  <c r="P45" i="20"/>
  <c r="P46" i="20"/>
  <c r="P47" i="20"/>
  <c r="P48" i="20"/>
  <c r="F36" i="20"/>
  <c r="S36" i="20" s="1"/>
  <c r="F37" i="20"/>
  <c r="S37" i="20" s="1"/>
  <c r="F38" i="20"/>
  <c r="S38" i="20" s="1"/>
  <c r="F39" i="20"/>
  <c r="S39" i="20" s="1"/>
  <c r="F40" i="20"/>
  <c r="S40" i="20" s="1"/>
  <c r="F41" i="20"/>
  <c r="S41" i="20" s="1"/>
  <c r="F42" i="20"/>
  <c r="S42" i="20" s="1"/>
  <c r="F43" i="20"/>
  <c r="S43" i="20" s="1"/>
  <c r="F44" i="20"/>
  <c r="S44" i="20" s="1"/>
  <c r="F45" i="20"/>
  <c r="S45" i="20" s="1"/>
  <c r="F46" i="20"/>
  <c r="S46" i="20" s="1"/>
  <c r="F47" i="20"/>
  <c r="S47" i="20" s="1"/>
  <c r="F48" i="20"/>
  <c r="S48" i="20" s="1"/>
  <c r="F49" i="20"/>
  <c r="AY46" i="8"/>
  <c r="AY47" i="8" s="1"/>
  <c r="AX46" i="8"/>
  <c r="AX47" i="8" s="1"/>
  <c r="AW46" i="8"/>
  <c r="AW47" i="8" s="1"/>
  <c r="AV46" i="8"/>
  <c r="AV47" i="8" s="1"/>
  <c r="AG66" i="8"/>
  <c r="AG79" i="8" s="1"/>
  <c r="AG60" i="8" s="1"/>
  <c r="AF66" i="8"/>
  <c r="AE66" i="8"/>
  <c r="AD66" i="8"/>
  <c r="AD79" i="8" s="1"/>
  <c r="AD60" i="8" s="1"/>
  <c r="T48" i="8"/>
  <c r="T49" i="8"/>
  <c r="T50" i="8"/>
  <c r="T51" i="8"/>
  <c r="T52" i="8"/>
  <c r="T53" i="8"/>
  <c r="T54" i="8"/>
  <c r="T55" i="8"/>
  <c r="T56" i="8"/>
  <c r="T57" i="8"/>
  <c r="T58" i="8"/>
  <c r="T59" i="8"/>
  <c r="O66" i="8"/>
  <c r="N66" i="8"/>
  <c r="M66" i="8"/>
  <c r="M80" i="8" s="1"/>
  <c r="L66" i="8"/>
  <c r="L80" i="8" s="1"/>
  <c r="O77" i="8" l="1"/>
  <c r="O80" i="8"/>
  <c r="O61" i="8" s="1"/>
  <c r="AF80" i="8"/>
  <c r="AF79" i="8"/>
  <c r="AF60" i="8" s="1"/>
  <c r="AE80" i="8"/>
  <c r="AE79" i="8"/>
  <c r="AE60" i="8" s="1"/>
  <c r="AG77" i="8"/>
  <c r="AG80" i="8"/>
  <c r="N80" i="8"/>
  <c r="N61" i="8" s="1"/>
  <c r="N85" i="8"/>
  <c r="N88" i="8"/>
  <c r="N86" i="8"/>
  <c r="AD77" i="8"/>
  <c r="AD80" i="8"/>
  <c r="L85" i="8"/>
  <c r="N77" i="8"/>
  <c r="AF77" i="8"/>
  <c r="AE77" i="8"/>
  <c r="M61" i="8"/>
  <c r="M77" i="8"/>
  <c r="AG67" i="8"/>
  <c r="AG78" i="8"/>
  <c r="AD46" i="8"/>
  <c r="N93" i="8"/>
  <c r="M68" i="8"/>
  <c r="M48" i="8" s="1"/>
  <c r="M81" i="8"/>
  <c r="M93" i="8"/>
  <c r="M69" i="8"/>
  <c r="M82" i="8"/>
  <c r="M94" i="8"/>
  <c r="M70" i="8"/>
  <c r="M83" i="8"/>
  <c r="M95" i="8"/>
  <c r="M71" i="8"/>
  <c r="M51" i="8" s="1"/>
  <c r="M84" i="8"/>
  <c r="M96" i="8"/>
  <c r="M72" i="8"/>
  <c r="M85" i="8"/>
  <c r="M97" i="8"/>
  <c r="M73" i="8"/>
  <c r="M53" i="8" s="1"/>
  <c r="M86" i="8"/>
  <c r="M67" i="8"/>
  <c r="M47" i="8" s="1"/>
  <c r="M74" i="8"/>
  <c r="M54" i="8" s="1"/>
  <c r="M87" i="8"/>
  <c r="M75" i="8"/>
  <c r="M88" i="8"/>
  <c r="M76" i="8"/>
  <c r="M89" i="8"/>
  <c r="M78" i="8"/>
  <c r="M90" i="8"/>
  <c r="M79" i="8"/>
  <c r="M91" i="8"/>
  <c r="M92" i="8"/>
  <c r="O95" i="8"/>
  <c r="AF47" i="20"/>
  <c r="S45" i="17"/>
  <c r="AF46" i="20"/>
  <c r="S44" i="17"/>
  <c r="AF45" i="20"/>
  <c r="S43" i="17"/>
  <c r="AF39" i="20"/>
  <c r="S37" i="17"/>
  <c r="AF44" i="20"/>
  <c r="S42" i="17"/>
  <c r="AF43" i="20"/>
  <c r="S41" i="17"/>
  <c r="AF42" i="20"/>
  <c r="S40" i="17"/>
  <c r="AF38" i="20"/>
  <c r="S36" i="17"/>
  <c r="AF41" i="20"/>
  <c r="S39" i="17"/>
  <c r="AF37" i="20"/>
  <c r="AF48" i="20"/>
  <c r="AF36" i="20"/>
  <c r="AF40" i="20"/>
  <c r="S38" i="17"/>
  <c r="O71" i="8"/>
  <c r="O51" i="8" s="1"/>
  <c r="O70" i="8"/>
  <c r="O84" i="8"/>
  <c r="O82" i="8"/>
  <c r="H46" i="19"/>
  <c r="J62" i="19"/>
  <c r="I62" i="19"/>
  <c r="K59" i="19"/>
  <c r="H62" i="19"/>
  <c r="I71" i="19"/>
  <c r="I59" i="19"/>
  <c r="G62" i="19"/>
  <c r="H71" i="19"/>
  <c r="H59" i="19"/>
  <c r="J59" i="19"/>
  <c r="G46" i="19"/>
  <c r="J71" i="19"/>
  <c r="F59" i="19"/>
  <c r="I46" i="19"/>
  <c r="K46" i="19"/>
  <c r="G71" i="19"/>
  <c r="F51" i="19"/>
  <c r="G59" i="19"/>
  <c r="F62" i="19"/>
  <c r="F71" i="19"/>
  <c r="E71" i="19"/>
  <c r="K62" i="19"/>
  <c r="AF73" i="15"/>
  <c r="AF71" i="15"/>
  <c r="AF57" i="15"/>
  <c r="O94" i="8"/>
  <c r="O96" i="8"/>
  <c r="AD69" i="8"/>
  <c r="AD74" i="8"/>
  <c r="AD54" i="8" s="1"/>
  <c r="AG74" i="8"/>
  <c r="AG54" i="8" s="1"/>
  <c r="O79" i="8"/>
  <c r="O74" i="8"/>
  <c r="O54" i="8" s="1"/>
  <c r="O72" i="8"/>
  <c r="O69" i="8"/>
  <c r="AD81" i="8"/>
  <c r="AD87" i="8"/>
  <c r="AG81" i="8"/>
  <c r="AG87" i="8"/>
  <c r="AG76" i="8"/>
  <c r="AG83" i="8"/>
  <c r="O88" i="8"/>
  <c r="O86" i="8"/>
  <c r="AG69" i="8"/>
  <c r="O85" i="8"/>
  <c r="AG71" i="8"/>
  <c r="AG51" i="8" s="1"/>
  <c r="AE67" i="8"/>
  <c r="AE72" i="8"/>
  <c r="AE78" i="8"/>
  <c r="AE85" i="8"/>
  <c r="AE88" i="8"/>
  <c r="AG70" i="8"/>
  <c r="AG75" i="8"/>
  <c r="AG82" i="8"/>
  <c r="AF46" i="8"/>
  <c r="O87" i="8"/>
  <c r="O97" i="8"/>
  <c r="AD68" i="8"/>
  <c r="AD48" i="8" s="1"/>
  <c r="AD73" i="8"/>
  <c r="AD53" i="8" s="1"/>
  <c r="AD86" i="8"/>
  <c r="AD89" i="8"/>
  <c r="AF71" i="8"/>
  <c r="AF51" i="8" s="1"/>
  <c r="AF76" i="8"/>
  <c r="AF83" i="8"/>
  <c r="AE84" i="8"/>
  <c r="AF84" i="8"/>
  <c r="AE69" i="8"/>
  <c r="AE74" i="8"/>
  <c r="AE54" i="8" s="1"/>
  <c r="AE81" i="8"/>
  <c r="AE87" i="8"/>
  <c r="AG84" i="8"/>
  <c r="O67" i="8"/>
  <c r="O47" i="8" s="1"/>
  <c r="O68" i="8"/>
  <c r="O48" i="8" s="1"/>
  <c r="O83" i="8"/>
  <c r="AD70" i="8"/>
  <c r="AD75" i="8"/>
  <c r="AD82" i="8"/>
  <c r="AF67" i="8"/>
  <c r="AF72" i="8"/>
  <c r="AF78" i="8"/>
  <c r="AF85" i="8"/>
  <c r="AF88" i="8"/>
  <c r="AE68" i="8"/>
  <c r="AE48" i="8" s="1"/>
  <c r="AE73" i="8"/>
  <c r="AE53" i="8" s="1"/>
  <c r="AE86" i="8"/>
  <c r="AE89" i="8"/>
  <c r="AE75" i="8"/>
  <c r="AE82" i="8"/>
  <c r="AG85" i="8"/>
  <c r="O78" i="8"/>
  <c r="O81" i="8"/>
  <c r="O91" i="8"/>
  <c r="AD71" i="8"/>
  <c r="AD51" i="8" s="1"/>
  <c r="AD76" i="8"/>
  <c r="AD83" i="8"/>
  <c r="AF68" i="8"/>
  <c r="AF48" i="8" s="1"/>
  <c r="AF73" i="8"/>
  <c r="AF53" i="8" s="1"/>
  <c r="AF86" i="8"/>
  <c r="AF89" i="8"/>
  <c r="AE70" i="8"/>
  <c r="AG72" i="8"/>
  <c r="AG88" i="8"/>
  <c r="O76" i="8"/>
  <c r="O90" i="8"/>
  <c r="O92" i="8"/>
  <c r="AE71" i="8"/>
  <c r="AE51" i="8" s="1"/>
  <c r="AE76" i="8"/>
  <c r="AE83" i="8"/>
  <c r="AG68" i="8"/>
  <c r="AG48" i="8" s="1"/>
  <c r="AG73" i="8"/>
  <c r="AG53" i="8" s="1"/>
  <c r="AG86" i="8"/>
  <c r="AG89" i="8"/>
  <c r="O75" i="8"/>
  <c r="O89" i="8"/>
  <c r="O93" i="8"/>
  <c r="AD84" i="8"/>
  <c r="AF69" i="8"/>
  <c r="AF74" i="8"/>
  <c r="AF54" i="8" s="1"/>
  <c r="AF81" i="8"/>
  <c r="AF87" i="8"/>
  <c r="O73" i="8"/>
  <c r="O53" i="8" s="1"/>
  <c r="AD67" i="8"/>
  <c r="AD72" i="8"/>
  <c r="AD78" i="8"/>
  <c r="AD85" i="8"/>
  <c r="AD88" i="8"/>
  <c r="AF70" i="8"/>
  <c r="AF75" i="8"/>
  <c r="AF82" i="8"/>
  <c r="AE46" i="8"/>
  <c r="K51" i="19"/>
  <c r="I51" i="19"/>
  <c r="J51" i="19"/>
  <c r="F46" i="19"/>
  <c r="J46" i="19"/>
  <c r="H51" i="19"/>
  <c r="G51" i="19"/>
  <c r="AF63" i="15"/>
  <c r="AF70" i="15"/>
  <c r="AF72" i="15"/>
  <c r="AF65" i="15"/>
  <c r="AF74" i="15"/>
  <c r="AF60" i="15"/>
  <c r="AF77" i="15"/>
  <c r="F127" i="20"/>
  <c r="F157" i="20" s="1"/>
  <c r="F187" i="20" s="1"/>
  <c r="F218" i="20" s="1"/>
  <c r="F248" i="20" s="1"/>
  <c r="F279" i="20" s="1"/>
  <c r="F311" i="20" s="1"/>
  <c r="F341" i="20" s="1"/>
  <c r="F372" i="20" s="1"/>
  <c r="F133" i="20"/>
  <c r="F163" i="20" s="1"/>
  <c r="F194" i="20" s="1"/>
  <c r="F224" i="20" s="1"/>
  <c r="F254" i="20" s="1"/>
  <c r="F287" i="20" s="1"/>
  <c r="F317" i="20" s="1"/>
  <c r="F347" i="20" s="1"/>
  <c r="F378" i="20" s="1"/>
  <c r="F104" i="20"/>
  <c r="F120" i="20"/>
  <c r="F150" i="20" s="1"/>
  <c r="F180" i="20" s="1"/>
  <c r="F211" i="20" s="1"/>
  <c r="F241" i="20" s="1"/>
  <c r="F271" i="20" s="1"/>
  <c r="F304" i="20" s="1"/>
  <c r="F334" i="20" s="1"/>
  <c r="F364" i="20" s="1"/>
  <c r="F108" i="20"/>
  <c r="F139" i="20"/>
  <c r="F169" i="20" s="1"/>
  <c r="F200" i="20" s="1"/>
  <c r="F230" i="20" s="1"/>
  <c r="F260" i="20" s="1"/>
  <c r="F293" i="20" s="1"/>
  <c r="F323" i="20" s="1"/>
  <c r="F353" i="20" s="1"/>
  <c r="F384" i="20" s="1"/>
  <c r="F95" i="20"/>
  <c r="F144" i="20"/>
  <c r="F174" i="20" s="1"/>
  <c r="F205" i="20" s="1"/>
  <c r="F235" i="20" s="1"/>
  <c r="F265" i="20" s="1"/>
  <c r="F298" i="20" s="1"/>
  <c r="F328" i="20" s="1"/>
  <c r="F358" i="20" s="1"/>
  <c r="F389" i="20" s="1"/>
  <c r="F106" i="20"/>
  <c r="F101" i="20"/>
  <c r="F141" i="20"/>
  <c r="F171" i="20" s="1"/>
  <c r="F202" i="20" s="1"/>
  <c r="F232" i="20" s="1"/>
  <c r="F262" i="20" s="1"/>
  <c r="F295" i="20" s="1"/>
  <c r="F325" i="20" s="1"/>
  <c r="F355" i="20" s="1"/>
  <c r="F386" i="20" s="1"/>
  <c r="F135" i="20"/>
  <c r="F165" i="20" s="1"/>
  <c r="F196" i="20" s="1"/>
  <c r="F226" i="20" s="1"/>
  <c r="F256" i="20" s="1"/>
  <c r="F289" i="20" s="1"/>
  <c r="F319" i="20" s="1"/>
  <c r="F349" i="20" s="1"/>
  <c r="F380" i="20" s="1"/>
  <c r="F128" i="20"/>
  <c r="F158" i="20" s="1"/>
  <c r="F188" i="20" s="1"/>
  <c r="F219" i="20" s="1"/>
  <c r="F249" i="20" s="1"/>
  <c r="F280" i="20" s="1"/>
  <c r="F312" i="20" s="1"/>
  <c r="F342" i="20" s="1"/>
  <c r="F373" i="20" s="1"/>
  <c r="F121" i="20"/>
  <c r="F151" i="20" s="1"/>
  <c r="F181" i="20" s="1"/>
  <c r="F212" i="20" s="1"/>
  <c r="F242" i="20" s="1"/>
  <c r="F272" i="20" s="1"/>
  <c r="F305" i="20" s="1"/>
  <c r="F335" i="20" s="1"/>
  <c r="F365" i="20" s="1"/>
  <c r="F140" i="20"/>
  <c r="F170" i="20" s="1"/>
  <c r="F201" i="20" s="1"/>
  <c r="F231" i="20" s="1"/>
  <c r="F261" i="20" s="1"/>
  <c r="F294" i="20" s="1"/>
  <c r="F324" i="20" s="1"/>
  <c r="F354" i="20" s="1"/>
  <c r="F385" i="20" s="1"/>
  <c r="F126" i="20"/>
  <c r="F156" i="20" s="1"/>
  <c r="F186" i="20" s="1"/>
  <c r="F217" i="20" s="1"/>
  <c r="F247" i="20" s="1"/>
  <c r="F277" i="20" s="1"/>
  <c r="F310" i="20" s="1"/>
  <c r="F340" i="20" s="1"/>
  <c r="F370" i="20" s="1"/>
  <c r="F119" i="20"/>
  <c r="F149" i="20" s="1"/>
  <c r="F179" i="20" s="1"/>
  <c r="F210" i="20" s="1"/>
  <c r="F240" i="20" s="1"/>
  <c r="F270" i="20" s="1"/>
  <c r="F303" i="20" s="1"/>
  <c r="F333" i="20" s="1"/>
  <c r="F363" i="20" s="1"/>
  <c r="F132" i="20"/>
  <c r="F162" i="20" s="1"/>
  <c r="F193" i="20" s="1"/>
  <c r="F223" i="20" s="1"/>
  <c r="F253" i="20" s="1"/>
  <c r="F286" i="20" s="1"/>
  <c r="F316" i="20" s="1"/>
  <c r="F346" i="20" s="1"/>
  <c r="F377" i="20" s="1"/>
  <c r="F112" i="20"/>
  <c r="F107" i="20"/>
  <c r="F94" i="20"/>
  <c r="F118" i="20"/>
  <c r="F148" i="20" s="1"/>
  <c r="F178" i="20" s="1"/>
  <c r="F209" i="20" s="1"/>
  <c r="F239" i="20" s="1"/>
  <c r="F269" i="20" s="1"/>
  <c r="F302" i="20" s="1"/>
  <c r="F332" i="20" s="1"/>
  <c r="F362" i="20" s="1"/>
  <c r="F143" i="20"/>
  <c r="F173" i="20" s="1"/>
  <c r="F204" i="20" s="1"/>
  <c r="F234" i="20" s="1"/>
  <c r="F264" i="20" s="1"/>
  <c r="F297" i="20" s="1"/>
  <c r="F327" i="20" s="1"/>
  <c r="F357" i="20" s="1"/>
  <c r="F388" i="20" s="1"/>
  <c r="F130" i="20"/>
  <c r="F160" i="20" s="1"/>
  <c r="F191" i="20" s="1"/>
  <c r="F221" i="20" s="1"/>
  <c r="F251" i="20" s="1"/>
  <c r="F284" i="20" s="1"/>
  <c r="F314" i="20" s="1"/>
  <c r="F344" i="20" s="1"/>
  <c r="F375" i="20" s="1"/>
  <c r="F123" i="20"/>
  <c r="F153" i="20" s="1"/>
  <c r="F183" i="20" s="1"/>
  <c r="F214" i="20" s="1"/>
  <c r="F244" i="20" s="1"/>
  <c r="F274" i="20" s="1"/>
  <c r="F307" i="20" s="1"/>
  <c r="F337" i="20" s="1"/>
  <c r="F367" i="20" s="1"/>
  <c r="F129" i="20"/>
  <c r="F159" i="20" s="1"/>
  <c r="F190" i="20" s="1"/>
  <c r="F220" i="20" s="1"/>
  <c r="F250" i="20" s="1"/>
  <c r="F283" i="20" s="1"/>
  <c r="F313" i="20" s="1"/>
  <c r="F343" i="20" s="1"/>
  <c r="F374" i="20" s="1"/>
  <c r="F122" i="20"/>
  <c r="F152" i="20" s="1"/>
  <c r="F182" i="20" s="1"/>
  <c r="F213" i="20" s="1"/>
  <c r="F243" i="20" s="1"/>
  <c r="F273" i="20" s="1"/>
  <c r="F306" i="20" s="1"/>
  <c r="F336" i="20" s="1"/>
  <c r="F366" i="20" s="1"/>
  <c r="AG46" i="8"/>
  <c r="N79" i="8"/>
  <c r="N97" i="8"/>
  <c r="N89" i="8"/>
  <c r="O46" i="8"/>
  <c r="N87" i="8"/>
  <c r="L46" i="8"/>
  <c r="L67" i="8"/>
  <c r="L47" i="8" s="1"/>
  <c r="M46" i="8"/>
  <c r="N46" i="8"/>
  <c r="N68" i="8"/>
  <c r="N48" i="8" s="1"/>
  <c r="N75" i="8"/>
  <c r="N84" i="8"/>
  <c r="N90" i="8"/>
  <c r="N94" i="8"/>
  <c r="N67" i="8"/>
  <c r="N47" i="8" s="1"/>
  <c r="N69" i="8"/>
  <c r="N72" i="8"/>
  <c r="N76" i="8"/>
  <c r="N81" i="8"/>
  <c r="N91" i="8"/>
  <c r="N95" i="8"/>
  <c r="N70" i="8"/>
  <c r="N73" i="8"/>
  <c r="N53" i="8" s="1"/>
  <c r="N78" i="8"/>
  <c r="N82" i="8"/>
  <c r="N92" i="8"/>
  <c r="N96" i="8"/>
  <c r="N71" i="8"/>
  <c r="N51" i="8" s="1"/>
  <c r="N74" i="8"/>
  <c r="N54" i="8" s="1"/>
  <c r="N83" i="8"/>
  <c r="O57" i="8" l="1"/>
  <c r="AG57" i="8"/>
  <c r="AD57" i="8"/>
  <c r="N57" i="8"/>
  <c r="O56" i="8"/>
  <c r="AE55" i="8"/>
  <c r="AE57" i="8"/>
  <c r="AF57" i="8"/>
  <c r="AD52" i="8"/>
  <c r="AF55" i="8"/>
  <c r="AD56" i="8"/>
  <c r="M57" i="8"/>
  <c r="AD59" i="8"/>
  <c r="AG50" i="8"/>
  <c r="AE50" i="8"/>
  <c r="AD50" i="8"/>
  <c r="AD49" i="8"/>
  <c r="N58" i="8"/>
  <c r="AF52" i="8"/>
  <c r="AE49" i="8"/>
  <c r="AE59" i="8"/>
  <c r="AE58" i="8"/>
  <c r="AF50" i="8"/>
  <c r="AD55" i="8"/>
  <c r="AF49" i="8"/>
  <c r="M49" i="8"/>
  <c r="O55" i="8"/>
  <c r="O59" i="8"/>
  <c r="M58" i="8"/>
  <c r="O50" i="8"/>
  <c r="M50" i="8"/>
  <c r="AG58" i="8"/>
  <c r="AE56" i="8"/>
  <c r="AG49" i="8"/>
  <c r="AG59" i="8"/>
  <c r="AG52" i="8"/>
  <c r="AG55" i="8"/>
  <c r="AG56" i="8"/>
  <c r="AE52" i="8"/>
  <c r="AF56" i="8"/>
  <c r="AF59" i="8"/>
  <c r="AF58" i="8"/>
  <c r="AD58" i="8"/>
  <c r="N52" i="8"/>
  <c r="N49" i="8"/>
  <c r="O58" i="8"/>
  <c r="O52" i="8"/>
  <c r="O49" i="8"/>
  <c r="M56" i="8"/>
  <c r="N55" i="8"/>
  <c r="O60" i="8"/>
  <c r="M52" i="8"/>
  <c r="N60" i="8"/>
  <c r="M60" i="8"/>
  <c r="N59" i="8"/>
  <c r="M55" i="8"/>
  <c r="M59" i="8"/>
  <c r="N50" i="8"/>
  <c r="N56" i="8"/>
  <c r="AF37" i="17"/>
  <c r="AF45" i="17"/>
  <c r="AF40" i="17"/>
  <c r="AF39" i="17"/>
  <c r="AF41" i="17"/>
  <c r="AF38" i="17"/>
  <c r="AF42" i="17"/>
  <c r="AF44" i="17"/>
  <c r="AF47" i="17"/>
  <c r="AF36" i="17"/>
  <c r="AF43" i="17"/>
  <c r="G52" i="19"/>
  <c r="H52" i="19"/>
  <c r="I52" i="19"/>
  <c r="K52" i="19"/>
  <c r="H63" i="19"/>
  <c r="K63" i="19"/>
  <c r="I63" i="19"/>
  <c r="J63" i="19"/>
  <c r="F63" i="19"/>
  <c r="G63" i="19"/>
  <c r="F52" i="19"/>
  <c r="J52" i="19"/>
  <c r="C60" i="14" l="1"/>
  <c r="G60" i="14" s="1"/>
  <c r="I60" i="14" l="1"/>
  <c r="H60" i="14"/>
  <c r="J60" i="14"/>
  <c r="K60" i="14"/>
  <c r="L60" i="14"/>
  <c r="M60" i="14"/>
  <c r="AE66" i="15" l="1"/>
  <c r="AE65" i="15"/>
  <c r="AE64" i="15"/>
  <c r="AE63" i="15"/>
  <c r="AE62" i="15"/>
  <c r="AE61" i="15"/>
  <c r="AE60" i="15"/>
  <c r="AE59" i="15"/>
  <c r="AE58" i="15"/>
  <c r="AE57" i="15"/>
  <c r="Q66" i="15"/>
  <c r="Q65" i="15"/>
  <c r="Q64" i="15"/>
  <c r="Q63" i="15"/>
  <c r="Q62" i="15"/>
  <c r="Q61" i="15"/>
  <c r="Q60" i="15"/>
  <c r="Q59" i="15"/>
  <c r="Q58" i="15"/>
  <c r="Q57" i="15"/>
  <c r="C66" i="15"/>
  <c r="C65" i="15"/>
  <c r="C64" i="15"/>
  <c r="C63" i="15"/>
  <c r="C62" i="15"/>
  <c r="C61" i="15"/>
  <c r="C60" i="15"/>
  <c r="C59" i="15"/>
  <c r="C58" i="15"/>
  <c r="C57" i="15"/>
  <c r="X65" i="15" l="1"/>
  <c r="AB65" i="15"/>
  <c r="Z65" i="15"/>
  <c r="V65" i="15"/>
  <c r="W65" i="15"/>
  <c r="AA65" i="15"/>
  <c r="Y65" i="15"/>
  <c r="AO57" i="15"/>
  <c r="AP57" i="15"/>
  <c r="AM57" i="15"/>
  <c r="AL57" i="15"/>
  <c r="AK57" i="15"/>
  <c r="AN57" i="15"/>
  <c r="AB58" i="15"/>
  <c r="W58" i="15"/>
  <c r="Y58" i="15"/>
  <c r="Z58" i="15"/>
  <c r="X58" i="15"/>
  <c r="V58" i="15"/>
  <c r="AA58" i="15"/>
  <c r="AJ61" i="15"/>
  <c r="AL61" i="15"/>
  <c r="AK61" i="15"/>
  <c r="AP61" i="15"/>
  <c r="AM61" i="15"/>
  <c r="AN61" i="15"/>
  <c r="AO61" i="15"/>
  <c r="M64" i="15"/>
  <c r="J64" i="15"/>
  <c r="N64" i="15"/>
  <c r="I64" i="15"/>
  <c r="H64" i="15"/>
  <c r="K64" i="15"/>
  <c r="L64" i="15"/>
  <c r="H65" i="15"/>
  <c r="I65" i="15"/>
  <c r="L65" i="15"/>
  <c r="M65" i="15"/>
  <c r="J65" i="15"/>
  <c r="N65" i="15"/>
  <c r="K65" i="15"/>
  <c r="I66" i="15"/>
  <c r="J66" i="15"/>
  <c r="K66" i="15"/>
  <c r="L66" i="15"/>
  <c r="M66" i="15"/>
  <c r="N66" i="15"/>
  <c r="H66" i="15"/>
  <c r="AJ58" i="15"/>
  <c r="AL58" i="15"/>
  <c r="AK58" i="15"/>
  <c r="AP58" i="15"/>
  <c r="AM58" i="15"/>
  <c r="AN58" i="15"/>
  <c r="AO58" i="15"/>
  <c r="V57" i="15"/>
  <c r="X57" i="15"/>
  <c r="Z57" i="15"/>
  <c r="W57" i="15"/>
  <c r="AB57" i="15"/>
  <c r="AA57" i="15"/>
  <c r="Y57" i="15"/>
  <c r="AK59" i="15"/>
  <c r="AP59" i="15"/>
  <c r="AL59" i="15"/>
  <c r="AM59" i="15"/>
  <c r="AJ59" i="15"/>
  <c r="AN59" i="15"/>
  <c r="AO59" i="15"/>
  <c r="AK60" i="15"/>
  <c r="AN60" i="15"/>
  <c r="AP60" i="15"/>
  <c r="AM60" i="15"/>
  <c r="AJ60" i="15"/>
  <c r="AL60" i="15"/>
  <c r="AO60" i="15"/>
  <c r="N57" i="15"/>
  <c r="I57" i="15"/>
  <c r="K57" i="15"/>
  <c r="J57" i="15"/>
  <c r="L57" i="15"/>
  <c r="M57" i="15"/>
  <c r="W59" i="15"/>
  <c r="Y59" i="15"/>
  <c r="Z59" i="15"/>
  <c r="AB59" i="15"/>
  <c r="V59" i="15"/>
  <c r="X59" i="15"/>
  <c r="AA59" i="15"/>
  <c r="M58" i="15"/>
  <c r="N58" i="15"/>
  <c r="H58" i="15"/>
  <c r="I58" i="15"/>
  <c r="J58" i="15"/>
  <c r="K58" i="15"/>
  <c r="L58" i="15"/>
  <c r="W60" i="15"/>
  <c r="Y60" i="15"/>
  <c r="V60" i="15"/>
  <c r="X60" i="15"/>
  <c r="Z60" i="15"/>
  <c r="AA60" i="15"/>
  <c r="AB60" i="15"/>
  <c r="AJ62" i="15"/>
  <c r="AL62" i="15"/>
  <c r="AP62" i="15"/>
  <c r="AM62" i="15"/>
  <c r="AN62" i="15"/>
  <c r="AO62" i="15"/>
  <c r="AK62" i="15"/>
  <c r="I63" i="15"/>
  <c r="J63" i="15"/>
  <c r="K63" i="15"/>
  <c r="L63" i="15"/>
  <c r="M63" i="15"/>
  <c r="N63" i="15"/>
  <c r="H63" i="15"/>
  <c r="W66" i="15"/>
  <c r="Y66" i="15"/>
  <c r="AB66" i="15"/>
  <c r="V66" i="15"/>
  <c r="AA66" i="15"/>
  <c r="Z66" i="15"/>
  <c r="X66" i="15"/>
  <c r="H59" i="15"/>
  <c r="I59" i="15"/>
  <c r="J59" i="15"/>
  <c r="L59" i="15"/>
  <c r="N59" i="15"/>
  <c r="K59" i="15"/>
  <c r="M59" i="15"/>
  <c r="AB61" i="15"/>
  <c r="W61" i="15"/>
  <c r="Y61" i="15"/>
  <c r="Z61" i="15"/>
  <c r="X61" i="15"/>
  <c r="V61" i="15"/>
  <c r="AA61" i="15"/>
  <c r="AN63" i="15"/>
  <c r="AJ63" i="15"/>
  <c r="AL63" i="15"/>
  <c r="AO63" i="15"/>
  <c r="AM63" i="15"/>
  <c r="AK63" i="15"/>
  <c r="AP63" i="15"/>
  <c r="I60" i="15"/>
  <c r="J60" i="15"/>
  <c r="K60" i="15"/>
  <c r="L60" i="15"/>
  <c r="M60" i="15"/>
  <c r="N60" i="15"/>
  <c r="H60" i="15"/>
  <c r="AL64" i="15"/>
  <c r="AJ64" i="15"/>
  <c r="AM64" i="15"/>
  <c r="AN64" i="15"/>
  <c r="AO64" i="15"/>
  <c r="AK64" i="15"/>
  <c r="AP64" i="15"/>
  <c r="M61" i="15"/>
  <c r="I61" i="15"/>
  <c r="N61" i="15"/>
  <c r="H61" i="15"/>
  <c r="J61" i="15"/>
  <c r="K61" i="15"/>
  <c r="L61" i="15"/>
  <c r="Y63" i="15"/>
  <c r="X63" i="15"/>
  <c r="AB63" i="15"/>
  <c r="W63" i="15"/>
  <c r="V63" i="15"/>
  <c r="AA63" i="15"/>
  <c r="Z63" i="15"/>
  <c r="AP65" i="15"/>
  <c r="AJ65" i="15"/>
  <c r="AL65" i="15"/>
  <c r="AO65" i="15"/>
  <c r="AK65" i="15"/>
  <c r="AM65" i="15"/>
  <c r="AN65" i="15"/>
  <c r="W62" i="15"/>
  <c r="Y62" i="15"/>
  <c r="Z62" i="15"/>
  <c r="AB62" i="15"/>
  <c r="AA62" i="15"/>
  <c r="X62" i="15"/>
  <c r="V62" i="15"/>
  <c r="M62" i="15"/>
  <c r="N62" i="15"/>
  <c r="H62" i="15"/>
  <c r="I62" i="15"/>
  <c r="J62" i="15"/>
  <c r="L62" i="15"/>
  <c r="K62" i="15"/>
  <c r="Y64" i="15"/>
  <c r="AB64" i="15"/>
  <c r="W64" i="15"/>
  <c r="X64" i="15"/>
  <c r="V64" i="15"/>
  <c r="AA64" i="15"/>
  <c r="Z64" i="15"/>
  <c r="AL66" i="15"/>
  <c r="AJ66" i="15"/>
  <c r="AM66" i="15"/>
  <c r="AN66" i="15"/>
  <c r="AO66" i="15"/>
  <c r="AK66" i="15"/>
  <c r="AP66" i="15"/>
  <c r="H57" i="15"/>
  <c r="AJ57" i="15"/>
  <c r="AH36" i="15" l="1"/>
  <c r="AF36" i="15"/>
  <c r="AE36" i="15"/>
  <c r="AH35" i="15"/>
  <c r="AF35" i="15"/>
  <c r="AE35" i="15"/>
  <c r="AJ35" i="15" s="1"/>
  <c r="T36" i="15"/>
  <c r="T35" i="15"/>
  <c r="F36" i="15"/>
  <c r="F35" i="15"/>
  <c r="Q36" i="15"/>
  <c r="R36" i="15"/>
  <c r="R35" i="15"/>
  <c r="Q35" i="15"/>
  <c r="D36" i="15"/>
  <c r="D35" i="15"/>
  <c r="D37" i="15" s="1"/>
  <c r="C36" i="15"/>
  <c r="C35" i="15"/>
  <c r="I35" i="15" l="1"/>
  <c r="J35" i="15"/>
  <c r="K35" i="15"/>
  <c r="N35" i="15"/>
  <c r="L35" i="15"/>
  <c r="M35" i="15"/>
  <c r="AA35" i="15"/>
  <c r="AB35" i="15"/>
  <c r="W35" i="15"/>
  <c r="X35" i="15"/>
  <c r="Y35" i="15"/>
  <c r="Z35" i="15"/>
  <c r="AM35" i="15"/>
  <c r="AN35" i="15"/>
  <c r="AO35" i="15"/>
  <c r="AP35" i="15"/>
  <c r="AK35" i="15"/>
  <c r="AL35" i="15"/>
  <c r="L36" i="15"/>
  <c r="M36" i="15"/>
  <c r="N36" i="15"/>
  <c r="H36" i="15"/>
  <c r="I36" i="15"/>
  <c r="J36" i="15"/>
  <c r="K36" i="15"/>
  <c r="X36" i="15"/>
  <c r="Y36" i="15"/>
  <c r="AB36" i="15"/>
  <c r="Z36" i="15"/>
  <c r="AA36" i="15"/>
  <c r="V36" i="15"/>
  <c r="W36" i="15"/>
  <c r="AL36" i="15"/>
  <c r="AM36" i="15"/>
  <c r="AN36" i="15"/>
  <c r="AO36" i="15"/>
  <c r="AP36" i="15"/>
  <c r="AJ36" i="15"/>
  <c r="AK36" i="15"/>
  <c r="D76" i="6" l="1"/>
  <c r="G76" i="6" l="1"/>
  <c r="U76" i="6" s="1"/>
  <c r="K76" i="6"/>
  <c r="Y76" i="6" s="1"/>
  <c r="L76" i="6"/>
  <c r="Z76" i="6" s="1"/>
  <c r="H76" i="6"/>
  <c r="V76" i="6" s="1"/>
  <c r="J76" i="6"/>
  <c r="X76" i="6" s="1"/>
  <c r="I76" i="6"/>
  <c r="W76" i="6" s="1"/>
  <c r="F76" i="6"/>
  <c r="T76" i="6" s="1"/>
  <c r="B3" i="8"/>
  <c r="B2" i="8"/>
  <c r="C3" i="17"/>
  <c r="C2" i="17"/>
  <c r="C3" i="20"/>
  <c r="C2" i="20"/>
  <c r="C3" i="6"/>
  <c r="C2" i="6"/>
  <c r="C3" i="14"/>
  <c r="C2" i="14"/>
  <c r="C3" i="15"/>
  <c r="C2" i="15"/>
  <c r="C3" i="9"/>
  <c r="C2" i="9"/>
  <c r="B3" i="19"/>
  <c r="B2" i="19"/>
  <c r="AA76" i="6" l="1"/>
  <c r="E61" i="19"/>
  <c r="E60" i="19"/>
  <c r="E57" i="19"/>
  <c r="E48" i="19"/>
  <c r="E49" i="19"/>
  <c r="E50" i="19"/>
  <c r="E47" i="19"/>
  <c r="E44" i="19"/>
  <c r="E45" i="19"/>
  <c r="AD35" i="19"/>
  <c r="B35" i="19"/>
  <c r="D35" i="17" l="1"/>
  <c r="R70" i="6" l="1"/>
  <c r="D70" i="6"/>
  <c r="F70" i="6" s="1"/>
  <c r="K70" i="6" l="1"/>
  <c r="Y70" i="6" s="1"/>
  <c r="T70" i="6"/>
  <c r="L70" i="6"/>
  <c r="Z70" i="6" s="1"/>
  <c r="G70" i="6"/>
  <c r="U70" i="6" s="1"/>
  <c r="I70" i="6"/>
  <c r="W70" i="6" s="1"/>
  <c r="J70" i="6"/>
  <c r="X70" i="6" s="1"/>
  <c r="H70" i="6"/>
  <c r="V70" i="6" s="1"/>
  <c r="R69" i="6"/>
  <c r="D69" i="6"/>
  <c r="AA70" i="6" l="1"/>
  <c r="H69" i="6"/>
  <c r="V69" i="6" s="1"/>
  <c r="I69" i="6"/>
  <c r="W69" i="6" s="1"/>
  <c r="G69" i="6"/>
  <c r="U69" i="6" s="1"/>
  <c r="J69" i="6"/>
  <c r="X69" i="6" s="1"/>
  <c r="K69" i="6"/>
  <c r="Y69" i="6" s="1"/>
  <c r="L69" i="6"/>
  <c r="Z69" i="6" s="1"/>
  <c r="F69" i="6"/>
  <c r="T69" i="6" s="1"/>
  <c r="AA69" i="6" l="1"/>
  <c r="P95" i="6"/>
  <c r="V95" i="6" l="1"/>
  <c r="X95" i="6"/>
  <c r="T95" i="6"/>
  <c r="Y95" i="6"/>
  <c r="U95" i="6"/>
  <c r="W95" i="6"/>
  <c r="S95" i="6"/>
  <c r="AC84" i="6" l="1"/>
  <c r="P87" i="6"/>
  <c r="C91" i="6"/>
  <c r="AG84" i="6" l="1"/>
  <c r="AH84" i="6"/>
  <c r="AI84" i="6"/>
  <c r="AL84" i="6"/>
  <c r="AK84" i="6"/>
  <c r="AJ84" i="6"/>
  <c r="G91" i="6"/>
  <c r="H91" i="6"/>
  <c r="I91" i="6"/>
  <c r="J91" i="6"/>
  <c r="K91" i="6"/>
  <c r="L91" i="6"/>
  <c r="X87" i="6"/>
  <c r="T87" i="6"/>
  <c r="Y87" i="6"/>
  <c r="U87" i="6"/>
  <c r="W87" i="6"/>
  <c r="S87" i="6"/>
  <c r="V87" i="6"/>
  <c r="AF84" i="6"/>
  <c r="AC94" i="6"/>
  <c r="AC95" i="6"/>
  <c r="P94" i="6"/>
  <c r="C95" i="6"/>
  <c r="F95" i="6" s="1"/>
  <c r="C94" i="6"/>
  <c r="C88" i="6"/>
  <c r="C90" i="6"/>
  <c r="C89" i="6"/>
  <c r="C86" i="6"/>
  <c r="C87" i="6"/>
  <c r="AC93" i="6"/>
  <c r="AC91" i="6"/>
  <c r="AC90" i="6"/>
  <c r="AC92" i="6"/>
  <c r="AC88" i="6"/>
  <c r="AC89" i="6"/>
  <c r="AC85" i="6"/>
  <c r="P92" i="6"/>
  <c r="C93" i="6"/>
  <c r="C85" i="6"/>
  <c r="P91" i="6"/>
  <c r="AC86" i="6"/>
  <c r="C92" i="6"/>
  <c r="P84" i="6"/>
  <c r="P90" i="6"/>
  <c r="AC87" i="6"/>
  <c r="P88" i="6"/>
  <c r="P85" i="6"/>
  <c r="P89" i="6"/>
  <c r="P93" i="6"/>
  <c r="P86" i="6"/>
  <c r="L92" i="6" l="1"/>
  <c r="H92" i="6"/>
  <c r="J92" i="6"/>
  <c r="I92" i="6"/>
  <c r="K92" i="6"/>
  <c r="G92" i="6"/>
  <c r="AH93" i="6"/>
  <c r="AF93" i="6"/>
  <c r="AG93" i="6"/>
  <c r="AK93" i="6"/>
  <c r="AL93" i="6"/>
  <c r="AI93" i="6"/>
  <c r="AJ93" i="6"/>
  <c r="Y86" i="6"/>
  <c r="T86" i="6"/>
  <c r="S86" i="6"/>
  <c r="U86" i="6"/>
  <c r="V86" i="6"/>
  <c r="W86" i="6"/>
  <c r="X86" i="6"/>
  <c r="K93" i="6"/>
  <c r="G93" i="6"/>
  <c r="H93" i="6"/>
  <c r="I93" i="6"/>
  <c r="L93" i="6"/>
  <c r="J93" i="6"/>
  <c r="I89" i="6"/>
  <c r="H89" i="6"/>
  <c r="J89" i="6"/>
  <c r="K89" i="6"/>
  <c r="L89" i="6"/>
  <c r="G89" i="6"/>
  <c r="U84" i="6"/>
  <c r="T84" i="6"/>
  <c r="V84" i="6"/>
  <c r="W84" i="6"/>
  <c r="X84" i="6"/>
  <c r="Y84" i="6"/>
  <c r="AG91" i="6"/>
  <c r="AH91" i="6"/>
  <c r="AF91" i="6"/>
  <c r="AI91" i="6"/>
  <c r="AL91" i="6"/>
  <c r="AK91" i="6"/>
  <c r="AJ91" i="6"/>
  <c r="K87" i="6"/>
  <c r="L87" i="6"/>
  <c r="J87" i="6"/>
  <c r="I87" i="6"/>
  <c r="G87" i="6"/>
  <c r="H87" i="6"/>
  <c r="T91" i="6"/>
  <c r="U91" i="6"/>
  <c r="V91" i="6"/>
  <c r="W91" i="6"/>
  <c r="X91" i="6"/>
  <c r="S91" i="6"/>
  <c r="Y91" i="6"/>
  <c r="H84" i="6"/>
  <c r="I84" i="6"/>
  <c r="J84" i="6"/>
  <c r="K84" i="6"/>
  <c r="L84" i="6"/>
  <c r="G84" i="6"/>
  <c r="V89" i="6"/>
  <c r="T89" i="6"/>
  <c r="U89" i="6"/>
  <c r="W89" i="6"/>
  <c r="X89" i="6"/>
  <c r="Y89" i="6"/>
  <c r="S89" i="6"/>
  <c r="AH85" i="6"/>
  <c r="AF85" i="6"/>
  <c r="AG85" i="6"/>
  <c r="AL85" i="6"/>
  <c r="AI85" i="6"/>
  <c r="AJ85" i="6"/>
  <c r="AK85" i="6"/>
  <c r="K88" i="6"/>
  <c r="G88" i="6"/>
  <c r="J88" i="6"/>
  <c r="H88" i="6"/>
  <c r="I88" i="6"/>
  <c r="L88" i="6"/>
  <c r="X88" i="6"/>
  <c r="W88" i="6"/>
  <c r="T88" i="6"/>
  <c r="S88" i="6"/>
  <c r="U88" i="6"/>
  <c r="Y88" i="6"/>
  <c r="V88" i="6"/>
  <c r="AJ88" i="6"/>
  <c r="AK88" i="6"/>
  <c r="AI88" i="6"/>
  <c r="AF88" i="6"/>
  <c r="AG88" i="6"/>
  <c r="AH88" i="6"/>
  <c r="AL88" i="6"/>
  <c r="J95" i="6"/>
  <c r="I95" i="6"/>
  <c r="K95" i="6"/>
  <c r="G95" i="6"/>
  <c r="L95" i="6"/>
  <c r="H95" i="6"/>
  <c r="S85" i="6"/>
  <c r="X85" i="6"/>
  <c r="V85" i="6"/>
  <c r="U85" i="6"/>
  <c r="Y85" i="6"/>
  <c r="T85" i="6"/>
  <c r="W85" i="6"/>
  <c r="AF89" i="6"/>
  <c r="AG89" i="6"/>
  <c r="AH89" i="6"/>
  <c r="AI89" i="6"/>
  <c r="AK89" i="6"/>
  <c r="AL89" i="6"/>
  <c r="AJ89" i="6"/>
  <c r="AH87" i="6"/>
  <c r="AL87" i="6"/>
  <c r="AI87" i="6"/>
  <c r="AK87" i="6"/>
  <c r="AJ87" i="6"/>
  <c r="AF87" i="6"/>
  <c r="AG87" i="6"/>
  <c r="AG92" i="6"/>
  <c r="AH92" i="6"/>
  <c r="AI92" i="6"/>
  <c r="AF92" i="6"/>
  <c r="AJ92" i="6"/>
  <c r="AL92" i="6"/>
  <c r="AK92" i="6"/>
  <c r="AG86" i="6"/>
  <c r="AH86" i="6"/>
  <c r="AF86" i="6"/>
  <c r="AK86" i="6"/>
  <c r="AI86" i="6"/>
  <c r="AL86" i="6"/>
  <c r="AJ86" i="6"/>
  <c r="H85" i="6"/>
  <c r="I85" i="6"/>
  <c r="J85" i="6"/>
  <c r="K85" i="6"/>
  <c r="G85" i="6"/>
  <c r="L85" i="6"/>
  <c r="G86" i="6"/>
  <c r="L86" i="6"/>
  <c r="H86" i="6"/>
  <c r="I86" i="6"/>
  <c r="J86" i="6"/>
  <c r="K86" i="6"/>
  <c r="X93" i="6"/>
  <c r="S93" i="6"/>
  <c r="T93" i="6"/>
  <c r="U93" i="6"/>
  <c r="Y93" i="6"/>
  <c r="V93" i="6"/>
  <c r="W93" i="6"/>
  <c r="Y92" i="6"/>
  <c r="S92" i="6"/>
  <c r="T92" i="6"/>
  <c r="V92" i="6"/>
  <c r="W92" i="6"/>
  <c r="U92" i="6"/>
  <c r="X92" i="6"/>
  <c r="H90" i="6"/>
  <c r="L90" i="6"/>
  <c r="I90" i="6"/>
  <c r="J90" i="6"/>
  <c r="K90" i="6"/>
  <c r="G90" i="6"/>
  <c r="W90" i="6"/>
  <c r="V90" i="6"/>
  <c r="Y90" i="6"/>
  <c r="U90" i="6"/>
  <c r="X90" i="6"/>
  <c r="T90" i="6"/>
  <c r="S90" i="6"/>
  <c r="AG90" i="6"/>
  <c r="AI90" i="6"/>
  <c r="AL90" i="6"/>
  <c r="AH90" i="6"/>
  <c r="AF90" i="6"/>
  <c r="AK90" i="6"/>
  <c r="AJ90" i="6"/>
  <c r="AJ95" i="6"/>
  <c r="AL95" i="6"/>
  <c r="AK95" i="6"/>
  <c r="AH95" i="6"/>
  <c r="AI95" i="6"/>
  <c r="AG95" i="6"/>
  <c r="S84" i="6"/>
  <c r="AF95" i="6"/>
  <c r="AG94" i="6" l="1"/>
  <c r="AK94" i="6"/>
  <c r="AJ94" i="6"/>
  <c r="AL94" i="6"/>
  <c r="AH94" i="6"/>
  <c r="AI94" i="6"/>
  <c r="J94" i="6"/>
  <c r="Y94" i="6"/>
  <c r="X94" i="6"/>
  <c r="H94" i="6"/>
  <c r="W94" i="6"/>
  <c r="V94" i="6"/>
  <c r="I94" i="6"/>
  <c r="G94" i="6"/>
  <c r="T94" i="6"/>
  <c r="L94" i="6"/>
  <c r="U94" i="6"/>
  <c r="K94" i="6"/>
  <c r="F48" i="17"/>
  <c r="S48" i="17" s="1"/>
  <c r="S49" i="20"/>
  <c r="AF49" i="20" l="1"/>
  <c r="AF94" i="6"/>
  <c r="S94" i="6"/>
  <c r="AF48" i="17" l="1"/>
  <c r="D361" i="20"/>
  <c r="D362" i="20" s="1"/>
  <c r="C361" i="20"/>
  <c r="D331" i="20"/>
  <c r="D332" i="20" s="1"/>
  <c r="D333" i="20" s="1"/>
  <c r="C331" i="20"/>
  <c r="D301" i="20"/>
  <c r="D302" i="20" s="1"/>
  <c r="C301" i="20"/>
  <c r="D268" i="20"/>
  <c r="D269" i="20" s="1"/>
  <c r="D270" i="20" s="1"/>
  <c r="D271" i="20" s="1"/>
  <c r="D272" i="20" s="1"/>
  <c r="D273" i="20" s="1"/>
  <c r="D274" i="20" s="1"/>
  <c r="D275" i="20" s="1"/>
  <c r="D276" i="20" s="1"/>
  <c r="D277" i="20" s="1"/>
  <c r="C268" i="20"/>
  <c r="D238" i="20"/>
  <c r="D239" i="20" s="1"/>
  <c r="D240" i="20" s="1"/>
  <c r="C238" i="20"/>
  <c r="D208" i="20"/>
  <c r="D209" i="20" s="1"/>
  <c r="D210" i="20" s="1"/>
  <c r="D211" i="20" s="1"/>
  <c r="D212" i="20" s="1"/>
  <c r="D213" i="20" s="1"/>
  <c r="D214" i="20" s="1"/>
  <c r="D215" i="20" s="1"/>
  <c r="D216" i="20" s="1"/>
  <c r="D217" i="20" s="1"/>
  <c r="D218" i="20" s="1"/>
  <c r="D219" i="20" s="1"/>
  <c r="D220" i="20" s="1"/>
  <c r="D221" i="20" s="1"/>
  <c r="D222" i="20" s="1"/>
  <c r="D223" i="20" s="1"/>
  <c r="D224" i="20" s="1"/>
  <c r="D225" i="20" s="1"/>
  <c r="D226" i="20" s="1"/>
  <c r="D227" i="20" s="1"/>
  <c r="D228" i="20" s="1"/>
  <c r="D229" i="20" s="1"/>
  <c r="D230" i="20" s="1"/>
  <c r="D231" i="20" s="1"/>
  <c r="D232" i="20" s="1"/>
  <c r="D233" i="20" s="1"/>
  <c r="D234" i="20" s="1"/>
  <c r="D235" i="20" s="1"/>
  <c r="C208" i="20"/>
  <c r="D177" i="20"/>
  <c r="D178" i="20" s="1"/>
  <c r="D179" i="20" s="1"/>
  <c r="D180" i="20" s="1"/>
  <c r="C177" i="20"/>
  <c r="D147" i="20"/>
  <c r="D148" i="20" s="1"/>
  <c r="D149" i="20" s="1"/>
  <c r="C147" i="20"/>
  <c r="D117" i="20"/>
  <c r="D118" i="20" s="1"/>
  <c r="D119" i="20" s="1"/>
  <c r="D120" i="20" s="1"/>
  <c r="D121" i="20" s="1"/>
  <c r="D122" i="20" s="1"/>
  <c r="D123" i="20" s="1"/>
  <c r="D124" i="20" s="1"/>
  <c r="D125" i="20" s="1"/>
  <c r="D126" i="20" s="1"/>
  <c r="D127" i="20" s="1"/>
  <c r="D128" i="20" s="1"/>
  <c r="D129" i="20" s="1"/>
  <c r="D130" i="20" s="1"/>
  <c r="D131" i="20" s="1"/>
  <c r="D132" i="20" s="1"/>
  <c r="D133" i="20" s="1"/>
  <c r="D134" i="20" s="1"/>
  <c r="D135" i="20" s="1"/>
  <c r="D136" i="20" s="1"/>
  <c r="D137" i="20" s="1"/>
  <c r="D138" i="20" s="1"/>
  <c r="D139" i="20" s="1"/>
  <c r="D140" i="20" s="1"/>
  <c r="D141" i="20" s="1"/>
  <c r="D142" i="20" s="1"/>
  <c r="D143" i="20" s="1"/>
  <c r="D144" i="20" s="1"/>
  <c r="C117" i="20"/>
  <c r="D87" i="20"/>
  <c r="D88" i="20" s="1"/>
  <c r="C87" i="20"/>
  <c r="F57" i="20"/>
  <c r="D57" i="20"/>
  <c r="C57" i="20"/>
  <c r="AD35" i="20"/>
  <c r="AC35" i="20"/>
  <c r="Q35" i="20"/>
  <c r="Q36" i="20" s="1"/>
  <c r="P35" i="20"/>
  <c r="F35" i="20"/>
  <c r="S35" i="20" s="1"/>
  <c r="D35" i="20"/>
  <c r="D36" i="20" s="1"/>
  <c r="D37" i="20" s="1"/>
  <c r="C35" i="20"/>
  <c r="AD36" i="20" l="1"/>
  <c r="AD37" i="20" s="1"/>
  <c r="AD38" i="20" s="1"/>
  <c r="AD39" i="20" s="1"/>
  <c r="AD40" i="20" s="1"/>
  <c r="AD41" i="20" s="1"/>
  <c r="AD42" i="20" s="1"/>
  <c r="AD43" i="20" s="1"/>
  <c r="AD44" i="20" s="1"/>
  <c r="D279" i="20"/>
  <c r="D280" i="20" s="1"/>
  <c r="D281" i="20" s="1"/>
  <c r="D282" i="20" s="1"/>
  <c r="D283" i="20" s="1"/>
  <c r="D284" i="20" s="1"/>
  <c r="D285" i="20" s="1"/>
  <c r="D286" i="20" s="1"/>
  <c r="D287" i="20" s="1"/>
  <c r="D288" i="20" s="1"/>
  <c r="D289" i="20" s="1"/>
  <c r="D290" i="20" s="1"/>
  <c r="D291" i="20" s="1"/>
  <c r="D292" i="20" s="1"/>
  <c r="D293" i="20" s="1"/>
  <c r="D294" i="20" s="1"/>
  <c r="D295" i="20" s="1"/>
  <c r="D296" i="20" s="1"/>
  <c r="D297" i="20" s="1"/>
  <c r="D298" i="20" s="1"/>
  <c r="D278" i="20"/>
  <c r="M88" i="20"/>
  <c r="M57" i="20"/>
  <c r="J57" i="20"/>
  <c r="L57" i="20"/>
  <c r="K57" i="20"/>
  <c r="H57" i="20"/>
  <c r="I57" i="20"/>
  <c r="D89" i="20"/>
  <c r="H88" i="20"/>
  <c r="I88" i="20"/>
  <c r="J88" i="20"/>
  <c r="K88" i="20"/>
  <c r="L88" i="20"/>
  <c r="G88" i="20"/>
  <c r="W35" i="20"/>
  <c r="Y35" i="20"/>
  <c r="X35" i="20"/>
  <c r="Z35" i="20"/>
  <c r="U35" i="20"/>
  <c r="V35" i="20"/>
  <c r="Q37" i="20"/>
  <c r="X36" i="20"/>
  <c r="Y36" i="20"/>
  <c r="Z36" i="20"/>
  <c r="T36" i="20"/>
  <c r="U36" i="20"/>
  <c r="V36" i="20"/>
  <c r="W36" i="20"/>
  <c r="M35" i="20"/>
  <c r="K35" i="20"/>
  <c r="H35" i="20"/>
  <c r="L35" i="20"/>
  <c r="I35" i="20"/>
  <c r="J35" i="20"/>
  <c r="T35" i="20"/>
  <c r="G35" i="20"/>
  <c r="G57" i="20"/>
  <c r="D241" i="20"/>
  <c r="D242" i="20" s="1"/>
  <c r="D243" i="20" s="1"/>
  <c r="D244" i="20" s="1"/>
  <c r="D245" i="20" s="1"/>
  <c r="D246" i="20" s="1"/>
  <c r="D247" i="20" s="1"/>
  <c r="D248" i="20" s="1"/>
  <c r="D249" i="20" s="1"/>
  <c r="D250" i="20" s="1"/>
  <c r="D251" i="20" s="1"/>
  <c r="D252" i="20" s="1"/>
  <c r="D253" i="20" s="1"/>
  <c r="D254" i="20" s="1"/>
  <c r="D255" i="20" s="1"/>
  <c r="D256" i="20" s="1"/>
  <c r="D257" i="20" s="1"/>
  <c r="D258" i="20" s="1"/>
  <c r="D259" i="20" s="1"/>
  <c r="D260" i="20" s="1"/>
  <c r="D261" i="20" s="1"/>
  <c r="D262" i="20" s="1"/>
  <c r="D263" i="20" s="1"/>
  <c r="D264" i="20" s="1"/>
  <c r="D265" i="20" s="1"/>
  <c r="D58" i="20"/>
  <c r="D59" i="20" s="1"/>
  <c r="D60" i="20" s="1"/>
  <c r="D61" i="20" s="1"/>
  <c r="D62" i="20" s="1"/>
  <c r="D63" i="20" s="1"/>
  <c r="D64" i="20" s="1"/>
  <c r="D65" i="20" s="1"/>
  <c r="D66" i="20" s="1"/>
  <c r="D67" i="20" s="1"/>
  <c r="D68" i="20" s="1"/>
  <c r="D69" i="20" s="1"/>
  <c r="D70" i="20" s="1"/>
  <c r="D71" i="20" s="1"/>
  <c r="D72" i="20" s="1"/>
  <c r="D73" i="20" s="1"/>
  <c r="D74" i="20" s="1"/>
  <c r="D75" i="20" s="1"/>
  <c r="D76" i="20" s="1"/>
  <c r="D77" i="20" s="1"/>
  <c r="D78" i="20" s="1"/>
  <c r="D79" i="20" s="1"/>
  <c r="D80" i="20" s="1"/>
  <c r="D81" i="20" s="1"/>
  <c r="D82" i="20" s="1"/>
  <c r="D83" i="20" s="1"/>
  <c r="D84" i="20" s="1"/>
  <c r="C362" i="20"/>
  <c r="C269" i="20"/>
  <c r="D303" i="20"/>
  <c r="C209" i="20"/>
  <c r="D38" i="20"/>
  <c r="AC36" i="20"/>
  <c r="AD45" i="20"/>
  <c r="AD48" i="20"/>
  <c r="AF35" i="20"/>
  <c r="AG35" i="20" s="1"/>
  <c r="C58" i="20"/>
  <c r="F117" i="20"/>
  <c r="F87" i="20"/>
  <c r="K87" i="20" s="1"/>
  <c r="D181" i="20"/>
  <c r="D182" i="20" s="1"/>
  <c r="D183" i="20" s="1"/>
  <c r="D184" i="20" s="1"/>
  <c r="D185" i="20" s="1"/>
  <c r="D186" i="20" s="1"/>
  <c r="D187" i="20" s="1"/>
  <c r="D188" i="20" s="1"/>
  <c r="D189" i="20" s="1"/>
  <c r="D190" i="20" s="1"/>
  <c r="D191" i="20" s="1"/>
  <c r="D192" i="20" s="1"/>
  <c r="D193" i="20" s="1"/>
  <c r="D194" i="20" s="1"/>
  <c r="D195" i="20" s="1"/>
  <c r="D196" i="20" s="1"/>
  <c r="D197" i="20" s="1"/>
  <c r="D198" i="20" s="1"/>
  <c r="D199" i="20" s="1"/>
  <c r="D200" i="20" s="1"/>
  <c r="D201" i="20" s="1"/>
  <c r="D202" i="20" s="1"/>
  <c r="D203" i="20" s="1"/>
  <c r="D204" i="20" s="1"/>
  <c r="D205" i="20" s="1"/>
  <c r="D150" i="20"/>
  <c r="C36" i="20"/>
  <c r="C148" i="20"/>
  <c r="C178" i="20"/>
  <c r="C118" i="20"/>
  <c r="C239" i="20"/>
  <c r="D363" i="20"/>
  <c r="D364" i="20" s="1"/>
  <c r="D365" i="20" s="1"/>
  <c r="D366" i="20" s="1"/>
  <c r="D367" i="20" s="1"/>
  <c r="D368" i="20" s="1"/>
  <c r="D369" i="20" s="1"/>
  <c r="D370" i="20" s="1"/>
  <c r="D334" i="20"/>
  <c r="C302" i="20"/>
  <c r="C332" i="20"/>
  <c r="AA66" i="8"/>
  <c r="Z66" i="8"/>
  <c r="T61" i="8"/>
  <c r="D371" i="20" l="1"/>
  <c r="D372" i="20" s="1"/>
  <c r="D373" i="20" s="1"/>
  <c r="D374" i="20" s="1"/>
  <c r="D375" i="20" s="1"/>
  <c r="D376" i="20" s="1"/>
  <c r="D377" i="20" s="1"/>
  <c r="D378" i="20" s="1"/>
  <c r="D379" i="20" s="1"/>
  <c r="D380" i="20" s="1"/>
  <c r="D381" i="20" s="1"/>
  <c r="D382" i="20" s="1"/>
  <c r="D383" i="20" s="1"/>
  <c r="D384" i="20" s="1"/>
  <c r="D385" i="20" s="1"/>
  <c r="D386" i="20" s="1"/>
  <c r="D387" i="20" s="1"/>
  <c r="D388" i="20" s="1"/>
  <c r="D389" i="20" s="1"/>
  <c r="Z80" i="8"/>
  <c r="Z61" i="8" s="1"/>
  <c r="Z79" i="8"/>
  <c r="Z60" i="8" s="1"/>
  <c r="AA80" i="8"/>
  <c r="AA61" i="8" s="1"/>
  <c r="AA79" i="8"/>
  <c r="AA60" i="8" s="1"/>
  <c r="Z77" i="8"/>
  <c r="AA77" i="8"/>
  <c r="AF61" i="8"/>
  <c r="AG61" i="8"/>
  <c r="AD61" i="8"/>
  <c r="AE61" i="8"/>
  <c r="M89" i="20"/>
  <c r="M117" i="20"/>
  <c r="M87" i="20"/>
  <c r="C270" i="20"/>
  <c r="M269" i="20"/>
  <c r="C363" i="20"/>
  <c r="M362" i="20"/>
  <c r="M332" i="20"/>
  <c r="M302" i="20"/>
  <c r="M58" i="20"/>
  <c r="M239" i="20"/>
  <c r="M118" i="20"/>
  <c r="M178" i="20"/>
  <c r="M148" i="20"/>
  <c r="M209" i="20"/>
  <c r="D151" i="20"/>
  <c r="D152" i="20" s="1"/>
  <c r="D153" i="20" s="1"/>
  <c r="D154" i="20" s="1"/>
  <c r="D155" i="20" s="1"/>
  <c r="D156" i="20" s="1"/>
  <c r="D157" i="20" s="1"/>
  <c r="D158" i="20" s="1"/>
  <c r="D159" i="20" s="1"/>
  <c r="D160" i="20" s="1"/>
  <c r="D161" i="20" s="1"/>
  <c r="D162" i="20" s="1"/>
  <c r="D163" i="20" s="1"/>
  <c r="D164" i="20" s="1"/>
  <c r="D165" i="20" s="1"/>
  <c r="D166" i="20" s="1"/>
  <c r="D167" i="20" s="1"/>
  <c r="D168" i="20" s="1"/>
  <c r="D169" i="20" s="1"/>
  <c r="D170" i="20" s="1"/>
  <c r="D171" i="20" s="1"/>
  <c r="D172" i="20" s="1"/>
  <c r="D173" i="20" s="1"/>
  <c r="D174" i="20" s="1"/>
  <c r="H87" i="20"/>
  <c r="L87" i="20"/>
  <c r="L117" i="20"/>
  <c r="I58" i="20"/>
  <c r="J58" i="20"/>
  <c r="K58" i="20"/>
  <c r="L58" i="20"/>
  <c r="G58" i="20"/>
  <c r="H58" i="20"/>
  <c r="J117" i="20"/>
  <c r="J87" i="20"/>
  <c r="K117" i="20"/>
  <c r="I87" i="20"/>
  <c r="I117" i="20"/>
  <c r="H117" i="20"/>
  <c r="J362" i="20"/>
  <c r="K362" i="20"/>
  <c r="L362" i="20"/>
  <c r="G362" i="20"/>
  <c r="I362" i="20"/>
  <c r="H362" i="20"/>
  <c r="H269" i="20"/>
  <c r="I269" i="20"/>
  <c r="J269" i="20"/>
  <c r="K269" i="20"/>
  <c r="L269" i="20"/>
  <c r="G269" i="20"/>
  <c r="G302" i="20"/>
  <c r="H302" i="20"/>
  <c r="L302" i="20"/>
  <c r="K302" i="20"/>
  <c r="I302" i="20"/>
  <c r="J302" i="20"/>
  <c r="J239" i="20"/>
  <c r="L239" i="20"/>
  <c r="H239" i="20"/>
  <c r="I239" i="20"/>
  <c r="K239" i="20"/>
  <c r="G239" i="20"/>
  <c r="G209" i="20"/>
  <c r="H209" i="20"/>
  <c r="J209" i="20"/>
  <c r="I209" i="20"/>
  <c r="L209" i="20"/>
  <c r="K209" i="20"/>
  <c r="L178" i="20"/>
  <c r="H178" i="20"/>
  <c r="G178" i="20"/>
  <c r="I178" i="20"/>
  <c r="J178" i="20"/>
  <c r="K178" i="20"/>
  <c r="H148" i="20"/>
  <c r="I148" i="20"/>
  <c r="G148" i="20"/>
  <c r="J148" i="20"/>
  <c r="K148" i="20"/>
  <c r="L148" i="20"/>
  <c r="G332" i="20"/>
  <c r="H332" i="20"/>
  <c r="I332" i="20"/>
  <c r="J332" i="20"/>
  <c r="K332" i="20"/>
  <c r="L332" i="20"/>
  <c r="I118" i="20"/>
  <c r="J118" i="20"/>
  <c r="L118" i="20"/>
  <c r="G118" i="20"/>
  <c r="H118" i="20"/>
  <c r="K118" i="20"/>
  <c r="D90" i="20"/>
  <c r="H89" i="20"/>
  <c r="I89" i="20"/>
  <c r="J89" i="20"/>
  <c r="K89" i="20"/>
  <c r="L89" i="20"/>
  <c r="G89" i="20"/>
  <c r="AJ35" i="20"/>
  <c r="AK35" i="20"/>
  <c r="AL35" i="20"/>
  <c r="AM35" i="20"/>
  <c r="AI35" i="20"/>
  <c r="AH35" i="20"/>
  <c r="AI36" i="20"/>
  <c r="AK36" i="20"/>
  <c r="AJ36" i="20"/>
  <c r="AL36" i="20"/>
  <c r="AH36" i="20"/>
  <c r="AM36" i="20"/>
  <c r="AG36" i="20"/>
  <c r="Q38" i="20"/>
  <c r="U37" i="20"/>
  <c r="W37" i="20"/>
  <c r="X37" i="20"/>
  <c r="Y37" i="20"/>
  <c r="Z37" i="20"/>
  <c r="V37" i="20"/>
  <c r="T37" i="20"/>
  <c r="AD49" i="20"/>
  <c r="AD46" i="20"/>
  <c r="AD47" i="20" s="1"/>
  <c r="L36" i="20"/>
  <c r="M36" i="20"/>
  <c r="G36" i="20"/>
  <c r="K36" i="20"/>
  <c r="H36" i="20"/>
  <c r="I36" i="20"/>
  <c r="J36" i="20"/>
  <c r="Z68" i="8"/>
  <c r="Z48" i="8" s="1"/>
  <c r="Z75" i="8"/>
  <c r="Z84" i="8"/>
  <c r="Z89" i="8"/>
  <c r="Z72" i="8"/>
  <c r="Z81" i="8"/>
  <c r="Z70" i="8"/>
  <c r="Z86" i="8"/>
  <c r="Z78" i="8"/>
  <c r="Z87" i="8"/>
  <c r="Z74" i="8"/>
  <c r="Z54" i="8" s="1"/>
  <c r="Z83" i="8"/>
  <c r="Z88" i="8"/>
  <c r="Z69" i="8"/>
  <c r="Z76" i="8"/>
  <c r="Z85" i="8"/>
  <c r="Z73" i="8"/>
  <c r="Z53" i="8" s="1"/>
  <c r="Z82" i="8"/>
  <c r="Z71" i="8"/>
  <c r="Z51" i="8" s="1"/>
  <c r="AA71" i="8"/>
  <c r="AA51" i="8" s="1"/>
  <c r="AA78" i="8"/>
  <c r="AA87" i="8"/>
  <c r="AA68" i="8"/>
  <c r="AA48" i="8" s="1"/>
  <c r="AA75" i="8"/>
  <c r="AA84" i="8"/>
  <c r="AA89" i="8"/>
  <c r="AA74" i="8"/>
  <c r="AA54" i="8" s="1"/>
  <c r="AA83" i="8"/>
  <c r="AA88" i="8"/>
  <c r="AA72" i="8"/>
  <c r="AA81" i="8"/>
  <c r="AA73" i="8"/>
  <c r="AA53" i="8" s="1"/>
  <c r="AA70" i="8"/>
  <c r="AA86" i="8"/>
  <c r="AA69" i="8"/>
  <c r="AA76" i="8"/>
  <c r="AA85" i="8"/>
  <c r="AA82" i="8"/>
  <c r="AA46" i="8"/>
  <c r="AA67" i="8"/>
  <c r="Z46" i="8"/>
  <c r="Z67" i="8"/>
  <c r="G117" i="20"/>
  <c r="G87" i="20"/>
  <c r="D304" i="20"/>
  <c r="D305" i="20" s="1"/>
  <c r="D306" i="20" s="1"/>
  <c r="D307" i="20" s="1"/>
  <c r="D308" i="20" s="1"/>
  <c r="D309" i="20" s="1"/>
  <c r="D310" i="20" s="1"/>
  <c r="D311" i="20" s="1"/>
  <c r="D312" i="20" s="1"/>
  <c r="D313" i="20" s="1"/>
  <c r="D314" i="20" s="1"/>
  <c r="D315" i="20" s="1"/>
  <c r="D316" i="20" s="1"/>
  <c r="D317" i="20" s="1"/>
  <c r="D318" i="20" s="1"/>
  <c r="D319" i="20" s="1"/>
  <c r="D320" i="20" s="1"/>
  <c r="D321" i="20" s="1"/>
  <c r="D322" i="20" s="1"/>
  <c r="D323" i="20" s="1"/>
  <c r="D324" i="20" s="1"/>
  <c r="D325" i="20" s="1"/>
  <c r="D326" i="20" s="1"/>
  <c r="D327" i="20" s="1"/>
  <c r="D328" i="20" s="1"/>
  <c r="C210" i="20"/>
  <c r="D39" i="20"/>
  <c r="AC37" i="20"/>
  <c r="C303" i="20"/>
  <c r="C240" i="20"/>
  <c r="C37" i="20"/>
  <c r="C119" i="20"/>
  <c r="C333" i="20"/>
  <c r="C179" i="20"/>
  <c r="C59" i="20"/>
  <c r="D335" i="20"/>
  <c r="D336" i="20" s="1"/>
  <c r="D337" i="20" s="1"/>
  <c r="D338" i="20" s="1"/>
  <c r="D339" i="20" s="1"/>
  <c r="D340" i="20" s="1"/>
  <c r="D341" i="20" s="1"/>
  <c r="D342" i="20" s="1"/>
  <c r="D343" i="20" s="1"/>
  <c r="D344" i="20" s="1"/>
  <c r="D345" i="20" s="1"/>
  <c r="D346" i="20" s="1"/>
  <c r="D347" i="20" s="1"/>
  <c r="D348" i="20" s="1"/>
  <c r="D349" i="20" s="1"/>
  <c r="D350" i="20" s="1"/>
  <c r="D351" i="20" s="1"/>
  <c r="D352" i="20" s="1"/>
  <c r="D353" i="20" s="1"/>
  <c r="D354" i="20" s="1"/>
  <c r="D355" i="20" s="1"/>
  <c r="D356" i="20" s="1"/>
  <c r="D357" i="20" s="1"/>
  <c r="D358" i="20" s="1"/>
  <c r="F147" i="20"/>
  <c r="C149" i="20"/>
  <c r="AA57" i="8" l="1"/>
  <c r="Z57" i="8"/>
  <c r="Z55" i="8"/>
  <c r="AA49" i="8"/>
  <c r="Z56" i="8"/>
  <c r="AA58" i="8"/>
  <c r="AA56" i="8"/>
  <c r="AA59" i="8"/>
  <c r="Z52" i="8"/>
  <c r="Z59" i="8"/>
  <c r="Z49" i="8"/>
  <c r="AA55" i="8"/>
  <c r="Z58" i="8"/>
  <c r="Z50" i="8"/>
  <c r="AA50" i="8"/>
  <c r="AA52" i="8"/>
  <c r="M90" i="20"/>
  <c r="M147" i="20"/>
  <c r="M119" i="20"/>
  <c r="M333" i="20"/>
  <c r="M59" i="20"/>
  <c r="M179" i="20"/>
  <c r="M240" i="20"/>
  <c r="M303" i="20"/>
  <c r="C364" i="20"/>
  <c r="M363" i="20"/>
  <c r="M149" i="20"/>
  <c r="M210" i="20"/>
  <c r="C271" i="20"/>
  <c r="M270" i="20"/>
  <c r="H59" i="20"/>
  <c r="L59" i="20"/>
  <c r="G59" i="20"/>
  <c r="I59" i="20"/>
  <c r="J59" i="20"/>
  <c r="K59" i="20"/>
  <c r="G179" i="20"/>
  <c r="I179" i="20"/>
  <c r="H179" i="20"/>
  <c r="J179" i="20"/>
  <c r="K179" i="20"/>
  <c r="L179" i="20"/>
  <c r="G303" i="20"/>
  <c r="H303" i="20"/>
  <c r="I303" i="20"/>
  <c r="J303" i="20"/>
  <c r="K303" i="20"/>
  <c r="L303" i="20"/>
  <c r="G333" i="20"/>
  <c r="H333" i="20"/>
  <c r="I333" i="20"/>
  <c r="K333" i="20"/>
  <c r="L333" i="20"/>
  <c r="J333" i="20"/>
  <c r="K147" i="20"/>
  <c r="L147" i="20"/>
  <c r="H147" i="20"/>
  <c r="I147" i="20"/>
  <c r="J147" i="20"/>
  <c r="H270" i="20"/>
  <c r="I270" i="20"/>
  <c r="G270" i="20"/>
  <c r="J270" i="20"/>
  <c r="K270" i="20"/>
  <c r="L270" i="20"/>
  <c r="H149" i="20"/>
  <c r="J149" i="20"/>
  <c r="K149" i="20"/>
  <c r="L149" i="20"/>
  <c r="G149" i="20"/>
  <c r="I149" i="20"/>
  <c r="I119" i="20"/>
  <c r="J119" i="20"/>
  <c r="L119" i="20"/>
  <c r="G119" i="20"/>
  <c r="H119" i="20"/>
  <c r="K119" i="20"/>
  <c r="D91" i="20"/>
  <c r="H90" i="20"/>
  <c r="I90" i="20"/>
  <c r="J90" i="20"/>
  <c r="K90" i="20"/>
  <c r="L90" i="20"/>
  <c r="G90" i="20"/>
  <c r="J240" i="20"/>
  <c r="L240" i="20"/>
  <c r="K240" i="20"/>
  <c r="G240" i="20"/>
  <c r="H240" i="20"/>
  <c r="I240" i="20"/>
  <c r="C211" i="20"/>
  <c r="G210" i="20"/>
  <c r="H210" i="20"/>
  <c r="I210" i="20"/>
  <c r="K210" i="20"/>
  <c r="J210" i="20"/>
  <c r="L210" i="20"/>
  <c r="J363" i="20"/>
  <c r="K363" i="20"/>
  <c r="L363" i="20"/>
  <c r="G363" i="20"/>
  <c r="H363" i="20"/>
  <c r="I363" i="20"/>
  <c r="AG37" i="20"/>
  <c r="AI37" i="20"/>
  <c r="AJ37" i="20"/>
  <c r="AK37" i="20"/>
  <c r="AL37" i="20"/>
  <c r="AM37" i="20"/>
  <c r="AH37" i="20"/>
  <c r="Q39" i="20"/>
  <c r="W38" i="20"/>
  <c r="Y38" i="20"/>
  <c r="V38" i="20"/>
  <c r="T38" i="20"/>
  <c r="X38" i="20"/>
  <c r="U38" i="20"/>
  <c r="Z38" i="20"/>
  <c r="L37" i="20"/>
  <c r="M37" i="20"/>
  <c r="G37" i="20"/>
  <c r="I37" i="20"/>
  <c r="K37" i="20"/>
  <c r="H37" i="20"/>
  <c r="J37" i="20"/>
  <c r="G147" i="20"/>
  <c r="D40" i="20"/>
  <c r="D41" i="20" s="1"/>
  <c r="D42" i="20" s="1"/>
  <c r="AC38" i="20"/>
  <c r="C304" i="20"/>
  <c r="C150" i="20"/>
  <c r="C241" i="20"/>
  <c r="C334" i="20"/>
  <c r="C60" i="20"/>
  <c r="F177" i="20"/>
  <c r="C180" i="20"/>
  <c r="C38" i="20"/>
  <c r="C120" i="20"/>
  <c r="D71" i="19"/>
  <c r="E59" i="19"/>
  <c r="E62" i="19"/>
  <c r="E51" i="19"/>
  <c r="E46" i="19"/>
  <c r="D92" i="20" l="1"/>
  <c r="M91" i="20"/>
  <c r="E63" i="19"/>
  <c r="M177" i="20"/>
  <c r="M180" i="20"/>
  <c r="C212" i="20"/>
  <c r="I212" i="20" s="1"/>
  <c r="M211" i="20"/>
  <c r="C272" i="20"/>
  <c r="L272" i="20" s="1"/>
  <c r="M271" i="20"/>
  <c r="M60" i="20"/>
  <c r="M120" i="20"/>
  <c r="M334" i="20"/>
  <c r="C242" i="20"/>
  <c r="M241" i="20"/>
  <c r="M150" i="20"/>
  <c r="M304" i="20"/>
  <c r="C365" i="20"/>
  <c r="M364" i="20"/>
  <c r="L60" i="20"/>
  <c r="G60" i="20"/>
  <c r="J60" i="20"/>
  <c r="K60" i="20"/>
  <c r="H60" i="20"/>
  <c r="I60" i="20"/>
  <c r="H271" i="20"/>
  <c r="I271" i="20"/>
  <c r="G271" i="20"/>
  <c r="J271" i="20"/>
  <c r="K271" i="20"/>
  <c r="L271" i="20"/>
  <c r="J241" i="20"/>
  <c r="L241" i="20"/>
  <c r="H241" i="20"/>
  <c r="G241" i="20"/>
  <c r="K241" i="20"/>
  <c r="I241" i="20"/>
  <c r="G180" i="20"/>
  <c r="H180" i="20"/>
  <c r="J180" i="20"/>
  <c r="I180" i="20"/>
  <c r="K180" i="20"/>
  <c r="L180" i="20"/>
  <c r="J364" i="20"/>
  <c r="K364" i="20"/>
  <c r="L364" i="20"/>
  <c r="I364" i="20"/>
  <c r="G364" i="20"/>
  <c r="H364" i="20"/>
  <c r="H150" i="20"/>
  <c r="K150" i="20"/>
  <c r="G150" i="20"/>
  <c r="I150" i="20"/>
  <c r="J150" i="20"/>
  <c r="L150" i="20"/>
  <c r="I120" i="20"/>
  <c r="J120" i="20"/>
  <c r="L120" i="20"/>
  <c r="G120" i="20"/>
  <c r="H120" i="20"/>
  <c r="K120" i="20"/>
  <c r="G334" i="20"/>
  <c r="H334" i="20"/>
  <c r="I334" i="20"/>
  <c r="J334" i="20"/>
  <c r="K334" i="20"/>
  <c r="L334" i="20"/>
  <c r="G304" i="20"/>
  <c r="H304" i="20"/>
  <c r="J304" i="20"/>
  <c r="K304" i="20"/>
  <c r="I304" i="20"/>
  <c r="L304" i="20"/>
  <c r="G211" i="20"/>
  <c r="H211" i="20"/>
  <c r="I211" i="20"/>
  <c r="J211" i="20"/>
  <c r="L211" i="20"/>
  <c r="K211" i="20"/>
  <c r="I177" i="20"/>
  <c r="H177" i="20"/>
  <c r="J177" i="20"/>
  <c r="K177" i="20"/>
  <c r="L177" i="20"/>
  <c r="H91" i="20"/>
  <c r="I91" i="20"/>
  <c r="J91" i="20"/>
  <c r="K91" i="20"/>
  <c r="L91" i="20"/>
  <c r="G91" i="20"/>
  <c r="AI38" i="20"/>
  <c r="AJ38" i="20"/>
  <c r="AK38" i="20"/>
  <c r="AL38" i="20"/>
  <c r="AM38" i="20"/>
  <c r="AG38" i="20"/>
  <c r="AH38" i="20"/>
  <c r="Q40" i="20"/>
  <c r="X39" i="20"/>
  <c r="Y39" i="20"/>
  <c r="Z39" i="20"/>
  <c r="T39" i="20"/>
  <c r="U39" i="20"/>
  <c r="W39" i="20"/>
  <c r="V39" i="20"/>
  <c r="L38" i="20"/>
  <c r="M38" i="20"/>
  <c r="G38" i="20"/>
  <c r="I38" i="20"/>
  <c r="K38" i="20"/>
  <c r="H38" i="20"/>
  <c r="J38" i="20"/>
  <c r="G177" i="20"/>
  <c r="AC39" i="20"/>
  <c r="F208" i="20"/>
  <c r="C39" i="20"/>
  <c r="C61" i="20"/>
  <c r="C121" i="20"/>
  <c r="C181" i="20"/>
  <c r="C335" i="20"/>
  <c r="C151" i="20"/>
  <c r="C305" i="20"/>
  <c r="E52" i="19"/>
  <c r="G212" i="20" l="1"/>
  <c r="K212" i="20"/>
  <c r="L212" i="20"/>
  <c r="H272" i="20"/>
  <c r="J212" i="20"/>
  <c r="H212" i="20"/>
  <c r="K272" i="20"/>
  <c r="I272" i="20"/>
  <c r="D93" i="20"/>
  <c r="M92" i="20"/>
  <c r="J272" i="20"/>
  <c r="G272" i="20"/>
  <c r="M208" i="20"/>
  <c r="C306" i="20"/>
  <c r="M305" i="20"/>
  <c r="C366" i="20"/>
  <c r="M365" i="20"/>
  <c r="M151" i="20"/>
  <c r="C152" i="20"/>
  <c r="C273" i="20"/>
  <c r="M272" i="20"/>
  <c r="C336" i="20"/>
  <c r="G336" i="20" s="1"/>
  <c r="M335" i="20"/>
  <c r="C182" i="20"/>
  <c r="M181" i="20"/>
  <c r="C122" i="20"/>
  <c r="M121" i="20"/>
  <c r="C62" i="20"/>
  <c r="M61" i="20"/>
  <c r="C243" i="20"/>
  <c r="J243" i="20" s="1"/>
  <c r="M242" i="20"/>
  <c r="C213" i="20"/>
  <c r="M212" i="20"/>
  <c r="I61" i="20"/>
  <c r="J61" i="20"/>
  <c r="G61" i="20"/>
  <c r="K61" i="20"/>
  <c r="L61" i="20"/>
  <c r="H61" i="20"/>
  <c r="H151" i="20"/>
  <c r="L151" i="20"/>
  <c r="G151" i="20"/>
  <c r="J151" i="20"/>
  <c r="I151" i="20"/>
  <c r="K151" i="20"/>
  <c r="J242" i="20"/>
  <c r="L242" i="20"/>
  <c r="K242" i="20"/>
  <c r="G242" i="20"/>
  <c r="H242" i="20"/>
  <c r="I242" i="20"/>
  <c r="J208" i="20"/>
  <c r="L208" i="20"/>
  <c r="K208" i="20"/>
  <c r="H208" i="20"/>
  <c r="I208" i="20"/>
  <c r="G181" i="20"/>
  <c r="H181" i="20"/>
  <c r="I181" i="20"/>
  <c r="K181" i="20"/>
  <c r="J181" i="20"/>
  <c r="L181" i="20"/>
  <c r="J365" i="20"/>
  <c r="I365" i="20"/>
  <c r="K365" i="20"/>
  <c r="L365" i="20"/>
  <c r="G365" i="20"/>
  <c r="H365" i="20"/>
  <c r="G305" i="20"/>
  <c r="H305" i="20"/>
  <c r="L305" i="20"/>
  <c r="I305" i="20"/>
  <c r="J305" i="20"/>
  <c r="K305" i="20"/>
  <c r="G335" i="20"/>
  <c r="H335" i="20"/>
  <c r="I335" i="20"/>
  <c r="J335" i="20"/>
  <c r="K335" i="20"/>
  <c r="L335" i="20"/>
  <c r="I121" i="20"/>
  <c r="J121" i="20"/>
  <c r="L121" i="20"/>
  <c r="G121" i="20"/>
  <c r="K121" i="20"/>
  <c r="H121" i="20"/>
  <c r="AI39" i="20"/>
  <c r="AJ39" i="20"/>
  <c r="AK39" i="20"/>
  <c r="AL39" i="20"/>
  <c r="AH39" i="20"/>
  <c r="AM39" i="20"/>
  <c r="AG39" i="20"/>
  <c r="Q41" i="20"/>
  <c r="X40" i="20"/>
  <c r="Y40" i="20"/>
  <c r="Z40" i="20"/>
  <c r="T40" i="20"/>
  <c r="U40" i="20"/>
  <c r="V40" i="20"/>
  <c r="W40" i="20"/>
  <c r="L39" i="20"/>
  <c r="M39" i="20"/>
  <c r="G39" i="20"/>
  <c r="I39" i="20"/>
  <c r="K39" i="20"/>
  <c r="H39" i="20"/>
  <c r="J39" i="20"/>
  <c r="G208" i="20"/>
  <c r="D43" i="20"/>
  <c r="AC40" i="20"/>
  <c r="C40" i="20"/>
  <c r="F238" i="20"/>
  <c r="AE35" i="19"/>
  <c r="Q35" i="19"/>
  <c r="P35" i="19"/>
  <c r="C35" i="19"/>
  <c r="C44" i="15"/>
  <c r="E35" i="19" l="1"/>
  <c r="I243" i="20"/>
  <c r="L336" i="20"/>
  <c r="H243" i="20"/>
  <c r="K336" i="20"/>
  <c r="G243" i="20"/>
  <c r="J336" i="20"/>
  <c r="K243" i="20"/>
  <c r="I336" i="20"/>
  <c r="L243" i="20"/>
  <c r="H336" i="20"/>
  <c r="D94" i="20"/>
  <c r="M93" i="20"/>
  <c r="M238" i="20"/>
  <c r="C63" i="20"/>
  <c r="M62" i="20"/>
  <c r="C274" i="20"/>
  <c r="M273" i="20"/>
  <c r="M152" i="20"/>
  <c r="C153" i="20"/>
  <c r="H153" i="20" s="1"/>
  <c r="C123" i="20"/>
  <c r="M122" i="20"/>
  <c r="C214" i="20"/>
  <c r="M213" i="20"/>
  <c r="C183" i="20"/>
  <c r="M182" i="20"/>
  <c r="C367" i="20"/>
  <c r="M366" i="20"/>
  <c r="C244" i="20"/>
  <c r="K244" i="20" s="1"/>
  <c r="M243" i="20"/>
  <c r="C337" i="20"/>
  <c r="J337" i="20" s="1"/>
  <c r="M336" i="20"/>
  <c r="C307" i="20"/>
  <c r="G307" i="20" s="1"/>
  <c r="M306" i="20"/>
  <c r="T35" i="19"/>
  <c r="U35" i="19"/>
  <c r="V35" i="19"/>
  <c r="W35" i="19"/>
  <c r="X35" i="19"/>
  <c r="Y35" i="19"/>
  <c r="AI35" i="19"/>
  <c r="AJ35" i="19"/>
  <c r="AK35" i="19"/>
  <c r="AH35" i="19"/>
  <c r="AL35" i="19"/>
  <c r="AM35" i="19"/>
  <c r="G35" i="19"/>
  <c r="H35" i="19"/>
  <c r="I35" i="19"/>
  <c r="J35" i="19"/>
  <c r="F35" i="19"/>
  <c r="K35" i="19"/>
  <c r="J44" i="15"/>
  <c r="I44" i="15"/>
  <c r="K44" i="15"/>
  <c r="L44" i="15"/>
  <c r="M44" i="15"/>
  <c r="N44" i="15"/>
  <c r="H213" i="20"/>
  <c r="I213" i="20"/>
  <c r="J213" i="20"/>
  <c r="L213" i="20"/>
  <c r="K213" i="20"/>
  <c r="G213" i="20"/>
  <c r="H273" i="20"/>
  <c r="I273" i="20"/>
  <c r="G273" i="20"/>
  <c r="J273" i="20"/>
  <c r="K273" i="20"/>
  <c r="L273" i="20"/>
  <c r="H238" i="20"/>
  <c r="I238" i="20"/>
  <c r="J238" i="20"/>
  <c r="K238" i="20"/>
  <c r="L238" i="20"/>
  <c r="H92" i="20"/>
  <c r="I92" i="20"/>
  <c r="J92" i="20"/>
  <c r="K92" i="20"/>
  <c r="L92" i="20"/>
  <c r="G92" i="20"/>
  <c r="AG40" i="20"/>
  <c r="AI40" i="20"/>
  <c r="AL40" i="20"/>
  <c r="AJ40" i="20"/>
  <c r="AK40" i="20"/>
  <c r="AM40" i="20"/>
  <c r="AH40" i="20"/>
  <c r="Q42" i="20"/>
  <c r="Y41" i="20"/>
  <c r="Z41" i="20"/>
  <c r="U41" i="20"/>
  <c r="X41" i="20"/>
  <c r="V41" i="20"/>
  <c r="T41" i="20"/>
  <c r="W41" i="20"/>
  <c r="L40" i="20"/>
  <c r="M40" i="20"/>
  <c r="K40" i="20"/>
  <c r="G40" i="20"/>
  <c r="I40" i="20"/>
  <c r="H40" i="20"/>
  <c r="J40" i="20"/>
  <c r="H44" i="15"/>
  <c r="G238" i="20"/>
  <c r="C41" i="20"/>
  <c r="S35" i="19"/>
  <c r="AG35" i="19"/>
  <c r="D44" i="20"/>
  <c r="AC41" i="20"/>
  <c r="F268" i="20"/>
  <c r="D293" i="17"/>
  <c r="D294" i="17" s="1"/>
  <c r="D295" i="17" s="1"/>
  <c r="C293" i="17"/>
  <c r="D270" i="17"/>
  <c r="D271" i="17" s="1"/>
  <c r="D272" i="17" s="1"/>
  <c r="C270" i="17"/>
  <c r="D247" i="17"/>
  <c r="D248" i="17" s="1"/>
  <c r="C247" i="17"/>
  <c r="D221" i="17"/>
  <c r="D222" i="17" s="1"/>
  <c r="C221" i="17"/>
  <c r="D198" i="17"/>
  <c r="D199" i="17" s="1"/>
  <c r="C198" i="17"/>
  <c r="D175" i="17"/>
  <c r="D176" i="17" s="1"/>
  <c r="C175" i="17"/>
  <c r="D151" i="17"/>
  <c r="D152" i="17" s="1"/>
  <c r="C151" i="17"/>
  <c r="D128" i="17"/>
  <c r="D129" i="17" s="1"/>
  <c r="C128" i="17"/>
  <c r="D105" i="17"/>
  <c r="D106" i="17" s="1"/>
  <c r="C105" i="17"/>
  <c r="D82" i="17"/>
  <c r="D83" i="17" s="1"/>
  <c r="C82" i="17"/>
  <c r="D59" i="17"/>
  <c r="D60" i="17" s="1"/>
  <c r="C59" i="17"/>
  <c r="AD35" i="17"/>
  <c r="AC35" i="17"/>
  <c r="Q35" i="17"/>
  <c r="Q36" i="17" s="1"/>
  <c r="Q37" i="17" s="1"/>
  <c r="Q38" i="17" s="1"/>
  <c r="Q39" i="17" s="1"/>
  <c r="Q40" i="17" s="1"/>
  <c r="Q41" i="17" s="1"/>
  <c r="Q42" i="17" s="1"/>
  <c r="Q43" i="17" s="1"/>
  <c r="Q44" i="17" s="1"/>
  <c r="P35" i="17"/>
  <c r="F35" i="17"/>
  <c r="C35" i="17"/>
  <c r="AS46" i="8"/>
  <c r="AS47" i="8" s="1"/>
  <c r="AR46" i="8"/>
  <c r="AR47" i="8" s="1"/>
  <c r="AE79" i="15"/>
  <c r="AE78" i="15"/>
  <c r="AE77" i="15"/>
  <c r="AE76" i="15"/>
  <c r="AE75" i="15"/>
  <c r="AE74" i="15"/>
  <c r="AE73" i="15"/>
  <c r="AE72" i="15"/>
  <c r="AE71" i="15"/>
  <c r="AE70" i="15"/>
  <c r="AE53" i="15"/>
  <c r="AE52" i="15"/>
  <c r="AE51" i="15"/>
  <c r="AE50" i="15"/>
  <c r="AE49" i="15"/>
  <c r="AE48" i="15"/>
  <c r="AE47" i="15"/>
  <c r="AE46" i="15"/>
  <c r="AE45" i="15"/>
  <c r="AE44" i="15"/>
  <c r="F66" i="14"/>
  <c r="F65" i="14"/>
  <c r="F64" i="14"/>
  <c r="F63" i="14"/>
  <c r="F62" i="14"/>
  <c r="F59" i="14"/>
  <c r="F60" i="14"/>
  <c r="F61" i="14"/>
  <c r="F58" i="14"/>
  <c r="F57" i="14"/>
  <c r="F53" i="14"/>
  <c r="F52" i="14"/>
  <c r="F51" i="14"/>
  <c r="F50" i="14"/>
  <c r="F49" i="14"/>
  <c r="F46" i="14"/>
  <c r="F47" i="14"/>
  <c r="F48" i="14"/>
  <c r="F45" i="14"/>
  <c r="F44" i="14"/>
  <c r="S35" i="14"/>
  <c r="AD35" i="14"/>
  <c r="P35" i="14"/>
  <c r="C35" i="14"/>
  <c r="L337" i="20" l="1"/>
  <c r="K307" i="20"/>
  <c r="I307" i="20"/>
  <c r="L307" i="20"/>
  <c r="K337" i="20"/>
  <c r="I337" i="20"/>
  <c r="H337" i="20"/>
  <c r="G337" i="20"/>
  <c r="D95" i="20"/>
  <c r="M94" i="20"/>
  <c r="J307" i="20"/>
  <c r="H307" i="20"/>
  <c r="I244" i="20"/>
  <c r="K153" i="20"/>
  <c r="J153" i="20"/>
  <c r="I153" i="20"/>
  <c r="G153" i="20"/>
  <c r="L153" i="20"/>
  <c r="D177" i="17"/>
  <c r="M176" i="17"/>
  <c r="D61" i="17"/>
  <c r="M60" i="17"/>
  <c r="D200" i="17"/>
  <c r="M199" i="17"/>
  <c r="D130" i="17"/>
  <c r="M129" i="17"/>
  <c r="D84" i="17"/>
  <c r="M83" i="17"/>
  <c r="D223" i="17"/>
  <c r="M222" i="17"/>
  <c r="D153" i="17"/>
  <c r="M152" i="17"/>
  <c r="D107" i="17"/>
  <c r="M106" i="17"/>
  <c r="D249" i="17"/>
  <c r="M248" i="17"/>
  <c r="G244" i="20"/>
  <c r="H244" i="20"/>
  <c r="L244" i="20"/>
  <c r="M268" i="20"/>
  <c r="S35" i="17"/>
  <c r="U35" i="17" s="1"/>
  <c r="C245" i="20"/>
  <c r="J245" i="20" s="1"/>
  <c r="M244" i="20"/>
  <c r="C124" i="20"/>
  <c r="M123" i="20"/>
  <c r="M153" i="20"/>
  <c r="C154" i="20"/>
  <c r="M175" i="17"/>
  <c r="M59" i="17"/>
  <c r="M198" i="17"/>
  <c r="M82" i="17"/>
  <c r="M221" i="17"/>
  <c r="C368" i="20"/>
  <c r="M367" i="20"/>
  <c r="M105" i="17"/>
  <c r="M247" i="17"/>
  <c r="C308" i="20"/>
  <c r="M307" i="20"/>
  <c r="C184" i="20"/>
  <c r="M183" i="20"/>
  <c r="C275" i="20"/>
  <c r="M274" i="20"/>
  <c r="J274" i="20"/>
  <c r="K274" i="20"/>
  <c r="L274" i="20"/>
  <c r="H274" i="20"/>
  <c r="I274" i="20"/>
  <c r="G274" i="20"/>
  <c r="M128" i="17"/>
  <c r="M270" i="17"/>
  <c r="M151" i="17"/>
  <c r="M293" i="17"/>
  <c r="J244" i="20"/>
  <c r="C338" i="20"/>
  <c r="M337" i="20"/>
  <c r="C215" i="20"/>
  <c r="M214" i="20"/>
  <c r="C64" i="20"/>
  <c r="M63" i="20"/>
  <c r="AO73" i="15"/>
  <c r="AN73" i="15"/>
  <c r="AK73" i="15"/>
  <c r="AM73" i="15"/>
  <c r="AP73" i="15"/>
  <c r="AL73" i="15"/>
  <c r="AJ73" i="15"/>
  <c r="AJ74" i="15"/>
  <c r="AK74" i="15"/>
  <c r="AL74" i="15"/>
  <c r="AM74" i="15"/>
  <c r="AN74" i="15"/>
  <c r="AO74" i="15"/>
  <c r="AP74" i="15"/>
  <c r="AO75" i="15"/>
  <c r="AN75" i="15"/>
  <c r="AK75" i="15"/>
  <c r="AJ75" i="15"/>
  <c r="AM75" i="15"/>
  <c r="AL75" i="15"/>
  <c r="AP75" i="15"/>
  <c r="AJ76" i="15"/>
  <c r="AM76" i="15"/>
  <c r="AP76" i="15"/>
  <c r="AL76" i="15"/>
  <c r="AK76" i="15"/>
  <c r="AO76" i="15"/>
  <c r="AN76" i="15"/>
  <c r="AK77" i="15"/>
  <c r="AO77" i="15"/>
  <c r="AN77" i="15"/>
  <c r="AP77" i="15"/>
  <c r="AL77" i="15"/>
  <c r="AJ77" i="15"/>
  <c r="AM77" i="15"/>
  <c r="AO78" i="15"/>
  <c r="AJ78" i="15"/>
  <c r="AM78" i="15"/>
  <c r="AP78" i="15"/>
  <c r="AK78" i="15"/>
  <c r="AL78" i="15"/>
  <c r="AN78" i="15"/>
  <c r="AJ79" i="15"/>
  <c r="AN79" i="15"/>
  <c r="AM79" i="15"/>
  <c r="AP79" i="15"/>
  <c r="AK79" i="15"/>
  <c r="AO79" i="15"/>
  <c r="AL79" i="15"/>
  <c r="AO71" i="15"/>
  <c r="AN71" i="15"/>
  <c r="AP71" i="15"/>
  <c r="AM71" i="15"/>
  <c r="AK71" i="15"/>
  <c r="AL71" i="15"/>
  <c r="AJ71" i="15"/>
  <c r="AK72" i="15"/>
  <c r="AM72" i="15"/>
  <c r="AO72" i="15"/>
  <c r="AJ72" i="15"/>
  <c r="AN72" i="15"/>
  <c r="AL72" i="15"/>
  <c r="AP72" i="15"/>
  <c r="AM70" i="15"/>
  <c r="AN70" i="15"/>
  <c r="AP70" i="15"/>
  <c r="AO70" i="15"/>
  <c r="AK70" i="15"/>
  <c r="AL70" i="15"/>
  <c r="J62" i="20"/>
  <c r="L62" i="20"/>
  <c r="G62" i="20"/>
  <c r="H62" i="20"/>
  <c r="K62" i="20"/>
  <c r="I62" i="20"/>
  <c r="AK44" i="15"/>
  <c r="AN44" i="15"/>
  <c r="AO44" i="15"/>
  <c r="AM44" i="15"/>
  <c r="AL44" i="15"/>
  <c r="AP44" i="15"/>
  <c r="AP45" i="15"/>
  <c r="AM45" i="15"/>
  <c r="AJ45" i="15"/>
  <c r="AO45" i="15"/>
  <c r="AK45" i="15"/>
  <c r="AN45" i="15"/>
  <c r="AL45" i="15"/>
  <c r="AP53" i="15"/>
  <c r="AK53" i="15"/>
  <c r="AJ53" i="15"/>
  <c r="AM53" i="15"/>
  <c r="AN53" i="15"/>
  <c r="AL53" i="15"/>
  <c r="AO53" i="15"/>
  <c r="AM46" i="15"/>
  <c r="AK46" i="15"/>
  <c r="AJ46" i="15"/>
  <c r="AO46" i="15"/>
  <c r="AP46" i="15"/>
  <c r="AN46" i="15"/>
  <c r="AL46" i="15"/>
  <c r="AK48" i="15"/>
  <c r="AP48" i="15"/>
  <c r="AJ48" i="15"/>
  <c r="AM48" i="15"/>
  <c r="AO48" i="15"/>
  <c r="AN48" i="15"/>
  <c r="AL48" i="15"/>
  <c r="AO49" i="15"/>
  <c r="AP49" i="15"/>
  <c r="AK49" i="15"/>
  <c r="AN49" i="15"/>
  <c r="AL49" i="15"/>
  <c r="AJ49" i="15"/>
  <c r="AM49" i="15"/>
  <c r="AL47" i="15"/>
  <c r="AP47" i="15"/>
  <c r="AM47" i="15"/>
  <c r="AK47" i="15"/>
  <c r="AO47" i="15"/>
  <c r="AN47" i="15"/>
  <c r="AJ47" i="15"/>
  <c r="AK50" i="15"/>
  <c r="AP50" i="15"/>
  <c r="AJ50" i="15"/>
  <c r="AN50" i="15"/>
  <c r="AL50" i="15"/>
  <c r="AO50" i="15"/>
  <c r="AM50" i="15"/>
  <c r="AP52" i="15"/>
  <c r="AK52" i="15"/>
  <c r="AM52" i="15"/>
  <c r="AO52" i="15"/>
  <c r="AJ52" i="15"/>
  <c r="AN52" i="15"/>
  <c r="AL52" i="15"/>
  <c r="AK51" i="15"/>
  <c r="AP51" i="15"/>
  <c r="AN51" i="15"/>
  <c r="AL51" i="15"/>
  <c r="AM51" i="15"/>
  <c r="AJ51" i="15"/>
  <c r="AO51" i="15"/>
  <c r="H59" i="17"/>
  <c r="I59" i="17"/>
  <c r="J59" i="17"/>
  <c r="K59" i="17"/>
  <c r="L59" i="17"/>
  <c r="J35" i="17"/>
  <c r="K35" i="17"/>
  <c r="L35" i="17"/>
  <c r="M35" i="17"/>
  <c r="H35" i="17"/>
  <c r="I35" i="17"/>
  <c r="I268" i="20"/>
  <c r="J268" i="20"/>
  <c r="K268" i="20"/>
  <c r="L268" i="20"/>
  <c r="H268" i="20"/>
  <c r="H93" i="20"/>
  <c r="I93" i="20"/>
  <c r="J93" i="20"/>
  <c r="K93" i="20"/>
  <c r="L93" i="20"/>
  <c r="G93" i="20"/>
  <c r="H152" i="20"/>
  <c r="J152" i="20"/>
  <c r="K152" i="20"/>
  <c r="L152" i="20"/>
  <c r="G152" i="20"/>
  <c r="I152" i="20"/>
  <c r="H214" i="20"/>
  <c r="I214" i="20"/>
  <c r="J214" i="20"/>
  <c r="L214" i="20"/>
  <c r="K214" i="20"/>
  <c r="G214" i="20"/>
  <c r="J366" i="20"/>
  <c r="K366" i="20"/>
  <c r="L366" i="20"/>
  <c r="I366" i="20"/>
  <c r="G366" i="20"/>
  <c r="H366" i="20"/>
  <c r="I182" i="20"/>
  <c r="J182" i="20"/>
  <c r="K182" i="20"/>
  <c r="L182" i="20"/>
  <c r="G182" i="20"/>
  <c r="H182" i="20"/>
  <c r="I122" i="20"/>
  <c r="J122" i="20"/>
  <c r="L122" i="20"/>
  <c r="G122" i="20"/>
  <c r="K122" i="20"/>
  <c r="H122" i="20"/>
  <c r="G306" i="20"/>
  <c r="H306" i="20"/>
  <c r="K306" i="20"/>
  <c r="L306" i="20"/>
  <c r="J306" i="20"/>
  <c r="I306" i="20"/>
  <c r="AI41" i="20"/>
  <c r="AJ41" i="20"/>
  <c r="AK41" i="20"/>
  <c r="AL41" i="20"/>
  <c r="AH41" i="20"/>
  <c r="AM41" i="20"/>
  <c r="AG41" i="20"/>
  <c r="Q43" i="20"/>
  <c r="U42" i="20"/>
  <c r="Y42" i="20"/>
  <c r="V42" i="20"/>
  <c r="T42" i="20"/>
  <c r="X42" i="20"/>
  <c r="W42" i="20"/>
  <c r="Z42" i="20"/>
  <c r="L41" i="20"/>
  <c r="M41" i="20"/>
  <c r="G41" i="20"/>
  <c r="I41" i="20"/>
  <c r="K41" i="20"/>
  <c r="H41" i="20"/>
  <c r="J41" i="20"/>
  <c r="AJ44" i="15"/>
  <c r="AJ70" i="15"/>
  <c r="G268" i="20"/>
  <c r="G59" i="17"/>
  <c r="C294" i="17"/>
  <c r="AC36" i="17"/>
  <c r="G35" i="17"/>
  <c r="C42" i="20"/>
  <c r="D45" i="20"/>
  <c r="D48" i="20"/>
  <c r="AC42" i="20"/>
  <c r="F301" i="20"/>
  <c r="AD36" i="17"/>
  <c r="C36" i="17"/>
  <c r="Q45" i="17"/>
  <c r="D36" i="17"/>
  <c r="P36" i="17"/>
  <c r="H82" i="17"/>
  <c r="G105" i="17"/>
  <c r="D273" i="17"/>
  <c r="C271" i="17"/>
  <c r="D296" i="17"/>
  <c r="D297" i="17" s="1"/>
  <c r="D298" i="17" s="1"/>
  <c r="D299" i="17" s="1"/>
  <c r="D300" i="17" s="1"/>
  <c r="D301" i="17" s="1"/>
  <c r="D302" i="17" s="1"/>
  <c r="T37" i="15"/>
  <c r="F37" i="15"/>
  <c r="AF37" i="15"/>
  <c r="R37" i="15"/>
  <c r="Q71" i="15"/>
  <c r="Q72" i="15"/>
  <c r="Q73" i="15"/>
  <c r="Q74" i="15"/>
  <c r="Q75" i="15"/>
  <c r="Q76" i="15"/>
  <c r="Q77" i="15"/>
  <c r="Q78" i="15"/>
  <c r="Q79" i="15"/>
  <c r="Q70" i="15"/>
  <c r="C71" i="15"/>
  <c r="C72" i="15"/>
  <c r="C73" i="15"/>
  <c r="C74" i="15"/>
  <c r="C75" i="15"/>
  <c r="C76" i="15"/>
  <c r="C77" i="15"/>
  <c r="C78" i="15"/>
  <c r="C79" i="15"/>
  <c r="Q45" i="15"/>
  <c r="Q46" i="15"/>
  <c r="Q47" i="15"/>
  <c r="Q48" i="15"/>
  <c r="Q49" i="15"/>
  <c r="Q50" i="15"/>
  <c r="Q51" i="15"/>
  <c r="Q52" i="15"/>
  <c r="Q53" i="15"/>
  <c r="C45" i="15"/>
  <c r="C46" i="15"/>
  <c r="C47" i="15"/>
  <c r="C48" i="15"/>
  <c r="C49" i="15"/>
  <c r="C50" i="15"/>
  <c r="C51" i="15"/>
  <c r="C52" i="15"/>
  <c r="C53" i="15"/>
  <c r="C70" i="15"/>
  <c r="Q44" i="15"/>
  <c r="C45" i="14"/>
  <c r="C48" i="14"/>
  <c r="C47" i="14"/>
  <c r="C46" i="14"/>
  <c r="C49" i="14"/>
  <c r="C50" i="14"/>
  <c r="C51" i="14"/>
  <c r="C52" i="14"/>
  <c r="C53" i="14"/>
  <c r="C58" i="14"/>
  <c r="C61" i="14"/>
  <c r="C59" i="14"/>
  <c r="C62" i="14"/>
  <c r="C63" i="14"/>
  <c r="C64" i="14"/>
  <c r="C65" i="14"/>
  <c r="C66" i="14"/>
  <c r="C57" i="14"/>
  <c r="C44" i="14"/>
  <c r="AE35" i="14"/>
  <c r="AH35" i="14" s="1"/>
  <c r="Q35" i="14"/>
  <c r="D35" i="14"/>
  <c r="D303" i="17" l="1"/>
  <c r="D304" i="17" s="1"/>
  <c r="D305" i="17" s="1"/>
  <c r="H245" i="20"/>
  <c r="G245" i="20"/>
  <c r="D96" i="20"/>
  <c r="M95" i="20"/>
  <c r="I245" i="20"/>
  <c r="L245" i="20"/>
  <c r="K245" i="20"/>
  <c r="Q48" i="17"/>
  <c r="Q46" i="17"/>
  <c r="T35" i="17"/>
  <c r="V35" i="17"/>
  <c r="D108" i="17"/>
  <c r="M107" i="17"/>
  <c r="D131" i="17"/>
  <c r="M130" i="17"/>
  <c r="D154" i="17"/>
  <c r="M153" i="17"/>
  <c r="D201" i="17"/>
  <c r="M200" i="17"/>
  <c r="Y35" i="17"/>
  <c r="W35" i="17"/>
  <c r="X35" i="17"/>
  <c r="D224" i="17"/>
  <c r="M223" i="17"/>
  <c r="D62" i="17"/>
  <c r="I61" i="17"/>
  <c r="M61" i="17"/>
  <c r="H61" i="17"/>
  <c r="G61" i="17"/>
  <c r="J61" i="17"/>
  <c r="D250" i="17"/>
  <c r="M249" i="17"/>
  <c r="D85" i="17"/>
  <c r="M84" i="17"/>
  <c r="D178" i="17"/>
  <c r="M177" i="17"/>
  <c r="Z35" i="17"/>
  <c r="M301" i="20"/>
  <c r="AF35" i="17"/>
  <c r="C43" i="20"/>
  <c r="M43" i="20" s="1"/>
  <c r="C65" i="20"/>
  <c r="M64" i="20"/>
  <c r="C276" i="20"/>
  <c r="M275" i="20"/>
  <c r="L275" i="20"/>
  <c r="H275" i="20"/>
  <c r="I275" i="20"/>
  <c r="G275" i="20"/>
  <c r="J275" i="20"/>
  <c r="K275" i="20"/>
  <c r="M154" i="20"/>
  <c r="C155" i="20"/>
  <c r="G154" i="20"/>
  <c r="J154" i="20"/>
  <c r="H154" i="20"/>
  <c r="I154" i="20"/>
  <c r="K154" i="20"/>
  <c r="L154" i="20"/>
  <c r="C369" i="20"/>
  <c r="M368" i="20"/>
  <c r="C216" i="20"/>
  <c r="M215" i="20"/>
  <c r="C185" i="20"/>
  <c r="M184" i="20"/>
  <c r="C125" i="20"/>
  <c r="M124" i="20"/>
  <c r="C339" i="20"/>
  <c r="M338" i="20"/>
  <c r="G338" i="20"/>
  <c r="H338" i="20"/>
  <c r="I338" i="20"/>
  <c r="J338" i="20"/>
  <c r="K338" i="20"/>
  <c r="L338" i="20"/>
  <c r="C309" i="20"/>
  <c r="M308" i="20"/>
  <c r="K308" i="20"/>
  <c r="L308" i="20"/>
  <c r="G308" i="20"/>
  <c r="H308" i="20"/>
  <c r="I308" i="20"/>
  <c r="J308" i="20"/>
  <c r="M294" i="17"/>
  <c r="M271" i="17"/>
  <c r="C246" i="20"/>
  <c r="G246" i="20" s="1"/>
  <c r="M245" i="20"/>
  <c r="L61" i="14"/>
  <c r="M61" i="14"/>
  <c r="G61" i="14"/>
  <c r="I61" i="14"/>
  <c r="J61" i="14"/>
  <c r="K61" i="14"/>
  <c r="H61" i="14"/>
  <c r="M53" i="14"/>
  <c r="G53" i="14"/>
  <c r="H53" i="14"/>
  <c r="L53" i="14"/>
  <c r="I53" i="14"/>
  <c r="J53" i="14"/>
  <c r="K53" i="14"/>
  <c r="L52" i="14"/>
  <c r="J52" i="14"/>
  <c r="M52" i="14"/>
  <c r="I52" i="14"/>
  <c r="G52" i="14"/>
  <c r="H52" i="14"/>
  <c r="K52" i="14"/>
  <c r="G51" i="14"/>
  <c r="J51" i="14"/>
  <c r="M51" i="14"/>
  <c r="H51" i="14"/>
  <c r="I51" i="14"/>
  <c r="K51" i="14"/>
  <c r="L51" i="14"/>
  <c r="J50" i="14"/>
  <c r="H50" i="14"/>
  <c r="I50" i="14"/>
  <c r="K50" i="14"/>
  <c r="L50" i="14"/>
  <c r="G50" i="14"/>
  <c r="M50" i="14"/>
  <c r="K62" i="14"/>
  <c r="M62" i="14"/>
  <c r="G62" i="14"/>
  <c r="H62" i="14"/>
  <c r="J62" i="14"/>
  <c r="I62" i="14"/>
  <c r="L62" i="14"/>
  <c r="I59" i="14"/>
  <c r="M59" i="14"/>
  <c r="G59" i="14"/>
  <c r="J59" i="14"/>
  <c r="H59" i="14"/>
  <c r="K59" i="14"/>
  <c r="L59" i="14"/>
  <c r="L58" i="14"/>
  <c r="I58" i="14"/>
  <c r="M58" i="14"/>
  <c r="G58" i="14"/>
  <c r="J58" i="14"/>
  <c r="K58" i="14"/>
  <c r="H58" i="14"/>
  <c r="K44" i="14"/>
  <c r="L44" i="14"/>
  <c r="M44" i="14"/>
  <c r="I44" i="14"/>
  <c r="H44" i="14"/>
  <c r="J44" i="14"/>
  <c r="M57" i="14"/>
  <c r="I57" i="14"/>
  <c r="J57" i="14"/>
  <c r="L57" i="14"/>
  <c r="H57" i="14"/>
  <c r="K57" i="14"/>
  <c r="G66" i="14"/>
  <c r="H66" i="14"/>
  <c r="I66" i="14"/>
  <c r="J66" i="14"/>
  <c r="K66" i="14"/>
  <c r="L66" i="14"/>
  <c r="M66" i="14"/>
  <c r="I49" i="14"/>
  <c r="J49" i="14"/>
  <c r="L49" i="14"/>
  <c r="K49" i="14"/>
  <c r="M49" i="14"/>
  <c r="G49" i="14"/>
  <c r="H49" i="14"/>
  <c r="J63" i="14"/>
  <c r="H63" i="14"/>
  <c r="G63" i="14"/>
  <c r="I63" i="14"/>
  <c r="K63" i="14"/>
  <c r="L63" i="14"/>
  <c r="M63" i="14"/>
  <c r="G65" i="14"/>
  <c r="M65" i="14"/>
  <c r="J65" i="14"/>
  <c r="I65" i="14"/>
  <c r="K65" i="14"/>
  <c r="L65" i="14"/>
  <c r="H65" i="14"/>
  <c r="G46" i="14"/>
  <c r="H46" i="14"/>
  <c r="I46" i="14"/>
  <c r="J46" i="14"/>
  <c r="L46" i="14"/>
  <c r="M46" i="14"/>
  <c r="K46" i="14"/>
  <c r="M64" i="14"/>
  <c r="G64" i="14"/>
  <c r="J64" i="14"/>
  <c r="I64" i="14"/>
  <c r="K64" i="14"/>
  <c r="L64" i="14"/>
  <c r="H64" i="14"/>
  <c r="K47" i="14"/>
  <c r="L47" i="14"/>
  <c r="H47" i="14"/>
  <c r="I47" i="14"/>
  <c r="M47" i="14"/>
  <c r="G47" i="14"/>
  <c r="J47" i="14"/>
  <c r="G48" i="14"/>
  <c r="M48" i="14"/>
  <c r="J48" i="14"/>
  <c r="K48" i="14"/>
  <c r="L48" i="14"/>
  <c r="H48" i="14"/>
  <c r="I48" i="14"/>
  <c r="M45" i="14"/>
  <c r="I45" i="14"/>
  <c r="G45" i="14"/>
  <c r="H45" i="14"/>
  <c r="K45" i="14"/>
  <c r="J45" i="14"/>
  <c r="L45" i="14"/>
  <c r="K76" i="15"/>
  <c r="L76" i="15"/>
  <c r="M76" i="15"/>
  <c r="N76" i="15"/>
  <c r="H76" i="15"/>
  <c r="I76" i="15"/>
  <c r="J76" i="15"/>
  <c r="X74" i="15"/>
  <c r="Y74" i="15"/>
  <c r="AA74" i="15"/>
  <c r="AB74" i="15"/>
  <c r="W74" i="15"/>
  <c r="V74" i="15"/>
  <c r="Z74" i="15"/>
  <c r="H75" i="15"/>
  <c r="I75" i="15"/>
  <c r="J75" i="15"/>
  <c r="K75" i="15"/>
  <c r="N75" i="15"/>
  <c r="L75" i="15"/>
  <c r="M75" i="15"/>
  <c r="V73" i="15"/>
  <c r="AB73" i="15"/>
  <c r="X73" i="15"/>
  <c r="Y73" i="15"/>
  <c r="AA73" i="15"/>
  <c r="W73" i="15"/>
  <c r="Z73" i="15"/>
  <c r="K70" i="15"/>
  <c r="L70" i="15"/>
  <c r="I70" i="15"/>
  <c r="M70" i="15"/>
  <c r="J70" i="15"/>
  <c r="N70" i="15"/>
  <c r="K74" i="15"/>
  <c r="L74" i="15"/>
  <c r="H74" i="15"/>
  <c r="I74" i="15"/>
  <c r="J74" i="15"/>
  <c r="M74" i="15"/>
  <c r="N74" i="15"/>
  <c r="Z72" i="15"/>
  <c r="X72" i="15"/>
  <c r="Y72" i="15"/>
  <c r="V72" i="15"/>
  <c r="W72" i="15"/>
  <c r="AA72" i="15"/>
  <c r="AB72" i="15"/>
  <c r="K73" i="15"/>
  <c r="L73" i="15"/>
  <c r="M73" i="15"/>
  <c r="N73" i="15"/>
  <c r="H73" i="15"/>
  <c r="I73" i="15"/>
  <c r="J73" i="15"/>
  <c r="V71" i="15"/>
  <c r="AB71" i="15"/>
  <c r="AA71" i="15"/>
  <c r="Z71" i="15"/>
  <c r="X71" i="15"/>
  <c r="Y71" i="15"/>
  <c r="W71" i="15"/>
  <c r="H72" i="15"/>
  <c r="I72" i="15"/>
  <c r="J72" i="15"/>
  <c r="N72" i="15"/>
  <c r="K72" i="15"/>
  <c r="L72" i="15"/>
  <c r="M72" i="15"/>
  <c r="V79" i="15"/>
  <c r="AB79" i="15"/>
  <c r="AA79" i="15"/>
  <c r="X79" i="15"/>
  <c r="Y79" i="15"/>
  <c r="W79" i="15"/>
  <c r="Z79" i="15"/>
  <c r="V78" i="15"/>
  <c r="AB78" i="15"/>
  <c r="X78" i="15"/>
  <c r="AA78" i="15"/>
  <c r="Z78" i="15"/>
  <c r="W78" i="15"/>
  <c r="Y78" i="15"/>
  <c r="K79" i="15"/>
  <c r="L79" i="15"/>
  <c r="M79" i="15"/>
  <c r="N79" i="15"/>
  <c r="H79" i="15"/>
  <c r="I79" i="15"/>
  <c r="J79" i="15"/>
  <c r="AB77" i="15"/>
  <c r="V77" i="15"/>
  <c r="W77" i="15"/>
  <c r="AA77" i="15"/>
  <c r="Z77" i="15"/>
  <c r="X77" i="15"/>
  <c r="Y77" i="15"/>
  <c r="H71" i="15"/>
  <c r="J71" i="15"/>
  <c r="K71" i="15"/>
  <c r="L71" i="15"/>
  <c r="I71" i="15"/>
  <c r="M71" i="15"/>
  <c r="N71" i="15"/>
  <c r="X70" i="15"/>
  <c r="AA70" i="15"/>
  <c r="Y70" i="15"/>
  <c r="Z70" i="15"/>
  <c r="W70" i="15"/>
  <c r="AB70" i="15"/>
  <c r="N78" i="15"/>
  <c r="H78" i="15"/>
  <c r="I78" i="15"/>
  <c r="J78" i="15"/>
  <c r="K78" i="15"/>
  <c r="L78" i="15"/>
  <c r="M78" i="15"/>
  <c r="V76" i="15"/>
  <c r="AB76" i="15"/>
  <c r="Y76" i="15"/>
  <c r="Z76" i="15"/>
  <c r="AA76" i="15"/>
  <c r="W76" i="15"/>
  <c r="X76" i="15"/>
  <c r="K77" i="15"/>
  <c r="H77" i="15"/>
  <c r="J77" i="15"/>
  <c r="L77" i="15"/>
  <c r="I77" i="15"/>
  <c r="M77" i="15"/>
  <c r="N77" i="15"/>
  <c r="V75" i="15"/>
  <c r="AB75" i="15"/>
  <c r="X75" i="15"/>
  <c r="Y75" i="15"/>
  <c r="AA75" i="15"/>
  <c r="W75" i="15"/>
  <c r="Z75" i="15"/>
  <c r="G294" i="17"/>
  <c r="H294" i="17"/>
  <c r="I294" i="17"/>
  <c r="J294" i="17"/>
  <c r="K294" i="17"/>
  <c r="L294" i="17"/>
  <c r="G368" i="20"/>
  <c r="H368" i="20"/>
  <c r="L368" i="20"/>
  <c r="J368" i="20"/>
  <c r="I368" i="20"/>
  <c r="K368" i="20"/>
  <c r="I63" i="20"/>
  <c r="J63" i="20"/>
  <c r="K63" i="20"/>
  <c r="L63" i="20"/>
  <c r="G63" i="20"/>
  <c r="H63" i="20"/>
  <c r="AB44" i="15"/>
  <c r="W44" i="15"/>
  <c r="X44" i="15"/>
  <c r="Y44" i="15"/>
  <c r="Z44" i="15"/>
  <c r="AA44" i="15"/>
  <c r="N48" i="15"/>
  <c r="H48" i="15"/>
  <c r="I48" i="15"/>
  <c r="J48" i="15"/>
  <c r="K48" i="15"/>
  <c r="L48" i="15"/>
  <c r="M48" i="15"/>
  <c r="AA49" i="15"/>
  <c r="V49" i="15"/>
  <c r="AB49" i="15"/>
  <c r="W49" i="15"/>
  <c r="X49" i="15"/>
  <c r="Y49" i="15"/>
  <c r="Z49" i="15"/>
  <c r="N47" i="15"/>
  <c r="H47" i="15"/>
  <c r="I47" i="15"/>
  <c r="J47" i="15"/>
  <c r="K47" i="15"/>
  <c r="L47" i="15"/>
  <c r="M47" i="15"/>
  <c r="AA48" i="15"/>
  <c r="AB48" i="15"/>
  <c r="V48" i="15"/>
  <c r="W48" i="15"/>
  <c r="X48" i="15"/>
  <c r="Y48" i="15"/>
  <c r="Z48" i="15"/>
  <c r="AA47" i="15"/>
  <c r="AB47" i="15"/>
  <c r="W47" i="15"/>
  <c r="X47" i="15"/>
  <c r="Y47" i="15"/>
  <c r="Z47" i="15"/>
  <c r="V47" i="15"/>
  <c r="N53" i="15"/>
  <c r="H53" i="15"/>
  <c r="I53" i="15"/>
  <c r="J53" i="15"/>
  <c r="K53" i="15"/>
  <c r="L53" i="15"/>
  <c r="M53" i="15"/>
  <c r="N45" i="15"/>
  <c r="H45" i="15"/>
  <c r="I45" i="15"/>
  <c r="J45" i="15"/>
  <c r="K45" i="15"/>
  <c r="L45" i="15"/>
  <c r="M45" i="15"/>
  <c r="N46" i="15"/>
  <c r="H46" i="15"/>
  <c r="I46" i="15"/>
  <c r="J46" i="15"/>
  <c r="K46" i="15"/>
  <c r="L46" i="15"/>
  <c r="M46" i="15"/>
  <c r="AA46" i="15"/>
  <c r="AB46" i="15"/>
  <c r="W46" i="15"/>
  <c r="X46" i="15"/>
  <c r="V46" i="15"/>
  <c r="Y46" i="15"/>
  <c r="Z46" i="15"/>
  <c r="N52" i="15"/>
  <c r="H52" i="15"/>
  <c r="J52" i="15"/>
  <c r="K52" i="15"/>
  <c r="L52" i="15"/>
  <c r="M52" i="15"/>
  <c r="I52" i="15"/>
  <c r="AA53" i="15"/>
  <c r="V53" i="15"/>
  <c r="AB53" i="15"/>
  <c r="W53" i="15"/>
  <c r="X53" i="15"/>
  <c r="Y53" i="15"/>
  <c r="Z53" i="15"/>
  <c r="AA45" i="15"/>
  <c r="AB45" i="15"/>
  <c r="V45" i="15"/>
  <c r="W45" i="15"/>
  <c r="X45" i="15"/>
  <c r="Y45" i="15"/>
  <c r="Z45" i="15"/>
  <c r="N49" i="15"/>
  <c r="H49" i="15"/>
  <c r="I49" i="15"/>
  <c r="J49" i="15"/>
  <c r="K49" i="15"/>
  <c r="L49" i="15"/>
  <c r="M49" i="15"/>
  <c r="AA50" i="15"/>
  <c r="AB50" i="15"/>
  <c r="V50" i="15"/>
  <c r="W50" i="15"/>
  <c r="X50" i="15"/>
  <c r="Y50" i="15"/>
  <c r="Z50" i="15"/>
  <c r="N51" i="15"/>
  <c r="H51" i="15"/>
  <c r="J51" i="15"/>
  <c r="K51" i="15"/>
  <c r="I51" i="15"/>
  <c r="L51" i="15"/>
  <c r="M51" i="15"/>
  <c r="AA52" i="15"/>
  <c r="AB52" i="15"/>
  <c r="V52" i="15"/>
  <c r="W52" i="15"/>
  <c r="X52" i="15"/>
  <c r="Y52" i="15"/>
  <c r="Z52" i="15"/>
  <c r="N50" i="15"/>
  <c r="I50" i="15"/>
  <c r="H50" i="15"/>
  <c r="J50" i="15"/>
  <c r="K50" i="15"/>
  <c r="L50" i="15"/>
  <c r="M50" i="15"/>
  <c r="AA51" i="15"/>
  <c r="V51" i="15"/>
  <c r="AB51" i="15"/>
  <c r="W51" i="15"/>
  <c r="X51" i="15"/>
  <c r="Y51" i="15"/>
  <c r="Z51" i="15"/>
  <c r="L35" i="14"/>
  <c r="M35" i="14"/>
  <c r="K35" i="14"/>
  <c r="J35" i="14"/>
  <c r="H35" i="14"/>
  <c r="I35" i="14"/>
  <c r="U35" i="14"/>
  <c r="V35" i="14"/>
  <c r="Z35" i="14"/>
  <c r="W35" i="14"/>
  <c r="X35" i="14"/>
  <c r="Y35" i="14"/>
  <c r="AI35" i="14"/>
  <c r="AJ35" i="14"/>
  <c r="AK35" i="14"/>
  <c r="AL35" i="14"/>
  <c r="AM35" i="14"/>
  <c r="AN35" i="14"/>
  <c r="G271" i="17"/>
  <c r="H271" i="17"/>
  <c r="I271" i="17"/>
  <c r="J271" i="17"/>
  <c r="K271" i="17"/>
  <c r="L271" i="17"/>
  <c r="G248" i="17"/>
  <c r="H248" i="17"/>
  <c r="I248" i="17"/>
  <c r="J248" i="17"/>
  <c r="K248" i="17"/>
  <c r="L248" i="17"/>
  <c r="G222" i="17"/>
  <c r="H222" i="17"/>
  <c r="I222" i="17"/>
  <c r="J222" i="17"/>
  <c r="K222" i="17"/>
  <c r="L222" i="17"/>
  <c r="G199" i="17"/>
  <c r="H199" i="17"/>
  <c r="I199" i="17"/>
  <c r="J199" i="17"/>
  <c r="K199" i="17"/>
  <c r="L199" i="17"/>
  <c r="G176" i="17"/>
  <c r="H176" i="17"/>
  <c r="I176" i="17"/>
  <c r="J176" i="17"/>
  <c r="K176" i="17"/>
  <c r="L176" i="17"/>
  <c r="G152" i="17"/>
  <c r="H152" i="17"/>
  <c r="I152" i="17"/>
  <c r="J152" i="17"/>
  <c r="K152" i="17"/>
  <c r="L152" i="17"/>
  <c r="G129" i="17"/>
  <c r="H129" i="17"/>
  <c r="I129" i="17"/>
  <c r="J129" i="17"/>
  <c r="K129" i="17"/>
  <c r="L129" i="17"/>
  <c r="H105" i="17"/>
  <c r="G106" i="17"/>
  <c r="H106" i="17"/>
  <c r="I106" i="17"/>
  <c r="J106" i="17"/>
  <c r="K106" i="17"/>
  <c r="L106" i="17"/>
  <c r="L82" i="17"/>
  <c r="L105" i="17"/>
  <c r="K82" i="17"/>
  <c r="G83" i="17"/>
  <c r="H83" i="17"/>
  <c r="I83" i="17"/>
  <c r="J83" i="17"/>
  <c r="K83" i="17"/>
  <c r="L83" i="17"/>
  <c r="K105" i="17"/>
  <c r="J82" i="17"/>
  <c r="J105" i="17"/>
  <c r="I82" i="17"/>
  <c r="I105" i="17"/>
  <c r="C295" i="17"/>
  <c r="G60" i="17"/>
  <c r="H60" i="17"/>
  <c r="I60" i="17"/>
  <c r="J60" i="17"/>
  <c r="K60" i="17"/>
  <c r="L60" i="17"/>
  <c r="AG36" i="17"/>
  <c r="AH36" i="17"/>
  <c r="AI36" i="17"/>
  <c r="AJ36" i="17"/>
  <c r="AK36" i="17"/>
  <c r="AL36" i="17"/>
  <c r="AM36" i="17"/>
  <c r="I36" i="17"/>
  <c r="K36" i="17"/>
  <c r="J36" i="17"/>
  <c r="L36" i="17"/>
  <c r="G36" i="17"/>
  <c r="H36" i="17"/>
  <c r="M36" i="17"/>
  <c r="U36" i="17"/>
  <c r="V36" i="17"/>
  <c r="W36" i="17"/>
  <c r="X36" i="17"/>
  <c r="Y36" i="17"/>
  <c r="Z36" i="17"/>
  <c r="T36" i="17"/>
  <c r="H215" i="20"/>
  <c r="I215" i="20"/>
  <c r="J215" i="20"/>
  <c r="L215" i="20"/>
  <c r="K215" i="20"/>
  <c r="G215" i="20"/>
  <c r="J367" i="20"/>
  <c r="K367" i="20"/>
  <c r="L367" i="20"/>
  <c r="G367" i="20"/>
  <c r="I367" i="20"/>
  <c r="H367" i="20"/>
  <c r="H94" i="20"/>
  <c r="I94" i="20"/>
  <c r="J94" i="20"/>
  <c r="K94" i="20"/>
  <c r="L94" i="20"/>
  <c r="G94" i="20"/>
  <c r="J183" i="20"/>
  <c r="K183" i="20"/>
  <c r="L183" i="20"/>
  <c r="G183" i="20"/>
  <c r="H183" i="20"/>
  <c r="I183" i="20"/>
  <c r="H301" i="20"/>
  <c r="I301" i="20"/>
  <c r="L301" i="20"/>
  <c r="J301" i="20"/>
  <c r="K301" i="20"/>
  <c r="I123" i="20"/>
  <c r="J123" i="20"/>
  <c r="L123" i="20"/>
  <c r="G123" i="20"/>
  <c r="H123" i="20"/>
  <c r="K123" i="20"/>
  <c r="AH42" i="20"/>
  <c r="AI42" i="20"/>
  <c r="AL42" i="20"/>
  <c r="AJ42" i="20"/>
  <c r="AK42" i="20"/>
  <c r="AM42" i="20"/>
  <c r="AG42" i="20"/>
  <c r="Q44" i="20"/>
  <c r="V43" i="20"/>
  <c r="T43" i="20"/>
  <c r="W43" i="20"/>
  <c r="X43" i="20"/>
  <c r="Z43" i="20"/>
  <c r="Y43" i="20"/>
  <c r="U43" i="20"/>
  <c r="L42" i="20"/>
  <c r="M42" i="20"/>
  <c r="G42" i="20"/>
  <c r="I42" i="20"/>
  <c r="K42" i="20"/>
  <c r="H42" i="20"/>
  <c r="J42" i="20"/>
  <c r="D49" i="20"/>
  <c r="D46" i="20"/>
  <c r="D47" i="20" s="1"/>
  <c r="V35" i="15"/>
  <c r="T35" i="14"/>
  <c r="G35" i="14"/>
  <c r="V70" i="15"/>
  <c r="V44" i="15"/>
  <c r="H70" i="15"/>
  <c r="H35" i="15"/>
  <c r="G301" i="20"/>
  <c r="G82" i="17"/>
  <c r="AC37" i="17"/>
  <c r="G44" i="14"/>
  <c r="G57" i="14"/>
  <c r="AC43" i="20"/>
  <c r="F331" i="20"/>
  <c r="C37" i="15"/>
  <c r="Q37" i="15"/>
  <c r="AD37" i="17"/>
  <c r="C37" i="17"/>
  <c r="D37" i="17"/>
  <c r="C272" i="17"/>
  <c r="P37" i="17"/>
  <c r="D274" i="17"/>
  <c r="D275" i="17" s="1"/>
  <c r="D276" i="17" s="1"/>
  <c r="D277" i="17" s="1"/>
  <c r="D278" i="17" s="1"/>
  <c r="D279" i="17" s="1"/>
  <c r="D280" i="17" s="1"/>
  <c r="D282" i="17" s="1"/>
  <c r="D283" i="17" s="1"/>
  <c r="D284" i="17" s="1"/>
  <c r="D285" i="17" s="1"/>
  <c r="D286" i="17" s="1"/>
  <c r="D287" i="17" s="1"/>
  <c r="D288" i="17" s="1"/>
  <c r="D289" i="17" s="1"/>
  <c r="D290" i="17" s="1"/>
  <c r="AH37" i="15"/>
  <c r="AE37" i="15"/>
  <c r="T47" i="8"/>
  <c r="H66" i="8"/>
  <c r="H80" i="8" s="1"/>
  <c r="I66" i="8"/>
  <c r="I80" i="8" s="1"/>
  <c r="Q47" i="17" l="1"/>
  <c r="Q49" i="17"/>
  <c r="D306" i="17"/>
  <c r="D307" i="17" s="1"/>
  <c r="D308" i="17" s="1"/>
  <c r="G43" i="20"/>
  <c r="K43" i="20"/>
  <c r="C44" i="20"/>
  <c r="L44" i="20" s="1"/>
  <c r="J43" i="20"/>
  <c r="I43" i="20"/>
  <c r="H43" i="20"/>
  <c r="L43" i="20"/>
  <c r="I61" i="8"/>
  <c r="I77" i="8"/>
  <c r="H61" i="8"/>
  <c r="H77" i="8"/>
  <c r="AE47" i="8"/>
  <c r="AF47" i="8"/>
  <c r="AG47" i="8"/>
  <c r="AD47" i="8"/>
  <c r="Z47" i="8"/>
  <c r="AA47" i="8"/>
  <c r="D97" i="20"/>
  <c r="M96" i="20"/>
  <c r="K246" i="20"/>
  <c r="I246" i="20"/>
  <c r="J246" i="20"/>
  <c r="H246" i="20"/>
  <c r="L246" i="20"/>
  <c r="D179" i="17"/>
  <c r="M178" i="17"/>
  <c r="D202" i="17"/>
  <c r="M201" i="17"/>
  <c r="D63" i="17"/>
  <c r="M62" i="17"/>
  <c r="D155" i="17"/>
  <c r="M154" i="17"/>
  <c r="D86" i="17"/>
  <c r="M85" i="17"/>
  <c r="D225" i="17"/>
  <c r="M224" i="17"/>
  <c r="D132" i="17"/>
  <c r="M131" i="17"/>
  <c r="D251" i="17"/>
  <c r="M250" i="17"/>
  <c r="D109" i="17"/>
  <c r="M108" i="17"/>
  <c r="AG35" i="17"/>
  <c r="AH35" i="17"/>
  <c r="AI35" i="17"/>
  <c r="AJ35" i="17"/>
  <c r="AM35" i="17"/>
  <c r="AK35" i="17"/>
  <c r="AL35" i="17"/>
  <c r="M331" i="20"/>
  <c r="C340" i="20"/>
  <c r="M339" i="20"/>
  <c r="J339" i="20"/>
  <c r="G339" i="20"/>
  <c r="H339" i="20"/>
  <c r="I339" i="20"/>
  <c r="K339" i="20"/>
  <c r="L339" i="20"/>
  <c r="C370" i="20"/>
  <c r="C371" i="20" s="1"/>
  <c r="M369" i="20"/>
  <c r="M295" i="17"/>
  <c r="C247" i="20"/>
  <c r="L247" i="20" s="1"/>
  <c r="M246" i="20"/>
  <c r="C310" i="20"/>
  <c r="M309" i="20"/>
  <c r="K309" i="20"/>
  <c r="I309" i="20"/>
  <c r="J309" i="20"/>
  <c r="H309" i="20"/>
  <c r="G309" i="20"/>
  <c r="L309" i="20"/>
  <c r="C126" i="20"/>
  <c r="M125" i="20"/>
  <c r="C186" i="20"/>
  <c r="M185" i="20"/>
  <c r="C277" i="20"/>
  <c r="C278" i="20" s="1"/>
  <c r="M276" i="20"/>
  <c r="K276" i="20"/>
  <c r="L276" i="20"/>
  <c r="G276" i="20"/>
  <c r="H276" i="20"/>
  <c r="I276" i="20"/>
  <c r="J276" i="20"/>
  <c r="M155" i="20"/>
  <c r="C156" i="20"/>
  <c r="I155" i="20"/>
  <c r="G155" i="20"/>
  <c r="J155" i="20"/>
  <c r="L155" i="20"/>
  <c r="K155" i="20"/>
  <c r="H155" i="20"/>
  <c r="M272" i="17"/>
  <c r="C217" i="20"/>
  <c r="M216" i="20"/>
  <c r="I216" i="20"/>
  <c r="J216" i="20"/>
  <c r="L216" i="20"/>
  <c r="K216" i="20"/>
  <c r="G216" i="20"/>
  <c r="H216" i="20"/>
  <c r="C66" i="20"/>
  <c r="M65" i="20"/>
  <c r="C296" i="17"/>
  <c r="G295" i="17"/>
  <c r="J295" i="17"/>
  <c r="K295" i="17"/>
  <c r="L295" i="17"/>
  <c r="H295" i="17"/>
  <c r="I295" i="17"/>
  <c r="H369" i="20"/>
  <c r="J369" i="20"/>
  <c r="L369" i="20"/>
  <c r="K369" i="20"/>
  <c r="G369" i="20"/>
  <c r="I369" i="20"/>
  <c r="G64" i="20"/>
  <c r="H64" i="20"/>
  <c r="J64" i="20"/>
  <c r="I64" i="20"/>
  <c r="K64" i="20"/>
  <c r="L64" i="20"/>
  <c r="L37" i="15"/>
  <c r="M37" i="15"/>
  <c r="N37" i="15"/>
  <c r="H37" i="15"/>
  <c r="I37" i="15"/>
  <c r="J37" i="15"/>
  <c r="K37" i="15"/>
  <c r="AJ37" i="15"/>
  <c r="AK37" i="15"/>
  <c r="AO37" i="15"/>
  <c r="AL37" i="15"/>
  <c r="AM37" i="15"/>
  <c r="AN37" i="15"/>
  <c r="AP37" i="15"/>
  <c r="W37" i="15"/>
  <c r="V37" i="15"/>
  <c r="X37" i="15"/>
  <c r="Y37" i="15"/>
  <c r="Z37" i="15"/>
  <c r="AA37" i="15"/>
  <c r="AB37" i="15"/>
  <c r="G272" i="17"/>
  <c r="H272" i="17"/>
  <c r="I272" i="17"/>
  <c r="J272" i="17"/>
  <c r="K272" i="17"/>
  <c r="L272" i="17"/>
  <c r="G249" i="17"/>
  <c r="H249" i="17"/>
  <c r="I249" i="17"/>
  <c r="J249" i="17"/>
  <c r="K249" i="17"/>
  <c r="L249" i="17"/>
  <c r="G223" i="17"/>
  <c r="H223" i="17"/>
  <c r="I223" i="17"/>
  <c r="J223" i="17"/>
  <c r="K223" i="17"/>
  <c r="L223" i="17"/>
  <c r="G200" i="17"/>
  <c r="H200" i="17"/>
  <c r="I200" i="17"/>
  <c r="J200" i="17"/>
  <c r="K200" i="17"/>
  <c r="L200" i="17"/>
  <c r="G177" i="17"/>
  <c r="H177" i="17"/>
  <c r="I177" i="17"/>
  <c r="J177" i="17"/>
  <c r="K177" i="17"/>
  <c r="L177" i="17"/>
  <c r="G153" i="17"/>
  <c r="H153" i="17"/>
  <c r="I153" i="17"/>
  <c r="J153" i="17"/>
  <c r="K153" i="17"/>
  <c r="L153" i="17"/>
  <c r="G130" i="17"/>
  <c r="H130" i="17"/>
  <c r="I130" i="17"/>
  <c r="J130" i="17"/>
  <c r="K130" i="17"/>
  <c r="L130" i="17"/>
  <c r="H128" i="17"/>
  <c r="I128" i="17"/>
  <c r="J128" i="17"/>
  <c r="K128" i="17"/>
  <c r="L128" i="17"/>
  <c r="G84" i="17"/>
  <c r="H84" i="17"/>
  <c r="I84" i="17"/>
  <c r="J84" i="17"/>
  <c r="K84" i="17"/>
  <c r="L84" i="17"/>
  <c r="G108" i="17"/>
  <c r="H108" i="17"/>
  <c r="I108" i="17"/>
  <c r="J108" i="17"/>
  <c r="K108" i="17"/>
  <c r="L108" i="17"/>
  <c r="G107" i="17"/>
  <c r="H107" i="17"/>
  <c r="I107" i="17"/>
  <c r="J107" i="17"/>
  <c r="K107" i="17"/>
  <c r="L107" i="17"/>
  <c r="K61" i="17"/>
  <c r="L61" i="17"/>
  <c r="AC38" i="17"/>
  <c r="AG37" i="17"/>
  <c r="AH37" i="17"/>
  <c r="AI37" i="17"/>
  <c r="AJ37" i="17"/>
  <c r="AK37" i="17"/>
  <c r="AL37" i="17"/>
  <c r="AM37" i="17"/>
  <c r="I37" i="17"/>
  <c r="K37" i="17"/>
  <c r="L37" i="17"/>
  <c r="J37" i="17"/>
  <c r="G37" i="17"/>
  <c r="H37" i="17"/>
  <c r="M37" i="17"/>
  <c r="U37" i="17"/>
  <c r="V37" i="17"/>
  <c r="W37" i="17"/>
  <c r="X37" i="17"/>
  <c r="Y37" i="17"/>
  <c r="Z37" i="17"/>
  <c r="T37" i="17"/>
  <c r="L185" i="20"/>
  <c r="H185" i="20"/>
  <c r="G185" i="20"/>
  <c r="I185" i="20"/>
  <c r="J185" i="20"/>
  <c r="K185" i="20"/>
  <c r="J331" i="20"/>
  <c r="K331" i="20"/>
  <c r="I331" i="20"/>
  <c r="L331" i="20"/>
  <c r="H331" i="20"/>
  <c r="I124" i="20"/>
  <c r="J124" i="20"/>
  <c r="L124" i="20"/>
  <c r="G124" i="20"/>
  <c r="H124" i="20"/>
  <c r="K124" i="20"/>
  <c r="K184" i="20"/>
  <c r="L184" i="20"/>
  <c r="G184" i="20"/>
  <c r="H184" i="20"/>
  <c r="I184" i="20"/>
  <c r="J184" i="20"/>
  <c r="H95" i="20"/>
  <c r="I95" i="20"/>
  <c r="J95" i="20"/>
  <c r="K95" i="20"/>
  <c r="L95" i="20"/>
  <c r="G95" i="20"/>
  <c r="AG43" i="20"/>
  <c r="AI43" i="20"/>
  <c r="AH43" i="20"/>
  <c r="AJ43" i="20"/>
  <c r="AK43" i="20"/>
  <c r="AL43" i="20"/>
  <c r="AM43" i="20"/>
  <c r="X44" i="20"/>
  <c r="Y44" i="20"/>
  <c r="Z44" i="20"/>
  <c r="T44" i="20"/>
  <c r="U44" i="20"/>
  <c r="V44" i="20"/>
  <c r="W44" i="20"/>
  <c r="Q48" i="20"/>
  <c r="Q45" i="20"/>
  <c r="I69" i="8"/>
  <c r="I72" i="8"/>
  <c r="I76" i="8"/>
  <c r="I81" i="8"/>
  <c r="I85" i="8"/>
  <c r="I91" i="8"/>
  <c r="I95" i="8"/>
  <c r="I70" i="8"/>
  <c r="I73" i="8"/>
  <c r="I53" i="8" s="1"/>
  <c r="I78" i="8"/>
  <c r="I82" i="8"/>
  <c r="I86" i="8"/>
  <c r="I92" i="8"/>
  <c r="I96" i="8"/>
  <c r="I88" i="8"/>
  <c r="I94" i="8"/>
  <c r="I68" i="8"/>
  <c r="I48" i="8" s="1"/>
  <c r="I90" i="8"/>
  <c r="I71" i="8"/>
  <c r="I51" i="8" s="1"/>
  <c r="I79" i="8"/>
  <c r="I87" i="8"/>
  <c r="I93" i="8"/>
  <c r="I75" i="8"/>
  <c r="I84" i="8"/>
  <c r="I74" i="8"/>
  <c r="I54" i="8" s="1"/>
  <c r="I83" i="8"/>
  <c r="I89" i="8"/>
  <c r="I97" i="8"/>
  <c r="H69" i="8"/>
  <c r="H72" i="8"/>
  <c r="H76" i="8"/>
  <c r="H81" i="8"/>
  <c r="H85" i="8"/>
  <c r="H91" i="8"/>
  <c r="H95" i="8"/>
  <c r="H71" i="8"/>
  <c r="H51" i="8" s="1"/>
  <c r="H74" i="8"/>
  <c r="H54" i="8" s="1"/>
  <c r="H79" i="8"/>
  <c r="H83" i="8"/>
  <c r="H87" i="8"/>
  <c r="H89" i="8"/>
  <c r="H93" i="8"/>
  <c r="H97" i="8"/>
  <c r="H73" i="8"/>
  <c r="H53" i="8" s="1"/>
  <c r="H82" i="8"/>
  <c r="H96" i="8"/>
  <c r="H68" i="8"/>
  <c r="H48" i="8" s="1"/>
  <c r="H75" i="8"/>
  <c r="H84" i="8"/>
  <c r="H90" i="8"/>
  <c r="H70" i="8"/>
  <c r="H78" i="8"/>
  <c r="H86" i="8"/>
  <c r="H92" i="8"/>
  <c r="H88" i="8"/>
  <c r="H94" i="8"/>
  <c r="F86" i="6"/>
  <c r="F90" i="6"/>
  <c r="F89" i="6"/>
  <c r="F87" i="6"/>
  <c r="F88" i="6"/>
  <c r="F84" i="6"/>
  <c r="F93" i="6"/>
  <c r="F92" i="6"/>
  <c r="F85" i="6"/>
  <c r="F91" i="6"/>
  <c r="AD38" i="17"/>
  <c r="I67" i="8"/>
  <c r="I47" i="8" s="1"/>
  <c r="H67" i="8"/>
  <c r="H47" i="8" s="1"/>
  <c r="G331" i="20"/>
  <c r="G128" i="17"/>
  <c r="AC44" i="20"/>
  <c r="F361" i="20"/>
  <c r="I46" i="8"/>
  <c r="C38" i="17"/>
  <c r="P38" i="17"/>
  <c r="C273" i="17"/>
  <c r="D38" i="17"/>
  <c r="H46" i="8"/>
  <c r="F94" i="6" l="1"/>
  <c r="M38" i="17"/>
  <c r="C48" i="20"/>
  <c r="M48" i="20" s="1"/>
  <c r="C45" i="20"/>
  <c r="I45" i="20" s="1"/>
  <c r="J44" i="20"/>
  <c r="H44" i="20"/>
  <c r="K44" i="20"/>
  <c r="G44" i="20"/>
  <c r="I44" i="20"/>
  <c r="M44" i="20"/>
  <c r="D309" i="17"/>
  <c r="D310" i="17" s="1"/>
  <c r="D311" i="17" s="1"/>
  <c r="D312" i="17" s="1"/>
  <c r="D313" i="17" s="1"/>
  <c r="D314" i="17" s="1"/>
  <c r="G371" i="20"/>
  <c r="H371" i="20"/>
  <c r="I371" i="20"/>
  <c r="J371" i="20"/>
  <c r="K371" i="20"/>
  <c r="L371" i="20"/>
  <c r="M371" i="20"/>
  <c r="C372" i="20"/>
  <c r="I57" i="8"/>
  <c r="H57" i="8"/>
  <c r="K278" i="20"/>
  <c r="H278" i="20"/>
  <c r="L278" i="20"/>
  <c r="M278" i="20"/>
  <c r="G278" i="20"/>
  <c r="I278" i="20"/>
  <c r="J278" i="20"/>
  <c r="G247" i="20"/>
  <c r="H247" i="20"/>
  <c r="H56" i="8"/>
  <c r="H55" i="8"/>
  <c r="I58" i="8"/>
  <c r="I52" i="8"/>
  <c r="I49" i="8"/>
  <c r="I55" i="8"/>
  <c r="I60" i="8"/>
  <c r="H52" i="8"/>
  <c r="I59" i="8"/>
  <c r="H60" i="8"/>
  <c r="H49" i="8"/>
  <c r="H58" i="8"/>
  <c r="I50" i="8"/>
  <c r="H50" i="8"/>
  <c r="H59" i="8"/>
  <c r="I56" i="8"/>
  <c r="D98" i="20"/>
  <c r="M97" i="20"/>
  <c r="I247" i="20"/>
  <c r="K247" i="20"/>
  <c r="J247" i="20"/>
  <c r="D156" i="17"/>
  <c r="M155" i="17"/>
  <c r="D133" i="17"/>
  <c r="M132" i="17"/>
  <c r="AC39" i="17"/>
  <c r="AC40" i="17" s="1"/>
  <c r="D64" i="17"/>
  <c r="M63" i="17"/>
  <c r="D252" i="17"/>
  <c r="M251" i="17"/>
  <c r="D226" i="17"/>
  <c r="M225" i="17"/>
  <c r="D203" i="17"/>
  <c r="M202" i="17"/>
  <c r="D110" i="17"/>
  <c r="M109" i="17"/>
  <c r="D87" i="17"/>
  <c r="M86" i="17"/>
  <c r="D180" i="17"/>
  <c r="M179" i="17"/>
  <c r="M361" i="20"/>
  <c r="M370" i="20"/>
  <c r="C279" i="20"/>
  <c r="M277" i="20"/>
  <c r="J277" i="20"/>
  <c r="K277" i="20"/>
  <c r="L277" i="20"/>
  <c r="I277" i="20"/>
  <c r="H277" i="20"/>
  <c r="G277" i="20"/>
  <c r="M273" i="17"/>
  <c r="M156" i="20"/>
  <c r="C157" i="20"/>
  <c r="J156" i="20"/>
  <c r="I156" i="20"/>
  <c r="K156" i="20"/>
  <c r="L156" i="20"/>
  <c r="G156" i="20"/>
  <c r="H156" i="20"/>
  <c r="C187" i="20"/>
  <c r="M186" i="20"/>
  <c r="C311" i="20"/>
  <c r="M310" i="20"/>
  <c r="G310" i="20"/>
  <c r="H310" i="20"/>
  <c r="K310" i="20"/>
  <c r="I310" i="20"/>
  <c r="J310" i="20"/>
  <c r="L310" i="20"/>
  <c r="C297" i="17"/>
  <c r="L297" i="17" s="1"/>
  <c r="M296" i="17"/>
  <c r="C218" i="20"/>
  <c r="M217" i="20"/>
  <c r="L217" i="20"/>
  <c r="H217" i="20"/>
  <c r="J217" i="20"/>
  <c r="I217" i="20"/>
  <c r="K217" i="20"/>
  <c r="G217" i="20"/>
  <c r="C127" i="20"/>
  <c r="M126" i="20"/>
  <c r="C248" i="20"/>
  <c r="M247" i="20"/>
  <c r="C67" i="20"/>
  <c r="M66" i="20"/>
  <c r="C341" i="20"/>
  <c r="M340" i="20"/>
  <c r="H340" i="20"/>
  <c r="I340" i="20"/>
  <c r="K340" i="20"/>
  <c r="J340" i="20"/>
  <c r="L340" i="20"/>
  <c r="G340" i="20"/>
  <c r="G296" i="17"/>
  <c r="J296" i="17"/>
  <c r="K296" i="17"/>
  <c r="L296" i="17"/>
  <c r="H296" i="17"/>
  <c r="I296" i="17"/>
  <c r="G370" i="20"/>
  <c r="J370" i="20"/>
  <c r="K370" i="20"/>
  <c r="I370" i="20"/>
  <c r="L370" i="20"/>
  <c r="H370" i="20"/>
  <c r="J65" i="20"/>
  <c r="L65" i="20"/>
  <c r="G65" i="20"/>
  <c r="H65" i="20"/>
  <c r="K65" i="20"/>
  <c r="I65" i="20"/>
  <c r="G273" i="17"/>
  <c r="H273" i="17"/>
  <c r="I273" i="17"/>
  <c r="J273" i="17"/>
  <c r="K273" i="17"/>
  <c r="L273" i="17"/>
  <c r="G250" i="17"/>
  <c r="H250" i="17"/>
  <c r="I250" i="17"/>
  <c r="J250" i="17"/>
  <c r="K250" i="17"/>
  <c r="L250" i="17"/>
  <c r="G224" i="17"/>
  <c r="H224" i="17"/>
  <c r="I224" i="17"/>
  <c r="J224" i="17"/>
  <c r="K224" i="17"/>
  <c r="L224" i="17"/>
  <c r="G201" i="17"/>
  <c r="H201" i="17"/>
  <c r="I201" i="17"/>
  <c r="J201" i="17"/>
  <c r="K201" i="17"/>
  <c r="L201" i="17"/>
  <c r="G179" i="17"/>
  <c r="H179" i="17"/>
  <c r="I179" i="17"/>
  <c r="J179" i="17"/>
  <c r="K179" i="17"/>
  <c r="L179" i="17"/>
  <c r="G178" i="17"/>
  <c r="H178" i="17"/>
  <c r="I178" i="17"/>
  <c r="J178" i="17"/>
  <c r="K178" i="17"/>
  <c r="L178" i="17"/>
  <c r="H151" i="17"/>
  <c r="I151" i="17"/>
  <c r="J151" i="17"/>
  <c r="K151" i="17"/>
  <c r="L151" i="17"/>
  <c r="G154" i="17"/>
  <c r="H154" i="17"/>
  <c r="I154" i="17"/>
  <c r="J154" i="17"/>
  <c r="K154" i="17"/>
  <c r="L154" i="17"/>
  <c r="G131" i="17"/>
  <c r="H131" i="17"/>
  <c r="I131" i="17"/>
  <c r="J131" i="17"/>
  <c r="K131" i="17"/>
  <c r="L131" i="17"/>
  <c r="G85" i="17"/>
  <c r="H85" i="17"/>
  <c r="I85" i="17"/>
  <c r="J85" i="17"/>
  <c r="K85" i="17"/>
  <c r="L85" i="17"/>
  <c r="G109" i="17"/>
  <c r="H109" i="17"/>
  <c r="I109" i="17"/>
  <c r="J109" i="17"/>
  <c r="K109" i="17"/>
  <c r="L109" i="17"/>
  <c r="G62" i="17"/>
  <c r="H62" i="17"/>
  <c r="I62" i="17"/>
  <c r="J62" i="17"/>
  <c r="K62" i="17"/>
  <c r="L62" i="17"/>
  <c r="U38" i="17"/>
  <c r="V38" i="17"/>
  <c r="W38" i="17"/>
  <c r="X38" i="17"/>
  <c r="Y38" i="17"/>
  <c r="Z38" i="17"/>
  <c r="T38" i="17"/>
  <c r="I38" i="17"/>
  <c r="K38" i="17"/>
  <c r="J38" i="17"/>
  <c r="L38" i="17"/>
  <c r="G38" i="17"/>
  <c r="H38" i="17"/>
  <c r="AG38" i="17"/>
  <c r="AH38" i="17"/>
  <c r="AI38" i="17"/>
  <c r="AJ38" i="17"/>
  <c r="AK38" i="17"/>
  <c r="AL38" i="17"/>
  <c r="AM38" i="17"/>
  <c r="K361" i="20"/>
  <c r="L361" i="20"/>
  <c r="J361" i="20"/>
  <c r="H361" i="20"/>
  <c r="I361" i="20"/>
  <c r="I125" i="20"/>
  <c r="J125" i="20"/>
  <c r="L125" i="20"/>
  <c r="G125" i="20"/>
  <c r="H125" i="20"/>
  <c r="K125" i="20"/>
  <c r="I126" i="20"/>
  <c r="J126" i="20"/>
  <c r="L126" i="20"/>
  <c r="G126" i="20"/>
  <c r="K126" i="20"/>
  <c r="H126" i="20"/>
  <c r="G186" i="20"/>
  <c r="I186" i="20"/>
  <c r="H186" i="20"/>
  <c r="J186" i="20"/>
  <c r="K186" i="20"/>
  <c r="L186" i="20"/>
  <c r="H96" i="20"/>
  <c r="I96" i="20"/>
  <c r="J96" i="20"/>
  <c r="K96" i="20"/>
  <c r="L96" i="20"/>
  <c r="G96" i="20"/>
  <c r="AI44" i="20"/>
  <c r="AK44" i="20"/>
  <c r="AJ44" i="20"/>
  <c r="AL44" i="20"/>
  <c r="AM44" i="20"/>
  <c r="AG44" i="20"/>
  <c r="AH44" i="20"/>
  <c r="Z45" i="20"/>
  <c r="Y45" i="20"/>
  <c r="U45" i="20"/>
  <c r="T45" i="20"/>
  <c r="W45" i="20"/>
  <c r="V45" i="20"/>
  <c r="X45" i="20"/>
  <c r="Q49" i="20"/>
  <c r="Q46" i="20"/>
  <c r="Y48" i="20"/>
  <c r="Z48" i="20"/>
  <c r="X48" i="20"/>
  <c r="T48" i="20"/>
  <c r="U48" i="20"/>
  <c r="V48" i="20"/>
  <c r="W48" i="20"/>
  <c r="I48" i="20"/>
  <c r="C46" i="20"/>
  <c r="L45" i="20"/>
  <c r="AD39" i="17"/>
  <c r="AD40" i="17" s="1"/>
  <c r="AD41" i="17" s="1"/>
  <c r="AD42" i="17" s="1"/>
  <c r="AD43" i="17" s="1"/>
  <c r="AD44" i="17" s="1"/>
  <c r="G361" i="20"/>
  <c r="G151" i="17"/>
  <c r="C49" i="20"/>
  <c r="P49" i="20"/>
  <c r="AC48" i="20"/>
  <c r="AC45" i="20"/>
  <c r="C39" i="17"/>
  <c r="D39" i="17"/>
  <c r="C274" i="17"/>
  <c r="P39" i="17"/>
  <c r="BA46" i="8"/>
  <c r="BA47" i="8" s="1"/>
  <c r="AZ46" i="8"/>
  <c r="AZ47" i="8" s="1"/>
  <c r="AU46" i="8"/>
  <c r="AU47" i="8" s="1"/>
  <c r="AT46" i="8"/>
  <c r="AT47" i="8" s="1"/>
  <c r="AQ46" i="8"/>
  <c r="AQ47" i="8" s="1"/>
  <c r="AP46" i="8"/>
  <c r="AP47" i="8" s="1"/>
  <c r="AO47" i="8"/>
  <c r="AN46" i="8"/>
  <c r="AN47" i="8" s="1"/>
  <c r="AI66" i="8"/>
  <c r="AH66" i="8"/>
  <c r="AC66" i="8"/>
  <c r="AB66" i="8"/>
  <c r="Y66" i="8"/>
  <c r="X66" i="8"/>
  <c r="X79" i="8" s="1"/>
  <c r="X60" i="8" s="1"/>
  <c r="W66" i="8"/>
  <c r="V66" i="8"/>
  <c r="Q66" i="8"/>
  <c r="Q80" i="8" s="1"/>
  <c r="P66" i="8"/>
  <c r="P80" i="8" s="1"/>
  <c r="K66" i="8"/>
  <c r="J66" i="8"/>
  <c r="J80" i="8" s="1"/>
  <c r="G66" i="8"/>
  <c r="G80" i="8" s="1"/>
  <c r="F66" i="8"/>
  <c r="F80" i="8" s="1"/>
  <c r="E66" i="8"/>
  <c r="D66" i="8"/>
  <c r="D80" i="8" s="1"/>
  <c r="D61" i="8" s="1"/>
  <c r="M45" i="20" l="1"/>
  <c r="J45" i="20"/>
  <c r="H45" i="20"/>
  <c r="G45" i="20"/>
  <c r="K45" i="20"/>
  <c r="H48" i="20"/>
  <c r="K48" i="20"/>
  <c r="J48" i="20"/>
  <c r="G48" i="20"/>
  <c r="L48" i="20"/>
  <c r="D72" i="8"/>
  <c r="V80" i="8"/>
  <c r="V61" i="8" s="1"/>
  <c r="V79" i="8"/>
  <c r="V60" i="8" s="1"/>
  <c r="AI80" i="8"/>
  <c r="AI61" i="8" s="1"/>
  <c r="AI79" i="8"/>
  <c r="AI60" i="8" s="1"/>
  <c r="AH80" i="8"/>
  <c r="AH61" i="8" s="1"/>
  <c r="AH79" i="8"/>
  <c r="AH60" i="8" s="1"/>
  <c r="K77" i="8"/>
  <c r="K80" i="8"/>
  <c r="K61" i="8" s="1"/>
  <c r="Y80" i="8"/>
  <c r="Y61" i="8" s="1"/>
  <c r="Y79" i="8"/>
  <c r="Y60" i="8" s="1"/>
  <c r="W80" i="8"/>
  <c r="W61" i="8" s="1"/>
  <c r="W79" i="8"/>
  <c r="W60" i="8" s="1"/>
  <c r="E77" i="8"/>
  <c r="E80" i="8"/>
  <c r="E61" i="8" s="1"/>
  <c r="AC80" i="8"/>
  <c r="AC61" i="8" s="1"/>
  <c r="AC79" i="8"/>
  <c r="AC60" i="8" s="1"/>
  <c r="AB80" i="8"/>
  <c r="AB61" i="8" s="1"/>
  <c r="AB79" i="8"/>
  <c r="AB60" i="8" s="1"/>
  <c r="X80" i="8"/>
  <c r="X61" i="8" s="1"/>
  <c r="X73" i="8"/>
  <c r="X53" i="8" s="1"/>
  <c r="M49" i="20"/>
  <c r="J49" i="20"/>
  <c r="G49" i="20"/>
  <c r="H49" i="20"/>
  <c r="I49" i="20"/>
  <c r="L49" i="20"/>
  <c r="K49" i="20"/>
  <c r="U49" i="20"/>
  <c r="V49" i="20"/>
  <c r="W49" i="20"/>
  <c r="X49" i="20"/>
  <c r="Y49" i="20"/>
  <c r="Z49" i="20"/>
  <c r="T49" i="20"/>
  <c r="D77" i="8"/>
  <c r="D67" i="8"/>
  <c r="D47" i="8" s="1"/>
  <c r="AB77" i="8"/>
  <c r="V77" i="8"/>
  <c r="W77" i="8"/>
  <c r="X77" i="8"/>
  <c r="Y77" i="8"/>
  <c r="AC77" i="8"/>
  <c r="AH77" i="8"/>
  <c r="AI77" i="8"/>
  <c r="G61" i="8"/>
  <c r="G77" i="8"/>
  <c r="Q61" i="8"/>
  <c r="Q77" i="8"/>
  <c r="P61" i="8"/>
  <c r="P77" i="8"/>
  <c r="F61" i="8"/>
  <c r="F77" i="8"/>
  <c r="J77" i="8"/>
  <c r="L77" i="8"/>
  <c r="L61" i="8"/>
  <c r="J61" i="8"/>
  <c r="J85" i="8"/>
  <c r="K85" i="8"/>
  <c r="D99" i="20"/>
  <c r="M98" i="20"/>
  <c r="K297" i="17"/>
  <c r="I297" i="17"/>
  <c r="J297" i="17"/>
  <c r="D111" i="17"/>
  <c r="M110" i="17"/>
  <c r="D65" i="17"/>
  <c r="D66" i="17" s="1"/>
  <c r="M64" i="17"/>
  <c r="H297" i="17"/>
  <c r="G297" i="17"/>
  <c r="D204" i="17"/>
  <c r="M203" i="17"/>
  <c r="D181" i="17"/>
  <c r="M180" i="17"/>
  <c r="D227" i="17"/>
  <c r="M226" i="17"/>
  <c r="D134" i="17"/>
  <c r="D135" i="17" s="1"/>
  <c r="D136" i="17" s="1"/>
  <c r="D137" i="17" s="1"/>
  <c r="D138" i="17" s="1"/>
  <c r="D139" i="17" s="1"/>
  <c r="M133" i="17"/>
  <c r="D88" i="17"/>
  <c r="D89" i="17" s="1"/>
  <c r="D90" i="17" s="1"/>
  <c r="D91" i="17" s="1"/>
  <c r="D92" i="17" s="1"/>
  <c r="D93" i="17" s="1"/>
  <c r="M87" i="17"/>
  <c r="D253" i="17"/>
  <c r="M252" i="17"/>
  <c r="D157" i="17"/>
  <c r="M156" i="17"/>
  <c r="C128" i="20"/>
  <c r="M127" i="20"/>
  <c r="C298" i="17"/>
  <c r="M297" i="17"/>
  <c r="C188" i="20"/>
  <c r="M187" i="20"/>
  <c r="C275" i="17"/>
  <c r="M274" i="17"/>
  <c r="C342" i="20"/>
  <c r="M341" i="20"/>
  <c r="J341" i="20"/>
  <c r="K341" i="20"/>
  <c r="L341" i="20"/>
  <c r="G341" i="20"/>
  <c r="H341" i="20"/>
  <c r="I341" i="20"/>
  <c r="C68" i="20"/>
  <c r="M67" i="20"/>
  <c r="M157" i="20"/>
  <c r="C158" i="20"/>
  <c r="H157" i="20"/>
  <c r="K157" i="20"/>
  <c r="L157" i="20"/>
  <c r="G157" i="20"/>
  <c r="J157" i="20"/>
  <c r="I157" i="20"/>
  <c r="C280" i="20"/>
  <c r="M279" i="20"/>
  <c r="K279" i="20"/>
  <c r="L279" i="20"/>
  <c r="G279" i="20"/>
  <c r="H279" i="20"/>
  <c r="I279" i="20"/>
  <c r="J279" i="20"/>
  <c r="C249" i="20"/>
  <c r="M248" i="20"/>
  <c r="G248" i="20"/>
  <c r="J248" i="20"/>
  <c r="L248" i="20"/>
  <c r="H248" i="20"/>
  <c r="I248" i="20"/>
  <c r="K248" i="20"/>
  <c r="C219" i="20"/>
  <c r="M218" i="20"/>
  <c r="H218" i="20"/>
  <c r="I218" i="20"/>
  <c r="J218" i="20"/>
  <c r="L218" i="20"/>
  <c r="K218" i="20"/>
  <c r="G218" i="20"/>
  <c r="C312" i="20"/>
  <c r="M311" i="20"/>
  <c r="K311" i="20"/>
  <c r="I311" i="20"/>
  <c r="L311" i="20"/>
  <c r="G311" i="20"/>
  <c r="H311" i="20"/>
  <c r="J311" i="20"/>
  <c r="C373" i="20"/>
  <c r="M372" i="20"/>
  <c r="I372" i="20"/>
  <c r="H372" i="20"/>
  <c r="L372" i="20"/>
  <c r="J372" i="20"/>
  <c r="K372" i="20"/>
  <c r="G372" i="20"/>
  <c r="AI86" i="8"/>
  <c r="AI83" i="8"/>
  <c r="AI76" i="8"/>
  <c r="AI71" i="8"/>
  <c r="AI51" i="8" s="1"/>
  <c r="AI82" i="8"/>
  <c r="AI70" i="8"/>
  <c r="AI75" i="8"/>
  <c r="AI89" i="8"/>
  <c r="AI68" i="8"/>
  <c r="AI48" i="8" s="1"/>
  <c r="AI87" i="8"/>
  <c r="AI81" i="8"/>
  <c r="AI74" i="8"/>
  <c r="AI54" i="8" s="1"/>
  <c r="AI69" i="8"/>
  <c r="AI73" i="8"/>
  <c r="AI53" i="8" s="1"/>
  <c r="AI88" i="8"/>
  <c r="AI85" i="8"/>
  <c r="AI78" i="8"/>
  <c r="AI72" i="8"/>
  <c r="AI67" i="8"/>
  <c r="AI47" i="8" s="1"/>
  <c r="AI84" i="8"/>
  <c r="Q88" i="8"/>
  <c r="Q75" i="8"/>
  <c r="Q96" i="8"/>
  <c r="Q86" i="8"/>
  <c r="Q73" i="8"/>
  <c r="Q53" i="8" s="1"/>
  <c r="Q93" i="8"/>
  <c r="Q68" i="8"/>
  <c r="Q48" i="8" s="1"/>
  <c r="Q95" i="8"/>
  <c r="Q85" i="8"/>
  <c r="Q72" i="8"/>
  <c r="Q71" i="8"/>
  <c r="Q51" i="8" s="1"/>
  <c r="Q90" i="8"/>
  <c r="Q94" i="8"/>
  <c r="Q84" i="8"/>
  <c r="Q83" i="8"/>
  <c r="Q89" i="8"/>
  <c r="Q79" i="8"/>
  <c r="Q67" i="8"/>
  <c r="Q47" i="8" s="1"/>
  <c r="Q92" i="8"/>
  <c r="Q82" i="8"/>
  <c r="Q70" i="8"/>
  <c r="Q91" i="8"/>
  <c r="Q81" i="8"/>
  <c r="Q69" i="8"/>
  <c r="Q97" i="8"/>
  <c r="Q87" i="8"/>
  <c r="Q74" i="8"/>
  <c r="Q54" i="8" s="1"/>
  <c r="Q78" i="8"/>
  <c r="Q76" i="8"/>
  <c r="AH88" i="8"/>
  <c r="AH85" i="8"/>
  <c r="AH78" i="8"/>
  <c r="AH72" i="8"/>
  <c r="AH67" i="8"/>
  <c r="AH47" i="8" s="1"/>
  <c r="AH84" i="8"/>
  <c r="AH87" i="8"/>
  <c r="AH83" i="8"/>
  <c r="AH76" i="8"/>
  <c r="AH71" i="8"/>
  <c r="AH51" i="8" s="1"/>
  <c r="AH82" i="8"/>
  <c r="AH75" i="8"/>
  <c r="AH70" i="8"/>
  <c r="AH81" i="8"/>
  <c r="AH74" i="8"/>
  <c r="AH54" i="8" s="1"/>
  <c r="AH69" i="8"/>
  <c r="AH89" i="8"/>
  <c r="AH86" i="8"/>
  <c r="AH73" i="8"/>
  <c r="AH53" i="8" s="1"/>
  <c r="AH68" i="8"/>
  <c r="AH48" i="8" s="1"/>
  <c r="I66" i="20"/>
  <c r="G66" i="20"/>
  <c r="J66" i="20"/>
  <c r="K66" i="20"/>
  <c r="L66" i="20"/>
  <c r="H66" i="20"/>
  <c r="P93" i="8"/>
  <c r="P83" i="8"/>
  <c r="P76" i="8"/>
  <c r="P71" i="8"/>
  <c r="P51" i="8" s="1"/>
  <c r="P81" i="8"/>
  <c r="P90" i="8"/>
  <c r="P68" i="8"/>
  <c r="P48" i="8" s="1"/>
  <c r="P85" i="8"/>
  <c r="P72" i="8"/>
  <c r="P73" i="8"/>
  <c r="P53" i="8" s="1"/>
  <c r="P95" i="8"/>
  <c r="P79" i="8"/>
  <c r="P94" i="8"/>
  <c r="P84" i="8"/>
  <c r="P92" i="8"/>
  <c r="P88" i="8"/>
  <c r="P82" i="8"/>
  <c r="P75" i="8"/>
  <c r="P70" i="8"/>
  <c r="P97" i="8"/>
  <c r="P91" i="8"/>
  <c r="P87" i="8"/>
  <c r="P74" i="8"/>
  <c r="P54" i="8" s="1"/>
  <c r="P69" i="8"/>
  <c r="P96" i="8"/>
  <c r="P86" i="8"/>
  <c r="P89" i="8"/>
  <c r="P67" i="8"/>
  <c r="P47" i="8" s="1"/>
  <c r="P78" i="8"/>
  <c r="G274" i="17"/>
  <c r="H274" i="17"/>
  <c r="I274" i="17"/>
  <c r="J274" i="17"/>
  <c r="K274" i="17"/>
  <c r="L274" i="17"/>
  <c r="G251" i="17"/>
  <c r="H251" i="17"/>
  <c r="I251" i="17"/>
  <c r="J251" i="17"/>
  <c r="K251" i="17"/>
  <c r="L251" i="17"/>
  <c r="G225" i="17"/>
  <c r="H225" i="17"/>
  <c r="I225" i="17"/>
  <c r="J225" i="17"/>
  <c r="K225" i="17"/>
  <c r="L225" i="17"/>
  <c r="G202" i="17"/>
  <c r="H202" i="17"/>
  <c r="I202" i="17"/>
  <c r="J202" i="17"/>
  <c r="K202" i="17"/>
  <c r="L202" i="17"/>
  <c r="H175" i="17"/>
  <c r="I175" i="17"/>
  <c r="J175" i="17"/>
  <c r="K175" i="17"/>
  <c r="L175" i="17"/>
  <c r="G155" i="17"/>
  <c r="H155" i="17"/>
  <c r="I155" i="17"/>
  <c r="J155" i="17"/>
  <c r="K155" i="17"/>
  <c r="L155" i="17"/>
  <c r="G132" i="17"/>
  <c r="H132" i="17"/>
  <c r="I132" i="17"/>
  <c r="J132" i="17"/>
  <c r="K132" i="17"/>
  <c r="L132" i="17"/>
  <c r="G86" i="17"/>
  <c r="H86" i="17"/>
  <c r="I86" i="17"/>
  <c r="J86" i="17"/>
  <c r="K86" i="17"/>
  <c r="L86" i="17"/>
  <c r="G63" i="17"/>
  <c r="H63" i="17"/>
  <c r="I63" i="17"/>
  <c r="J63" i="17"/>
  <c r="K63" i="17"/>
  <c r="L63" i="17"/>
  <c r="AM39" i="17"/>
  <c r="AL39" i="17"/>
  <c r="AK39" i="17"/>
  <c r="AJ39" i="17"/>
  <c r="I39" i="17"/>
  <c r="K39" i="17"/>
  <c r="L39" i="17"/>
  <c r="J39" i="17"/>
  <c r="G39" i="17"/>
  <c r="H39" i="17"/>
  <c r="M39" i="17"/>
  <c r="U39" i="17"/>
  <c r="V39" i="17"/>
  <c r="W39" i="17"/>
  <c r="X39" i="17"/>
  <c r="Y39" i="17"/>
  <c r="Z39" i="17"/>
  <c r="T39" i="17"/>
  <c r="AI39" i="17"/>
  <c r="AG40" i="17"/>
  <c r="AH40" i="17"/>
  <c r="AI40" i="17"/>
  <c r="AJ40" i="17"/>
  <c r="AK40" i="17"/>
  <c r="AL40" i="17"/>
  <c r="AM40" i="17"/>
  <c r="AH39" i="17"/>
  <c r="AG39" i="17"/>
  <c r="G187" i="20"/>
  <c r="H187" i="20"/>
  <c r="J187" i="20"/>
  <c r="I187" i="20"/>
  <c r="K187" i="20"/>
  <c r="L187" i="20"/>
  <c r="H97" i="20"/>
  <c r="I97" i="20"/>
  <c r="J97" i="20"/>
  <c r="K97" i="20"/>
  <c r="L97" i="20"/>
  <c r="G97" i="20"/>
  <c r="I127" i="20"/>
  <c r="J127" i="20"/>
  <c r="L127" i="20"/>
  <c r="G127" i="20"/>
  <c r="H127" i="20"/>
  <c r="K127" i="20"/>
  <c r="AG48" i="20"/>
  <c r="AI48" i="20"/>
  <c r="AJ48" i="20"/>
  <c r="AK48" i="20"/>
  <c r="AL48" i="20"/>
  <c r="AM48" i="20"/>
  <c r="AH48" i="20"/>
  <c r="AC46" i="20"/>
  <c r="AG45" i="20"/>
  <c r="AI45" i="20"/>
  <c r="AL45" i="20"/>
  <c r="AJ45" i="20"/>
  <c r="AK45" i="20"/>
  <c r="AH45" i="20"/>
  <c r="AM45" i="20"/>
  <c r="Q47" i="20"/>
  <c r="T46" i="20"/>
  <c r="W46" i="20"/>
  <c r="V46" i="20"/>
  <c r="X46" i="20"/>
  <c r="Z46" i="20"/>
  <c r="Y46" i="20"/>
  <c r="U46" i="20"/>
  <c r="C47" i="20"/>
  <c r="L46" i="20"/>
  <c r="M46" i="20"/>
  <c r="J46" i="20"/>
  <c r="G46" i="20"/>
  <c r="K46" i="20"/>
  <c r="H46" i="20"/>
  <c r="I46" i="20"/>
  <c r="X72" i="8"/>
  <c r="X81" i="8"/>
  <c r="X70" i="8"/>
  <c r="X86" i="8"/>
  <c r="X69" i="8"/>
  <c r="X76" i="8"/>
  <c r="X85" i="8"/>
  <c r="X74" i="8"/>
  <c r="X54" i="8" s="1"/>
  <c r="X83" i="8"/>
  <c r="X88" i="8"/>
  <c r="X89" i="8"/>
  <c r="X75" i="8"/>
  <c r="X82" i="8"/>
  <c r="X71" i="8"/>
  <c r="X51" i="8" s="1"/>
  <c r="X78" i="8"/>
  <c r="X87" i="8"/>
  <c r="X68" i="8"/>
  <c r="X48" i="8" s="1"/>
  <c r="X84" i="8"/>
  <c r="Y68" i="8"/>
  <c r="Y48" i="8" s="1"/>
  <c r="Y69" i="8"/>
  <c r="Y70" i="8"/>
  <c r="Y71" i="8"/>
  <c r="Y51" i="8" s="1"/>
  <c r="Y72" i="8"/>
  <c r="Y73" i="8"/>
  <c r="Y53" i="8" s="1"/>
  <c r="Y74" i="8"/>
  <c r="Y54" i="8" s="1"/>
  <c r="Y75" i="8"/>
  <c r="Y76" i="8"/>
  <c r="Y78" i="8"/>
  <c r="Y81" i="8"/>
  <c r="Y82" i="8"/>
  <c r="Y83" i="8"/>
  <c r="Y84" i="8"/>
  <c r="Y85" i="8"/>
  <c r="Y86" i="8"/>
  <c r="Y87" i="8"/>
  <c r="Y88" i="8"/>
  <c r="Y89" i="8"/>
  <c r="AB68" i="8"/>
  <c r="AB48" i="8" s="1"/>
  <c r="AB69" i="8"/>
  <c r="AB70" i="8"/>
  <c r="AB71" i="8"/>
  <c r="AB51" i="8" s="1"/>
  <c r="AB72" i="8"/>
  <c r="AB73" i="8"/>
  <c r="AB53" i="8" s="1"/>
  <c r="AB74" i="8"/>
  <c r="AB54" i="8" s="1"/>
  <c r="AB75" i="8"/>
  <c r="AB76" i="8"/>
  <c r="AB78" i="8"/>
  <c r="AB81" i="8"/>
  <c r="AB82" i="8"/>
  <c r="AB83" i="8"/>
  <c r="AB84" i="8"/>
  <c r="AB85" i="8"/>
  <c r="AB86" i="8"/>
  <c r="AB87" i="8"/>
  <c r="AB88" i="8"/>
  <c r="AB89" i="8"/>
  <c r="V74" i="8"/>
  <c r="V54" i="8" s="1"/>
  <c r="V83" i="8"/>
  <c r="V88" i="8"/>
  <c r="V71" i="8"/>
  <c r="V51" i="8" s="1"/>
  <c r="V78" i="8"/>
  <c r="V87" i="8"/>
  <c r="V69" i="8"/>
  <c r="V76" i="8"/>
  <c r="V85" i="8"/>
  <c r="V73" i="8"/>
  <c r="V53" i="8" s="1"/>
  <c r="V82" i="8"/>
  <c r="V86" i="8"/>
  <c r="V68" i="8"/>
  <c r="V48" i="8" s="1"/>
  <c r="V75" i="8"/>
  <c r="V84" i="8"/>
  <c r="V89" i="8"/>
  <c r="V72" i="8"/>
  <c r="V81" i="8"/>
  <c r="V70" i="8"/>
  <c r="W70" i="8"/>
  <c r="W86" i="8"/>
  <c r="W74" i="8"/>
  <c r="W54" i="8" s="1"/>
  <c r="W83" i="8"/>
  <c r="W88" i="8"/>
  <c r="W73" i="8"/>
  <c r="W53" i="8" s="1"/>
  <c r="W82" i="8"/>
  <c r="W69" i="8"/>
  <c r="W76" i="8"/>
  <c r="W85" i="8"/>
  <c r="W81" i="8"/>
  <c r="W71" i="8"/>
  <c r="W51" i="8" s="1"/>
  <c r="W78" i="8"/>
  <c r="W87" i="8"/>
  <c r="W68" i="8"/>
  <c r="W48" i="8" s="1"/>
  <c r="W75" i="8"/>
  <c r="W84" i="8"/>
  <c r="W89" i="8"/>
  <c r="W72" i="8"/>
  <c r="AC68" i="8"/>
  <c r="AC48" i="8" s="1"/>
  <c r="AC69" i="8"/>
  <c r="AC70" i="8"/>
  <c r="AC71" i="8"/>
  <c r="AC51" i="8" s="1"/>
  <c r="AC72" i="8"/>
  <c r="AC73" i="8"/>
  <c r="AC53" i="8" s="1"/>
  <c r="AC74" i="8"/>
  <c r="AC54" i="8" s="1"/>
  <c r="AC75" i="8"/>
  <c r="AC76" i="8"/>
  <c r="AC78" i="8"/>
  <c r="AC81" i="8"/>
  <c r="AC82" i="8"/>
  <c r="AC83" i="8"/>
  <c r="AC84" i="8"/>
  <c r="AC85" i="8"/>
  <c r="AC86" i="8"/>
  <c r="AC87" i="8"/>
  <c r="AC88" i="8"/>
  <c r="AC89" i="8"/>
  <c r="D83" i="8"/>
  <c r="D89" i="8"/>
  <c r="D73" i="8"/>
  <c r="D53" i="8" s="1"/>
  <c r="D92" i="8"/>
  <c r="D84" i="8"/>
  <c r="D90" i="8"/>
  <c r="D74" i="8"/>
  <c r="D54" i="8" s="1"/>
  <c r="D94" i="8"/>
  <c r="D86" i="8"/>
  <c r="D69" i="8"/>
  <c r="D76" i="8"/>
  <c r="D95" i="8"/>
  <c r="D87" i="8"/>
  <c r="D70" i="8"/>
  <c r="D78" i="8"/>
  <c r="D82" i="8"/>
  <c r="D93" i="8"/>
  <c r="D68" i="8"/>
  <c r="D48" i="8" s="1"/>
  <c r="D96" i="8"/>
  <c r="D71" i="8"/>
  <c r="D51" i="8" s="1"/>
  <c r="D97" i="8"/>
  <c r="D85" i="8"/>
  <c r="D75" i="8"/>
  <c r="D88" i="8"/>
  <c r="D79" i="8"/>
  <c r="E96" i="8"/>
  <c r="E88" i="8"/>
  <c r="E71" i="8"/>
  <c r="E51" i="8" s="1"/>
  <c r="E79" i="8"/>
  <c r="E97" i="8"/>
  <c r="E83" i="8"/>
  <c r="E89" i="8"/>
  <c r="E73" i="8"/>
  <c r="E53" i="8" s="1"/>
  <c r="E92" i="8"/>
  <c r="E84" i="8"/>
  <c r="E90" i="8"/>
  <c r="E74" i="8"/>
  <c r="E54" i="8" s="1"/>
  <c r="E87" i="8"/>
  <c r="E78" i="8"/>
  <c r="E93" i="8"/>
  <c r="E68" i="8"/>
  <c r="E48" i="8" s="1"/>
  <c r="E95" i="8"/>
  <c r="E70" i="8"/>
  <c r="E94" i="8"/>
  <c r="E69" i="8"/>
  <c r="E82" i="8"/>
  <c r="E72" i="8"/>
  <c r="E86" i="8"/>
  <c r="E76" i="8"/>
  <c r="E85" i="8"/>
  <c r="E75" i="8"/>
  <c r="F70" i="8"/>
  <c r="F73" i="8"/>
  <c r="F53" i="8" s="1"/>
  <c r="F78" i="8"/>
  <c r="F82" i="8"/>
  <c r="F86" i="8"/>
  <c r="F92" i="8"/>
  <c r="F96" i="8"/>
  <c r="F68" i="8"/>
  <c r="F48" i="8" s="1"/>
  <c r="F75" i="8"/>
  <c r="F84" i="8"/>
  <c r="F88" i="8"/>
  <c r="F90" i="8"/>
  <c r="F94" i="8"/>
  <c r="F71" i="8"/>
  <c r="F51" i="8" s="1"/>
  <c r="F79" i="8"/>
  <c r="F87" i="8"/>
  <c r="F93" i="8"/>
  <c r="F72" i="8"/>
  <c r="F81" i="8"/>
  <c r="F95" i="8"/>
  <c r="F74" i="8"/>
  <c r="F54" i="8" s="1"/>
  <c r="F83" i="8"/>
  <c r="F89" i="8"/>
  <c r="F97" i="8"/>
  <c r="F69" i="8"/>
  <c r="F76" i="8"/>
  <c r="F85" i="8"/>
  <c r="F91" i="8"/>
  <c r="G70" i="8"/>
  <c r="G73" i="8"/>
  <c r="G53" i="8" s="1"/>
  <c r="G78" i="8"/>
  <c r="G82" i="8"/>
  <c r="G86" i="8"/>
  <c r="G92" i="8"/>
  <c r="G96" i="8"/>
  <c r="G71" i="8"/>
  <c r="G51" i="8" s="1"/>
  <c r="G74" i="8"/>
  <c r="G54" i="8" s="1"/>
  <c r="G79" i="8"/>
  <c r="G83" i="8"/>
  <c r="G87" i="8"/>
  <c r="G89" i="8"/>
  <c r="G93" i="8"/>
  <c r="G97" i="8"/>
  <c r="G69" i="8"/>
  <c r="G76" i="8"/>
  <c r="G85" i="8"/>
  <c r="G91" i="8"/>
  <c r="G68" i="8"/>
  <c r="G48" i="8" s="1"/>
  <c r="G75" i="8"/>
  <c r="G84" i="8"/>
  <c r="G90" i="8"/>
  <c r="G72" i="8"/>
  <c r="G81" i="8"/>
  <c r="G95" i="8"/>
  <c r="G88" i="8"/>
  <c r="G94" i="8"/>
  <c r="L70" i="8"/>
  <c r="L76" i="8"/>
  <c r="L91" i="8"/>
  <c r="J68" i="8"/>
  <c r="J48" i="8" s="1"/>
  <c r="J75" i="8"/>
  <c r="J84" i="8"/>
  <c r="J88" i="8"/>
  <c r="J90" i="8"/>
  <c r="J94" i="8"/>
  <c r="L71" i="8"/>
  <c r="L51" i="8" s="1"/>
  <c r="L78" i="8"/>
  <c r="L86" i="8"/>
  <c r="L92" i="8"/>
  <c r="L72" i="8"/>
  <c r="L88" i="8"/>
  <c r="L94" i="8"/>
  <c r="L73" i="8"/>
  <c r="L53" i="8" s="1"/>
  <c r="L81" i="8"/>
  <c r="L95" i="8"/>
  <c r="J70" i="8"/>
  <c r="J73" i="8"/>
  <c r="J53" i="8" s="1"/>
  <c r="J78" i="8"/>
  <c r="J82" i="8"/>
  <c r="J86" i="8"/>
  <c r="J92" i="8"/>
  <c r="J96" i="8"/>
  <c r="L89" i="8"/>
  <c r="L75" i="8"/>
  <c r="L55" i="8" s="1"/>
  <c r="L90" i="8"/>
  <c r="J69" i="8"/>
  <c r="J76" i="8"/>
  <c r="J91" i="8"/>
  <c r="L79" i="8"/>
  <c r="L93" i="8"/>
  <c r="L68" i="8"/>
  <c r="L48" i="8" s="1"/>
  <c r="L83" i="8"/>
  <c r="L97" i="8"/>
  <c r="L82" i="8"/>
  <c r="L96" i="8"/>
  <c r="J71" i="8"/>
  <c r="J51" i="8" s="1"/>
  <c r="J79" i="8"/>
  <c r="J87" i="8"/>
  <c r="J93" i="8"/>
  <c r="L69" i="8"/>
  <c r="L84" i="8"/>
  <c r="J72" i="8"/>
  <c r="J81" i="8"/>
  <c r="J95" i="8"/>
  <c r="L74" i="8"/>
  <c r="L54" i="8" s="1"/>
  <c r="J74" i="8"/>
  <c r="J54" i="8" s="1"/>
  <c r="J83" i="8"/>
  <c r="J89" i="8"/>
  <c r="J97" i="8"/>
  <c r="L87" i="8"/>
  <c r="K68" i="8"/>
  <c r="K48" i="8" s="1"/>
  <c r="K75" i="8"/>
  <c r="K84" i="8"/>
  <c r="K88" i="8"/>
  <c r="K90" i="8"/>
  <c r="K94" i="8"/>
  <c r="K69" i="8"/>
  <c r="K72" i="8"/>
  <c r="K76" i="8"/>
  <c r="K81" i="8"/>
  <c r="K91" i="8"/>
  <c r="K95" i="8"/>
  <c r="K74" i="8"/>
  <c r="K54" i="8" s="1"/>
  <c r="K83" i="8"/>
  <c r="K89" i="8"/>
  <c r="K97" i="8"/>
  <c r="K93" i="8"/>
  <c r="K73" i="8"/>
  <c r="K53" i="8" s="1"/>
  <c r="K82" i="8"/>
  <c r="K96" i="8"/>
  <c r="K71" i="8"/>
  <c r="K51" i="8" s="1"/>
  <c r="K79" i="8"/>
  <c r="K87" i="8"/>
  <c r="K70" i="8"/>
  <c r="K78" i="8"/>
  <c r="K86" i="8"/>
  <c r="K92" i="8"/>
  <c r="AD45" i="17"/>
  <c r="AD46" i="17" s="1"/>
  <c r="AD49" i="17" s="1"/>
  <c r="AD47" i="17"/>
  <c r="D81" i="8"/>
  <c r="D91" i="8"/>
  <c r="E67" i="8"/>
  <c r="E47" i="8" s="1"/>
  <c r="E81" i="8"/>
  <c r="E91" i="8"/>
  <c r="F67" i="8"/>
  <c r="F47" i="8" s="1"/>
  <c r="V67" i="8"/>
  <c r="V47" i="8" s="1"/>
  <c r="G67" i="8"/>
  <c r="G47" i="8" s="1"/>
  <c r="W67" i="8"/>
  <c r="W47" i="8" s="1"/>
  <c r="J67" i="8"/>
  <c r="J47" i="8" s="1"/>
  <c r="K67" i="8"/>
  <c r="K47" i="8" s="1"/>
  <c r="AB67" i="8"/>
  <c r="AB47" i="8" s="1"/>
  <c r="X67" i="8"/>
  <c r="X47" i="8" s="1"/>
  <c r="Y67" i="8"/>
  <c r="Y47" i="8" s="1"/>
  <c r="AC67" i="8"/>
  <c r="AC47" i="8" s="1"/>
  <c r="G175" i="17"/>
  <c r="AC49" i="20"/>
  <c r="X46" i="8"/>
  <c r="C40" i="17"/>
  <c r="P40" i="17"/>
  <c r="AC41" i="17"/>
  <c r="D40" i="17"/>
  <c r="D41" i="17" s="1"/>
  <c r="D42" i="17" s="1"/>
  <c r="D43" i="17" s="1"/>
  <c r="AB46" i="8"/>
  <c r="V46" i="8"/>
  <c r="AH46" i="8"/>
  <c r="D46" i="8"/>
  <c r="P46" i="8"/>
  <c r="F46" i="8"/>
  <c r="J46" i="8"/>
  <c r="G46" i="8"/>
  <c r="Q46" i="8"/>
  <c r="W46" i="8"/>
  <c r="AC46" i="8"/>
  <c r="E46" i="8"/>
  <c r="K46" i="8"/>
  <c r="Y46" i="8"/>
  <c r="AI46" i="8"/>
  <c r="V49" i="8" l="1"/>
  <c r="E57" i="8"/>
  <c r="K57" i="8"/>
  <c r="D57" i="8"/>
  <c r="H93" i="17"/>
  <c r="D94" i="17"/>
  <c r="D95" i="17" s="1"/>
  <c r="D96" i="17" s="1"/>
  <c r="D97" i="17" s="1"/>
  <c r="D98" i="17" s="1"/>
  <c r="L93" i="17"/>
  <c r="J93" i="17"/>
  <c r="M93" i="17"/>
  <c r="K93" i="17"/>
  <c r="I93" i="17"/>
  <c r="G93" i="17"/>
  <c r="K139" i="17"/>
  <c r="L139" i="17"/>
  <c r="D140" i="17"/>
  <c r="D141" i="17" s="1"/>
  <c r="I139" i="17"/>
  <c r="G139" i="17"/>
  <c r="H139" i="17"/>
  <c r="J139" i="17"/>
  <c r="M139" i="17"/>
  <c r="AG49" i="20"/>
  <c r="AL49" i="20"/>
  <c r="AH49" i="20"/>
  <c r="AI49" i="20"/>
  <c r="AJ49" i="20"/>
  <c r="AK49" i="20"/>
  <c r="AM49" i="20"/>
  <c r="AC57" i="8"/>
  <c r="AB57" i="8"/>
  <c r="V57" i="8"/>
  <c r="F57" i="8"/>
  <c r="X57" i="8"/>
  <c r="Y57" i="8"/>
  <c r="Q57" i="8"/>
  <c r="D49" i="8"/>
  <c r="W57" i="8"/>
  <c r="AI57" i="8"/>
  <c r="G57" i="8"/>
  <c r="AH57" i="8"/>
  <c r="L57" i="8"/>
  <c r="J57" i="8"/>
  <c r="E58" i="8"/>
  <c r="P57" i="8"/>
  <c r="G56" i="8"/>
  <c r="Y59" i="8"/>
  <c r="J56" i="8"/>
  <c r="AI49" i="8"/>
  <c r="AC58" i="8"/>
  <c r="D59" i="8"/>
  <c r="W55" i="8"/>
  <c r="F59" i="8"/>
  <c r="AC52" i="8"/>
  <c r="D50" i="8"/>
  <c r="F52" i="8"/>
  <c r="K59" i="8"/>
  <c r="K58" i="8"/>
  <c r="J49" i="8"/>
  <c r="AI55" i="8"/>
  <c r="Q55" i="8"/>
  <c r="J59" i="8"/>
  <c r="Q60" i="8"/>
  <c r="G60" i="8"/>
  <c r="G50" i="8"/>
  <c r="D56" i="8"/>
  <c r="P58" i="8"/>
  <c r="E52" i="8"/>
  <c r="Q58" i="8"/>
  <c r="D55" i="8"/>
  <c r="G52" i="8"/>
  <c r="Q49" i="8"/>
  <c r="F58" i="8"/>
  <c r="P50" i="8"/>
  <c r="Y49" i="8"/>
  <c r="AC56" i="8"/>
  <c r="W59" i="8"/>
  <c r="Y52" i="8"/>
  <c r="AC55" i="8"/>
  <c r="Y50" i="8"/>
  <c r="AB52" i="8"/>
  <c r="V59" i="8"/>
  <c r="AH55" i="8"/>
  <c r="AB58" i="8"/>
  <c r="AB56" i="8"/>
  <c r="X55" i="8"/>
  <c r="X52" i="8"/>
  <c r="AB55" i="8"/>
  <c r="AH56" i="8"/>
  <c r="V55" i="8"/>
  <c r="P56" i="8"/>
  <c r="F60" i="8"/>
  <c r="F55" i="8"/>
  <c r="D60" i="8"/>
  <c r="P52" i="8"/>
  <c r="J50" i="8"/>
  <c r="K56" i="8"/>
  <c r="K52" i="8"/>
  <c r="G59" i="8"/>
  <c r="Q50" i="8"/>
  <c r="G58" i="8"/>
  <c r="G49" i="8"/>
  <c r="X50" i="8"/>
  <c r="Q56" i="8"/>
  <c r="Q59" i="8"/>
  <c r="AI56" i="8"/>
  <c r="E49" i="8"/>
  <c r="E59" i="8"/>
  <c r="E60" i="8"/>
  <c r="AB59" i="8"/>
  <c r="L60" i="8"/>
  <c r="W58" i="8"/>
  <c r="X59" i="8"/>
  <c r="F56" i="8"/>
  <c r="W50" i="8"/>
  <c r="F49" i="8"/>
  <c r="V50" i="8"/>
  <c r="K60" i="8"/>
  <c r="F50" i="8"/>
  <c r="AC50" i="8"/>
  <c r="AB50" i="8"/>
  <c r="AH49" i="8"/>
  <c r="AH52" i="8"/>
  <c r="Q52" i="8"/>
  <c r="AI52" i="8"/>
  <c r="J60" i="8"/>
  <c r="AC59" i="8"/>
  <c r="E50" i="8"/>
  <c r="P60" i="8"/>
  <c r="V56" i="8"/>
  <c r="L52" i="8"/>
  <c r="G55" i="8"/>
  <c r="J52" i="8"/>
  <c r="L56" i="8"/>
  <c r="E55" i="8"/>
  <c r="AC49" i="8"/>
  <c r="W56" i="8"/>
  <c r="V52" i="8"/>
  <c r="V58" i="8"/>
  <c r="AB49" i="8"/>
  <c r="Y58" i="8"/>
  <c r="X56" i="8"/>
  <c r="P49" i="8"/>
  <c r="P59" i="8"/>
  <c r="AH58" i="8"/>
  <c r="AI58" i="8"/>
  <c r="AI50" i="8"/>
  <c r="P55" i="8"/>
  <c r="K49" i="8"/>
  <c r="L59" i="8"/>
  <c r="J58" i="8"/>
  <c r="L58" i="8"/>
  <c r="L50" i="8"/>
  <c r="W49" i="8"/>
  <c r="Y56" i="8"/>
  <c r="X58" i="8"/>
  <c r="X49" i="8"/>
  <c r="J55" i="8"/>
  <c r="D52" i="8"/>
  <c r="K50" i="8"/>
  <c r="K55" i="8"/>
  <c r="L49" i="8"/>
  <c r="E56" i="8"/>
  <c r="D58" i="8"/>
  <c r="W52" i="8"/>
  <c r="Y55" i="8"/>
  <c r="AH50" i="8"/>
  <c r="AH59" i="8"/>
  <c r="AI59" i="8"/>
  <c r="D100" i="20"/>
  <c r="M99" i="20"/>
  <c r="M134" i="17"/>
  <c r="D158" i="17"/>
  <c r="M157" i="17"/>
  <c r="D228" i="17"/>
  <c r="M227" i="17"/>
  <c r="M65" i="17"/>
  <c r="D254" i="17"/>
  <c r="D255" i="17" s="1"/>
  <c r="D256" i="17" s="1"/>
  <c r="D257" i="17" s="1"/>
  <c r="D258" i="17" s="1"/>
  <c r="M253" i="17"/>
  <c r="D182" i="17"/>
  <c r="M181" i="17"/>
  <c r="D112" i="17"/>
  <c r="M111" i="17"/>
  <c r="M88" i="17"/>
  <c r="D205" i="17"/>
  <c r="M204" i="17"/>
  <c r="C374" i="20"/>
  <c r="J374" i="20" s="1"/>
  <c r="M373" i="20"/>
  <c r="C281" i="20"/>
  <c r="M280" i="20"/>
  <c r="H280" i="20"/>
  <c r="I280" i="20"/>
  <c r="K280" i="20"/>
  <c r="L280" i="20"/>
  <c r="G280" i="20"/>
  <c r="J280" i="20"/>
  <c r="C69" i="20"/>
  <c r="M68" i="20"/>
  <c r="C276" i="17"/>
  <c r="M275" i="17"/>
  <c r="C250" i="20"/>
  <c r="M249" i="20"/>
  <c r="H249" i="20"/>
  <c r="I249" i="20"/>
  <c r="J249" i="20"/>
  <c r="L249" i="20"/>
  <c r="K249" i="20"/>
  <c r="G249" i="20"/>
  <c r="C189" i="20"/>
  <c r="M188" i="20"/>
  <c r="C220" i="20"/>
  <c r="M219" i="20"/>
  <c r="L219" i="20"/>
  <c r="K219" i="20"/>
  <c r="G219" i="20"/>
  <c r="H219" i="20"/>
  <c r="I219" i="20"/>
  <c r="J219" i="20"/>
  <c r="C299" i="17"/>
  <c r="M298" i="17"/>
  <c r="M158" i="20"/>
  <c r="C159" i="20"/>
  <c r="H158" i="20"/>
  <c r="L158" i="20"/>
  <c r="I158" i="20"/>
  <c r="K158" i="20"/>
  <c r="G158" i="20"/>
  <c r="J158" i="20"/>
  <c r="C313" i="20"/>
  <c r="M312" i="20"/>
  <c r="G312" i="20"/>
  <c r="H312" i="20"/>
  <c r="L312" i="20"/>
  <c r="K312" i="20"/>
  <c r="I312" i="20"/>
  <c r="J312" i="20"/>
  <c r="C343" i="20"/>
  <c r="M342" i="20"/>
  <c r="G342" i="20"/>
  <c r="H342" i="20"/>
  <c r="I342" i="20"/>
  <c r="J342" i="20"/>
  <c r="K342" i="20"/>
  <c r="L342" i="20"/>
  <c r="C129" i="20"/>
  <c r="M128" i="20"/>
  <c r="H298" i="17"/>
  <c r="K298" i="17"/>
  <c r="L298" i="17"/>
  <c r="G298" i="17"/>
  <c r="I298" i="17"/>
  <c r="J298" i="17"/>
  <c r="AD48" i="17"/>
  <c r="K373" i="20"/>
  <c r="I373" i="20"/>
  <c r="J373" i="20"/>
  <c r="L373" i="20"/>
  <c r="G373" i="20"/>
  <c r="H373" i="20"/>
  <c r="H67" i="20"/>
  <c r="J67" i="20"/>
  <c r="G67" i="20"/>
  <c r="I67" i="20"/>
  <c r="K67" i="20"/>
  <c r="L67" i="20"/>
  <c r="G253" i="17"/>
  <c r="H253" i="17"/>
  <c r="I253" i="17"/>
  <c r="J253" i="17"/>
  <c r="K253" i="17"/>
  <c r="L253" i="17"/>
  <c r="H198" i="17"/>
  <c r="I198" i="17"/>
  <c r="J198" i="17"/>
  <c r="K198" i="17"/>
  <c r="L198" i="17"/>
  <c r="G203" i="17"/>
  <c r="H203" i="17"/>
  <c r="I203" i="17"/>
  <c r="J203" i="17"/>
  <c r="K203" i="17"/>
  <c r="L203" i="17"/>
  <c r="G180" i="17"/>
  <c r="H180" i="17"/>
  <c r="I180" i="17"/>
  <c r="J180" i="17"/>
  <c r="K180" i="17"/>
  <c r="L180" i="17"/>
  <c r="G134" i="17"/>
  <c r="H134" i="17"/>
  <c r="I134" i="17"/>
  <c r="J134" i="17"/>
  <c r="K134" i="17"/>
  <c r="L134" i="17"/>
  <c r="G110" i="17"/>
  <c r="H110" i="17"/>
  <c r="I110" i="17"/>
  <c r="J110" i="17"/>
  <c r="K110" i="17"/>
  <c r="L110" i="17"/>
  <c r="AG41" i="17"/>
  <c r="AH41" i="17"/>
  <c r="AI41" i="17"/>
  <c r="AJ41" i="17"/>
  <c r="AK41" i="17"/>
  <c r="AL41" i="17"/>
  <c r="AM41" i="17"/>
  <c r="U40" i="17"/>
  <c r="V40" i="17"/>
  <c r="W40" i="17"/>
  <c r="X40" i="17"/>
  <c r="Y40" i="17"/>
  <c r="Z40" i="17"/>
  <c r="T40" i="17"/>
  <c r="C41" i="17"/>
  <c r="I40" i="17"/>
  <c r="J40" i="17"/>
  <c r="K40" i="17"/>
  <c r="L40" i="17"/>
  <c r="G40" i="17"/>
  <c r="H40" i="17"/>
  <c r="M40" i="17"/>
  <c r="I128" i="20"/>
  <c r="J128" i="20"/>
  <c r="L128" i="20"/>
  <c r="G128" i="20"/>
  <c r="H128" i="20"/>
  <c r="K128" i="20"/>
  <c r="G188" i="20"/>
  <c r="H188" i="20"/>
  <c r="I188" i="20"/>
  <c r="K188" i="20"/>
  <c r="J188" i="20"/>
  <c r="L188" i="20"/>
  <c r="H98" i="20"/>
  <c r="I98" i="20"/>
  <c r="J98" i="20"/>
  <c r="K98" i="20"/>
  <c r="L98" i="20"/>
  <c r="G98" i="20"/>
  <c r="AC47" i="20"/>
  <c r="AH46" i="20"/>
  <c r="AI46" i="20"/>
  <c r="AL46" i="20"/>
  <c r="AJ46" i="20"/>
  <c r="AK46" i="20"/>
  <c r="AM46" i="20"/>
  <c r="AG46" i="20"/>
  <c r="X47" i="20"/>
  <c r="Y47" i="20"/>
  <c r="Z47" i="20"/>
  <c r="T47" i="20"/>
  <c r="U47" i="20"/>
  <c r="W47" i="20"/>
  <c r="V47" i="20"/>
  <c r="L47" i="20"/>
  <c r="M47" i="20"/>
  <c r="K47" i="20"/>
  <c r="G47" i="20"/>
  <c r="I47" i="20"/>
  <c r="H47" i="20"/>
  <c r="J47" i="20"/>
  <c r="G198" i="17"/>
  <c r="AC42" i="17"/>
  <c r="P41" i="17"/>
  <c r="D259" i="17" l="1"/>
  <c r="D260" i="17" s="1"/>
  <c r="D261" i="17" s="1"/>
  <c r="D262" i="17" s="1"/>
  <c r="D263" i="17" s="1"/>
  <c r="D264" i="17" s="1"/>
  <c r="H258" i="17"/>
  <c r="L258" i="17"/>
  <c r="M258" i="17"/>
  <c r="G258" i="17"/>
  <c r="J258" i="17"/>
  <c r="K258" i="17"/>
  <c r="I258" i="17"/>
  <c r="D101" i="20"/>
  <c r="M100" i="20"/>
  <c r="I374" i="20"/>
  <c r="K374" i="20"/>
  <c r="H374" i="20"/>
  <c r="G374" i="20"/>
  <c r="L374" i="20"/>
  <c r="M89" i="17"/>
  <c r="D67" i="17"/>
  <c r="M66" i="17"/>
  <c r="D113" i="17"/>
  <c r="D114" i="17" s="1"/>
  <c r="D115" i="17" s="1"/>
  <c r="D116" i="17" s="1"/>
  <c r="M112" i="17"/>
  <c r="D229" i="17"/>
  <c r="D230" i="17" s="1"/>
  <c r="D231" i="17" s="1"/>
  <c r="D232" i="17" s="1"/>
  <c r="D233" i="17" s="1"/>
  <c r="M228" i="17"/>
  <c r="D183" i="17"/>
  <c r="D184" i="17" s="1"/>
  <c r="D185" i="17" s="1"/>
  <c r="D186" i="17" s="1"/>
  <c r="M182" i="17"/>
  <c r="D159" i="17"/>
  <c r="M158" i="17"/>
  <c r="D206" i="17"/>
  <c r="D207" i="17" s="1"/>
  <c r="D208" i="17" s="1"/>
  <c r="D209" i="17" s="1"/>
  <c r="M205" i="17"/>
  <c r="D265" i="17"/>
  <c r="D266" i="17" s="1"/>
  <c r="D267" i="17" s="1"/>
  <c r="M254" i="17"/>
  <c r="J254" i="17"/>
  <c r="K254" i="17"/>
  <c r="L254" i="17"/>
  <c r="G254" i="17"/>
  <c r="I254" i="17"/>
  <c r="H254" i="17"/>
  <c r="M135" i="17"/>
  <c r="K135" i="17"/>
  <c r="L135" i="17"/>
  <c r="J135" i="17"/>
  <c r="G135" i="17"/>
  <c r="H135" i="17"/>
  <c r="I135" i="17"/>
  <c r="M159" i="20"/>
  <c r="C160" i="20"/>
  <c r="I159" i="20"/>
  <c r="H159" i="20"/>
  <c r="J159" i="20"/>
  <c r="K159" i="20"/>
  <c r="L159" i="20"/>
  <c r="G159" i="20"/>
  <c r="C130" i="20"/>
  <c r="M129" i="20"/>
  <c r="C221" i="20"/>
  <c r="M220" i="20"/>
  <c r="H220" i="20"/>
  <c r="I220" i="20"/>
  <c r="J220" i="20"/>
  <c r="L220" i="20"/>
  <c r="K220" i="20"/>
  <c r="G220" i="20"/>
  <c r="C251" i="20"/>
  <c r="M250" i="20"/>
  <c r="K250" i="20"/>
  <c r="G250" i="20"/>
  <c r="I250" i="20"/>
  <c r="J250" i="20"/>
  <c r="H250" i="20"/>
  <c r="L250" i="20"/>
  <c r="C314" i="20"/>
  <c r="M313" i="20"/>
  <c r="H313" i="20"/>
  <c r="G313" i="20"/>
  <c r="K313" i="20"/>
  <c r="L313" i="20"/>
  <c r="J313" i="20"/>
  <c r="I313" i="20"/>
  <c r="C300" i="17"/>
  <c r="M299" i="17"/>
  <c r="C190" i="20"/>
  <c r="M189" i="20"/>
  <c r="C277" i="17"/>
  <c r="M276" i="17"/>
  <c r="C282" i="20"/>
  <c r="M281" i="20"/>
  <c r="H281" i="20"/>
  <c r="I281" i="20"/>
  <c r="J281" i="20"/>
  <c r="K281" i="20"/>
  <c r="L281" i="20"/>
  <c r="G281" i="20"/>
  <c r="C344" i="20"/>
  <c r="M343" i="20"/>
  <c r="K343" i="20"/>
  <c r="G343" i="20"/>
  <c r="L343" i="20"/>
  <c r="I343" i="20"/>
  <c r="H343" i="20"/>
  <c r="J343" i="20"/>
  <c r="C70" i="20"/>
  <c r="M69" i="20"/>
  <c r="C375" i="20"/>
  <c r="L375" i="20" s="1"/>
  <c r="M374" i="20"/>
  <c r="I299" i="17"/>
  <c r="L299" i="17"/>
  <c r="J299" i="17"/>
  <c r="K299" i="17"/>
  <c r="G299" i="17"/>
  <c r="H299" i="17"/>
  <c r="J68" i="20"/>
  <c r="L68" i="20"/>
  <c r="G68" i="20"/>
  <c r="H68" i="20"/>
  <c r="K68" i="20"/>
  <c r="I68" i="20"/>
  <c r="G275" i="17"/>
  <c r="H275" i="17"/>
  <c r="I275" i="17"/>
  <c r="J275" i="17"/>
  <c r="K275" i="17"/>
  <c r="L275" i="17"/>
  <c r="G252" i="17"/>
  <c r="H252" i="17"/>
  <c r="I252" i="17"/>
  <c r="J252" i="17"/>
  <c r="K252" i="17"/>
  <c r="L252" i="17"/>
  <c r="H221" i="17"/>
  <c r="I221" i="17"/>
  <c r="J221" i="17"/>
  <c r="K221" i="17"/>
  <c r="L221" i="17"/>
  <c r="G226" i="17"/>
  <c r="H226" i="17"/>
  <c r="I226" i="17"/>
  <c r="J226" i="17"/>
  <c r="K226" i="17"/>
  <c r="L226" i="17"/>
  <c r="G204" i="17"/>
  <c r="H204" i="17"/>
  <c r="I204" i="17"/>
  <c r="J204" i="17"/>
  <c r="K204" i="17"/>
  <c r="L204" i="17"/>
  <c r="G181" i="17"/>
  <c r="H181" i="17"/>
  <c r="I181" i="17"/>
  <c r="J181" i="17"/>
  <c r="K181" i="17"/>
  <c r="L181" i="17"/>
  <c r="G156" i="17"/>
  <c r="H156" i="17"/>
  <c r="I156" i="17"/>
  <c r="J156" i="17"/>
  <c r="K156" i="17"/>
  <c r="L156" i="17"/>
  <c r="G133" i="17"/>
  <c r="H133" i="17"/>
  <c r="I133" i="17"/>
  <c r="J133" i="17"/>
  <c r="K133" i="17"/>
  <c r="L133" i="17"/>
  <c r="G111" i="17"/>
  <c r="H111" i="17"/>
  <c r="I111" i="17"/>
  <c r="J111" i="17"/>
  <c r="K111" i="17"/>
  <c r="L111" i="17"/>
  <c r="G87" i="17"/>
  <c r="H87" i="17"/>
  <c r="I87" i="17"/>
  <c r="J87" i="17"/>
  <c r="K87" i="17"/>
  <c r="L87" i="17"/>
  <c r="G64" i="17"/>
  <c r="H64" i="17"/>
  <c r="I64" i="17"/>
  <c r="J64" i="17"/>
  <c r="K64" i="17"/>
  <c r="L64" i="17"/>
  <c r="AG42" i="17"/>
  <c r="AH42" i="17"/>
  <c r="AI42" i="17"/>
  <c r="AJ42" i="17"/>
  <c r="AK42" i="17"/>
  <c r="AL42" i="17"/>
  <c r="AM42" i="17"/>
  <c r="U41" i="17"/>
  <c r="V41" i="17"/>
  <c r="W41" i="17"/>
  <c r="X41" i="17"/>
  <c r="Y41" i="17"/>
  <c r="Z41" i="17"/>
  <c r="T41" i="17"/>
  <c r="C42" i="17"/>
  <c r="I41" i="17"/>
  <c r="K41" i="17"/>
  <c r="L41" i="17"/>
  <c r="J41" i="17"/>
  <c r="G41" i="17"/>
  <c r="H41" i="17"/>
  <c r="M41" i="17"/>
  <c r="H189" i="20"/>
  <c r="I189" i="20"/>
  <c r="J189" i="20"/>
  <c r="L189" i="20"/>
  <c r="K189" i="20"/>
  <c r="G189" i="20"/>
  <c r="AI47" i="20"/>
  <c r="AH47" i="20"/>
  <c r="AJ47" i="20"/>
  <c r="AK47" i="20"/>
  <c r="AL47" i="20"/>
  <c r="AM47" i="20"/>
  <c r="AG47" i="20"/>
  <c r="G221" i="17"/>
  <c r="P42" i="17"/>
  <c r="AC43" i="17"/>
  <c r="H186" i="17" l="1"/>
  <c r="I186" i="17"/>
  <c r="D187" i="17"/>
  <c r="D188" i="17" s="1"/>
  <c r="D189" i="17" s="1"/>
  <c r="D190" i="17" s="1"/>
  <c r="D191" i="17" s="1"/>
  <c r="J186" i="17"/>
  <c r="M186" i="17"/>
  <c r="L186" i="17"/>
  <c r="G186" i="17"/>
  <c r="K186" i="17"/>
  <c r="G116" i="17"/>
  <c r="I116" i="17"/>
  <c r="D117" i="17"/>
  <c r="D118" i="17" s="1"/>
  <c r="D119" i="17" s="1"/>
  <c r="D120" i="17" s="1"/>
  <c r="D121" i="17" s="1"/>
  <c r="D122" i="17" s="1"/>
  <c r="D123" i="17" s="1"/>
  <c r="D124" i="17" s="1"/>
  <c r="D125" i="17" s="1"/>
  <c r="H116" i="17"/>
  <c r="M116" i="17"/>
  <c r="K116" i="17"/>
  <c r="J116" i="17"/>
  <c r="L116" i="17"/>
  <c r="J233" i="17"/>
  <c r="K233" i="17"/>
  <c r="D234" i="17"/>
  <c r="G233" i="17"/>
  <c r="I233" i="17"/>
  <c r="L233" i="17"/>
  <c r="H233" i="17"/>
  <c r="M233" i="17"/>
  <c r="G209" i="17"/>
  <c r="J209" i="17"/>
  <c r="D210" i="17"/>
  <c r="K209" i="17"/>
  <c r="M209" i="17"/>
  <c r="L209" i="17"/>
  <c r="I209" i="17"/>
  <c r="H209" i="17"/>
  <c r="D235" i="17"/>
  <c r="D236" i="17" s="1"/>
  <c r="D237" i="17" s="1"/>
  <c r="D238" i="17" s="1"/>
  <c r="D239" i="17" s="1"/>
  <c r="D240" i="17" s="1"/>
  <c r="D241" i="17" s="1"/>
  <c r="D242" i="17" s="1"/>
  <c r="D243" i="17" s="1"/>
  <c r="D244" i="17" s="1"/>
  <c r="K375" i="20"/>
  <c r="J375" i="20"/>
  <c r="I375" i="20"/>
  <c r="H375" i="20"/>
  <c r="G375" i="20"/>
  <c r="D102" i="20"/>
  <c r="M101" i="20"/>
  <c r="C43" i="17"/>
  <c r="D142" i="17"/>
  <c r="D143" i="17" s="1"/>
  <c r="D144" i="17" s="1"/>
  <c r="D145" i="17" s="1"/>
  <c r="D146" i="17" s="1"/>
  <c r="D147" i="17" s="1"/>
  <c r="D148" i="17" s="1"/>
  <c r="M136" i="17"/>
  <c r="L136" i="17"/>
  <c r="K136" i="17"/>
  <c r="G136" i="17"/>
  <c r="H136" i="17"/>
  <c r="I136" i="17"/>
  <c r="J136" i="17"/>
  <c r="M206" i="17"/>
  <c r="M113" i="17"/>
  <c r="M229" i="17"/>
  <c r="M255" i="17"/>
  <c r="G255" i="17"/>
  <c r="H255" i="17"/>
  <c r="I255" i="17"/>
  <c r="J255" i="17"/>
  <c r="K255" i="17"/>
  <c r="L255" i="17"/>
  <c r="D160" i="17"/>
  <c r="M159" i="17"/>
  <c r="D68" i="17"/>
  <c r="D69" i="17" s="1"/>
  <c r="D70" i="17" s="1"/>
  <c r="M67" i="17"/>
  <c r="D192" i="17"/>
  <c r="D193" i="17" s="1"/>
  <c r="D194" i="17" s="1"/>
  <c r="D195" i="17" s="1"/>
  <c r="M183" i="17"/>
  <c r="D99" i="17"/>
  <c r="D100" i="17" s="1"/>
  <c r="D101" i="17" s="1"/>
  <c r="D102" i="17" s="1"/>
  <c r="M90" i="17"/>
  <c r="C376" i="20"/>
  <c r="G376" i="20" s="1"/>
  <c r="M375" i="20"/>
  <c r="C345" i="20"/>
  <c r="M344" i="20"/>
  <c r="L344" i="20"/>
  <c r="H344" i="20"/>
  <c r="G344" i="20"/>
  <c r="J344" i="20"/>
  <c r="I344" i="20"/>
  <c r="K344" i="20"/>
  <c r="C278" i="17"/>
  <c r="M277" i="17"/>
  <c r="C252" i="20"/>
  <c r="M251" i="20"/>
  <c r="G251" i="20"/>
  <c r="I251" i="20"/>
  <c r="K251" i="20"/>
  <c r="L251" i="20"/>
  <c r="J251" i="20"/>
  <c r="H251" i="20"/>
  <c r="C131" i="20"/>
  <c r="M130" i="20"/>
  <c r="C71" i="20"/>
  <c r="M70" i="20"/>
  <c r="C191" i="20"/>
  <c r="M190" i="20"/>
  <c r="C315" i="20"/>
  <c r="M314" i="20"/>
  <c r="H314" i="20"/>
  <c r="G314" i="20"/>
  <c r="K314" i="20"/>
  <c r="I314" i="20"/>
  <c r="J314" i="20"/>
  <c r="L314" i="20"/>
  <c r="C301" i="17"/>
  <c r="M300" i="17"/>
  <c r="M160" i="20"/>
  <c r="C161" i="20"/>
  <c r="G160" i="20"/>
  <c r="I160" i="20"/>
  <c r="J160" i="20"/>
  <c r="H160" i="20"/>
  <c r="K160" i="20"/>
  <c r="L160" i="20"/>
  <c r="C283" i="20"/>
  <c r="M282" i="20"/>
  <c r="H282" i="20"/>
  <c r="I282" i="20"/>
  <c r="G282" i="20"/>
  <c r="J282" i="20"/>
  <c r="K282" i="20"/>
  <c r="L282" i="20"/>
  <c r="C222" i="20"/>
  <c r="M221" i="20"/>
  <c r="H221" i="20"/>
  <c r="I221" i="20"/>
  <c r="J221" i="20"/>
  <c r="L221" i="20"/>
  <c r="K221" i="20"/>
  <c r="G221" i="20"/>
  <c r="H300" i="17"/>
  <c r="G300" i="17"/>
  <c r="L300" i="17"/>
  <c r="J300" i="17"/>
  <c r="I300" i="17"/>
  <c r="K300" i="17"/>
  <c r="G276" i="17"/>
  <c r="H276" i="17"/>
  <c r="I276" i="17"/>
  <c r="J276" i="17"/>
  <c r="K276" i="17"/>
  <c r="L276" i="17"/>
  <c r="H247" i="17"/>
  <c r="I247" i="17"/>
  <c r="J247" i="17"/>
  <c r="K247" i="17"/>
  <c r="L247" i="17"/>
  <c r="G227" i="17"/>
  <c r="H227" i="17"/>
  <c r="I227" i="17"/>
  <c r="J227" i="17"/>
  <c r="K227" i="17"/>
  <c r="L227" i="17"/>
  <c r="G206" i="17"/>
  <c r="H206" i="17"/>
  <c r="I206" i="17"/>
  <c r="J206" i="17"/>
  <c r="K206" i="17"/>
  <c r="L206" i="17"/>
  <c r="G205" i="17"/>
  <c r="H205" i="17"/>
  <c r="I205" i="17"/>
  <c r="J205" i="17"/>
  <c r="K205" i="17"/>
  <c r="L205" i="17"/>
  <c r="G182" i="17"/>
  <c r="H182" i="17"/>
  <c r="I182" i="17"/>
  <c r="J182" i="17"/>
  <c r="K182" i="17"/>
  <c r="L182" i="17"/>
  <c r="G158" i="17"/>
  <c r="H158" i="17"/>
  <c r="I158" i="17"/>
  <c r="J158" i="17"/>
  <c r="K158" i="17"/>
  <c r="L158" i="17"/>
  <c r="G157" i="17"/>
  <c r="H157" i="17"/>
  <c r="I157" i="17"/>
  <c r="J157" i="17"/>
  <c r="K157" i="17"/>
  <c r="L157" i="17"/>
  <c r="G88" i="17"/>
  <c r="H88" i="17"/>
  <c r="I88" i="17"/>
  <c r="J88" i="17"/>
  <c r="K88" i="17"/>
  <c r="L88" i="17"/>
  <c r="G113" i="17"/>
  <c r="H113" i="17"/>
  <c r="I113" i="17"/>
  <c r="J113" i="17"/>
  <c r="K113" i="17"/>
  <c r="L113" i="17"/>
  <c r="G112" i="17"/>
  <c r="H112" i="17"/>
  <c r="I112" i="17"/>
  <c r="J112" i="17"/>
  <c r="K112" i="17"/>
  <c r="L112" i="17"/>
  <c r="G65" i="17"/>
  <c r="H65" i="17"/>
  <c r="I65" i="17"/>
  <c r="J65" i="17"/>
  <c r="K65" i="17"/>
  <c r="L65" i="17"/>
  <c r="AG43" i="17"/>
  <c r="AH43" i="17"/>
  <c r="AI43" i="17"/>
  <c r="AJ43" i="17"/>
  <c r="AK43" i="17"/>
  <c r="AL43" i="17"/>
  <c r="AM43" i="17"/>
  <c r="U42" i="17"/>
  <c r="V42" i="17"/>
  <c r="W42" i="17"/>
  <c r="X42" i="17"/>
  <c r="Y42" i="17"/>
  <c r="Z42" i="17"/>
  <c r="T42" i="17"/>
  <c r="I42" i="17"/>
  <c r="J42" i="17"/>
  <c r="K42" i="17"/>
  <c r="L42" i="17"/>
  <c r="G42" i="17"/>
  <c r="H42" i="17"/>
  <c r="M42" i="17"/>
  <c r="I129" i="20"/>
  <c r="J129" i="20"/>
  <c r="L129" i="20"/>
  <c r="G129" i="20"/>
  <c r="K129" i="20"/>
  <c r="H129" i="20"/>
  <c r="H99" i="20"/>
  <c r="I99" i="20"/>
  <c r="J99" i="20"/>
  <c r="K99" i="20"/>
  <c r="L99" i="20"/>
  <c r="G99" i="20"/>
  <c r="I190" i="20"/>
  <c r="J190" i="20"/>
  <c r="K190" i="20"/>
  <c r="L190" i="20"/>
  <c r="G190" i="20"/>
  <c r="H190" i="20"/>
  <c r="G247" i="17"/>
  <c r="D44" i="17"/>
  <c r="AC44" i="17"/>
  <c r="P43" i="17"/>
  <c r="C44" i="17" l="1"/>
  <c r="M44" i="17" s="1"/>
  <c r="M43" i="17"/>
  <c r="D161" i="17"/>
  <c r="D162" i="17" s="1"/>
  <c r="G70" i="17"/>
  <c r="J70" i="17"/>
  <c r="H70" i="17"/>
  <c r="I70" i="17"/>
  <c r="K70" i="17"/>
  <c r="M70" i="17"/>
  <c r="D71" i="17"/>
  <c r="D72" i="17" s="1"/>
  <c r="D73" i="17" s="1"/>
  <c r="D74" i="17" s="1"/>
  <c r="D75" i="17" s="1"/>
  <c r="D76" i="17" s="1"/>
  <c r="D77" i="17" s="1"/>
  <c r="D78" i="17" s="1"/>
  <c r="D79" i="17" s="1"/>
  <c r="L70" i="17"/>
  <c r="J210" i="17"/>
  <c r="H210" i="17"/>
  <c r="I210" i="17"/>
  <c r="D211" i="17"/>
  <c r="D212" i="17" s="1"/>
  <c r="D213" i="17" s="1"/>
  <c r="D214" i="17" s="1"/>
  <c r="D215" i="17" s="1"/>
  <c r="D216" i="17" s="1"/>
  <c r="D217" i="17" s="1"/>
  <c r="D218" i="17" s="1"/>
  <c r="K210" i="17"/>
  <c r="M210" i="17"/>
  <c r="G210" i="17"/>
  <c r="L210" i="17"/>
  <c r="H231" i="17"/>
  <c r="M231" i="17"/>
  <c r="G231" i="17"/>
  <c r="K231" i="17"/>
  <c r="L231" i="17"/>
  <c r="J231" i="17"/>
  <c r="I231" i="17"/>
  <c r="H43" i="17"/>
  <c r="G43" i="17"/>
  <c r="J43" i="17"/>
  <c r="L43" i="17"/>
  <c r="K43" i="17"/>
  <c r="L376" i="20"/>
  <c r="H376" i="20"/>
  <c r="K376" i="20"/>
  <c r="I43" i="17"/>
  <c r="D103" i="20"/>
  <c r="M102" i="20"/>
  <c r="I376" i="20"/>
  <c r="J376" i="20"/>
  <c r="M68" i="17"/>
  <c r="M256" i="17"/>
  <c r="G256" i="17"/>
  <c r="H256" i="17"/>
  <c r="I256" i="17"/>
  <c r="J256" i="17"/>
  <c r="K256" i="17"/>
  <c r="L256" i="17"/>
  <c r="M160" i="17"/>
  <c r="M230" i="17"/>
  <c r="G230" i="17"/>
  <c r="J230" i="17"/>
  <c r="H230" i="17"/>
  <c r="I230" i="17"/>
  <c r="K230" i="17"/>
  <c r="L230" i="17"/>
  <c r="M207" i="17"/>
  <c r="M184" i="17"/>
  <c r="M91" i="17"/>
  <c r="M114" i="17"/>
  <c r="M137" i="17"/>
  <c r="G137" i="17"/>
  <c r="H137" i="17"/>
  <c r="I137" i="17"/>
  <c r="J137" i="17"/>
  <c r="K137" i="17"/>
  <c r="L137" i="17"/>
  <c r="M161" i="20"/>
  <c r="C162" i="20"/>
  <c r="L161" i="20"/>
  <c r="H161" i="20"/>
  <c r="G161" i="20"/>
  <c r="I161" i="20"/>
  <c r="J161" i="20"/>
  <c r="K161" i="20"/>
  <c r="C284" i="20"/>
  <c r="M283" i="20"/>
  <c r="J283" i="20"/>
  <c r="K283" i="20"/>
  <c r="L283" i="20"/>
  <c r="H283" i="20"/>
  <c r="I283" i="20"/>
  <c r="G283" i="20"/>
  <c r="C302" i="17"/>
  <c r="M301" i="17"/>
  <c r="C192" i="20"/>
  <c r="M191" i="20"/>
  <c r="C316" i="20"/>
  <c r="M315" i="20"/>
  <c r="I315" i="20"/>
  <c r="J315" i="20"/>
  <c r="K315" i="20"/>
  <c r="L315" i="20"/>
  <c r="G315" i="20"/>
  <c r="H315" i="20"/>
  <c r="C223" i="20"/>
  <c r="M222" i="20"/>
  <c r="I222" i="20"/>
  <c r="H222" i="20"/>
  <c r="K222" i="20"/>
  <c r="J222" i="20"/>
  <c r="L222" i="20"/>
  <c r="G222" i="20"/>
  <c r="C72" i="20"/>
  <c r="M71" i="20"/>
  <c r="C253" i="20"/>
  <c r="M252" i="20"/>
  <c r="I252" i="20"/>
  <c r="L252" i="20"/>
  <c r="J252" i="20"/>
  <c r="K252" i="20"/>
  <c r="G252" i="20"/>
  <c r="H252" i="20"/>
  <c r="C346" i="20"/>
  <c r="M345" i="20"/>
  <c r="K345" i="20"/>
  <c r="L345" i="20"/>
  <c r="H345" i="20"/>
  <c r="G345" i="20"/>
  <c r="I345" i="20"/>
  <c r="J345" i="20"/>
  <c r="C132" i="20"/>
  <c r="M131" i="20"/>
  <c r="C279" i="17"/>
  <c r="C280" i="17" s="1"/>
  <c r="C281" i="17" s="1"/>
  <c r="M278" i="17"/>
  <c r="C377" i="20"/>
  <c r="I377" i="20" s="1"/>
  <c r="M376" i="20"/>
  <c r="K301" i="17"/>
  <c r="L301" i="17"/>
  <c r="J301" i="17"/>
  <c r="G301" i="17"/>
  <c r="H301" i="17"/>
  <c r="I301" i="17"/>
  <c r="G69" i="20"/>
  <c r="J69" i="20"/>
  <c r="H69" i="20"/>
  <c r="I69" i="20"/>
  <c r="K69" i="20"/>
  <c r="L69" i="20"/>
  <c r="H270" i="17"/>
  <c r="I270" i="17"/>
  <c r="J270" i="17"/>
  <c r="K270" i="17"/>
  <c r="L270" i="17"/>
  <c r="G277" i="17"/>
  <c r="H277" i="17"/>
  <c r="I277" i="17"/>
  <c r="J277" i="17"/>
  <c r="K277" i="17"/>
  <c r="L277" i="17"/>
  <c r="G228" i="17"/>
  <c r="H228" i="17"/>
  <c r="I228" i="17"/>
  <c r="J228" i="17"/>
  <c r="K228" i="17"/>
  <c r="L228" i="17"/>
  <c r="G207" i="17"/>
  <c r="H207" i="17"/>
  <c r="I207" i="17"/>
  <c r="J207" i="17"/>
  <c r="K207" i="17"/>
  <c r="L207" i="17"/>
  <c r="G184" i="17"/>
  <c r="H184" i="17"/>
  <c r="I184" i="17"/>
  <c r="J184" i="17"/>
  <c r="K184" i="17"/>
  <c r="L184" i="17"/>
  <c r="G183" i="17"/>
  <c r="H183" i="17"/>
  <c r="I183" i="17"/>
  <c r="J183" i="17"/>
  <c r="K183" i="17"/>
  <c r="L183" i="17"/>
  <c r="G159" i="17"/>
  <c r="H159" i="17"/>
  <c r="I159" i="17"/>
  <c r="J159" i="17"/>
  <c r="K159" i="17"/>
  <c r="L159" i="17"/>
  <c r="G90" i="17"/>
  <c r="H90" i="17"/>
  <c r="I90" i="17"/>
  <c r="J90" i="17"/>
  <c r="K90" i="17"/>
  <c r="L90" i="17"/>
  <c r="G114" i="17"/>
  <c r="H114" i="17"/>
  <c r="I114" i="17"/>
  <c r="J114" i="17"/>
  <c r="K114" i="17"/>
  <c r="L114" i="17"/>
  <c r="G89" i="17"/>
  <c r="H89" i="17"/>
  <c r="I89" i="17"/>
  <c r="J89" i="17"/>
  <c r="K89" i="17"/>
  <c r="L89" i="17"/>
  <c r="G66" i="17"/>
  <c r="H66" i="17"/>
  <c r="I66" i="17"/>
  <c r="J66" i="17"/>
  <c r="K66" i="17"/>
  <c r="L66" i="17"/>
  <c r="AG44" i="17"/>
  <c r="AH44" i="17"/>
  <c r="AI44" i="17"/>
  <c r="AJ44" i="17"/>
  <c r="AK44" i="17"/>
  <c r="AL44" i="17"/>
  <c r="AM44" i="17"/>
  <c r="U43" i="17"/>
  <c r="V43" i="17"/>
  <c r="W43" i="17"/>
  <c r="X43" i="17"/>
  <c r="Y43" i="17"/>
  <c r="Z43" i="17"/>
  <c r="T43" i="17"/>
  <c r="J44" i="17"/>
  <c r="K44" i="17"/>
  <c r="L44" i="17"/>
  <c r="G44" i="17"/>
  <c r="H44" i="17"/>
  <c r="J191" i="20"/>
  <c r="K191" i="20"/>
  <c r="L191" i="20"/>
  <c r="G191" i="20"/>
  <c r="H191" i="20"/>
  <c r="I191" i="20"/>
  <c r="H100" i="20"/>
  <c r="I100" i="20"/>
  <c r="J100" i="20"/>
  <c r="K100" i="20"/>
  <c r="L100" i="20"/>
  <c r="G100" i="20"/>
  <c r="I130" i="20"/>
  <c r="J130" i="20"/>
  <c r="L130" i="20"/>
  <c r="G130" i="20"/>
  <c r="H130" i="20"/>
  <c r="K130" i="20"/>
  <c r="G270" i="17"/>
  <c r="P44" i="17"/>
  <c r="AC45" i="17"/>
  <c r="AC47" i="17"/>
  <c r="D45" i="17"/>
  <c r="D46" i="17" s="1"/>
  <c r="D47" i="17" s="1"/>
  <c r="D48" i="17" s="1"/>
  <c r="D49" i="17" s="1"/>
  <c r="I44" i="17" l="1"/>
  <c r="C45" i="17"/>
  <c r="C46" i="17" s="1"/>
  <c r="C47" i="17" s="1"/>
  <c r="C48" i="17" s="1"/>
  <c r="C49" i="17" s="1"/>
  <c r="L49" i="17" s="1"/>
  <c r="H49" i="17"/>
  <c r="I49" i="17"/>
  <c r="J49" i="17"/>
  <c r="K49" i="17"/>
  <c r="I281" i="17"/>
  <c r="J281" i="17"/>
  <c r="K281" i="17"/>
  <c r="L281" i="17"/>
  <c r="M281" i="17"/>
  <c r="C282" i="17"/>
  <c r="C283" i="17" s="1"/>
  <c r="C284" i="17" s="1"/>
  <c r="C285" i="17" s="1"/>
  <c r="C286" i="17" s="1"/>
  <c r="C287" i="17" s="1"/>
  <c r="C288" i="17" s="1"/>
  <c r="C289" i="17" s="1"/>
  <c r="C290" i="17" s="1"/>
  <c r="H281" i="17"/>
  <c r="G281" i="17"/>
  <c r="M75" i="17"/>
  <c r="I162" i="17"/>
  <c r="J162" i="17"/>
  <c r="K162" i="17"/>
  <c r="L162" i="17"/>
  <c r="M162" i="17"/>
  <c r="G162" i="17"/>
  <c r="H162" i="17"/>
  <c r="C303" i="17"/>
  <c r="D163" i="17"/>
  <c r="D164" i="17" s="1"/>
  <c r="D165" i="17" s="1"/>
  <c r="D166" i="17" s="1"/>
  <c r="D167" i="17" s="1"/>
  <c r="D168" i="17" s="1"/>
  <c r="D169" i="17" s="1"/>
  <c r="D170" i="17" s="1"/>
  <c r="D171" i="17" s="1"/>
  <c r="D172" i="17" s="1"/>
  <c r="D104" i="20"/>
  <c r="M103" i="20"/>
  <c r="AC46" i="17"/>
  <c r="AC49" i="17" s="1"/>
  <c r="K208" i="17"/>
  <c r="J377" i="20"/>
  <c r="K377" i="20"/>
  <c r="C254" i="20"/>
  <c r="M253" i="20"/>
  <c r="L253" i="20"/>
  <c r="J253" i="20"/>
  <c r="H253" i="20"/>
  <c r="I253" i="20"/>
  <c r="K253" i="20"/>
  <c r="G253" i="20"/>
  <c r="C224" i="20"/>
  <c r="M223" i="20"/>
  <c r="J223" i="20"/>
  <c r="L223" i="20"/>
  <c r="K223" i="20"/>
  <c r="G223" i="20"/>
  <c r="H223" i="20"/>
  <c r="I223" i="20"/>
  <c r="C193" i="20"/>
  <c r="M192" i="20"/>
  <c r="C285" i="20"/>
  <c r="M284" i="20"/>
  <c r="J284" i="20"/>
  <c r="K284" i="20"/>
  <c r="H284" i="20"/>
  <c r="I284" i="20"/>
  <c r="L284" i="20"/>
  <c r="G284" i="20"/>
  <c r="G377" i="20"/>
  <c r="L377" i="20"/>
  <c r="H377" i="20"/>
  <c r="M279" i="17"/>
  <c r="C347" i="20"/>
  <c r="M346" i="20"/>
  <c r="K346" i="20"/>
  <c r="G346" i="20"/>
  <c r="L346" i="20"/>
  <c r="H346" i="20"/>
  <c r="J346" i="20"/>
  <c r="I346" i="20"/>
  <c r="C73" i="20"/>
  <c r="M72" i="20"/>
  <c r="M302" i="17"/>
  <c r="C133" i="20"/>
  <c r="M132" i="20"/>
  <c r="M162" i="20"/>
  <c r="C163" i="20"/>
  <c r="I162" i="20"/>
  <c r="H162" i="20"/>
  <c r="G162" i="20"/>
  <c r="K162" i="20"/>
  <c r="J162" i="20"/>
  <c r="L162" i="20"/>
  <c r="C378" i="20"/>
  <c r="G378" i="20" s="1"/>
  <c r="M377" i="20"/>
  <c r="C317" i="20"/>
  <c r="M316" i="20"/>
  <c r="K316" i="20"/>
  <c r="J316" i="20"/>
  <c r="I316" i="20"/>
  <c r="H316" i="20"/>
  <c r="L316" i="20"/>
  <c r="G316" i="20"/>
  <c r="I302" i="17"/>
  <c r="J302" i="17"/>
  <c r="K302" i="17"/>
  <c r="L302" i="17"/>
  <c r="H302" i="17"/>
  <c r="G302" i="17"/>
  <c r="J70" i="20"/>
  <c r="L70" i="20"/>
  <c r="G70" i="20"/>
  <c r="H70" i="20"/>
  <c r="K70" i="20"/>
  <c r="I70" i="20"/>
  <c r="H293" i="17"/>
  <c r="I293" i="17"/>
  <c r="J293" i="17"/>
  <c r="K293" i="17"/>
  <c r="L293" i="17"/>
  <c r="G278" i="17"/>
  <c r="H278" i="17"/>
  <c r="I278" i="17"/>
  <c r="J278" i="17"/>
  <c r="K278" i="17"/>
  <c r="L278" i="17"/>
  <c r="G229" i="17"/>
  <c r="H229" i="17"/>
  <c r="I229" i="17"/>
  <c r="J229" i="17"/>
  <c r="K229" i="17"/>
  <c r="L229" i="17"/>
  <c r="G208" i="17"/>
  <c r="H208" i="17"/>
  <c r="I208" i="17"/>
  <c r="J208" i="17"/>
  <c r="L208" i="17"/>
  <c r="G160" i="17"/>
  <c r="H160" i="17"/>
  <c r="I160" i="17"/>
  <c r="J160" i="17"/>
  <c r="K160" i="17"/>
  <c r="L160" i="17"/>
  <c r="G115" i="17"/>
  <c r="H115" i="17"/>
  <c r="I115" i="17"/>
  <c r="J115" i="17"/>
  <c r="K115" i="17"/>
  <c r="L115" i="17"/>
  <c r="G91" i="17"/>
  <c r="H91" i="17"/>
  <c r="I91" i="17"/>
  <c r="J91" i="17"/>
  <c r="K91" i="17"/>
  <c r="L91" i="17"/>
  <c r="G67" i="17"/>
  <c r="H67" i="17"/>
  <c r="I67" i="17"/>
  <c r="J67" i="17"/>
  <c r="K67" i="17"/>
  <c r="L67" i="17"/>
  <c r="L47" i="17"/>
  <c r="G47" i="17"/>
  <c r="H47" i="17"/>
  <c r="M47" i="17"/>
  <c r="I45" i="17"/>
  <c r="K45" i="17"/>
  <c r="AG47" i="17"/>
  <c r="AH47" i="17"/>
  <c r="AI47" i="17"/>
  <c r="AJ47" i="17"/>
  <c r="AK47" i="17"/>
  <c r="AL47" i="17"/>
  <c r="AM47" i="17"/>
  <c r="AG45" i="17"/>
  <c r="AH45" i="17"/>
  <c r="AI45" i="17"/>
  <c r="AJ45" i="17"/>
  <c r="AK45" i="17"/>
  <c r="AL45" i="17"/>
  <c r="AM45" i="17"/>
  <c r="U44" i="17"/>
  <c r="V44" i="17"/>
  <c r="W44" i="17"/>
  <c r="X44" i="17"/>
  <c r="Y44" i="17"/>
  <c r="Z44" i="17"/>
  <c r="T44" i="17"/>
  <c r="K192" i="20"/>
  <c r="L192" i="20"/>
  <c r="G192" i="20"/>
  <c r="H192" i="20"/>
  <c r="I192" i="20"/>
  <c r="J192" i="20"/>
  <c r="I131" i="20"/>
  <c r="J131" i="20"/>
  <c r="L131" i="20"/>
  <c r="G131" i="20"/>
  <c r="H131" i="20"/>
  <c r="K131" i="20"/>
  <c r="H101" i="20"/>
  <c r="I101" i="20"/>
  <c r="J101" i="20"/>
  <c r="K101" i="20"/>
  <c r="L101" i="20"/>
  <c r="G101" i="20"/>
  <c r="G293" i="17"/>
  <c r="AC48" i="17"/>
  <c r="P45" i="17"/>
  <c r="K47" i="17" l="1"/>
  <c r="G48" i="17"/>
  <c r="M45" i="17"/>
  <c r="H45" i="17"/>
  <c r="M48" i="17"/>
  <c r="I47" i="17"/>
  <c r="I48" i="17"/>
  <c r="G45" i="17"/>
  <c r="L48" i="17"/>
  <c r="M49" i="17"/>
  <c r="J47" i="17"/>
  <c r="J45" i="17"/>
  <c r="K48" i="17"/>
  <c r="L45" i="17"/>
  <c r="J48" i="17"/>
  <c r="G49" i="17"/>
  <c r="H48" i="17"/>
  <c r="AI49" i="17"/>
  <c r="AJ49" i="17"/>
  <c r="AL49" i="17"/>
  <c r="AM49" i="17"/>
  <c r="AG49" i="17"/>
  <c r="AK49" i="17"/>
  <c r="AH49" i="17"/>
  <c r="M303" i="17"/>
  <c r="H303" i="17"/>
  <c r="I303" i="17"/>
  <c r="J303" i="17"/>
  <c r="L303" i="17"/>
  <c r="G303" i="17"/>
  <c r="C304" i="17"/>
  <c r="K303" i="17"/>
  <c r="AH48" i="17"/>
  <c r="AI48" i="17"/>
  <c r="AJ48" i="17"/>
  <c r="AL48" i="17"/>
  <c r="AM48" i="17"/>
  <c r="AK48" i="17"/>
  <c r="AG48" i="17"/>
  <c r="D105" i="20"/>
  <c r="M104" i="20"/>
  <c r="K378" i="20"/>
  <c r="I378" i="20"/>
  <c r="J378" i="20"/>
  <c r="H378" i="20"/>
  <c r="L378" i="20"/>
  <c r="P48" i="17"/>
  <c r="P46" i="17"/>
  <c r="M69" i="17"/>
  <c r="M257" i="17"/>
  <c r="G257" i="17"/>
  <c r="H257" i="17"/>
  <c r="I257" i="17"/>
  <c r="J257" i="17"/>
  <c r="K257" i="17"/>
  <c r="L257" i="17"/>
  <c r="M185" i="17"/>
  <c r="M232" i="17"/>
  <c r="G232" i="17"/>
  <c r="I232" i="17"/>
  <c r="L232" i="17"/>
  <c r="H232" i="17"/>
  <c r="J232" i="17"/>
  <c r="K232" i="17"/>
  <c r="M161" i="17"/>
  <c r="M138" i="17"/>
  <c r="I138" i="17"/>
  <c r="J138" i="17"/>
  <c r="K138" i="17"/>
  <c r="L138" i="17"/>
  <c r="G138" i="17"/>
  <c r="H138" i="17"/>
  <c r="M92" i="17"/>
  <c r="M208" i="17"/>
  <c r="M115" i="17"/>
  <c r="C74" i="20"/>
  <c r="M73" i="20"/>
  <c r="C286" i="20"/>
  <c r="M285" i="20"/>
  <c r="H285" i="20"/>
  <c r="I285" i="20"/>
  <c r="G285" i="20"/>
  <c r="J285" i="20"/>
  <c r="K285" i="20"/>
  <c r="L285" i="20"/>
  <c r="C164" i="20"/>
  <c r="M163" i="20"/>
  <c r="I163" i="20"/>
  <c r="K163" i="20"/>
  <c r="L163" i="20"/>
  <c r="J163" i="20"/>
  <c r="H163" i="20"/>
  <c r="G163" i="20"/>
  <c r="C225" i="20"/>
  <c r="M224" i="20"/>
  <c r="H224" i="20"/>
  <c r="I224" i="20"/>
  <c r="J224" i="20"/>
  <c r="K224" i="20"/>
  <c r="L224" i="20"/>
  <c r="G224" i="20"/>
  <c r="C318" i="20"/>
  <c r="M317" i="20"/>
  <c r="I317" i="20"/>
  <c r="G317" i="20"/>
  <c r="K317" i="20"/>
  <c r="H317" i="20"/>
  <c r="J317" i="20"/>
  <c r="L317" i="20"/>
  <c r="C194" i="20"/>
  <c r="M193" i="20"/>
  <c r="C379" i="20"/>
  <c r="H379" i="20" s="1"/>
  <c r="M378" i="20"/>
  <c r="C134" i="20"/>
  <c r="M133" i="20"/>
  <c r="C348" i="20"/>
  <c r="M347" i="20"/>
  <c r="K347" i="20"/>
  <c r="I347" i="20"/>
  <c r="H347" i="20"/>
  <c r="J347" i="20"/>
  <c r="L347" i="20"/>
  <c r="G347" i="20"/>
  <c r="C255" i="20"/>
  <c r="M254" i="20"/>
  <c r="K254" i="20"/>
  <c r="J254" i="20"/>
  <c r="L254" i="20"/>
  <c r="G254" i="20"/>
  <c r="H254" i="20"/>
  <c r="I254" i="20"/>
  <c r="AM46" i="17"/>
  <c r="AI46" i="17"/>
  <c r="AJ46" i="17"/>
  <c r="AG46" i="17"/>
  <c r="AK46" i="17"/>
  <c r="AH46" i="17"/>
  <c r="AL46" i="17"/>
  <c r="I71" i="20"/>
  <c r="J71" i="20"/>
  <c r="K71" i="20"/>
  <c r="L71" i="20"/>
  <c r="G71" i="20"/>
  <c r="H71" i="20"/>
  <c r="G279" i="17"/>
  <c r="H279" i="17"/>
  <c r="I279" i="17"/>
  <c r="J279" i="17"/>
  <c r="K279" i="17"/>
  <c r="L279" i="17"/>
  <c r="G185" i="17"/>
  <c r="H185" i="17"/>
  <c r="I185" i="17"/>
  <c r="J185" i="17"/>
  <c r="K185" i="17"/>
  <c r="L185" i="17"/>
  <c r="G117" i="17"/>
  <c r="H117" i="17"/>
  <c r="I117" i="17"/>
  <c r="J117" i="17"/>
  <c r="K117" i="17"/>
  <c r="L117" i="17"/>
  <c r="G68" i="17"/>
  <c r="H68" i="17"/>
  <c r="I68" i="17"/>
  <c r="J68" i="17"/>
  <c r="K68" i="17"/>
  <c r="L68" i="17"/>
  <c r="U45" i="17"/>
  <c r="V45" i="17"/>
  <c r="W45" i="17"/>
  <c r="X45" i="17"/>
  <c r="Y45" i="17"/>
  <c r="Z45" i="17"/>
  <c r="T45" i="17"/>
  <c r="H102" i="20"/>
  <c r="I102" i="20"/>
  <c r="J102" i="20"/>
  <c r="K102" i="20"/>
  <c r="L102" i="20"/>
  <c r="G102" i="20"/>
  <c r="I132" i="20"/>
  <c r="J132" i="20"/>
  <c r="L132" i="20"/>
  <c r="G132" i="20"/>
  <c r="H132" i="20"/>
  <c r="K132" i="20"/>
  <c r="L193" i="20"/>
  <c r="H193" i="20"/>
  <c r="G193" i="20"/>
  <c r="I193" i="20"/>
  <c r="J193" i="20"/>
  <c r="K193" i="20"/>
  <c r="P47" i="17" l="1"/>
  <c r="P49" i="17"/>
  <c r="C305" i="17"/>
  <c r="C306" i="17"/>
  <c r="C307" i="17" s="1"/>
  <c r="C308" i="17" s="1"/>
  <c r="C309" i="17" s="1"/>
  <c r="C310" i="17" s="1"/>
  <c r="C311" i="17" s="1"/>
  <c r="C312" i="17" s="1"/>
  <c r="C313" i="17" s="1"/>
  <c r="C314" i="17" s="1"/>
  <c r="V48" i="17"/>
  <c r="Y48" i="17"/>
  <c r="W48" i="17"/>
  <c r="Z48" i="17"/>
  <c r="X48" i="17"/>
  <c r="T48" i="17"/>
  <c r="U48" i="17"/>
  <c r="X47" i="17"/>
  <c r="V47" i="17"/>
  <c r="W47" i="17"/>
  <c r="U47" i="17"/>
  <c r="T47" i="17"/>
  <c r="D106" i="20"/>
  <c r="D107" i="20" s="1"/>
  <c r="D108" i="20" s="1"/>
  <c r="D109" i="20" s="1"/>
  <c r="D110" i="20" s="1"/>
  <c r="D111" i="20" s="1"/>
  <c r="D112" i="20" s="1"/>
  <c r="D113" i="20" s="1"/>
  <c r="D114" i="20" s="1"/>
  <c r="M105" i="20"/>
  <c r="J379" i="20"/>
  <c r="M117" i="17"/>
  <c r="M140" i="17"/>
  <c r="G140" i="17"/>
  <c r="H140" i="17"/>
  <c r="I140" i="17"/>
  <c r="J140" i="17"/>
  <c r="K140" i="17"/>
  <c r="L140" i="17"/>
  <c r="M234" i="17"/>
  <c r="I234" i="17"/>
  <c r="L234" i="17"/>
  <c r="G234" i="17"/>
  <c r="H234" i="17"/>
  <c r="J234" i="17"/>
  <c r="K234" i="17"/>
  <c r="M259" i="17"/>
  <c r="J259" i="17"/>
  <c r="K259" i="17"/>
  <c r="L259" i="17"/>
  <c r="G259" i="17"/>
  <c r="I259" i="17"/>
  <c r="H259" i="17"/>
  <c r="M94" i="17"/>
  <c r="M163" i="17"/>
  <c r="J163" i="17"/>
  <c r="G163" i="17"/>
  <c r="H163" i="17"/>
  <c r="I163" i="17"/>
  <c r="K163" i="17"/>
  <c r="L163" i="17"/>
  <c r="M187" i="17"/>
  <c r="M71" i="17"/>
  <c r="L379" i="20"/>
  <c r="K379" i="20"/>
  <c r="G379" i="20"/>
  <c r="I379" i="20"/>
  <c r="C380" i="20"/>
  <c r="I380" i="20" s="1"/>
  <c r="M379" i="20"/>
  <c r="C319" i="20"/>
  <c r="M318" i="20"/>
  <c r="H318" i="20"/>
  <c r="G318" i="20"/>
  <c r="J318" i="20"/>
  <c r="K318" i="20"/>
  <c r="L318" i="20"/>
  <c r="I318" i="20"/>
  <c r="M280" i="17"/>
  <c r="C349" i="20"/>
  <c r="M348" i="20"/>
  <c r="J348" i="20"/>
  <c r="I348" i="20"/>
  <c r="H348" i="20"/>
  <c r="K348" i="20"/>
  <c r="L348" i="20"/>
  <c r="G348" i="20"/>
  <c r="C195" i="20"/>
  <c r="M194" i="20"/>
  <c r="C256" i="20"/>
  <c r="M255" i="20"/>
  <c r="J255" i="20"/>
  <c r="H255" i="20"/>
  <c r="G255" i="20"/>
  <c r="K255" i="20"/>
  <c r="L255" i="20"/>
  <c r="I255" i="20"/>
  <c r="M304" i="17"/>
  <c r="C287" i="20"/>
  <c r="M286" i="20"/>
  <c r="J286" i="20"/>
  <c r="G286" i="20"/>
  <c r="L286" i="20"/>
  <c r="H286" i="20"/>
  <c r="K286" i="20"/>
  <c r="I286" i="20"/>
  <c r="C135" i="20"/>
  <c r="M134" i="20"/>
  <c r="C226" i="20"/>
  <c r="M225" i="20"/>
  <c r="J225" i="20"/>
  <c r="G225" i="20"/>
  <c r="H225" i="20"/>
  <c r="I225" i="20"/>
  <c r="K225" i="20"/>
  <c r="L225" i="20"/>
  <c r="C165" i="20"/>
  <c r="M164" i="20"/>
  <c r="H164" i="20"/>
  <c r="K164" i="20"/>
  <c r="J164" i="20"/>
  <c r="L164" i="20"/>
  <c r="G164" i="20"/>
  <c r="I164" i="20"/>
  <c r="C75" i="20"/>
  <c r="M74" i="20"/>
  <c r="L304" i="17"/>
  <c r="G304" i="17"/>
  <c r="H304" i="17"/>
  <c r="I304" i="17"/>
  <c r="J304" i="17"/>
  <c r="K304" i="17"/>
  <c r="Z46" i="17"/>
  <c r="V46" i="17"/>
  <c r="W46" i="17"/>
  <c r="X46" i="17"/>
  <c r="U46" i="17"/>
  <c r="Y46" i="17"/>
  <c r="T46" i="17"/>
  <c r="I72" i="20"/>
  <c r="J72" i="20"/>
  <c r="G72" i="20"/>
  <c r="H72" i="20"/>
  <c r="K72" i="20"/>
  <c r="L72" i="20"/>
  <c r="G211" i="17"/>
  <c r="H211" i="17"/>
  <c r="I211" i="17"/>
  <c r="J211" i="17"/>
  <c r="K211" i="17"/>
  <c r="L211" i="17"/>
  <c r="G187" i="17"/>
  <c r="H187" i="17"/>
  <c r="I187" i="17"/>
  <c r="J187" i="17"/>
  <c r="K187" i="17"/>
  <c r="L187" i="17"/>
  <c r="G161" i="17"/>
  <c r="H161" i="17"/>
  <c r="I161" i="17"/>
  <c r="J161" i="17"/>
  <c r="K161" i="17"/>
  <c r="L161" i="17"/>
  <c r="G92" i="17"/>
  <c r="H92" i="17"/>
  <c r="I92" i="17"/>
  <c r="J92" i="17"/>
  <c r="K92" i="17"/>
  <c r="L92" i="17"/>
  <c r="G118" i="17"/>
  <c r="H118" i="17"/>
  <c r="I118" i="17"/>
  <c r="J118" i="17"/>
  <c r="K118" i="17"/>
  <c r="L118" i="17"/>
  <c r="I46" i="17"/>
  <c r="K46" i="17"/>
  <c r="L46" i="17"/>
  <c r="J46" i="17"/>
  <c r="G46" i="17"/>
  <c r="H46" i="17"/>
  <c r="M46" i="17"/>
  <c r="G194" i="20"/>
  <c r="I194" i="20"/>
  <c r="H194" i="20"/>
  <c r="J194" i="20"/>
  <c r="K194" i="20"/>
  <c r="L194" i="20"/>
  <c r="I133" i="20"/>
  <c r="J133" i="20"/>
  <c r="L133" i="20"/>
  <c r="G133" i="20"/>
  <c r="H133" i="20"/>
  <c r="K133" i="20"/>
  <c r="H103" i="20"/>
  <c r="I103" i="20"/>
  <c r="J103" i="20"/>
  <c r="K103" i="20"/>
  <c r="L103" i="20"/>
  <c r="G103" i="20"/>
  <c r="G305" i="17" l="1"/>
  <c r="J305" i="17"/>
  <c r="H305" i="17"/>
  <c r="I305" i="17"/>
  <c r="K305" i="17"/>
  <c r="M305" i="17"/>
  <c r="L305" i="17"/>
  <c r="W49" i="17"/>
  <c r="Y49" i="17"/>
  <c r="Z49" i="17"/>
  <c r="T49" i="17"/>
  <c r="U49" i="17"/>
  <c r="V49" i="17"/>
  <c r="X49" i="17"/>
  <c r="Y47" i="17"/>
  <c r="Z47" i="17"/>
  <c r="K380" i="20"/>
  <c r="M106" i="20"/>
  <c r="G380" i="20"/>
  <c r="H380" i="20"/>
  <c r="L380" i="20"/>
  <c r="J380" i="20"/>
  <c r="M141" i="17"/>
  <c r="J141" i="17"/>
  <c r="K141" i="17"/>
  <c r="L141" i="17"/>
  <c r="I141" i="17"/>
  <c r="G141" i="17"/>
  <c r="H141" i="17"/>
  <c r="M188" i="17"/>
  <c r="M235" i="17"/>
  <c r="I235" i="17"/>
  <c r="L235" i="17"/>
  <c r="G235" i="17"/>
  <c r="H235" i="17"/>
  <c r="J235" i="17"/>
  <c r="K235" i="17"/>
  <c r="M211" i="17"/>
  <c r="M95" i="17"/>
  <c r="M72" i="17"/>
  <c r="M164" i="17"/>
  <c r="G164" i="17"/>
  <c r="H164" i="17"/>
  <c r="I164" i="17"/>
  <c r="J164" i="17"/>
  <c r="L164" i="17"/>
  <c r="K164" i="17"/>
  <c r="M260" i="17"/>
  <c r="G260" i="17"/>
  <c r="H260" i="17"/>
  <c r="I260" i="17"/>
  <c r="J260" i="17"/>
  <c r="K260" i="17"/>
  <c r="L260" i="17"/>
  <c r="M118" i="17"/>
  <c r="C76" i="20"/>
  <c r="C77" i="20" s="1"/>
  <c r="C78" i="20" s="1"/>
  <c r="C79" i="20" s="1"/>
  <c r="C80" i="20" s="1"/>
  <c r="C81" i="20" s="1"/>
  <c r="C82" i="20" s="1"/>
  <c r="C83" i="20" s="1"/>
  <c r="C84" i="20" s="1"/>
  <c r="M75" i="20"/>
  <c r="C227" i="20"/>
  <c r="C228" i="20" s="1"/>
  <c r="C229" i="20" s="1"/>
  <c r="C230" i="20" s="1"/>
  <c r="C231" i="20" s="1"/>
  <c r="C232" i="20" s="1"/>
  <c r="C233" i="20" s="1"/>
  <c r="C234" i="20" s="1"/>
  <c r="C235" i="20" s="1"/>
  <c r="M226" i="20"/>
  <c r="H226" i="20"/>
  <c r="K226" i="20"/>
  <c r="G226" i="20"/>
  <c r="J226" i="20"/>
  <c r="I226" i="20"/>
  <c r="L226" i="20"/>
  <c r="C288" i="20"/>
  <c r="M287" i="20"/>
  <c r="J287" i="20"/>
  <c r="K287" i="20"/>
  <c r="L287" i="20"/>
  <c r="I287" i="20"/>
  <c r="H287" i="20"/>
  <c r="G287" i="20"/>
  <c r="C257" i="20"/>
  <c r="C258" i="20" s="1"/>
  <c r="C259" i="20" s="1"/>
  <c r="C260" i="20" s="1"/>
  <c r="C261" i="20" s="1"/>
  <c r="C262" i="20" s="1"/>
  <c r="C263" i="20" s="1"/>
  <c r="C264" i="20" s="1"/>
  <c r="C265" i="20" s="1"/>
  <c r="M256" i="20"/>
  <c r="I256" i="20"/>
  <c r="G256" i="20"/>
  <c r="J256" i="20"/>
  <c r="K256" i="20"/>
  <c r="L256" i="20"/>
  <c r="H256" i="20"/>
  <c r="C350" i="20"/>
  <c r="C351" i="20" s="1"/>
  <c r="C352" i="20" s="1"/>
  <c r="C353" i="20" s="1"/>
  <c r="C354" i="20" s="1"/>
  <c r="C355" i="20" s="1"/>
  <c r="C356" i="20" s="1"/>
  <c r="C357" i="20" s="1"/>
  <c r="C358" i="20" s="1"/>
  <c r="M349" i="20"/>
  <c r="G349" i="20"/>
  <c r="L349" i="20"/>
  <c r="I349" i="20"/>
  <c r="J349" i="20"/>
  <c r="K349" i="20"/>
  <c r="H349" i="20"/>
  <c r="C320" i="20"/>
  <c r="C321" i="20" s="1"/>
  <c r="C322" i="20" s="1"/>
  <c r="C323" i="20" s="1"/>
  <c r="C324" i="20" s="1"/>
  <c r="C325" i="20" s="1"/>
  <c r="C326" i="20" s="1"/>
  <c r="C327" i="20" s="1"/>
  <c r="C328" i="20" s="1"/>
  <c r="M319" i="20"/>
  <c r="K319" i="20"/>
  <c r="I319" i="20"/>
  <c r="G319" i="20"/>
  <c r="L319" i="20"/>
  <c r="H319" i="20"/>
  <c r="J319" i="20"/>
  <c r="C166" i="20"/>
  <c r="C167" i="20" s="1"/>
  <c r="C168" i="20" s="1"/>
  <c r="C169" i="20" s="1"/>
  <c r="C170" i="20" s="1"/>
  <c r="C171" i="20" s="1"/>
  <c r="C172" i="20" s="1"/>
  <c r="C173" i="20" s="1"/>
  <c r="C174" i="20" s="1"/>
  <c r="M165" i="20"/>
  <c r="H165" i="20"/>
  <c r="K165" i="20"/>
  <c r="G165" i="20"/>
  <c r="I165" i="20"/>
  <c r="J165" i="20"/>
  <c r="L165" i="20"/>
  <c r="C136" i="20"/>
  <c r="C137" i="20" s="1"/>
  <c r="C138" i="20" s="1"/>
  <c r="C139" i="20" s="1"/>
  <c r="C140" i="20" s="1"/>
  <c r="C141" i="20" s="1"/>
  <c r="C142" i="20" s="1"/>
  <c r="C143" i="20" s="1"/>
  <c r="C144" i="20" s="1"/>
  <c r="M135" i="20"/>
  <c r="M306" i="17"/>
  <c r="C196" i="20"/>
  <c r="M195" i="20"/>
  <c r="M282" i="17"/>
  <c r="C381" i="20"/>
  <c r="M380" i="20"/>
  <c r="G71" i="17"/>
  <c r="L71" i="17"/>
  <c r="K71" i="17"/>
  <c r="J71" i="17"/>
  <c r="H71" i="17"/>
  <c r="I71" i="17"/>
  <c r="J73" i="20"/>
  <c r="K73" i="20"/>
  <c r="L73" i="20"/>
  <c r="G73" i="20"/>
  <c r="H73" i="20"/>
  <c r="I73" i="20"/>
  <c r="G280" i="17"/>
  <c r="H280" i="17"/>
  <c r="I280" i="17"/>
  <c r="J280" i="17"/>
  <c r="K280" i="17"/>
  <c r="L280" i="17"/>
  <c r="G212" i="17"/>
  <c r="G188" i="17"/>
  <c r="H188" i="17"/>
  <c r="I188" i="17"/>
  <c r="J188" i="17"/>
  <c r="K188" i="17"/>
  <c r="L188" i="17"/>
  <c r="G94" i="17"/>
  <c r="H94" i="17"/>
  <c r="I94" i="17"/>
  <c r="J94" i="17"/>
  <c r="K94" i="17"/>
  <c r="L94" i="17"/>
  <c r="G119" i="17"/>
  <c r="H119" i="17"/>
  <c r="I119" i="17"/>
  <c r="J119" i="17"/>
  <c r="K119" i="17"/>
  <c r="L119" i="17"/>
  <c r="G69" i="17"/>
  <c r="H69" i="17"/>
  <c r="I69" i="17"/>
  <c r="J69" i="17"/>
  <c r="K69" i="17"/>
  <c r="L69" i="17"/>
  <c r="I134" i="20"/>
  <c r="J134" i="20"/>
  <c r="L134" i="20"/>
  <c r="G134" i="20"/>
  <c r="H134" i="20"/>
  <c r="K134" i="20"/>
  <c r="H104" i="20"/>
  <c r="I104" i="20"/>
  <c r="J104" i="20"/>
  <c r="K104" i="20"/>
  <c r="L104" i="20"/>
  <c r="G104" i="20"/>
  <c r="G195" i="20"/>
  <c r="H195" i="20"/>
  <c r="J195" i="20"/>
  <c r="I195" i="20"/>
  <c r="K195" i="20"/>
  <c r="L195" i="20"/>
  <c r="L381" i="20" l="1"/>
  <c r="C382" i="20"/>
  <c r="C383" i="20" s="1"/>
  <c r="C384" i="20" s="1"/>
  <c r="C385" i="20" s="1"/>
  <c r="C386" i="20" s="1"/>
  <c r="C387" i="20" s="1"/>
  <c r="C388" i="20" s="1"/>
  <c r="C389" i="20" s="1"/>
  <c r="G381" i="20"/>
  <c r="K381" i="20"/>
  <c r="M165" i="17"/>
  <c r="G165" i="17"/>
  <c r="H165" i="17"/>
  <c r="I165" i="17"/>
  <c r="J165" i="17"/>
  <c r="K165" i="17"/>
  <c r="L165" i="17"/>
  <c r="I213" i="17"/>
  <c r="M212" i="17"/>
  <c r="M189" i="17"/>
  <c r="K212" i="17"/>
  <c r="M261" i="17"/>
  <c r="G261" i="17"/>
  <c r="H261" i="17"/>
  <c r="I261" i="17"/>
  <c r="J261" i="17"/>
  <c r="K261" i="17"/>
  <c r="L261" i="17"/>
  <c r="M73" i="17"/>
  <c r="L212" i="17"/>
  <c r="J212" i="17"/>
  <c r="I212" i="17"/>
  <c r="H212" i="17"/>
  <c r="M119" i="17"/>
  <c r="M96" i="17"/>
  <c r="M236" i="17"/>
  <c r="J236" i="17"/>
  <c r="G236" i="17"/>
  <c r="H236" i="17"/>
  <c r="I236" i="17"/>
  <c r="K236" i="17"/>
  <c r="L236" i="17"/>
  <c r="M142" i="17"/>
  <c r="L142" i="17"/>
  <c r="J142" i="17"/>
  <c r="K142" i="17"/>
  <c r="G142" i="17"/>
  <c r="H142" i="17"/>
  <c r="I142" i="17"/>
  <c r="I381" i="20"/>
  <c r="J381" i="20"/>
  <c r="H381" i="20"/>
  <c r="M381" i="20"/>
  <c r="M136" i="20"/>
  <c r="M257" i="20"/>
  <c r="J257" i="20"/>
  <c r="L257" i="20"/>
  <c r="H257" i="20"/>
  <c r="K257" i="20"/>
  <c r="G257" i="20"/>
  <c r="I257" i="20"/>
  <c r="M283" i="17"/>
  <c r="M350" i="20"/>
  <c r="I350" i="20"/>
  <c r="J350" i="20"/>
  <c r="K350" i="20"/>
  <c r="G350" i="20"/>
  <c r="H350" i="20"/>
  <c r="L350" i="20"/>
  <c r="C197" i="20"/>
  <c r="C198" i="20" s="1"/>
  <c r="C199" i="20" s="1"/>
  <c r="C200" i="20" s="1"/>
  <c r="C201" i="20" s="1"/>
  <c r="C202" i="20" s="1"/>
  <c r="C203" i="20" s="1"/>
  <c r="C204" i="20" s="1"/>
  <c r="C205" i="20" s="1"/>
  <c r="M196" i="20"/>
  <c r="M320" i="20"/>
  <c r="G320" i="20"/>
  <c r="H320" i="20"/>
  <c r="I320" i="20"/>
  <c r="K320" i="20"/>
  <c r="L320" i="20"/>
  <c r="J320" i="20"/>
  <c r="M227" i="20"/>
  <c r="J227" i="20"/>
  <c r="I227" i="20"/>
  <c r="K227" i="20"/>
  <c r="L227" i="20"/>
  <c r="G227" i="20"/>
  <c r="H227" i="20"/>
  <c r="M307" i="17"/>
  <c r="M166" i="20"/>
  <c r="H166" i="20"/>
  <c r="G166" i="20"/>
  <c r="J166" i="20"/>
  <c r="K166" i="20"/>
  <c r="L166" i="20"/>
  <c r="I166" i="20"/>
  <c r="C289" i="20"/>
  <c r="M288" i="20"/>
  <c r="G288" i="20"/>
  <c r="J288" i="20"/>
  <c r="K288" i="20"/>
  <c r="L288" i="20"/>
  <c r="H288" i="20"/>
  <c r="I288" i="20"/>
  <c r="M76" i="20"/>
  <c r="J306" i="17"/>
  <c r="G306" i="17"/>
  <c r="H306" i="17"/>
  <c r="I306" i="17"/>
  <c r="K306" i="17"/>
  <c r="L306" i="17"/>
  <c r="I74" i="20"/>
  <c r="G74" i="20"/>
  <c r="J74" i="20"/>
  <c r="K74" i="20"/>
  <c r="L74" i="20"/>
  <c r="H74" i="20"/>
  <c r="G282" i="17"/>
  <c r="H282" i="17"/>
  <c r="I282" i="17"/>
  <c r="J282" i="17"/>
  <c r="K282" i="17"/>
  <c r="L282" i="17"/>
  <c r="K213" i="17"/>
  <c r="L213" i="17"/>
  <c r="G189" i="17"/>
  <c r="H189" i="17"/>
  <c r="I189" i="17"/>
  <c r="J189" i="17"/>
  <c r="K189" i="17"/>
  <c r="L189" i="17"/>
  <c r="G166" i="17"/>
  <c r="H166" i="17"/>
  <c r="I166" i="17"/>
  <c r="J166" i="17"/>
  <c r="K166" i="17"/>
  <c r="L166" i="17"/>
  <c r="G120" i="17"/>
  <c r="H120" i="17"/>
  <c r="I120" i="17"/>
  <c r="J120" i="17"/>
  <c r="K120" i="17"/>
  <c r="L120" i="17"/>
  <c r="G95" i="17"/>
  <c r="H95" i="17"/>
  <c r="I95" i="17"/>
  <c r="J95" i="17"/>
  <c r="K95" i="17"/>
  <c r="L95" i="17"/>
  <c r="H105" i="20"/>
  <c r="I105" i="20"/>
  <c r="J105" i="20"/>
  <c r="K105" i="20"/>
  <c r="L105" i="20"/>
  <c r="G105" i="20"/>
  <c r="I135" i="20"/>
  <c r="J135" i="20"/>
  <c r="L135" i="20"/>
  <c r="G135" i="20"/>
  <c r="H135" i="20"/>
  <c r="K135" i="20"/>
  <c r="G196" i="20"/>
  <c r="H196" i="20"/>
  <c r="I196" i="20"/>
  <c r="K196" i="20"/>
  <c r="J196" i="20"/>
  <c r="L196" i="20"/>
  <c r="J213" i="17" l="1"/>
  <c r="H213" i="17"/>
  <c r="G213" i="17"/>
  <c r="M213" i="17"/>
  <c r="M120" i="17"/>
  <c r="M262" i="17"/>
  <c r="G262" i="17"/>
  <c r="H262" i="17"/>
  <c r="I262" i="17"/>
  <c r="J262" i="17"/>
  <c r="K262" i="17"/>
  <c r="L262" i="17"/>
  <c r="M143" i="17"/>
  <c r="K143" i="17"/>
  <c r="L143" i="17"/>
  <c r="G143" i="17"/>
  <c r="H143" i="17"/>
  <c r="J143" i="17"/>
  <c r="I143" i="17"/>
  <c r="M97" i="17"/>
  <c r="M237" i="17"/>
  <c r="H237" i="17"/>
  <c r="I237" i="17"/>
  <c r="G237" i="17"/>
  <c r="L237" i="17"/>
  <c r="J237" i="17"/>
  <c r="K237" i="17"/>
  <c r="M74" i="17"/>
  <c r="M190" i="17"/>
  <c r="M166" i="17"/>
  <c r="M197" i="20"/>
  <c r="M284" i="17"/>
  <c r="C290" i="20"/>
  <c r="C291" i="20" s="1"/>
  <c r="C292" i="20" s="1"/>
  <c r="C293" i="20" s="1"/>
  <c r="C294" i="20" s="1"/>
  <c r="C295" i="20" s="1"/>
  <c r="C296" i="20" s="1"/>
  <c r="C297" i="20" s="1"/>
  <c r="C298" i="20" s="1"/>
  <c r="M289" i="20"/>
  <c r="I289" i="20"/>
  <c r="H289" i="20"/>
  <c r="K289" i="20"/>
  <c r="L289" i="20"/>
  <c r="G289" i="20"/>
  <c r="J289" i="20"/>
  <c r="M308" i="17"/>
  <c r="G307" i="17"/>
  <c r="H307" i="17"/>
  <c r="I307" i="17"/>
  <c r="J307" i="17"/>
  <c r="K307" i="17"/>
  <c r="L307" i="17"/>
  <c r="H75" i="20"/>
  <c r="G75" i="20"/>
  <c r="I75" i="20"/>
  <c r="J75" i="20"/>
  <c r="K75" i="20"/>
  <c r="L75" i="20"/>
  <c r="G283" i="17"/>
  <c r="H283" i="17"/>
  <c r="I283" i="17"/>
  <c r="J283" i="17"/>
  <c r="K283" i="17"/>
  <c r="L283" i="17"/>
  <c r="G214" i="17"/>
  <c r="H214" i="17"/>
  <c r="I214" i="17"/>
  <c r="J214" i="17"/>
  <c r="K214" i="17"/>
  <c r="L214" i="17"/>
  <c r="G190" i="17"/>
  <c r="H190" i="17"/>
  <c r="I190" i="17"/>
  <c r="J190" i="17"/>
  <c r="K190" i="17"/>
  <c r="L190" i="17"/>
  <c r="G167" i="17"/>
  <c r="H167" i="17"/>
  <c r="I167" i="17"/>
  <c r="J167" i="17"/>
  <c r="K167" i="17"/>
  <c r="L167" i="17"/>
  <c r="G96" i="17"/>
  <c r="H96" i="17"/>
  <c r="I96" i="17"/>
  <c r="J96" i="17"/>
  <c r="K96" i="17"/>
  <c r="L96" i="17"/>
  <c r="G121" i="17"/>
  <c r="H121" i="17"/>
  <c r="I121" i="17"/>
  <c r="J121" i="17"/>
  <c r="K121" i="17"/>
  <c r="L121" i="17"/>
  <c r="G72" i="17"/>
  <c r="H72" i="17"/>
  <c r="I72" i="17"/>
  <c r="J72" i="17"/>
  <c r="K72" i="17"/>
  <c r="L72" i="17"/>
  <c r="H197" i="20"/>
  <c r="I197" i="20"/>
  <c r="J197" i="20"/>
  <c r="L197" i="20"/>
  <c r="K197" i="20"/>
  <c r="G197" i="20"/>
  <c r="I136" i="20"/>
  <c r="J136" i="20"/>
  <c r="L136" i="20"/>
  <c r="G136" i="20"/>
  <c r="H136" i="20"/>
  <c r="K136" i="20"/>
  <c r="H106" i="20"/>
  <c r="I106" i="20"/>
  <c r="J106" i="20"/>
  <c r="K106" i="20"/>
  <c r="L106" i="20"/>
  <c r="G106" i="20"/>
  <c r="M107" i="20" l="1"/>
  <c r="M167" i="17"/>
  <c r="M263" i="17"/>
  <c r="H263" i="17"/>
  <c r="J263" i="17"/>
  <c r="L263" i="17"/>
  <c r="I263" i="17"/>
  <c r="K263" i="17"/>
  <c r="G263" i="17"/>
  <c r="M191" i="17"/>
  <c r="M238" i="17"/>
  <c r="G238" i="17"/>
  <c r="H238" i="17"/>
  <c r="I238" i="17"/>
  <c r="J238" i="17"/>
  <c r="K238" i="17"/>
  <c r="L238" i="17"/>
  <c r="M144" i="17"/>
  <c r="G144" i="17"/>
  <c r="H144" i="17"/>
  <c r="I144" i="17"/>
  <c r="K144" i="17"/>
  <c r="L144" i="17"/>
  <c r="J144" i="17"/>
  <c r="K122" i="17"/>
  <c r="M121" i="17"/>
  <c r="M98" i="17"/>
  <c r="K215" i="17"/>
  <c r="M214" i="17"/>
  <c r="G382" i="20"/>
  <c r="M290" i="20"/>
  <c r="J290" i="20"/>
  <c r="K290" i="20"/>
  <c r="L290" i="20"/>
  <c r="H290" i="20"/>
  <c r="I290" i="20"/>
  <c r="G290" i="20"/>
  <c r="M309" i="17"/>
  <c r="M285" i="17"/>
  <c r="I308" i="17"/>
  <c r="H308" i="17"/>
  <c r="J308" i="17"/>
  <c r="L308" i="17"/>
  <c r="G308" i="17"/>
  <c r="K308" i="17"/>
  <c r="J76" i="20"/>
  <c r="L76" i="20"/>
  <c r="G76" i="20"/>
  <c r="H76" i="20"/>
  <c r="K76" i="20"/>
  <c r="I76" i="20"/>
  <c r="G284" i="17"/>
  <c r="H284" i="17"/>
  <c r="I284" i="17"/>
  <c r="J284" i="17"/>
  <c r="K284" i="17"/>
  <c r="L284" i="17"/>
  <c r="L215" i="17"/>
  <c r="G191" i="17"/>
  <c r="H191" i="17"/>
  <c r="I191" i="17"/>
  <c r="J191" i="17"/>
  <c r="K191" i="17"/>
  <c r="L191" i="17"/>
  <c r="G168" i="17"/>
  <c r="H168" i="17"/>
  <c r="I168" i="17"/>
  <c r="J168" i="17"/>
  <c r="K168" i="17"/>
  <c r="L168" i="17"/>
  <c r="G97" i="17"/>
  <c r="H97" i="17"/>
  <c r="I97" i="17"/>
  <c r="J97" i="17"/>
  <c r="K97" i="17"/>
  <c r="L97" i="17"/>
  <c r="G73" i="17"/>
  <c r="H73" i="17"/>
  <c r="I73" i="17"/>
  <c r="J73" i="17"/>
  <c r="K73" i="17"/>
  <c r="L73" i="17"/>
  <c r="L382" i="20" l="1"/>
  <c r="M108" i="20"/>
  <c r="W57" i="20" s="1"/>
  <c r="I382" i="20"/>
  <c r="K382" i="20"/>
  <c r="J382" i="20"/>
  <c r="H382" i="20"/>
  <c r="I215" i="17"/>
  <c r="H215" i="17"/>
  <c r="J215" i="17"/>
  <c r="G215" i="17"/>
  <c r="L122" i="17"/>
  <c r="M215" i="17"/>
  <c r="M122" i="17"/>
  <c r="I122" i="17"/>
  <c r="M99" i="17"/>
  <c r="M239" i="17"/>
  <c r="G239" i="17"/>
  <c r="H239" i="17"/>
  <c r="I239" i="17"/>
  <c r="J239" i="17"/>
  <c r="K239" i="17"/>
  <c r="L239" i="17"/>
  <c r="M264" i="17"/>
  <c r="H264" i="17"/>
  <c r="I264" i="17"/>
  <c r="G264" i="17"/>
  <c r="J264" i="17"/>
  <c r="K264" i="17"/>
  <c r="L264" i="17"/>
  <c r="H122" i="17"/>
  <c r="G122" i="17"/>
  <c r="J122" i="17"/>
  <c r="M76" i="17"/>
  <c r="M145" i="17"/>
  <c r="G145" i="17"/>
  <c r="H145" i="17"/>
  <c r="L145" i="17"/>
  <c r="I145" i="17"/>
  <c r="J145" i="17"/>
  <c r="K145" i="17"/>
  <c r="M192" i="17"/>
  <c r="M168" i="17"/>
  <c r="M77" i="20"/>
  <c r="J77" i="20"/>
  <c r="K77" i="20"/>
  <c r="L77" i="20"/>
  <c r="G77" i="20"/>
  <c r="H77" i="20"/>
  <c r="I77" i="20"/>
  <c r="M310" i="17"/>
  <c r="M228" i="20"/>
  <c r="J228" i="20"/>
  <c r="I228" i="20"/>
  <c r="G228" i="20"/>
  <c r="K228" i="20"/>
  <c r="L228" i="20"/>
  <c r="H228" i="20"/>
  <c r="M167" i="20"/>
  <c r="I167" i="20"/>
  <c r="H167" i="20"/>
  <c r="J167" i="20"/>
  <c r="K167" i="20"/>
  <c r="L167" i="20"/>
  <c r="G167" i="20"/>
  <c r="M351" i="20"/>
  <c r="I351" i="20"/>
  <c r="H351" i="20"/>
  <c r="J351" i="20"/>
  <c r="K351" i="20"/>
  <c r="L351" i="20"/>
  <c r="G351" i="20"/>
  <c r="M321" i="20"/>
  <c r="G321" i="20"/>
  <c r="I321" i="20"/>
  <c r="H321" i="20"/>
  <c r="J321" i="20"/>
  <c r="K321" i="20"/>
  <c r="L321" i="20"/>
  <c r="M286" i="17"/>
  <c r="M137" i="20"/>
  <c r="M258" i="20"/>
  <c r="J258" i="20"/>
  <c r="L258" i="20"/>
  <c r="G258" i="20"/>
  <c r="H258" i="20"/>
  <c r="I258" i="20"/>
  <c r="K258" i="20"/>
  <c r="G383" i="20"/>
  <c r="M382" i="20"/>
  <c r="H309" i="17"/>
  <c r="I309" i="17"/>
  <c r="J309" i="17"/>
  <c r="K309" i="17"/>
  <c r="L309" i="17"/>
  <c r="G309" i="17"/>
  <c r="G285" i="17"/>
  <c r="H285" i="17"/>
  <c r="I285" i="17"/>
  <c r="J285" i="17"/>
  <c r="K285" i="17"/>
  <c r="L285" i="17"/>
  <c r="G216" i="17"/>
  <c r="H216" i="17"/>
  <c r="I216" i="17"/>
  <c r="J216" i="17"/>
  <c r="K216" i="17"/>
  <c r="L216" i="17"/>
  <c r="G192" i="17"/>
  <c r="H192" i="17"/>
  <c r="I192" i="17"/>
  <c r="J192" i="17"/>
  <c r="K192" i="17"/>
  <c r="L192" i="17"/>
  <c r="G169" i="17"/>
  <c r="I169" i="17"/>
  <c r="J169" i="17"/>
  <c r="K169" i="17"/>
  <c r="L169" i="17"/>
  <c r="G98" i="17"/>
  <c r="H98" i="17"/>
  <c r="I98" i="17"/>
  <c r="J98" i="17"/>
  <c r="K98" i="17"/>
  <c r="L98" i="17"/>
  <c r="G123" i="17"/>
  <c r="H123" i="17"/>
  <c r="I123" i="17"/>
  <c r="J123" i="17"/>
  <c r="K123" i="17"/>
  <c r="L123" i="17"/>
  <c r="G74" i="17"/>
  <c r="H74" i="17"/>
  <c r="I74" i="17"/>
  <c r="J74" i="17"/>
  <c r="K74" i="17"/>
  <c r="L74" i="17"/>
  <c r="I383" i="20" l="1"/>
  <c r="M109" i="20"/>
  <c r="L383" i="20"/>
  <c r="H383" i="20"/>
  <c r="J383" i="20"/>
  <c r="M169" i="17"/>
  <c r="M146" i="17"/>
  <c r="I146" i="17"/>
  <c r="J146" i="17"/>
  <c r="K146" i="17"/>
  <c r="H146" i="17"/>
  <c r="L146" i="17"/>
  <c r="G146" i="17"/>
  <c r="M240" i="17"/>
  <c r="L240" i="17"/>
  <c r="K240" i="17"/>
  <c r="J240" i="17"/>
  <c r="G240" i="17"/>
  <c r="H240" i="17"/>
  <c r="I240" i="17"/>
  <c r="H169" i="17"/>
  <c r="M193" i="17"/>
  <c r="M77" i="17"/>
  <c r="M265" i="17"/>
  <c r="G265" i="17"/>
  <c r="H265" i="17"/>
  <c r="I265" i="17"/>
  <c r="L265" i="17"/>
  <c r="J265" i="17"/>
  <c r="K265" i="17"/>
  <c r="M100" i="17"/>
  <c r="M123" i="17"/>
  <c r="M216" i="17"/>
  <c r="M198" i="20"/>
  <c r="M259" i="20"/>
  <c r="W62" i="20" s="1"/>
  <c r="K259" i="20"/>
  <c r="U62" i="20" s="1"/>
  <c r="I259" i="20"/>
  <c r="S62" i="20" s="1"/>
  <c r="G259" i="20"/>
  <c r="Q62" i="20" s="1"/>
  <c r="L259" i="20"/>
  <c r="V62" i="20" s="1"/>
  <c r="H259" i="20"/>
  <c r="R62" i="20" s="1"/>
  <c r="J259" i="20"/>
  <c r="T62" i="20" s="1"/>
  <c r="M352" i="20"/>
  <c r="W65" i="20" s="1"/>
  <c r="I352" i="20"/>
  <c r="S65" i="20" s="1"/>
  <c r="J352" i="20"/>
  <c r="T65" i="20" s="1"/>
  <c r="L352" i="20"/>
  <c r="V65" i="20" s="1"/>
  <c r="H352" i="20"/>
  <c r="R65" i="20" s="1"/>
  <c r="G352" i="20"/>
  <c r="Q65" i="20" s="1"/>
  <c r="K352" i="20"/>
  <c r="U65" i="20" s="1"/>
  <c r="G384" i="20"/>
  <c r="M383" i="20"/>
  <c r="M138" i="20"/>
  <c r="W58" i="20" s="1"/>
  <c r="M322" i="20"/>
  <c r="W64" i="20" s="1"/>
  <c r="G322" i="20"/>
  <c r="Q64" i="20" s="1"/>
  <c r="H322" i="20"/>
  <c r="R64" i="20" s="1"/>
  <c r="I322" i="20"/>
  <c r="S64" i="20" s="1"/>
  <c r="K322" i="20"/>
  <c r="U64" i="20" s="1"/>
  <c r="J322" i="20"/>
  <c r="T64" i="20" s="1"/>
  <c r="L322" i="20"/>
  <c r="V64" i="20" s="1"/>
  <c r="M229" i="20"/>
  <c r="W61" i="20" s="1"/>
  <c r="I229" i="20"/>
  <c r="S61" i="20" s="1"/>
  <c r="K229" i="20"/>
  <c r="U61" i="20" s="1"/>
  <c r="J229" i="20"/>
  <c r="T61" i="20" s="1"/>
  <c r="G229" i="20"/>
  <c r="Q61" i="20" s="1"/>
  <c r="H229" i="20"/>
  <c r="R61" i="20" s="1"/>
  <c r="L229" i="20"/>
  <c r="V61" i="20" s="1"/>
  <c r="K383" i="20"/>
  <c r="M287" i="17"/>
  <c r="M168" i="20"/>
  <c r="W59" i="20" s="1"/>
  <c r="J168" i="20"/>
  <c r="T59" i="20" s="1"/>
  <c r="K168" i="20"/>
  <c r="U59" i="20" s="1"/>
  <c r="L168" i="20"/>
  <c r="V59" i="20" s="1"/>
  <c r="I168" i="20"/>
  <c r="S59" i="20" s="1"/>
  <c r="G168" i="20"/>
  <c r="Q59" i="20" s="1"/>
  <c r="H168" i="20"/>
  <c r="R59" i="20" s="1"/>
  <c r="M311" i="17"/>
  <c r="M78" i="20"/>
  <c r="W56" i="20" s="1"/>
  <c r="I78" i="20"/>
  <c r="S56" i="20" s="1"/>
  <c r="J78" i="20"/>
  <c r="T56" i="20" s="1"/>
  <c r="K78" i="20"/>
  <c r="U56" i="20" s="1"/>
  <c r="L78" i="20"/>
  <c r="V56" i="20" s="1"/>
  <c r="G78" i="20"/>
  <c r="Q56" i="20" s="1"/>
  <c r="H78" i="20"/>
  <c r="R56" i="20" s="1"/>
  <c r="G310" i="17"/>
  <c r="H310" i="17"/>
  <c r="I310" i="17"/>
  <c r="J310" i="17"/>
  <c r="K310" i="17"/>
  <c r="L310" i="17"/>
  <c r="G286" i="17"/>
  <c r="H286" i="17"/>
  <c r="I286" i="17"/>
  <c r="J286" i="17"/>
  <c r="K286" i="17"/>
  <c r="L286" i="17"/>
  <c r="G193" i="17"/>
  <c r="H193" i="17"/>
  <c r="I193" i="17"/>
  <c r="J193" i="17"/>
  <c r="K193" i="17"/>
  <c r="L193" i="17"/>
  <c r="G170" i="17"/>
  <c r="H170" i="17"/>
  <c r="I170" i="17"/>
  <c r="J170" i="17"/>
  <c r="K170" i="17"/>
  <c r="L170" i="17"/>
  <c r="G99" i="17"/>
  <c r="H99" i="17"/>
  <c r="I99" i="17"/>
  <c r="J99" i="17"/>
  <c r="K99" i="17"/>
  <c r="L99" i="17"/>
  <c r="G75" i="17"/>
  <c r="H75" i="17"/>
  <c r="I75" i="17"/>
  <c r="J75" i="17"/>
  <c r="K75" i="17"/>
  <c r="L75" i="17"/>
  <c r="H107" i="20"/>
  <c r="I107" i="20"/>
  <c r="J107" i="20"/>
  <c r="K107" i="20"/>
  <c r="L107" i="20"/>
  <c r="G107" i="20"/>
  <c r="I137" i="20"/>
  <c r="J137" i="20"/>
  <c r="L137" i="20"/>
  <c r="G137" i="20"/>
  <c r="H137" i="20"/>
  <c r="K137" i="20"/>
  <c r="K198" i="20"/>
  <c r="L198" i="20"/>
  <c r="G198" i="20"/>
  <c r="H198" i="20"/>
  <c r="I198" i="20"/>
  <c r="J198" i="20"/>
  <c r="M110" i="20" l="1"/>
  <c r="J384" i="20"/>
  <c r="L384" i="20"/>
  <c r="I384" i="20"/>
  <c r="K384" i="20"/>
  <c r="H384" i="20"/>
  <c r="M241" i="17"/>
  <c r="K241" i="17"/>
  <c r="L241" i="17"/>
  <c r="J241" i="17"/>
  <c r="G241" i="17"/>
  <c r="H241" i="17"/>
  <c r="I241" i="17"/>
  <c r="M170" i="17"/>
  <c r="M79" i="20"/>
  <c r="G79" i="20"/>
  <c r="J79" i="20"/>
  <c r="H79" i="20"/>
  <c r="I79" i="20"/>
  <c r="K79" i="20"/>
  <c r="L79" i="20"/>
  <c r="M169" i="20"/>
  <c r="K169" i="20"/>
  <c r="G169" i="20"/>
  <c r="J169" i="20"/>
  <c r="L169" i="20"/>
  <c r="H169" i="20"/>
  <c r="I169" i="20"/>
  <c r="M230" i="20"/>
  <c r="H230" i="20"/>
  <c r="L230" i="20"/>
  <c r="J230" i="20"/>
  <c r="K230" i="20"/>
  <c r="G230" i="20"/>
  <c r="I230" i="20"/>
  <c r="M139" i="20"/>
  <c r="M353" i="20"/>
  <c r="I353" i="20"/>
  <c r="J353" i="20"/>
  <c r="H353" i="20"/>
  <c r="L353" i="20"/>
  <c r="G353" i="20"/>
  <c r="K353" i="20"/>
  <c r="M199" i="20"/>
  <c r="W60" i="20" s="1"/>
  <c r="M312" i="17"/>
  <c r="M288" i="17"/>
  <c r="K385" i="20"/>
  <c r="M384" i="20"/>
  <c r="M323" i="20"/>
  <c r="G323" i="20"/>
  <c r="H323" i="20"/>
  <c r="I323" i="20"/>
  <c r="K323" i="20"/>
  <c r="L323" i="20"/>
  <c r="J323" i="20"/>
  <c r="M260" i="20"/>
  <c r="I260" i="20"/>
  <c r="G260" i="20"/>
  <c r="J260" i="20"/>
  <c r="H260" i="20"/>
  <c r="L260" i="20"/>
  <c r="K260" i="20"/>
  <c r="M291" i="20"/>
  <c r="J291" i="20"/>
  <c r="K291" i="20"/>
  <c r="L291" i="20"/>
  <c r="I291" i="20"/>
  <c r="G291" i="20"/>
  <c r="H291" i="20"/>
  <c r="K311" i="17"/>
  <c r="G311" i="17"/>
  <c r="L311" i="17"/>
  <c r="J311" i="17"/>
  <c r="H311" i="17"/>
  <c r="I311" i="17"/>
  <c r="I385" i="20"/>
  <c r="G287" i="17"/>
  <c r="H287" i="17"/>
  <c r="I287" i="17"/>
  <c r="J287" i="17"/>
  <c r="K287" i="17"/>
  <c r="L287" i="17"/>
  <c r="G100" i="17"/>
  <c r="H100" i="17"/>
  <c r="I100" i="17"/>
  <c r="J100" i="17"/>
  <c r="K100" i="17"/>
  <c r="L100" i="17"/>
  <c r="G76" i="17"/>
  <c r="H76" i="17"/>
  <c r="I76" i="17"/>
  <c r="J76" i="17"/>
  <c r="K76" i="17"/>
  <c r="L76" i="17"/>
  <c r="L199" i="20"/>
  <c r="V60" i="20" s="1"/>
  <c r="H199" i="20"/>
  <c r="R60" i="20" s="1"/>
  <c r="G199" i="20"/>
  <c r="Q60" i="20" s="1"/>
  <c r="I199" i="20"/>
  <c r="S60" i="20" s="1"/>
  <c r="J199" i="20"/>
  <c r="T60" i="20" s="1"/>
  <c r="K199" i="20"/>
  <c r="U60" i="20" s="1"/>
  <c r="I138" i="20"/>
  <c r="S58" i="20" s="1"/>
  <c r="J138" i="20"/>
  <c r="T58" i="20" s="1"/>
  <c r="L138" i="20"/>
  <c r="V58" i="20" s="1"/>
  <c r="G138" i="20"/>
  <c r="Q58" i="20" s="1"/>
  <c r="H138" i="20"/>
  <c r="R58" i="20" s="1"/>
  <c r="K138" i="20"/>
  <c r="U58" i="20" s="1"/>
  <c r="H108" i="20"/>
  <c r="R57" i="20" s="1"/>
  <c r="I108" i="20"/>
  <c r="S57" i="20" s="1"/>
  <c r="J108" i="20"/>
  <c r="T57" i="20" s="1"/>
  <c r="K108" i="20"/>
  <c r="U57" i="20" s="1"/>
  <c r="L108" i="20"/>
  <c r="V57" i="20" s="1"/>
  <c r="G108" i="20"/>
  <c r="Q57" i="20" s="1"/>
  <c r="L385" i="20" l="1"/>
  <c r="J385" i="20"/>
  <c r="H385" i="20"/>
  <c r="G385" i="20"/>
  <c r="M111" i="20"/>
  <c r="M242" i="17"/>
  <c r="K242" i="17"/>
  <c r="G242" i="17"/>
  <c r="H242" i="17"/>
  <c r="I242" i="17"/>
  <c r="L242" i="17"/>
  <c r="J242" i="17"/>
  <c r="M292" i="20"/>
  <c r="W63" i="20" s="1"/>
  <c r="K292" i="20"/>
  <c r="U63" i="20" s="1"/>
  <c r="L292" i="20"/>
  <c r="V63" i="20" s="1"/>
  <c r="I292" i="20"/>
  <c r="S63" i="20" s="1"/>
  <c r="G292" i="20"/>
  <c r="Q63" i="20" s="1"/>
  <c r="H292" i="20"/>
  <c r="R63" i="20" s="1"/>
  <c r="J292" i="20"/>
  <c r="T63" i="20" s="1"/>
  <c r="M170" i="20"/>
  <c r="L170" i="20"/>
  <c r="H170" i="20"/>
  <c r="G170" i="20"/>
  <c r="K170" i="20"/>
  <c r="I170" i="20"/>
  <c r="J170" i="20"/>
  <c r="M354" i="20"/>
  <c r="I354" i="20"/>
  <c r="J354" i="20"/>
  <c r="K354" i="20"/>
  <c r="L354" i="20"/>
  <c r="H354" i="20"/>
  <c r="G354" i="20"/>
  <c r="M231" i="20"/>
  <c r="L231" i="20"/>
  <c r="G231" i="20"/>
  <c r="I231" i="20"/>
  <c r="H231" i="20"/>
  <c r="K231" i="20"/>
  <c r="J231" i="20"/>
  <c r="M324" i="20"/>
  <c r="H324" i="20"/>
  <c r="J324" i="20"/>
  <c r="L324" i="20"/>
  <c r="G324" i="20"/>
  <c r="K324" i="20"/>
  <c r="I324" i="20"/>
  <c r="M200" i="20"/>
  <c r="M140" i="20"/>
  <c r="M261" i="20"/>
  <c r="I261" i="20"/>
  <c r="G261" i="20"/>
  <c r="K261" i="20"/>
  <c r="L261" i="20"/>
  <c r="J261" i="20"/>
  <c r="H261" i="20"/>
  <c r="H386" i="20"/>
  <c r="M385" i="20"/>
  <c r="M80" i="20"/>
  <c r="I80" i="20"/>
  <c r="H80" i="20"/>
  <c r="J80" i="20"/>
  <c r="L80" i="20"/>
  <c r="G80" i="20"/>
  <c r="K80" i="20"/>
  <c r="H312" i="17"/>
  <c r="I312" i="17"/>
  <c r="K312" i="17"/>
  <c r="J312" i="17"/>
  <c r="L312" i="17"/>
  <c r="G312" i="17"/>
  <c r="I386" i="20"/>
  <c r="K386" i="20"/>
  <c r="J386" i="20"/>
  <c r="G386" i="20"/>
  <c r="G288" i="17"/>
  <c r="H288" i="17"/>
  <c r="I288" i="17"/>
  <c r="J288" i="17"/>
  <c r="K288" i="17"/>
  <c r="L288" i="17"/>
  <c r="G77" i="17"/>
  <c r="H77" i="17"/>
  <c r="I77" i="17"/>
  <c r="J77" i="17"/>
  <c r="K77" i="17"/>
  <c r="L77" i="17"/>
  <c r="H109" i="20"/>
  <c r="I109" i="20"/>
  <c r="J109" i="20"/>
  <c r="K109" i="20"/>
  <c r="L109" i="20"/>
  <c r="G109" i="20"/>
  <c r="I139" i="20"/>
  <c r="J139" i="20"/>
  <c r="L139" i="20"/>
  <c r="G139" i="20"/>
  <c r="H139" i="20"/>
  <c r="K139" i="20"/>
  <c r="G200" i="20"/>
  <c r="I200" i="20"/>
  <c r="H200" i="20"/>
  <c r="J200" i="20"/>
  <c r="K200" i="20"/>
  <c r="L200" i="20"/>
  <c r="L386" i="20" l="1"/>
  <c r="M112" i="20"/>
  <c r="J217" i="17"/>
  <c r="M81" i="20"/>
  <c r="I81" i="20"/>
  <c r="J81" i="20"/>
  <c r="K81" i="20"/>
  <c r="L81" i="20"/>
  <c r="G81" i="20"/>
  <c r="H81" i="20"/>
  <c r="M262" i="20"/>
  <c r="K262" i="20"/>
  <c r="I262" i="20"/>
  <c r="J262" i="20"/>
  <c r="H262" i="20"/>
  <c r="L262" i="20"/>
  <c r="G262" i="20"/>
  <c r="M232" i="20"/>
  <c r="J232" i="20"/>
  <c r="L232" i="20"/>
  <c r="K232" i="20"/>
  <c r="I232" i="20"/>
  <c r="G232" i="20"/>
  <c r="H232" i="20"/>
  <c r="L387" i="20"/>
  <c r="M386" i="20"/>
  <c r="M141" i="20"/>
  <c r="M325" i="20"/>
  <c r="K325" i="20"/>
  <c r="G325" i="20"/>
  <c r="J325" i="20"/>
  <c r="L325" i="20"/>
  <c r="H325" i="20"/>
  <c r="I325" i="20"/>
  <c r="M201" i="20"/>
  <c r="M355" i="20"/>
  <c r="H355" i="20"/>
  <c r="I355" i="20"/>
  <c r="L355" i="20"/>
  <c r="G355" i="20"/>
  <c r="J355" i="20"/>
  <c r="K355" i="20"/>
  <c r="M171" i="20"/>
  <c r="G171" i="20"/>
  <c r="I171" i="20"/>
  <c r="H171" i="20"/>
  <c r="J171" i="20"/>
  <c r="K171" i="20"/>
  <c r="L171" i="20"/>
  <c r="M293" i="20"/>
  <c r="H293" i="20"/>
  <c r="I293" i="20"/>
  <c r="G293" i="20"/>
  <c r="K293" i="20"/>
  <c r="J293" i="20"/>
  <c r="L293" i="20"/>
  <c r="H217" i="17"/>
  <c r="I217" i="17"/>
  <c r="G124" i="17"/>
  <c r="H124" i="17"/>
  <c r="I124" i="17"/>
  <c r="J124" i="17"/>
  <c r="K124" i="17"/>
  <c r="L124" i="17"/>
  <c r="G201" i="20"/>
  <c r="H201" i="20"/>
  <c r="J201" i="20"/>
  <c r="I201" i="20"/>
  <c r="K201" i="20"/>
  <c r="L201" i="20"/>
  <c r="I140" i="20"/>
  <c r="J140" i="20"/>
  <c r="L140" i="20"/>
  <c r="G140" i="20"/>
  <c r="H140" i="20"/>
  <c r="K140" i="20"/>
  <c r="H110" i="20"/>
  <c r="I110" i="20"/>
  <c r="J110" i="20"/>
  <c r="K110" i="20"/>
  <c r="L110" i="20"/>
  <c r="G110" i="20"/>
  <c r="AD35" i="6"/>
  <c r="AC35" i="6"/>
  <c r="Q35" i="6"/>
  <c r="P35" i="6"/>
  <c r="D35" i="6"/>
  <c r="C35" i="6"/>
  <c r="M113" i="20" l="1"/>
  <c r="G217" i="17"/>
  <c r="K217" i="17"/>
  <c r="L217" i="17"/>
  <c r="M194" i="17"/>
  <c r="M78" i="17"/>
  <c r="K125" i="17"/>
  <c r="M124" i="17"/>
  <c r="M147" i="17"/>
  <c r="H147" i="17"/>
  <c r="I147" i="17"/>
  <c r="J147" i="17"/>
  <c r="K147" i="17"/>
  <c r="G147" i="17"/>
  <c r="L147" i="17"/>
  <c r="M266" i="17"/>
  <c r="H266" i="17"/>
  <c r="J266" i="17"/>
  <c r="I266" i="17"/>
  <c r="K266" i="17"/>
  <c r="L266" i="17"/>
  <c r="G266" i="17"/>
  <c r="M217" i="17"/>
  <c r="M101" i="17"/>
  <c r="J387" i="20"/>
  <c r="G387" i="20"/>
  <c r="I387" i="20"/>
  <c r="H387" i="20"/>
  <c r="K387" i="20"/>
  <c r="M294" i="20"/>
  <c r="H294" i="20"/>
  <c r="G294" i="20"/>
  <c r="I294" i="20"/>
  <c r="J294" i="20"/>
  <c r="K294" i="20"/>
  <c r="L294" i="20"/>
  <c r="M387" i="20"/>
  <c r="M263" i="20"/>
  <c r="K263" i="20"/>
  <c r="G263" i="20"/>
  <c r="I263" i="20"/>
  <c r="L263" i="20"/>
  <c r="H263" i="20"/>
  <c r="J263" i="20"/>
  <c r="M233" i="20"/>
  <c r="L233" i="20"/>
  <c r="G233" i="20"/>
  <c r="I233" i="20"/>
  <c r="J233" i="20"/>
  <c r="K233" i="20"/>
  <c r="H233" i="20"/>
  <c r="M356" i="20"/>
  <c r="J356" i="20"/>
  <c r="I356" i="20"/>
  <c r="K356" i="20"/>
  <c r="H356" i="20"/>
  <c r="L356" i="20"/>
  <c r="G356" i="20"/>
  <c r="M326" i="20"/>
  <c r="H326" i="20"/>
  <c r="G326" i="20"/>
  <c r="I326" i="20"/>
  <c r="J326" i="20"/>
  <c r="K326" i="20"/>
  <c r="L326" i="20"/>
  <c r="M172" i="20"/>
  <c r="G172" i="20"/>
  <c r="H172" i="20"/>
  <c r="J172" i="20"/>
  <c r="K172" i="20"/>
  <c r="I172" i="20"/>
  <c r="L172" i="20"/>
  <c r="M202" i="20"/>
  <c r="M142" i="20"/>
  <c r="M82" i="20"/>
  <c r="I82" i="20"/>
  <c r="K82" i="20"/>
  <c r="H82" i="20"/>
  <c r="G82" i="20"/>
  <c r="J82" i="20"/>
  <c r="L82" i="20"/>
  <c r="AI35" i="6"/>
  <c r="AG35" i="6"/>
  <c r="AJ35" i="6"/>
  <c r="AK35" i="6"/>
  <c r="AL35" i="6"/>
  <c r="AH35" i="6"/>
  <c r="W35" i="6"/>
  <c r="V35" i="6"/>
  <c r="X35" i="6"/>
  <c r="Y35" i="6"/>
  <c r="T35" i="6"/>
  <c r="U35" i="6"/>
  <c r="K35" i="6"/>
  <c r="G35" i="6"/>
  <c r="H35" i="6"/>
  <c r="J35" i="6"/>
  <c r="L35" i="6"/>
  <c r="I35" i="6"/>
  <c r="G218" i="17"/>
  <c r="H218" i="17"/>
  <c r="I218" i="17"/>
  <c r="J218" i="17"/>
  <c r="K218" i="17"/>
  <c r="L218" i="17"/>
  <c r="G194" i="17"/>
  <c r="H194" i="17"/>
  <c r="I194" i="17"/>
  <c r="J194" i="17"/>
  <c r="K194" i="17"/>
  <c r="L194" i="17"/>
  <c r="G171" i="17"/>
  <c r="H171" i="17"/>
  <c r="I171" i="17"/>
  <c r="J171" i="17"/>
  <c r="K171" i="17"/>
  <c r="L171" i="17"/>
  <c r="H111" i="20"/>
  <c r="I111" i="20"/>
  <c r="J111" i="20"/>
  <c r="K111" i="20"/>
  <c r="L111" i="20"/>
  <c r="G111" i="20"/>
  <c r="G141" i="20"/>
  <c r="K141" i="20"/>
  <c r="L141" i="20"/>
  <c r="H141" i="20"/>
  <c r="J141" i="20"/>
  <c r="I141" i="20"/>
  <c r="G202" i="20"/>
  <c r="H202" i="20"/>
  <c r="I202" i="20"/>
  <c r="K202" i="20"/>
  <c r="J202" i="20"/>
  <c r="L202" i="20"/>
  <c r="S35" i="6"/>
  <c r="F35" i="6"/>
  <c r="AF35" i="6"/>
  <c r="M114" i="20" l="1"/>
  <c r="M218" i="17"/>
  <c r="M79" i="17"/>
  <c r="M125" i="17"/>
  <c r="J125" i="17"/>
  <c r="I125" i="17"/>
  <c r="M195" i="17"/>
  <c r="G195" i="17"/>
  <c r="H195" i="17"/>
  <c r="I195" i="17"/>
  <c r="K195" i="17"/>
  <c r="L195" i="17"/>
  <c r="J195" i="17"/>
  <c r="H125" i="17"/>
  <c r="L125" i="17"/>
  <c r="M148" i="17"/>
  <c r="K148" i="17"/>
  <c r="G148" i="17"/>
  <c r="L148" i="17"/>
  <c r="H148" i="17"/>
  <c r="I148" i="17"/>
  <c r="J148" i="17"/>
  <c r="M102" i="17"/>
  <c r="M267" i="17"/>
  <c r="J267" i="17"/>
  <c r="K267" i="17"/>
  <c r="L267" i="17"/>
  <c r="G267" i="17"/>
  <c r="H267" i="17"/>
  <c r="I267" i="17"/>
  <c r="G125" i="17"/>
  <c r="G172" i="17"/>
  <c r="M171" i="17"/>
  <c r="M83" i="20"/>
  <c r="I83" i="20"/>
  <c r="J83" i="20"/>
  <c r="K83" i="20"/>
  <c r="L83" i="20"/>
  <c r="G83" i="20"/>
  <c r="H83" i="20"/>
  <c r="M357" i="20"/>
  <c r="I357" i="20"/>
  <c r="H357" i="20"/>
  <c r="J357" i="20"/>
  <c r="K357" i="20"/>
  <c r="L357" i="20"/>
  <c r="G357" i="20"/>
  <c r="M289" i="17"/>
  <c r="M388" i="20"/>
  <c r="M143" i="20"/>
  <c r="M173" i="20"/>
  <c r="K173" i="20"/>
  <c r="G173" i="20"/>
  <c r="I173" i="20"/>
  <c r="H173" i="20"/>
  <c r="J173" i="20"/>
  <c r="L173" i="20"/>
  <c r="M327" i="20"/>
  <c r="G327" i="20"/>
  <c r="K327" i="20"/>
  <c r="H327" i="20"/>
  <c r="I327" i="20"/>
  <c r="J327" i="20"/>
  <c r="L327" i="20"/>
  <c r="M203" i="20"/>
  <c r="M313" i="17"/>
  <c r="M234" i="20"/>
  <c r="L234" i="20"/>
  <c r="G234" i="20"/>
  <c r="K234" i="20"/>
  <c r="H234" i="20"/>
  <c r="I234" i="20"/>
  <c r="J234" i="20"/>
  <c r="M264" i="20"/>
  <c r="L264" i="20"/>
  <c r="H264" i="20"/>
  <c r="I264" i="20"/>
  <c r="J264" i="20"/>
  <c r="G264" i="20"/>
  <c r="K264" i="20"/>
  <c r="M295" i="20"/>
  <c r="H295" i="20"/>
  <c r="I295" i="20"/>
  <c r="K295" i="20"/>
  <c r="L295" i="20"/>
  <c r="G295" i="20"/>
  <c r="J295" i="20"/>
  <c r="J388" i="20"/>
  <c r="L388" i="20"/>
  <c r="I388" i="20"/>
  <c r="K388" i="20"/>
  <c r="G388" i="20"/>
  <c r="H388" i="20"/>
  <c r="G101" i="17"/>
  <c r="H101" i="17"/>
  <c r="I101" i="17"/>
  <c r="J101" i="17"/>
  <c r="K101" i="17"/>
  <c r="L101" i="17"/>
  <c r="H203" i="20"/>
  <c r="I203" i="20"/>
  <c r="J203" i="20"/>
  <c r="L203" i="20"/>
  <c r="K203" i="20"/>
  <c r="G203" i="20"/>
  <c r="G142" i="20"/>
  <c r="L142" i="20"/>
  <c r="J142" i="20"/>
  <c r="K142" i="20"/>
  <c r="H142" i="20"/>
  <c r="I142" i="20"/>
  <c r="H112" i="20"/>
  <c r="I112" i="20"/>
  <c r="J112" i="20"/>
  <c r="K112" i="20"/>
  <c r="L112" i="20"/>
  <c r="G112" i="20"/>
  <c r="L172" i="17" l="1"/>
  <c r="K172" i="17"/>
  <c r="J172" i="17"/>
  <c r="H172" i="17"/>
  <c r="I172" i="17"/>
  <c r="M172" i="17"/>
  <c r="M243" i="17"/>
  <c r="G243" i="17"/>
  <c r="H243" i="17"/>
  <c r="I243" i="17"/>
  <c r="J243" i="17"/>
  <c r="L243" i="17"/>
  <c r="K243" i="17"/>
  <c r="M389" i="20"/>
  <c r="M358" i="20"/>
  <c r="I358" i="20"/>
  <c r="J358" i="20"/>
  <c r="K358" i="20"/>
  <c r="L358" i="20"/>
  <c r="H358" i="20"/>
  <c r="G358" i="20"/>
  <c r="M296" i="20"/>
  <c r="H296" i="20"/>
  <c r="I296" i="20"/>
  <c r="G296" i="20"/>
  <c r="L296" i="20"/>
  <c r="J296" i="20"/>
  <c r="K296" i="20"/>
  <c r="M290" i="17"/>
  <c r="M204" i="20"/>
  <c r="M235" i="20"/>
  <c r="I235" i="20"/>
  <c r="K235" i="20"/>
  <c r="G235" i="20"/>
  <c r="H235" i="20"/>
  <c r="L235" i="20"/>
  <c r="J235" i="20"/>
  <c r="M174" i="20"/>
  <c r="I174" i="20"/>
  <c r="K174" i="20"/>
  <c r="J174" i="20"/>
  <c r="L174" i="20"/>
  <c r="G174" i="20"/>
  <c r="H174" i="20"/>
  <c r="M265" i="20"/>
  <c r="G265" i="20"/>
  <c r="H265" i="20"/>
  <c r="K265" i="20"/>
  <c r="L265" i="20"/>
  <c r="I265" i="20"/>
  <c r="J265" i="20"/>
  <c r="M314" i="17"/>
  <c r="M328" i="20"/>
  <c r="J328" i="20"/>
  <c r="L328" i="20"/>
  <c r="K328" i="20"/>
  <c r="G328" i="20"/>
  <c r="H328" i="20"/>
  <c r="I328" i="20"/>
  <c r="M144" i="20"/>
  <c r="M84" i="20"/>
  <c r="H84" i="20"/>
  <c r="I84" i="20"/>
  <c r="G84" i="20"/>
  <c r="J84" i="20"/>
  <c r="K84" i="20"/>
  <c r="L84" i="20"/>
  <c r="K313" i="17"/>
  <c r="J313" i="17"/>
  <c r="G313" i="17"/>
  <c r="L313" i="17"/>
  <c r="H313" i="17"/>
  <c r="I313" i="17"/>
  <c r="J389" i="20"/>
  <c r="K389" i="20"/>
  <c r="I389" i="20"/>
  <c r="G389" i="20"/>
  <c r="H389" i="20"/>
  <c r="L389" i="20"/>
  <c r="G289" i="17"/>
  <c r="H289" i="17"/>
  <c r="I289" i="17"/>
  <c r="J289" i="17"/>
  <c r="K289" i="17"/>
  <c r="L289" i="17"/>
  <c r="G102" i="17"/>
  <c r="H102" i="17"/>
  <c r="I102" i="17"/>
  <c r="J102" i="17"/>
  <c r="K102" i="17"/>
  <c r="L102" i="17"/>
  <c r="G78" i="17"/>
  <c r="H78" i="17"/>
  <c r="I78" i="17"/>
  <c r="J78" i="17"/>
  <c r="K78" i="17"/>
  <c r="L78" i="17"/>
  <c r="M244" i="17" l="1"/>
  <c r="H244" i="17"/>
  <c r="I244" i="17"/>
  <c r="G244" i="17"/>
  <c r="J244" i="17"/>
  <c r="K244" i="17"/>
  <c r="L244" i="17"/>
  <c r="M205" i="20"/>
  <c r="M297" i="20"/>
  <c r="I297" i="20"/>
  <c r="H297" i="20"/>
  <c r="L297" i="20"/>
  <c r="G297" i="20"/>
  <c r="K297" i="20"/>
  <c r="J297" i="20"/>
  <c r="L314" i="17"/>
  <c r="H314" i="17"/>
  <c r="G314" i="17"/>
  <c r="I314" i="17"/>
  <c r="J314" i="17"/>
  <c r="K314" i="17"/>
  <c r="G290" i="17"/>
  <c r="H290" i="17"/>
  <c r="I290" i="17"/>
  <c r="J290" i="17"/>
  <c r="K290" i="17"/>
  <c r="L290" i="17"/>
  <c r="G79" i="17"/>
  <c r="H79" i="17"/>
  <c r="I79" i="17"/>
  <c r="J79" i="17"/>
  <c r="K79" i="17"/>
  <c r="L79" i="17"/>
  <c r="J204" i="20"/>
  <c r="K204" i="20"/>
  <c r="L204" i="20"/>
  <c r="G204" i="20"/>
  <c r="H204" i="20"/>
  <c r="I204" i="20"/>
  <c r="G143" i="20"/>
  <c r="I143" i="20"/>
  <c r="J143" i="20"/>
  <c r="K143" i="20"/>
  <c r="L143" i="20"/>
  <c r="H143" i="20"/>
  <c r="H113" i="20"/>
  <c r="I113" i="20"/>
  <c r="J113" i="20"/>
  <c r="K113" i="20"/>
  <c r="L113" i="20"/>
  <c r="G113" i="20"/>
  <c r="M298" i="20" l="1"/>
  <c r="H298" i="20"/>
  <c r="I298" i="20"/>
  <c r="G298" i="20"/>
  <c r="J298" i="20"/>
  <c r="K298" i="20"/>
  <c r="L298" i="20"/>
  <c r="H114" i="20"/>
  <c r="I114" i="20"/>
  <c r="J114" i="20"/>
  <c r="K114" i="20"/>
  <c r="L114" i="20"/>
  <c r="G114" i="20"/>
  <c r="G144" i="20"/>
  <c r="H144" i="20"/>
  <c r="J144" i="20"/>
  <c r="I144" i="20"/>
  <c r="K144" i="20"/>
  <c r="L144" i="20"/>
  <c r="K205" i="20"/>
  <c r="L205" i="20"/>
  <c r="G205" i="20"/>
  <c r="H205" i="20"/>
  <c r="I205" i="20"/>
  <c r="J205" i="20"/>
</calcChain>
</file>

<file path=xl/sharedStrings.xml><?xml version="1.0" encoding="utf-8"?>
<sst xmlns="http://schemas.openxmlformats.org/spreadsheetml/2006/main" count="64192" uniqueCount="268">
  <si>
    <t>ICF - RGGI - Flat Cap and Policy Case Results</t>
  </si>
  <si>
    <t>This file contains the RGGI results for the following cases:</t>
  </si>
  <si>
    <t>Case</t>
  </si>
  <si>
    <t>Description</t>
  </si>
  <si>
    <t>Case A Exploratory Policy Scenario</t>
  </si>
  <si>
    <t>Case B Exploratory Policy Scenario</t>
  </si>
  <si>
    <t>All the procured renewable projects and the in statute policies/regulations are accounted for, with RGGI Policy Case</t>
  </si>
  <si>
    <t xml:space="preserve">Case B Flat-Cap Scenario </t>
  </si>
  <si>
    <t>All the procured renewable projects and the in statute policies/regulations are accounted for, with the RGGI allowance capped at BAU flat post-2030</t>
  </si>
  <si>
    <t>Case A Exploratory Policy Scenario - No Price Control</t>
  </si>
  <si>
    <t>Based on Case A Exploratory Policy Scenario, remove ECR, CCR and reserve price after year 2027</t>
  </si>
  <si>
    <t>Case B Exploratory Policy Scenario - No Price Control</t>
  </si>
  <si>
    <t>Based on Case B Exploratory Policy Scenario, remove ECR, CCR and reserve price after year 2027</t>
  </si>
  <si>
    <t xml:space="preserve">Case A Flat-Cap Scenario </t>
  </si>
  <si>
    <t>Dropdowns</t>
  </si>
  <si>
    <t>Tabs on Regional Results, Capacity, Generation, Emissions, Fuel Consumption, Prices and Transmission include drop-down fields that allow for the selection of cases (listed above) and states/regions (listed below)</t>
  </si>
  <si>
    <t>Drop-Down</t>
  </si>
  <si>
    <t xml:space="preserve"> fields are shaded in grey on each respective tab</t>
  </si>
  <si>
    <t>CT</t>
  </si>
  <si>
    <t>DE</t>
  </si>
  <si>
    <t>ME</t>
  </si>
  <si>
    <t>MD</t>
  </si>
  <si>
    <t>MA</t>
  </si>
  <si>
    <t>NH</t>
  </si>
  <si>
    <t>NJ</t>
  </si>
  <si>
    <t>NY</t>
  </si>
  <si>
    <t>RI</t>
  </si>
  <si>
    <t>VT</t>
  </si>
  <si>
    <t>10-State Contributions</t>
  </si>
  <si>
    <t>RGGI PJM</t>
  </si>
  <si>
    <t>ISONE</t>
  </si>
  <si>
    <t>Charting and Calculations</t>
  </si>
  <si>
    <t>Upon selection the file will update automatically if calculations options are set to automatic (Formulas --&gt;Calculation options---&gt; Automatic). Alternatively, please press F9 after the selection to refresh results</t>
  </si>
  <si>
    <t>All charts showing multiple cases/states/regions are set up to update automatically as data refreshes. Axis may not always fully align across charts as data refreshes, hence we recommend ensuring the data charted is shown on comparable axis before analyzing results in detail</t>
  </si>
  <si>
    <t>Capacity and Generation data shown as "Imports" refers to firm contracted energy and capacity from contracted energy from Canada into New England and New York and is only visible on the state-level detail, not the 10-state RGGI aggregation</t>
  </si>
  <si>
    <r>
      <t>Please do not alter any data in</t>
    </r>
    <r>
      <rPr>
        <b/>
        <sz val="11"/>
        <color theme="1"/>
        <rFont val="Calibri"/>
        <family val="2"/>
        <scheme val="minor"/>
      </rPr>
      <t xml:space="preserve"> </t>
    </r>
    <r>
      <rPr>
        <b/>
        <u/>
        <sz val="11"/>
        <color theme="1"/>
        <rFont val="Calibri"/>
        <family val="2"/>
        <scheme val="minor"/>
      </rPr>
      <t>Case Data</t>
    </r>
    <r>
      <rPr>
        <sz val="11"/>
        <color theme="1"/>
        <rFont val="Calibri"/>
        <family val="2"/>
        <scheme val="minor"/>
      </rPr>
      <t xml:space="preserve"> or</t>
    </r>
    <r>
      <rPr>
        <b/>
        <sz val="11"/>
        <color theme="1"/>
        <rFont val="Calibri"/>
        <family val="2"/>
        <scheme val="minor"/>
      </rPr>
      <t xml:space="preserve"> </t>
    </r>
    <r>
      <rPr>
        <b/>
        <u/>
        <sz val="11"/>
        <color theme="1"/>
        <rFont val="Calibri"/>
        <family val="2"/>
        <scheme val="minor"/>
      </rPr>
      <t>Cases</t>
    </r>
    <r>
      <rPr>
        <sz val="11"/>
        <color theme="1"/>
        <rFont val="Calibri"/>
        <family val="2"/>
        <scheme val="minor"/>
      </rPr>
      <t xml:space="preserve"> tab</t>
    </r>
  </si>
  <si>
    <t>Privileged and Confidential</t>
  </si>
  <si>
    <t>Regional Results Summary</t>
  </si>
  <si>
    <t>Capacity Mix</t>
  </si>
  <si>
    <t>Generation Mix</t>
  </si>
  <si>
    <t>Emissions</t>
  </si>
  <si>
    <t>Case 1:</t>
  </si>
  <si>
    <t>Case 2:</t>
  </si>
  <si>
    <t>State/Region</t>
  </si>
  <si>
    <t>Case A Flat-Cap Scenario</t>
  </si>
  <si>
    <t>Capacity Type</t>
  </si>
  <si>
    <t>Units</t>
  </si>
  <si>
    <t>Generation Type</t>
  </si>
  <si>
    <t>Coal</t>
  </si>
  <si>
    <t>MW</t>
  </si>
  <si>
    <t>GWh</t>
  </si>
  <si>
    <r>
      <t>CO</t>
    </r>
    <r>
      <rPr>
        <vertAlign val="subscript"/>
        <sz val="11"/>
        <color theme="1"/>
        <rFont val="Calibri"/>
        <family val="2"/>
        <scheme val="minor"/>
      </rPr>
      <t>2</t>
    </r>
    <r>
      <rPr>
        <sz val="11"/>
        <color theme="1"/>
        <rFont val="Calibri"/>
        <family val="2"/>
        <scheme val="minor"/>
      </rPr>
      <t xml:space="preserve"> Emissions</t>
    </r>
  </si>
  <si>
    <t>Million Short Tons</t>
  </si>
  <si>
    <t>Coal with CCS</t>
  </si>
  <si>
    <t>Combined Cycle</t>
  </si>
  <si>
    <t>Combustion Turbine</t>
  </si>
  <si>
    <t>Oil/Gas</t>
  </si>
  <si>
    <t>Other</t>
  </si>
  <si>
    <t>Nuclear</t>
  </si>
  <si>
    <t>Hydro</t>
  </si>
  <si>
    <t>Solar PV</t>
  </si>
  <si>
    <t>Onshore Wind</t>
  </si>
  <si>
    <t>Offshore Wind</t>
  </si>
  <si>
    <t>Battery Storage</t>
  </si>
  <si>
    <t>Other RE</t>
  </si>
  <si>
    <t>Hydrogen</t>
  </si>
  <si>
    <t>Storage Net Loss</t>
  </si>
  <si>
    <t>Imports</t>
  </si>
  <si>
    <t>Note: Capacity and Generation data shown as "Imports" refers to firm contracted energy and capacity from contracted energy from Canada into New England and New York.</t>
  </si>
  <si>
    <t>Note: The coal co-firing units are reported under Coal capacity type.</t>
  </si>
  <si>
    <t>Capacity Sub-Type</t>
  </si>
  <si>
    <t>Generation Sub-Type</t>
  </si>
  <si>
    <t>New Combined Cycle</t>
  </si>
  <si>
    <t>New Combustion Turbine</t>
  </si>
  <si>
    <t>New Other</t>
  </si>
  <si>
    <t>New Other RE</t>
  </si>
  <si>
    <t>New Solar PV</t>
  </si>
  <si>
    <t>New Onshore Wind</t>
  </si>
  <si>
    <t>New Offshore Wind</t>
  </si>
  <si>
    <t>New Battery Storage</t>
  </si>
  <si>
    <t>New H2 CC</t>
  </si>
  <si>
    <t>New H2 CT</t>
  </si>
  <si>
    <t>Retire Coal</t>
  </si>
  <si>
    <t>Retire Combined Cycle</t>
  </si>
  <si>
    <t>Retire Combustion Turbine</t>
  </si>
  <si>
    <t>Retire Oil/Gas</t>
  </si>
  <si>
    <t>Retire C2G</t>
  </si>
  <si>
    <t>Retire Other</t>
  </si>
  <si>
    <t>Retire Nuclear</t>
  </si>
  <si>
    <t>State/Case Comparison</t>
  </si>
  <si>
    <t>Case 3:</t>
  </si>
  <si>
    <t>State Level Data</t>
  </si>
  <si>
    <t>Case Selection</t>
  </si>
  <si>
    <t>Clean Energy Connect Import</t>
  </si>
  <si>
    <t>Imports Zone D (HQ)</t>
  </si>
  <si>
    <t>Imports Zone J (CHPE)</t>
  </si>
  <si>
    <t>Note: All storage generation reporting is showing the discharge of storage units, not the net discharge, which would include the charge and discharge and be reported as negative values due to the rountrip losses</t>
  </si>
  <si>
    <t>Power Prices</t>
  </si>
  <si>
    <t>State</t>
  </si>
  <si>
    <t>Metric</t>
  </si>
  <si>
    <t>Real/Nominal</t>
  </si>
  <si>
    <t>Energy Prices</t>
  </si>
  <si>
    <t>Nominal</t>
  </si>
  <si>
    <t>State Level Data - Energy Prices</t>
  </si>
  <si>
    <t>Case 1</t>
  </si>
  <si>
    <t>Case 2</t>
  </si>
  <si>
    <t>Energy Prices (2022 $/MWh)</t>
  </si>
  <si>
    <t>Energy Prices (Nominal $/MWh)</t>
  </si>
  <si>
    <t>Case B Flat-Cap Scenario</t>
  </si>
  <si>
    <t>Combined Scenario Comparison</t>
  </si>
  <si>
    <t>Total Emissions, 2024-2042</t>
  </si>
  <si>
    <t>2021-2022(RY 2022)</t>
  </si>
  <si>
    <t>2023-2023(RY 2023)</t>
  </si>
  <si>
    <t>2024-2026(RY 2025)</t>
  </si>
  <si>
    <t>2027-2028(RY 2028)</t>
  </si>
  <si>
    <t>2029-2032(RY 2030)</t>
  </si>
  <si>
    <t>2033-2037(RY 2035)</t>
  </si>
  <si>
    <t>2038-2042(RY 2040)</t>
  </si>
  <si>
    <t>Years from 2022-2040</t>
  </si>
  <si>
    <t>2024-2026</t>
  </si>
  <si>
    <t>2027-2028</t>
  </si>
  <si>
    <t>2029-2030</t>
  </si>
  <si>
    <t>2031-2032</t>
  </si>
  <si>
    <t>2033-2036</t>
  </si>
  <si>
    <t>2037-2038</t>
  </si>
  <si>
    <t>2039-2042</t>
  </si>
  <si>
    <t>Total</t>
  </si>
  <si>
    <t>10-State Total</t>
  </si>
  <si>
    <t>Eastern Interconnection</t>
  </si>
  <si>
    <t>Non-RGGI PJM</t>
  </si>
  <si>
    <t>Note: The charts shown below show emissions only for the left table. To change emission charting from case to case, adjust the case selection in cell C10</t>
  </si>
  <si>
    <t>Fuel Consumption</t>
  </si>
  <si>
    <t>Season</t>
  </si>
  <si>
    <t>Annual</t>
  </si>
  <si>
    <t>Fuel</t>
  </si>
  <si>
    <t>Tbtu</t>
  </si>
  <si>
    <t>Oil</t>
  </si>
  <si>
    <t>Gas</t>
  </si>
  <si>
    <t>Annual Coal Consumption (TBtu)</t>
  </si>
  <si>
    <t>Winter Coal Consumption (TBtu)</t>
  </si>
  <si>
    <t>Summer Coal Consumption (TBtu)</t>
  </si>
  <si>
    <t>Winter</t>
  </si>
  <si>
    <t>Summer</t>
  </si>
  <si>
    <t>Annual Oil Consumption (TBtu)</t>
  </si>
  <si>
    <t>Winter Oil Consumption (TBtu)</t>
  </si>
  <si>
    <t>Summer Oil Consumption (TBtu)</t>
  </si>
  <si>
    <t>Annual Gas Consumption (TBtu)</t>
  </si>
  <si>
    <t>Winter Gas Consumption (TBtu)</t>
  </si>
  <si>
    <t>Summer Gas Consumption (TBtu)</t>
  </si>
  <si>
    <t>Transmission</t>
  </si>
  <si>
    <t>NYISO</t>
  </si>
  <si>
    <t>Net Imports</t>
  </si>
  <si>
    <t>TWh</t>
  </si>
  <si>
    <t>Origin</t>
  </si>
  <si>
    <t>Destination</t>
  </si>
  <si>
    <t>Canada*</t>
  </si>
  <si>
    <t>PJM Non-RGGI</t>
  </si>
  <si>
    <t>PJM RGGI</t>
  </si>
  <si>
    <t>Canada</t>
  </si>
  <si>
    <t>Exports</t>
  </si>
  <si>
    <t>Net</t>
  </si>
  <si>
    <t>*Imports from Canada include flows from CHPE and HQ</t>
  </si>
  <si>
    <t>*Imports from Canada include flows from NE Clean Energy Connect</t>
  </si>
  <si>
    <t>States</t>
  </si>
  <si>
    <t>Allowance Price</t>
  </si>
  <si>
    <t>Case Comparison</t>
  </si>
  <si>
    <t>Allowance Clearing Price (Nominal $/Ton)</t>
  </si>
  <si>
    <t>constraint shadow price</t>
  </si>
  <si>
    <t>Year</t>
  </si>
  <si>
    <t>Floor Price (Flat Cap)</t>
  </si>
  <si>
    <t>Floor Price (Policy Case)</t>
  </si>
  <si>
    <t>ECR/CCR Behavior</t>
  </si>
  <si>
    <t>ECR Trigger Price - Flat Cap</t>
  </si>
  <si>
    <t>ECR Trigger Price - Policy Case</t>
  </si>
  <si>
    <t>Policy Case - CCR Trigger 1</t>
  </si>
  <si>
    <t>Policy Case - CCR Trigger 2</t>
  </si>
  <si>
    <t>n.a.</t>
  </si>
  <si>
    <t>ECR/CCR Not Triggered</t>
  </si>
  <si>
    <t>ECR Triggered</t>
  </si>
  <si>
    <t>ECR Triggered in all Years</t>
  </si>
  <si>
    <t>CCR Triggered</t>
  </si>
  <si>
    <t>No ECR/CCR Modeled</t>
  </si>
  <si>
    <t>CCR Tranche 1 Triggered</t>
  </si>
  <si>
    <t>No ECR Modeled - CCR Not Triggered</t>
  </si>
  <si>
    <t>Allowance Banking/Withdrawal</t>
  </si>
  <si>
    <t>Note: 
All RGGI cap levels include an allowance bank of 79 Million Tons as of mid-2024. The cumulative allowance position in the second chart reflects the banking in all calendar years assigned to the run year shown.
The first chart shows the annual relationship between the cap, the emissions, and the allowances that are banked annually. In years where the emissions (orange) are below the cap (blue), the grey line item is positive. Once emissions are above the cap, the banked allowances turn negative, indicating a withdrawal.
The second charts shows the annual emissions and cap levels and the cumulative bank over time. Rather than showing how the annual cap and emission levels impact the bank each year, it shows how the bank builds up over time (emissions under the cap) and is then drawn down (Policy Case Caps). Each year the emissions (orange) are under the cap (blue), the gray bank balance increases, and vice versa is reduced when emissions are above the cap. In cases without a binding cap (Cases B ), there is a bank remaining in 2040. In Case A, where the cap is binding and we see an allowance price, the bank is still in place in 2040 but is fully exhausted by 2045, which is modeled to capture end-year effects on the program.</t>
  </si>
  <si>
    <t>Floor Price</t>
  </si>
  <si>
    <t>A 0x40</t>
  </si>
  <si>
    <t>A 0x35</t>
  </si>
  <si>
    <t>A flat cap 2030</t>
  </si>
  <si>
    <t>Case:</t>
  </si>
  <si>
    <t>Value</t>
  </si>
  <si>
    <t>RGGI Cap</t>
  </si>
  <si>
    <t>CO2 Emissions</t>
  </si>
  <si>
    <t>Thousand Tons</t>
  </si>
  <si>
    <t>RGGI Emissions</t>
  </si>
  <si>
    <t>Annual Allowance Banking/Withdrawal</t>
  </si>
  <si>
    <t>Cumulative Allowance Position</t>
  </si>
  <si>
    <t xml:space="preserve">Note: </t>
  </si>
  <si>
    <t>For Case A Exploratory Policy Case, the Annual Allowance Banking/Withdrawal includes allowances released through the CCR. The cumulative allowance position also accounts for the CCR allowances released</t>
  </si>
  <si>
    <t>Category</t>
  </si>
  <si>
    <t>Case Name</t>
  </si>
  <si>
    <t>DATA INPUTS - DO NOT ALTER</t>
  </si>
  <si>
    <t>Technology Aggregate</t>
  </si>
  <si>
    <t>Technology Type</t>
  </si>
  <si>
    <t>Technology Sub-Type</t>
  </si>
  <si>
    <t>Capacity</t>
  </si>
  <si>
    <t>New Paired Solar PV</t>
  </si>
  <si>
    <t>New Paired Battery Storage</t>
  </si>
  <si>
    <t>New Hydrogen</t>
  </si>
  <si>
    <t>Generation</t>
  </si>
  <si>
    <t>Non-RGGI Eastern Interconnection</t>
  </si>
  <si>
    <t>On</t>
  </si>
  <si>
    <t>All</t>
  </si>
  <si>
    <t>Million Metric Tons</t>
  </si>
  <si>
    <t>ON</t>
  </si>
  <si>
    <t>PJM</t>
  </si>
  <si>
    <t>SERC</t>
  </si>
  <si>
    <t>Fuel Type Aggregate</t>
  </si>
  <si>
    <t>Fuel Type</t>
  </si>
  <si>
    <t>Fossil</t>
  </si>
  <si>
    <t>TBtu</t>
  </si>
  <si>
    <t>power</t>
  </si>
  <si>
    <t>real</t>
  </si>
  <si>
    <t>firm power prices</t>
  </si>
  <si>
    <t>$/MWh</t>
  </si>
  <si>
    <t>energy prices</t>
  </si>
  <si>
    <t>capacity prices</t>
  </si>
  <si>
    <t>$/kW-yr</t>
  </si>
  <si>
    <t>Henry Hub</t>
  </si>
  <si>
    <t>natural gas</t>
  </si>
  <si>
    <t>natural gas prices</t>
  </si>
  <si>
    <t>$/MMBtu</t>
  </si>
  <si>
    <t>nominal</t>
  </si>
  <si>
    <t>Scope</t>
  </si>
  <si>
    <t>Regional</t>
  </si>
  <si>
    <t>Energy Flows</t>
  </si>
  <si>
    <t>Constraint Shadow Price</t>
  </si>
  <si>
    <t>nominal$</t>
  </si>
  <si>
    <t>$/Ton</t>
  </si>
  <si>
    <t>RGGI</t>
  </si>
  <si>
    <t>non-RGGI EI</t>
  </si>
  <si>
    <t xml:space="preserve">                       -  </t>
  </si>
  <si>
    <t xml:space="preserve">                 -  </t>
  </si>
  <si>
    <t xml:space="preserve">                    -  </t>
  </si>
  <si>
    <t xml:space="preserve">                     -  </t>
  </si>
  <si>
    <t xml:space="preserve">                           -  </t>
  </si>
  <si>
    <t>#########</t>
  </si>
  <si>
    <t xml:space="preserve">                         -  </t>
  </si>
  <si>
    <t>Case B Updated RGGI Price</t>
  </si>
  <si>
    <t>Case A Updated RGGI Price</t>
  </si>
  <si>
    <t>Only procured renewable projects are accounted for, with RGGI Policy Case</t>
  </si>
  <si>
    <t>Only procured renewable projects are accounted for, with the RGGI allowance capped at BAU flat post-2030</t>
  </si>
  <si>
    <t>Only procured renewable projects are accounted for, with updated RGGI price</t>
  </si>
  <si>
    <t>All the procured renewable projects and the in statute policies/regulations are accounted for,  with updated RGGI price</t>
  </si>
  <si>
    <t>Current Market Price Trajectory</t>
  </si>
  <si>
    <t>Case A Policy Scenario</t>
  </si>
  <si>
    <t>Case B Policy Scenario</t>
  </si>
  <si>
    <t>Real</t>
  </si>
  <si>
    <t>Case A Input RGGI Price</t>
  </si>
  <si>
    <t>Difference:</t>
  </si>
  <si>
    <t>Case A</t>
  </si>
  <si>
    <t>Energy load (GWh)</t>
  </si>
  <si>
    <t>Summer peak (MW)</t>
  </si>
  <si>
    <t>Winter peak (MW)</t>
  </si>
  <si>
    <t>Load Adjustment Factors - Case A</t>
  </si>
  <si>
    <t>Difference w/ Index REC Credit</t>
  </si>
  <si>
    <t>Total REC-Reinvestment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</si>
</sst>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_(&quot;$&quot;* #,##0.0_);_(&quot;$&quot;* \(#,##0.0\);_(&quot;$&quot;* &quot;-&quot;??_);_(@_)"/>
    <numFmt numFmtId="166" formatCode="_(* #,##0.0_);_(* \(#,##0.0\);_(* &quot;-&quot;??_);_(@_)"/>
    <numFmt numFmtId="167" formatCode="0.0"/>
    <numFmt numFmtId="168" formatCode="0.0%"/>
    <numFmt numFmtId="169" formatCode="0.000000"/>
    <numFmt numFmtId="170" formatCode="0.0000"/>
    <numFmt numFmtId="171" formatCode="_ * #,##0.00_ ;_ * \-#,##0.00_ ;_ * &quot;-&quot;??_ ;_ @_ "/>
    <numFmt numFmtId="172" formatCode="#,##0_)"/>
    <numFmt numFmtId="173" formatCode="###0.00_)"/>
    <numFmt numFmtId="174" formatCode="0.0_W"/>
    <numFmt numFmtId="175" formatCode="#."/>
    <numFmt numFmtId="176" formatCode="#,##0.0000"/>
    <numFmt numFmtId="177" formatCode="0.0;;"/>
    <numFmt numFmtId="178" formatCode="m/d/yy\ h:mm"/>
    <numFmt numFmtId="179" formatCode="_([$€-2]* #,##0.00_);_([$€-2]* \(#,##0.00\);_([$€-2]* &quot;-&quot;??_)"/>
    <numFmt numFmtId="180" formatCode="mmm\ dd\,\ yyyy"/>
    <numFmt numFmtId="181" formatCode="mmm\-yyyy"/>
    <numFmt numFmtId="182" formatCode="yyyy"/>
    <numFmt numFmtId="183" formatCode="_(* #,##0.0_);_(* \(#,##0.0\);_(* &quot;-&quot;?_);_(@_)"/>
    <numFmt numFmtId="184" formatCode="_(* #,##0.00000_);_(* \(#,##0.00000\);_(* &quot;-&quot;??_);_(@_)"/>
    <numFmt numFmtId="185" formatCode="0_);\(0\)"/>
    <numFmt numFmtId="186" formatCode="_(&quot;$&quot;* #,##0.000_);_(&quot;$&quot;* \(#,##0.000\);_(&quot;$&quot;* &quot;-&quot;??_);_(@_)"/>
  </numFmts>
  <fonts count="142">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20"/>
      <color rgb="FFFF0000"/>
      <name val="Calibri"/>
      <family val="2"/>
      <scheme val="minor"/>
    </font>
    <font>
      <sz val="14"/>
      <color theme="1"/>
      <name val="Calibri"/>
      <family val="2"/>
      <scheme val="minor"/>
    </font>
    <font>
      <b/>
      <sz val="18"/>
      <color theme="1"/>
      <name val="Calibri"/>
      <family val="2"/>
      <scheme val="minor"/>
    </font>
    <font>
      <sz val="11"/>
      <name val="Calibri"/>
      <family val="2"/>
      <scheme val="minor"/>
    </font>
    <font>
      <sz val="11"/>
      <color theme="0" tint="-0.14999847407452621"/>
      <name val="Calibri"/>
      <family val="2"/>
      <scheme val="minor"/>
    </font>
    <font>
      <b/>
      <sz val="14"/>
      <color theme="0"/>
      <name val="Calibri"/>
      <family val="2"/>
      <scheme val="minor"/>
    </font>
    <font>
      <b/>
      <sz val="20"/>
      <color theme="1"/>
      <name val="Calibri"/>
      <family val="2"/>
      <scheme val="minor"/>
    </font>
    <font>
      <b/>
      <sz val="24"/>
      <color theme="1"/>
      <name val="Calibri"/>
      <family val="2"/>
      <scheme val="minor"/>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1"/>
      <color rgb="FF9C6500"/>
      <name val="Calibri"/>
      <family val="2"/>
      <scheme val="minor"/>
    </font>
    <font>
      <sz val="11"/>
      <color theme="4"/>
      <name val="Calibri"/>
      <family val="2"/>
      <scheme val="minor"/>
    </font>
    <font>
      <b/>
      <sz val="18"/>
      <color theme="3"/>
      <name val="Calibri Light"/>
      <family val="2"/>
      <scheme val="major"/>
    </font>
    <font>
      <sz val="12"/>
      <color theme="4"/>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b/>
      <sz val="12"/>
      <color theme="4"/>
      <name val="Calibri"/>
      <family val="2"/>
      <scheme val="minor"/>
    </font>
    <font>
      <sz val="9"/>
      <color theme="1"/>
      <name val="Calibri"/>
      <family val="2"/>
      <scheme val="minor"/>
    </font>
    <font>
      <b/>
      <sz val="9"/>
      <color theme="1"/>
      <name val="Calibri"/>
      <family val="2"/>
      <scheme val="minor"/>
    </font>
    <font>
      <sz val="11"/>
      <color theme="1"/>
      <name val="Calibri"/>
      <family val="2"/>
    </font>
    <font>
      <sz val="11"/>
      <color indexed="8"/>
      <name val="Calibri"/>
      <family val="2"/>
    </font>
    <font>
      <u/>
      <sz val="10"/>
      <color indexed="12"/>
      <name val="Arial"/>
      <family val="2"/>
    </font>
    <font>
      <b/>
      <u/>
      <sz val="11"/>
      <color theme="1"/>
      <name val="Calibri"/>
      <family val="2"/>
      <scheme val="minor"/>
    </font>
    <font>
      <sz val="10"/>
      <color theme="1"/>
      <name val="Arial"/>
      <family val="2"/>
    </font>
    <font>
      <sz val="9"/>
      <color theme="1"/>
      <name val="Arial"/>
      <family val="2"/>
    </font>
    <font>
      <b/>
      <sz val="10"/>
      <color theme="0"/>
      <name val="Arial"/>
      <family val="2"/>
    </font>
    <font>
      <i/>
      <sz val="10"/>
      <color theme="1"/>
      <name val="Calibri"/>
      <family val="2"/>
      <scheme val="minor"/>
    </font>
    <font>
      <sz val="10"/>
      <color indexed="8"/>
      <name val="Arial"/>
      <family val="2"/>
    </font>
    <font>
      <u/>
      <sz val="10"/>
      <color indexed="10"/>
      <name val="Arial"/>
      <family val="2"/>
    </font>
    <font>
      <sz val="10"/>
      <name val="MS Sans Serif"/>
      <family val="2"/>
    </font>
    <font>
      <sz val="8"/>
      <color indexed="8"/>
      <name val="Arial"/>
      <family val="2"/>
    </font>
    <font>
      <b/>
      <sz val="10"/>
      <name val="Arial"/>
      <family val="2"/>
    </font>
    <font>
      <b/>
      <sz val="12"/>
      <name val="Arial"/>
      <family val="2"/>
    </font>
    <font>
      <b/>
      <sz val="12"/>
      <color indexed="9"/>
      <name val="Arial"/>
      <family val="2"/>
    </font>
    <font>
      <sz val="8"/>
      <name val="Arial"/>
      <family val="2"/>
    </font>
    <font>
      <b/>
      <sz val="14"/>
      <color indexed="9"/>
      <name val="Arial"/>
      <family val="2"/>
    </font>
    <font>
      <b/>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Times"/>
    </font>
    <font>
      <b/>
      <sz val="14"/>
      <name val="Arial"/>
      <family val="2"/>
    </font>
    <font>
      <b/>
      <sz val="10"/>
      <color indexed="9"/>
      <name val="Arial"/>
      <family val="2"/>
    </font>
    <font>
      <b/>
      <i/>
      <sz val="8"/>
      <color indexed="9"/>
      <name val="Arial"/>
      <family val="2"/>
    </font>
    <font>
      <sz val="11"/>
      <name val="Calibri"/>
      <family val="2"/>
    </font>
    <font>
      <sz val="10"/>
      <name val="Helv"/>
    </font>
    <font>
      <sz val="10"/>
      <color indexed="8"/>
      <name val="Arial Narrow"/>
      <family val="2"/>
    </font>
    <font>
      <sz val="9"/>
      <name val="Times New Roman"/>
      <family val="1"/>
    </font>
    <font>
      <b/>
      <sz val="9"/>
      <name val="Times New Roman"/>
      <family val="1"/>
    </font>
    <font>
      <sz val="12"/>
      <name val="Helv"/>
    </font>
    <font>
      <b/>
      <sz val="12"/>
      <name val="Helv"/>
    </font>
    <font>
      <sz val="9"/>
      <name val="Helv"/>
    </font>
    <font>
      <vertAlign val="superscript"/>
      <sz val="12"/>
      <name val="Helv"/>
    </font>
    <font>
      <b/>
      <sz val="1"/>
      <color indexed="8"/>
      <name val="Courier"/>
      <family val="3"/>
    </font>
    <font>
      <b/>
      <sz val="12"/>
      <name val="Times New Roman"/>
      <family val="1"/>
    </font>
    <font>
      <b/>
      <sz val="9"/>
      <name val="Helv"/>
    </font>
    <font>
      <sz val="8.5"/>
      <name val="Helv"/>
    </font>
    <font>
      <b/>
      <sz val="10"/>
      <name val="Helv"/>
    </font>
    <font>
      <sz val="1"/>
      <name val="Arial"/>
      <family val="2"/>
    </font>
    <font>
      <sz val="8"/>
      <name val="Helvetica"/>
      <family val="2"/>
    </font>
    <font>
      <sz val="10"/>
      <name val="Arial CE"/>
      <charset val="238"/>
    </font>
    <font>
      <sz val="8"/>
      <name val="Helv"/>
    </font>
    <font>
      <b/>
      <sz val="11"/>
      <color indexed="43"/>
      <name val="Arial"/>
      <family val="2"/>
    </font>
    <font>
      <b/>
      <sz val="14"/>
      <name val="Helv"/>
    </font>
    <font>
      <b/>
      <sz val="10"/>
      <name val="Helv"/>
      <family val="2"/>
    </font>
    <font>
      <b/>
      <sz val="12"/>
      <color indexed="12"/>
      <name val="Arial"/>
      <family val="2"/>
    </font>
    <font>
      <sz val="11"/>
      <name val="ＭＳ ゴシック"/>
      <charset val="128"/>
    </font>
    <font>
      <sz val="10"/>
      <color indexed="64"/>
      <name val="Arial"/>
      <family val="2"/>
    </font>
    <font>
      <u/>
      <sz val="11"/>
      <color theme="10"/>
      <name val="Calibri"/>
      <family val="2"/>
    </font>
    <font>
      <sz val="7"/>
      <name val="Arial"/>
      <family val="2"/>
    </font>
    <font>
      <sz val="14"/>
      <color indexed="50"/>
      <name val="Arial"/>
      <family val="2"/>
    </font>
    <font>
      <sz val="6"/>
      <name val="Arial"/>
      <family val="2"/>
    </font>
    <font>
      <b/>
      <sz val="8.5"/>
      <color indexed="50"/>
      <name val="Arial"/>
      <family val="2"/>
    </font>
    <font>
      <b/>
      <sz val="7"/>
      <color indexed="9"/>
      <name val="Arial"/>
      <family val="2"/>
    </font>
    <font>
      <b/>
      <sz val="7"/>
      <name val="Arial"/>
      <family val="2"/>
    </font>
    <font>
      <sz val="7"/>
      <color indexed="8"/>
      <name val="Arial"/>
      <family val="2"/>
    </font>
    <font>
      <sz val="6.5"/>
      <name val="Arial"/>
      <family val="2"/>
    </font>
    <font>
      <b/>
      <sz val="10"/>
      <color indexed="8"/>
      <name val="Verdana"/>
      <family val="2"/>
    </font>
    <font>
      <b/>
      <sz val="10"/>
      <color indexed="54"/>
      <name val="Verdana"/>
      <family val="2"/>
    </font>
    <font>
      <b/>
      <i/>
      <sz val="10"/>
      <color indexed="63"/>
      <name val="Arial"/>
      <family val="2"/>
    </font>
    <font>
      <u/>
      <sz val="11"/>
      <color theme="10"/>
      <name val="Calibri"/>
      <family val="2"/>
      <scheme val="minor"/>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libri Light"/>
      <family val="2"/>
      <scheme val="major"/>
    </font>
    <font>
      <sz val="8"/>
      <name val="Times"/>
      <family val="1"/>
    </font>
    <font>
      <sz val="11"/>
      <color indexed="14"/>
      <name val="Calibri"/>
      <family val="2"/>
      <scheme val="minor"/>
    </font>
    <font>
      <sz val="11"/>
      <name val="Times New Roman"/>
      <family val="1"/>
    </font>
    <font>
      <sz val="1"/>
      <color indexed="16"/>
      <name val="Courier"/>
      <family val="3"/>
    </font>
    <font>
      <b/>
      <sz val="15"/>
      <color indexed="62"/>
      <name val="Calibri"/>
      <family val="2"/>
      <scheme val="minor"/>
    </font>
    <font>
      <b/>
      <sz val="13"/>
      <color indexed="62"/>
      <name val="Calibri"/>
      <family val="2"/>
      <scheme val="minor"/>
    </font>
    <font>
      <b/>
      <sz val="11"/>
      <color indexed="62"/>
      <name val="Calibri"/>
      <family val="2"/>
      <scheme val="minor"/>
    </font>
    <font>
      <u/>
      <sz val="10"/>
      <color indexed="12"/>
      <name val="MS Sans Serif"/>
      <family val="2"/>
    </font>
    <font>
      <sz val="8"/>
      <name val="Verdana"/>
      <family val="2"/>
    </font>
    <font>
      <sz val="11"/>
      <color theme="1"/>
      <name val="Arial"/>
      <family val="2"/>
    </font>
    <font>
      <u/>
      <sz val="11"/>
      <color indexed="39"/>
      <name val="Calibri"/>
      <family val="2"/>
      <scheme val="minor"/>
    </font>
    <font>
      <sz val="14"/>
      <color theme="1"/>
      <name val="Calibri"/>
      <family val="2"/>
    </font>
    <font>
      <sz val="14"/>
      <name val="Calibri"/>
      <family val="2"/>
      <scheme val="minor"/>
    </font>
    <font>
      <vertAlign val="subscript"/>
      <sz val="11"/>
      <color theme="1"/>
      <name val="Calibri"/>
      <family val="2"/>
      <scheme val="minor"/>
    </font>
    <font>
      <sz val="14"/>
      <color theme="2"/>
      <name val="Calibri"/>
      <family val="2"/>
    </font>
    <font>
      <sz val="14"/>
      <color theme="2"/>
      <name val="Calibri"/>
      <family val="2"/>
      <scheme val="minor"/>
    </font>
    <font>
      <sz val="12"/>
      <color rgb="FF000000"/>
      <name val="Calibri"/>
      <family val="2"/>
      <scheme val="minor"/>
    </font>
    <font>
      <b/>
      <sz val="12"/>
      <color rgb="FF000000"/>
      <name val="Calibri"/>
      <family val="2"/>
      <scheme val="minor"/>
    </font>
    <font>
      <sz val="9"/>
      <color rgb="FF242424"/>
      <name val="Segoe UI"/>
      <family val="2"/>
    </font>
    <font>
      <sz val="11"/>
      <color rgb="FF000000"/>
      <name val="Inherit"/>
    </font>
    <font>
      <b/>
      <sz val="11"/>
      <color rgb="FF000000"/>
      <name val="Inherit"/>
    </font>
  </fonts>
  <fills count="8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tint="-0.34998626667073579"/>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9"/>
        <bgColor indexed="64"/>
      </patternFill>
    </fill>
    <fill>
      <patternFill patternType="solid">
        <fgColor indexed="43"/>
        <bgColor indexed="64"/>
      </patternFill>
    </fill>
    <fill>
      <patternFill patternType="solid">
        <fgColor indexed="22"/>
        <bgColor indexed="9"/>
      </patternFill>
    </fill>
    <fill>
      <patternFill patternType="solid">
        <fgColor indexed="47"/>
        <bgColor indexed="64"/>
      </patternFill>
    </fill>
    <fill>
      <patternFill patternType="solid">
        <fgColor indexed="22"/>
        <bgColor indexed="64"/>
      </patternFill>
    </fill>
    <fill>
      <patternFill patternType="darkTrellis"/>
    </fill>
    <fill>
      <patternFill patternType="mediumGray">
        <fgColor indexed="55"/>
        <bgColor indexed="54"/>
      </patternFill>
    </fill>
    <fill>
      <patternFill patternType="solid">
        <fgColor indexed="22"/>
        <bgColor indexed="55"/>
      </patternFill>
    </fill>
    <fill>
      <patternFill patternType="solid">
        <fgColor indexed="26"/>
        <bgColor indexed="64"/>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indexed="19"/>
      </patternFill>
    </fill>
    <fill>
      <patternFill patternType="solid">
        <fgColor indexed="54"/>
      </patternFill>
    </fill>
    <fill>
      <patternFill patternType="solid">
        <fgColor indexed="9"/>
      </patternFill>
    </fill>
    <fill>
      <patternFill patternType="solid">
        <fgColor theme="5"/>
        <bgColor indexed="64"/>
      </patternFill>
    </fill>
    <fill>
      <patternFill patternType="solid">
        <fgColor theme="5" tint="0.79998168889431442"/>
        <bgColor indexed="64"/>
      </patternFill>
    </fill>
    <fill>
      <patternFill patternType="solid">
        <fgColor theme="0"/>
        <bgColor rgb="FF000000"/>
      </patternFill>
    </fill>
    <fill>
      <patternFill patternType="solid">
        <fgColor theme="4" tint="0.59999389629810485"/>
        <bgColor indexed="64"/>
      </patternFill>
    </fill>
    <fill>
      <patternFill patternType="solid">
        <fgColor rgb="FFF2F2F2"/>
        <bgColor indexed="64"/>
      </patternFill>
    </fill>
    <fill>
      <patternFill patternType="solid">
        <fgColor rgb="FFFFFFFF"/>
        <bgColor indexed="64"/>
      </patternFill>
    </fill>
    <fill>
      <patternFill patternType="solid">
        <fgColor rgb="FF0F9ED5"/>
        <bgColor indexed="64"/>
      </patternFill>
    </fill>
  </fills>
  <borders count="111">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theme="0" tint="-0.249977111117893"/>
      </bottom>
      <diagonal/>
    </border>
    <border>
      <left/>
      <right/>
      <top/>
      <bottom style="dashed">
        <color theme="0" tint="-0.24994659260841701"/>
      </bottom>
      <diagonal/>
    </border>
    <border>
      <left/>
      <right/>
      <top style="medium">
        <color theme="4"/>
      </top>
      <bottom/>
      <diagonal/>
    </border>
    <border>
      <left style="thick">
        <color theme="0"/>
      </left>
      <right style="thick">
        <color theme="0"/>
      </right>
      <top/>
      <bottom style="thin">
        <color theme="0" tint="-0.24994659260841701"/>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thin">
        <color indexed="50"/>
      </bottom>
      <diagonal/>
    </border>
    <border>
      <left/>
      <right/>
      <top style="medium">
        <color indexed="39"/>
      </top>
      <bottom/>
      <diagonal/>
    </border>
    <border>
      <left/>
      <right/>
      <top/>
      <bottom style="medium">
        <color indexed="8"/>
      </bottom>
      <diagonal/>
    </border>
    <border>
      <left/>
      <right/>
      <top/>
      <bottom style="thick">
        <color indexed="49"/>
      </bottom>
      <diagonal/>
    </border>
    <border>
      <left/>
      <right/>
      <top/>
      <bottom style="medium">
        <color indexed="49"/>
      </bottom>
      <diagonal/>
    </border>
    <border>
      <left/>
      <right/>
      <top style="double">
        <color indexed="64"/>
      </top>
      <bottom/>
      <diagonal/>
    </border>
    <border>
      <left style="medium">
        <color indexed="39"/>
      </left>
      <right/>
      <top style="medium">
        <color indexed="39"/>
      </top>
      <bottom/>
      <diagonal/>
    </border>
    <border>
      <left/>
      <right/>
      <top/>
      <bottom style="medium">
        <color indexed="39"/>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thin">
        <color indexed="64"/>
      </top>
      <bottom style="medium">
        <color indexed="64"/>
      </bottom>
      <diagonal/>
    </border>
    <border>
      <left/>
      <right style="thin">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ABABAB"/>
      </left>
      <right/>
      <top style="medium">
        <color rgb="FFABABAB"/>
      </top>
      <bottom style="medium">
        <color rgb="FFABABAB"/>
      </bottom>
      <diagonal/>
    </border>
    <border>
      <left/>
      <right/>
      <top style="medium">
        <color rgb="FFABABAB"/>
      </top>
      <bottom style="medium">
        <color rgb="FFABABAB"/>
      </bottom>
      <diagonal/>
    </border>
    <border>
      <left/>
      <right style="medium">
        <color rgb="FFABABAB"/>
      </right>
      <top style="medium">
        <color rgb="FFABABAB"/>
      </top>
      <bottom style="medium">
        <color rgb="FFABABAB"/>
      </bottom>
      <diagonal/>
    </border>
    <border>
      <left style="medium">
        <color rgb="FFABABAB"/>
      </left>
      <right style="medium">
        <color rgb="FFABABAB"/>
      </right>
      <top/>
      <bottom style="medium">
        <color rgb="FFABABAB"/>
      </bottom>
      <diagonal/>
    </border>
    <border>
      <left/>
      <right style="medium">
        <color rgb="FFABABAB"/>
      </right>
      <top/>
      <bottom style="medium">
        <color rgb="FFABABAB"/>
      </bottom>
      <diagonal/>
    </border>
  </borders>
  <cellStyleXfs count="45899">
    <xf numFmtId="0" fontId="0" fillId="0" borderId="0"/>
    <xf numFmtId="43" fontId="1" fillId="0" borderId="0" applyFont="0" applyFill="0" applyBorder="0" applyAlignment="0" applyProtection="0"/>
    <xf numFmtId="44" fontId="1" fillId="0" borderId="0" applyFont="0" applyFill="0" applyBorder="0" applyAlignment="0" applyProtection="0"/>
    <xf numFmtId="0" fontId="13" fillId="0" borderId="0" applyNumberFormat="0" applyFill="0" applyBorder="0" applyAlignment="0" applyProtection="0"/>
    <xf numFmtId="0" fontId="14" fillId="0" borderId="23" applyNumberFormat="0" applyFill="0" applyAlignment="0" applyProtection="0"/>
    <xf numFmtId="0" fontId="15" fillId="0" borderId="24" applyNumberFormat="0" applyFill="0" applyAlignment="0" applyProtection="0"/>
    <xf numFmtId="0" fontId="16" fillId="0" borderId="25"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9" borderId="26" applyNumberFormat="0" applyAlignment="0" applyProtection="0"/>
    <xf numFmtId="0" fontId="20" fillId="10" borderId="27" applyNumberFormat="0" applyAlignment="0" applyProtection="0"/>
    <xf numFmtId="0" fontId="21" fillId="10" borderId="26" applyNumberFormat="0" applyAlignment="0" applyProtection="0"/>
    <xf numFmtId="0" fontId="22" fillId="0" borderId="28" applyNumberFormat="0" applyFill="0" applyAlignment="0" applyProtection="0"/>
    <xf numFmtId="0" fontId="23" fillId="11" borderId="29" applyNumberFormat="0" applyAlignment="0" applyProtection="0"/>
    <xf numFmtId="0" fontId="24" fillId="0" borderId="0" applyNumberFormat="0" applyFill="0" applyBorder="0" applyAlignment="0" applyProtection="0"/>
    <xf numFmtId="0" fontId="1" fillId="12" borderId="30" applyNumberFormat="0" applyFont="0" applyAlignment="0" applyProtection="0"/>
    <xf numFmtId="0" fontId="25" fillId="0" borderId="0" applyNumberFormat="0" applyFill="0" applyBorder="0" applyAlignment="0" applyProtection="0"/>
    <xf numFmtId="0" fontId="2" fillId="0" borderId="31" applyNumberFormat="0" applyFill="0" applyAlignment="0" applyProtection="0"/>
    <xf numFmtId="0" fontId="2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7" fillId="0" borderId="0" applyFont="0" applyFill="0" applyBorder="0" applyAlignment="0" applyProtection="0"/>
    <xf numFmtId="0" fontId="1" fillId="0" borderId="0"/>
    <xf numFmtId="0" fontId="27" fillId="0" borderId="0"/>
    <xf numFmtId="0" fontId="28" fillId="8"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6" borderId="0" applyNumberFormat="0" applyBorder="0" applyAlignment="0" applyProtection="0"/>
    <xf numFmtId="0" fontId="30" fillId="0" borderId="0" applyNumberFormat="0" applyFill="0" applyBorder="0" applyAlignment="0" applyProtection="0"/>
    <xf numFmtId="0" fontId="1"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1" fillId="0" borderId="0"/>
    <xf numFmtId="0" fontId="27" fillId="0" borderId="0"/>
    <xf numFmtId="0" fontId="27" fillId="0" borderId="0"/>
    <xf numFmtId="0" fontId="36" fillId="0" borderId="0" applyNumberFormat="0" applyProtection="0">
      <alignment horizontal="left"/>
    </xf>
    <xf numFmtId="0" fontId="37" fillId="0" borderId="0" applyNumberFormat="0" applyFill="0" applyBorder="0" applyAlignment="0" applyProtection="0"/>
    <xf numFmtId="0" fontId="38" fillId="0" borderId="23" applyNumberFormat="0" applyProtection="0">
      <alignment wrapText="1"/>
    </xf>
    <xf numFmtId="0" fontId="38" fillId="0" borderId="46" applyNumberFormat="0" applyProtection="0">
      <alignment wrapText="1"/>
    </xf>
    <xf numFmtId="0" fontId="37" fillId="0" borderId="47" applyNumberFormat="0" applyFont="0" applyProtection="0">
      <alignment wrapText="1"/>
    </xf>
    <xf numFmtId="0" fontId="37" fillId="0" borderId="48" applyNumberFormat="0" applyProtection="0">
      <alignment vertical="top" wrapText="1"/>
    </xf>
    <xf numFmtId="0" fontId="37" fillId="0" borderId="0" applyNumberFormat="0" applyProtection="0">
      <alignment vertical="top" wrapText="1"/>
    </xf>
    <xf numFmtId="0" fontId="38" fillId="0" borderId="49" applyNumberFormat="0" applyProtection="0">
      <alignment horizontal="left" wrapText="1"/>
    </xf>
    <xf numFmtId="0" fontId="37" fillId="0" borderId="50" applyNumberFormat="0" applyFont="0" applyFill="0" applyProtection="0">
      <alignment wrapText="1"/>
    </xf>
    <xf numFmtId="0" fontId="38" fillId="0" borderId="51" applyNumberFormat="0" applyFill="0" applyProtection="0">
      <alignment wrapText="1"/>
    </xf>
    <xf numFmtId="0" fontId="1" fillId="0" borderId="0"/>
    <xf numFmtId="0" fontId="41" fillId="0" borderId="0" applyNumberFormat="0" applyFill="0" applyBorder="0" applyAlignment="0" applyProtection="0">
      <alignment vertical="top"/>
      <protection locked="0"/>
    </xf>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40" fillId="0" borderId="0"/>
    <xf numFmtId="0" fontId="13" fillId="0" borderId="0" applyNumberFormat="0" applyFill="0" applyBorder="0" applyAlignment="0" applyProtection="0"/>
    <xf numFmtId="0" fontId="1" fillId="16"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1" fillId="28" borderId="0" applyNumberFormat="0" applyBorder="0" applyAlignment="0" applyProtection="0"/>
    <xf numFmtId="0" fontId="26" fillId="32" borderId="0" applyNumberFormat="0" applyBorder="0" applyAlignment="0" applyProtection="0"/>
    <xf numFmtId="0" fontId="26" fillId="36" borderId="0" applyNumberFormat="0" applyBorder="0" applyAlignment="0" applyProtection="0"/>
    <xf numFmtId="0" fontId="26" fillId="17"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43" fontId="32" fillId="0" borderId="0" applyFont="0" applyFill="0" applyBorder="0" applyAlignment="0" applyProtection="0"/>
    <xf numFmtId="43" fontId="43" fillId="0" borderId="0" applyFont="0" applyFill="0" applyBorder="0" applyAlignment="0" applyProtection="0"/>
    <xf numFmtId="0" fontId="44" fillId="39" borderId="60" applyNumberFormat="0">
      <alignment horizontal="center" vertical="center"/>
      <protection locked="0"/>
    </xf>
    <xf numFmtId="0" fontId="45" fillId="5" borderId="61" applyNumberFormat="0" applyBorder="0">
      <alignment horizontal="center" vertical="center" wrapText="1"/>
    </xf>
    <xf numFmtId="0" fontId="44" fillId="40" borderId="60" applyNumberFormat="0">
      <alignment horizontal="center" vertical="center"/>
      <protection locked="0"/>
    </xf>
    <xf numFmtId="0" fontId="28" fillId="8" borderId="0" applyNumberFormat="0" applyBorder="0" applyAlignment="0" applyProtection="0"/>
    <xf numFmtId="0" fontId="43" fillId="0" borderId="0"/>
    <xf numFmtId="0" fontId="1" fillId="0" borderId="0"/>
    <xf numFmtId="0" fontId="32" fillId="0" borderId="0"/>
    <xf numFmtId="0" fontId="1" fillId="0" borderId="0"/>
    <xf numFmtId="0" fontId="39" fillId="0" borderId="0"/>
    <xf numFmtId="0" fontId="43" fillId="0" borderId="0"/>
    <xf numFmtId="0" fontId="1" fillId="0" borderId="0"/>
    <xf numFmtId="0" fontId="1" fillId="0" borderId="0"/>
    <xf numFmtId="0" fontId="46" fillId="41" borderId="60" applyNumberFormat="0">
      <alignment horizontal="left" vertical="center"/>
    </xf>
    <xf numFmtId="0" fontId="30" fillId="0" borderId="0" applyNumberFormat="0" applyFill="0" applyBorder="0" applyAlignment="0" applyProtection="0"/>
    <xf numFmtId="0" fontId="1" fillId="0" borderId="0" applyFont="0" applyFill="0" applyBorder="0" applyAlignment="0" applyProtection="0"/>
    <xf numFmtId="0" fontId="27" fillId="0" borderId="0"/>
    <xf numFmtId="0" fontId="1" fillId="0" borderId="0"/>
    <xf numFmtId="0" fontId="1" fillId="0" borderId="0"/>
    <xf numFmtId="0" fontId="1" fillId="0" borderId="0" applyFont="0" applyFill="0" applyBorder="0" applyAlignment="0" applyProtection="0"/>
    <xf numFmtId="0" fontId="27" fillId="0" borderId="0" applyFont="0" applyFill="0" applyBorder="0" applyAlignment="0" applyProtection="0"/>
    <xf numFmtId="0" fontId="49" fillId="0" borderId="0"/>
    <xf numFmtId="0" fontId="27" fillId="0" borderId="0"/>
    <xf numFmtId="0" fontId="27" fillId="0" borderId="0"/>
    <xf numFmtId="0" fontId="73" fillId="0" borderId="0"/>
    <xf numFmtId="169" fontId="27" fillId="0" borderId="0">
      <alignment horizontal="left" wrapText="1"/>
    </xf>
    <xf numFmtId="169" fontId="27" fillId="0" borderId="0">
      <alignment horizontal="left" wrapText="1"/>
    </xf>
    <xf numFmtId="169" fontId="27" fillId="0" borderId="0">
      <alignment horizontal="left" wrapText="1"/>
    </xf>
    <xf numFmtId="0" fontId="27" fillId="0" borderId="0"/>
    <xf numFmtId="0" fontId="40" fillId="42"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5" borderId="0" applyNumberFormat="0" applyBorder="0" applyAlignment="0" applyProtection="0"/>
    <xf numFmtId="0" fontId="40" fillId="46" borderId="0" applyNumberFormat="0" applyBorder="0" applyAlignment="0" applyProtection="0"/>
    <xf numFmtId="0" fontId="40" fillId="47" borderId="0" applyNumberFormat="0" applyBorder="0" applyAlignment="0" applyProtection="0"/>
    <xf numFmtId="0" fontId="40" fillId="48" borderId="0" applyNumberFormat="0" applyBorder="0" applyAlignment="0" applyProtection="0"/>
    <xf numFmtId="0" fontId="40" fillId="49" borderId="0" applyNumberFormat="0" applyBorder="0" applyAlignment="0" applyProtection="0"/>
    <xf numFmtId="0" fontId="40" fillId="50" borderId="0" applyNumberFormat="0" applyBorder="0" applyAlignment="0" applyProtection="0"/>
    <xf numFmtId="0" fontId="40" fillId="45" borderId="0" applyNumberFormat="0" applyBorder="0" applyAlignment="0" applyProtection="0"/>
    <xf numFmtId="0" fontId="40" fillId="48" borderId="0" applyNumberFormat="0" applyBorder="0" applyAlignment="0" applyProtection="0"/>
    <xf numFmtId="0" fontId="40" fillId="51" borderId="0" applyNumberFormat="0" applyBorder="0" applyAlignment="0" applyProtection="0"/>
    <xf numFmtId="0" fontId="57" fillId="52" borderId="0" applyNumberFormat="0" applyBorder="0" applyAlignment="0" applyProtection="0"/>
    <xf numFmtId="0" fontId="57" fillId="49" borderId="0" applyNumberFormat="0" applyBorder="0" applyAlignment="0" applyProtection="0"/>
    <xf numFmtId="0" fontId="57" fillId="50" borderId="0" applyNumberFormat="0" applyBorder="0" applyAlignment="0" applyProtection="0"/>
    <xf numFmtId="0" fontId="57" fillId="53" borderId="0" applyNumberFormat="0" applyBorder="0" applyAlignment="0" applyProtection="0"/>
    <xf numFmtId="0" fontId="57" fillId="54" borderId="0" applyNumberFormat="0" applyBorder="0" applyAlignment="0" applyProtection="0"/>
    <xf numFmtId="0" fontId="57" fillId="55" borderId="0" applyNumberFormat="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58" borderId="0" applyNumberFormat="0" applyBorder="0" applyAlignment="0" applyProtection="0"/>
    <xf numFmtId="0" fontId="57" fillId="53" borderId="0" applyNumberFormat="0" applyBorder="0" applyAlignment="0" applyProtection="0"/>
    <xf numFmtId="0" fontId="57" fillId="54" borderId="0" applyNumberFormat="0" applyBorder="0" applyAlignment="0" applyProtection="0"/>
    <xf numFmtId="0" fontId="57" fillId="59" borderId="0" applyNumberFormat="0" applyBorder="0" applyAlignment="0" applyProtection="0"/>
    <xf numFmtId="0" fontId="73" fillId="0" borderId="0"/>
    <xf numFmtId="0" fontId="58" fillId="43" borderId="0" applyNumberFormat="0" applyBorder="0" applyAlignment="0" applyProtection="0"/>
    <xf numFmtId="0" fontId="59" fillId="60" borderId="63" applyNumberFormat="0" applyAlignment="0" applyProtection="0"/>
    <xf numFmtId="0" fontId="60" fillId="61" borderId="64" applyNumberFormat="0" applyAlignment="0" applyProtection="0"/>
    <xf numFmtId="0" fontId="61" fillId="0" borderId="0" applyNumberFormat="0" applyFill="0" applyBorder="0" applyAlignment="0" applyProtection="0"/>
    <xf numFmtId="0" fontId="62" fillId="44" borderId="0" applyNumberFormat="0" applyBorder="0" applyAlignment="0" applyProtection="0"/>
    <xf numFmtId="0" fontId="63" fillId="0" borderId="65" applyNumberFormat="0" applyFill="0" applyAlignment="0" applyProtection="0"/>
    <xf numFmtId="0" fontId="64" fillId="0" borderId="66" applyNumberFormat="0" applyFill="0" applyAlignment="0" applyProtection="0"/>
    <xf numFmtId="0" fontId="65" fillId="0" borderId="67" applyNumberFormat="0" applyFill="0" applyAlignment="0" applyProtection="0"/>
    <xf numFmtId="0" fontId="65" fillId="0" borderId="0" applyNumberFormat="0" applyFill="0" applyBorder="0" applyAlignment="0" applyProtection="0"/>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66" fillId="47" borderId="63" applyNumberFormat="0" applyAlignment="0" applyProtection="0"/>
    <xf numFmtId="0" fontId="67" fillId="0" borderId="68" applyNumberFormat="0" applyFill="0" applyAlignment="0" applyProtection="0"/>
    <xf numFmtId="0" fontId="68" fillId="62" borderId="0" applyNumberFormat="0" applyBorder="0" applyAlignment="0" applyProtection="0"/>
    <xf numFmtId="0" fontId="27" fillId="63" borderId="62" applyNumberFormat="0" applyFont="0" applyAlignment="0" applyProtection="0"/>
    <xf numFmtId="0" fontId="69" fillId="60" borderId="69" applyNumberFormat="0" applyAlignment="0" applyProtection="0"/>
    <xf numFmtId="0" fontId="27" fillId="0" borderId="0" applyFont="0" applyFill="0" applyBorder="0" applyAlignment="0" applyProtection="0"/>
    <xf numFmtId="169" fontId="27" fillId="0" borderId="0">
      <alignment horizontal="left" wrapText="1"/>
    </xf>
    <xf numFmtId="0" fontId="55" fillId="64" borderId="0" applyNumberFormat="0" applyBorder="0" applyAlignment="0" applyProtection="0"/>
    <xf numFmtId="0" fontId="74" fillId="0" borderId="0" applyNumberFormat="0" applyFill="0" applyBorder="0" applyAlignment="0" applyProtection="0"/>
    <xf numFmtId="0" fontId="53" fillId="64" borderId="0" applyNumberFormat="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75" fillId="65" borderId="0" applyNumberFormat="0" applyBorder="0" applyAlignment="0" applyProtection="0"/>
    <xf numFmtId="0" fontId="75" fillId="65" borderId="0" applyNumberFormat="0" applyBorder="0" applyProtection="0">
      <alignment horizontal="center"/>
    </xf>
    <xf numFmtId="0" fontId="76" fillId="65" borderId="0" applyNumberFormat="0" applyBorder="0" applyAlignment="0" applyProtection="0"/>
    <xf numFmtId="0" fontId="27" fillId="0" borderId="0" applyNumberFormat="0" applyFont="0" applyFill="0" applyBorder="0" applyProtection="0">
      <alignment horizontal="right"/>
    </xf>
    <xf numFmtId="0" fontId="27" fillId="0" borderId="0" applyNumberFormat="0" applyFont="0" applyFill="0" applyBorder="0" applyProtection="0">
      <alignment horizontal="left"/>
    </xf>
    <xf numFmtId="0" fontId="54" fillId="0" borderId="0" applyNumberFormat="0" applyFill="0" applyBorder="0" applyAlignment="0" applyProtection="0"/>
    <xf numFmtId="0" fontId="56" fillId="0" borderId="0" applyNumberFormat="0" applyFill="0" applyBorder="0" applyAlignment="0" applyProtection="0"/>
    <xf numFmtId="0" fontId="27" fillId="66" borderId="0" applyNumberFormat="0" applyFont="0" applyBorder="0" applyAlignment="0" applyProtection="0"/>
    <xf numFmtId="170" fontId="27" fillId="0" borderId="0" applyFont="0" applyFill="0" applyBorder="0" applyAlignment="0" applyProtection="0"/>
    <xf numFmtId="0" fontId="27" fillId="0" borderId="0" applyFont="0" applyFill="0" applyBorder="0" applyAlignment="0" applyProtection="0"/>
    <xf numFmtId="167" fontId="27" fillId="0" borderId="0" applyFont="0" applyFill="0" applyBorder="0" applyAlignment="0" applyProtection="0"/>
    <xf numFmtId="0" fontId="27" fillId="0" borderId="14" applyNumberFormat="0" applyFont="0" applyFill="0" applyAlignment="0" applyProtection="0"/>
    <xf numFmtId="0" fontId="70" fillId="0" borderId="0" applyNumberFormat="0" applyFill="0" applyBorder="0" applyAlignment="0" applyProtection="0"/>
    <xf numFmtId="0" fontId="71" fillId="0" borderId="70" applyNumberFormat="0" applyFill="0" applyAlignment="0" applyProtection="0"/>
    <xf numFmtId="0" fontId="72" fillId="0" borderId="0" applyNumberFormat="0" applyFill="0" applyBorder="0" applyAlignment="0" applyProtection="0"/>
    <xf numFmtId="0" fontId="47" fillId="0" borderId="0"/>
    <xf numFmtId="0" fontId="1"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1" fillId="0" borderId="0"/>
    <xf numFmtId="0" fontId="1" fillId="0" borderId="0"/>
    <xf numFmtId="0" fontId="47" fillId="0" borderId="0"/>
    <xf numFmtId="0" fontId="1" fillId="0" borderId="0"/>
    <xf numFmtId="0" fontId="27" fillId="0" borderId="0"/>
    <xf numFmtId="43" fontId="40" fillId="0" borderId="0" applyFont="0" applyFill="0" applyBorder="0" applyAlignment="0" applyProtection="0"/>
    <xf numFmtId="0" fontId="27" fillId="0" borderId="0"/>
    <xf numFmtId="0" fontId="1" fillId="0" borderId="0"/>
    <xf numFmtId="0" fontId="27" fillId="0" borderId="0"/>
    <xf numFmtId="0" fontId="27" fillId="0" borderId="0"/>
    <xf numFmtId="0" fontId="27" fillId="0" borderId="0"/>
    <xf numFmtId="0" fontId="27" fillId="0" borderId="0"/>
    <xf numFmtId="169" fontId="27" fillId="0" borderId="0">
      <alignment horizontal="left" wrapText="1"/>
    </xf>
    <xf numFmtId="0" fontId="73" fillId="0" borderId="0"/>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40" fillId="42" borderId="0" applyNumberFormat="0" applyBorder="0" applyAlignment="0" applyProtection="0"/>
    <xf numFmtId="0" fontId="40" fillId="48" borderId="0" applyNumberFormat="0" applyBorder="0" applyAlignment="0" applyProtection="0"/>
    <xf numFmtId="0" fontId="57" fillId="5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40" fillId="43" borderId="0" applyNumberFormat="0" applyBorder="0" applyAlignment="0" applyProtection="0"/>
    <xf numFmtId="0" fontId="40" fillId="49" borderId="0" applyNumberFormat="0" applyBorder="0" applyAlignment="0" applyProtection="0"/>
    <xf numFmtId="0" fontId="57" fillId="4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40" fillId="44" borderId="0" applyNumberFormat="0" applyBorder="0" applyAlignment="0" applyProtection="0"/>
    <xf numFmtId="0" fontId="40" fillId="50" borderId="0" applyNumberFormat="0" applyBorder="0" applyAlignment="0" applyProtection="0"/>
    <xf numFmtId="0" fontId="57" fillId="5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57" fillId="53"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40" fillId="46" borderId="0" applyNumberFormat="0" applyBorder="0" applyAlignment="0" applyProtection="0"/>
    <xf numFmtId="0" fontId="40" fillId="48" borderId="0" applyNumberFormat="0" applyBorder="0" applyAlignment="0" applyProtection="0"/>
    <xf numFmtId="0" fontId="57" fillId="54"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40" fillId="47" borderId="0" applyNumberFormat="0" applyBorder="0" applyAlignment="0" applyProtection="0"/>
    <xf numFmtId="0" fontId="40" fillId="51" borderId="0" applyNumberFormat="0" applyBorder="0" applyAlignment="0" applyProtection="0"/>
    <xf numFmtId="0" fontId="57" fillId="55"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1" fillId="10" borderId="26"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0" fontId="23" fillId="11" borderId="29" applyNumberFormat="0" applyAlignment="0" applyProtection="0"/>
    <xf numFmtId="43" fontId="4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0" fillId="0" borderId="0" applyFont="0" applyFill="0" applyBorder="0" applyAlignment="0" applyProtection="0"/>
    <xf numFmtId="43" fontId="2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7" fillId="0" borderId="0" applyFont="0" applyFill="0" applyBorder="0" applyAlignment="0" applyProtection="0"/>
    <xf numFmtId="0" fontId="78" fillId="0" borderId="0" applyFont="0" applyFill="0" applyBorder="0" applyAlignment="0" applyProtection="0"/>
    <xf numFmtId="171" fontId="4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5" fillId="0" borderId="24"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25"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19" fillId="9" borderId="26" applyNumberFormat="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2" fillId="0" borderId="28" applyNumberFormat="0" applyFill="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xf numFmtId="0" fontId="49" fillId="0" borderId="0"/>
    <xf numFmtId="0" fontId="49" fillId="0" borderId="0"/>
    <xf numFmtId="0" fontId="49" fillId="0" borderId="0"/>
    <xf numFmtId="0" fontId="49" fillId="0" borderId="0"/>
    <xf numFmtId="0" fontId="49" fillId="0" borderId="0"/>
    <xf numFmtId="0" fontId="47" fillId="0" borderId="0"/>
    <xf numFmtId="0" fontId="47" fillId="0" borderId="0"/>
    <xf numFmtId="0" fontId="47" fillId="0" borderId="0"/>
    <xf numFmtId="0" fontId="47" fillId="0" borderId="0"/>
    <xf numFmtId="0" fontId="27" fillId="0" borderId="0"/>
    <xf numFmtId="0" fontId="49" fillId="0" borderId="0"/>
    <xf numFmtId="0" fontId="49" fillId="0" borderId="0"/>
    <xf numFmtId="0" fontId="49" fillId="0" borderId="0"/>
    <xf numFmtId="0" fontId="49" fillId="0" borderId="0"/>
    <xf numFmtId="0" fontId="49" fillId="0" borderId="0"/>
    <xf numFmtId="0" fontId="27" fillId="0" borderId="0"/>
    <xf numFmtId="0" fontId="27"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27" fillId="0" borderId="0"/>
    <xf numFmtId="0" fontId="40" fillId="0" borderId="0"/>
    <xf numFmtId="0" fontId="40" fillId="0" borderId="0"/>
    <xf numFmtId="0" fontId="79" fillId="0" borderId="0"/>
    <xf numFmtId="0" fontId="49" fillId="0" borderId="0"/>
    <xf numFmtId="0" fontId="7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1" fillId="0" borderId="0"/>
    <xf numFmtId="0" fontId="1" fillId="0" borderId="0"/>
    <xf numFmtId="0" fontId="1" fillId="0" borderId="0"/>
    <xf numFmtId="0" fontId="40" fillId="0" borderId="0"/>
    <xf numFmtId="0" fontId="1" fillId="0" borderId="0"/>
    <xf numFmtId="0" fontId="40" fillId="0" borderId="0"/>
    <xf numFmtId="0" fontId="1"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27" fillId="0" borderId="0"/>
    <xf numFmtId="0" fontId="27" fillId="0" borderId="0"/>
    <xf numFmtId="0" fontId="27" fillId="0" borderId="0"/>
    <xf numFmtId="0" fontId="4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27" fillId="63" borderId="62" applyNumberFormat="0" applyFont="0" applyAlignment="0" applyProtection="0"/>
    <xf numFmtId="0" fontId="27" fillId="63" borderId="62"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0" fillId="10" borderId="27" applyNumberFormat="0" applyAlignment="0" applyProtection="0"/>
    <xf numFmtId="0" fontId="27"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1" fillId="0" borderId="0" applyFont="0" applyFill="0" applyBorder="0" applyAlignment="0" applyProtection="0"/>
    <xf numFmtId="0" fontId="78"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70" fillId="0" borderId="0" applyNumberFormat="0" applyFill="0" applyBorder="0" applyAlignment="0" applyProtection="0"/>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0" fontId="27" fillId="66" borderId="0" applyNumberFormat="0" applyFont="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27" fillId="0" borderId="14" applyNumberFormat="0" applyFon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 fillId="0" borderId="31"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7" fillId="0" borderId="0"/>
    <xf numFmtId="0" fontId="1"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6" borderId="0" applyNumberFormat="0" applyBorder="0" applyAlignment="0" applyProtection="0"/>
    <xf numFmtId="0" fontId="40" fillId="46" borderId="0" applyNumberFormat="0" applyBorder="0" applyAlignment="0" applyProtection="0"/>
    <xf numFmtId="0" fontId="40" fillId="46" borderId="0" applyNumberFormat="0" applyBorder="0" applyAlignment="0" applyProtection="0"/>
    <xf numFmtId="0" fontId="40" fillId="46" borderId="0" applyNumberFormat="0" applyBorder="0" applyAlignment="0" applyProtection="0"/>
    <xf numFmtId="0" fontId="40" fillId="46" borderId="0" applyNumberFormat="0" applyBorder="0" applyAlignment="0" applyProtection="0"/>
    <xf numFmtId="0" fontId="40" fillId="46" borderId="0" applyNumberFormat="0" applyBorder="0" applyAlignment="0" applyProtection="0"/>
    <xf numFmtId="0" fontId="40" fillId="46" borderId="0" applyNumberFormat="0" applyBorder="0" applyAlignment="0" applyProtection="0"/>
    <xf numFmtId="0" fontId="40" fillId="46" borderId="0" applyNumberFormat="0" applyBorder="0" applyAlignment="0" applyProtection="0"/>
    <xf numFmtId="0" fontId="40" fillId="46"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80" fillId="0" borderId="53" applyNumberFormat="0" applyFont="0" applyFill="0" applyBorder="0" applyProtection="0">
      <alignment horizontal="left" vertical="center" indent="2"/>
    </xf>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50" borderId="0" applyNumberFormat="0" applyBorder="0" applyAlignment="0" applyProtection="0"/>
    <xf numFmtId="0" fontId="40" fillId="50" borderId="0" applyNumberFormat="0" applyBorder="0" applyAlignment="0" applyProtection="0"/>
    <xf numFmtId="0" fontId="40" fillId="50" borderId="0" applyNumberFormat="0" applyBorder="0" applyAlignment="0" applyProtection="0"/>
    <xf numFmtId="0" fontId="40" fillId="50" borderId="0" applyNumberFormat="0" applyBorder="0" applyAlignment="0" applyProtection="0"/>
    <xf numFmtId="0" fontId="40" fillId="50" borderId="0" applyNumberFormat="0" applyBorder="0" applyAlignment="0" applyProtection="0"/>
    <xf numFmtId="0" fontId="40" fillId="50" borderId="0" applyNumberFormat="0" applyBorder="0" applyAlignment="0" applyProtection="0"/>
    <xf numFmtId="0" fontId="40" fillId="50" borderId="0" applyNumberFormat="0" applyBorder="0" applyAlignment="0" applyProtection="0"/>
    <xf numFmtId="0" fontId="40" fillId="50" borderId="0" applyNumberFormat="0" applyBorder="0" applyAlignment="0" applyProtection="0"/>
    <xf numFmtId="0" fontId="40" fillId="50"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80" fillId="0" borderId="54" applyNumberFormat="0" applyFont="0" applyFill="0" applyBorder="0" applyProtection="0">
      <alignment horizontal="left" vertical="center" indent="5"/>
    </xf>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1" fillId="0" borderId="0" applyNumberFormat="0" applyFont="0" applyAlignment="0"/>
    <xf numFmtId="0" fontId="81" fillId="0" borderId="42" applyFill="0" applyBorder="0" applyProtection="0">
      <alignment horizontal="right" vertical="center"/>
    </xf>
    <xf numFmtId="0" fontId="59" fillId="60" borderId="63" applyNumberFormat="0" applyAlignment="0" applyProtection="0"/>
    <xf numFmtId="0" fontId="59" fillId="60" borderId="63" applyNumberFormat="0" applyAlignment="0" applyProtection="0"/>
    <xf numFmtId="0" fontId="59" fillId="60" borderId="63" applyNumberFormat="0" applyAlignment="0" applyProtection="0"/>
    <xf numFmtId="0" fontId="59" fillId="60" borderId="63" applyNumberFormat="0" applyAlignment="0" applyProtection="0"/>
    <xf numFmtId="0" fontId="59" fillId="60" borderId="63" applyNumberFormat="0" applyAlignment="0" applyProtection="0"/>
    <xf numFmtId="0" fontId="59" fillId="60" borderId="63" applyNumberFormat="0" applyAlignment="0" applyProtection="0"/>
    <xf numFmtId="0" fontId="59" fillId="60" borderId="63" applyNumberFormat="0" applyAlignment="0" applyProtection="0"/>
    <xf numFmtId="0" fontId="59" fillId="60" borderId="63" applyNumberFormat="0" applyAlignment="0" applyProtection="0"/>
    <xf numFmtId="0" fontId="59" fillId="60" borderId="63" applyNumberFormat="0" applyAlignment="0" applyProtection="0"/>
    <xf numFmtId="0" fontId="60" fillId="61" borderId="64" applyNumberFormat="0" applyAlignment="0" applyProtection="0"/>
    <xf numFmtId="0" fontId="60" fillId="61" borderId="64" applyNumberFormat="0" applyAlignment="0" applyProtection="0"/>
    <xf numFmtId="0" fontId="60" fillId="61" borderId="64" applyNumberFormat="0" applyAlignment="0" applyProtection="0"/>
    <xf numFmtId="0" fontId="60" fillId="61" borderId="64" applyNumberFormat="0" applyAlignment="0" applyProtection="0"/>
    <xf numFmtId="0" fontId="60" fillId="61" borderId="64" applyNumberFormat="0" applyAlignment="0" applyProtection="0"/>
    <xf numFmtId="0" fontId="60" fillId="61" borderId="64" applyNumberFormat="0" applyAlignment="0" applyProtection="0"/>
    <xf numFmtId="0" fontId="60" fillId="61" borderId="64" applyNumberFormat="0" applyAlignment="0" applyProtection="0"/>
    <xf numFmtId="0" fontId="60" fillId="61" borderId="64" applyNumberFormat="0" applyAlignment="0" applyProtection="0"/>
    <xf numFmtId="0" fontId="60" fillId="61" borderId="64" applyNumberFormat="0" applyAlignment="0" applyProtection="0"/>
    <xf numFmtId="0" fontId="82" fillId="0" borderId="0">
      <alignment horizontal="center" vertical="center" wrapText="1"/>
    </xf>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83" fillId="0" borderId="0">
      <alignment horizontal="left" vertical="center" wrapText="1"/>
    </xf>
    <xf numFmtId="0" fontId="27" fillId="68" borderId="0" applyNumberFormat="0" applyFont="0" applyBorder="0" applyAlignment="0"/>
    <xf numFmtId="44"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0" fontId="84" fillId="0" borderId="71" applyAlignment="0">
      <alignment horizontal="right" vertical="center"/>
    </xf>
    <xf numFmtId="172" fontId="84" fillId="0" borderId="71">
      <alignment horizontal="right" vertical="center"/>
    </xf>
    <xf numFmtId="0" fontId="85" fillId="0" borderId="71">
      <alignment horizontal="left" vertical="center"/>
    </xf>
    <xf numFmtId="173" fontId="78" fillId="0" borderId="71" applyNumberFormat="0" applyFill="0">
      <alignment horizontal="right"/>
    </xf>
    <xf numFmtId="174" fontId="78" fillId="0" borderId="71">
      <alignment horizontal="right"/>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3" fillId="0" borderId="65" applyNumberFormat="0" applyFill="0" applyAlignment="0" applyProtection="0"/>
    <xf numFmtId="0" fontId="63" fillId="0" borderId="65" applyNumberFormat="0" applyFill="0" applyAlignment="0" applyProtection="0"/>
    <xf numFmtId="0" fontId="63" fillId="0" borderId="65" applyNumberFormat="0" applyFill="0" applyAlignment="0" applyProtection="0"/>
    <xf numFmtId="0" fontId="63" fillId="0" borderId="65" applyNumberFormat="0" applyFill="0" applyAlignment="0" applyProtection="0"/>
    <xf numFmtId="0" fontId="63" fillId="0" borderId="65" applyNumberFormat="0" applyFill="0" applyAlignment="0" applyProtection="0"/>
    <xf numFmtId="0" fontId="63" fillId="0" borderId="65" applyNumberFormat="0" applyFill="0" applyAlignment="0" applyProtection="0"/>
    <xf numFmtId="0" fontId="63" fillId="0" borderId="65" applyNumberFormat="0" applyFill="0" applyAlignment="0" applyProtection="0"/>
    <xf numFmtId="0" fontId="63" fillId="0" borderId="65" applyNumberFormat="0" applyFill="0" applyAlignment="0" applyProtection="0"/>
    <xf numFmtId="0" fontId="63" fillId="0" borderId="65" applyNumberFormat="0" applyFill="0" applyAlignment="0" applyProtection="0"/>
    <xf numFmtId="0" fontId="64" fillId="0" borderId="66" applyNumberFormat="0" applyFill="0" applyAlignment="0" applyProtection="0"/>
    <xf numFmtId="0" fontId="64" fillId="0" borderId="66" applyNumberFormat="0" applyFill="0" applyAlignment="0" applyProtection="0"/>
    <xf numFmtId="0" fontId="64" fillId="0" borderId="66" applyNumberFormat="0" applyFill="0" applyAlignment="0" applyProtection="0"/>
    <xf numFmtId="0" fontId="64" fillId="0" borderId="66" applyNumberFormat="0" applyFill="0" applyAlignment="0" applyProtection="0"/>
    <xf numFmtId="0" fontId="64" fillId="0" borderId="66" applyNumberFormat="0" applyFill="0" applyAlignment="0" applyProtection="0"/>
    <xf numFmtId="0" fontId="64" fillId="0" borderId="66" applyNumberFormat="0" applyFill="0" applyAlignment="0" applyProtection="0"/>
    <xf numFmtId="0" fontId="64" fillId="0" borderId="66" applyNumberFormat="0" applyFill="0" applyAlignment="0" applyProtection="0"/>
    <xf numFmtId="0" fontId="64" fillId="0" borderId="66" applyNumberFormat="0" applyFill="0" applyAlignment="0" applyProtection="0"/>
    <xf numFmtId="0" fontId="64" fillId="0" borderId="66" applyNumberFormat="0" applyFill="0" applyAlignment="0" applyProtection="0"/>
    <xf numFmtId="0" fontId="65" fillId="0" borderId="67" applyNumberFormat="0" applyFill="0" applyAlignment="0" applyProtection="0"/>
    <xf numFmtId="0" fontId="65" fillId="0" borderId="67" applyNumberFormat="0" applyFill="0" applyAlignment="0" applyProtection="0"/>
    <xf numFmtId="0" fontId="65" fillId="0" borderId="67" applyNumberFormat="0" applyFill="0" applyAlignment="0" applyProtection="0"/>
    <xf numFmtId="0" fontId="65" fillId="0" borderId="67" applyNumberFormat="0" applyFill="0" applyAlignment="0" applyProtection="0"/>
    <xf numFmtId="0" fontId="65" fillId="0" borderId="67" applyNumberFormat="0" applyFill="0" applyAlignment="0" applyProtection="0"/>
    <xf numFmtId="0" fontId="65" fillId="0" borderId="67" applyNumberFormat="0" applyFill="0" applyAlignment="0" applyProtection="0"/>
    <xf numFmtId="0" fontId="65" fillId="0" borderId="67" applyNumberFormat="0" applyFill="0" applyAlignment="0" applyProtection="0"/>
    <xf numFmtId="0" fontId="65" fillId="0" borderId="67" applyNumberFormat="0" applyFill="0" applyAlignment="0" applyProtection="0"/>
    <xf numFmtId="0" fontId="65" fillId="0" borderId="67"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5" fontId="86" fillId="0" borderId="0">
      <protection locked="0"/>
    </xf>
    <xf numFmtId="175" fontId="86" fillId="0" borderId="0">
      <protection locked="0"/>
    </xf>
    <xf numFmtId="0" fontId="87" fillId="0" borderId="0" applyNumberFormat="0" applyFill="0" applyBorder="0" applyAlignment="0" applyProtection="0"/>
    <xf numFmtId="0" fontId="88" fillId="0" borderId="71">
      <alignment horizontal="left"/>
    </xf>
    <xf numFmtId="0" fontId="88" fillId="0" borderId="72">
      <alignment horizontal="right" vertical="center"/>
    </xf>
    <xf numFmtId="0" fontId="89" fillId="0" borderId="71">
      <alignment horizontal="left" vertical="center"/>
    </xf>
    <xf numFmtId="0" fontId="78" fillId="0" borderId="71">
      <alignment horizontal="left" vertical="center"/>
    </xf>
    <xf numFmtId="0" fontId="90" fillId="0" borderId="71">
      <alignment horizontal="left"/>
    </xf>
    <xf numFmtId="0" fontId="90" fillId="69" borderId="0">
      <alignment horizontal="centerContinuous" wrapText="1"/>
    </xf>
    <xf numFmtId="0" fontId="90" fillId="69" borderId="17">
      <alignment horizontal="left" vertical="center"/>
    </xf>
    <xf numFmtId="0" fontId="90" fillId="69" borderId="0">
      <alignment horizontal="centerContinuous" vertical="center" wrapText="1"/>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66" fillId="47" borderId="63" applyNumberFormat="0" applyAlignment="0" applyProtection="0"/>
    <xf numFmtId="0" fontId="66" fillId="47" borderId="63" applyNumberFormat="0" applyAlignment="0" applyProtection="0"/>
    <xf numFmtId="0" fontId="66" fillId="47" borderId="63" applyNumberFormat="0" applyAlignment="0" applyProtection="0"/>
    <xf numFmtId="0" fontId="66" fillId="47" borderId="63" applyNumberFormat="0" applyAlignment="0" applyProtection="0"/>
    <xf numFmtId="0" fontId="66" fillId="47" borderId="63" applyNumberFormat="0" applyAlignment="0" applyProtection="0"/>
    <xf numFmtId="0" fontId="66" fillId="47" borderId="63" applyNumberFormat="0" applyAlignment="0" applyProtection="0"/>
    <xf numFmtId="0" fontId="66" fillId="47" borderId="63" applyNumberFormat="0" applyAlignment="0" applyProtection="0"/>
    <xf numFmtId="0" fontId="66" fillId="47" borderId="63" applyNumberFormat="0" applyAlignment="0" applyProtection="0"/>
    <xf numFmtId="0" fontId="66" fillId="47" borderId="63" applyNumberFormat="0" applyAlignment="0" applyProtection="0"/>
    <xf numFmtId="0" fontId="67" fillId="0" borderId="68" applyNumberFormat="0" applyFill="0" applyAlignment="0" applyProtection="0"/>
    <xf numFmtId="0" fontId="67" fillId="0" borderId="68" applyNumberFormat="0" applyFill="0" applyAlignment="0" applyProtection="0"/>
    <xf numFmtId="0" fontId="67" fillId="0" borderId="68" applyNumberFormat="0" applyFill="0" applyAlignment="0" applyProtection="0"/>
    <xf numFmtId="0" fontId="67" fillId="0" borderId="68" applyNumberFormat="0" applyFill="0" applyAlignment="0" applyProtection="0"/>
    <xf numFmtId="0" fontId="67" fillId="0" borderId="68" applyNumberFormat="0" applyFill="0" applyAlignment="0" applyProtection="0"/>
    <xf numFmtId="0" fontId="67" fillId="0" borderId="68" applyNumberFormat="0" applyFill="0" applyAlignment="0" applyProtection="0"/>
    <xf numFmtId="0" fontId="67" fillId="0" borderId="68" applyNumberFormat="0" applyFill="0" applyAlignment="0" applyProtection="0"/>
    <xf numFmtId="0" fontId="67" fillId="0" borderId="68" applyNumberFormat="0" applyFill="0" applyAlignment="0" applyProtection="0"/>
    <xf numFmtId="0" fontId="67" fillId="0" borderId="68" applyNumberFormat="0" applyFill="0" applyAlignment="0" applyProtection="0"/>
    <xf numFmtId="0" fontId="27" fillId="70" borderId="0" applyNumberFormat="0" applyFont="0" applyBorder="0" applyAlignment="0"/>
    <xf numFmtId="41" fontId="91" fillId="0" borderId="0" applyFont="0" applyFill="0" applyBorder="0" applyAlignment="0" applyProtection="0"/>
    <xf numFmtId="43" fontId="91" fillId="0" borderId="0" applyFont="0" applyFill="0" applyBorder="0" applyAlignment="0" applyProtection="0"/>
    <xf numFmtId="0" fontId="91" fillId="0" borderId="0" applyFont="0" applyFill="0" applyBorder="0" applyAlignment="0" applyProtection="0"/>
    <xf numFmtId="44" fontId="91" fillId="0" borderId="0" applyFont="0" applyFill="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xf numFmtId="0" fontId="47" fillId="0" borderId="0"/>
    <xf numFmtId="0" fontId="49" fillId="0" borderId="0"/>
    <xf numFmtId="0" fontId="49" fillId="0" borderId="0"/>
    <xf numFmtId="0" fontId="47"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7" fillId="0" borderId="0"/>
    <xf numFmtId="0" fontId="47"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0" fillId="0" borderId="53" applyFill="0" applyBorder="0" applyProtection="0">
      <alignment horizontal="right" vertical="center"/>
    </xf>
    <xf numFmtId="0" fontId="81" fillId="0" borderId="53" applyNumberFormat="0" applyFill="0" applyBorder="0" applyProtection="0">
      <alignment horizontal="left" vertical="center"/>
    </xf>
    <xf numFmtId="0" fontId="80" fillId="0" borderId="53" applyNumberFormat="0" applyFill="0" applyAlignment="0" applyProtection="0"/>
    <xf numFmtId="0" fontId="92" fillId="71" borderId="0" applyNumberFormat="0" applyFont="0" applyBorder="0" applyAlignment="0" applyProtection="0"/>
    <xf numFmtId="0" fontId="93" fillId="0" borderId="0"/>
    <xf numFmtId="0" fontId="27" fillId="63" borderId="62" applyNumberFormat="0" applyFont="0" applyAlignment="0" applyProtection="0"/>
    <xf numFmtId="0" fontId="27" fillId="63" borderId="62" applyNumberFormat="0" applyFont="0" applyAlignment="0" applyProtection="0"/>
    <xf numFmtId="0" fontId="27" fillId="63" borderId="62" applyNumberFormat="0" applyFont="0" applyAlignment="0" applyProtection="0"/>
    <xf numFmtId="0" fontId="27" fillId="63" borderId="62" applyNumberFormat="0" applyFont="0" applyAlignment="0" applyProtection="0"/>
    <xf numFmtId="0" fontId="27" fillId="63" borderId="62" applyNumberFormat="0" applyFont="0" applyAlignment="0" applyProtection="0"/>
    <xf numFmtId="0" fontId="27" fillId="63" borderId="62" applyNumberFormat="0" applyFont="0" applyAlignment="0" applyProtection="0"/>
    <xf numFmtId="0" fontId="27" fillId="63" borderId="62" applyNumberFormat="0" applyFont="0" applyAlignment="0" applyProtection="0"/>
    <xf numFmtId="0" fontId="1" fillId="12" borderId="30"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69" fillId="60" borderId="69" applyNumberFormat="0" applyAlignment="0" applyProtection="0"/>
    <xf numFmtId="0" fontId="69" fillId="60" borderId="69" applyNumberFormat="0" applyAlignment="0" applyProtection="0"/>
    <xf numFmtId="0" fontId="69" fillId="60" borderId="69" applyNumberFormat="0" applyAlignment="0" applyProtection="0"/>
    <xf numFmtId="0" fontId="69" fillId="60" borderId="69" applyNumberFormat="0" applyAlignment="0" applyProtection="0"/>
    <xf numFmtId="0" fontId="69" fillId="60" borderId="69" applyNumberFormat="0" applyAlignment="0" applyProtection="0"/>
    <xf numFmtId="0" fontId="69" fillId="60" borderId="69" applyNumberFormat="0" applyAlignment="0" applyProtection="0"/>
    <xf numFmtId="0" fontId="69" fillId="60" borderId="69" applyNumberFormat="0" applyAlignment="0" applyProtection="0"/>
    <xf numFmtId="0" fontId="69" fillId="60" borderId="69" applyNumberFormat="0" applyAlignment="0" applyProtection="0"/>
    <xf numFmtId="0" fontId="69" fillId="60" borderId="69" applyNumberFormat="0" applyAlignment="0" applyProtection="0"/>
    <xf numFmtId="0" fontId="27" fillId="0" borderId="0">
      <alignment horizontal="left" wrapText="1"/>
    </xf>
    <xf numFmtId="176" fontId="80" fillId="72" borderId="53" applyNumberFormat="0" applyFont="0" applyBorder="0" applyAlignment="0" applyProtection="0">
      <alignment horizontal="right" vertical="center"/>
    </xf>
    <xf numFmtId="0" fontId="1"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1"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27" fillId="0" borderId="0" applyFont="0" applyFill="0" applyBorder="0" applyAlignment="0" applyProtection="0"/>
    <xf numFmtId="0" fontId="84" fillId="0" borderId="0">
      <alignment horizontal="left" vertical="center"/>
    </xf>
    <xf numFmtId="0" fontId="82" fillId="0" borderId="0">
      <alignment horizontal="left" vertical="center"/>
    </xf>
    <xf numFmtId="0" fontId="94" fillId="0" borderId="0">
      <alignment horizontal="right"/>
    </xf>
    <xf numFmtId="0" fontId="94" fillId="0" borderId="0">
      <alignment horizontal="center"/>
    </xf>
    <xf numFmtId="0" fontId="85" fillId="0" borderId="0">
      <alignment horizontal="right"/>
    </xf>
    <xf numFmtId="0" fontId="94" fillId="0" borderId="0">
      <alignment horizontal="left"/>
    </xf>
    <xf numFmtId="0" fontId="80" fillId="0" borderId="0"/>
    <xf numFmtId="0" fontId="84" fillId="0" borderId="0">
      <alignment horizontal="left" vertical="center"/>
    </xf>
    <xf numFmtId="0" fontId="95" fillId="73" borderId="0" applyNumberFormat="0">
      <alignment vertical="center"/>
    </xf>
    <xf numFmtId="0" fontId="85" fillId="0" borderId="71">
      <alignment horizontal="left" vertical="center"/>
    </xf>
    <xf numFmtId="0" fontId="82" fillId="0" borderId="71" applyFill="0">
      <alignment horizontal="left" vertical="center"/>
    </xf>
    <xf numFmtId="0" fontId="85" fillId="0" borderId="71">
      <alignment horizontal="left"/>
    </xf>
    <xf numFmtId="173" fontId="84" fillId="0" borderId="0" applyNumberFormat="0">
      <alignment horizontal="right"/>
    </xf>
    <xf numFmtId="0" fontId="88" fillId="74" borderId="0">
      <alignment horizontal="centerContinuous" vertical="center" wrapText="1"/>
    </xf>
    <xf numFmtId="0" fontId="88" fillId="0" borderId="73">
      <alignment horizontal="left" vertical="center"/>
    </xf>
    <xf numFmtId="0" fontId="96" fillId="0" borderId="0">
      <alignment horizontal="left" vertical="top"/>
    </xf>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90" fillId="0" borderId="0">
      <alignment horizontal="left"/>
    </xf>
    <xf numFmtId="0" fontId="83" fillId="0" borderId="0">
      <alignment horizontal="left"/>
    </xf>
    <xf numFmtId="0" fontId="78" fillId="0" borderId="0">
      <alignment horizontal="left"/>
    </xf>
    <xf numFmtId="0" fontId="97" fillId="0" borderId="0">
      <alignment horizontal="left"/>
    </xf>
    <xf numFmtId="0" fontId="96" fillId="0" borderId="0">
      <alignment horizontal="left" vertical="top"/>
    </xf>
    <xf numFmtId="0" fontId="83" fillId="0" borderId="0">
      <alignment horizontal="left"/>
    </xf>
    <xf numFmtId="0" fontId="78" fillId="0" borderId="0">
      <alignment horizontal="left"/>
    </xf>
    <xf numFmtId="0" fontId="71" fillId="0" borderId="70" applyNumberFormat="0" applyFill="0" applyAlignment="0" applyProtection="0"/>
    <xf numFmtId="0" fontId="71" fillId="0" borderId="70" applyNumberFormat="0" applyFill="0" applyAlignment="0" applyProtection="0"/>
    <xf numFmtId="0" fontId="71" fillId="0" borderId="70" applyNumberFormat="0" applyFill="0" applyAlignment="0" applyProtection="0"/>
    <xf numFmtId="0" fontId="71" fillId="0" borderId="70" applyNumberFormat="0" applyFill="0" applyAlignment="0" applyProtection="0"/>
    <xf numFmtId="0" fontId="71" fillId="0" borderId="70" applyNumberFormat="0" applyFill="0" applyAlignment="0" applyProtection="0"/>
    <xf numFmtId="0" fontId="71" fillId="0" borderId="70" applyNumberFormat="0" applyFill="0" applyAlignment="0" applyProtection="0"/>
    <xf numFmtId="0" fontId="71" fillId="0" borderId="70" applyNumberFormat="0" applyFill="0" applyAlignment="0" applyProtection="0"/>
    <xf numFmtId="0" fontId="71" fillId="0" borderId="70" applyNumberFormat="0" applyFill="0" applyAlignment="0" applyProtection="0"/>
    <xf numFmtId="0" fontId="71" fillId="0" borderId="70" applyNumberFormat="0" applyFill="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84" fillId="0" borderId="71">
      <alignment horizontal="left"/>
    </xf>
    <xf numFmtId="0" fontId="88" fillId="0" borderId="72">
      <alignment horizontal="left"/>
    </xf>
    <xf numFmtId="0" fontId="90" fillId="0" borderId="0">
      <alignment horizontal="left" vertical="center"/>
    </xf>
    <xf numFmtId="0" fontId="84" fillId="0" borderId="71">
      <alignment horizontal="left"/>
    </xf>
    <xf numFmtId="0" fontId="98" fillId="68" borderId="0">
      <alignment horizontal="left" vertical="center" indent="1"/>
    </xf>
    <xf numFmtId="0" fontId="99" fillId="0" borderId="0" applyFont="0" applyFill="0" applyBorder="0" applyAlignment="0" applyProtection="0"/>
    <xf numFmtId="0" fontId="9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27"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7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27"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74" fillId="0" borderId="0" applyNumberFormat="0" applyFill="0" applyBorder="0" applyAlignment="0" applyProtection="0"/>
    <xf numFmtId="0" fontId="52" fillId="0" borderId="0" applyNumberFormat="0" applyFill="0" applyBorder="0" applyAlignment="0" applyProtection="0"/>
    <xf numFmtId="0" fontId="75" fillId="65"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0"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0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54" fillId="0" borderId="55" applyNumberFormat="0" applyFont="0" applyAlignment="0">
      <alignment vertical="center"/>
    </xf>
    <xf numFmtId="0" fontId="102" fillId="0" borderId="0" applyFill="0" applyBorder="0">
      <alignment vertical="center"/>
    </xf>
    <xf numFmtId="177" fontId="56" fillId="0" borderId="0" applyFill="0" applyBorder="0">
      <alignment horizontal="right" vertical="center"/>
    </xf>
    <xf numFmtId="177" fontId="54" fillId="0" borderId="0" applyFill="0" applyBorder="0">
      <alignment horizontal="right" vertical="center"/>
    </xf>
    <xf numFmtId="168" fontId="54" fillId="0" borderId="0" applyFill="0" applyBorder="0">
      <alignment horizontal="right" vertical="center"/>
    </xf>
    <xf numFmtId="0" fontId="56" fillId="0" borderId="55" applyFill="0" applyBorder="0">
      <alignment vertical="center"/>
    </xf>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6" borderId="0" applyNumberFormat="0" applyBorder="0" applyAlignment="0" applyProtection="0"/>
    <xf numFmtId="0" fontId="40" fillId="46"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50" borderId="0" applyNumberFormat="0" applyBorder="0" applyAlignment="0" applyProtection="0"/>
    <xf numFmtId="0" fontId="40" fillId="50"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03" fillId="0" borderId="0"/>
    <xf numFmtId="0" fontId="104" fillId="0" borderId="0">
      <alignment horizontal="right"/>
    </xf>
    <xf numFmtId="0" fontId="105" fillId="0" borderId="0"/>
    <xf numFmtId="0" fontId="50" fillId="0" borderId="0"/>
    <xf numFmtId="0" fontId="106" fillId="0" borderId="0"/>
    <xf numFmtId="0" fontId="107" fillId="0" borderId="74" applyNumberFormat="0" applyAlignment="0"/>
    <xf numFmtId="0" fontId="102" fillId="0" borderId="0" applyAlignment="0">
      <alignment horizontal="left"/>
    </xf>
    <xf numFmtId="0" fontId="102" fillId="0" borderId="0">
      <alignment horizontal="right"/>
    </xf>
    <xf numFmtId="168" fontId="102" fillId="0" borderId="0">
      <alignment horizontal="right"/>
    </xf>
    <xf numFmtId="167" fontId="108" fillId="0" borderId="0">
      <alignment horizontal="right"/>
    </xf>
    <xf numFmtId="0" fontId="109" fillId="0" borderId="0"/>
    <xf numFmtId="0" fontId="59" fillId="60" borderId="63" applyNumberFormat="0" applyAlignment="0" applyProtection="0"/>
    <xf numFmtId="0" fontId="59" fillId="60" borderId="63" applyNumberFormat="0" applyAlignment="0" applyProtection="0"/>
    <xf numFmtId="0" fontId="60" fillId="61" borderId="64" applyNumberFormat="0" applyAlignment="0" applyProtection="0"/>
    <xf numFmtId="0" fontId="60" fillId="61" borderId="64" applyNumberFormat="0" applyAlignment="0" applyProtection="0"/>
    <xf numFmtId="167" fontId="110" fillId="67" borderId="53">
      <alignment horizontal="right" vertical="center"/>
    </xf>
    <xf numFmtId="0" fontId="110" fillId="71" borderId="53">
      <alignment horizontal="center" vertical="center"/>
    </xf>
    <xf numFmtId="167" fontId="110" fillId="67" borderId="53">
      <alignment horizontal="right" vertical="center"/>
    </xf>
    <xf numFmtId="0" fontId="27" fillId="67" borderId="0"/>
    <xf numFmtId="0" fontId="111" fillId="67" borderId="53">
      <alignment horizontal="left" vertical="center"/>
    </xf>
    <xf numFmtId="0" fontId="110" fillId="75" borderId="53">
      <alignment horizontal="left" vertical="center"/>
    </xf>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40" fillId="0" borderId="0" applyFont="0" applyFill="0" applyBorder="0" applyAlignment="0" applyProtection="0"/>
    <xf numFmtId="43" fontId="1" fillId="0" borderId="0" applyFont="0" applyFill="0" applyBorder="0" applyAlignment="0" applyProtection="0"/>
    <xf numFmtId="6" fontId="40" fillId="0" borderId="0" applyFont="0" applyFill="0" applyBorder="0" applyAlignment="0" applyProtection="0"/>
    <xf numFmtId="6" fontId="40" fillId="0" borderId="0" applyFont="0" applyFill="0" applyBorder="0" applyAlignment="0" applyProtection="0"/>
    <xf numFmtId="6" fontId="40" fillId="0" borderId="0" applyFont="0" applyFill="0" applyBorder="0" applyAlignment="0" applyProtection="0"/>
    <xf numFmtId="6"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40" fillId="0" borderId="0" applyFont="0" applyFill="0" applyBorder="0" applyAlignment="0" applyProtection="0"/>
    <xf numFmtId="6" fontId="40" fillId="0" borderId="0" applyFont="0" applyFill="0" applyBorder="0" applyAlignment="0" applyProtection="0"/>
    <xf numFmtId="6" fontId="40" fillId="0" borderId="0" applyFont="0" applyFill="0" applyBorder="0" applyAlignment="0" applyProtection="0"/>
    <xf numFmtId="6" fontId="40" fillId="0" borderId="0" applyFont="0" applyFill="0" applyBorder="0" applyAlignment="0" applyProtection="0"/>
    <xf numFmtId="178" fontId="27" fillId="0" borderId="0" applyFont="0" applyFill="0" applyBorder="0" applyAlignment="0" applyProtection="0">
      <alignment wrapText="1"/>
    </xf>
    <xf numFmtId="179" fontId="27" fillId="0" borderId="0" applyFon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3" fillId="0" borderId="65" applyNumberFormat="0" applyFill="0" applyAlignment="0" applyProtection="0"/>
    <xf numFmtId="0" fontId="63" fillId="0" borderId="65" applyNumberFormat="0" applyFill="0" applyAlignment="0" applyProtection="0"/>
    <xf numFmtId="0" fontId="64" fillId="0" borderId="66" applyNumberFormat="0" applyFill="0" applyAlignment="0" applyProtection="0"/>
    <xf numFmtId="0" fontId="64" fillId="0" borderId="66" applyNumberFormat="0" applyFill="0" applyAlignment="0" applyProtection="0"/>
    <xf numFmtId="0" fontId="65" fillId="0" borderId="67" applyNumberFormat="0" applyFill="0" applyAlignment="0" applyProtection="0"/>
    <xf numFmtId="0" fontId="65" fillId="0" borderId="67"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47" borderId="63" applyNumberFormat="0" applyAlignment="0" applyProtection="0"/>
    <xf numFmtId="0" fontId="66" fillId="47" borderId="63" applyNumberFormat="0" applyAlignment="0" applyProtection="0"/>
    <xf numFmtId="0" fontId="67" fillId="0" borderId="68" applyNumberFormat="0" applyFill="0" applyAlignment="0" applyProtection="0"/>
    <xf numFmtId="0" fontId="67" fillId="0" borderId="68" applyNumberFormat="0" applyFill="0" applyAlignment="0" applyProtection="0"/>
    <xf numFmtId="0" fontId="68" fillId="62" borderId="0" applyNumberFormat="0" applyBorder="0" applyAlignment="0" applyProtection="0"/>
    <xf numFmtId="0" fontId="68" fillId="62" borderId="0" applyNumberFormat="0" applyBorder="0" applyAlignment="0" applyProtection="0"/>
    <xf numFmtId="0" fontId="1" fillId="0" borderId="0"/>
    <xf numFmtId="0" fontId="1" fillId="0" borderId="0"/>
    <xf numFmtId="0" fontId="27" fillId="0" borderId="0"/>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40"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54" fillId="0" borderId="0"/>
    <xf numFmtId="0" fontId="54" fillId="0" borderId="0"/>
    <xf numFmtId="0" fontId="54" fillId="0" borderId="0"/>
    <xf numFmtId="0" fontId="27" fillId="0" borderId="0"/>
    <xf numFmtId="0" fontId="27" fillId="63" borderId="62" applyNumberFormat="0" applyFont="0" applyAlignment="0" applyProtection="0"/>
    <xf numFmtId="0" fontId="27" fillId="63" borderId="62" applyNumberFormat="0" applyFont="0" applyAlignment="0" applyProtection="0"/>
    <xf numFmtId="0" fontId="69" fillId="60" borderId="69" applyNumberFormat="0" applyAlignment="0" applyProtection="0"/>
    <xf numFmtId="0" fontId="69" fillId="60" borderId="69" applyNumberFormat="0" applyAlignment="0" applyProtection="0"/>
    <xf numFmtId="0" fontId="1" fillId="0" borderId="0" applyFont="0" applyFill="0" applyBorder="0" applyAlignment="0" applyProtection="0"/>
    <xf numFmtId="0" fontId="1" fillId="0" borderId="0" applyFont="0" applyFill="0" applyBorder="0" applyAlignment="0" applyProtection="0"/>
    <xf numFmtId="0" fontId="51" fillId="76" borderId="75" applyNumberFormat="0" applyProtection="0">
      <alignment horizontal="center" wrapText="1"/>
    </xf>
    <xf numFmtId="0" fontId="27" fillId="77" borderId="0" applyNumberFormat="0" applyBorder="0">
      <alignment horizontal="center" wrapText="1"/>
    </xf>
    <xf numFmtId="0" fontId="27" fillId="78" borderId="0" applyNumberFormat="0" applyBorder="0">
      <alignment wrapText="1"/>
    </xf>
    <xf numFmtId="180" fontId="27" fillId="0" borderId="0" applyFill="0" applyBorder="0" applyAlignment="0" applyProtection="0">
      <alignment wrapText="1"/>
    </xf>
    <xf numFmtId="181" fontId="27" fillId="0" borderId="0" applyFill="0" applyBorder="0" applyAlignment="0" applyProtection="0">
      <alignment wrapText="1"/>
    </xf>
    <xf numFmtId="182" fontId="27" fillId="0" borderId="0" applyFill="0" applyBorder="0" applyAlignment="0" applyProtection="0">
      <alignment wrapText="1"/>
    </xf>
    <xf numFmtId="0" fontId="27" fillId="0" borderId="0" applyNumberFormat="0" applyFill="0" applyBorder="0" applyProtection="0">
      <alignment horizontal="right" wrapText="1"/>
    </xf>
    <xf numFmtId="0" fontId="27" fillId="0" borderId="0" applyNumberFormat="0" applyFill="0" applyBorder="0">
      <alignment horizontal="right" wrapText="1"/>
    </xf>
    <xf numFmtId="0" fontId="27" fillId="0" borderId="0" applyFill="0" applyBorder="0">
      <alignment horizontal="right" wrapText="1"/>
    </xf>
    <xf numFmtId="8" fontId="27" fillId="0" borderId="0" applyFill="0" applyBorder="0" applyAlignment="0" applyProtection="0">
      <alignment wrapText="1"/>
    </xf>
    <xf numFmtId="0" fontId="52" fillId="0" borderId="0" applyNumberFormat="0" applyFill="0" applyBorder="0">
      <alignment horizontal="left" wrapText="1"/>
    </xf>
    <xf numFmtId="0" fontId="51" fillId="0" borderId="0" applyNumberFormat="0" applyFill="0" applyBorder="0">
      <alignment horizontal="center" wrapText="1"/>
    </xf>
    <xf numFmtId="0" fontId="51" fillId="0" borderId="0" applyNumberFormat="0" applyFill="0" applyBorder="0">
      <alignment horizontal="center" wrapText="1"/>
    </xf>
    <xf numFmtId="0" fontId="112" fillId="0" borderId="0" applyNumberFormat="0" applyFill="0" applyBorder="0" applyAlignment="0" applyProtection="0"/>
    <xf numFmtId="0" fontId="47" fillId="0" borderId="76"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70" applyNumberFormat="0" applyFill="0" applyAlignment="0" applyProtection="0"/>
    <xf numFmtId="0" fontId="71" fillId="0" borderId="70" applyNumberFormat="0" applyFill="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 fillId="0" borderId="0"/>
    <xf numFmtId="171" fontId="1" fillId="0" borderId="0" applyFont="0" applyFill="0" applyBorder="0" applyAlignment="0" applyProtection="0"/>
    <xf numFmtId="0" fontId="1" fillId="0" borderId="0"/>
    <xf numFmtId="0" fontId="1" fillId="0" borderId="0"/>
    <xf numFmtId="0" fontId="11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47" fillId="0" borderId="0"/>
    <xf numFmtId="0" fontId="1" fillId="0" borderId="0"/>
    <xf numFmtId="0" fontId="47" fillId="0" borderId="0"/>
    <xf numFmtId="0" fontId="4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19"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26" fillId="52"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9" borderId="0" applyNumberFormat="0" applyBorder="0" applyAlignment="0" applyProtection="0"/>
    <xf numFmtId="0" fontId="18" fillId="43" borderId="0" applyNumberFormat="0" applyBorder="0" applyAlignment="0" applyProtection="0"/>
    <xf numFmtId="0" fontId="114" fillId="60" borderId="26" applyNumberFormat="0" applyAlignment="0" applyProtection="0"/>
    <xf numFmtId="0" fontId="17" fillId="44" borderId="0" applyNumberFormat="0" applyBorder="0" applyAlignment="0" applyProtection="0"/>
    <xf numFmtId="0" fontId="115" fillId="0" borderId="65" applyNumberFormat="0" applyFill="0" applyAlignment="0" applyProtection="0"/>
    <xf numFmtId="0" fontId="116" fillId="0" borderId="66" applyNumberFormat="0" applyFill="0" applyAlignment="0" applyProtection="0"/>
    <xf numFmtId="0" fontId="117" fillId="0" borderId="67" applyNumberFormat="0" applyFill="0" applyAlignment="0" applyProtection="0"/>
    <xf numFmtId="0" fontId="117" fillId="0" borderId="0" applyNumberFormat="0" applyFill="0" applyBorder="0" applyAlignment="0" applyProtection="0"/>
    <xf numFmtId="0" fontId="19" fillId="60" borderId="26" applyNumberFormat="0" applyAlignment="0" applyProtection="0"/>
    <xf numFmtId="0" fontId="118" fillId="0" borderId="68" applyNumberFormat="0" applyFill="0" applyAlignment="0" applyProtection="0"/>
    <xf numFmtId="0" fontId="119" fillId="8" borderId="0" applyNumberFormat="0" applyBorder="0" applyAlignment="0" applyProtection="0"/>
    <xf numFmtId="0" fontId="40" fillId="12" borderId="30" applyNumberFormat="0" applyFont="0" applyAlignment="0" applyProtection="0"/>
    <xf numFmtId="0" fontId="20" fillId="60" borderId="27" applyNumberFormat="0" applyAlignment="0" applyProtection="0"/>
    <xf numFmtId="0" fontId="120" fillId="0" borderId="0" applyNumberFormat="0" applyFill="0" applyBorder="0" applyAlignment="0" applyProtection="0"/>
    <xf numFmtId="0" fontId="2" fillId="0" borderId="70" applyNumberFormat="0" applyFill="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27" fillId="0" borderId="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27" fillId="0" borderId="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27" fillId="0" borderId="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27" fillId="0" borderId="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26" fillId="54"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26" fillId="79"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26" fillId="79"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26" fillId="80"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121" fillId="0" borderId="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122" fillId="7" borderId="0" applyNumberFormat="0" applyBorder="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0" fontId="21" fillId="81" borderId="26"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4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5" fontId="124" fillId="0" borderId="0">
      <protection locked="0"/>
    </xf>
    <xf numFmtId="44" fontId="40" fillId="0" borderId="0" applyFont="0" applyFill="0" applyBorder="0" applyAlignment="0" applyProtection="0"/>
    <xf numFmtId="44" fontId="123" fillId="0" borderId="0" applyFont="0" applyFill="0" applyBorder="0" applyAlignment="0" applyProtection="0"/>
    <xf numFmtId="175" fontId="124" fillId="0" borderId="0">
      <protection locked="0"/>
    </xf>
    <xf numFmtId="175" fontId="124" fillId="0" borderId="0">
      <protection locked="0"/>
    </xf>
    <xf numFmtId="175" fontId="124" fillId="0" borderId="0">
      <protection locked="0"/>
    </xf>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175" fontId="124" fillId="0" borderId="0">
      <protection locked="0"/>
    </xf>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0" fontId="125" fillId="0" borderId="77"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175" fontId="124" fillId="0" borderId="0">
      <protection locked="0"/>
    </xf>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78" applyNumberFormat="0" applyFill="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41" fillId="0" borderId="0" applyNumberFormat="0" applyFill="0" applyBorder="0" applyAlignment="0" applyProtection="0">
      <alignment vertical="top"/>
      <protection locked="0"/>
    </xf>
    <xf numFmtId="0" fontId="128" fillId="0" borderId="0" applyNumberFormat="0" applyFill="0" applyBorder="0" applyAlignment="0" applyProtection="0"/>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20" fillId="81" borderId="27" applyNumberForma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40" fillId="0" borderId="0" applyFont="0" applyFill="0" applyBorder="0" applyAlignment="0" applyProtection="0"/>
    <xf numFmtId="0" fontId="27" fillId="0" borderId="0" applyFont="0" applyFill="0" applyBorder="0" applyAlignment="0" applyProtection="0"/>
    <xf numFmtId="0" fontId="123" fillId="0" borderId="0" applyFont="0" applyFill="0" applyBorder="0" applyAlignment="0" applyProtection="0"/>
    <xf numFmtId="0" fontId="27" fillId="0" borderId="0" applyFont="0" applyFill="0" applyBorder="0" applyAlignment="0" applyProtection="0"/>
    <xf numFmtId="0" fontId="40" fillId="0" borderId="0" applyFont="0" applyFill="0" applyBorder="0" applyAlignment="0" applyProtection="0"/>
    <xf numFmtId="0" fontId="1" fillId="0" borderId="0" applyFont="0" applyFill="0" applyBorder="0" applyAlignment="0" applyProtection="0"/>
    <xf numFmtId="0" fontId="40"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24" fillId="0" borderId="79">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applyFont="0" applyFill="0" applyBorder="0" applyAlignment="0" applyProtection="0"/>
    <xf numFmtId="0" fontId="1" fillId="0" borderId="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47" fillId="0" borderId="0"/>
    <xf numFmtId="0" fontId="1" fillId="0" borderId="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27" fillId="0" borderId="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0" borderId="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applyFont="0" applyFill="0" applyBorder="0" applyAlignment="0" applyProtection="0"/>
    <xf numFmtId="0" fontId="1" fillId="0" borderId="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17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27"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30" fillId="0" borderId="0"/>
    <xf numFmtId="0" fontId="51" fillId="76" borderId="80" applyNumberFormat="0" applyAlignment="0" applyProtection="0">
      <alignment wrapText="1"/>
    </xf>
    <xf numFmtId="0" fontId="27" fillId="78" borderId="81" applyNumberFormat="0">
      <alignment wrapText="1"/>
    </xf>
    <xf numFmtId="0" fontId="27" fillId="0" borderId="0" applyNumberFormat="0" applyFill="0" applyBorder="0" applyProtection="0">
      <alignment horizontal="right" wrapText="1"/>
    </xf>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27" fillId="0" borderId="0" applyFont="0" applyFill="0" applyBorder="0" applyAlignment="0" applyProtection="0"/>
    <xf numFmtId="0" fontId="27"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40" fillId="0" borderId="0" applyFont="0" applyFill="0" applyBorder="0" applyAlignment="0" applyProtection="0"/>
    <xf numFmtId="0" fontId="1" fillId="0" borderId="0" applyFont="0" applyFill="0" applyBorder="0" applyAlignment="0" applyProtection="0"/>
    <xf numFmtId="0" fontId="40" fillId="0" borderId="0" applyFont="0" applyFill="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26" fillId="54" borderId="0" applyNumberFormat="0" applyBorder="0" applyAlignment="0" applyProtection="0"/>
    <xf numFmtId="0" fontId="26" fillId="62" borderId="0" applyNumberFormat="0" applyBorder="0" applyAlignment="0" applyProtection="0"/>
    <xf numFmtId="0" fontId="26" fillId="60" borderId="0" applyNumberFormat="0" applyBorder="0" applyAlignment="0" applyProtection="0"/>
    <xf numFmtId="0" fontId="26" fillId="47" borderId="0" applyNumberFormat="0" applyBorder="0" applyAlignment="0" applyProtection="0"/>
    <xf numFmtId="0" fontId="26" fillId="54"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80" borderId="0" applyNumberFormat="0" applyBorder="0" applyAlignment="0" applyProtection="0"/>
    <xf numFmtId="0" fontId="57" fillId="54" borderId="0" applyNumberFormat="0" applyBorder="0" applyAlignment="0" applyProtection="0"/>
    <xf numFmtId="0" fontId="122" fillId="7" borderId="0" applyNumberFormat="0" applyBorder="0" applyAlignment="0" applyProtection="0"/>
    <xf numFmtId="0" fontId="21" fillId="81" borderId="26"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25" fillId="0" borderId="77" applyNumberFormat="0" applyFill="0" applyAlignment="0" applyProtection="0"/>
    <xf numFmtId="0" fontId="126" fillId="0" borderId="24" applyNumberFormat="0" applyFill="0" applyAlignment="0" applyProtection="0"/>
    <xf numFmtId="0" fontId="127" fillId="0" borderId="78" applyNumberFormat="0" applyFill="0" applyAlignment="0" applyProtection="0"/>
    <xf numFmtId="0" fontId="127" fillId="0" borderId="0" applyNumberFormat="0" applyFill="0" applyBorder="0" applyAlignment="0" applyProtection="0"/>
    <xf numFmtId="0" fontId="13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40" fillId="12" borderId="30" applyNumberFormat="0" applyFont="0" applyAlignment="0" applyProtection="0"/>
    <xf numFmtId="0" fontId="20" fillId="81" borderId="27" applyNumberFormat="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30"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12" borderId="30" applyNumberFormat="0" applyFon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applyFont="0" applyFill="0" applyBorder="0" applyAlignment="0" applyProtection="0"/>
    <xf numFmtId="0" fontId="1" fillId="0" borderId="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applyFont="0" applyFill="0" applyBorder="0" applyAlignment="0" applyProtection="0"/>
    <xf numFmtId="0" fontId="1" fillId="0" borderId="0"/>
    <xf numFmtId="0" fontId="27" fillId="0" borderId="0"/>
    <xf numFmtId="43" fontId="27" fillId="0" borderId="0" applyFont="0" applyFill="0" applyBorder="0" applyAlignment="0" applyProtection="0"/>
    <xf numFmtId="0" fontId="27"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26" fillId="52" borderId="0" applyNumberFormat="0" applyBorder="0" applyAlignment="0" applyProtection="0"/>
    <xf numFmtId="0" fontId="26" fillId="50" borderId="0" applyNumberFormat="0" applyBorder="0" applyAlignment="0" applyProtection="0"/>
    <xf numFmtId="0" fontId="26" fillId="53"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57" fillId="56" borderId="0" applyNumberFormat="0" applyBorder="0" applyAlignment="0" applyProtection="0"/>
    <xf numFmtId="0" fontId="26" fillId="57" borderId="0" applyNumberFormat="0" applyBorder="0" applyAlignment="0" applyProtection="0"/>
    <xf numFmtId="0" fontId="57" fillId="57" borderId="0" applyNumberFormat="0" applyBorder="0" applyAlignment="0" applyProtection="0"/>
    <xf numFmtId="0" fontId="26" fillId="58" borderId="0" applyNumberFormat="0" applyBorder="0" applyAlignment="0" applyProtection="0"/>
    <xf numFmtId="0" fontId="57" fillId="58" borderId="0" applyNumberFormat="0" applyBorder="0" applyAlignment="0" applyProtection="0"/>
    <xf numFmtId="0" fontId="26" fillId="53" borderId="0" applyNumberFormat="0" applyBorder="0" applyAlignment="0" applyProtection="0"/>
    <xf numFmtId="0" fontId="57" fillId="53" borderId="0" applyNumberFormat="0" applyBorder="0" applyAlignment="0" applyProtection="0"/>
    <xf numFmtId="0" fontId="26" fillId="29" borderId="0" applyNumberFormat="0" applyBorder="0" applyAlignment="0" applyProtection="0"/>
    <xf numFmtId="0" fontId="57" fillId="54" borderId="0" applyNumberFormat="0" applyBorder="0" applyAlignment="0" applyProtection="0"/>
    <xf numFmtId="0" fontId="57" fillId="59" borderId="0" applyNumberFormat="0" applyBorder="0" applyAlignment="0" applyProtection="0"/>
    <xf numFmtId="0" fontId="18" fillId="43" borderId="0" applyNumberFormat="0" applyBorder="0" applyAlignment="0" applyProtection="0"/>
    <xf numFmtId="0" fontId="114" fillId="60" borderId="26" applyNumberFormat="0" applyAlignment="0" applyProtection="0"/>
    <xf numFmtId="43" fontId="1" fillId="0" borderId="0" applyFont="0" applyFill="0" applyBorder="0" applyAlignment="0" applyProtection="0"/>
    <xf numFmtId="43" fontId="1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23" fillId="0" borderId="0" applyFont="0" applyFill="0" applyBorder="0" applyAlignment="0" applyProtection="0"/>
    <xf numFmtId="44" fontId="123" fillId="0" borderId="0" applyFont="0" applyFill="0" applyBorder="0" applyAlignment="0" applyProtection="0"/>
    <xf numFmtId="0" fontId="115" fillId="0" borderId="65" applyNumberFormat="0" applyFill="0" applyAlignment="0" applyProtection="0"/>
    <xf numFmtId="0" fontId="116" fillId="0" borderId="66" applyNumberFormat="0" applyFill="0" applyAlignment="0" applyProtection="0"/>
    <xf numFmtId="0" fontId="117" fillId="0" borderId="67" applyNumberFormat="0" applyFill="0" applyAlignment="0" applyProtection="0"/>
    <xf numFmtId="0" fontId="117" fillId="0" borderId="0" applyNumberFormat="0" applyFill="0" applyBorder="0" applyAlignment="0" applyProtection="0"/>
    <xf numFmtId="0" fontId="113" fillId="0" borderId="0" applyNumberFormat="0" applyFill="0" applyBorder="0" applyAlignment="0" applyProtection="0"/>
    <xf numFmtId="0" fontId="10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0" fillId="0" borderId="0"/>
    <xf numFmtId="0" fontId="40"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0" fillId="60" borderId="27" applyNumberFormat="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23"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74" fillId="0" borderId="0" applyNumberFormat="0" applyFill="0" applyBorder="0" applyAlignment="0" applyProtection="0"/>
    <xf numFmtId="0" fontId="52" fillId="0" borderId="0" applyNumberFormat="0" applyFill="0" applyBorder="0" applyAlignment="0" applyProtection="0"/>
    <xf numFmtId="0" fontId="75" fillId="65" borderId="0" applyNumberFormat="0" applyBorder="0" applyAlignment="0" applyProtection="0"/>
    <xf numFmtId="0" fontId="120" fillId="0" borderId="0" applyNumberFormat="0" applyFill="0" applyBorder="0" applyAlignment="0" applyProtection="0"/>
    <xf numFmtId="0" fontId="2" fillId="0" borderId="70"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applyFont="0" applyFill="0" applyBorder="0" applyAlignment="0" applyProtection="0"/>
    <xf numFmtId="0" fontId="1" fillId="0" borderId="0"/>
    <xf numFmtId="0" fontId="1" fillId="0" borderId="0"/>
    <xf numFmtId="0" fontId="13" fillId="0" borderId="0" applyNumberFormat="0" applyFill="0" applyBorder="0" applyAlignment="0" applyProtection="0"/>
    <xf numFmtId="9" fontId="1" fillId="0" borderId="0" applyFont="0" applyFill="0" applyBorder="0" applyAlignment="0" applyProtection="0"/>
  </cellStyleXfs>
  <cellXfs count="407">
    <xf numFmtId="0" fontId="0" fillId="0" borderId="0" xfId="0"/>
    <xf numFmtId="0" fontId="4" fillId="2" borderId="0" xfId="0" applyFont="1" applyFill="1"/>
    <xf numFmtId="0" fontId="0" fillId="2" borderId="0" xfId="0" applyFill="1"/>
    <xf numFmtId="0" fontId="2" fillId="2" borderId="0" xfId="0" applyFont="1" applyFill="1"/>
    <xf numFmtId="164" fontId="0" fillId="2" borderId="0" xfId="1" applyNumberFormat="1" applyFont="1" applyFill="1" applyBorder="1"/>
    <xf numFmtId="0" fontId="6" fillId="2" borderId="0" xfId="0" applyFont="1" applyFill="1"/>
    <xf numFmtId="0" fontId="0" fillId="2" borderId="1" xfId="0" applyFill="1" applyBorder="1"/>
    <xf numFmtId="0" fontId="0" fillId="2" borderId="9" xfId="0" applyFill="1" applyBorder="1"/>
    <xf numFmtId="164" fontId="0" fillId="2" borderId="13" xfId="1" applyNumberFormat="1" applyFont="1" applyFill="1" applyBorder="1"/>
    <xf numFmtId="164" fontId="0" fillId="2" borderId="14" xfId="1" applyNumberFormat="1" applyFont="1" applyFill="1" applyBorder="1"/>
    <xf numFmtId="164" fontId="0" fillId="2" borderId="15" xfId="1" applyNumberFormat="1" applyFont="1" applyFill="1" applyBorder="1"/>
    <xf numFmtId="0" fontId="7" fillId="2" borderId="0" xfId="0" applyFont="1" applyFill="1"/>
    <xf numFmtId="0" fontId="2" fillId="2" borderId="5" xfId="0" applyFont="1" applyFill="1" applyBorder="1"/>
    <xf numFmtId="0" fontId="0" fillId="2" borderId="6" xfId="0" applyFill="1" applyBorder="1"/>
    <xf numFmtId="0" fontId="0" fillId="2" borderId="14" xfId="0" applyFill="1" applyBorder="1"/>
    <xf numFmtId="0" fontId="8" fillId="2" borderId="0" xfId="0" applyFont="1" applyFill="1"/>
    <xf numFmtId="0" fontId="0" fillId="2" borderId="4" xfId="0" applyFill="1" applyBorder="1"/>
    <xf numFmtId="0" fontId="7" fillId="2" borderId="14" xfId="0" applyFont="1" applyFill="1" applyBorder="1"/>
    <xf numFmtId="0" fontId="3" fillId="2" borderId="0" xfId="0" applyFont="1" applyFill="1"/>
    <xf numFmtId="0" fontId="0" fillId="2" borderId="16" xfId="0" applyFill="1" applyBorder="1"/>
    <xf numFmtId="0" fontId="8" fillId="2" borderId="17" xfId="0" applyFont="1" applyFill="1" applyBorder="1"/>
    <xf numFmtId="0" fontId="0" fillId="2" borderId="17" xfId="0" applyFill="1" applyBorder="1"/>
    <xf numFmtId="0" fontId="7" fillId="2" borderId="17" xfId="0" applyFont="1" applyFill="1" applyBorder="1"/>
    <xf numFmtId="164" fontId="0" fillId="2" borderId="17" xfId="1" applyNumberFormat="1" applyFont="1" applyFill="1" applyBorder="1"/>
    <xf numFmtId="0" fontId="6" fillId="2" borderId="17" xfId="0" applyFont="1" applyFill="1" applyBorder="1"/>
    <xf numFmtId="164" fontId="0" fillId="2" borderId="18" xfId="1" applyNumberFormat="1" applyFont="1" applyFill="1" applyBorder="1"/>
    <xf numFmtId="164" fontId="0" fillId="2" borderId="19" xfId="1" applyNumberFormat="1" applyFont="1" applyFill="1" applyBorder="1"/>
    <xf numFmtId="164" fontId="0" fillId="2" borderId="20" xfId="1" applyNumberFormat="1" applyFont="1" applyFill="1" applyBorder="1"/>
    <xf numFmtId="164" fontId="0" fillId="2" borderId="22" xfId="1" applyNumberFormat="1" applyFont="1" applyFill="1" applyBorder="1"/>
    <xf numFmtId="0" fontId="7" fillId="2" borderId="3" xfId="0" applyFont="1" applyFill="1" applyBorder="1"/>
    <xf numFmtId="0" fontId="7" fillId="2" borderId="4" xfId="0" applyFont="1" applyFill="1" applyBorder="1"/>
    <xf numFmtId="0" fontId="7" fillId="2" borderId="6" xfId="0" applyFont="1" applyFill="1" applyBorder="1"/>
    <xf numFmtId="0" fontId="9" fillId="5" borderId="2" xfId="0" applyFont="1" applyFill="1" applyBorder="1" applyAlignment="1">
      <alignment horizontal="center"/>
    </xf>
    <xf numFmtId="0" fontId="10" fillId="2" borderId="0" xfId="0" applyFont="1" applyFill="1"/>
    <xf numFmtId="0" fontId="11" fillId="2" borderId="0" xfId="0" applyFont="1" applyFill="1"/>
    <xf numFmtId="0" fontId="2" fillId="2" borderId="0" xfId="0" applyFont="1" applyFill="1" applyAlignment="1">
      <alignment horizontal="left"/>
    </xf>
    <xf numFmtId="0" fontId="0" fillId="2" borderId="0" xfId="0" applyFill="1" applyAlignment="1">
      <alignment horizontal="left"/>
    </xf>
    <xf numFmtId="0" fontId="0" fillId="2" borderId="0" xfId="0" applyFill="1" applyAlignment="1">
      <alignment wrapText="1"/>
    </xf>
    <xf numFmtId="164" fontId="0" fillId="2" borderId="35" xfId="1" applyNumberFormat="1" applyFont="1" applyFill="1" applyBorder="1"/>
    <xf numFmtId="164" fontId="0" fillId="2" borderId="34" xfId="1" applyNumberFormat="1" applyFont="1" applyFill="1" applyBorder="1"/>
    <xf numFmtId="164" fontId="0" fillId="2" borderId="0" xfId="1" applyNumberFormat="1" applyFont="1" applyFill="1"/>
    <xf numFmtId="164" fontId="0" fillId="2" borderId="0" xfId="0" applyNumberFormat="1" applyFill="1"/>
    <xf numFmtId="0" fontId="2" fillId="2" borderId="2" xfId="0" applyFont="1" applyFill="1" applyBorder="1"/>
    <xf numFmtId="0" fontId="0" fillId="2" borderId="5" xfId="0" applyFill="1" applyBorder="1"/>
    <xf numFmtId="0" fontId="7" fillId="2" borderId="38" xfId="0" applyFont="1" applyFill="1" applyBorder="1"/>
    <xf numFmtId="0" fontId="7" fillId="2" borderId="39" xfId="0" applyFont="1" applyFill="1" applyBorder="1"/>
    <xf numFmtId="0" fontId="29" fillId="2" borderId="0" xfId="0" applyFont="1" applyFill="1"/>
    <xf numFmtId="14" fontId="16" fillId="2" borderId="0" xfId="7" applyNumberFormat="1" applyFill="1" applyAlignment="1">
      <alignment horizontal="left"/>
    </xf>
    <xf numFmtId="166" fontId="0" fillId="2" borderId="0" xfId="1" applyNumberFormat="1" applyFont="1" applyFill="1" applyBorder="1"/>
    <xf numFmtId="0" fontId="24" fillId="2" borderId="0" xfId="0" applyFont="1" applyFill="1"/>
    <xf numFmtId="0" fontId="7" fillId="2" borderId="40" xfId="0" applyFont="1" applyFill="1" applyBorder="1"/>
    <xf numFmtId="0" fontId="7" fillId="2" borderId="41" xfId="0" applyFont="1" applyFill="1" applyBorder="1"/>
    <xf numFmtId="0" fontId="7" fillId="2" borderId="36" xfId="0" applyFont="1" applyFill="1" applyBorder="1"/>
    <xf numFmtId="0" fontId="7" fillId="2" borderId="42" xfId="0" applyFont="1" applyFill="1" applyBorder="1"/>
    <xf numFmtId="0" fontId="7" fillId="2" borderId="37" xfId="0" applyFont="1" applyFill="1" applyBorder="1"/>
    <xf numFmtId="0" fontId="31" fillId="0" borderId="0" xfId="0" applyFont="1"/>
    <xf numFmtId="0" fontId="32" fillId="0" borderId="0" xfId="0" applyFont="1"/>
    <xf numFmtId="0" fontId="33" fillId="2" borderId="0" xfId="0" applyFont="1" applyFill="1"/>
    <xf numFmtId="165" fontId="35" fillId="0" borderId="0" xfId="2" applyNumberFormat="1" applyFont="1" applyFill="1" applyBorder="1"/>
    <xf numFmtId="0" fontId="35" fillId="0" borderId="0" xfId="0" applyFont="1"/>
    <xf numFmtId="164" fontId="0" fillId="2" borderId="36" xfId="1" applyNumberFormat="1" applyFont="1" applyFill="1" applyBorder="1"/>
    <xf numFmtId="166" fontId="0" fillId="2" borderId="13" xfId="1" applyNumberFormat="1" applyFont="1" applyFill="1" applyBorder="1"/>
    <xf numFmtId="166" fontId="0" fillId="2" borderId="14" xfId="1" applyNumberFormat="1" applyFont="1" applyFill="1" applyBorder="1"/>
    <xf numFmtId="166" fontId="0" fillId="2" borderId="15" xfId="1" applyNumberFormat="1" applyFont="1" applyFill="1" applyBorder="1"/>
    <xf numFmtId="0" fontId="0" fillId="0" borderId="52" xfId="0" applyBorder="1"/>
    <xf numFmtId="0" fontId="0" fillId="2" borderId="52" xfId="0" applyFill="1" applyBorder="1"/>
    <xf numFmtId="0" fontId="34" fillId="0" borderId="0" xfId="0" applyFont="1"/>
    <xf numFmtId="0" fontId="0" fillId="2" borderId="3" xfId="0" applyFill="1" applyBorder="1"/>
    <xf numFmtId="164" fontId="0" fillId="2" borderId="9" xfId="1" applyNumberFormat="1" applyFont="1" applyFill="1" applyBorder="1"/>
    <xf numFmtId="164" fontId="0" fillId="2" borderId="10" xfId="1" applyNumberFormat="1" applyFont="1" applyFill="1" applyBorder="1"/>
    <xf numFmtId="164" fontId="0" fillId="2" borderId="55" xfId="1" applyNumberFormat="1" applyFont="1" applyFill="1" applyBorder="1"/>
    <xf numFmtId="164" fontId="0" fillId="2" borderId="56" xfId="1" applyNumberFormat="1" applyFont="1" applyFill="1" applyBorder="1"/>
    <xf numFmtId="43" fontId="0" fillId="2" borderId="22" xfId="1" applyFont="1" applyFill="1" applyBorder="1"/>
    <xf numFmtId="43" fontId="0" fillId="2" borderId="32" xfId="1" applyFont="1" applyFill="1" applyBorder="1"/>
    <xf numFmtId="0" fontId="6" fillId="2" borderId="52" xfId="0" applyFont="1" applyFill="1" applyBorder="1" applyAlignment="1">
      <alignment horizontal="left"/>
    </xf>
    <xf numFmtId="0" fontId="6" fillId="2" borderId="52" xfId="0" applyFont="1" applyFill="1" applyBorder="1"/>
    <xf numFmtId="0" fontId="0" fillId="4" borderId="4" xfId="0" applyFill="1" applyBorder="1" applyAlignment="1">
      <alignment horizontal="center"/>
    </xf>
    <xf numFmtId="0" fontId="0" fillId="4" borderId="6" xfId="0" applyFill="1" applyBorder="1" applyAlignment="1">
      <alignment horizontal="center"/>
    </xf>
    <xf numFmtId="0" fontId="34" fillId="2" borderId="0" xfId="0" applyFont="1" applyFill="1"/>
    <xf numFmtId="0" fontId="6" fillId="2" borderId="0" xfId="0" applyFont="1" applyFill="1" applyAlignment="1">
      <alignment horizontal="left"/>
    </xf>
    <xf numFmtId="14" fontId="33" fillId="2" borderId="0" xfId="0" applyNumberFormat="1" applyFont="1" applyFill="1" applyAlignment="1">
      <alignment horizontal="left"/>
    </xf>
    <xf numFmtId="0" fontId="26" fillId="2" borderId="0" xfId="0" applyFont="1" applyFill="1"/>
    <xf numFmtId="0" fontId="26" fillId="2" borderId="17" xfId="0" applyFont="1" applyFill="1" applyBorder="1"/>
    <xf numFmtId="0" fontId="7" fillId="2" borderId="57" xfId="0" applyFont="1" applyFill="1" applyBorder="1"/>
    <xf numFmtId="164" fontId="0" fillId="2" borderId="52" xfId="1" applyNumberFormat="1" applyFont="1" applyFill="1" applyBorder="1"/>
    <xf numFmtId="164" fontId="0" fillId="2" borderId="58" xfId="1" applyNumberFormat="1" applyFont="1" applyFill="1" applyBorder="1"/>
    <xf numFmtId="164" fontId="0" fillId="2" borderId="59" xfId="1" applyNumberFormat="1" applyFont="1" applyFill="1" applyBorder="1"/>
    <xf numFmtId="0" fontId="3" fillId="0" borderId="0" xfId="0" applyFont="1"/>
    <xf numFmtId="167" fontId="0" fillId="2" borderId="0" xfId="0" applyNumberFormat="1" applyFill="1"/>
    <xf numFmtId="0" fontId="2" fillId="0" borderId="0" xfId="0" applyFont="1"/>
    <xf numFmtId="0" fontId="23" fillId="2" borderId="0" xfId="0" applyFont="1" applyFill="1"/>
    <xf numFmtId="164" fontId="26" fillId="2" borderId="0" xfId="1" applyNumberFormat="1" applyFont="1" applyFill="1" applyBorder="1"/>
    <xf numFmtId="0" fontId="42" fillId="0" borderId="0" xfId="0" applyFont="1"/>
    <xf numFmtId="0" fontId="3" fillId="38" borderId="8" xfId="0" applyFont="1" applyFill="1" applyBorder="1"/>
    <xf numFmtId="0" fontId="3" fillId="4" borderId="1" xfId="0" applyFont="1" applyFill="1" applyBorder="1"/>
    <xf numFmtId="0" fontId="3" fillId="4" borderId="9" xfId="0" applyFont="1" applyFill="1" applyBorder="1"/>
    <xf numFmtId="0" fontId="0" fillId="4" borderId="8" xfId="0" applyFill="1" applyBorder="1"/>
    <xf numFmtId="0" fontId="0" fillId="4" borderId="6" xfId="0" applyFill="1" applyBorder="1"/>
    <xf numFmtId="0" fontId="0" fillId="4" borderId="7" xfId="0" applyFill="1" applyBorder="1"/>
    <xf numFmtId="164" fontId="0" fillId="4" borderId="14" xfId="1" applyNumberFormat="1" applyFont="1" applyFill="1" applyBorder="1"/>
    <xf numFmtId="164" fontId="0" fillId="4" borderId="15" xfId="1" applyNumberFormat="1" applyFont="1" applyFill="1" applyBorder="1"/>
    <xf numFmtId="164" fontId="0" fillId="4" borderId="0" xfId="1" applyNumberFormat="1" applyFont="1" applyFill="1" applyBorder="1"/>
    <xf numFmtId="164" fontId="0" fillId="4" borderId="13" xfId="1" applyNumberFormat="1" applyFont="1" applyFill="1" applyBorder="1"/>
    <xf numFmtId="0" fontId="0" fillId="4" borderId="1" xfId="0" applyFill="1" applyBorder="1"/>
    <xf numFmtId="164" fontId="0" fillId="4" borderId="9" xfId="1" applyNumberFormat="1" applyFont="1" applyFill="1" applyBorder="1"/>
    <xf numFmtId="164" fontId="0" fillId="4" borderId="10" xfId="1" applyNumberFormat="1" applyFont="1" applyFill="1" applyBorder="1"/>
    <xf numFmtId="0" fontId="3" fillId="4" borderId="10" xfId="0" applyFont="1" applyFill="1" applyBorder="1"/>
    <xf numFmtId="164" fontId="0" fillId="4" borderId="44" xfId="1" applyNumberFormat="1" applyFont="1" applyFill="1" applyBorder="1"/>
    <xf numFmtId="165" fontId="7" fillId="0" borderId="0" xfId="2" applyNumberFormat="1" applyFont="1" applyFill="1" applyBorder="1"/>
    <xf numFmtId="165" fontId="7" fillId="0" borderId="13" xfId="2" applyNumberFormat="1" applyFont="1" applyFill="1" applyBorder="1"/>
    <xf numFmtId="165" fontId="7" fillId="0" borderId="14" xfId="2" applyNumberFormat="1" applyFont="1" applyFill="1" applyBorder="1"/>
    <xf numFmtId="165" fontId="7" fillId="0" borderId="15" xfId="2" applyNumberFormat="1" applyFont="1" applyFill="1" applyBorder="1"/>
    <xf numFmtId="0" fontId="7" fillId="0" borderId="14" xfId="0" applyFont="1" applyBorder="1"/>
    <xf numFmtId="0" fontId="7" fillId="0" borderId="4" xfId="0" applyFont="1" applyBorder="1"/>
    <xf numFmtId="0" fontId="7" fillId="0" borderId="6" xfId="0" applyFont="1" applyBorder="1"/>
    <xf numFmtId="0" fontId="0" fillId="4" borderId="3" xfId="0" applyFill="1" applyBorder="1"/>
    <xf numFmtId="0" fontId="0" fillId="4" borderId="41" xfId="0" applyFill="1" applyBorder="1"/>
    <xf numFmtId="0" fontId="3" fillId="4" borderId="6" xfId="0" applyFont="1" applyFill="1" applyBorder="1" applyAlignment="1">
      <alignment wrapText="1"/>
    </xf>
    <xf numFmtId="0" fontId="3" fillId="4" borderId="37" xfId="0" applyFont="1" applyFill="1" applyBorder="1" applyAlignment="1">
      <alignment wrapText="1"/>
    </xf>
    <xf numFmtId="0" fontId="3" fillId="4" borderId="22" xfId="0" applyFont="1" applyFill="1" applyBorder="1" applyAlignment="1">
      <alignment wrapText="1"/>
    </xf>
    <xf numFmtId="0" fontId="3" fillId="4" borderId="34" xfId="0" applyFont="1" applyFill="1" applyBorder="1" applyAlignment="1">
      <alignment wrapText="1"/>
    </xf>
    <xf numFmtId="0" fontId="3" fillId="4" borderId="15" xfId="0" applyFont="1" applyFill="1" applyBorder="1" applyAlignment="1">
      <alignment wrapText="1"/>
    </xf>
    <xf numFmtId="0" fontId="0" fillId="4" borderId="11" xfId="0" applyFill="1" applyBorder="1"/>
    <xf numFmtId="0" fontId="3" fillId="4" borderId="6" xfId="0" applyFont="1" applyFill="1" applyBorder="1"/>
    <xf numFmtId="0" fontId="3" fillId="4" borderId="14" xfId="0" applyFont="1" applyFill="1" applyBorder="1"/>
    <xf numFmtId="0" fontId="7" fillId="2" borderId="20" xfId="0" applyFont="1" applyFill="1" applyBorder="1"/>
    <xf numFmtId="0" fontId="7" fillId="2" borderId="22" xfId="0" applyFont="1" applyFill="1" applyBorder="1"/>
    <xf numFmtId="164" fontId="0" fillId="4" borderId="43" xfId="1" applyNumberFormat="1" applyFont="1" applyFill="1" applyBorder="1"/>
    <xf numFmtId="164" fontId="0" fillId="4" borderId="45" xfId="1" applyNumberFormat="1" applyFont="1" applyFill="1" applyBorder="1"/>
    <xf numFmtId="0" fontId="26" fillId="0" borderId="0" xfId="0" applyFont="1"/>
    <xf numFmtId="9" fontId="0" fillId="2" borderId="0" xfId="45898" applyFont="1" applyFill="1"/>
    <xf numFmtId="168" fontId="0" fillId="2" borderId="0" xfId="45898" applyNumberFormat="1" applyFont="1" applyFill="1"/>
    <xf numFmtId="166" fontId="0" fillId="0" borderId="0" xfId="1" applyNumberFormat="1" applyFont="1" applyFill="1" applyBorder="1"/>
    <xf numFmtId="164" fontId="0" fillId="0" borderId="0" xfId="1" applyNumberFormat="1" applyFont="1" applyFill="1" applyBorder="1"/>
    <xf numFmtId="0" fontId="3" fillId="4" borderId="8" xfId="0" applyFont="1" applyFill="1" applyBorder="1"/>
    <xf numFmtId="164" fontId="0" fillId="2" borderId="82" xfId="1" applyNumberFormat="1" applyFont="1" applyFill="1" applyBorder="1"/>
    <xf numFmtId="0" fontId="7" fillId="2" borderId="21" xfId="0" applyFont="1" applyFill="1" applyBorder="1"/>
    <xf numFmtId="0" fontId="7" fillId="2" borderId="19" xfId="0" applyFont="1" applyFill="1" applyBorder="1"/>
    <xf numFmtId="0" fontId="7" fillId="2" borderId="58" xfId="0" applyFont="1" applyFill="1" applyBorder="1"/>
    <xf numFmtId="0" fontId="26" fillId="2" borderId="0" xfId="0" applyFont="1" applyFill="1" applyAlignment="1">
      <alignment vertical="center"/>
    </xf>
    <xf numFmtId="0" fontId="3" fillId="38" borderId="8" xfId="0" applyFont="1" applyFill="1" applyBorder="1" applyAlignment="1">
      <alignment vertical="center" wrapText="1"/>
    </xf>
    <xf numFmtId="0" fontId="0" fillId="2" borderId="0" xfId="0" applyFill="1" applyAlignment="1">
      <alignment vertical="center"/>
    </xf>
    <xf numFmtId="0" fontId="3" fillId="38" borderId="8" xfId="0" applyFont="1" applyFill="1" applyBorder="1" applyAlignment="1">
      <alignment vertical="center"/>
    </xf>
    <xf numFmtId="0" fontId="24" fillId="2" borderId="0" xfId="0" applyFont="1" applyFill="1" applyAlignment="1">
      <alignment vertical="center"/>
    </xf>
    <xf numFmtId="0" fontId="2" fillId="2" borderId="0" xfId="0" applyFont="1" applyFill="1" applyAlignment="1">
      <alignment horizontal="center"/>
    </xf>
    <xf numFmtId="0" fontId="3" fillId="2" borderId="0" xfId="0" applyFont="1" applyFill="1" applyAlignment="1">
      <alignment wrapText="1"/>
    </xf>
    <xf numFmtId="0" fontId="0" fillId="2" borderId="0" xfId="0" applyFill="1" applyAlignment="1">
      <alignment vertical="center" wrapText="1"/>
    </xf>
    <xf numFmtId="0" fontId="7" fillId="2" borderId="83" xfId="0" applyFont="1" applyFill="1" applyBorder="1"/>
    <xf numFmtId="0" fontId="7" fillId="2" borderId="82" xfId="0" applyFont="1" applyFill="1" applyBorder="1"/>
    <xf numFmtId="164" fontId="0" fillId="2" borderId="84" xfId="1" applyNumberFormat="1" applyFont="1" applyFill="1" applyBorder="1"/>
    <xf numFmtId="0" fontId="5" fillId="2" borderId="0" xfId="0" applyFont="1" applyFill="1" applyAlignment="1">
      <alignment horizontal="center"/>
    </xf>
    <xf numFmtId="0" fontId="0" fillId="4" borderId="39" xfId="0" applyFill="1" applyBorder="1"/>
    <xf numFmtId="0" fontId="0" fillId="0" borderId="6" xfId="0" applyBorder="1"/>
    <xf numFmtId="0" fontId="0" fillId="0" borderId="14" xfId="0" applyBorder="1"/>
    <xf numFmtId="0" fontId="24" fillId="0" borderId="0" xfId="0" applyFont="1"/>
    <xf numFmtId="39" fontId="0" fillId="2" borderId="9" xfId="1" applyNumberFormat="1" applyFont="1" applyFill="1" applyBorder="1"/>
    <xf numFmtId="39" fontId="0" fillId="2" borderId="10" xfId="1" applyNumberFormat="1" applyFont="1" applyFill="1" applyBorder="1"/>
    <xf numFmtId="44" fontId="0" fillId="2" borderId="0" xfId="0" applyNumberFormat="1" applyFill="1"/>
    <xf numFmtId="0" fontId="0" fillId="2" borderId="35" xfId="0" applyFill="1" applyBorder="1"/>
    <xf numFmtId="0" fontId="9" fillId="5" borderId="85" xfId="0" applyFont="1" applyFill="1" applyBorder="1" applyAlignment="1">
      <alignment horizontal="center"/>
    </xf>
    <xf numFmtId="0" fontId="5" fillId="2" borderId="86" xfId="0" applyFont="1" applyFill="1" applyBorder="1" applyAlignment="1">
      <alignment horizontal="center"/>
    </xf>
    <xf numFmtId="0" fontId="0" fillId="2" borderId="40" xfId="0" applyFill="1" applyBorder="1"/>
    <xf numFmtId="0" fontId="5" fillId="2" borderId="32" xfId="0" applyFont="1" applyFill="1" applyBorder="1" applyAlignment="1">
      <alignment horizontal="center"/>
    </xf>
    <xf numFmtId="165" fontId="0" fillId="4" borderId="20" xfId="2" applyNumberFormat="1" applyFont="1" applyFill="1" applyBorder="1"/>
    <xf numFmtId="165" fontId="0" fillId="2" borderId="5" xfId="2" applyNumberFormat="1" applyFont="1" applyFill="1" applyBorder="1"/>
    <xf numFmtId="165" fontId="0" fillId="4" borderId="22" xfId="2" applyNumberFormat="1" applyFont="1" applyFill="1" applyBorder="1"/>
    <xf numFmtId="165" fontId="0" fillId="2" borderId="7" xfId="2" applyNumberFormat="1" applyFont="1" applyFill="1" applyBorder="1"/>
    <xf numFmtId="10" fontId="0" fillId="2" borderId="0" xfId="45898" applyNumberFormat="1" applyFont="1" applyFill="1"/>
    <xf numFmtId="0" fontId="3" fillId="4" borderId="14"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133" fillId="2" borderId="39" xfId="0" applyFont="1" applyFill="1" applyBorder="1" applyAlignment="1">
      <alignment vertical="center" wrapText="1"/>
    </xf>
    <xf numFmtId="0" fontId="133" fillId="2" borderId="39" xfId="0" applyFont="1" applyFill="1" applyBorder="1" applyAlignment="1">
      <alignment vertical="center"/>
    </xf>
    <xf numFmtId="0" fontId="9" fillId="5" borderId="87" xfId="0" applyFont="1" applyFill="1" applyBorder="1" applyAlignment="1">
      <alignment horizontal="center"/>
    </xf>
    <xf numFmtId="0" fontId="3" fillId="83" borderId="6" xfId="0" applyFont="1" applyFill="1" applyBorder="1" applyAlignment="1">
      <alignment horizontal="center" vertical="center" wrapText="1"/>
    </xf>
    <xf numFmtId="0" fontId="3" fillId="83" borderId="22" xfId="0" applyFont="1" applyFill="1" applyBorder="1" applyAlignment="1">
      <alignment horizontal="center" vertical="center" wrapText="1"/>
    </xf>
    <xf numFmtId="0" fontId="3" fillId="83" borderId="7" xfId="0" applyFont="1" applyFill="1" applyBorder="1" applyAlignment="1">
      <alignment horizontal="center" vertical="center" wrapText="1"/>
    </xf>
    <xf numFmtId="43" fontId="0" fillId="2" borderId="0" xfId="0" applyNumberFormat="1" applyFill="1"/>
    <xf numFmtId="183" fontId="0" fillId="2" borderId="0" xfId="0" applyNumberFormat="1" applyFill="1"/>
    <xf numFmtId="43" fontId="24" fillId="2" borderId="0" xfId="0" applyNumberFormat="1" applyFont="1" applyFill="1"/>
    <xf numFmtId="10" fontId="0" fillId="0" borderId="0" xfId="45898" applyNumberFormat="1" applyFont="1" applyFill="1" applyBorder="1"/>
    <xf numFmtId="0" fontId="3" fillId="38" borderId="8" xfId="0" applyFont="1" applyFill="1" applyBorder="1" applyAlignment="1">
      <alignment wrapText="1"/>
    </xf>
    <xf numFmtId="0" fontId="39" fillId="84" borderId="0" xfId="0" applyFont="1" applyFill="1" applyAlignment="1">
      <alignment horizontal="left"/>
    </xf>
    <xf numFmtId="164" fontId="0" fillId="2" borderId="0" xfId="45898" applyNumberFormat="1" applyFont="1" applyFill="1"/>
    <xf numFmtId="0" fontId="0" fillId="2" borderId="0" xfId="45898" applyNumberFormat="1" applyFont="1" applyFill="1"/>
    <xf numFmtId="164" fontId="0" fillId="2" borderId="88" xfId="1" applyNumberFormat="1" applyFont="1" applyFill="1" applyBorder="1"/>
    <xf numFmtId="0" fontId="7" fillId="2" borderId="90" xfId="0" applyFont="1" applyFill="1" applyBorder="1"/>
    <xf numFmtId="0" fontId="7" fillId="2" borderId="91" xfId="0" applyFont="1" applyFill="1" applyBorder="1"/>
    <xf numFmtId="0" fontId="0" fillId="2" borderId="89" xfId="0" applyFill="1" applyBorder="1"/>
    <xf numFmtId="0" fontId="0" fillId="2" borderId="7" xfId="0" applyFill="1" applyBorder="1" applyAlignment="1">
      <alignment horizontal="left"/>
    </xf>
    <xf numFmtId="164" fontId="0" fillId="2" borderId="33" xfId="1" applyNumberFormat="1" applyFont="1" applyFill="1" applyBorder="1"/>
    <xf numFmtId="165" fontId="7" fillId="0" borderId="20" xfId="2" applyNumberFormat="1" applyFont="1" applyFill="1" applyBorder="1"/>
    <xf numFmtId="165" fontId="7" fillId="0" borderId="22" xfId="2" applyNumberFormat="1" applyFont="1" applyFill="1" applyBorder="1"/>
    <xf numFmtId="166" fontId="0" fillId="2" borderId="22" xfId="1" applyNumberFormat="1" applyFont="1" applyFill="1" applyBorder="1"/>
    <xf numFmtId="164" fontId="0" fillId="4" borderId="22" xfId="1" applyNumberFormat="1" applyFont="1" applyFill="1" applyBorder="1"/>
    <xf numFmtId="164" fontId="0" fillId="4" borderId="92" xfId="1" applyNumberFormat="1" applyFont="1" applyFill="1" applyBorder="1"/>
    <xf numFmtId="164" fontId="0" fillId="2" borderId="4" xfId="1" applyNumberFormat="1" applyFont="1" applyFill="1" applyBorder="1"/>
    <xf numFmtId="164" fontId="0" fillId="2" borderId="11" xfId="1" applyNumberFormat="1" applyFont="1" applyFill="1" applyBorder="1"/>
    <xf numFmtId="164" fontId="0" fillId="2" borderId="12" xfId="1" applyNumberFormat="1" applyFont="1" applyFill="1" applyBorder="1"/>
    <xf numFmtId="0" fontId="7" fillId="37" borderId="91" xfId="0" applyFont="1" applyFill="1" applyBorder="1"/>
    <xf numFmtId="0" fontId="7" fillId="37" borderId="42" xfId="0" applyFont="1" applyFill="1" applyBorder="1"/>
    <xf numFmtId="0" fontId="7" fillId="2" borderId="54" xfId="0" applyFont="1" applyFill="1" applyBorder="1"/>
    <xf numFmtId="0" fontId="7" fillId="2" borderId="53" xfId="0" applyFont="1" applyFill="1" applyBorder="1"/>
    <xf numFmtId="166" fontId="0" fillId="2" borderId="9" xfId="1" applyNumberFormat="1" applyFont="1" applyFill="1" applyBorder="1"/>
    <xf numFmtId="166" fontId="0" fillId="2" borderId="10" xfId="1" applyNumberFormat="1" applyFont="1" applyFill="1" applyBorder="1"/>
    <xf numFmtId="166" fontId="0" fillId="4" borderId="92" xfId="1" applyNumberFormat="1" applyFont="1" applyFill="1" applyBorder="1"/>
    <xf numFmtId="0" fontId="3" fillId="4" borderId="87" xfId="0" applyFont="1" applyFill="1" applyBorder="1" applyAlignment="1">
      <alignment horizontal="center" vertical="center" wrapText="1"/>
    </xf>
    <xf numFmtId="164" fontId="0" fillId="2" borderId="86" xfId="1" applyNumberFormat="1" applyFont="1" applyFill="1" applyBorder="1" applyAlignment="1">
      <alignment horizontal="center" vertical="center"/>
    </xf>
    <xf numFmtId="43" fontId="0" fillId="2" borderId="20" xfId="1" applyFont="1" applyFill="1" applyBorder="1"/>
    <xf numFmtId="0" fontId="7" fillId="2" borderId="93" xfId="0" applyFont="1" applyFill="1" applyBorder="1"/>
    <xf numFmtId="0" fontId="7" fillId="0" borderId="0" xfId="0" applyFont="1"/>
    <xf numFmtId="165" fontId="7" fillId="0" borderId="13" xfId="2" applyNumberFormat="1" applyFont="1" applyBorder="1"/>
    <xf numFmtId="165" fontId="7" fillId="0" borderId="15" xfId="2" applyNumberFormat="1" applyFont="1" applyBorder="1"/>
    <xf numFmtId="164" fontId="0" fillId="4" borderId="9" xfId="0" applyNumberFormat="1" applyFill="1" applyBorder="1"/>
    <xf numFmtId="164" fontId="0" fillId="4" borderId="10" xfId="0" applyNumberFormat="1" applyFill="1" applyBorder="1"/>
    <xf numFmtId="0" fontId="0" fillId="4" borderId="4" xfId="0" applyFill="1" applyBorder="1"/>
    <xf numFmtId="0" fontId="0" fillId="4" borderId="5" xfId="0" applyFill="1" applyBorder="1"/>
    <xf numFmtId="164" fontId="0" fillId="4" borderId="20" xfId="1" applyNumberFormat="1" applyFont="1" applyFill="1" applyBorder="1"/>
    <xf numFmtId="0" fontId="0" fillId="2" borderId="2" xfId="0" applyFill="1" applyBorder="1"/>
    <xf numFmtId="0" fontId="0" fillId="4" borderId="2" xfId="0" applyFill="1" applyBorder="1"/>
    <xf numFmtId="166" fontId="0" fillId="4" borderId="19" xfId="1" applyNumberFormat="1" applyFont="1" applyFill="1" applyBorder="1"/>
    <xf numFmtId="164" fontId="0" fillId="4" borderId="11" xfId="1" applyNumberFormat="1" applyFont="1" applyFill="1" applyBorder="1"/>
    <xf numFmtId="164" fontId="0" fillId="4" borderId="12" xfId="1" applyNumberFormat="1" applyFont="1" applyFill="1" applyBorder="1"/>
    <xf numFmtId="164" fontId="0" fillId="4" borderId="19" xfId="1" applyNumberFormat="1" applyFont="1" applyFill="1" applyBorder="1"/>
    <xf numFmtId="0" fontId="0" fillId="4" borderId="39" xfId="0" applyFill="1" applyBorder="1" applyAlignment="1">
      <alignment horizontal="center"/>
    </xf>
    <xf numFmtId="0" fontId="0" fillId="4" borderId="40" xfId="0" applyFill="1" applyBorder="1" applyAlignment="1">
      <alignment horizontal="center"/>
    </xf>
    <xf numFmtId="0" fontId="7" fillId="2" borderId="0" xfId="0" applyFont="1" applyFill="1" applyAlignment="1">
      <alignment horizontal="left"/>
    </xf>
    <xf numFmtId="0" fontId="7" fillId="2" borderId="94" xfId="0" applyFont="1" applyFill="1" applyBorder="1"/>
    <xf numFmtId="0" fontId="3" fillId="3" borderId="6" xfId="0" applyFont="1" applyFill="1" applyBorder="1" applyAlignment="1">
      <alignment horizontal="center" vertical="center" wrapText="1"/>
    </xf>
    <xf numFmtId="0" fontId="10" fillId="0" borderId="0" xfId="0" applyFont="1"/>
    <xf numFmtId="0" fontId="0" fillId="2" borderId="14" xfId="0" applyFill="1" applyBorder="1" applyAlignment="1">
      <alignment horizontal="left"/>
    </xf>
    <xf numFmtId="0" fontId="3" fillId="4" borderId="89" xfId="0" applyFont="1" applyFill="1" applyBorder="1"/>
    <xf numFmtId="0" fontId="0" fillId="2" borderId="35" xfId="0" applyFill="1" applyBorder="1" applyAlignment="1">
      <alignment horizontal="left"/>
    </xf>
    <xf numFmtId="0" fontId="0" fillId="2" borderId="34" xfId="0" applyFill="1" applyBorder="1" applyAlignment="1">
      <alignment horizontal="left"/>
    </xf>
    <xf numFmtId="0" fontId="26" fillId="2" borderId="0" xfId="0" applyFont="1" applyFill="1" applyAlignment="1">
      <alignment wrapText="1"/>
    </xf>
    <xf numFmtId="0" fontId="3" fillId="3" borderId="95" xfId="0" applyFont="1" applyFill="1" applyBorder="1" applyAlignment="1">
      <alignment horizontal="center" vertical="center" wrapText="1"/>
    </xf>
    <xf numFmtId="165" fontId="0" fillId="4" borderId="36" xfId="2" applyNumberFormat="1" applyFont="1" applyFill="1" applyBorder="1"/>
    <xf numFmtId="165" fontId="0" fillId="4" borderId="37" xfId="2" applyNumberFormat="1" applyFont="1" applyFill="1" applyBorder="1"/>
    <xf numFmtId="0" fontId="3" fillId="3" borderId="85"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15" xfId="0" applyFont="1" applyFill="1" applyBorder="1" applyAlignment="1">
      <alignment horizontal="center" vertical="center" wrapText="1"/>
    </xf>
    <xf numFmtId="165" fontId="7" fillId="0" borderId="20" xfId="2" applyNumberFormat="1" applyFont="1" applyBorder="1"/>
    <xf numFmtId="165" fontId="7" fillId="0" borderId="22" xfId="2" applyNumberFormat="1" applyFont="1" applyBorder="1"/>
    <xf numFmtId="165" fontId="7" fillId="0" borderId="14" xfId="2" applyNumberFormat="1" applyFont="1" applyBorder="1"/>
    <xf numFmtId="0" fontId="3" fillId="3" borderId="89" xfId="0" applyFont="1" applyFill="1" applyBorder="1" applyAlignment="1">
      <alignment horizontal="center" vertical="center" wrapText="1"/>
    </xf>
    <xf numFmtId="165" fontId="0" fillId="4" borderId="96" xfId="2" applyNumberFormat="1" applyFont="1" applyFill="1" applyBorder="1"/>
    <xf numFmtId="0" fontId="3" fillId="3" borderId="9" xfId="0" applyFont="1" applyFill="1" applyBorder="1" applyAlignment="1">
      <alignment horizontal="center" vertical="center" wrapText="1"/>
    </xf>
    <xf numFmtId="165" fontId="7" fillId="0" borderId="0" xfId="2" applyNumberFormat="1" applyFont="1" applyBorder="1"/>
    <xf numFmtId="164" fontId="0" fillId="4" borderId="53" xfId="1" applyNumberFormat="1" applyFont="1" applyFill="1" applyBorder="1"/>
    <xf numFmtId="166" fontId="0" fillId="4" borderId="55" xfId="1" applyNumberFormat="1" applyFont="1" applyFill="1" applyBorder="1"/>
    <xf numFmtId="166" fontId="0" fillId="4" borderId="56" xfId="1" applyNumberFormat="1" applyFont="1" applyFill="1" applyBorder="1"/>
    <xf numFmtId="166" fontId="0" fillId="4" borderId="58" xfId="1" applyNumberFormat="1" applyFont="1" applyFill="1" applyBorder="1"/>
    <xf numFmtId="166" fontId="0" fillId="4" borderId="52" xfId="1" applyNumberFormat="1" applyFont="1" applyFill="1" applyBorder="1"/>
    <xf numFmtId="166" fontId="0" fillId="4" borderId="59" xfId="1" applyNumberFormat="1" applyFont="1" applyFill="1" applyBorder="1"/>
    <xf numFmtId="0" fontId="0" fillId="2" borderId="15" xfId="0" applyFill="1" applyBorder="1"/>
    <xf numFmtId="0" fontId="2" fillId="0" borderId="0" xfId="0" applyFont="1" applyAlignment="1">
      <alignment horizontal="left"/>
    </xf>
    <xf numFmtId="0" fontId="0" fillId="0" borderId="0" xfId="0" applyAlignment="1">
      <alignment horizontal="left"/>
    </xf>
    <xf numFmtId="165" fontId="7" fillId="2" borderId="36" xfId="2" applyNumberFormat="1" applyFont="1" applyFill="1" applyBorder="1"/>
    <xf numFmtId="165" fontId="7" fillId="2" borderId="37" xfId="2" applyNumberFormat="1" applyFont="1" applyFill="1" applyBorder="1"/>
    <xf numFmtId="164" fontId="0" fillId="2" borderId="32" xfId="1" applyNumberFormat="1" applyFont="1" applyFill="1" applyBorder="1" applyAlignment="1">
      <alignment horizontal="center" vertical="center"/>
    </xf>
    <xf numFmtId="0" fontId="0" fillId="2" borderId="38" xfId="0" applyFill="1" applyBorder="1"/>
    <xf numFmtId="43" fontId="0" fillId="4" borderId="97" xfId="1" applyFont="1" applyFill="1" applyBorder="1"/>
    <xf numFmtId="43" fontId="0" fillId="4" borderId="43" xfId="1" applyFont="1" applyFill="1" applyBorder="1"/>
    <xf numFmtId="43" fontId="0" fillId="4" borderId="45" xfId="1" applyFont="1" applyFill="1" applyBorder="1"/>
    <xf numFmtId="0" fontId="2" fillId="2" borderId="7" xfId="0" applyFont="1" applyFill="1" applyBorder="1"/>
    <xf numFmtId="44" fontId="0" fillId="0" borderId="0" xfId="0" applyNumberFormat="1"/>
    <xf numFmtId="164" fontId="0" fillId="4" borderId="55" xfId="1" applyNumberFormat="1" applyFont="1" applyFill="1" applyBorder="1"/>
    <xf numFmtId="164" fontId="0" fillId="4" borderId="56" xfId="1" applyNumberFormat="1" applyFont="1" applyFill="1" applyBorder="1"/>
    <xf numFmtId="165" fontId="7" fillId="2" borderId="0" xfId="2" applyNumberFormat="1" applyFont="1" applyFill="1" applyBorder="1"/>
    <xf numFmtId="165" fontId="7" fillId="2" borderId="14" xfId="2" applyNumberFormat="1" applyFont="1" applyFill="1" applyBorder="1"/>
    <xf numFmtId="164" fontId="0" fillId="0" borderId="0" xfId="0" applyNumberFormat="1"/>
    <xf numFmtId="43" fontId="0" fillId="2" borderId="0" xfId="1" applyFont="1" applyFill="1"/>
    <xf numFmtId="43" fontId="0" fillId="2" borderId="52" xfId="1" applyFont="1" applyFill="1" applyBorder="1"/>
    <xf numFmtId="43" fontId="0" fillId="2" borderId="0" xfId="1" applyFont="1" applyFill="1" applyBorder="1"/>
    <xf numFmtId="43" fontId="7" fillId="2" borderId="0" xfId="1" applyFont="1" applyFill="1"/>
    <xf numFmtId="43" fontId="0" fillId="2" borderId="17" xfId="1" applyFont="1" applyFill="1" applyBorder="1"/>
    <xf numFmtId="0" fontId="32" fillId="0" borderId="52" xfId="0" applyFont="1" applyBorder="1"/>
    <xf numFmtId="0" fontId="31" fillId="0" borderId="52" xfId="0" applyFont="1" applyBorder="1"/>
    <xf numFmtId="166" fontId="2" fillId="0" borderId="0" xfId="1" applyNumberFormat="1" applyFont="1" applyFill="1" applyBorder="1"/>
    <xf numFmtId="164" fontId="2" fillId="0" borderId="0" xfId="1" applyNumberFormat="1" applyFont="1" applyFill="1" applyBorder="1"/>
    <xf numFmtId="43" fontId="2" fillId="0" borderId="0" xfId="1" applyFont="1" applyFill="1" applyBorder="1"/>
    <xf numFmtId="43" fontId="0" fillId="0" borderId="0" xfId="0" applyNumberFormat="1"/>
    <xf numFmtId="0" fontId="23" fillId="0" borderId="0" xfId="0" applyFont="1"/>
    <xf numFmtId="11" fontId="0" fillId="0" borderId="0" xfId="0" applyNumberFormat="1" applyAlignment="1">
      <alignment horizontal="left"/>
    </xf>
    <xf numFmtId="3" fontId="0" fillId="0" borderId="0" xfId="0" applyNumberFormat="1" applyAlignment="1">
      <alignment horizontal="left"/>
    </xf>
    <xf numFmtId="0" fontId="5" fillId="2" borderId="86" xfId="0" applyFont="1" applyFill="1" applyBorder="1" applyAlignment="1">
      <alignment horizontal="left"/>
    </xf>
    <xf numFmtId="0" fontId="5" fillId="2" borderId="13" xfId="0" applyFont="1" applyFill="1" applyBorder="1" applyAlignment="1">
      <alignment horizontal="left"/>
    </xf>
    <xf numFmtId="0" fontId="132" fillId="37" borderId="86" xfId="0" applyFont="1" applyFill="1" applyBorder="1" applyAlignment="1">
      <alignment horizontal="left"/>
    </xf>
    <xf numFmtId="0" fontId="135" fillId="37" borderId="0" xfId="0" applyFont="1" applyFill="1" applyAlignment="1">
      <alignment horizontal="left"/>
    </xf>
    <xf numFmtId="0" fontId="136" fillId="2" borderId="0" xfId="0" applyFont="1" applyFill="1" applyAlignment="1">
      <alignment horizontal="left"/>
    </xf>
    <xf numFmtId="184" fontId="0" fillId="2" borderId="0" xfId="1" applyNumberFormat="1" applyFont="1" applyFill="1"/>
    <xf numFmtId="0" fontId="3" fillId="0" borderId="0" xfId="0" applyFont="1" applyAlignment="1">
      <alignment horizontal="center" vertical="center" wrapText="1"/>
    </xf>
    <xf numFmtId="166" fontId="7" fillId="0" borderId="0" xfId="1" applyNumberFormat="1" applyFont="1" applyFill="1" applyBorder="1"/>
    <xf numFmtId="43" fontId="7" fillId="0" borderId="0" xfId="1" applyFont="1" applyFill="1" applyBorder="1"/>
    <xf numFmtId="165" fontId="0" fillId="0" borderId="0" xfId="2" applyNumberFormat="1" applyFont="1" applyFill="1" applyBorder="1"/>
    <xf numFmtId="4" fontId="0" fillId="0" borderId="0" xfId="0" applyNumberFormat="1" applyAlignment="1">
      <alignment horizontal="left"/>
    </xf>
    <xf numFmtId="164" fontId="7" fillId="2" borderId="0" xfId="0" applyNumberFormat="1" applyFont="1" applyFill="1"/>
    <xf numFmtId="0" fontId="0" fillId="0" borderId="0" xfId="0" applyAlignment="1">
      <alignment horizontal="center"/>
    </xf>
    <xf numFmtId="185" fontId="0" fillId="2" borderId="0" xfId="1" applyNumberFormat="1" applyFont="1" applyFill="1" applyAlignment="1">
      <alignment horizontal="left"/>
    </xf>
    <xf numFmtId="185" fontId="2" fillId="2" borderId="0" xfId="1" applyNumberFormat="1" applyFont="1" applyFill="1"/>
    <xf numFmtId="185" fontId="3" fillId="2" borderId="0" xfId="1" applyNumberFormat="1" applyFont="1" applyFill="1" applyAlignment="1">
      <alignment horizontal="left"/>
    </xf>
    <xf numFmtId="185" fontId="0" fillId="2" borderId="0" xfId="1" applyNumberFormat="1" applyFont="1" applyFill="1"/>
    <xf numFmtId="185" fontId="7" fillId="2" borderId="0" xfId="1" applyNumberFormat="1" applyFont="1" applyFill="1"/>
    <xf numFmtId="185" fontId="0" fillId="0" borderId="0" xfId="1" applyNumberFormat="1" applyFont="1" applyAlignment="1">
      <alignment horizontal="left"/>
    </xf>
    <xf numFmtId="185" fontId="0" fillId="0" borderId="0" xfId="1" applyNumberFormat="1" applyFont="1"/>
    <xf numFmtId="185" fontId="2" fillId="0" borderId="0" xfId="1" applyNumberFormat="1" applyFont="1" applyAlignment="1">
      <alignment horizontal="left"/>
    </xf>
    <xf numFmtId="165" fontId="0" fillId="4" borderId="96" xfId="2" applyNumberFormat="1" applyFont="1" applyFill="1" applyBorder="1" applyAlignment="1">
      <alignment horizontal="right"/>
    </xf>
    <xf numFmtId="44" fontId="0" fillId="2" borderId="98" xfId="0" applyNumberFormat="1" applyFill="1" applyBorder="1" applyAlignment="1">
      <alignment vertical="center" wrapText="1"/>
    </xf>
    <xf numFmtId="44" fontId="0" fillId="2" borderId="35" xfId="0" applyNumberFormat="1" applyFill="1" applyBorder="1" applyAlignment="1">
      <alignment vertical="center" wrapText="1"/>
    </xf>
    <xf numFmtId="44" fontId="0" fillId="2" borderId="34" xfId="0" applyNumberFormat="1" applyFill="1" applyBorder="1" applyAlignment="1">
      <alignment vertical="center" wrapText="1"/>
    </xf>
    <xf numFmtId="44" fontId="0" fillId="2" borderId="98" xfId="0" applyNumberFormat="1" applyFill="1" applyBorder="1" applyAlignment="1">
      <alignment horizontal="center" vertical="center" wrapText="1"/>
    </xf>
    <xf numFmtId="0" fontId="3" fillId="3" borderId="10" xfId="0" applyFont="1" applyFill="1" applyBorder="1" applyAlignment="1">
      <alignment horizontal="center" vertical="center" wrapText="1"/>
    </xf>
    <xf numFmtId="39" fontId="0" fillId="2" borderId="0" xfId="0" applyNumberFormat="1" applyFill="1"/>
    <xf numFmtId="1" fontId="0" fillId="2" borderId="0" xfId="0" applyNumberFormat="1" applyFill="1"/>
    <xf numFmtId="0" fontId="39" fillId="0" borderId="5" xfId="0" applyFont="1" applyBorder="1" applyAlignment="1">
      <alignment horizontal="left"/>
    </xf>
    <xf numFmtId="43" fontId="0" fillId="0" borderId="0" xfId="1" applyFont="1" applyAlignment="1">
      <alignment horizontal="left"/>
    </xf>
    <xf numFmtId="166" fontId="7" fillId="2" borderId="13" xfId="1" applyNumberFormat="1" applyFont="1" applyFill="1" applyBorder="1"/>
    <xf numFmtId="166" fontId="7" fillId="2" borderId="15" xfId="1" applyNumberFormat="1" applyFont="1" applyFill="1" applyBorder="1"/>
    <xf numFmtId="44" fontId="0" fillId="2" borderId="96" xfId="0" applyNumberFormat="1" applyFill="1" applyBorder="1" applyAlignment="1">
      <alignment horizontal="center" vertical="center" wrapText="1"/>
    </xf>
    <xf numFmtId="185" fontId="0" fillId="0" borderId="0" xfId="0" applyNumberFormat="1" applyAlignment="1">
      <alignment horizontal="left"/>
    </xf>
    <xf numFmtId="43" fontId="0" fillId="2" borderId="13" xfId="1" applyFont="1" applyFill="1" applyBorder="1"/>
    <xf numFmtId="43" fontId="0" fillId="4" borderId="56" xfId="1" applyFont="1" applyFill="1" applyBorder="1"/>
    <xf numFmtId="43" fontId="0" fillId="4" borderId="14" xfId="1" applyFont="1" applyFill="1" applyBorder="1"/>
    <xf numFmtId="43" fontId="0" fillId="4" borderId="0" xfId="1" applyFont="1" applyFill="1" applyBorder="1"/>
    <xf numFmtId="44" fontId="0" fillId="4" borderId="36" xfId="2" applyFont="1" applyFill="1" applyBorder="1"/>
    <xf numFmtId="44" fontId="0" fillId="4" borderId="37" xfId="2" applyFont="1" applyFill="1" applyBorder="1"/>
    <xf numFmtId="186" fontId="0" fillId="4" borderId="36" xfId="2" applyNumberFormat="1" applyFont="1" applyFill="1" applyBorder="1"/>
    <xf numFmtId="186" fontId="0" fillId="4" borderId="37" xfId="2" applyNumberFormat="1" applyFont="1" applyFill="1" applyBorder="1"/>
    <xf numFmtId="44" fontId="0" fillId="2" borderId="99" xfId="0" applyNumberFormat="1" applyFill="1" applyBorder="1" applyAlignment="1">
      <alignment horizontal="center" vertical="center" wrapText="1"/>
    </xf>
    <xf numFmtId="0" fontId="3" fillId="85" borderId="10" xfId="0" applyFont="1" applyFill="1" applyBorder="1" applyAlignment="1">
      <alignment horizontal="center" vertical="center" wrapText="1"/>
    </xf>
    <xf numFmtId="0" fontId="3" fillId="85" borderId="8" xfId="0" applyFont="1" applyFill="1" applyBorder="1" applyAlignment="1">
      <alignment horizontal="center" vertical="center" wrapText="1"/>
    </xf>
    <xf numFmtId="0" fontId="5" fillId="2" borderId="0" xfId="0" applyFont="1" applyFill="1" applyAlignment="1">
      <alignment horizontal="left"/>
    </xf>
    <xf numFmtId="0" fontId="132" fillId="37" borderId="0" xfId="0" applyFont="1" applyFill="1" applyAlignment="1">
      <alignment horizontal="left"/>
    </xf>
    <xf numFmtId="2" fontId="0" fillId="2" borderId="0" xfId="0" applyNumberFormat="1" applyFill="1"/>
    <xf numFmtId="0" fontId="138" fillId="86" borderId="100" xfId="0" applyFont="1" applyFill="1" applyBorder="1" applyAlignment="1">
      <alignment vertical="center"/>
    </xf>
    <xf numFmtId="0" fontId="138" fillId="86" borderId="101" xfId="0" applyFont="1" applyFill="1" applyBorder="1" applyAlignment="1">
      <alignment vertical="center"/>
    </xf>
    <xf numFmtId="0" fontId="138" fillId="86" borderId="101" xfId="0" applyFont="1" applyFill="1" applyBorder="1" applyAlignment="1">
      <alignment horizontal="right" vertical="center"/>
    </xf>
    <xf numFmtId="0" fontId="138" fillId="86" borderId="102" xfId="0" applyFont="1" applyFill="1" applyBorder="1" applyAlignment="1">
      <alignment horizontal="right" vertical="center"/>
    </xf>
    <xf numFmtId="0" fontId="137" fillId="87" borderId="103" xfId="0" applyFont="1" applyFill="1" applyBorder="1" applyAlignment="1">
      <alignment vertical="center"/>
    </xf>
    <xf numFmtId="0" fontId="137" fillId="87" borderId="104" xfId="0" applyFont="1" applyFill="1" applyBorder="1" applyAlignment="1">
      <alignment vertical="center"/>
    </xf>
    <xf numFmtId="0" fontId="137" fillId="87" borderId="105" xfId="0" applyFont="1" applyFill="1" applyBorder="1" applyAlignment="1">
      <alignment vertical="center"/>
    </xf>
    <xf numFmtId="0" fontId="0" fillId="0" borderId="0" xfId="0" applyAlignment="1">
      <alignment horizontal="right"/>
    </xf>
    <xf numFmtId="0" fontId="3" fillId="39" borderId="6" xfId="0" applyFont="1" applyFill="1" applyBorder="1" applyAlignment="1">
      <alignment horizontal="center" vertical="center" wrapText="1"/>
    </xf>
    <xf numFmtId="0" fontId="3" fillId="39" borderId="14" xfId="0" applyFont="1" applyFill="1" applyBorder="1" applyAlignment="1">
      <alignment horizontal="center" vertical="center" wrapText="1"/>
    </xf>
    <xf numFmtId="0" fontId="3" fillId="39" borderId="15" xfId="0" applyFont="1" applyFill="1" applyBorder="1" applyAlignment="1">
      <alignment horizontal="center" vertical="center" wrapText="1"/>
    </xf>
    <xf numFmtId="0" fontId="0" fillId="2" borderId="3" xfId="0" applyFill="1" applyBorder="1" applyAlignment="1">
      <alignment horizontal="center" vertical="center"/>
    </xf>
    <xf numFmtId="3" fontId="0" fillId="0" borderId="3" xfId="1" applyNumberFormat="1" applyFont="1" applyFill="1" applyBorder="1" applyAlignment="1">
      <alignment horizontal="center" vertical="center"/>
    </xf>
    <xf numFmtId="3" fontId="0" fillId="0" borderId="11" xfId="1" applyNumberFormat="1" applyFont="1" applyFill="1" applyBorder="1" applyAlignment="1">
      <alignment horizontal="center" vertical="center"/>
    </xf>
    <xf numFmtId="3" fontId="0" fillId="0" borderId="12" xfId="1" applyNumberFormat="1" applyFont="1" applyFill="1" applyBorder="1" applyAlignment="1">
      <alignment horizontal="center" vertical="center"/>
    </xf>
    <xf numFmtId="0" fontId="0" fillId="2" borderId="4" xfId="0" applyFill="1" applyBorder="1" applyAlignment="1">
      <alignment horizontal="center" vertical="center"/>
    </xf>
    <xf numFmtId="3" fontId="0" fillId="0" borderId="4" xfId="1" applyNumberFormat="1" applyFont="1" applyFill="1" applyBorder="1" applyAlignment="1">
      <alignment horizontal="center" vertical="center"/>
    </xf>
    <xf numFmtId="3" fontId="0" fillId="0" borderId="0" xfId="1" applyNumberFormat="1" applyFont="1" applyFill="1" applyBorder="1" applyAlignment="1">
      <alignment horizontal="center" vertical="center"/>
    </xf>
    <xf numFmtId="3" fontId="0" fillId="0" borderId="13" xfId="1" applyNumberFormat="1" applyFont="1" applyFill="1" applyBorder="1" applyAlignment="1">
      <alignment horizontal="center" vertical="center"/>
    </xf>
    <xf numFmtId="0" fontId="0" fillId="2" borderId="94" xfId="0" applyFill="1" applyBorder="1" applyAlignment="1">
      <alignment horizontal="center" vertical="center"/>
    </xf>
    <xf numFmtId="3" fontId="0" fillId="0" borderId="94" xfId="1" applyNumberFormat="1" applyFont="1" applyFill="1" applyBorder="1" applyAlignment="1">
      <alignment horizontal="center" vertical="center"/>
    </xf>
    <xf numFmtId="3" fontId="0" fillId="0" borderId="17" xfId="1" applyNumberFormat="1" applyFont="1" applyFill="1" applyBorder="1" applyAlignment="1">
      <alignment horizontal="center" vertical="center"/>
    </xf>
    <xf numFmtId="3" fontId="0" fillId="0" borderId="18" xfId="1" applyNumberFormat="1" applyFont="1" applyFill="1" applyBorder="1" applyAlignment="1">
      <alignment horizontal="center" vertical="center"/>
    </xf>
    <xf numFmtId="0" fontId="139" fillId="87" borderId="108" xfId="0" applyFont="1" applyFill="1" applyBorder="1" applyAlignment="1">
      <alignment wrapText="1"/>
    </xf>
    <xf numFmtId="0" fontId="141" fillId="88" borderId="109" xfId="0" applyFont="1" applyFill="1" applyBorder="1" applyAlignment="1">
      <alignment vertical="center" wrapText="1"/>
    </xf>
    <xf numFmtId="0" fontId="141" fillId="88" borderId="110" xfId="0" applyFont="1" applyFill="1" applyBorder="1" applyAlignment="1">
      <alignment horizontal="center" vertical="center" wrapText="1"/>
    </xf>
    <xf numFmtId="0" fontId="140" fillId="87" borderId="109" xfId="0" applyFont="1" applyFill="1" applyBorder="1" applyAlignment="1">
      <alignment vertical="center" wrapText="1"/>
    </xf>
    <xf numFmtId="9" fontId="140" fillId="87" borderId="110" xfId="0" applyNumberFormat="1" applyFont="1" applyFill="1" applyBorder="1" applyAlignment="1">
      <alignment horizontal="center" vertical="center" wrapText="1"/>
    </xf>
    <xf numFmtId="44" fontId="0" fillId="0" borderId="0" xfId="2" applyFont="1"/>
    <xf numFmtId="44" fontId="7" fillId="0" borderId="20" xfId="2" applyFont="1" applyFill="1" applyBorder="1"/>
    <xf numFmtId="44" fontId="7" fillId="2" borderId="0" xfId="2" applyFont="1" applyFill="1" applyBorder="1"/>
    <xf numFmtId="44" fontId="7" fillId="0" borderId="20" xfId="2" applyFont="1" applyBorder="1"/>
    <xf numFmtId="44" fontId="7" fillId="0" borderId="0" xfId="2" applyFont="1" applyBorder="1"/>
    <xf numFmtId="0" fontId="2" fillId="4" borderId="19"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33" xfId="0" applyFont="1" applyFill="1" applyBorder="1" applyAlignment="1">
      <alignment horizontal="center"/>
    </xf>
    <xf numFmtId="0" fontId="7" fillId="2" borderId="0" xfId="0" applyFont="1" applyFill="1" applyAlignment="1">
      <alignment horizontal="left"/>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39" borderId="3" xfId="0" applyFont="1" applyFill="1" applyBorder="1" applyAlignment="1">
      <alignment horizontal="center" vertical="center" wrapText="1"/>
    </xf>
    <xf numFmtId="0" fontId="2" fillId="39" borderId="11" xfId="0" applyFont="1" applyFill="1" applyBorder="1" applyAlignment="1">
      <alignment horizontal="center" vertical="center" wrapText="1"/>
    </xf>
    <xf numFmtId="0" fontId="2" fillId="39" borderId="12" xfId="0" applyFont="1" applyFill="1" applyBorder="1" applyAlignment="1">
      <alignment horizontal="center" vertical="center" wrapText="1"/>
    </xf>
    <xf numFmtId="0" fontId="141" fillId="87" borderId="106" xfId="0" applyFont="1" applyFill="1" applyBorder="1" applyAlignment="1">
      <alignment vertical="center" wrapText="1"/>
    </xf>
    <xf numFmtId="0" fontId="141" fillId="87" borderId="107" xfId="0" applyFont="1" applyFill="1" applyBorder="1" applyAlignment="1">
      <alignment vertical="center" wrapText="1"/>
    </xf>
    <xf numFmtId="0" fontId="141" fillId="87" borderId="108" xfId="0" applyFont="1" applyFill="1" applyBorder="1" applyAlignment="1">
      <alignment vertical="center" wrapText="1"/>
    </xf>
    <xf numFmtId="0" fontId="23"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0" fillId="2" borderId="1" xfId="0" applyFill="1" applyBorder="1"/>
    <xf numFmtId="0" fontId="0" fillId="2" borderId="9" xfId="0" applyFill="1" applyBorder="1"/>
    <xf numFmtId="0" fontId="0" fillId="2" borderId="89" xfId="0" applyFill="1" applyBorder="1"/>
    <xf numFmtId="0" fontId="3" fillId="3" borderId="1"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44" fontId="0" fillId="2" borderId="5" xfId="0" applyNumberFormat="1" applyFill="1" applyBorder="1" applyAlignment="1">
      <alignment horizontal="center" vertical="center" wrapText="1"/>
    </xf>
    <xf numFmtId="44" fontId="0" fillId="2" borderId="7" xfId="0" applyNumberFormat="1" applyFill="1" applyBorder="1" applyAlignment="1">
      <alignment horizontal="center" vertical="center" wrapText="1"/>
    </xf>
    <xf numFmtId="0" fontId="3" fillId="82" borderId="1" xfId="0" applyFont="1" applyFill="1" applyBorder="1" applyAlignment="1">
      <alignment horizontal="center"/>
    </xf>
    <xf numFmtId="0" fontId="3" fillId="82" borderId="9" xfId="0" applyFont="1" applyFill="1" applyBorder="1" applyAlignment="1">
      <alignment horizontal="center"/>
    </xf>
    <xf numFmtId="44" fontId="0" fillId="4" borderId="35" xfId="0" applyNumberFormat="1" applyFill="1" applyBorder="1" applyAlignment="1">
      <alignment horizontal="center" vertical="center" wrapText="1"/>
    </xf>
    <xf numFmtId="44" fontId="0" fillId="4" borderId="34" xfId="0" applyNumberFormat="1" applyFill="1" applyBorder="1" applyAlignment="1">
      <alignment horizontal="center" vertical="center" wrapText="1"/>
    </xf>
    <xf numFmtId="44" fontId="0" fillId="2" borderId="33" xfId="0" applyNumberFormat="1" applyFill="1" applyBorder="1" applyAlignment="1">
      <alignment horizontal="center" vertical="center" wrapText="1"/>
    </xf>
    <xf numFmtId="44" fontId="0" fillId="2" borderId="35" xfId="0" applyNumberFormat="1" applyFill="1" applyBorder="1" applyAlignment="1">
      <alignment horizontal="center" vertical="center" wrapText="1"/>
    </xf>
    <xf numFmtId="44" fontId="0" fillId="2" borderId="34" xfId="0" applyNumberFormat="1" applyFill="1" applyBorder="1" applyAlignment="1">
      <alignment horizontal="center" vertical="center" wrapText="1"/>
    </xf>
    <xf numFmtId="0" fontId="0" fillId="2" borderId="0" xfId="0" applyFill="1" applyAlignment="1">
      <alignment horizontal="left" vertical="top" wrapText="1"/>
    </xf>
    <xf numFmtId="44" fontId="0" fillId="2" borderId="36" xfId="0" applyNumberFormat="1" applyFill="1" applyBorder="1" applyAlignment="1">
      <alignment horizontal="center" vertical="center" wrapText="1"/>
    </xf>
    <xf numFmtId="44" fontId="0" fillId="2" borderId="37" xfId="0" applyNumberFormat="1" applyFill="1" applyBorder="1" applyAlignment="1">
      <alignment horizontal="center" vertical="center" wrapText="1"/>
    </xf>
    <xf numFmtId="44" fontId="0" fillId="2" borderId="12" xfId="0" applyNumberFormat="1" applyFill="1" applyBorder="1" applyAlignment="1">
      <alignment horizontal="center" vertical="center" wrapText="1"/>
    </xf>
    <xf numFmtId="44" fontId="0" fillId="2" borderId="13" xfId="0" applyNumberFormat="1" applyFill="1" applyBorder="1" applyAlignment="1">
      <alignment horizontal="center" vertical="center" wrapText="1"/>
    </xf>
    <xf numFmtId="44" fontId="0" fillId="2" borderId="15" xfId="0" applyNumberFormat="1" applyFill="1" applyBorder="1" applyAlignment="1">
      <alignment horizontal="center" vertical="center" wrapText="1"/>
    </xf>
  </cellXfs>
  <cellStyles count="45899">
    <cellStyle name=" 1" xfId="195" xr:uid="{4F50390A-72DC-43DD-9FA8-17A4456DEF63}"/>
    <cellStyle name="_compare2" xfId="108" xr:uid="{383745D0-FD1A-415F-B172-4C7BAE60C9BB}"/>
    <cellStyle name="_compare2 2" xfId="8975" xr:uid="{8A8A9E07-01DC-421A-AE20-E9730240A8DE}"/>
    <cellStyle name="_Get CF 08 08-25-2009" xfId="196" xr:uid="{826D168F-DA8F-443A-8EE2-2CA6E265D9F7}"/>
    <cellStyle name="_Get CF 08 08-25-2009 2" xfId="8976" xr:uid="{DC72CE67-8807-426F-9CDF-94ABE88C007B}"/>
    <cellStyle name="_Revised PA IHR_Dinesh_Seb" xfId="109" xr:uid="{C467D8A6-DBC0-4678-B6CD-021BA688E179}"/>
    <cellStyle name="_Revised PA IHR_Dinesh_Seb 2" xfId="197" xr:uid="{C492D35E-0CE6-41D0-97F3-D053ED6F16D8}"/>
    <cellStyle name="_Revised PA IHR_Dinesh_Seb 2 2" xfId="198" xr:uid="{3EA6F40F-D7D9-4E0E-ABF0-CDB4A51C7501}"/>
    <cellStyle name="_Revised PA IHR_Dinesh_Seb 2 3" xfId="199" xr:uid="{47CA0F36-F49D-439A-8E8D-4872416CE4F1}"/>
    <cellStyle name="_Revised PA IHR_Dinesh_Seb 3" xfId="200" xr:uid="{8EBD7D06-2692-4F03-BC1F-9103C6BC44C0}"/>
    <cellStyle name="_Revised PA IHR_Dinesh_Seb 3 2" xfId="201" xr:uid="{2D69F351-A605-4075-97B9-832BD59D2883}"/>
    <cellStyle name="_Revised PA IHR_Dinesh_Seb 3 3" xfId="202" xr:uid="{1A8B486C-95E9-41E0-B71D-7576BEA6AC0A}"/>
    <cellStyle name="_Revised PA IHR_Dinesh_Seb 4" xfId="203" xr:uid="{38F66E26-253E-4715-AEE9-D52B1DB4637A}"/>
    <cellStyle name="_Revised PA IHR_Dinesh_Seb 4 2" xfId="204" xr:uid="{8662117D-21EF-4AFF-81CA-2FF07C2910B0}"/>
    <cellStyle name="_Revised PA IHR_Dinesh_Seb 4 3" xfId="205" xr:uid="{A4391E1B-979D-4BB9-9C4C-1DD3C0057843}"/>
    <cellStyle name="_Revised PA IHR_Dinesh_Seb 5" xfId="206" xr:uid="{D3745019-0DFB-4FCA-9DF3-1007AFC7DF02}"/>
    <cellStyle name="_Revised PA IHR_Dinesh_Seb 5 2" xfId="207" xr:uid="{2AA8ABE5-8036-4CD9-94BF-3A1A4A85737B}"/>
    <cellStyle name="_Revised PA IHR_Dinesh_Seb 5 3" xfId="208" xr:uid="{E381721E-19CB-4F0D-B52C-488EAF3CEC9C}"/>
    <cellStyle name="_Revised PA IHR_Dinesh_Seb 6" xfId="209" xr:uid="{E9825533-6F1B-472E-B965-BB44DA7D83B1}"/>
    <cellStyle name="_Revised PA IHR_Dinesh_Seb 6 2" xfId="210" xr:uid="{19E0EBA9-F1B5-477D-8D36-B293DCC800AF}"/>
    <cellStyle name="_Revised PA IHR_Dinesh_Seb 6 3" xfId="211" xr:uid="{DEB95CC1-2D88-4BA7-B5C5-73884467FD0A}"/>
    <cellStyle name="_Revised PA IHR_Dinesh_Seb_Builds Detail" xfId="110" xr:uid="{C3C265BA-9246-4CE6-B0BC-55757C5D22B7}"/>
    <cellStyle name="_Revised PA IHR_Dinesh_Seb_Builds Detail 2" xfId="212" xr:uid="{7FB4B3AB-B625-4950-8313-7A371E72C677}"/>
    <cellStyle name="_Revised PA IHR_Dinesh_Seb_Builds Detail 3" xfId="213" xr:uid="{4B0A7DBC-4DAA-4FAB-9E2B-08C5F0A1F568}"/>
    <cellStyle name="_Revised PA IHR_Dinesh_Seb_Builds2003" xfId="111" xr:uid="{E11E5B4A-933F-461B-850F-FE6DE4462602}"/>
    <cellStyle name="_Revised PA IHR_Dinesh_Seb_Builds2003 2" xfId="214" xr:uid="{672E8A66-ADA3-4AC5-8879-01D57360F8A1}"/>
    <cellStyle name="_Revised PA IHR_Dinesh_Seb_Builds2003 3" xfId="215" xr:uid="{231381E7-FD98-4200-A09E-3B1BBEA86BD7}"/>
    <cellStyle name="_Revised PA IHR_Dinesh_Seb_Inflation" xfId="216" xr:uid="{12249888-CF17-4CA7-87CA-D6057CF37987}"/>
    <cellStyle name="_Revised PA IHR_Dinesh_Seb_Inflation_All hours - FRC Base Case_2010-03-03_E" xfId="217" xr:uid="{88141DD3-3CB4-48A2-8337-3B104A504181}"/>
    <cellStyle name="_Revised PA IHR_Dinesh_Seb_Inflation_All hours - ICF Base Case_2010-03-04_E" xfId="218" xr:uid="{54CAC15B-AD22-46A7-95B1-C5D8EF7BCDA0}"/>
    <cellStyle name="_Revised PA IHR_Dinesh_Seb_Inflation_All hours_2010-02-17" xfId="219" xr:uid="{62281F78-EA65-4AF6-8A6A-80E1CF2E20BE}"/>
    <cellStyle name="=C:\WINNT35\SYSTEM32\COMMAND.COM" xfId="112" xr:uid="{D1A68271-621D-4C10-90C7-8F5A2F22B9B4}"/>
    <cellStyle name="=C:\WINNT35\SYSTEM32\COMMAND.COM 2" xfId="220" xr:uid="{DFB3ABE2-842A-4734-B41A-4AA783BFB4D3}"/>
    <cellStyle name="=C:\WINNT35\SYSTEM32\COMMAND.COM 2 2" xfId="221" xr:uid="{BB6A0909-9B02-4E20-85EB-47DE7DD85479}"/>
    <cellStyle name="=C:\WINNT35\SYSTEM32\COMMAND.COM 2 2 2" xfId="222" xr:uid="{D254A904-277C-45FA-804B-368077E61CE2}"/>
    <cellStyle name="=C:\WINNT35\SYSTEM32\COMMAND.COM 2 2 3" xfId="223" xr:uid="{88826108-79C0-4F00-A9F8-A9948989A9FD}"/>
    <cellStyle name="=C:\WINNT35\SYSTEM32\COMMAND.COM 2 3" xfId="224" xr:uid="{38B82FA5-2DC9-4CE1-BB9B-F3C99202DEE0}"/>
    <cellStyle name="=C:\WINNT35\SYSTEM32\COMMAND.COM 2 4" xfId="225" xr:uid="{530112AB-3BB7-4BC3-8B4A-5EC47F123F4D}"/>
    <cellStyle name="=C:\WINNT35\SYSTEM32\COMMAND.COM 2 5" xfId="226" xr:uid="{34B4E582-AE5C-4D7F-A36B-FB07577BBA4E}"/>
    <cellStyle name="=C:\WINNT35\SYSTEM32\COMMAND.COM 2 6" xfId="227" xr:uid="{C4C8C44A-9293-4416-8330-187848B5A4A8}"/>
    <cellStyle name="=C:\WINNT35\SYSTEM32\COMMAND.COM 2 7" xfId="228" xr:uid="{E4FD325D-B60A-4BE8-8F15-273C37166873}"/>
    <cellStyle name="=C:\WINNT35\SYSTEM32\COMMAND.COM 3" xfId="229" xr:uid="{A0909DF7-BA60-46C7-B93B-649ED353AF70}"/>
    <cellStyle name="=C:\WINNT35\SYSTEM32\COMMAND.COM 4" xfId="230" xr:uid="{732458D9-3356-4B23-A881-8BBD928A0EEE}"/>
    <cellStyle name="=C:\WINNT35\SYSTEM32\COMMAND.COM 5" xfId="231" xr:uid="{BA579035-954E-4AB3-AC6F-399F9A92E3D6}"/>
    <cellStyle name="=C:\WINNT35\SYSTEM32\COMMAND.COM 6" xfId="232" xr:uid="{97B1979E-18CF-49E5-918A-2C7546DB908D}"/>
    <cellStyle name="=C:\WINNT35\SYSTEM32\COMMAND.COM 7" xfId="233" xr:uid="{51BE1F20-8DF2-4B9C-B591-45F5245695AB}"/>
    <cellStyle name="02_Rule above and below" xfId="8097" xr:uid="{FEF735C0-28F7-4171-AE3A-351651D6B219}"/>
    <cellStyle name="03_Table Notes" xfId="8098" xr:uid="{27601489-522B-4912-B33D-67BA2BDF7B1A}"/>
    <cellStyle name="04_Bold table figs" xfId="8099" xr:uid="{284EA0C2-81D3-45E5-9E76-89C9F8B3C31D}"/>
    <cellStyle name="05_table figs" xfId="8100" xr:uid="{BDED3017-29F2-4100-880B-C74FE0691E70}"/>
    <cellStyle name="06_per cent" xfId="8101" xr:uid="{5DD7CF63-2B6C-400A-A211-4AD65D010A1B}"/>
    <cellStyle name="07_Bold table text" xfId="8102" xr:uid="{7E6EC12B-3FD0-422F-B2B7-35BA5E9BA061}"/>
    <cellStyle name="20% - Accent1" xfId="20" builtinId="30" customBuiltin="1"/>
    <cellStyle name="20% - Accent1 10" xfId="234" xr:uid="{A4A901F3-8B79-4E58-BA1C-4D386145D0A3}"/>
    <cellStyle name="20% - Accent1 10 10" xfId="30494" xr:uid="{B14B065D-CC32-46AD-8F72-8DD5C19FFEEC}"/>
    <cellStyle name="20% - Accent1 10 11" xfId="39544" xr:uid="{55FD8980-632C-4ED4-A7F1-900F4D51AEEA}"/>
    <cellStyle name="20% - Accent1 10 2" xfId="2293" xr:uid="{56C665A4-73EC-4E34-B053-A7FCFD315FB8}"/>
    <cellStyle name="20% - Accent1 10 2 2" xfId="3274" xr:uid="{DF71BF1E-6081-4B90-AF2A-C0F3E1EFE24A}"/>
    <cellStyle name="20% - Accent1 10 2 2 2" xfId="6512" xr:uid="{2595935E-7924-4E07-9545-C9143207C660}"/>
    <cellStyle name="20% - Accent1 10 2 2 2 2" xfId="8977" xr:uid="{9B73C81F-0479-4CE7-9734-A881CD53697F}"/>
    <cellStyle name="20% - Accent1 10 2 2 2 2 2" xfId="20119" xr:uid="{5E65A554-1B20-4DBE-AE23-782FB42F4EA5}"/>
    <cellStyle name="20% - Accent1 10 2 2 2 2 3" xfId="38379" xr:uid="{D995FF86-DBF6-4DA8-8F34-A7C5C574583C}"/>
    <cellStyle name="20% - Accent1 10 2 2 2 3" xfId="8978" xr:uid="{C5850EB3-808F-4AD5-81F0-EDDD4D5EF98F}"/>
    <cellStyle name="20% - Accent1 10 2 2 2 3 2" xfId="20120" xr:uid="{CE38A4F4-A1AA-4634-AA01-72E2A8CD8409}"/>
    <cellStyle name="20% - Accent1 10 2 2 2 3 3" xfId="34412" xr:uid="{C9D7A233-3749-4D7D-846D-9A4191D9F23E}"/>
    <cellStyle name="20% - Accent1 10 2 2 2 4" xfId="17950" xr:uid="{CBF82252-0C8D-4C58-81B3-CB86E8F69CE1}"/>
    <cellStyle name="20% - Accent1 10 2 2 2 5" xfId="28799" xr:uid="{69683E7E-23A8-4F2A-8802-6D9C9FBFC05C}"/>
    <cellStyle name="20% - Accent1 10 2 2 2 6" xfId="32432" xr:uid="{CC142A65-3326-4BD8-A13A-7DF410B91277}"/>
    <cellStyle name="20% - Accent1 10 2 2 2 7" xfId="44073" xr:uid="{EADA364E-7CC9-4F74-9244-EF54B53A463F}"/>
    <cellStyle name="20% - Accent1 10 2 2 3" xfId="8979" xr:uid="{88D9D215-A901-491A-A78D-584A8C720F73}"/>
    <cellStyle name="20% - Accent1 10 2 2 3 2" xfId="20121" xr:uid="{9B155975-DB31-4055-B62A-C57B22B2BBCC}"/>
    <cellStyle name="20% - Accent1 10 2 2 3 3" xfId="36398" xr:uid="{479C6A91-2119-4E92-BCE4-317E32B4D059}"/>
    <cellStyle name="20% - Accent1 10 2 2 4" xfId="14894" xr:uid="{449A3832-7E77-4233-A59E-2C121A6838E6}"/>
    <cellStyle name="20% - Accent1 10 2 2 5" xfId="25743" xr:uid="{D9149980-A606-42C0-AB16-B7DFDAEEB3B3}"/>
    <cellStyle name="20% - Accent1 10 2 2 6" xfId="31893" xr:uid="{04E93F06-31B9-49F9-B3BA-BCE3CF0969B6}"/>
    <cellStyle name="20% - Accent1 10 2 2 7" xfId="41017" xr:uid="{D3A032A9-85B5-4D27-80C1-6E954CA7BB47}"/>
    <cellStyle name="20% - Accent1 10 2 3" xfId="5532" xr:uid="{BBF7676D-C892-446F-B30C-15AA4A703E59}"/>
    <cellStyle name="20% - Accent1 10 2 3 2" xfId="8980" xr:uid="{D4DE9BA7-732F-44B0-8E71-AACE5C25A533}"/>
    <cellStyle name="20% - Accent1 10 2 3 2 2" xfId="20122" xr:uid="{9F2FD47E-1758-42A3-8DA8-BC5DDE4315A3}"/>
    <cellStyle name="20% - Accent1 10 2 3 2 3" xfId="37883" xr:uid="{10AEDEF8-F223-40B3-8011-5857D4A8C10D}"/>
    <cellStyle name="20% - Accent1 10 2 3 3" xfId="8981" xr:uid="{9F78028D-B7EF-42C8-B77F-4A7EFFE495DF}"/>
    <cellStyle name="20% - Accent1 10 2 3 3 2" xfId="20123" xr:uid="{EEFC59C6-F99C-43FD-9034-F4518F0F470F}"/>
    <cellStyle name="20% - Accent1 10 2 3 3 3" xfId="33928" xr:uid="{802F1828-1E7E-4B86-869D-B95DCE5F71F3}"/>
    <cellStyle name="20% - Accent1 10 2 3 4" xfId="16970" xr:uid="{DCB6F65F-558C-474A-8974-29B096A13421}"/>
    <cellStyle name="20% - Accent1 10 2 3 5" xfId="27819" xr:uid="{E5D1E3CD-244C-490D-A169-4EBB0AD3FE3B}"/>
    <cellStyle name="20% - Accent1 10 2 3 6" xfId="32431" xr:uid="{DB1BE923-7462-4E72-92C5-E8649B176C22}"/>
    <cellStyle name="20% - Accent1 10 2 3 7" xfId="43093" xr:uid="{AD33604D-7E69-4E76-8F2E-90494CB08BB9}"/>
    <cellStyle name="20% - Accent1 10 2 4" xfId="8982" xr:uid="{1B9AB22B-FD2D-4D42-80D7-579B3ABEC236}"/>
    <cellStyle name="20% - Accent1 10 2 4 2" xfId="20124" xr:uid="{D6A9E2ED-E331-455C-9E37-3B8A99CEDE49}"/>
    <cellStyle name="20% - Accent1 10 2 4 3" xfId="35900" xr:uid="{F3BFED82-532B-41C4-BFC2-41A571FC3C01}"/>
    <cellStyle name="20% - Accent1 10 2 5" xfId="13914" xr:uid="{8A033824-9F3C-4F53-B808-6086CD605B7C}"/>
    <cellStyle name="20% - Accent1 10 2 6" xfId="24763" xr:uid="{BCF04AE7-7CCB-4F09-9EE7-6948BEE3B3C4}"/>
    <cellStyle name="20% - Accent1 10 2 7" xfId="30913" xr:uid="{9594D5BD-67C3-424F-8F1C-AFEA2FFA4476}"/>
    <cellStyle name="20% - Accent1 10 2 8" xfId="40037" xr:uid="{9EB2E170-40E7-40B9-B08D-249DAB29E230}"/>
    <cellStyle name="20% - Accent1 10 3" xfId="2781" xr:uid="{74B0BC6C-4237-429F-AD31-34880ED9CCC6}"/>
    <cellStyle name="20% - Accent1 10 3 2" xfId="6019" xr:uid="{22F4863E-197D-4BED-AC9B-D36BB9DA1AC9}"/>
    <cellStyle name="20% - Accent1 10 3 2 2" xfId="8983" xr:uid="{63C6873C-9BAB-49FE-A6E3-C0683EA040F9}"/>
    <cellStyle name="20% - Accent1 10 3 2 2 2" xfId="20125" xr:uid="{5F95915C-374B-4F2B-AA4E-00131F7AB7CF}"/>
    <cellStyle name="20% - Accent1 10 3 2 2 3" xfId="38380" xr:uid="{5C036A63-69CF-4046-AC54-DAE29049EB60}"/>
    <cellStyle name="20% - Accent1 10 3 2 3" xfId="8984" xr:uid="{AF4CF05A-9038-4BF1-992A-35E1BFA4407A}"/>
    <cellStyle name="20% - Accent1 10 3 2 3 2" xfId="20126" xr:uid="{A5B96073-CE28-46DB-AA50-79E0084A39DC}"/>
    <cellStyle name="20% - Accent1 10 3 2 3 3" xfId="34413" xr:uid="{CF4CB26E-A66E-4CD3-85AD-FAEAA53EB7E1}"/>
    <cellStyle name="20% - Accent1 10 3 2 4" xfId="17457" xr:uid="{3863EAF3-5E79-4D71-993F-00BC91B7D8E0}"/>
    <cellStyle name="20% - Accent1 10 3 2 5" xfId="28306" xr:uid="{CFB533F5-39C3-48E6-84CF-0951EDEB3B1E}"/>
    <cellStyle name="20% - Accent1 10 3 2 6" xfId="32433" xr:uid="{1E32CDD6-CA8A-4125-8155-16E349E19AE9}"/>
    <cellStyle name="20% - Accent1 10 3 2 7" xfId="43580" xr:uid="{FE9FA75D-6A5A-4569-905D-9C7CD26B3A81}"/>
    <cellStyle name="20% - Accent1 10 3 3" xfId="8985" xr:uid="{0EF99924-40D9-4EA9-B4BE-E87C6476FDBA}"/>
    <cellStyle name="20% - Accent1 10 3 3 2" xfId="20127" xr:uid="{F748F05F-346A-423B-A212-1ED2AB53C79C}"/>
    <cellStyle name="20% - Accent1 10 3 3 3" xfId="36399" xr:uid="{BA8ADF9A-B51D-4654-ABF0-F1EA9CD202F7}"/>
    <cellStyle name="20% - Accent1 10 3 4" xfId="14401" xr:uid="{4EC65949-AB35-4238-B258-7A39E90E34DE}"/>
    <cellStyle name="20% - Accent1 10 3 5" xfId="25250" xr:uid="{0F346847-6BEC-41CA-A097-38684A88F8E9}"/>
    <cellStyle name="20% - Accent1 10 3 6" xfId="31400" xr:uid="{E972CA4A-97B5-4EF0-BE0C-CA02A800B4E6}"/>
    <cellStyle name="20% - Accent1 10 3 7" xfId="40524" xr:uid="{427F8A27-3EFC-4410-B636-703DA4AF59A3}"/>
    <cellStyle name="20% - Accent1 10 4" xfId="3762" xr:uid="{E3457016-3706-48DE-BA64-060BF6E72CB3}"/>
    <cellStyle name="20% - Accent1 10 4 2" xfId="7001" xr:uid="{8F292D78-0CA9-4DD0-A146-63446B95520F}"/>
    <cellStyle name="20% - Accent1 10 4 2 2" xfId="18439" xr:uid="{0E398D42-E036-4379-BF72-32898EF442CF}"/>
    <cellStyle name="20% - Accent1 10 4 2 3" xfId="29288" xr:uid="{A999A17F-7F4D-4ACE-866A-53D32BD0C494}"/>
    <cellStyle name="20% - Accent1 10 4 2 4" xfId="37635" xr:uid="{85D8B747-9A83-4CC8-A8A1-CB0D5C27C0AC}"/>
    <cellStyle name="20% - Accent1 10 4 2 5" xfId="44562" xr:uid="{6EDE88E3-A630-487C-A177-FC30FAB3A3DA}"/>
    <cellStyle name="20% - Accent1 10 4 3" xfId="8986" xr:uid="{181E1386-F506-4C6A-926E-5B275CF71F19}"/>
    <cellStyle name="20% - Accent1 10 4 3 2" xfId="20128" xr:uid="{34A942D8-7984-47A8-99D8-9BA9D82F0295}"/>
    <cellStyle name="20% - Accent1 10 4 3 3" xfId="33824" xr:uid="{6935DA39-9B2F-49C1-B66C-5897EC224B72}"/>
    <cellStyle name="20% - Accent1 10 4 4" xfId="15383" xr:uid="{E98BDCDD-B5E3-4F07-8A22-B02133C1627B}"/>
    <cellStyle name="20% - Accent1 10 4 5" xfId="26232" xr:uid="{1D1A5911-5E14-4BEE-AD8E-103FB600C62A}"/>
    <cellStyle name="20% - Accent1 10 4 6" xfId="32434" xr:uid="{46495426-05AC-470E-9474-31EF01D8347A}"/>
    <cellStyle name="20% - Accent1 10 4 7" xfId="41506" xr:uid="{61AD90E5-14F9-4BDF-BCB3-19804620D8B8}"/>
    <cellStyle name="20% - Accent1 10 5" xfId="4310" xr:uid="{2F54AF17-5ED4-488E-9F54-3BDC3C058EEF}"/>
    <cellStyle name="20% - Accent1 10 5 2" xfId="7366" xr:uid="{A2288EE2-221D-4C79-BCF0-CDA91794D150}"/>
    <cellStyle name="20% - Accent1 10 5 2 2" xfId="18804" xr:uid="{3FC3E523-42E9-4C7D-B2AE-407C8ED27D2C}"/>
    <cellStyle name="20% - Accent1 10 5 2 3" xfId="29653" xr:uid="{52A71B3B-12D9-4F5E-9E61-F12A5021CBE8}"/>
    <cellStyle name="20% - Accent1 10 5 2 4" xfId="35653" xr:uid="{ACF133B8-25DD-4212-BDD5-7A4D875E2DF2}"/>
    <cellStyle name="20% - Accent1 10 5 2 5" xfId="44927" xr:uid="{A366E1D3-8204-4220-AE48-6E1864886D92}"/>
    <cellStyle name="20% - Accent1 10 5 3" xfId="15748" xr:uid="{78214C31-692B-4F7F-BA33-0EB0EB2824D9}"/>
    <cellStyle name="20% - Accent1 10 5 4" xfId="26597" xr:uid="{19EFE909-F449-4DB0-A72D-9498075531A5}"/>
    <cellStyle name="20% - Accent1 10 5 5" xfId="32430" xr:uid="{D649F093-A593-4F85-AFFB-4E19CE523BA3}"/>
    <cellStyle name="20% - Accent1 10 5 6" xfId="41871" xr:uid="{100BCA20-DB8A-421E-89FE-081DDC3E7131}"/>
    <cellStyle name="20% - Accent1 10 6" xfId="4672" xr:uid="{441A818A-2AF3-4251-BD7B-2EC1E41D1A1D}"/>
    <cellStyle name="20% - Accent1 10 6 2" xfId="7728" xr:uid="{1183510F-B140-45B0-BBCB-1A5F909CF172}"/>
    <cellStyle name="20% - Accent1 10 6 2 2" xfId="19166" xr:uid="{636C533A-BF76-4119-B855-5A2F84D00201}"/>
    <cellStyle name="20% - Accent1 10 6 2 3" xfId="30015" xr:uid="{A266025D-5C5B-4762-BE69-755866F5B133}"/>
    <cellStyle name="20% - Accent1 10 6 2 4" xfId="45289" xr:uid="{5A23AD57-3A9D-415F-A37C-10049E5C2F8B}"/>
    <cellStyle name="20% - Accent1 10 6 3" xfId="16110" xr:uid="{AA9C3F8B-C643-4DF2-BCE8-CC4D629E208D}"/>
    <cellStyle name="20% - Accent1 10 6 4" xfId="26959" xr:uid="{4816C1EB-6262-48B4-9EA0-D5B1A7F4CAAB}"/>
    <cellStyle name="20% - Accent1 10 6 5" xfId="42233" xr:uid="{C3B93C6E-494C-4207-9141-DAA0E6CD6338}"/>
    <cellStyle name="20% - Accent1 10 7" xfId="5039" xr:uid="{76B637B7-B70E-4CA9-8158-A44684953458}"/>
    <cellStyle name="20% - Accent1 10 7 2" xfId="16477" xr:uid="{847046D4-28A6-40EF-9632-B83C71C23DA9}"/>
    <cellStyle name="20% - Accent1 10 7 3" xfId="27326" xr:uid="{5E5D7F53-C8D3-4878-973E-E031397A3E37}"/>
    <cellStyle name="20% - Accent1 10 7 4" xfId="42600" xr:uid="{7FD67D79-DA61-4635-9CC7-950B6A69432E}"/>
    <cellStyle name="20% - Accent1 10 8" xfId="13421" xr:uid="{C144C2DD-6C32-468F-B19F-3700333ECC85}"/>
    <cellStyle name="20% - Accent1 10 9" xfId="24270" xr:uid="{B0AB518B-F919-4D4D-8045-82B0B3B9D6A2}"/>
    <cellStyle name="20% - Accent1 11" xfId="235" xr:uid="{4B12E6E9-8FA6-4E35-B05F-17834EFAEC49}"/>
    <cellStyle name="20% - Accent1 11 10" xfId="30495" xr:uid="{25D4FB34-AF14-442C-86C4-9CA512966F3A}"/>
    <cellStyle name="20% - Accent1 11 11" xfId="39545" xr:uid="{DB6BE0C7-0A30-40B6-A015-3915E62DCBAE}"/>
    <cellStyle name="20% - Accent1 11 2" xfId="2294" xr:uid="{B95BFA63-DF9E-402F-8FDE-023ECFF44721}"/>
    <cellStyle name="20% - Accent1 11 2 2" xfId="3275" xr:uid="{2DBF42D0-120D-492F-8831-690926559840}"/>
    <cellStyle name="20% - Accent1 11 2 2 2" xfId="6513" xr:uid="{AF6C4EF0-5925-4FA1-B09F-B6A4756A4F76}"/>
    <cellStyle name="20% - Accent1 11 2 2 2 2" xfId="8987" xr:uid="{4E9A99F8-804C-4458-9EEB-4D9196C3EB4C}"/>
    <cellStyle name="20% - Accent1 11 2 2 2 2 2" xfId="20129" xr:uid="{DDEE547A-0203-478A-9FA8-7C377A8EC584}"/>
    <cellStyle name="20% - Accent1 11 2 2 2 2 3" xfId="38381" xr:uid="{7A089DA7-6047-4477-A0B1-4F3376F55310}"/>
    <cellStyle name="20% - Accent1 11 2 2 2 3" xfId="8988" xr:uid="{09CD411F-8B28-4015-8BDC-32D6A5B18122}"/>
    <cellStyle name="20% - Accent1 11 2 2 2 3 2" xfId="20130" xr:uid="{98F8E328-2C0E-4627-ADFF-8D10CE9436A8}"/>
    <cellStyle name="20% - Accent1 11 2 2 2 3 3" xfId="34414" xr:uid="{FB2519EB-4E81-4681-A3F0-516B29F4FB61}"/>
    <cellStyle name="20% - Accent1 11 2 2 2 4" xfId="17951" xr:uid="{5ED3CBD7-F8C7-4E5C-AEDB-5A2DBF65A03D}"/>
    <cellStyle name="20% - Accent1 11 2 2 2 5" xfId="28800" xr:uid="{4D8DF70F-EFA7-4488-8002-B4B0D6F86FB8}"/>
    <cellStyle name="20% - Accent1 11 2 2 2 6" xfId="32437" xr:uid="{D80F0F7C-7F0F-45A0-B1A7-6D5654E71436}"/>
    <cellStyle name="20% - Accent1 11 2 2 2 7" xfId="44074" xr:uid="{9433EE42-4929-43C8-ACD8-C2EE9CA598BC}"/>
    <cellStyle name="20% - Accent1 11 2 2 3" xfId="8989" xr:uid="{2CB835A6-FD79-4F03-BEBE-676D05199440}"/>
    <cellStyle name="20% - Accent1 11 2 2 3 2" xfId="20131" xr:uid="{A8384A53-8979-40D6-B687-B4C43A0FE5D2}"/>
    <cellStyle name="20% - Accent1 11 2 2 3 3" xfId="36400" xr:uid="{3803993A-C5BD-4501-927C-6B9025B2AAD3}"/>
    <cellStyle name="20% - Accent1 11 2 2 4" xfId="14895" xr:uid="{1792A34D-50EA-4A05-8784-448977AEC857}"/>
    <cellStyle name="20% - Accent1 11 2 2 5" xfId="25744" xr:uid="{FEEC12B8-46B1-4F19-963B-A061E199C67A}"/>
    <cellStyle name="20% - Accent1 11 2 2 6" xfId="31894" xr:uid="{12F4EE56-1BD1-4264-BEB6-247BBB0DE8F0}"/>
    <cellStyle name="20% - Accent1 11 2 2 7" xfId="41018" xr:uid="{9484BF1A-BBAC-40FE-9DB5-6C4202DAFE48}"/>
    <cellStyle name="20% - Accent1 11 2 3" xfId="5533" xr:uid="{6AB99E3B-8669-4049-B930-A8EBDA36FC42}"/>
    <cellStyle name="20% - Accent1 11 2 3 2" xfId="8990" xr:uid="{57E1AEBF-503F-4BB6-A5B9-8381AFDACBDD}"/>
    <cellStyle name="20% - Accent1 11 2 3 2 2" xfId="20132" xr:uid="{89AA06B8-F078-433C-9A7D-4D1B5BEEE1F2}"/>
    <cellStyle name="20% - Accent1 11 2 3 2 3" xfId="37884" xr:uid="{42D12437-78DD-4AE4-8506-C2217E53D818}"/>
    <cellStyle name="20% - Accent1 11 2 3 3" xfId="8991" xr:uid="{46010679-8FA6-44CC-9512-6C0B3DF1F488}"/>
    <cellStyle name="20% - Accent1 11 2 3 3 2" xfId="20133" xr:uid="{F21EBDDA-DC2F-472A-9DE4-9783BAB56694}"/>
    <cellStyle name="20% - Accent1 11 2 3 3 3" xfId="33929" xr:uid="{BE621B21-C282-4CA6-88CC-3A241DE7BF4D}"/>
    <cellStyle name="20% - Accent1 11 2 3 4" xfId="16971" xr:uid="{42526EC7-DF9F-404B-B48B-967A587525C6}"/>
    <cellStyle name="20% - Accent1 11 2 3 5" xfId="27820" xr:uid="{2C66FCD1-B1C7-48E4-9E09-FDBF7F0F3643}"/>
    <cellStyle name="20% - Accent1 11 2 3 6" xfId="32436" xr:uid="{BD61F705-CEA2-4151-8C44-7F715202C7FD}"/>
    <cellStyle name="20% - Accent1 11 2 3 7" xfId="43094" xr:uid="{EDC72FF0-6B7E-4AC5-96E5-867A0634A286}"/>
    <cellStyle name="20% - Accent1 11 2 4" xfId="8992" xr:uid="{6C48D2B5-D2C6-40B5-A1B6-6F156A3AB150}"/>
    <cellStyle name="20% - Accent1 11 2 4 2" xfId="20134" xr:uid="{EED52EC3-94C9-450C-A25F-4D71173768D9}"/>
    <cellStyle name="20% - Accent1 11 2 4 3" xfId="35901" xr:uid="{05FC42C0-532C-41EB-99CE-A9623E5D9B81}"/>
    <cellStyle name="20% - Accent1 11 2 5" xfId="13915" xr:uid="{D8FE71FD-E25E-44FC-AA0F-505888561B6B}"/>
    <cellStyle name="20% - Accent1 11 2 6" xfId="24764" xr:uid="{2274E543-912C-4E5C-81DD-BFD755C04751}"/>
    <cellStyle name="20% - Accent1 11 2 7" xfId="30914" xr:uid="{F4056047-29A0-41FE-A55B-143D4BD852E9}"/>
    <cellStyle name="20% - Accent1 11 2 8" xfId="40038" xr:uid="{6B3FD85F-874E-4862-9A36-A812BE15F8A0}"/>
    <cellStyle name="20% - Accent1 11 3" xfId="2782" xr:uid="{990D0C7C-97BC-4928-B34E-E034B961A8AE}"/>
    <cellStyle name="20% - Accent1 11 3 2" xfId="6020" xr:uid="{3E592615-13B0-424E-9452-AAECAA45597A}"/>
    <cellStyle name="20% - Accent1 11 3 2 2" xfId="8993" xr:uid="{77DFDCF5-4DD0-45EE-A5E5-0C9F633447E2}"/>
    <cellStyle name="20% - Accent1 11 3 2 2 2" xfId="20135" xr:uid="{29D568A4-1615-4D01-952B-F11D725479A0}"/>
    <cellStyle name="20% - Accent1 11 3 2 2 3" xfId="38382" xr:uid="{D2A42F8B-1735-4E2A-B5B4-186C35EF6693}"/>
    <cellStyle name="20% - Accent1 11 3 2 3" xfId="8994" xr:uid="{9B3A52B6-AE76-4F74-A404-C0965906F356}"/>
    <cellStyle name="20% - Accent1 11 3 2 3 2" xfId="20136" xr:uid="{CB53D73F-0D51-4001-AE9A-E2C43140B177}"/>
    <cellStyle name="20% - Accent1 11 3 2 3 3" xfId="34415" xr:uid="{A68406AC-6390-414D-B573-1C3F8C9702DA}"/>
    <cellStyle name="20% - Accent1 11 3 2 4" xfId="17458" xr:uid="{45D7D391-72FA-4592-963A-0D91F4B718BB}"/>
    <cellStyle name="20% - Accent1 11 3 2 5" xfId="28307" xr:uid="{9A073AA9-DC32-424A-B7DE-3FA37124BBE8}"/>
    <cellStyle name="20% - Accent1 11 3 2 6" xfId="32438" xr:uid="{5CB44F03-7517-40FC-8B70-5074D8C06CFA}"/>
    <cellStyle name="20% - Accent1 11 3 2 7" xfId="43581" xr:uid="{7FCE541E-6017-4D86-BD53-FA5981CD99F0}"/>
    <cellStyle name="20% - Accent1 11 3 3" xfId="8995" xr:uid="{EE7E13AA-B956-4E00-89D8-99AB4246EC87}"/>
    <cellStyle name="20% - Accent1 11 3 3 2" xfId="20137" xr:uid="{22667848-3B4E-4898-99A1-7A29B9E25788}"/>
    <cellStyle name="20% - Accent1 11 3 3 3" xfId="36401" xr:uid="{7B49F82E-48E6-4E83-84AE-203F52867A4D}"/>
    <cellStyle name="20% - Accent1 11 3 4" xfId="14402" xr:uid="{9C7B1EAE-C14A-4635-BB49-A05569DBEB28}"/>
    <cellStyle name="20% - Accent1 11 3 5" xfId="25251" xr:uid="{D98383AE-E844-4118-B8AC-5F2B47E7537E}"/>
    <cellStyle name="20% - Accent1 11 3 6" xfId="31401" xr:uid="{5DA08120-FDDE-4721-8707-32730AE67959}"/>
    <cellStyle name="20% - Accent1 11 3 7" xfId="40525" xr:uid="{5FE17CDB-CC20-4FB7-8B4B-3080291D757F}"/>
    <cellStyle name="20% - Accent1 11 4" xfId="3763" xr:uid="{8EA2343D-C207-47AF-91BF-55EB243AB32B}"/>
    <cellStyle name="20% - Accent1 11 4 2" xfId="7002" xr:uid="{F1074C3E-FB4E-4443-BA7E-A1780622AD6E}"/>
    <cellStyle name="20% - Accent1 11 4 2 2" xfId="18440" xr:uid="{42C12A12-9AED-4F7A-AF1A-D3D7FD1C93D6}"/>
    <cellStyle name="20% - Accent1 11 4 2 3" xfId="29289" xr:uid="{74E74F30-8C5C-434B-B560-EB7C5C503C1E}"/>
    <cellStyle name="20% - Accent1 11 4 2 4" xfId="37636" xr:uid="{5031B42F-6E7E-4824-AE98-4251FDE18AB3}"/>
    <cellStyle name="20% - Accent1 11 4 2 5" xfId="44563" xr:uid="{D56E88BF-000E-4DF5-8E5E-93F731BF5C36}"/>
    <cellStyle name="20% - Accent1 11 4 3" xfId="8996" xr:uid="{73F21F87-1D1C-42C0-B3F0-E02947AA7DFE}"/>
    <cellStyle name="20% - Accent1 11 4 3 2" xfId="20138" xr:uid="{D0A5BA25-DE66-4960-B35F-39A60F67FF1A}"/>
    <cellStyle name="20% - Accent1 11 4 3 3" xfId="33825" xr:uid="{8254B3ED-8E67-474F-B64E-4E138AA07D59}"/>
    <cellStyle name="20% - Accent1 11 4 4" xfId="15384" xr:uid="{607C0F56-6971-4FEB-B0C8-2E87F1F8D2F2}"/>
    <cellStyle name="20% - Accent1 11 4 5" xfId="26233" xr:uid="{391774B9-F8FE-4CA8-95DE-137D379B340B}"/>
    <cellStyle name="20% - Accent1 11 4 6" xfId="32439" xr:uid="{59410D9C-E31B-449B-BB21-D7AC0FE02AF7}"/>
    <cellStyle name="20% - Accent1 11 4 7" xfId="41507" xr:uid="{225C34F0-D636-4C59-8C59-EA7D9E2A993B}"/>
    <cellStyle name="20% - Accent1 11 5" xfId="4311" xr:uid="{76A79E43-480F-402C-8767-97474BE1B4EA}"/>
    <cellStyle name="20% - Accent1 11 5 2" xfId="7367" xr:uid="{28EC4386-2A6D-49A5-B1E1-051A42C2EB55}"/>
    <cellStyle name="20% - Accent1 11 5 2 2" xfId="18805" xr:uid="{63FF6B8B-2EEE-4A62-AA2F-8EEC64644948}"/>
    <cellStyle name="20% - Accent1 11 5 2 3" xfId="29654" xr:uid="{E1A178DF-EC93-403B-B66E-955C9589E241}"/>
    <cellStyle name="20% - Accent1 11 5 2 4" xfId="35654" xr:uid="{90D2E750-A202-4A16-B83A-E857855F7B7F}"/>
    <cellStyle name="20% - Accent1 11 5 2 5" xfId="44928" xr:uid="{84745896-3B59-4BEF-A06F-BAFE6C67E9BF}"/>
    <cellStyle name="20% - Accent1 11 5 3" xfId="15749" xr:uid="{B7F8637B-15E5-4D47-8650-FE1FE218D4A2}"/>
    <cellStyle name="20% - Accent1 11 5 4" xfId="26598" xr:uid="{6BAB5C80-288E-4B5B-A1ED-E29455CB063F}"/>
    <cellStyle name="20% - Accent1 11 5 5" xfId="32435" xr:uid="{2D238A37-3F6C-4025-AB70-57C87E6A338C}"/>
    <cellStyle name="20% - Accent1 11 5 6" xfId="41872" xr:uid="{07ACBF60-E049-4B45-820F-531E66A1683B}"/>
    <cellStyle name="20% - Accent1 11 6" xfId="4673" xr:uid="{7B71A727-AAD9-470B-B9E3-09AD033BECBF}"/>
    <cellStyle name="20% - Accent1 11 6 2" xfId="7729" xr:uid="{81499052-FAD0-4C1B-8EFC-86DC38F8D29A}"/>
    <cellStyle name="20% - Accent1 11 6 2 2" xfId="19167" xr:uid="{FAF1C3A7-FA2E-4A65-A01D-1264BAAC67B5}"/>
    <cellStyle name="20% - Accent1 11 6 2 3" xfId="30016" xr:uid="{5FC8B5EE-D87D-4793-B7C2-4424C674B86C}"/>
    <cellStyle name="20% - Accent1 11 6 2 4" xfId="45290" xr:uid="{AD92C57D-BB06-46AE-B935-883BF8935B9D}"/>
    <cellStyle name="20% - Accent1 11 6 3" xfId="16111" xr:uid="{0F1DE578-0C6F-45BD-B947-0F492171BDB6}"/>
    <cellStyle name="20% - Accent1 11 6 4" xfId="26960" xr:uid="{5E671AEF-E7A1-4B69-A829-4B0D3CEF7C4E}"/>
    <cellStyle name="20% - Accent1 11 6 5" xfId="42234" xr:uid="{31E87D18-8A00-4030-B911-C848E905CEB3}"/>
    <cellStyle name="20% - Accent1 11 7" xfId="5040" xr:uid="{A7494DC3-37CC-4F20-935C-BB4BF147F06B}"/>
    <cellStyle name="20% - Accent1 11 7 2" xfId="16478" xr:uid="{40D35BDA-F7B5-4DB2-B7E6-7F96AC7276A4}"/>
    <cellStyle name="20% - Accent1 11 7 3" xfId="27327" xr:uid="{5C9CB941-0A95-4C01-B1DD-C36D69193C51}"/>
    <cellStyle name="20% - Accent1 11 7 4" xfId="42601" xr:uid="{EB200EB8-F72D-4694-8C54-88187EB52A3E}"/>
    <cellStyle name="20% - Accent1 11 8" xfId="13422" xr:uid="{B08B6531-CBC6-4918-8315-790FF69DE6E8}"/>
    <cellStyle name="20% - Accent1 11 9" xfId="24271" xr:uid="{F1F212E6-A143-4D5A-A846-90100E6ADC73}"/>
    <cellStyle name="20% - Accent1 12" xfId="236" xr:uid="{E212B720-B6CC-412D-8629-EBE1552DE62C}"/>
    <cellStyle name="20% - Accent1 12 10" xfId="30496" xr:uid="{D511FE9B-4C47-4551-8117-BE3C35B0F381}"/>
    <cellStyle name="20% - Accent1 12 11" xfId="39546" xr:uid="{9FBDC3DF-17AB-450B-84EC-259D5EEDF6C4}"/>
    <cellStyle name="20% - Accent1 12 2" xfId="2295" xr:uid="{E1B4E0AA-D725-4AF2-96AA-01D9BBF8AB80}"/>
    <cellStyle name="20% - Accent1 12 2 2" xfId="3276" xr:uid="{A24F0704-BCEA-476D-A8DD-C003A60BC20A}"/>
    <cellStyle name="20% - Accent1 12 2 2 2" xfId="6514" xr:uid="{7938AE95-CC65-4F8C-80B3-366B61594CC0}"/>
    <cellStyle name="20% - Accent1 12 2 2 2 2" xfId="8997" xr:uid="{12D45649-F482-4337-BBF5-8C1345EE24C6}"/>
    <cellStyle name="20% - Accent1 12 2 2 2 2 2" xfId="20139" xr:uid="{7EE9AEE3-91C3-4072-99A1-079BFC4AFD26}"/>
    <cellStyle name="20% - Accent1 12 2 2 2 2 3" xfId="38383" xr:uid="{D9B738B9-1634-49E0-967F-B656E034B892}"/>
    <cellStyle name="20% - Accent1 12 2 2 2 3" xfId="8998" xr:uid="{7A1BAC0A-6F08-426B-BC67-84C96CCCFD04}"/>
    <cellStyle name="20% - Accent1 12 2 2 2 3 2" xfId="20140" xr:uid="{80D34FBA-9784-4F9A-A3BC-48343E1A644D}"/>
    <cellStyle name="20% - Accent1 12 2 2 2 3 3" xfId="34416" xr:uid="{2EA1663D-A968-48F0-9010-7F26200D0A85}"/>
    <cellStyle name="20% - Accent1 12 2 2 2 4" xfId="17952" xr:uid="{817850D5-75F7-49BD-8911-842145799718}"/>
    <cellStyle name="20% - Accent1 12 2 2 2 5" xfId="28801" xr:uid="{AA2D84E6-BA21-44C0-B1E2-A4B810E40F04}"/>
    <cellStyle name="20% - Accent1 12 2 2 2 6" xfId="32442" xr:uid="{037DA0CC-81DA-46ED-ACC9-3DF0E73B9E53}"/>
    <cellStyle name="20% - Accent1 12 2 2 2 7" xfId="44075" xr:uid="{CC4038AC-0D1B-4145-809A-4BD35F5ADD12}"/>
    <cellStyle name="20% - Accent1 12 2 2 3" xfId="8999" xr:uid="{18E14C32-F188-4D2A-BC07-8B53AF50C5D0}"/>
    <cellStyle name="20% - Accent1 12 2 2 3 2" xfId="20141" xr:uid="{5EF17F62-E059-4E94-A931-9504E9D6186A}"/>
    <cellStyle name="20% - Accent1 12 2 2 3 3" xfId="36402" xr:uid="{8AB07224-407D-4651-A56F-2C8DEE52EE13}"/>
    <cellStyle name="20% - Accent1 12 2 2 4" xfId="14896" xr:uid="{3CD2C18A-DC0E-4F62-A525-28FEDD76DFD3}"/>
    <cellStyle name="20% - Accent1 12 2 2 5" xfId="25745" xr:uid="{D599F2D7-BE96-400A-8F69-57058B44EDF0}"/>
    <cellStyle name="20% - Accent1 12 2 2 6" xfId="31895" xr:uid="{54B5DA86-818B-400C-A8B6-82928BD5173A}"/>
    <cellStyle name="20% - Accent1 12 2 2 7" xfId="41019" xr:uid="{26727813-0A1E-4D1C-91AD-738ED6188441}"/>
    <cellStyle name="20% - Accent1 12 2 3" xfId="5534" xr:uid="{6D4C7B70-5275-47E2-87CF-2597AD655C69}"/>
    <cellStyle name="20% - Accent1 12 2 3 2" xfId="9000" xr:uid="{EB5E2600-98A8-4780-B5DA-FC62F05BC9CE}"/>
    <cellStyle name="20% - Accent1 12 2 3 2 2" xfId="20142" xr:uid="{130E96A4-2D1E-4625-8C8A-B24665DCD36A}"/>
    <cellStyle name="20% - Accent1 12 2 3 2 3" xfId="37885" xr:uid="{C780916E-5DC6-4FAB-BEFC-553B1E6368A7}"/>
    <cellStyle name="20% - Accent1 12 2 3 3" xfId="9001" xr:uid="{282D900C-0286-4140-8610-82257AB878E6}"/>
    <cellStyle name="20% - Accent1 12 2 3 3 2" xfId="20143" xr:uid="{349C6B77-9A7B-4B12-9942-706ACCC64406}"/>
    <cellStyle name="20% - Accent1 12 2 3 3 3" xfId="33930" xr:uid="{F71CD90F-69C8-45EA-8A60-DA84EB706E23}"/>
    <cellStyle name="20% - Accent1 12 2 3 4" xfId="16972" xr:uid="{13984AB4-AB1A-4F6A-8A1B-2B9131A4D383}"/>
    <cellStyle name="20% - Accent1 12 2 3 5" xfId="27821" xr:uid="{7A0F4963-1056-4867-9A01-2593840816D2}"/>
    <cellStyle name="20% - Accent1 12 2 3 6" xfId="32441" xr:uid="{EBBAF930-CA93-43FB-B16A-E6346046E821}"/>
    <cellStyle name="20% - Accent1 12 2 3 7" xfId="43095" xr:uid="{0B3CEB61-F2F4-4A6D-9499-DE15CE5A524E}"/>
    <cellStyle name="20% - Accent1 12 2 4" xfId="9002" xr:uid="{BC1CFE73-2CFC-4D89-89DB-8290CC58C231}"/>
    <cellStyle name="20% - Accent1 12 2 4 2" xfId="20144" xr:uid="{C74C8E4E-8CE5-458E-B38C-B15A1619E16C}"/>
    <cellStyle name="20% - Accent1 12 2 4 3" xfId="35902" xr:uid="{DF4E31C6-431C-46FD-A0A2-2D7E4BE0BD89}"/>
    <cellStyle name="20% - Accent1 12 2 5" xfId="13916" xr:uid="{490D7DE7-0A46-4187-B4EE-3265245864C9}"/>
    <cellStyle name="20% - Accent1 12 2 6" xfId="24765" xr:uid="{267A5055-36C5-4DB0-91FB-56E8D0522025}"/>
    <cellStyle name="20% - Accent1 12 2 7" xfId="30915" xr:uid="{407BA807-FA3A-4507-B791-DB059B7474B3}"/>
    <cellStyle name="20% - Accent1 12 2 8" xfId="40039" xr:uid="{E48FFE10-138F-4050-A5B0-3236443031FF}"/>
    <cellStyle name="20% - Accent1 12 3" xfId="2783" xr:uid="{08538ECA-FC0C-4382-8375-DBB4F0C296DB}"/>
    <cellStyle name="20% - Accent1 12 3 2" xfId="6021" xr:uid="{825482BB-4190-4935-B51D-5ECFE727B063}"/>
    <cellStyle name="20% - Accent1 12 3 2 2" xfId="9003" xr:uid="{8378E583-BC50-40FD-A18A-BFE9246AB87D}"/>
    <cellStyle name="20% - Accent1 12 3 2 2 2" xfId="20145" xr:uid="{685B74C6-D65A-4E2A-AA41-5EDF80AE6FC5}"/>
    <cellStyle name="20% - Accent1 12 3 2 2 3" xfId="38384" xr:uid="{BA0CE276-A136-41CF-86AD-F1555B411703}"/>
    <cellStyle name="20% - Accent1 12 3 2 3" xfId="9004" xr:uid="{6AB6E481-F4E7-4EE9-9222-927144E146AA}"/>
    <cellStyle name="20% - Accent1 12 3 2 3 2" xfId="20146" xr:uid="{5BB26E15-4FC7-4A72-8C45-895C13BB2335}"/>
    <cellStyle name="20% - Accent1 12 3 2 3 3" xfId="34417" xr:uid="{68DA2AE5-91F5-47A5-90BC-EB4C2CEC4343}"/>
    <cellStyle name="20% - Accent1 12 3 2 4" xfId="17459" xr:uid="{3E9567BD-28D9-4339-849D-710391BB09FC}"/>
    <cellStyle name="20% - Accent1 12 3 2 5" xfId="28308" xr:uid="{2AEA65D7-5485-474C-9DA0-6EBA858BAA70}"/>
    <cellStyle name="20% - Accent1 12 3 2 6" xfId="32443" xr:uid="{1C266942-55A9-4E67-8DD1-E93E01045419}"/>
    <cellStyle name="20% - Accent1 12 3 2 7" xfId="43582" xr:uid="{01D8F7EB-1F64-4AC2-9F0A-7E49529C10F6}"/>
    <cellStyle name="20% - Accent1 12 3 3" xfId="9005" xr:uid="{BFEB473B-4122-457A-8776-60B36ED0CD01}"/>
    <cellStyle name="20% - Accent1 12 3 3 2" xfId="20147" xr:uid="{99AE313E-6850-42C1-9213-5B6799058ECF}"/>
    <cellStyle name="20% - Accent1 12 3 3 3" xfId="36403" xr:uid="{783254E5-D660-4A40-A7FD-F77360DA008D}"/>
    <cellStyle name="20% - Accent1 12 3 4" xfId="14403" xr:uid="{C08C48FF-806D-4C93-B254-5999D24102A9}"/>
    <cellStyle name="20% - Accent1 12 3 5" xfId="25252" xr:uid="{2374267C-8589-4595-AC22-EA4D2BF083A7}"/>
    <cellStyle name="20% - Accent1 12 3 6" xfId="31402" xr:uid="{63EBB0E4-830F-413A-B668-CAC4F440EA66}"/>
    <cellStyle name="20% - Accent1 12 3 7" xfId="40526" xr:uid="{8D6B060B-F0D1-4800-807D-D0FCCE7E1918}"/>
    <cellStyle name="20% - Accent1 12 4" xfId="3764" xr:uid="{F43EF462-3727-431F-B3AD-5275883CD915}"/>
    <cellStyle name="20% - Accent1 12 4 2" xfId="7003" xr:uid="{338066F4-1CA7-4D86-A681-DEC272152DDF}"/>
    <cellStyle name="20% - Accent1 12 4 2 2" xfId="18441" xr:uid="{2D1D099D-F54C-42BA-9836-72A47CCEB59B}"/>
    <cellStyle name="20% - Accent1 12 4 2 3" xfId="29290" xr:uid="{887237D9-B876-4233-AC1A-62DC9F880E21}"/>
    <cellStyle name="20% - Accent1 12 4 2 4" xfId="37637" xr:uid="{E8BECF57-D9B3-4966-9F29-FC62858FDC40}"/>
    <cellStyle name="20% - Accent1 12 4 2 5" xfId="44564" xr:uid="{AD06A689-024B-4F64-8D40-2B36FEDB69CB}"/>
    <cellStyle name="20% - Accent1 12 4 3" xfId="9006" xr:uid="{2C7E8A99-581B-4382-B54C-6925F6FB282C}"/>
    <cellStyle name="20% - Accent1 12 4 3 2" xfId="20148" xr:uid="{D9A6D096-29F2-4006-BE9E-56A374ED286B}"/>
    <cellStyle name="20% - Accent1 12 4 3 3" xfId="33826" xr:uid="{1C26C596-BE97-4715-9BE9-A6E69777991E}"/>
    <cellStyle name="20% - Accent1 12 4 4" xfId="15385" xr:uid="{F57C22A4-1BA9-448C-B607-EAE23CADD6B8}"/>
    <cellStyle name="20% - Accent1 12 4 5" xfId="26234" xr:uid="{67B2C8DA-56E1-4FC4-A111-6A50886B9FD2}"/>
    <cellStyle name="20% - Accent1 12 4 6" xfId="32444" xr:uid="{2D327941-736E-4990-996B-8B60A6CB45E3}"/>
    <cellStyle name="20% - Accent1 12 4 7" xfId="41508" xr:uid="{424426A7-846D-4430-AF83-921F5DB1EAD1}"/>
    <cellStyle name="20% - Accent1 12 5" xfId="4312" xr:uid="{55215B9A-0A2E-4E75-AEDE-784FB454CE8D}"/>
    <cellStyle name="20% - Accent1 12 5 2" xfId="7368" xr:uid="{F996173F-5B75-40E9-A3B3-3D180FA94263}"/>
    <cellStyle name="20% - Accent1 12 5 2 2" xfId="18806" xr:uid="{91500131-A70B-452D-A88B-9AA246EE5C8A}"/>
    <cellStyle name="20% - Accent1 12 5 2 3" xfId="29655" xr:uid="{0D93A741-7777-42C7-942C-56E24B816564}"/>
    <cellStyle name="20% - Accent1 12 5 2 4" xfId="35655" xr:uid="{240CE60D-5432-4A8A-B555-FE2DF25CC42F}"/>
    <cellStyle name="20% - Accent1 12 5 2 5" xfId="44929" xr:uid="{6C19218E-D58A-4E19-94D4-A5540475C171}"/>
    <cellStyle name="20% - Accent1 12 5 3" xfId="15750" xr:uid="{2EE74A66-B2A8-4BEE-8C9A-438135FAA437}"/>
    <cellStyle name="20% - Accent1 12 5 4" xfId="26599" xr:uid="{EEEAD7F9-C596-40C0-8FA5-003F13DB7A76}"/>
    <cellStyle name="20% - Accent1 12 5 5" xfId="32440" xr:uid="{3EC75F2F-22A6-4644-834B-7C474F5CC722}"/>
    <cellStyle name="20% - Accent1 12 5 6" xfId="41873" xr:uid="{CFBA5E34-15C2-4FD0-84C4-928ABC440726}"/>
    <cellStyle name="20% - Accent1 12 6" xfId="4674" xr:uid="{98D0DA1C-E235-44B2-AE85-FFE27E2280CB}"/>
    <cellStyle name="20% - Accent1 12 6 2" xfId="7730" xr:uid="{10CEC22A-87D8-4800-9C40-AB2B25CDBD54}"/>
    <cellStyle name="20% - Accent1 12 6 2 2" xfId="19168" xr:uid="{289054DF-B672-4C17-B7D9-9B9F70E8B82F}"/>
    <cellStyle name="20% - Accent1 12 6 2 3" xfId="30017" xr:uid="{D32B70B2-A033-460F-8917-F5EC3EC18E32}"/>
    <cellStyle name="20% - Accent1 12 6 2 4" xfId="45291" xr:uid="{F17F48A9-4BC5-48B0-8F4C-71EA70A6ED52}"/>
    <cellStyle name="20% - Accent1 12 6 3" xfId="16112" xr:uid="{9F952C5A-B74B-43BD-9D32-4E1BBE54B871}"/>
    <cellStyle name="20% - Accent1 12 6 4" xfId="26961" xr:uid="{545D5D86-2C90-446A-AAFD-BBA281E7B803}"/>
    <cellStyle name="20% - Accent1 12 6 5" xfId="42235" xr:uid="{930989F1-D242-4DC5-A6A5-A06637268A04}"/>
    <cellStyle name="20% - Accent1 12 7" xfId="5041" xr:uid="{7DA33341-E13C-449D-9359-5B80FF308EB6}"/>
    <cellStyle name="20% - Accent1 12 7 2" xfId="16479" xr:uid="{B5CEC2F2-7BB4-4874-95F3-7C76F5D8A18A}"/>
    <cellStyle name="20% - Accent1 12 7 3" xfId="27328" xr:uid="{70CB5E16-1ADB-4EAA-9605-4480FC87F3F2}"/>
    <cellStyle name="20% - Accent1 12 7 4" xfId="42602" xr:uid="{C4E32524-C11E-4C8A-8BF4-225B64B78B6A}"/>
    <cellStyle name="20% - Accent1 12 8" xfId="13423" xr:uid="{1CF6E2B5-4CD0-4D4E-A782-3EBB0134FBFA}"/>
    <cellStyle name="20% - Accent1 12 9" xfId="24272" xr:uid="{2FED326D-D562-4E99-AC57-7E02C02B5601}"/>
    <cellStyle name="20% - Accent1 13" xfId="237" xr:uid="{7FF542A9-2A34-434E-96A1-311B153BDC49}"/>
    <cellStyle name="20% - Accent1 13 10" xfId="30497" xr:uid="{8045F261-35DF-41C5-BD21-1B1D745242F8}"/>
    <cellStyle name="20% - Accent1 13 11" xfId="39547" xr:uid="{FA939959-5402-4C01-8673-D700479319FD}"/>
    <cellStyle name="20% - Accent1 13 2" xfId="2296" xr:uid="{BD60C6A3-2D5F-40E1-A6DC-796A97EFC55B}"/>
    <cellStyle name="20% - Accent1 13 2 2" xfId="3277" xr:uid="{01482E58-932D-4A97-8714-47432312C552}"/>
    <cellStyle name="20% - Accent1 13 2 2 2" xfId="6515" xr:uid="{02FE94A3-73AA-4141-ACF5-23BE48316D93}"/>
    <cellStyle name="20% - Accent1 13 2 2 2 2" xfId="9007" xr:uid="{9323EEC3-7E72-4C07-ABAA-AC83C0C808A7}"/>
    <cellStyle name="20% - Accent1 13 2 2 2 2 2" xfId="20149" xr:uid="{32EC2201-80C3-4E2F-A590-95E76F1A7DFD}"/>
    <cellStyle name="20% - Accent1 13 2 2 2 2 3" xfId="38385" xr:uid="{E37A8EBA-8A21-44FC-9698-240BA508F861}"/>
    <cellStyle name="20% - Accent1 13 2 2 2 3" xfId="9008" xr:uid="{7EE8F3A1-582A-4EE6-B7A3-3D8A57EDE129}"/>
    <cellStyle name="20% - Accent1 13 2 2 2 3 2" xfId="20150" xr:uid="{DFBEAD65-420F-4A07-B7D0-D0E493BE45E5}"/>
    <cellStyle name="20% - Accent1 13 2 2 2 3 3" xfId="34418" xr:uid="{DEB75E3D-51C1-4DEF-8C39-346484FB0371}"/>
    <cellStyle name="20% - Accent1 13 2 2 2 4" xfId="17953" xr:uid="{71C6F9D1-4E5B-4426-B17E-B029CDEAE3F6}"/>
    <cellStyle name="20% - Accent1 13 2 2 2 5" xfId="28802" xr:uid="{097AFA48-72B5-425A-A837-215EE39F2CB3}"/>
    <cellStyle name="20% - Accent1 13 2 2 2 6" xfId="32447" xr:uid="{B1E0CBBA-EA03-46CB-9EF1-06F2A8394AC4}"/>
    <cellStyle name="20% - Accent1 13 2 2 2 7" xfId="44076" xr:uid="{51FC1F07-1B21-41B9-9B61-AE5A0196A258}"/>
    <cellStyle name="20% - Accent1 13 2 2 3" xfId="9009" xr:uid="{CE162719-56E6-47B8-A646-4D9309438770}"/>
    <cellStyle name="20% - Accent1 13 2 2 3 2" xfId="20151" xr:uid="{02A7287E-206C-411D-8DC2-66FF2C5E8964}"/>
    <cellStyle name="20% - Accent1 13 2 2 3 3" xfId="36404" xr:uid="{5C8E5892-3A23-4A26-B3B6-BEFAD59117B1}"/>
    <cellStyle name="20% - Accent1 13 2 2 4" xfId="14897" xr:uid="{B900645F-8DB1-480A-A793-CE230215FF1B}"/>
    <cellStyle name="20% - Accent1 13 2 2 5" xfId="25746" xr:uid="{65E09E1F-7218-489E-A70B-A7CB1F95584E}"/>
    <cellStyle name="20% - Accent1 13 2 2 6" xfId="31896" xr:uid="{DE0733FF-3B18-46F6-999D-8FC6C2FD39D2}"/>
    <cellStyle name="20% - Accent1 13 2 2 7" xfId="41020" xr:uid="{EF252089-D029-462B-A607-0576F54D6DE1}"/>
    <cellStyle name="20% - Accent1 13 2 3" xfId="5535" xr:uid="{BFBA94B2-57E3-4537-8900-3EAB60315EB4}"/>
    <cellStyle name="20% - Accent1 13 2 3 2" xfId="9010" xr:uid="{A530B9A2-8981-432B-BE12-6AFEA5A38967}"/>
    <cellStyle name="20% - Accent1 13 2 3 2 2" xfId="20152" xr:uid="{DB5FFDBE-AF0C-4AD3-B820-2A4E9487AAA8}"/>
    <cellStyle name="20% - Accent1 13 2 3 2 3" xfId="37886" xr:uid="{A97B45A5-F89F-4C76-9412-F4C4EBC6AA12}"/>
    <cellStyle name="20% - Accent1 13 2 3 3" xfId="9011" xr:uid="{F0BB3003-D8B9-4B3C-93B3-8E06C04056E3}"/>
    <cellStyle name="20% - Accent1 13 2 3 3 2" xfId="20153" xr:uid="{BDACDB55-5405-42BE-AE99-315CEAE2D95C}"/>
    <cellStyle name="20% - Accent1 13 2 3 3 3" xfId="33931" xr:uid="{194EFB98-77F3-4F73-988C-363BBB2D437F}"/>
    <cellStyle name="20% - Accent1 13 2 3 4" xfId="16973" xr:uid="{12493872-D532-4E34-80F5-21814D843890}"/>
    <cellStyle name="20% - Accent1 13 2 3 5" xfId="27822" xr:uid="{AC10D2C4-9A85-4555-B313-6360E6EB97F6}"/>
    <cellStyle name="20% - Accent1 13 2 3 6" xfId="32446" xr:uid="{E0192CBC-4967-44DD-BC72-A98B7F408E0B}"/>
    <cellStyle name="20% - Accent1 13 2 3 7" xfId="43096" xr:uid="{4CA705E2-C070-4EB0-84ED-E3E110D907DC}"/>
    <cellStyle name="20% - Accent1 13 2 4" xfId="9012" xr:uid="{D3D0011C-2CFE-4C54-886D-06841420E572}"/>
    <cellStyle name="20% - Accent1 13 2 4 2" xfId="20154" xr:uid="{5474CA8B-397A-4D2B-9088-8FA44D94D8AE}"/>
    <cellStyle name="20% - Accent1 13 2 4 3" xfId="35903" xr:uid="{289D4FCF-A696-4B23-BBA1-391087680BF1}"/>
    <cellStyle name="20% - Accent1 13 2 5" xfId="13917" xr:uid="{BAD44199-D670-4181-B784-95B040C1C129}"/>
    <cellStyle name="20% - Accent1 13 2 6" xfId="24766" xr:uid="{649EAD21-467D-48D3-9D42-E9DF204EFA8A}"/>
    <cellStyle name="20% - Accent1 13 2 7" xfId="30916" xr:uid="{63E4F5A7-898B-480F-A88B-60F0D847F1F5}"/>
    <cellStyle name="20% - Accent1 13 2 8" xfId="40040" xr:uid="{064FB844-1700-448D-AFA5-F145CBC2C8AA}"/>
    <cellStyle name="20% - Accent1 13 3" xfId="2784" xr:uid="{2F6DE40F-12D8-49A6-AB48-74CFB45D4F4A}"/>
    <cellStyle name="20% - Accent1 13 3 2" xfId="6022" xr:uid="{86BBFBD1-EEFE-42FC-831F-D705935A3E66}"/>
    <cellStyle name="20% - Accent1 13 3 2 2" xfId="9013" xr:uid="{9672A070-D918-47D2-AA54-A667C56312E3}"/>
    <cellStyle name="20% - Accent1 13 3 2 2 2" xfId="20155" xr:uid="{36359AE2-B98E-496A-BCB2-7FE24D1E8538}"/>
    <cellStyle name="20% - Accent1 13 3 2 2 3" xfId="38386" xr:uid="{1C69A784-9F32-433A-9807-7EF83596D355}"/>
    <cellStyle name="20% - Accent1 13 3 2 3" xfId="9014" xr:uid="{8AFAA31F-C2C3-4BDC-ADB3-0A0EBD2E814F}"/>
    <cellStyle name="20% - Accent1 13 3 2 3 2" xfId="20156" xr:uid="{786DF1E8-FB21-49EB-817E-A2FB400B5594}"/>
    <cellStyle name="20% - Accent1 13 3 2 3 3" xfId="34419" xr:uid="{4AF10E92-AF26-4DF8-971F-3AC372DDE850}"/>
    <cellStyle name="20% - Accent1 13 3 2 4" xfId="17460" xr:uid="{26296133-FD53-44A2-A5FB-F9811A5269C8}"/>
    <cellStyle name="20% - Accent1 13 3 2 5" xfId="28309" xr:uid="{86A790C8-1FCC-4E1B-A40F-CDAFDBC0D19E}"/>
    <cellStyle name="20% - Accent1 13 3 2 6" xfId="32448" xr:uid="{CB5443F5-931D-46A3-88C6-C77E53357873}"/>
    <cellStyle name="20% - Accent1 13 3 2 7" xfId="43583" xr:uid="{5AAC7A28-3524-407B-AD58-74EE5F6F7EA8}"/>
    <cellStyle name="20% - Accent1 13 3 3" xfId="9015" xr:uid="{AA653738-68C8-4350-AF87-B30E15020969}"/>
    <cellStyle name="20% - Accent1 13 3 3 2" xfId="20157" xr:uid="{B1B4319C-490E-4921-99AF-7C1CCF4C87AA}"/>
    <cellStyle name="20% - Accent1 13 3 3 3" xfId="36405" xr:uid="{4FD57BD2-226F-4140-AB83-1CDEEB46A835}"/>
    <cellStyle name="20% - Accent1 13 3 4" xfId="14404" xr:uid="{B3BCC5B7-ED0F-4AB0-8679-553809C43BF9}"/>
    <cellStyle name="20% - Accent1 13 3 5" xfId="25253" xr:uid="{4BFF0C8E-7D40-4F6A-B025-556906FB09B9}"/>
    <cellStyle name="20% - Accent1 13 3 6" xfId="31403" xr:uid="{94BAF480-9E36-42D2-9D21-9FBAFEEB1E98}"/>
    <cellStyle name="20% - Accent1 13 3 7" xfId="40527" xr:uid="{54E9B4F3-7592-4315-8879-B684C3A3A9D6}"/>
    <cellStyle name="20% - Accent1 13 4" xfId="3765" xr:uid="{C5C4ED2F-6252-48BC-B8D4-7DAA129C054B}"/>
    <cellStyle name="20% - Accent1 13 4 2" xfId="7004" xr:uid="{BC34BB24-F99E-4C2D-80B3-64D83547C393}"/>
    <cellStyle name="20% - Accent1 13 4 2 2" xfId="18442" xr:uid="{5FB9C22C-1EB6-4EBD-B677-FFF00816AB15}"/>
    <cellStyle name="20% - Accent1 13 4 2 3" xfId="29291" xr:uid="{69DD950A-19DC-4693-B89A-5B21431A0077}"/>
    <cellStyle name="20% - Accent1 13 4 2 4" xfId="37638" xr:uid="{4DD2AF65-4832-4120-88B5-93DE7CAC6142}"/>
    <cellStyle name="20% - Accent1 13 4 2 5" xfId="44565" xr:uid="{ED240507-0D11-4FC6-9987-BEF218CCE625}"/>
    <cellStyle name="20% - Accent1 13 4 3" xfId="9016" xr:uid="{3434D964-5891-4B64-9B4A-A1DE15E156DC}"/>
    <cellStyle name="20% - Accent1 13 4 3 2" xfId="20158" xr:uid="{76D61EDB-CD3D-495E-B487-B3604157680B}"/>
    <cellStyle name="20% - Accent1 13 4 3 3" xfId="33827" xr:uid="{979658EC-A76B-4E67-BD76-640F55FB9DDE}"/>
    <cellStyle name="20% - Accent1 13 4 4" xfId="15386" xr:uid="{95F35154-D017-45AE-9397-4BFBE5864078}"/>
    <cellStyle name="20% - Accent1 13 4 5" xfId="26235" xr:uid="{02FBD860-9F78-41A7-8187-D3DB18E16EA4}"/>
    <cellStyle name="20% - Accent1 13 4 6" xfId="32449" xr:uid="{2BED6FD3-3EE0-43F6-9F2E-217C67A7D43E}"/>
    <cellStyle name="20% - Accent1 13 4 7" xfId="41509" xr:uid="{44969A47-CD3F-48D4-BC0C-78BB75511C39}"/>
    <cellStyle name="20% - Accent1 13 5" xfId="4313" xr:uid="{DBF3E22E-8B65-4796-8C2C-A955427A7BCB}"/>
    <cellStyle name="20% - Accent1 13 5 2" xfId="7369" xr:uid="{444BE24C-26E8-44B2-A726-1EB5C99B1FCA}"/>
    <cellStyle name="20% - Accent1 13 5 2 2" xfId="18807" xr:uid="{1935FBCA-5E97-47E2-A626-313C42DED1B1}"/>
    <cellStyle name="20% - Accent1 13 5 2 3" xfId="29656" xr:uid="{3993AD7C-4F47-44D5-BDF1-46484A9B9523}"/>
    <cellStyle name="20% - Accent1 13 5 2 4" xfId="35656" xr:uid="{983035F8-4E45-4463-B489-ABA11896EF52}"/>
    <cellStyle name="20% - Accent1 13 5 2 5" xfId="44930" xr:uid="{9A2D8197-44A8-443D-B15E-6E604AE79305}"/>
    <cellStyle name="20% - Accent1 13 5 3" xfId="15751" xr:uid="{FBD68624-4402-489C-B77E-48F8C2A11D5B}"/>
    <cellStyle name="20% - Accent1 13 5 4" xfId="26600" xr:uid="{9F32C7D9-7BDB-4CAE-8CDC-B207C8AC4CB6}"/>
    <cellStyle name="20% - Accent1 13 5 5" xfId="32445" xr:uid="{17DAE7E2-9CF6-4539-84B4-09E930DA8A0F}"/>
    <cellStyle name="20% - Accent1 13 5 6" xfId="41874" xr:uid="{7F3DAC74-0482-4073-8A01-7116CB98711B}"/>
    <cellStyle name="20% - Accent1 13 6" xfId="4675" xr:uid="{8CE4D2C8-EE4B-44EC-8D04-19960D4E41C8}"/>
    <cellStyle name="20% - Accent1 13 6 2" xfId="7731" xr:uid="{4C022AEC-9B0E-4FBD-A1CB-C3D445B78D20}"/>
    <cellStyle name="20% - Accent1 13 6 2 2" xfId="19169" xr:uid="{CD336BBB-C15D-4C27-9442-A3B8329E621C}"/>
    <cellStyle name="20% - Accent1 13 6 2 3" xfId="30018" xr:uid="{91AA83E8-2397-4899-AD1D-FDE444D9375F}"/>
    <cellStyle name="20% - Accent1 13 6 2 4" xfId="45292" xr:uid="{07A452DD-D6B2-40D1-9B23-AD5A030E3747}"/>
    <cellStyle name="20% - Accent1 13 6 3" xfId="16113" xr:uid="{7EC111FD-3DF2-4348-8668-09408E96077F}"/>
    <cellStyle name="20% - Accent1 13 6 4" xfId="26962" xr:uid="{33FC53CE-4571-4FBF-B834-3066181B46BC}"/>
    <cellStyle name="20% - Accent1 13 6 5" xfId="42236" xr:uid="{DCD5DBE3-DD1A-45A9-95E3-BC6E11319841}"/>
    <cellStyle name="20% - Accent1 13 7" xfId="5042" xr:uid="{E4A57A82-E766-46E0-853E-FF6A3AB0F0A2}"/>
    <cellStyle name="20% - Accent1 13 7 2" xfId="16480" xr:uid="{DC111D0E-3A52-4542-9609-DCF086EAC50C}"/>
    <cellStyle name="20% - Accent1 13 7 3" xfId="27329" xr:uid="{51421F17-8B09-4305-8525-879FA56A48E5}"/>
    <cellStyle name="20% - Accent1 13 7 4" xfId="42603" xr:uid="{F24F62D5-3EC1-493A-B3DC-588EB29AA5FB}"/>
    <cellStyle name="20% - Accent1 13 8" xfId="13424" xr:uid="{A3EFDCE0-175B-445C-BC2C-49DF0B79429E}"/>
    <cellStyle name="20% - Accent1 13 9" xfId="24273" xr:uid="{DD83C9CC-DC6B-4B36-8607-6C745F096C9C}"/>
    <cellStyle name="20% - Accent1 14" xfId="238" xr:uid="{632C8B6E-EEFE-4035-99AC-5AA8E53EB101}"/>
    <cellStyle name="20% - Accent1 14 10" xfId="30498" xr:uid="{1E428C32-598D-4F81-ABD3-002E26D4F6E6}"/>
    <cellStyle name="20% - Accent1 14 11" xfId="39548" xr:uid="{84A2A4FB-12D1-4EFA-B35B-E3D786708B46}"/>
    <cellStyle name="20% - Accent1 14 2" xfId="2297" xr:uid="{78BFC7A4-8740-4D9E-8708-59F15FF963F2}"/>
    <cellStyle name="20% - Accent1 14 2 2" xfId="3278" xr:uid="{219AD44C-5C3F-4214-B971-60316C8ADDB7}"/>
    <cellStyle name="20% - Accent1 14 2 2 2" xfId="6516" xr:uid="{014C4D07-4430-449A-8441-BAF4B08E12DE}"/>
    <cellStyle name="20% - Accent1 14 2 2 2 2" xfId="9017" xr:uid="{C3069F35-6844-4CFF-A77F-EF5E4264E08C}"/>
    <cellStyle name="20% - Accent1 14 2 2 2 2 2" xfId="20159" xr:uid="{C4F4E86D-6089-4D0A-9B0D-9AF3BFA3C72E}"/>
    <cellStyle name="20% - Accent1 14 2 2 2 2 3" xfId="38387" xr:uid="{BA971EA3-8343-42B1-8D76-7BFC74F2DF10}"/>
    <cellStyle name="20% - Accent1 14 2 2 2 3" xfId="9018" xr:uid="{ECC670DD-5CBF-446F-B6B6-86D4D80C0F99}"/>
    <cellStyle name="20% - Accent1 14 2 2 2 3 2" xfId="20160" xr:uid="{56CA3E4E-820F-407D-A890-C316566688FA}"/>
    <cellStyle name="20% - Accent1 14 2 2 2 3 3" xfId="34420" xr:uid="{067DF224-5BE7-46D4-9816-27675DAAD40F}"/>
    <cellStyle name="20% - Accent1 14 2 2 2 4" xfId="17954" xr:uid="{774484A3-4021-4EC5-8A85-5141DF37FC11}"/>
    <cellStyle name="20% - Accent1 14 2 2 2 5" xfId="28803" xr:uid="{BAE20B3E-DFBE-424B-BB9E-D55E01A82FB1}"/>
    <cellStyle name="20% - Accent1 14 2 2 2 6" xfId="32452" xr:uid="{22EDB69F-145C-4C57-89B3-76F4D23D018C}"/>
    <cellStyle name="20% - Accent1 14 2 2 2 7" xfId="44077" xr:uid="{1B5AA19B-9B1E-4DC1-84EA-084C36BA0D13}"/>
    <cellStyle name="20% - Accent1 14 2 2 3" xfId="9019" xr:uid="{CB6A9F9D-E60D-46A3-8DEB-B2D48CFD5E60}"/>
    <cellStyle name="20% - Accent1 14 2 2 3 2" xfId="20161" xr:uid="{BCCE664D-F221-49D2-8C4B-3BBEFB3DFA1B}"/>
    <cellStyle name="20% - Accent1 14 2 2 3 3" xfId="36406" xr:uid="{45EE505D-41B5-47EB-932A-593C3D6B3546}"/>
    <cellStyle name="20% - Accent1 14 2 2 4" xfId="14898" xr:uid="{F22E989C-D5FF-4729-AD25-7939123F8E6E}"/>
    <cellStyle name="20% - Accent1 14 2 2 5" xfId="25747" xr:uid="{7CC95198-02FD-4163-8E0A-B9A8FD11C3A8}"/>
    <cellStyle name="20% - Accent1 14 2 2 6" xfId="31897" xr:uid="{9CAAC99B-F993-4998-8307-D43761BB24DD}"/>
    <cellStyle name="20% - Accent1 14 2 2 7" xfId="41021" xr:uid="{4098625B-D3FD-4277-8602-97F37D8562DA}"/>
    <cellStyle name="20% - Accent1 14 2 3" xfId="5536" xr:uid="{FC604B52-B09C-47F9-AB77-6F9E47F4B3D0}"/>
    <cellStyle name="20% - Accent1 14 2 3 2" xfId="9020" xr:uid="{690B79B1-D577-46DA-ADE9-FAC799D7291B}"/>
    <cellStyle name="20% - Accent1 14 2 3 2 2" xfId="20162" xr:uid="{CB61AE47-8B97-4F5E-8C98-E4EEEA9112B8}"/>
    <cellStyle name="20% - Accent1 14 2 3 2 3" xfId="37887" xr:uid="{CFDC1B76-6F03-48FF-BB2B-9EE025592D41}"/>
    <cellStyle name="20% - Accent1 14 2 3 3" xfId="9021" xr:uid="{5173D895-CF76-457A-8E1D-ED406C593D17}"/>
    <cellStyle name="20% - Accent1 14 2 3 3 2" xfId="20163" xr:uid="{2C5DF22A-09CB-43FD-958B-B467F16F9F5E}"/>
    <cellStyle name="20% - Accent1 14 2 3 3 3" xfId="33932" xr:uid="{663226C4-E728-45CD-AF67-3995178AFD7F}"/>
    <cellStyle name="20% - Accent1 14 2 3 4" xfId="16974" xr:uid="{38CFF6F5-FA78-42AE-ABD7-A9B77D5F33D4}"/>
    <cellStyle name="20% - Accent1 14 2 3 5" xfId="27823" xr:uid="{435EC85C-5FF2-42B9-9F35-83D0AB393474}"/>
    <cellStyle name="20% - Accent1 14 2 3 6" xfId="32451" xr:uid="{F86DB661-E740-46DE-898F-3EC6A8B00330}"/>
    <cellStyle name="20% - Accent1 14 2 3 7" xfId="43097" xr:uid="{0D01CD78-5F17-49CE-9A7D-6E1F29521995}"/>
    <cellStyle name="20% - Accent1 14 2 4" xfId="9022" xr:uid="{EA9E8D0C-1117-4006-AC07-35D1A3CE65DD}"/>
    <cellStyle name="20% - Accent1 14 2 4 2" xfId="20164" xr:uid="{CA2B1618-F5A4-4113-AE7F-03C021F0DE09}"/>
    <cellStyle name="20% - Accent1 14 2 4 3" xfId="35904" xr:uid="{AD632791-E42B-4CC6-8D93-5004B843CDB3}"/>
    <cellStyle name="20% - Accent1 14 2 5" xfId="13918" xr:uid="{7EC47A83-1E73-4B1A-818C-69FC4D45981A}"/>
    <cellStyle name="20% - Accent1 14 2 6" xfId="24767" xr:uid="{5F070155-BFA4-43F5-AEBB-BB9CFA442D9B}"/>
    <cellStyle name="20% - Accent1 14 2 7" xfId="30917" xr:uid="{6A7B8128-6F88-4F4C-8FFE-E3AAD2397FFD}"/>
    <cellStyle name="20% - Accent1 14 2 8" xfId="40041" xr:uid="{3C5E71C1-E7A8-4593-BF68-3F5BD18FE92B}"/>
    <cellStyle name="20% - Accent1 14 3" xfId="2785" xr:uid="{834630E2-656B-4C05-96EE-9A1E3067A1A7}"/>
    <cellStyle name="20% - Accent1 14 3 2" xfId="6023" xr:uid="{E47F2C38-AF21-41C0-9CBC-39364B4C7060}"/>
    <cellStyle name="20% - Accent1 14 3 2 2" xfId="9023" xr:uid="{9D125F7E-04E0-4227-94F0-E7F87298100E}"/>
    <cellStyle name="20% - Accent1 14 3 2 2 2" xfId="20165" xr:uid="{FD475BA8-D3D6-4788-AE9D-83A7DADE236E}"/>
    <cellStyle name="20% - Accent1 14 3 2 2 3" xfId="38388" xr:uid="{BD97C78E-8F0A-4E0C-9C20-310AE57BB329}"/>
    <cellStyle name="20% - Accent1 14 3 2 3" xfId="9024" xr:uid="{95A68E7D-1F3D-4A95-B1C1-9A6FCDF8E711}"/>
    <cellStyle name="20% - Accent1 14 3 2 3 2" xfId="20166" xr:uid="{0454AC08-90DB-487F-8C9E-056CB503BA80}"/>
    <cellStyle name="20% - Accent1 14 3 2 3 3" xfId="34421" xr:uid="{E7B67144-C38E-48E2-9288-E2D2E93C78F8}"/>
    <cellStyle name="20% - Accent1 14 3 2 4" xfId="17461" xr:uid="{21E0C991-1A5E-436F-9390-6A29B9AA1F95}"/>
    <cellStyle name="20% - Accent1 14 3 2 5" xfId="28310" xr:uid="{415D3808-FACC-4289-B34C-E2228A80E8D4}"/>
    <cellStyle name="20% - Accent1 14 3 2 6" xfId="32453" xr:uid="{289C172A-05BC-4DEC-87C9-D7D0F3258009}"/>
    <cellStyle name="20% - Accent1 14 3 2 7" xfId="43584" xr:uid="{CBE4BE48-C41F-475C-A988-CDFE388395A9}"/>
    <cellStyle name="20% - Accent1 14 3 3" xfId="9025" xr:uid="{37A298F5-8E77-440A-9EBD-C528941E8993}"/>
    <cellStyle name="20% - Accent1 14 3 3 2" xfId="20167" xr:uid="{A36E2EE3-250D-45BA-8200-7906B331DCF8}"/>
    <cellStyle name="20% - Accent1 14 3 3 3" xfId="36407" xr:uid="{1DAA9EB2-2542-4721-A0F5-F6A268350D69}"/>
    <cellStyle name="20% - Accent1 14 3 4" xfId="14405" xr:uid="{D00C2B29-90FE-434E-9BCE-739DE4007C2E}"/>
    <cellStyle name="20% - Accent1 14 3 5" xfId="25254" xr:uid="{0E27F5E5-44F3-46B0-A921-A178A9484F0E}"/>
    <cellStyle name="20% - Accent1 14 3 6" xfId="31404" xr:uid="{11B15AD1-2E42-489B-8258-5D990E9626C9}"/>
    <cellStyle name="20% - Accent1 14 3 7" xfId="40528" xr:uid="{E8DEEE42-09AE-4914-9373-5272C14F82E2}"/>
    <cellStyle name="20% - Accent1 14 4" xfId="3766" xr:uid="{98BA6A4A-6D49-46C0-A68D-3A50D464A183}"/>
    <cellStyle name="20% - Accent1 14 4 2" xfId="7005" xr:uid="{148EE665-6CC1-4328-84F9-98F9E00CF109}"/>
    <cellStyle name="20% - Accent1 14 4 2 2" xfId="18443" xr:uid="{C8B9622C-44D9-497B-B359-C916E1B5FD2A}"/>
    <cellStyle name="20% - Accent1 14 4 2 3" xfId="29292" xr:uid="{F142FBBE-B7B2-408D-AA53-90BE6E77C92C}"/>
    <cellStyle name="20% - Accent1 14 4 2 4" xfId="37639" xr:uid="{67B7A3F0-7FB7-452A-85FB-60377F73B972}"/>
    <cellStyle name="20% - Accent1 14 4 2 5" xfId="44566" xr:uid="{DF25C156-05F6-4408-9F05-8B86149A6F49}"/>
    <cellStyle name="20% - Accent1 14 4 3" xfId="9026" xr:uid="{0BB94E9D-3AF2-41C9-BCC4-1C297E01BB6E}"/>
    <cellStyle name="20% - Accent1 14 4 3 2" xfId="20168" xr:uid="{5D3A876B-5F5A-4457-878C-F455CCB4F376}"/>
    <cellStyle name="20% - Accent1 14 4 3 3" xfId="33828" xr:uid="{7BE7111C-F397-4CE7-82CA-E34253B45FA9}"/>
    <cellStyle name="20% - Accent1 14 4 4" xfId="15387" xr:uid="{8C14C115-830D-4984-B51F-AC5B06731D75}"/>
    <cellStyle name="20% - Accent1 14 4 5" xfId="26236" xr:uid="{B50EFF1D-605C-4FA7-81A9-AB5A89FB5FD1}"/>
    <cellStyle name="20% - Accent1 14 4 6" xfId="32454" xr:uid="{AA25746D-3550-4CD4-91CC-864A244230C9}"/>
    <cellStyle name="20% - Accent1 14 4 7" xfId="41510" xr:uid="{1B9BC2BD-B203-40D6-B38B-825D9C951458}"/>
    <cellStyle name="20% - Accent1 14 5" xfId="4314" xr:uid="{B8DE15BC-46C9-4E0A-86BA-E3BBFE7A2593}"/>
    <cellStyle name="20% - Accent1 14 5 2" xfId="7370" xr:uid="{0848ED97-753F-4ACF-90B1-5B15B4198E79}"/>
    <cellStyle name="20% - Accent1 14 5 2 2" xfId="18808" xr:uid="{006182FB-CC00-4C08-8C43-01FB38FE6C96}"/>
    <cellStyle name="20% - Accent1 14 5 2 3" xfId="29657" xr:uid="{77B603D0-0CFD-40EE-ABED-797E70B6B9AD}"/>
    <cellStyle name="20% - Accent1 14 5 2 4" xfId="35657" xr:uid="{CBA2B36E-D1BF-4155-87FB-913925321CA3}"/>
    <cellStyle name="20% - Accent1 14 5 2 5" xfId="44931" xr:uid="{4C9F1966-BF09-44E0-8A22-DAAC69F81EDD}"/>
    <cellStyle name="20% - Accent1 14 5 3" xfId="15752" xr:uid="{DD074AD1-2E37-4C68-B3F9-CA2484CF14C8}"/>
    <cellStyle name="20% - Accent1 14 5 4" xfId="26601" xr:uid="{FAC53253-926D-4C03-8DB1-604822A4395B}"/>
    <cellStyle name="20% - Accent1 14 5 5" xfId="32450" xr:uid="{1EF8260B-791C-4A9C-93F5-ACDE76312257}"/>
    <cellStyle name="20% - Accent1 14 5 6" xfId="41875" xr:uid="{2DE4CF69-95C4-4FB8-8CED-B9BDD8C65E82}"/>
    <cellStyle name="20% - Accent1 14 6" xfId="4676" xr:uid="{91C65ACC-23BA-459E-BC42-46FCE64ABEB5}"/>
    <cellStyle name="20% - Accent1 14 6 2" xfId="7732" xr:uid="{9DD95113-F443-4B94-BA78-4BC93BF71D75}"/>
    <cellStyle name="20% - Accent1 14 6 2 2" xfId="19170" xr:uid="{F94D4AE8-2E4F-4DDF-B970-402B641C1741}"/>
    <cellStyle name="20% - Accent1 14 6 2 3" xfId="30019" xr:uid="{35D7AF2E-0564-430E-9C81-14992E0B0F30}"/>
    <cellStyle name="20% - Accent1 14 6 2 4" xfId="45293" xr:uid="{6367F242-BDDF-4E05-8333-9AE2EEE3B351}"/>
    <cellStyle name="20% - Accent1 14 6 3" xfId="16114" xr:uid="{9CC591AC-2FD5-4E49-AA84-5888485DE67A}"/>
    <cellStyle name="20% - Accent1 14 6 4" xfId="26963" xr:uid="{65A07FB6-B004-4C0E-9C1B-072FA25563F0}"/>
    <cellStyle name="20% - Accent1 14 6 5" xfId="42237" xr:uid="{995E4C08-616F-4E07-B284-0A9B58FD4931}"/>
    <cellStyle name="20% - Accent1 14 7" xfId="5043" xr:uid="{B2077DF0-5DCC-4258-9A80-8E9C5F40A694}"/>
    <cellStyle name="20% - Accent1 14 7 2" xfId="16481" xr:uid="{BAD1D85F-D891-4806-8729-DCBA213ABC8D}"/>
    <cellStyle name="20% - Accent1 14 7 3" xfId="27330" xr:uid="{67C0DEEC-0209-4156-B508-9CD6CFA18310}"/>
    <cellStyle name="20% - Accent1 14 7 4" xfId="42604" xr:uid="{A963EC7C-A232-4A17-A176-7A6CFDC7A86E}"/>
    <cellStyle name="20% - Accent1 14 8" xfId="13425" xr:uid="{F81B8FBA-161C-40AC-AA8D-035F7B33B833}"/>
    <cellStyle name="20% - Accent1 14 9" xfId="24274" xr:uid="{E923DFDF-7A7F-435E-848F-833317FFEA45}"/>
    <cellStyle name="20% - Accent1 15" xfId="239" xr:uid="{DB48A17B-8BF4-44C2-84B5-8AB02C8E521C}"/>
    <cellStyle name="20% - Accent1 15 10" xfId="30499" xr:uid="{82D486BA-AEA5-45CB-9A08-0F6BF8DA904D}"/>
    <cellStyle name="20% - Accent1 15 11" xfId="39549" xr:uid="{D1A74ABC-C151-4329-9837-04CA06673955}"/>
    <cellStyle name="20% - Accent1 15 2" xfId="2298" xr:uid="{F6A18C92-4194-4217-8D52-0885D2610F41}"/>
    <cellStyle name="20% - Accent1 15 2 2" xfId="3279" xr:uid="{2EB1685D-27E5-4A14-A028-522B2D488578}"/>
    <cellStyle name="20% - Accent1 15 2 2 2" xfId="6517" xr:uid="{F6C72013-CBA0-433C-B9CF-EF5FF743C645}"/>
    <cellStyle name="20% - Accent1 15 2 2 2 2" xfId="9027" xr:uid="{64AC837E-4EA3-4406-BCCF-8CCD5CD8B8BB}"/>
    <cellStyle name="20% - Accent1 15 2 2 2 2 2" xfId="20169" xr:uid="{A3B75532-0EF4-4C05-86B8-E14768F57132}"/>
    <cellStyle name="20% - Accent1 15 2 2 2 2 3" xfId="38389" xr:uid="{7C26AD13-4E5B-45D7-8A88-DF145BE9EB8A}"/>
    <cellStyle name="20% - Accent1 15 2 2 2 3" xfId="9028" xr:uid="{396D9F68-1938-4A3C-BBB6-020E4C78F86D}"/>
    <cellStyle name="20% - Accent1 15 2 2 2 3 2" xfId="20170" xr:uid="{4A1F729F-231C-4D66-B816-7FF994C6F6D0}"/>
    <cellStyle name="20% - Accent1 15 2 2 2 3 3" xfId="34422" xr:uid="{1D50A3E0-0BC2-48CC-9D2C-751A262E1910}"/>
    <cellStyle name="20% - Accent1 15 2 2 2 4" xfId="17955" xr:uid="{8194CE23-4C13-4F4B-8B79-823EC6679069}"/>
    <cellStyle name="20% - Accent1 15 2 2 2 5" xfId="28804" xr:uid="{19F25633-704A-4167-801E-B77B3ABC6675}"/>
    <cellStyle name="20% - Accent1 15 2 2 2 6" xfId="32457" xr:uid="{FCC611F2-33AA-4E38-8FA7-CA06EFF90A46}"/>
    <cellStyle name="20% - Accent1 15 2 2 2 7" xfId="44078" xr:uid="{C6294AB6-3444-4F82-AB44-C4A20B8345FA}"/>
    <cellStyle name="20% - Accent1 15 2 2 3" xfId="9029" xr:uid="{AEFFDC3B-D3E9-4DD2-90B9-1B9D61D49B25}"/>
    <cellStyle name="20% - Accent1 15 2 2 3 2" xfId="20171" xr:uid="{178682A6-D9F6-403A-887C-0ADF6F999818}"/>
    <cellStyle name="20% - Accent1 15 2 2 3 3" xfId="36408" xr:uid="{60439309-5F70-40CA-9FAA-1F302B2E68A0}"/>
    <cellStyle name="20% - Accent1 15 2 2 4" xfId="14899" xr:uid="{CFCDB968-7B4D-41B7-9684-42111318E3ED}"/>
    <cellStyle name="20% - Accent1 15 2 2 5" xfId="25748" xr:uid="{1DA3A312-F972-484E-BE2E-46B1FEDD4AE4}"/>
    <cellStyle name="20% - Accent1 15 2 2 6" xfId="31898" xr:uid="{8318CDCB-96DF-4121-BE33-21C14AE5FCD8}"/>
    <cellStyle name="20% - Accent1 15 2 2 7" xfId="41022" xr:uid="{ABEEB469-9765-4436-9922-26DB00663246}"/>
    <cellStyle name="20% - Accent1 15 2 3" xfId="5537" xr:uid="{7DC5651D-CE28-454D-AD3D-4B03681B32C1}"/>
    <cellStyle name="20% - Accent1 15 2 3 2" xfId="9030" xr:uid="{377F003B-2CF0-4D9A-BA74-776D9C4BD5CA}"/>
    <cellStyle name="20% - Accent1 15 2 3 2 2" xfId="20172" xr:uid="{9EF3877F-DB58-4E5F-96E8-B01041EEEC23}"/>
    <cellStyle name="20% - Accent1 15 2 3 2 3" xfId="37888" xr:uid="{056B8BCF-1996-412C-A0C2-91E0AD806100}"/>
    <cellStyle name="20% - Accent1 15 2 3 3" xfId="9031" xr:uid="{CC72943C-F2BF-4DEB-A2B8-04483CAB796B}"/>
    <cellStyle name="20% - Accent1 15 2 3 3 2" xfId="20173" xr:uid="{42EFBD20-AA13-48A8-BC67-0F40A5E959BC}"/>
    <cellStyle name="20% - Accent1 15 2 3 3 3" xfId="33933" xr:uid="{8C0E8E04-861F-4E47-BF31-CB58B714D6A8}"/>
    <cellStyle name="20% - Accent1 15 2 3 4" xfId="16975" xr:uid="{174BC368-D3F2-487D-BF19-A5C8D331ADAC}"/>
    <cellStyle name="20% - Accent1 15 2 3 5" xfId="27824" xr:uid="{A7A7A29B-60C9-47B8-82B7-941149CA571A}"/>
    <cellStyle name="20% - Accent1 15 2 3 6" xfId="32456" xr:uid="{46908152-9590-4866-8A47-BCBC64306B87}"/>
    <cellStyle name="20% - Accent1 15 2 3 7" xfId="43098" xr:uid="{DEF3F298-A55E-451B-87CD-38EAE1B16B77}"/>
    <cellStyle name="20% - Accent1 15 2 4" xfId="9032" xr:uid="{9744AEED-299B-4AD4-88F3-9523FB67CC20}"/>
    <cellStyle name="20% - Accent1 15 2 4 2" xfId="20174" xr:uid="{89B7EA64-F016-483D-91F7-23FD3F5955A6}"/>
    <cellStyle name="20% - Accent1 15 2 4 3" xfId="35905" xr:uid="{673AAAED-0F04-4094-AA2A-6C44775A6265}"/>
    <cellStyle name="20% - Accent1 15 2 5" xfId="13919" xr:uid="{E6A2C771-5FDF-4528-9686-57DEE1E87205}"/>
    <cellStyle name="20% - Accent1 15 2 6" xfId="24768" xr:uid="{D42BCD3D-037E-4063-B372-F26D17D23DA9}"/>
    <cellStyle name="20% - Accent1 15 2 7" xfId="30918" xr:uid="{0483136E-72AF-49F0-A180-403B99CDECEC}"/>
    <cellStyle name="20% - Accent1 15 2 8" xfId="40042" xr:uid="{BCCB3BFB-C3CB-4510-B9C7-A50318D1694D}"/>
    <cellStyle name="20% - Accent1 15 3" xfId="2786" xr:uid="{BDFC6731-8266-4DA4-B4F5-BCA1978EE81E}"/>
    <cellStyle name="20% - Accent1 15 3 2" xfId="6024" xr:uid="{C8C472F6-EE7B-4D21-BBC2-D13ECDCA54E1}"/>
    <cellStyle name="20% - Accent1 15 3 2 2" xfId="9033" xr:uid="{270E0A21-6F10-4C9F-96DA-3EC872E79FD2}"/>
    <cellStyle name="20% - Accent1 15 3 2 2 2" xfId="20175" xr:uid="{674342D4-DEDA-47C6-BB8C-64D23E1CB7C3}"/>
    <cellStyle name="20% - Accent1 15 3 2 2 3" xfId="38390" xr:uid="{220E3035-C56E-40DE-BDB0-36C7D5DF4D11}"/>
    <cellStyle name="20% - Accent1 15 3 2 3" xfId="9034" xr:uid="{7475D3DB-0D2A-4BC4-AEE0-F0B8FCFA1216}"/>
    <cellStyle name="20% - Accent1 15 3 2 3 2" xfId="20176" xr:uid="{A7718615-E3ED-47C6-8789-B7604317FBF2}"/>
    <cellStyle name="20% - Accent1 15 3 2 3 3" xfId="34423" xr:uid="{FA6FEB66-60B8-4593-A9A1-A8C5A618B7A7}"/>
    <cellStyle name="20% - Accent1 15 3 2 4" xfId="17462" xr:uid="{12EEF0D0-2B72-4E3A-AA79-1BD203F71572}"/>
    <cellStyle name="20% - Accent1 15 3 2 5" xfId="28311" xr:uid="{2551D0F4-251B-4682-BB1C-197A5232C577}"/>
    <cellStyle name="20% - Accent1 15 3 2 6" xfId="32458" xr:uid="{C6749DA0-E58D-4D80-A582-E9D0A9D9F78A}"/>
    <cellStyle name="20% - Accent1 15 3 2 7" xfId="43585" xr:uid="{F6159C08-6CB1-495F-A01D-564AFBD57C0C}"/>
    <cellStyle name="20% - Accent1 15 3 3" xfId="9035" xr:uid="{2377D400-40B9-42E1-9177-807F59DE84AC}"/>
    <cellStyle name="20% - Accent1 15 3 3 2" xfId="20177" xr:uid="{96719C8C-85A9-4F3C-BBE7-7E0F36C6EDB5}"/>
    <cellStyle name="20% - Accent1 15 3 3 3" xfId="36409" xr:uid="{2182F139-C9C0-4391-9E90-2922346634BD}"/>
    <cellStyle name="20% - Accent1 15 3 4" xfId="14406" xr:uid="{93962C14-1579-4DF2-9B11-6B08CC0FCD4E}"/>
    <cellStyle name="20% - Accent1 15 3 5" xfId="25255" xr:uid="{F79B3B31-FC6E-4C28-9821-B608B9C01AA7}"/>
    <cellStyle name="20% - Accent1 15 3 6" xfId="31405" xr:uid="{91975A9C-65A5-45FD-AE3F-EEA72527DBC4}"/>
    <cellStyle name="20% - Accent1 15 3 7" xfId="40529" xr:uid="{B1188B49-0A90-4BDC-92A5-508444E8B908}"/>
    <cellStyle name="20% - Accent1 15 4" xfId="3767" xr:uid="{BD540AC1-A63C-4496-9332-B664CF63009A}"/>
    <cellStyle name="20% - Accent1 15 4 2" xfId="7006" xr:uid="{6B276769-D8F4-4DE5-ADEB-C16FC069D714}"/>
    <cellStyle name="20% - Accent1 15 4 2 2" xfId="18444" xr:uid="{E682070A-B085-4987-82E5-CE921E7760CD}"/>
    <cellStyle name="20% - Accent1 15 4 2 3" xfId="29293" xr:uid="{87315654-D154-407F-B3A8-2BCDFDD3BAC7}"/>
    <cellStyle name="20% - Accent1 15 4 2 4" xfId="37640" xr:uid="{6B1F198C-A176-4F5B-8F17-C9A7D9CCC172}"/>
    <cellStyle name="20% - Accent1 15 4 2 5" xfId="44567" xr:uid="{C2F6D5C3-0205-44AA-B5EE-3BA2D1C0793E}"/>
    <cellStyle name="20% - Accent1 15 4 3" xfId="9036" xr:uid="{3B73C1A3-ED9E-48FF-BFF4-4A720D9A0DE7}"/>
    <cellStyle name="20% - Accent1 15 4 3 2" xfId="20178" xr:uid="{14090718-25E3-4518-B895-AD55F2692ACF}"/>
    <cellStyle name="20% - Accent1 15 4 3 3" xfId="33829" xr:uid="{D3F07E64-8C6B-476F-B0A5-8D96A97BBCFD}"/>
    <cellStyle name="20% - Accent1 15 4 4" xfId="15388" xr:uid="{BDC797FD-3889-4844-BE0C-06AB923A94F1}"/>
    <cellStyle name="20% - Accent1 15 4 5" xfId="26237" xr:uid="{16B094A5-9653-423C-ACAF-5C71E90B3623}"/>
    <cellStyle name="20% - Accent1 15 4 6" xfId="32459" xr:uid="{089511F5-4C64-47D0-95F9-9887EA53F849}"/>
    <cellStyle name="20% - Accent1 15 4 7" xfId="41511" xr:uid="{714FE2A5-C987-4065-AF9D-30D5B3F9AE82}"/>
    <cellStyle name="20% - Accent1 15 5" xfId="4315" xr:uid="{BD6629D5-3BB4-47F5-8839-F68CE09E1C6A}"/>
    <cellStyle name="20% - Accent1 15 5 2" xfId="7371" xr:uid="{6C3A89D7-4612-4897-93EB-D313EAF7FC15}"/>
    <cellStyle name="20% - Accent1 15 5 2 2" xfId="18809" xr:uid="{EFC879AF-814D-42D3-817C-66E3A9C2241F}"/>
    <cellStyle name="20% - Accent1 15 5 2 3" xfId="29658" xr:uid="{8C44AFD0-354F-4097-93EC-A39F7017F643}"/>
    <cellStyle name="20% - Accent1 15 5 2 4" xfId="35658" xr:uid="{9F33A804-F00E-4510-92F3-1F7B3324451A}"/>
    <cellStyle name="20% - Accent1 15 5 2 5" xfId="44932" xr:uid="{324E6997-FEC1-4189-81CF-FE7F8B866AAA}"/>
    <cellStyle name="20% - Accent1 15 5 3" xfId="15753" xr:uid="{09814F97-33A2-4763-AAD9-B6B8726ED595}"/>
    <cellStyle name="20% - Accent1 15 5 4" xfId="26602" xr:uid="{BC653722-95A4-4127-90F8-E3E97EB66B67}"/>
    <cellStyle name="20% - Accent1 15 5 5" xfId="32455" xr:uid="{FDC7B20D-38A2-406F-AA5E-308E89DE95E9}"/>
    <cellStyle name="20% - Accent1 15 5 6" xfId="41876" xr:uid="{E3F202D3-9791-49AB-8634-DCBEEE5A76A7}"/>
    <cellStyle name="20% - Accent1 15 6" xfId="4677" xr:uid="{F2CF6958-C581-4EF6-BF2D-B090CB28D102}"/>
    <cellStyle name="20% - Accent1 15 6 2" xfId="7733" xr:uid="{6844C87F-8783-43A1-8851-E4FDCE9B2E0E}"/>
    <cellStyle name="20% - Accent1 15 6 2 2" xfId="19171" xr:uid="{86E8ED08-7329-4F1E-8056-2386E0C59BFA}"/>
    <cellStyle name="20% - Accent1 15 6 2 3" xfId="30020" xr:uid="{F2893938-C9BD-4D77-BB44-132626175365}"/>
    <cellStyle name="20% - Accent1 15 6 2 4" xfId="45294" xr:uid="{195BC041-670C-48EA-878B-D390DA87E56B}"/>
    <cellStyle name="20% - Accent1 15 6 3" xfId="16115" xr:uid="{EC595386-725A-4055-B8F6-C0D7B1516C4D}"/>
    <cellStyle name="20% - Accent1 15 6 4" xfId="26964" xr:uid="{333E56CE-A258-46D6-9CA7-B3BC6074ECC2}"/>
    <cellStyle name="20% - Accent1 15 6 5" xfId="42238" xr:uid="{C35C0328-05ED-4352-A078-EB76474B51CA}"/>
    <cellStyle name="20% - Accent1 15 7" xfId="5044" xr:uid="{8D8097B5-46D0-4487-8E6E-ACEB86639AD8}"/>
    <cellStyle name="20% - Accent1 15 7 2" xfId="16482" xr:uid="{E1437E3E-E9EB-40E7-BB71-9F282D320067}"/>
    <cellStyle name="20% - Accent1 15 7 3" xfId="27331" xr:uid="{BE3F1E0E-5380-4542-9F53-F7A4F1F67DF5}"/>
    <cellStyle name="20% - Accent1 15 7 4" xfId="42605" xr:uid="{BCA32A51-0404-445D-9D5F-167B61AF4D0A}"/>
    <cellStyle name="20% - Accent1 15 8" xfId="13426" xr:uid="{22A0CAB4-0A93-4986-B769-344AAA8CA4B5}"/>
    <cellStyle name="20% - Accent1 15 9" xfId="24275" xr:uid="{3C99A094-99DD-477B-8188-174E82F4994F}"/>
    <cellStyle name="20% - Accent1 16" xfId="240" xr:uid="{8C5F8CE3-14D2-4090-AAE5-B91F3E1897B9}"/>
    <cellStyle name="20% - Accent1 16 10" xfId="30500" xr:uid="{9323D5BA-6EE7-4801-8529-60BF9627A797}"/>
    <cellStyle name="20% - Accent1 16 11" xfId="39550" xr:uid="{80C89CF9-8710-4351-A6CC-46E6C9FB0B69}"/>
    <cellStyle name="20% - Accent1 16 2" xfId="2299" xr:uid="{80BE192F-468E-48CD-A767-98DFBFF0BC72}"/>
    <cellStyle name="20% - Accent1 16 2 2" xfId="3280" xr:uid="{7E6456CB-4B41-40E0-899F-5CB2724B10DA}"/>
    <cellStyle name="20% - Accent1 16 2 2 2" xfId="6518" xr:uid="{73665B74-77D9-40EB-8116-AA44BCF7AC59}"/>
    <cellStyle name="20% - Accent1 16 2 2 2 2" xfId="9037" xr:uid="{17321958-8707-4A1A-8880-011E116CB612}"/>
    <cellStyle name="20% - Accent1 16 2 2 2 2 2" xfId="20179" xr:uid="{47383D7D-954D-4ABE-9EF6-0B74EFEA3FF8}"/>
    <cellStyle name="20% - Accent1 16 2 2 2 2 3" xfId="38391" xr:uid="{FD6C3428-9AA7-4A34-A989-3723C31CCBB2}"/>
    <cellStyle name="20% - Accent1 16 2 2 2 3" xfId="9038" xr:uid="{27AECC32-31E2-4297-8C7E-C1D301853829}"/>
    <cellStyle name="20% - Accent1 16 2 2 2 3 2" xfId="20180" xr:uid="{9DAB39B2-32B8-446D-A9B1-6B113DB23E3D}"/>
    <cellStyle name="20% - Accent1 16 2 2 2 3 3" xfId="34424" xr:uid="{6B132AF8-51C8-4B23-8F03-FABB2ABC7D91}"/>
    <cellStyle name="20% - Accent1 16 2 2 2 4" xfId="17956" xr:uid="{982910C8-F102-49AD-B12D-A8A7C630A76B}"/>
    <cellStyle name="20% - Accent1 16 2 2 2 5" xfId="28805" xr:uid="{D04FBB15-7923-4187-B3E7-7C8C96D57B78}"/>
    <cellStyle name="20% - Accent1 16 2 2 2 6" xfId="32462" xr:uid="{133B3903-E0EB-498D-81F4-5FAC034E143D}"/>
    <cellStyle name="20% - Accent1 16 2 2 2 7" xfId="44079" xr:uid="{F4E944DA-4FEE-4C7E-AF76-29DA101E0DE8}"/>
    <cellStyle name="20% - Accent1 16 2 2 3" xfId="9039" xr:uid="{D44FD252-96D5-4777-A73F-DD0853645AAF}"/>
    <cellStyle name="20% - Accent1 16 2 2 3 2" xfId="20181" xr:uid="{534ED164-CDD4-4024-A82D-6CE47E8092A7}"/>
    <cellStyle name="20% - Accent1 16 2 2 3 3" xfId="36410" xr:uid="{94F6DAC2-2535-4E87-A9CC-F8762C73F55A}"/>
    <cellStyle name="20% - Accent1 16 2 2 4" xfId="14900" xr:uid="{2B75F237-8A44-4F94-A888-D7DF17462263}"/>
    <cellStyle name="20% - Accent1 16 2 2 5" xfId="25749" xr:uid="{76A4D26F-2D92-46C9-81E4-89410236BDBE}"/>
    <cellStyle name="20% - Accent1 16 2 2 6" xfId="31899" xr:uid="{9B1E0F2D-AC21-44D4-BDBB-4C39DB868BA7}"/>
    <cellStyle name="20% - Accent1 16 2 2 7" xfId="41023" xr:uid="{62995E17-0605-4534-8E5D-65C1FDD7ACCF}"/>
    <cellStyle name="20% - Accent1 16 2 3" xfId="5538" xr:uid="{F2DF66A9-FD68-4027-AD6A-3C667B7F44A6}"/>
    <cellStyle name="20% - Accent1 16 2 3 2" xfId="9040" xr:uid="{AA5CA465-E453-41EC-8A59-61A64796C69B}"/>
    <cellStyle name="20% - Accent1 16 2 3 2 2" xfId="20182" xr:uid="{EE6571AA-27A6-41D5-B035-1FA24F04D186}"/>
    <cellStyle name="20% - Accent1 16 2 3 2 3" xfId="37889" xr:uid="{66F065A6-8B4E-4711-8FD4-7F229BDBA5F1}"/>
    <cellStyle name="20% - Accent1 16 2 3 3" xfId="9041" xr:uid="{A9D2D791-6459-4F11-802B-BC1ACB24BD6A}"/>
    <cellStyle name="20% - Accent1 16 2 3 3 2" xfId="20183" xr:uid="{9DC7AB3F-AD85-49EF-A5CD-16E2D2F59432}"/>
    <cellStyle name="20% - Accent1 16 2 3 3 3" xfId="33934" xr:uid="{791697FA-0C93-4E5B-BAC4-4ECA938A06C6}"/>
    <cellStyle name="20% - Accent1 16 2 3 4" xfId="16976" xr:uid="{0FF346AA-EA1F-4AAC-81C0-DECA2B99BF2A}"/>
    <cellStyle name="20% - Accent1 16 2 3 5" xfId="27825" xr:uid="{F7130677-4666-418B-9CC3-2A8DDBD00060}"/>
    <cellStyle name="20% - Accent1 16 2 3 6" xfId="32461" xr:uid="{81CDDF94-081D-4195-8275-1BF6C758DBE4}"/>
    <cellStyle name="20% - Accent1 16 2 3 7" xfId="43099" xr:uid="{41705D86-CCC0-4CB7-991B-48186282CF18}"/>
    <cellStyle name="20% - Accent1 16 2 4" xfId="9042" xr:uid="{199680A5-7392-412F-B946-BF41C55DAEFC}"/>
    <cellStyle name="20% - Accent1 16 2 4 2" xfId="20184" xr:uid="{47B7153A-9E5F-4A31-A444-C49B8EEE2007}"/>
    <cellStyle name="20% - Accent1 16 2 4 3" xfId="35906" xr:uid="{4BCAFA5F-1700-4AA5-BF0F-24E39C20C7F1}"/>
    <cellStyle name="20% - Accent1 16 2 5" xfId="13920" xr:uid="{3B2016C6-2DC1-4468-B3F4-4E05DBC0F38E}"/>
    <cellStyle name="20% - Accent1 16 2 6" xfId="24769" xr:uid="{8A248E68-DD29-4106-BAC1-8DF31F85ABC3}"/>
    <cellStyle name="20% - Accent1 16 2 7" xfId="30919" xr:uid="{EA5364CE-55A2-4909-8123-9858505C62FE}"/>
    <cellStyle name="20% - Accent1 16 2 8" xfId="40043" xr:uid="{1720FDEA-3567-47C6-B6AA-3A079C271A72}"/>
    <cellStyle name="20% - Accent1 16 3" xfId="2787" xr:uid="{410E8711-78A1-4F03-8F26-5CE51B676591}"/>
    <cellStyle name="20% - Accent1 16 3 2" xfId="6025" xr:uid="{BE257F07-0A23-45D4-80CA-DAB7EA2FBBA4}"/>
    <cellStyle name="20% - Accent1 16 3 2 2" xfId="9043" xr:uid="{C92C33B8-41A4-4C52-9AF1-442CA09F5909}"/>
    <cellStyle name="20% - Accent1 16 3 2 2 2" xfId="20185" xr:uid="{09606ECC-DE9A-4838-A358-399C174893B2}"/>
    <cellStyle name="20% - Accent1 16 3 2 2 3" xfId="38392" xr:uid="{CC142A50-7F6D-4A77-9973-99A069E11AD6}"/>
    <cellStyle name="20% - Accent1 16 3 2 3" xfId="9044" xr:uid="{3E311CDE-B4DD-4205-8DD8-50B9989EFD77}"/>
    <cellStyle name="20% - Accent1 16 3 2 3 2" xfId="20186" xr:uid="{E1F0080A-B938-46AC-9B5B-D71934D07509}"/>
    <cellStyle name="20% - Accent1 16 3 2 3 3" xfId="34425" xr:uid="{205CC511-E807-4E16-8133-9B10ABDE398E}"/>
    <cellStyle name="20% - Accent1 16 3 2 4" xfId="17463" xr:uid="{827FDC47-81BE-44AD-989C-A1198691677F}"/>
    <cellStyle name="20% - Accent1 16 3 2 5" xfId="28312" xr:uid="{12F32DC7-B1B5-472C-A675-B957937490CB}"/>
    <cellStyle name="20% - Accent1 16 3 2 6" xfId="32463" xr:uid="{D340D79F-4F5C-4202-8E30-F8F3A571F81A}"/>
    <cellStyle name="20% - Accent1 16 3 2 7" xfId="43586" xr:uid="{E4C8EF88-A090-4081-8E65-FA6520B9A6D2}"/>
    <cellStyle name="20% - Accent1 16 3 3" xfId="9045" xr:uid="{38DE6084-069E-499E-AF25-A1345B57DCD6}"/>
    <cellStyle name="20% - Accent1 16 3 3 2" xfId="20187" xr:uid="{E044E7A6-C0BF-403C-8EB2-10B951D295EA}"/>
    <cellStyle name="20% - Accent1 16 3 3 3" xfId="36411" xr:uid="{FF3960EC-637C-4B69-AE6C-10766CDCC3EE}"/>
    <cellStyle name="20% - Accent1 16 3 4" xfId="14407" xr:uid="{391FC04A-7504-4964-ACB3-EAEF290D4927}"/>
    <cellStyle name="20% - Accent1 16 3 5" xfId="25256" xr:uid="{50FF7148-BA4C-496C-A631-B34DAFAE201A}"/>
    <cellStyle name="20% - Accent1 16 3 6" xfId="31406" xr:uid="{4BFB495E-82F6-4E99-93F9-15F7ACE9D09B}"/>
    <cellStyle name="20% - Accent1 16 3 7" xfId="40530" xr:uid="{A923C352-3FEE-43EE-A82C-71093865959F}"/>
    <cellStyle name="20% - Accent1 16 4" xfId="3768" xr:uid="{F1EC658E-17F4-4D89-85FB-372544716548}"/>
    <cellStyle name="20% - Accent1 16 4 2" xfId="7007" xr:uid="{AE59B1F3-CF59-4C83-8388-D101857AFB27}"/>
    <cellStyle name="20% - Accent1 16 4 2 2" xfId="18445" xr:uid="{2584568C-CD58-4AAD-AB7E-DF6831007F15}"/>
    <cellStyle name="20% - Accent1 16 4 2 3" xfId="29294" xr:uid="{58ADCFEE-D8AC-4870-B03E-1EE8042BADC9}"/>
    <cellStyle name="20% - Accent1 16 4 2 4" xfId="37641" xr:uid="{8920EBE4-ED58-4E06-A90F-B6FD6DB7179E}"/>
    <cellStyle name="20% - Accent1 16 4 2 5" xfId="44568" xr:uid="{0BFF986A-D7B7-472B-8E59-060E920ADFC3}"/>
    <cellStyle name="20% - Accent1 16 4 3" xfId="9046" xr:uid="{572A91A2-9F3F-4F75-8BDF-F7C8ADE4293C}"/>
    <cellStyle name="20% - Accent1 16 4 3 2" xfId="20188" xr:uid="{3E20B399-EFBE-4257-9664-27E17F23EC00}"/>
    <cellStyle name="20% - Accent1 16 4 3 3" xfId="33830" xr:uid="{A2FC64CD-7FA8-429F-A462-38C059BEA8A9}"/>
    <cellStyle name="20% - Accent1 16 4 4" xfId="15389" xr:uid="{58BF3240-CD2B-4EFD-80AC-96B6F46246C6}"/>
    <cellStyle name="20% - Accent1 16 4 5" xfId="26238" xr:uid="{93805F8F-D2BA-4B4F-9273-822D8FD620B7}"/>
    <cellStyle name="20% - Accent1 16 4 6" xfId="32464" xr:uid="{F819031B-0866-4393-8C6C-60084CFD8DBB}"/>
    <cellStyle name="20% - Accent1 16 4 7" xfId="41512" xr:uid="{6B3B7850-7AA6-45B9-AAC6-B3E1DF0AE001}"/>
    <cellStyle name="20% - Accent1 16 5" xfId="4316" xr:uid="{215B5518-2A56-4F17-9680-453EB05881F2}"/>
    <cellStyle name="20% - Accent1 16 5 2" xfId="7372" xr:uid="{659A958E-36D2-442F-BE3D-44218840FAD0}"/>
    <cellStyle name="20% - Accent1 16 5 2 2" xfId="18810" xr:uid="{D92785FB-25BC-47D4-9B30-AF8A1E302A70}"/>
    <cellStyle name="20% - Accent1 16 5 2 3" xfId="29659" xr:uid="{072082BF-B2A8-4A83-B5FB-43A9775A7237}"/>
    <cellStyle name="20% - Accent1 16 5 2 4" xfId="35659" xr:uid="{8988F81C-4C8B-423A-A480-52A51BD76746}"/>
    <cellStyle name="20% - Accent1 16 5 2 5" xfId="44933" xr:uid="{23A93DB0-4ADE-4E60-A706-CB2745FE534F}"/>
    <cellStyle name="20% - Accent1 16 5 3" xfId="15754" xr:uid="{704E0136-ABD9-45DC-924B-EA3D6CAA0B28}"/>
    <cellStyle name="20% - Accent1 16 5 4" xfId="26603" xr:uid="{EBAFE201-DFC4-468B-8B96-D9D9463C0EEB}"/>
    <cellStyle name="20% - Accent1 16 5 5" xfId="32460" xr:uid="{6AA3B2B4-F8F4-4734-9E02-601E1344F815}"/>
    <cellStyle name="20% - Accent1 16 5 6" xfId="41877" xr:uid="{5E7D6B90-5220-405D-9ED8-EF147EAF3509}"/>
    <cellStyle name="20% - Accent1 16 6" xfId="4678" xr:uid="{F7F2240C-5987-463F-B6DA-AB9CE9CF9804}"/>
    <cellStyle name="20% - Accent1 16 6 2" xfId="7734" xr:uid="{700F9243-7BA3-4C6D-B9A1-AE0A38CC708F}"/>
    <cellStyle name="20% - Accent1 16 6 2 2" xfId="19172" xr:uid="{B8BCA526-0B6B-468E-892A-99F0D3DA348E}"/>
    <cellStyle name="20% - Accent1 16 6 2 3" xfId="30021" xr:uid="{29C1F00E-4241-46DB-9053-AFFFE0440FA1}"/>
    <cellStyle name="20% - Accent1 16 6 2 4" xfId="45295" xr:uid="{A4832D95-BDA8-4732-85D0-502E8DAE36C3}"/>
    <cellStyle name="20% - Accent1 16 6 3" xfId="16116" xr:uid="{FB910FAC-2457-4A90-A8BE-CE4BCA22B531}"/>
    <cellStyle name="20% - Accent1 16 6 4" xfId="26965" xr:uid="{26B8932A-AD3A-46D9-898E-F6E513E8493D}"/>
    <cellStyle name="20% - Accent1 16 6 5" xfId="42239" xr:uid="{0C93BF49-D2D8-457E-87AB-304D7166ACEE}"/>
    <cellStyle name="20% - Accent1 16 7" xfId="5045" xr:uid="{4A64634E-0792-4A0E-89A7-95A9B8FC6F1A}"/>
    <cellStyle name="20% - Accent1 16 7 2" xfId="16483" xr:uid="{2702A9AC-CD30-4372-8EA3-8746CF9C9EBE}"/>
    <cellStyle name="20% - Accent1 16 7 3" xfId="27332" xr:uid="{5DA67672-F3AF-4E9F-AFC0-9C94F103B4CB}"/>
    <cellStyle name="20% - Accent1 16 7 4" xfId="42606" xr:uid="{36D463BC-78D0-43EF-80FD-01E3EBE5081A}"/>
    <cellStyle name="20% - Accent1 16 8" xfId="13427" xr:uid="{06F1AE95-ED21-4A6B-9DE8-DB8D51F7C014}"/>
    <cellStyle name="20% - Accent1 16 9" xfId="24276" xr:uid="{04A5F41E-591C-445D-9533-A96FABCC5F6F}"/>
    <cellStyle name="20% - Accent1 17" xfId="1398" xr:uid="{D7BF5D84-220C-4FA0-8B40-79349509FB62}"/>
    <cellStyle name="20% - Accent1 18" xfId="1399" xr:uid="{93CD0E87-573D-479A-BED7-794B9D5F0878}"/>
    <cellStyle name="20% - Accent1 19" xfId="1400" xr:uid="{5DE30DF9-E90E-441C-9749-21A61906F3E9}"/>
    <cellStyle name="20% - Accent1 2" xfId="241" xr:uid="{D170B04D-8EBA-4627-8BD7-C44AA63AD3E2}"/>
    <cellStyle name="20% - Accent1 2 10" xfId="4679" xr:uid="{6239AD3C-64FD-4520-81B0-9A89BC0C2A96}"/>
    <cellStyle name="20% - Accent1 2 10 2" xfId="7735" xr:uid="{D4FFB28E-F109-4362-B9F0-20059B41C333}"/>
    <cellStyle name="20% - Accent1 2 10 2 2" xfId="19173" xr:uid="{AF80B5A9-1966-4EEF-B816-DC3007D818BD}"/>
    <cellStyle name="20% - Accent1 2 10 2 3" xfId="30022" xr:uid="{780D451F-185C-487F-92F8-7DA349B3D45E}"/>
    <cellStyle name="20% - Accent1 2 10 2 4" xfId="45296" xr:uid="{D99B51EA-F77C-4497-8A18-5A3C1CB2C359}"/>
    <cellStyle name="20% - Accent1 2 10 3" xfId="16117" xr:uid="{DFF23DC4-4068-4D41-A5BB-FD1B9AE46747}"/>
    <cellStyle name="20% - Accent1 2 10 4" xfId="26966" xr:uid="{C171099C-843C-48E6-B28E-66B347BA12AD}"/>
    <cellStyle name="20% - Accent1 2 10 5" xfId="42240" xr:uid="{85CD6E0C-12BC-4CD0-931A-760A0246977D}"/>
    <cellStyle name="20% - Accent1 2 11" xfId="5046" xr:uid="{AB365B26-C067-481C-A424-C7258561EBD5}"/>
    <cellStyle name="20% - Accent1 2 11 2" xfId="16484" xr:uid="{F215E3B8-4F3B-4FA7-95FE-842E0DB3A343}"/>
    <cellStyle name="20% - Accent1 2 11 3" xfId="27333" xr:uid="{F5B62D64-C7A7-4060-9543-BE98D07DAE7E}"/>
    <cellStyle name="20% - Accent1 2 11 4" xfId="42607" xr:uid="{8EBCCAFA-9B6E-4C76-B476-37DD46881969}"/>
    <cellStyle name="20% - Accent1 2 12" xfId="8391" xr:uid="{76880625-F0C6-4822-8016-27563F6CF97F}"/>
    <cellStyle name="20% - Accent1 2 12 2" xfId="19563" xr:uid="{C6C44252-7F7D-49D6-9157-5AAD7005A72A}"/>
    <cellStyle name="20% - Accent1 2 13" xfId="13428" xr:uid="{1BD3B465-1DB9-491F-96E8-EC83F47D6D61}"/>
    <cellStyle name="20% - Accent1 2 14" xfId="24277" xr:uid="{31E74A9E-D79F-4B3E-BB86-D5543DD8AF18}"/>
    <cellStyle name="20% - Accent1 2 15" xfId="30413" xr:uid="{DFC5C499-9C32-47F4-B4AF-B56E137D912F}"/>
    <cellStyle name="20% - Accent1 2 16" xfId="39551" xr:uid="{E86EA198-7D0A-4EFC-B6FA-BB3E839B18D1}"/>
    <cellStyle name="20% - Accent1 2 2" xfId="1401" xr:uid="{E3A159EB-10DA-45D0-AF07-F6576FAA2103}"/>
    <cellStyle name="20% - Accent1 2 2 2" xfId="8470" xr:uid="{04F4888E-CA05-4502-A98A-A1E583508D7F}"/>
    <cellStyle name="20% - Accent1 2 2 2 2" xfId="8550" xr:uid="{67C8571C-E77E-458A-ABEC-4E9E545BFBF2}"/>
    <cellStyle name="20% - Accent1 2 2 2 2 2" xfId="8709" xr:uid="{4DA893C0-163E-4BF2-B6D8-23E6523575B7}"/>
    <cellStyle name="20% - Accent1 2 2 2 2 2 2" xfId="19853" xr:uid="{20FC263C-E1FA-4424-88F5-E540C9C52F64}"/>
    <cellStyle name="20% - Accent1 2 2 2 2 3" xfId="8907" xr:uid="{B7DAB939-F6A7-49E6-9EB7-F30FF9EE34D1}"/>
    <cellStyle name="20% - Accent1 2 2 2 2 3 2" xfId="20051" xr:uid="{DC674AF3-5DB0-4BD3-982E-E2AFE2A61C19}"/>
    <cellStyle name="20% - Accent1 2 2 2 2 4" xfId="19695" xr:uid="{80A0C06F-0009-4A55-88D0-DF481AEF256D}"/>
    <cellStyle name="20% - Accent1 2 2 2 3" xfId="8630" xr:uid="{6812F72E-375E-455E-8731-3B4B0E04EC4F}"/>
    <cellStyle name="20% - Accent1 2 2 2 3 2" xfId="19774" xr:uid="{CFD29FF9-FEC5-47CD-A7CD-B3B6F6698497}"/>
    <cellStyle name="20% - Accent1 2 2 2 4" xfId="8828" xr:uid="{476C469E-BC57-4D6C-A54A-A5B87EB26F14}"/>
    <cellStyle name="20% - Accent1 2 2 2 4 2" xfId="19972" xr:uid="{A2DD9FAC-189D-460B-ACD8-968A25C7FFDF}"/>
    <cellStyle name="20% - Accent1 2 2 2 5" xfId="19616" xr:uid="{CC57B277-6A09-4B3D-9519-A9DE05BFC12E}"/>
    <cellStyle name="20% - Accent1 2 2 3" xfId="8509" xr:uid="{277CB1B5-D022-42FE-ACA0-5D85B87400E4}"/>
    <cellStyle name="20% - Accent1 2 2 3 2" xfId="8669" xr:uid="{B351FB14-9900-48F0-89E2-EAE1FBDB1EB6}"/>
    <cellStyle name="20% - Accent1 2 2 3 2 2" xfId="19813" xr:uid="{AFD19DA6-69FB-4BCC-9436-9477B3F20C49}"/>
    <cellStyle name="20% - Accent1 2 2 3 3" xfId="8867" xr:uid="{4FD4416D-D63B-48C1-B3B2-37620CD741DA}"/>
    <cellStyle name="20% - Accent1 2 2 3 3 2" xfId="20011" xr:uid="{3DF19199-77BA-4003-AD83-EED6C3E091E2}"/>
    <cellStyle name="20% - Accent1 2 2 3 4" xfId="19655" xr:uid="{3B467AEB-70BA-464A-80D8-72908541455C}"/>
    <cellStyle name="20% - Accent1 2 2 4" xfId="8748" xr:uid="{5F21D4C4-A37E-4233-89FB-315A9C7033B7}"/>
    <cellStyle name="20% - Accent1 2 2 4 2" xfId="8946" xr:uid="{47BD7235-1135-4AF1-A0F0-46181A6681FA}"/>
    <cellStyle name="20% - Accent1 2 2 4 2 2" xfId="20090" xr:uid="{D0B5D4A5-837B-4732-8378-974DB1298046}"/>
    <cellStyle name="20% - Accent1 2 2 4 3" xfId="19892" xr:uid="{6BD0B322-A2C7-455C-8674-5D66B8456A3C}"/>
    <cellStyle name="20% - Accent1 2 2 5" xfId="8589" xr:uid="{4402DED4-E5B6-47D7-83D1-9B61604910B6}"/>
    <cellStyle name="20% - Accent1 2 2 5 2" xfId="19734" xr:uid="{065B9BDA-61F6-4FF3-B52B-F1441BF8D22A}"/>
    <cellStyle name="20% - Accent1 2 2 6" xfId="8787" xr:uid="{935CD56E-B367-47ED-BE44-28741B50178E}"/>
    <cellStyle name="20% - Accent1 2 2 6 2" xfId="19931" xr:uid="{2BD51A31-7483-4835-A011-7CC1E954CA5F}"/>
    <cellStyle name="20% - Accent1 2 2 7" xfId="8429" xr:uid="{8633ECD8-C349-4A53-BD11-A78B48D059CE}"/>
    <cellStyle name="20% - Accent1 2 2 7 2" xfId="19576" xr:uid="{A016871D-6B9A-4E66-833A-25F64CA0AFBD}"/>
    <cellStyle name="20% - Accent1 2 3" xfId="1402" xr:uid="{8782D63D-E5E2-49F4-908E-82A9A1531F3E}"/>
    <cellStyle name="20% - Accent1 2 3 2" xfId="8483" xr:uid="{C791E5BF-1803-459C-86F9-4B734857DC8B}"/>
    <cellStyle name="20% - Accent1 2 3 2 2" xfId="8563" xr:uid="{F759FD3B-D45E-425B-97B0-1D4EEF7398FD}"/>
    <cellStyle name="20% - Accent1 2 3 2 2 2" xfId="8722" xr:uid="{77B23FC5-9283-4384-8E72-99EC84DE1E5A}"/>
    <cellStyle name="20% - Accent1 2 3 2 2 2 2" xfId="19866" xr:uid="{50844299-7958-4520-9CDD-15D79AC89598}"/>
    <cellStyle name="20% - Accent1 2 3 2 2 3" xfId="8920" xr:uid="{6739DD6E-BE4F-400B-9B1B-02CD57BF93E9}"/>
    <cellStyle name="20% - Accent1 2 3 2 2 3 2" xfId="20064" xr:uid="{4D7F0C64-BB54-4A34-A2CE-5673F2B706E7}"/>
    <cellStyle name="20% - Accent1 2 3 2 2 4" xfId="19708" xr:uid="{553B3DB2-7BB6-433A-AE46-D4FD3C442721}"/>
    <cellStyle name="20% - Accent1 2 3 2 3" xfId="8643" xr:uid="{ED3FC9A4-6BCB-4BF6-8793-142AEE45D8F7}"/>
    <cellStyle name="20% - Accent1 2 3 2 3 2" xfId="19787" xr:uid="{F0344269-4086-4343-8306-8C9A0322F892}"/>
    <cellStyle name="20% - Accent1 2 3 2 4" xfId="8841" xr:uid="{46756004-84E4-4531-8862-FE03A87436AA}"/>
    <cellStyle name="20% - Accent1 2 3 2 4 2" xfId="19985" xr:uid="{089258E7-2CB7-4A74-B1AE-E956B23CF867}"/>
    <cellStyle name="20% - Accent1 2 3 2 5" xfId="19629" xr:uid="{945D3F06-1017-493C-AAD1-F8B7CD64CAE1}"/>
    <cellStyle name="20% - Accent1 2 3 3" xfId="8522" xr:uid="{116A4563-4CA4-4195-BDB8-FDC3C16A0D0F}"/>
    <cellStyle name="20% - Accent1 2 3 3 2" xfId="8682" xr:uid="{0F5F187D-A9DF-4417-A644-E41889C09752}"/>
    <cellStyle name="20% - Accent1 2 3 3 2 2" xfId="19826" xr:uid="{09DBA7F2-F7D9-4E29-AD90-CA20CA7B3EC0}"/>
    <cellStyle name="20% - Accent1 2 3 3 3" xfId="8880" xr:uid="{1871EDA0-ACEE-4860-9D4A-E45061C17F52}"/>
    <cellStyle name="20% - Accent1 2 3 3 3 2" xfId="20024" xr:uid="{89A98961-6E5C-47C3-B029-2B62E4E6E789}"/>
    <cellStyle name="20% - Accent1 2 3 3 4" xfId="19668" xr:uid="{F60DFA47-9946-4318-BCC7-9E066C84359B}"/>
    <cellStyle name="20% - Accent1 2 3 4" xfId="8761" xr:uid="{ACAF0316-E60F-4607-A74A-9948BC7E0921}"/>
    <cellStyle name="20% - Accent1 2 3 4 2" xfId="8959" xr:uid="{70E45798-78EF-4FEE-8289-68B5ADEBEF16}"/>
    <cellStyle name="20% - Accent1 2 3 4 2 2" xfId="20103" xr:uid="{CB2E9CE1-A766-48CE-975C-568A24882FFB}"/>
    <cellStyle name="20% - Accent1 2 3 4 3" xfId="19905" xr:uid="{076E42AD-4B2C-47B7-A9C2-4C9F9876FE12}"/>
    <cellStyle name="20% - Accent1 2 3 5" xfId="8602" xr:uid="{75FF6B0A-2C96-4809-9037-07107DAA2329}"/>
    <cellStyle name="20% - Accent1 2 3 5 2" xfId="19747" xr:uid="{2E6776FE-E4E1-413B-A953-144F618E80CD}"/>
    <cellStyle name="20% - Accent1 2 3 6" xfId="8800" xr:uid="{27D98832-2859-4D92-9483-3755E1D61CA3}"/>
    <cellStyle name="20% - Accent1 2 3 6 2" xfId="19944" xr:uid="{7381734B-0FB1-474B-B9B1-99BD6E22BCD3}"/>
    <cellStyle name="20% - Accent1 2 3 7" xfId="8442" xr:uid="{0286E542-2A0D-43A4-8704-0F959D683854}"/>
    <cellStyle name="20% - Accent1 2 3 7 2" xfId="19589" xr:uid="{B771EF34-586C-4C60-94AC-AE54170B1843}"/>
    <cellStyle name="20% - Accent1 2 4" xfId="1403" xr:uid="{58C45609-1C63-4D3F-826B-7A8E17E8F1DD}"/>
    <cellStyle name="20% - Accent1 2 4 2" xfId="8537" xr:uid="{D08D12F5-857E-4C9C-8AE9-36D95C03FF22}"/>
    <cellStyle name="20% - Accent1 2 4 2 2" xfId="8696" xr:uid="{5ABC523B-37F3-47C0-BF75-165AA5F61EC5}"/>
    <cellStyle name="20% - Accent1 2 4 2 2 2" xfId="19840" xr:uid="{3AD46DC2-C714-4EA3-88FE-B017FFA8DEAE}"/>
    <cellStyle name="20% - Accent1 2 4 2 3" xfId="8894" xr:uid="{808BBCF7-421F-4461-983D-509AA87D0298}"/>
    <cellStyle name="20% - Accent1 2 4 2 3 2" xfId="20038" xr:uid="{E23C8FE6-633F-4991-A621-2CDC5B4313F2}"/>
    <cellStyle name="20% - Accent1 2 4 2 4" xfId="19682" xr:uid="{72E42235-8BB6-4782-8363-58328B24A5F7}"/>
    <cellStyle name="20% - Accent1 2 4 3" xfId="8617" xr:uid="{D9EFBE08-2230-47E5-84DE-7AF5CD878BA6}"/>
    <cellStyle name="20% - Accent1 2 4 3 2" xfId="19761" xr:uid="{64AB7A84-A03C-41B0-8AF4-CD52AF319D5A}"/>
    <cellStyle name="20% - Accent1 2 4 4" xfId="8815" xr:uid="{431D6A16-ABFE-427F-B125-10E527B685FD}"/>
    <cellStyle name="20% - Accent1 2 4 4 2" xfId="19959" xr:uid="{19AA390D-85AE-4AB1-86F2-BA126D036BE6}"/>
    <cellStyle name="20% - Accent1 2 4 5" xfId="8457" xr:uid="{7EEE8A56-C972-48BF-B5AF-EEE902AF6273}"/>
    <cellStyle name="20% - Accent1 2 4 5 2" xfId="19603" xr:uid="{4C088651-F4DD-4A9E-8B95-3A82B82F41F8}"/>
    <cellStyle name="20% - Accent1 2 5" xfId="1404" xr:uid="{EA0A5B43-C866-433E-A707-5DCF17DEFA87}"/>
    <cellStyle name="20% - Accent1 2 5 2" xfId="8656" xr:uid="{A48DA031-C07D-4A01-BB15-129183B52470}"/>
    <cellStyle name="20% - Accent1 2 5 2 2" xfId="19800" xr:uid="{45251551-6478-476F-B3B7-E2C5EDF49E4F}"/>
    <cellStyle name="20% - Accent1 2 5 3" xfId="8854" xr:uid="{324FA60A-A07D-4FBC-85C7-CF5B5BE633B2}"/>
    <cellStyle name="20% - Accent1 2 5 3 2" xfId="19998" xr:uid="{5611E426-C36C-44C5-A51E-783D06776E89}"/>
    <cellStyle name="20% - Accent1 2 5 4" xfId="8496" xr:uid="{69734CD9-B0DC-433C-85D8-CEE86CD3B9E6}"/>
    <cellStyle name="20% - Accent1 2 5 4 2" xfId="19642" xr:uid="{26F724AE-F9F8-487F-8434-64E94E500BEB}"/>
    <cellStyle name="20% - Accent1 2 6" xfId="2300" xr:uid="{E4A2AE73-21A1-45C8-8F7A-F5742F7AB92F}"/>
    <cellStyle name="20% - Accent1 2 6 2" xfId="3281" xr:uid="{438B3269-5DCA-4018-8913-BEEDA235E932}"/>
    <cellStyle name="20% - Accent1 2 6 2 2" xfId="6519" xr:uid="{71960EEB-FCA7-4CCD-895C-721EDE4023A3}"/>
    <cellStyle name="20% - Accent1 2 6 2 2 2" xfId="9047" xr:uid="{BE1300C4-302D-4882-B547-B253ECD6BAB5}"/>
    <cellStyle name="20% - Accent1 2 6 2 2 2 2" xfId="20189" xr:uid="{D24085FB-A8EF-449C-9595-28AA5DB7A699}"/>
    <cellStyle name="20% - Accent1 2 6 2 2 2 3" xfId="38393" xr:uid="{61BC37E8-FE62-46F5-82EE-420EEDCC0B2F}"/>
    <cellStyle name="20% - Accent1 2 6 2 2 3" xfId="9048" xr:uid="{980528F1-2A41-4428-AB89-3E8730DB1E40}"/>
    <cellStyle name="20% - Accent1 2 6 2 2 3 2" xfId="20190" xr:uid="{89E3F8C4-FF66-4885-A96B-CE530C7C09B6}"/>
    <cellStyle name="20% - Accent1 2 6 2 2 3 3" xfId="34426" xr:uid="{851BCA7B-E9F8-41AF-A185-FF816DEFF6FE}"/>
    <cellStyle name="20% - Accent1 2 6 2 2 4" xfId="17957" xr:uid="{A13AF12C-C1B3-4BE7-8C78-139AF020E2CF}"/>
    <cellStyle name="20% - Accent1 2 6 2 2 5" xfId="28806" xr:uid="{FEEDF80D-D96E-40CE-8755-440CBA08CCA0}"/>
    <cellStyle name="20% - Accent1 2 6 2 2 6" xfId="32467" xr:uid="{C8213D64-E7CA-4DFC-94A4-11892DCE2FF0}"/>
    <cellStyle name="20% - Accent1 2 6 2 2 7" xfId="44080" xr:uid="{F82D00ED-F250-46D0-A4AB-A5C478A48334}"/>
    <cellStyle name="20% - Accent1 2 6 2 3" xfId="8933" xr:uid="{AFF3F673-92B6-40F8-B0BC-684988C416A1}"/>
    <cellStyle name="20% - Accent1 2 6 2 3 2" xfId="20077" xr:uid="{5A4D4491-F1E1-41E3-8972-38A71779018E}"/>
    <cellStyle name="20% - Accent1 2 6 2 3 3" xfId="36412" xr:uid="{A4D8A274-8F03-48A6-9510-FDCC4A6B75D9}"/>
    <cellStyle name="20% - Accent1 2 6 2 3 4" xfId="45696" xr:uid="{2BDAFCEC-37B7-4844-8391-94A398D7B485}"/>
    <cellStyle name="20% - Accent1 2 6 2 4" xfId="14901" xr:uid="{1B6CA098-4BA8-4588-95B2-B34774F07938}"/>
    <cellStyle name="20% - Accent1 2 6 2 5" xfId="25750" xr:uid="{82EF5B71-045D-441B-A265-C044581ED272}"/>
    <cellStyle name="20% - Accent1 2 6 2 6" xfId="31900" xr:uid="{82438E6A-4BC7-436B-931A-8738B32CA1EA}"/>
    <cellStyle name="20% - Accent1 2 6 2 7" xfId="41024" xr:uid="{D17DF74B-2088-44EB-9AF2-E43750CF6550}"/>
    <cellStyle name="20% - Accent1 2 6 3" xfId="5539" xr:uid="{385E8C82-DA3E-458D-8A3D-909DD6F51658}"/>
    <cellStyle name="20% - Accent1 2 6 3 2" xfId="9049" xr:uid="{C2AC66C6-6936-4C07-802A-A46266FB8122}"/>
    <cellStyle name="20% - Accent1 2 6 3 2 2" xfId="20191" xr:uid="{D6835DC9-AD38-48AF-AFC1-4F8E91D58A29}"/>
    <cellStyle name="20% - Accent1 2 6 3 2 3" xfId="37890" xr:uid="{0EE7B694-4703-4247-A8DF-BDFE5A9ACF68}"/>
    <cellStyle name="20% - Accent1 2 6 3 3" xfId="9050" xr:uid="{139360A9-D546-4EDB-BE41-10CAA4CF34D9}"/>
    <cellStyle name="20% - Accent1 2 6 3 3 2" xfId="20192" xr:uid="{FCA60961-8031-4378-9718-34C9EE9857E9}"/>
    <cellStyle name="20% - Accent1 2 6 3 3 3" xfId="33935" xr:uid="{A342EB12-2D91-45DF-85FF-15181F6084C4}"/>
    <cellStyle name="20% - Accent1 2 6 3 4" xfId="16977" xr:uid="{1A9EBD10-2CA3-4A40-A817-AB41011B259C}"/>
    <cellStyle name="20% - Accent1 2 6 3 5" xfId="27826" xr:uid="{ACA0B618-1FA7-442D-B396-2A7C2328419B}"/>
    <cellStyle name="20% - Accent1 2 6 3 6" xfId="32466" xr:uid="{41075E8C-A88A-46A2-AF1B-CC2CA04C190A}"/>
    <cellStyle name="20% - Accent1 2 6 3 7" xfId="43100" xr:uid="{A61FB213-902A-4D7D-B45C-D34FBC8BDADE}"/>
    <cellStyle name="20% - Accent1 2 6 4" xfId="8735" xr:uid="{545BCCBA-4193-4E0D-B0DD-A5F542BFFBC5}"/>
    <cellStyle name="20% - Accent1 2 6 4 2" xfId="19879" xr:uid="{CFD24D5A-D906-46E8-B386-94F30E7A0387}"/>
    <cellStyle name="20% - Accent1 2 6 4 3" xfId="35907" xr:uid="{8EAE035B-DE03-46DE-964A-21E9F54FAFAD}"/>
    <cellStyle name="20% - Accent1 2 6 4 4" xfId="45697" xr:uid="{15EEB156-4EEE-4112-A6AB-53F3D445024A}"/>
    <cellStyle name="20% - Accent1 2 6 5" xfId="13921" xr:uid="{FE7CAAE9-8345-4CD0-BCB9-EF131E11F05B}"/>
    <cellStyle name="20% - Accent1 2 6 6" xfId="24770" xr:uid="{138950A0-400E-4366-939A-1F06872ADE40}"/>
    <cellStyle name="20% - Accent1 2 6 7" xfId="30920" xr:uid="{CB13FFCD-F573-4B29-B1AA-2FA3709600CD}"/>
    <cellStyle name="20% - Accent1 2 6 8" xfId="40044" xr:uid="{D16B45A0-B88D-47EB-9DD0-77F4888D0757}"/>
    <cellStyle name="20% - Accent1 2 7" xfId="2788" xr:uid="{3CF0803E-34D0-49B4-A78E-4B5EA07003A0}"/>
    <cellStyle name="20% - Accent1 2 7 2" xfId="6026" xr:uid="{EEFDE6E4-B631-40DE-BCE1-170A82FBB591}"/>
    <cellStyle name="20% - Accent1 2 7 2 2" xfId="9051" xr:uid="{AF33C572-A1BC-49C2-96D2-C71EC89A860D}"/>
    <cellStyle name="20% - Accent1 2 7 2 2 2" xfId="20193" xr:uid="{6593CC2E-DFE9-4F15-B861-F796CF91DC05}"/>
    <cellStyle name="20% - Accent1 2 7 2 2 3" xfId="38394" xr:uid="{61DAFA08-C214-4D2D-8531-6846DA21897E}"/>
    <cellStyle name="20% - Accent1 2 7 2 3" xfId="9052" xr:uid="{7DB91F9D-E082-4BC5-AFB6-A6279D6A8F37}"/>
    <cellStyle name="20% - Accent1 2 7 2 3 2" xfId="20194" xr:uid="{6A9E526F-E9C6-40D4-BB97-0C75F4D21C19}"/>
    <cellStyle name="20% - Accent1 2 7 2 3 3" xfId="34427" xr:uid="{8DBE1145-EFFE-4EF0-AEE1-D43524958908}"/>
    <cellStyle name="20% - Accent1 2 7 2 4" xfId="17464" xr:uid="{CFCA3982-9439-432E-8A1A-6F0E48095D33}"/>
    <cellStyle name="20% - Accent1 2 7 2 5" xfId="28313" xr:uid="{C21F3EA2-5477-4089-8315-73E7571F20DE}"/>
    <cellStyle name="20% - Accent1 2 7 2 6" xfId="32468" xr:uid="{629DD676-F693-40CE-A097-E2BBE6D2FB9E}"/>
    <cellStyle name="20% - Accent1 2 7 2 7" xfId="43587" xr:uid="{BF68D44C-2969-43E0-956B-00F98A919F90}"/>
    <cellStyle name="20% - Accent1 2 7 3" xfId="8576" xr:uid="{B1D9C77F-922B-4A52-BC97-B2A216C069C2}"/>
    <cellStyle name="20% - Accent1 2 7 3 2" xfId="19721" xr:uid="{86CEAA53-7E5F-41E2-9A0C-3F3CE8E702FF}"/>
    <cellStyle name="20% - Accent1 2 7 3 3" xfId="36413" xr:uid="{8B1496FB-E2F4-4148-8080-A99A9A798A3B}"/>
    <cellStyle name="20% - Accent1 2 7 3 4" xfId="45698" xr:uid="{C27EC7DE-C7B9-46BE-9124-A68B9CD1A3E2}"/>
    <cellStyle name="20% - Accent1 2 7 4" xfId="14408" xr:uid="{A250E2C6-036A-4FA5-AAC7-D246CDA80AF2}"/>
    <cellStyle name="20% - Accent1 2 7 5" xfId="25257" xr:uid="{86B7759D-33E0-42F2-8652-60F6A02A3EBB}"/>
    <cellStyle name="20% - Accent1 2 7 6" xfId="31407" xr:uid="{5A62A9D7-2235-4A51-B016-88C9936DE2E4}"/>
    <cellStyle name="20% - Accent1 2 7 7" xfId="40531" xr:uid="{0BE52DD7-609F-49CC-B3D4-F92FA22F5365}"/>
    <cellStyle name="20% - Accent1 2 8" xfId="3769" xr:uid="{11318AB0-4DCD-4443-9B02-66DB3E8BF016}"/>
    <cellStyle name="20% - Accent1 2 8 2" xfId="7008" xr:uid="{1A252E91-6AD3-44BC-9C82-BCBC67879D49}"/>
    <cellStyle name="20% - Accent1 2 8 2 2" xfId="18446" xr:uid="{E5B3E998-886C-49C2-8D10-062BFB1A3A32}"/>
    <cellStyle name="20% - Accent1 2 8 2 3" xfId="29295" xr:uid="{51B840E3-BA3E-40F0-AEE2-B6D5291E969B}"/>
    <cellStyle name="20% - Accent1 2 8 2 4" xfId="37570" xr:uid="{26851BD4-EA8F-4B51-9F64-64FCC8898C8F}"/>
    <cellStyle name="20% - Accent1 2 8 2 5" xfId="44569" xr:uid="{CD4ADF4E-B43F-4053-A798-B62E3C994578}"/>
    <cellStyle name="20% - Accent1 2 8 3" xfId="8774" xr:uid="{6678A0E7-9A6B-4597-ACAF-1D1F0B434DCB}"/>
    <cellStyle name="20% - Accent1 2 8 3 2" xfId="19918" xr:uid="{2B87A8D8-385C-4B78-84FE-E3CDE834288D}"/>
    <cellStyle name="20% - Accent1 2 8 3 3" xfId="33784" xr:uid="{F007842A-328D-4390-8933-895228C43EB6}"/>
    <cellStyle name="20% - Accent1 2 8 3 4" xfId="45699" xr:uid="{FA8D31D5-3214-4016-93F9-E9153C7CBA62}"/>
    <cellStyle name="20% - Accent1 2 8 4" xfId="15390" xr:uid="{2AC18FD5-5004-4C41-A60B-D8F0C5986F0A}"/>
    <cellStyle name="20% - Accent1 2 8 5" xfId="26239" xr:uid="{384BEA0F-25B8-464C-A13D-22940DA1AD36}"/>
    <cellStyle name="20% - Accent1 2 8 6" xfId="32469" xr:uid="{7165F397-81B5-471E-9A39-8CD27563DD0A}"/>
    <cellStyle name="20% - Accent1 2 8 7" xfId="41513" xr:uid="{03497C08-E77D-423E-96D3-EF7B2E2C5187}"/>
    <cellStyle name="20% - Accent1 2 9" xfId="4317" xr:uid="{F38BCFC4-8EB9-439B-AC50-F9367248104C}"/>
    <cellStyle name="20% - Accent1 2 9 2" xfId="7373" xr:uid="{7C56419A-67E6-4BB3-9FB6-76163F4428D8}"/>
    <cellStyle name="20% - Accent1 2 9 2 2" xfId="18811" xr:uid="{31B93655-B24C-43CB-8426-3A172C833503}"/>
    <cellStyle name="20% - Accent1 2 9 2 3" xfId="29660" xr:uid="{D384C78F-DCCD-4225-969A-282FD4F43CD4}"/>
    <cellStyle name="20% - Accent1 2 9 2 4" xfId="35589" xr:uid="{6EA9C236-D04D-4776-90E8-7115A746E930}"/>
    <cellStyle name="20% - Accent1 2 9 2 5" xfId="44934" xr:uid="{AD4ABB0D-06FE-4A6A-A5CE-D98B3BD2EF42}"/>
    <cellStyle name="20% - Accent1 2 9 3" xfId="15755" xr:uid="{4CA2083C-A2D7-4D70-A965-5684D5BD6F7E}"/>
    <cellStyle name="20% - Accent1 2 9 4" xfId="26604" xr:uid="{544526AE-09D6-4145-B313-07BF96F0C334}"/>
    <cellStyle name="20% - Accent1 2 9 5" xfId="32465" xr:uid="{D64CB739-D89F-4033-8045-CB43F00F9FED}"/>
    <cellStyle name="20% - Accent1 2 9 6" xfId="41878" xr:uid="{3E0DFC05-1B14-483C-8291-AC48AF4A08D6}"/>
    <cellStyle name="20% - Accent1 20" xfId="1405" xr:uid="{9CF332C5-9B4D-4C14-9F15-6303B26F1EC4}"/>
    <cellStyle name="20% - Accent1 21" xfId="1406" xr:uid="{CD5F617E-004F-40F7-A7AE-369246DD3773}"/>
    <cellStyle name="20% - Accent1 22" xfId="8103" xr:uid="{7CD00153-0E65-4BC9-A9AA-35973101F9C9}"/>
    <cellStyle name="20% - Accent1 23" xfId="8104" xr:uid="{8EEC82DC-0388-4FD3-81D0-8780C161E3BC}"/>
    <cellStyle name="20% - Accent1 24" xfId="113" xr:uid="{B8842450-D402-4B0B-9716-17C37C15C176}"/>
    <cellStyle name="20% - Accent1 3" xfId="242" xr:uid="{2FAA8128-7F83-48BE-836E-97C83FB2245A}"/>
    <cellStyle name="20% - Accent1 3 10" xfId="30414" xr:uid="{55F360D7-3A9E-4A20-8405-079580865913}"/>
    <cellStyle name="20% - Accent1 3 11" xfId="39552" xr:uid="{F8BE0014-8948-4ED3-8D25-8E024A5DDCD2}"/>
    <cellStyle name="20% - Accent1 3 2" xfId="2301" xr:uid="{46AABFCE-3C54-4ABA-B395-7E9477411A6E}"/>
    <cellStyle name="20% - Accent1 3 2 2" xfId="3282" xr:uid="{A80FCAE4-1E91-4C49-80FA-7D5E45AD6EDD}"/>
    <cellStyle name="20% - Accent1 3 2 2 2" xfId="6520" xr:uid="{DFF83E3C-37E3-4F0A-A530-AFCDCB42D619}"/>
    <cellStyle name="20% - Accent1 3 2 2 2 2" xfId="9053" xr:uid="{2A2FC6A7-B93D-4B10-B347-3F4AA9B82DC4}"/>
    <cellStyle name="20% - Accent1 3 2 2 2 2 2" xfId="20195" xr:uid="{42023DD6-0C93-470A-922F-3F5662454E5E}"/>
    <cellStyle name="20% - Accent1 3 2 2 2 2 3" xfId="38395" xr:uid="{55D44515-B5F5-4384-BE5E-7E665DB029C9}"/>
    <cellStyle name="20% - Accent1 3 2 2 2 3" xfId="9054" xr:uid="{EAE3E598-526F-4A6D-8771-C29A99CB31BB}"/>
    <cellStyle name="20% - Accent1 3 2 2 2 3 2" xfId="20196" xr:uid="{84625650-871E-4792-913E-246E710CC8CD}"/>
    <cellStyle name="20% - Accent1 3 2 2 2 3 3" xfId="34428" xr:uid="{6A676417-D909-44AB-9F04-509BDF94E592}"/>
    <cellStyle name="20% - Accent1 3 2 2 2 4" xfId="17958" xr:uid="{80F50D26-EE06-49C2-B297-BC1149C72D45}"/>
    <cellStyle name="20% - Accent1 3 2 2 2 5" xfId="28807" xr:uid="{FA785F58-76F6-44EF-BBF5-28B8BB1AC4BF}"/>
    <cellStyle name="20% - Accent1 3 2 2 2 6" xfId="32472" xr:uid="{6AA542D2-611D-4CB8-9728-E2DEA0AEB423}"/>
    <cellStyle name="20% - Accent1 3 2 2 2 7" xfId="44081" xr:uid="{6BEAA4AC-8291-4338-85C7-DA2901AE8989}"/>
    <cellStyle name="20% - Accent1 3 2 2 3" xfId="9055" xr:uid="{A51F8A9E-2345-4BE0-A5F8-47349FB719A6}"/>
    <cellStyle name="20% - Accent1 3 2 2 3 2" xfId="20197" xr:uid="{34063794-CF85-4F8A-BC89-1ADD2F38C7D5}"/>
    <cellStyle name="20% - Accent1 3 2 2 3 3" xfId="36414" xr:uid="{BEDDC643-57A6-447D-9962-A3FD13DA697B}"/>
    <cellStyle name="20% - Accent1 3 2 2 4" xfId="14902" xr:uid="{8401D74A-88FF-4F81-AE94-68CFAC057CD1}"/>
    <cellStyle name="20% - Accent1 3 2 2 5" xfId="25751" xr:uid="{9ADCE738-CC70-43A5-BE29-FFFC0561FF22}"/>
    <cellStyle name="20% - Accent1 3 2 2 6" xfId="31901" xr:uid="{FE3F3D24-1868-4516-9668-DAAB3EA24753}"/>
    <cellStyle name="20% - Accent1 3 2 2 7" xfId="41025" xr:uid="{03E019AF-3213-4B55-8BB5-9A680E04F16E}"/>
    <cellStyle name="20% - Accent1 3 2 3" xfId="5540" xr:uid="{143A6671-2868-4E96-ABEF-FB986D1E2A3A}"/>
    <cellStyle name="20% - Accent1 3 2 3 2" xfId="9056" xr:uid="{48960A86-ACB7-4296-AEB6-77D62A5F9845}"/>
    <cellStyle name="20% - Accent1 3 2 3 2 2" xfId="20198" xr:uid="{F968C44C-7E59-455E-A320-17B874D5D685}"/>
    <cellStyle name="20% - Accent1 3 2 3 2 3" xfId="37891" xr:uid="{B1FDCC4C-AAD5-4846-B8DF-0F8136C24C7D}"/>
    <cellStyle name="20% - Accent1 3 2 3 3" xfId="9057" xr:uid="{8DF8D23F-6EC3-4ECA-BF58-88E88DAB0BD7}"/>
    <cellStyle name="20% - Accent1 3 2 3 3 2" xfId="20199" xr:uid="{A18251C5-7116-49B4-8808-A667123E6E6C}"/>
    <cellStyle name="20% - Accent1 3 2 3 3 3" xfId="33936" xr:uid="{14E38AA2-D750-4FC5-A632-9BB95F6D4554}"/>
    <cellStyle name="20% - Accent1 3 2 3 4" xfId="16978" xr:uid="{8C94A84B-3273-47D0-A5B9-2D43026E47D3}"/>
    <cellStyle name="20% - Accent1 3 2 3 5" xfId="27827" xr:uid="{F475D7C9-E280-4825-9604-40BB97A95800}"/>
    <cellStyle name="20% - Accent1 3 2 3 6" xfId="32471" xr:uid="{031EA2B2-3B79-409D-9732-CC9780D4D630}"/>
    <cellStyle name="20% - Accent1 3 2 3 7" xfId="43101" xr:uid="{4FB3329A-D701-4527-A347-65C59C97A5A5}"/>
    <cellStyle name="20% - Accent1 3 2 4" xfId="9058" xr:uid="{82936161-8022-42EC-B23B-AF732A63E6EB}"/>
    <cellStyle name="20% - Accent1 3 2 4 2" xfId="20200" xr:uid="{B968B7EB-E836-4C62-92D2-02867428B5CF}"/>
    <cellStyle name="20% - Accent1 3 2 4 3" xfId="35908" xr:uid="{192623B5-0975-4E57-94CF-8658C62EE3B2}"/>
    <cellStyle name="20% - Accent1 3 2 5" xfId="13922" xr:uid="{DCB92F65-AA14-46BB-965A-9DFBD52B74ED}"/>
    <cellStyle name="20% - Accent1 3 2 6" xfId="24771" xr:uid="{3C6D8397-BE61-450A-853A-9B7E906ACC00}"/>
    <cellStyle name="20% - Accent1 3 2 7" xfId="30921" xr:uid="{B7DD8A6A-3A6E-458B-90F4-591D918B03F6}"/>
    <cellStyle name="20% - Accent1 3 2 8" xfId="40045" xr:uid="{FDFB9DF6-C96E-40CF-B957-A8459CE74434}"/>
    <cellStyle name="20% - Accent1 3 3" xfId="2789" xr:uid="{BBDD194B-325F-44C9-B0B8-C9665A737391}"/>
    <cellStyle name="20% - Accent1 3 3 2" xfId="6027" xr:uid="{67CB9517-D1DA-4A93-80D9-3A3FE624E717}"/>
    <cellStyle name="20% - Accent1 3 3 2 2" xfId="9059" xr:uid="{61AD29BD-57A1-447D-87A8-8DE2644300E6}"/>
    <cellStyle name="20% - Accent1 3 3 2 2 2" xfId="20201" xr:uid="{53067F83-A9A8-4284-ABFC-0BA7F8CC88AB}"/>
    <cellStyle name="20% - Accent1 3 3 2 2 3" xfId="38396" xr:uid="{738C2374-93C4-4621-B34B-5D9B2DFC455E}"/>
    <cellStyle name="20% - Accent1 3 3 2 3" xfId="9060" xr:uid="{5123738A-5656-4F16-8ECA-E5BF0140A7A2}"/>
    <cellStyle name="20% - Accent1 3 3 2 3 2" xfId="20202" xr:uid="{037C3912-5B0D-481F-A0D0-4EEB79AFC5C4}"/>
    <cellStyle name="20% - Accent1 3 3 2 3 3" xfId="34429" xr:uid="{B9F2A824-9FF2-4D17-ADF6-03D46E9F60DB}"/>
    <cellStyle name="20% - Accent1 3 3 2 4" xfId="17465" xr:uid="{D5818EC7-2968-47B0-851E-9BB7CA9E8A31}"/>
    <cellStyle name="20% - Accent1 3 3 2 5" xfId="28314" xr:uid="{C527BF4B-BEAC-4AE5-8A75-920DF2EC634F}"/>
    <cellStyle name="20% - Accent1 3 3 2 6" xfId="32473" xr:uid="{48BE2A92-7261-420F-BCBC-F6742665E562}"/>
    <cellStyle name="20% - Accent1 3 3 2 7" xfId="43588" xr:uid="{D78728DC-7569-44CF-9185-93856DA40208}"/>
    <cellStyle name="20% - Accent1 3 3 3" xfId="9061" xr:uid="{FDA3C7FC-44AD-4B30-8D87-5E8FD3487DE0}"/>
    <cellStyle name="20% - Accent1 3 3 3 2" xfId="20203" xr:uid="{66E5F32F-22BA-4575-AEA9-35CB6CCBE97A}"/>
    <cellStyle name="20% - Accent1 3 3 3 3" xfId="36415" xr:uid="{80019666-1FDB-4822-A264-85A4E84E20B9}"/>
    <cellStyle name="20% - Accent1 3 3 4" xfId="14409" xr:uid="{51448021-6163-41F0-AE3A-D9BF08D22503}"/>
    <cellStyle name="20% - Accent1 3 3 5" xfId="25258" xr:uid="{0BD7543C-F1A3-4EAB-8649-075939679A5E}"/>
    <cellStyle name="20% - Accent1 3 3 6" xfId="31408" xr:uid="{BF497EFE-C953-44B8-9842-90AD5ADCE606}"/>
    <cellStyle name="20% - Accent1 3 3 7" xfId="40532" xr:uid="{728BB0BB-1855-4AA9-9C75-2532A75735F1}"/>
    <cellStyle name="20% - Accent1 3 4" xfId="3770" xr:uid="{D3CDD33E-D4A8-487D-8E09-34C005BCF368}"/>
    <cellStyle name="20% - Accent1 3 4 2" xfId="7009" xr:uid="{7F24172D-50C3-4263-B70B-4B77E87A1F2F}"/>
    <cellStyle name="20% - Accent1 3 4 2 2" xfId="18447" xr:uid="{09664AA9-AA57-4718-9681-4A8A04576A18}"/>
    <cellStyle name="20% - Accent1 3 4 2 3" xfId="29296" xr:uid="{5591F302-0F44-4CC8-924A-51832A48BA8E}"/>
    <cellStyle name="20% - Accent1 3 4 2 4" xfId="37584" xr:uid="{627B5B8F-9FEE-4951-801D-6C4F2740C10F}"/>
    <cellStyle name="20% - Accent1 3 4 2 5" xfId="44570" xr:uid="{1FBB3729-1E26-47E1-A7F4-157B185BFE48}"/>
    <cellStyle name="20% - Accent1 3 4 3" xfId="9062" xr:uid="{380131E1-3C54-474D-958E-D44C9EDE7FEE}"/>
    <cellStyle name="20% - Accent1 3 4 3 2" xfId="20204" xr:uid="{2A060111-C628-45C5-8F36-3D2BEA4D0024}"/>
    <cellStyle name="20% - Accent1 3 4 3 3" xfId="33793" xr:uid="{A9C3BA22-53CF-4BB7-BA84-FE28882E03FA}"/>
    <cellStyle name="20% - Accent1 3 4 4" xfId="15391" xr:uid="{EEE35019-65E1-4272-85BB-9E89767DD91F}"/>
    <cellStyle name="20% - Accent1 3 4 5" xfId="26240" xr:uid="{7F46C7F9-72F2-40D6-B46A-3729AA61A451}"/>
    <cellStyle name="20% - Accent1 3 4 6" xfId="32474" xr:uid="{59EF170A-302B-43EB-975E-0F39FCE59B39}"/>
    <cellStyle name="20% - Accent1 3 4 7" xfId="41514" xr:uid="{B3994424-90CD-457B-8C9F-E79FC15E3C27}"/>
    <cellStyle name="20% - Accent1 3 5" xfId="4318" xr:uid="{B6660146-00E4-4653-B304-2A924145163D}"/>
    <cellStyle name="20% - Accent1 3 5 2" xfId="7374" xr:uid="{7A2C4D50-0D21-4EF1-A9D8-5A02C4BF3DDB}"/>
    <cellStyle name="20% - Accent1 3 5 2 2" xfId="18812" xr:uid="{CDD79BEC-A81C-46D9-9982-4995120185F1}"/>
    <cellStyle name="20% - Accent1 3 5 2 3" xfId="29661" xr:uid="{437C7385-5C60-4B53-985B-C8E56CC952B3}"/>
    <cellStyle name="20% - Accent1 3 5 2 4" xfId="35603" xr:uid="{E5B81713-D6CC-4A10-8DF0-E4BDF0C8AEFD}"/>
    <cellStyle name="20% - Accent1 3 5 2 5" xfId="44935" xr:uid="{D7BEC543-FDAA-47AB-9F24-B3434A3EEE6E}"/>
    <cellStyle name="20% - Accent1 3 5 3" xfId="15756" xr:uid="{123C8975-C910-4FAA-A518-47B0F2A93FFD}"/>
    <cellStyle name="20% - Accent1 3 5 4" xfId="26605" xr:uid="{B62B3C0B-231E-4714-AA90-49B39A055AB3}"/>
    <cellStyle name="20% - Accent1 3 5 5" xfId="32470" xr:uid="{14544CCF-4EF1-48DE-93FA-6970BA7768B5}"/>
    <cellStyle name="20% - Accent1 3 5 6" xfId="41879" xr:uid="{55396FDA-8908-4589-B23F-12B6B24AF29E}"/>
    <cellStyle name="20% - Accent1 3 6" xfId="4680" xr:uid="{E85C0397-7C85-4CCB-8D7F-DD63CAEFDA54}"/>
    <cellStyle name="20% - Accent1 3 6 2" xfId="7736" xr:uid="{3D3943FE-0569-498C-B070-6F820B010222}"/>
    <cellStyle name="20% - Accent1 3 6 2 2" xfId="19174" xr:uid="{F11EB88C-B238-4995-B1DF-702D10B6BAAD}"/>
    <cellStyle name="20% - Accent1 3 6 2 3" xfId="30023" xr:uid="{14305D28-D657-426B-A5DA-E5C28470A597}"/>
    <cellStyle name="20% - Accent1 3 6 2 4" xfId="45297" xr:uid="{68BC764E-AAA2-4671-A9CD-598D8D5AC440}"/>
    <cellStyle name="20% - Accent1 3 6 3" xfId="16118" xr:uid="{2FD426D9-9563-47C0-BF62-93996D099754}"/>
    <cellStyle name="20% - Accent1 3 6 4" xfId="26967" xr:uid="{12A650CD-903A-405F-A014-1C31C769B733}"/>
    <cellStyle name="20% - Accent1 3 6 5" xfId="42241" xr:uid="{ED21E04C-3F93-4CAE-913F-6B8875723D73}"/>
    <cellStyle name="20% - Accent1 3 7" xfId="5047" xr:uid="{D9C6F873-637F-4A0A-B59E-EB0813DC174F}"/>
    <cellStyle name="20% - Accent1 3 7 2" xfId="16485" xr:uid="{E79E1129-9CE4-4D2F-8DE7-0776711D7DE7}"/>
    <cellStyle name="20% - Accent1 3 7 3" xfId="27334" xr:uid="{1DB169C1-F401-4FFF-A254-B196988961B9}"/>
    <cellStyle name="20% - Accent1 3 7 4" xfId="42608" xr:uid="{F5D604A0-A650-4CDD-B295-591AF4C69FD6}"/>
    <cellStyle name="20% - Accent1 3 8" xfId="13429" xr:uid="{75E72FEB-2D5C-479F-AEE8-C69B1F185FB7}"/>
    <cellStyle name="20% - Accent1 3 9" xfId="24278" xr:uid="{D8032998-0097-4CB0-877A-983EDCB9458C}"/>
    <cellStyle name="20% - Accent1 4" xfId="243" xr:uid="{DE472227-6B49-4372-B6FE-70EA2B018720}"/>
    <cellStyle name="20% - Accent1 4 10" xfId="30415" xr:uid="{2849A90B-C0BC-480A-A8C3-C124059D22BD}"/>
    <cellStyle name="20% - Accent1 4 11" xfId="39553" xr:uid="{CB3A8E22-47D2-4DA8-8CF2-BC928C08223A}"/>
    <cellStyle name="20% - Accent1 4 2" xfId="2302" xr:uid="{E6BDE4F8-204B-41DE-BCC2-F120A8068BE5}"/>
    <cellStyle name="20% - Accent1 4 2 2" xfId="3283" xr:uid="{44207E4B-83AC-4E63-93E7-6142084D829B}"/>
    <cellStyle name="20% - Accent1 4 2 2 2" xfId="6521" xr:uid="{6B702FC7-8DE1-4460-8980-09FAB59D9807}"/>
    <cellStyle name="20% - Accent1 4 2 2 2 2" xfId="9063" xr:uid="{5AF2DAAE-28C1-498C-9267-05AFE91F2510}"/>
    <cellStyle name="20% - Accent1 4 2 2 2 2 2" xfId="20205" xr:uid="{6988544C-5A67-4442-B391-A49730DC0F66}"/>
    <cellStyle name="20% - Accent1 4 2 2 2 2 3" xfId="38397" xr:uid="{0B2C65A9-FC75-435B-8E57-A30776F05118}"/>
    <cellStyle name="20% - Accent1 4 2 2 2 3" xfId="9064" xr:uid="{C6B47751-344C-4C26-A80D-FD24A3E6A6F6}"/>
    <cellStyle name="20% - Accent1 4 2 2 2 3 2" xfId="20206" xr:uid="{8E95FAE1-1AA2-4044-BCA5-3F02ECC75949}"/>
    <cellStyle name="20% - Accent1 4 2 2 2 3 3" xfId="34430" xr:uid="{217196BA-444E-437E-B380-1A20F261A098}"/>
    <cellStyle name="20% - Accent1 4 2 2 2 4" xfId="17959" xr:uid="{432BD729-A737-4E20-94C3-88E1F7F919EB}"/>
    <cellStyle name="20% - Accent1 4 2 2 2 5" xfId="28808" xr:uid="{F2A51375-C497-46D3-A412-1D82A960A7CA}"/>
    <cellStyle name="20% - Accent1 4 2 2 2 6" xfId="32477" xr:uid="{D1553996-4EE4-4BA4-B5CB-9AB61D401B51}"/>
    <cellStyle name="20% - Accent1 4 2 2 2 7" xfId="44082" xr:uid="{98892E49-6297-4237-9D38-A44B6D645774}"/>
    <cellStyle name="20% - Accent1 4 2 2 3" xfId="9065" xr:uid="{D03F075A-4F93-4F4A-BB91-A6057E19F85B}"/>
    <cellStyle name="20% - Accent1 4 2 2 3 2" xfId="20207" xr:uid="{6B80BC26-22AD-4B61-9909-4000915317A1}"/>
    <cellStyle name="20% - Accent1 4 2 2 3 3" xfId="36416" xr:uid="{AFE877AC-1302-4D90-8B16-E2C6C3AACAF9}"/>
    <cellStyle name="20% - Accent1 4 2 2 4" xfId="14903" xr:uid="{4B7D9646-33AF-49C7-BE25-4C261EF3750F}"/>
    <cellStyle name="20% - Accent1 4 2 2 5" xfId="25752" xr:uid="{9BF5A271-0ED6-4423-A341-ED5C7903CB96}"/>
    <cellStyle name="20% - Accent1 4 2 2 6" xfId="31902" xr:uid="{1AA44A3B-C39E-4572-8580-0126BF4D297B}"/>
    <cellStyle name="20% - Accent1 4 2 2 7" xfId="41026" xr:uid="{44DC3F63-269E-405B-90C5-45B82C638F51}"/>
    <cellStyle name="20% - Accent1 4 2 3" xfId="5541" xr:uid="{113F340A-ED45-4394-A9FB-10E25C7934DA}"/>
    <cellStyle name="20% - Accent1 4 2 3 2" xfId="9066" xr:uid="{AF841F41-0E51-4005-B24F-4DA3889C6213}"/>
    <cellStyle name="20% - Accent1 4 2 3 2 2" xfId="20208" xr:uid="{31C6E383-4AB2-4C4F-9331-276636FCAC9A}"/>
    <cellStyle name="20% - Accent1 4 2 3 2 3" xfId="37892" xr:uid="{9131491E-11C0-4818-9613-F65D0285B271}"/>
    <cellStyle name="20% - Accent1 4 2 3 3" xfId="9067" xr:uid="{0ECB1F50-CF76-416B-A0DD-EC9766AC3732}"/>
    <cellStyle name="20% - Accent1 4 2 3 3 2" xfId="20209" xr:uid="{BD7BE1BF-44E3-4D26-AC1A-9B66E1C1EFB3}"/>
    <cellStyle name="20% - Accent1 4 2 3 3 3" xfId="33937" xr:uid="{E9FAF05B-A4BC-43A7-BE36-F5AFC8B39BFC}"/>
    <cellStyle name="20% - Accent1 4 2 3 4" xfId="16979" xr:uid="{D01F698D-7730-4404-B633-DF27001BBA88}"/>
    <cellStyle name="20% - Accent1 4 2 3 5" xfId="27828" xr:uid="{F35536F2-AE9C-42F7-A738-0481901A350D}"/>
    <cellStyle name="20% - Accent1 4 2 3 6" xfId="32476" xr:uid="{1094B7E1-B802-439F-8A6B-F679FE13CCF5}"/>
    <cellStyle name="20% - Accent1 4 2 3 7" xfId="43102" xr:uid="{F9961DAF-CEC1-4C3E-82E5-49BD2D659D44}"/>
    <cellStyle name="20% - Accent1 4 2 4" xfId="9068" xr:uid="{E4FF71FE-35DF-45F7-97BD-A90D2F783D85}"/>
    <cellStyle name="20% - Accent1 4 2 4 2" xfId="20210" xr:uid="{63404491-0213-4B2E-9BDC-07E0A6A2520B}"/>
    <cellStyle name="20% - Accent1 4 2 4 3" xfId="35909" xr:uid="{0ECD3857-030F-4253-8FB6-AF449F878473}"/>
    <cellStyle name="20% - Accent1 4 2 5" xfId="13923" xr:uid="{9EB484B6-45F7-48C7-B9EB-2BD20DC881BE}"/>
    <cellStyle name="20% - Accent1 4 2 6" xfId="24772" xr:uid="{3E4263FA-372E-4F36-9975-F89E0FF5959C}"/>
    <cellStyle name="20% - Accent1 4 2 7" xfId="30922" xr:uid="{4E61434C-F3A9-4A51-9006-403970C62DF2}"/>
    <cellStyle name="20% - Accent1 4 2 8" xfId="40046" xr:uid="{C9CB5BFD-A41A-4269-8ED8-98048A3B5324}"/>
    <cellStyle name="20% - Accent1 4 3" xfId="2790" xr:uid="{AB9D61F7-12F9-4844-86A7-A9C457E75FCF}"/>
    <cellStyle name="20% - Accent1 4 3 2" xfId="6028" xr:uid="{7B79C9D2-8EFC-4C34-B11B-CE730B8113BE}"/>
    <cellStyle name="20% - Accent1 4 3 2 2" xfId="9069" xr:uid="{CC178C9C-89C8-43A2-8C13-7C3012FB431B}"/>
    <cellStyle name="20% - Accent1 4 3 2 2 2" xfId="20211" xr:uid="{C1239D3F-2A02-46BA-AF41-BE86773BB5EB}"/>
    <cellStyle name="20% - Accent1 4 3 2 2 3" xfId="38398" xr:uid="{37913FF7-DF78-4AC2-8412-6C3D3C68F64D}"/>
    <cellStyle name="20% - Accent1 4 3 2 3" xfId="9070" xr:uid="{88ACED93-EE27-4219-9E1B-16B9B39356F3}"/>
    <cellStyle name="20% - Accent1 4 3 2 3 2" xfId="20212" xr:uid="{B6BB8178-1561-476D-91BC-D6527F5159C5}"/>
    <cellStyle name="20% - Accent1 4 3 2 3 3" xfId="34431" xr:uid="{733B9FE8-D45D-412D-8A97-DF5982976503}"/>
    <cellStyle name="20% - Accent1 4 3 2 4" xfId="17466" xr:uid="{2A443F7B-5658-44DD-9C60-E81A005C6FBA}"/>
    <cellStyle name="20% - Accent1 4 3 2 5" xfId="28315" xr:uid="{288D24FD-6FB5-4C71-8A85-1E62297E6098}"/>
    <cellStyle name="20% - Accent1 4 3 2 6" xfId="32478" xr:uid="{6136F9A9-56CA-48CD-9F4B-5CC935FF0AC5}"/>
    <cellStyle name="20% - Accent1 4 3 2 7" xfId="43589" xr:uid="{49F5A46C-A8DC-4CBE-BDB7-42D140855D32}"/>
    <cellStyle name="20% - Accent1 4 3 3" xfId="9071" xr:uid="{6D58F371-E2AE-45BF-9ACA-0BDB1AD2AE7B}"/>
    <cellStyle name="20% - Accent1 4 3 3 2" xfId="20213" xr:uid="{318FDDB1-7F43-4BAD-8F00-5BBA5B2348A5}"/>
    <cellStyle name="20% - Accent1 4 3 3 3" xfId="36417" xr:uid="{496CA41D-85DE-4FBA-935A-20D9B1DC6F22}"/>
    <cellStyle name="20% - Accent1 4 3 4" xfId="14410" xr:uid="{6C5E965F-D2F0-418E-AFDC-C9048D5008E1}"/>
    <cellStyle name="20% - Accent1 4 3 5" xfId="25259" xr:uid="{D8F98747-6F69-4C98-B9EB-75472EEA6D97}"/>
    <cellStyle name="20% - Accent1 4 3 6" xfId="31409" xr:uid="{448A245E-5E05-43D3-8266-08868E9A1C57}"/>
    <cellStyle name="20% - Accent1 4 3 7" xfId="40533" xr:uid="{07D73FF1-981D-4359-B143-A2471E28C9BA}"/>
    <cellStyle name="20% - Accent1 4 4" xfId="3771" xr:uid="{6BB9D7D4-88CD-4C25-9566-D869C808B29C}"/>
    <cellStyle name="20% - Accent1 4 4 2" xfId="7010" xr:uid="{7F2C75D5-6CE7-4C1C-8ED5-F84B7D6CA782}"/>
    <cellStyle name="20% - Accent1 4 4 2 2" xfId="18448" xr:uid="{5BBF528C-8AAC-4384-9B8D-F2AA250D0056}"/>
    <cellStyle name="20% - Accent1 4 4 2 3" xfId="29297" xr:uid="{775479B5-C25A-4E41-A142-774DB0BAD99D}"/>
    <cellStyle name="20% - Accent1 4 4 2 4" xfId="37598" xr:uid="{2512A295-F5B5-4C67-A50E-1E6ABDF7D9AE}"/>
    <cellStyle name="20% - Accent1 4 4 2 5" xfId="44571" xr:uid="{E38D8642-8EC2-4216-B936-C69716EA6CE0}"/>
    <cellStyle name="20% - Accent1 4 4 3" xfId="9072" xr:uid="{E7662554-4DBC-434B-BE3D-873D66F1D273}"/>
    <cellStyle name="20% - Accent1 4 4 3 2" xfId="20214" xr:uid="{37EEFF05-7100-4E1B-9BD6-C6CA11883A9B}"/>
    <cellStyle name="20% - Accent1 4 4 3 3" xfId="33802" xr:uid="{855A4836-933F-4C6A-B278-4209C851AD32}"/>
    <cellStyle name="20% - Accent1 4 4 4" xfId="15392" xr:uid="{B0B6CBD8-387B-473B-860B-F80188DDC02F}"/>
    <cellStyle name="20% - Accent1 4 4 5" xfId="26241" xr:uid="{FACA1CED-B588-4581-8C26-FC1557B4FFAB}"/>
    <cellStyle name="20% - Accent1 4 4 6" xfId="32479" xr:uid="{989CD06B-6720-49DC-8B3E-8DCEAA5DEC2B}"/>
    <cellStyle name="20% - Accent1 4 4 7" xfId="41515" xr:uid="{6ED4A657-C75A-4219-8149-7665159AF498}"/>
    <cellStyle name="20% - Accent1 4 5" xfId="4319" xr:uid="{401A106C-9AA6-401B-A03F-0CD938597E6C}"/>
    <cellStyle name="20% - Accent1 4 5 2" xfId="7375" xr:uid="{0B8BF528-013E-4B85-B38C-0F55FD8175F3}"/>
    <cellStyle name="20% - Accent1 4 5 2 2" xfId="18813" xr:uid="{3716EEF2-EF8D-452D-A261-90A77F37C3B3}"/>
    <cellStyle name="20% - Accent1 4 5 2 3" xfId="29662" xr:uid="{9B43BE8A-300D-4A99-BEA1-26D450391A53}"/>
    <cellStyle name="20% - Accent1 4 5 2 4" xfId="35617" xr:uid="{97BFBFB6-76A4-4ABA-84CF-9DCEB6498BF5}"/>
    <cellStyle name="20% - Accent1 4 5 2 5" xfId="44936" xr:uid="{48087977-E6C8-4EAA-B255-8CF8170896D5}"/>
    <cellStyle name="20% - Accent1 4 5 3" xfId="15757" xr:uid="{290876DE-60DD-4428-AF21-2D557FFF4801}"/>
    <cellStyle name="20% - Accent1 4 5 4" xfId="26606" xr:uid="{EBA616BA-D494-4B57-92C0-E5843B2A15C1}"/>
    <cellStyle name="20% - Accent1 4 5 5" xfId="32475" xr:uid="{DC95F37D-EDBB-432F-8692-B11EC8189931}"/>
    <cellStyle name="20% - Accent1 4 5 6" xfId="41880" xr:uid="{023FDDF7-2C63-477B-92A6-F7A58FB51354}"/>
    <cellStyle name="20% - Accent1 4 6" xfId="4681" xr:uid="{8513BEB6-C7DA-4274-A5B5-7835DD43160F}"/>
    <cellStyle name="20% - Accent1 4 6 2" xfId="7737" xr:uid="{E9DBC231-BD65-4106-B249-30BBA115A40C}"/>
    <cellStyle name="20% - Accent1 4 6 2 2" xfId="19175" xr:uid="{2C8AA607-8366-4B77-A755-58546D62CD6D}"/>
    <cellStyle name="20% - Accent1 4 6 2 3" xfId="30024" xr:uid="{6EEFC8E4-DCCC-4537-95FF-30CC70C293AB}"/>
    <cellStyle name="20% - Accent1 4 6 2 4" xfId="45298" xr:uid="{F49FB938-D508-4012-BB68-7271616F4A3A}"/>
    <cellStyle name="20% - Accent1 4 6 3" xfId="16119" xr:uid="{C13372E3-9EEC-404C-8A3C-2FB4EB9EB60A}"/>
    <cellStyle name="20% - Accent1 4 6 4" xfId="26968" xr:uid="{6A3E105C-2553-4F90-AFEB-99A04FF65351}"/>
    <cellStyle name="20% - Accent1 4 6 5" xfId="42242" xr:uid="{8B8D1918-8BB6-4B75-9457-FFD540C0D874}"/>
    <cellStyle name="20% - Accent1 4 7" xfId="5048" xr:uid="{3FAD68C5-431C-4D8F-A3CF-F6CC6DBEE970}"/>
    <cellStyle name="20% - Accent1 4 7 2" xfId="16486" xr:uid="{70C4C2FD-018F-446F-9812-1694DDFD5B5B}"/>
    <cellStyle name="20% - Accent1 4 7 3" xfId="27335" xr:uid="{1168F2E5-B62B-4B96-9216-D9476C4EAAE3}"/>
    <cellStyle name="20% - Accent1 4 7 4" xfId="42609" xr:uid="{7E84B5C2-684A-495C-8E80-15EB54A23F87}"/>
    <cellStyle name="20% - Accent1 4 8" xfId="13430" xr:uid="{522D6A47-C0B6-4DCE-98C7-B06C0EDF5763}"/>
    <cellStyle name="20% - Accent1 4 9" xfId="24279" xr:uid="{E8BB3FF9-4A00-4A99-9BF2-1A25B4273376}"/>
    <cellStyle name="20% - Accent1 5" xfId="244" xr:uid="{F6AAA6C1-C053-4DD6-BBF4-39128A868277}"/>
    <cellStyle name="20% - Accent1 5 10" xfId="30416" xr:uid="{5D27BA7F-D47B-4D66-A373-5873D3B766D6}"/>
    <cellStyle name="20% - Accent1 5 11" xfId="39554" xr:uid="{45E2BF03-C2E4-40B9-932D-33B69F3459B6}"/>
    <cellStyle name="20% - Accent1 5 2" xfId="2303" xr:uid="{7FA4F122-7DF0-41D4-98E1-8CC25D3EB186}"/>
    <cellStyle name="20% - Accent1 5 2 2" xfId="3284" xr:uid="{ED6838C7-D7A5-4906-9353-7DAACD6220EE}"/>
    <cellStyle name="20% - Accent1 5 2 2 2" xfId="6522" xr:uid="{F4035C13-4F0C-4383-A6C0-10B9878F75DA}"/>
    <cellStyle name="20% - Accent1 5 2 2 2 2" xfId="9073" xr:uid="{687E6357-C5DA-4884-9CEE-0D78BCAE1F42}"/>
    <cellStyle name="20% - Accent1 5 2 2 2 2 2" xfId="20215" xr:uid="{356B8D22-96EC-4FD3-94B7-2EA27EBB80F0}"/>
    <cellStyle name="20% - Accent1 5 2 2 2 2 3" xfId="38399" xr:uid="{7F2621E1-2747-4262-9368-1AE22BD247A9}"/>
    <cellStyle name="20% - Accent1 5 2 2 2 3" xfId="9074" xr:uid="{1F4D715C-600A-43C1-B294-591E41E2116F}"/>
    <cellStyle name="20% - Accent1 5 2 2 2 3 2" xfId="20216" xr:uid="{C3B32186-D1B9-44D8-BB3F-140E903BB973}"/>
    <cellStyle name="20% - Accent1 5 2 2 2 3 3" xfId="34432" xr:uid="{E6DAD151-D834-48E7-BEF4-A51B7BD88CDB}"/>
    <cellStyle name="20% - Accent1 5 2 2 2 4" xfId="17960" xr:uid="{6A380256-BD6D-4A5F-90B5-2988483E12E7}"/>
    <cellStyle name="20% - Accent1 5 2 2 2 5" xfId="28809" xr:uid="{D8AB10ED-8115-4A14-BB8B-A8DDF98069F5}"/>
    <cellStyle name="20% - Accent1 5 2 2 2 6" xfId="32482" xr:uid="{9E63AE9C-C1DA-40A3-B9AD-181EF924332E}"/>
    <cellStyle name="20% - Accent1 5 2 2 2 7" xfId="44083" xr:uid="{5AA13312-3345-4D53-8B42-C677BE05FC1D}"/>
    <cellStyle name="20% - Accent1 5 2 2 3" xfId="9075" xr:uid="{AA470BE9-C934-42CC-B6B8-BBA60D2EF04B}"/>
    <cellStyle name="20% - Accent1 5 2 2 3 2" xfId="20217" xr:uid="{C915A470-F5B9-48D3-A215-5E8951756F70}"/>
    <cellStyle name="20% - Accent1 5 2 2 3 3" xfId="36418" xr:uid="{A0E37962-875E-4209-9005-6A2317E899F3}"/>
    <cellStyle name="20% - Accent1 5 2 2 4" xfId="14904" xr:uid="{07354C32-B271-4923-929C-A57AE5CB60CF}"/>
    <cellStyle name="20% - Accent1 5 2 2 5" xfId="25753" xr:uid="{20C00CB0-8431-4FBF-B330-3B0BA9EE54FF}"/>
    <cellStyle name="20% - Accent1 5 2 2 6" xfId="31903" xr:uid="{88FD3AA2-6F79-43EC-88D5-3978C7ECC660}"/>
    <cellStyle name="20% - Accent1 5 2 2 7" xfId="41027" xr:uid="{8B9E3C0E-4539-4873-BFCB-ED1336EA898B}"/>
    <cellStyle name="20% - Accent1 5 2 3" xfId="5542" xr:uid="{2FAC8C25-3A54-498D-90A4-F3C471975EB1}"/>
    <cellStyle name="20% - Accent1 5 2 3 2" xfId="9076" xr:uid="{432C1116-4A67-4395-9D71-A32C62F20D5E}"/>
    <cellStyle name="20% - Accent1 5 2 3 2 2" xfId="20218" xr:uid="{DBED5698-5307-4641-99AE-7283ED5B30E5}"/>
    <cellStyle name="20% - Accent1 5 2 3 2 3" xfId="37893" xr:uid="{EF876705-4B10-4176-9920-6CCC9D14D3A3}"/>
    <cellStyle name="20% - Accent1 5 2 3 3" xfId="9077" xr:uid="{D0E65D33-9B3F-41C7-A860-689CE045DDDC}"/>
    <cellStyle name="20% - Accent1 5 2 3 3 2" xfId="20219" xr:uid="{CC49E5C8-CA37-467A-8173-CA4BBE513027}"/>
    <cellStyle name="20% - Accent1 5 2 3 3 3" xfId="33938" xr:uid="{BDCB2BD2-37B5-4611-AFC1-E2E1390849D2}"/>
    <cellStyle name="20% - Accent1 5 2 3 4" xfId="16980" xr:uid="{5BCEDC08-33FD-430B-9CEB-CD0CB64AA008}"/>
    <cellStyle name="20% - Accent1 5 2 3 5" xfId="27829" xr:uid="{54B3DAAA-4C8B-4CCE-83C8-A643439C7293}"/>
    <cellStyle name="20% - Accent1 5 2 3 6" xfId="32481" xr:uid="{71F7D768-D6C8-4B91-8063-ED57B54548D8}"/>
    <cellStyle name="20% - Accent1 5 2 3 7" xfId="43103" xr:uid="{ABF4E5D4-66B0-4303-875A-B5007FB6D147}"/>
    <cellStyle name="20% - Accent1 5 2 4" xfId="9078" xr:uid="{080A9C5F-38F3-47B1-9681-BECE3BA75E8D}"/>
    <cellStyle name="20% - Accent1 5 2 4 2" xfId="20220" xr:uid="{598DDCF4-3A8D-41C5-89DE-82E7A63AF52D}"/>
    <cellStyle name="20% - Accent1 5 2 4 3" xfId="35910" xr:uid="{8086FE7F-4B2C-4FB8-82F8-03C689F9ABBB}"/>
    <cellStyle name="20% - Accent1 5 2 5" xfId="13924" xr:uid="{740DE74B-99B3-40E2-AC09-36D0DAC61BEC}"/>
    <cellStyle name="20% - Accent1 5 2 6" xfId="24773" xr:uid="{27603C71-BFE7-4B50-8724-ED11C08CE70C}"/>
    <cellStyle name="20% - Accent1 5 2 7" xfId="30923" xr:uid="{4FE6C53E-6B26-434E-984E-FA471EDD1F66}"/>
    <cellStyle name="20% - Accent1 5 2 8" xfId="40047" xr:uid="{424D4D85-B0CB-41FB-BC73-1EDAD0F7843C}"/>
    <cellStyle name="20% - Accent1 5 3" xfId="2791" xr:uid="{581C9543-163D-449D-9985-F140346645E9}"/>
    <cellStyle name="20% - Accent1 5 3 2" xfId="6029" xr:uid="{87B14602-02E0-41C2-A428-F6486EC0B3BC}"/>
    <cellStyle name="20% - Accent1 5 3 2 2" xfId="9079" xr:uid="{5356FC6A-4A55-494A-9186-53296C907A11}"/>
    <cellStyle name="20% - Accent1 5 3 2 2 2" xfId="20221" xr:uid="{81AA8172-9FDA-4700-A29C-2F21DFB672EF}"/>
    <cellStyle name="20% - Accent1 5 3 2 2 3" xfId="38400" xr:uid="{07D82B5C-259C-4D55-9561-B0F5A50FDA26}"/>
    <cellStyle name="20% - Accent1 5 3 2 3" xfId="9080" xr:uid="{6F059312-3D16-4A63-80E7-8DC38D4447BD}"/>
    <cellStyle name="20% - Accent1 5 3 2 3 2" xfId="20222" xr:uid="{70CDC816-EDE6-4F0E-81B4-84780FA1685D}"/>
    <cellStyle name="20% - Accent1 5 3 2 3 3" xfId="34433" xr:uid="{B3E2D700-EBF0-4A46-8F7C-8557F801A339}"/>
    <cellStyle name="20% - Accent1 5 3 2 4" xfId="17467" xr:uid="{3DB4EA98-9272-4B1F-9057-BEE70B892776}"/>
    <cellStyle name="20% - Accent1 5 3 2 5" xfId="28316" xr:uid="{1B26D281-F47F-4AA4-8FE7-C5920D3FA804}"/>
    <cellStyle name="20% - Accent1 5 3 2 6" xfId="32483" xr:uid="{2D00594E-16AF-4C16-87A6-9A47E00F0E03}"/>
    <cellStyle name="20% - Accent1 5 3 2 7" xfId="43590" xr:uid="{2445B2DE-8478-423D-82A3-063A9ED911AC}"/>
    <cellStyle name="20% - Accent1 5 3 3" xfId="9081" xr:uid="{049125E4-A5DE-4D21-8BCD-80A5BB236EFA}"/>
    <cellStyle name="20% - Accent1 5 3 3 2" xfId="20223" xr:uid="{D9F579AF-F138-48CF-83A6-138A5E83EF7B}"/>
    <cellStyle name="20% - Accent1 5 3 3 3" xfId="36419" xr:uid="{F3B4C9B0-F4FC-464A-AAF1-DD0BB15B762A}"/>
    <cellStyle name="20% - Accent1 5 3 4" xfId="14411" xr:uid="{46104D4B-1EE4-4ACD-8B8F-C08035015AF6}"/>
    <cellStyle name="20% - Accent1 5 3 5" xfId="25260" xr:uid="{1A06AA63-A181-4104-8BB5-6D2CD614C618}"/>
    <cellStyle name="20% - Accent1 5 3 6" xfId="31410" xr:uid="{00BB4430-239B-41E5-B397-476909A14144}"/>
    <cellStyle name="20% - Accent1 5 3 7" xfId="40534" xr:uid="{91B5AC76-D668-4B04-8490-470D5685F45D}"/>
    <cellStyle name="20% - Accent1 5 4" xfId="3772" xr:uid="{9E76A781-F457-436E-BC0C-640DB3B96CBA}"/>
    <cellStyle name="20% - Accent1 5 4 2" xfId="7011" xr:uid="{ADC5EB94-7C91-4520-AD30-0BC86157C4CF}"/>
    <cellStyle name="20% - Accent1 5 4 2 2" xfId="18449" xr:uid="{AAA7B9DC-68E0-44CF-AF6A-CBB14E6BDDCF}"/>
    <cellStyle name="20% - Accent1 5 4 2 3" xfId="29298" xr:uid="{2E548BEE-C94A-410F-ADC7-D55D0A0654B6}"/>
    <cellStyle name="20% - Accent1 5 4 2 4" xfId="37612" xr:uid="{3ED36975-389C-4DB7-83F3-61B389129656}"/>
    <cellStyle name="20% - Accent1 5 4 2 5" xfId="44572" xr:uid="{B2074591-127E-48B8-B07C-F141951D3761}"/>
    <cellStyle name="20% - Accent1 5 4 3" xfId="9082" xr:uid="{428D79CF-9ADC-4212-8F03-EC7522145843}"/>
    <cellStyle name="20% - Accent1 5 4 3 2" xfId="20224" xr:uid="{D3EF8C56-1DD2-4C42-A86E-12F27D741C22}"/>
    <cellStyle name="20% - Accent1 5 4 3 3" xfId="33811" xr:uid="{AE1BACCE-D2A6-4238-BFC9-BA227EE2E6EF}"/>
    <cellStyle name="20% - Accent1 5 4 4" xfId="15393" xr:uid="{6570AF0C-F64F-40EE-B571-CFE805BC7BF0}"/>
    <cellStyle name="20% - Accent1 5 4 5" xfId="26242" xr:uid="{42DEAA06-8536-4F6B-875C-335DEA6408D6}"/>
    <cellStyle name="20% - Accent1 5 4 6" xfId="32484" xr:uid="{68EC43A8-8334-4826-86B2-DB21BF937D3B}"/>
    <cellStyle name="20% - Accent1 5 4 7" xfId="41516" xr:uid="{8F2C50AD-0D81-4996-8CA9-6727BCEB6F9C}"/>
    <cellStyle name="20% - Accent1 5 5" xfId="4320" xr:uid="{693A9C2B-28D1-49B7-9D0C-9FEF33974A5E}"/>
    <cellStyle name="20% - Accent1 5 5 2" xfId="7376" xr:uid="{8BE9A765-E2DE-45A1-B794-80A976A84A25}"/>
    <cellStyle name="20% - Accent1 5 5 2 2" xfId="18814" xr:uid="{AF201A6A-37F4-4757-8E37-7AB801DD1EDD}"/>
    <cellStyle name="20% - Accent1 5 5 2 3" xfId="29663" xr:uid="{A6954C7F-2029-4415-B13C-A126A237E2DC}"/>
    <cellStyle name="20% - Accent1 5 5 2 4" xfId="35631" xr:uid="{6AC8C86C-0616-4ED1-82FB-E333EEF64F54}"/>
    <cellStyle name="20% - Accent1 5 5 2 5" xfId="44937" xr:uid="{CD688A3B-56D4-47C7-9A66-2126706B2E20}"/>
    <cellStyle name="20% - Accent1 5 5 3" xfId="15758" xr:uid="{9DE2F448-5D03-4212-B24E-139E501C26C8}"/>
    <cellStyle name="20% - Accent1 5 5 4" xfId="26607" xr:uid="{B5576B46-B995-4A59-9773-4234B0328842}"/>
    <cellStyle name="20% - Accent1 5 5 5" xfId="32480" xr:uid="{7E916E2F-5380-4A95-97CF-A840DDDE489D}"/>
    <cellStyle name="20% - Accent1 5 5 6" xfId="41881" xr:uid="{E9F0333D-DC05-41C2-807D-F17E1C680843}"/>
    <cellStyle name="20% - Accent1 5 6" xfId="4682" xr:uid="{6427CFF1-F256-4608-85B5-0F92681F6F75}"/>
    <cellStyle name="20% - Accent1 5 6 2" xfId="7738" xr:uid="{827EFF3E-329D-477D-A49B-AC9698756E3A}"/>
    <cellStyle name="20% - Accent1 5 6 2 2" xfId="19176" xr:uid="{64BCC8CF-B0F5-4C87-A073-0F073273A5B1}"/>
    <cellStyle name="20% - Accent1 5 6 2 3" xfId="30025" xr:uid="{7CAE0F71-71DA-4193-96DE-9D4F3F25B7FA}"/>
    <cellStyle name="20% - Accent1 5 6 2 4" xfId="45299" xr:uid="{717F5867-AD5A-449F-8751-E953C70C91A6}"/>
    <cellStyle name="20% - Accent1 5 6 3" xfId="16120" xr:uid="{8D36E557-9A5A-412A-8413-767907511C3B}"/>
    <cellStyle name="20% - Accent1 5 6 4" xfId="26969" xr:uid="{2827BFAC-518F-4968-8D35-5B0BADCE4E39}"/>
    <cellStyle name="20% - Accent1 5 6 5" xfId="42243" xr:uid="{2FC6AC1A-53B6-459D-985D-E3A9195B4B03}"/>
    <cellStyle name="20% - Accent1 5 7" xfId="5049" xr:uid="{18CC0F8F-0FB5-415C-BD19-A6567F3273AC}"/>
    <cellStyle name="20% - Accent1 5 7 2" xfId="16487" xr:uid="{B50C15F6-6D19-4C04-9956-1F769C20B173}"/>
    <cellStyle name="20% - Accent1 5 7 3" xfId="27336" xr:uid="{355255C8-E89B-472F-B19B-D4A489CDC080}"/>
    <cellStyle name="20% - Accent1 5 7 4" xfId="42610" xr:uid="{3AAE0856-0941-4052-B37B-B9B732FBA34A}"/>
    <cellStyle name="20% - Accent1 5 8" xfId="13431" xr:uid="{D2F9ECDF-C123-462A-9C11-4832F89E9D7F}"/>
    <cellStyle name="20% - Accent1 5 9" xfId="24280" xr:uid="{C8073B00-96B0-4C9A-A7A3-6153CFA38F77}"/>
    <cellStyle name="20% - Accent1 6" xfId="245" xr:uid="{63AD6958-2E42-4641-B087-C8FA8581D575}"/>
    <cellStyle name="20% - Accent1 6 10" xfId="30501" xr:uid="{79966BCF-C778-43F6-975E-657CA8439BD7}"/>
    <cellStyle name="20% - Accent1 6 11" xfId="39555" xr:uid="{CFA30814-1746-47FC-862A-1280994789D6}"/>
    <cellStyle name="20% - Accent1 6 2" xfId="2304" xr:uid="{F5B88C8C-69EC-400F-8517-63911DE42546}"/>
    <cellStyle name="20% - Accent1 6 2 2" xfId="3285" xr:uid="{E9D01C43-B344-4D5C-80C8-97D2C798D299}"/>
    <cellStyle name="20% - Accent1 6 2 2 2" xfId="6523" xr:uid="{7E5064F3-2B65-4D4A-BBAB-3C3A0D016FB0}"/>
    <cellStyle name="20% - Accent1 6 2 2 2 2" xfId="9083" xr:uid="{35170AD2-21D9-404B-B632-80310FE85D50}"/>
    <cellStyle name="20% - Accent1 6 2 2 2 2 2" xfId="20225" xr:uid="{7F1D50B4-FCA9-48B6-B1F0-01956F7E019E}"/>
    <cellStyle name="20% - Accent1 6 2 2 2 2 3" xfId="38401" xr:uid="{8D45A70E-84AA-4817-BF3D-8D3FF9C1A506}"/>
    <cellStyle name="20% - Accent1 6 2 2 2 3" xfId="9084" xr:uid="{52977089-D420-4283-95CF-FBA171EEBD2F}"/>
    <cellStyle name="20% - Accent1 6 2 2 2 3 2" xfId="20226" xr:uid="{311D9236-B428-46FB-9229-C4C484CEE3C1}"/>
    <cellStyle name="20% - Accent1 6 2 2 2 3 3" xfId="34434" xr:uid="{5550D793-885C-4B92-A19D-C84A1853F063}"/>
    <cellStyle name="20% - Accent1 6 2 2 2 4" xfId="17961" xr:uid="{4EE9DA29-A677-4D0C-95A5-8546374118B6}"/>
    <cellStyle name="20% - Accent1 6 2 2 2 5" xfId="28810" xr:uid="{E0F7EB01-5485-4577-9917-59A8F67D049E}"/>
    <cellStyle name="20% - Accent1 6 2 2 2 6" xfId="32487" xr:uid="{59BA1F79-98BC-45D4-966D-FC278C463A66}"/>
    <cellStyle name="20% - Accent1 6 2 2 2 7" xfId="44084" xr:uid="{312CE48C-6D0B-4D73-A884-B6A1D194DBC0}"/>
    <cellStyle name="20% - Accent1 6 2 2 3" xfId="9085" xr:uid="{1DF5E134-73B7-4B9E-81B5-4806497BAB7C}"/>
    <cellStyle name="20% - Accent1 6 2 2 3 2" xfId="20227" xr:uid="{F343C46F-1982-42F4-AB1A-4961830A0D7A}"/>
    <cellStyle name="20% - Accent1 6 2 2 3 3" xfId="36420" xr:uid="{73CD3485-F5D8-4AA9-9896-BE35B16E0E02}"/>
    <cellStyle name="20% - Accent1 6 2 2 4" xfId="14905" xr:uid="{0D7785AD-ED45-4ACC-8DDC-B24010304E15}"/>
    <cellStyle name="20% - Accent1 6 2 2 5" xfId="25754" xr:uid="{7E6293EC-F168-443B-A38B-71BE6A1BF5F8}"/>
    <cellStyle name="20% - Accent1 6 2 2 6" xfId="31904" xr:uid="{0C045366-32C5-4C90-8AC8-85CA72B1FB45}"/>
    <cellStyle name="20% - Accent1 6 2 2 7" xfId="41028" xr:uid="{10DB3DEC-64C5-48AE-8817-824B17C7A065}"/>
    <cellStyle name="20% - Accent1 6 2 3" xfId="5543" xr:uid="{72F3066F-7493-4663-A717-D31BCAB08446}"/>
    <cellStyle name="20% - Accent1 6 2 3 2" xfId="9086" xr:uid="{A0AF5363-42AF-4A97-BF44-E9864283287B}"/>
    <cellStyle name="20% - Accent1 6 2 3 2 2" xfId="20228" xr:uid="{0B38447A-5C19-4619-81A0-B4186EAAAD11}"/>
    <cellStyle name="20% - Accent1 6 2 3 2 3" xfId="37894" xr:uid="{B6F255AA-86A7-4159-BD26-EE4D2F63EF7F}"/>
    <cellStyle name="20% - Accent1 6 2 3 3" xfId="9087" xr:uid="{BAD61307-EC31-48D1-ADD3-C82AFACF2803}"/>
    <cellStyle name="20% - Accent1 6 2 3 3 2" xfId="20229" xr:uid="{1BB2F917-3771-425F-A35C-6ACF20A75049}"/>
    <cellStyle name="20% - Accent1 6 2 3 3 3" xfId="33939" xr:uid="{EB0FC40C-C871-42D6-9895-B5C175F4D560}"/>
    <cellStyle name="20% - Accent1 6 2 3 4" xfId="16981" xr:uid="{5FEA95F3-AC2F-4CBA-8E3A-FEB674BF6C05}"/>
    <cellStyle name="20% - Accent1 6 2 3 5" xfId="27830" xr:uid="{AE500EAB-B663-426A-A754-671D60D1F9C0}"/>
    <cellStyle name="20% - Accent1 6 2 3 6" xfId="32486" xr:uid="{910CF52F-0787-42B3-891A-B5356801FE02}"/>
    <cellStyle name="20% - Accent1 6 2 3 7" xfId="43104" xr:uid="{7BF49E03-EC05-46C5-8C02-E5758E036DB5}"/>
    <cellStyle name="20% - Accent1 6 2 4" xfId="9088" xr:uid="{2E234F97-94C2-4596-B59C-C48B1766D9CD}"/>
    <cellStyle name="20% - Accent1 6 2 4 2" xfId="20230" xr:uid="{89A9DEF2-5C5E-44A4-A7F9-7BC7394FE445}"/>
    <cellStyle name="20% - Accent1 6 2 4 3" xfId="35911" xr:uid="{F1D8F7DB-7C43-4B5D-AE85-62CC88405F26}"/>
    <cellStyle name="20% - Accent1 6 2 5" xfId="13925" xr:uid="{5772632B-57F8-41E3-9769-5F7F76FB35FB}"/>
    <cellStyle name="20% - Accent1 6 2 6" xfId="24774" xr:uid="{8BB70893-0ACC-4767-8D60-B2A973E1978E}"/>
    <cellStyle name="20% - Accent1 6 2 7" xfId="30924" xr:uid="{CE1BA907-2A9E-45B7-9A07-E20FE8E4DEB5}"/>
    <cellStyle name="20% - Accent1 6 2 8" xfId="40048" xr:uid="{F5C83361-2227-423B-8F32-22D8692AD31D}"/>
    <cellStyle name="20% - Accent1 6 3" xfId="2792" xr:uid="{E663ED19-A943-4343-9574-FB55FBF71269}"/>
    <cellStyle name="20% - Accent1 6 3 2" xfId="6030" xr:uid="{DEE14C47-A194-47C2-8773-415279BCB042}"/>
    <cellStyle name="20% - Accent1 6 3 2 2" xfId="9089" xr:uid="{68CD3A76-F9D6-4E86-B8E6-1578E91D6D91}"/>
    <cellStyle name="20% - Accent1 6 3 2 2 2" xfId="20231" xr:uid="{0DD161C6-ADDA-49A1-A8A5-65BE8D7C8FD3}"/>
    <cellStyle name="20% - Accent1 6 3 2 2 3" xfId="38402" xr:uid="{7441A902-C552-43C7-8F20-6F8B0E9D6C40}"/>
    <cellStyle name="20% - Accent1 6 3 2 3" xfId="9090" xr:uid="{DFABD65F-4193-49BE-AD25-56D1339176B9}"/>
    <cellStyle name="20% - Accent1 6 3 2 3 2" xfId="20232" xr:uid="{6C6B7491-F8A0-4FB3-AADC-12E2F88575EE}"/>
    <cellStyle name="20% - Accent1 6 3 2 3 3" xfId="34435" xr:uid="{635113D7-8D4A-424A-9C62-F9BDB0A75EED}"/>
    <cellStyle name="20% - Accent1 6 3 2 4" xfId="17468" xr:uid="{73EDF72A-E58C-48BC-8DE1-0852BDC6C708}"/>
    <cellStyle name="20% - Accent1 6 3 2 5" xfId="28317" xr:uid="{8817FD3A-BEF5-44C1-BC93-A355922552F3}"/>
    <cellStyle name="20% - Accent1 6 3 2 6" xfId="32488" xr:uid="{DF52CA99-DD34-43F6-BBC2-EB0B1C1ED490}"/>
    <cellStyle name="20% - Accent1 6 3 2 7" xfId="43591" xr:uid="{8F781D0D-E1C7-4E90-82D8-BAAEC5AD8784}"/>
    <cellStyle name="20% - Accent1 6 3 3" xfId="9091" xr:uid="{8886C3F2-7D80-41BF-B6F0-ECAC50303DC7}"/>
    <cellStyle name="20% - Accent1 6 3 3 2" xfId="20233" xr:uid="{ED54FEF1-F86D-40F2-B1F6-7CD7D3C7B29D}"/>
    <cellStyle name="20% - Accent1 6 3 3 3" xfId="36421" xr:uid="{C4730ECF-7B92-4551-B7CE-0AF9342D8FE6}"/>
    <cellStyle name="20% - Accent1 6 3 4" xfId="14412" xr:uid="{33B297D5-D729-4B8E-833E-B689C20B01DC}"/>
    <cellStyle name="20% - Accent1 6 3 5" xfId="25261" xr:uid="{E381D969-0E62-4679-B9AC-D84030AD86A9}"/>
    <cellStyle name="20% - Accent1 6 3 6" xfId="31411" xr:uid="{A629496A-B533-453B-B882-1346500A80DB}"/>
    <cellStyle name="20% - Accent1 6 3 7" xfId="40535" xr:uid="{5C88BDBA-DD1F-493B-9263-A3158D844A1B}"/>
    <cellStyle name="20% - Accent1 6 4" xfId="3773" xr:uid="{47B60542-932E-49D7-97D8-91F23D8D1A37}"/>
    <cellStyle name="20% - Accent1 6 4 2" xfId="7012" xr:uid="{705FB23E-750F-4FDC-9430-DA393FDFAE27}"/>
    <cellStyle name="20% - Accent1 6 4 2 2" xfId="18450" xr:uid="{A4F0BC20-9EE1-461E-A697-CACF7ED7EF0E}"/>
    <cellStyle name="20% - Accent1 6 4 2 3" xfId="29299" xr:uid="{D9056FD6-463A-400C-8D10-72EF247B29DC}"/>
    <cellStyle name="20% - Accent1 6 4 2 4" xfId="37642" xr:uid="{BD3DFBBA-9F1C-47DE-8E3F-8206A67964C4}"/>
    <cellStyle name="20% - Accent1 6 4 2 5" xfId="44573" xr:uid="{CD29E833-ED81-45D2-9558-E6A9102012D0}"/>
    <cellStyle name="20% - Accent1 6 4 3" xfId="9092" xr:uid="{99A28794-B926-494B-A545-322DE36ECAD7}"/>
    <cellStyle name="20% - Accent1 6 4 3 2" xfId="20234" xr:uid="{72F4D656-4AA7-4065-8283-71A1139F8781}"/>
    <cellStyle name="20% - Accent1 6 4 3 3" xfId="33831" xr:uid="{803D24E2-6C63-460B-A6EA-A12469E30DB8}"/>
    <cellStyle name="20% - Accent1 6 4 4" xfId="15394" xr:uid="{7F577842-354A-4D3E-96A8-31A720C1A352}"/>
    <cellStyle name="20% - Accent1 6 4 5" xfId="26243" xr:uid="{00BD3F0E-73CC-4910-971D-DFE78CAEED6A}"/>
    <cellStyle name="20% - Accent1 6 4 6" xfId="32489" xr:uid="{A5BD8944-C448-43DA-80AD-BEF6C39F55AB}"/>
    <cellStyle name="20% - Accent1 6 4 7" xfId="41517" xr:uid="{261308DB-9C97-4962-B288-D082167239CE}"/>
    <cellStyle name="20% - Accent1 6 5" xfId="4321" xr:uid="{6643F66A-B9AC-4366-BC21-246806F5AEBF}"/>
    <cellStyle name="20% - Accent1 6 5 2" xfId="7377" xr:uid="{FEC28380-EB36-405E-A27D-C88EC5F178EC}"/>
    <cellStyle name="20% - Accent1 6 5 2 2" xfId="18815" xr:uid="{B9E7C7E6-15A0-4977-A82E-4B057C71483F}"/>
    <cellStyle name="20% - Accent1 6 5 2 3" xfId="29664" xr:uid="{9E9B4229-1F47-4B68-8325-24BB67D76E8E}"/>
    <cellStyle name="20% - Accent1 6 5 2 4" xfId="35660" xr:uid="{3CFA37C8-ECFC-4A4A-AC47-A5189E3B4536}"/>
    <cellStyle name="20% - Accent1 6 5 2 5" xfId="44938" xr:uid="{0C5BF2F9-9523-4710-A2C8-EEF36BB5C1AA}"/>
    <cellStyle name="20% - Accent1 6 5 3" xfId="15759" xr:uid="{57FB16EE-96E6-42A1-8460-039E7914465D}"/>
    <cellStyle name="20% - Accent1 6 5 4" xfId="26608" xr:uid="{72248DD2-06C2-4913-8C42-C11DB6ABF7F7}"/>
    <cellStyle name="20% - Accent1 6 5 5" xfId="32485" xr:uid="{784C03BF-FBD9-40FD-9A2C-6288127EFB3E}"/>
    <cellStyle name="20% - Accent1 6 5 6" xfId="41882" xr:uid="{59F8D73A-3616-478D-A59B-D5CA4081AFA9}"/>
    <cellStyle name="20% - Accent1 6 6" xfId="4683" xr:uid="{16A9BC63-37B2-4CDC-9BB7-387F08318E4C}"/>
    <cellStyle name="20% - Accent1 6 6 2" xfId="7739" xr:uid="{0B96A3B3-B044-43D5-9A85-4D8393F522C6}"/>
    <cellStyle name="20% - Accent1 6 6 2 2" xfId="19177" xr:uid="{9084E498-51E8-40AD-9790-48C5854B7EEA}"/>
    <cellStyle name="20% - Accent1 6 6 2 3" xfId="30026" xr:uid="{0A74C3CD-791E-4D14-B506-C59D7B417211}"/>
    <cellStyle name="20% - Accent1 6 6 2 4" xfId="45300" xr:uid="{3D910ACE-FFD6-43EA-A48F-4E08009FD64E}"/>
    <cellStyle name="20% - Accent1 6 6 3" xfId="16121" xr:uid="{0F6D267B-A112-47E6-BD0C-8FE4F95232A5}"/>
    <cellStyle name="20% - Accent1 6 6 4" xfId="26970" xr:uid="{CFFF6ECF-86A0-4415-A9DE-565800E390A1}"/>
    <cellStyle name="20% - Accent1 6 6 5" xfId="42244" xr:uid="{46B6FCC5-8582-4BDB-A643-81C259B0C75C}"/>
    <cellStyle name="20% - Accent1 6 7" xfId="5050" xr:uid="{CD4BA1AA-48E3-4EB9-B2EE-E8ED18C6B8B6}"/>
    <cellStyle name="20% - Accent1 6 7 2" xfId="16488" xr:uid="{08C72D5B-3898-4778-89CA-933D42967434}"/>
    <cellStyle name="20% - Accent1 6 7 3" xfId="27337" xr:uid="{88D1A7AB-A6CF-4E47-9D18-399AD2DF472F}"/>
    <cellStyle name="20% - Accent1 6 7 4" xfId="42611" xr:uid="{D27ACED1-A5CC-44CD-A200-AEB8D4E95F6A}"/>
    <cellStyle name="20% - Accent1 6 8" xfId="13432" xr:uid="{EFA53340-D07E-4154-9824-6E27F2E60847}"/>
    <cellStyle name="20% - Accent1 6 9" xfId="24281" xr:uid="{58FC9840-A26E-41C6-A051-2D9D31A37E6E}"/>
    <cellStyle name="20% - Accent1 7" xfId="246" xr:uid="{7F8EA209-DB00-4A38-904C-3428F3E7B6F9}"/>
    <cellStyle name="20% - Accent1 7 10" xfId="30502" xr:uid="{BF2A8086-4B71-4654-AF56-F548C2BE5270}"/>
    <cellStyle name="20% - Accent1 7 11" xfId="39556" xr:uid="{B5E4EF2A-8107-4AA6-B138-6BA96ACB5B6D}"/>
    <cellStyle name="20% - Accent1 7 2" xfId="2305" xr:uid="{57ED4CD9-468C-43D1-97BB-A12383EABF43}"/>
    <cellStyle name="20% - Accent1 7 2 2" xfId="3286" xr:uid="{7D1EF514-6E22-40D1-BAEA-A76BE7035667}"/>
    <cellStyle name="20% - Accent1 7 2 2 2" xfId="6524" xr:uid="{36FF7301-A097-4A1E-88BB-4853F0910D93}"/>
    <cellStyle name="20% - Accent1 7 2 2 2 2" xfId="9093" xr:uid="{7A371CDC-5E68-47B7-ABE5-8E1A0E2DD7FB}"/>
    <cellStyle name="20% - Accent1 7 2 2 2 2 2" xfId="20235" xr:uid="{CFCDE391-FD55-442C-8D2B-E59B8F641E05}"/>
    <cellStyle name="20% - Accent1 7 2 2 2 2 3" xfId="38403" xr:uid="{B41D0032-A8D1-4AC4-98F3-96BC2E96BBAD}"/>
    <cellStyle name="20% - Accent1 7 2 2 2 3" xfId="9094" xr:uid="{05D85973-C973-4232-81FC-D3D8EA095482}"/>
    <cellStyle name="20% - Accent1 7 2 2 2 3 2" xfId="20236" xr:uid="{47C45F11-9B7A-4633-9905-3309F7A29F35}"/>
    <cellStyle name="20% - Accent1 7 2 2 2 3 3" xfId="34436" xr:uid="{028013F1-8CA8-4B20-8E29-5CDD752F5788}"/>
    <cellStyle name="20% - Accent1 7 2 2 2 4" xfId="17962" xr:uid="{C0C042B2-F97A-4CBC-B1BC-EC59F86A85B0}"/>
    <cellStyle name="20% - Accent1 7 2 2 2 5" xfId="28811" xr:uid="{8B6C2FCE-2048-4F7A-9499-99A6BF692FF5}"/>
    <cellStyle name="20% - Accent1 7 2 2 2 6" xfId="32492" xr:uid="{B0629EA9-FCCA-4155-9831-DA8D04B0731E}"/>
    <cellStyle name="20% - Accent1 7 2 2 2 7" xfId="44085" xr:uid="{5E53940E-F0D0-4CC1-8A8D-8D00281C61FE}"/>
    <cellStyle name="20% - Accent1 7 2 2 3" xfId="9095" xr:uid="{D8B0E2C6-2670-4442-A5EB-D4CA54127838}"/>
    <cellStyle name="20% - Accent1 7 2 2 3 2" xfId="20237" xr:uid="{60C1BB12-4251-4AC7-B2DE-1920C59BE000}"/>
    <cellStyle name="20% - Accent1 7 2 2 3 3" xfId="36422" xr:uid="{9A67AA51-3065-4292-AAB7-D48F900FE656}"/>
    <cellStyle name="20% - Accent1 7 2 2 4" xfId="14906" xr:uid="{995B587C-38DF-4993-824E-58E06E7C726E}"/>
    <cellStyle name="20% - Accent1 7 2 2 5" xfId="25755" xr:uid="{46492B2D-27C4-442B-9715-42003A5E7F90}"/>
    <cellStyle name="20% - Accent1 7 2 2 6" xfId="31905" xr:uid="{BBE27BCF-C8D5-4D2D-9E1B-88CFC02A1CC1}"/>
    <cellStyle name="20% - Accent1 7 2 2 7" xfId="41029" xr:uid="{CC750213-F94C-4BE2-96A2-9B1F285A5FBD}"/>
    <cellStyle name="20% - Accent1 7 2 3" xfId="5544" xr:uid="{8695A5B5-47F4-43F8-9FFC-E467ECFE92DC}"/>
    <cellStyle name="20% - Accent1 7 2 3 2" xfId="9096" xr:uid="{17E3B429-2082-49EC-BCF2-EAA9E5E241A9}"/>
    <cellStyle name="20% - Accent1 7 2 3 2 2" xfId="20238" xr:uid="{D83F562A-2521-4378-AA53-354FD6E29BF0}"/>
    <cellStyle name="20% - Accent1 7 2 3 2 3" xfId="37895" xr:uid="{E85E4AEE-3DE7-4239-91BD-2F1A53C28405}"/>
    <cellStyle name="20% - Accent1 7 2 3 3" xfId="9097" xr:uid="{FC34162A-2439-4AE5-A18F-2E9F79DE3E5E}"/>
    <cellStyle name="20% - Accent1 7 2 3 3 2" xfId="20239" xr:uid="{5E509D62-01AB-4628-BFB5-3A8E6C89DAF7}"/>
    <cellStyle name="20% - Accent1 7 2 3 3 3" xfId="33940" xr:uid="{707BA6BE-A10C-41C5-90EE-1E2E7824AC1B}"/>
    <cellStyle name="20% - Accent1 7 2 3 4" xfId="16982" xr:uid="{1FC1FA8E-B63A-4F02-8090-DB102FD04A4F}"/>
    <cellStyle name="20% - Accent1 7 2 3 5" xfId="27831" xr:uid="{E9A7B41D-985A-46A7-A0CC-B2FEF060AE98}"/>
    <cellStyle name="20% - Accent1 7 2 3 6" xfId="32491" xr:uid="{7B0384D8-537F-409A-9AAD-80F104B08F4A}"/>
    <cellStyle name="20% - Accent1 7 2 3 7" xfId="43105" xr:uid="{EADA9A94-B69A-4005-A5EB-2974585556C7}"/>
    <cellStyle name="20% - Accent1 7 2 4" xfId="9098" xr:uid="{8CFAC272-B307-4898-B4AB-6469E3CE6C3B}"/>
    <cellStyle name="20% - Accent1 7 2 4 2" xfId="20240" xr:uid="{EFBB9004-C50E-4B5D-806F-DA792D3D6EAA}"/>
    <cellStyle name="20% - Accent1 7 2 4 3" xfId="35912" xr:uid="{D271C134-12B9-47B0-960C-263CF3E073D1}"/>
    <cellStyle name="20% - Accent1 7 2 5" xfId="13926" xr:uid="{BAE3E17C-AFA6-46B1-B641-C0D1EB02A390}"/>
    <cellStyle name="20% - Accent1 7 2 6" xfId="24775" xr:uid="{5CEEEC94-8AA3-4DC8-8340-D71EAB73CA6B}"/>
    <cellStyle name="20% - Accent1 7 2 7" xfId="30925" xr:uid="{9C9F4292-2B2A-425C-8D2C-13EDEC0D630F}"/>
    <cellStyle name="20% - Accent1 7 2 8" xfId="40049" xr:uid="{BCB13512-2D6B-41DF-B050-77E6CB8F5AAE}"/>
    <cellStyle name="20% - Accent1 7 3" xfId="2793" xr:uid="{B9CDD4E8-F762-4AFB-B346-5AD0EE75B7D5}"/>
    <cellStyle name="20% - Accent1 7 3 2" xfId="6031" xr:uid="{324F9A27-5905-4EB2-B54E-CA89E6A6D5AE}"/>
    <cellStyle name="20% - Accent1 7 3 2 2" xfId="9099" xr:uid="{7FBCC1ED-7A32-46B6-B9BF-337E10C8D517}"/>
    <cellStyle name="20% - Accent1 7 3 2 2 2" xfId="20241" xr:uid="{95CFF1C1-4CF9-4F16-BE2F-0A9B6B9DB7F2}"/>
    <cellStyle name="20% - Accent1 7 3 2 2 3" xfId="38404" xr:uid="{7DD398D9-53EF-474F-B061-D89BEE899E2E}"/>
    <cellStyle name="20% - Accent1 7 3 2 3" xfId="9100" xr:uid="{DBED3B92-DCF3-4ABB-9968-4A887D0B468D}"/>
    <cellStyle name="20% - Accent1 7 3 2 3 2" xfId="20242" xr:uid="{A4B6DE08-FFC0-4524-BA09-02674DF88D9C}"/>
    <cellStyle name="20% - Accent1 7 3 2 3 3" xfId="34437" xr:uid="{62EE3BDD-ABBA-4B1B-B98C-A2ECEDD16E71}"/>
    <cellStyle name="20% - Accent1 7 3 2 4" xfId="17469" xr:uid="{4365173C-CB86-492B-AD88-0B49DE13A5A9}"/>
    <cellStyle name="20% - Accent1 7 3 2 5" xfId="28318" xr:uid="{7C0629F2-2E69-4CA1-AC02-8B723BFDD6EC}"/>
    <cellStyle name="20% - Accent1 7 3 2 6" xfId="32493" xr:uid="{A21979C6-FE2C-428A-9448-EC9C71A0049A}"/>
    <cellStyle name="20% - Accent1 7 3 2 7" xfId="43592" xr:uid="{0C9A5350-FA58-47F2-8A07-ED4F7BC97FD8}"/>
    <cellStyle name="20% - Accent1 7 3 3" xfId="9101" xr:uid="{E115722F-E2A9-49A0-831B-15DB03722A5E}"/>
    <cellStyle name="20% - Accent1 7 3 3 2" xfId="20243" xr:uid="{FD4A382F-D483-4720-AB11-33B410F4F523}"/>
    <cellStyle name="20% - Accent1 7 3 3 3" xfId="36423" xr:uid="{2514E6BF-D79C-4BCC-99EE-18E302C01E6F}"/>
    <cellStyle name="20% - Accent1 7 3 4" xfId="14413" xr:uid="{C569806C-8739-4B14-B899-ADCA48A92910}"/>
    <cellStyle name="20% - Accent1 7 3 5" xfId="25262" xr:uid="{F3EEA16A-BAF0-409D-8391-64C08D7D8717}"/>
    <cellStyle name="20% - Accent1 7 3 6" xfId="31412" xr:uid="{F14099A1-C9A6-4DAB-AD83-E7BF127F4FAC}"/>
    <cellStyle name="20% - Accent1 7 3 7" xfId="40536" xr:uid="{022F5C62-98D3-4B63-B862-D67220575339}"/>
    <cellStyle name="20% - Accent1 7 4" xfId="3774" xr:uid="{2B6EFDAD-DDBE-4DAB-AD97-BE7A9BDBE189}"/>
    <cellStyle name="20% - Accent1 7 4 2" xfId="7013" xr:uid="{3C59683D-A852-4F26-8CB5-4C9DC1F0B186}"/>
    <cellStyle name="20% - Accent1 7 4 2 2" xfId="18451" xr:uid="{AA6785D1-AABE-4536-AFC1-E65343718BF1}"/>
    <cellStyle name="20% - Accent1 7 4 2 3" xfId="29300" xr:uid="{35CA9AEF-96EC-408C-9E98-28F10D7ACCD8}"/>
    <cellStyle name="20% - Accent1 7 4 2 4" xfId="37643" xr:uid="{312DCBC6-4B44-4CCE-AC7C-55BD1DBE29E6}"/>
    <cellStyle name="20% - Accent1 7 4 2 5" xfId="44574" xr:uid="{9F6E975F-D5AB-4B4B-BC50-CE3C07CBB381}"/>
    <cellStyle name="20% - Accent1 7 4 3" xfId="9102" xr:uid="{DB71668E-6C73-4F1E-9871-A09DC6B4444F}"/>
    <cellStyle name="20% - Accent1 7 4 3 2" xfId="20244" xr:uid="{0B6E4914-0FB2-4FDE-886A-24F2491CCBF7}"/>
    <cellStyle name="20% - Accent1 7 4 3 3" xfId="33832" xr:uid="{ACCAFEC9-648F-4513-9F60-4B2AC0DA4FEF}"/>
    <cellStyle name="20% - Accent1 7 4 4" xfId="15395" xr:uid="{D6A0052F-CEC8-41DD-8745-03513E5E4D64}"/>
    <cellStyle name="20% - Accent1 7 4 5" xfId="26244" xr:uid="{8F37A4B5-15D5-4BBA-A11C-57544FEED023}"/>
    <cellStyle name="20% - Accent1 7 4 6" xfId="32494" xr:uid="{99040ACC-7726-459B-A841-3CE39790C4A5}"/>
    <cellStyle name="20% - Accent1 7 4 7" xfId="41518" xr:uid="{914433DD-110C-4288-BCB8-2ED45CFF51E8}"/>
    <cellStyle name="20% - Accent1 7 5" xfId="4322" xr:uid="{D25345E7-40F9-40B4-8919-0B4FA8DD3405}"/>
    <cellStyle name="20% - Accent1 7 5 2" xfId="7378" xr:uid="{9BFDA4EF-7CEE-43B7-A817-F70043C1381D}"/>
    <cellStyle name="20% - Accent1 7 5 2 2" xfId="18816" xr:uid="{FE7496AA-B040-4297-92CB-5DB15E09FEFC}"/>
    <cellStyle name="20% - Accent1 7 5 2 3" xfId="29665" xr:uid="{AC6478E1-A72A-4450-B94F-262F5B4E5218}"/>
    <cellStyle name="20% - Accent1 7 5 2 4" xfId="35661" xr:uid="{170D883D-F479-483B-8964-D632DD1D16F6}"/>
    <cellStyle name="20% - Accent1 7 5 2 5" xfId="44939" xr:uid="{DE150BC2-446D-47C9-B3B5-8CFB880AF7C9}"/>
    <cellStyle name="20% - Accent1 7 5 3" xfId="15760" xr:uid="{1476AD74-94F3-4A6B-B748-20006CB58E9D}"/>
    <cellStyle name="20% - Accent1 7 5 4" xfId="26609" xr:uid="{21AFFC0C-0B2F-482C-89E3-2E06DF8E6226}"/>
    <cellStyle name="20% - Accent1 7 5 5" xfId="32490" xr:uid="{2D35C897-DF77-4711-9292-8083D039F07D}"/>
    <cellStyle name="20% - Accent1 7 5 6" xfId="41883" xr:uid="{98680E28-3047-4307-B203-21A769EAD750}"/>
    <cellStyle name="20% - Accent1 7 6" xfId="4684" xr:uid="{89F5A3E3-210D-493F-BFE3-EA05AEED75DD}"/>
    <cellStyle name="20% - Accent1 7 6 2" xfId="7740" xr:uid="{F5DEBE86-E174-4769-8963-58D8F9955087}"/>
    <cellStyle name="20% - Accent1 7 6 2 2" xfId="19178" xr:uid="{58348993-AE8E-4067-BFD6-D07B74EE2A80}"/>
    <cellStyle name="20% - Accent1 7 6 2 3" xfId="30027" xr:uid="{4ED7C1CB-733E-4313-B878-4BEA68A3BC29}"/>
    <cellStyle name="20% - Accent1 7 6 2 4" xfId="45301" xr:uid="{3295E9B2-8CE2-4694-B194-1A0D89A3364B}"/>
    <cellStyle name="20% - Accent1 7 6 3" xfId="16122" xr:uid="{CA678EE0-E60A-4A62-94B9-12811C329BEE}"/>
    <cellStyle name="20% - Accent1 7 6 4" xfId="26971" xr:uid="{A08879E2-2AE7-4CCB-B908-8E609262BB0F}"/>
    <cellStyle name="20% - Accent1 7 6 5" xfId="42245" xr:uid="{886879DA-7E70-4B76-95AF-06D96FC45288}"/>
    <cellStyle name="20% - Accent1 7 7" xfId="5051" xr:uid="{905E4222-0CB2-40D4-8971-6CA5AEA219B3}"/>
    <cellStyle name="20% - Accent1 7 7 2" xfId="16489" xr:uid="{9A252D2C-F0E6-433E-A976-C008953EBCA6}"/>
    <cellStyle name="20% - Accent1 7 7 3" xfId="27338" xr:uid="{70A47874-C2C0-414F-8FD1-2D2287E99758}"/>
    <cellStyle name="20% - Accent1 7 7 4" xfId="42612" xr:uid="{BA63485F-E1A9-44B9-906F-252E67DBE5E9}"/>
    <cellStyle name="20% - Accent1 7 8" xfId="13433" xr:uid="{72B675DE-DF5B-4D34-AA43-4370D1FFF2CC}"/>
    <cellStyle name="20% - Accent1 7 9" xfId="24282" xr:uid="{C93BDDFA-F3EB-478C-94D0-A2FAB56794A7}"/>
    <cellStyle name="20% - Accent1 8" xfId="247" xr:uid="{C1B13DAC-3FD0-4C90-812E-843559D6FE52}"/>
    <cellStyle name="20% - Accent1 8 10" xfId="30503" xr:uid="{3D3AD003-171A-4176-A4F5-492FDC217F13}"/>
    <cellStyle name="20% - Accent1 8 11" xfId="39557" xr:uid="{F6E49166-DA28-4A27-848A-7B4B6B2E6732}"/>
    <cellStyle name="20% - Accent1 8 2" xfId="2306" xr:uid="{EC73AAAE-676F-4BB5-BBBA-37964074A0EB}"/>
    <cellStyle name="20% - Accent1 8 2 2" xfId="3287" xr:uid="{F3A72438-29DD-46B6-8695-8EB3A58512C1}"/>
    <cellStyle name="20% - Accent1 8 2 2 2" xfId="6525" xr:uid="{302597BC-4ECA-4225-8672-418BC0790892}"/>
    <cellStyle name="20% - Accent1 8 2 2 2 2" xfId="9103" xr:uid="{AD6D77F8-DAC8-43DB-9AEA-96C7A2FDD053}"/>
    <cellStyle name="20% - Accent1 8 2 2 2 2 2" xfId="20245" xr:uid="{D88DB2D1-4DCA-4D8B-8BCE-6D5779D45379}"/>
    <cellStyle name="20% - Accent1 8 2 2 2 2 3" xfId="38405" xr:uid="{0E854A8E-CCCC-4000-8762-262C1453C08F}"/>
    <cellStyle name="20% - Accent1 8 2 2 2 3" xfId="9104" xr:uid="{230E568F-A9CC-4575-A46E-0A0E1CC6F953}"/>
    <cellStyle name="20% - Accent1 8 2 2 2 3 2" xfId="20246" xr:uid="{0503CCDC-5546-4B0D-A254-2F0264983A0F}"/>
    <cellStyle name="20% - Accent1 8 2 2 2 3 3" xfId="34438" xr:uid="{1C0CD1DC-9B92-4EE2-A5A5-C483F90FFC9C}"/>
    <cellStyle name="20% - Accent1 8 2 2 2 4" xfId="17963" xr:uid="{37FA9FD2-3509-4929-AA69-CD088D569255}"/>
    <cellStyle name="20% - Accent1 8 2 2 2 5" xfId="28812" xr:uid="{16DD4581-C617-46A0-832E-F1E6E36D7E55}"/>
    <cellStyle name="20% - Accent1 8 2 2 2 6" xfId="32497" xr:uid="{C388FD5D-B446-4219-AEFA-BBFAA6D96158}"/>
    <cellStyle name="20% - Accent1 8 2 2 2 7" xfId="44086" xr:uid="{321BA239-1422-4433-974C-ECB0E237BF4B}"/>
    <cellStyle name="20% - Accent1 8 2 2 3" xfId="9105" xr:uid="{10EFFDC1-E0DD-45FC-9ED8-53990E6DA48A}"/>
    <cellStyle name="20% - Accent1 8 2 2 3 2" xfId="20247" xr:uid="{0A677084-469E-4017-9DDF-4F7563FF60F2}"/>
    <cellStyle name="20% - Accent1 8 2 2 3 3" xfId="36424" xr:uid="{6E2FC698-0A2B-45B7-815E-532CE111B60B}"/>
    <cellStyle name="20% - Accent1 8 2 2 4" xfId="14907" xr:uid="{5165C1B2-C846-4D11-99E6-6848DDA38DEE}"/>
    <cellStyle name="20% - Accent1 8 2 2 5" xfId="25756" xr:uid="{47C5CBA5-92FC-471D-AB32-C4BFBD6EFEE3}"/>
    <cellStyle name="20% - Accent1 8 2 2 6" xfId="31906" xr:uid="{E5C722A2-EA4F-4CA3-905F-0B9C3FA88461}"/>
    <cellStyle name="20% - Accent1 8 2 2 7" xfId="41030" xr:uid="{CD3AA878-1DFF-4049-86B4-2BC588C65D70}"/>
    <cellStyle name="20% - Accent1 8 2 3" xfId="5545" xr:uid="{CA83E7B8-A4EE-4321-9FDB-465EDF8C4B52}"/>
    <cellStyle name="20% - Accent1 8 2 3 2" xfId="9106" xr:uid="{E63AB6B0-4943-49FF-B591-E0EE24B517E3}"/>
    <cellStyle name="20% - Accent1 8 2 3 2 2" xfId="20248" xr:uid="{CAE0A07A-BCBF-49B7-8F27-6F07B06BB19A}"/>
    <cellStyle name="20% - Accent1 8 2 3 2 3" xfId="37896" xr:uid="{69767278-F2FC-4D58-886E-4CE006070221}"/>
    <cellStyle name="20% - Accent1 8 2 3 3" xfId="9107" xr:uid="{C059A306-EB27-4DF0-A8A5-6CBB1C9B22A7}"/>
    <cellStyle name="20% - Accent1 8 2 3 3 2" xfId="20249" xr:uid="{6658555A-6EEF-4EDB-9663-C5D4407F7E65}"/>
    <cellStyle name="20% - Accent1 8 2 3 3 3" xfId="33941" xr:uid="{13011C83-3FBB-4D29-8A11-6FC8B0EC0B50}"/>
    <cellStyle name="20% - Accent1 8 2 3 4" xfId="16983" xr:uid="{C4FC37DD-4AC5-48E5-8538-69E89A2934E4}"/>
    <cellStyle name="20% - Accent1 8 2 3 5" xfId="27832" xr:uid="{C72485DA-8AF9-4B41-896F-1BD82C8A2D2B}"/>
    <cellStyle name="20% - Accent1 8 2 3 6" xfId="32496" xr:uid="{85302176-3239-4A87-B649-32ED0FA84062}"/>
    <cellStyle name="20% - Accent1 8 2 3 7" xfId="43106" xr:uid="{8F18303C-2B38-4D01-AD6D-9D735B86386A}"/>
    <cellStyle name="20% - Accent1 8 2 4" xfId="9108" xr:uid="{CE60BEA6-A2B3-44E1-A3F1-8659F4F9DADE}"/>
    <cellStyle name="20% - Accent1 8 2 4 2" xfId="20250" xr:uid="{7D3E5111-0969-4BF6-9DD2-081827F10188}"/>
    <cellStyle name="20% - Accent1 8 2 4 3" xfId="35913" xr:uid="{53CEB36E-ED32-4C6A-A2CD-47A0094E732D}"/>
    <cellStyle name="20% - Accent1 8 2 5" xfId="13927" xr:uid="{BF19DD80-3797-474C-A378-64EABEF7C464}"/>
    <cellStyle name="20% - Accent1 8 2 6" xfId="24776" xr:uid="{B77788A6-A506-4AFC-AFD8-E2E35C4BCD84}"/>
    <cellStyle name="20% - Accent1 8 2 7" xfId="30926" xr:uid="{61D78F8C-2073-4EBF-9D07-2BDCCB0EDB1D}"/>
    <cellStyle name="20% - Accent1 8 2 8" xfId="40050" xr:uid="{F8EDD0C9-9B79-4EAD-892C-1B6BEBBCC825}"/>
    <cellStyle name="20% - Accent1 8 3" xfId="2794" xr:uid="{1F7D89F5-A38E-44BB-8E19-54F20317C783}"/>
    <cellStyle name="20% - Accent1 8 3 2" xfId="6032" xr:uid="{5A95F76F-9EAF-4348-91D5-AFE86088081B}"/>
    <cellStyle name="20% - Accent1 8 3 2 2" xfId="9109" xr:uid="{235BB7AF-117F-4C67-8184-20E659A9F664}"/>
    <cellStyle name="20% - Accent1 8 3 2 2 2" xfId="20251" xr:uid="{0215DC80-FFC9-4F33-A891-4D1F21BD182F}"/>
    <cellStyle name="20% - Accent1 8 3 2 2 3" xfId="38406" xr:uid="{BC5142BD-89F5-41B3-B582-46FB1F37F0DF}"/>
    <cellStyle name="20% - Accent1 8 3 2 3" xfId="9110" xr:uid="{5B190657-17A9-4940-A7D4-B5DBEE058873}"/>
    <cellStyle name="20% - Accent1 8 3 2 3 2" xfId="20252" xr:uid="{6F4E62CC-7056-4AD3-AB14-BD776F86045A}"/>
    <cellStyle name="20% - Accent1 8 3 2 3 3" xfId="34439" xr:uid="{B080AAA3-8DB2-4A9B-97BC-07BDB5BE60EE}"/>
    <cellStyle name="20% - Accent1 8 3 2 4" xfId="17470" xr:uid="{1294E251-8EA1-479A-AC16-7E9CC1A49707}"/>
    <cellStyle name="20% - Accent1 8 3 2 5" xfId="28319" xr:uid="{38412E5E-C359-44FE-AF6A-16EE819713AE}"/>
    <cellStyle name="20% - Accent1 8 3 2 6" xfId="32498" xr:uid="{4EF55F4B-6C09-431C-B92C-9BD399E99F08}"/>
    <cellStyle name="20% - Accent1 8 3 2 7" xfId="43593" xr:uid="{9027A1A5-0A2B-4C2D-8ADD-C5961A4D5459}"/>
    <cellStyle name="20% - Accent1 8 3 3" xfId="9111" xr:uid="{6FFD032C-447F-4651-A0F2-27C4290DA78D}"/>
    <cellStyle name="20% - Accent1 8 3 3 2" xfId="20253" xr:uid="{90995C42-A5F8-4FDC-9515-1C1D2477CDAB}"/>
    <cellStyle name="20% - Accent1 8 3 3 3" xfId="36425" xr:uid="{9581E1B5-AE76-4381-B95D-32D84C5D0B4E}"/>
    <cellStyle name="20% - Accent1 8 3 4" xfId="14414" xr:uid="{A828EEBF-EB9B-481E-92CD-516927416E04}"/>
    <cellStyle name="20% - Accent1 8 3 5" xfId="25263" xr:uid="{A90D213D-A442-4DEE-87BC-9E01F64F1612}"/>
    <cellStyle name="20% - Accent1 8 3 6" xfId="31413" xr:uid="{28ECE989-ADFD-4B8A-9E3F-A96AA1422F27}"/>
    <cellStyle name="20% - Accent1 8 3 7" xfId="40537" xr:uid="{3D728E08-5936-4181-9F2A-822F2E4B9726}"/>
    <cellStyle name="20% - Accent1 8 4" xfId="3775" xr:uid="{77DC842C-B208-4E70-867D-5E9067702E90}"/>
    <cellStyle name="20% - Accent1 8 4 2" xfId="7014" xr:uid="{4A31BCF4-C819-4BC2-9059-D30C67F8B168}"/>
    <cellStyle name="20% - Accent1 8 4 2 2" xfId="18452" xr:uid="{6BA56420-FABF-49E5-89E5-ADCE7AD128F1}"/>
    <cellStyle name="20% - Accent1 8 4 2 3" xfId="29301" xr:uid="{C27835B0-826F-434B-86F0-7B3A46CF117C}"/>
    <cellStyle name="20% - Accent1 8 4 2 4" xfId="37644" xr:uid="{687AB175-0606-4AA0-9F4C-C3698DEA394F}"/>
    <cellStyle name="20% - Accent1 8 4 2 5" xfId="44575" xr:uid="{552C9891-A3FF-4A57-8CCD-ABA1844B0ADC}"/>
    <cellStyle name="20% - Accent1 8 4 3" xfId="9112" xr:uid="{290A3FA7-1C88-4FA0-B0A2-0B738277131C}"/>
    <cellStyle name="20% - Accent1 8 4 3 2" xfId="20254" xr:uid="{A8D360A1-1640-43B9-8F5C-549A9F8F0AFA}"/>
    <cellStyle name="20% - Accent1 8 4 3 3" xfId="33833" xr:uid="{ED0DD0A8-3F2C-4F3B-BE66-8BAE57CA3031}"/>
    <cellStyle name="20% - Accent1 8 4 4" xfId="15396" xr:uid="{7B129CF4-83B7-4C4E-BC9F-0B745F87E859}"/>
    <cellStyle name="20% - Accent1 8 4 5" xfId="26245" xr:uid="{283BF700-EFAA-4D8D-A790-F9AF1FAA3641}"/>
    <cellStyle name="20% - Accent1 8 4 6" xfId="32499" xr:uid="{9F063634-D62A-405D-B123-EAC2FE91692C}"/>
    <cellStyle name="20% - Accent1 8 4 7" xfId="41519" xr:uid="{F60BB3B1-90D6-46B0-BCD0-85B78180351E}"/>
    <cellStyle name="20% - Accent1 8 5" xfId="4323" xr:uid="{98BF7A86-147B-4A54-B5FD-BA96B0E306E2}"/>
    <cellStyle name="20% - Accent1 8 5 2" xfId="7379" xr:uid="{197975CD-F92B-47C7-8F45-BF41EF4AF7BA}"/>
    <cellStyle name="20% - Accent1 8 5 2 2" xfId="18817" xr:uid="{268EDFC5-A0E3-492F-A8DA-6AA0E43FAA52}"/>
    <cellStyle name="20% - Accent1 8 5 2 3" xfId="29666" xr:uid="{F7D0982B-5F04-4D3E-A3EB-9B4B161817B6}"/>
    <cellStyle name="20% - Accent1 8 5 2 4" xfId="35662" xr:uid="{1BBCFD9D-B9ED-4F39-A5E3-8D096FAADAA3}"/>
    <cellStyle name="20% - Accent1 8 5 2 5" xfId="44940" xr:uid="{635F4994-BFF5-47E6-AA27-628FDDB1B7A8}"/>
    <cellStyle name="20% - Accent1 8 5 3" xfId="15761" xr:uid="{A3C18F97-16F7-4FB8-93FD-C16B06E8D371}"/>
    <cellStyle name="20% - Accent1 8 5 4" xfId="26610" xr:uid="{673BECE0-7ECF-49E4-8A20-1AAFDAD56C47}"/>
    <cellStyle name="20% - Accent1 8 5 5" xfId="32495" xr:uid="{23C22416-F927-4E05-AF90-5976F0F53102}"/>
    <cellStyle name="20% - Accent1 8 5 6" xfId="41884" xr:uid="{87694A80-9F90-4B70-A326-98C298064041}"/>
    <cellStyle name="20% - Accent1 8 6" xfId="4685" xr:uid="{AD24E595-BC9F-4232-BF78-C2FFA5771B7F}"/>
    <cellStyle name="20% - Accent1 8 6 2" xfId="7741" xr:uid="{F60C395B-BE42-4905-ABC6-8ED5288752A1}"/>
    <cellStyle name="20% - Accent1 8 6 2 2" xfId="19179" xr:uid="{45F9DE6A-1084-42CA-BF9B-4DC7FDA10BBB}"/>
    <cellStyle name="20% - Accent1 8 6 2 3" xfId="30028" xr:uid="{B8778DDE-9FCD-4724-B666-50F1531D6222}"/>
    <cellStyle name="20% - Accent1 8 6 2 4" xfId="45302" xr:uid="{1B47E0E0-30A1-4129-B7E3-E0C951D5E1F6}"/>
    <cellStyle name="20% - Accent1 8 6 3" xfId="16123" xr:uid="{A39BC7B5-56E1-498D-A61E-0B51BB122848}"/>
    <cellStyle name="20% - Accent1 8 6 4" xfId="26972" xr:uid="{18AD7016-36B3-4FB6-A7B0-E639F90D968E}"/>
    <cellStyle name="20% - Accent1 8 6 5" xfId="42246" xr:uid="{B632CAF4-9CF7-4451-9EE8-A1B24A4A9401}"/>
    <cellStyle name="20% - Accent1 8 7" xfId="5052" xr:uid="{C6A745A8-89DB-46DB-9B1F-7E70D28F4E69}"/>
    <cellStyle name="20% - Accent1 8 7 2" xfId="16490" xr:uid="{47995DE9-0A95-4327-A46B-EBC485D39B25}"/>
    <cellStyle name="20% - Accent1 8 7 3" xfId="27339" xr:uid="{5897BE8B-000F-4406-B8DE-070A13773FCE}"/>
    <cellStyle name="20% - Accent1 8 7 4" xfId="42613" xr:uid="{95A223CA-050F-47A6-BD78-32D0B02B46EC}"/>
    <cellStyle name="20% - Accent1 8 8" xfId="13434" xr:uid="{5FDFD98F-F333-4DBC-B530-B9B4437BA252}"/>
    <cellStyle name="20% - Accent1 8 9" xfId="24283" xr:uid="{196502FB-5FE0-4547-AAC3-50BC397816B0}"/>
    <cellStyle name="20% - Accent1 9" xfId="248" xr:uid="{6F5A6D12-A520-414C-ACD0-209780DBC75E}"/>
    <cellStyle name="20% - Accent1 9 10" xfId="30504" xr:uid="{45452D15-9660-4C22-BB1E-4457A32D7A10}"/>
    <cellStyle name="20% - Accent1 9 11" xfId="39558" xr:uid="{B0B27167-B8ED-4B95-8B6D-BF7A5CAF1832}"/>
    <cellStyle name="20% - Accent1 9 2" xfId="2307" xr:uid="{1156F81B-C7FD-4CEC-A22D-E8B9806BA8A8}"/>
    <cellStyle name="20% - Accent1 9 2 2" xfId="3288" xr:uid="{56EA0F06-FC77-440C-A8F7-DE8CF17717AB}"/>
    <cellStyle name="20% - Accent1 9 2 2 2" xfId="6526" xr:uid="{8479B814-E2A4-40E8-94A6-77A2725B8BF4}"/>
    <cellStyle name="20% - Accent1 9 2 2 2 2" xfId="9113" xr:uid="{D80571D6-5E75-4E20-8738-2E8135CBBD14}"/>
    <cellStyle name="20% - Accent1 9 2 2 2 2 2" xfId="20255" xr:uid="{A2733C2B-3247-4D2B-9B16-6CEB035601C2}"/>
    <cellStyle name="20% - Accent1 9 2 2 2 2 3" xfId="38407" xr:uid="{893D1C4F-9D71-458A-893F-7BFDEFC99561}"/>
    <cellStyle name="20% - Accent1 9 2 2 2 3" xfId="9114" xr:uid="{D6E3C5D3-FAA7-44DF-AFB5-5BB69F9B6F0F}"/>
    <cellStyle name="20% - Accent1 9 2 2 2 3 2" xfId="20256" xr:uid="{111DB42F-8037-4AD3-9570-9658FAFC4FE3}"/>
    <cellStyle name="20% - Accent1 9 2 2 2 3 3" xfId="34440" xr:uid="{A181C93F-3831-4721-8BDA-08B3EFEEEE9F}"/>
    <cellStyle name="20% - Accent1 9 2 2 2 4" xfId="17964" xr:uid="{336C6823-2CA5-452B-BC35-0C3C86CE2292}"/>
    <cellStyle name="20% - Accent1 9 2 2 2 5" xfId="28813" xr:uid="{7F39A07C-2DB7-48D2-B256-97E5F5F6FEC3}"/>
    <cellStyle name="20% - Accent1 9 2 2 2 6" xfId="32502" xr:uid="{7C5863AE-46FD-43C4-9D94-D52B72AE511D}"/>
    <cellStyle name="20% - Accent1 9 2 2 2 7" xfId="44087" xr:uid="{9A2C5DF2-976B-46F3-BC1F-C70BC873310F}"/>
    <cellStyle name="20% - Accent1 9 2 2 3" xfId="9115" xr:uid="{F17AB56D-8910-4045-BD6F-8148BC6FCF89}"/>
    <cellStyle name="20% - Accent1 9 2 2 3 2" xfId="20257" xr:uid="{D55BDA90-7BFA-48F5-B629-FBE11BD7092F}"/>
    <cellStyle name="20% - Accent1 9 2 2 3 3" xfId="36426" xr:uid="{83E6A774-4CF4-4A49-AB71-CA884DB711DE}"/>
    <cellStyle name="20% - Accent1 9 2 2 4" xfId="14908" xr:uid="{2E27D89E-A543-420F-B0D4-2647E232F8F4}"/>
    <cellStyle name="20% - Accent1 9 2 2 5" xfId="25757" xr:uid="{861F23F6-616B-4B66-A9D0-B1885FAB4010}"/>
    <cellStyle name="20% - Accent1 9 2 2 6" xfId="31907" xr:uid="{7B8DD60C-9296-43FE-A2ED-84CA67BFAFA5}"/>
    <cellStyle name="20% - Accent1 9 2 2 7" xfId="41031" xr:uid="{CD53EAB4-DE0E-4CF7-AF7E-14FA58AE228C}"/>
    <cellStyle name="20% - Accent1 9 2 3" xfId="5546" xr:uid="{C2690E98-C9EC-42EB-9A08-D0B35DE529E1}"/>
    <cellStyle name="20% - Accent1 9 2 3 2" xfId="9116" xr:uid="{9903A64E-F563-4DA8-A7B2-893F03B4B81E}"/>
    <cellStyle name="20% - Accent1 9 2 3 2 2" xfId="20258" xr:uid="{79C06396-A57D-4A34-85A8-7A0DBA68E200}"/>
    <cellStyle name="20% - Accent1 9 2 3 2 3" xfId="37897" xr:uid="{B43DA47A-6514-482A-A87B-DB9D02C17901}"/>
    <cellStyle name="20% - Accent1 9 2 3 3" xfId="9117" xr:uid="{4ED975A0-CABB-4C13-BCB4-783A40A6BDF4}"/>
    <cellStyle name="20% - Accent1 9 2 3 3 2" xfId="20259" xr:uid="{4F0EDAF0-ABC0-4E46-8FE9-BF3E4D494E1C}"/>
    <cellStyle name="20% - Accent1 9 2 3 3 3" xfId="33942" xr:uid="{F833B058-42BF-48D8-86DE-195355E69F31}"/>
    <cellStyle name="20% - Accent1 9 2 3 4" xfId="16984" xr:uid="{A302B080-F2BD-41E4-AB32-F68B7B05947D}"/>
    <cellStyle name="20% - Accent1 9 2 3 5" xfId="27833" xr:uid="{02623459-2088-400D-A1D0-10E730DE7E67}"/>
    <cellStyle name="20% - Accent1 9 2 3 6" xfId="32501" xr:uid="{065B67EA-16BD-4784-9E71-8E307FAEDA5D}"/>
    <cellStyle name="20% - Accent1 9 2 3 7" xfId="43107" xr:uid="{477C3EF8-71C3-4F07-99A9-F74B93E7C6A9}"/>
    <cellStyle name="20% - Accent1 9 2 4" xfId="9118" xr:uid="{6E0E4DDD-168B-444A-88C9-82EE7092C97E}"/>
    <cellStyle name="20% - Accent1 9 2 4 2" xfId="20260" xr:uid="{F2CF8699-DB77-449F-A5F8-E3607CA0FC1C}"/>
    <cellStyle name="20% - Accent1 9 2 4 3" xfId="35914" xr:uid="{65340C87-7125-415B-A8C9-74FCB569E2A9}"/>
    <cellStyle name="20% - Accent1 9 2 5" xfId="13928" xr:uid="{BDB2F8CE-BE6F-47CB-87DA-8214F6E3DC97}"/>
    <cellStyle name="20% - Accent1 9 2 6" xfId="24777" xr:uid="{811C01E4-56AF-43C0-81FD-8047A34640F3}"/>
    <cellStyle name="20% - Accent1 9 2 7" xfId="30927" xr:uid="{5217B923-5A79-4936-AB10-DD952412C129}"/>
    <cellStyle name="20% - Accent1 9 2 8" xfId="40051" xr:uid="{E858FAFE-E18F-4319-834E-3A0D9F7BB225}"/>
    <cellStyle name="20% - Accent1 9 3" xfId="2795" xr:uid="{9BCF4B7A-F7F1-41F9-B690-4712B8672AFF}"/>
    <cellStyle name="20% - Accent1 9 3 2" xfId="6033" xr:uid="{14C494FE-8951-49B5-B228-EF6BEF99159A}"/>
    <cellStyle name="20% - Accent1 9 3 2 2" xfId="9119" xr:uid="{4E1A3707-A34D-4195-8358-4CC194CF6D9E}"/>
    <cellStyle name="20% - Accent1 9 3 2 2 2" xfId="20261" xr:uid="{E9015203-3181-4A90-A2A0-CAEB8DF96A24}"/>
    <cellStyle name="20% - Accent1 9 3 2 2 3" xfId="38408" xr:uid="{463CDBCD-733C-4A05-A71A-04B2DFAA3796}"/>
    <cellStyle name="20% - Accent1 9 3 2 3" xfId="9120" xr:uid="{039EE1E3-84CB-4E34-B998-E62D4D41C001}"/>
    <cellStyle name="20% - Accent1 9 3 2 3 2" xfId="20262" xr:uid="{1B98ECE9-F17D-45E2-99B2-ED56E517C443}"/>
    <cellStyle name="20% - Accent1 9 3 2 3 3" xfId="34441" xr:uid="{EFDECE46-3FB3-4FCA-90BF-76B394519F57}"/>
    <cellStyle name="20% - Accent1 9 3 2 4" xfId="17471" xr:uid="{6A8BB644-A5F4-42EA-BAB5-82268A42BB45}"/>
    <cellStyle name="20% - Accent1 9 3 2 5" xfId="28320" xr:uid="{87A95872-4A45-4D51-805B-C5428FABCFC6}"/>
    <cellStyle name="20% - Accent1 9 3 2 6" xfId="32503" xr:uid="{1B5A2893-FC9F-4FCE-AE9B-419D51E61644}"/>
    <cellStyle name="20% - Accent1 9 3 2 7" xfId="43594" xr:uid="{D5E8D491-A163-45B1-8861-920E8EC29238}"/>
    <cellStyle name="20% - Accent1 9 3 3" xfId="9121" xr:uid="{1793BED6-394A-476C-95AB-0F324A992E95}"/>
    <cellStyle name="20% - Accent1 9 3 3 2" xfId="20263" xr:uid="{D5008CA2-92B8-4B52-B50F-CCA489ED878B}"/>
    <cellStyle name="20% - Accent1 9 3 3 3" xfId="36427" xr:uid="{DD5BC093-FF20-47E2-B9D2-F7819571F01B}"/>
    <cellStyle name="20% - Accent1 9 3 4" xfId="14415" xr:uid="{1E3A0BE5-4116-4A09-9EB5-03DD355F53C8}"/>
    <cellStyle name="20% - Accent1 9 3 5" xfId="25264" xr:uid="{C2712962-657F-4A42-BEF7-E2FFD4EF0D2A}"/>
    <cellStyle name="20% - Accent1 9 3 6" xfId="31414" xr:uid="{799DEA68-05CA-44B3-A01C-EF4CD0CCD302}"/>
    <cellStyle name="20% - Accent1 9 3 7" xfId="40538" xr:uid="{E6948D6E-9FFB-45A5-86B1-D4A66D2B46F4}"/>
    <cellStyle name="20% - Accent1 9 4" xfId="3776" xr:uid="{3E670E55-D1A5-4C7B-8CAF-B6DC1058975E}"/>
    <cellStyle name="20% - Accent1 9 4 2" xfId="7015" xr:uid="{EC193714-F937-4097-8A9A-3DAE7D8DFA57}"/>
    <cellStyle name="20% - Accent1 9 4 2 2" xfId="18453" xr:uid="{C8D43EC6-BF49-4A08-9C61-53DEB0770E5C}"/>
    <cellStyle name="20% - Accent1 9 4 2 3" xfId="29302" xr:uid="{B825BCD0-9E50-4246-9656-BB8EA270CE06}"/>
    <cellStyle name="20% - Accent1 9 4 2 4" xfId="37645" xr:uid="{D3A5BE14-8E9A-4644-B604-23C87F2A18A7}"/>
    <cellStyle name="20% - Accent1 9 4 2 5" xfId="44576" xr:uid="{EC9C6607-23B3-4180-B8C8-8875758ABBC9}"/>
    <cellStyle name="20% - Accent1 9 4 3" xfId="9122" xr:uid="{92EC8A44-999D-4802-BF76-798602FE8A78}"/>
    <cellStyle name="20% - Accent1 9 4 3 2" xfId="20264" xr:uid="{16088644-2184-4103-B4EE-7CD9128AF621}"/>
    <cellStyle name="20% - Accent1 9 4 3 3" xfId="33834" xr:uid="{7177F237-4973-4271-A537-43673196976C}"/>
    <cellStyle name="20% - Accent1 9 4 4" xfId="15397" xr:uid="{7C045C7A-6413-4949-983F-A1EF01B50D02}"/>
    <cellStyle name="20% - Accent1 9 4 5" xfId="26246" xr:uid="{44196002-883D-4018-B4C1-3B92854C4AEE}"/>
    <cellStyle name="20% - Accent1 9 4 6" xfId="32504" xr:uid="{941E114D-05C2-406A-A7C2-E88FE618D607}"/>
    <cellStyle name="20% - Accent1 9 4 7" xfId="41520" xr:uid="{46475DA0-A84C-471E-A2EB-BEC65F4824A3}"/>
    <cellStyle name="20% - Accent1 9 5" xfId="4324" xr:uid="{95BB7544-FBE0-4434-B2F2-87FCFE1135B3}"/>
    <cellStyle name="20% - Accent1 9 5 2" xfId="7380" xr:uid="{FD7A0749-A342-44B6-87AA-ADB57B60F118}"/>
    <cellStyle name="20% - Accent1 9 5 2 2" xfId="18818" xr:uid="{416F9FD7-807E-4CC6-8065-3B82E754E8CD}"/>
    <cellStyle name="20% - Accent1 9 5 2 3" xfId="29667" xr:uid="{9CBABC18-905D-4E41-9449-FA631D7BA12C}"/>
    <cellStyle name="20% - Accent1 9 5 2 4" xfId="35663" xr:uid="{78C3695C-BEB9-44C3-89FD-667F9AB89E39}"/>
    <cellStyle name="20% - Accent1 9 5 2 5" xfId="44941" xr:uid="{5F598725-73E6-435C-B592-BAC920C8D0CC}"/>
    <cellStyle name="20% - Accent1 9 5 3" xfId="15762" xr:uid="{0B9527FD-CFC2-455A-ABAA-804755239EA2}"/>
    <cellStyle name="20% - Accent1 9 5 4" xfId="26611" xr:uid="{19A5EFB5-9C69-4A2B-9F82-332622109787}"/>
    <cellStyle name="20% - Accent1 9 5 5" xfId="32500" xr:uid="{32B0A10E-FA26-4757-B4CD-A86FFDF65C37}"/>
    <cellStyle name="20% - Accent1 9 5 6" xfId="41885" xr:uid="{384D92AD-F5CC-407E-8907-EA628BF2D2BA}"/>
    <cellStyle name="20% - Accent1 9 6" xfId="4686" xr:uid="{924FE242-3EAF-4D23-BCCE-CAC076CB4C43}"/>
    <cellStyle name="20% - Accent1 9 6 2" xfId="7742" xr:uid="{8DE08298-2641-4438-BC6E-AFDEBE0C5268}"/>
    <cellStyle name="20% - Accent1 9 6 2 2" xfId="19180" xr:uid="{93732075-D22E-427D-A16B-6F3055E65B71}"/>
    <cellStyle name="20% - Accent1 9 6 2 3" xfId="30029" xr:uid="{5A890E60-4274-4C63-A4A9-351FD1272C26}"/>
    <cellStyle name="20% - Accent1 9 6 2 4" xfId="45303" xr:uid="{3ED9299A-5264-4F7D-A833-2D2B6DD6C66F}"/>
    <cellStyle name="20% - Accent1 9 6 3" xfId="16124" xr:uid="{31DB998C-35B6-4E93-B827-4C60BB924C45}"/>
    <cellStyle name="20% - Accent1 9 6 4" xfId="26973" xr:uid="{6441EAC2-7ABB-4F50-A538-E7AAE9B3E521}"/>
    <cellStyle name="20% - Accent1 9 6 5" xfId="42247" xr:uid="{6900524B-D903-45B9-9CE9-BA53A8D46A7C}"/>
    <cellStyle name="20% - Accent1 9 7" xfId="5053" xr:uid="{8B287A07-CC3E-4ED8-AC2D-F3FAB9D00972}"/>
    <cellStyle name="20% - Accent1 9 7 2" xfId="16491" xr:uid="{9BD3DAD3-83FB-4331-ADBC-F9FFE368179B}"/>
    <cellStyle name="20% - Accent1 9 7 3" xfId="27340" xr:uid="{105A0E90-5CEC-4376-98ED-4802F0708370}"/>
    <cellStyle name="20% - Accent1 9 7 4" xfId="42614" xr:uid="{BA5B532B-FD99-4E0A-AD0C-220888E44360}"/>
    <cellStyle name="20% - Accent1 9 8" xfId="13435" xr:uid="{CA8E6CCB-EA88-4418-9186-5186C960419F}"/>
    <cellStyle name="20% - Accent1 9 9" xfId="24284" xr:uid="{FF5519AB-7D7F-422F-90F5-A702E5D591E2}"/>
    <cellStyle name="20% - Accent2" xfId="23" builtinId="34" customBuiltin="1"/>
    <cellStyle name="20% - Accent2 10" xfId="249" xr:uid="{D5E8B503-1D69-4DA0-BD02-4C18A64942D5}"/>
    <cellStyle name="20% - Accent2 10 10" xfId="30505" xr:uid="{5E5521A8-518F-4EF7-9394-DCBBAF445DB2}"/>
    <cellStyle name="20% - Accent2 10 11" xfId="39559" xr:uid="{71388A17-E318-4F34-A996-AC1B420C9407}"/>
    <cellStyle name="20% - Accent2 10 2" xfId="2308" xr:uid="{95D4E081-38E5-494D-8167-E26D6547DA55}"/>
    <cellStyle name="20% - Accent2 10 2 2" xfId="3289" xr:uid="{764C048E-D2FA-435D-88E2-C32D54CA26F7}"/>
    <cellStyle name="20% - Accent2 10 2 2 2" xfId="6527" xr:uid="{563AAB3C-B9FA-4315-897E-532B67AD34E3}"/>
    <cellStyle name="20% - Accent2 10 2 2 2 2" xfId="9123" xr:uid="{DD135996-1C59-40F6-9D27-DE64643C612C}"/>
    <cellStyle name="20% - Accent2 10 2 2 2 2 2" xfId="20265" xr:uid="{FB3AEB8C-BAE0-4E9D-A82C-6B4DA8DBFD2E}"/>
    <cellStyle name="20% - Accent2 10 2 2 2 2 3" xfId="38409" xr:uid="{C54ED522-9CD6-43A2-83F1-DF06CBED7C93}"/>
    <cellStyle name="20% - Accent2 10 2 2 2 3" xfId="9124" xr:uid="{50FE60E3-4706-4F92-9217-9F883F890C7D}"/>
    <cellStyle name="20% - Accent2 10 2 2 2 3 2" xfId="20266" xr:uid="{F265BCC4-049F-4B57-BC9F-8FF7535054E9}"/>
    <cellStyle name="20% - Accent2 10 2 2 2 3 3" xfId="34442" xr:uid="{CB2F5410-E5F5-4525-882F-05D4FBEDE736}"/>
    <cellStyle name="20% - Accent2 10 2 2 2 4" xfId="17965" xr:uid="{305C1D03-6B42-487A-AD4E-1FEADD361695}"/>
    <cellStyle name="20% - Accent2 10 2 2 2 5" xfId="28814" xr:uid="{3916E6E4-C53A-411C-B4FB-81F34D64C83C}"/>
    <cellStyle name="20% - Accent2 10 2 2 2 6" xfId="32507" xr:uid="{DE4FDA4F-5EEE-4D4E-BBAC-F38C9359E97C}"/>
    <cellStyle name="20% - Accent2 10 2 2 2 7" xfId="44088" xr:uid="{E678ECDC-B0FB-4A2C-9167-4E87FE45BF5A}"/>
    <cellStyle name="20% - Accent2 10 2 2 3" xfId="9125" xr:uid="{6791A678-5AAD-4F7C-BEC5-4B4CEE76508F}"/>
    <cellStyle name="20% - Accent2 10 2 2 3 2" xfId="20267" xr:uid="{10A73D31-7CB0-441D-B01A-80581A75A1EA}"/>
    <cellStyle name="20% - Accent2 10 2 2 3 3" xfId="36428" xr:uid="{0E07E574-D361-46D6-BA95-0C5BD18A3261}"/>
    <cellStyle name="20% - Accent2 10 2 2 4" xfId="14909" xr:uid="{F27D70D7-B90C-4581-A6BD-B8001268DAAE}"/>
    <cellStyle name="20% - Accent2 10 2 2 5" xfId="25758" xr:uid="{A5293273-D716-4840-A78B-46711D0DE7B6}"/>
    <cellStyle name="20% - Accent2 10 2 2 6" xfId="31908" xr:uid="{E0493F40-DDC9-4FB9-8154-38EB89F3B8F4}"/>
    <cellStyle name="20% - Accent2 10 2 2 7" xfId="41032" xr:uid="{E579721E-FED4-484C-95B2-541E07566264}"/>
    <cellStyle name="20% - Accent2 10 2 3" xfId="5547" xr:uid="{10651FF3-F8AD-439E-9B35-EA45E5FA9EFF}"/>
    <cellStyle name="20% - Accent2 10 2 3 2" xfId="9126" xr:uid="{4E4F3DC9-D34F-4C15-B5AF-4A12E6D571EF}"/>
    <cellStyle name="20% - Accent2 10 2 3 2 2" xfId="20268" xr:uid="{2553BA05-A33F-4EBD-A6FD-BA929C1C18B3}"/>
    <cellStyle name="20% - Accent2 10 2 3 2 3" xfId="37898" xr:uid="{0889E77A-1467-4386-AF6C-7ECD93A7A34A}"/>
    <cellStyle name="20% - Accent2 10 2 3 3" xfId="9127" xr:uid="{86DA251F-43FD-4690-A63D-1695DFBE7741}"/>
    <cellStyle name="20% - Accent2 10 2 3 3 2" xfId="20269" xr:uid="{788E94D7-607C-4C00-881F-A785DDE49589}"/>
    <cellStyle name="20% - Accent2 10 2 3 3 3" xfId="33943" xr:uid="{07020EAF-7FC6-4018-8148-B113F49F416F}"/>
    <cellStyle name="20% - Accent2 10 2 3 4" xfId="16985" xr:uid="{056B4C22-C7DB-413C-B161-EB6B77CB263B}"/>
    <cellStyle name="20% - Accent2 10 2 3 5" xfId="27834" xr:uid="{C4DE001A-CA36-4E43-8DC3-3C846684D6B9}"/>
    <cellStyle name="20% - Accent2 10 2 3 6" xfId="32506" xr:uid="{A56F8A26-10B0-417F-82B0-EEA08AB5E8BC}"/>
    <cellStyle name="20% - Accent2 10 2 3 7" xfId="43108" xr:uid="{34F30B9E-B305-417D-8724-06F6C568B173}"/>
    <cellStyle name="20% - Accent2 10 2 4" xfId="9128" xr:uid="{628233EB-954B-4900-BF09-64AFB7A743EA}"/>
    <cellStyle name="20% - Accent2 10 2 4 2" xfId="20270" xr:uid="{AAE8B7F1-B474-4B93-AF5C-70FD65B9E1E9}"/>
    <cellStyle name="20% - Accent2 10 2 4 3" xfId="35915" xr:uid="{FC95F400-3690-4515-9529-7D9DD2FB213A}"/>
    <cellStyle name="20% - Accent2 10 2 5" xfId="13929" xr:uid="{B00BA3FD-5C6B-4474-B739-5DF515182900}"/>
    <cellStyle name="20% - Accent2 10 2 6" xfId="24778" xr:uid="{B1B05B69-C6FC-4ECC-8B1F-BF14220B962C}"/>
    <cellStyle name="20% - Accent2 10 2 7" xfId="30928" xr:uid="{8BAED798-F678-4327-A8CE-D05D170A7E15}"/>
    <cellStyle name="20% - Accent2 10 2 8" xfId="40052" xr:uid="{5D6772EC-2AB2-4497-B210-CA0331823356}"/>
    <cellStyle name="20% - Accent2 10 3" xfId="2796" xr:uid="{9841626D-BC2C-4645-B715-6A090C5F5103}"/>
    <cellStyle name="20% - Accent2 10 3 2" xfId="6034" xr:uid="{D606F19C-DB0F-4FF0-BBDA-13F3A1766B82}"/>
    <cellStyle name="20% - Accent2 10 3 2 2" xfId="9129" xr:uid="{3F3D0273-54C9-4369-8EED-1D6118EF1342}"/>
    <cellStyle name="20% - Accent2 10 3 2 2 2" xfId="20271" xr:uid="{5F9BC195-9F9C-4D21-8462-A12D3B7EB27C}"/>
    <cellStyle name="20% - Accent2 10 3 2 2 3" xfId="38410" xr:uid="{6B3C3882-F80B-403C-80EF-79E03DCD7654}"/>
    <cellStyle name="20% - Accent2 10 3 2 3" xfId="9130" xr:uid="{8107249B-41FF-4435-A9E1-BC96723E421D}"/>
    <cellStyle name="20% - Accent2 10 3 2 3 2" xfId="20272" xr:uid="{290BCAF0-40DB-47F1-BB7C-D6703F058030}"/>
    <cellStyle name="20% - Accent2 10 3 2 3 3" xfId="34443" xr:uid="{43EEDB49-BD8F-4949-812E-FAF55D57E447}"/>
    <cellStyle name="20% - Accent2 10 3 2 4" xfId="17472" xr:uid="{74235F6B-49EE-408A-BFAA-CC155EE2C1A0}"/>
    <cellStyle name="20% - Accent2 10 3 2 5" xfId="28321" xr:uid="{162BD300-3FA5-4EFA-975E-E7D9DA33189A}"/>
    <cellStyle name="20% - Accent2 10 3 2 6" xfId="32508" xr:uid="{59BDD8D6-AB13-40E0-AC0F-B04AC20CD88F}"/>
    <cellStyle name="20% - Accent2 10 3 2 7" xfId="43595" xr:uid="{4F60E4BA-3223-4808-8C0D-F99817B150AF}"/>
    <cellStyle name="20% - Accent2 10 3 3" xfId="9131" xr:uid="{B99C0279-046B-4F1A-AA19-B984149F6CEB}"/>
    <cellStyle name="20% - Accent2 10 3 3 2" xfId="20273" xr:uid="{CD7E8706-3F87-4A07-A47F-33B18AD7A276}"/>
    <cellStyle name="20% - Accent2 10 3 3 3" xfId="36429" xr:uid="{BFDD2F19-2DEE-4631-AF88-381DD8E2D9D9}"/>
    <cellStyle name="20% - Accent2 10 3 4" xfId="14416" xr:uid="{E7DF2BA4-D31A-408B-9AAD-2A8518023FA7}"/>
    <cellStyle name="20% - Accent2 10 3 5" xfId="25265" xr:uid="{57D5C7DA-3F26-4C58-9FEB-DAA4824A5B3F}"/>
    <cellStyle name="20% - Accent2 10 3 6" xfId="31415" xr:uid="{F83B58D0-0C3F-4840-A740-B9E041B35BB4}"/>
    <cellStyle name="20% - Accent2 10 3 7" xfId="40539" xr:uid="{DE43DCE3-A528-4ABB-BE58-9068C502ED05}"/>
    <cellStyle name="20% - Accent2 10 4" xfId="3777" xr:uid="{2EC02B2B-B390-4E01-930C-EA822B849368}"/>
    <cellStyle name="20% - Accent2 10 4 2" xfId="7016" xr:uid="{8F1BDD91-A902-43BE-93F0-18CBCD2134C4}"/>
    <cellStyle name="20% - Accent2 10 4 2 2" xfId="18454" xr:uid="{ECE9F9A4-4A94-4594-AB36-D97906E432EF}"/>
    <cellStyle name="20% - Accent2 10 4 2 3" xfId="29303" xr:uid="{33831E39-A425-4330-8173-DA9D94BC4A25}"/>
    <cellStyle name="20% - Accent2 10 4 2 4" xfId="37646" xr:uid="{383196A1-A515-48AE-BDF2-C521E619DEE1}"/>
    <cellStyle name="20% - Accent2 10 4 2 5" xfId="44577" xr:uid="{F62D59BD-FF82-4F81-BD7E-DA452118EB25}"/>
    <cellStyle name="20% - Accent2 10 4 3" xfId="9132" xr:uid="{7B15EE79-B055-457A-B56D-21F19BCD6D27}"/>
    <cellStyle name="20% - Accent2 10 4 3 2" xfId="20274" xr:uid="{88F2F596-96E9-4153-B096-5C3FE713C5CA}"/>
    <cellStyle name="20% - Accent2 10 4 3 3" xfId="33835" xr:uid="{24B90A32-5FBE-4268-9231-30DEE85D960F}"/>
    <cellStyle name="20% - Accent2 10 4 4" xfId="15398" xr:uid="{35AAEC02-B08A-4136-94E3-F4EA2D27E0F9}"/>
    <cellStyle name="20% - Accent2 10 4 5" xfId="26247" xr:uid="{0B26169A-6B15-4330-96DD-ADB5412E6EBE}"/>
    <cellStyle name="20% - Accent2 10 4 6" xfId="32509" xr:uid="{B8C9554A-0513-4B43-84DE-446C4D22A820}"/>
    <cellStyle name="20% - Accent2 10 4 7" xfId="41521" xr:uid="{758A77BD-185E-4707-80AC-21E389E09E1A}"/>
    <cellStyle name="20% - Accent2 10 5" xfId="4325" xr:uid="{2FCC022D-82D4-47A4-80F1-27C6FA81398A}"/>
    <cellStyle name="20% - Accent2 10 5 2" xfId="7381" xr:uid="{59E409C5-ED2A-458B-8940-B5F1C9D7E25D}"/>
    <cellStyle name="20% - Accent2 10 5 2 2" xfId="18819" xr:uid="{8C562DE3-B416-423C-AA01-0E00DDDD88D2}"/>
    <cellStyle name="20% - Accent2 10 5 2 3" xfId="29668" xr:uid="{85AD5A4F-9097-4FD0-96CC-51C1CB749ECC}"/>
    <cellStyle name="20% - Accent2 10 5 2 4" xfId="35664" xr:uid="{B09EFD53-FD5E-4971-A9DF-F3FA180D7D68}"/>
    <cellStyle name="20% - Accent2 10 5 2 5" xfId="44942" xr:uid="{81BC850E-214E-47BF-94F5-F11AA49B9E58}"/>
    <cellStyle name="20% - Accent2 10 5 3" xfId="15763" xr:uid="{370CE1EB-6F24-439A-80CB-8ED24FB5E056}"/>
    <cellStyle name="20% - Accent2 10 5 4" xfId="26612" xr:uid="{78742C04-77A5-494D-8719-135A4D7A3051}"/>
    <cellStyle name="20% - Accent2 10 5 5" xfId="32505" xr:uid="{421AEA8B-6FE6-4ADF-B2C6-12BDCF9E931B}"/>
    <cellStyle name="20% - Accent2 10 5 6" xfId="41886" xr:uid="{4EAC17A2-CA7C-43D5-9CE3-EB1C4357C1A7}"/>
    <cellStyle name="20% - Accent2 10 6" xfId="4687" xr:uid="{B733AA8E-87CA-4F0A-941D-1C91E02F9043}"/>
    <cellStyle name="20% - Accent2 10 6 2" xfId="7743" xr:uid="{B9629041-CAFA-4B9F-81E5-6BF0401FAE13}"/>
    <cellStyle name="20% - Accent2 10 6 2 2" xfId="19181" xr:uid="{04E9310F-A58C-4B3C-A2B2-BE2D9DCF4996}"/>
    <cellStyle name="20% - Accent2 10 6 2 3" xfId="30030" xr:uid="{0E2A7375-FAC1-4502-8BD4-DEED3B37605D}"/>
    <cellStyle name="20% - Accent2 10 6 2 4" xfId="45304" xr:uid="{E9A3FA36-68A6-4AFE-8D64-2F9A794A6086}"/>
    <cellStyle name="20% - Accent2 10 6 3" xfId="16125" xr:uid="{C54E9D80-C63A-4594-9BCA-F0AA13D78EE8}"/>
    <cellStyle name="20% - Accent2 10 6 4" xfId="26974" xr:uid="{F283789C-CF7C-4F93-B8BC-3AD1B4FAE29B}"/>
    <cellStyle name="20% - Accent2 10 6 5" xfId="42248" xr:uid="{28DB63AE-DA70-46A0-AC1D-E1FAC65E1ABE}"/>
    <cellStyle name="20% - Accent2 10 7" xfId="5054" xr:uid="{686C46FD-2F3F-4727-A289-DBE34B2AC13C}"/>
    <cellStyle name="20% - Accent2 10 7 2" xfId="16492" xr:uid="{16CE3269-D7E1-4380-8A3D-77C203964086}"/>
    <cellStyle name="20% - Accent2 10 7 3" xfId="27341" xr:uid="{0EE7F09D-3F76-4BDC-BDA6-EE76B0E569EF}"/>
    <cellStyle name="20% - Accent2 10 7 4" xfId="42615" xr:uid="{6DB49F5A-D5F9-4A68-AD43-844660BC56BE}"/>
    <cellStyle name="20% - Accent2 10 8" xfId="13436" xr:uid="{8DD21E4C-099C-4003-8FBF-F92973683552}"/>
    <cellStyle name="20% - Accent2 10 9" xfId="24285" xr:uid="{3A444BA5-4B92-46EB-B972-2711724A9338}"/>
    <cellStyle name="20% - Accent2 11" xfId="250" xr:uid="{FC62E1BB-D7DE-4150-BAB2-5FB6283D0461}"/>
    <cellStyle name="20% - Accent2 11 10" xfId="30506" xr:uid="{665D6951-D32D-4EF5-AF8B-4BCB64AE70F4}"/>
    <cellStyle name="20% - Accent2 11 11" xfId="39560" xr:uid="{7F5F04FE-7AD9-44D4-BAFD-BF675B10AC7E}"/>
    <cellStyle name="20% - Accent2 11 2" xfId="2309" xr:uid="{A770A650-6A4D-4C24-94C8-C0F3C4A30991}"/>
    <cellStyle name="20% - Accent2 11 2 2" xfId="3290" xr:uid="{04EDC87D-140C-4F79-A355-8850F763099A}"/>
    <cellStyle name="20% - Accent2 11 2 2 2" xfId="6528" xr:uid="{E446084D-28CB-4CC9-AEC5-1D1C9BEA4E56}"/>
    <cellStyle name="20% - Accent2 11 2 2 2 2" xfId="9133" xr:uid="{A25F9ED7-4B1D-45FD-8960-B972AA2B47FC}"/>
    <cellStyle name="20% - Accent2 11 2 2 2 2 2" xfId="20275" xr:uid="{906E5BF3-04B1-4635-8AD3-1D23644B629F}"/>
    <cellStyle name="20% - Accent2 11 2 2 2 2 3" xfId="38411" xr:uid="{FD3DD332-AC8C-484A-AFD0-1DAD24ADCEF8}"/>
    <cellStyle name="20% - Accent2 11 2 2 2 3" xfId="9134" xr:uid="{B2648BC6-C1AB-4358-8F58-E60D5A80D275}"/>
    <cellStyle name="20% - Accent2 11 2 2 2 3 2" xfId="20276" xr:uid="{46743F11-9765-41EE-B5A8-FF175D55FF79}"/>
    <cellStyle name="20% - Accent2 11 2 2 2 3 3" xfId="34444" xr:uid="{1F089763-1DB1-4A52-878C-A8E268CD356D}"/>
    <cellStyle name="20% - Accent2 11 2 2 2 4" xfId="17966" xr:uid="{98491187-4588-4330-89B9-74EF5EF7639E}"/>
    <cellStyle name="20% - Accent2 11 2 2 2 5" xfId="28815" xr:uid="{2C509120-3686-451B-A1AD-62F9BD1A61AE}"/>
    <cellStyle name="20% - Accent2 11 2 2 2 6" xfId="32512" xr:uid="{115B2697-76F0-48B1-B7C8-87D51F314C91}"/>
    <cellStyle name="20% - Accent2 11 2 2 2 7" xfId="44089" xr:uid="{FB10857E-D76E-47A5-A759-1D73E86D6199}"/>
    <cellStyle name="20% - Accent2 11 2 2 3" xfId="9135" xr:uid="{B44E9F86-ACE1-49B6-9851-EBF9DBEBDB6D}"/>
    <cellStyle name="20% - Accent2 11 2 2 3 2" xfId="20277" xr:uid="{9D39946D-70C9-461B-9965-BF0CC268AD31}"/>
    <cellStyle name="20% - Accent2 11 2 2 3 3" xfId="36430" xr:uid="{0901A624-A36E-491E-9A90-6C7CF851DD7D}"/>
    <cellStyle name="20% - Accent2 11 2 2 4" xfId="14910" xr:uid="{447AF417-BFAA-43C5-912C-85F22325617E}"/>
    <cellStyle name="20% - Accent2 11 2 2 5" xfId="25759" xr:uid="{B9D29CB8-EBA3-41DE-9FF4-60628E5EC870}"/>
    <cellStyle name="20% - Accent2 11 2 2 6" xfId="31909" xr:uid="{52D04E12-FDDA-4F52-BB79-8A1534395133}"/>
    <cellStyle name="20% - Accent2 11 2 2 7" xfId="41033" xr:uid="{3E596ADC-CDEC-4195-9E08-731F34CA4B6B}"/>
    <cellStyle name="20% - Accent2 11 2 3" xfId="5548" xr:uid="{8F58A0B8-28ED-4BB0-A441-092A52AAEB2A}"/>
    <cellStyle name="20% - Accent2 11 2 3 2" xfId="9136" xr:uid="{8DB080AC-1FA9-44CC-A342-1A3EC4EF2DB9}"/>
    <cellStyle name="20% - Accent2 11 2 3 2 2" xfId="20278" xr:uid="{64C6F372-A298-435D-AA2B-5A10669EA01F}"/>
    <cellStyle name="20% - Accent2 11 2 3 2 3" xfId="37899" xr:uid="{70711111-B897-4F4B-84A2-61953838A30D}"/>
    <cellStyle name="20% - Accent2 11 2 3 3" xfId="9137" xr:uid="{B359095C-ACB0-4BDA-879C-EC0CE4918CAD}"/>
    <cellStyle name="20% - Accent2 11 2 3 3 2" xfId="20279" xr:uid="{77DCDB51-1154-46FE-836F-4C8D823EAE4F}"/>
    <cellStyle name="20% - Accent2 11 2 3 3 3" xfId="33944" xr:uid="{05E16BC3-F740-4A76-BBBB-DACDCBE1DAAF}"/>
    <cellStyle name="20% - Accent2 11 2 3 4" xfId="16986" xr:uid="{DBEAE629-D13D-4164-A649-B71277817B40}"/>
    <cellStyle name="20% - Accent2 11 2 3 5" xfId="27835" xr:uid="{D7D5CA02-0817-4112-8C24-4D8AFF9A40BC}"/>
    <cellStyle name="20% - Accent2 11 2 3 6" xfId="32511" xr:uid="{2D726D98-EA6A-4DDE-8A10-9DBE14A50BF6}"/>
    <cellStyle name="20% - Accent2 11 2 3 7" xfId="43109" xr:uid="{2A2CDDB6-27D9-4272-9E98-0DF55E52B94F}"/>
    <cellStyle name="20% - Accent2 11 2 4" xfId="9138" xr:uid="{D39491FD-21C7-4292-8077-2E18D4320473}"/>
    <cellStyle name="20% - Accent2 11 2 4 2" xfId="20280" xr:uid="{DB124C48-5D78-40E3-90CF-1525CF26A1C2}"/>
    <cellStyle name="20% - Accent2 11 2 4 3" xfId="35916" xr:uid="{9D82EF62-8C1D-4275-A4AD-76D81CA4950B}"/>
    <cellStyle name="20% - Accent2 11 2 5" xfId="13930" xr:uid="{B7827A9A-6D89-42FB-A684-26669C94106B}"/>
    <cellStyle name="20% - Accent2 11 2 6" xfId="24779" xr:uid="{A1492C72-D5BB-4841-8ADA-C7ECC4004BA6}"/>
    <cellStyle name="20% - Accent2 11 2 7" xfId="30929" xr:uid="{71FDE842-2984-4808-81AA-DDDBBDF6D4DC}"/>
    <cellStyle name="20% - Accent2 11 2 8" xfId="40053" xr:uid="{44BA170B-62E2-4A53-87AF-D02AEB624714}"/>
    <cellStyle name="20% - Accent2 11 3" xfId="2797" xr:uid="{5D4C5F26-FADB-4D97-917E-D4A1C95AF8B3}"/>
    <cellStyle name="20% - Accent2 11 3 2" xfId="6035" xr:uid="{50B0CED9-F842-4AFC-AC27-B44BEA8F1A19}"/>
    <cellStyle name="20% - Accent2 11 3 2 2" xfId="9139" xr:uid="{F4910151-2FC9-4F08-AA44-52D5F73466D0}"/>
    <cellStyle name="20% - Accent2 11 3 2 2 2" xfId="20281" xr:uid="{9A1350DC-F7C8-49E8-B299-87C811EA8375}"/>
    <cellStyle name="20% - Accent2 11 3 2 2 3" xfId="38412" xr:uid="{C684E31E-453B-4924-B85A-53A30B233D84}"/>
    <cellStyle name="20% - Accent2 11 3 2 3" xfId="9140" xr:uid="{212DDCF1-5279-43A5-9244-F9DD943D7A9D}"/>
    <cellStyle name="20% - Accent2 11 3 2 3 2" xfId="20282" xr:uid="{2E71418A-AB66-4EAC-A335-FC67C63BD382}"/>
    <cellStyle name="20% - Accent2 11 3 2 3 3" xfId="34445" xr:uid="{24BA284B-819A-46FE-9C05-66B9687B6764}"/>
    <cellStyle name="20% - Accent2 11 3 2 4" xfId="17473" xr:uid="{325D15EC-3402-40D4-8FDC-C6AF0F849828}"/>
    <cellStyle name="20% - Accent2 11 3 2 5" xfId="28322" xr:uid="{B97F4A09-DD6B-49A8-9B53-38E76AF13B4B}"/>
    <cellStyle name="20% - Accent2 11 3 2 6" xfId="32513" xr:uid="{AC4214D8-EEEF-4B44-BA11-CA32C0FB0D9B}"/>
    <cellStyle name="20% - Accent2 11 3 2 7" xfId="43596" xr:uid="{31E26450-2EFC-4A6B-93C2-EAB3D9C0EC92}"/>
    <cellStyle name="20% - Accent2 11 3 3" xfId="9141" xr:uid="{8404F108-068C-417A-B8D6-DDB290760405}"/>
    <cellStyle name="20% - Accent2 11 3 3 2" xfId="20283" xr:uid="{62304B11-2E95-4892-9C56-F8150804676E}"/>
    <cellStyle name="20% - Accent2 11 3 3 3" xfId="36431" xr:uid="{960C476B-8ACD-47DA-8D2B-84860FC4F35E}"/>
    <cellStyle name="20% - Accent2 11 3 4" xfId="14417" xr:uid="{5D020120-0480-4778-AC9A-C702716BBCB8}"/>
    <cellStyle name="20% - Accent2 11 3 5" xfId="25266" xr:uid="{D1F2C07C-6D00-4F50-A43F-1FF6DF2B3700}"/>
    <cellStyle name="20% - Accent2 11 3 6" xfId="31416" xr:uid="{73069F1B-8A8B-41AF-89BD-433B5EC83B1E}"/>
    <cellStyle name="20% - Accent2 11 3 7" xfId="40540" xr:uid="{57F73F07-4165-40E8-9D98-4C7201314DFF}"/>
    <cellStyle name="20% - Accent2 11 4" xfId="3778" xr:uid="{8EB3D14C-C03B-4C6B-876E-DA4F43B2B370}"/>
    <cellStyle name="20% - Accent2 11 4 2" xfId="7017" xr:uid="{A99002C9-FE36-4F1E-8F9D-B9A7A843E3BE}"/>
    <cellStyle name="20% - Accent2 11 4 2 2" xfId="18455" xr:uid="{6126110C-A07A-4FE9-BEEC-1B158EB005DA}"/>
    <cellStyle name="20% - Accent2 11 4 2 3" xfId="29304" xr:uid="{4A535CF1-BC19-4849-9F3B-DAECD726E2A6}"/>
    <cellStyle name="20% - Accent2 11 4 2 4" xfId="37647" xr:uid="{7AD33C01-B4BD-4158-A282-811E562D0263}"/>
    <cellStyle name="20% - Accent2 11 4 2 5" xfId="44578" xr:uid="{08D7C488-B1A6-4F79-B850-1A56AAB35481}"/>
    <cellStyle name="20% - Accent2 11 4 3" xfId="9142" xr:uid="{681449F8-C22A-410A-9DB1-1CEBC55A5055}"/>
    <cellStyle name="20% - Accent2 11 4 3 2" xfId="20284" xr:uid="{B25108F0-5C79-49AC-B915-A670E06FD7A5}"/>
    <cellStyle name="20% - Accent2 11 4 3 3" xfId="33836" xr:uid="{F7D90C7A-D5FE-4BEF-B415-7EF501A848F1}"/>
    <cellStyle name="20% - Accent2 11 4 4" xfId="15399" xr:uid="{8C90C231-5721-4E51-8CB4-ED9FF3F124BF}"/>
    <cellStyle name="20% - Accent2 11 4 5" xfId="26248" xr:uid="{A68FD921-01EA-4F50-AA94-8CBBB012A3FE}"/>
    <cellStyle name="20% - Accent2 11 4 6" xfId="32514" xr:uid="{FD2DDCED-2EAE-4EF1-B4B4-4CA55DEAE232}"/>
    <cellStyle name="20% - Accent2 11 4 7" xfId="41522" xr:uid="{BBD06AA6-9ACD-45A0-A352-7DE7B9C76B18}"/>
    <cellStyle name="20% - Accent2 11 5" xfId="4326" xr:uid="{C972122A-8A51-4431-927F-6B15F4837ED5}"/>
    <cellStyle name="20% - Accent2 11 5 2" xfId="7382" xr:uid="{9F828F99-8FF2-4266-8FF2-E7E56797D1CF}"/>
    <cellStyle name="20% - Accent2 11 5 2 2" xfId="18820" xr:uid="{07441DF0-9241-4BA8-BF97-3BBFC5EA04F5}"/>
    <cellStyle name="20% - Accent2 11 5 2 3" xfId="29669" xr:uid="{641E9C21-2200-4998-B765-53E067526B18}"/>
    <cellStyle name="20% - Accent2 11 5 2 4" xfId="35665" xr:uid="{9B903BF0-57D9-4C0D-B9EC-13E7B941E5D9}"/>
    <cellStyle name="20% - Accent2 11 5 2 5" xfId="44943" xr:uid="{BEB1976F-6B4B-400B-A8B4-A8767BC204D8}"/>
    <cellStyle name="20% - Accent2 11 5 3" xfId="15764" xr:uid="{CBF65C0A-18CF-46F3-B114-57A8D9D07C57}"/>
    <cellStyle name="20% - Accent2 11 5 4" xfId="26613" xr:uid="{B9B8450F-23AC-4228-8CF3-51B657ABC1BB}"/>
    <cellStyle name="20% - Accent2 11 5 5" xfId="32510" xr:uid="{28FDD65D-1572-42E0-9029-A33DFC154745}"/>
    <cellStyle name="20% - Accent2 11 5 6" xfId="41887" xr:uid="{DD4B3962-6AC2-4DD9-AC41-12542BDA902D}"/>
    <cellStyle name="20% - Accent2 11 6" xfId="4688" xr:uid="{8A9A5C07-2CA7-4B3E-88B0-D28D71CBB86B}"/>
    <cellStyle name="20% - Accent2 11 6 2" xfId="7744" xr:uid="{D641D699-4184-42C5-A1D7-D5F4662F9260}"/>
    <cellStyle name="20% - Accent2 11 6 2 2" xfId="19182" xr:uid="{6AAEE99B-85F8-4EA1-846B-B07A52957FE8}"/>
    <cellStyle name="20% - Accent2 11 6 2 3" xfId="30031" xr:uid="{FB8DF0B5-77FE-4E7D-A66C-3C73BFAB59BE}"/>
    <cellStyle name="20% - Accent2 11 6 2 4" xfId="45305" xr:uid="{B4CBDCCF-F6CF-4238-9ED9-246892A6AA62}"/>
    <cellStyle name="20% - Accent2 11 6 3" xfId="16126" xr:uid="{B2B3BE1A-B3C4-43B5-9171-393ACFC2C09B}"/>
    <cellStyle name="20% - Accent2 11 6 4" xfId="26975" xr:uid="{DB03D4CA-10F0-44D2-929B-249B8B58E126}"/>
    <cellStyle name="20% - Accent2 11 6 5" xfId="42249" xr:uid="{2DBD9CA8-6AB7-4780-8850-E21AFA75EE66}"/>
    <cellStyle name="20% - Accent2 11 7" xfId="5055" xr:uid="{5F42EFA5-8F3F-4C6F-8613-6EE4EB710B44}"/>
    <cellStyle name="20% - Accent2 11 7 2" xfId="16493" xr:uid="{B3B831F6-38AD-4DB5-A061-0253954F6407}"/>
    <cellStyle name="20% - Accent2 11 7 3" xfId="27342" xr:uid="{E3BCF888-1759-4CD0-A363-A47BC785AFB6}"/>
    <cellStyle name="20% - Accent2 11 7 4" xfId="42616" xr:uid="{8F9A4526-42B6-4F32-B469-A5E83F17675D}"/>
    <cellStyle name="20% - Accent2 11 8" xfId="13437" xr:uid="{1E221199-1DAC-488B-9117-B611EB75A243}"/>
    <cellStyle name="20% - Accent2 11 9" xfId="24286" xr:uid="{3B3D11A7-EC1C-4618-A3F7-5DE85CD25DDA}"/>
    <cellStyle name="20% - Accent2 12" xfId="251" xr:uid="{C996374C-6D37-4B3C-8A74-14CE466F6D6B}"/>
    <cellStyle name="20% - Accent2 12 10" xfId="30507" xr:uid="{2E474DB6-2DBA-4DCC-9CF8-1911830B4A02}"/>
    <cellStyle name="20% - Accent2 12 11" xfId="39561" xr:uid="{26EC4087-EE0C-4915-9526-6B31A2BF28B7}"/>
    <cellStyle name="20% - Accent2 12 2" xfId="2310" xr:uid="{37300852-652E-4A1D-AA6B-B8DED385959A}"/>
    <cellStyle name="20% - Accent2 12 2 2" xfId="3291" xr:uid="{42F357EE-6C3E-4DD8-ADFE-6DDA3FB40669}"/>
    <cellStyle name="20% - Accent2 12 2 2 2" xfId="6529" xr:uid="{58258BB2-96F8-4B21-A07E-35F94363C5EC}"/>
    <cellStyle name="20% - Accent2 12 2 2 2 2" xfId="9143" xr:uid="{E0541BA7-5EFC-4BD4-A204-39402E1E52F7}"/>
    <cellStyle name="20% - Accent2 12 2 2 2 2 2" xfId="20285" xr:uid="{FAC5EB24-99A1-4817-8232-BC31B608F2C8}"/>
    <cellStyle name="20% - Accent2 12 2 2 2 2 3" xfId="38413" xr:uid="{1FB4EA5E-6B6C-4046-B77E-3F670A1F9321}"/>
    <cellStyle name="20% - Accent2 12 2 2 2 3" xfId="9144" xr:uid="{B20991A6-6B1F-4EA3-A9AE-0083F728822B}"/>
    <cellStyle name="20% - Accent2 12 2 2 2 3 2" xfId="20286" xr:uid="{51BA66F5-B4C7-4BFE-B3AE-116B6D24885C}"/>
    <cellStyle name="20% - Accent2 12 2 2 2 3 3" xfId="34446" xr:uid="{107D8753-6531-451B-BC85-58856EA1089D}"/>
    <cellStyle name="20% - Accent2 12 2 2 2 4" xfId="17967" xr:uid="{DCE34DE8-54BB-465B-B591-2200E4F81E14}"/>
    <cellStyle name="20% - Accent2 12 2 2 2 5" xfId="28816" xr:uid="{6C87D5AE-5875-4C8B-B210-9C5DB0DA3F7E}"/>
    <cellStyle name="20% - Accent2 12 2 2 2 6" xfId="32517" xr:uid="{B820BA1D-5721-4C36-B13C-16EAF8F0CA75}"/>
    <cellStyle name="20% - Accent2 12 2 2 2 7" xfId="44090" xr:uid="{45AAE4D1-3437-40C0-B068-46141EEFAFFC}"/>
    <cellStyle name="20% - Accent2 12 2 2 3" xfId="9145" xr:uid="{91A77995-538C-4205-8470-D63B9484CEB0}"/>
    <cellStyle name="20% - Accent2 12 2 2 3 2" xfId="20287" xr:uid="{E4C22584-8381-4DA0-97B2-24B44014B167}"/>
    <cellStyle name="20% - Accent2 12 2 2 3 3" xfId="36432" xr:uid="{CC92FE83-BA8C-432B-89D5-9C4471010A25}"/>
    <cellStyle name="20% - Accent2 12 2 2 4" xfId="14911" xr:uid="{01F729B0-8661-4070-984D-DF341B263A6F}"/>
    <cellStyle name="20% - Accent2 12 2 2 5" xfId="25760" xr:uid="{36C29B54-26D0-4166-97D4-CFA35D68AAD9}"/>
    <cellStyle name="20% - Accent2 12 2 2 6" xfId="31910" xr:uid="{FD2A8CAA-668A-4A7A-ABFA-9EAC4CE7581A}"/>
    <cellStyle name="20% - Accent2 12 2 2 7" xfId="41034" xr:uid="{5E75188F-3B42-4D3B-BBD4-39269583DEB1}"/>
    <cellStyle name="20% - Accent2 12 2 3" xfId="5549" xr:uid="{9B59F086-DA61-403B-9317-A1F03607FCA8}"/>
    <cellStyle name="20% - Accent2 12 2 3 2" xfId="9146" xr:uid="{BE4FA484-D4A4-4E4A-8C80-D540CE6639DC}"/>
    <cellStyle name="20% - Accent2 12 2 3 2 2" xfId="20288" xr:uid="{1D83F601-EB1C-41E0-B93A-AB3D8E83D160}"/>
    <cellStyle name="20% - Accent2 12 2 3 2 3" xfId="37900" xr:uid="{54EE717C-0144-407B-B471-0A76D223F08B}"/>
    <cellStyle name="20% - Accent2 12 2 3 3" xfId="9147" xr:uid="{82907D4D-DA58-4647-B413-AA7D229C78E3}"/>
    <cellStyle name="20% - Accent2 12 2 3 3 2" xfId="20289" xr:uid="{C8CEF965-61E6-4BB1-BB91-5C5D9E292100}"/>
    <cellStyle name="20% - Accent2 12 2 3 3 3" xfId="33945" xr:uid="{F3E9338E-8E79-44A5-88A0-F2E115DE9993}"/>
    <cellStyle name="20% - Accent2 12 2 3 4" xfId="16987" xr:uid="{D7E17D33-AAE1-4401-A336-1C075E8BD3D4}"/>
    <cellStyle name="20% - Accent2 12 2 3 5" xfId="27836" xr:uid="{00AE0CE4-D1E2-4897-BF8F-2E5F21E2921A}"/>
    <cellStyle name="20% - Accent2 12 2 3 6" xfId="32516" xr:uid="{7BF4920C-AE44-4CAF-B1E7-E016DC3377FD}"/>
    <cellStyle name="20% - Accent2 12 2 3 7" xfId="43110" xr:uid="{B543E7D2-5DEE-4498-A9CF-490222DD859D}"/>
    <cellStyle name="20% - Accent2 12 2 4" xfId="9148" xr:uid="{B5DD9EED-CBC6-48EA-ADB0-28AF37D4B156}"/>
    <cellStyle name="20% - Accent2 12 2 4 2" xfId="20290" xr:uid="{C3AE0A64-AAEC-4E20-861E-B51A3BF5B750}"/>
    <cellStyle name="20% - Accent2 12 2 4 3" xfId="35917" xr:uid="{DDDFB70F-36DF-49C7-B1F6-FFFB5AAD7603}"/>
    <cellStyle name="20% - Accent2 12 2 5" xfId="13931" xr:uid="{720BECEA-8CEE-4CF6-8C52-BB6584C2F2C1}"/>
    <cellStyle name="20% - Accent2 12 2 6" xfId="24780" xr:uid="{F33E2E96-CFC7-445E-B196-3728BC6878E7}"/>
    <cellStyle name="20% - Accent2 12 2 7" xfId="30930" xr:uid="{838C1DE9-FA08-48CD-941D-031627369CAF}"/>
    <cellStyle name="20% - Accent2 12 2 8" xfId="40054" xr:uid="{E4CC16F0-CB15-4DA9-B1CE-CFBFBF77AC40}"/>
    <cellStyle name="20% - Accent2 12 3" xfId="2798" xr:uid="{53F136B0-7770-4A44-9A73-B3CF5D0C7658}"/>
    <cellStyle name="20% - Accent2 12 3 2" xfId="6036" xr:uid="{35DA8537-C47E-455F-ACDD-08541FF6CA91}"/>
    <cellStyle name="20% - Accent2 12 3 2 2" xfId="9149" xr:uid="{0D9103F7-1CB1-498B-B7CA-45352C9393E6}"/>
    <cellStyle name="20% - Accent2 12 3 2 2 2" xfId="20291" xr:uid="{58766771-51FC-44FB-9F7B-7C121A9D4A18}"/>
    <cellStyle name="20% - Accent2 12 3 2 2 3" xfId="38414" xr:uid="{D20ADD67-4D0B-4708-8B3A-403BE5309EC7}"/>
    <cellStyle name="20% - Accent2 12 3 2 3" xfId="9150" xr:uid="{510B5FF3-087A-40CA-893A-B16EB4F97C57}"/>
    <cellStyle name="20% - Accent2 12 3 2 3 2" xfId="20292" xr:uid="{3D444B21-5551-4C08-A5C9-9BA1F6971223}"/>
    <cellStyle name="20% - Accent2 12 3 2 3 3" xfId="34447" xr:uid="{16417F8D-37E0-45F2-A03F-94AEFFC70A41}"/>
    <cellStyle name="20% - Accent2 12 3 2 4" xfId="17474" xr:uid="{79EC4C70-A67C-4BA1-A984-1BC29D6C0321}"/>
    <cellStyle name="20% - Accent2 12 3 2 5" xfId="28323" xr:uid="{61E19203-56FA-4694-8F6A-3C1ED9C4BFD1}"/>
    <cellStyle name="20% - Accent2 12 3 2 6" xfId="32518" xr:uid="{BDE376DB-0331-4866-9E4C-7AAFAC94555E}"/>
    <cellStyle name="20% - Accent2 12 3 2 7" xfId="43597" xr:uid="{586DB584-E34E-4FF3-8741-2278FB520288}"/>
    <cellStyle name="20% - Accent2 12 3 3" xfId="9151" xr:uid="{134880B6-016D-4A07-A7D0-C63A593E6F45}"/>
    <cellStyle name="20% - Accent2 12 3 3 2" xfId="20293" xr:uid="{72EA105E-B0E5-4DD7-9298-05EF52A6BF8C}"/>
    <cellStyle name="20% - Accent2 12 3 3 3" xfId="36433" xr:uid="{5ECDDB2F-726C-4556-A31C-4D581C9A7E3B}"/>
    <cellStyle name="20% - Accent2 12 3 4" xfId="14418" xr:uid="{5E6BCEA4-020A-4E3D-9B9A-89A160F85D9B}"/>
    <cellStyle name="20% - Accent2 12 3 5" xfId="25267" xr:uid="{05A46EEE-1086-4093-A854-A15B3498FF23}"/>
    <cellStyle name="20% - Accent2 12 3 6" xfId="31417" xr:uid="{0AFB6B6C-9EC8-42C3-938F-F2BF8296FA5E}"/>
    <cellStyle name="20% - Accent2 12 3 7" xfId="40541" xr:uid="{221974BB-5A67-4C1C-AE81-8BC4F447255F}"/>
    <cellStyle name="20% - Accent2 12 4" xfId="3779" xr:uid="{1B99FB7B-4EE9-463B-A8AD-A87BF79E3726}"/>
    <cellStyle name="20% - Accent2 12 4 2" xfId="7018" xr:uid="{93680252-96F1-4821-BDF2-8E5D2A2D2EE3}"/>
    <cellStyle name="20% - Accent2 12 4 2 2" xfId="18456" xr:uid="{510DC311-3BFB-46C2-B3DB-C9CEA7040874}"/>
    <cellStyle name="20% - Accent2 12 4 2 3" xfId="29305" xr:uid="{356DB272-97F0-4C7E-81E1-4A8D2EEF832A}"/>
    <cellStyle name="20% - Accent2 12 4 2 4" xfId="37648" xr:uid="{01233F36-4B8F-48E0-9DCA-4ACFB21CD2CF}"/>
    <cellStyle name="20% - Accent2 12 4 2 5" xfId="44579" xr:uid="{04222821-09EE-4723-9E37-198BDB9E71B4}"/>
    <cellStyle name="20% - Accent2 12 4 3" xfId="9152" xr:uid="{08702AFB-6F66-4AA8-8E96-8B97E5D2B04B}"/>
    <cellStyle name="20% - Accent2 12 4 3 2" xfId="20294" xr:uid="{4A018162-C1A4-47D5-B827-23F845F13DB2}"/>
    <cellStyle name="20% - Accent2 12 4 3 3" xfId="33837" xr:uid="{D5EB6FE8-15D5-49CD-BE7B-A0EF1CFB4518}"/>
    <cellStyle name="20% - Accent2 12 4 4" xfId="15400" xr:uid="{2EB62E21-01CE-4F2B-8FA4-27C2768B7CFF}"/>
    <cellStyle name="20% - Accent2 12 4 5" xfId="26249" xr:uid="{5D319804-FB4E-4B06-A702-A87E69E388C7}"/>
    <cellStyle name="20% - Accent2 12 4 6" xfId="32519" xr:uid="{B9E533A9-3A8F-474C-83B4-A1BF8A528D69}"/>
    <cellStyle name="20% - Accent2 12 4 7" xfId="41523" xr:uid="{F34D0A3B-2F87-4E18-9186-A710947428A1}"/>
    <cellStyle name="20% - Accent2 12 5" xfId="4327" xr:uid="{6E1DF3B9-5D5B-445A-AC59-81E0E4D8BE87}"/>
    <cellStyle name="20% - Accent2 12 5 2" xfId="7383" xr:uid="{EB0A6C31-EDFE-428B-A5ED-4BBC8086DCA9}"/>
    <cellStyle name="20% - Accent2 12 5 2 2" xfId="18821" xr:uid="{206D1501-D435-4594-BC16-EBFE9AF8E470}"/>
    <cellStyle name="20% - Accent2 12 5 2 3" xfId="29670" xr:uid="{2E5AA09F-F9B7-499F-B187-3EB65BCE0863}"/>
    <cellStyle name="20% - Accent2 12 5 2 4" xfId="35666" xr:uid="{2DDABB9A-E791-4D2F-948A-3DE2A34804C4}"/>
    <cellStyle name="20% - Accent2 12 5 2 5" xfId="44944" xr:uid="{856E6A2D-5C61-4532-97B2-B16655D3478F}"/>
    <cellStyle name="20% - Accent2 12 5 3" xfId="15765" xr:uid="{4CE3FF27-675A-426A-9827-82B95F43EA32}"/>
    <cellStyle name="20% - Accent2 12 5 4" xfId="26614" xr:uid="{F706D528-DA77-4CE0-9FE4-D72B5102CC65}"/>
    <cellStyle name="20% - Accent2 12 5 5" xfId="32515" xr:uid="{AD012143-770C-4FFB-85F3-0C716AB1203D}"/>
    <cellStyle name="20% - Accent2 12 5 6" xfId="41888" xr:uid="{26E0140E-0645-4689-9492-6E304F230E29}"/>
    <cellStyle name="20% - Accent2 12 6" xfId="4689" xr:uid="{6803653A-830F-4531-BF6E-F0324485E54B}"/>
    <cellStyle name="20% - Accent2 12 6 2" xfId="7745" xr:uid="{566C4FDD-7F55-4315-A951-48829EC43AE8}"/>
    <cellStyle name="20% - Accent2 12 6 2 2" xfId="19183" xr:uid="{4D95677E-2593-4310-9755-A78D5D872D1B}"/>
    <cellStyle name="20% - Accent2 12 6 2 3" xfId="30032" xr:uid="{19BAC091-789B-4977-B411-5320F90E7245}"/>
    <cellStyle name="20% - Accent2 12 6 2 4" xfId="45306" xr:uid="{AE3C38FD-5EB3-43B7-892F-A190E6E7028F}"/>
    <cellStyle name="20% - Accent2 12 6 3" xfId="16127" xr:uid="{5B97F44F-F9CF-4B77-8688-E49E1D8E9DBE}"/>
    <cellStyle name="20% - Accent2 12 6 4" xfId="26976" xr:uid="{D14CAB05-0AEF-43C3-9261-8AEDD4F9A223}"/>
    <cellStyle name="20% - Accent2 12 6 5" xfId="42250" xr:uid="{301C4429-D547-40C4-8B7E-C3F53D1D64BD}"/>
    <cellStyle name="20% - Accent2 12 7" xfId="5056" xr:uid="{1AF774FF-A5A5-432A-9CD8-AA07F062F381}"/>
    <cellStyle name="20% - Accent2 12 7 2" xfId="16494" xr:uid="{41E43AEA-81B7-48A8-9AF2-BBDDE3C8BF4C}"/>
    <cellStyle name="20% - Accent2 12 7 3" xfId="27343" xr:uid="{ADC11130-9ACD-48C6-BF0B-5913A20F5B83}"/>
    <cellStyle name="20% - Accent2 12 7 4" xfId="42617" xr:uid="{96067E35-F07F-4847-8B43-C4EA5F3F55B1}"/>
    <cellStyle name="20% - Accent2 12 8" xfId="13438" xr:uid="{CE78D678-74DA-4CAD-97DC-D9C26A5B8D67}"/>
    <cellStyle name="20% - Accent2 12 9" xfId="24287" xr:uid="{3D355143-595E-4502-99A1-8ACD5C777257}"/>
    <cellStyle name="20% - Accent2 13" xfId="252" xr:uid="{5207F238-5137-4676-80CD-1E3A50C7D270}"/>
    <cellStyle name="20% - Accent2 13 10" xfId="30508" xr:uid="{1ADE3E0E-2994-44A8-AB78-5DA7408FD7A1}"/>
    <cellStyle name="20% - Accent2 13 11" xfId="39562" xr:uid="{5478D4AB-B399-4788-9ED5-B0587ABD41D5}"/>
    <cellStyle name="20% - Accent2 13 2" xfId="2311" xr:uid="{3E6F8311-D63B-4FC1-8976-90CF17A505F7}"/>
    <cellStyle name="20% - Accent2 13 2 2" xfId="3292" xr:uid="{82605DED-D01B-4C38-8477-D88ADF5BAE6A}"/>
    <cellStyle name="20% - Accent2 13 2 2 2" xfId="6530" xr:uid="{A9A48A48-5314-4C32-AE77-06DD46D7CB7A}"/>
    <cellStyle name="20% - Accent2 13 2 2 2 2" xfId="9153" xr:uid="{5ABBF554-AF25-4931-B6AA-2C40BB0FCECD}"/>
    <cellStyle name="20% - Accent2 13 2 2 2 2 2" xfId="20295" xr:uid="{7D0F31AA-B064-4621-A5C8-F41306B3351A}"/>
    <cellStyle name="20% - Accent2 13 2 2 2 2 3" xfId="38415" xr:uid="{8A305ACD-3543-422A-92CF-E317093AE72A}"/>
    <cellStyle name="20% - Accent2 13 2 2 2 3" xfId="9154" xr:uid="{7E5873F8-533F-4D8B-BCC8-7D5B440652F2}"/>
    <cellStyle name="20% - Accent2 13 2 2 2 3 2" xfId="20296" xr:uid="{2DBF53F7-E3E4-4E7E-B7E2-82AD64460B99}"/>
    <cellStyle name="20% - Accent2 13 2 2 2 3 3" xfId="34448" xr:uid="{D6084500-D771-411A-B446-F17BAE965A30}"/>
    <cellStyle name="20% - Accent2 13 2 2 2 4" xfId="17968" xr:uid="{E47BE39C-A5A9-4B6D-9D92-80EF2D83A25D}"/>
    <cellStyle name="20% - Accent2 13 2 2 2 5" xfId="28817" xr:uid="{2F424536-EA8E-4DE8-BF2F-A2BF3F381E02}"/>
    <cellStyle name="20% - Accent2 13 2 2 2 6" xfId="32522" xr:uid="{E7329974-F0C2-4072-8BE3-238A4D17F749}"/>
    <cellStyle name="20% - Accent2 13 2 2 2 7" xfId="44091" xr:uid="{BD8AE891-6D82-4293-A209-A36E8D2686E9}"/>
    <cellStyle name="20% - Accent2 13 2 2 3" xfId="9155" xr:uid="{6FD3896C-D66B-4157-B915-48876E5D6D04}"/>
    <cellStyle name="20% - Accent2 13 2 2 3 2" xfId="20297" xr:uid="{E83DF90D-49FE-44A0-B3F9-55E196FF2858}"/>
    <cellStyle name="20% - Accent2 13 2 2 3 3" xfId="36434" xr:uid="{1DCA0C3D-ACC3-4B81-9F72-546EB6394996}"/>
    <cellStyle name="20% - Accent2 13 2 2 4" xfId="14912" xr:uid="{5E47C075-7B8B-4BDC-8028-DCC2DECA7A4B}"/>
    <cellStyle name="20% - Accent2 13 2 2 5" xfId="25761" xr:uid="{DF8C1B5B-B9E2-4835-B64A-5CF3760637FE}"/>
    <cellStyle name="20% - Accent2 13 2 2 6" xfId="31911" xr:uid="{88267649-EF78-4681-B098-7907DDE8FB07}"/>
    <cellStyle name="20% - Accent2 13 2 2 7" xfId="41035" xr:uid="{816F7736-07CE-40E0-BDB6-C765EA71F744}"/>
    <cellStyle name="20% - Accent2 13 2 3" xfId="5550" xr:uid="{F4B320F5-F445-43CE-A5FC-F907D792A135}"/>
    <cellStyle name="20% - Accent2 13 2 3 2" xfId="9156" xr:uid="{ABED8668-F051-4026-AB55-304817D1FF3F}"/>
    <cellStyle name="20% - Accent2 13 2 3 2 2" xfId="20298" xr:uid="{92FC62A5-C031-42F0-AF3D-2C85432B64F2}"/>
    <cellStyle name="20% - Accent2 13 2 3 2 3" xfId="37901" xr:uid="{748404B4-17EA-4CC2-82E1-E30AACAFA093}"/>
    <cellStyle name="20% - Accent2 13 2 3 3" xfId="9157" xr:uid="{1BEA5D6F-102A-4FCD-8736-F60BA688F1B3}"/>
    <cellStyle name="20% - Accent2 13 2 3 3 2" xfId="20299" xr:uid="{976FD82B-4F84-4BFE-B9EB-8D3358D37A59}"/>
    <cellStyle name="20% - Accent2 13 2 3 3 3" xfId="33946" xr:uid="{CD42D6E6-F641-4BA4-804E-78617088374B}"/>
    <cellStyle name="20% - Accent2 13 2 3 4" xfId="16988" xr:uid="{B26D97CA-29DA-49E9-9DA4-8B30B2ED321E}"/>
    <cellStyle name="20% - Accent2 13 2 3 5" xfId="27837" xr:uid="{FBB4C388-1B1E-49D1-B19C-F1581428CB08}"/>
    <cellStyle name="20% - Accent2 13 2 3 6" xfId="32521" xr:uid="{96A488C0-DFA0-4E15-84DE-537401F5B741}"/>
    <cellStyle name="20% - Accent2 13 2 3 7" xfId="43111" xr:uid="{76AA8B92-8734-458B-8D66-A33A8ECFDA18}"/>
    <cellStyle name="20% - Accent2 13 2 4" xfId="9158" xr:uid="{59E9C875-B529-4EC6-9779-E8E5C9B97904}"/>
    <cellStyle name="20% - Accent2 13 2 4 2" xfId="20300" xr:uid="{70ED43F0-BD2A-469F-8D30-B3F61193AEA7}"/>
    <cellStyle name="20% - Accent2 13 2 4 3" xfId="35918" xr:uid="{6DF257BD-CA2D-4E1D-86F7-6037981F248E}"/>
    <cellStyle name="20% - Accent2 13 2 5" xfId="13932" xr:uid="{3C1536EB-9FA7-4A8A-9557-A667E8678A7D}"/>
    <cellStyle name="20% - Accent2 13 2 6" xfId="24781" xr:uid="{F9678EA3-B1B9-4660-A183-E5DCB58B4F7D}"/>
    <cellStyle name="20% - Accent2 13 2 7" xfId="30931" xr:uid="{BEDADEF6-EECA-4E6A-933A-B4E9F84371DB}"/>
    <cellStyle name="20% - Accent2 13 2 8" xfId="40055" xr:uid="{26FB90DE-F5C5-4A85-9D71-C8080C02EA87}"/>
    <cellStyle name="20% - Accent2 13 3" xfId="2799" xr:uid="{86D4D00F-CAC6-4184-8B14-16C5AAC1C772}"/>
    <cellStyle name="20% - Accent2 13 3 2" xfId="6037" xr:uid="{08882C68-5077-4627-9241-2D14AE1F2ECC}"/>
    <cellStyle name="20% - Accent2 13 3 2 2" xfId="9159" xr:uid="{27D573F9-2FD1-45B7-A2AC-A383D7CBD23C}"/>
    <cellStyle name="20% - Accent2 13 3 2 2 2" xfId="20301" xr:uid="{40A55B2A-ED91-4B2A-A223-42ABC89B7AB0}"/>
    <cellStyle name="20% - Accent2 13 3 2 2 3" xfId="38416" xr:uid="{EE13B143-40FF-4800-B4D6-0ACF133D250C}"/>
    <cellStyle name="20% - Accent2 13 3 2 3" xfId="9160" xr:uid="{0C948F68-644E-41B2-8E31-72D1867A2B8B}"/>
    <cellStyle name="20% - Accent2 13 3 2 3 2" xfId="20302" xr:uid="{2EB10F69-20F6-4266-8C7F-3FFF05F7F9BA}"/>
    <cellStyle name="20% - Accent2 13 3 2 3 3" xfId="34449" xr:uid="{2F246902-9A21-4D18-BB4B-C3A9970D7D43}"/>
    <cellStyle name="20% - Accent2 13 3 2 4" xfId="17475" xr:uid="{A1E73911-1963-41FE-92C4-5AF81226E214}"/>
    <cellStyle name="20% - Accent2 13 3 2 5" xfId="28324" xr:uid="{DC4D7FE9-0AC5-40C5-A33E-5122F70E7356}"/>
    <cellStyle name="20% - Accent2 13 3 2 6" xfId="32523" xr:uid="{6090B316-2840-4522-ACAF-8F19060EDE8B}"/>
    <cellStyle name="20% - Accent2 13 3 2 7" xfId="43598" xr:uid="{585FADBA-4BA5-4730-A588-A883E3EFA815}"/>
    <cellStyle name="20% - Accent2 13 3 3" xfId="9161" xr:uid="{95ED7E9D-C6A9-4E14-B61D-F20A4032FB34}"/>
    <cellStyle name="20% - Accent2 13 3 3 2" xfId="20303" xr:uid="{B732EC93-CA32-44AD-9869-003A83430753}"/>
    <cellStyle name="20% - Accent2 13 3 3 3" xfId="36435" xr:uid="{5B82D0A2-AD90-45F8-8C1C-BC00DB8E6E64}"/>
    <cellStyle name="20% - Accent2 13 3 4" xfId="14419" xr:uid="{9D9B03EF-C605-4671-99CE-105BF8A5059C}"/>
    <cellStyle name="20% - Accent2 13 3 5" xfId="25268" xr:uid="{ECB6D0E1-1E5D-4092-AEC4-E66AFEC3EE29}"/>
    <cellStyle name="20% - Accent2 13 3 6" xfId="31418" xr:uid="{C95583EE-3982-4FE7-908A-1D12718E739D}"/>
    <cellStyle name="20% - Accent2 13 3 7" xfId="40542" xr:uid="{2C97462B-4603-4CAC-83FB-10A334DA98E3}"/>
    <cellStyle name="20% - Accent2 13 4" xfId="3780" xr:uid="{6F36F5AD-B177-45C1-8F53-CE38F09B9D90}"/>
    <cellStyle name="20% - Accent2 13 4 2" xfId="7019" xr:uid="{7EAD39F6-0D39-49D5-8521-47DE2DE2CF67}"/>
    <cellStyle name="20% - Accent2 13 4 2 2" xfId="18457" xr:uid="{7B60DD66-F80C-4542-A857-9908B2A6F923}"/>
    <cellStyle name="20% - Accent2 13 4 2 3" xfId="29306" xr:uid="{A29E3851-1351-4DD9-A4BE-6209469B794E}"/>
    <cellStyle name="20% - Accent2 13 4 2 4" xfId="37649" xr:uid="{382CE68D-D0C0-45E8-B471-CB0C5E735859}"/>
    <cellStyle name="20% - Accent2 13 4 2 5" xfId="44580" xr:uid="{D18252EF-E529-438F-8559-C2C5EAFAF82D}"/>
    <cellStyle name="20% - Accent2 13 4 3" xfId="9162" xr:uid="{136BDA8C-7220-43BD-B5CB-F38E56631570}"/>
    <cellStyle name="20% - Accent2 13 4 3 2" xfId="20304" xr:uid="{A6AE3431-C129-4C17-8A6D-5CFF523B71C9}"/>
    <cellStyle name="20% - Accent2 13 4 3 3" xfId="33838" xr:uid="{1E6A4927-4F90-4939-AE85-588F6EC530B6}"/>
    <cellStyle name="20% - Accent2 13 4 4" xfId="15401" xr:uid="{ACFACCAA-8C2D-4755-A72A-179411D71442}"/>
    <cellStyle name="20% - Accent2 13 4 5" xfId="26250" xr:uid="{E5BE41AA-6197-47F2-BAA1-AC28F9AB4E65}"/>
    <cellStyle name="20% - Accent2 13 4 6" xfId="32524" xr:uid="{DC8A9904-91DD-4395-894F-7334A95A3EC9}"/>
    <cellStyle name="20% - Accent2 13 4 7" xfId="41524" xr:uid="{12E42DFC-3122-46DB-B1F9-56B8B2A00798}"/>
    <cellStyle name="20% - Accent2 13 5" xfId="4328" xr:uid="{E1C9BA83-3C42-4597-B8CA-2300DD0AC901}"/>
    <cellStyle name="20% - Accent2 13 5 2" xfId="7384" xr:uid="{50D5D857-4853-4484-8AC8-F319E1D9EA74}"/>
    <cellStyle name="20% - Accent2 13 5 2 2" xfId="18822" xr:uid="{ADCA227C-B55E-4EAB-A375-F6184DC80C32}"/>
    <cellStyle name="20% - Accent2 13 5 2 3" xfId="29671" xr:uid="{AE11F495-569E-44E7-AB9A-3DF26417E5F2}"/>
    <cellStyle name="20% - Accent2 13 5 2 4" xfId="35667" xr:uid="{FF59C940-4AAF-4561-87B6-E4F3D4D140FF}"/>
    <cellStyle name="20% - Accent2 13 5 2 5" xfId="44945" xr:uid="{9395D09F-2205-43A0-B62D-2AF764F71E48}"/>
    <cellStyle name="20% - Accent2 13 5 3" xfId="15766" xr:uid="{EDF3288A-CBCF-458D-B82D-810FA154271F}"/>
    <cellStyle name="20% - Accent2 13 5 4" xfId="26615" xr:uid="{B73D083F-FF26-4814-8127-C08E3858F27F}"/>
    <cellStyle name="20% - Accent2 13 5 5" xfId="32520" xr:uid="{F7901610-233B-4B84-A9E9-C3B12F46761F}"/>
    <cellStyle name="20% - Accent2 13 5 6" xfId="41889" xr:uid="{497717FA-585C-46AD-93F4-090CE8DE0830}"/>
    <cellStyle name="20% - Accent2 13 6" xfId="4690" xr:uid="{3546A2F5-E008-404C-84AE-D2F70C4918B0}"/>
    <cellStyle name="20% - Accent2 13 6 2" xfId="7746" xr:uid="{C5592111-A87B-4A3C-8BA8-82D7FEDDB51C}"/>
    <cellStyle name="20% - Accent2 13 6 2 2" xfId="19184" xr:uid="{E9E19418-27D0-460C-9A16-CD45173E278F}"/>
    <cellStyle name="20% - Accent2 13 6 2 3" xfId="30033" xr:uid="{01A67C6A-46FC-4883-BEF6-F78950FC95CC}"/>
    <cellStyle name="20% - Accent2 13 6 2 4" xfId="45307" xr:uid="{39564335-F951-4A7C-8CE0-2F8A81AF2EE9}"/>
    <cellStyle name="20% - Accent2 13 6 3" xfId="16128" xr:uid="{C3F305CE-7AC7-4614-BC87-0D281C39898D}"/>
    <cellStyle name="20% - Accent2 13 6 4" xfId="26977" xr:uid="{F1351DCF-993F-4C79-9F45-064A64F4E9BB}"/>
    <cellStyle name="20% - Accent2 13 6 5" xfId="42251" xr:uid="{2F97B53E-7517-4196-ACB5-C092265C246C}"/>
    <cellStyle name="20% - Accent2 13 7" xfId="5057" xr:uid="{264A3E21-FD21-44BE-8093-3D986CF629C2}"/>
    <cellStyle name="20% - Accent2 13 7 2" xfId="16495" xr:uid="{8F6A1358-0333-4A31-8731-054C9C7B975E}"/>
    <cellStyle name="20% - Accent2 13 7 3" xfId="27344" xr:uid="{45215B4F-0F69-4C87-9AF0-02DA58800D46}"/>
    <cellStyle name="20% - Accent2 13 7 4" xfId="42618" xr:uid="{480A5F1A-5E9B-4DF7-AE15-426E547435B5}"/>
    <cellStyle name="20% - Accent2 13 8" xfId="13439" xr:uid="{ACD75BF2-597E-4661-AEAB-671E7ED0F3F5}"/>
    <cellStyle name="20% - Accent2 13 9" xfId="24288" xr:uid="{FA3841D9-AFF2-4FF5-8DB6-32F1E74A55B1}"/>
    <cellStyle name="20% - Accent2 14" xfId="253" xr:uid="{65242FBE-825E-4ABE-BFAF-A37FFA00F01F}"/>
    <cellStyle name="20% - Accent2 14 10" xfId="30509" xr:uid="{8E318F7E-823C-4560-A150-E9E22F24B02E}"/>
    <cellStyle name="20% - Accent2 14 11" xfId="39563" xr:uid="{98508630-D00F-4A17-9EE0-AA7DAD1A847A}"/>
    <cellStyle name="20% - Accent2 14 2" xfId="2312" xr:uid="{6363D1C7-C2EA-473F-A17A-949A95E69539}"/>
    <cellStyle name="20% - Accent2 14 2 2" xfId="3293" xr:uid="{8D5E0757-AB8D-4696-B913-D05F34DBFCBD}"/>
    <cellStyle name="20% - Accent2 14 2 2 2" xfId="6531" xr:uid="{D008A12D-559C-44FC-9EB6-11CAFB73F5C3}"/>
    <cellStyle name="20% - Accent2 14 2 2 2 2" xfId="9163" xr:uid="{0A0C3023-E712-42A2-B70B-27468EDAB7F9}"/>
    <cellStyle name="20% - Accent2 14 2 2 2 2 2" xfId="20305" xr:uid="{0FFBCBE6-CC51-49F2-9B22-83FFC1CCC74B}"/>
    <cellStyle name="20% - Accent2 14 2 2 2 2 3" xfId="38417" xr:uid="{08234B33-5561-4EE8-B995-56837DFEFB04}"/>
    <cellStyle name="20% - Accent2 14 2 2 2 3" xfId="9164" xr:uid="{251C1029-8B42-4BEC-BC06-29A7EE13AF94}"/>
    <cellStyle name="20% - Accent2 14 2 2 2 3 2" xfId="20306" xr:uid="{14BCEF09-C540-4B9B-BAFB-9AA43034AA6C}"/>
    <cellStyle name="20% - Accent2 14 2 2 2 3 3" xfId="34450" xr:uid="{F3CAF776-61B4-4FC1-BAF6-04CB3B19D0A1}"/>
    <cellStyle name="20% - Accent2 14 2 2 2 4" xfId="17969" xr:uid="{3B676B51-96CC-4D77-B412-7DC218124917}"/>
    <cellStyle name="20% - Accent2 14 2 2 2 5" xfId="28818" xr:uid="{4085C70A-D698-4EC1-BD78-031EF8A24EB4}"/>
    <cellStyle name="20% - Accent2 14 2 2 2 6" xfId="32527" xr:uid="{271B9C14-D8E1-4948-A438-06DD196505A3}"/>
    <cellStyle name="20% - Accent2 14 2 2 2 7" xfId="44092" xr:uid="{8DABA7E0-2814-43B0-A62B-30A208A151A8}"/>
    <cellStyle name="20% - Accent2 14 2 2 3" xfId="9165" xr:uid="{AEBDA23E-BA21-41F0-B668-CC92E28EA4AD}"/>
    <cellStyle name="20% - Accent2 14 2 2 3 2" xfId="20307" xr:uid="{8B12B1AE-EC7B-45E0-936E-35CAB98F34D4}"/>
    <cellStyle name="20% - Accent2 14 2 2 3 3" xfId="36436" xr:uid="{883B7D10-DB32-4909-9EE5-9BF5DB42DAB2}"/>
    <cellStyle name="20% - Accent2 14 2 2 4" xfId="14913" xr:uid="{0BBB8F59-44B1-4AF6-938B-FA45E8FEB599}"/>
    <cellStyle name="20% - Accent2 14 2 2 5" xfId="25762" xr:uid="{06B1DB1A-CDAA-42FC-A4F8-9AF1AD6BEF54}"/>
    <cellStyle name="20% - Accent2 14 2 2 6" xfId="31912" xr:uid="{E2146BAB-9427-4BD4-912B-5971C660AC54}"/>
    <cellStyle name="20% - Accent2 14 2 2 7" xfId="41036" xr:uid="{2D2AF348-C412-49B3-96E5-208AD54AAE97}"/>
    <cellStyle name="20% - Accent2 14 2 3" xfId="5551" xr:uid="{BFE22A57-5A50-4B8F-9B0B-DB55781BB16D}"/>
    <cellStyle name="20% - Accent2 14 2 3 2" xfId="9166" xr:uid="{7A3F8DF7-3867-4F9E-A1B9-43C72503428F}"/>
    <cellStyle name="20% - Accent2 14 2 3 2 2" xfId="20308" xr:uid="{B96B72D1-0FA4-401C-8A83-DF943E2F695A}"/>
    <cellStyle name="20% - Accent2 14 2 3 2 3" xfId="37902" xr:uid="{A94E2293-3A82-420C-95FF-17CCA706E143}"/>
    <cellStyle name="20% - Accent2 14 2 3 3" xfId="9167" xr:uid="{C6E30A28-2D0E-4F49-8490-F71302AB3F67}"/>
    <cellStyle name="20% - Accent2 14 2 3 3 2" xfId="20309" xr:uid="{29BDF0A5-AFC1-46FA-8A06-4BF79ECF7E8F}"/>
    <cellStyle name="20% - Accent2 14 2 3 3 3" xfId="33947" xr:uid="{A46FC6EE-72CE-48F7-846E-7616D2FB0B48}"/>
    <cellStyle name="20% - Accent2 14 2 3 4" xfId="16989" xr:uid="{48C45FDA-56B4-42BC-90C2-5E4F874B78E6}"/>
    <cellStyle name="20% - Accent2 14 2 3 5" xfId="27838" xr:uid="{B0B7D939-740B-4C7E-8D79-D5378A6A8D6E}"/>
    <cellStyle name="20% - Accent2 14 2 3 6" xfId="32526" xr:uid="{8196C5A7-B8E5-4807-9967-E49E963F22F4}"/>
    <cellStyle name="20% - Accent2 14 2 3 7" xfId="43112" xr:uid="{302487CC-208D-434C-99ED-FED3662FA903}"/>
    <cellStyle name="20% - Accent2 14 2 4" xfId="9168" xr:uid="{ECAF2B4A-9A0C-470D-8A66-F6D99FE441F6}"/>
    <cellStyle name="20% - Accent2 14 2 4 2" xfId="20310" xr:uid="{674375D9-3781-4467-94B9-2127FCA5AF3D}"/>
    <cellStyle name="20% - Accent2 14 2 4 3" xfId="35919" xr:uid="{11414477-D696-4DF2-92C5-A4E9C10F92FA}"/>
    <cellStyle name="20% - Accent2 14 2 5" xfId="13933" xr:uid="{7EF2CEF1-8210-403A-9FCA-5CC8FDE15BE2}"/>
    <cellStyle name="20% - Accent2 14 2 6" xfId="24782" xr:uid="{CA710BD9-AFE0-4360-89BF-1A75A4AF5282}"/>
    <cellStyle name="20% - Accent2 14 2 7" xfId="30932" xr:uid="{3EF8840E-3D91-4795-BD43-F6A9EC67D995}"/>
    <cellStyle name="20% - Accent2 14 2 8" xfId="40056" xr:uid="{2AC71700-F462-41CE-A2AE-D8E1192894A1}"/>
    <cellStyle name="20% - Accent2 14 3" xfId="2800" xr:uid="{F7CF376A-2586-493D-B420-DD23640E93C8}"/>
    <cellStyle name="20% - Accent2 14 3 2" xfId="6038" xr:uid="{A69BCA0F-F0B5-4E26-8FB0-5CDA4C8C13EB}"/>
    <cellStyle name="20% - Accent2 14 3 2 2" xfId="9169" xr:uid="{D7DC8978-66F9-43ED-97B1-F8CDA075918F}"/>
    <cellStyle name="20% - Accent2 14 3 2 2 2" xfId="20311" xr:uid="{4B9551DA-FA72-4EA9-864E-B98C6000A855}"/>
    <cellStyle name="20% - Accent2 14 3 2 2 3" xfId="38418" xr:uid="{CCA918F9-ECEE-484A-9D10-985F24D91E49}"/>
    <cellStyle name="20% - Accent2 14 3 2 3" xfId="9170" xr:uid="{CDA08F18-D49F-4B56-AEAC-991078BD4354}"/>
    <cellStyle name="20% - Accent2 14 3 2 3 2" xfId="20312" xr:uid="{5BE0EA14-AAC8-4453-A93A-677080F9EC96}"/>
    <cellStyle name="20% - Accent2 14 3 2 3 3" xfId="34451" xr:uid="{BB2B36B0-2CCA-493A-BF2B-0F9CE2F0D026}"/>
    <cellStyle name="20% - Accent2 14 3 2 4" xfId="17476" xr:uid="{269F5AF9-B4DC-4FF3-A1F8-524318CE081B}"/>
    <cellStyle name="20% - Accent2 14 3 2 5" xfId="28325" xr:uid="{C0732725-A011-4799-812E-8A1642BAEE61}"/>
    <cellStyle name="20% - Accent2 14 3 2 6" xfId="32528" xr:uid="{C88FDB42-1574-419E-AB47-B8C783EFCF0E}"/>
    <cellStyle name="20% - Accent2 14 3 2 7" xfId="43599" xr:uid="{6AAD90BA-8945-4256-AFFE-C7850DFC5E3D}"/>
    <cellStyle name="20% - Accent2 14 3 3" xfId="9171" xr:uid="{C82F8A7F-2E78-452B-BA25-608899120FEC}"/>
    <cellStyle name="20% - Accent2 14 3 3 2" xfId="20313" xr:uid="{1108402C-F6E3-4B9D-B2CC-9F8DC280FCFE}"/>
    <cellStyle name="20% - Accent2 14 3 3 3" xfId="36437" xr:uid="{F4885C60-A7D8-4CCE-A940-FE970B74D9F5}"/>
    <cellStyle name="20% - Accent2 14 3 4" xfId="14420" xr:uid="{50A8309A-7E8F-43E0-B438-C8EF676DE9B2}"/>
    <cellStyle name="20% - Accent2 14 3 5" xfId="25269" xr:uid="{3A0AC98A-63B1-459B-8823-083294F181B8}"/>
    <cellStyle name="20% - Accent2 14 3 6" xfId="31419" xr:uid="{A27C2DFD-E5D2-4B73-8210-E1CC8DE57481}"/>
    <cellStyle name="20% - Accent2 14 3 7" xfId="40543" xr:uid="{2DFD4158-2C58-4700-B141-0FB5297AB2DE}"/>
    <cellStyle name="20% - Accent2 14 4" xfId="3781" xr:uid="{34B4F1F9-78E8-4F85-AB5E-FD670F5C809D}"/>
    <cellStyle name="20% - Accent2 14 4 2" xfId="7020" xr:uid="{DB0C9068-9682-45E2-A788-5CE3D2B09D8F}"/>
    <cellStyle name="20% - Accent2 14 4 2 2" xfId="18458" xr:uid="{4D772C39-4969-4BDA-AF52-CF5DFB6F23E7}"/>
    <cellStyle name="20% - Accent2 14 4 2 3" xfId="29307" xr:uid="{8D814DE1-7C93-42C0-9820-B60D087D916E}"/>
    <cellStyle name="20% - Accent2 14 4 2 4" xfId="37650" xr:uid="{AF1BDDC5-E197-4A49-A86D-2BF428848E0F}"/>
    <cellStyle name="20% - Accent2 14 4 2 5" xfId="44581" xr:uid="{CD3BEAC6-DA23-452A-B65D-AAFB7B4F11FA}"/>
    <cellStyle name="20% - Accent2 14 4 3" xfId="9172" xr:uid="{A02D1311-7B7C-4FFC-BC8D-C50DE2AC259F}"/>
    <cellStyle name="20% - Accent2 14 4 3 2" xfId="20314" xr:uid="{C7EF6865-D344-4295-86D4-09E276771F9C}"/>
    <cellStyle name="20% - Accent2 14 4 3 3" xfId="33839" xr:uid="{A3B65F64-5026-4999-841B-BD45AAA33E84}"/>
    <cellStyle name="20% - Accent2 14 4 4" xfId="15402" xr:uid="{11CAA428-D3A9-4191-A21A-226A0623890E}"/>
    <cellStyle name="20% - Accent2 14 4 5" xfId="26251" xr:uid="{21E52FB4-0A10-4663-872C-EFD2B02FE202}"/>
    <cellStyle name="20% - Accent2 14 4 6" xfId="32529" xr:uid="{70407E05-4884-4302-A576-699AE5578740}"/>
    <cellStyle name="20% - Accent2 14 4 7" xfId="41525" xr:uid="{6744F4B7-3806-4089-9545-6197B46C4E73}"/>
    <cellStyle name="20% - Accent2 14 5" xfId="4329" xr:uid="{F385168E-CDBF-4CD7-BE70-204F5E258AB5}"/>
    <cellStyle name="20% - Accent2 14 5 2" xfId="7385" xr:uid="{8B740AD6-7D39-4CB4-9742-B00DEBD50BC2}"/>
    <cellStyle name="20% - Accent2 14 5 2 2" xfId="18823" xr:uid="{FBB851F0-7D1B-4ECE-AE70-CFBF38526C73}"/>
    <cellStyle name="20% - Accent2 14 5 2 3" xfId="29672" xr:uid="{101BBD8A-DDAB-46DB-BEF8-85FC9E762375}"/>
    <cellStyle name="20% - Accent2 14 5 2 4" xfId="35668" xr:uid="{37946E21-CA89-482B-9146-24B2DB89F1DB}"/>
    <cellStyle name="20% - Accent2 14 5 2 5" xfId="44946" xr:uid="{FE68FD1B-FDE5-46D5-BA45-1E2AF61BB2DE}"/>
    <cellStyle name="20% - Accent2 14 5 3" xfId="15767" xr:uid="{7149C744-B524-4416-A75A-B625DEBDAFE9}"/>
    <cellStyle name="20% - Accent2 14 5 4" xfId="26616" xr:uid="{EBF7A1A4-A9B6-4D70-B7F7-80E8A78820B6}"/>
    <cellStyle name="20% - Accent2 14 5 5" xfId="32525" xr:uid="{21D72E0F-1C7B-408E-AED7-F9CFE8CBCCF9}"/>
    <cellStyle name="20% - Accent2 14 5 6" xfId="41890" xr:uid="{D3035CB0-9919-42E9-923D-36448ADE62ED}"/>
    <cellStyle name="20% - Accent2 14 6" xfId="4691" xr:uid="{EBCBCAE5-6866-4260-BF7C-4B0FF7AC3945}"/>
    <cellStyle name="20% - Accent2 14 6 2" xfId="7747" xr:uid="{CA77D4C0-AE57-4A66-8E85-89EFC75CE4E7}"/>
    <cellStyle name="20% - Accent2 14 6 2 2" xfId="19185" xr:uid="{8A0A71A6-07E1-403A-AB14-7AAD2254C5A9}"/>
    <cellStyle name="20% - Accent2 14 6 2 3" xfId="30034" xr:uid="{3361049C-F43F-4557-B252-1AF813FC5D59}"/>
    <cellStyle name="20% - Accent2 14 6 2 4" xfId="45308" xr:uid="{2206F66E-17BE-44B7-BB4A-05053EE7AF47}"/>
    <cellStyle name="20% - Accent2 14 6 3" xfId="16129" xr:uid="{9680E6BE-FE60-4A98-9CD9-FA3514D0E4E7}"/>
    <cellStyle name="20% - Accent2 14 6 4" xfId="26978" xr:uid="{CA645762-BBB5-4BD9-90CA-5E5E65FA0206}"/>
    <cellStyle name="20% - Accent2 14 6 5" xfId="42252" xr:uid="{28E7C98A-4888-4BDC-844E-6964146D332A}"/>
    <cellStyle name="20% - Accent2 14 7" xfId="5058" xr:uid="{4E99272A-644A-4B6C-86F5-6330D44596B6}"/>
    <cellStyle name="20% - Accent2 14 7 2" xfId="16496" xr:uid="{644FE83F-5397-4055-99F8-FF76F759B39C}"/>
    <cellStyle name="20% - Accent2 14 7 3" xfId="27345" xr:uid="{5ED32B2E-94AC-4C48-8461-013EF86303B8}"/>
    <cellStyle name="20% - Accent2 14 7 4" xfId="42619" xr:uid="{37ACB819-0658-475B-98A5-EA3584DADF46}"/>
    <cellStyle name="20% - Accent2 14 8" xfId="13440" xr:uid="{BC9DC1BA-EEEF-4D5A-94F8-9C6143FA9A1F}"/>
    <cellStyle name="20% - Accent2 14 9" xfId="24289" xr:uid="{EB8BB76E-20D9-4C13-B8F4-47301411B5DD}"/>
    <cellStyle name="20% - Accent2 15" xfId="254" xr:uid="{5D3DEA01-41C2-4ADA-982E-743894C317BD}"/>
    <cellStyle name="20% - Accent2 15 10" xfId="30510" xr:uid="{752E6C4A-C03E-4DB4-B593-1C8A5881FE5D}"/>
    <cellStyle name="20% - Accent2 15 11" xfId="39564" xr:uid="{AE3BB1CD-AE94-4453-ABA8-F7FD9B5EB481}"/>
    <cellStyle name="20% - Accent2 15 2" xfId="2313" xr:uid="{9F152281-EB13-4252-845B-20B8989F56FB}"/>
    <cellStyle name="20% - Accent2 15 2 2" xfId="3294" xr:uid="{C9F7167C-05FE-4DF4-9EE6-3567D51C300B}"/>
    <cellStyle name="20% - Accent2 15 2 2 2" xfId="6532" xr:uid="{1BBDC075-A672-4FE3-8D19-985D1B65201B}"/>
    <cellStyle name="20% - Accent2 15 2 2 2 2" xfId="9173" xr:uid="{5B827093-6DB3-420E-9740-FB87366764E1}"/>
    <cellStyle name="20% - Accent2 15 2 2 2 2 2" xfId="20315" xr:uid="{140088B6-A338-4716-9F10-A3BEB42B174C}"/>
    <cellStyle name="20% - Accent2 15 2 2 2 2 3" xfId="38419" xr:uid="{DA330780-5071-4BC6-9737-D694C0AB706C}"/>
    <cellStyle name="20% - Accent2 15 2 2 2 3" xfId="9174" xr:uid="{5DD10411-C907-49DE-98CE-D6646D5AE066}"/>
    <cellStyle name="20% - Accent2 15 2 2 2 3 2" xfId="20316" xr:uid="{3E957769-2949-45CD-9F39-158E94F116F4}"/>
    <cellStyle name="20% - Accent2 15 2 2 2 3 3" xfId="34452" xr:uid="{EA7F0C65-D3B1-4B79-880C-EA2424EE8756}"/>
    <cellStyle name="20% - Accent2 15 2 2 2 4" xfId="17970" xr:uid="{EB531212-68AB-4E5F-BEF9-3696D03503AE}"/>
    <cellStyle name="20% - Accent2 15 2 2 2 5" xfId="28819" xr:uid="{5A932FD4-75C4-486F-AE69-428009FB4BA9}"/>
    <cellStyle name="20% - Accent2 15 2 2 2 6" xfId="32532" xr:uid="{111F15EF-483D-47E3-B182-C45FF5C1B229}"/>
    <cellStyle name="20% - Accent2 15 2 2 2 7" xfId="44093" xr:uid="{85E76733-6DF9-4D7E-A662-A7650D44400D}"/>
    <cellStyle name="20% - Accent2 15 2 2 3" xfId="9175" xr:uid="{2B9FAF31-5526-4C57-BB45-80FD2FF206DA}"/>
    <cellStyle name="20% - Accent2 15 2 2 3 2" xfId="20317" xr:uid="{452608AA-1914-42FB-9C1C-0A02E5586997}"/>
    <cellStyle name="20% - Accent2 15 2 2 3 3" xfId="36438" xr:uid="{ED007155-3CAF-4553-9083-D91389A27349}"/>
    <cellStyle name="20% - Accent2 15 2 2 4" xfId="14914" xr:uid="{52344CAF-207D-4423-8C54-2D017B8A60DD}"/>
    <cellStyle name="20% - Accent2 15 2 2 5" xfId="25763" xr:uid="{5BE5061C-D5E3-4888-8DFA-6423B4E1EFF3}"/>
    <cellStyle name="20% - Accent2 15 2 2 6" xfId="31913" xr:uid="{C918056B-E522-4EFD-84FE-8CC92D355D89}"/>
    <cellStyle name="20% - Accent2 15 2 2 7" xfId="41037" xr:uid="{E1D7682A-28D7-4AE9-AC70-7772535773A4}"/>
    <cellStyle name="20% - Accent2 15 2 3" xfId="5552" xr:uid="{F8D6AB32-389B-45DD-8AB7-D2E208EEF8BB}"/>
    <cellStyle name="20% - Accent2 15 2 3 2" xfId="9176" xr:uid="{5F59971E-5F47-4C92-85ED-F46D95D0E827}"/>
    <cellStyle name="20% - Accent2 15 2 3 2 2" xfId="20318" xr:uid="{A0292B91-739B-481B-8306-C373C4FA32DC}"/>
    <cellStyle name="20% - Accent2 15 2 3 2 3" xfId="37903" xr:uid="{1AC9B1B7-C690-497C-8035-E09E3F1FCCCE}"/>
    <cellStyle name="20% - Accent2 15 2 3 3" xfId="9177" xr:uid="{5E623E32-7150-4F7A-A0B8-DCB8087F265A}"/>
    <cellStyle name="20% - Accent2 15 2 3 3 2" xfId="20319" xr:uid="{90AB2982-8EF4-4723-91B1-7DCE9D7C4DF1}"/>
    <cellStyle name="20% - Accent2 15 2 3 3 3" xfId="33948" xr:uid="{A9310E12-E412-45A9-B74D-06D185BF390C}"/>
    <cellStyle name="20% - Accent2 15 2 3 4" xfId="16990" xr:uid="{FFA8A3E9-618A-43D1-A44C-C923FD5C0BAB}"/>
    <cellStyle name="20% - Accent2 15 2 3 5" xfId="27839" xr:uid="{BB2AC7F7-DAFC-4FE7-A803-FC7C8454E9CE}"/>
    <cellStyle name="20% - Accent2 15 2 3 6" xfId="32531" xr:uid="{438A0C51-5753-4DC0-8BBE-AC331893E549}"/>
    <cellStyle name="20% - Accent2 15 2 3 7" xfId="43113" xr:uid="{7FF43862-B57D-44AA-835E-B744169B27FA}"/>
    <cellStyle name="20% - Accent2 15 2 4" xfId="9178" xr:uid="{0C55D7AF-D47B-4EFB-966F-964D49B830D5}"/>
    <cellStyle name="20% - Accent2 15 2 4 2" xfId="20320" xr:uid="{DA61A290-01E4-4421-8676-B24B8C3C03CB}"/>
    <cellStyle name="20% - Accent2 15 2 4 3" xfId="35920" xr:uid="{1B07BE19-677E-4648-8E0B-B93FFD9A12F1}"/>
    <cellStyle name="20% - Accent2 15 2 5" xfId="13934" xr:uid="{7C4EA3B2-47B0-41C4-9FD5-548B2AC2C5EC}"/>
    <cellStyle name="20% - Accent2 15 2 6" xfId="24783" xr:uid="{4C357F24-B42A-42D2-BF80-B31A0EF0F4FD}"/>
    <cellStyle name="20% - Accent2 15 2 7" xfId="30933" xr:uid="{416FDA85-ABEC-487D-9D3F-5F03F27031C2}"/>
    <cellStyle name="20% - Accent2 15 2 8" xfId="40057" xr:uid="{050A9674-E9D1-47D7-AAE1-907B5E2AEA51}"/>
    <cellStyle name="20% - Accent2 15 3" xfId="2801" xr:uid="{DE245E61-A9A7-4936-8A91-56717EA98494}"/>
    <cellStyle name="20% - Accent2 15 3 2" xfId="6039" xr:uid="{D69DF64E-84A7-488B-BBE1-DF304C1D06A1}"/>
    <cellStyle name="20% - Accent2 15 3 2 2" xfId="9179" xr:uid="{9D1A3D6C-16DC-4AD4-AE27-300DEB0D476B}"/>
    <cellStyle name="20% - Accent2 15 3 2 2 2" xfId="20321" xr:uid="{B259887C-DD87-4529-BDEB-7FDCD9D11D68}"/>
    <cellStyle name="20% - Accent2 15 3 2 2 3" xfId="38420" xr:uid="{99EDFD43-1D49-4575-BAE0-C3EA4BF0D970}"/>
    <cellStyle name="20% - Accent2 15 3 2 3" xfId="9180" xr:uid="{FFCE92C4-3075-46FD-834A-0A0FAFA10E48}"/>
    <cellStyle name="20% - Accent2 15 3 2 3 2" xfId="20322" xr:uid="{93CDC39F-A366-4233-B9DE-3BA239805ECF}"/>
    <cellStyle name="20% - Accent2 15 3 2 3 3" xfId="34453" xr:uid="{3518F702-1186-4F60-9BC1-66A7FE23B29B}"/>
    <cellStyle name="20% - Accent2 15 3 2 4" xfId="17477" xr:uid="{0D31771F-5A15-4D53-9371-9576765FF64E}"/>
    <cellStyle name="20% - Accent2 15 3 2 5" xfId="28326" xr:uid="{6A813113-CA2B-4AE3-B755-A5D35105B6CB}"/>
    <cellStyle name="20% - Accent2 15 3 2 6" xfId="32533" xr:uid="{984C0505-7D94-4D8E-8073-56B74748BC92}"/>
    <cellStyle name="20% - Accent2 15 3 2 7" xfId="43600" xr:uid="{B6AEAB31-62E1-4FA8-802A-694273B5EBE7}"/>
    <cellStyle name="20% - Accent2 15 3 3" xfId="9181" xr:uid="{B5318C7F-DF1E-4908-AD90-CD0C5A3D0F5D}"/>
    <cellStyle name="20% - Accent2 15 3 3 2" xfId="20323" xr:uid="{278D10A7-26BD-45DC-B3D7-70BCC663BB65}"/>
    <cellStyle name="20% - Accent2 15 3 3 3" xfId="36439" xr:uid="{E7231AF6-4C72-4773-9BB8-974D2A6E4AEF}"/>
    <cellStyle name="20% - Accent2 15 3 4" xfId="14421" xr:uid="{E07E81F0-CA86-4433-9330-172F7FE835ED}"/>
    <cellStyle name="20% - Accent2 15 3 5" xfId="25270" xr:uid="{7FDA4551-FE65-4D09-BC65-31C9A6AB1666}"/>
    <cellStyle name="20% - Accent2 15 3 6" xfId="31420" xr:uid="{F4EFDB4E-7148-437B-B40D-B003F8ADC40A}"/>
    <cellStyle name="20% - Accent2 15 3 7" xfId="40544" xr:uid="{B95C8800-23E3-48A6-BE39-3BBE6F473A1A}"/>
    <cellStyle name="20% - Accent2 15 4" xfId="3782" xr:uid="{3FB76DD1-7BFD-4BFC-8DEE-341DBA2C6E3F}"/>
    <cellStyle name="20% - Accent2 15 4 2" xfId="7021" xr:uid="{227C2248-6CB4-4093-8875-26927F23D603}"/>
    <cellStyle name="20% - Accent2 15 4 2 2" xfId="18459" xr:uid="{4D793CF5-2D7F-45A7-B1E8-4C9223F0C5E1}"/>
    <cellStyle name="20% - Accent2 15 4 2 3" xfId="29308" xr:uid="{CE4F7E40-3702-4F1E-90C4-5D1F3BD5C8A6}"/>
    <cellStyle name="20% - Accent2 15 4 2 4" xfId="37651" xr:uid="{EB4BDE12-ABA5-4BA7-88B3-8AD38DBF994B}"/>
    <cellStyle name="20% - Accent2 15 4 2 5" xfId="44582" xr:uid="{83F1A19D-9D76-4789-81BC-1AAF6B3ADFA3}"/>
    <cellStyle name="20% - Accent2 15 4 3" xfId="9182" xr:uid="{8126086B-DE4A-470B-9471-5C08AAB443DE}"/>
    <cellStyle name="20% - Accent2 15 4 3 2" xfId="20324" xr:uid="{C8611D7E-5A87-480E-A6F8-E5162263A0A7}"/>
    <cellStyle name="20% - Accent2 15 4 3 3" xfId="33840" xr:uid="{BE8518F4-30D6-4A01-A2FE-E230C7507E7D}"/>
    <cellStyle name="20% - Accent2 15 4 4" xfId="15403" xr:uid="{BD125A18-4FE5-4952-BC4C-91F593BE2F9A}"/>
    <cellStyle name="20% - Accent2 15 4 5" xfId="26252" xr:uid="{85EFEBBC-0F02-48ED-9A23-A040A1616D6D}"/>
    <cellStyle name="20% - Accent2 15 4 6" xfId="32534" xr:uid="{ABBC0355-8950-42F5-96B9-DD98EBAB3A87}"/>
    <cellStyle name="20% - Accent2 15 4 7" xfId="41526" xr:uid="{F7D8B532-2B95-421A-A523-FE2445E4A6D0}"/>
    <cellStyle name="20% - Accent2 15 5" xfId="4330" xr:uid="{6C56C3CF-395F-4C90-A35D-8B941CE0271F}"/>
    <cellStyle name="20% - Accent2 15 5 2" xfId="7386" xr:uid="{EDE5DDA1-BACD-4023-8CA0-6CAEB89D3567}"/>
    <cellStyle name="20% - Accent2 15 5 2 2" xfId="18824" xr:uid="{9877C7E2-524A-4325-A192-668607206018}"/>
    <cellStyle name="20% - Accent2 15 5 2 3" xfId="29673" xr:uid="{471AE9CC-2A8E-4E2B-81FE-AE3E06B30096}"/>
    <cellStyle name="20% - Accent2 15 5 2 4" xfId="35669" xr:uid="{79089624-9989-4B08-8F69-4E540C7E8C24}"/>
    <cellStyle name="20% - Accent2 15 5 2 5" xfId="44947" xr:uid="{E6144E31-9F02-407E-A59A-5CBAC492959B}"/>
    <cellStyle name="20% - Accent2 15 5 3" xfId="15768" xr:uid="{1EFA6E6F-297B-4D4C-BDCD-48E47619E977}"/>
    <cellStyle name="20% - Accent2 15 5 4" xfId="26617" xr:uid="{F28C4DDD-5C01-4B14-86A6-A9E981F24BD1}"/>
    <cellStyle name="20% - Accent2 15 5 5" xfId="32530" xr:uid="{76852C26-9D6D-4E65-9914-98FE402D5997}"/>
    <cellStyle name="20% - Accent2 15 5 6" xfId="41891" xr:uid="{33CD219E-7DBF-444C-AD03-A37F3E0E0660}"/>
    <cellStyle name="20% - Accent2 15 6" xfId="4692" xr:uid="{C6484522-5269-4BEE-B15F-7CD257FD9F87}"/>
    <cellStyle name="20% - Accent2 15 6 2" xfId="7748" xr:uid="{99D565A9-CDD4-496B-8F95-154EF595BF47}"/>
    <cellStyle name="20% - Accent2 15 6 2 2" xfId="19186" xr:uid="{D4C0B91D-EECA-4BBE-BE42-DD067BAAAA76}"/>
    <cellStyle name="20% - Accent2 15 6 2 3" xfId="30035" xr:uid="{85D48C65-F605-4B00-8F78-37F54A5313D2}"/>
    <cellStyle name="20% - Accent2 15 6 2 4" xfId="45309" xr:uid="{16B82F02-650B-4B84-A79F-79BD4F7D4E20}"/>
    <cellStyle name="20% - Accent2 15 6 3" xfId="16130" xr:uid="{602D0A26-357E-425E-8689-EAB2B9C27D6B}"/>
    <cellStyle name="20% - Accent2 15 6 4" xfId="26979" xr:uid="{4F160B02-A1E3-4266-AD40-DB8E33623CD8}"/>
    <cellStyle name="20% - Accent2 15 6 5" xfId="42253" xr:uid="{26580A86-19B0-4920-AB9C-700F0100804A}"/>
    <cellStyle name="20% - Accent2 15 7" xfId="5059" xr:uid="{1EF4B1E6-4A3A-4122-84F0-3E7284BD146E}"/>
    <cellStyle name="20% - Accent2 15 7 2" xfId="16497" xr:uid="{C9D87570-DF26-4165-81CF-95BE6F295E38}"/>
    <cellStyle name="20% - Accent2 15 7 3" xfId="27346" xr:uid="{AB4FC471-FFE0-40D2-8831-9F420F3A27D3}"/>
    <cellStyle name="20% - Accent2 15 7 4" xfId="42620" xr:uid="{E995F4CF-50BD-467B-9C1D-AB4EE24D74F2}"/>
    <cellStyle name="20% - Accent2 15 8" xfId="13441" xr:uid="{44FD49D0-3A93-46E8-BD9D-5412F446B539}"/>
    <cellStyle name="20% - Accent2 15 9" xfId="24290" xr:uid="{EBA97AEE-4411-456C-9874-96992D603F8E}"/>
    <cellStyle name="20% - Accent2 16" xfId="255" xr:uid="{CDC468A7-262F-407E-9090-CCC1B6668079}"/>
    <cellStyle name="20% - Accent2 16 10" xfId="30511" xr:uid="{72C408D2-E78B-46E2-9DB6-4EA3A3239CF2}"/>
    <cellStyle name="20% - Accent2 16 11" xfId="39565" xr:uid="{7E7A8712-230F-4241-BE95-E8D7BEDD1CF3}"/>
    <cellStyle name="20% - Accent2 16 2" xfId="2314" xr:uid="{42923EF5-81D1-4724-8254-C8276B98AFA6}"/>
    <cellStyle name="20% - Accent2 16 2 2" xfId="3295" xr:uid="{FE4555AF-F9D9-4E93-BE3C-935AC261E5F6}"/>
    <cellStyle name="20% - Accent2 16 2 2 2" xfId="6533" xr:uid="{2677CB08-D309-44DC-96C5-0A2F3DB8BCB6}"/>
    <cellStyle name="20% - Accent2 16 2 2 2 2" xfId="9183" xr:uid="{443523AD-BFEB-4194-98EE-2A08E992E9ED}"/>
    <cellStyle name="20% - Accent2 16 2 2 2 2 2" xfId="20325" xr:uid="{328C6BDC-9ACA-4BC3-9F7D-816FFD8C6C1E}"/>
    <cellStyle name="20% - Accent2 16 2 2 2 2 3" xfId="38421" xr:uid="{C4FB2D65-0308-4A14-B564-642FCAC4F84C}"/>
    <cellStyle name="20% - Accent2 16 2 2 2 3" xfId="9184" xr:uid="{672C49CC-42B3-4746-AA66-BCF932459D19}"/>
    <cellStyle name="20% - Accent2 16 2 2 2 3 2" xfId="20326" xr:uid="{10B1B552-6953-49B6-9430-2D50BE264553}"/>
    <cellStyle name="20% - Accent2 16 2 2 2 3 3" xfId="34454" xr:uid="{A2171C58-4502-4E9E-AB5B-7F14F5EE0C39}"/>
    <cellStyle name="20% - Accent2 16 2 2 2 4" xfId="17971" xr:uid="{FA222D90-9E3E-4DF8-A489-1D0566AFAD29}"/>
    <cellStyle name="20% - Accent2 16 2 2 2 5" xfId="28820" xr:uid="{4AA92309-D20E-4A7B-92A5-D65692C7BE67}"/>
    <cellStyle name="20% - Accent2 16 2 2 2 6" xfId="32537" xr:uid="{588D618C-C214-4B68-A01E-C5E2AAA3ACB1}"/>
    <cellStyle name="20% - Accent2 16 2 2 2 7" xfId="44094" xr:uid="{FD4041F1-F47A-4EEA-93C8-3282CB0A2547}"/>
    <cellStyle name="20% - Accent2 16 2 2 3" xfId="9185" xr:uid="{72A36C1E-141A-47AA-8607-332D766F2BAB}"/>
    <cellStyle name="20% - Accent2 16 2 2 3 2" xfId="20327" xr:uid="{F4D318F5-EB45-409F-91CF-94353C94255E}"/>
    <cellStyle name="20% - Accent2 16 2 2 3 3" xfId="36440" xr:uid="{A840F7E5-CE6D-4782-A21E-8243F783DF28}"/>
    <cellStyle name="20% - Accent2 16 2 2 4" xfId="14915" xr:uid="{C1048745-5AF7-4239-A95A-355349A5BFF8}"/>
    <cellStyle name="20% - Accent2 16 2 2 5" xfId="25764" xr:uid="{A39982A9-B4EB-44FF-85C1-7C50720157BF}"/>
    <cellStyle name="20% - Accent2 16 2 2 6" xfId="31914" xr:uid="{635BF949-30D4-43E3-8853-FF969708A40B}"/>
    <cellStyle name="20% - Accent2 16 2 2 7" xfId="41038" xr:uid="{4202A90F-7895-4A0F-B07F-09A478212F90}"/>
    <cellStyle name="20% - Accent2 16 2 3" xfId="5553" xr:uid="{CFEC723B-E8A6-4299-B825-B99C325A33F9}"/>
    <cellStyle name="20% - Accent2 16 2 3 2" xfId="9186" xr:uid="{D6EB94EF-4F51-4BF8-B3EC-30FD448FA876}"/>
    <cellStyle name="20% - Accent2 16 2 3 2 2" xfId="20328" xr:uid="{EBBEC569-6C40-4101-9E81-267D940B473D}"/>
    <cellStyle name="20% - Accent2 16 2 3 2 3" xfId="37904" xr:uid="{383BAB96-DBAF-4C18-BAA6-AC7083171180}"/>
    <cellStyle name="20% - Accent2 16 2 3 3" xfId="9187" xr:uid="{50EC170B-D9B8-4562-8E09-28D27CECBC10}"/>
    <cellStyle name="20% - Accent2 16 2 3 3 2" xfId="20329" xr:uid="{350BB23D-FEC4-4D74-89A0-2E34490F18AF}"/>
    <cellStyle name="20% - Accent2 16 2 3 3 3" xfId="33949" xr:uid="{7D5B34A1-907B-4CA4-8C7E-B96F972C757E}"/>
    <cellStyle name="20% - Accent2 16 2 3 4" xfId="16991" xr:uid="{DEB2DE54-4DB3-42EA-9B45-466309C10768}"/>
    <cellStyle name="20% - Accent2 16 2 3 5" xfId="27840" xr:uid="{4DE34668-FC7C-40F7-BE7B-4605DC87C769}"/>
    <cellStyle name="20% - Accent2 16 2 3 6" xfId="32536" xr:uid="{E260BBC4-982A-476F-901E-1C794B60499C}"/>
    <cellStyle name="20% - Accent2 16 2 3 7" xfId="43114" xr:uid="{B0010F1F-C554-48E4-A44E-A72F0D2C7B6A}"/>
    <cellStyle name="20% - Accent2 16 2 4" xfId="9188" xr:uid="{EDB39256-9D58-4E9B-BADE-165CA854D8E8}"/>
    <cellStyle name="20% - Accent2 16 2 4 2" xfId="20330" xr:uid="{C6F57B8C-7D2E-4E4D-B481-F94C965F9C4F}"/>
    <cellStyle name="20% - Accent2 16 2 4 3" xfId="35921" xr:uid="{EB96B796-55DE-46DC-8DF6-50CE75473269}"/>
    <cellStyle name="20% - Accent2 16 2 5" xfId="13935" xr:uid="{F25E42E5-D59D-4155-A601-0DC9582C8B8A}"/>
    <cellStyle name="20% - Accent2 16 2 6" xfId="24784" xr:uid="{9792FE68-2495-4A05-97B6-EE97C65709E5}"/>
    <cellStyle name="20% - Accent2 16 2 7" xfId="30934" xr:uid="{C45B2F01-D7F8-4BA6-B727-50B0E3ED04C5}"/>
    <cellStyle name="20% - Accent2 16 2 8" xfId="40058" xr:uid="{83FD72A7-F089-480E-9363-F9C160AD0204}"/>
    <cellStyle name="20% - Accent2 16 3" xfId="2802" xr:uid="{5610D34C-6CCB-467B-A288-3BED93AEC0BC}"/>
    <cellStyle name="20% - Accent2 16 3 2" xfId="6040" xr:uid="{01663C43-3BCF-453D-9740-4E42F90E19F5}"/>
    <cellStyle name="20% - Accent2 16 3 2 2" xfId="9189" xr:uid="{4BED032D-5CD6-43AA-876D-EBBBE33490E8}"/>
    <cellStyle name="20% - Accent2 16 3 2 2 2" xfId="20331" xr:uid="{4A3D1680-D9DD-4E40-8A0D-2AA65EC4FB66}"/>
    <cellStyle name="20% - Accent2 16 3 2 2 3" xfId="38422" xr:uid="{BC6B8259-2808-4BDC-8BCC-4D4131109951}"/>
    <cellStyle name="20% - Accent2 16 3 2 3" xfId="9190" xr:uid="{59720B13-9A44-4159-AB42-907701330F4B}"/>
    <cellStyle name="20% - Accent2 16 3 2 3 2" xfId="20332" xr:uid="{DC95C9B7-8220-4B4D-9CFB-554C986C9D34}"/>
    <cellStyle name="20% - Accent2 16 3 2 3 3" xfId="34455" xr:uid="{68DCA3D0-EFF5-430C-A0E7-5D888EDB03B0}"/>
    <cellStyle name="20% - Accent2 16 3 2 4" xfId="17478" xr:uid="{EAD49E21-6F8F-44DC-BF04-B84E84BE6E8F}"/>
    <cellStyle name="20% - Accent2 16 3 2 5" xfId="28327" xr:uid="{72FF0109-BBAB-413E-AF90-E7DC2F2EE6D0}"/>
    <cellStyle name="20% - Accent2 16 3 2 6" xfId="32538" xr:uid="{1C35BD1D-5D9D-4D4B-9C54-C2BA216AF877}"/>
    <cellStyle name="20% - Accent2 16 3 2 7" xfId="43601" xr:uid="{DA23DED4-C685-42AE-86E1-1A417F766354}"/>
    <cellStyle name="20% - Accent2 16 3 3" xfId="9191" xr:uid="{2D399D8B-C2E4-48D1-80A3-2D03F9092B77}"/>
    <cellStyle name="20% - Accent2 16 3 3 2" xfId="20333" xr:uid="{EF010A5F-21F9-4496-8498-9E968CAA556B}"/>
    <cellStyle name="20% - Accent2 16 3 3 3" xfId="36441" xr:uid="{943BEF83-A945-4248-97A9-5C94172A1E3B}"/>
    <cellStyle name="20% - Accent2 16 3 4" xfId="14422" xr:uid="{41F51B75-A76C-4BAC-A6A0-055C41EE89FA}"/>
    <cellStyle name="20% - Accent2 16 3 5" xfId="25271" xr:uid="{DB0FDBC9-994E-41DD-9E98-6A4C5DC57BAE}"/>
    <cellStyle name="20% - Accent2 16 3 6" xfId="31421" xr:uid="{5E6F6EF7-3B0E-4F13-9566-2EC7139F4D87}"/>
    <cellStyle name="20% - Accent2 16 3 7" xfId="40545" xr:uid="{D1291E10-F632-4663-B043-303F3A412A5D}"/>
    <cellStyle name="20% - Accent2 16 4" xfId="3783" xr:uid="{C3CAA897-ECFA-4DCF-958C-750CDE12D9C5}"/>
    <cellStyle name="20% - Accent2 16 4 2" xfId="7022" xr:uid="{FE686CDB-7E48-4659-B934-4F8064796ACA}"/>
    <cellStyle name="20% - Accent2 16 4 2 2" xfId="18460" xr:uid="{06589AB4-8BC4-4AB5-AC27-B5AAFCA69353}"/>
    <cellStyle name="20% - Accent2 16 4 2 3" xfId="29309" xr:uid="{F19ABCA0-17F6-4BDB-8F98-486582DF0783}"/>
    <cellStyle name="20% - Accent2 16 4 2 4" xfId="37652" xr:uid="{8759263C-5252-4C37-B4DD-AA47DEF7DCE0}"/>
    <cellStyle name="20% - Accent2 16 4 2 5" xfId="44583" xr:uid="{5D2ABA1D-23E6-452A-B112-266963FB6FC5}"/>
    <cellStyle name="20% - Accent2 16 4 3" xfId="9192" xr:uid="{204AE25E-1FC6-40EB-883A-99B6D486DD71}"/>
    <cellStyle name="20% - Accent2 16 4 3 2" xfId="20334" xr:uid="{B1312184-E4AB-4325-82DE-01457370247D}"/>
    <cellStyle name="20% - Accent2 16 4 3 3" xfId="33841" xr:uid="{CCB7A8EA-EE51-499F-83B0-BBF87F6DC347}"/>
    <cellStyle name="20% - Accent2 16 4 4" xfId="15404" xr:uid="{5EB0F587-52D1-46B0-A725-CEB7D76A63FA}"/>
    <cellStyle name="20% - Accent2 16 4 5" xfId="26253" xr:uid="{5F67D5EF-0473-4196-940C-1755A1E6F9D6}"/>
    <cellStyle name="20% - Accent2 16 4 6" xfId="32539" xr:uid="{B52A45EE-C682-47FD-930B-2EEFBE0FB11B}"/>
    <cellStyle name="20% - Accent2 16 4 7" xfId="41527" xr:uid="{CB352545-F422-42E6-86CE-F08EC8DB9C39}"/>
    <cellStyle name="20% - Accent2 16 5" xfId="4331" xr:uid="{9184A1CB-F5EE-4E97-8E6E-CE3B6CCEC53B}"/>
    <cellStyle name="20% - Accent2 16 5 2" xfId="7387" xr:uid="{7C837C7B-C2C5-4659-B5EA-DF7AF933432A}"/>
    <cellStyle name="20% - Accent2 16 5 2 2" xfId="18825" xr:uid="{965CC851-E375-4CAF-8365-7D94B7E65463}"/>
    <cellStyle name="20% - Accent2 16 5 2 3" xfId="29674" xr:uid="{18AF4326-C745-461A-B0D5-47116EE23225}"/>
    <cellStyle name="20% - Accent2 16 5 2 4" xfId="35670" xr:uid="{D22B0A66-5D02-447B-97D7-1080C1AAB7DE}"/>
    <cellStyle name="20% - Accent2 16 5 2 5" xfId="44948" xr:uid="{6D22B14A-07B3-4972-81F2-6F2DCDDF96AF}"/>
    <cellStyle name="20% - Accent2 16 5 3" xfId="15769" xr:uid="{D6DAE6F9-8D8E-4558-A6F0-538FED406B08}"/>
    <cellStyle name="20% - Accent2 16 5 4" xfId="26618" xr:uid="{0E01760A-8BDD-482D-85AF-D909418F200A}"/>
    <cellStyle name="20% - Accent2 16 5 5" xfId="32535" xr:uid="{274BE129-1BA2-4D15-BF69-A7D4B8DCC308}"/>
    <cellStyle name="20% - Accent2 16 5 6" xfId="41892" xr:uid="{5F9CD029-C8DF-4125-A980-6DFBEBB6BCE2}"/>
    <cellStyle name="20% - Accent2 16 6" xfId="4693" xr:uid="{4D849E01-1D36-4811-B4FD-90F634596D7A}"/>
    <cellStyle name="20% - Accent2 16 6 2" xfId="7749" xr:uid="{EF3979B1-EB8A-4D2B-BD8E-E3BB734498AF}"/>
    <cellStyle name="20% - Accent2 16 6 2 2" xfId="19187" xr:uid="{42B97810-723B-48B2-8D4E-24B365F5E029}"/>
    <cellStyle name="20% - Accent2 16 6 2 3" xfId="30036" xr:uid="{CAF1D99A-9124-4CAA-8AC6-525FC09A854C}"/>
    <cellStyle name="20% - Accent2 16 6 2 4" xfId="45310" xr:uid="{47A0D3D7-E1DD-4A8E-A4B5-2E75550258C1}"/>
    <cellStyle name="20% - Accent2 16 6 3" xfId="16131" xr:uid="{500D6B5F-30D8-4105-8008-6B7472F2FB25}"/>
    <cellStyle name="20% - Accent2 16 6 4" xfId="26980" xr:uid="{07838F4A-6490-42D7-A3E2-3B51669E82FF}"/>
    <cellStyle name="20% - Accent2 16 6 5" xfId="42254" xr:uid="{F7CA3963-6386-4BC3-8B5B-1DD711A3653C}"/>
    <cellStyle name="20% - Accent2 16 7" xfId="5060" xr:uid="{86D339F4-E915-4EB8-9205-D9A3285613CC}"/>
    <cellStyle name="20% - Accent2 16 7 2" xfId="16498" xr:uid="{452D03C8-F335-40D5-AE19-7DA3A9068823}"/>
    <cellStyle name="20% - Accent2 16 7 3" xfId="27347" xr:uid="{0B209E7C-525D-4BF0-A742-F0DC94CA197C}"/>
    <cellStyle name="20% - Accent2 16 7 4" xfId="42621" xr:uid="{7C365363-EAF3-4789-BCBF-A625E21CBA13}"/>
    <cellStyle name="20% - Accent2 16 8" xfId="13442" xr:uid="{2DCB2243-B7BC-4A41-9058-C9C35B6DB0BB}"/>
    <cellStyle name="20% - Accent2 16 9" xfId="24291" xr:uid="{65C343EA-56DB-437E-B3F9-E824555724A3}"/>
    <cellStyle name="20% - Accent2 17" xfId="1407" xr:uid="{5A1D7591-E49A-4F9D-950B-F7CE6A42864F}"/>
    <cellStyle name="20% - Accent2 18" xfId="1408" xr:uid="{1E0E5044-CEFD-4125-9B83-DA64B106B34A}"/>
    <cellStyle name="20% - Accent2 19" xfId="1409" xr:uid="{88805132-E3FB-4D91-971C-748B15675BC5}"/>
    <cellStyle name="20% - Accent2 2" xfId="256" xr:uid="{5CFCE907-305A-4467-A28C-051FB4A5E09C}"/>
    <cellStyle name="20% - Accent2 2 10" xfId="4694" xr:uid="{4538F18B-86FA-4DAE-9E0C-5621BAE1DA3E}"/>
    <cellStyle name="20% - Accent2 2 10 2" xfId="7750" xr:uid="{54B4C601-F3A9-4BC4-A623-42D4831BCD52}"/>
    <cellStyle name="20% - Accent2 2 10 2 2" xfId="19188" xr:uid="{098AA37F-1D4D-4CD8-8E31-4550AE1D7D69}"/>
    <cellStyle name="20% - Accent2 2 10 2 3" xfId="30037" xr:uid="{0E130BC8-0956-4CB1-82DB-47C2328DE7B9}"/>
    <cellStyle name="20% - Accent2 2 10 2 4" xfId="45311" xr:uid="{E8B0A966-2192-4DA8-B1BB-45D948AD1A03}"/>
    <cellStyle name="20% - Accent2 2 10 3" xfId="16132" xr:uid="{B5A831CF-C951-44B9-B17E-C2282F553975}"/>
    <cellStyle name="20% - Accent2 2 10 4" xfId="26981" xr:uid="{0818C1AA-C50B-4096-BF09-365683B78F28}"/>
    <cellStyle name="20% - Accent2 2 10 5" xfId="42255" xr:uid="{D2F83070-9C49-4620-BB4B-2442DD1AB29D}"/>
    <cellStyle name="20% - Accent2 2 11" xfId="5061" xr:uid="{74A1683D-F73D-4CD3-9EFB-8A7BADD36682}"/>
    <cellStyle name="20% - Accent2 2 11 2" xfId="16499" xr:uid="{35C62DD9-F4AC-4BDC-9657-4A32D2DE1130}"/>
    <cellStyle name="20% - Accent2 2 11 3" xfId="27348" xr:uid="{FB30CE5D-28F8-43D5-B038-87BA6DD66ED3}"/>
    <cellStyle name="20% - Accent2 2 11 4" xfId="42622" xr:uid="{26C7B759-AFF8-4066-BF7D-B4711CCE9176}"/>
    <cellStyle name="20% - Accent2 2 12" xfId="8392" xr:uid="{A61E8248-AA62-46A4-94D9-61A1E4090BC8}"/>
    <cellStyle name="20% - Accent2 2 12 2" xfId="19564" xr:uid="{F8037DB1-B10F-42F2-B455-3894D4E26E30}"/>
    <cellStyle name="20% - Accent2 2 13" xfId="13443" xr:uid="{9D401905-EC9F-4456-99C4-9DB46E4D0D0B}"/>
    <cellStyle name="20% - Accent2 2 14" xfId="24292" xr:uid="{FA26947C-C0B4-46BE-8868-DB7FE3B8191B}"/>
    <cellStyle name="20% - Accent2 2 15" xfId="30417" xr:uid="{324B9532-7433-40CF-AFE5-3F7732A86F07}"/>
    <cellStyle name="20% - Accent2 2 16" xfId="39566" xr:uid="{9EB2DED6-D86D-43E5-BD0E-787052C39FCD}"/>
    <cellStyle name="20% - Accent2 2 2" xfId="1410" xr:uid="{579D9CE9-DA2A-45AC-BB0C-52BEDFBC528F}"/>
    <cellStyle name="20% - Accent2 2 2 2" xfId="8471" xr:uid="{A27DB093-C9E0-42C2-B9C1-08DDA92A8928}"/>
    <cellStyle name="20% - Accent2 2 2 2 2" xfId="8551" xr:uid="{B3B342EC-FA78-440B-B9DB-DC93E2FD8A70}"/>
    <cellStyle name="20% - Accent2 2 2 2 2 2" xfId="8710" xr:uid="{E4A3FDAC-08C5-4F37-B118-1B76E828E306}"/>
    <cellStyle name="20% - Accent2 2 2 2 2 2 2" xfId="19854" xr:uid="{C2E8DA75-4FF5-4CF4-9364-4D01FE5D9D38}"/>
    <cellStyle name="20% - Accent2 2 2 2 2 3" xfId="8908" xr:uid="{C9FB07E2-D5DB-40E2-9E37-534EF95B36D7}"/>
    <cellStyle name="20% - Accent2 2 2 2 2 3 2" xfId="20052" xr:uid="{B38F11D3-3D99-4D07-B9EB-9D4B0AA29E3C}"/>
    <cellStyle name="20% - Accent2 2 2 2 2 4" xfId="19696" xr:uid="{D6F9FFA1-3600-4167-A43C-9D760C57D41D}"/>
    <cellStyle name="20% - Accent2 2 2 2 3" xfId="8631" xr:uid="{9F6121D7-4A29-4FA0-A37D-329214C36359}"/>
    <cellStyle name="20% - Accent2 2 2 2 3 2" xfId="19775" xr:uid="{5E2F107C-1A9A-4C18-B85F-BA5551B999E1}"/>
    <cellStyle name="20% - Accent2 2 2 2 4" xfId="8829" xr:uid="{1C6DD5E3-FDC8-45EE-9B1F-3D9D4184B38E}"/>
    <cellStyle name="20% - Accent2 2 2 2 4 2" xfId="19973" xr:uid="{A76612B2-8024-46C6-8AFB-7C8744C4D84E}"/>
    <cellStyle name="20% - Accent2 2 2 2 5" xfId="19617" xr:uid="{8AC9428C-6496-4854-A52A-176435F612A4}"/>
    <cellStyle name="20% - Accent2 2 2 3" xfId="8510" xr:uid="{5FF88480-F1C0-44F5-A767-3610B81E1B20}"/>
    <cellStyle name="20% - Accent2 2 2 3 2" xfId="8670" xr:uid="{7AA32236-E339-40E8-B0BF-6BC36C2D063C}"/>
    <cellStyle name="20% - Accent2 2 2 3 2 2" xfId="19814" xr:uid="{EEBE336E-B326-4288-8539-7D21B370EA43}"/>
    <cellStyle name="20% - Accent2 2 2 3 3" xfId="8868" xr:uid="{B4211927-05AB-4FF1-A815-80F5D5815228}"/>
    <cellStyle name="20% - Accent2 2 2 3 3 2" xfId="20012" xr:uid="{A768D7BE-AF6D-49F8-B840-4F7FF03C12EC}"/>
    <cellStyle name="20% - Accent2 2 2 3 4" xfId="19656" xr:uid="{E020F466-E97A-49CC-A755-CC50A9248876}"/>
    <cellStyle name="20% - Accent2 2 2 4" xfId="8749" xr:uid="{98016F1D-B149-4D80-93AB-8535E693D93C}"/>
    <cellStyle name="20% - Accent2 2 2 4 2" xfId="8947" xr:uid="{A5C85770-FD02-4ADC-A816-65D0E5FB1C72}"/>
    <cellStyle name="20% - Accent2 2 2 4 2 2" xfId="20091" xr:uid="{21E22228-E0C8-43CB-B07A-79D26B607698}"/>
    <cellStyle name="20% - Accent2 2 2 4 3" xfId="19893" xr:uid="{03BBCCD9-D205-4B9F-AF67-704D897BD1CC}"/>
    <cellStyle name="20% - Accent2 2 2 5" xfId="8590" xr:uid="{5FAA9174-BDD2-4E70-997F-CEBDDB4D9E40}"/>
    <cellStyle name="20% - Accent2 2 2 5 2" xfId="19735" xr:uid="{64A8DF6E-BE67-493B-AEA6-FCCC40AB9246}"/>
    <cellStyle name="20% - Accent2 2 2 6" xfId="8788" xr:uid="{053633E6-B72A-44FB-9FB7-F3A9E6626F9E}"/>
    <cellStyle name="20% - Accent2 2 2 6 2" xfId="19932" xr:uid="{9F4D16EA-4E9A-4410-A98F-D945385476B4}"/>
    <cellStyle name="20% - Accent2 2 2 7" xfId="8430" xr:uid="{CB1EAE97-5714-4BAA-B03D-68F1055BA414}"/>
    <cellStyle name="20% - Accent2 2 2 7 2" xfId="19577" xr:uid="{46FF6B8C-8DB8-40A9-AAD9-687A6632894F}"/>
    <cellStyle name="20% - Accent2 2 3" xfId="1411" xr:uid="{867D8079-F8B1-48D8-8BD5-749F4523AB8E}"/>
    <cellStyle name="20% - Accent2 2 3 2" xfId="8484" xr:uid="{7DCAD9BF-AC00-4289-B144-A01EF5B5C581}"/>
    <cellStyle name="20% - Accent2 2 3 2 2" xfId="8564" xr:uid="{011F8F98-6251-475A-8889-62694A189A14}"/>
    <cellStyle name="20% - Accent2 2 3 2 2 2" xfId="8723" xr:uid="{317F86D6-9AAF-449D-8CD3-4F1F8C42E123}"/>
    <cellStyle name="20% - Accent2 2 3 2 2 2 2" xfId="19867" xr:uid="{63F0FB4A-0752-463A-9983-C2C8E2A6A77D}"/>
    <cellStyle name="20% - Accent2 2 3 2 2 3" xfId="8921" xr:uid="{CBCDDCC3-1389-46E0-A5C2-18515AA83E2E}"/>
    <cellStyle name="20% - Accent2 2 3 2 2 3 2" xfId="20065" xr:uid="{B4111447-1664-47C0-8290-DF7E1966F0CC}"/>
    <cellStyle name="20% - Accent2 2 3 2 2 4" xfId="19709" xr:uid="{1FC22689-17EB-4AD6-80C8-5CD5967C9BD1}"/>
    <cellStyle name="20% - Accent2 2 3 2 3" xfId="8644" xr:uid="{59261261-16A3-48CF-8423-1DBE9BF59D2D}"/>
    <cellStyle name="20% - Accent2 2 3 2 3 2" xfId="19788" xr:uid="{1A6C6AE0-9D12-4D20-9BCF-8D5FCCD7AD1F}"/>
    <cellStyle name="20% - Accent2 2 3 2 4" xfId="8842" xr:uid="{8812FF63-D810-405D-91D1-D554224B4562}"/>
    <cellStyle name="20% - Accent2 2 3 2 4 2" xfId="19986" xr:uid="{2EE28C62-1D89-4936-9101-1E5C62F4F1A6}"/>
    <cellStyle name="20% - Accent2 2 3 2 5" xfId="19630" xr:uid="{C745850E-521E-44F2-90A0-DBE906DF1129}"/>
    <cellStyle name="20% - Accent2 2 3 3" xfId="8523" xr:uid="{53FDF76C-C7A7-4BC8-9444-C68BDAE89F4D}"/>
    <cellStyle name="20% - Accent2 2 3 3 2" xfId="8683" xr:uid="{7EB20821-A69E-4912-8894-6AB71A3EF48C}"/>
    <cellStyle name="20% - Accent2 2 3 3 2 2" xfId="19827" xr:uid="{A26DAF9E-D9B9-47EF-A1C4-8520E60E32EA}"/>
    <cellStyle name="20% - Accent2 2 3 3 3" xfId="8881" xr:uid="{27B1DD2C-A35E-4B2B-8C8D-945A8944E971}"/>
    <cellStyle name="20% - Accent2 2 3 3 3 2" xfId="20025" xr:uid="{96A60E98-D527-46DA-8BCF-8CC146EFEE57}"/>
    <cellStyle name="20% - Accent2 2 3 3 4" xfId="19669" xr:uid="{31140665-8723-4BDF-8278-ED6A5E5D2841}"/>
    <cellStyle name="20% - Accent2 2 3 4" xfId="8762" xr:uid="{46E96F00-0B40-44ED-8C3F-F81D86E737CE}"/>
    <cellStyle name="20% - Accent2 2 3 4 2" xfId="8960" xr:uid="{66BDACA1-B0E2-471E-9E14-3395331E8C81}"/>
    <cellStyle name="20% - Accent2 2 3 4 2 2" xfId="20104" xr:uid="{58391C11-8308-4C4C-A3BA-A59124888CFC}"/>
    <cellStyle name="20% - Accent2 2 3 4 3" xfId="19906" xr:uid="{D8572F5A-C03A-4CBA-BF2E-7C0BF3E4EFB6}"/>
    <cellStyle name="20% - Accent2 2 3 5" xfId="8603" xr:uid="{AC1C42D9-E00C-485C-A85E-8917F73EB715}"/>
    <cellStyle name="20% - Accent2 2 3 5 2" xfId="19748" xr:uid="{7740C5FA-76A5-4061-98CC-4945D146099C}"/>
    <cellStyle name="20% - Accent2 2 3 6" xfId="8801" xr:uid="{64FD5DA3-1197-4AE7-A8F9-D8C1DFF547F0}"/>
    <cellStyle name="20% - Accent2 2 3 6 2" xfId="19945" xr:uid="{95FA87D5-BF7A-4334-8E5C-69EA087412FC}"/>
    <cellStyle name="20% - Accent2 2 3 7" xfId="8443" xr:uid="{5265D5B9-5254-40DA-BBAB-5EEE0704F8DE}"/>
    <cellStyle name="20% - Accent2 2 3 7 2" xfId="19590" xr:uid="{48F38010-B3F8-4A30-90E4-2ABDB5259111}"/>
    <cellStyle name="20% - Accent2 2 4" xfId="1412" xr:uid="{76888F27-0D0F-49A8-AC18-B4AAA8C3BC79}"/>
    <cellStyle name="20% - Accent2 2 4 2" xfId="8538" xr:uid="{46A922BA-EC65-4DFD-A39F-A353BE05751D}"/>
    <cellStyle name="20% - Accent2 2 4 2 2" xfId="8697" xr:uid="{13F17F6D-18BA-4ED6-ADC1-B91647F48D98}"/>
    <cellStyle name="20% - Accent2 2 4 2 2 2" xfId="19841" xr:uid="{2685EF80-844B-4D84-A364-7B24B6CC3DCA}"/>
    <cellStyle name="20% - Accent2 2 4 2 3" xfId="8895" xr:uid="{9D40EC85-3093-4EFB-9EB0-93E3C2DDECD7}"/>
    <cellStyle name="20% - Accent2 2 4 2 3 2" xfId="20039" xr:uid="{1FA99EC4-795E-4C37-A0C6-7402D8A96E19}"/>
    <cellStyle name="20% - Accent2 2 4 2 4" xfId="19683" xr:uid="{F3F5712C-CDBA-42B6-AAE3-26B665D1F003}"/>
    <cellStyle name="20% - Accent2 2 4 3" xfId="8618" xr:uid="{7D2713EE-5E0E-4A93-B49B-F6C25BE7F3CF}"/>
    <cellStyle name="20% - Accent2 2 4 3 2" xfId="19762" xr:uid="{8488ECCB-1F3A-4B9E-9D91-0698249C6981}"/>
    <cellStyle name="20% - Accent2 2 4 4" xfId="8816" xr:uid="{908648EF-67B9-4AF0-B456-78E37F79B7F6}"/>
    <cellStyle name="20% - Accent2 2 4 4 2" xfId="19960" xr:uid="{CFD01258-538E-40EC-AF7C-3B699EF8B408}"/>
    <cellStyle name="20% - Accent2 2 4 5" xfId="8458" xr:uid="{E6E8AD0C-16B5-4051-B3F8-5A634E022927}"/>
    <cellStyle name="20% - Accent2 2 4 5 2" xfId="19604" xr:uid="{6250F066-D8DB-45FA-B03E-BD5C224E5E3F}"/>
    <cellStyle name="20% - Accent2 2 5" xfId="1413" xr:uid="{82354C9D-3C37-4E5F-9A8D-A4B3092860DC}"/>
    <cellStyle name="20% - Accent2 2 5 2" xfId="8657" xr:uid="{9A2B6429-4E30-4025-B5CA-5B2A9E22420C}"/>
    <cellStyle name="20% - Accent2 2 5 2 2" xfId="19801" xr:uid="{9F44271F-62E5-4BB8-8E34-39B46954F950}"/>
    <cellStyle name="20% - Accent2 2 5 3" xfId="8855" xr:uid="{F60F0892-3F3E-4B1C-8BD5-767DB2A79EA1}"/>
    <cellStyle name="20% - Accent2 2 5 3 2" xfId="19999" xr:uid="{251EEC0A-5C7B-44E7-937C-92DB449E95C4}"/>
    <cellStyle name="20% - Accent2 2 5 4" xfId="8497" xr:uid="{91FABEDA-3FE8-46D0-9B90-02EF2C169A08}"/>
    <cellStyle name="20% - Accent2 2 5 4 2" xfId="19643" xr:uid="{BFCEC97F-9230-41DC-88F9-3D6B75057385}"/>
    <cellStyle name="20% - Accent2 2 6" xfId="2315" xr:uid="{2E13C742-4CEC-4096-88AC-2E88AB9C7208}"/>
    <cellStyle name="20% - Accent2 2 6 2" xfId="3296" xr:uid="{A9545EEB-624D-4BF9-8BEE-B27D17FAE6A1}"/>
    <cellStyle name="20% - Accent2 2 6 2 2" xfId="6534" xr:uid="{854197EA-1652-4441-AB6F-84A14CE765B1}"/>
    <cellStyle name="20% - Accent2 2 6 2 2 2" xfId="9193" xr:uid="{C3921CC5-B0F7-464A-BFAD-105123558132}"/>
    <cellStyle name="20% - Accent2 2 6 2 2 2 2" xfId="20335" xr:uid="{7D2F8219-BD27-41A1-B69B-86909FB27D4E}"/>
    <cellStyle name="20% - Accent2 2 6 2 2 2 3" xfId="38423" xr:uid="{B67282EA-54E3-4412-9108-CB4326C5F0CE}"/>
    <cellStyle name="20% - Accent2 2 6 2 2 3" xfId="9194" xr:uid="{B675F149-130C-4CA4-9DC9-469920D7C67B}"/>
    <cellStyle name="20% - Accent2 2 6 2 2 3 2" xfId="20336" xr:uid="{A2DD4C0F-833F-4346-8808-D6F556A29DB8}"/>
    <cellStyle name="20% - Accent2 2 6 2 2 3 3" xfId="34456" xr:uid="{C07C4C30-4ED4-443C-9889-B72450169CFB}"/>
    <cellStyle name="20% - Accent2 2 6 2 2 4" xfId="17972" xr:uid="{046D637D-F4CE-4B44-8306-F4198618DF16}"/>
    <cellStyle name="20% - Accent2 2 6 2 2 5" xfId="28821" xr:uid="{EB4A17EE-D3E1-4146-9ACA-3B1C90B9F109}"/>
    <cellStyle name="20% - Accent2 2 6 2 2 6" xfId="32542" xr:uid="{2DBFD000-DB79-41FE-9B76-7A290B88188A}"/>
    <cellStyle name="20% - Accent2 2 6 2 2 7" xfId="44095" xr:uid="{CC02B675-5046-4E50-8AAF-8C7F59C0D75C}"/>
    <cellStyle name="20% - Accent2 2 6 2 3" xfId="8934" xr:uid="{98D106FC-B67F-4760-BBBC-46B59C906ABD}"/>
    <cellStyle name="20% - Accent2 2 6 2 3 2" xfId="20078" xr:uid="{764DE1E8-5694-40F4-8DEF-2661DA60CB59}"/>
    <cellStyle name="20% - Accent2 2 6 2 3 3" xfId="36442" xr:uid="{5AE954F5-B5BD-4010-BF41-E3A206F74A0A}"/>
    <cellStyle name="20% - Accent2 2 6 2 3 4" xfId="45700" xr:uid="{09AD75F9-0C48-4488-9984-EFA44B11EBF9}"/>
    <cellStyle name="20% - Accent2 2 6 2 4" xfId="14916" xr:uid="{8854DDF1-3704-4558-9505-9F82D4E4BD13}"/>
    <cellStyle name="20% - Accent2 2 6 2 5" xfId="25765" xr:uid="{7189D7D2-0EEC-4881-95AB-BD761BCC1045}"/>
    <cellStyle name="20% - Accent2 2 6 2 6" xfId="31915" xr:uid="{F4CAF8D0-9C57-493B-BB23-0FA5F4AA6763}"/>
    <cellStyle name="20% - Accent2 2 6 2 7" xfId="41039" xr:uid="{0A4F6619-5321-451F-B91B-17FCD6044EF8}"/>
    <cellStyle name="20% - Accent2 2 6 3" xfId="5554" xr:uid="{A6FE0FEF-1706-42CE-968E-A2E822C95B19}"/>
    <cellStyle name="20% - Accent2 2 6 3 2" xfId="9195" xr:uid="{D5408BC4-6A02-4EFC-8C26-F9A4E3C851FC}"/>
    <cellStyle name="20% - Accent2 2 6 3 2 2" xfId="20337" xr:uid="{9DB92BFF-F884-45FF-A8D2-34C3ACCA424B}"/>
    <cellStyle name="20% - Accent2 2 6 3 2 3" xfId="37905" xr:uid="{41D91D2C-58D8-4842-A19F-B1A8B9315934}"/>
    <cellStyle name="20% - Accent2 2 6 3 3" xfId="9196" xr:uid="{155A4E83-31F4-4D52-A187-AA016844B918}"/>
    <cellStyle name="20% - Accent2 2 6 3 3 2" xfId="20338" xr:uid="{53DFE3A6-A670-4141-8A32-27136507537E}"/>
    <cellStyle name="20% - Accent2 2 6 3 3 3" xfId="33950" xr:uid="{71D23190-6120-428E-AF43-D8489FFE4664}"/>
    <cellStyle name="20% - Accent2 2 6 3 4" xfId="16992" xr:uid="{C3383F2D-02A3-43C8-8485-340E48D5FA2F}"/>
    <cellStyle name="20% - Accent2 2 6 3 5" xfId="27841" xr:uid="{DF2AC9DA-886D-4AAC-BFE6-DD43219044D6}"/>
    <cellStyle name="20% - Accent2 2 6 3 6" xfId="32541" xr:uid="{EE14B681-C8E6-4D02-8D77-731E760A7A18}"/>
    <cellStyle name="20% - Accent2 2 6 3 7" xfId="43115" xr:uid="{5C590D29-7941-41A2-A32B-F907CCF9867C}"/>
    <cellStyle name="20% - Accent2 2 6 4" xfId="8736" xr:uid="{5C773762-3BE0-4B57-A9B2-686DC51E8617}"/>
    <cellStyle name="20% - Accent2 2 6 4 2" xfId="19880" xr:uid="{BEA3FF85-F75B-45F1-AD12-221689529B49}"/>
    <cellStyle name="20% - Accent2 2 6 4 3" xfId="35922" xr:uid="{073BD00C-64A6-4C64-A944-86FAED2EEB94}"/>
    <cellStyle name="20% - Accent2 2 6 4 4" xfId="45701" xr:uid="{061524D8-684C-4F3F-A33C-26292E1F08A1}"/>
    <cellStyle name="20% - Accent2 2 6 5" xfId="13936" xr:uid="{39174837-6027-44CB-BD1D-1565C269A72B}"/>
    <cellStyle name="20% - Accent2 2 6 6" xfId="24785" xr:uid="{42F3B5ED-3B49-4F91-A51C-C9BAEF2AEBD1}"/>
    <cellStyle name="20% - Accent2 2 6 7" xfId="30935" xr:uid="{72CF148F-243C-459B-8C23-1A0E765930CF}"/>
    <cellStyle name="20% - Accent2 2 6 8" xfId="40059" xr:uid="{05C4764D-46C0-4717-A703-FFD14F27E719}"/>
    <cellStyle name="20% - Accent2 2 7" xfId="2803" xr:uid="{C2FC7D1E-0219-4DDF-8596-74413464D73E}"/>
    <cellStyle name="20% - Accent2 2 7 2" xfId="6041" xr:uid="{4133402E-06B2-4F22-8CDB-A687DDFFCB6E}"/>
    <cellStyle name="20% - Accent2 2 7 2 2" xfId="9197" xr:uid="{F469B4E0-7871-4B7C-9CA6-5404EF8626BE}"/>
    <cellStyle name="20% - Accent2 2 7 2 2 2" xfId="20339" xr:uid="{6BC0B556-6736-4C99-825E-B5AAF0A2882A}"/>
    <cellStyle name="20% - Accent2 2 7 2 2 3" xfId="38424" xr:uid="{CA38CE6B-AEF9-4B82-B7D8-C1A43817D6CA}"/>
    <cellStyle name="20% - Accent2 2 7 2 3" xfId="9198" xr:uid="{8FF0B554-9A8C-43EF-BC25-E9A6A88D0FCF}"/>
    <cellStyle name="20% - Accent2 2 7 2 3 2" xfId="20340" xr:uid="{0D954603-B794-48F2-AEE3-81588197EAB0}"/>
    <cellStyle name="20% - Accent2 2 7 2 3 3" xfId="34457" xr:uid="{2FD40864-0E99-453D-AC68-8245161CEC80}"/>
    <cellStyle name="20% - Accent2 2 7 2 4" xfId="17479" xr:uid="{1B1534BB-366E-4989-95B4-0CD472911841}"/>
    <cellStyle name="20% - Accent2 2 7 2 5" xfId="28328" xr:uid="{A10E1574-024F-4348-A046-D8185F3BAC3E}"/>
    <cellStyle name="20% - Accent2 2 7 2 6" xfId="32543" xr:uid="{93225546-B2EE-4563-A7E9-18F70D5C0300}"/>
    <cellStyle name="20% - Accent2 2 7 2 7" xfId="43602" xr:uid="{3E2A5F75-D74E-4F1B-A7FC-5F76764BD1CC}"/>
    <cellStyle name="20% - Accent2 2 7 3" xfId="8577" xr:uid="{28C3AF83-C983-4026-9224-04B690EAA3BD}"/>
    <cellStyle name="20% - Accent2 2 7 3 2" xfId="19722" xr:uid="{4ED6DC62-772F-43FB-99D0-9EEDDF327E6F}"/>
    <cellStyle name="20% - Accent2 2 7 3 3" xfId="36443" xr:uid="{08BAAD53-B0BD-49BA-9979-941EC610156C}"/>
    <cellStyle name="20% - Accent2 2 7 3 4" xfId="45702" xr:uid="{30909D06-2EBE-460D-BEC0-C51D7883BEDC}"/>
    <cellStyle name="20% - Accent2 2 7 4" xfId="14423" xr:uid="{707E2AB8-31AD-44DB-9C1D-C787183F1C5F}"/>
    <cellStyle name="20% - Accent2 2 7 5" xfId="25272" xr:uid="{01B159D3-7BAD-49A2-B88E-435FD1E88216}"/>
    <cellStyle name="20% - Accent2 2 7 6" xfId="31422" xr:uid="{FCF2F606-D8C7-44DB-B122-14AE9F594C19}"/>
    <cellStyle name="20% - Accent2 2 7 7" xfId="40546" xr:uid="{50E2E1AF-9E7D-458D-AE9A-D12F18D26338}"/>
    <cellStyle name="20% - Accent2 2 8" xfId="3784" xr:uid="{59C5704E-E47B-4FBC-87DF-8859A45723C0}"/>
    <cellStyle name="20% - Accent2 2 8 2" xfId="7023" xr:uid="{4E0F8CC4-F076-4CCC-BFDD-E43AC4B460A9}"/>
    <cellStyle name="20% - Accent2 2 8 2 2" xfId="18461" xr:uid="{1E1D1DD1-09BD-419E-A499-AC366AB97575}"/>
    <cellStyle name="20% - Accent2 2 8 2 3" xfId="29310" xr:uid="{225B1F0F-A629-4599-8287-8EF303970510}"/>
    <cellStyle name="20% - Accent2 2 8 2 4" xfId="37572" xr:uid="{B4570FE4-F275-4173-A889-6F055C045C21}"/>
    <cellStyle name="20% - Accent2 2 8 2 5" xfId="44584" xr:uid="{9F16059B-C5D3-48B8-B31E-C2B9027B38B6}"/>
    <cellStyle name="20% - Accent2 2 8 3" xfId="8775" xr:uid="{3C3B929B-269A-4C86-A25D-364E9572FC81}"/>
    <cellStyle name="20% - Accent2 2 8 3 2" xfId="19919" xr:uid="{84CE7F06-6C2B-41FF-B37E-26B60F830620}"/>
    <cellStyle name="20% - Accent2 2 8 3 3" xfId="33786" xr:uid="{E7887EEA-0487-4678-A870-EA0EAE33A3C1}"/>
    <cellStyle name="20% - Accent2 2 8 3 4" xfId="45703" xr:uid="{DAE30041-F4A0-47CC-88E3-2959071476C2}"/>
    <cellStyle name="20% - Accent2 2 8 4" xfId="15405" xr:uid="{3F4E2C17-EBE2-406B-8D0D-C748AB66EF36}"/>
    <cellStyle name="20% - Accent2 2 8 5" xfId="26254" xr:uid="{20D968A7-351E-4BE5-A6C5-FFA3A5DAE82A}"/>
    <cellStyle name="20% - Accent2 2 8 6" xfId="32544" xr:uid="{EEC8686C-7C32-40F9-855B-41D0CFF51D15}"/>
    <cellStyle name="20% - Accent2 2 8 7" xfId="41528" xr:uid="{B42E9B59-FCB2-42F1-84E4-5E3CBA93FD61}"/>
    <cellStyle name="20% - Accent2 2 9" xfId="4332" xr:uid="{B32991B5-59E4-4412-BCF5-62815EDA5DC3}"/>
    <cellStyle name="20% - Accent2 2 9 2" xfId="7388" xr:uid="{BFB732D3-49A9-47BE-8020-E30A01EC63C4}"/>
    <cellStyle name="20% - Accent2 2 9 2 2" xfId="18826" xr:uid="{879C104E-88F7-4A04-AA23-FBB8A7C542E8}"/>
    <cellStyle name="20% - Accent2 2 9 2 3" xfId="29675" xr:uid="{EFA976F9-7A0D-41D7-8676-56F1420FB57A}"/>
    <cellStyle name="20% - Accent2 2 9 2 4" xfId="35591" xr:uid="{2E8AAD80-86C9-442D-B73F-BBE7E13DBA15}"/>
    <cellStyle name="20% - Accent2 2 9 2 5" xfId="44949" xr:uid="{5121B1A9-42E7-4B0A-A1D2-9F862A10C321}"/>
    <cellStyle name="20% - Accent2 2 9 3" xfId="15770" xr:uid="{DA7B180A-28EB-4436-A2D5-01E4065A2F46}"/>
    <cellStyle name="20% - Accent2 2 9 4" xfId="26619" xr:uid="{B5791ECA-B1D1-4C76-A0EB-2DAFAEF38C66}"/>
    <cellStyle name="20% - Accent2 2 9 5" xfId="32540" xr:uid="{CFBEEC69-6B5B-43AE-AE80-BDC5F88060A7}"/>
    <cellStyle name="20% - Accent2 2 9 6" xfId="41893" xr:uid="{EA821FFE-D9D9-4B74-8439-19945F822527}"/>
    <cellStyle name="20% - Accent2 20" xfId="1414" xr:uid="{1D290ED1-AE9C-448C-B2BE-43391738CF2E}"/>
    <cellStyle name="20% - Accent2 21" xfId="1415" xr:uid="{6CC7A910-1EF0-4C3D-AD64-B53420341B9B}"/>
    <cellStyle name="20% - Accent2 22" xfId="8105" xr:uid="{DAD152E8-1C66-4DB4-8A5E-5286CDB40732}"/>
    <cellStyle name="20% - Accent2 23" xfId="8106" xr:uid="{F49A4CF4-3A1F-4B68-90DD-4E157DED5D14}"/>
    <cellStyle name="20% - Accent2 24" xfId="114" xr:uid="{F80720AF-6784-43EC-92A2-30FBF3CCB170}"/>
    <cellStyle name="20% - Accent2 3" xfId="257" xr:uid="{9D7F7503-E934-46B4-9445-B927CDAACD60}"/>
    <cellStyle name="20% - Accent2 3 10" xfId="30418" xr:uid="{5C3BD8C2-6BEF-460D-9929-84E35C3861BA}"/>
    <cellStyle name="20% - Accent2 3 11" xfId="39567" xr:uid="{4B4B192B-5D2F-41B5-B34D-0CC36C46EC93}"/>
    <cellStyle name="20% - Accent2 3 2" xfId="2316" xr:uid="{363312CB-13A2-4562-B081-DBC07F17F02B}"/>
    <cellStyle name="20% - Accent2 3 2 2" xfId="3297" xr:uid="{344BB82E-0FB3-48D4-964B-884450952117}"/>
    <cellStyle name="20% - Accent2 3 2 2 2" xfId="6535" xr:uid="{8C3B536C-C838-4CC4-B20F-81EF960EFBFD}"/>
    <cellStyle name="20% - Accent2 3 2 2 2 2" xfId="9199" xr:uid="{7BECD0E6-CDD5-40A6-997E-AB11384A0A75}"/>
    <cellStyle name="20% - Accent2 3 2 2 2 2 2" xfId="20341" xr:uid="{F5FE5DF2-E9D2-45DE-BE3E-442C4D5358DD}"/>
    <cellStyle name="20% - Accent2 3 2 2 2 2 3" xfId="38425" xr:uid="{D2EAC3B6-A68D-4AE0-B8C9-E4735CA1749E}"/>
    <cellStyle name="20% - Accent2 3 2 2 2 3" xfId="9200" xr:uid="{040CAC87-5707-4E7C-BE51-38F993D91F6D}"/>
    <cellStyle name="20% - Accent2 3 2 2 2 3 2" xfId="20342" xr:uid="{F3F21D8E-B422-4505-8C93-932BC3130A25}"/>
    <cellStyle name="20% - Accent2 3 2 2 2 3 3" xfId="34458" xr:uid="{628B5E67-8D70-4252-A816-6D4774279191}"/>
    <cellStyle name="20% - Accent2 3 2 2 2 4" xfId="17973" xr:uid="{D40C7795-E646-484D-9200-8450DA0CB537}"/>
    <cellStyle name="20% - Accent2 3 2 2 2 5" xfId="28822" xr:uid="{E0AC8110-8002-47A4-A4F4-C549F8DC713B}"/>
    <cellStyle name="20% - Accent2 3 2 2 2 6" xfId="32547" xr:uid="{927A7390-92AA-4B1C-BBBC-A3959B9801DB}"/>
    <cellStyle name="20% - Accent2 3 2 2 2 7" xfId="44096" xr:uid="{C1DDB2CD-3C2B-435D-974E-B055F37CB72E}"/>
    <cellStyle name="20% - Accent2 3 2 2 3" xfId="9201" xr:uid="{9369FEA9-D291-4485-BD11-D5A7AAF2EF24}"/>
    <cellStyle name="20% - Accent2 3 2 2 3 2" xfId="20343" xr:uid="{C4C40BC2-0F3F-43E2-8CF7-E236F6AB6461}"/>
    <cellStyle name="20% - Accent2 3 2 2 3 3" xfId="36444" xr:uid="{7C85C8A9-F75D-4FE6-8045-B9D144124106}"/>
    <cellStyle name="20% - Accent2 3 2 2 4" xfId="14917" xr:uid="{D6E351B8-4EEE-4D90-B89D-11145CBD6752}"/>
    <cellStyle name="20% - Accent2 3 2 2 5" xfId="25766" xr:uid="{800E6563-90D0-4B48-B185-C66C781AA107}"/>
    <cellStyle name="20% - Accent2 3 2 2 6" xfId="31916" xr:uid="{59389F60-A218-4750-8AEF-61C7332F1989}"/>
    <cellStyle name="20% - Accent2 3 2 2 7" xfId="41040" xr:uid="{D5295FA9-9022-41DE-A3EF-A677335AB0F0}"/>
    <cellStyle name="20% - Accent2 3 2 3" xfId="5555" xr:uid="{E16C33E3-1391-4F26-B6F3-51E8692EBE9C}"/>
    <cellStyle name="20% - Accent2 3 2 3 2" xfId="9202" xr:uid="{2D4DFDAF-9C54-4569-9029-5E98135F1E37}"/>
    <cellStyle name="20% - Accent2 3 2 3 2 2" xfId="20344" xr:uid="{A092AB40-4409-468E-83A4-CD90660D125B}"/>
    <cellStyle name="20% - Accent2 3 2 3 2 3" xfId="37906" xr:uid="{E16D6574-7613-4987-A13A-2E3B4D6E755E}"/>
    <cellStyle name="20% - Accent2 3 2 3 3" xfId="9203" xr:uid="{E330D368-3CB0-457C-960A-5A4B5B0525AC}"/>
    <cellStyle name="20% - Accent2 3 2 3 3 2" xfId="20345" xr:uid="{08B66D23-97D7-4F25-9B71-33F41BE60957}"/>
    <cellStyle name="20% - Accent2 3 2 3 3 3" xfId="33951" xr:uid="{177E6EA5-0F11-4D1E-9CAF-F72DF3F1F56B}"/>
    <cellStyle name="20% - Accent2 3 2 3 4" xfId="16993" xr:uid="{75298671-8708-4D0C-9B21-1986812232AB}"/>
    <cellStyle name="20% - Accent2 3 2 3 5" xfId="27842" xr:uid="{9CC59A65-A781-4348-B55F-558547DBB592}"/>
    <cellStyle name="20% - Accent2 3 2 3 6" xfId="32546" xr:uid="{34E86114-29C8-403A-8F0B-5BC647BD380B}"/>
    <cellStyle name="20% - Accent2 3 2 3 7" xfId="43116" xr:uid="{693B391A-77AA-4C80-A575-B70635EFA909}"/>
    <cellStyle name="20% - Accent2 3 2 4" xfId="9204" xr:uid="{9A6A05CB-9D4A-4561-92F6-86DB070148F1}"/>
    <cellStyle name="20% - Accent2 3 2 4 2" xfId="20346" xr:uid="{52AA5039-072C-496A-AC5E-5EEB4807B6D8}"/>
    <cellStyle name="20% - Accent2 3 2 4 3" xfId="35923" xr:uid="{C4578CC0-F6D8-4861-9FDD-AA81AA6B7037}"/>
    <cellStyle name="20% - Accent2 3 2 5" xfId="13937" xr:uid="{2F08EAFB-EBFB-4CD6-85C0-8556AB6360DC}"/>
    <cellStyle name="20% - Accent2 3 2 6" xfId="24786" xr:uid="{B90516ED-A609-46CD-B185-B8C0D563A7DF}"/>
    <cellStyle name="20% - Accent2 3 2 7" xfId="30936" xr:uid="{766204A7-5435-400C-8A21-D74311D2EEBD}"/>
    <cellStyle name="20% - Accent2 3 2 8" xfId="40060" xr:uid="{7BB778FF-C037-4BF8-92F4-08274BB27EA1}"/>
    <cellStyle name="20% - Accent2 3 3" xfId="2804" xr:uid="{10244974-53E8-4113-A2A6-9049B74A1D7D}"/>
    <cellStyle name="20% - Accent2 3 3 2" xfId="6042" xr:uid="{910CBD4C-AC52-4745-B5B9-6C5C7DFE1FC6}"/>
    <cellStyle name="20% - Accent2 3 3 2 2" xfId="9205" xr:uid="{F0C26A27-B950-44B2-B948-1A9A5DFF95BE}"/>
    <cellStyle name="20% - Accent2 3 3 2 2 2" xfId="20347" xr:uid="{5345EFF0-F9C4-430C-894B-507AFA17D112}"/>
    <cellStyle name="20% - Accent2 3 3 2 2 3" xfId="38426" xr:uid="{93BB0569-151F-4C76-8592-263FBE7D702B}"/>
    <cellStyle name="20% - Accent2 3 3 2 3" xfId="9206" xr:uid="{237DF01C-C5C2-49E0-8624-97EE56095EEF}"/>
    <cellStyle name="20% - Accent2 3 3 2 3 2" xfId="20348" xr:uid="{64B1EBF2-E23F-4782-892E-07FFFBED6156}"/>
    <cellStyle name="20% - Accent2 3 3 2 3 3" xfId="34459" xr:uid="{0E98FD7D-BC38-43E7-94B0-846DD6924C3C}"/>
    <cellStyle name="20% - Accent2 3 3 2 4" xfId="17480" xr:uid="{D08AF8C2-E81D-42F6-80F3-9CF22FE27284}"/>
    <cellStyle name="20% - Accent2 3 3 2 5" xfId="28329" xr:uid="{4CA46366-0F00-460D-9A7D-EE3CAE650E20}"/>
    <cellStyle name="20% - Accent2 3 3 2 6" xfId="32548" xr:uid="{6C7E1679-8B57-4E4B-85A5-F1F092B8B72F}"/>
    <cellStyle name="20% - Accent2 3 3 2 7" xfId="43603" xr:uid="{A2AC5A89-5DF9-4AB7-86C1-8D5824667EB5}"/>
    <cellStyle name="20% - Accent2 3 3 3" xfId="9207" xr:uid="{A8A85B56-FBDA-42D2-87A3-69FC51F8F90B}"/>
    <cellStyle name="20% - Accent2 3 3 3 2" xfId="20349" xr:uid="{926CD254-C0CA-4EF4-B8AE-2AC3BF2D0727}"/>
    <cellStyle name="20% - Accent2 3 3 3 3" xfId="36445" xr:uid="{0CFF7248-34C3-412B-BC34-06FFA8593D03}"/>
    <cellStyle name="20% - Accent2 3 3 4" xfId="14424" xr:uid="{9432A491-D8B7-4F20-8194-AA29079864E4}"/>
    <cellStyle name="20% - Accent2 3 3 5" xfId="25273" xr:uid="{FE5FB352-C155-486F-8AD3-A19611101052}"/>
    <cellStyle name="20% - Accent2 3 3 6" xfId="31423" xr:uid="{785A540B-DB74-442A-AF3B-91E36B55178F}"/>
    <cellStyle name="20% - Accent2 3 3 7" xfId="40547" xr:uid="{659013FF-D7D4-4AF4-9AE6-4AA0AD1FED6D}"/>
    <cellStyle name="20% - Accent2 3 4" xfId="3785" xr:uid="{DDD668BE-B690-4FD3-A5D9-11E4A2A416D8}"/>
    <cellStyle name="20% - Accent2 3 4 2" xfId="7024" xr:uid="{94C6BA60-B37B-4030-9308-D56418EA2085}"/>
    <cellStyle name="20% - Accent2 3 4 2 2" xfId="18462" xr:uid="{494832C9-CAE4-45DB-9624-DE9B994B043D}"/>
    <cellStyle name="20% - Accent2 3 4 2 3" xfId="29311" xr:uid="{BF90CBC7-64C2-4FD9-8141-A54882E2F04F}"/>
    <cellStyle name="20% - Accent2 3 4 2 4" xfId="37586" xr:uid="{1C84BB96-179B-4DCC-82E1-6F9EF986D70A}"/>
    <cellStyle name="20% - Accent2 3 4 2 5" xfId="44585" xr:uid="{F440CBA8-D2E3-4D28-A5A7-D6B8BED75E90}"/>
    <cellStyle name="20% - Accent2 3 4 3" xfId="9208" xr:uid="{39D1EE1E-5FD0-4247-8C7D-9335E27DD058}"/>
    <cellStyle name="20% - Accent2 3 4 3 2" xfId="20350" xr:uid="{68FC44FF-C364-4322-8AC6-4DA6AF9D6704}"/>
    <cellStyle name="20% - Accent2 3 4 3 3" xfId="33795" xr:uid="{9AD3D23A-3635-4442-ABAA-1A624816864F}"/>
    <cellStyle name="20% - Accent2 3 4 4" xfId="15406" xr:uid="{68163CA0-59F7-42FF-AC1C-7D8D2F44F55F}"/>
    <cellStyle name="20% - Accent2 3 4 5" xfId="26255" xr:uid="{DC9F9CF7-F615-4662-95F1-FD37E02CDB73}"/>
    <cellStyle name="20% - Accent2 3 4 6" xfId="32549" xr:uid="{919586B4-6219-496C-B602-2588C56AD8A2}"/>
    <cellStyle name="20% - Accent2 3 4 7" xfId="41529" xr:uid="{5446847F-FFAD-47EE-B27C-D56EFCF99E07}"/>
    <cellStyle name="20% - Accent2 3 5" xfId="4333" xr:uid="{3FFF49A6-002E-40E4-86C5-A3F450F34EB8}"/>
    <cellStyle name="20% - Accent2 3 5 2" xfId="7389" xr:uid="{14981CAE-D235-467E-B77E-F6081C217546}"/>
    <cellStyle name="20% - Accent2 3 5 2 2" xfId="18827" xr:uid="{27433597-C998-4665-931F-79E58A5D2E01}"/>
    <cellStyle name="20% - Accent2 3 5 2 3" xfId="29676" xr:uid="{547D158A-B4FF-435D-859D-D2332B2F3FCD}"/>
    <cellStyle name="20% - Accent2 3 5 2 4" xfId="35605" xr:uid="{7BDDADA2-B0BC-4D12-8887-AEBF015EB784}"/>
    <cellStyle name="20% - Accent2 3 5 2 5" xfId="44950" xr:uid="{B73EA363-FA9E-430D-B127-9EE3A76575CF}"/>
    <cellStyle name="20% - Accent2 3 5 3" xfId="15771" xr:uid="{B56BB06B-B53C-469B-B6D4-FF5267FD87B9}"/>
    <cellStyle name="20% - Accent2 3 5 4" xfId="26620" xr:uid="{04C3CE46-3AD3-4863-8D41-979D624B4ECB}"/>
    <cellStyle name="20% - Accent2 3 5 5" xfId="32545" xr:uid="{8499D9ED-8BEC-4235-8072-121518BDB7C1}"/>
    <cellStyle name="20% - Accent2 3 5 6" xfId="41894" xr:uid="{81E23B72-E991-45AF-B5CD-41A5EEA0E014}"/>
    <cellStyle name="20% - Accent2 3 6" xfId="4695" xr:uid="{5664DD2A-EC5A-4A65-A2A9-2C578DDFC683}"/>
    <cellStyle name="20% - Accent2 3 6 2" xfId="7751" xr:uid="{76F6670A-C7DC-47A2-901A-06BE8CA2E845}"/>
    <cellStyle name="20% - Accent2 3 6 2 2" xfId="19189" xr:uid="{A1F6EAD1-D164-4EEA-9285-6C07827FF482}"/>
    <cellStyle name="20% - Accent2 3 6 2 3" xfId="30038" xr:uid="{9698BCA4-E48E-4C90-AAFF-0B7942EEBA10}"/>
    <cellStyle name="20% - Accent2 3 6 2 4" xfId="45312" xr:uid="{67EBD987-A66D-4AD5-8A48-C4ED615EADC5}"/>
    <cellStyle name="20% - Accent2 3 6 3" xfId="16133" xr:uid="{CB44851C-59DE-4228-B48E-3958E269EBE6}"/>
    <cellStyle name="20% - Accent2 3 6 4" xfId="26982" xr:uid="{AE8F55DB-9CEE-441F-951B-D587A01D3C2A}"/>
    <cellStyle name="20% - Accent2 3 6 5" xfId="42256" xr:uid="{3CEEA084-C403-4785-9DD9-880CC0A6E319}"/>
    <cellStyle name="20% - Accent2 3 7" xfId="5062" xr:uid="{63D2C8D3-E3AE-489E-BE8A-8876C5BDBD07}"/>
    <cellStyle name="20% - Accent2 3 7 2" xfId="16500" xr:uid="{11EE16F9-FA88-4A47-9A49-D6F805B2C5B5}"/>
    <cellStyle name="20% - Accent2 3 7 3" xfId="27349" xr:uid="{B7456CE0-8EAB-4DAA-AC3E-CF1DFED91094}"/>
    <cellStyle name="20% - Accent2 3 7 4" xfId="42623" xr:uid="{3143F9C2-912D-4F81-BD13-FB1616DE6B0D}"/>
    <cellStyle name="20% - Accent2 3 8" xfId="13444" xr:uid="{7520DBB5-8526-4794-A917-0FB7D08319B3}"/>
    <cellStyle name="20% - Accent2 3 9" xfId="24293" xr:uid="{4C0A3DE3-AC76-4659-AE65-3CF3CC68A496}"/>
    <cellStyle name="20% - Accent2 4" xfId="258" xr:uid="{B81B3981-0160-4931-A94B-7710CD0C758F}"/>
    <cellStyle name="20% - Accent2 4 10" xfId="30419" xr:uid="{5753F48C-64EE-4F10-9CFE-4845F168DA9E}"/>
    <cellStyle name="20% - Accent2 4 11" xfId="39568" xr:uid="{78BBE4EE-3064-47A5-8125-6E22B21B52AD}"/>
    <cellStyle name="20% - Accent2 4 2" xfId="2317" xr:uid="{B6477F46-8822-487E-AE71-94564564D068}"/>
    <cellStyle name="20% - Accent2 4 2 2" xfId="3298" xr:uid="{48581853-3E1F-426C-B657-354D3647CA5C}"/>
    <cellStyle name="20% - Accent2 4 2 2 2" xfId="6536" xr:uid="{467E73DF-2138-42B2-8E63-DC3A1BD82120}"/>
    <cellStyle name="20% - Accent2 4 2 2 2 2" xfId="9209" xr:uid="{0913475D-D6BB-48CC-9E01-44C7208F12ED}"/>
    <cellStyle name="20% - Accent2 4 2 2 2 2 2" xfId="20351" xr:uid="{1F7CC1CA-7523-4F79-A643-2605324AA527}"/>
    <cellStyle name="20% - Accent2 4 2 2 2 2 3" xfId="38427" xr:uid="{F8FA4ACE-81BC-4041-9178-5CAE1B08ECBC}"/>
    <cellStyle name="20% - Accent2 4 2 2 2 3" xfId="9210" xr:uid="{FF2C46AB-96C5-47A5-8DB2-F5D0E56BC005}"/>
    <cellStyle name="20% - Accent2 4 2 2 2 3 2" xfId="20352" xr:uid="{DAD70136-558F-424A-A638-1FCA8E3BF643}"/>
    <cellStyle name="20% - Accent2 4 2 2 2 3 3" xfId="34460" xr:uid="{BA1FDFE0-DAEB-4BCD-BA52-682A2FAF146B}"/>
    <cellStyle name="20% - Accent2 4 2 2 2 4" xfId="17974" xr:uid="{8CCA9E2E-A64A-429E-9902-1D36B120FE4D}"/>
    <cellStyle name="20% - Accent2 4 2 2 2 5" xfId="28823" xr:uid="{CE905239-6FF6-4EBC-B1FA-8C5F00C8326B}"/>
    <cellStyle name="20% - Accent2 4 2 2 2 6" xfId="32552" xr:uid="{17574DAC-84A4-43B2-BDAB-CA91B9601122}"/>
    <cellStyle name="20% - Accent2 4 2 2 2 7" xfId="44097" xr:uid="{CE4A04AC-21B4-4681-A6C5-BE40767DA0E7}"/>
    <cellStyle name="20% - Accent2 4 2 2 3" xfId="9211" xr:uid="{DA498DA8-C80B-423E-B08D-92DD9CC25D58}"/>
    <cellStyle name="20% - Accent2 4 2 2 3 2" xfId="20353" xr:uid="{0B3F2E18-4544-4747-BF5A-5302CB498573}"/>
    <cellStyle name="20% - Accent2 4 2 2 3 3" xfId="36446" xr:uid="{2D63974A-AD66-4E08-9D45-E0B408C699BB}"/>
    <cellStyle name="20% - Accent2 4 2 2 4" xfId="14918" xr:uid="{5E0F4220-8892-4BE0-B50D-9FFD475A57C0}"/>
    <cellStyle name="20% - Accent2 4 2 2 5" xfId="25767" xr:uid="{2A60973B-F1F0-4F0B-9F46-4DB582C68F73}"/>
    <cellStyle name="20% - Accent2 4 2 2 6" xfId="31917" xr:uid="{21A961DE-73AE-4EED-A2E0-36E8752B9957}"/>
    <cellStyle name="20% - Accent2 4 2 2 7" xfId="41041" xr:uid="{86496FFD-0EAC-486F-98E2-4821D1F5E9DF}"/>
    <cellStyle name="20% - Accent2 4 2 3" xfId="5556" xr:uid="{C65A76D5-1E50-4935-A4FB-2DF133429EBF}"/>
    <cellStyle name="20% - Accent2 4 2 3 2" xfId="9212" xr:uid="{678FBEC1-7847-47A2-896C-35DBB2B89727}"/>
    <cellStyle name="20% - Accent2 4 2 3 2 2" xfId="20354" xr:uid="{443C6F6C-9BF4-436C-80D5-98228726973B}"/>
    <cellStyle name="20% - Accent2 4 2 3 2 3" xfId="37907" xr:uid="{9D423209-1237-4B79-A8B5-C3EB10D435DD}"/>
    <cellStyle name="20% - Accent2 4 2 3 3" xfId="9213" xr:uid="{8D900BDA-6118-4551-8DD0-DBC3C6C882D1}"/>
    <cellStyle name="20% - Accent2 4 2 3 3 2" xfId="20355" xr:uid="{8FEAEE0B-921C-4708-B741-ED924213BEAB}"/>
    <cellStyle name="20% - Accent2 4 2 3 3 3" xfId="33952" xr:uid="{47A2C9CC-3940-4249-B89D-F415BFEDCCAB}"/>
    <cellStyle name="20% - Accent2 4 2 3 4" xfId="16994" xr:uid="{927008B4-DEBA-4D75-8043-D1FB19BAD24C}"/>
    <cellStyle name="20% - Accent2 4 2 3 5" xfId="27843" xr:uid="{333CCD7D-97AB-4535-A781-8FAD41B9017D}"/>
    <cellStyle name="20% - Accent2 4 2 3 6" xfId="32551" xr:uid="{0A560585-4AB4-4581-BDFA-B5E734F57426}"/>
    <cellStyle name="20% - Accent2 4 2 3 7" xfId="43117" xr:uid="{E176E5C1-6EFB-45FB-B949-E385832B8019}"/>
    <cellStyle name="20% - Accent2 4 2 4" xfId="9214" xr:uid="{20266C79-D128-463A-9107-F214FD033517}"/>
    <cellStyle name="20% - Accent2 4 2 4 2" xfId="20356" xr:uid="{97B15AE6-34F8-4B3F-A463-16948A69C76C}"/>
    <cellStyle name="20% - Accent2 4 2 4 3" xfId="35924" xr:uid="{7F83B0CC-CBF6-4662-A32A-681F556066EE}"/>
    <cellStyle name="20% - Accent2 4 2 5" xfId="13938" xr:uid="{A1151E26-F3C1-44E8-A522-6CF072CB930D}"/>
    <cellStyle name="20% - Accent2 4 2 6" xfId="24787" xr:uid="{4AE3F651-C680-4277-9C80-DB99EADFEFC7}"/>
    <cellStyle name="20% - Accent2 4 2 7" xfId="30937" xr:uid="{129F4C36-C521-41F7-9674-0E55232686A3}"/>
    <cellStyle name="20% - Accent2 4 2 8" xfId="40061" xr:uid="{EF8199DB-B87F-4871-8C81-5238D88622C0}"/>
    <cellStyle name="20% - Accent2 4 3" xfId="2805" xr:uid="{20A50ADF-7BF7-494E-9D5E-37A5E240B040}"/>
    <cellStyle name="20% - Accent2 4 3 2" xfId="6043" xr:uid="{51C35C88-8030-4AB1-A2F9-75207A267D22}"/>
    <cellStyle name="20% - Accent2 4 3 2 2" xfId="9215" xr:uid="{B304C5F7-35A1-4F48-9E96-1D6331B19560}"/>
    <cellStyle name="20% - Accent2 4 3 2 2 2" xfId="20357" xr:uid="{3746DA75-3179-4469-AA42-1E025DB5639B}"/>
    <cellStyle name="20% - Accent2 4 3 2 2 3" xfId="38428" xr:uid="{CC17AD9B-0F61-4AE6-9817-6A5B261F8030}"/>
    <cellStyle name="20% - Accent2 4 3 2 3" xfId="9216" xr:uid="{E5CC327A-BBA4-4A05-9D12-B01534B4F90F}"/>
    <cellStyle name="20% - Accent2 4 3 2 3 2" xfId="20358" xr:uid="{786C8140-44C3-4E49-B0C4-9AF9D9649899}"/>
    <cellStyle name="20% - Accent2 4 3 2 3 3" xfId="34461" xr:uid="{274D9712-D4C2-41D4-B075-CA714EA38FBB}"/>
    <cellStyle name="20% - Accent2 4 3 2 4" xfId="17481" xr:uid="{51E6710D-DE7C-469C-A835-AC915C9586F3}"/>
    <cellStyle name="20% - Accent2 4 3 2 5" xfId="28330" xr:uid="{3DE9C38E-2FFA-4222-91CE-45BF5A3AA95F}"/>
    <cellStyle name="20% - Accent2 4 3 2 6" xfId="32553" xr:uid="{04089E48-9318-4B68-BAF6-B64F4C920364}"/>
    <cellStyle name="20% - Accent2 4 3 2 7" xfId="43604" xr:uid="{A69785EA-D98F-45CD-95B5-D46E53C3D15E}"/>
    <cellStyle name="20% - Accent2 4 3 3" xfId="9217" xr:uid="{A6192BAF-1E94-499B-A332-C61630BFE9C9}"/>
    <cellStyle name="20% - Accent2 4 3 3 2" xfId="20359" xr:uid="{864A379F-0035-431C-B489-B359F0F28554}"/>
    <cellStyle name="20% - Accent2 4 3 3 3" xfId="36447" xr:uid="{07E54426-2A48-4C06-8CA2-91B91E5FC4CE}"/>
    <cellStyle name="20% - Accent2 4 3 4" xfId="14425" xr:uid="{5DD0E064-2DE7-4517-BCD4-F31A87EFAAED}"/>
    <cellStyle name="20% - Accent2 4 3 5" xfId="25274" xr:uid="{67F57CE2-4CC2-4596-BBF6-1EDD51815F43}"/>
    <cellStyle name="20% - Accent2 4 3 6" xfId="31424" xr:uid="{2BC94782-5370-4536-AC80-9F79930A3574}"/>
    <cellStyle name="20% - Accent2 4 3 7" xfId="40548" xr:uid="{A665439E-4E4D-4903-9065-864A6B028C5C}"/>
    <cellStyle name="20% - Accent2 4 4" xfId="3786" xr:uid="{FC0F7267-DD63-4591-A649-D2D637D45559}"/>
    <cellStyle name="20% - Accent2 4 4 2" xfId="7025" xr:uid="{68BFA471-6E9B-4FD8-AC7A-71A1F61C4AB4}"/>
    <cellStyle name="20% - Accent2 4 4 2 2" xfId="18463" xr:uid="{A0AA8469-3A48-4933-8EC9-5125F4B532C4}"/>
    <cellStyle name="20% - Accent2 4 4 2 3" xfId="29312" xr:uid="{497F098D-F2C4-419F-8C05-C29BF2623C09}"/>
    <cellStyle name="20% - Accent2 4 4 2 4" xfId="37600" xr:uid="{F2558596-0B34-4ED8-8DD3-87C86A5D3E01}"/>
    <cellStyle name="20% - Accent2 4 4 2 5" xfId="44586" xr:uid="{1B387A03-609E-48EF-A117-0634549FC61B}"/>
    <cellStyle name="20% - Accent2 4 4 3" xfId="9218" xr:uid="{1A962EAE-CD4D-4721-A1AA-3FAAC5C1489D}"/>
    <cellStyle name="20% - Accent2 4 4 3 2" xfId="20360" xr:uid="{64200718-A5B7-4C5D-8AE0-8A5BAD8C944E}"/>
    <cellStyle name="20% - Accent2 4 4 3 3" xfId="33804" xr:uid="{D5AE2EC0-11F4-4905-83AA-B016138A3473}"/>
    <cellStyle name="20% - Accent2 4 4 4" xfId="15407" xr:uid="{9CEDFC63-4B8A-4103-9771-4870EF2FF9EE}"/>
    <cellStyle name="20% - Accent2 4 4 5" xfId="26256" xr:uid="{5618E1FA-C3A7-4099-A5CF-1826EFF502E3}"/>
    <cellStyle name="20% - Accent2 4 4 6" xfId="32554" xr:uid="{3F69C12E-B483-4795-8472-43308A40998D}"/>
    <cellStyle name="20% - Accent2 4 4 7" xfId="41530" xr:uid="{CAD6632A-559A-4AD2-A439-BBE635D3D01B}"/>
    <cellStyle name="20% - Accent2 4 5" xfId="4334" xr:uid="{4259968A-AAE1-401B-9099-1BE6BF3FA305}"/>
    <cellStyle name="20% - Accent2 4 5 2" xfId="7390" xr:uid="{BF58DDF6-A96B-4AF3-92B7-B92840205312}"/>
    <cellStyle name="20% - Accent2 4 5 2 2" xfId="18828" xr:uid="{CAA6839C-51E7-4A5E-8A27-372667F315DF}"/>
    <cellStyle name="20% - Accent2 4 5 2 3" xfId="29677" xr:uid="{5932D159-43C7-4AC5-A4A2-5A8C64BE20BC}"/>
    <cellStyle name="20% - Accent2 4 5 2 4" xfId="35619" xr:uid="{7EDD2AD8-0B81-4F4B-8FA8-7EA3F8F96115}"/>
    <cellStyle name="20% - Accent2 4 5 2 5" xfId="44951" xr:uid="{7204FF2F-D182-48FB-86A7-FABE557B9357}"/>
    <cellStyle name="20% - Accent2 4 5 3" xfId="15772" xr:uid="{BDD13E5D-09C1-4C04-90DF-A65C94375463}"/>
    <cellStyle name="20% - Accent2 4 5 4" xfId="26621" xr:uid="{3C2E1215-4C49-4801-8616-2C46B9E00335}"/>
    <cellStyle name="20% - Accent2 4 5 5" xfId="32550" xr:uid="{2D58C44A-953A-4D88-8058-EDD2196004C9}"/>
    <cellStyle name="20% - Accent2 4 5 6" xfId="41895" xr:uid="{D65D0EF9-CFBE-4F52-A03C-AD63CFD1E9C6}"/>
    <cellStyle name="20% - Accent2 4 6" xfId="4696" xr:uid="{5946E4E7-35B6-48B6-8D9B-008E9D390FDC}"/>
    <cellStyle name="20% - Accent2 4 6 2" xfId="7752" xr:uid="{117DDC19-0BEB-48B5-86C4-3C69340AB017}"/>
    <cellStyle name="20% - Accent2 4 6 2 2" xfId="19190" xr:uid="{A4E707A5-BEBD-4462-8461-7280BD8A1C58}"/>
    <cellStyle name="20% - Accent2 4 6 2 3" xfId="30039" xr:uid="{4B8C1F8B-C792-48D1-A41E-336E21EC4477}"/>
    <cellStyle name="20% - Accent2 4 6 2 4" xfId="45313" xr:uid="{03B52360-7024-423D-8473-63FA50963F0D}"/>
    <cellStyle name="20% - Accent2 4 6 3" xfId="16134" xr:uid="{2E95FA0E-6EBA-48E5-A620-AFA51728C189}"/>
    <cellStyle name="20% - Accent2 4 6 4" xfId="26983" xr:uid="{CF0A05C8-C445-4554-8AEE-CFB0C2EB87D4}"/>
    <cellStyle name="20% - Accent2 4 6 5" xfId="42257" xr:uid="{3AF714A7-1685-4072-80FF-14F38D015CAF}"/>
    <cellStyle name="20% - Accent2 4 7" xfId="5063" xr:uid="{CBC56193-895B-44B2-83E3-5BD11003F1C7}"/>
    <cellStyle name="20% - Accent2 4 7 2" xfId="16501" xr:uid="{A4AAC53D-7BE9-4E16-BE18-8A88E4119EF2}"/>
    <cellStyle name="20% - Accent2 4 7 3" xfId="27350" xr:uid="{36257E9B-C67A-4CE7-A987-00E932B867A0}"/>
    <cellStyle name="20% - Accent2 4 7 4" xfId="42624" xr:uid="{8082411E-3EB8-4D37-AA1E-EDB8093F02B0}"/>
    <cellStyle name="20% - Accent2 4 8" xfId="13445" xr:uid="{8E836C0F-EAC0-45DD-8192-568D61F9BDEB}"/>
    <cellStyle name="20% - Accent2 4 9" xfId="24294" xr:uid="{28738CE7-7757-4B9B-BEC2-C1DE33A01E58}"/>
    <cellStyle name="20% - Accent2 5" xfId="259" xr:uid="{1BE81D2D-8F33-4A6F-AA15-F7A39147234B}"/>
    <cellStyle name="20% - Accent2 5 10" xfId="30420" xr:uid="{F8349CC0-7B42-41C9-A965-624FA5E2AB2A}"/>
    <cellStyle name="20% - Accent2 5 11" xfId="39569" xr:uid="{4B01F422-B340-4122-9D6F-5A726B2241B7}"/>
    <cellStyle name="20% - Accent2 5 2" xfId="2318" xr:uid="{E065A5E3-9AB8-4E01-9E90-9B211E7BD9B4}"/>
    <cellStyle name="20% - Accent2 5 2 2" xfId="3299" xr:uid="{45176095-41A6-431E-A5AA-4DA028F36E70}"/>
    <cellStyle name="20% - Accent2 5 2 2 2" xfId="6537" xr:uid="{76497240-7CCE-4857-B029-AA257CEF7694}"/>
    <cellStyle name="20% - Accent2 5 2 2 2 2" xfId="9219" xr:uid="{1789E827-A7D1-4A98-8C3F-3EC14B3FFFE7}"/>
    <cellStyle name="20% - Accent2 5 2 2 2 2 2" xfId="20361" xr:uid="{811A5C77-3E47-4AD5-856D-4C404C3AFB4A}"/>
    <cellStyle name="20% - Accent2 5 2 2 2 2 3" xfId="38429" xr:uid="{233294D4-F48E-4C7B-9DF5-7DDBBD4B72FE}"/>
    <cellStyle name="20% - Accent2 5 2 2 2 3" xfId="9220" xr:uid="{7D2C77DE-259F-4CF5-9DCB-9D81EC8C267A}"/>
    <cellStyle name="20% - Accent2 5 2 2 2 3 2" xfId="20362" xr:uid="{963C9558-882D-4845-8E52-4F2105F5BFDE}"/>
    <cellStyle name="20% - Accent2 5 2 2 2 3 3" xfId="34462" xr:uid="{BBBDDE69-49DD-463F-9B24-DB93D2804CEB}"/>
    <cellStyle name="20% - Accent2 5 2 2 2 4" xfId="17975" xr:uid="{7FD33361-CAC2-4AAD-B726-02ECBD52D36F}"/>
    <cellStyle name="20% - Accent2 5 2 2 2 5" xfId="28824" xr:uid="{5F70939A-60E4-43F0-AA0C-80C4E8EA35C1}"/>
    <cellStyle name="20% - Accent2 5 2 2 2 6" xfId="32557" xr:uid="{BDB14095-61F0-459A-8501-6D52046D7D52}"/>
    <cellStyle name="20% - Accent2 5 2 2 2 7" xfId="44098" xr:uid="{25E9E6F0-0D70-42CA-8DA4-4AC33EFB5949}"/>
    <cellStyle name="20% - Accent2 5 2 2 3" xfId="9221" xr:uid="{EF583222-B331-4110-B86D-19B2626AE3E1}"/>
    <cellStyle name="20% - Accent2 5 2 2 3 2" xfId="20363" xr:uid="{20867DD3-C833-4B67-AA15-170F4D4D4A99}"/>
    <cellStyle name="20% - Accent2 5 2 2 3 3" xfId="36448" xr:uid="{631232B5-AEA4-4801-841F-6170C3BB8908}"/>
    <cellStyle name="20% - Accent2 5 2 2 4" xfId="14919" xr:uid="{2EC926E7-E257-4857-B932-E63894F57782}"/>
    <cellStyle name="20% - Accent2 5 2 2 5" xfId="25768" xr:uid="{FA523246-09C3-4B28-9E1D-5479665F7E88}"/>
    <cellStyle name="20% - Accent2 5 2 2 6" xfId="31918" xr:uid="{2DFE7379-3FAF-412C-8755-1A7A679B6A08}"/>
    <cellStyle name="20% - Accent2 5 2 2 7" xfId="41042" xr:uid="{4C9A6971-41AA-43A5-B578-14222025A9C3}"/>
    <cellStyle name="20% - Accent2 5 2 3" xfId="5557" xr:uid="{499C1FE9-B16E-45EC-AAD1-6BF2D387656E}"/>
    <cellStyle name="20% - Accent2 5 2 3 2" xfId="9222" xr:uid="{7B9FAA47-7CA3-4DB5-AB2C-1BE87EE458D1}"/>
    <cellStyle name="20% - Accent2 5 2 3 2 2" xfId="20364" xr:uid="{55853201-0AAC-4F6E-BCE4-88DF84EB567F}"/>
    <cellStyle name="20% - Accent2 5 2 3 2 3" xfId="37908" xr:uid="{A1D7CFF9-5BE4-447D-8D5A-45AD28DC5A78}"/>
    <cellStyle name="20% - Accent2 5 2 3 3" xfId="9223" xr:uid="{63908B6D-10A6-47A8-B0C3-2749DB06E076}"/>
    <cellStyle name="20% - Accent2 5 2 3 3 2" xfId="20365" xr:uid="{BDDA9577-BEEA-45B7-BBC6-F3073189F784}"/>
    <cellStyle name="20% - Accent2 5 2 3 3 3" xfId="33953" xr:uid="{CBF33DFC-E50A-45C2-A742-75659924BF1E}"/>
    <cellStyle name="20% - Accent2 5 2 3 4" xfId="16995" xr:uid="{2655798C-F527-4A65-8BB3-0F9B3C8F510B}"/>
    <cellStyle name="20% - Accent2 5 2 3 5" xfId="27844" xr:uid="{521AA1D5-F161-45FC-8CB3-34C148C05B1F}"/>
    <cellStyle name="20% - Accent2 5 2 3 6" xfId="32556" xr:uid="{034DDA91-F706-483F-B540-1AB4E2DD53D1}"/>
    <cellStyle name="20% - Accent2 5 2 3 7" xfId="43118" xr:uid="{643D0CEB-C834-4244-ACF1-962EE52FD14B}"/>
    <cellStyle name="20% - Accent2 5 2 4" xfId="9224" xr:uid="{59376F97-7CE3-4931-9956-295BCB2DD5E9}"/>
    <cellStyle name="20% - Accent2 5 2 4 2" xfId="20366" xr:uid="{E46815D5-569E-4299-8391-802E4A4AA19F}"/>
    <cellStyle name="20% - Accent2 5 2 4 3" xfId="35925" xr:uid="{EE8C692F-DB39-4412-B586-921B74CE5216}"/>
    <cellStyle name="20% - Accent2 5 2 5" xfId="13939" xr:uid="{B112B8E5-9926-49ED-9BB1-E848DABF79D4}"/>
    <cellStyle name="20% - Accent2 5 2 6" xfId="24788" xr:uid="{A8DF7FB7-14EB-4A76-8BE7-AA15E4EEF16B}"/>
    <cellStyle name="20% - Accent2 5 2 7" xfId="30938" xr:uid="{8C1AEE50-803F-4D7C-9D0D-95C7DFF4BF0E}"/>
    <cellStyle name="20% - Accent2 5 2 8" xfId="40062" xr:uid="{872A3F55-A52C-4160-AB20-D6E228103226}"/>
    <cellStyle name="20% - Accent2 5 3" xfId="2806" xr:uid="{C95BCF09-A473-4FF2-8E07-E09B0FABE13B}"/>
    <cellStyle name="20% - Accent2 5 3 2" xfId="6044" xr:uid="{FEC65877-A210-4DDE-A0D3-2AF878E6C1E5}"/>
    <cellStyle name="20% - Accent2 5 3 2 2" xfId="9225" xr:uid="{B984DD35-1AD1-46F4-93D8-036FE7954402}"/>
    <cellStyle name="20% - Accent2 5 3 2 2 2" xfId="20367" xr:uid="{D808CB7B-892A-43D2-8B8F-902D453D3BF3}"/>
    <cellStyle name="20% - Accent2 5 3 2 2 3" xfId="38430" xr:uid="{8765ADE5-2F05-478A-9FBC-45C9DE6AF9E5}"/>
    <cellStyle name="20% - Accent2 5 3 2 3" xfId="9226" xr:uid="{B6058C1D-2388-4CD2-80E1-2F82F9A48FCE}"/>
    <cellStyle name="20% - Accent2 5 3 2 3 2" xfId="20368" xr:uid="{775DE3B0-1F29-4C94-A4D1-BF2ADE33BECB}"/>
    <cellStyle name="20% - Accent2 5 3 2 3 3" xfId="34463" xr:uid="{2329D2F8-A456-4559-AD09-8FB383EEBEEE}"/>
    <cellStyle name="20% - Accent2 5 3 2 4" xfId="17482" xr:uid="{D4759F44-C560-4D43-ACBF-E51BCD91AEA2}"/>
    <cellStyle name="20% - Accent2 5 3 2 5" xfId="28331" xr:uid="{2C5A32CE-107F-41B4-9987-472366AB7F29}"/>
    <cellStyle name="20% - Accent2 5 3 2 6" xfId="32558" xr:uid="{901B38D5-F0B1-49C6-9B73-56FF461097D1}"/>
    <cellStyle name="20% - Accent2 5 3 2 7" xfId="43605" xr:uid="{DA920BB1-A6CE-4316-B5EF-A6860D1FD679}"/>
    <cellStyle name="20% - Accent2 5 3 3" xfId="9227" xr:uid="{1E54299A-7844-4219-83E8-24B73C14F527}"/>
    <cellStyle name="20% - Accent2 5 3 3 2" xfId="20369" xr:uid="{8ED17E65-4249-4953-B4E7-0CF1388F6CA2}"/>
    <cellStyle name="20% - Accent2 5 3 3 3" xfId="36449" xr:uid="{DBA427F9-8C66-4890-8226-9D8223ACEF0B}"/>
    <cellStyle name="20% - Accent2 5 3 4" xfId="14426" xr:uid="{B6AB4912-BB6C-439E-8223-9C8CB239BC06}"/>
    <cellStyle name="20% - Accent2 5 3 5" xfId="25275" xr:uid="{2B5F9D86-C474-4338-8C80-98ACC4C23A78}"/>
    <cellStyle name="20% - Accent2 5 3 6" xfId="31425" xr:uid="{15FB065A-3573-4F23-8EAC-70C7B56F8DDD}"/>
    <cellStyle name="20% - Accent2 5 3 7" xfId="40549" xr:uid="{2823A119-7CAE-4CB7-A797-6EA1E379E370}"/>
    <cellStyle name="20% - Accent2 5 4" xfId="3787" xr:uid="{0C37A651-3DB7-405A-ACDD-3F00A4CF0190}"/>
    <cellStyle name="20% - Accent2 5 4 2" xfId="7026" xr:uid="{745764FB-00DE-458B-9DA0-4D30530BD5FF}"/>
    <cellStyle name="20% - Accent2 5 4 2 2" xfId="18464" xr:uid="{30252F1E-684A-43F4-BE06-D3C9E447B348}"/>
    <cellStyle name="20% - Accent2 5 4 2 3" xfId="29313" xr:uid="{69F6943D-A556-4233-8B33-5327233331A3}"/>
    <cellStyle name="20% - Accent2 5 4 2 4" xfId="37614" xr:uid="{BFF74ECC-19D5-42CF-B21C-119836FEA4EC}"/>
    <cellStyle name="20% - Accent2 5 4 2 5" xfId="44587" xr:uid="{DCCA75DB-375F-4C5A-8A2B-5785937CE709}"/>
    <cellStyle name="20% - Accent2 5 4 3" xfId="9228" xr:uid="{710A6A4A-A8B8-4E5F-8EFC-F4091A112BEA}"/>
    <cellStyle name="20% - Accent2 5 4 3 2" xfId="20370" xr:uid="{38B08DC8-5862-4B77-A815-70B2A8E65279}"/>
    <cellStyle name="20% - Accent2 5 4 3 3" xfId="33813" xr:uid="{68FB2A36-2C1B-4EBB-BBD6-DAEBDA57E901}"/>
    <cellStyle name="20% - Accent2 5 4 4" xfId="15408" xr:uid="{58180E15-F211-4E10-8A2C-EF9A7B85CEA8}"/>
    <cellStyle name="20% - Accent2 5 4 5" xfId="26257" xr:uid="{F6FF2AA1-EA75-4A90-ACFA-5B7D9F72F659}"/>
    <cellStyle name="20% - Accent2 5 4 6" xfId="32559" xr:uid="{9DB4A891-7B6C-4555-BCC7-BA7F5E5DD1C6}"/>
    <cellStyle name="20% - Accent2 5 4 7" xfId="41531" xr:uid="{48280918-F4C9-44C9-BF47-0074123AE3E2}"/>
    <cellStyle name="20% - Accent2 5 5" xfId="4335" xr:uid="{706AE099-9F4C-4F6C-8F52-9E67CD35F73A}"/>
    <cellStyle name="20% - Accent2 5 5 2" xfId="7391" xr:uid="{48C8F875-237D-4091-B8E0-6F6767CFBD47}"/>
    <cellStyle name="20% - Accent2 5 5 2 2" xfId="18829" xr:uid="{5AC46EA0-19BC-4392-936C-B9C347C90DDA}"/>
    <cellStyle name="20% - Accent2 5 5 2 3" xfId="29678" xr:uid="{604734CB-3A69-4243-AEF0-C714F3AAF7D0}"/>
    <cellStyle name="20% - Accent2 5 5 2 4" xfId="35633" xr:uid="{A3E70059-6057-4641-97CD-C0C39B8B077A}"/>
    <cellStyle name="20% - Accent2 5 5 2 5" xfId="44952" xr:uid="{31E97B23-E77D-465E-AC20-C70FB745A28C}"/>
    <cellStyle name="20% - Accent2 5 5 3" xfId="15773" xr:uid="{5EDA370A-1502-49E3-81AE-F913D815A8B3}"/>
    <cellStyle name="20% - Accent2 5 5 4" xfId="26622" xr:uid="{774EA63F-FD13-41F3-A2E2-71500B9D5CD7}"/>
    <cellStyle name="20% - Accent2 5 5 5" xfId="32555" xr:uid="{EE36FA71-8885-4664-AB8C-A0C7AC21C313}"/>
    <cellStyle name="20% - Accent2 5 5 6" xfId="41896" xr:uid="{00047813-1B5C-4A00-9D6A-28BC8425C3C9}"/>
    <cellStyle name="20% - Accent2 5 6" xfId="4697" xr:uid="{F8C69242-3183-4768-8435-73892A6275B7}"/>
    <cellStyle name="20% - Accent2 5 6 2" xfId="7753" xr:uid="{5D9B270F-3721-46F6-9E74-4A951A9B1E33}"/>
    <cellStyle name="20% - Accent2 5 6 2 2" xfId="19191" xr:uid="{61FABBE0-68C8-4FDC-830A-5E58CA9BBCDA}"/>
    <cellStyle name="20% - Accent2 5 6 2 3" xfId="30040" xr:uid="{DF433BE2-991B-4217-9121-2D8064E8F3F2}"/>
    <cellStyle name="20% - Accent2 5 6 2 4" xfId="45314" xr:uid="{010E48EB-5E65-400E-BC9A-7C04C76AF146}"/>
    <cellStyle name="20% - Accent2 5 6 3" xfId="16135" xr:uid="{6A989C00-080C-4367-83BF-ABEBA2C0FD29}"/>
    <cellStyle name="20% - Accent2 5 6 4" xfId="26984" xr:uid="{B8EA6431-5AE2-4EAB-B6F5-9619476C1027}"/>
    <cellStyle name="20% - Accent2 5 6 5" xfId="42258" xr:uid="{9DE7B97B-6078-4F11-8427-3B2C46E4B3E5}"/>
    <cellStyle name="20% - Accent2 5 7" xfId="5064" xr:uid="{BE251DE7-FABC-4424-B7AF-6463C839EA6B}"/>
    <cellStyle name="20% - Accent2 5 7 2" xfId="16502" xr:uid="{BE00E39C-9B42-4CDB-AA8A-45D074451C3C}"/>
    <cellStyle name="20% - Accent2 5 7 3" xfId="27351" xr:uid="{B89DA9E1-082C-46DD-87D6-D085CF7DA9FE}"/>
    <cellStyle name="20% - Accent2 5 7 4" xfId="42625" xr:uid="{0728118C-CBC3-4FE3-A0F0-8C6C4786FD34}"/>
    <cellStyle name="20% - Accent2 5 8" xfId="13446" xr:uid="{FAD03418-C054-41E9-8C68-67C97B876230}"/>
    <cellStyle name="20% - Accent2 5 9" xfId="24295" xr:uid="{7588DB0D-1D04-4B38-A045-6BF88222AE88}"/>
    <cellStyle name="20% - Accent2 6" xfId="260" xr:uid="{003738E4-5273-443F-BCDE-4E398DF8324E}"/>
    <cellStyle name="20% - Accent2 6 10" xfId="30512" xr:uid="{1D2E0C42-0B14-4E7E-92EC-CABB47847925}"/>
    <cellStyle name="20% - Accent2 6 11" xfId="39570" xr:uid="{967B007F-EBBA-44BB-A114-05A17D0F9656}"/>
    <cellStyle name="20% - Accent2 6 2" xfId="2319" xr:uid="{2EA8AF63-1F14-46AE-B162-2CC471758487}"/>
    <cellStyle name="20% - Accent2 6 2 2" xfId="3300" xr:uid="{792A53E5-FA3C-421B-85F8-812746EAEEE1}"/>
    <cellStyle name="20% - Accent2 6 2 2 2" xfId="6538" xr:uid="{D1A46A0E-1A25-448A-9389-06C0AA3B48A4}"/>
    <cellStyle name="20% - Accent2 6 2 2 2 2" xfId="9229" xr:uid="{DA3AA799-AEEE-413D-A440-9A86751D28E4}"/>
    <cellStyle name="20% - Accent2 6 2 2 2 2 2" xfId="20371" xr:uid="{7D0F212A-ECEC-4CBD-BEF4-40E51CD1C314}"/>
    <cellStyle name="20% - Accent2 6 2 2 2 2 3" xfId="38431" xr:uid="{C9495C85-75A0-4EFD-AE5F-608DE6C714E9}"/>
    <cellStyle name="20% - Accent2 6 2 2 2 3" xfId="9230" xr:uid="{C18A0A5C-FBFE-4D3E-8242-405AFB06628F}"/>
    <cellStyle name="20% - Accent2 6 2 2 2 3 2" xfId="20372" xr:uid="{8351C0DF-0A3F-4C30-9DD4-AB2E0B2CD81B}"/>
    <cellStyle name="20% - Accent2 6 2 2 2 3 3" xfId="34464" xr:uid="{62444D41-08EB-456D-8BA9-563E2116F06B}"/>
    <cellStyle name="20% - Accent2 6 2 2 2 4" xfId="17976" xr:uid="{195740E8-FD54-457F-AC89-29ED415F1F65}"/>
    <cellStyle name="20% - Accent2 6 2 2 2 5" xfId="28825" xr:uid="{2D24B4B3-FC6C-4DEC-A7B8-5B62A92E2B51}"/>
    <cellStyle name="20% - Accent2 6 2 2 2 6" xfId="32562" xr:uid="{A830BCD1-4940-4078-8D73-D24D5F7DDC6F}"/>
    <cellStyle name="20% - Accent2 6 2 2 2 7" xfId="44099" xr:uid="{157CF9C9-F087-4EA8-A092-C709852BF8F9}"/>
    <cellStyle name="20% - Accent2 6 2 2 3" xfId="9231" xr:uid="{1BB6CF5F-79BA-4C09-B206-FE791FC398C4}"/>
    <cellStyle name="20% - Accent2 6 2 2 3 2" xfId="20373" xr:uid="{AF66BB6F-1311-4ACF-9914-9A0A77F9164C}"/>
    <cellStyle name="20% - Accent2 6 2 2 3 3" xfId="36450" xr:uid="{3F8E1279-8662-4FFF-9518-65FFFBDDD69E}"/>
    <cellStyle name="20% - Accent2 6 2 2 4" xfId="14920" xr:uid="{3D726EA4-B96C-4315-9D23-79F4B83DC969}"/>
    <cellStyle name="20% - Accent2 6 2 2 5" xfId="25769" xr:uid="{2810F685-01E0-4B39-9B6F-C073242C3A53}"/>
    <cellStyle name="20% - Accent2 6 2 2 6" xfId="31919" xr:uid="{2B34834D-04FC-4C79-9B38-ABBCACDF4E79}"/>
    <cellStyle name="20% - Accent2 6 2 2 7" xfId="41043" xr:uid="{442954C6-2D39-4AC4-A271-EFB804D2FBBF}"/>
    <cellStyle name="20% - Accent2 6 2 3" xfId="5558" xr:uid="{1718A7C7-31E6-4B86-965F-AA26133597D9}"/>
    <cellStyle name="20% - Accent2 6 2 3 2" xfId="9232" xr:uid="{361565EA-AB3A-4824-826D-70D173BF4E67}"/>
    <cellStyle name="20% - Accent2 6 2 3 2 2" xfId="20374" xr:uid="{35974E8F-ED8F-4A09-9134-C2791145AE3F}"/>
    <cellStyle name="20% - Accent2 6 2 3 2 3" xfId="37909" xr:uid="{E673A521-5213-4897-B491-447E7BA0BD10}"/>
    <cellStyle name="20% - Accent2 6 2 3 3" xfId="9233" xr:uid="{C2450F4E-F682-49D4-95CE-D4F930D3EBB9}"/>
    <cellStyle name="20% - Accent2 6 2 3 3 2" xfId="20375" xr:uid="{F507B734-411F-4BA4-AA6E-CDDD472EB4A1}"/>
    <cellStyle name="20% - Accent2 6 2 3 3 3" xfId="33954" xr:uid="{D5A55F37-C0E7-403A-858D-7EC2F57BDE97}"/>
    <cellStyle name="20% - Accent2 6 2 3 4" xfId="16996" xr:uid="{6CFA3327-DCB9-423E-A6E9-06D0E688C879}"/>
    <cellStyle name="20% - Accent2 6 2 3 5" xfId="27845" xr:uid="{BDF3FF74-C5A1-4125-A3D2-4C51CCCB91D6}"/>
    <cellStyle name="20% - Accent2 6 2 3 6" xfId="32561" xr:uid="{EA1FF475-6BC6-442B-844A-7EB612444CD4}"/>
    <cellStyle name="20% - Accent2 6 2 3 7" xfId="43119" xr:uid="{96569D90-FA4F-457A-A199-1359453BBFE1}"/>
    <cellStyle name="20% - Accent2 6 2 4" xfId="9234" xr:uid="{930D5FB5-FC0F-4B1E-BA5A-A3F7BF13BF00}"/>
    <cellStyle name="20% - Accent2 6 2 4 2" xfId="20376" xr:uid="{E1CF4246-9DC5-42E0-BC6A-82CB1447F5A2}"/>
    <cellStyle name="20% - Accent2 6 2 4 3" xfId="35926" xr:uid="{2EB326C7-FEF2-49D9-955F-2D0A08A2589B}"/>
    <cellStyle name="20% - Accent2 6 2 5" xfId="13940" xr:uid="{F6B6836D-8C0A-44BB-B53D-D1C76E22695F}"/>
    <cellStyle name="20% - Accent2 6 2 6" xfId="24789" xr:uid="{029B8E75-CF5D-437A-AC5F-208BCDC14BD2}"/>
    <cellStyle name="20% - Accent2 6 2 7" xfId="30939" xr:uid="{24A2E812-EC45-49A8-BFA6-DDEEB236F31E}"/>
    <cellStyle name="20% - Accent2 6 2 8" xfId="40063" xr:uid="{D4134242-E83E-4E5A-9D3C-F6FCE68C4B1F}"/>
    <cellStyle name="20% - Accent2 6 3" xfId="2807" xr:uid="{4720AD23-DA89-4ACA-96AD-D5908CBCAB95}"/>
    <cellStyle name="20% - Accent2 6 3 2" xfId="6045" xr:uid="{1DEC619A-7757-42EF-907E-13EAF9965F5D}"/>
    <cellStyle name="20% - Accent2 6 3 2 2" xfId="9235" xr:uid="{A885BEF1-C6F1-45F7-B0BD-6B5A33602771}"/>
    <cellStyle name="20% - Accent2 6 3 2 2 2" xfId="20377" xr:uid="{EFC39795-63FD-44AD-A53B-1912181B2D0C}"/>
    <cellStyle name="20% - Accent2 6 3 2 2 3" xfId="38432" xr:uid="{DF01F074-E65C-47EF-BC50-7A32CC9FF843}"/>
    <cellStyle name="20% - Accent2 6 3 2 3" xfId="9236" xr:uid="{3E41A312-3E0E-4238-BCCB-378727CFA5DE}"/>
    <cellStyle name="20% - Accent2 6 3 2 3 2" xfId="20378" xr:uid="{0C6899FE-B779-4E63-AA8D-54549ABE9026}"/>
    <cellStyle name="20% - Accent2 6 3 2 3 3" xfId="34465" xr:uid="{3519AE10-9D7E-4737-BD47-C52BA8795D52}"/>
    <cellStyle name="20% - Accent2 6 3 2 4" xfId="17483" xr:uid="{C991A6CD-B4C3-4C74-8F15-508E50D472AD}"/>
    <cellStyle name="20% - Accent2 6 3 2 5" xfId="28332" xr:uid="{99C6FDE1-4814-4425-83F0-1D677B171E42}"/>
    <cellStyle name="20% - Accent2 6 3 2 6" xfId="32563" xr:uid="{84F0A894-1764-4337-BB8C-930FA1E9F55E}"/>
    <cellStyle name="20% - Accent2 6 3 2 7" xfId="43606" xr:uid="{0E456DAA-06EA-4BE0-9CA5-08241638BF7E}"/>
    <cellStyle name="20% - Accent2 6 3 3" xfId="9237" xr:uid="{82B391E9-5D41-4EBF-8F55-52CBC333F435}"/>
    <cellStyle name="20% - Accent2 6 3 3 2" xfId="20379" xr:uid="{D0401CEA-06AF-4133-9979-93BC2CC0834D}"/>
    <cellStyle name="20% - Accent2 6 3 3 3" xfId="36451" xr:uid="{0AB6B5AA-B4BB-41B5-8499-3FCE552C5296}"/>
    <cellStyle name="20% - Accent2 6 3 4" xfId="14427" xr:uid="{48BB2320-CD4F-4471-A6E9-294B299D958B}"/>
    <cellStyle name="20% - Accent2 6 3 5" xfId="25276" xr:uid="{AD22457F-253F-43FA-8CCE-DA57453E7D00}"/>
    <cellStyle name="20% - Accent2 6 3 6" xfId="31426" xr:uid="{26CB0B9D-25B3-4C27-8515-B0D5148826B4}"/>
    <cellStyle name="20% - Accent2 6 3 7" xfId="40550" xr:uid="{965C8931-C309-4F68-8577-48AC9848353B}"/>
    <cellStyle name="20% - Accent2 6 4" xfId="3788" xr:uid="{9F984338-EA6E-48C3-A78E-13B74AA14145}"/>
    <cellStyle name="20% - Accent2 6 4 2" xfId="7027" xr:uid="{6EF302F0-52D3-4113-85ED-760AE3B87CA2}"/>
    <cellStyle name="20% - Accent2 6 4 2 2" xfId="18465" xr:uid="{AD0620E9-F5CB-43FF-873E-9CBDA2274186}"/>
    <cellStyle name="20% - Accent2 6 4 2 3" xfId="29314" xr:uid="{2F83DC24-F716-4632-8C65-089DEBC991BE}"/>
    <cellStyle name="20% - Accent2 6 4 2 4" xfId="37653" xr:uid="{395C9DD9-8B6D-4652-B25C-82AE4754C525}"/>
    <cellStyle name="20% - Accent2 6 4 2 5" xfId="44588" xr:uid="{2830E3F6-9F90-46F8-BD52-073EEE87772D}"/>
    <cellStyle name="20% - Accent2 6 4 3" xfId="9238" xr:uid="{DF8F9066-0855-42B3-B15B-8A520D9D16E5}"/>
    <cellStyle name="20% - Accent2 6 4 3 2" xfId="20380" xr:uid="{3EE7FC56-569D-4F7F-B763-F7F3CAF2F1C1}"/>
    <cellStyle name="20% - Accent2 6 4 3 3" xfId="33842" xr:uid="{13535F9A-EB0A-4FE7-B9AF-037E4E08F140}"/>
    <cellStyle name="20% - Accent2 6 4 4" xfId="15409" xr:uid="{0B7901CB-6AE5-4C0F-851E-2A38587B3302}"/>
    <cellStyle name="20% - Accent2 6 4 5" xfId="26258" xr:uid="{6F822795-B785-49EB-A5FA-E3577DBBD798}"/>
    <cellStyle name="20% - Accent2 6 4 6" xfId="32564" xr:uid="{178CBF30-312B-4E0B-AC77-C703546DC56D}"/>
    <cellStyle name="20% - Accent2 6 4 7" xfId="41532" xr:uid="{1649AA12-AE68-4AFC-8F7F-F344E4E4A637}"/>
    <cellStyle name="20% - Accent2 6 5" xfId="4336" xr:uid="{E71BDB39-CB2D-437C-8CE9-2661904A78AD}"/>
    <cellStyle name="20% - Accent2 6 5 2" xfId="7392" xr:uid="{E6FB7AFF-F05B-4A01-AFF4-4D6C64EB17A6}"/>
    <cellStyle name="20% - Accent2 6 5 2 2" xfId="18830" xr:uid="{3DAC1D54-BC87-42EC-AE80-36F5B1FD67DA}"/>
    <cellStyle name="20% - Accent2 6 5 2 3" xfId="29679" xr:uid="{BD7DD4FF-3234-45EC-92B1-9735A693DB58}"/>
    <cellStyle name="20% - Accent2 6 5 2 4" xfId="35671" xr:uid="{CFD963A2-ADF6-44CB-98BB-ED95B8235931}"/>
    <cellStyle name="20% - Accent2 6 5 2 5" xfId="44953" xr:uid="{21973355-047D-47BF-B390-C571546A36D3}"/>
    <cellStyle name="20% - Accent2 6 5 3" xfId="15774" xr:uid="{D3BAB38D-A5B6-4E1C-B80C-1EE8480D88A1}"/>
    <cellStyle name="20% - Accent2 6 5 4" xfId="26623" xr:uid="{C7173BC1-CEA4-4766-BA04-4C02B1D33F63}"/>
    <cellStyle name="20% - Accent2 6 5 5" xfId="32560" xr:uid="{562C488E-43C8-42B1-AA88-CEA2CE1E2199}"/>
    <cellStyle name="20% - Accent2 6 5 6" xfId="41897" xr:uid="{8A81D187-AB6B-42C7-8D16-DF5FB4E7C5A7}"/>
    <cellStyle name="20% - Accent2 6 6" xfId="4698" xr:uid="{D81E130D-E69A-4835-BD51-4657279D06A9}"/>
    <cellStyle name="20% - Accent2 6 6 2" xfId="7754" xr:uid="{20D6C303-5DD0-44C2-82CC-54323431752D}"/>
    <cellStyle name="20% - Accent2 6 6 2 2" xfId="19192" xr:uid="{CAA1EDC1-7218-4529-91B0-DAC411AC7A3D}"/>
    <cellStyle name="20% - Accent2 6 6 2 3" xfId="30041" xr:uid="{BCB4B4A0-DA0E-458C-B18E-97BD652BCB96}"/>
    <cellStyle name="20% - Accent2 6 6 2 4" xfId="45315" xr:uid="{316D8389-3E86-41F6-B750-434540559054}"/>
    <cellStyle name="20% - Accent2 6 6 3" xfId="16136" xr:uid="{80D952E8-EF0A-4BB7-A1F2-1BEF4697DE4A}"/>
    <cellStyle name="20% - Accent2 6 6 4" xfId="26985" xr:uid="{0DFE23D1-9E78-4163-8DD7-3E9E1ADD6901}"/>
    <cellStyle name="20% - Accent2 6 6 5" xfId="42259" xr:uid="{5C7674D1-B3E9-4371-8F13-487CBE9DDD53}"/>
    <cellStyle name="20% - Accent2 6 7" xfId="5065" xr:uid="{C7BCE4EE-CD18-477B-A427-E44B68436D97}"/>
    <cellStyle name="20% - Accent2 6 7 2" xfId="16503" xr:uid="{4930FFD8-8092-4D0E-A973-DB5BB73729C5}"/>
    <cellStyle name="20% - Accent2 6 7 3" xfId="27352" xr:uid="{95E10857-5189-40CC-969C-29DF48DC9B2E}"/>
    <cellStyle name="20% - Accent2 6 7 4" xfId="42626" xr:uid="{9C91AF2F-342F-4B10-B44E-BCCAC590E33C}"/>
    <cellStyle name="20% - Accent2 6 8" xfId="13447" xr:uid="{7457A829-1AB0-4D23-8FB8-5ECE4853D803}"/>
    <cellStyle name="20% - Accent2 6 9" xfId="24296" xr:uid="{7705698B-3259-4850-A355-3C8974922E60}"/>
    <cellStyle name="20% - Accent2 7" xfId="261" xr:uid="{C5090A80-53C4-4D8E-855E-5D5E9ED9075F}"/>
    <cellStyle name="20% - Accent2 7 10" xfId="30513" xr:uid="{863B730C-47DC-4DD0-9F32-F43C43F5EA88}"/>
    <cellStyle name="20% - Accent2 7 11" xfId="39571" xr:uid="{380795FA-0838-4829-97DB-35C0FF5D0AB9}"/>
    <cellStyle name="20% - Accent2 7 2" xfId="2320" xr:uid="{33F79A9C-08CF-446D-B654-27F4FEBEC327}"/>
    <cellStyle name="20% - Accent2 7 2 2" xfId="3301" xr:uid="{2089145D-8F25-44E6-B82A-BAF9065F8F9E}"/>
    <cellStyle name="20% - Accent2 7 2 2 2" xfId="6539" xr:uid="{C6CC8525-B43F-4CF9-ADE1-FC2CF6503EE1}"/>
    <cellStyle name="20% - Accent2 7 2 2 2 2" xfId="9239" xr:uid="{D5D17671-ACC1-42A7-AC68-8CE346A0540E}"/>
    <cellStyle name="20% - Accent2 7 2 2 2 2 2" xfId="20381" xr:uid="{B73A9659-DADF-464B-B48F-601DEF580249}"/>
    <cellStyle name="20% - Accent2 7 2 2 2 2 3" xfId="38433" xr:uid="{81A1A732-30ED-466B-BEFD-E807A8C13E56}"/>
    <cellStyle name="20% - Accent2 7 2 2 2 3" xfId="9240" xr:uid="{91746DD5-D270-4A84-928C-D192723276AD}"/>
    <cellStyle name="20% - Accent2 7 2 2 2 3 2" xfId="20382" xr:uid="{42EE914F-5B64-4AC9-893D-DC64AFBA376E}"/>
    <cellStyle name="20% - Accent2 7 2 2 2 3 3" xfId="34466" xr:uid="{6433CF12-6107-4185-B217-66FABCD184E6}"/>
    <cellStyle name="20% - Accent2 7 2 2 2 4" xfId="17977" xr:uid="{151198F1-6674-4A92-8635-6809472C6D40}"/>
    <cellStyle name="20% - Accent2 7 2 2 2 5" xfId="28826" xr:uid="{327DE468-C656-45D6-B064-812B1CC7F23A}"/>
    <cellStyle name="20% - Accent2 7 2 2 2 6" xfId="32567" xr:uid="{92E4F1F0-1F65-4A76-A677-D2FC3A30C2C9}"/>
    <cellStyle name="20% - Accent2 7 2 2 2 7" xfId="44100" xr:uid="{89CCF45C-8C80-4CD7-8305-8E044D4A5A05}"/>
    <cellStyle name="20% - Accent2 7 2 2 3" xfId="9241" xr:uid="{F1BB3C39-4B49-4126-935C-F19C9D9EDFD4}"/>
    <cellStyle name="20% - Accent2 7 2 2 3 2" xfId="20383" xr:uid="{D628CF69-482B-49E5-B974-4CB368FDD30A}"/>
    <cellStyle name="20% - Accent2 7 2 2 3 3" xfId="36452" xr:uid="{8B2A51A0-B2E7-4EFE-AD2B-22F3BAFEC034}"/>
    <cellStyle name="20% - Accent2 7 2 2 4" xfId="14921" xr:uid="{5A78E3C5-B7B1-4267-AFD1-8B11A789A1AB}"/>
    <cellStyle name="20% - Accent2 7 2 2 5" xfId="25770" xr:uid="{5A74BBB9-69EA-420C-9DFF-A741A2E2AB14}"/>
    <cellStyle name="20% - Accent2 7 2 2 6" xfId="31920" xr:uid="{70C4774D-B44B-49D1-A904-75561A2B2A3E}"/>
    <cellStyle name="20% - Accent2 7 2 2 7" xfId="41044" xr:uid="{04694875-B182-45AB-B9A3-1693B882874D}"/>
    <cellStyle name="20% - Accent2 7 2 3" xfId="5559" xr:uid="{328A8B54-C627-4461-BBBD-6A2E0E1BB678}"/>
    <cellStyle name="20% - Accent2 7 2 3 2" xfId="9242" xr:uid="{112DF2B1-2DCC-47D8-A54F-E793E07EF778}"/>
    <cellStyle name="20% - Accent2 7 2 3 2 2" xfId="20384" xr:uid="{D93C5D27-0796-4E1E-9035-531E76CF0B17}"/>
    <cellStyle name="20% - Accent2 7 2 3 2 3" xfId="37910" xr:uid="{0D896574-7551-4364-AA86-D4F4F03CC7E4}"/>
    <cellStyle name="20% - Accent2 7 2 3 3" xfId="9243" xr:uid="{ABE7CD69-23C2-4EC4-9B85-D7B1C40127E3}"/>
    <cellStyle name="20% - Accent2 7 2 3 3 2" xfId="20385" xr:uid="{869CFE2C-A5A4-4B22-B9FB-E85EAC38BC5A}"/>
    <cellStyle name="20% - Accent2 7 2 3 3 3" xfId="33955" xr:uid="{EE85F695-ACF4-419B-BF46-E8B9250D8883}"/>
    <cellStyle name="20% - Accent2 7 2 3 4" xfId="16997" xr:uid="{ABDD999A-34CF-4F02-84B3-5193EACF4707}"/>
    <cellStyle name="20% - Accent2 7 2 3 5" xfId="27846" xr:uid="{7338FCD5-8369-4CB1-89EA-12FF64EA9A09}"/>
    <cellStyle name="20% - Accent2 7 2 3 6" xfId="32566" xr:uid="{889C29DD-75F3-46B8-8991-6C5BFA074D1C}"/>
    <cellStyle name="20% - Accent2 7 2 3 7" xfId="43120" xr:uid="{349C9B6A-8322-4CD8-9A64-B8A2A2DB9DB9}"/>
    <cellStyle name="20% - Accent2 7 2 4" xfId="9244" xr:uid="{9ABC98E0-F4AA-4987-ACF9-0AA578F938B1}"/>
    <cellStyle name="20% - Accent2 7 2 4 2" xfId="20386" xr:uid="{63F9953C-4F81-48C6-9C60-26F1425FC024}"/>
    <cellStyle name="20% - Accent2 7 2 4 3" xfId="35927" xr:uid="{1D99032C-DB20-4ACD-931A-8458F16A0877}"/>
    <cellStyle name="20% - Accent2 7 2 5" xfId="13941" xr:uid="{0F4CCD2D-8A35-4FEA-AC0A-AAC85B764EF5}"/>
    <cellStyle name="20% - Accent2 7 2 6" xfId="24790" xr:uid="{41EBBA5A-83B0-4C54-98AA-545A5E169BC5}"/>
    <cellStyle name="20% - Accent2 7 2 7" xfId="30940" xr:uid="{CDE8E18F-1B64-49E7-A9E0-A6A235665013}"/>
    <cellStyle name="20% - Accent2 7 2 8" xfId="40064" xr:uid="{02707EA0-F388-4C79-9137-505882000D49}"/>
    <cellStyle name="20% - Accent2 7 3" xfId="2808" xr:uid="{A7CFAF75-E961-4D64-AA57-B02ED696E5B9}"/>
    <cellStyle name="20% - Accent2 7 3 2" xfId="6046" xr:uid="{6F571BD4-08B7-4701-BCAF-E43B6748EA05}"/>
    <cellStyle name="20% - Accent2 7 3 2 2" xfId="9245" xr:uid="{3C14D7E8-76D6-492E-A9AF-C99031642728}"/>
    <cellStyle name="20% - Accent2 7 3 2 2 2" xfId="20387" xr:uid="{26C1572C-66AF-41A4-8C6F-BB41C68605D5}"/>
    <cellStyle name="20% - Accent2 7 3 2 2 3" xfId="38434" xr:uid="{A8072F90-CB49-484B-B048-AFA905ECBFC5}"/>
    <cellStyle name="20% - Accent2 7 3 2 3" xfId="9246" xr:uid="{84B00AEA-242E-48FC-9D8B-E50430DE233E}"/>
    <cellStyle name="20% - Accent2 7 3 2 3 2" xfId="20388" xr:uid="{08882CEF-7696-4A51-B72E-7A2DE16A8B0C}"/>
    <cellStyle name="20% - Accent2 7 3 2 3 3" xfId="34467" xr:uid="{5153C6F0-4FAF-4C92-BD61-1F1327AA35DA}"/>
    <cellStyle name="20% - Accent2 7 3 2 4" xfId="17484" xr:uid="{6E0CC89C-B7B7-4819-B63F-5EF503D3DB78}"/>
    <cellStyle name="20% - Accent2 7 3 2 5" xfId="28333" xr:uid="{99327A39-2CE7-4F19-9AE2-ED43A02DDB03}"/>
    <cellStyle name="20% - Accent2 7 3 2 6" xfId="32568" xr:uid="{E9C30EB8-80D5-4884-A606-B599D55BACE9}"/>
    <cellStyle name="20% - Accent2 7 3 2 7" xfId="43607" xr:uid="{B34B4249-836A-4791-B522-496D88E2D95C}"/>
    <cellStyle name="20% - Accent2 7 3 3" xfId="9247" xr:uid="{0582A60F-A11B-4B63-82D7-F31DD140D0F0}"/>
    <cellStyle name="20% - Accent2 7 3 3 2" xfId="20389" xr:uid="{DAC0B418-547A-48FD-BB44-9CC61C1C90F3}"/>
    <cellStyle name="20% - Accent2 7 3 3 3" xfId="36453" xr:uid="{F1E41007-C16C-4AF2-B4B0-CDF94E452C97}"/>
    <cellStyle name="20% - Accent2 7 3 4" xfId="14428" xr:uid="{DD020B97-DD9A-4826-9331-2F2167036E63}"/>
    <cellStyle name="20% - Accent2 7 3 5" xfId="25277" xr:uid="{EE9BA3DE-240A-4370-A513-C37290DC2AFA}"/>
    <cellStyle name="20% - Accent2 7 3 6" xfId="31427" xr:uid="{920FA3EA-3E2F-4EDC-A9A3-AB8074D865D6}"/>
    <cellStyle name="20% - Accent2 7 3 7" xfId="40551" xr:uid="{7D3946EB-AB72-4DA1-8D8A-26A7C235D3DB}"/>
    <cellStyle name="20% - Accent2 7 4" xfId="3789" xr:uid="{947BDBC9-EC8B-4209-B793-CD025E8CC60B}"/>
    <cellStyle name="20% - Accent2 7 4 2" xfId="7028" xr:uid="{F65633EF-0D85-4492-AC09-9A9EB85CF81E}"/>
    <cellStyle name="20% - Accent2 7 4 2 2" xfId="18466" xr:uid="{90F5B6E6-9A0A-426D-887B-9D260760F7EE}"/>
    <cellStyle name="20% - Accent2 7 4 2 3" xfId="29315" xr:uid="{304F2CFF-2713-4CCA-B5B6-C3DE6DC680D8}"/>
    <cellStyle name="20% - Accent2 7 4 2 4" xfId="37654" xr:uid="{222844F8-8B91-471D-A31A-2D5E314D9823}"/>
    <cellStyle name="20% - Accent2 7 4 2 5" xfId="44589" xr:uid="{75791FC9-9BB4-45EB-99CA-4FA5ED23F664}"/>
    <cellStyle name="20% - Accent2 7 4 3" xfId="9248" xr:uid="{8A901D68-3745-45E1-AE63-AC994C22A8E7}"/>
    <cellStyle name="20% - Accent2 7 4 3 2" xfId="20390" xr:uid="{A21A36DA-D309-46CF-846A-D7A348D45743}"/>
    <cellStyle name="20% - Accent2 7 4 3 3" xfId="33843" xr:uid="{C6F80A14-79F9-4A30-B71F-F84641E67C26}"/>
    <cellStyle name="20% - Accent2 7 4 4" xfId="15410" xr:uid="{22082DFD-9EE4-4F2B-8606-829CD67E236B}"/>
    <cellStyle name="20% - Accent2 7 4 5" xfId="26259" xr:uid="{97280BEA-2D39-4ADF-8252-B7D577B4C007}"/>
    <cellStyle name="20% - Accent2 7 4 6" xfId="32569" xr:uid="{346B6A93-F3E8-4DA6-B13D-2E6A7C5658CC}"/>
    <cellStyle name="20% - Accent2 7 4 7" xfId="41533" xr:uid="{4692E5A5-B44E-4EDF-B075-09D6E4B93E77}"/>
    <cellStyle name="20% - Accent2 7 5" xfId="4337" xr:uid="{9F2F261E-E4DF-4E7F-82C5-69D6E2B809F7}"/>
    <cellStyle name="20% - Accent2 7 5 2" xfId="7393" xr:uid="{B976D3AE-842F-4DE3-A49F-3B0D428010C6}"/>
    <cellStyle name="20% - Accent2 7 5 2 2" xfId="18831" xr:uid="{A2B2389C-2AFE-4941-BED7-D9DF9C4F2567}"/>
    <cellStyle name="20% - Accent2 7 5 2 3" xfId="29680" xr:uid="{8C29A941-1ECA-48BE-85A0-6529EDF05159}"/>
    <cellStyle name="20% - Accent2 7 5 2 4" xfId="35672" xr:uid="{B252A854-E178-4C00-A054-EC17C6B7BC00}"/>
    <cellStyle name="20% - Accent2 7 5 2 5" xfId="44954" xr:uid="{6B3B4C36-02BB-47F0-8985-2A31CC935AFF}"/>
    <cellStyle name="20% - Accent2 7 5 3" xfId="15775" xr:uid="{C56DB33F-CE58-4C3E-9A55-8BB6D74BB085}"/>
    <cellStyle name="20% - Accent2 7 5 4" xfId="26624" xr:uid="{1597EE91-BDFC-427E-8A23-7C1A5865068A}"/>
    <cellStyle name="20% - Accent2 7 5 5" xfId="32565" xr:uid="{E05064D4-0BE8-45B1-B868-2FFF4BEC40C3}"/>
    <cellStyle name="20% - Accent2 7 5 6" xfId="41898" xr:uid="{8BC704C9-5965-47EF-A293-BBB74BB0C052}"/>
    <cellStyle name="20% - Accent2 7 6" xfId="4699" xr:uid="{497C9525-D32E-4F93-B9D5-8A682E0E6463}"/>
    <cellStyle name="20% - Accent2 7 6 2" xfId="7755" xr:uid="{E4851988-884C-445C-9931-7D1744E62DA5}"/>
    <cellStyle name="20% - Accent2 7 6 2 2" xfId="19193" xr:uid="{C5F06FB2-E6BA-4EEA-BA6B-643449C4B816}"/>
    <cellStyle name="20% - Accent2 7 6 2 3" xfId="30042" xr:uid="{B42BD6E2-C468-41D2-BDC6-CE4C5D10EF4A}"/>
    <cellStyle name="20% - Accent2 7 6 2 4" xfId="45316" xr:uid="{48278A76-E865-498B-A0FB-3814B6981217}"/>
    <cellStyle name="20% - Accent2 7 6 3" xfId="16137" xr:uid="{26223EE1-DE97-432D-BADE-C7F51E0C8445}"/>
    <cellStyle name="20% - Accent2 7 6 4" xfId="26986" xr:uid="{DC0FD78F-FC8D-4795-919B-F77EA6517F33}"/>
    <cellStyle name="20% - Accent2 7 6 5" xfId="42260" xr:uid="{931BD336-B0D5-42CD-B4A0-0ED69C53A0E3}"/>
    <cellStyle name="20% - Accent2 7 7" xfId="5066" xr:uid="{46F54D00-5420-4EB3-AB6F-AA1C0DB85A85}"/>
    <cellStyle name="20% - Accent2 7 7 2" xfId="16504" xr:uid="{A4B0C3B7-2799-4085-8696-394C58BF5D2C}"/>
    <cellStyle name="20% - Accent2 7 7 3" xfId="27353" xr:uid="{4B55895E-4CDF-4AC1-9C1C-FBD0C40BFA4A}"/>
    <cellStyle name="20% - Accent2 7 7 4" xfId="42627" xr:uid="{EA5A6F22-056C-4C49-AE3B-B19931ABCEE5}"/>
    <cellStyle name="20% - Accent2 7 8" xfId="13448" xr:uid="{2108A011-5BE9-47CF-AF91-CC56B3DB481E}"/>
    <cellStyle name="20% - Accent2 7 9" xfId="24297" xr:uid="{89D6D94B-6903-429F-9D81-0595D4A8B1D0}"/>
    <cellStyle name="20% - Accent2 8" xfId="262" xr:uid="{E87C62C6-4E9C-4BC1-B08C-58641D1DDF54}"/>
    <cellStyle name="20% - Accent2 8 10" xfId="30514" xr:uid="{7DBDF5EF-A8B9-4112-B14A-C62D2F57BB5C}"/>
    <cellStyle name="20% - Accent2 8 11" xfId="39572" xr:uid="{793B21DB-F03D-4E79-86E9-DF077E8276C3}"/>
    <cellStyle name="20% - Accent2 8 2" xfId="2321" xr:uid="{120451FF-28D0-4EE5-B6FA-1FBBA75E6DD6}"/>
    <cellStyle name="20% - Accent2 8 2 2" xfId="3302" xr:uid="{B249C54B-813B-45EB-9F71-06AF7D48F460}"/>
    <cellStyle name="20% - Accent2 8 2 2 2" xfId="6540" xr:uid="{7DE4A0A9-3E40-4741-96E4-0E9EF09839D6}"/>
    <cellStyle name="20% - Accent2 8 2 2 2 2" xfId="9249" xr:uid="{DEE78410-09B9-4F8D-B359-172AE55E3B58}"/>
    <cellStyle name="20% - Accent2 8 2 2 2 2 2" xfId="20391" xr:uid="{09461C8B-0957-431A-9C98-9BD70B8A3317}"/>
    <cellStyle name="20% - Accent2 8 2 2 2 2 3" xfId="38435" xr:uid="{69B5265F-D618-4540-B8AD-9ABB6FC005F0}"/>
    <cellStyle name="20% - Accent2 8 2 2 2 3" xfId="9250" xr:uid="{2C3702EF-95E9-44C5-A76C-F8325F72E012}"/>
    <cellStyle name="20% - Accent2 8 2 2 2 3 2" xfId="20392" xr:uid="{8C9360E8-84A8-437B-823B-387CB934274A}"/>
    <cellStyle name="20% - Accent2 8 2 2 2 3 3" xfId="34468" xr:uid="{F58953DE-0ADB-455A-9834-3EA12F4A47AE}"/>
    <cellStyle name="20% - Accent2 8 2 2 2 4" xfId="17978" xr:uid="{A459D199-C8F4-4C1B-AE5E-CC916D8EB12D}"/>
    <cellStyle name="20% - Accent2 8 2 2 2 5" xfId="28827" xr:uid="{F6D044BD-1FBA-4DBB-A612-E5DC6F2B0F4E}"/>
    <cellStyle name="20% - Accent2 8 2 2 2 6" xfId="32572" xr:uid="{9AD7B3C4-F765-4E57-8F5E-2DDAE43E2127}"/>
    <cellStyle name="20% - Accent2 8 2 2 2 7" xfId="44101" xr:uid="{5F9AD813-4D48-435A-A818-FBA8DF173682}"/>
    <cellStyle name="20% - Accent2 8 2 2 3" xfId="9251" xr:uid="{649B3BDE-E85A-489B-BA7E-4D7C36DF1FDA}"/>
    <cellStyle name="20% - Accent2 8 2 2 3 2" xfId="20393" xr:uid="{ACB32DDC-CE17-4890-8015-D07850078AC9}"/>
    <cellStyle name="20% - Accent2 8 2 2 3 3" xfId="36454" xr:uid="{BC761E14-B3CC-4991-8C36-64F304ABA745}"/>
    <cellStyle name="20% - Accent2 8 2 2 4" xfId="14922" xr:uid="{18D48448-0136-4863-BA9B-CF2DBCDDB5C9}"/>
    <cellStyle name="20% - Accent2 8 2 2 5" xfId="25771" xr:uid="{8A36195D-36CD-4DA4-AC02-D5D1E77FF20E}"/>
    <cellStyle name="20% - Accent2 8 2 2 6" xfId="31921" xr:uid="{A1BC1EDD-5BAA-4BF6-A40A-176A8E687B14}"/>
    <cellStyle name="20% - Accent2 8 2 2 7" xfId="41045" xr:uid="{7577E763-6024-49AE-9DBD-D2D57D7ACED4}"/>
    <cellStyle name="20% - Accent2 8 2 3" xfId="5560" xr:uid="{9F890218-6789-4482-B7B8-5AD07E1261B8}"/>
    <cellStyle name="20% - Accent2 8 2 3 2" xfId="9252" xr:uid="{54CF5B66-788F-4ECE-9B72-FD703E869147}"/>
    <cellStyle name="20% - Accent2 8 2 3 2 2" xfId="20394" xr:uid="{769A1465-4F96-42FC-89B7-385C0BAD05F9}"/>
    <cellStyle name="20% - Accent2 8 2 3 2 3" xfId="37911" xr:uid="{59101F9B-165E-4260-B3B3-25D398019A16}"/>
    <cellStyle name="20% - Accent2 8 2 3 3" xfId="9253" xr:uid="{C4A52A05-0B5C-491B-9462-061F0A9E1B3B}"/>
    <cellStyle name="20% - Accent2 8 2 3 3 2" xfId="20395" xr:uid="{866D964F-C24D-4C8D-8850-F7E11390E69C}"/>
    <cellStyle name="20% - Accent2 8 2 3 3 3" xfId="33956" xr:uid="{80929791-54C7-46FF-8241-40C47F8B4EB9}"/>
    <cellStyle name="20% - Accent2 8 2 3 4" xfId="16998" xr:uid="{37DC6925-B802-4E0C-9737-6C841ACAAD1B}"/>
    <cellStyle name="20% - Accent2 8 2 3 5" xfId="27847" xr:uid="{9096DB17-ACC6-47D3-AC7C-04235801C638}"/>
    <cellStyle name="20% - Accent2 8 2 3 6" xfId="32571" xr:uid="{9909D711-4C39-43C0-BC22-979E14380D69}"/>
    <cellStyle name="20% - Accent2 8 2 3 7" xfId="43121" xr:uid="{B63182B3-4BD3-48A5-8137-5A7F295779E0}"/>
    <cellStyle name="20% - Accent2 8 2 4" xfId="9254" xr:uid="{AE6D5D05-3C41-4D90-B218-CFFEE0005631}"/>
    <cellStyle name="20% - Accent2 8 2 4 2" xfId="20396" xr:uid="{EF80DD0C-C630-4D15-B2BA-1CD5FB92548E}"/>
    <cellStyle name="20% - Accent2 8 2 4 3" xfId="35928" xr:uid="{5642F789-70FA-4D95-B22C-90487DA95C6B}"/>
    <cellStyle name="20% - Accent2 8 2 5" xfId="13942" xr:uid="{182F3488-999D-44A2-A631-E9D33F2BBA30}"/>
    <cellStyle name="20% - Accent2 8 2 6" xfId="24791" xr:uid="{A7E57B01-07DF-476F-B121-532614BAAB5E}"/>
    <cellStyle name="20% - Accent2 8 2 7" xfId="30941" xr:uid="{BFB37EAA-8A43-46C4-AF44-810004646677}"/>
    <cellStyle name="20% - Accent2 8 2 8" xfId="40065" xr:uid="{845B5E65-6CB1-4FDF-89F5-F99C14C38820}"/>
    <cellStyle name="20% - Accent2 8 3" xfId="2809" xr:uid="{B03D5BFD-2174-4AB6-91A7-7D05E422EDE1}"/>
    <cellStyle name="20% - Accent2 8 3 2" xfId="6047" xr:uid="{4F423148-4079-4736-BDD9-A80080C2A265}"/>
    <cellStyle name="20% - Accent2 8 3 2 2" xfId="9255" xr:uid="{0017F737-6102-48DA-A7C5-939C6FDA95EC}"/>
    <cellStyle name="20% - Accent2 8 3 2 2 2" xfId="20397" xr:uid="{8156774D-8424-484A-944C-7777F606DBBB}"/>
    <cellStyle name="20% - Accent2 8 3 2 2 3" xfId="38436" xr:uid="{81B5B1FF-93F2-44EE-A268-18CBB3C5BA28}"/>
    <cellStyle name="20% - Accent2 8 3 2 3" xfId="9256" xr:uid="{364515BE-EDBB-46EC-9472-07598C4E30FA}"/>
    <cellStyle name="20% - Accent2 8 3 2 3 2" xfId="20398" xr:uid="{4CCA84FB-73A3-4C7D-A3BB-A892B1C6707D}"/>
    <cellStyle name="20% - Accent2 8 3 2 3 3" xfId="34469" xr:uid="{6113F196-CAC0-405A-A429-ED031DFC6B74}"/>
    <cellStyle name="20% - Accent2 8 3 2 4" xfId="17485" xr:uid="{76429D2D-E635-41E3-9FB4-6BA6983FA746}"/>
    <cellStyle name="20% - Accent2 8 3 2 5" xfId="28334" xr:uid="{B99AFA7B-09A0-4A96-9EE8-FDB8D9683684}"/>
    <cellStyle name="20% - Accent2 8 3 2 6" xfId="32573" xr:uid="{B6D4C6B9-141D-4FFD-BC16-49FEA7C98F1C}"/>
    <cellStyle name="20% - Accent2 8 3 2 7" xfId="43608" xr:uid="{4A587F5C-F4A6-44D5-A54F-B91FAFDC6D10}"/>
    <cellStyle name="20% - Accent2 8 3 3" xfId="9257" xr:uid="{E00E468A-951D-4FE5-9F08-AD3E5351EB85}"/>
    <cellStyle name="20% - Accent2 8 3 3 2" xfId="20399" xr:uid="{8CDDC634-3013-467E-B102-3E43ED6CF774}"/>
    <cellStyle name="20% - Accent2 8 3 3 3" xfId="36455" xr:uid="{C70D1F4F-B6BA-4927-AD12-1A5A687E3EBA}"/>
    <cellStyle name="20% - Accent2 8 3 4" xfId="14429" xr:uid="{48FC169D-807B-4D8B-B1F3-9E1B14DC9994}"/>
    <cellStyle name="20% - Accent2 8 3 5" xfId="25278" xr:uid="{70EFF77D-814D-4855-82CE-AD185030089A}"/>
    <cellStyle name="20% - Accent2 8 3 6" xfId="31428" xr:uid="{EA0F7CA9-FE3F-49B1-93EE-568A2C480813}"/>
    <cellStyle name="20% - Accent2 8 3 7" xfId="40552" xr:uid="{D02268A5-6E34-40CA-BB47-979765254341}"/>
    <cellStyle name="20% - Accent2 8 4" xfId="3790" xr:uid="{516D9E18-A1EE-4A05-8CA6-A8FCE6F1354D}"/>
    <cellStyle name="20% - Accent2 8 4 2" xfId="7029" xr:uid="{43DFF451-0D21-4573-BFA9-67C7A097F425}"/>
    <cellStyle name="20% - Accent2 8 4 2 2" xfId="18467" xr:uid="{7BD62BAC-9E3D-41A8-9ECF-9F9C9DDD718B}"/>
    <cellStyle name="20% - Accent2 8 4 2 3" xfId="29316" xr:uid="{98BD6C24-2192-4DD3-96AB-65DBA1528BCB}"/>
    <cellStyle name="20% - Accent2 8 4 2 4" xfId="37655" xr:uid="{7F47D8EC-A975-4F1A-8B55-0A5653BEFB47}"/>
    <cellStyle name="20% - Accent2 8 4 2 5" xfId="44590" xr:uid="{0DB87F8F-3C00-4592-BD36-C5F72CBA9FA5}"/>
    <cellStyle name="20% - Accent2 8 4 3" xfId="9258" xr:uid="{872E914E-C956-4766-AFBD-3AB0CDB3D25C}"/>
    <cellStyle name="20% - Accent2 8 4 3 2" xfId="20400" xr:uid="{0CD19E5E-A8F5-42F0-86B0-D80B9BB624A3}"/>
    <cellStyle name="20% - Accent2 8 4 3 3" xfId="33844" xr:uid="{E33EBDE7-ADF1-42BC-8B2C-68E4771A642C}"/>
    <cellStyle name="20% - Accent2 8 4 4" xfId="15411" xr:uid="{7E81AA25-7500-48A1-9283-417BB45BDDBB}"/>
    <cellStyle name="20% - Accent2 8 4 5" xfId="26260" xr:uid="{B246C718-8F0F-4394-8544-11213E5DCA6E}"/>
    <cellStyle name="20% - Accent2 8 4 6" xfId="32574" xr:uid="{CBF7F4BA-7B5D-4493-A43B-DC9670220F74}"/>
    <cellStyle name="20% - Accent2 8 4 7" xfId="41534" xr:uid="{81F893AD-CF94-47C4-A278-856E20FAD2EA}"/>
    <cellStyle name="20% - Accent2 8 5" xfId="4338" xr:uid="{997BF56F-BA36-473E-83CD-F775ACB9E5F1}"/>
    <cellStyle name="20% - Accent2 8 5 2" xfId="7394" xr:uid="{3C2BB9CF-FB5D-4D3B-B78C-ED6CD245B283}"/>
    <cellStyle name="20% - Accent2 8 5 2 2" xfId="18832" xr:uid="{3B344EC2-8012-4D0D-8782-79B02C21A5CE}"/>
    <cellStyle name="20% - Accent2 8 5 2 3" xfId="29681" xr:uid="{827E806A-36FE-4EE7-A6E9-81333480B4B7}"/>
    <cellStyle name="20% - Accent2 8 5 2 4" xfId="35673" xr:uid="{027C3902-99A6-4F4A-8E4A-1E6ABFFF4EA6}"/>
    <cellStyle name="20% - Accent2 8 5 2 5" xfId="44955" xr:uid="{24F284B5-E2BC-42E9-B1A2-42A320EAE77B}"/>
    <cellStyle name="20% - Accent2 8 5 3" xfId="15776" xr:uid="{BA38F38A-2F96-488E-B3B5-CCDF82FBECAA}"/>
    <cellStyle name="20% - Accent2 8 5 4" xfId="26625" xr:uid="{0745BF72-7FAD-4DCF-8576-B85184EECBF8}"/>
    <cellStyle name="20% - Accent2 8 5 5" xfId="32570" xr:uid="{9D33BF5C-3805-4CA8-A29F-B502509495BC}"/>
    <cellStyle name="20% - Accent2 8 5 6" xfId="41899" xr:uid="{1A5F2640-B001-4AC2-8394-F057EC5CFFAB}"/>
    <cellStyle name="20% - Accent2 8 6" xfId="4700" xr:uid="{4787A354-6818-4057-B6F9-3E9B8981BD47}"/>
    <cellStyle name="20% - Accent2 8 6 2" xfId="7756" xr:uid="{FED74271-6634-42F7-911B-361D35989E60}"/>
    <cellStyle name="20% - Accent2 8 6 2 2" xfId="19194" xr:uid="{D4369699-1282-46B8-A32B-60AD3774DC54}"/>
    <cellStyle name="20% - Accent2 8 6 2 3" xfId="30043" xr:uid="{B450F2C6-B415-47EF-9814-341A86BCA53D}"/>
    <cellStyle name="20% - Accent2 8 6 2 4" xfId="45317" xr:uid="{32456CF8-AFC6-48DC-9430-2195A33459FA}"/>
    <cellStyle name="20% - Accent2 8 6 3" xfId="16138" xr:uid="{A60FBA43-0B26-4FD9-A11D-F4B0721D22E0}"/>
    <cellStyle name="20% - Accent2 8 6 4" xfId="26987" xr:uid="{AE148FAA-2618-47DC-86F3-157EF97FE9EE}"/>
    <cellStyle name="20% - Accent2 8 6 5" xfId="42261" xr:uid="{FB555C9A-724C-4829-A9D9-9DED8A659CA0}"/>
    <cellStyle name="20% - Accent2 8 7" xfId="5067" xr:uid="{0BBC6DEE-65A3-4273-AF06-6D05CC32448E}"/>
    <cellStyle name="20% - Accent2 8 7 2" xfId="16505" xr:uid="{DD3CA17D-049F-4763-8856-097DC4025CED}"/>
    <cellStyle name="20% - Accent2 8 7 3" xfId="27354" xr:uid="{DBD3C239-4B70-4CFB-A0B5-E3132FD20726}"/>
    <cellStyle name="20% - Accent2 8 7 4" xfId="42628" xr:uid="{F2193E7B-AAA7-4D4E-A5FC-9373E75FB351}"/>
    <cellStyle name="20% - Accent2 8 8" xfId="13449" xr:uid="{004BA154-274F-44FC-9A4A-03C7E8554403}"/>
    <cellStyle name="20% - Accent2 8 9" xfId="24298" xr:uid="{7A5E219C-6ECE-4239-B402-D491C36816C4}"/>
    <cellStyle name="20% - Accent2 9" xfId="263" xr:uid="{C7C24600-C027-4909-BDD0-BD7733B81B82}"/>
    <cellStyle name="20% - Accent2 9 10" xfId="30515" xr:uid="{11C058EB-B12B-47B1-A914-A87B3ABAEBF5}"/>
    <cellStyle name="20% - Accent2 9 11" xfId="39573" xr:uid="{255CA61D-05B2-4C6F-AA20-84BF24827F73}"/>
    <cellStyle name="20% - Accent2 9 2" xfId="2322" xr:uid="{BEA3FD68-1B17-4E89-8537-66D8A2EA1A54}"/>
    <cellStyle name="20% - Accent2 9 2 2" xfId="3303" xr:uid="{52DFF8BA-F8AF-4BAC-B0D6-1A9EAFFEF3E3}"/>
    <cellStyle name="20% - Accent2 9 2 2 2" xfId="6541" xr:uid="{C4D1B9AA-DDB7-427C-80CC-89E1451BA014}"/>
    <cellStyle name="20% - Accent2 9 2 2 2 2" xfId="9259" xr:uid="{F874168D-0D33-470F-98B4-E6477B297AB9}"/>
    <cellStyle name="20% - Accent2 9 2 2 2 2 2" xfId="20401" xr:uid="{93323E59-6CF5-4F02-A9F7-D1FF501E4A6A}"/>
    <cellStyle name="20% - Accent2 9 2 2 2 2 3" xfId="38437" xr:uid="{87096625-3DD5-4FC0-9207-95C96E5BCCEA}"/>
    <cellStyle name="20% - Accent2 9 2 2 2 3" xfId="9260" xr:uid="{3263A002-319D-4C31-8D47-4A608D302008}"/>
    <cellStyle name="20% - Accent2 9 2 2 2 3 2" xfId="20402" xr:uid="{51AB8720-CB13-4BE0-9269-DB5550938B89}"/>
    <cellStyle name="20% - Accent2 9 2 2 2 3 3" xfId="34470" xr:uid="{45823C86-FB11-47A3-8ABD-763BBFE6A68D}"/>
    <cellStyle name="20% - Accent2 9 2 2 2 4" xfId="17979" xr:uid="{4F870BC8-C9D8-4717-ABA6-AF31656D26B1}"/>
    <cellStyle name="20% - Accent2 9 2 2 2 5" xfId="28828" xr:uid="{3AAB287F-B308-4CBF-BCCD-49CC144A3893}"/>
    <cellStyle name="20% - Accent2 9 2 2 2 6" xfId="32577" xr:uid="{7C0F9603-680A-4EE0-ADE8-DC36F6EDEFDC}"/>
    <cellStyle name="20% - Accent2 9 2 2 2 7" xfId="44102" xr:uid="{2AB709F5-8EAC-4A77-811B-1E1B6521F2A7}"/>
    <cellStyle name="20% - Accent2 9 2 2 3" xfId="9261" xr:uid="{BDBF4E83-94C2-4F25-9377-4775C71BC8DC}"/>
    <cellStyle name="20% - Accent2 9 2 2 3 2" xfId="20403" xr:uid="{3FFFFC33-16A4-4CC3-A04D-8B3FD80B1386}"/>
    <cellStyle name="20% - Accent2 9 2 2 3 3" xfId="36456" xr:uid="{6C1F7CFD-58C8-460A-9C36-ACA93BB81F65}"/>
    <cellStyle name="20% - Accent2 9 2 2 4" xfId="14923" xr:uid="{06A4FED7-D9BF-4B2F-B2BE-B5B4E3B55FD6}"/>
    <cellStyle name="20% - Accent2 9 2 2 5" xfId="25772" xr:uid="{2E7DF2B8-22A9-4F46-9DD2-7BD4253DFBA3}"/>
    <cellStyle name="20% - Accent2 9 2 2 6" xfId="31922" xr:uid="{631A8B35-5D0F-44F4-A277-17CB596FBEDC}"/>
    <cellStyle name="20% - Accent2 9 2 2 7" xfId="41046" xr:uid="{A7C3C0D1-65FB-4531-BBCC-C919705426F6}"/>
    <cellStyle name="20% - Accent2 9 2 3" xfId="5561" xr:uid="{F2F8B733-AC57-4135-9582-9FEF5A2FD4A3}"/>
    <cellStyle name="20% - Accent2 9 2 3 2" xfId="9262" xr:uid="{8D78E729-3EE8-429C-BCB2-D2C584E7CDB3}"/>
    <cellStyle name="20% - Accent2 9 2 3 2 2" xfId="20404" xr:uid="{8ED3BAC6-BE6D-4796-B788-62060D48D70F}"/>
    <cellStyle name="20% - Accent2 9 2 3 2 3" xfId="37912" xr:uid="{FB9FFCFB-F5F5-4713-98A4-7A0C5165394E}"/>
    <cellStyle name="20% - Accent2 9 2 3 3" xfId="9263" xr:uid="{978FF77D-0A82-4491-9668-12C840C6B159}"/>
    <cellStyle name="20% - Accent2 9 2 3 3 2" xfId="20405" xr:uid="{8C9A7971-1093-4551-9D33-9E0194D87EC2}"/>
    <cellStyle name="20% - Accent2 9 2 3 3 3" xfId="33957" xr:uid="{9672FA30-4EFA-4A10-B077-55F42816CA43}"/>
    <cellStyle name="20% - Accent2 9 2 3 4" xfId="16999" xr:uid="{6A9D6556-E96F-47E1-A2FA-D006D49FA81B}"/>
    <cellStyle name="20% - Accent2 9 2 3 5" xfId="27848" xr:uid="{D7932333-0E03-4675-8626-A382CD874C64}"/>
    <cellStyle name="20% - Accent2 9 2 3 6" xfId="32576" xr:uid="{2FCA6ED9-89DB-4414-BCB6-F6A88E2D1543}"/>
    <cellStyle name="20% - Accent2 9 2 3 7" xfId="43122" xr:uid="{31440A49-9371-4D82-9D2C-A366DBFF9F44}"/>
    <cellStyle name="20% - Accent2 9 2 4" xfId="9264" xr:uid="{A266237F-FFE8-42A6-913A-D9523391F87F}"/>
    <cellStyle name="20% - Accent2 9 2 4 2" xfId="20406" xr:uid="{84BD3933-38D5-42A2-868C-DB079C4A0A93}"/>
    <cellStyle name="20% - Accent2 9 2 4 3" xfId="35929" xr:uid="{4AEB9D40-02EE-4721-9880-87E68A5519F5}"/>
    <cellStyle name="20% - Accent2 9 2 5" xfId="13943" xr:uid="{8FF1CE7B-5D22-4FEC-B4B3-602C82D7B101}"/>
    <cellStyle name="20% - Accent2 9 2 6" xfId="24792" xr:uid="{AAD2C9B2-0B01-4D13-A6B0-DDE01B308A41}"/>
    <cellStyle name="20% - Accent2 9 2 7" xfId="30942" xr:uid="{18C0C842-DF20-44DA-A7FB-3EC28AAB03A8}"/>
    <cellStyle name="20% - Accent2 9 2 8" xfId="40066" xr:uid="{AC3290BF-55A0-40E1-BAC9-E2EB16E4B1F6}"/>
    <cellStyle name="20% - Accent2 9 3" xfId="2810" xr:uid="{2E06658E-E884-4D7D-A633-8B2248585ED4}"/>
    <cellStyle name="20% - Accent2 9 3 2" xfId="6048" xr:uid="{0C098C23-84F0-4908-911C-4D5AFB8CAC18}"/>
    <cellStyle name="20% - Accent2 9 3 2 2" xfId="9265" xr:uid="{3CFD1258-0387-4ACD-AA32-52715146B1FC}"/>
    <cellStyle name="20% - Accent2 9 3 2 2 2" xfId="20407" xr:uid="{18295CD7-5339-4205-A53A-683567A4693B}"/>
    <cellStyle name="20% - Accent2 9 3 2 2 3" xfId="38438" xr:uid="{877F0EE8-D2C1-45CC-82E5-0A74D41BCAFD}"/>
    <cellStyle name="20% - Accent2 9 3 2 3" xfId="9266" xr:uid="{DE63F22E-D41C-4A9B-8B52-400D912A102C}"/>
    <cellStyle name="20% - Accent2 9 3 2 3 2" xfId="20408" xr:uid="{1CC926F4-7A88-450B-AF4A-1E42179F46F7}"/>
    <cellStyle name="20% - Accent2 9 3 2 3 3" xfId="34471" xr:uid="{70F65303-26B6-4994-8750-9D2EB040CE67}"/>
    <cellStyle name="20% - Accent2 9 3 2 4" xfId="17486" xr:uid="{467D5286-5DC1-40E9-B252-160498497F51}"/>
    <cellStyle name="20% - Accent2 9 3 2 5" xfId="28335" xr:uid="{26A253DE-6278-48BE-9760-EF30501F699C}"/>
    <cellStyle name="20% - Accent2 9 3 2 6" xfId="32578" xr:uid="{0F209E81-5A74-4DAD-87F0-1382963A40D5}"/>
    <cellStyle name="20% - Accent2 9 3 2 7" xfId="43609" xr:uid="{E888E2B0-65CA-4B59-BF3E-2B3E534646FB}"/>
    <cellStyle name="20% - Accent2 9 3 3" xfId="9267" xr:uid="{F64B366B-8401-4618-99F2-4D07466F233E}"/>
    <cellStyle name="20% - Accent2 9 3 3 2" xfId="20409" xr:uid="{EE50E56D-D490-492D-99E5-8652B6FADCB9}"/>
    <cellStyle name="20% - Accent2 9 3 3 3" xfId="36457" xr:uid="{BEE48935-9833-495A-B6E5-87A4DBDFC6B1}"/>
    <cellStyle name="20% - Accent2 9 3 4" xfId="14430" xr:uid="{EF239868-5A7A-4B34-9920-DE43CC4BEC09}"/>
    <cellStyle name="20% - Accent2 9 3 5" xfId="25279" xr:uid="{9323023C-B20E-4F2C-9AE8-C447FA9730B3}"/>
    <cellStyle name="20% - Accent2 9 3 6" xfId="31429" xr:uid="{28D6B243-5569-41EB-8641-9953050D4A4B}"/>
    <cellStyle name="20% - Accent2 9 3 7" xfId="40553" xr:uid="{026C2109-44CE-4816-BB31-6C882C57557B}"/>
    <cellStyle name="20% - Accent2 9 4" xfId="3791" xr:uid="{CFC75740-FA80-49B2-BAF1-826306D9CC9A}"/>
    <cellStyle name="20% - Accent2 9 4 2" xfId="7030" xr:uid="{D71C94CE-828D-4C5F-9FB5-BF2CE93C5A0D}"/>
    <cellStyle name="20% - Accent2 9 4 2 2" xfId="18468" xr:uid="{1B27062E-DAD1-497F-B71E-E9CBA23B4178}"/>
    <cellStyle name="20% - Accent2 9 4 2 3" xfId="29317" xr:uid="{1594333C-1C00-40B8-9D4F-5AD05CE1A15E}"/>
    <cellStyle name="20% - Accent2 9 4 2 4" xfId="37656" xr:uid="{EAD29BD0-8C53-4F3C-A323-D5ADF4262630}"/>
    <cellStyle name="20% - Accent2 9 4 2 5" xfId="44591" xr:uid="{CF9204CD-0860-4929-B696-93E151BB6543}"/>
    <cellStyle name="20% - Accent2 9 4 3" xfId="9268" xr:uid="{EEE57699-4388-443B-BBB5-90CA63F876FE}"/>
    <cellStyle name="20% - Accent2 9 4 3 2" xfId="20410" xr:uid="{9A8C9844-ED50-4D67-97E8-A5AC8BE7729E}"/>
    <cellStyle name="20% - Accent2 9 4 3 3" xfId="33845" xr:uid="{F37358FD-554A-4572-AA17-54B03148B10B}"/>
    <cellStyle name="20% - Accent2 9 4 4" xfId="15412" xr:uid="{5E55EA6B-5D92-499B-ADA1-507BFB1AA687}"/>
    <cellStyle name="20% - Accent2 9 4 5" xfId="26261" xr:uid="{94A8E634-88E0-406C-8712-6BCDADA69EC2}"/>
    <cellStyle name="20% - Accent2 9 4 6" xfId="32579" xr:uid="{37DDC26A-82CF-4E9A-AB2E-3C0A06303906}"/>
    <cellStyle name="20% - Accent2 9 4 7" xfId="41535" xr:uid="{B1535A8A-C8F2-4297-B3FE-AC5821951A2A}"/>
    <cellStyle name="20% - Accent2 9 5" xfId="4339" xr:uid="{B66938B7-1ABE-4A8E-B45D-D069061CB831}"/>
    <cellStyle name="20% - Accent2 9 5 2" xfId="7395" xr:uid="{459630CA-2E13-4F62-A90E-83F3F6F4FBE3}"/>
    <cellStyle name="20% - Accent2 9 5 2 2" xfId="18833" xr:uid="{B331301C-53A1-44B6-B99A-3C88065581F9}"/>
    <cellStyle name="20% - Accent2 9 5 2 3" xfId="29682" xr:uid="{4F749F10-204C-4883-BA97-2F80628A39FD}"/>
    <cellStyle name="20% - Accent2 9 5 2 4" xfId="35674" xr:uid="{08A1BC1C-E984-48A0-B82E-2F22F9987C70}"/>
    <cellStyle name="20% - Accent2 9 5 2 5" xfId="44956" xr:uid="{8AFE96CE-C303-42AF-9A0F-87D2976AE4F7}"/>
    <cellStyle name="20% - Accent2 9 5 3" xfId="15777" xr:uid="{71CF0EDC-714B-4891-A6D6-06E03B1157F7}"/>
    <cellStyle name="20% - Accent2 9 5 4" xfId="26626" xr:uid="{3255DD30-B9BC-49B8-A8B9-202F33F00FC3}"/>
    <cellStyle name="20% - Accent2 9 5 5" xfId="32575" xr:uid="{4BF40060-6FF9-4458-8691-2F83C31F765A}"/>
    <cellStyle name="20% - Accent2 9 5 6" xfId="41900" xr:uid="{4774BA53-DEBE-4A87-A8A7-CCB980FE81F9}"/>
    <cellStyle name="20% - Accent2 9 6" xfId="4701" xr:uid="{F3C7FA1E-EBC2-44FE-ADEA-6F40092C23E9}"/>
    <cellStyle name="20% - Accent2 9 6 2" xfId="7757" xr:uid="{D1C03A41-F347-463B-8303-4C97279FE0EC}"/>
    <cellStyle name="20% - Accent2 9 6 2 2" xfId="19195" xr:uid="{7E035694-9263-47E6-B530-17C9C24AE859}"/>
    <cellStyle name="20% - Accent2 9 6 2 3" xfId="30044" xr:uid="{8FB93236-CF30-43BB-B1C3-F9ACE25F428A}"/>
    <cellStyle name="20% - Accent2 9 6 2 4" xfId="45318" xr:uid="{12B95094-4F81-48B6-A868-84BE4B2F7E24}"/>
    <cellStyle name="20% - Accent2 9 6 3" xfId="16139" xr:uid="{0FF1B7AC-6295-427B-A097-E0521347E6C8}"/>
    <cellStyle name="20% - Accent2 9 6 4" xfId="26988" xr:uid="{4AD10B1E-351A-456C-ABA1-659867C1ACC6}"/>
    <cellStyle name="20% - Accent2 9 6 5" xfId="42262" xr:uid="{DE4ADF74-9FF7-4B9F-9518-9DC40CE9927E}"/>
    <cellStyle name="20% - Accent2 9 7" xfId="5068" xr:uid="{A3DE1740-5831-4C84-9FC0-14F2735971EA}"/>
    <cellStyle name="20% - Accent2 9 7 2" xfId="16506" xr:uid="{2813B98A-1008-4183-844F-58E8ABF5A5C1}"/>
    <cellStyle name="20% - Accent2 9 7 3" xfId="27355" xr:uid="{191A5E78-91C2-47CB-8176-63D04F0269E1}"/>
    <cellStyle name="20% - Accent2 9 7 4" xfId="42629" xr:uid="{F8CB2EBB-0721-4236-9072-BACD855AB6FF}"/>
    <cellStyle name="20% - Accent2 9 8" xfId="13450" xr:uid="{57788EA4-13AB-4425-B9B4-7CFED91526AA}"/>
    <cellStyle name="20% - Accent2 9 9" xfId="24299" xr:uid="{221096E3-9FA3-4260-B22D-2C678AF63772}"/>
    <cellStyle name="20% - Accent3" xfId="26" builtinId="38" customBuiltin="1"/>
    <cellStyle name="20% - Accent3 10" xfId="264" xr:uid="{97D1D94C-2E2B-41D8-BDB6-BD7DD1F1DCEA}"/>
    <cellStyle name="20% - Accent3 10 10" xfId="30516" xr:uid="{37FF1FFE-B28B-4DC1-83BD-971C19AFBD42}"/>
    <cellStyle name="20% - Accent3 10 11" xfId="39574" xr:uid="{2E20C4E6-B7D9-488F-BAA3-05A23D6449D3}"/>
    <cellStyle name="20% - Accent3 10 2" xfId="2323" xr:uid="{1D22DE21-C24B-4508-B075-79084A20AD91}"/>
    <cellStyle name="20% - Accent3 10 2 2" xfId="3304" xr:uid="{3D78D4A5-454A-4DF6-9ABF-19BF43C86FCC}"/>
    <cellStyle name="20% - Accent3 10 2 2 2" xfId="6542" xr:uid="{108E5167-AAD8-40E1-AC5A-486320C2E9A0}"/>
    <cellStyle name="20% - Accent3 10 2 2 2 2" xfId="9269" xr:uid="{8126FA7D-1469-485E-85D6-EFE448E6A14E}"/>
    <cellStyle name="20% - Accent3 10 2 2 2 2 2" xfId="20411" xr:uid="{5B6AB440-8CE0-4EC8-9B16-B4C704D685A6}"/>
    <cellStyle name="20% - Accent3 10 2 2 2 2 3" xfId="38439" xr:uid="{BF23C9E1-3717-4928-9DC0-0E72BCC097C7}"/>
    <cellStyle name="20% - Accent3 10 2 2 2 3" xfId="9270" xr:uid="{9DDF282D-5E73-445B-B89B-0F942E9FA78B}"/>
    <cellStyle name="20% - Accent3 10 2 2 2 3 2" xfId="20412" xr:uid="{E5BFA960-8122-43B5-8E24-62F1E6B8A1AE}"/>
    <cellStyle name="20% - Accent3 10 2 2 2 3 3" xfId="34472" xr:uid="{985C6892-985F-44E6-9643-9182C93EF37F}"/>
    <cellStyle name="20% - Accent3 10 2 2 2 4" xfId="17980" xr:uid="{B82553DF-FCEF-4253-93E9-64EADFF758EC}"/>
    <cellStyle name="20% - Accent3 10 2 2 2 5" xfId="28829" xr:uid="{16170149-63E6-4804-BD25-671653FBEF32}"/>
    <cellStyle name="20% - Accent3 10 2 2 2 6" xfId="32582" xr:uid="{C045943B-4518-4C4D-A43F-1EB070690179}"/>
    <cellStyle name="20% - Accent3 10 2 2 2 7" xfId="44103" xr:uid="{6FD09106-684E-4755-93A8-A266F991D03E}"/>
    <cellStyle name="20% - Accent3 10 2 2 3" xfId="9271" xr:uid="{EFF36089-C977-497A-9478-0687F5A51EB3}"/>
    <cellStyle name="20% - Accent3 10 2 2 3 2" xfId="20413" xr:uid="{930B7B2B-8A58-4E8C-8409-8249DE135655}"/>
    <cellStyle name="20% - Accent3 10 2 2 3 3" xfId="36458" xr:uid="{F2600B91-AD96-4417-8A29-F8349D0FD1F6}"/>
    <cellStyle name="20% - Accent3 10 2 2 4" xfId="14924" xr:uid="{242AF266-9692-4C28-A1F5-137CE6371655}"/>
    <cellStyle name="20% - Accent3 10 2 2 5" xfId="25773" xr:uid="{3C3E0E57-9825-4569-8500-2E1B76B377F0}"/>
    <cellStyle name="20% - Accent3 10 2 2 6" xfId="31923" xr:uid="{E519B9FD-ACBB-4356-8C48-E27B613FE326}"/>
    <cellStyle name="20% - Accent3 10 2 2 7" xfId="41047" xr:uid="{BB0B188C-C6CD-4F8A-AACA-AC1F0A9F9C18}"/>
    <cellStyle name="20% - Accent3 10 2 3" xfId="5562" xr:uid="{8A253D39-FFAF-4E2C-BB25-D6E0A5F1FF9C}"/>
    <cellStyle name="20% - Accent3 10 2 3 2" xfId="9272" xr:uid="{DB9195FA-047C-4D40-B121-032E15C8F034}"/>
    <cellStyle name="20% - Accent3 10 2 3 2 2" xfId="20414" xr:uid="{AC26908B-641A-47FD-A66D-5178F303E772}"/>
    <cellStyle name="20% - Accent3 10 2 3 2 3" xfId="37913" xr:uid="{8562B621-5911-4584-9CAC-A3FBC310300E}"/>
    <cellStyle name="20% - Accent3 10 2 3 3" xfId="9273" xr:uid="{5E07F1AD-8898-416C-A030-1DBD05577687}"/>
    <cellStyle name="20% - Accent3 10 2 3 3 2" xfId="20415" xr:uid="{6F67AB6E-8050-4C6B-BE8F-7F783589EEFB}"/>
    <cellStyle name="20% - Accent3 10 2 3 3 3" xfId="33958" xr:uid="{57D1AB70-BEF8-4190-B0E1-BEFCAD143746}"/>
    <cellStyle name="20% - Accent3 10 2 3 4" xfId="17000" xr:uid="{B93D47CB-DB89-4BA6-BEBF-6B741511DD9F}"/>
    <cellStyle name="20% - Accent3 10 2 3 5" xfId="27849" xr:uid="{62314FA3-AB88-4333-A01A-3B4B1FEC131E}"/>
    <cellStyle name="20% - Accent3 10 2 3 6" xfId="32581" xr:uid="{FAE17357-8D7F-4C0A-98FC-8BF5BBDACFEC}"/>
    <cellStyle name="20% - Accent3 10 2 3 7" xfId="43123" xr:uid="{449E69B5-84E6-4786-B54E-F7140E5434E0}"/>
    <cellStyle name="20% - Accent3 10 2 4" xfId="9274" xr:uid="{9D5FB951-EE6F-4A33-98C6-5F64606DFB72}"/>
    <cellStyle name="20% - Accent3 10 2 4 2" xfId="20416" xr:uid="{A07557D9-6143-4AEF-A6D4-F244395104CB}"/>
    <cellStyle name="20% - Accent3 10 2 4 3" xfId="35930" xr:uid="{168B3DDA-F456-433B-B4BA-5D91AEF03209}"/>
    <cellStyle name="20% - Accent3 10 2 5" xfId="13944" xr:uid="{44855122-5D5B-4C38-8FC2-42F10089A02E}"/>
    <cellStyle name="20% - Accent3 10 2 6" xfId="24793" xr:uid="{941FC42A-6343-4F13-A24E-EAAB6693D1E8}"/>
    <cellStyle name="20% - Accent3 10 2 7" xfId="30943" xr:uid="{2E9CAE6C-C474-481D-A22C-374F4C6FF7DB}"/>
    <cellStyle name="20% - Accent3 10 2 8" xfId="40067" xr:uid="{6DB66CAE-8B23-4484-ADA3-D3EBCF9C70D2}"/>
    <cellStyle name="20% - Accent3 10 3" xfId="2811" xr:uid="{5C7B2FFE-2F7E-43BB-B275-E832A7C6760A}"/>
    <cellStyle name="20% - Accent3 10 3 2" xfId="6049" xr:uid="{B7A4211B-34FC-44E5-A45F-D8787B6184E4}"/>
    <cellStyle name="20% - Accent3 10 3 2 2" xfId="9275" xr:uid="{98DE9942-981A-4C27-A5BD-0793BC44E891}"/>
    <cellStyle name="20% - Accent3 10 3 2 2 2" xfId="20417" xr:uid="{4E83DDC9-C47F-4D06-91E9-E9F17CA990E4}"/>
    <cellStyle name="20% - Accent3 10 3 2 2 3" xfId="38440" xr:uid="{96EEE700-CC6B-46C6-847C-4A3BD75928EB}"/>
    <cellStyle name="20% - Accent3 10 3 2 3" xfId="9276" xr:uid="{06164FE5-6126-4131-8B8C-E7E1643E2110}"/>
    <cellStyle name="20% - Accent3 10 3 2 3 2" xfId="20418" xr:uid="{8A474A45-AA22-4FC0-8AF6-8C491579232A}"/>
    <cellStyle name="20% - Accent3 10 3 2 3 3" xfId="34473" xr:uid="{AEC1CA23-C09B-480E-8E30-10EFEFEB81DB}"/>
    <cellStyle name="20% - Accent3 10 3 2 4" xfId="17487" xr:uid="{A53FF8C9-E9CC-4CD3-A63C-1893CF6B9679}"/>
    <cellStyle name="20% - Accent3 10 3 2 5" xfId="28336" xr:uid="{3D99ED6B-884C-4B41-AC1E-5A965B48BE3F}"/>
    <cellStyle name="20% - Accent3 10 3 2 6" xfId="32583" xr:uid="{28D7C1A5-A98A-4786-A7C7-ABDECAC9B628}"/>
    <cellStyle name="20% - Accent3 10 3 2 7" xfId="43610" xr:uid="{A6C0A58B-E6CE-4C45-B44C-CCDDB9DA8421}"/>
    <cellStyle name="20% - Accent3 10 3 3" xfId="9277" xr:uid="{20475F00-E7D8-4509-868B-3FBFC46DC616}"/>
    <cellStyle name="20% - Accent3 10 3 3 2" xfId="20419" xr:uid="{9BAAD5BE-00CF-4777-BC48-E3E2B5419254}"/>
    <cellStyle name="20% - Accent3 10 3 3 3" xfId="36459" xr:uid="{AC0C1430-8EB6-411A-A27F-B423864BCC00}"/>
    <cellStyle name="20% - Accent3 10 3 4" xfId="14431" xr:uid="{E74AFFB8-6CB4-4DBD-B835-1C5A5DFC8C1B}"/>
    <cellStyle name="20% - Accent3 10 3 5" xfId="25280" xr:uid="{2A273C5E-E0D7-4CE4-9C9E-3C4FD78AAB2E}"/>
    <cellStyle name="20% - Accent3 10 3 6" xfId="31430" xr:uid="{62E77798-93E8-44AD-A748-847D00C14339}"/>
    <cellStyle name="20% - Accent3 10 3 7" xfId="40554" xr:uid="{91CC77CE-F249-4C05-869D-74BEA67B168D}"/>
    <cellStyle name="20% - Accent3 10 4" xfId="3792" xr:uid="{415AAE37-1291-443E-87E2-A1A85A29B130}"/>
    <cellStyle name="20% - Accent3 10 4 2" xfId="7031" xr:uid="{6D721B63-2352-4D94-BC18-FD545F535DF8}"/>
    <cellStyle name="20% - Accent3 10 4 2 2" xfId="18469" xr:uid="{3704190E-1796-43E9-88BC-987C7C27ECC0}"/>
    <cellStyle name="20% - Accent3 10 4 2 3" xfId="29318" xr:uid="{F2CB215C-0B70-488C-8104-786CC8017162}"/>
    <cellStyle name="20% - Accent3 10 4 2 4" xfId="37657" xr:uid="{06C6EF6F-44B5-4022-8F35-67BA58A3E9C7}"/>
    <cellStyle name="20% - Accent3 10 4 2 5" xfId="44592" xr:uid="{10DB1543-D11E-4FBC-A58D-761F6575D5F3}"/>
    <cellStyle name="20% - Accent3 10 4 3" xfId="9278" xr:uid="{3078F636-0DC5-4A69-966D-AF6BADDA08B8}"/>
    <cellStyle name="20% - Accent3 10 4 3 2" xfId="20420" xr:uid="{7848B1C3-4351-481E-9564-2A5146BC58CE}"/>
    <cellStyle name="20% - Accent3 10 4 3 3" xfId="33846" xr:uid="{9ABC9C88-761B-40C3-B6F1-D4D42B36EBBB}"/>
    <cellStyle name="20% - Accent3 10 4 4" xfId="15413" xr:uid="{04EFB7C5-2B63-4485-A437-E1820EC35E99}"/>
    <cellStyle name="20% - Accent3 10 4 5" xfId="26262" xr:uid="{72209CC5-FBB8-460B-A6AA-043EFFD204C8}"/>
    <cellStyle name="20% - Accent3 10 4 6" xfId="32584" xr:uid="{C6CBB654-5FDA-49D8-B1FD-BC25BE0339F9}"/>
    <cellStyle name="20% - Accent3 10 4 7" xfId="41536" xr:uid="{3DF40101-561B-49EC-A091-F5E49D485FCC}"/>
    <cellStyle name="20% - Accent3 10 5" xfId="4340" xr:uid="{9376B481-7102-4186-901D-9B9999F26AFD}"/>
    <cellStyle name="20% - Accent3 10 5 2" xfId="7396" xr:uid="{CE38843C-26A5-4C74-A786-E65992379DDC}"/>
    <cellStyle name="20% - Accent3 10 5 2 2" xfId="18834" xr:uid="{9B574343-E47B-489D-94B7-3CA2E1C94CFE}"/>
    <cellStyle name="20% - Accent3 10 5 2 3" xfId="29683" xr:uid="{9C2E2513-56EA-41F9-BE6C-20375DB7D8C7}"/>
    <cellStyle name="20% - Accent3 10 5 2 4" xfId="35675" xr:uid="{B3808885-49C8-4E88-897A-B5D3FBD12C8A}"/>
    <cellStyle name="20% - Accent3 10 5 2 5" xfId="44957" xr:uid="{D208A5AC-5C28-40B4-80AB-18A7901CE624}"/>
    <cellStyle name="20% - Accent3 10 5 3" xfId="15778" xr:uid="{8532EBD3-DA53-4182-8BAE-B0F8FE4995AD}"/>
    <cellStyle name="20% - Accent3 10 5 4" xfId="26627" xr:uid="{E46D6401-6E80-4FBE-9ED2-7A051E0D5AE8}"/>
    <cellStyle name="20% - Accent3 10 5 5" xfId="32580" xr:uid="{401FD858-7B86-4A6E-A8CF-3518A92D53AF}"/>
    <cellStyle name="20% - Accent3 10 5 6" xfId="41901" xr:uid="{F7E3373B-4190-4DCE-9849-FC9A6F8F4584}"/>
    <cellStyle name="20% - Accent3 10 6" xfId="4702" xr:uid="{1497D2FA-0B49-47A6-B015-0FB1FD8EB53A}"/>
    <cellStyle name="20% - Accent3 10 6 2" xfId="7758" xr:uid="{631CDC4C-3E18-4FA0-8D58-A0D74B6D14F3}"/>
    <cellStyle name="20% - Accent3 10 6 2 2" xfId="19196" xr:uid="{DD8D22CE-91CF-4BFA-A082-9C71A69A3C18}"/>
    <cellStyle name="20% - Accent3 10 6 2 3" xfId="30045" xr:uid="{E73C1BD4-81C4-431C-B853-564638B8FE4D}"/>
    <cellStyle name="20% - Accent3 10 6 2 4" xfId="45319" xr:uid="{30A3ABC9-8ED2-49CF-BFAF-233B64B6DD13}"/>
    <cellStyle name="20% - Accent3 10 6 3" xfId="16140" xr:uid="{001E5209-177C-469A-8CB3-9E963C810114}"/>
    <cellStyle name="20% - Accent3 10 6 4" xfId="26989" xr:uid="{C3863458-DE70-4DBB-82BA-E1E12A6EA878}"/>
    <cellStyle name="20% - Accent3 10 6 5" xfId="42263" xr:uid="{EC5CBABB-1B65-41AC-B58E-F14AD69D2E75}"/>
    <cellStyle name="20% - Accent3 10 7" xfId="5069" xr:uid="{FFD13BB4-14C5-45AA-9754-1581E16F618F}"/>
    <cellStyle name="20% - Accent3 10 7 2" xfId="16507" xr:uid="{DA415248-CD2E-4C4D-98F2-DFFD63FFF4FB}"/>
    <cellStyle name="20% - Accent3 10 7 3" xfId="27356" xr:uid="{879443F6-31E4-4CD9-8BCC-6F12231ED8DC}"/>
    <cellStyle name="20% - Accent3 10 7 4" xfId="42630" xr:uid="{451C3AD3-FED0-4AA4-853D-8EBAB4A07A64}"/>
    <cellStyle name="20% - Accent3 10 8" xfId="13451" xr:uid="{405A3B4D-9A3A-4120-9619-912B95A9530C}"/>
    <cellStyle name="20% - Accent3 10 9" xfId="24300" xr:uid="{11BC75BA-6675-471A-8A32-4F54CEB3A109}"/>
    <cellStyle name="20% - Accent3 11" xfId="265" xr:uid="{545AC669-73B9-4AF7-932A-C9F3DB87A884}"/>
    <cellStyle name="20% - Accent3 11 10" xfId="30517" xr:uid="{117A0A18-7CD2-43BD-9C41-3708C9916900}"/>
    <cellStyle name="20% - Accent3 11 11" xfId="39575" xr:uid="{5CF40B9B-4D69-4367-A74E-E82CE81B3C30}"/>
    <cellStyle name="20% - Accent3 11 2" xfId="2324" xr:uid="{99D4E574-A5ED-40FE-AE4B-161F2F4FF9D7}"/>
    <cellStyle name="20% - Accent3 11 2 2" xfId="3305" xr:uid="{FA121BBC-5B61-4BD1-84E9-0A755DC1C0B6}"/>
    <cellStyle name="20% - Accent3 11 2 2 2" xfId="6543" xr:uid="{47B5FE75-D65A-4904-A4C6-B2791F0C4923}"/>
    <cellStyle name="20% - Accent3 11 2 2 2 2" xfId="9279" xr:uid="{969048D3-95F0-4351-A97C-A7CC713099B9}"/>
    <cellStyle name="20% - Accent3 11 2 2 2 2 2" xfId="20421" xr:uid="{E01635D1-9490-4058-A519-B5045B72028A}"/>
    <cellStyle name="20% - Accent3 11 2 2 2 2 3" xfId="38441" xr:uid="{FCCB09D8-339B-4B8A-96FB-E4449A1D7C5F}"/>
    <cellStyle name="20% - Accent3 11 2 2 2 3" xfId="9280" xr:uid="{AD5BE166-C7AB-4181-B7A5-8E508D20D648}"/>
    <cellStyle name="20% - Accent3 11 2 2 2 3 2" xfId="20422" xr:uid="{3D25BAB7-9DE5-4D4A-9222-8AACB003463D}"/>
    <cellStyle name="20% - Accent3 11 2 2 2 3 3" xfId="34474" xr:uid="{7C6AF0FB-E26A-46F5-B593-E92FE128AD60}"/>
    <cellStyle name="20% - Accent3 11 2 2 2 4" xfId="17981" xr:uid="{F58D62E1-CDD2-4B2E-AFEA-9EFE8F09BF3F}"/>
    <cellStyle name="20% - Accent3 11 2 2 2 5" xfId="28830" xr:uid="{DD26B20C-093B-4AFE-957F-75BDAFB9485A}"/>
    <cellStyle name="20% - Accent3 11 2 2 2 6" xfId="32587" xr:uid="{8B740D22-864C-4894-B369-158484923789}"/>
    <cellStyle name="20% - Accent3 11 2 2 2 7" xfId="44104" xr:uid="{E894B551-8F6D-4531-A31E-B241B2BB951E}"/>
    <cellStyle name="20% - Accent3 11 2 2 3" xfId="9281" xr:uid="{D9D02D2D-82EC-47F8-85AD-B7A970BE2F09}"/>
    <cellStyle name="20% - Accent3 11 2 2 3 2" xfId="20423" xr:uid="{D94BC7D1-B3FF-44CF-8050-11D108864BE8}"/>
    <cellStyle name="20% - Accent3 11 2 2 3 3" xfId="36460" xr:uid="{55BFF786-1AC1-4D62-86CA-49BF96E706FF}"/>
    <cellStyle name="20% - Accent3 11 2 2 4" xfId="14925" xr:uid="{2957EA9C-5B93-4CB4-AF43-8CD4F68D0CBE}"/>
    <cellStyle name="20% - Accent3 11 2 2 5" xfId="25774" xr:uid="{162728E3-0020-4519-85EA-27323A08ABDF}"/>
    <cellStyle name="20% - Accent3 11 2 2 6" xfId="31924" xr:uid="{DD3F91A2-2B62-4F8C-BF8E-3B3A81862E5F}"/>
    <cellStyle name="20% - Accent3 11 2 2 7" xfId="41048" xr:uid="{006303A6-139F-4614-818E-F178F5801839}"/>
    <cellStyle name="20% - Accent3 11 2 3" xfId="5563" xr:uid="{94DDF130-D569-4841-BCAC-FE16075B3E8D}"/>
    <cellStyle name="20% - Accent3 11 2 3 2" xfId="9282" xr:uid="{29B3AB36-2A22-485E-8707-FB38722992F8}"/>
    <cellStyle name="20% - Accent3 11 2 3 2 2" xfId="20424" xr:uid="{92F1ED13-FD86-4A49-89BA-5AB7CD6E2879}"/>
    <cellStyle name="20% - Accent3 11 2 3 2 3" xfId="37914" xr:uid="{B7AA4C94-A539-4108-B8BF-7204B993B26B}"/>
    <cellStyle name="20% - Accent3 11 2 3 3" xfId="9283" xr:uid="{860A6A35-42AC-4752-B2A4-9A2214174371}"/>
    <cellStyle name="20% - Accent3 11 2 3 3 2" xfId="20425" xr:uid="{E6E12557-BC3F-4343-8E1B-4392940E62A4}"/>
    <cellStyle name="20% - Accent3 11 2 3 3 3" xfId="33959" xr:uid="{D968DDC7-9E44-4078-8059-C1370439872C}"/>
    <cellStyle name="20% - Accent3 11 2 3 4" xfId="17001" xr:uid="{213361B1-E629-48D1-990D-BA7783F1C704}"/>
    <cellStyle name="20% - Accent3 11 2 3 5" xfId="27850" xr:uid="{1E099723-1EC6-4D8B-86AF-2FE55F3E62D5}"/>
    <cellStyle name="20% - Accent3 11 2 3 6" xfId="32586" xr:uid="{54E1FD53-716A-40F2-B62A-BC0D21749F63}"/>
    <cellStyle name="20% - Accent3 11 2 3 7" xfId="43124" xr:uid="{78EE238A-45A9-4AB3-8244-A6A2B30191A5}"/>
    <cellStyle name="20% - Accent3 11 2 4" xfId="9284" xr:uid="{B674EA23-C763-4C93-94FE-B36F53D7403B}"/>
    <cellStyle name="20% - Accent3 11 2 4 2" xfId="20426" xr:uid="{6D39E70E-3A19-44ED-96E0-9D22B0208960}"/>
    <cellStyle name="20% - Accent3 11 2 4 3" xfId="35931" xr:uid="{26EC3C6E-6228-42D6-958F-CBF4BF2C7CD6}"/>
    <cellStyle name="20% - Accent3 11 2 5" xfId="13945" xr:uid="{C410EC2D-BF11-4C88-8FF0-00BCB1666E3D}"/>
    <cellStyle name="20% - Accent3 11 2 6" xfId="24794" xr:uid="{95D891B1-0D5E-4268-AFE8-D0AF1689957B}"/>
    <cellStyle name="20% - Accent3 11 2 7" xfId="30944" xr:uid="{D44AD9A8-BAC8-48BA-A525-2EE442BAC4F1}"/>
    <cellStyle name="20% - Accent3 11 2 8" xfId="40068" xr:uid="{0D4F4D72-DF18-4852-8D19-BD056445DA97}"/>
    <cellStyle name="20% - Accent3 11 3" xfId="2812" xr:uid="{1FC38AFA-2257-4E55-BE9E-80A752DF6ED1}"/>
    <cellStyle name="20% - Accent3 11 3 2" xfId="6050" xr:uid="{EB4E2896-F827-4B4C-B377-BD6DA8080E33}"/>
    <cellStyle name="20% - Accent3 11 3 2 2" xfId="9285" xr:uid="{3E98035D-329F-415E-A937-77DEF82F41CD}"/>
    <cellStyle name="20% - Accent3 11 3 2 2 2" xfId="20427" xr:uid="{80C56E89-7C4A-4946-8268-F0B4297EAD86}"/>
    <cellStyle name="20% - Accent3 11 3 2 2 3" xfId="38442" xr:uid="{69C8C1AE-D9B3-4D07-845A-2C2D2B586439}"/>
    <cellStyle name="20% - Accent3 11 3 2 3" xfId="9286" xr:uid="{0123DCB7-684B-4337-AC4A-854F804D9037}"/>
    <cellStyle name="20% - Accent3 11 3 2 3 2" xfId="20428" xr:uid="{DAA71961-988D-45D6-8B5F-A5F82BF6644F}"/>
    <cellStyle name="20% - Accent3 11 3 2 3 3" xfId="34475" xr:uid="{7F96E31D-D9DA-4D83-97C2-497132C52341}"/>
    <cellStyle name="20% - Accent3 11 3 2 4" xfId="17488" xr:uid="{E817CD92-5BA7-4C10-8FDD-A4197BFE096A}"/>
    <cellStyle name="20% - Accent3 11 3 2 5" xfId="28337" xr:uid="{A033FD28-76DA-471B-BBEC-F1F0C08B798B}"/>
    <cellStyle name="20% - Accent3 11 3 2 6" xfId="32588" xr:uid="{65D725F2-1CC7-4868-859E-016338721859}"/>
    <cellStyle name="20% - Accent3 11 3 2 7" xfId="43611" xr:uid="{5390A6CD-DE21-446D-BF5D-BA95EB6BE60F}"/>
    <cellStyle name="20% - Accent3 11 3 3" xfId="9287" xr:uid="{C97CE070-530D-4750-ADD6-595EF0F0E6EF}"/>
    <cellStyle name="20% - Accent3 11 3 3 2" xfId="20429" xr:uid="{CD8E9B0E-7E1B-4F18-B2C8-848C7917277A}"/>
    <cellStyle name="20% - Accent3 11 3 3 3" xfId="36461" xr:uid="{167D2E89-B7EA-476B-8D3F-4B53011A43C6}"/>
    <cellStyle name="20% - Accent3 11 3 4" xfId="14432" xr:uid="{7B218B79-7AEF-4E6E-BA85-5252E19976AB}"/>
    <cellStyle name="20% - Accent3 11 3 5" xfId="25281" xr:uid="{2175FBD0-E2C2-41F6-8F79-5F32D5890BDE}"/>
    <cellStyle name="20% - Accent3 11 3 6" xfId="31431" xr:uid="{F3598319-0945-4141-AB9E-84CF6EB43305}"/>
    <cellStyle name="20% - Accent3 11 3 7" xfId="40555" xr:uid="{CB5861FE-6EED-408F-9BBE-1C74D0532108}"/>
    <cellStyle name="20% - Accent3 11 4" xfId="3793" xr:uid="{4710DFEE-228F-4FE8-B4C4-7491C79B819D}"/>
    <cellStyle name="20% - Accent3 11 4 2" xfId="7032" xr:uid="{20418844-89E0-4309-8DA9-629CA3A8B3CD}"/>
    <cellStyle name="20% - Accent3 11 4 2 2" xfId="18470" xr:uid="{C7143E66-B0D2-4183-A316-921BE2C638B0}"/>
    <cellStyle name="20% - Accent3 11 4 2 3" xfId="29319" xr:uid="{D226A3AE-7A6E-4BCC-AC8E-E7698D041FAF}"/>
    <cellStyle name="20% - Accent3 11 4 2 4" xfId="37658" xr:uid="{EC0828D2-06E0-4F2B-B185-74A67620CF99}"/>
    <cellStyle name="20% - Accent3 11 4 2 5" xfId="44593" xr:uid="{D7C23706-2356-49FE-8BAA-688649A37151}"/>
    <cellStyle name="20% - Accent3 11 4 3" xfId="9288" xr:uid="{F4ABEC93-8A99-404E-B788-1ACD4F2524B9}"/>
    <cellStyle name="20% - Accent3 11 4 3 2" xfId="20430" xr:uid="{28B7992B-5691-402A-9DE2-A53B1A87810E}"/>
    <cellStyle name="20% - Accent3 11 4 3 3" xfId="33847" xr:uid="{E28C2D24-8220-4654-9D08-70FD5E373145}"/>
    <cellStyle name="20% - Accent3 11 4 4" xfId="15414" xr:uid="{661927A9-13A9-48E2-9C68-8076769AD31F}"/>
    <cellStyle name="20% - Accent3 11 4 5" xfId="26263" xr:uid="{18F74B18-1B75-45A7-8386-C1BF07A45529}"/>
    <cellStyle name="20% - Accent3 11 4 6" xfId="32589" xr:uid="{E80056CF-BDDE-41C0-9A8C-F7A635AD2116}"/>
    <cellStyle name="20% - Accent3 11 4 7" xfId="41537" xr:uid="{6D620D33-BEC3-4D46-B822-8B05F69553D9}"/>
    <cellStyle name="20% - Accent3 11 5" xfId="4341" xr:uid="{08DD1F5D-3FA1-4604-AAB7-B19D4FCC3E9B}"/>
    <cellStyle name="20% - Accent3 11 5 2" xfId="7397" xr:uid="{73F4B07C-D35D-446A-8417-B63CDB59F4F5}"/>
    <cellStyle name="20% - Accent3 11 5 2 2" xfId="18835" xr:uid="{1491FF1A-6307-434C-9622-7EF9716A1F5F}"/>
    <cellStyle name="20% - Accent3 11 5 2 3" xfId="29684" xr:uid="{7E59EFB0-32DF-42B8-9030-B7196AA1DB81}"/>
    <cellStyle name="20% - Accent3 11 5 2 4" xfId="35676" xr:uid="{EFDB182B-8E53-4882-96AC-492E3075719C}"/>
    <cellStyle name="20% - Accent3 11 5 2 5" xfId="44958" xr:uid="{8609BC98-34C4-4449-805F-0C0459F91897}"/>
    <cellStyle name="20% - Accent3 11 5 3" xfId="15779" xr:uid="{D98D065B-94B8-43AD-B50B-485E22E9FE3B}"/>
    <cellStyle name="20% - Accent3 11 5 4" xfId="26628" xr:uid="{DE00B8C1-E1FF-43F6-BC97-C9744CFF372F}"/>
    <cellStyle name="20% - Accent3 11 5 5" xfId="32585" xr:uid="{EDD7F161-A5CE-48C0-BEEA-5C3663D9518A}"/>
    <cellStyle name="20% - Accent3 11 5 6" xfId="41902" xr:uid="{8CC60256-BE72-4A25-BE96-3A9EF13AD96E}"/>
    <cellStyle name="20% - Accent3 11 6" xfId="4703" xr:uid="{0F358BC3-3C5F-49E6-A37E-406791A6845E}"/>
    <cellStyle name="20% - Accent3 11 6 2" xfId="7759" xr:uid="{740F0665-0CC9-4E96-8076-A63A3AA8BF5E}"/>
    <cellStyle name="20% - Accent3 11 6 2 2" xfId="19197" xr:uid="{619EC137-36F5-4205-98CF-2A35D236A170}"/>
    <cellStyle name="20% - Accent3 11 6 2 3" xfId="30046" xr:uid="{37F8585C-363E-401D-AE56-C17910E1CD1C}"/>
    <cellStyle name="20% - Accent3 11 6 2 4" xfId="45320" xr:uid="{D41591F5-A5E8-41B8-9133-8E64CDDDD572}"/>
    <cellStyle name="20% - Accent3 11 6 3" xfId="16141" xr:uid="{100ADB92-11D6-44E5-AACC-7908D5C01D2C}"/>
    <cellStyle name="20% - Accent3 11 6 4" xfId="26990" xr:uid="{C3FF947E-8CD4-4F29-8A14-34D4C61BF0A8}"/>
    <cellStyle name="20% - Accent3 11 6 5" xfId="42264" xr:uid="{546F6D4A-417A-4710-9935-2DE9341B84F5}"/>
    <cellStyle name="20% - Accent3 11 7" xfId="5070" xr:uid="{3B8B4B4D-7AF9-4591-BAD5-620793F63ADF}"/>
    <cellStyle name="20% - Accent3 11 7 2" xfId="16508" xr:uid="{FE55AEE2-4365-48E9-9CA9-4A1984D5AAC5}"/>
    <cellStyle name="20% - Accent3 11 7 3" xfId="27357" xr:uid="{8676A02C-4C1D-42D1-9166-96B59FB842A3}"/>
    <cellStyle name="20% - Accent3 11 7 4" xfId="42631" xr:uid="{449E8EFB-CD84-42C2-92CC-E858EE0C303F}"/>
    <cellStyle name="20% - Accent3 11 8" xfId="13452" xr:uid="{8314F685-0157-4EC6-A166-3BB412739C95}"/>
    <cellStyle name="20% - Accent3 11 9" xfId="24301" xr:uid="{21F96722-2373-4E46-9166-4FBA1A15C78F}"/>
    <cellStyle name="20% - Accent3 12" xfId="266" xr:uid="{BBA4A90F-BF8D-45C5-92A6-9754773D9EBD}"/>
    <cellStyle name="20% - Accent3 12 10" xfId="30518" xr:uid="{FDB41645-FE81-4E43-AF5E-A0E73D0F05B9}"/>
    <cellStyle name="20% - Accent3 12 11" xfId="39576" xr:uid="{298AA850-5787-4043-8879-472AE9B7F52F}"/>
    <cellStyle name="20% - Accent3 12 2" xfId="2325" xr:uid="{723C9286-E255-4603-BE3C-D9427C1AFD8B}"/>
    <cellStyle name="20% - Accent3 12 2 2" xfId="3306" xr:uid="{B1F7A74D-A858-4E0D-88C0-6A9064F49EB6}"/>
    <cellStyle name="20% - Accent3 12 2 2 2" xfId="6544" xr:uid="{46F272B5-B263-4089-AF01-D3CB7F9670A3}"/>
    <cellStyle name="20% - Accent3 12 2 2 2 2" xfId="9289" xr:uid="{8A81F825-3501-4C90-9BEF-720D4D25B311}"/>
    <cellStyle name="20% - Accent3 12 2 2 2 2 2" xfId="20431" xr:uid="{3ED15D72-CA7B-442E-9E8E-0C5D6BD87436}"/>
    <cellStyle name="20% - Accent3 12 2 2 2 2 3" xfId="38443" xr:uid="{8DB5BEF3-C2F7-4CAE-9624-237CDA7B443C}"/>
    <cellStyle name="20% - Accent3 12 2 2 2 3" xfId="9290" xr:uid="{0EE85F32-4844-4D61-B127-DD3A9FFD86C7}"/>
    <cellStyle name="20% - Accent3 12 2 2 2 3 2" xfId="20432" xr:uid="{B8A4A2BD-2F7E-4206-BCDA-6E3F8CE6BBCD}"/>
    <cellStyle name="20% - Accent3 12 2 2 2 3 3" xfId="34476" xr:uid="{09FFA0C7-E23A-48D0-B380-4B662F2A3ED1}"/>
    <cellStyle name="20% - Accent3 12 2 2 2 4" xfId="17982" xr:uid="{1C71BD89-8A47-4824-B389-834D0E1A5C76}"/>
    <cellStyle name="20% - Accent3 12 2 2 2 5" xfId="28831" xr:uid="{682951B8-8E39-4F07-ACDA-7B5AD3D0CD04}"/>
    <cellStyle name="20% - Accent3 12 2 2 2 6" xfId="32592" xr:uid="{008D6763-832F-49C3-A182-5B4A8480EE3F}"/>
    <cellStyle name="20% - Accent3 12 2 2 2 7" xfId="44105" xr:uid="{01FDDB89-8EC5-4AE0-B9EF-4230DFC064AC}"/>
    <cellStyle name="20% - Accent3 12 2 2 3" xfId="9291" xr:uid="{78FD7499-1A18-47BC-A999-1FD0758226BE}"/>
    <cellStyle name="20% - Accent3 12 2 2 3 2" xfId="20433" xr:uid="{1E612E46-B161-46D0-9496-7E1855A7DC77}"/>
    <cellStyle name="20% - Accent3 12 2 2 3 3" xfId="36462" xr:uid="{612FD040-A2CD-4AEB-AB57-3EF822E509FF}"/>
    <cellStyle name="20% - Accent3 12 2 2 4" xfId="14926" xr:uid="{3DF1963B-830E-4AF9-85C8-FA05CCCEDD47}"/>
    <cellStyle name="20% - Accent3 12 2 2 5" xfId="25775" xr:uid="{3736F7E4-599E-41E2-9EEA-BFEECBF5E01E}"/>
    <cellStyle name="20% - Accent3 12 2 2 6" xfId="31925" xr:uid="{AF3542B0-9E6B-4E29-AB4C-84592EF4D260}"/>
    <cellStyle name="20% - Accent3 12 2 2 7" xfId="41049" xr:uid="{B73ED7E7-8C83-4551-8EF5-2B46BD017743}"/>
    <cellStyle name="20% - Accent3 12 2 3" xfId="5564" xr:uid="{D42F7C12-57FB-4BF4-85B0-0F65AD91F7CD}"/>
    <cellStyle name="20% - Accent3 12 2 3 2" xfId="9292" xr:uid="{AE03F3B3-E5C0-489A-B319-B065AB229AA8}"/>
    <cellStyle name="20% - Accent3 12 2 3 2 2" xfId="20434" xr:uid="{98530535-012B-4FDB-946E-B65A8521CFBB}"/>
    <cellStyle name="20% - Accent3 12 2 3 2 3" xfId="37915" xr:uid="{72714855-CB09-43BC-8BF5-D69A2A515A69}"/>
    <cellStyle name="20% - Accent3 12 2 3 3" xfId="9293" xr:uid="{5CCA621F-50F6-4844-9994-C47C26D3CB8D}"/>
    <cellStyle name="20% - Accent3 12 2 3 3 2" xfId="20435" xr:uid="{D36D29EF-1E10-4394-8796-23B5D290E841}"/>
    <cellStyle name="20% - Accent3 12 2 3 3 3" xfId="33960" xr:uid="{AED51DBD-8425-4B3D-A63D-DF70AADAB898}"/>
    <cellStyle name="20% - Accent3 12 2 3 4" xfId="17002" xr:uid="{9AE271EE-8E30-4D3D-8A52-BF365319E178}"/>
    <cellStyle name="20% - Accent3 12 2 3 5" xfId="27851" xr:uid="{CD4D8E56-DC92-4686-9E0E-ADE94F45F195}"/>
    <cellStyle name="20% - Accent3 12 2 3 6" xfId="32591" xr:uid="{86CB56AF-EB35-4AF4-B985-BDCD56C654AF}"/>
    <cellStyle name="20% - Accent3 12 2 3 7" xfId="43125" xr:uid="{664AD293-296B-4B8D-8C74-704576A4ED5E}"/>
    <cellStyle name="20% - Accent3 12 2 4" xfId="9294" xr:uid="{02A8F108-FEDA-4D63-A308-C0AA3F527CE9}"/>
    <cellStyle name="20% - Accent3 12 2 4 2" xfId="20436" xr:uid="{39C80003-02CE-4712-8FCD-8DBD59303323}"/>
    <cellStyle name="20% - Accent3 12 2 4 3" xfId="35932" xr:uid="{226B4058-1722-44DE-8A9E-370CD3798F64}"/>
    <cellStyle name="20% - Accent3 12 2 5" xfId="13946" xr:uid="{680EA59C-0545-48D2-9544-72944FFAE3EE}"/>
    <cellStyle name="20% - Accent3 12 2 6" xfId="24795" xr:uid="{14526555-08B9-4615-8F65-3523DE0E7AB0}"/>
    <cellStyle name="20% - Accent3 12 2 7" xfId="30945" xr:uid="{0690891E-C2B7-492F-A86A-FE8D0DF6BD67}"/>
    <cellStyle name="20% - Accent3 12 2 8" xfId="40069" xr:uid="{69D5A1F5-59C5-451D-BEFA-6306C825AF7B}"/>
    <cellStyle name="20% - Accent3 12 3" xfId="2813" xr:uid="{24D4777F-D6FB-4AA8-B4E2-ABDF6B271E85}"/>
    <cellStyle name="20% - Accent3 12 3 2" xfId="6051" xr:uid="{665738A4-4CD5-4C3F-A62A-8329423C21E1}"/>
    <cellStyle name="20% - Accent3 12 3 2 2" xfId="9295" xr:uid="{1593F037-F93B-41FD-B04C-248149847C0A}"/>
    <cellStyle name="20% - Accent3 12 3 2 2 2" xfId="20437" xr:uid="{E26654C1-4C40-4046-82CD-40372584B1CA}"/>
    <cellStyle name="20% - Accent3 12 3 2 2 3" xfId="38444" xr:uid="{CA6D6389-768A-4944-BCC3-BD37FB9A2863}"/>
    <cellStyle name="20% - Accent3 12 3 2 3" xfId="9296" xr:uid="{54996B9B-C6B2-4F34-BBD7-AFBE3E0D334F}"/>
    <cellStyle name="20% - Accent3 12 3 2 3 2" xfId="20438" xr:uid="{49D7341F-F16D-4060-8614-178B5E7CB199}"/>
    <cellStyle name="20% - Accent3 12 3 2 3 3" xfId="34477" xr:uid="{BA20A76F-63A0-4CEB-BB8B-C30CC253B9B2}"/>
    <cellStyle name="20% - Accent3 12 3 2 4" xfId="17489" xr:uid="{6E41025E-4A72-4D07-BA50-B365460058DB}"/>
    <cellStyle name="20% - Accent3 12 3 2 5" xfId="28338" xr:uid="{36F46BC9-A0C6-431C-B12A-24EA8FFFBA8B}"/>
    <cellStyle name="20% - Accent3 12 3 2 6" xfId="32593" xr:uid="{CF8F75A1-D138-40E9-A6EE-B72E59C28067}"/>
    <cellStyle name="20% - Accent3 12 3 2 7" xfId="43612" xr:uid="{EEA9A7DF-2B95-45DC-BC81-BEE640FC54EA}"/>
    <cellStyle name="20% - Accent3 12 3 3" xfId="9297" xr:uid="{333C0F02-02A7-410F-B2FA-3EB60927CDD8}"/>
    <cellStyle name="20% - Accent3 12 3 3 2" xfId="20439" xr:uid="{2D57ECE0-A6A1-4BAA-ADF3-7759845065FD}"/>
    <cellStyle name="20% - Accent3 12 3 3 3" xfId="36463" xr:uid="{F2776228-E533-431D-A53D-9A487A73B9BA}"/>
    <cellStyle name="20% - Accent3 12 3 4" xfId="14433" xr:uid="{6D918B0D-CC0A-4B90-A8E9-63F3362915B2}"/>
    <cellStyle name="20% - Accent3 12 3 5" xfId="25282" xr:uid="{26C73DBB-1615-4F66-B929-35959D7E82ED}"/>
    <cellStyle name="20% - Accent3 12 3 6" xfId="31432" xr:uid="{B0DF3542-9600-4164-872A-CEDF397CA2EF}"/>
    <cellStyle name="20% - Accent3 12 3 7" xfId="40556" xr:uid="{9E1FF727-B35C-45D4-81D5-5D1427558957}"/>
    <cellStyle name="20% - Accent3 12 4" xfId="3794" xr:uid="{60BCABA5-E06A-4E4E-913B-D02D27118D22}"/>
    <cellStyle name="20% - Accent3 12 4 2" xfId="7033" xr:uid="{515BB6CC-516E-4AFC-BC47-752E6DA60585}"/>
    <cellStyle name="20% - Accent3 12 4 2 2" xfId="18471" xr:uid="{DED203DF-AF69-485D-8F5F-BD7FB113CC0B}"/>
    <cellStyle name="20% - Accent3 12 4 2 3" xfId="29320" xr:uid="{F6A81CBC-FFEE-469E-B867-5FB8CD3B1DFE}"/>
    <cellStyle name="20% - Accent3 12 4 2 4" xfId="37659" xr:uid="{C5427C4A-241D-4281-8BD3-DFBFC04F6B45}"/>
    <cellStyle name="20% - Accent3 12 4 2 5" xfId="44594" xr:uid="{B4155C74-176B-42F9-B594-D6B383A92ACA}"/>
    <cellStyle name="20% - Accent3 12 4 3" xfId="9298" xr:uid="{B7F9181F-A06C-4791-BD96-55889258A288}"/>
    <cellStyle name="20% - Accent3 12 4 3 2" xfId="20440" xr:uid="{81FD6C50-DAD1-48E0-A43F-4A3A8FAA4CE2}"/>
    <cellStyle name="20% - Accent3 12 4 3 3" xfId="33848" xr:uid="{83FBCC3D-BDEF-49FC-819D-689D7C04F91B}"/>
    <cellStyle name="20% - Accent3 12 4 4" xfId="15415" xr:uid="{F93AD1D6-1377-4D09-A966-D0EB718553C4}"/>
    <cellStyle name="20% - Accent3 12 4 5" xfId="26264" xr:uid="{E6C21EBC-9B4E-4973-9E37-A38E1AEB6F39}"/>
    <cellStyle name="20% - Accent3 12 4 6" xfId="32594" xr:uid="{16B18E58-FB54-4FF5-BF87-921C33CB9C8B}"/>
    <cellStyle name="20% - Accent3 12 4 7" xfId="41538" xr:uid="{CAA03DB9-5E31-46E1-A3D7-9BEE1E33E9EF}"/>
    <cellStyle name="20% - Accent3 12 5" xfId="4342" xr:uid="{5B6C13FC-B03F-46B4-AD6D-52F444F9D4FD}"/>
    <cellStyle name="20% - Accent3 12 5 2" xfId="7398" xr:uid="{3491B994-DE7E-4E11-8CC3-CCF3CDADC977}"/>
    <cellStyle name="20% - Accent3 12 5 2 2" xfId="18836" xr:uid="{5DA4EF21-CE87-4A6A-AF54-FC2E71DA790B}"/>
    <cellStyle name="20% - Accent3 12 5 2 3" xfId="29685" xr:uid="{B94256CB-BDEA-4D8C-8F53-3A1BCB1E9742}"/>
    <cellStyle name="20% - Accent3 12 5 2 4" xfId="35677" xr:uid="{985765F6-92A1-4665-BC9A-94DE18BF34D8}"/>
    <cellStyle name="20% - Accent3 12 5 2 5" xfId="44959" xr:uid="{0EEB9097-6FB2-4D64-94A2-EF2940E34E6A}"/>
    <cellStyle name="20% - Accent3 12 5 3" xfId="15780" xr:uid="{30E28DE4-436F-4053-BD4A-8A53F8E35474}"/>
    <cellStyle name="20% - Accent3 12 5 4" xfId="26629" xr:uid="{5A8C08C7-EAB7-4D82-B9A0-F40AE03F8816}"/>
    <cellStyle name="20% - Accent3 12 5 5" xfId="32590" xr:uid="{DEE75946-9D5F-42CF-8B23-A6E10F161620}"/>
    <cellStyle name="20% - Accent3 12 5 6" xfId="41903" xr:uid="{77049B8E-3291-4705-87D2-A4E80CFDA176}"/>
    <cellStyle name="20% - Accent3 12 6" xfId="4704" xr:uid="{725468F0-CDB6-4EAB-B33A-7C3EEF91FC0E}"/>
    <cellStyle name="20% - Accent3 12 6 2" xfId="7760" xr:uid="{B483E671-B23F-4297-B93F-74ECEE00CF44}"/>
    <cellStyle name="20% - Accent3 12 6 2 2" xfId="19198" xr:uid="{17858BF0-DCFC-4DB7-B8AA-B4608B08B1AD}"/>
    <cellStyle name="20% - Accent3 12 6 2 3" xfId="30047" xr:uid="{0CD3C31E-1EF4-45F9-8647-135CDBF66DDF}"/>
    <cellStyle name="20% - Accent3 12 6 2 4" xfId="45321" xr:uid="{849ACEF1-7C31-4C19-BBEA-35E27455E963}"/>
    <cellStyle name="20% - Accent3 12 6 3" xfId="16142" xr:uid="{09E58245-D7B2-4743-A73A-CF0355449554}"/>
    <cellStyle name="20% - Accent3 12 6 4" xfId="26991" xr:uid="{2FA31F31-11E7-4C87-841F-9E87E0CB0997}"/>
    <cellStyle name="20% - Accent3 12 6 5" xfId="42265" xr:uid="{22EE5E07-97A7-4484-A61A-B7458513930C}"/>
    <cellStyle name="20% - Accent3 12 7" xfId="5071" xr:uid="{5BAFC0CC-3807-4513-B7FD-E6F6065602B4}"/>
    <cellStyle name="20% - Accent3 12 7 2" xfId="16509" xr:uid="{21966F62-85A4-45CE-BBD7-7D66BED43C02}"/>
    <cellStyle name="20% - Accent3 12 7 3" xfId="27358" xr:uid="{E301354B-0FBD-40E9-80E4-824D552EB703}"/>
    <cellStyle name="20% - Accent3 12 7 4" xfId="42632" xr:uid="{00186008-9851-4187-AEE5-CD24F66C2F11}"/>
    <cellStyle name="20% - Accent3 12 8" xfId="13453" xr:uid="{3F4908BA-A2E4-44DD-9C32-B07EEDF63B4A}"/>
    <cellStyle name="20% - Accent3 12 9" xfId="24302" xr:uid="{0AECC420-5716-4DB8-B9BC-FB1EF1E84F9B}"/>
    <cellStyle name="20% - Accent3 13" xfId="267" xr:uid="{242D75F8-831C-4F9B-8436-FEAB841E03D2}"/>
    <cellStyle name="20% - Accent3 13 10" xfId="30519" xr:uid="{FA4E77DE-2D55-425B-8A3A-483A384D94D3}"/>
    <cellStyle name="20% - Accent3 13 11" xfId="39577" xr:uid="{7D108DD9-49C8-4D01-8592-7F4F94210D16}"/>
    <cellStyle name="20% - Accent3 13 2" xfId="2326" xr:uid="{DBB4134F-08F6-4004-8860-3265F211F690}"/>
    <cellStyle name="20% - Accent3 13 2 2" xfId="3307" xr:uid="{98E8E347-816A-41FC-8287-67C984335647}"/>
    <cellStyle name="20% - Accent3 13 2 2 2" xfId="6545" xr:uid="{EB5020AA-AC95-42C7-B3D6-5A92C2473FBD}"/>
    <cellStyle name="20% - Accent3 13 2 2 2 2" xfId="9299" xr:uid="{9B036ADA-320E-4E48-B20D-E89F4BB14D0C}"/>
    <cellStyle name="20% - Accent3 13 2 2 2 2 2" xfId="20441" xr:uid="{426D5D5F-7DB4-4CC6-9FE0-4D6D015EF2EE}"/>
    <cellStyle name="20% - Accent3 13 2 2 2 2 3" xfId="38445" xr:uid="{3AF8EB92-FE41-4806-94B8-082F7CA829D5}"/>
    <cellStyle name="20% - Accent3 13 2 2 2 3" xfId="9300" xr:uid="{546D4809-9D33-4052-8E84-9CD2B5E3197A}"/>
    <cellStyle name="20% - Accent3 13 2 2 2 3 2" xfId="20442" xr:uid="{AE370D62-24CE-412C-BFE5-573B9368B081}"/>
    <cellStyle name="20% - Accent3 13 2 2 2 3 3" xfId="34478" xr:uid="{407A302F-5657-44F7-9200-C453C5231D93}"/>
    <cellStyle name="20% - Accent3 13 2 2 2 4" xfId="17983" xr:uid="{5D74D6A1-8960-4351-843C-694F09D49378}"/>
    <cellStyle name="20% - Accent3 13 2 2 2 5" xfId="28832" xr:uid="{87EB00E6-A2D0-4965-8138-4C34F144D87F}"/>
    <cellStyle name="20% - Accent3 13 2 2 2 6" xfId="32597" xr:uid="{22BDB829-6755-4F85-A7B7-1B3E096F2A87}"/>
    <cellStyle name="20% - Accent3 13 2 2 2 7" xfId="44106" xr:uid="{56FC3DD6-59E5-412A-9157-1270556FEE88}"/>
    <cellStyle name="20% - Accent3 13 2 2 3" xfId="9301" xr:uid="{C79BA5F7-4B43-4F58-8793-C5AD21181127}"/>
    <cellStyle name="20% - Accent3 13 2 2 3 2" xfId="20443" xr:uid="{A1CB8001-3692-44B4-BFEE-8C643FC0D9CA}"/>
    <cellStyle name="20% - Accent3 13 2 2 3 3" xfId="36464" xr:uid="{EB56BC2B-795C-4DC9-9C83-46BA0D9AE006}"/>
    <cellStyle name="20% - Accent3 13 2 2 4" xfId="14927" xr:uid="{FC867186-4115-4473-8BC0-9AEB3096DE9A}"/>
    <cellStyle name="20% - Accent3 13 2 2 5" xfId="25776" xr:uid="{587B9E93-A994-41B7-8C7C-150553597684}"/>
    <cellStyle name="20% - Accent3 13 2 2 6" xfId="31926" xr:uid="{2A5059EE-F21E-468D-AC04-3604B0F4E4DD}"/>
    <cellStyle name="20% - Accent3 13 2 2 7" xfId="41050" xr:uid="{1737A6C3-168A-4389-94C7-AC6E2B8CE894}"/>
    <cellStyle name="20% - Accent3 13 2 3" xfId="5565" xr:uid="{7D0E6EE6-64E0-4026-A47E-3839BEB96B5F}"/>
    <cellStyle name="20% - Accent3 13 2 3 2" xfId="9302" xr:uid="{BCB59940-CB52-4B63-87B1-A80CD078DE66}"/>
    <cellStyle name="20% - Accent3 13 2 3 2 2" xfId="20444" xr:uid="{C869FF80-5CE6-4BDC-A329-512E922E9F1D}"/>
    <cellStyle name="20% - Accent3 13 2 3 2 3" xfId="37916" xr:uid="{4A711802-07FA-42D5-A72B-4CECEE261A74}"/>
    <cellStyle name="20% - Accent3 13 2 3 3" xfId="9303" xr:uid="{A06C23FA-8414-4E68-903C-66F74CFED5C8}"/>
    <cellStyle name="20% - Accent3 13 2 3 3 2" xfId="20445" xr:uid="{9FDFFDDC-0953-4027-BC33-EF48AEE99C68}"/>
    <cellStyle name="20% - Accent3 13 2 3 3 3" xfId="33961" xr:uid="{E5CA8AF8-5E87-4A0A-989E-49A06E91C10B}"/>
    <cellStyle name="20% - Accent3 13 2 3 4" xfId="17003" xr:uid="{1200480C-46BD-4F3C-9AF7-920DD6F6064C}"/>
    <cellStyle name="20% - Accent3 13 2 3 5" xfId="27852" xr:uid="{E736C9FA-D81D-43B7-BDDF-3F32648878FB}"/>
    <cellStyle name="20% - Accent3 13 2 3 6" xfId="32596" xr:uid="{0FC6F44B-B0EC-4770-8AA5-833BF572A8DD}"/>
    <cellStyle name="20% - Accent3 13 2 3 7" xfId="43126" xr:uid="{9073DB0B-3C91-498E-8F19-D0C8B55322D6}"/>
    <cellStyle name="20% - Accent3 13 2 4" xfId="9304" xr:uid="{01A68AB1-86BA-4D72-A857-F4A6AC45CF9A}"/>
    <cellStyle name="20% - Accent3 13 2 4 2" xfId="20446" xr:uid="{0406AE4E-0032-4816-82A5-FF4B62577F92}"/>
    <cellStyle name="20% - Accent3 13 2 4 3" xfId="35933" xr:uid="{D7922EA6-7ECE-4680-A8AC-DC2D9300324B}"/>
    <cellStyle name="20% - Accent3 13 2 5" xfId="13947" xr:uid="{019E67AF-127C-4375-863D-AD93F9FF41DC}"/>
    <cellStyle name="20% - Accent3 13 2 6" xfId="24796" xr:uid="{36F24317-DBA0-4740-852E-0777F12335A9}"/>
    <cellStyle name="20% - Accent3 13 2 7" xfId="30946" xr:uid="{B77A49F5-720A-4458-B5BA-7259A00A4FCA}"/>
    <cellStyle name="20% - Accent3 13 2 8" xfId="40070" xr:uid="{578C2F74-7420-4CA3-8375-2A940C656396}"/>
    <cellStyle name="20% - Accent3 13 3" xfId="2814" xr:uid="{BF94D3D2-7573-4B31-8D16-F7AC483C0F56}"/>
    <cellStyle name="20% - Accent3 13 3 2" xfId="6052" xr:uid="{99087988-0B71-454B-9F18-7D5E446185E4}"/>
    <cellStyle name="20% - Accent3 13 3 2 2" xfId="9305" xr:uid="{ACAFC57C-F625-45D9-AFD4-EEF53938E63D}"/>
    <cellStyle name="20% - Accent3 13 3 2 2 2" xfId="20447" xr:uid="{E5A364F7-C8A8-4A36-955F-59CEFC121752}"/>
    <cellStyle name="20% - Accent3 13 3 2 2 3" xfId="38446" xr:uid="{43D0D816-F068-42BC-A544-FF2B20B93F8D}"/>
    <cellStyle name="20% - Accent3 13 3 2 3" xfId="9306" xr:uid="{A3991895-7757-4837-BC21-25453BC4FDC5}"/>
    <cellStyle name="20% - Accent3 13 3 2 3 2" xfId="20448" xr:uid="{0E00426A-9FF6-4239-A061-244BE55E19DF}"/>
    <cellStyle name="20% - Accent3 13 3 2 3 3" xfId="34479" xr:uid="{B1EF0DFE-355B-4291-A83C-0E3B0448692F}"/>
    <cellStyle name="20% - Accent3 13 3 2 4" xfId="17490" xr:uid="{D8FA5B4C-C148-40E5-B6B3-B1F6B2217CDB}"/>
    <cellStyle name="20% - Accent3 13 3 2 5" xfId="28339" xr:uid="{482697BE-B320-4C8A-BCAB-8923A64680F0}"/>
    <cellStyle name="20% - Accent3 13 3 2 6" xfId="32598" xr:uid="{A74AFABE-10EE-4490-AEFD-C7350A3B58E9}"/>
    <cellStyle name="20% - Accent3 13 3 2 7" xfId="43613" xr:uid="{8245D31B-594F-48B9-B9CD-2782FBBA2B16}"/>
    <cellStyle name="20% - Accent3 13 3 3" xfId="9307" xr:uid="{E04C897E-B632-4C92-A6B8-192404D3DC22}"/>
    <cellStyle name="20% - Accent3 13 3 3 2" xfId="20449" xr:uid="{9B359E5F-3748-49B7-95AF-A8D8D0210A5C}"/>
    <cellStyle name="20% - Accent3 13 3 3 3" xfId="36465" xr:uid="{FF2B2A09-17AC-458F-9B73-0B2B7DBA8832}"/>
    <cellStyle name="20% - Accent3 13 3 4" xfId="14434" xr:uid="{FA5E87ED-3CFE-4D01-86AA-6AA183DBB05F}"/>
    <cellStyle name="20% - Accent3 13 3 5" xfId="25283" xr:uid="{9109C2C2-0B41-4B99-AB28-B45B1214F095}"/>
    <cellStyle name="20% - Accent3 13 3 6" xfId="31433" xr:uid="{51BB797E-481C-4A45-9198-882E345035FE}"/>
    <cellStyle name="20% - Accent3 13 3 7" xfId="40557" xr:uid="{E1C7D137-A842-40C8-9864-54A6B315E285}"/>
    <cellStyle name="20% - Accent3 13 4" xfId="3795" xr:uid="{FAEE6CD3-7A1F-4458-867B-76770119C034}"/>
    <cellStyle name="20% - Accent3 13 4 2" xfId="7034" xr:uid="{8AD5E973-FCAA-4890-BCE7-46D11C66B328}"/>
    <cellStyle name="20% - Accent3 13 4 2 2" xfId="18472" xr:uid="{54C023DF-AC30-444B-B694-5B651F57ABD6}"/>
    <cellStyle name="20% - Accent3 13 4 2 3" xfId="29321" xr:uid="{D3C61798-1683-47BF-B65E-5D8D088C524A}"/>
    <cellStyle name="20% - Accent3 13 4 2 4" xfId="37660" xr:uid="{AAC68B1A-63A1-4A08-BB1C-9AF144192B39}"/>
    <cellStyle name="20% - Accent3 13 4 2 5" xfId="44595" xr:uid="{E269DFF9-6CBF-4FFD-AC7F-9B7B66E8B1F5}"/>
    <cellStyle name="20% - Accent3 13 4 3" xfId="9308" xr:uid="{D561B06B-C6B8-4C43-A62A-476FB1E17833}"/>
    <cellStyle name="20% - Accent3 13 4 3 2" xfId="20450" xr:uid="{4E33DAA2-6CEF-475C-B699-54EF929AC25E}"/>
    <cellStyle name="20% - Accent3 13 4 3 3" xfId="33849" xr:uid="{5E046E21-E0E7-404B-9515-1044791945C6}"/>
    <cellStyle name="20% - Accent3 13 4 4" xfId="15416" xr:uid="{4A5DF538-3204-439C-92F3-5CA73BDA1A49}"/>
    <cellStyle name="20% - Accent3 13 4 5" xfId="26265" xr:uid="{1025C078-E293-4650-8ADA-7CD04F3617F9}"/>
    <cellStyle name="20% - Accent3 13 4 6" xfId="32599" xr:uid="{C28EC23B-EF4F-4A06-9AD4-C3AE0EE06A15}"/>
    <cellStyle name="20% - Accent3 13 4 7" xfId="41539" xr:uid="{9D04DB47-853F-44C5-80F4-1B3DAA53A5F4}"/>
    <cellStyle name="20% - Accent3 13 5" xfId="4343" xr:uid="{F1602943-5A09-4DC6-BE44-CE5C998F10BB}"/>
    <cellStyle name="20% - Accent3 13 5 2" xfId="7399" xr:uid="{0CD46F6C-BCD6-4D0B-8CFD-2343B47BF00A}"/>
    <cellStyle name="20% - Accent3 13 5 2 2" xfId="18837" xr:uid="{B60C24B1-B266-45BE-B3A1-1BE0D9E5EE43}"/>
    <cellStyle name="20% - Accent3 13 5 2 3" xfId="29686" xr:uid="{1F11C139-5290-4C0F-ADF1-AB6E515C8403}"/>
    <cellStyle name="20% - Accent3 13 5 2 4" xfId="35678" xr:uid="{090D64F6-62EC-4639-946A-B8532B128936}"/>
    <cellStyle name="20% - Accent3 13 5 2 5" xfId="44960" xr:uid="{F4C2A154-40E3-4E79-BAE5-8C3BCC9CA1B8}"/>
    <cellStyle name="20% - Accent3 13 5 3" xfId="15781" xr:uid="{78E1D425-904F-415E-933F-9C617B4EB7E0}"/>
    <cellStyle name="20% - Accent3 13 5 4" xfId="26630" xr:uid="{643FF6B7-A327-43EA-ACFB-0C342117E162}"/>
    <cellStyle name="20% - Accent3 13 5 5" xfId="32595" xr:uid="{7A6F41FC-D007-4167-9B2D-E757DB645451}"/>
    <cellStyle name="20% - Accent3 13 5 6" xfId="41904" xr:uid="{C33973A9-4C27-4211-BAFE-AFCB1BD9DA4C}"/>
    <cellStyle name="20% - Accent3 13 6" xfId="4705" xr:uid="{599A565F-966C-48C0-85BA-39FCBB2EE985}"/>
    <cellStyle name="20% - Accent3 13 6 2" xfId="7761" xr:uid="{26AF195C-0009-4D29-AFCA-4408749CEF24}"/>
    <cellStyle name="20% - Accent3 13 6 2 2" xfId="19199" xr:uid="{BFBDF28A-747C-4005-AAF0-FC8FB6123EDB}"/>
    <cellStyle name="20% - Accent3 13 6 2 3" xfId="30048" xr:uid="{AF254596-BD69-474C-84CC-178CF34A92C7}"/>
    <cellStyle name="20% - Accent3 13 6 2 4" xfId="45322" xr:uid="{278135D9-C3DC-45B5-B7BB-265709BB6EF4}"/>
    <cellStyle name="20% - Accent3 13 6 3" xfId="16143" xr:uid="{10E0509F-22C0-48A5-891A-7346914F3BDF}"/>
    <cellStyle name="20% - Accent3 13 6 4" xfId="26992" xr:uid="{D1315178-60F4-4B67-9D05-DCBAAF1780F2}"/>
    <cellStyle name="20% - Accent3 13 6 5" xfId="42266" xr:uid="{65B2CBC2-42C7-45D9-88A1-1B69A20D17CA}"/>
    <cellStyle name="20% - Accent3 13 7" xfId="5072" xr:uid="{A897C2B0-E81F-4F01-A69E-053EF3063576}"/>
    <cellStyle name="20% - Accent3 13 7 2" xfId="16510" xr:uid="{05522E7D-39E3-40E3-84D1-C0A16B98BC31}"/>
    <cellStyle name="20% - Accent3 13 7 3" xfId="27359" xr:uid="{20505D6C-777C-4936-868F-ECD1F0D224AA}"/>
    <cellStyle name="20% - Accent3 13 7 4" xfId="42633" xr:uid="{B7E877B4-161C-4B18-8CB2-0087C0997D93}"/>
    <cellStyle name="20% - Accent3 13 8" xfId="13454" xr:uid="{D73DD844-7F18-4939-98E3-B66F0F689773}"/>
    <cellStyle name="20% - Accent3 13 9" xfId="24303" xr:uid="{CC8E9E7E-BBB4-41B3-B3D2-C972C51E0EF7}"/>
    <cellStyle name="20% - Accent3 14" xfId="268" xr:uid="{049AC4E8-5DFB-494B-9216-F0A28D4B259F}"/>
    <cellStyle name="20% - Accent3 14 10" xfId="30520" xr:uid="{F5174CF8-C99D-4685-8662-C0EFC887A4CF}"/>
    <cellStyle name="20% - Accent3 14 11" xfId="39578" xr:uid="{2E36FA1F-E2E6-4DD2-AD7A-2B2E3109CAF8}"/>
    <cellStyle name="20% - Accent3 14 2" xfId="2327" xr:uid="{0B3A76D3-CD67-4EF4-BFE1-5ED293C6094D}"/>
    <cellStyle name="20% - Accent3 14 2 2" xfId="3308" xr:uid="{7DB72871-B99B-4676-8F31-0906DE89E223}"/>
    <cellStyle name="20% - Accent3 14 2 2 2" xfId="6546" xr:uid="{CC41DEBC-C40C-4002-B656-7E2437D8C950}"/>
    <cellStyle name="20% - Accent3 14 2 2 2 2" xfId="9309" xr:uid="{06531A0F-7B5D-49BC-926D-C0F8AB776B7D}"/>
    <cellStyle name="20% - Accent3 14 2 2 2 2 2" xfId="20451" xr:uid="{274E6792-CB10-4A3D-B080-6A9EAE58EF8E}"/>
    <cellStyle name="20% - Accent3 14 2 2 2 2 3" xfId="38447" xr:uid="{B8632B7D-EA94-47D6-8183-53A0A1486537}"/>
    <cellStyle name="20% - Accent3 14 2 2 2 3" xfId="9310" xr:uid="{827C53AD-85D0-4D7E-A174-60E34D50F586}"/>
    <cellStyle name="20% - Accent3 14 2 2 2 3 2" xfId="20452" xr:uid="{87691D3B-164C-4638-BF1D-F05E0E6763DA}"/>
    <cellStyle name="20% - Accent3 14 2 2 2 3 3" xfId="34480" xr:uid="{D5D5B5A1-875F-4468-8ED8-D5B79E187CDE}"/>
    <cellStyle name="20% - Accent3 14 2 2 2 4" xfId="17984" xr:uid="{0161A54B-2872-404E-9F06-E5016F231B1F}"/>
    <cellStyle name="20% - Accent3 14 2 2 2 5" xfId="28833" xr:uid="{EB416C02-1AA1-451A-9A57-6BBAC29E6F1A}"/>
    <cellStyle name="20% - Accent3 14 2 2 2 6" xfId="32602" xr:uid="{E8ED56FD-E783-4031-8D9C-43F4D3E67E01}"/>
    <cellStyle name="20% - Accent3 14 2 2 2 7" xfId="44107" xr:uid="{D430DB8A-7422-4262-9E69-0422A0112666}"/>
    <cellStyle name="20% - Accent3 14 2 2 3" xfId="9311" xr:uid="{7184DB12-9639-4DD6-84B8-F16553BB5A34}"/>
    <cellStyle name="20% - Accent3 14 2 2 3 2" xfId="20453" xr:uid="{A191CF6E-67D1-43D6-8C5F-5EC512705BB4}"/>
    <cellStyle name="20% - Accent3 14 2 2 3 3" xfId="36466" xr:uid="{C3E5DC96-7195-4A89-AA57-E04D06E3B61C}"/>
    <cellStyle name="20% - Accent3 14 2 2 4" xfId="14928" xr:uid="{762BC4D4-3AAD-452B-960F-04585717781F}"/>
    <cellStyle name="20% - Accent3 14 2 2 5" xfId="25777" xr:uid="{377223DC-B9C9-4C86-855C-88D735B92AE5}"/>
    <cellStyle name="20% - Accent3 14 2 2 6" xfId="31927" xr:uid="{F7E2B8A4-2C98-45DB-9A73-59C9DD87F127}"/>
    <cellStyle name="20% - Accent3 14 2 2 7" xfId="41051" xr:uid="{44C0D5F0-3542-4CB9-BB32-7246F446E737}"/>
    <cellStyle name="20% - Accent3 14 2 3" xfId="5566" xr:uid="{5B6B9A9C-5559-4FBA-85B8-A940EC693B98}"/>
    <cellStyle name="20% - Accent3 14 2 3 2" xfId="9312" xr:uid="{74EC59C6-A3BB-4713-AA25-4E1A13F1C1BE}"/>
    <cellStyle name="20% - Accent3 14 2 3 2 2" xfId="20454" xr:uid="{3A68D051-D9BC-4F74-9EAE-1F0AB0DAC4A6}"/>
    <cellStyle name="20% - Accent3 14 2 3 2 3" xfId="37917" xr:uid="{5FAEE28D-5989-4D63-BBD8-427953C5A3B4}"/>
    <cellStyle name="20% - Accent3 14 2 3 3" xfId="9313" xr:uid="{0992D1F1-1A77-4D5B-A392-BD7C876F3DE4}"/>
    <cellStyle name="20% - Accent3 14 2 3 3 2" xfId="20455" xr:uid="{2E4C807E-6A84-4370-AEC6-EE66F1D0CE86}"/>
    <cellStyle name="20% - Accent3 14 2 3 3 3" xfId="33962" xr:uid="{EB08D349-DEFE-455A-AD80-6C5D33F171BC}"/>
    <cellStyle name="20% - Accent3 14 2 3 4" xfId="17004" xr:uid="{3C1EFDB0-0B75-4C18-B257-804D1E6B8097}"/>
    <cellStyle name="20% - Accent3 14 2 3 5" xfId="27853" xr:uid="{0473B6A7-7C45-4419-8B28-F335AF09F52E}"/>
    <cellStyle name="20% - Accent3 14 2 3 6" xfId="32601" xr:uid="{05A73A3A-50F9-43BF-9FDA-60971A24273F}"/>
    <cellStyle name="20% - Accent3 14 2 3 7" xfId="43127" xr:uid="{52F58CA7-7F96-44CA-B66A-B6495A9F173D}"/>
    <cellStyle name="20% - Accent3 14 2 4" xfId="9314" xr:uid="{79C900C4-A8E0-44B0-A033-E81F12D56F9A}"/>
    <cellStyle name="20% - Accent3 14 2 4 2" xfId="20456" xr:uid="{1E9617F7-49A7-4539-BDDC-F9A95F3C45AA}"/>
    <cellStyle name="20% - Accent3 14 2 4 3" xfId="35934" xr:uid="{8876FB3D-B8CB-43B5-A55F-2C1814104318}"/>
    <cellStyle name="20% - Accent3 14 2 5" xfId="13948" xr:uid="{65255C15-770E-4F80-8054-F6CB3AA3A53D}"/>
    <cellStyle name="20% - Accent3 14 2 6" xfId="24797" xr:uid="{66255421-499D-4158-8E53-5E67D5C80626}"/>
    <cellStyle name="20% - Accent3 14 2 7" xfId="30947" xr:uid="{52497EA6-26B3-4FA2-8773-CA3896613F9B}"/>
    <cellStyle name="20% - Accent3 14 2 8" xfId="40071" xr:uid="{4D1DDEB2-72F6-4AB7-95DE-9B34CAE5779B}"/>
    <cellStyle name="20% - Accent3 14 3" xfId="2815" xr:uid="{ECEAFDAC-3868-4CFE-9787-8BF5B6BABFEB}"/>
    <cellStyle name="20% - Accent3 14 3 2" xfId="6053" xr:uid="{F4391EA0-3ECF-4752-8F93-3AE34D497107}"/>
    <cellStyle name="20% - Accent3 14 3 2 2" xfId="9315" xr:uid="{DF96DD55-AC84-45AD-9F8D-3C1CF0AD8091}"/>
    <cellStyle name="20% - Accent3 14 3 2 2 2" xfId="20457" xr:uid="{5CE5EBC9-BDB8-4962-9E31-C78AC6B7E64E}"/>
    <cellStyle name="20% - Accent3 14 3 2 2 3" xfId="38448" xr:uid="{096BCDB5-1FE9-4A9E-A542-B61159EEEF58}"/>
    <cellStyle name="20% - Accent3 14 3 2 3" xfId="9316" xr:uid="{6B93E438-9649-4B6B-9F69-64B234719319}"/>
    <cellStyle name="20% - Accent3 14 3 2 3 2" xfId="20458" xr:uid="{46110617-6A6B-4C40-92E2-C6E3188242F0}"/>
    <cellStyle name="20% - Accent3 14 3 2 3 3" xfId="34481" xr:uid="{D20846F4-1037-4BE2-91C4-D12B091290BA}"/>
    <cellStyle name="20% - Accent3 14 3 2 4" xfId="17491" xr:uid="{9287915F-54BB-474B-8808-AB46DDFCB1F1}"/>
    <cellStyle name="20% - Accent3 14 3 2 5" xfId="28340" xr:uid="{5C24AA29-E2F7-4930-B2D9-6568695B6721}"/>
    <cellStyle name="20% - Accent3 14 3 2 6" xfId="32603" xr:uid="{892A5777-A72D-4DA8-944D-95F0E10EFACC}"/>
    <cellStyle name="20% - Accent3 14 3 2 7" xfId="43614" xr:uid="{16B3D587-DC73-4491-B47B-C1D680C5EB2E}"/>
    <cellStyle name="20% - Accent3 14 3 3" xfId="9317" xr:uid="{043638B0-EB6A-4754-8EE4-F29335511AFB}"/>
    <cellStyle name="20% - Accent3 14 3 3 2" xfId="20459" xr:uid="{54D8AC24-BEF9-4283-AD7B-CE2AE294C7BE}"/>
    <cellStyle name="20% - Accent3 14 3 3 3" xfId="36467" xr:uid="{98182F99-7549-48B8-AC32-10411D8BD973}"/>
    <cellStyle name="20% - Accent3 14 3 4" xfId="14435" xr:uid="{291E1241-133D-4410-84EC-60DFC565A96E}"/>
    <cellStyle name="20% - Accent3 14 3 5" xfId="25284" xr:uid="{D7FA2F70-A201-4C8B-9BD9-745819902769}"/>
    <cellStyle name="20% - Accent3 14 3 6" xfId="31434" xr:uid="{B64E9470-8541-4930-9EC1-C1CA5D16BCD3}"/>
    <cellStyle name="20% - Accent3 14 3 7" xfId="40558" xr:uid="{5CC718E3-5B82-402A-B870-BD1D1984379A}"/>
    <cellStyle name="20% - Accent3 14 4" xfId="3796" xr:uid="{F9ABD7AC-BD59-4A79-A7BB-260C7216A42C}"/>
    <cellStyle name="20% - Accent3 14 4 2" xfId="7035" xr:uid="{DB406689-2C58-4C6B-84EC-C8BAF998F7F0}"/>
    <cellStyle name="20% - Accent3 14 4 2 2" xfId="18473" xr:uid="{23081A84-09DC-45E9-9040-881092C5C724}"/>
    <cellStyle name="20% - Accent3 14 4 2 3" xfId="29322" xr:uid="{3E8B8D86-4464-404A-B78E-32DE5E9BA398}"/>
    <cellStyle name="20% - Accent3 14 4 2 4" xfId="37661" xr:uid="{5B9B834B-4C0B-4B73-9F91-D304B5685BBE}"/>
    <cellStyle name="20% - Accent3 14 4 2 5" xfId="44596" xr:uid="{75E936C9-528B-433F-BC50-AB9D345B3308}"/>
    <cellStyle name="20% - Accent3 14 4 3" xfId="9318" xr:uid="{0A7E0ED6-F894-45BB-A0E0-095D4F43B32F}"/>
    <cellStyle name="20% - Accent3 14 4 3 2" xfId="20460" xr:uid="{B215D45B-983E-43A3-97D8-D409C018A648}"/>
    <cellStyle name="20% - Accent3 14 4 3 3" xfId="33850" xr:uid="{550D51C5-2B12-4D2E-AD6C-8090108A5C5A}"/>
    <cellStyle name="20% - Accent3 14 4 4" xfId="15417" xr:uid="{C4E4B6AF-48D9-4945-B0C7-C1905EF4DEB5}"/>
    <cellStyle name="20% - Accent3 14 4 5" xfId="26266" xr:uid="{7193881C-1439-4936-B3C8-C53C9EEE4AD2}"/>
    <cellStyle name="20% - Accent3 14 4 6" xfId="32604" xr:uid="{5C3E7071-A54E-4B46-89E2-1461F4FEBC1D}"/>
    <cellStyle name="20% - Accent3 14 4 7" xfId="41540" xr:uid="{1938EAA1-295B-42D2-9C76-5CF4FB6C2801}"/>
    <cellStyle name="20% - Accent3 14 5" xfId="4344" xr:uid="{0C7F41E6-923B-4885-9CD6-B9C3A78B7AD9}"/>
    <cellStyle name="20% - Accent3 14 5 2" xfId="7400" xr:uid="{9BE35B46-FB3F-4DBF-BD34-534883CA184C}"/>
    <cellStyle name="20% - Accent3 14 5 2 2" xfId="18838" xr:uid="{786D1A88-B2AB-4A57-AB87-595BF4B6008E}"/>
    <cellStyle name="20% - Accent3 14 5 2 3" xfId="29687" xr:uid="{8BFF55FE-BB5E-4114-A73A-30E1F500D49E}"/>
    <cellStyle name="20% - Accent3 14 5 2 4" xfId="35679" xr:uid="{EF036105-BCF9-4E49-9DAF-9D62B4BEB65F}"/>
    <cellStyle name="20% - Accent3 14 5 2 5" xfId="44961" xr:uid="{F8113395-DB0D-4A5B-B398-BD469C90B0CF}"/>
    <cellStyle name="20% - Accent3 14 5 3" xfId="15782" xr:uid="{9ED7FB9B-51F2-4ED9-8B9A-D24AD10DB791}"/>
    <cellStyle name="20% - Accent3 14 5 4" xfId="26631" xr:uid="{66781BA3-13EB-484B-A925-53602922D857}"/>
    <cellStyle name="20% - Accent3 14 5 5" xfId="32600" xr:uid="{186F43A6-6787-4C25-8C2E-FDAF33853947}"/>
    <cellStyle name="20% - Accent3 14 5 6" xfId="41905" xr:uid="{72D4AE8B-47FA-4A51-8189-6097C17EDEC5}"/>
    <cellStyle name="20% - Accent3 14 6" xfId="4706" xr:uid="{F83EF82D-C046-4BF9-B409-8C291FC89D97}"/>
    <cellStyle name="20% - Accent3 14 6 2" xfId="7762" xr:uid="{C43F4848-3FB0-45D3-A906-41C9E7DED58F}"/>
    <cellStyle name="20% - Accent3 14 6 2 2" xfId="19200" xr:uid="{160893C0-05EE-464F-B0AA-9835C56E9840}"/>
    <cellStyle name="20% - Accent3 14 6 2 3" xfId="30049" xr:uid="{747988E8-966C-4F86-AD3E-05F352B36B74}"/>
    <cellStyle name="20% - Accent3 14 6 2 4" xfId="45323" xr:uid="{B0469F99-2BEC-4876-9DEC-51DC3647A063}"/>
    <cellStyle name="20% - Accent3 14 6 3" xfId="16144" xr:uid="{3A58CE48-429A-4A20-9026-BCB99B429D3D}"/>
    <cellStyle name="20% - Accent3 14 6 4" xfId="26993" xr:uid="{F1A1FFF0-04CA-4F5E-B60C-3E09AF47CE4D}"/>
    <cellStyle name="20% - Accent3 14 6 5" xfId="42267" xr:uid="{A12F1516-5029-4D63-B94D-95DCB3E04E44}"/>
    <cellStyle name="20% - Accent3 14 7" xfId="5073" xr:uid="{C6220547-2087-44F9-860F-6798D70C9E29}"/>
    <cellStyle name="20% - Accent3 14 7 2" xfId="16511" xr:uid="{ABC49270-B698-4196-9261-2DA8266CC510}"/>
    <cellStyle name="20% - Accent3 14 7 3" xfId="27360" xr:uid="{9287B031-C7F0-409D-A6F1-80D35D09B8B3}"/>
    <cellStyle name="20% - Accent3 14 7 4" xfId="42634" xr:uid="{D7880975-E01E-42CF-9256-B0DF7C290C3E}"/>
    <cellStyle name="20% - Accent3 14 8" xfId="13455" xr:uid="{97B63F2C-612A-4E21-8B16-61A63C487EF2}"/>
    <cellStyle name="20% - Accent3 14 9" xfId="24304" xr:uid="{FDE8DDE0-1BEF-4722-B7E8-3EC3810AF87D}"/>
    <cellStyle name="20% - Accent3 15" xfId="269" xr:uid="{007C1C07-D9F5-44E4-AAA7-1A933238D20C}"/>
    <cellStyle name="20% - Accent3 15 10" xfId="30521" xr:uid="{9C96776B-C847-4186-AAD9-5DBB6164C450}"/>
    <cellStyle name="20% - Accent3 15 11" xfId="39579" xr:uid="{D6C932CD-B06D-46D6-BFD6-0B7BD05A44C0}"/>
    <cellStyle name="20% - Accent3 15 2" xfId="2328" xr:uid="{5160B645-A7FF-4333-878F-D10F8BDDBC4B}"/>
    <cellStyle name="20% - Accent3 15 2 2" xfId="3309" xr:uid="{EC8F992C-98BE-407A-8261-4C585DCE1B46}"/>
    <cellStyle name="20% - Accent3 15 2 2 2" xfId="6547" xr:uid="{9C33488D-CF7B-442D-B98F-1CB606F565AD}"/>
    <cellStyle name="20% - Accent3 15 2 2 2 2" xfId="9319" xr:uid="{3D43F9D8-7EAF-4CFE-891F-588696910FA4}"/>
    <cellStyle name="20% - Accent3 15 2 2 2 2 2" xfId="20461" xr:uid="{D584B6A2-1618-46D8-9D13-0224EFA61BE7}"/>
    <cellStyle name="20% - Accent3 15 2 2 2 2 3" xfId="38449" xr:uid="{3E13C582-E572-483F-ABAD-0AE987D0E199}"/>
    <cellStyle name="20% - Accent3 15 2 2 2 3" xfId="9320" xr:uid="{C921D8B4-539B-4512-AF09-7DFF052B1087}"/>
    <cellStyle name="20% - Accent3 15 2 2 2 3 2" xfId="20462" xr:uid="{531F1EBF-A961-4E79-B76D-58646C09A304}"/>
    <cellStyle name="20% - Accent3 15 2 2 2 3 3" xfId="34482" xr:uid="{B21DFDF8-46F3-4B1F-9CF3-825625E39DE0}"/>
    <cellStyle name="20% - Accent3 15 2 2 2 4" xfId="17985" xr:uid="{AF232C90-574C-4435-8679-88E9C15AE6F0}"/>
    <cellStyle name="20% - Accent3 15 2 2 2 5" xfId="28834" xr:uid="{BE068791-AD97-47B9-A7AF-F17FA375A50E}"/>
    <cellStyle name="20% - Accent3 15 2 2 2 6" xfId="32607" xr:uid="{17ABE3C2-47FD-4CB3-81CD-402CBB34B4BB}"/>
    <cellStyle name="20% - Accent3 15 2 2 2 7" xfId="44108" xr:uid="{FBA70A84-7761-4063-AE06-9ECFDF31EFA0}"/>
    <cellStyle name="20% - Accent3 15 2 2 3" xfId="9321" xr:uid="{1513C33E-9720-45D4-AA32-F9F6BF9D38C5}"/>
    <cellStyle name="20% - Accent3 15 2 2 3 2" xfId="20463" xr:uid="{9FDE3B37-6353-41EA-9CBC-D2C1576F9736}"/>
    <cellStyle name="20% - Accent3 15 2 2 3 3" xfId="36468" xr:uid="{86088C6C-C6D3-4985-A282-F54769BE49EA}"/>
    <cellStyle name="20% - Accent3 15 2 2 4" xfId="14929" xr:uid="{400368F9-C4F7-4F21-82BE-7A2C151C5FA1}"/>
    <cellStyle name="20% - Accent3 15 2 2 5" xfId="25778" xr:uid="{049531DE-A83B-4B75-ABF1-FD2E54A5839E}"/>
    <cellStyle name="20% - Accent3 15 2 2 6" xfId="31928" xr:uid="{E28A2F9D-C468-4AB4-9DA1-D15F1C2C3A85}"/>
    <cellStyle name="20% - Accent3 15 2 2 7" xfId="41052" xr:uid="{092FECD8-57EB-4C45-8810-1B869244773C}"/>
    <cellStyle name="20% - Accent3 15 2 3" xfId="5567" xr:uid="{B82EF46B-E944-4631-BCD1-2553ACEFB966}"/>
    <cellStyle name="20% - Accent3 15 2 3 2" xfId="9322" xr:uid="{E376E950-F8E1-4882-8E0B-70E8AC0A1F90}"/>
    <cellStyle name="20% - Accent3 15 2 3 2 2" xfId="20464" xr:uid="{E7185469-E090-4AB4-AC5F-E740C6DDE5E9}"/>
    <cellStyle name="20% - Accent3 15 2 3 2 3" xfId="37918" xr:uid="{76636ABA-53F1-4907-B0DC-A6340772537E}"/>
    <cellStyle name="20% - Accent3 15 2 3 3" xfId="9323" xr:uid="{A7F719ED-EBC8-42D9-B0DF-69860F87CE48}"/>
    <cellStyle name="20% - Accent3 15 2 3 3 2" xfId="20465" xr:uid="{81F29F17-0452-4879-85DD-17F67BBAB18F}"/>
    <cellStyle name="20% - Accent3 15 2 3 3 3" xfId="33963" xr:uid="{925706EC-BA47-4DE0-815F-B7BA78659B6B}"/>
    <cellStyle name="20% - Accent3 15 2 3 4" xfId="17005" xr:uid="{9A5405FB-5CC4-44FB-B287-963A4F9C3F1C}"/>
    <cellStyle name="20% - Accent3 15 2 3 5" xfId="27854" xr:uid="{DC63FA41-402D-4611-A741-4936BAA8A0A3}"/>
    <cellStyle name="20% - Accent3 15 2 3 6" xfId="32606" xr:uid="{0232C0BB-21A0-44FE-AB5E-DA42DA58FC87}"/>
    <cellStyle name="20% - Accent3 15 2 3 7" xfId="43128" xr:uid="{4C88E20B-C983-4043-BC11-94961BCEF72A}"/>
    <cellStyle name="20% - Accent3 15 2 4" xfId="9324" xr:uid="{A4C2D500-97A8-4971-BC3C-B131D0EB12DF}"/>
    <cellStyle name="20% - Accent3 15 2 4 2" xfId="20466" xr:uid="{C9DCF924-808A-48F8-8187-131A39FE0FEB}"/>
    <cellStyle name="20% - Accent3 15 2 4 3" xfId="35935" xr:uid="{F775020D-7043-4FCB-9C36-29E241FC7529}"/>
    <cellStyle name="20% - Accent3 15 2 5" xfId="13949" xr:uid="{9550E37A-7F9F-4A42-883F-E3BF511DA6E4}"/>
    <cellStyle name="20% - Accent3 15 2 6" xfId="24798" xr:uid="{483905D3-021B-47F2-B785-9F337DB37271}"/>
    <cellStyle name="20% - Accent3 15 2 7" xfId="30948" xr:uid="{14D1D76E-435D-4269-9DF4-22BA57B97F5C}"/>
    <cellStyle name="20% - Accent3 15 2 8" xfId="40072" xr:uid="{6D294E9D-AA7A-41B6-B326-3D7291E6D6A4}"/>
    <cellStyle name="20% - Accent3 15 3" xfId="2816" xr:uid="{B0E87AEF-D8DB-407D-A46C-962E60D2D5EF}"/>
    <cellStyle name="20% - Accent3 15 3 2" xfId="6054" xr:uid="{2BAEBFE6-4FC5-44E0-9897-5E0C0167FDE0}"/>
    <cellStyle name="20% - Accent3 15 3 2 2" xfId="9325" xr:uid="{F275BA4B-6FD1-45F4-A8F4-1BBFE9AB8751}"/>
    <cellStyle name="20% - Accent3 15 3 2 2 2" xfId="20467" xr:uid="{BDD0FC66-3948-4EFA-A833-F8C09B270D5C}"/>
    <cellStyle name="20% - Accent3 15 3 2 2 3" xfId="38450" xr:uid="{BF4A70D7-97A6-4DEB-BEE8-C505D03F25BE}"/>
    <cellStyle name="20% - Accent3 15 3 2 3" xfId="9326" xr:uid="{EB4766DF-24FD-4791-BB02-7B4E1217C643}"/>
    <cellStyle name="20% - Accent3 15 3 2 3 2" xfId="20468" xr:uid="{E6704B74-C58A-45B6-A5E0-357C3FE00655}"/>
    <cellStyle name="20% - Accent3 15 3 2 3 3" xfId="34483" xr:uid="{BC671DD2-A417-494F-AEB0-7E6579FC8E29}"/>
    <cellStyle name="20% - Accent3 15 3 2 4" xfId="17492" xr:uid="{D6BA51BB-E498-4820-9295-2E332B64C4B9}"/>
    <cellStyle name="20% - Accent3 15 3 2 5" xfId="28341" xr:uid="{E2810060-F935-4F03-A878-C125BCE84D03}"/>
    <cellStyle name="20% - Accent3 15 3 2 6" xfId="32608" xr:uid="{62DD4793-06CE-4D7B-A63C-93572B72FBB2}"/>
    <cellStyle name="20% - Accent3 15 3 2 7" xfId="43615" xr:uid="{9091E02E-3BB0-4BDB-A545-1B472C239289}"/>
    <cellStyle name="20% - Accent3 15 3 3" xfId="9327" xr:uid="{B1699829-F5BF-48E9-9822-6C491B9EB567}"/>
    <cellStyle name="20% - Accent3 15 3 3 2" xfId="20469" xr:uid="{8BACEC62-CFE5-4D61-92B0-9E42DA238292}"/>
    <cellStyle name="20% - Accent3 15 3 3 3" xfId="36469" xr:uid="{0D3A1DDF-A172-4578-A02F-CBB8D49E7EC4}"/>
    <cellStyle name="20% - Accent3 15 3 4" xfId="14436" xr:uid="{ADCA1B29-19F2-49AC-BE6A-5EB48B949527}"/>
    <cellStyle name="20% - Accent3 15 3 5" xfId="25285" xr:uid="{BDD98C57-20DA-4AD1-AA55-B745A59F27F5}"/>
    <cellStyle name="20% - Accent3 15 3 6" xfId="31435" xr:uid="{4A244207-00BC-4564-A30F-666D9EB4844D}"/>
    <cellStyle name="20% - Accent3 15 3 7" xfId="40559" xr:uid="{173F9D08-0440-4131-8065-23E5ED5BCF73}"/>
    <cellStyle name="20% - Accent3 15 4" xfId="3797" xr:uid="{98E758C1-FC02-40B0-824C-E43DCED84CBD}"/>
    <cellStyle name="20% - Accent3 15 4 2" xfId="7036" xr:uid="{2FB2B353-8E87-409F-803D-121E92FDAD9D}"/>
    <cellStyle name="20% - Accent3 15 4 2 2" xfId="18474" xr:uid="{B8583A07-AA17-411E-9476-23ADB2CD5204}"/>
    <cellStyle name="20% - Accent3 15 4 2 3" xfId="29323" xr:uid="{06FA9148-ABD9-4509-A9A5-E9085F4CF846}"/>
    <cellStyle name="20% - Accent3 15 4 2 4" xfId="37662" xr:uid="{8798EBDD-AC96-43F3-AA2F-2FAF5FBE0D74}"/>
    <cellStyle name="20% - Accent3 15 4 2 5" xfId="44597" xr:uid="{6105D7B8-50AA-4107-9C45-55A2A26D2A1C}"/>
    <cellStyle name="20% - Accent3 15 4 3" xfId="9328" xr:uid="{0F9E8D7C-B140-4E1A-A78B-F7EDFF0587E4}"/>
    <cellStyle name="20% - Accent3 15 4 3 2" xfId="20470" xr:uid="{95BA16C0-5550-461D-9A10-D1E1CCEA2754}"/>
    <cellStyle name="20% - Accent3 15 4 3 3" xfId="33851" xr:uid="{87DF93E3-1060-4E8C-99EF-7FE01538F6A6}"/>
    <cellStyle name="20% - Accent3 15 4 4" xfId="15418" xr:uid="{DAE3575E-FF06-4833-BC69-9B8683AA0A03}"/>
    <cellStyle name="20% - Accent3 15 4 5" xfId="26267" xr:uid="{CB76862C-113E-405E-B821-A1F0976DDF9C}"/>
    <cellStyle name="20% - Accent3 15 4 6" xfId="32609" xr:uid="{33D37E47-594E-49E6-99A6-97FCF00C0F80}"/>
    <cellStyle name="20% - Accent3 15 4 7" xfId="41541" xr:uid="{BA9A97CE-DE6E-41AF-9DB2-5682C7E02377}"/>
    <cellStyle name="20% - Accent3 15 5" xfId="4345" xr:uid="{6C139D8C-29FB-4EAD-9B6C-B0A8AC7C2DC5}"/>
    <cellStyle name="20% - Accent3 15 5 2" xfId="7401" xr:uid="{B6E84DFD-B8E0-45A2-9F6F-F31175280BEE}"/>
    <cellStyle name="20% - Accent3 15 5 2 2" xfId="18839" xr:uid="{2E005EDF-9441-4E1C-B4B3-AC26ACF328F4}"/>
    <cellStyle name="20% - Accent3 15 5 2 3" xfId="29688" xr:uid="{AB169B7A-1806-409D-A3C2-B00E4E35C16D}"/>
    <cellStyle name="20% - Accent3 15 5 2 4" xfId="35680" xr:uid="{0373C981-2AB7-4F2B-A0E0-180E5F25E1E6}"/>
    <cellStyle name="20% - Accent3 15 5 2 5" xfId="44962" xr:uid="{EDEFAAD0-2E77-4EE4-B774-45D48C116A5B}"/>
    <cellStyle name="20% - Accent3 15 5 3" xfId="15783" xr:uid="{792B0F61-1320-43AA-8455-71A84E5E0AC3}"/>
    <cellStyle name="20% - Accent3 15 5 4" xfId="26632" xr:uid="{C12FAD32-2203-40BC-84B7-74682B05A1F2}"/>
    <cellStyle name="20% - Accent3 15 5 5" xfId="32605" xr:uid="{372A11CC-A420-4ACC-B7EB-8C948C612AA3}"/>
    <cellStyle name="20% - Accent3 15 5 6" xfId="41906" xr:uid="{14AEFD0C-11AA-46FB-BCBE-3F9353F4E941}"/>
    <cellStyle name="20% - Accent3 15 6" xfId="4707" xr:uid="{13F7A9B7-3AD7-4AC1-8284-DFECE5768391}"/>
    <cellStyle name="20% - Accent3 15 6 2" xfId="7763" xr:uid="{65BD8D42-503A-43A6-8C00-92930702170F}"/>
    <cellStyle name="20% - Accent3 15 6 2 2" xfId="19201" xr:uid="{3920EA6D-067B-4780-96F6-892995E15224}"/>
    <cellStyle name="20% - Accent3 15 6 2 3" xfId="30050" xr:uid="{4E15D4FB-6E0D-435A-B5CB-9CBFEE435113}"/>
    <cellStyle name="20% - Accent3 15 6 2 4" xfId="45324" xr:uid="{8930C8B3-E4B6-4E47-B393-162C0F5F29C0}"/>
    <cellStyle name="20% - Accent3 15 6 3" xfId="16145" xr:uid="{8FE04390-A957-4651-B384-6470144173F0}"/>
    <cellStyle name="20% - Accent3 15 6 4" xfId="26994" xr:uid="{316A3C00-74A3-4912-80BC-CD9492949010}"/>
    <cellStyle name="20% - Accent3 15 6 5" xfId="42268" xr:uid="{7697DD44-A0E4-40ED-B3E1-29463BA71A28}"/>
    <cellStyle name="20% - Accent3 15 7" xfId="5074" xr:uid="{4AEBF3B5-C22D-4922-A4EE-6B7379F14FDE}"/>
    <cellStyle name="20% - Accent3 15 7 2" xfId="16512" xr:uid="{35EDBC84-9ABC-41FF-8EAC-FE4652CDBD88}"/>
    <cellStyle name="20% - Accent3 15 7 3" xfId="27361" xr:uid="{8DDA0400-14A1-4430-ABE9-944E49345B97}"/>
    <cellStyle name="20% - Accent3 15 7 4" xfId="42635" xr:uid="{4CD86301-1ACA-42DA-A115-5C89F5F6E2BA}"/>
    <cellStyle name="20% - Accent3 15 8" xfId="13456" xr:uid="{F7961961-3F23-4B2F-83F0-43433AB96314}"/>
    <cellStyle name="20% - Accent3 15 9" xfId="24305" xr:uid="{E7465933-1C13-4F6D-8F89-ABE83DDF5C98}"/>
    <cellStyle name="20% - Accent3 16" xfId="270" xr:uid="{B6120EB1-083C-476E-9F17-BCD245130498}"/>
    <cellStyle name="20% - Accent3 16 10" xfId="30522" xr:uid="{6083A2F8-AA37-47CE-8ED9-77D4C9B513C1}"/>
    <cellStyle name="20% - Accent3 16 11" xfId="39580" xr:uid="{F5D6409A-F1E8-474F-B9A7-6562B9FFC945}"/>
    <cellStyle name="20% - Accent3 16 2" xfId="2329" xr:uid="{DDB8CC7C-91C2-4041-8605-ABA3EA71086C}"/>
    <cellStyle name="20% - Accent3 16 2 2" xfId="3310" xr:uid="{85FEED50-E6A7-4843-925F-BBDEE22402B9}"/>
    <cellStyle name="20% - Accent3 16 2 2 2" xfId="6548" xr:uid="{DCB7EB37-5803-4144-9AFC-E49DC9BF1F0A}"/>
    <cellStyle name="20% - Accent3 16 2 2 2 2" xfId="9329" xr:uid="{0127BA61-E825-4AAD-A569-578772F5960A}"/>
    <cellStyle name="20% - Accent3 16 2 2 2 2 2" xfId="20471" xr:uid="{4A2B4E7C-0CA9-47B8-A228-70D0E2EB251E}"/>
    <cellStyle name="20% - Accent3 16 2 2 2 2 3" xfId="38451" xr:uid="{581F894A-C689-4EB4-98F5-4BB6652A5811}"/>
    <cellStyle name="20% - Accent3 16 2 2 2 3" xfId="9330" xr:uid="{D41D1B3F-A3BD-4AFC-AF0F-1354B8F3E4A4}"/>
    <cellStyle name="20% - Accent3 16 2 2 2 3 2" xfId="20472" xr:uid="{6CD68428-1967-4DC9-97EF-CFBE510D0CCF}"/>
    <cellStyle name="20% - Accent3 16 2 2 2 3 3" xfId="34484" xr:uid="{5FC01899-7216-48CD-9975-199F853F9CF7}"/>
    <cellStyle name="20% - Accent3 16 2 2 2 4" xfId="17986" xr:uid="{D30EBE9B-FEC8-465B-83F5-31A1199DAF3E}"/>
    <cellStyle name="20% - Accent3 16 2 2 2 5" xfId="28835" xr:uid="{2A979643-F4C4-4A63-9639-911F5D16F7A4}"/>
    <cellStyle name="20% - Accent3 16 2 2 2 6" xfId="32612" xr:uid="{9D659726-A064-4623-8BD3-59D74C7C23EF}"/>
    <cellStyle name="20% - Accent3 16 2 2 2 7" xfId="44109" xr:uid="{FE7796A5-9F71-47FB-A5E4-5B467BBC66E2}"/>
    <cellStyle name="20% - Accent3 16 2 2 3" xfId="9331" xr:uid="{07EEC29E-0652-4931-8061-487C0144C9E7}"/>
    <cellStyle name="20% - Accent3 16 2 2 3 2" xfId="20473" xr:uid="{1A4AA5AF-65AC-4964-ADED-2B8B1A7EB09A}"/>
    <cellStyle name="20% - Accent3 16 2 2 3 3" xfId="36470" xr:uid="{D9B53264-1D02-419B-BEFA-24E658D29E29}"/>
    <cellStyle name="20% - Accent3 16 2 2 4" xfId="14930" xr:uid="{319F205D-568E-4CC7-96F3-27836A0BD7C7}"/>
    <cellStyle name="20% - Accent3 16 2 2 5" xfId="25779" xr:uid="{25DE3E8B-94B5-4763-80F0-B96F346EF464}"/>
    <cellStyle name="20% - Accent3 16 2 2 6" xfId="31929" xr:uid="{48395217-EA52-477C-931C-695ADA3510C5}"/>
    <cellStyle name="20% - Accent3 16 2 2 7" xfId="41053" xr:uid="{CE284799-5EC0-4B99-A466-80A666E28791}"/>
    <cellStyle name="20% - Accent3 16 2 3" xfId="5568" xr:uid="{0BE98566-7835-4612-896C-50D23C3DEEBA}"/>
    <cellStyle name="20% - Accent3 16 2 3 2" xfId="9332" xr:uid="{ABEA7D96-E465-4F1F-9106-16EF9F24D43D}"/>
    <cellStyle name="20% - Accent3 16 2 3 2 2" xfId="20474" xr:uid="{D6C66895-57F0-4067-A8F5-924E1652C17A}"/>
    <cellStyle name="20% - Accent3 16 2 3 2 3" xfId="37919" xr:uid="{69F261E7-3711-41C5-8178-C50321F8B7A2}"/>
    <cellStyle name="20% - Accent3 16 2 3 3" xfId="9333" xr:uid="{434FA08D-92B4-43E1-8A24-F7E8FF9ADBD6}"/>
    <cellStyle name="20% - Accent3 16 2 3 3 2" xfId="20475" xr:uid="{AAB9A81E-8877-46C4-9373-E23B3362FBB3}"/>
    <cellStyle name="20% - Accent3 16 2 3 3 3" xfId="33964" xr:uid="{3FA90AD9-0007-4589-AE89-33548C200BEA}"/>
    <cellStyle name="20% - Accent3 16 2 3 4" xfId="17006" xr:uid="{AAE33C38-3811-453C-B0DF-AF5E4784C243}"/>
    <cellStyle name="20% - Accent3 16 2 3 5" xfId="27855" xr:uid="{9AE735B3-68CE-467C-93C2-83755C40B09A}"/>
    <cellStyle name="20% - Accent3 16 2 3 6" xfId="32611" xr:uid="{E459A4C6-09C0-4EAF-94A3-94B732CFBEE7}"/>
    <cellStyle name="20% - Accent3 16 2 3 7" xfId="43129" xr:uid="{35AFD204-AEAB-4CEC-906A-9F0AEDE36A08}"/>
    <cellStyle name="20% - Accent3 16 2 4" xfId="9334" xr:uid="{DEE9B976-36F0-4B2E-B62A-82C60F7C7B2B}"/>
    <cellStyle name="20% - Accent3 16 2 4 2" xfId="20476" xr:uid="{65584E35-267D-4847-9474-8CE262C8107B}"/>
    <cellStyle name="20% - Accent3 16 2 4 3" xfId="35936" xr:uid="{5A39585A-CFD8-4BC8-95A6-F435D3361148}"/>
    <cellStyle name="20% - Accent3 16 2 5" xfId="13950" xr:uid="{98308359-2024-4957-A961-5CCCA4D400DA}"/>
    <cellStyle name="20% - Accent3 16 2 6" xfId="24799" xr:uid="{893ED529-E347-4A45-9A42-70E36A272C57}"/>
    <cellStyle name="20% - Accent3 16 2 7" xfId="30949" xr:uid="{9DC29374-2446-467D-8BE9-E21B4415CB53}"/>
    <cellStyle name="20% - Accent3 16 2 8" xfId="40073" xr:uid="{3994ACBD-CCB7-450B-8A9C-D5F089F60B19}"/>
    <cellStyle name="20% - Accent3 16 3" xfId="2817" xr:uid="{7923EBAE-9A1A-4503-88DB-1789A0BD4B68}"/>
    <cellStyle name="20% - Accent3 16 3 2" xfId="6055" xr:uid="{BEAD98A3-75C9-460A-9959-9098575DFFDE}"/>
    <cellStyle name="20% - Accent3 16 3 2 2" xfId="9335" xr:uid="{D95A221C-7323-40B9-BBA6-3D988405CE15}"/>
    <cellStyle name="20% - Accent3 16 3 2 2 2" xfId="20477" xr:uid="{C9080F0A-44F9-4029-B9F7-B3D4EF8BBBF1}"/>
    <cellStyle name="20% - Accent3 16 3 2 2 3" xfId="38452" xr:uid="{FFC060AA-ACE9-4BE5-9FED-AD602A64904C}"/>
    <cellStyle name="20% - Accent3 16 3 2 3" xfId="9336" xr:uid="{96995F62-D4C4-4AE6-AD19-9237A2632A99}"/>
    <cellStyle name="20% - Accent3 16 3 2 3 2" xfId="20478" xr:uid="{9D2C060D-9D61-4A92-9485-3461E2049F10}"/>
    <cellStyle name="20% - Accent3 16 3 2 3 3" xfId="34485" xr:uid="{21C0F456-4BB1-4E5C-8DF3-3375A748C85A}"/>
    <cellStyle name="20% - Accent3 16 3 2 4" xfId="17493" xr:uid="{B405B8CF-2664-4AD4-85C7-953BBCE8CDEC}"/>
    <cellStyle name="20% - Accent3 16 3 2 5" xfId="28342" xr:uid="{16848276-24B7-42BF-AEF0-ECF6B2CC29E7}"/>
    <cellStyle name="20% - Accent3 16 3 2 6" xfId="32613" xr:uid="{DC0E5293-A603-4F9F-8EE3-5FB52580D70E}"/>
    <cellStyle name="20% - Accent3 16 3 2 7" xfId="43616" xr:uid="{63276BBE-D1FC-4B60-9C0D-0FB94F61641A}"/>
    <cellStyle name="20% - Accent3 16 3 3" xfId="9337" xr:uid="{882E0641-46CA-46BE-8ED1-02E38C237F22}"/>
    <cellStyle name="20% - Accent3 16 3 3 2" xfId="20479" xr:uid="{7919F598-C6E8-4A19-A7EA-A9C40CE89765}"/>
    <cellStyle name="20% - Accent3 16 3 3 3" xfId="36471" xr:uid="{FB08C04F-6496-49B7-B4E7-E5B1DACBAFA7}"/>
    <cellStyle name="20% - Accent3 16 3 4" xfId="14437" xr:uid="{5FC1EBD0-EFA3-4D9B-AA79-11E7984B7E36}"/>
    <cellStyle name="20% - Accent3 16 3 5" xfId="25286" xr:uid="{DAE3443F-0A70-4881-BC1E-B678C26E33E2}"/>
    <cellStyle name="20% - Accent3 16 3 6" xfId="31436" xr:uid="{30513B96-646E-4EC6-AF4C-370A3AF371E2}"/>
    <cellStyle name="20% - Accent3 16 3 7" xfId="40560" xr:uid="{EEB2F064-F570-4E3F-A95F-7BEB07C7A6BA}"/>
    <cellStyle name="20% - Accent3 16 4" xfId="3798" xr:uid="{BB81DB65-2FEA-4C9B-BDFE-A9BE6372188F}"/>
    <cellStyle name="20% - Accent3 16 4 2" xfId="7037" xr:uid="{E2FDF16B-9131-471C-BCD7-6605AAFF0D2C}"/>
    <cellStyle name="20% - Accent3 16 4 2 2" xfId="18475" xr:uid="{4ADFD83E-A68F-42D0-89E5-063BF0F674A0}"/>
    <cellStyle name="20% - Accent3 16 4 2 3" xfId="29324" xr:uid="{5B881FF9-91CD-4E1B-A8F0-532E6138F28D}"/>
    <cellStyle name="20% - Accent3 16 4 2 4" xfId="37663" xr:uid="{6B3818F2-CC12-42D5-AC0A-D4901AE9CD0A}"/>
    <cellStyle name="20% - Accent3 16 4 2 5" xfId="44598" xr:uid="{3151E57C-5F49-4D64-A6E5-82C3435FDEB7}"/>
    <cellStyle name="20% - Accent3 16 4 3" xfId="9338" xr:uid="{1AFD1660-9A92-4DE8-8338-E00E05934429}"/>
    <cellStyle name="20% - Accent3 16 4 3 2" xfId="20480" xr:uid="{71E4757E-B9C3-47C8-B547-829A2BD1C070}"/>
    <cellStyle name="20% - Accent3 16 4 3 3" xfId="33852" xr:uid="{FC3744AD-694A-4D53-874F-89D4F0C81BDB}"/>
    <cellStyle name="20% - Accent3 16 4 4" xfId="15419" xr:uid="{A2AFB248-FDFD-4103-A5B2-D548071D6DE4}"/>
    <cellStyle name="20% - Accent3 16 4 5" xfId="26268" xr:uid="{DAF692E9-5D2E-4BAB-A852-D2471DC5DB92}"/>
    <cellStyle name="20% - Accent3 16 4 6" xfId="32614" xr:uid="{ED91C081-4FFA-49FE-8975-5ADFC4BA532E}"/>
    <cellStyle name="20% - Accent3 16 4 7" xfId="41542" xr:uid="{B57D10A4-1728-4B77-B76A-3C00EAA96AD0}"/>
    <cellStyle name="20% - Accent3 16 5" xfId="4346" xr:uid="{6CE3A227-02FA-4A9F-AA40-6F257D14037A}"/>
    <cellStyle name="20% - Accent3 16 5 2" xfId="7402" xr:uid="{FB42C64F-84B6-4374-8E7F-1AF246A100C8}"/>
    <cellStyle name="20% - Accent3 16 5 2 2" xfId="18840" xr:uid="{438DAA85-CAF9-42A8-8AF9-210C93D32CB7}"/>
    <cellStyle name="20% - Accent3 16 5 2 3" xfId="29689" xr:uid="{6678C271-3005-4B23-B65B-4365672516B8}"/>
    <cellStyle name="20% - Accent3 16 5 2 4" xfId="35681" xr:uid="{2106F0E9-9D78-438A-84AA-C55332323816}"/>
    <cellStyle name="20% - Accent3 16 5 2 5" xfId="44963" xr:uid="{2C2E7748-9E61-4149-93EC-08808647C869}"/>
    <cellStyle name="20% - Accent3 16 5 3" xfId="15784" xr:uid="{EEDBF57D-FF42-4D35-B5C1-911C48E77D1C}"/>
    <cellStyle name="20% - Accent3 16 5 4" xfId="26633" xr:uid="{894A5AAB-CCD6-4FD1-B5C2-FF25A7F374BC}"/>
    <cellStyle name="20% - Accent3 16 5 5" xfId="32610" xr:uid="{DC1EDFF7-BB13-4CA8-8C59-708970D63A5C}"/>
    <cellStyle name="20% - Accent3 16 5 6" xfId="41907" xr:uid="{622E448B-39AE-4280-B342-E452A9E84F6B}"/>
    <cellStyle name="20% - Accent3 16 6" xfId="4708" xr:uid="{27C35EEF-FF6C-4DB6-81F4-3AA3D30B847E}"/>
    <cellStyle name="20% - Accent3 16 6 2" xfId="7764" xr:uid="{6A51804B-456F-4ED0-A8C8-C9BAFD37AAA4}"/>
    <cellStyle name="20% - Accent3 16 6 2 2" xfId="19202" xr:uid="{DA27A45C-B474-430A-BBEC-4A60F42D1049}"/>
    <cellStyle name="20% - Accent3 16 6 2 3" xfId="30051" xr:uid="{B60CA881-DB66-4893-9A0B-7E2C60BF4698}"/>
    <cellStyle name="20% - Accent3 16 6 2 4" xfId="45325" xr:uid="{56FB78EA-9158-4801-9E3C-8E80C2A68116}"/>
    <cellStyle name="20% - Accent3 16 6 3" xfId="16146" xr:uid="{DE1ACE78-6261-43FE-BE18-0D9896F19F78}"/>
    <cellStyle name="20% - Accent3 16 6 4" xfId="26995" xr:uid="{FDD0F9F0-A319-4B7F-AE26-B0247B8443CE}"/>
    <cellStyle name="20% - Accent3 16 6 5" xfId="42269" xr:uid="{F30835D6-F0B1-4EC7-8136-B2F72AAB2CBF}"/>
    <cellStyle name="20% - Accent3 16 7" xfId="5075" xr:uid="{58D9ACC9-CE4A-4E2D-867E-949917542F6C}"/>
    <cellStyle name="20% - Accent3 16 7 2" xfId="16513" xr:uid="{5EA35784-4928-47FA-906B-6B7A50F14456}"/>
    <cellStyle name="20% - Accent3 16 7 3" xfId="27362" xr:uid="{2ED8DE37-1CE3-4357-9D14-9D2359B464BD}"/>
    <cellStyle name="20% - Accent3 16 7 4" xfId="42636" xr:uid="{4596A3E8-88D6-4ED4-9A45-B7E801678E5D}"/>
    <cellStyle name="20% - Accent3 16 8" xfId="13457" xr:uid="{685DDEC3-5A60-45F7-AAA6-190E3E4B05BD}"/>
    <cellStyle name="20% - Accent3 16 9" xfId="24306" xr:uid="{593F71D1-282C-45C5-B93F-A5DC5EC830B7}"/>
    <cellStyle name="20% - Accent3 17" xfId="1416" xr:uid="{F2AF1B07-39D6-48E6-8FD8-B6C940D7AF18}"/>
    <cellStyle name="20% - Accent3 18" xfId="1417" xr:uid="{36DDBDC1-E554-4185-91AA-3FFDAB2CE1F0}"/>
    <cellStyle name="20% - Accent3 19" xfId="1418" xr:uid="{4E7C0853-E997-4C7E-92FC-9F8609E75D44}"/>
    <cellStyle name="20% - Accent3 2" xfId="271" xr:uid="{9E6551E6-4B79-439C-A2EB-C475ED336E6C}"/>
    <cellStyle name="20% - Accent3 2 10" xfId="4709" xr:uid="{E2679B47-3F37-4C89-AB31-DC83CAA1EC03}"/>
    <cellStyle name="20% - Accent3 2 10 2" xfId="7765" xr:uid="{DA9331C0-4318-43B9-8A09-70A8BCF21383}"/>
    <cellStyle name="20% - Accent3 2 10 2 2" xfId="19203" xr:uid="{49E95D52-ABE3-437D-A109-496256C6D8DD}"/>
    <cellStyle name="20% - Accent3 2 10 2 3" xfId="30052" xr:uid="{73D2B7D1-A8BD-46D1-9F30-0F6E0BE0C7D3}"/>
    <cellStyle name="20% - Accent3 2 10 2 4" xfId="45326" xr:uid="{9C4009A7-F3BB-4569-966C-017FC05954C6}"/>
    <cellStyle name="20% - Accent3 2 10 3" xfId="16147" xr:uid="{A268BB83-4BF3-4B20-B5DE-EB70110D453F}"/>
    <cellStyle name="20% - Accent3 2 10 4" xfId="26996" xr:uid="{8407DE73-5C69-49FD-8106-4429807AA32A}"/>
    <cellStyle name="20% - Accent3 2 10 5" xfId="42270" xr:uid="{BF783290-8F5E-4954-99AB-9A219C1784F5}"/>
    <cellStyle name="20% - Accent3 2 11" xfId="5076" xr:uid="{4B9B0479-33E2-4CD3-AE04-91CDECB6DAC2}"/>
    <cellStyle name="20% - Accent3 2 11 2" xfId="16514" xr:uid="{F6CA8F48-7A72-42BB-8C8B-D30CB959FA71}"/>
    <cellStyle name="20% - Accent3 2 11 3" xfId="27363" xr:uid="{506097C8-1929-47E5-8C13-8E39CFC08FE8}"/>
    <cellStyle name="20% - Accent3 2 11 4" xfId="42637" xr:uid="{281EB2D4-850C-461A-B418-B59A80BD5C19}"/>
    <cellStyle name="20% - Accent3 2 12" xfId="8393" xr:uid="{41FEE570-E2E4-4D84-8065-5FA63513C116}"/>
    <cellStyle name="20% - Accent3 2 12 2" xfId="19565" xr:uid="{52DFFA04-EAB4-45F0-9AD9-1C4E836A25E9}"/>
    <cellStyle name="20% - Accent3 2 13" xfId="13458" xr:uid="{770908A6-D33A-4A5A-8842-9F8BAFEECE56}"/>
    <cellStyle name="20% - Accent3 2 14" xfId="24307" xr:uid="{9ACEBF95-E700-4CDF-B817-C9F23898DAE2}"/>
    <cellStyle name="20% - Accent3 2 15" xfId="30421" xr:uid="{CAA114C6-DADF-475F-A28D-7911A7C5C20F}"/>
    <cellStyle name="20% - Accent3 2 16" xfId="39581" xr:uid="{A476DF79-21B2-4C3A-BC9C-00B896C7F48F}"/>
    <cellStyle name="20% - Accent3 2 2" xfId="1419" xr:uid="{0D7BDFB0-EFE8-4693-9026-87AE40E04EB9}"/>
    <cellStyle name="20% - Accent3 2 2 2" xfId="8472" xr:uid="{11492248-0D62-4274-AF16-7CA433358F16}"/>
    <cellStyle name="20% - Accent3 2 2 2 2" xfId="8552" xr:uid="{352430A4-BF9F-45BF-A53C-AC7C3D3AE46F}"/>
    <cellStyle name="20% - Accent3 2 2 2 2 2" xfId="8711" xr:uid="{FD1DF773-E175-492A-BE66-E4FE9733520F}"/>
    <cellStyle name="20% - Accent3 2 2 2 2 2 2" xfId="19855" xr:uid="{47C829CD-B8AD-49B6-A517-A95B295C8830}"/>
    <cellStyle name="20% - Accent3 2 2 2 2 3" xfId="8909" xr:uid="{A2F4C443-07AD-4DD4-8BCD-1B70F690EE37}"/>
    <cellStyle name="20% - Accent3 2 2 2 2 3 2" xfId="20053" xr:uid="{6EFBA72B-00A6-49F5-B582-576B77DA4F44}"/>
    <cellStyle name="20% - Accent3 2 2 2 2 4" xfId="19697" xr:uid="{6895AD6D-1E6E-4066-AEBC-28DEF5900D46}"/>
    <cellStyle name="20% - Accent3 2 2 2 3" xfId="8632" xr:uid="{A987D9E5-E663-44D8-849A-6CBEBE8F19C0}"/>
    <cellStyle name="20% - Accent3 2 2 2 3 2" xfId="19776" xr:uid="{E6BFB09E-1BE3-4243-8DA6-F203435ABC71}"/>
    <cellStyle name="20% - Accent3 2 2 2 4" xfId="8830" xr:uid="{0B06CE87-CC4C-4761-8E1E-859CDB833AC8}"/>
    <cellStyle name="20% - Accent3 2 2 2 4 2" xfId="19974" xr:uid="{9D14FB4E-DF63-423B-B500-704A062C9F13}"/>
    <cellStyle name="20% - Accent3 2 2 2 5" xfId="19618" xr:uid="{23180D0C-D450-4AD6-A1EF-84B4C71949A9}"/>
    <cellStyle name="20% - Accent3 2 2 3" xfId="8511" xr:uid="{930D0F1A-624A-4406-BBF9-D63A6CB5637C}"/>
    <cellStyle name="20% - Accent3 2 2 3 2" xfId="8671" xr:uid="{1668D7C1-BB9D-4178-ADC5-A1A2BE3EB54B}"/>
    <cellStyle name="20% - Accent3 2 2 3 2 2" xfId="19815" xr:uid="{4FF9D2AE-B091-480A-898D-C386BDD8781A}"/>
    <cellStyle name="20% - Accent3 2 2 3 3" xfId="8869" xr:uid="{FA035133-4EE0-48B9-88EE-08348879FDB6}"/>
    <cellStyle name="20% - Accent3 2 2 3 3 2" xfId="20013" xr:uid="{CB720FF9-3014-4F15-AC93-F2DA96F348B2}"/>
    <cellStyle name="20% - Accent3 2 2 3 4" xfId="19657" xr:uid="{C696B9D2-2E15-4FAF-B326-FA53A276A7DB}"/>
    <cellStyle name="20% - Accent3 2 2 4" xfId="8750" xr:uid="{7F2233B0-29F9-4086-96C0-1711F1008032}"/>
    <cellStyle name="20% - Accent3 2 2 4 2" xfId="8948" xr:uid="{0CFFFCC8-441D-421F-9E6B-297BD47059AF}"/>
    <cellStyle name="20% - Accent3 2 2 4 2 2" xfId="20092" xr:uid="{4E12F39D-EB21-43EE-B5B3-047E11DD3121}"/>
    <cellStyle name="20% - Accent3 2 2 4 3" xfId="19894" xr:uid="{17841D3C-2028-46B4-8263-3E48095903E4}"/>
    <cellStyle name="20% - Accent3 2 2 5" xfId="8591" xr:uid="{A9555FDC-3147-43F5-B2F1-B4405A6C7329}"/>
    <cellStyle name="20% - Accent3 2 2 5 2" xfId="19736" xr:uid="{EB0D9D31-FBA4-492F-AF99-1AA38959EA12}"/>
    <cellStyle name="20% - Accent3 2 2 6" xfId="8789" xr:uid="{95816B06-2E3F-4B55-B035-4C23F3C06460}"/>
    <cellStyle name="20% - Accent3 2 2 6 2" xfId="19933" xr:uid="{CD894146-EC3C-4005-B565-2B8BACEC5031}"/>
    <cellStyle name="20% - Accent3 2 2 7" xfId="8431" xr:uid="{B8A33647-5A25-45ED-871A-2285A1B82747}"/>
    <cellStyle name="20% - Accent3 2 2 7 2" xfId="19578" xr:uid="{F52B6FA5-7BC5-4D58-B6A4-D460E94500C6}"/>
    <cellStyle name="20% - Accent3 2 3" xfId="1420" xr:uid="{AF7C1A9E-9E68-41B8-B1A9-8A55C957D6D8}"/>
    <cellStyle name="20% - Accent3 2 3 2" xfId="8485" xr:uid="{CBAA513E-A6FC-4725-B20C-1D0565E49343}"/>
    <cellStyle name="20% - Accent3 2 3 2 2" xfId="8565" xr:uid="{9B830504-26AD-47A8-9FDD-DDB991EDF2F6}"/>
    <cellStyle name="20% - Accent3 2 3 2 2 2" xfId="8724" xr:uid="{47377CF1-D8B1-422D-91E6-92A0F48CBECE}"/>
    <cellStyle name="20% - Accent3 2 3 2 2 2 2" xfId="19868" xr:uid="{35A28437-1E12-45B8-AFAD-7F6122A18F97}"/>
    <cellStyle name="20% - Accent3 2 3 2 2 3" xfId="8922" xr:uid="{1E95AA84-FD05-4E48-9612-7115F251666E}"/>
    <cellStyle name="20% - Accent3 2 3 2 2 3 2" xfId="20066" xr:uid="{79033B2A-707E-4B87-A893-BB09C4AA31B9}"/>
    <cellStyle name="20% - Accent3 2 3 2 2 4" xfId="19710" xr:uid="{5C6E501E-CD10-43AC-B2A2-8BFC52367B71}"/>
    <cellStyle name="20% - Accent3 2 3 2 3" xfId="8645" xr:uid="{17588054-36FC-4E10-9373-E1BA27C57750}"/>
    <cellStyle name="20% - Accent3 2 3 2 3 2" xfId="19789" xr:uid="{E6A70B83-FD24-48B2-8950-62D575708E7A}"/>
    <cellStyle name="20% - Accent3 2 3 2 4" xfId="8843" xr:uid="{AAADBD5D-84C3-42F5-8221-3586A67562C1}"/>
    <cellStyle name="20% - Accent3 2 3 2 4 2" xfId="19987" xr:uid="{F68DBFDE-0E6B-49CE-8428-C794DA5D893E}"/>
    <cellStyle name="20% - Accent3 2 3 2 5" xfId="19631" xr:uid="{E766CEE4-84D3-42DB-891A-7661731620E0}"/>
    <cellStyle name="20% - Accent3 2 3 3" xfId="8524" xr:uid="{ADAA242E-821C-4641-8E73-8920EAACA80C}"/>
    <cellStyle name="20% - Accent3 2 3 3 2" xfId="8684" xr:uid="{527955DA-63D4-4137-B768-FCE0B07C6629}"/>
    <cellStyle name="20% - Accent3 2 3 3 2 2" xfId="19828" xr:uid="{646D37BD-BC52-4F8F-923B-14A34FB9DDD8}"/>
    <cellStyle name="20% - Accent3 2 3 3 3" xfId="8882" xr:uid="{B9F2B215-1023-4B0A-B96C-8FCBBCCFC841}"/>
    <cellStyle name="20% - Accent3 2 3 3 3 2" xfId="20026" xr:uid="{E43F5A39-7C56-40DA-BD17-F7C073970616}"/>
    <cellStyle name="20% - Accent3 2 3 3 4" xfId="19670" xr:uid="{77776EAE-7BA3-41AA-A5AB-9C0E0CAFE6B3}"/>
    <cellStyle name="20% - Accent3 2 3 4" xfId="8763" xr:uid="{581BEF49-375F-4BF9-B8AC-10E9BC0BD0FA}"/>
    <cellStyle name="20% - Accent3 2 3 4 2" xfId="8961" xr:uid="{4BD9BC68-0A8F-4A04-9E3B-1B784EFCBAE0}"/>
    <cellStyle name="20% - Accent3 2 3 4 2 2" xfId="20105" xr:uid="{1B76EB53-33BC-436A-88A6-27125CCFE77D}"/>
    <cellStyle name="20% - Accent3 2 3 4 3" xfId="19907" xr:uid="{3633AF90-CBA0-42F8-ADFC-E4D71995AC45}"/>
    <cellStyle name="20% - Accent3 2 3 5" xfId="8604" xr:uid="{CE13230B-310B-404B-A7E3-B3B50574AB7B}"/>
    <cellStyle name="20% - Accent3 2 3 5 2" xfId="19749" xr:uid="{122E54FA-ECCF-4659-8669-C45E94BD0D88}"/>
    <cellStyle name="20% - Accent3 2 3 6" xfId="8802" xr:uid="{994CECC4-2A85-4501-B1C2-93EA2C219E91}"/>
    <cellStyle name="20% - Accent3 2 3 6 2" xfId="19946" xr:uid="{F4BD747F-957C-4703-A447-EDDF7FE3BA4A}"/>
    <cellStyle name="20% - Accent3 2 3 7" xfId="8444" xr:uid="{6243D589-46D1-4DEB-AD4C-55560E3DFB2C}"/>
    <cellStyle name="20% - Accent3 2 3 7 2" xfId="19591" xr:uid="{8B1A8865-E619-4945-8611-9558B4DBEA99}"/>
    <cellStyle name="20% - Accent3 2 4" xfId="1421" xr:uid="{4ACB82EB-5E38-4CD6-8D1C-8D71456F10B9}"/>
    <cellStyle name="20% - Accent3 2 4 2" xfId="8539" xr:uid="{35BD418A-5C31-4AF8-9D5C-2385410655C9}"/>
    <cellStyle name="20% - Accent3 2 4 2 2" xfId="8698" xr:uid="{ABC0F52D-655B-4602-A153-EFE601CF0FFC}"/>
    <cellStyle name="20% - Accent3 2 4 2 2 2" xfId="19842" xr:uid="{28E65F05-4401-40B9-855B-C9C98FD37D70}"/>
    <cellStyle name="20% - Accent3 2 4 2 3" xfId="8896" xr:uid="{835632E2-4705-40E3-9A29-54EFC6E553AD}"/>
    <cellStyle name="20% - Accent3 2 4 2 3 2" xfId="20040" xr:uid="{BB731954-3986-41E2-A4AB-1FBD5CDE2353}"/>
    <cellStyle name="20% - Accent3 2 4 2 4" xfId="19684" xr:uid="{AA770D5A-5165-4966-B381-C2E5366EAE0E}"/>
    <cellStyle name="20% - Accent3 2 4 3" xfId="8619" xr:uid="{C80FC8CB-5625-4909-8AE5-293C514B8ED4}"/>
    <cellStyle name="20% - Accent3 2 4 3 2" xfId="19763" xr:uid="{BD0A5FD6-0B90-4E7D-BD53-01BA340CC596}"/>
    <cellStyle name="20% - Accent3 2 4 4" xfId="8817" xr:uid="{E773A98A-0A70-4BC8-94D4-DBE1B788B0BA}"/>
    <cellStyle name="20% - Accent3 2 4 4 2" xfId="19961" xr:uid="{E5A50BFA-8CCA-42DF-B676-C9C464ED44DF}"/>
    <cellStyle name="20% - Accent3 2 4 5" xfId="8459" xr:uid="{90F4DE7D-BE0F-4A24-874A-A3CE23C70CCE}"/>
    <cellStyle name="20% - Accent3 2 4 5 2" xfId="19605" xr:uid="{2332B2C4-9FC7-42D3-877F-20E98EDFE004}"/>
    <cellStyle name="20% - Accent3 2 5" xfId="1422" xr:uid="{9AE8F94B-68A2-4F3C-B646-2881E90B7F4F}"/>
    <cellStyle name="20% - Accent3 2 5 2" xfId="8658" xr:uid="{413633F7-24FC-40D7-A1A3-38F486D66A04}"/>
    <cellStyle name="20% - Accent3 2 5 2 2" xfId="19802" xr:uid="{17BD1DFF-1814-4168-BC06-D7948B55DF78}"/>
    <cellStyle name="20% - Accent3 2 5 3" xfId="8856" xr:uid="{93B61698-556A-4D6F-B639-B6302E14CFBC}"/>
    <cellStyle name="20% - Accent3 2 5 3 2" xfId="20000" xr:uid="{D13DF555-6910-4CC8-A614-7A16085E35CA}"/>
    <cellStyle name="20% - Accent3 2 5 4" xfId="8498" xr:uid="{E64EEF83-8AD3-4390-AFEA-CFF4734709A6}"/>
    <cellStyle name="20% - Accent3 2 5 4 2" xfId="19644" xr:uid="{706DBD9D-FDD2-4817-8C67-1FAAB86358AE}"/>
    <cellStyle name="20% - Accent3 2 6" xfId="2330" xr:uid="{40A2C2D4-362B-4915-9A33-CB7387FE7F23}"/>
    <cellStyle name="20% - Accent3 2 6 2" xfId="3311" xr:uid="{062A8C21-4FB3-47D5-9AF4-CB0A7860F94D}"/>
    <cellStyle name="20% - Accent3 2 6 2 2" xfId="6549" xr:uid="{4AA377C0-F338-4DCB-9781-3ED2AE6DAF97}"/>
    <cellStyle name="20% - Accent3 2 6 2 2 2" xfId="9339" xr:uid="{F44CAE0A-DB7F-4735-8571-8D0E313F957E}"/>
    <cellStyle name="20% - Accent3 2 6 2 2 2 2" xfId="20481" xr:uid="{2B4A0D8C-82CE-4A0B-8E0A-F2F1B946069D}"/>
    <cellStyle name="20% - Accent3 2 6 2 2 2 3" xfId="38453" xr:uid="{7A1EB646-C9B5-4F1A-98FC-AD522C6AB587}"/>
    <cellStyle name="20% - Accent3 2 6 2 2 3" xfId="9340" xr:uid="{C79584B3-FBEC-47BE-9A25-6BAE3A815704}"/>
    <cellStyle name="20% - Accent3 2 6 2 2 3 2" xfId="20482" xr:uid="{A92613FF-1FA4-4DF9-9966-3AFE3C10443B}"/>
    <cellStyle name="20% - Accent3 2 6 2 2 3 3" xfId="34486" xr:uid="{39198D45-5A3B-448B-B06C-E916E9BB14DB}"/>
    <cellStyle name="20% - Accent3 2 6 2 2 4" xfId="17987" xr:uid="{E582B0B3-9B18-4FAE-A39C-9BE89A26A404}"/>
    <cellStyle name="20% - Accent3 2 6 2 2 5" xfId="28836" xr:uid="{B1E10FA6-82FA-4383-8B15-B6FBAFF25995}"/>
    <cellStyle name="20% - Accent3 2 6 2 2 6" xfId="32617" xr:uid="{5A7FDC31-EB53-4494-9C7E-17DE5BDA8B30}"/>
    <cellStyle name="20% - Accent3 2 6 2 2 7" xfId="44110" xr:uid="{6757A756-97EB-4039-B9C6-F1331C598ABB}"/>
    <cellStyle name="20% - Accent3 2 6 2 3" xfId="8935" xr:uid="{D429768F-6005-4B66-B565-121DF68EE60F}"/>
    <cellStyle name="20% - Accent3 2 6 2 3 2" xfId="20079" xr:uid="{010D161A-8CE9-41BD-9D47-2A5CAD723C38}"/>
    <cellStyle name="20% - Accent3 2 6 2 3 3" xfId="36472" xr:uid="{516006E8-8446-45D8-8C5E-AC453A49D093}"/>
    <cellStyle name="20% - Accent3 2 6 2 3 4" xfId="45704" xr:uid="{19B3532D-DB8E-437C-9C5C-2A7C2B373481}"/>
    <cellStyle name="20% - Accent3 2 6 2 4" xfId="14931" xr:uid="{56E6BF77-4677-49A6-B859-D2F1ABA0F599}"/>
    <cellStyle name="20% - Accent3 2 6 2 5" xfId="25780" xr:uid="{57052E3D-EA64-4BE4-9B83-9C5116478613}"/>
    <cellStyle name="20% - Accent3 2 6 2 6" xfId="31930" xr:uid="{13F44C14-AD76-459F-B633-633B3C4DAA7D}"/>
    <cellStyle name="20% - Accent3 2 6 2 7" xfId="41054" xr:uid="{D0E9F32C-22A3-4092-ACBF-6C35833A4E08}"/>
    <cellStyle name="20% - Accent3 2 6 3" xfId="5569" xr:uid="{8A2ED1DD-57BE-4B48-8A43-0E900DB68455}"/>
    <cellStyle name="20% - Accent3 2 6 3 2" xfId="9341" xr:uid="{0C5C48D5-D9F4-407C-A2D3-B0D01D62DBBA}"/>
    <cellStyle name="20% - Accent3 2 6 3 2 2" xfId="20483" xr:uid="{765EEE40-9365-4A77-89A7-6D2B62E3C92B}"/>
    <cellStyle name="20% - Accent3 2 6 3 2 3" xfId="37920" xr:uid="{4BC9F11C-E9FC-49BE-9213-B18F7674DA45}"/>
    <cellStyle name="20% - Accent3 2 6 3 3" xfId="9342" xr:uid="{E0EB92B0-8C7B-4C6C-B5E9-33013D8897BD}"/>
    <cellStyle name="20% - Accent3 2 6 3 3 2" xfId="20484" xr:uid="{9F3E8A7D-3D3C-440B-9317-DED28E3946EE}"/>
    <cellStyle name="20% - Accent3 2 6 3 3 3" xfId="33965" xr:uid="{410FEE73-8243-452D-99DB-890AC0D473F4}"/>
    <cellStyle name="20% - Accent3 2 6 3 4" xfId="17007" xr:uid="{7107C548-6F44-450D-BE52-2C49E681D4F2}"/>
    <cellStyle name="20% - Accent3 2 6 3 5" xfId="27856" xr:uid="{7F685C26-9967-4D76-A266-40750399E8F9}"/>
    <cellStyle name="20% - Accent3 2 6 3 6" xfId="32616" xr:uid="{DE2CC49F-8AD0-48AD-9345-6D92EA051D97}"/>
    <cellStyle name="20% - Accent3 2 6 3 7" xfId="43130" xr:uid="{25A18665-6E84-47F5-A323-09D24BA5BAF1}"/>
    <cellStyle name="20% - Accent3 2 6 4" xfId="8737" xr:uid="{40DB7B79-D1F5-4A08-A6DF-B84378ACA7A1}"/>
    <cellStyle name="20% - Accent3 2 6 4 2" xfId="19881" xr:uid="{60486F09-265B-4A89-83BA-F286C42F6510}"/>
    <cellStyle name="20% - Accent3 2 6 4 3" xfId="35937" xr:uid="{48A04A27-1289-481C-B3ED-3EDF75858744}"/>
    <cellStyle name="20% - Accent3 2 6 4 4" xfId="45705" xr:uid="{9A073AE3-1E1E-4951-9B6A-05031FE5185C}"/>
    <cellStyle name="20% - Accent3 2 6 5" xfId="13951" xr:uid="{779FF59C-38DC-463B-B30F-926B67E5D555}"/>
    <cellStyle name="20% - Accent3 2 6 6" xfId="24800" xr:uid="{B7E26396-65BB-4E8E-B8A0-AD462A122D9A}"/>
    <cellStyle name="20% - Accent3 2 6 7" xfId="30950" xr:uid="{00523FA4-F240-499B-9F0C-9C282951D525}"/>
    <cellStyle name="20% - Accent3 2 6 8" xfId="40074" xr:uid="{9A3C0DE5-EA96-468A-9FE0-F3CE6B005227}"/>
    <cellStyle name="20% - Accent3 2 7" xfId="2818" xr:uid="{02B7328D-FB0A-450F-9FE9-30FBA812C12C}"/>
    <cellStyle name="20% - Accent3 2 7 2" xfId="6056" xr:uid="{4C00339E-03BE-41D8-80BB-8E7FB0F84148}"/>
    <cellStyle name="20% - Accent3 2 7 2 2" xfId="9343" xr:uid="{D8B25E98-DA4A-4B29-905B-54B70B0F407B}"/>
    <cellStyle name="20% - Accent3 2 7 2 2 2" xfId="20485" xr:uid="{F04CD8F5-41DC-4103-B2E9-AA6D7F493F8C}"/>
    <cellStyle name="20% - Accent3 2 7 2 2 3" xfId="38454" xr:uid="{56293C26-83A1-48E0-9CC8-7A796F3CBF11}"/>
    <cellStyle name="20% - Accent3 2 7 2 3" xfId="9344" xr:uid="{6547D5D1-5C97-425B-8CDA-5287D79F24BD}"/>
    <cellStyle name="20% - Accent3 2 7 2 3 2" xfId="20486" xr:uid="{5E9E4D1C-6075-4F76-9086-CB388B47FAA6}"/>
    <cellStyle name="20% - Accent3 2 7 2 3 3" xfId="34487" xr:uid="{5625169C-AD95-4CC2-8010-2B3A5DF12D74}"/>
    <cellStyle name="20% - Accent3 2 7 2 4" xfId="17494" xr:uid="{10CE354F-2F03-4306-ACDB-66ABA04019D7}"/>
    <cellStyle name="20% - Accent3 2 7 2 5" xfId="28343" xr:uid="{CECC1FC3-2046-4FBA-8F6E-D4D553A05BD0}"/>
    <cellStyle name="20% - Accent3 2 7 2 6" xfId="32618" xr:uid="{795B71E8-28C4-41C5-920D-AAD1D16867F6}"/>
    <cellStyle name="20% - Accent3 2 7 2 7" xfId="43617" xr:uid="{A3C3384B-4690-4989-9F01-300ACC7ACB33}"/>
    <cellStyle name="20% - Accent3 2 7 3" xfId="8578" xr:uid="{F3AC8CAA-846F-4B2D-A4C7-9B417E04B627}"/>
    <cellStyle name="20% - Accent3 2 7 3 2" xfId="19723" xr:uid="{A1A3CA69-5811-43E4-9B30-C30561BA3174}"/>
    <cellStyle name="20% - Accent3 2 7 3 3" xfId="36473" xr:uid="{66DA9FFC-162D-4006-BA11-A16A3FA5DA4D}"/>
    <cellStyle name="20% - Accent3 2 7 3 4" xfId="45706" xr:uid="{3387B6A6-7D24-40E9-AB2D-42F49F2BA60D}"/>
    <cellStyle name="20% - Accent3 2 7 4" xfId="14438" xr:uid="{0D6D23B9-2575-471C-A225-284D3CA07A1B}"/>
    <cellStyle name="20% - Accent3 2 7 5" xfId="25287" xr:uid="{5D367F63-AF8D-4A1A-8A4A-D2037707DF7B}"/>
    <cellStyle name="20% - Accent3 2 7 6" xfId="31437" xr:uid="{C0513D84-C78F-4DCF-A8E7-57FA9AF0C660}"/>
    <cellStyle name="20% - Accent3 2 7 7" xfId="40561" xr:uid="{144F4CAF-013C-47DD-AE34-BCDDE0C1A738}"/>
    <cellStyle name="20% - Accent3 2 8" xfId="3799" xr:uid="{6CA0D61A-6D2D-4663-BBCE-69BE249E7A06}"/>
    <cellStyle name="20% - Accent3 2 8 2" xfId="7038" xr:uid="{D385F589-700C-46B7-ADC0-496008605F6B}"/>
    <cellStyle name="20% - Accent3 2 8 2 2" xfId="18476" xr:uid="{99BAA568-5F99-493C-BE1D-92DF9703F3FD}"/>
    <cellStyle name="20% - Accent3 2 8 2 3" xfId="29325" xr:uid="{3790C7A7-149F-42C9-954E-7FE46D10B8B0}"/>
    <cellStyle name="20% - Accent3 2 8 2 4" xfId="37574" xr:uid="{69259399-57AD-4C65-89F2-971B57A33B79}"/>
    <cellStyle name="20% - Accent3 2 8 2 5" xfId="44599" xr:uid="{23CD05C8-D1A7-40E3-A849-F64886FD1157}"/>
    <cellStyle name="20% - Accent3 2 8 3" xfId="8776" xr:uid="{67A240FA-F398-4249-BCF6-38FFACF408D9}"/>
    <cellStyle name="20% - Accent3 2 8 3 2" xfId="19920" xr:uid="{94060872-633F-445D-BD31-6559DE9BDA41}"/>
    <cellStyle name="20% - Accent3 2 8 3 3" xfId="33787" xr:uid="{C7C510EB-B748-4579-BAE3-CC468E485FBC}"/>
    <cellStyle name="20% - Accent3 2 8 3 4" xfId="45707" xr:uid="{883B0815-F108-486F-9E36-B7EB587D90A0}"/>
    <cellStyle name="20% - Accent3 2 8 4" xfId="15420" xr:uid="{26D71640-7F7A-4703-BB43-115E73E79108}"/>
    <cellStyle name="20% - Accent3 2 8 5" xfId="26269" xr:uid="{80100F50-BD3D-4CA2-926C-D189E5EA095C}"/>
    <cellStyle name="20% - Accent3 2 8 6" xfId="32619" xr:uid="{9C6D0DA1-CC54-46FF-9119-1F2512E3FE3A}"/>
    <cellStyle name="20% - Accent3 2 8 7" xfId="41543" xr:uid="{8FA640DD-B7A2-483D-BDF0-72FEBC706CF5}"/>
    <cellStyle name="20% - Accent3 2 9" xfId="4347" xr:uid="{05E9BBF1-7596-4C5D-B30E-84E5DD7BE181}"/>
    <cellStyle name="20% - Accent3 2 9 2" xfId="7403" xr:uid="{27C6FD2D-A2E4-4FF2-AE20-FF062AFC5C0B}"/>
    <cellStyle name="20% - Accent3 2 9 2 2" xfId="18841" xr:uid="{88396AF2-7AE7-4B78-9C31-7962961A756A}"/>
    <cellStyle name="20% - Accent3 2 9 2 3" xfId="29690" xr:uid="{C7992D48-E99B-4AFD-97D8-C5E5317136F0}"/>
    <cellStyle name="20% - Accent3 2 9 2 4" xfId="35593" xr:uid="{6AA54B16-577C-4989-AF53-01006F186E77}"/>
    <cellStyle name="20% - Accent3 2 9 2 5" xfId="44964" xr:uid="{291431DD-AEE0-4B73-8D0A-5E651C018F33}"/>
    <cellStyle name="20% - Accent3 2 9 3" xfId="15785" xr:uid="{015E4A8B-7D66-418D-A5EC-E5A461B9E56A}"/>
    <cellStyle name="20% - Accent3 2 9 4" xfId="26634" xr:uid="{DD2CAF88-D056-40EA-B42D-0130B6C6D4A9}"/>
    <cellStyle name="20% - Accent3 2 9 5" xfId="32615" xr:uid="{112C3E2C-DC64-4D7B-8934-7175C8F961FA}"/>
    <cellStyle name="20% - Accent3 2 9 6" xfId="41908" xr:uid="{2476857D-9A70-427D-9F9B-FE58832EFB8B}"/>
    <cellStyle name="20% - Accent3 20" xfId="1423" xr:uid="{2B468608-E120-40E0-9439-272B86203A63}"/>
    <cellStyle name="20% - Accent3 21" xfId="1424" xr:uid="{2C20F274-383C-407D-B62E-D4392EE1D727}"/>
    <cellStyle name="20% - Accent3 22" xfId="8107" xr:uid="{6B64B136-73A0-4711-959C-0664BEB151BF}"/>
    <cellStyle name="20% - Accent3 23" xfId="8108" xr:uid="{A57814F7-764C-481C-B11D-49DC572C22AD}"/>
    <cellStyle name="20% - Accent3 24" xfId="115" xr:uid="{2CD86B54-7B10-4131-BA0F-F45489AB44B6}"/>
    <cellStyle name="20% - Accent3 3" xfId="272" xr:uid="{7E5D4F0F-3712-4088-8A5B-5279A4E05214}"/>
    <cellStyle name="20% - Accent3 3 10" xfId="30422" xr:uid="{B749F237-59BF-4D39-894B-FC6E1ECBA1D4}"/>
    <cellStyle name="20% - Accent3 3 11" xfId="39582" xr:uid="{84DDF5CB-8FEE-4CE6-8CA1-FCB29A0CFAD2}"/>
    <cellStyle name="20% - Accent3 3 2" xfId="2331" xr:uid="{2914FF5B-E192-4D74-A699-B0A1B289A16B}"/>
    <cellStyle name="20% - Accent3 3 2 2" xfId="3312" xr:uid="{9C3F84DC-9BEB-46F2-ADFD-51CCC290E97D}"/>
    <cellStyle name="20% - Accent3 3 2 2 2" xfId="6550" xr:uid="{53DF3E28-6773-4D1C-8065-A81DF719F399}"/>
    <cellStyle name="20% - Accent3 3 2 2 2 2" xfId="9345" xr:uid="{44AB82BB-DBC4-48D4-9EA0-6EF6EEC56E33}"/>
    <cellStyle name="20% - Accent3 3 2 2 2 2 2" xfId="20487" xr:uid="{671E90DB-7216-4FA0-90FB-568A12B765AE}"/>
    <cellStyle name="20% - Accent3 3 2 2 2 2 3" xfId="38455" xr:uid="{7BE7A6DE-35E9-447D-8053-6E7B8A7418E0}"/>
    <cellStyle name="20% - Accent3 3 2 2 2 3" xfId="9346" xr:uid="{00B77399-D737-4222-9980-068E516C9E36}"/>
    <cellStyle name="20% - Accent3 3 2 2 2 3 2" xfId="20488" xr:uid="{F7AF23ED-FAFB-49B1-8BEE-3FBD1E559B31}"/>
    <cellStyle name="20% - Accent3 3 2 2 2 3 3" xfId="34488" xr:uid="{B0AF2A77-34EA-48EF-A69F-09AA1783AB25}"/>
    <cellStyle name="20% - Accent3 3 2 2 2 4" xfId="17988" xr:uid="{EA8EB1C1-DE1B-464B-856A-CD8222C032EA}"/>
    <cellStyle name="20% - Accent3 3 2 2 2 5" xfId="28837" xr:uid="{5D43C305-CDBB-44F5-B51B-1A79D551DBFE}"/>
    <cellStyle name="20% - Accent3 3 2 2 2 6" xfId="32622" xr:uid="{94B49BE3-ABB7-46E5-87F2-E7147095DD82}"/>
    <cellStyle name="20% - Accent3 3 2 2 2 7" xfId="44111" xr:uid="{40FACD7A-6C45-498E-8B11-32ABF599BC72}"/>
    <cellStyle name="20% - Accent3 3 2 2 3" xfId="9347" xr:uid="{7AC126D1-0ABE-430E-B7AC-8F767709D9EA}"/>
    <cellStyle name="20% - Accent3 3 2 2 3 2" xfId="20489" xr:uid="{E6F432FC-84B5-4389-83CC-DC5EE8384F2D}"/>
    <cellStyle name="20% - Accent3 3 2 2 3 3" xfId="36474" xr:uid="{DB0CE5B8-03F5-4C34-B2A1-CA693D68B1C3}"/>
    <cellStyle name="20% - Accent3 3 2 2 4" xfId="14932" xr:uid="{51A55B5E-E01A-4D91-AD17-A67BECCF2762}"/>
    <cellStyle name="20% - Accent3 3 2 2 5" xfId="25781" xr:uid="{4E83A294-6111-4283-A14C-D7D105A3F96D}"/>
    <cellStyle name="20% - Accent3 3 2 2 6" xfId="31931" xr:uid="{9655F53F-5A53-45FB-8814-CE9E80C015BE}"/>
    <cellStyle name="20% - Accent3 3 2 2 7" xfId="41055" xr:uid="{AD71C12A-CE47-4989-AF96-66045DD094B2}"/>
    <cellStyle name="20% - Accent3 3 2 3" xfId="5570" xr:uid="{A390A8EF-C829-43AF-BB00-1D18C29575A1}"/>
    <cellStyle name="20% - Accent3 3 2 3 2" xfId="9348" xr:uid="{17A989AF-63B5-4622-9305-C644592567D8}"/>
    <cellStyle name="20% - Accent3 3 2 3 2 2" xfId="20490" xr:uid="{AC49C43B-EFAB-4A58-BE92-96B9EB39BBCB}"/>
    <cellStyle name="20% - Accent3 3 2 3 2 3" xfId="37921" xr:uid="{A7E3D32B-A6F6-49B8-A11B-9CE1294F8B4F}"/>
    <cellStyle name="20% - Accent3 3 2 3 3" xfId="9349" xr:uid="{E5C168D9-D1FF-47E7-B494-28D9537DF84A}"/>
    <cellStyle name="20% - Accent3 3 2 3 3 2" xfId="20491" xr:uid="{3730337C-564F-4D65-A401-8F247905E55B}"/>
    <cellStyle name="20% - Accent3 3 2 3 3 3" xfId="33966" xr:uid="{111E1727-27C6-49E8-A6A1-2BA6C934C404}"/>
    <cellStyle name="20% - Accent3 3 2 3 4" xfId="17008" xr:uid="{0D3FAC45-9340-4C2E-AF50-5BFC085BAC98}"/>
    <cellStyle name="20% - Accent3 3 2 3 5" xfId="27857" xr:uid="{7CE6FC25-1C6E-483F-827A-DE4A197E03A3}"/>
    <cellStyle name="20% - Accent3 3 2 3 6" xfId="32621" xr:uid="{5E60ACDF-B673-46A9-973B-13086DE6635F}"/>
    <cellStyle name="20% - Accent3 3 2 3 7" xfId="43131" xr:uid="{8D7C526B-A004-4F88-A76D-417D9A09F154}"/>
    <cellStyle name="20% - Accent3 3 2 4" xfId="9350" xr:uid="{5C12EBCE-A656-4A33-8C5C-EBAF2F58E085}"/>
    <cellStyle name="20% - Accent3 3 2 4 2" xfId="20492" xr:uid="{0528B665-64BF-4621-9208-9AC9B01A42CB}"/>
    <cellStyle name="20% - Accent3 3 2 4 3" xfId="35938" xr:uid="{F6071932-504E-4AD4-9991-7AB329B33CBC}"/>
    <cellStyle name="20% - Accent3 3 2 5" xfId="13952" xr:uid="{D406711D-4798-4D77-9648-69956C9FC633}"/>
    <cellStyle name="20% - Accent3 3 2 6" xfId="24801" xr:uid="{44D66C0D-DDEB-4479-83C4-0BD4584841FF}"/>
    <cellStyle name="20% - Accent3 3 2 7" xfId="30951" xr:uid="{700B1B99-CF46-47D6-996B-CA8CE7886032}"/>
    <cellStyle name="20% - Accent3 3 2 8" xfId="40075" xr:uid="{72901079-A808-4B3F-A7D6-A0D1614CC013}"/>
    <cellStyle name="20% - Accent3 3 3" xfId="2819" xr:uid="{58510A79-9F52-4F0F-B6F2-51002EF295ED}"/>
    <cellStyle name="20% - Accent3 3 3 2" xfId="6057" xr:uid="{A6508C94-A368-46D1-8A97-EA042AA48BCE}"/>
    <cellStyle name="20% - Accent3 3 3 2 2" xfId="9351" xr:uid="{91DDCF96-3B50-47C4-98A0-613F52939846}"/>
    <cellStyle name="20% - Accent3 3 3 2 2 2" xfId="20493" xr:uid="{76B4818F-3402-491A-945C-63EAF67396B9}"/>
    <cellStyle name="20% - Accent3 3 3 2 2 3" xfId="38456" xr:uid="{249797B7-3343-4E05-AFAE-9D3712E2A9E1}"/>
    <cellStyle name="20% - Accent3 3 3 2 3" xfId="9352" xr:uid="{01C023AD-73B6-4A59-93F4-30F9F6D63AF9}"/>
    <cellStyle name="20% - Accent3 3 3 2 3 2" xfId="20494" xr:uid="{EDBF0ADD-9CF9-4048-9F2A-39F759348AD6}"/>
    <cellStyle name="20% - Accent3 3 3 2 3 3" xfId="34489" xr:uid="{FFD17C38-626B-434A-A4FB-61D9789492CC}"/>
    <cellStyle name="20% - Accent3 3 3 2 4" xfId="17495" xr:uid="{F8ABC5B5-DBFA-48D4-9804-C5E2283A80AD}"/>
    <cellStyle name="20% - Accent3 3 3 2 5" xfId="28344" xr:uid="{BFD6D6DA-D4FF-4FFC-B6EA-E0416F964879}"/>
    <cellStyle name="20% - Accent3 3 3 2 6" xfId="32623" xr:uid="{26E81A7B-6DA9-4C63-87C8-A6B1EF0B1624}"/>
    <cellStyle name="20% - Accent3 3 3 2 7" xfId="43618" xr:uid="{DB59D1C8-7310-4B72-B3BC-914DE2F1B0CC}"/>
    <cellStyle name="20% - Accent3 3 3 3" xfId="9353" xr:uid="{99E0F1B1-763F-44F3-8D9C-9EB08F9B56B5}"/>
    <cellStyle name="20% - Accent3 3 3 3 2" xfId="20495" xr:uid="{C8FE8C68-2F74-48A4-ADD9-3E90FC07C805}"/>
    <cellStyle name="20% - Accent3 3 3 3 3" xfId="36475" xr:uid="{E00D85A0-9FC0-4416-B9F4-713DD89E92A4}"/>
    <cellStyle name="20% - Accent3 3 3 4" xfId="14439" xr:uid="{BB4D182D-B6D8-4D0E-B4DD-385A7226AD29}"/>
    <cellStyle name="20% - Accent3 3 3 5" xfId="25288" xr:uid="{D2218F5F-9C9E-4321-8B59-3653DED198B0}"/>
    <cellStyle name="20% - Accent3 3 3 6" xfId="31438" xr:uid="{25595B75-B578-4CEC-BECE-17F1B541DB48}"/>
    <cellStyle name="20% - Accent3 3 3 7" xfId="40562" xr:uid="{8557A615-58BE-4120-9C96-1A6234BB6EFD}"/>
    <cellStyle name="20% - Accent3 3 4" xfId="3800" xr:uid="{0254B9A8-2850-4738-8C2F-9B9FA3241D13}"/>
    <cellStyle name="20% - Accent3 3 4 2" xfId="7039" xr:uid="{8997A108-0A40-48DD-BEB7-FC4D5EDF8B04}"/>
    <cellStyle name="20% - Accent3 3 4 2 2" xfId="18477" xr:uid="{B225A003-724A-49DD-9CEA-F6496D8EA5BC}"/>
    <cellStyle name="20% - Accent3 3 4 2 3" xfId="29326" xr:uid="{D0EB08CA-3249-43FE-BFA8-1BEC912034DF}"/>
    <cellStyle name="20% - Accent3 3 4 2 4" xfId="37588" xr:uid="{7A12B136-97E7-4CCE-B39D-A4AAC01D0444}"/>
    <cellStyle name="20% - Accent3 3 4 2 5" xfId="44600" xr:uid="{4EC42E95-80BC-4263-92AB-3D8047EFF643}"/>
    <cellStyle name="20% - Accent3 3 4 3" xfId="9354" xr:uid="{E9A00D07-D9E0-438F-8C75-85B59E5CA0C2}"/>
    <cellStyle name="20% - Accent3 3 4 3 2" xfId="20496" xr:uid="{FE59A8D6-07F3-4F95-B037-F0E689A00208}"/>
    <cellStyle name="20% - Accent3 3 4 3 3" xfId="33796" xr:uid="{2996142B-F554-4873-97D6-737BF4EF0226}"/>
    <cellStyle name="20% - Accent3 3 4 4" xfId="15421" xr:uid="{E558ECEE-0CCB-4DA0-A980-1EEE122CC789}"/>
    <cellStyle name="20% - Accent3 3 4 5" xfId="26270" xr:uid="{36EE42A4-5C76-4277-A631-EEF1379754B8}"/>
    <cellStyle name="20% - Accent3 3 4 6" xfId="32624" xr:uid="{F9CC8E9F-C558-43C7-A3CA-3A55C31267BF}"/>
    <cellStyle name="20% - Accent3 3 4 7" xfId="41544" xr:uid="{9B62CD26-6FFC-4B60-A271-60C0939964B0}"/>
    <cellStyle name="20% - Accent3 3 5" xfId="4348" xr:uid="{31DAFAFB-2ADD-45BE-9503-5CC678B34C37}"/>
    <cellStyle name="20% - Accent3 3 5 2" xfId="7404" xr:uid="{F149EA4B-47DB-48FF-ABB8-EB02CB709E81}"/>
    <cellStyle name="20% - Accent3 3 5 2 2" xfId="18842" xr:uid="{489A6FE1-D0B4-4292-9198-0E91A154F863}"/>
    <cellStyle name="20% - Accent3 3 5 2 3" xfId="29691" xr:uid="{F53D91D6-5EBD-4B4E-9288-BD6248F42918}"/>
    <cellStyle name="20% - Accent3 3 5 2 4" xfId="35607" xr:uid="{D693B310-A6C0-45F8-9548-8637BF15A776}"/>
    <cellStyle name="20% - Accent3 3 5 2 5" xfId="44965" xr:uid="{19DBB197-52AE-43D0-9809-9821740BDEB4}"/>
    <cellStyle name="20% - Accent3 3 5 3" xfId="15786" xr:uid="{99D7A5A1-9342-48FF-8267-ECBD9D27A006}"/>
    <cellStyle name="20% - Accent3 3 5 4" xfId="26635" xr:uid="{0869966E-AFFE-47F6-8C13-7C04AB0A3080}"/>
    <cellStyle name="20% - Accent3 3 5 5" xfId="32620" xr:uid="{50C1476A-8C0E-44D0-BF9E-0F5C74E6D97E}"/>
    <cellStyle name="20% - Accent3 3 5 6" xfId="41909" xr:uid="{60143462-D68D-4590-9764-85DD72F610C3}"/>
    <cellStyle name="20% - Accent3 3 6" xfId="4710" xr:uid="{4137158A-CE40-4E3E-B6EF-38BDB28C9D4E}"/>
    <cellStyle name="20% - Accent3 3 6 2" xfId="7766" xr:uid="{F18C55E3-A405-4D7D-80C8-BC31E2B7F7AC}"/>
    <cellStyle name="20% - Accent3 3 6 2 2" xfId="19204" xr:uid="{8C9C541F-F11D-425D-A79A-B01F4A6B58CA}"/>
    <cellStyle name="20% - Accent3 3 6 2 3" xfId="30053" xr:uid="{BF1F3904-74DF-4771-8E62-61A63DF57C30}"/>
    <cellStyle name="20% - Accent3 3 6 2 4" xfId="45327" xr:uid="{0AEE955D-9826-49FB-A370-AD41AA6AC2A7}"/>
    <cellStyle name="20% - Accent3 3 6 3" xfId="16148" xr:uid="{727D75A3-0A0E-4AF3-8B7C-FCB360EE18F1}"/>
    <cellStyle name="20% - Accent3 3 6 4" xfId="26997" xr:uid="{0E0489B4-6B9E-4985-ADF5-84CCFC501C63}"/>
    <cellStyle name="20% - Accent3 3 6 5" xfId="42271" xr:uid="{F2229344-03C1-4545-95B1-D49F49D30E43}"/>
    <cellStyle name="20% - Accent3 3 7" xfId="5077" xr:uid="{6E61E387-5A08-4AEA-835E-8D20D7493B44}"/>
    <cellStyle name="20% - Accent3 3 7 2" xfId="16515" xr:uid="{E66952D2-0759-4A82-9DAD-39F65AC51EA4}"/>
    <cellStyle name="20% - Accent3 3 7 3" xfId="27364" xr:uid="{09F4C791-8EB1-4418-B64F-4285F8ED98D9}"/>
    <cellStyle name="20% - Accent3 3 7 4" xfId="42638" xr:uid="{91AABDE6-E8EA-4D74-8A06-929E25171F63}"/>
    <cellStyle name="20% - Accent3 3 8" xfId="13459" xr:uid="{544FD32A-5923-4E85-AC1D-971B7A607018}"/>
    <cellStyle name="20% - Accent3 3 9" xfId="24308" xr:uid="{4EFE4C05-0B05-47E7-9375-CE3A3942A625}"/>
    <cellStyle name="20% - Accent3 4" xfId="273" xr:uid="{2364CE1A-EBC9-4AFC-A69D-08999B0522C9}"/>
    <cellStyle name="20% - Accent3 4 10" xfId="30423" xr:uid="{32FDC8CB-6F2F-4F1A-86B6-499960008EC7}"/>
    <cellStyle name="20% - Accent3 4 11" xfId="39583" xr:uid="{832C4E42-21E5-4B54-8D0C-669F08978826}"/>
    <cellStyle name="20% - Accent3 4 2" xfId="2332" xr:uid="{4012899B-E92C-41C6-8E88-E31DDA343BB2}"/>
    <cellStyle name="20% - Accent3 4 2 2" xfId="3313" xr:uid="{51E20E99-CD2D-485F-B03B-BF8FC265B8D9}"/>
    <cellStyle name="20% - Accent3 4 2 2 2" xfId="6551" xr:uid="{62779073-E26A-4A34-9475-7227F91AA2DD}"/>
    <cellStyle name="20% - Accent3 4 2 2 2 2" xfId="9355" xr:uid="{17BB9F1D-B989-4D26-BF37-A3E810D029BD}"/>
    <cellStyle name="20% - Accent3 4 2 2 2 2 2" xfId="20497" xr:uid="{8030A796-4FEE-433A-A593-00481DCBEBE7}"/>
    <cellStyle name="20% - Accent3 4 2 2 2 2 3" xfId="38457" xr:uid="{0031D02F-FF0E-495B-B859-F6F46B8516D5}"/>
    <cellStyle name="20% - Accent3 4 2 2 2 3" xfId="9356" xr:uid="{76EAB2B4-1EF8-4294-BEA3-978454C504B2}"/>
    <cellStyle name="20% - Accent3 4 2 2 2 3 2" xfId="20498" xr:uid="{D698A97D-8295-42CF-9826-3E1596ABF918}"/>
    <cellStyle name="20% - Accent3 4 2 2 2 3 3" xfId="34490" xr:uid="{96413B7A-0E83-4BB0-98D0-18EDE8C7DC9B}"/>
    <cellStyle name="20% - Accent3 4 2 2 2 4" xfId="17989" xr:uid="{E78C3442-3BD9-480E-802D-DAC568497F00}"/>
    <cellStyle name="20% - Accent3 4 2 2 2 5" xfId="28838" xr:uid="{577EF2B4-B476-4338-A687-2B2043C9C75E}"/>
    <cellStyle name="20% - Accent3 4 2 2 2 6" xfId="32627" xr:uid="{3BA2A9F3-1529-406B-A8A9-E23C339976AB}"/>
    <cellStyle name="20% - Accent3 4 2 2 2 7" xfId="44112" xr:uid="{4B0C2C5E-1619-4AC7-9114-7D6F89A47A17}"/>
    <cellStyle name="20% - Accent3 4 2 2 3" xfId="9357" xr:uid="{D159B841-D1FC-426E-B43E-BB0D44FAA60E}"/>
    <cellStyle name="20% - Accent3 4 2 2 3 2" xfId="20499" xr:uid="{660BF87E-6A41-4217-A652-C27FCAD5CCF1}"/>
    <cellStyle name="20% - Accent3 4 2 2 3 3" xfId="36476" xr:uid="{EC36460F-0DD2-473D-A8A2-0F0D079541AE}"/>
    <cellStyle name="20% - Accent3 4 2 2 4" xfId="14933" xr:uid="{690F78F8-F3DB-4628-A9BB-E7B0703B0AE1}"/>
    <cellStyle name="20% - Accent3 4 2 2 5" xfId="25782" xr:uid="{387787A0-D635-4FC0-B77B-40A0CB9ECE8B}"/>
    <cellStyle name="20% - Accent3 4 2 2 6" xfId="31932" xr:uid="{EDAE1C42-2A2E-45D5-AF74-AE2D37647B42}"/>
    <cellStyle name="20% - Accent3 4 2 2 7" xfId="41056" xr:uid="{BBC183BF-0904-4C0F-9572-53EE71AE4794}"/>
    <cellStyle name="20% - Accent3 4 2 3" xfId="5571" xr:uid="{F1AA3727-4769-4535-86D0-8BAFF89F9C7C}"/>
    <cellStyle name="20% - Accent3 4 2 3 2" xfId="9358" xr:uid="{B9AE2EB3-B71C-4297-BE22-083609602891}"/>
    <cellStyle name="20% - Accent3 4 2 3 2 2" xfId="20500" xr:uid="{B007E889-7C55-44BC-8A6C-E87C9BD4ED66}"/>
    <cellStyle name="20% - Accent3 4 2 3 2 3" xfId="37922" xr:uid="{433EAB5D-BE79-4466-9F51-548981688D01}"/>
    <cellStyle name="20% - Accent3 4 2 3 3" xfId="9359" xr:uid="{D09176E9-A3D8-4B9E-8D74-A04987459E07}"/>
    <cellStyle name="20% - Accent3 4 2 3 3 2" xfId="20501" xr:uid="{E71637A0-4909-493A-939A-78EA27D1B654}"/>
    <cellStyle name="20% - Accent3 4 2 3 3 3" xfId="33967" xr:uid="{2A1F4F2E-F361-477F-8B83-4D0EA176091A}"/>
    <cellStyle name="20% - Accent3 4 2 3 4" xfId="17009" xr:uid="{A582FEBD-A499-4780-9B9B-83A8CCC914BF}"/>
    <cellStyle name="20% - Accent3 4 2 3 5" xfId="27858" xr:uid="{3559DA82-69AF-40BC-B996-D4603CA3659C}"/>
    <cellStyle name="20% - Accent3 4 2 3 6" xfId="32626" xr:uid="{0BC3038C-440E-4C9D-AA15-4A4C9A4650CC}"/>
    <cellStyle name="20% - Accent3 4 2 3 7" xfId="43132" xr:uid="{345D06B8-1DAB-40CF-9301-3DD6B6D3B7DB}"/>
    <cellStyle name="20% - Accent3 4 2 4" xfId="9360" xr:uid="{567CEE21-264B-479C-923B-C715AFA8BACF}"/>
    <cellStyle name="20% - Accent3 4 2 4 2" xfId="20502" xr:uid="{5D63918C-E4E5-45A1-AA9F-C5AC0D67B442}"/>
    <cellStyle name="20% - Accent3 4 2 4 3" xfId="35939" xr:uid="{820557A0-9986-457F-9D4F-9D54F7E332D0}"/>
    <cellStyle name="20% - Accent3 4 2 5" xfId="13953" xr:uid="{8CC0C312-3146-459F-8EEA-C95BF141B3F1}"/>
    <cellStyle name="20% - Accent3 4 2 6" xfId="24802" xr:uid="{9C6F1008-17F9-4F63-B118-24844E33914D}"/>
    <cellStyle name="20% - Accent3 4 2 7" xfId="30952" xr:uid="{9070F248-FB6E-4553-9FF2-80859B91AF37}"/>
    <cellStyle name="20% - Accent3 4 2 8" xfId="40076" xr:uid="{78A0E5BF-7958-4B17-A2A3-27FB762411DE}"/>
    <cellStyle name="20% - Accent3 4 3" xfId="2820" xr:uid="{B29703D8-6910-49EB-8CB4-E951A414C1C7}"/>
    <cellStyle name="20% - Accent3 4 3 2" xfId="6058" xr:uid="{434BCE8B-A41E-46EE-AB21-E884E5DB094D}"/>
    <cellStyle name="20% - Accent3 4 3 2 2" xfId="9361" xr:uid="{A904059B-4364-45D9-B633-71F02B328BEC}"/>
    <cellStyle name="20% - Accent3 4 3 2 2 2" xfId="20503" xr:uid="{707FD0BF-DE8D-4FDC-A0D2-A4D4DB489FDA}"/>
    <cellStyle name="20% - Accent3 4 3 2 2 3" xfId="38458" xr:uid="{642F3B8E-7D96-4296-9797-2C6C78C1D09E}"/>
    <cellStyle name="20% - Accent3 4 3 2 3" xfId="9362" xr:uid="{63CC711C-3A2F-42DD-8895-6893712A374C}"/>
    <cellStyle name="20% - Accent3 4 3 2 3 2" xfId="20504" xr:uid="{39CA6293-DD27-460E-90B0-FF8D0C4E596D}"/>
    <cellStyle name="20% - Accent3 4 3 2 3 3" xfId="34491" xr:uid="{5C8CFBEF-BD63-45EE-BD82-AB6089FA31D7}"/>
    <cellStyle name="20% - Accent3 4 3 2 4" xfId="17496" xr:uid="{CE7D6E10-1461-45AE-A837-EE57B54919E3}"/>
    <cellStyle name="20% - Accent3 4 3 2 5" xfId="28345" xr:uid="{70412AD3-6FFC-4753-829E-CBBD1436810F}"/>
    <cellStyle name="20% - Accent3 4 3 2 6" xfId="32628" xr:uid="{65C39B18-A7DF-43D1-BDE2-32DF8816218F}"/>
    <cellStyle name="20% - Accent3 4 3 2 7" xfId="43619" xr:uid="{6CBC27DB-4EB5-4571-B0EF-5819F123D9B9}"/>
    <cellStyle name="20% - Accent3 4 3 3" xfId="9363" xr:uid="{EB01E48A-E234-4495-A0A4-69A6A0B67ABF}"/>
    <cellStyle name="20% - Accent3 4 3 3 2" xfId="20505" xr:uid="{D409A379-5C00-4C0D-8BDA-A13492C0E063}"/>
    <cellStyle name="20% - Accent3 4 3 3 3" xfId="36477" xr:uid="{407EA838-F27C-4CAC-B67C-39A9F24FE570}"/>
    <cellStyle name="20% - Accent3 4 3 4" xfId="14440" xr:uid="{46652F55-0E05-447B-B328-9020847961D5}"/>
    <cellStyle name="20% - Accent3 4 3 5" xfId="25289" xr:uid="{A30F5C6B-E564-4F66-900E-1E9AC92AF51B}"/>
    <cellStyle name="20% - Accent3 4 3 6" xfId="31439" xr:uid="{200E00B0-631D-43BC-9D44-AAE0B1AD306F}"/>
    <cellStyle name="20% - Accent3 4 3 7" xfId="40563" xr:uid="{B76B741A-877F-4643-8891-EA6D1A1BA52C}"/>
    <cellStyle name="20% - Accent3 4 4" xfId="3801" xr:uid="{8D24DA61-0CA4-4C55-A630-FE279DB05AD0}"/>
    <cellStyle name="20% - Accent3 4 4 2" xfId="7040" xr:uid="{7C3C4DF5-F53A-41FD-81E0-818F8A4A1844}"/>
    <cellStyle name="20% - Accent3 4 4 2 2" xfId="18478" xr:uid="{DA413122-E80B-47CE-A6F6-2E759CA71258}"/>
    <cellStyle name="20% - Accent3 4 4 2 3" xfId="29327" xr:uid="{CBA151F0-0107-4AAF-A59F-E8B1CC3CC512}"/>
    <cellStyle name="20% - Accent3 4 4 2 4" xfId="37602" xr:uid="{5EA91BAF-BFBD-4BFF-B013-844EC06B675C}"/>
    <cellStyle name="20% - Accent3 4 4 2 5" xfId="44601" xr:uid="{EC41DEB9-7C1A-4EE4-BDA6-49BFEEE031ED}"/>
    <cellStyle name="20% - Accent3 4 4 3" xfId="9364" xr:uid="{AB967834-CFB4-4526-9993-474E6302E6BD}"/>
    <cellStyle name="20% - Accent3 4 4 3 2" xfId="20506" xr:uid="{DEEFB8D9-7755-4986-A8EB-6CC29132A3AD}"/>
    <cellStyle name="20% - Accent3 4 4 3 3" xfId="33805" xr:uid="{5F2B3056-74F8-4322-A434-0A1AE9D8E13C}"/>
    <cellStyle name="20% - Accent3 4 4 4" xfId="15422" xr:uid="{5DE0A876-2BBB-4215-B6A9-A6A58A4A9103}"/>
    <cellStyle name="20% - Accent3 4 4 5" xfId="26271" xr:uid="{9D975E80-DF25-46B6-974B-2ADB4879BE46}"/>
    <cellStyle name="20% - Accent3 4 4 6" xfId="32629" xr:uid="{7B16E578-D9C8-4392-A5ED-433073DD9933}"/>
    <cellStyle name="20% - Accent3 4 4 7" xfId="41545" xr:uid="{C472E052-DF06-4CC8-92E8-C5AD2DED1009}"/>
    <cellStyle name="20% - Accent3 4 5" xfId="4349" xr:uid="{3FC4693A-4ECF-45D8-B61F-1BDBBB804B0E}"/>
    <cellStyle name="20% - Accent3 4 5 2" xfId="7405" xr:uid="{902C9689-F416-4909-B62A-25FEA2236A6E}"/>
    <cellStyle name="20% - Accent3 4 5 2 2" xfId="18843" xr:uid="{B2486F1B-DA64-430C-84A4-3C72115569E5}"/>
    <cellStyle name="20% - Accent3 4 5 2 3" xfId="29692" xr:uid="{F5EE87FA-726E-45C2-9F2F-848701D5B2B5}"/>
    <cellStyle name="20% - Accent3 4 5 2 4" xfId="35621" xr:uid="{7C3B066D-1B99-4C5F-A1E2-E26846D5164F}"/>
    <cellStyle name="20% - Accent3 4 5 2 5" xfId="44966" xr:uid="{F0A4F53F-9F18-46BB-909D-00D373D6DDCA}"/>
    <cellStyle name="20% - Accent3 4 5 3" xfId="15787" xr:uid="{6FAAEF95-D907-4DF0-ABBA-CE8979089F57}"/>
    <cellStyle name="20% - Accent3 4 5 4" xfId="26636" xr:uid="{96D7F317-3C42-4904-873C-8E51CA0B03EB}"/>
    <cellStyle name="20% - Accent3 4 5 5" xfId="32625" xr:uid="{738BD69C-37A0-46E2-93E3-58D6E0435407}"/>
    <cellStyle name="20% - Accent3 4 5 6" xfId="41910" xr:uid="{8249151F-D0EE-4574-A458-D934C9C7D647}"/>
    <cellStyle name="20% - Accent3 4 6" xfId="4711" xr:uid="{B1FE9A60-7E25-4FEE-9FBB-AB5A8CAA78CE}"/>
    <cellStyle name="20% - Accent3 4 6 2" xfId="7767" xr:uid="{45D20808-5CF8-4DF3-9C0C-F99CE26BED7E}"/>
    <cellStyle name="20% - Accent3 4 6 2 2" xfId="19205" xr:uid="{FE29F585-55D3-462B-84DC-943C8379C048}"/>
    <cellStyle name="20% - Accent3 4 6 2 3" xfId="30054" xr:uid="{89E5B15A-6EC0-4CF5-9BEA-36F127AE610B}"/>
    <cellStyle name="20% - Accent3 4 6 2 4" xfId="45328" xr:uid="{EE227477-7E62-41E9-AB6A-E0F82B80AAA1}"/>
    <cellStyle name="20% - Accent3 4 6 3" xfId="16149" xr:uid="{83E7FF01-C873-46BD-8B38-A20603AA1BFA}"/>
    <cellStyle name="20% - Accent3 4 6 4" xfId="26998" xr:uid="{BCC76202-F133-42FD-AD54-BDEBF3B0709F}"/>
    <cellStyle name="20% - Accent3 4 6 5" xfId="42272" xr:uid="{63234F9B-E3F9-49D4-93AA-3CCE1CE13480}"/>
    <cellStyle name="20% - Accent3 4 7" xfId="5078" xr:uid="{E7A9D00C-A5DB-4CF4-9441-D76187216CD9}"/>
    <cellStyle name="20% - Accent3 4 7 2" xfId="16516" xr:uid="{6CB48A99-6D78-4EE7-882B-B2B703048738}"/>
    <cellStyle name="20% - Accent3 4 7 3" xfId="27365" xr:uid="{A8313E25-ED9B-47FC-9770-B63A6D8F0457}"/>
    <cellStyle name="20% - Accent3 4 7 4" xfId="42639" xr:uid="{3214C89D-B929-4394-A886-AFD9B0DDBD69}"/>
    <cellStyle name="20% - Accent3 4 8" xfId="13460" xr:uid="{B0F2D657-E07D-40D6-8F3B-CFD505E5FA07}"/>
    <cellStyle name="20% - Accent3 4 9" xfId="24309" xr:uid="{BE650D60-0FE7-4DD5-926B-8297F43CF4CD}"/>
    <cellStyle name="20% - Accent3 5" xfId="274" xr:uid="{CBF9F45F-1B9E-42BA-8C28-28CAF5289CFC}"/>
    <cellStyle name="20% - Accent3 5 10" xfId="30424" xr:uid="{60D41D99-634A-467A-8329-9B065B051B32}"/>
    <cellStyle name="20% - Accent3 5 11" xfId="39584" xr:uid="{B22E0755-96C6-43D4-B491-62D8753B50F2}"/>
    <cellStyle name="20% - Accent3 5 2" xfId="2333" xr:uid="{92CCCDAA-D98E-41AB-901A-11720093BF8A}"/>
    <cellStyle name="20% - Accent3 5 2 2" xfId="3314" xr:uid="{B4C5965D-9182-4490-B9BF-C849D695B860}"/>
    <cellStyle name="20% - Accent3 5 2 2 2" xfId="6552" xr:uid="{1C66A0E1-BE33-46F7-BFDB-F47C080B1C30}"/>
    <cellStyle name="20% - Accent3 5 2 2 2 2" xfId="9365" xr:uid="{E565045D-E1AA-4938-A60B-262CABC71F7E}"/>
    <cellStyle name="20% - Accent3 5 2 2 2 2 2" xfId="20507" xr:uid="{5DE3D04F-EB6C-4327-9671-7A331BFA85CB}"/>
    <cellStyle name="20% - Accent3 5 2 2 2 2 3" xfId="38459" xr:uid="{D279DBE0-576B-48B9-B1D8-E95C0978A7E2}"/>
    <cellStyle name="20% - Accent3 5 2 2 2 3" xfId="9366" xr:uid="{40F98391-7DD3-46ED-A106-D23D83B0B25E}"/>
    <cellStyle name="20% - Accent3 5 2 2 2 3 2" xfId="20508" xr:uid="{84969929-5B53-4A37-AA9F-CE082E66F1B3}"/>
    <cellStyle name="20% - Accent3 5 2 2 2 3 3" xfId="34492" xr:uid="{01BC68C7-ECA1-4944-BE81-F635AF5D0191}"/>
    <cellStyle name="20% - Accent3 5 2 2 2 4" xfId="17990" xr:uid="{44772472-1BFA-4DC7-B507-A8535960F765}"/>
    <cellStyle name="20% - Accent3 5 2 2 2 5" xfId="28839" xr:uid="{CF5FE71A-C7C5-445F-ACAF-AC9D2E97BDEA}"/>
    <cellStyle name="20% - Accent3 5 2 2 2 6" xfId="32632" xr:uid="{A336B929-051A-4ACC-B8A7-15812A3F4A01}"/>
    <cellStyle name="20% - Accent3 5 2 2 2 7" xfId="44113" xr:uid="{211F58A6-2EC3-446C-A020-3AD611D732CC}"/>
    <cellStyle name="20% - Accent3 5 2 2 3" xfId="9367" xr:uid="{69BA79FD-D5D9-4C26-B36E-0EFE87505591}"/>
    <cellStyle name="20% - Accent3 5 2 2 3 2" xfId="20509" xr:uid="{F5598C8D-9C28-4D02-9D2F-54941DCCD416}"/>
    <cellStyle name="20% - Accent3 5 2 2 3 3" xfId="36478" xr:uid="{EC4C5204-7458-4105-A5DA-BAF8D93C8838}"/>
    <cellStyle name="20% - Accent3 5 2 2 4" xfId="14934" xr:uid="{9378ADED-4A33-4C16-93F7-8CC9692B3E1F}"/>
    <cellStyle name="20% - Accent3 5 2 2 5" xfId="25783" xr:uid="{BD70CB62-BD23-4673-BAC2-5FF7CA3242B7}"/>
    <cellStyle name="20% - Accent3 5 2 2 6" xfId="31933" xr:uid="{EB549CDC-0570-4C49-B6C6-C04E17C76456}"/>
    <cellStyle name="20% - Accent3 5 2 2 7" xfId="41057" xr:uid="{16AA83C2-08A5-42A2-A1F0-78E4DA6DDB20}"/>
    <cellStyle name="20% - Accent3 5 2 3" xfId="5572" xr:uid="{89B6D2DF-F818-4AD9-846E-AA5FF8EBC7B8}"/>
    <cellStyle name="20% - Accent3 5 2 3 2" xfId="9368" xr:uid="{520205EE-5821-4E8D-9E33-C09E2C85EEF1}"/>
    <cellStyle name="20% - Accent3 5 2 3 2 2" xfId="20510" xr:uid="{0CC03C7D-5CF6-492C-BD35-1B8F65AA1310}"/>
    <cellStyle name="20% - Accent3 5 2 3 2 3" xfId="37923" xr:uid="{ECEDD000-DD27-43E7-9033-F7A6A6F44572}"/>
    <cellStyle name="20% - Accent3 5 2 3 3" xfId="9369" xr:uid="{56B27711-575D-4D76-9033-390A57062C41}"/>
    <cellStyle name="20% - Accent3 5 2 3 3 2" xfId="20511" xr:uid="{A2D8B142-720E-46BD-B465-4D8B0EC64893}"/>
    <cellStyle name="20% - Accent3 5 2 3 3 3" xfId="33968" xr:uid="{5A3A4F4F-8DBC-4BDC-8A63-FDFD90B85DD7}"/>
    <cellStyle name="20% - Accent3 5 2 3 4" xfId="17010" xr:uid="{88B34D95-8FF1-49C6-A833-F4168E8BFC7C}"/>
    <cellStyle name="20% - Accent3 5 2 3 5" xfId="27859" xr:uid="{D949498E-6CD1-4974-A64B-5F60AADEE369}"/>
    <cellStyle name="20% - Accent3 5 2 3 6" xfId="32631" xr:uid="{08F1EEC8-87C2-4B4A-B691-0DCC83640F7F}"/>
    <cellStyle name="20% - Accent3 5 2 3 7" xfId="43133" xr:uid="{AA22179B-5FC1-47EB-A356-8FF6E5BEB818}"/>
    <cellStyle name="20% - Accent3 5 2 4" xfId="9370" xr:uid="{A41A2E3B-9EAC-4958-AA30-4DF3BFCF78DD}"/>
    <cellStyle name="20% - Accent3 5 2 4 2" xfId="20512" xr:uid="{13D3CFFE-7A53-4E11-A94C-3EE4083ED159}"/>
    <cellStyle name="20% - Accent3 5 2 4 3" xfId="35940" xr:uid="{746FA01B-4916-4CCC-A23F-6E111720B122}"/>
    <cellStyle name="20% - Accent3 5 2 5" xfId="13954" xr:uid="{641F1678-1245-4518-AFC2-95E1841BE537}"/>
    <cellStyle name="20% - Accent3 5 2 6" xfId="24803" xr:uid="{2E9EA103-5729-4155-8DC6-F91955C94FE6}"/>
    <cellStyle name="20% - Accent3 5 2 7" xfId="30953" xr:uid="{2E71526C-5A87-4FD5-BFE3-7E8DBD6DD15B}"/>
    <cellStyle name="20% - Accent3 5 2 8" xfId="40077" xr:uid="{35CD7C0A-766E-4474-9C43-2F9FFD6359D0}"/>
    <cellStyle name="20% - Accent3 5 3" xfId="2821" xr:uid="{107F1558-3908-4D84-BE22-E9204E83418C}"/>
    <cellStyle name="20% - Accent3 5 3 2" xfId="6059" xr:uid="{92BD3287-AE13-48DC-8085-F086041ED0CF}"/>
    <cellStyle name="20% - Accent3 5 3 2 2" xfId="9371" xr:uid="{95F996BF-6AE2-4234-AAF6-3A254CD40EC9}"/>
    <cellStyle name="20% - Accent3 5 3 2 2 2" xfId="20513" xr:uid="{64549882-D9B9-4198-B0DB-FFABCD4FDE79}"/>
    <cellStyle name="20% - Accent3 5 3 2 2 3" xfId="38460" xr:uid="{A86CA6B0-EA70-4A1A-974F-8218EA955A23}"/>
    <cellStyle name="20% - Accent3 5 3 2 3" xfId="9372" xr:uid="{975A10D3-3DC7-4E4F-8871-1F57A98F770B}"/>
    <cellStyle name="20% - Accent3 5 3 2 3 2" xfId="20514" xr:uid="{D2641629-3F56-40D2-9546-13DDE666A9F1}"/>
    <cellStyle name="20% - Accent3 5 3 2 3 3" xfId="34493" xr:uid="{B312A2C7-99E7-4E79-B72A-3A19B8C9CA6A}"/>
    <cellStyle name="20% - Accent3 5 3 2 4" xfId="17497" xr:uid="{4DF093AD-C617-44E3-8A08-B621C159D7B9}"/>
    <cellStyle name="20% - Accent3 5 3 2 5" xfId="28346" xr:uid="{499AD26E-E63A-404B-A4C3-CA08EFBCC0ED}"/>
    <cellStyle name="20% - Accent3 5 3 2 6" xfId="32633" xr:uid="{E3D457D7-0E2C-4326-9E64-C430D9570276}"/>
    <cellStyle name="20% - Accent3 5 3 2 7" xfId="43620" xr:uid="{60551EC8-5484-405F-8A90-DE7807348FBA}"/>
    <cellStyle name="20% - Accent3 5 3 3" xfId="9373" xr:uid="{0CEDFBF2-F33F-4F77-AAF7-F9426D44D922}"/>
    <cellStyle name="20% - Accent3 5 3 3 2" xfId="20515" xr:uid="{B123AFEC-8587-4E72-9A87-EB18F3A19F4B}"/>
    <cellStyle name="20% - Accent3 5 3 3 3" xfId="36479" xr:uid="{49BEBCEE-4C28-4242-A0CA-5362EA3A5FA0}"/>
    <cellStyle name="20% - Accent3 5 3 4" xfId="14441" xr:uid="{386B4A8D-4A11-4A3A-929A-B5342FCF76EF}"/>
    <cellStyle name="20% - Accent3 5 3 5" xfId="25290" xr:uid="{002E4D36-3B43-430C-8F6E-BDF2B0FB905A}"/>
    <cellStyle name="20% - Accent3 5 3 6" xfId="31440" xr:uid="{7A1EBD55-E34F-4A6E-8809-712DFA979049}"/>
    <cellStyle name="20% - Accent3 5 3 7" xfId="40564" xr:uid="{673385D2-48AF-4A07-8BAB-6EC0546B36D4}"/>
    <cellStyle name="20% - Accent3 5 4" xfId="3802" xr:uid="{4EADB51E-3B86-4162-BD99-8CED97A55873}"/>
    <cellStyle name="20% - Accent3 5 4 2" xfId="7041" xr:uid="{9765E18A-81F5-4620-AA03-F0F9631405DF}"/>
    <cellStyle name="20% - Accent3 5 4 2 2" xfId="18479" xr:uid="{5521223B-1492-433F-92CB-BB4B1C640706}"/>
    <cellStyle name="20% - Accent3 5 4 2 3" xfId="29328" xr:uid="{11405659-2860-46A8-869D-44B2D81EA8C1}"/>
    <cellStyle name="20% - Accent3 5 4 2 4" xfId="37616" xr:uid="{48AA2F19-A77D-4947-9895-CE2224DC7B1D}"/>
    <cellStyle name="20% - Accent3 5 4 2 5" xfId="44602" xr:uid="{1265D2FB-E805-47F8-AD9A-510B8DAE7CAE}"/>
    <cellStyle name="20% - Accent3 5 4 3" xfId="9374" xr:uid="{78D42121-20E8-4762-8BDA-E3BAF01A5D61}"/>
    <cellStyle name="20% - Accent3 5 4 3 2" xfId="20516" xr:uid="{DDB8F4A4-A09B-4BAC-A273-D101BAE74220}"/>
    <cellStyle name="20% - Accent3 5 4 3 3" xfId="33814" xr:uid="{7A114B1B-153F-47D9-82AA-3616A0A5BDCF}"/>
    <cellStyle name="20% - Accent3 5 4 4" xfId="15423" xr:uid="{9D2042A7-90A1-4127-BDF2-E240BC48B067}"/>
    <cellStyle name="20% - Accent3 5 4 5" xfId="26272" xr:uid="{8C5FB8EE-DCA9-4F7B-B340-DD3348CDBC0A}"/>
    <cellStyle name="20% - Accent3 5 4 6" xfId="32634" xr:uid="{6A22BE3C-DE46-4EC6-93F1-E8765D37239B}"/>
    <cellStyle name="20% - Accent3 5 4 7" xfId="41546" xr:uid="{640B67DB-0874-4C12-BF3E-A062C61A1444}"/>
    <cellStyle name="20% - Accent3 5 5" xfId="4350" xr:uid="{5F945BBC-D662-4630-9119-6B1C9EA312C6}"/>
    <cellStyle name="20% - Accent3 5 5 2" xfId="7406" xr:uid="{52B49034-D1A9-4406-A65A-36028A3F2B30}"/>
    <cellStyle name="20% - Accent3 5 5 2 2" xfId="18844" xr:uid="{B69D2718-CB9C-4741-B46C-5B19E198B64F}"/>
    <cellStyle name="20% - Accent3 5 5 2 3" xfId="29693" xr:uid="{1576F0EC-01B0-4B63-AB46-F435D22F2E51}"/>
    <cellStyle name="20% - Accent3 5 5 2 4" xfId="35635" xr:uid="{CF23D9ED-A93C-4044-B524-6D5F0B488D37}"/>
    <cellStyle name="20% - Accent3 5 5 2 5" xfId="44967" xr:uid="{E8822DD2-3CF9-4931-B0FC-97365E3D830F}"/>
    <cellStyle name="20% - Accent3 5 5 3" xfId="15788" xr:uid="{A3D86DC6-D923-4B19-B660-836A118E8E95}"/>
    <cellStyle name="20% - Accent3 5 5 4" xfId="26637" xr:uid="{A5E72C16-8BBA-48B4-8959-B706C0164C08}"/>
    <cellStyle name="20% - Accent3 5 5 5" xfId="32630" xr:uid="{90383258-49D6-4E2E-8741-C3540CDAB959}"/>
    <cellStyle name="20% - Accent3 5 5 6" xfId="41911" xr:uid="{F09469DC-F4FB-4E17-853F-2A601F6108DF}"/>
    <cellStyle name="20% - Accent3 5 6" xfId="4712" xr:uid="{CD74ED2F-2141-49CD-B2F8-C7D9FC7BA2C6}"/>
    <cellStyle name="20% - Accent3 5 6 2" xfId="7768" xr:uid="{0B0B1930-1C4E-4A2A-A134-7E3F0B13AB3B}"/>
    <cellStyle name="20% - Accent3 5 6 2 2" xfId="19206" xr:uid="{8CB2E315-AD4E-421F-981E-65A06749517F}"/>
    <cellStyle name="20% - Accent3 5 6 2 3" xfId="30055" xr:uid="{40D54260-6016-43DA-A6ED-0653FB934621}"/>
    <cellStyle name="20% - Accent3 5 6 2 4" xfId="45329" xr:uid="{10653B08-37E6-4CD0-8475-3E85A3BBBEF5}"/>
    <cellStyle name="20% - Accent3 5 6 3" xfId="16150" xr:uid="{EF007E8A-38CE-44E2-AD36-A7EF48A1ED54}"/>
    <cellStyle name="20% - Accent3 5 6 4" xfId="26999" xr:uid="{5B390A27-7E09-48DC-8789-8FBECADBCB09}"/>
    <cellStyle name="20% - Accent3 5 6 5" xfId="42273" xr:uid="{DE111E2E-0BAC-4835-83ED-CC296FF47F87}"/>
    <cellStyle name="20% - Accent3 5 7" xfId="5079" xr:uid="{0658C52B-AB3F-43F6-87DB-E2C320F784A3}"/>
    <cellStyle name="20% - Accent3 5 7 2" xfId="16517" xr:uid="{A96D77C9-3F73-4C75-8A6D-D8AEA3B8C228}"/>
    <cellStyle name="20% - Accent3 5 7 3" xfId="27366" xr:uid="{42C7D5A8-37B5-4B0B-88AA-9631CC4F8F4A}"/>
    <cellStyle name="20% - Accent3 5 7 4" xfId="42640" xr:uid="{05E3CA53-A743-47AB-83EC-4765BF9BA75B}"/>
    <cellStyle name="20% - Accent3 5 8" xfId="13461" xr:uid="{3068AFAC-A601-42E2-BB01-DB7B33E4B6F4}"/>
    <cellStyle name="20% - Accent3 5 9" xfId="24310" xr:uid="{83B81FAB-CB44-4CF4-B3CB-5EBD52A0386B}"/>
    <cellStyle name="20% - Accent3 6" xfId="275" xr:uid="{74890815-E48D-4AF7-AA73-DEB131F5FF3A}"/>
    <cellStyle name="20% - Accent3 6 10" xfId="30523" xr:uid="{F155AF7B-2F88-4FD4-82D0-74EE44A4C026}"/>
    <cellStyle name="20% - Accent3 6 11" xfId="39585" xr:uid="{E53A6096-58E5-48E0-AAC3-6930B1D6BD03}"/>
    <cellStyle name="20% - Accent3 6 2" xfId="2334" xr:uid="{9171F08D-94E6-4F98-A5D7-DE5054B4D2A6}"/>
    <cellStyle name="20% - Accent3 6 2 2" xfId="3315" xr:uid="{2B6487FD-4299-43FB-8677-BED3568AF886}"/>
    <cellStyle name="20% - Accent3 6 2 2 2" xfId="6553" xr:uid="{1FADECFC-34D0-458E-994B-33B2E5BA3B95}"/>
    <cellStyle name="20% - Accent3 6 2 2 2 2" xfId="9375" xr:uid="{518FA7A0-68D6-493B-9160-50C126C13F3B}"/>
    <cellStyle name="20% - Accent3 6 2 2 2 2 2" xfId="20517" xr:uid="{1868596F-BA3C-4600-B9D1-68AB76774FD1}"/>
    <cellStyle name="20% - Accent3 6 2 2 2 2 3" xfId="38461" xr:uid="{42451535-1736-4D8A-93DA-504CEA053DAC}"/>
    <cellStyle name="20% - Accent3 6 2 2 2 3" xfId="9376" xr:uid="{1179352F-F085-41F7-9E66-6D924B63C1A6}"/>
    <cellStyle name="20% - Accent3 6 2 2 2 3 2" xfId="20518" xr:uid="{17C6CE0F-1545-46BF-A604-D908BBBB777A}"/>
    <cellStyle name="20% - Accent3 6 2 2 2 3 3" xfId="34494" xr:uid="{EF029CF1-0236-41AA-AB22-880B261EF882}"/>
    <cellStyle name="20% - Accent3 6 2 2 2 4" xfId="17991" xr:uid="{34DE573D-3F9D-46D1-AC94-4A11BD5A1119}"/>
    <cellStyle name="20% - Accent3 6 2 2 2 5" xfId="28840" xr:uid="{E54B775C-3905-4FAD-9487-124DF3231AC0}"/>
    <cellStyle name="20% - Accent3 6 2 2 2 6" xfId="32637" xr:uid="{77E6A5FB-FFB5-4399-9F84-C6B858028364}"/>
    <cellStyle name="20% - Accent3 6 2 2 2 7" xfId="44114" xr:uid="{2EEE1AEF-DF6F-4FF7-B58C-CF0AD6991925}"/>
    <cellStyle name="20% - Accent3 6 2 2 3" xfId="9377" xr:uid="{F48E2233-CD7E-4E34-9922-5D63BECD7C94}"/>
    <cellStyle name="20% - Accent3 6 2 2 3 2" xfId="20519" xr:uid="{C5A284F1-63B3-46A4-AE93-4C99BCC5983D}"/>
    <cellStyle name="20% - Accent3 6 2 2 3 3" xfId="36480" xr:uid="{1A687347-D35D-4064-987A-61426ADFD8C2}"/>
    <cellStyle name="20% - Accent3 6 2 2 4" xfId="14935" xr:uid="{D0E40458-CFF2-4E14-9480-884869ACACBF}"/>
    <cellStyle name="20% - Accent3 6 2 2 5" xfId="25784" xr:uid="{F9E74E38-D0F1-4B36-810A-C208991F0370}"/>
    <cellStyle name="20% - Accent3 6 2 2 6" xfId="31934" xr:uid="{6907EFCC-0F07-40E7-9A40-82C937B9A923}"/>
    <cellStyle name="20% - Accent3 6 2 2 7" xfId="41058" xr:uid="{6161AE1A-C5A9-4CE8-A7C6-8EC08B6B5CDE}"/>
    <cellStyle name="20% - Accent3 6 2 3" xfId="5573" xr:uid="{8C13E473-FF27-41EB-855A-D74AFFA26605}"/>
    <cellStyle name="20% - Accent3 6 2 3 2" xfId="9378" xr:uid="{71791754-1316-4CFA-8CDC-D0C53D49C15B}"/>
    <cellStyle name="20% - Accent3 6 2 3 2 2" xfId="20520" xr:uid="{50B8BA12-63D1-4F01-A3B2-2C79416634BE}"/>
    <cellStyle name="20% - Accent3 6 2 3 2 3" xfId="37924" xr:uid="{8DF8E8F5-D915-4318-8BC8-DCE86D65AE82}"/>
    <cellStyle name="20% - Accent3 6 2 3 3" xfId="9379" xr:uid="{9592BB53-D9AD-41D9-8CED-239CBDBA3F14}"/>
    <cellStyle name="20% - Accent3 6 2 3 3 2" xfId="20521" xr:uid="{8A37EC95-66D3-43DC-BA7C-6B39ABA9482C}"/>
    <cellStyle name="20% - Accent3 6 2 3 3 3" xfId="33969" xr:uid="{09D21172-DE7F-4CF4-AE29-C3B8A804F1D0}"/>
    <cellStyle name="20% - Accent3 6 2 3 4" xfId="17011" xr:uid="{ADEC580A-489F-4689-89E9-B22FB07F3715}"/>
    <cellStyle name="20% - Accent3 6 2 3 5" xfId="27860" xr:uid="{F0A90800-EF23-44EE-9AD5-DDE2E596A36E}"/>
    <cellStyle name="20% - Accent3 6 2 3 6" xfId="32636" xr:uid="{F37F7A5A-8EE9-4597-BA1D-49F58C36A128}"/>
    <cellStyle name="20% - Accent3 6 2 3 7" xfId="43134" xr:uid="{48709CD3-A773-462A-982B-EDD1047ADA7B}"/>
    <cellStyle name="20% - Accent3 6 2 4" xfId="9380" xr:uid="{1B2BDADE-0BE9-4CEF-8191-446E0705AE63}"/>
    <cellStyle name="20% - Accent3 6 2 4 2" xfId="20522" xr:uid="{4E944948-9A5A-44F7-9E6C-4D740AB4F934}"/>
    <cellStyle name="20% - Accent3 6 2 4 3" xfId="35941" xr:uid="{DA2EDEEC-9F5E-444F-8A68-FAAE19395D91}"/>
    <cellStyle name="20% - Accent3 6 2 5" xfId="13955" xr:uid="{B263D085-6F9C-4BDA-998A-ADB38BE66BE4}"/>
    <cellStyle name="20% - Accent3 6 2 6" xfId="24804" xr:uid="{1BF2497C-8D73-42C0-8A6C-5812ABCF574A}"/>
    <cellStyle name="20% - Accent3 6 2 7" xfId="30954" xr:uid="{CF91A1BA-827D-4DE3-AF64-A062C845C3B4}"/>
    <cellStyle name="20% - Accent3 6 2 8" xfId="40078" xr:uid="{1641DA1B-841E-48B3-8B0F-09BC306CC842}"/>
    <cellStyle name="20% - Accent3 6 3" xfId="2822" xr:uid="{F04F09CE-345F-4CAB-9D8C-49E4ED2B4270}"/>
    <cellStyle name="20% - Accent3 6 3 2" xfId="6060" xr:uid="{1DF9EC8D-9B09-4657-8224-5F7A0F6EE1CC}"/>
    <cellStyle name="20% - Accent3 6 3 2 2" xfId="9381" xr:uid="{8BC29769-B692-4FE9-9EB3-2FBA14511362}"/>
    <cellStyle name="20% - Accent3 6 3 2 2 2" xfId="20523" xr:uid="{92709CE6-5589-48B2-8800-69C704C2DE54}"/>
    <cellStyle name="20% - Accent3 6 3 2 2 3" xfId="38462" xr:uid="{87F96D02-3054-4203-A4E8-4A259B962BB7}"/>
    <cellStyle name="20% - Accent3 6 3 2 3" xfId="9382" xr:uid="{DCEB4A32-4C47-405D-912D-9C14BDEC9CCE}"/>
    <cellStyle name="20% - Accent3 6 3 2 3 2" xfId="20524" xr:uid="{9399FEC3-A57E-411B-8453-CA92790638BA}"/>
    <cellStyle name="20% - Accent3 6 3 2 3 3" xfId="34495" xr:uid="{EA3EF60E-699A-4752-B78C-E7469661E32A}"/>
    <cellStyle name="20% - Accent3 6 3 2 4" xfId="17498" xr:uid="{6B9D1B7E-BE62-44F9-8A69-8B2775E1D8C0}"/>
    <cellStyle name="20% - Accent3 6 3 2 5" xfId="28347" xr:uid="{8C01D845-E126-4D7D-B20E-5A6F85205F5C}"/>
    <cellStyle name="20% - Accent3 6 3 2 6" xfId="32638" xr:uid="{8FECD9D2-9ACD-448A-AE2F-7FD213701EE3}"/>
    <cellStyle name="20% - Accent3 6 3 2 7" xfId="43621" xr:uid="{F46BBE39-4F26-4EA1-8060-B52D5F01035B}"/>
    <cellStyle name="20% - Accent3 6 3 3" xfId="9383" xr:uid="{1C1B6E02-3935-4B4F-A734-15D1799A6408}"/>
    <cellStyle name="20% - Accent3 6 3 3 2" xfId="20525" xr:uid="{918AE4D5-33A0-4620-B120-80C9D9D28D19}"/>
    <cellStyle name="20% - Accent3 6 3 3 3" xfId="36481" xr:uid="{AF54A80E-1A23-4CBE-9299-E0DCA1A117AD}"/>
    <cellStyle name="20% - Accent3 6 3 4" xfId="14442" xr:uid="{D1FBB495-873F-4399-AFCF-16CD16D55BD9}"/>
    <cellStyle name="20% - Accent3 6 3 5" xfId="25291" xr:uid="{698CEDCA-23DD-426F-B976-1A6BABE05126}"/>
    <cellStyle name="20% - Accent3 6 3 6" xfId="31441" xr:uid="{78DA5C83-5216-4231-A3B2-BD4D93C79862}"/>
    <cellStyle name="20% - Accent3 6 3 7" xfId="40565" xr:uid="{E4795AEF-76BB-4885-AE70-382CA2683ECD}"/>
    <cellStyle name="20% - Accent3 6 4" xfId="3803" xr:uid="{AAEDB8E1-DA0C-4002-99D1-CD2517719959}"/>
    <cellStyle name="20% - Accent3 6 4 2" xfId="7042" xr:uid="{91D44827-6CC5-444A-8D1B-60B68A58E05C}"/>
    <cellStyle name="20% - Accent3 6 4 2 2" xfId="18480" xr:uid="{BA1E821B-46D9-456D-B852-3E76EEA84DAD}"/>
    <cellStyle name="20% - Accent3 6 4 2 3" xfId="29329" xr:uid="{5C8B1FE3-FBBD-4E0E-A75A-B83D8B208760}"/>
    <cellStyle name="20% - Accent3 6 4 2 4" xfId="37664" xr:uid="{4F6985F1-C703-437F-AE5D-EF20DD82D046}"/>
    <cellStyle name="20% - Accent3 6 4 2 5" xfId="44603" xr:uid="{A6377E40-B512-4308-BD97-668E5BD129F4}"/>
    <cellStyle name="20% - Accent3 6 4 3" xfId="9384" xr:uid="{5F16D254-D43B-4A5B-B628-9DF1744559CD}"/>
    <cellStyle name="20% - Accent3 6 4 3 2" xfId="20526" xr:uid="{6BACA123-70A3-4809-A573-352B77DBD570}"/>
    <cellStyle name="20% - Accent3 6 4 3 3" xfId="33853" xr:uid="{35B77E7B-97F4-484E-9BE1-AEE826C8DA0E}"/>
    <cellStyle name="20% - Accent3 6 4 4" xfId="15424" xr:uid="{24220F28-FDFC-4331-BA5B-8385FC4BB2EA}"/>
    <cellStyle name="20% - Accent3 6 4 5" xfId="26273" xr:uid="{FC5EA2E6-1B36-4ECE-8661-C58BE7888540}"/>
    <cellStyle name="20% - Accent3 6 4 6" xfId="32639" xr:uid="{21114DDD-C3A7-4ACA-98F8-1E5F8E27455A}"/>
    <cellStyle name="20% - Accent3 6 4 7" xfId="41547" xr:uid="{335FFE10-A451-4EC7-B546-7671144AC3E7}"/>
    <cellStyle name="20% - Accent3 6 5" xfId="4351" xr:uid="{51662562-21DC-460D-9722-3C3FEB237A24}"/>
    <cellStyle name="20% - Accent3 6 5 2" xfId="7407" xr:uid="{43BA2F32-F39B-434A-8160-4F2E80A15381}"/>
    <cellStyle name="20% - Accent3 6 5 2 2" xfId="18845" xr:uid="{871A1630-4638-465C-80C6-69133FF47F67}"/>
    <cellStyle name="20% - Accent3 6 5 2 3" xfId="29694" xr:uid="{9876664B-26A9-4119-905E-4BA1DDAF63B9}"/>
    <cellStyle name="20% - Accent3 6 5 2 4" xfId="35682" xr:uid="{B6440534-F7AB-4E9B-A7C2-6AD92435E260}"/>
    <cellStyle name="20% - Accent3 6 5 2 5" xfId="44968" xr:uid="{AEF4B469-2E20-4747-8043-1FD9163D9234}"/>
    <cellStyle name="20% - Accent3 6 5 3" xfId="15789" xr:uid="{E5D24309-DBFB-4FFA-80C9-B13CC2C00881}"/>
    <cellStyle name="20% - Accent3 6 5 4" xfId="26638" xr:uid="{68076287-CC10-4BAC-91E7-ABDE3BF8ADD7}"/>
    <cellStyle name="20% - Accent3 6 5 5" xfId="32635" xr:uid="{77C36800-F9D9-4188-B324-C640B9CD3A83}"/>
    <cellStyle name="20% - Accent3 6 5 6" xfId="41912" xr:uid="{E62E228E-BDC5-4C57-BB05-E6F0AA06AE06}"/>
    <cellStyle name="20% - Accent3 6 6" xfId="4713" xr:uid="{7D31BF6E-5953-4489-BEC1-91755FFF71A3}"/>
    <cellStyle name="20% - Accent3 6 6 2" xfId="7769" xr:uid="{464955C2-BD9B-4EF2-B59B-ECC25AF69264}"/>
    <cellStyle name="20% - Accent3 6 6 2 2" xfId="19207" xr:uid="{FE7FB681-8D07-40B7-AF49-A53124D44A85}"/>
    <cellStyle name="20% - Accent3 6 6 2 3" xfId="30056" xr:uid="{E8AECA43-28D5-4DA1-8DF5-3591274845FD}"/>
    <cellStyle name="20% - Accent3 6 6 2 4" xfId="45330" xr:uid="{06583949-75DB-483C-AB88-4B0A3F777E0A}"/>
    <cellStyle name="20% - Accent3 6 6 3" xfId="16151" xr:uid="{3B6B8467-F7AE-4528-975A-02E69C214DDB}"/>
    <cellStyle name="20% - Accent3 6 6 4" xfId="27000" xr:uid="{0C0A0050-EC48-4B2F-BE71-E76222FE2A76}"/>
    <cellStyle name="20% - Accent3 6 6 5" xfId="42274" xr:uid="{C690BBCF-41A5-4A39-994C-B30A3CC232AC}"/>
    <cellStyle name="20% - Accent3 6 7" xfId="5080" xr:uid="{12C4E29D-5831-476A-92EB-7682695C24CF}"/>
    <cellStyle name="20% - Accent3 6 7 2" xfId="16518" xr:uid="{A444A124-3CCA-4FE2-9DF7-A7E4805F75D4}"/>
    <cellStyle name="20% - Accent3 6 7 3" xfId="27367" xr:uid="{ACF63139-D3CA-4A9B-8E49-93ED3535EA66}"/>
    <cellStyle name="20% - Accent3 6 7 4" xfId="42641" xr:uid="{03E58553-9126-45D7-957C-50BE0E8C1E2E}"/>
    <cellStyle name="20% - Accent3 6 8" xfId="13462" xr:uid="{AAEE400A-7024-4261-A7FC-B8C6B6D4EDC3}"/>
    <cellStyle name="20% - Accent3 6 9" xfId="24311" xr:uid="{330F547D-76AD-406D-8E01-C077FC8B1144}"/>
    <cellStyle name="20% - Accent3 7" xfId="276" xr:uid="{684E2281-C457-4C2E-9969-57E7CE9943EE}"/>
    <cellStyle name="20% - Accent3 7 10" xfId="30524" xr:uid="{0A0C7D18-5535-4A2D-9FAE-ABB75714D52F}"/>
    <cellStyle name="20% - Accent3 7 11" xfId="39586" xr:uid="{4677179E-888C-46B9-A590-B9CC4A6528A2}"/>
    <cellStyle name="20% - Accent3 7 2" xfId="2335" xr:uid="{2D1C5C90-0639-401F-B908-EEB584604444}"/>
    <cellStyle name="20% - Accent3 7 2 2" xfId="3316" xr:uid="{D18C3F63-78D6-492B-A3FF-8C1D64FE9A14}"/>
    <cellStyle name="20% - Accent3 7 2 2 2" xfId="6554" xr:uid="{42076493-A987-4164-AC75-7BCF4C341781}"/>
    <cellStyle name="20% - Accent3 7 2 2 2 2" xfId="9385" xr:uid="{B2EEDFE9-6BD0-4E9D-A07C-C44B854677D5}"/>
    <cellStyle name="20% - Accent3 7 2 2 2 2 2" xfId="20527" xr:uid="{CC28980A-9792-464C-82B2-B5EC42C2AAA0}"/>
    <cellStyle name="20% - Accent3 7 2 2 2 2 3" xfId="38463" xr:uid="{F43010AF-B8F5-4D15-A7F5-5C9797A7A657}"/>
    <cellStyle name="20% - Accent3 7 2 2 2 3" xfId="9386" xr:uid="{C16AB5CB-5CAF-4E02-9668-329A89ED6B29}"/>
    <cellStyle name="20% - Accent3 7 2 2 2 3 2" xfId="20528" xr:uid="{01575E44-77E0-438C-95FB-32EDECDC7219}"/>
    <cellStyle name="20% - Accent3 7 2 2 2 3 3" xfId="34496" xr:uid="{BFE69607-7003-4C72-9A16-DA4BEB26A784}"/>
    <cellStyle name="20% - Accent3 7 2 2 2 4" xfId="17992" xr:uid="{9F0D4E36-14CA-4CCD-BA86-2EEDA2538F2C}"/>
    <cellStyle name="20% - Accent3 7 2 2 2 5" xfId="28841" xr:uid="{D9DFDEB6-AFD0-4DC6-8458-A791782F200F}"/>
    <cellStyle name="20% - Accent3 7 2 2 2 6" xfId="32642" xr:uid="{9752727E-4EFA-4D6B-B875-D79665BC51EC}"/>
    <cellStyle name="20% - Accent3 7 2 2 2 7" xfId="44115" xr:uid="{4B7D7280-9D48-4347-8788-58572874B437}"/>
    <cellStyle name="20% - Accent3 7 2 2 3" xfId="9387" xr:uid="{2DD0E563-EE96-4B80-AD1A-CEA35390D3E0}"/>
    <cellStyle name="20% - Accent3 7 2 2 3 2" xfId="20529" xr:uid="{07FF1350-AEC9-42D5-BF99-CAADB6F1411D}"/>
    <cellStyle name="20% - Accent3 7 2 2 3 3" xfId="36482" xr:uid="{F5CAD7A0-7A8D-4739-BA35-FB89F4437847}"/>
    <cellStyle name="20% - Accent3 7 2 2 4" xfId="14936" xr:uid="{013403CF-59F5-45ED-97FF-3B6BAEBA6665}"/>
    <cellStyle name="20% - Accent3 7 2 2 5" xfId="25785" xr:uid="{A3D3DC61-7CFA-449E-A5FF-B810D673DCEF}"/>
    <cellStyle name="20% - Accent3 7 2 2 6" xfId="31935" xr:uid="{4C10DD36-9537-40B4-A302-3E871183BA6E}"/>
    <cellStyle name="20% - Accent3 7 2 2 7" xfId="41059" xr:uid="{0284A103-C48A-4E33-92EF-D0D721A35022}"/>
    <cellStyle name="20% - Accent3 7 2 3" xfId="5574" xr:uid="{DF7620B6-D8EE-4572-B045-6A69BE8E5707}"/>
    <cellStyle name="20% - Accent3 7 2 3 2" xfId="9388" xr:uid="{C349EDC6-0288-4258-AA52-A53640A0B703}"/>
    <cellStyle name="20% - Accent3 7 2 3 2 2" xfId="20530" xr:uid="{FA712FE7-BE69-462F-8C7B-A3244D2660B8}"/>
    <cellStyle name="20% - Accent3 7 2 3 2 3" xfId="37925" xr:uid="{FBC4B0F4-BCAF-4D60-A964-590B0384F9F9}"/>
    <cellStyle name="20% - Accent3 7 2 3 3" xfId="9389" xr:uid="{D44D7623-18D7-4CD0-83A5-2B39A51FE641}"/>
    <cellStyle name="20% - Accent3 7 2 3 3 2" xfId="20531" xr:uid="{879C241A-D480-46E7-B14A-A97C13547D79}"/>
    <cellStyle name="20% - Accent3 7 2 3 3 3" xfId="33970" xr:uid="{8DA1DFD3-EBEF-4EE8-88F6-A496C1C9D167}"/>
    <cellStyle name="20% - Accent3 7 2 3 4" xfId="17012" xr:uid="{8C443421-2592-4A26-982D-18C8B9B9256A}"/>
    <cellStyle name="20% - Accent3 7 2 3 5" xfId="27861" xr:uid="{96DB5A09-5CD3-44FC-8ABD-81D6CECC575C}"/>
    <cellStyle name="20% - Accent3 7 2 3 6" xfId="32641" xr:uid="{D8B4D078-330E-417D-9CB2-4F160D6334E2}"/>
    <cellStyle name="20% - Accent3 7 2 3 7" xfId="43135" xr:uid="{A63BAF4C-E249-412B-BED9-8004C4B36FDF}"/>
    <cellStyle name="20% - Accent3 7 2 4" xfId="9390" xr:uid="{B2118F2A-A220-435F-B697-A9F656C5FCDB}"/>
    <cellStyle name="20% - Accent3 7 2 4 2" xfId="20532" xr:uid="{2B813347-464E-4859-8478-C509CE0210E9}"/>
    <cellStyle name="20% - Accent3 7 2 4 3" xfId="35942" xr:uid="{D4BCE135-FFFB-49FC-8EF9-F2BAFA6C1740}"/>
    <cellStyle name="20% - Accent3 7 2 5" xfId="13956" xr:uid="{5A2871A7-0FF8-4572-A55E-776BAA296339}"/>
    <cellStyle name="20% - Accent3 7 2 6" xfId="24805" xr:uid="{0D0670F7-19BC-44C2-8245-D3FB646F040E}"/>
    <cellStyle name="20% - Accent3 7 2 7" xfId="30955" xr:uid="{2651E5DA-5FF9-49D3-8D2D-29612D3F3BD2}"/>
    <cellStyle name="20% - Accent3 7 2 8" xfId="40079" xr:uid="{D67BE8E0-C79F-4826-9E49-7F8DCFD92936}"/>
    <cellStyle name="20% - Accent3 7 3" xfId="2823" xr:uid="{FEBB7DBF-6798-49E9-91B7-2E86D97D9063}"/>
    <cellStyle name="20% - Accent3 7 3 2" xfId="6061" xr:uid="{5198F67E-1BAB-4AC4-9257-213EE013DFF7}"/>
    <cellStyle name="20% - Accent3 7 3 2 2" xfId="9391" xr:uid="{546ABF01-6AC5-4947-8289-8CA026C098BC}"/>
    <cellStyle name="20% - Accent3 7 3 2 2 2" xfId="20533" xr:uid="{19E908B4-33D4-4724-B9EA-141E9EF05C34}"/>
    <cellStyle name="20% - Accent3 7 3 2 2 3" xfId="38464" xr:uid="{32F6A547-D1DF-4034-A3D3-43C94AD54823}"/>
    <cellStyle name="20% - Accent3 7 3 2 3" xfId="9392" xr:uid="{E8FA4149-3E2A-4435-8BEE-25E5782A2F33}"/>
    <cellStyle name="20% - Accent3 7 3 2 3 2" xfId="20534" xr:uid="{F1B4BB88-D013-4C5A-841D-74ED225388AC}"/>
    <cellStyle name="20% - Accent3 7 3 2 3 3" xfId="34497" xr:uid="{769EF9D0-3CC4-4515-86FC-1C7B6F5641D3}"/>
    <cellStyle name="20% - Accent3 7 3 2 4" xfId="17499" xr:uid="{C076E6F7-6BD9-4A9E-A978-8B0DA624E54D}"/>
    <cellStyle name="20% - Accent3 7 3 2 5" xfId="28348" xr:uid="{0C59477D-B2C6-423F-A0CE-B33F2D2284ED}"/>
    <cellStyle name="20% - Accent3 7 3 2 6" xfId="32643" xr:uid="{0B4E6638-C25B-4B17-BDF9-414FFCDA6E5F}"/>
    <cellStyle name="20% - Accent3 7 3 2 7" xfId="43622" xr:uid="{06923AF0-44F6-4282-869B-83AF072960D5}"/>
    <cellStyle name="20% - Accent3 7 3 3" xfId="9393" xr:uid="{98D8E3F0-4287-4299-A9A7-6AAB9F2B64F2}"/>
    <cellStyle name="20% - Accent3 7 3 3 2" xfId="20535" xr:uid="{2A8DE11D-C64F-4D40-A638-ACBFCF2EECCB}"/>
    <cellStyle name="20% - Accent3 7 3 3 3" xfId="36483" xr:uid="{3B5C51D9-0E52-43C0-AB72-AF9DF5FDE95F}"/>
    <cellStyle name="20% - Accent3 7 3 4" xfId="14443" xr:uid="{6199014E-F94A-4CAB-9A37-674AEA695AF5}"/>
    <cellStyle name="20% - Accent3 7 3 5" xfId="25292" xr:uid="{1DFEBE94-0D05-484D-8C79-933556BF43B8}"/>
    <cellStyle name="20% - Accent3 7 3 6" xfId="31442" xr:uid="{0A9AD903-A372-4FD7-946B-AE487408F98D}"/>
    <cellStyle name="20% - Accent3 7 3 7" xfId="40566" xr:uid="{C147093F-30D2-42D5-9562-E9C507D28285}"/>
    <cellStyle name="20% - Accent3 7 4" xfId="3804" xr:uid="{188CB3EB-1DF0-4C4E-9865-70CB030BC2D5}"/>
    <cellStyle name="20% - Accent3 7 4 2" xfId="7043" xr:uid="{321A266C-8B8A-4708-A9CA-7A2A960D2AEF}"/>
    <cellStyle name="20% - Accent3 7 4 2 2" xfId="18481" xr:uid="{ABB1A2AE-E064-4FAD-86BE-EDB1A9DA0C0D}"/>
    <cellStyle name="20% - Accent3 7 4 2 3" xfId="29330" xr:uid="{6E9ABC2E-6E9F-4C31-80F5-0C37C5A03B3B}"/>
    <cellStyle name="20% - Accent3 7 4 2 4" xfId="37665" xr:uid="{D6FED2FF-B205-4183-84EA-E83B8714CB1C}"/>
    <cellStyle name="20% - Accent3 7 4 2 5" xfId="44604" xr:uid="{85C5A814-2C26-41EE-B7AC-270423D37EF3}"/>
    <cellStyle name="20% - Accent3 7 4 3" xfId="9394" xr:uid="{2909ED99-CBAC-416C-9012-20285312F3A3}"/>
    <cellStyle name="20% - Accent3 7 4 3 2" xfId="20536" xr:uid="{A4319E97-0BCB-43FA-BEB5-42EFAC58744E}"/>
    <cellStyle name="20% - Accent3 7 4 3 3" xfId="33854" xr:uid="{2A135C3C-6ADA-44D2-8B59-FD4C7F36D5C0}"/>
    <cellStyle name="20% - Accent3 7 4 4" xfId="15425" xr:uid="{3BE2918E-CC54-4AA7-873A-708E932D75A6}"/>
    <cellStyle name="20% - Accent3 7 4 5" xfId="26274" xr:uid="{F60B3023-B9F7-40DD-BC75-60B4A11EDC51}"/>
    <cellStyle name="20% - Accent3 7 4 6" xfId="32644" xr:uid="{87DD8975-9CA6-4884-9457-C9B6C9013A43}"/>
    <cellStyle name="20% - Accent3 7 4 7" xfId="41548" xr:uid="{233D51C1-AD8B-4EA5-94E7-45741B3D58DD}"/>
    <cellStyle name="20% - Accent3 7 5" xfId="4352" xr:uid="{7A7F21BF-468D-4563-A574-ADCFF378BA56}"/>
    <cellStyle name="20% - Accent3 7 5 2" xfId="7408" xr:uid="{2FB08F55-94F5-4B43-BCAC-86162BC635F6}"/>
    <cellStyle name="20% - Accent3 7 5 2 2" xfId="18846" xr:uid="{83017973-3D26-41D2-98AB-2C34D9B78740}"/>
    <cellStyle name="20% - Accent3 7 5 2 3" xfId="29695" xr:uid="{9AED7864-0A7F-4008-A088-43C4B22051C6}"/>
    <cellStyle name="20% - Accent3 7 5 2 4" xfId="35683" xr:uid="{E7F9EA1A-D8AF-42EB-A8D3-A9931F0B021A}"/>
    <cellStyle name="20% - Accent3 7 5 2 5" xfId="44969" xr:uid="{E48DE631-1A71-4D08-BEB0-269423433B05}"/>
    <cellStyle name="20% - Accent3 7 5 3" xfId="15790" xr:uid="{49005880-C908-46C8-A296-4B4E8E2082F7}"/>
    <cellStyle name="20% - Accent3 7 5 4" xfId="26639" xr:uid="{F9A1B2D2-47C7-450E-B3B2-936FA014B759}"/>
    <cellStyle name="20% - Accent3 7 5 5" xfId="32640" xr:uid="{69EC4CB5-2600-464B-832D-DEC05E8AF183}"/>
    <cellStyle name="20% - Accent3 7 5 6" xfId="41913" xr:uid="{07E1CC47-5C8F-40AC-9D10-C06CC91A009B}"/>
    <cellStyle name="20% - Accent3 7 6" xfId="4714" xr:uid="{51B1C2E6-2F3F-4E1E-8AEE-8981CE32D77F}"/>
    <cellStyle name="20% - Accent3 7 6 2" xfId="7770" xr:uid="{EFC57CEB-3C04-4ECD-909D-F593E8329A49}"/>
    <cellStyle name="20% - Accent3 7 6 2 2" xfId="19208" xr:uid="{951A022F-4CF6-48E3-ABCA-72BEC12ACCCB}"/>
    <cellStyle name="20% - Accent3 7 6 2 3" xfId="30057" xr:uid="{A14BD7AE-0211-4EBA-83D4-52B3EE07209E}"/>
    <cellStyle name="20% - Accent3 7 6 2 4" xfId="45331" xr:uid="{06763A51-CD58-47AC-A639-649FA29CF101}"/>
    <cellStyle name="20% - Accent3 7 6 3" xfId="16152" xr:uid="{BC671CDC-6D48-467D-BDE7-C2F4806D5C0A}"/>
    <cellStyle name="20% - Accent3 7 6 4" xfId="27001" xr:uid="{EBDB1259-F23B-4AF3-BF0A-8A36845A8CDC}"/>
    <cellStyle name="20% - Accent3 7 6 5" xfId="42275" xr:uid="{D5A156B0-63EB-43FF-B589-EC9AEBBE45AB}"/>
    <cellStyle name="20% - Accent3 7 7" xfId="5081" xr:uid="{67CA3BF1-89C1-4096-98A2-418B9B5E962F}"/>
    <cellStyle name="20% - Accent3 7 7 2" xfId="16519" xr:uid="{553C1346-7279-4495-B278-3B97B74FD76C}"/>
    <cellStyle name="20% - Accent3 7 7 3" xfId="27368" xr:uid="{C8BD0C09-062F-4B65-8004-B3987AEF293D}"/>
    <cellStyle name="20% - Accent3 7 7 4" xfId="42642" xr:uid="{B59AF440-017B-4764-BA3E-F452B0253ABF}"/>
    <cellStyle name="20% - Accent3 7 8" xfId="13463" xr:uid="{EA82B9E4-AD7A-4922-86A7-887407DAAD61}"/>
    <cellStyle name="20% - Accent3 7 9" xfId="24312" xr:uid="{B9B862B0-36C5-4632-A8E3-A8518442912E}"/>
    <cellStyle name="20% - Accent3 8" xfId="277" xr:uid="{D600F9E7-74CF-419D-9563-21A68D87DFC2}"/>
    <cellStyle name="20% - Accent3 8 10" xfId="30525" xr:uid="{720306AA-0E5E-4EB1-9D56-843C9083CC12}"/>
    <cellStyle name="20% - Accent3 8 11" xfId="39587" xr:uid="{B18E0CEB-9F54-46E0-A1E5-8EB776C1AEDB}"/>
    <cellStyle name="20% - Accent3 8 2" xfId="2336" xr:uid="{1589B97C-A55A-47FA-8F0B-663A97F22F26}"/>
    <cellStyle name="20% - Accent3 8 2 2" xfId="3317" xr:uid="{980517C1-C403-46BA-989E-7DEF920A39FA}"/>
    <cellStyle name="20% - Accent3 8 2 2 2" xfId="6555" xr:uid="{BEF41C9A-D31B-401B-A635-7B5735736822}"/>
    <cellStyle name="20% - Accent3 8 2 2 2 2" xfId="9395" xr:uid="{E3360E99-80D5-46DC-A639-D0411AF9D760}"/>
    <cellStyle name="20% - Accent3 8 2 2 2 2 2" xfId="20537" xr:uid="{0C300EAB-F524-4072-AAA0-61561E1D98DD}"/>
    <cellStyle name="20% - Accent3 8 2 2 2 2 3" xfId="38465" xr:uid="{2453C688-ACA7-443C-B89F-1925D47926AB}"/>
    <cellStyle name="20% - Accent3 8 2 2 2 3" xfId="9396" xr:uid="{17B73814-790D-4679-80E6-6761FE7C1874}"/>
    <cellStyle name="20% - Accent3 8 2 2 2 3 2" xfId="20538" xr:uid="{C070CBAD-AA4D-424C-B91C-991F8CDC00AF}"/>
    <cellStyle name="20% - Accent3 8 2 2 2 3 3" xfId="34498" xr:uid="{E1E3C667-F0CD-430A-921D-602BB8C92C5E}"/>
    <cellStyle name="20% - Accent3 8 2 2 2 4" xfId="17993" xr:uid="{765AC302-94E0-417B-AD10-3B608572FA0D}"/>
    <cellStyle name="20% - Accent3 8 2 2 2 5" xfId="28842" xr:uid="{7F9CFF04-1C88-481D-802D-57B1CFEEF4E7}"/>
    <cellStyle name="20% - Accent3 8 2 2 2 6" xfId="32647" xr:uid="{A9B22169-AD4F-4482-B581-EB45FFFF9913}"/>
    <cellStyle name="20% - Accent3 8 2 2 2 7" xfId="44116" xr:uid="{ECD52D2B-EA85-48B1-96F6-E3D568E6DCB9}"/>
    <cellStyle name="20% - Accent3 8 2 2 3" xfId="9397" xr:uid="{65A0BACF-E97B-4577-809F-E32E879D4BB3}"/>
    <cellStyle name="20% - Accent3 8 2 2 3 2" xfId="20539" xr:uid="{C7C33A20-09B9-435A-9475-00411D09A7AA}"/>
    <cellStyle name="20% - Accent3 8 2 2 3 3" xfId="36484" xr:uid="{1F17B892-A5F8-4CA9-92EE-8D51D6D7F389}"/>
    <cellStyle name="20% - Accent3 8 2 2 4" xfId="14937" xr:uid="{6D68964A-343E-41FC-AC1C-3985E072DB14}"/>
    <cellStyle name="20% - Accent3 8 2 2 5" xfId="25786" xr:uid="{0DFD6E0F-5195-48A9-800A-6B9BEE4E70FA}"/>
    <cellStyle name="20% - Accent3 8 2 2 6" xfId="31936" xr:uid="{6DDA8074-A117-45B0-A617-F31AE30D8FBE}"/>
    <cellStyle name="20% - Accent3 8 2 2 7" xfId="41060" xr:uid="{FD74732E-25A7-4C64-8C92-976E3D10F740}"/>
    <cellStyle name="20% - Accent3 8 2 3" xfId="5575" xr:uid="{11351780-B837-49DA-911F-34E56E084617}"/>
    <cellStyle name="20% - Accent3 8 2 3 2" xfId="9398" xr:uid="{6402F68E-C8E6-45D7-88FB-13868D3A9AB4}"/>
    <cellStyle name="20% - Accent3 8 2 3 2 2" xfId="20540" xr:uid="{6B5F0624-57A5-4550-BFD7-3C870BA7C442}"/>
    <cellStyle name="20% - Accent3 8 2 3 2 3" xfId="37926" xr:uid="{0A5219E3-97D9-41EF-8555-A82C6B92406A}"/>
    <cellStyle name="20% - Accent3 8 2 3 3" xfId="9399" xr:uid="{3DFDD228-CC25-4330-A412-C5E67979B003}"/>
    <cellStyle name="20% - Accent3 8 2 3 3 2" xfId="20541" xr:uid="{0BFDC988-B490-40E6-A1F2-31260DBABA44}"/>
    <cellStyle name="20% - Accent3 8 2 3 3 3" xfId="33971" xr:uid="{7198DAE0-38C6-4E85-A285-2F383F436F83}"/>
    <cellStyle name="20% - Accent3 8 2 3 4" xfId="17013" xr:uid="{54312623-7149-462C-BE4D-95E2D2BFC55E}"/>
    <cellStyle name="20% - Accent3 8 2 3 5" xfId="27862" xr:uid="{1C402B06-4B9F-48B4-915E-CC522494643E}"/>
    <cellStyle name="20% - Accent3 8 2 3 6" xfId="32646" xr:uid="{941FDDB0-7938-4C99-8BAE-C3E5B4C4A200}"/>
    <cellStyle name="20% - Accent3 8 2 3 7" xfId="43136" xr:uid="{3257ED45-B111-4036-9810-1F5DEB63AED3}"/>
    <cellStyle name="20% - Accent3 8 2 4" xfId="9400" xr:uid="{426FB7DA-3523-4293-8B76-DA6D91C0DEE8}"/>
    <cellStyle name="20% - Accent3 8 2 4 2" xfId="20542" xr:uid="{4C451822-0611-4E82-840D-A4B07AECFC86}"/>
    <cellStyle name="20% - Accent3 8 2 4 3" xfId="35943" xr:uid="{BF4E635C-2A7D-4558-8628-2D73C3EC3F1D}"/>
    <cellStyle name="20% - Accent3 8 2 5" xfId="13957" xr:uid="{AAE345AC-E5EB-4759-B299-C3611DF965AE}"/>
    <cellStyle name="20% - Accent3 8 2 6" xfId="24806" xr:uid="{6C910B41-7E67-4FC6-91F8-7EE8BAA614E5}"/>
    <cellStyle name="20% - Accent3 8 2 7" xfId="30956" xr:uid="{A4F22343-70A3-4FC8-B37A-453E7AE2537D}"/>
    <cellStyle name="20% - Accent3 8 2 8" xfId="40080" xr:uid="{D35E6909-C392-487F-B9F8-F489B4E48198}"/>
    <cellStyle name="20% - Accent3 8 3" xfId="2824" xr:uid="{4705BA54-CD98-4B33-B486-2789DD0C7573}"/>
    <cellStyle name="20% - Accent3 8 3 2" xfId="6062" xr:uid="{97978068-4CA1-4777-BD88-AA57BD1A1496}"/>
    <cellStyle name="20% - Accent3 8 3 2 2" xfId="9401" xr:uid="{A414F9E5-CD20-4AE9-A664-595758D11814}"/>
    <cellStyle name="20% - Accent3 8 3 2 2 2" xfId="20543" xr:uid="{AE9E09CF-56A1-43FF-99BC-7CC97070CF9F}"/>
    <cellStyle name="20% - Accent3 8 3 2 2 3" xfId="38466" xr:uid="{16AE27F7-E27F-434C-8B5B-BCE61FB9936C}"/>
    <cellStyle name="20% - Accent3 8 3 2 3" xfId="9402" xr:uid="{E1BDBF82-A78D-4DDD-AF12-8EFD1B3A65C5}"/>
    <cellStyle name="20% - Accent3 8 3 2 3 2" xfId="20544" xr:uid="{E94560C5-A0B8-432C-B61D-0329899DE27D}"/>
    <cellStyle name="20% - Accent3 8 3 2 3 3" xfId="34499" xr:uid="{F1C731D1-4138-44CE-85A3-3B197185A437}"/>
    <cellStyle name="20% - Accent3 8 3 2 4" xfId="17500" xr:uid="{45F75E83-D47B-4463-BDB4-1AB9540F5AD5}"/>
    <cellStyle name="20% - Accent3 8 3 2 5" xfId="28349" xr:uid="{2F314BFB-57BF-40EE-BBF4-F3464D74FAB3}"/>
    <cellStyle name="20% - Accent3 8 3 2 6" xfId="32648" xr:uid="{1D42CF59-F765-4194-8B16-CFEF98DA96D1}"/>
    <cellStyle name="20% - Accent3 8 3 2 7" xfId="43623" xr:uid="{CD3CE928-6FC7-442E-AF6F-72E8FA0F9D1F}"/>
    <cellStyle name="20% - Accent3 8 3 3" xfId="9403" xr:uid="{D347435D-DACA-491A-B441-F6D612FBF44E}"/>
    <cellStyle name="20% - Accent3 8 3 3 2" xfId="20545" xr:uid="{66750D63-82F8-4622-A5DA-F4CA9846FB5A}"/>
    <cellStyle name="20% - Accent3 8 3 3 3" xfId="36485" xr:uid="{2B78D475-094F-451A-ACC8-6B912F9C484A}"/>
    <cellStyle name="20% - Accent3 8 3 4" xfId="14444" xr:uid="{A2EA3A4A-4768-48A2-AFDA-2BC237712D4D}"/>
    <cellStyle name="20% - Accent3 8 3 5" xfId="25293" xr:uid="{986B3AEE-43A1-488D-97C2-DFFF5F2C3C20}"/>
    <cellStyle name="20% - Accent3 8 3 6" xfId="31443" xr:uid="{692B6F5B-425A-4875-A47F-2280622D4F51}"/>
    <cellStyle name="20% - Accent3 8 3 7" xfId="40567" xr:uid="{7A77A6FE-523B-4011-9C84-9858D2AABA52}"/>
    <cellStyle name="20% - Accent3 8 4" xfId="3805" xr:uid="{E23EE875-3D13-407D-95AF-59589B13DEC4}"/>
    <cellStyle name="20% - Accent3 8 4 2" xfId="7044" xr:uid="{AB0E6FA7-AF80-4145-8B82-A0EB8B09035F}"/>
    <cellStyle name="20% - Accent3 8 4 2 2" xfId="18482" xr:uid="{38386F77-5CFD-493D-903A-D50EE7C599E9}"/>
    <cellStyle name="20% - Accent3 8 4 2 3" xfId="29331" xr:uid="{9154BC90-3705-46C0-AF6D-D4AB78FD8242}"/>
    <cellStyle name="20% - Accent3 8 4 2 4" xfId="37666" xr:uid="{2DC498D8-01B3-46C4-B9B8-BBC073BBCFDC}"/>
    <cellStyle name="20% - Accent3 8 4 2 5" xfId="44605" xr:uid="{6BCA2621-E980-414D-9628-B3BE24F89A16}"/>
    <cellStyle name="20% - Accent3 8 4 3" xfId="9404" xr:uid="{3203BCC8-9C7B-412C-9B8F-246D989DAAD7}"/>
    <cellStyle name="20% - Accent3 8 4 3 2" xfId="20546" xr:uid="{E0E6E876-C753-40D0-8C40-8FB6A8BD415A}"/>
    <cellStyle name="20% - Accent3 8 4 3 3" xfId="33855" xr:uid="{6E95B178-A582-4B11-95FD-5FAAB6A04977}"/>
    <cellStyle name="20% - Accent3 8 4 4" xfId="15426" xr:uid="{B0DD54E0-F67B-482D-9294-9B60195908FB}"/>
    <cellStyle name="20% - Accent3 8 4 5" xfId="26275" xr:uid="{840D2C66-C3EC-4987-9660-2FFF6FB27216}"/>
    <cellStyle name="20% - Accent3 8 4 6" xfId="32649" xr:uid="{206BE59B-6F58-41F2-BB3D-F2495851E844}"/>
    <cellStyle name="20% - Accent3 8 4 7" xfId="41549" xr:uid="{817A7CF5-D2A1-45BD-8D57-7C169E8F4481}"/>
    <cellStyle name="20% - Accent3 8 5" xfId="4353" xr:uid="{C225CFCF-5CEC-4CE5-8FA2-8A4C487ECB8C}"/>
    <cellStyle name="20% - Accent3 8 5 2" xfId="7409" xr:uid="{42E07FDC-6041-46EC-A0E3-D438C9F68E05}"/>
    <cellStyle name="20% - Accent3 8 5 2 2" xfId="18847" xr:uid="{65682755-88C7-4400-B620-C80A9EBA48BD}"/>
    <cellStyle name="20% - Accent3 8 5 2 3" xfId="29696" xr:uid="{6044BDDA-7479-4F75-89C4-E199E9277E5C}"/>
    <cellStyle name="20% - Accent3 8 5 2 4" xfId="35684" xr:uid="{DAB028EB-B2E6-4D2A-9CCD-E41E3125F0B4}"/>
    <cellStyle name="20% - Accent3 8 5 2 5" xfId="44970" xr:uid="{49167115-252A-4266-96DA-2D1B83E3478F}"/>
    <cellStyle name="20% - Accent3 8 5 3" xfId="15791" xr:uid="{69E767DB-1A2A-465A-BC6E-05B1F4C0AC68}"/>
    <cellStyle name="20% - Accent3 8 5 4" xfId="26640" xr:uid="{EADC3BC2-A494-4AB4-8397-A598C408D51E}"/>
    <cellStyle name="20% - Accent3 8 5 5" xfId="32645" xr:uid="{0679CAAA-D6DF-4EFB-B920-31D2541BCF12}"/>
    <cellStyle name="20% - Accent3 8 5 6" xfId="41914" xr:uid="{A43803D6-8A5D-4211-8CB8-8139ACE8A2C7}"/>
    <cellStyle name="20% - Accent3 8 6" xfId="4715" xr:uid="{49F2C538-2987-433D-9292-092314AD869C}"/>
    <cellStyle name="20% - Accent3 8 6 2" xfId="7771" xr:uid="{C41D9554-5652-440B-93E0-B592F2E2889A}"/>
    <cellStyle name="20% - Accent3 8 6 2 2" xfId="19209" xr:uid="{98EF90CE-3190-4337-8B2F-F7F424D1CDF7}"/>
    <cellStyle name="20% - Accent3 8 6 2 3" xfId="30058" xr:uid="{4CC7097C-0806-420B-A77D-09FE383B2994}"/>
    <cellStyle name="20% - Accent3 8 6 2 4" xfId="45332" xr:uid="{5F3AB6A9-0E7B-4263-8AD8-D9A636A89507}"/>
    <cellStyle name="20% - Accent3 8 6 3" xfId="16153" xr:uid="{F0A6B95C-EA78-4C0C-BA0F-4A569D477848}"/>
    <cellStyle name="20% - Accent3 8 6 4" xfId="27002" xr:uid="{41F26327-C1A1-40DE-89DA-E48E9E198E52}"/>
    <cellStyle name="20% - Accent3 8 6 5" xfId="42276" xr:uid="{F45CD2A6-9B53-4826-B100-5FF1EF81CA85}"/>
    <cellStyle name="20% - Accent3 8 7" xfId="5082" xr:uid="{6A80ADD7-9CB6-477C-9CD0-8E795C8D0FED}"/>
    <cellStyle name="20% - Accent3 8 7 2" xfId="16520" xr:uid="{D6929964-942E-4BBB-979A-7BC62B563D4D}"/>
    <cellStyle name="20% - Accent3 8 7 3" xfId="27369" xr:uid="{CBAE8F79-41DB-4EAB-BEFD-A161C10ADB65}"/>
    <cellStyle name="20% - Accent3 8 7 4" xfId="42643" xr:uid="{7A1D21D0-AE88-4A24-A6DD-2ECE651ABED7}"/>
    <cellStyle name="20% - Accent3 8 8" xfId="13464" xr:uid="{3BCA6084-F9C4-406A-94DA-4509B7B795ED}"/>
    <cellStyle name="20% - Accent3 8 9" xfId="24313" xr:uid="{30355E51-CC6C-4CDF-A535-35D772B1545B}"/>
    <cellStyle name="20% - Accent3 9" xfId="278" xr:uid="{3C825A2F-7C52-4C4B-8A4C-F95EE41375D2}"/>
    <cellStyle name="20% - Accent3 9 10" xfId="30526" xr:uid="{84490BC3-09F4-4863-A46B-3C2F5D3FE0AE}"/>
    <cellStyle name="20% - Accent3 9 11" xfId="39588" xr:uid="{C0D6DA9B-4A85-46A9-9E08-743EAD0AD927}"/>
    <cellStyle name="20% - Accent3 9 2" xfId="2337" xr:uid="{2D45BCBA-B683-4085-A99F-F091A50DC681}"/>
    <cellStyle name="20% - Accent3 9 2 2" xfId="3318" xr:uid="{A1EA63B0-F5D3-48C3-A439-475DE3654832}"/>
    <cellStyle name="20% - Accent3 9 2 2 2" xfId="6556" xr:uid="{146B9136-360E-492C-8C0D-FE580F8E4D84}"/>
    <cellStyle name="20% - Accent3 9 2 2 2 2" xfId="9405" xr:uid="{2AD9DD39-BE16-40BA-8D45-57353F55F5CA}"/>
    <cellStyle name="20% - Accent3 9 2 2 2 2 2" xfId="20547" xr:uid="{94C9B12F-D7BD-4C79-8840-4C9A121FD6FF}"/>
    <cellStyle name="20% - Accent3 9 2 2 2 2 3" xfId="38467" xr:uid="{F1C6F8C0-FC22-4365-8703-688C4A6969C9}"/>
    <cellStyle name="20% - Accent3 9 2 2 2 3" xfId="9406" xr:uid="{F18923E2-70D4-4681-9CFA-B8859B78F265}"/>
    <cellStyle name="20% - Accent3 9 2 2 2 3 2" xfId="20548" xr:uid="{ECD3B8C8-923B-496A-8A73-7ACFABDC9E68}"/>
    <cellStyle name="20% - Accent3 9 2 2 2 3 3" xfId="34500" xr:uid="{5C6F179E-BC40-4930-A776-BA494D6529E0}"/>
    <cellStyle name="20% - Accent3 9 2 2 2 4" xfId="17994" xr:uid="{F222BC84-D8CA-4C39-A7B6-D6AE6B1B15B0}"/>
    <cellStyle name="20% - Accent3 9 2 2 2 5" xfId="28843" xr:uid="{67A19508-1269-4869-AE61-F780F0BEE271}"/>
    <cellStyle name="20% - Accent3 9 2 2 2 6" xfId="32652" xr:uid="{48BA766D-F4D5-4F60-9CF5-541E904E66B5}"/>
    <cellStyle name="20% - Accent3 9 2 2 2 7" xfId="44117" xr:uid="{8D8BDDBB-8EE7-415D-9616-139D8DFE232E}"/>
    <cellStyle name="20% - Accent3 9 2 2 3" xfId="9407" xr:uid="{423058AB-2144-4263-8551-DB44BF06B43B}"/>
    <cellStyle name="20% - Accent3 9 2 2 3 2" xfId="20549" xr:uid="{05C16BFA-87DA-474D-BADB-12156F3A8062}"/>
    <cellStyle name="20% - Accent3 9 2 2 3 3" xfId="36486" xr:uid="{27D321ED-9F7E-401C-9713-A611BA97D288}"/>
    <cellStyle name="20% - Accent3 9 2 2 4" xfId="14938" xr:uid="{7BCE63B9-47EF-4AC2-A92A-D66C18B4DF6B}"/>
    <cellStyle name="20% - Accent3 9 2 2 5" xfId="25787" xr:uid="{EDF0E3F8-5F96-42A3-91F8-D3FB40512CDE}"/>
    <cellStyle name="20% - Accent3 9 2 2 6" xfId="31937" xr:uid="{2EDEE95C-D3CE-479B-971D-C6BA2C7F75D7}"/>
    <cellStyle name="20% - Accent3 9 2 2 7" xfId="41061" xr:uid="{E3AE2391-A177-484F-BBC2-6389BCAC416C}"/>
    <cellStyle name="20% - Accent3 9 2 3" xfId="5576" xr:uid="{0A6BCE09-4416-4833-ADB4-9A555CFA5D82}"/>
    <cellStyle name="20% - Accent3 9 2 3 2" xfId="9408" xr:uid="{09110989-744A-4127-AC33-9DE1EF9BD6FC}"/>
    <cellStyle name="20% - Accent3 9 2 3 2 2" xfId="20550" xr:uid="{B189EB56-C883-4B90-9223-C95454BD6795}"/>
    <cellStyle name="20% - Accent3 9 2 3 2 3" xfId="37927" xr:uid="{6163F7E4-12AC-4B8B-BB62-B27156699B71}"/>
    <cellStyle name="20% - Accent3 9 2 3 3" xfId="9409" xr:uid="{3BB7E4CB-5648-471F-9802-147A7FD68213}"/>
    <cellStyle name="20% - Accent3 9 2 3 3 2" xfId="20551" xr:uid="{76E6F804-351B-4AC9-94D3-EF0F963D75B2}"/>
    <cellStyle name="20% - Accent3 9 2 3 3 3" xfId="33972" xr:uid="{06F8B6EB-AB48-4AEC-B517-30F03C5C7D53}"/>
    <cellStyle name="20% - Accent3 9 2 3 4" xfId="17014" xr:uid="{6FFBB9D7-EE5C-44D5-95F6-EF382DA0E8DC}"/>
    <cellStyle name="20% - Accent3 9 2 3 5" xfId="27863" xr:uid="{421F867B-4918-4FA5-82D7-DF939D3FE5C0}"/>
    <cellStyle name="20% - Accent3 9 2 3 6" xfId="32651" xr:uid="{D47B434B-1636-470E-89AB-46F92084B533}"/>
    <cellStyle name="20% - Accent3 9 2 3 7" xfId="43137" xr:uid="{AE2B8281-254D-4F40-BD9D-3D7607227487}"/>
    <cellStyle name="20% - Accent3 9 2 4" xfId="9410" xr:uid="{4D428EBD-D17F-4387-8151-4A7E428CFD2D}"/>
    <cellStyle name="20% - Accent3 9 2 4 2" xfId="20552" xr:uid="{C78AEB59-E660-4887-904A-69FD0C3D50E3}"/>
    <cellStyle name="20% - Accent3 9 2 4 3" xfId="35944" xr:uid="{54C3EA13-F8A6-47D7-93D8-C19E8ABE35F0}"/>
    <cellStyle name="20% - Accent3 9 2 5" xfId="13958" xr:uid="{9DA2978F-19EE-499B-A1ED-A1C06BE00828}"/>
    <cellStyle name="20% - Accent3 9 2 6" xfId="24807" xr:uid="{D2801E45-5D20-4227-8432-0573EDF71A2F}"/>
    <cellStyle name="20% - Accent3 9 2 7" xfId="30957" xr:uid="{2C5BBC7B-3272-441C-8BDE-7C18410D609C}"/>
    <cellStyle name="20% - Accent3 9 2 8" xfId="40081" xr:uid="{0A6312F1-F0B8-41CF-B0DF-9BF3AF9CBBD6}"/>
    <cellStyle name="20% - Accent3 9 3" xfId="2825" xr:uid="{09ED8F5F-BE6E-432E-9963-297DF6732654}"/>
    <cellStyle name="20% - Accent3 9 3 2" xfId="6063" xr:uid="{187750F3-605D-4719-9BD9-E3C8AAA49EF3}"/>
    <cellStyle name="20% - Accent3 9 3 2 2" xfId="9411" xr:uid="{268D7A9E-F844-4936-A8F8-028DFF0AF97E}"/>
    <cellStyle name="20% - Accent3 9 3 2 2 2" xfId="20553" xr:uid="{ABDF9DDE-1939-4F78-A17F-97FDE003B91E}"/>
    <cellStyle name="20% - Accent3 9 3 2 2 3" xfId="38468" xr:uid="{35C036C6-04E2-4D14-A10C-5F142858CCB5}"/>
    <cellStyle name="20% - Accent3 9 3 2 3" xfId="9412" xr:uid="{C56F1D49-1EBB-4025-BF86-98F5BF256802}"/>
    <cellStyle name="20% - Accent3 9 3 2 3 2" xfId="20554" xr:uid="{8078A2C2-4AA8-411A-A9E1-F13FDD687A48}"/>
    <cellStyle name="20% - Accent3 9 3 2 3 3" xfId="34501" xr:uid="{55308C45-4489-4958-A68C-15BD6CFAFC4C}"/>
    <cellStyle name="20% - Accent3 9 3 2 4" xfId="17501" xr:uid="{00115B96-3406-431F-A8FD-56EAEEA878D8}"/>
    <cellStyle name="20% - Accent3 9 3 2 5" xfId="28350" xr:uid="{DD63B540-3FCC-4F59-A1D0-E84D903678F1}"/>
    <cellStyle name="20% - Accent3 9 3 2 6" xfId="32653" xr:uid="{FF2A26E2-A894-47CB-B2A8-6EAC70CA3051}"/>
    <cellStyle name="20% - Accent3 9 3 2 7" xfId="43624" xr:uid="{A49F309F-81EF-43D3-A595-DE4472B70758}"/>
    <cellStyle name="20% - Accent3 9 3 3" xfId="9413" xr:uid="{3BBF34CC-7AD1-463A-94E8-9D3C41BB68EA}"/>
    <cellStyle name="20% - Accent3 9 3 3 2" xfId="20555" xr:uid="{560B93BA-8E0C-42EE-A8E6-2E5D90035D42}"/>
    <cellStyle name="20% - Accent3 9 3 3 3" xfId="36487" xr:uid="{D7CD120A-4167-4BB2-B9A3-46B7BDEE7FF0}"/>
    <cellStyle name="20% - Accent3 9 3 4" xfId="14445" xr:uid="{5A995F22-F3A4-4732-9253-77DDFD2B8C85}"/>
    <cellStyle name="20% - Accent3 9 3 5" xfId="25294" xr:uid="{40B56AE7-71AD-4025-B8A4-010DA8A41736}"/>
    <cellStyle name="20% - Accent3 9 3 6" xfId="31444" xr:uid="{004C90F1-B08C-464A-948D-2313EE6F9388}"/>
    <cellStyle name="20% - Accent3 9 3 7" xfId="40568" xr:uid="{C90AAED7-B98F-4F5C-9865-1B04AABDAB08}"/>
    <cellStyle name="20% - Accent3 9 4" xfId="3806" xr:uid="{0B25DDA5-2115-4BC1-8048-23D93B4A8239}"/>
    <cellStyle name="20% - Accent3 9 4 2" xfId="7045" xr:uid="{C5376D80-E111-4539-BEB7-0306D7774F07}"/>
    <cellStyle name="20% - Accent3 9 4 2 2" xfId="18483" xr:uid="{69963123-1244-424F-B525-670F5FF8EACC}"/>
    <cellStyle name="20% - Accent3 9 4 2 3" xfId="29332" xr:uid="{CCB3A05C-7F86-41D4-8077-71157236FA49}"/>
    <cellStyle name="20% - Accent3 9 4 2 4" xfId="37667" xr:uid="{2990FBD2-DD74-455C-A18C-BAA6CE8BDAF7}"/>
    <cellStyle name="20% - Accent3 9 4 2 5" xfId="44606" xr:uid="{C0C1B548-E559-4A3A-827A-28EF1DCB3B84}"/>
    <cellStyle name="20% - Accent3 9 4 3" xfId="9414" xr:uid="{3781A533-789B-4FC0-B55C-0C14EB9482C3}"/>
    <cellStyle name="20% - Accent3 9 4 3 2" xfId="20556" xr:uid="{99B60EE1-8580-4ED8-BC3D-3530BA16853B}"/>
    <cellStyle name="20% - Accent3 9 4 3 3" xfId="33856" xr:uid="{0258B8A7-96D9-4972-BEF6-F92A7A8DBAB2}"/>
    <cellStyle name="20% - Accent3 9 4 4" xfId="15427" xr:uid="{2FAA5B6C-2109-4EDC-94CD-AAD914152E77}"/>
    <cellStyle name="20% - Accent3 9 4 5" xfId="26276" xr:uid="{F6270C44-0CEB-4B11-811D-85722CDA9175}"/>
    <cellStyle name="20% - Accent3 9 4 6" xfId="32654" xr:uid="{9D8F2C02-7E4C-458C-873A-39566F6E4667}"/>
    <cellStyle name="20% - Accent3 9 4 7" xfId="41550" xr:uid="{7F922638-A3A5-4584-85EC-FF6D5F2DD3BC}"/>
    <cellStyle name="20% - Accent3 9 5" xfId="4354" xr:uid="{469C7404-2096-482E-8001-C745E1BCE33F}"/>
    <cellStyle name="20% - Accent3 9 5 2" xfId="7410" xr:uid="{01EE9DDB-A05B-4FCB-A377-AA546276BA9C}"/>
    <cellStyle name="20% - Accent3 9 5 2 2" xfId="18848" xr:uid="{AAA3651E-7DDA-47C9-9EB4-1C682052C1AD}"/>
    <cellStyle name="20% - Accent3 9 5 2 3" xfId="29697" xr:uid="{01B6DF7F-8426-4D52-97B3-29F9C0B91A7A}"/>
    <cellStyle name="20% - Accent3 9 5 2 4" xfId="35685" xr:uid="{53947E2E-6DDA-42B6-AEA9-F99A901A2BD6}"/>
    <cellStyle name="20% - Accent3 9 5 2 5" xfId="44971" xr:uid="{2D79061D-5197-462E-B57C-CB67D2BDC520}"/>
    <cellStyle name="20% - Accent3 9 5 3" xfId="15792" xr:uid="{05FD2169-EA7E-4CB6-AD95-B8090AE4C2E2}"/>
    <cellStyle name="20% - Accent3 9 5 4" xfId="26641" xr:uid="{5BD3CC1E-DE96-4FC3-A1CB-A1C8DDB902C1}"/>
    <cellStyle name="20% - Accent3 9 5 5" xfId="32650" xr:uid="{C11186D2-C6B6-4EB5-9950-12564D4A2027}"/>
    <cellStyle name="20% - Accent3 9 5 6" xfId="41915" xr:uid="{084F2129-174B-489C-BECF-2BF7AB3B22FE}"/>
    <cellStyle name="20% - Accent3 9 6" xfId="4716" xr:uid="{EF645502-2840-4C9C-AF56-210DDBA626E9}"/>
    <cellStyle name="20% - Accent3 9 6 2" xfId="7772" xr:uid="{32A8DEEA-9FB3-45BB-A680-C642E8D1D8B9}"/>
    <cellStyle name="20% - Accent3 9 6 2 2" xfId="19210" xr:uid="{F29845A6-F069-4C9F-982E-12234215FC32}"/>
    <cellStyle name="20% - Accent3 9 6 2 3" xfId="30059" xr:uid="{F76ABB02-DE4C-41AD-A0F3-1082BD3673C5}"/>
    <cellStyle name="20% - Accent3 9 6 2 4" xfId="45333" xr:uid="{2042CAEA-FBCB-4764-9213-34585CBC1B83}"/>
    <cellStyle name="20% - Accent3 9 6 3" xfId="16154" xr:uid="{2A67EE0F-9572-4290-80C0-F9C104E6CFE1}"/>
    <cellStyle name="20% - Accent3 9 6 4" xfId="27003" xr:uid="{BEC356E4-FB57-4EFE-A876-6306CE44624D}"/>
    <cellStyle name="20% - Accent3 9 6 5" xfId="42277" xr:uid="{A6959A42-9D11-4393-B82B-B57E0072B53A}"/>
    <cellStyle name="20% - Accent3 9 7" xfId="5083" xr:uid="{8AF4F7CA-7A40-478E-97BA-4E6DE8E47404}"/>
    <cellStyle name="20% - Accent3 9 7 2" xfId="16521" xr:uid="{7910882D-9C36-4ED2-A3CE-C339AD306C5D}"/>
    <cellStyle name="20% - Accent3 9 7 3" xfId="27370" xr:uid="{4BE47AB0-98AF-4969-AED1-3430F2C83689}"/>
    <cellStyle name="20% - Accent3 9 7 4" xfId="42644" xr:uid="{023F731C-C68D-469C-8489-52E78C61B2CF}"/>
    <cellStyle name="20% - Accent3 9 8" xfId="13465" xr:uid="{40399F71-0E3C-4BF6-84D9-373AD3B035D4}"/>
    <cellStyle name="20% - Accent3 9 9" xfId="24314" xr:uid="{46EDF547-010B-4560-9790-099776E89EE2}"/>
    <cellStyle name="20% - Accent4" xfId="29" builtinId="42" customBuiltin="1"/>
    <cellStyle name="20% - Accent4 10" xfId="279" xr:uid="{0045E29F-998A-439B-84F5-7DC2A6A7C625}"/>
    <cellStyle name="20% - Accent4 10 10" xfId="30527" xr:uid="{A625C791-6D3D-4EAE-8BDC-6890702182E5}"/>
    <cellStyle name="20% - Accent4 10 11" xfId="39589" xr:uid="{081824F4-2AAE-4D7F-88A9-672DF96EA3C6}"/>
    <cellStyle name="20% - Accent4 10 2" xfId="2338" xr:uid="{F95E2242-9CF1-41E2-AEBB-3C127447966B}"/>
    <cellStyle name="20% - Accent4 10 2 2" xfId="3319" xr:uid="{0326C873-AF85-4172-A202-50D65F61ADBB}"/>
    <cellStyle name="20% - Accent4 10 2 2 2" xfId="6557" xr:uid="{5953FC28-8240-4401-812F-80E4E41FF0A4}"/>
    <cellStyle name="20% - Accent4 10 2 2 2 2" xfId="9415" xr:uid="{797A4A27-76B8-4383-AAD4-E6BF9A818FA6}"/>
    <cellStyle name="20% - Accent4 10 2 2 2 2 2" xfId="20557" xr:uid="{CCF4E45E-5EDC-4D36-B6EC-4AD263AB8DE8}"/>
    <cellStyle name="20% - Accent4 10 2 2 2 2 3" xfId="38469" xr:uid="{DD8C23CD-8C33-4391-89BC-DE10EE9ED8E5}"/>
    <cellStyle name="20% - Accent4 10 2 2 2 3" xfId="9416" xr:uid="{5D7BC94A-A9D0-462A-B991-49EC46B76351}"/>
    <cellStyle name="20% - Accent4 10 2 2 2 3 2" xfId="20558" xr:uid="{F0645694-D154-4709-8403-1069609454D6}"/>
    <cellStyle name="20% - Accent4 10 2 2 2 3 3" xfId="34502" xr:uid="{E1C69EB4-3E48-4460-BFEA-61C214BA5595}"/>
    <cellStyle name="20% - Accent4 10 2 2 2 4" xfId="17995" xr:uid="{A17E343D-B0E3-4DBE-81C2-4E70C8C51015}"/>
    <cellStyle name="20% - Accent4 10 2 2 2 5" xfId="28844" xr:uid="{9C3B5BF9-1192-4E21-A212-0A64586D009A}"/>
    <cellStyle name="20% - Accent4 10 2 2 2 6" xfId="32657" xr:uid="{574D58A4-127A-4B73-B281-6C6E37163DFB}"/>
    <cellStyle name="20% - Accent4 10 2 2 2 7" xfId="44118" xr:uid="{54142ECB-DE52-4E67-927F-12C9F80F3F24}"/>
    <cellStyle name="20% - Accent4 10 2 2 3" xfId="9417" xr:uid="{F0B9B8B1-347A-442C-81A5-3112BDB81074}"/>
    <cellStyle name="20% - Accent4 10 2 2 3 2" xfId="20559" xr:uid="{2EFA3FA6-94C9-4A1B-BBEE-50EADC46C025}"/>
    <cellStyle name="20% - Accent4 10 2 2 3 3" xfId="36488" xr:uid="{902C7739-02FA-4FA6-8F10-ECC06F37F3B9}"/>
    <cellStyle name="20% - Accent4 10 2 2 4" xfId="14939" xr:uid="{4A25A686-6829-4274-B69D-855D666CB98A}"/>
    <cellStyle name="20% - Accent4 10 2 2 5" xfId="25788" xr:uid="{E864819B-E14A-4EE6-821D-908ABC146E45}"/>
    <cellStyle name="20% - Accent4 10 2 2 6" xfId="31938" xr:uid="{75F33757-7129-4C01-9EA6-481E58EE2F07}"/>
    <cellStyle name="20% - Accent4 10 2 2 7" xfId="41062" xr:uid="{611ED05C-52C4-423C-9EBE-EF0D4F8CBD97}"/>
    <cellStyle name="20% - Accent4 10 2 3" xfId="5577" xr:uid="{0B2D856E-3E75-43CD-80C1-88710A3C1CE0}"/>
    <cellStyle name="20% - Accent4 10 2 3 2" xfId="9418" xr:uid="{9326ABAA-98A7-4348-A6E1-FE14F5BE9BB6}"/>
    <cellStyle name="20% - Accent4 10 2 3 2 2" xfId="20560" xr:uid="{9EF1C4B9-FD8F-4D75-A2CC-3699F253118A}"/>
    <cellStyle name="20% - Accent4 10 2 3 2 3" xfId="37928" xr:uid="{E5FA8E1B-C2DE-44B2-9C6F-3254A4E32D1B}"/>
    <cellStyle name="20% - Accent4 10 2 3 3" xfId="9419" xr:uid="{068D2329-8C63-4229-AB25-5DF2E837F031}"/>
    <cellStyle name="20% - Accent4 10 2 3 3 2" xfId="20561" xr:uid="{59CE1DAC-2B07-4F4D-A51D-8E97BE984ACA}"/>
    <cellStyle name="20% - Accent4 10 2 3 3 3" xfId="33973" xr:uid="{47991AA6-89D6-4606-90B8-879B6B87FC0C}"/>
    <cellStyle name="20% - Accent4 10 2 3 4" xfId="17015" xr:uid="{5FA6D9D2-AD0F-4D2A-9810-7CE49F0BD474}"/>
    <cellStyle name="20% - Accent4 10 2 3 5" xfId="27864" xr:uid="{68941247-B5C6-414E-839F-3DB0E2508BB1}"/>
    <cellStyle name="20% - Accent4 10 2 3 6" xfId="32656" xr:uid="{6E5384AE-66CC-4F77-84F7-1AAB33EF13C2}"/>
    <cellStyle name="20% - Accent4 10 2 3 7" xfId="43138" xr:uid="{DE38652B-1FA9-48B0-8E47-628F1B5E292E}"/>
    <cellStyle name="20% - Accent4 10 2 4" xfId="9420" xr:uid="{3B368E84-2E52-4DD7-912B-BDCFFE6D6FC9}"/>
    <cellStyle name="20% - Accent4 10 2 4 2" xfId="20562" xr:uid="{7E1A118A-902F-4E59-A2B9-05BF717F1256}"/>
    <cellStyle name="20% - Accent4 10 2 4 3" xfId="35945" xr:uid="{702A4DC4-F69A-49EB-A0A1-27211498D6E8}"/>
    <cellStyle name="20% - Accent4 10 2 5" xfId="13959" xr:uid="{6063ED6C-9941-4E2C-B6FC-A9045765CFD7}"/>
    <cellStyle name="20% - Accent4 10 2 6" xfId="24808" xr:uid="{B1C81258-0EBB-4FBC-86F5-B71751264690}"/>
    <cellStyle name="20% - Accent4 10 2 7" xfId="30958" xr:uid="{A57D2A8B-4147-44F0-A01A-512F01EC625C}"/>
    <cellStyle name="20% - Accent4 10 2 8" xfId="40082" xr:uid="{90F355F4-1A7E-4D9A-8881-06CB46973F22}"/>
    <cellStyle name="20% - Accent4 10 3" xfId="2826" xr:uid="{8C3216D7-62C6-4511-AD8F-DF0CDBB42ADA}"/>
    <cellStyle name="20% - Accent4 10 3 2" xfId="6064" xr:uid="{A28BF133-783D-4DE8-9A33-3EF9E317B32A}"/>
    <cellStyle name="20% - Accent4 10 3 2 2" xfId="9421" xr:uid="{E4F0799C-9F20-4DF7-8E4B-9F05E4ACF75B}"/>
    <cellStyle name="20% - Accent4 10 3 2 2 2" xfId="20563" xr:uid="{72A2D297-A6FA-4242-8FB2-2B262072B9D4}"/>
    <cellStyle name="20% - Accent4 10 3 2 2 3" xfId="38470" xr:uid="{4CEC0128-5B92-40C3-AB5D-3E6079913EF7}"/>
    <cellStyle name="20% - Accent4 10 3 2 3" xfId="9422" xr:uid="{76C15261-46AD-4D84-81E2-5A2E50A8B812}"/>
    <cellStyle name="20% - Accent4 10 3 2 3 2" xfId="20564" xr:uid="{8BEE2ADB-E770-459A-821F-9D5B08EC4D1A}"/>
    <cellStyle name="20% - Accent4 10 3 2 3 3" xfId="34503" xr:uid="{3E61391C-DAD2-427E-BCB8-96C9060E387B}"/>
    <cellStyle name="20% - Accent4 10 3 2 4" xfId="17502" xr:uid="{053BB79C-8130-4444-8F71-89024E093DFB}"/>
    <cellStyle name="20% - Accent4 10 3 2 5" xfId="28351" xr:uid="{D5D423FF-3C49-42D0-B2B4-A19E2B579073}"/>
    <cellStyle name="20% - Accent4 10 3 2 6" xfId="32658" xr:uid="{45A3533E-BA98-4696-980B-AD1B3C4D1B87}"/>
    <cellStyle name="20% - Accent4 10 3 2 7" xfId="43625" xr:uid="{60618571-785C-44CE-AB4B-65E8C852C8F9}"/>
    <cellStyle name="20% - Accent4 10 3 3" xfId="9423" xr:uid="{B7806E30-189A-4EA7-8AEA-4D66DDDE081F}"/>
    <cellStyle name="20% - Accent4 10 3 3 2" xfId="20565" xr:uid="{951AE85A-5274-4F3A-9882-7A35C9C68B2F}"/>
    <cellStyle name="20% - Accent4 10 3 3 3" xfId="36489" xr:uid="{DF821778-40C4-437F-899E-C22E09B1B336}"/>
    <cellStyle name="20% - Accent4 10 3 4" xfId="14446" xr:uid="{290661B5-B75B-45D8-BD3E-5CAC24366227}"/>
    <cellStyle name="20% - Accent4 10 3 5" xfId="25295" xr:uid="{445182C1-4F27-4399-9CDA-6340E4254F0A}"/>
    <cellStyle name="20% - Accent4 10 3 6" xfId="31445" xr:uid="{70498E8D-1D9D-40DF-99CD-1C7183E451C3}"/>
    <cellStyle name="20% - Accent4 10 3 7" xfId="40569" xr:uid="{67422C41-C4D9-4399-A26E-7EFDF397426F}"/>
    <cellStyle name="20% - Accent4 10 4" xfId="3807" xr:uid="{52D45085-5F81-47B5-BDAF-95D31F5DD1A8}"/>
    <cellStyle name="20% - Accent4 10 4 2" xfId="7046" xr:uid="{3C76B770-990C-44BF-9828-916B27DB4F05}"/>
    <cellStyle name="20% - Accent4 10 4 2 2" xfId="18484" xr:uid="{2934B276-05F3-4367-970E-4EAB922913E9}"/>
    <cellStyle name="20% - Accent4 10 4 2 3" xfId="29333" xr:uid="{7E6E5D26-13E6-4DEE-8EB0-400DD1C34A8E}"/>
    <cellStyle name="20% - Accent4 10 4 2 4" xfId="37668" xr:uid="{45F824BE-63D7-4A7C-A4C9-A2A40F0F6F91}"/>
    <cellStyle name="20% - Accent4 10 4 2 5" xfId="44607" xr:uid="{8E367FE1-AEB5-4C81-9F79-BDF163C67BD3}"/>
    <cellStyle name="20% - Accent4 10 4 3" xfId="9424" xr:uid="{17CA3A41-CAEB-4AC6-B458-CEABCD26184F}"/>
    <cellStyle name="20% - Accent4 10 4 3 2" xfId="20566" xr:uid="{15DC7990-7270-411B-8E01-6FA97817B7B3}"/>
    <cellStyle name="20% - Accent4 10 4 3 3" xfId="33857" xr:uid="{0FA27CB7-E77D-4339-A043-3150ADF0993B}"/>
    <cellStyle name="20% - Accent4 10 4 4" xfId="15428" xr:uid="{562BB207-9F0B-4DA8-A578-BC7AF6AB8D7A}"/>
    <cellStyle name="20% - Accent4 10 4 5" xfId="26277" xr:uid="{726CECCF-71B7-4ADD-BAA0-3747990D6BA1}"/>
    <cellStyle name="20% - Accent4 10 4 6" xfId="32659" xr:uid="{34A42B85-88A0-44F3-9015-49D089B1C037}"/>
    <cellStyle name="20% - Accent4 10 4 7" xfId="41551" xr:uid="{8F2CCE41-60DF-4F0B-8F0C-093AEBDDFF32}"/>
    <cellStyle name="20% - Accent4 10 5" xfId="4355" xr:uid="{E8BEF7AC-8544-48DA-9B64-299D0A0AEDD1}"/>
    <cellStyle name="20% - Accent4 10 5 2" xfId="7411" xr:uid="{47F0FD4B-D741-465A-B68C-48E3D6C5E49B}"/>
    <cellStyle name="20% - Accent4 10 5 2 2" xfId="18849" xr:uid="{C2AC06E8-FBE3-4FAB-BDB3-E93313179564}"/>
    <cellStyle name="20% - Accent4 10 5 2 3" xfId="29698" xr:uid="{D0F0D91D-5BBC-4E6B-90C7-3F80432C9FD1}"/>
    <cellStyle name="20% - Accent4 10 5 2 4" xfId="35686" xr:uid="{3247B899-A0B8-4C59-836E-33D54B84A232}"/>
    <cellStyle name="20% - Accent4 10 5 2 5" xfId="44972" xr:uid="{9E98A74D-6F41-4C1C-B3DA-957F7DC49E6D}"/>
    <cellStyle name="20% - Accent4 10 5 3" xfId="15793" xr:uid="{6C4F7F36-0C55-4EA3-AA4C-D46DE3370D79}"/>
    <cellStyle name="20% - Accent4 10 5 4" xfId="26642" xr:uid="{5A00C324-EBC6-4575-AEC5-F3BDBAD857AE}"/>
    <cellStyle name="20% - Accent4 10 5 5" xfId="32655" xr:uid="{E703BC87-D172-47CD-A94B-884635AEFDF9}"/>
    <cellStyle name="20% - Accent4 10 5 6" xfId="41916" xr:uid="{7838EEDD-A572-4CD0-9A9E-EE490F51CAC0}"/>
    <cellStyle name="20% - Accent4 10 6" xfId="4717" xr:uid="{37CF0CD0-71F1-455C-993F-579B738A2084}"/>
    <cellStyle name="20% - Accent4 10 6 2" xfId="7773" xr:uid="{62C07309-77EF-4D37-A86B-00510ECC5C8C}"/>
    <cellStyle name="20% - Accent4 10 6 2 2" xfId="19211" xr:uid="{DCF0636A-1CC9-4F0E-AD98-C34E41A2AB3A}"/>
    <cellStyle name="20% - Accent4 10 6 2 3" xfId="30060" xr:uid="{060C6F3A-006F-4A36-8F5E-61965918E5E9}"/>
    <cellStyle name="20% - Accent4 10 6 2 4" xfId="45334" xr:uid="{C0AD0A2B-7EF7-436E-AD3D-1DADA71EE821}"/>
    <cellStyle name="20% - Accent4 10 6 3" xfId="16155" xr:uid="{AF12CBAE-CEE3-4497-929E-75FC2BEA3F5D}"/>
    <cellStyle name="20% - Accent4 10 6 4" xfId="27004" xr:uid="{FF643978-CA54-47D4-B1A1-10A6304CA6AC}"/>
    <cellStyle name="20% - Accent4 10 6 5" xfId="42278" xr:uid="{D142B1BA-F18B-47F4-934E-E6ABA36A841E}"/>
    <cellStyle name="20% - Accent4 10 7" xfId="5084" xr:uid="{7FDD6710-E288-4C88-8A2A-7AA0FA3E3A56}"/>
    <cellStyle name="20% - Accent4 10 7 2" xfId="16522" xr:uid="{2F99E5AF-69A1-45A2-8C30-1F8127663B9C}"/>
    <cellStyle name="20% - Accent4 10 7 3" xfId="27371" xr:uid="{8CA1B63A-408C-445E-A53B-96DE14C7B7A2}"/>
    <cellStyle name="20% - Accent4 10 7 4" xfId="42645" xr:uid="{9C08C881-5294-428E-A5A1-FD31457E2D75}"/>
    <cellStyle name="20% - Accent4 10 8" xfId="13466" xr:uid="{2F0DF3E6-569D-41F3-9E3F-FC2CD80FFD8B}"/>
    <cellStyle name="20% - Accent4 10 9" xfId="24315" xr:uid="{4541C876-B31E-4F41-A9A3-39F528BA6A58}"/>
    <cellStyle name="20% - Accent4 11" xfId="280" xr:uid="{CD8F88A4-4CA5-470E-B100-EF44B78AAEFD}"/>
    <cellStyle name="20% - Accent4 11 10" xfId="30528" xr:uid="{5BFCEA53-1BE7-4FD6-A728-FE7FFFCA9CAB}"/>
    <cellStyle name="20% - Accent4 11 11" xfId="39590" xr:uid="{481CE22D-0E0F-4D76-9EFB-360260EA8BF9}"/>
    <cellStyle name="20% - Accent4 11 2" xfId="2339" xr:uid="{7DC17676-9425-499F-856A-327F684802F0}"/>
    <cellStyle name="20% - Accent4 11 2 2" xfId="3320" xr:uid="{5F528BB3-F816-4836-ADDE-E0F731E3A6B4}"/>
    <cellStyle name="20% - Accent4 11 2 2 2" xfId="6558" xr:uid="{92356222-19BC-42E4-AC1E-0B85E67026DA}"/>
    <cellStyle name="20% - Accent4 11 2 2 2 2" xfId="9425" xr:uid="{BF74311A-FE14-4838-BE43-083400AFAED2}"/>
    <cellStyle name="20% - Accent4 11 2 2 2 2 2" xfId="20567" xr:uid="{01D8417F-B396-468A-AFBC-13BDD5E108D4}"/>
    <cellStyle name="20% - Accent4 11 2 2 2 2 3" xfId="38471" xr:uid="{4D002FEC-389F-4537-9DC0-8D4A5746743A}"/>
    <cellStyle name="20% - Accent4 11 2 2 2 3" xfId="9426" xr:uid="{1D5661C0-AAB5-4CC8-BDB4-BD2713FCC2F2}"/>
    <cellStyle name="20% - Accent4 11 2 2 2 3 2" xfId="20568" xr:uid="{635EEFE6-0CC3-4E9A-8F11-9C90920D032B}"/>
    <cellStyle name="20% - Accent4 11 2 2 2 3 3" xfId="34504" xr:uid="{F60F6C8B-4FA7-4F4C-9E10-300AAE90E6DA}"/>
    <cellStyle name="20% - Accent4 11 2 2 2 4" xfId="17996" xr:uid="{D13E50C0-DFD9-41B5-B227-911B0B391C18}"/>
    <cellStyle name="20% - Accent4 11 2 2 2 5" xfId="28845" xr:uid="{AC8751D6-2C22-49A7-B76E-1EEAB9575325}"/>
    <cellStyle name="20% - Accent4 11 2 2 2 6" xfId="32662" xr:uid="{573242B0-8516-43ED-B122-3EFAE081BA15}"/>
    <cellStyle name="20% - Accent4 11 2 2 2 7" xfId="44119" xr:uid="{6DC30066-E50F-4666-8DE4-6167CDF35DC3}"/>
    <cellStyle name="20% - Accent4 11 2 2 3" xfId="9427" xr:uid="{E1A87A92-C1CE-4110-A158-1E802F2E178A}"/>
    <cellStyle name="20% - Accent4 11 2 2 3 2" xfId="20569" xr:uid="{EF1674C7-C4A9-4E65-94C3-AA029B21F14C}"/>
    <cellStyle name="20% - Accent4 11 2 2 3 3" xfId="36490" xr:uid="{8E81EE23-3B99-4E0A-AEDE-5744704B9F16}"/>
    <cellStyle name="20% - Accent4 11 2 2 4" xfId="14940" xr:uid="{8A6893CC-1914-4267-B2BA-127306D6D99C}"/>
    <cellStyle name="20% - Accent4 11 2 2 5" xfId="25789" xr:uid="{90BA3366-3317-48DA-8584-BF8E05045A64}"/>
    <cellStyle name="20% - Accent4 11 2 2 6" xfId="31939" xr:uid="{3B8ADD17-494D-4D13-9076-024147EDCAEC}"/>
    <cellStyle name="20% - Accent4 11 2 2 7" xfId="41063" xr:uid="{4E7F6442-0B6D-4585-93CD-5DB41F6C0F55}"/>
    <cellStyle name="20% - Accent4 11 2 3" xfId="5578" xr:uid="{08468A3D-B62B-44E9-A1B6-1ABDDA7BE3B5}"/>
    <cellStyle name="20% - Accent4 11 2 3 2" xfId="9428" xr:uid="{667A4366-1A11-4865-9E6B-02E9BFADDF66}"/>
    <cellStyle name="20% - Accent4 11 2 3 2 2" xfId="20570" xr:uid="{93AB505C-7ED4-4151-801A-CF7D96CB8C96}"/>
    <cellStyle name="20% - Accent4 11 2 3 2 3" xfId="37929" xr:uid="{1D67AE29-7B71-45F8-9958-822C5A4E7787}"/>
    <cellStyle name="20% - Accent4 11 2 3 3" xfId="9429" xr:uid="{8EF74F04-BBEF-4EB0-B017-7660B3F12A25}"/>
    <cellStyle name="20% - Accent4 11 2 3 3 2" xfId="20571" xr:uid="{7F077F6A-98E3-4AD9-AFBA-2A3B14B2A9C7}"/>
    <cellStyle name="20% - Accent4 11 2 3 3 3" xfId="33974" xr:uid="{55E41B7A-DB9D-4449-B77F-24DBED4CC41B}"/>
    <cellStyle name="20% - Accent4 11 2 3 4" xfId="17016" xr:uid="{8E95A611-41E1-4B67-8201-152A75BC037E}"/>
    <cellStyle name="20% - Accent4 11 2 3 5" xfId="27865" xr:uid="{1B0F4F95-BBF7-4E58-AAAA-513985E49524}"/>
    <cellStyle name="20% - Accent4 11 2 3 6" xfId="32661" xr:uid="{129A0112-2031-4F94-AF96-0D639A54B011}"/>
    <cellStyle name="20% - Accent4 11 2 3 7" xfId="43139" xr:uid="{37B80E1B-510A-40ED-ACD7-6EB19DF01F76}"/>
    <cellStyle name="20% - Accent4 11 2 4" xfId="9430" xr:uid="{072CD8AF-C3D7-4059-A05B-02CA631FD523}"/>
    <cellStyle name="20% - Accent4 11 2 4 2" xfId="20572" xr:uid="{036CCD53-B28C-43EC-9246-D3DDE3583737}"/>
    <cellStyle name="20% - Accent4 11 2 4 3" xfId="35946" xr:uid="{AA6699BD-818B-4B8D-9CCF-00A6FE47E62D}"/>
    <cellStyle name="20% - Accent4 11 2 5" xfId="13960" xr:uid="{D5F8B943-03DD-419C-BA5A-6B562EE70525}"/>
    <cellStyle name="20% - Accent4 11 2 6" xfId="24809" xr:uid="{590F3F93-24D1-44EB-A494-94BBAF65A8E4}"/>
    <cellStyle name="20% - Accent4 11 2 7" xfId="30959" xr:uid="{F3C623D3-A486-4448-AAE4-500A60E0CF14}"/>
    <cellStyle name="20% - Accent4 11 2 8" xfId="40083" xr:uid="{C817489B-ADC2-41A3-8BEA-BD5420FB1765}"/>
    <cellStyle name="20% - Accent4 11 3" xfId="2827" xr:uid="{E5B892DB-B64F-4A6E-8567-91E4A1FF6F66}"/>
    <cellStyle name="20% - Accent4 11 3 2" xfId="6065" xr:uid="{F5C53713-69F7-417A-BF79-06B62E856F22}"/>
    <cellStyle name="20% - Accent4 11 3 2 2" xfId="9431" xr:uid="{FA6CCAA2-774C-4F6E-B6A4-BDD8F41C41F4}"/>
    <cellStyle name="20% - Accent4 11 3 2 2 2" xfId="20573" xr:uid="{1A3F75EE-EAC2-4273-AC66-6439A70DB81E}"/>
    <cellStyle name="20% - Accent4 11 3 2 2 3" xfId="38472" xr:uid="{98EEAD80-265A-4938-871A-9C75B176F8E4}"/>
    <cellStyle name="20% - Accent4 11 3 2 3" xfId="9432" xr:uid="{B6617063-D689-46B5-A7B9-CA97AB7F6202}"/>
    <cellStyle name="20% - Accent4 11 3 2 3 2" xfId="20574" xr:uid="{0BC9B7AC-C360-4074-BE51-4EDD011BDAEA}"/>
    <cellStyle name="20% - Accent4 11 3 2 3 3" xfId="34505" xr:uid="{F14E0E6E-1A80-4B7C-A893-FC18CD63F592}"/>
    <cellStyle name="20% - Accent4 11 3 2 4" xfId="17503" xr:uid="{3C3E71C7-01A8-4A05-9084-02EC4411E3A7}"/>
    <cellStyle name="20% - Accent4 11 3 2 5" xfId="28352" xr:uid="{1B23B2AE-4BB8-4554-B246-AA6DDB6EE6CB}"/>
    <cellStyle name="20% - Accent4 11 3 2 6" xfId="32663" xr:uid="{B2C76ACA-7F57-4B7D-8C49-2175C8035130}"/>
    <cellStyle name="20% - Accent4 11 3 2 7" xfId="43626" xr:uid="{A44E4DE4-6564-46D0-ADC3-2CFC3876930D}"/>
    <cellStyle name="20% - Accent4 11 3 3" xfId="9433" xr:uid="{08621A91-BB1D-438D-BC4E-CDEF171A881C}"/>
    <cellStyle name="20% - Accent4 11 3 3 2" xfId="20575" xr:uid="{E34F2690-4B6E-40FC-BEDE-7AC277814D86}"/>
    <cellStyle name="20% - Accent4 11 3 3 3" xfId="36491" xr:uid="{8F4DFEB2-4AF0-4FD2-9456-7A4CD4147111}"/>
    <cellStyle name="20% - Accent4 11 3 4" xfId="14447" xr:uid="{1BE97909-3CE8-446A-B918-502472A82B16}"/>
    <cellStyle name="20% - Accent4 11 3 5" xfId="25296" xr:uid="{68F383EC-F7FA-4702-B0F7-66A5A63F9E90}"/>
    <cellStyle name="20% - Accent4 11 3 6" xfId="31446" xr:uid="{044E69B2-F6BD-4B0C-B438-10C0B6C89E7A}"/>
    <cellStyle name="20% - Accent4 11 3 7" xfId="40570" xr:uid="{A22639A2-810D-4A52-91C4-CA2731C2EBE9}"/>
    <cellStyle name="20% - Accent4 11 4" xfId="3808" xr:uid="{CAC3203A-37EE-4D6A-A84B-9A411466A3E8}"/>
    <cellStyle name="20% - Accent4 11 4 2" xfId="7047" xr:uid="{2456B92A-1551-4A85-9CA1-F470E2E11CCC}"/>
    <cellStyle name="20% - Accent4 11 4 2 2" xfId="18485" xr:uid="{FB6BA69A-F247-4735-A140-9E6A5A989EB7}"/>
    <cellStyle name="20% - Accent4 11 4 2 3" xfId="29334" xr:uid="{4FC6C405-10A9-45FF-86F9-C0D470159455}"/>
    <cellStyle name="20% - Accent4 11 4 2 4" xfId="37669" xr:uid="{FC50EAC4-8518-4FE3-B33A-03315B319260}"/>
    <cellStyle name="20% - Accent4 11 4 2 5" xfId="44608" xr:uid="{58B4FB64-1119-41E0-99BF-9392B435D9FF}"/>
    <cellStyle name="20% - Accent4 11 4 3" xfId="9434" xr:uid="{6EBFE8DB-EF16-47F7-88E6-F5F12AA91139}"/>
    <cellStyle name="20% - Accent4 11 4 3 2" xfId="20576" xr:uid="{431DF3A0-A047-4459-B0C4-57BB8CDADFF3}"/>
    <cellStyle name="20% - Accent4 11 4 3 3" xfId="33858" xr:uid="{3A9FA100-7AC2-49F9-81FD-EE1AE914BE6A}"/>
    <cellStyle name="20% - Accent4 11 4 4" xfId="15429" xr:uid="{81D5FB03-DE8B-49E0-937C-5BC321A147E2}"/>
    <cellStyle name="20% - Accent4 11 4 5" xfId="26278" xr:uid="{174708BB-EF1E-4ADF-8CB4-5DFB9F89BD8B}"/>
    <cellStyle name="20% - Accent4 11 4 6" xfId="32664" xr:uid="{EA3492D9-E588-46A6-B98D-5A1D067FAC2F}"/>
    <cellStyle name="20% - Accent4 11 4 7" xfId="41552" xr:uid="{03F7ADD8-8D39-4564-8179-DC578B68BAD9}"/>
    <cellStyle name="20% - Accent4 11 5" xfId="4356" xr:uid="{1C009757-66CC-4D7C-BDDB-6CA74E7725E4}"/>
    <cellStyle name="20% - Accent4 11 5 2" xfId="7412" xr:uid="{9454DC14-E9B5-4D83-9D04-EFDD45940C04}"/>
    <cellStyle name="20% - Accent4 11 5 2 2" xfId="18850" xr:uid="{B3D6FCD7-83E2-400D-8C84-00830E5D0450}"/>
    <cellStyle name="20% - Accent4 11 5 2 3" xfId="29699" xr:uid="{8C00DC81-6606-4D5D-9A8F-7DC85CCEAC1D}"/>
    <cellStyle name="20% - Accent4 11 5 2 4" xfId="35687" xr:uid="{3ED1FA22-7992-4ABA-9623-D046473823C5}"/>
    <cellStyle name="20% - Accent4 11 5 2 5" xfId="44973" xr:uid="{DC9B1AEB-40F5-4441-937C-320781499AD8}"/>
    <cellStyle name="20% - Accent4 11 5 3" xfId="15794" xr:uid="{F4C7CB0B-DA0F-46A2-A6DA-A0712695A11D}"/>
    <cellStyle name="20% - Accent4 11 5 4" xfId="26643" xr:uid="{9BCBEF8F-D541-4371-B312-0EA18E6372BC}"/>
    <cellStyle name="20% - Accent4 11 5 5" xfId="32660" xr:uid="{2A42DD80-2C31-45BA-9322-D2C603B95669}"/>
    <cellStyle name="20% - Accent4 11 5 6" xfId="41917" xr:uid="{7A745428-B137-4BDF-ACDC-8BDEA57D0459}"/>
    <cellStyle name="20% - Accent4 11 6" xfId="4718" xr:uid="{7BD3328F-E3E4-400C-B5B7-2F7EA66BABF3}"/>
    <cellStyle name="20% - Accent4 11 6 2" xfId="7774" xr:uid="{43CC465B-38D4-42B6-9DCC-EE8D9C00E67E}"/>
    <cellStyle name="20% - Accent4 11 6 2 2" xfId="19212" xr:uid="{376F4DEA-95D9-4B72-8CD1-3502A47B4ADA}"/>
    <cellStyle name="20% - Accent4 11 6 2 3" xfId="30061" xr:uid="{E0B1F660-D9F2-4F74-BAD1-32B9606234A5}"/>
    <cellStyle name="20% - Accent4 11 6 2 4" xfId="45335" xr:uid="{363B2B96-D91E-4C43-8821-899E65A1D5CF}"/>
    <cellStyle name="20% - Accent4 11 6 3" xfId="16156" xr:uid="{93173652-C669-4A63-B792-7B2E3DC4AE72}"/>
    <cellStyle name="20% - Accent4 11 6 4" xfId="27005" xr:uid="{D0098C8D-A895-40E6-A619-35E345A02668}"/>
    <cellStyle name="20% - Accent4 11 6 5" xfId="42279" xr:uid="{347FFDC5-5ADE-4A84-9C8B-E08D62E7636B}"/>
    <cellStyle name="20% - Accent4 11 7" xfId="5085" xr:uid="{77DC0894-B756-4D7E-9011-9BE32D62C0CE}"/>
    <cellStyle name="20% - Accent4 11 7 2" xfId="16523" xr:uid="{FFC43E78-9BFA-4C02-ABDE-8729D35858D2}"/>
    <cellStyle name="20% - Accent4 11 7 3" xfId="27372" xr:uid="{C0F8EA73-769A-4DBC-81E9-4BD85002CC51}"/>
    <cellStyle name="20% - Accent4 11 7 4" xfId="42646" xr:uid="{AC89E807-FA60-48CF-A786-4608AC102135}"/>
    <cellStyle name="20% - Accent4 11 8" xfId="13467" xr:uid="{F9FA097B-36B5-4819-AAE1-A54A3D70425C}"/>
    <cellStyle name="20% - Accent4 11 9" xfId="24316" xr:uid="{582F95ED-5321-4032-A10A-3ED3782354C5}"/>
    <cellStyle name="20% - Accent4 12" xfId="281" xr:uid="{CFDDC79C-EABA-4EB0-BDBA-74C9E324CD0F}"/>
    <cellStyle name="20% - Accent4 12 10" xfId="30529" xr:uid="{E467F0CA-91D7-4E72-8402-C78AFEB078BA}"/>
    <cellStyle name="20% - Accent4 12 11" xfId="39591" xr:uid="{B474FBE2-966E-4BC9-B9A4-786C0A8F8FA0}"/>
    <cellStyle name="20% - Accent4 12 2" xfId="2340" xr:uid="{720B8AB8-3A8D-4655-A4FC-D158D97A36F6}"/>
    <cellStyle name="20% - Accent4 12 2 2" xfId="3321" xr:uid="{6FEEB83B-C378-47B0-B915-9EDEC13CF679}"/>
    <cellStyle name="20% - Accent4 12 2 2 2" xfId="6559" xr:uid="{89173E81-365D-4BD4-93C7-4DD4084E38AE}"/>
    <cellStyle name="20% - Accent4 12 2 2 2 2" xfId="9435" xr:uid="{40F51877-48EE-4276-B0AA-0CE3B345DD7A}"/>
    <cellStyle name="20% - Accent4 12 2 2 2 2 2" xfId="20577" xr:uid="{97B52C21-E004-4D55-93A5-EADD20E620A5}"/>
    <cellStyle name="20% - Accent4 12 2 2 2 2 3" xfId="38473" xr:uid="{4F80620E-9DCB-487A-8BD9-6B519D6522DD}"/>
    <cellStyle name="20% - Accent4 12 2 2 2 3" xfId="9436" xr:uid="{5A257DA7-258B-466B-8092-F656621B2F9D}"/>
    <cellStyle name="20% - Accent4 12 2 2 2 3 2" xfId="20578" xr:uid="{0876E89B-A66C-4E32-9794-541B1F091E8A}"/>
    <cellStyle name="20% - Accent4 12 2 2 2 3 3" xfId="34506" xr:uid="{9D1633E6-A556-44B1-8DA7-BE19184021BF}"/>
    <cellStyle name="20% - Accent4 12 2 2 2 4" xfId="17997" xr:uid="{B404745F-9B29-45FC-BDEC-CFFDC7EBFA8C}"/>
    <cellStyle name="20% - Accent4 12 2 2 2 5" xfId="28846" xr:uid="{E1A68CA7-4B18-42A6-A323-85C0E9DCE845}"/>
    <cellStyle name="20% - Accent4 12 2 2 2 6" xfId="32667" xr:uid="{9935C35E-8B45-480D-BA4B-0ADCB612CFBB}"/>
    <cellStyle name="20% - Accent4 12 2 2 2 7" xfId="44120" xr:uid="{D6F4E49D-E3B4-46AE-84BA-8C88350D76B2}"/>
    <cellStyle name="20% - Accent4 12 2 2 3" xfId="9437" xr:uid="{607123B8-DD4D-42C5-8FDA-EB83FC915FEB}"/>
    <cellStyle name="20% - Accent4 12 2 2 3 2" xfId="20579" xr:uid="{836400C8-E84B-4590-AA11-A14B141288B9}"/>
    <cellStyle name="20% - Accent4 12 2 2 3 3" xfId="36492" xr:uid="{B587572D-2B27-4EDF-AD20-8E250ADC09EB}"/>
    <cellStyle name="20% - Accent4 12 2 2 4" xfId="14941" xr:uid="{4CB92034-E1BC-47D4-86C0-A122FAAA95D5}"/>
    <cellStyle name="20% - Accent4 12 2 2 5" xfId="25790" xr:uid="{12288A5F-4C24-4AA0-AA12-C7742540A8F2}"/>
    <cellStyle name="20% - Accent4 12 2 2 6" xfId="31940" xr:uid="{8A02D042-E6C4-477E-A197-FB0A127F05E3}"/>
    <cellStyle name="20% - Accent4 12 2 2 7" xfId="41064" xr:uid="{6C8BFCA4-22E9-45A5-9616-5887264489D5}"/>
    <cellStyle name="20% - Accent4 12 2 3" xfId="5579" xr:uid="{B891E755-1A18-44BF-A329-41191AAAEE69}"/>
    <cellStyle name="20% - Accent4 12 2 3 2" xfId="9438" xr:uid="{F8490505-5ABF-4CAA-B0ED-03F3D3A26B62}"/>
    <cellStyle name="20% - Accent4 12 2 3 2 2" xfId="20580" xr:uid="{D62AD664-7A45-41DD-AFFD-10B8B56588B1}"/>
    <cellStyle name="20% - Accent4 12 2 3 2 3" xfId="37930" xr:uid="{046D6272-1B86-461B-B0D6-4290454E3A5C}"/>
    <cellStyle name="20% - Accent4 12 2 3 3" xfId="9439" xr:uid="{D70C50AB-50CA-45A9-A69B-767DDFE81601}"/>
    <cellStyle name="20% - Accent4 12 2 3 3 2" xfId="20581" xr:uid="{636AD945-F3F8-49E1-B882-F410D1F71319}"/>
    <cellStyle name="20% - Accent4 12 2 3 3 3" xfId="33975" xr:uid="{544A3759-5C4D-4CA3-80F8-3631E91535C9}"/>
    <cellStyle name="20% - Accent4 12 2 3 4" xfId="17017" xr:uid="{0B5BE5BD-F6FD-4DC7-BF14-90B3CED94F29}"/>
    <cellStyle name="20% - Accent4 12 2 3 5" xfId="27866" xr:uid="{7237586F-8401-43A1-A8A5-B1A55EF6A6CA}"/>
    <cellStyle name="20% - Accent4 12 2 3 6" xfId="32666" xr:uid="{3E613AB2-5A39-497F-8E7C-FCB68BF61566}"/>
    <cellStyle name="20% - Accent4 12 2 3 7" xfId="43140" xr:uid="{C9FE1B0D-F613-4C7B-918B-9350264B1AA6}"/>
    <cellStyle name="20% - Accent4 12 2 4" xfId="9440" xr:uid="{D7D619D6-B2E6-44E6-B2D9-EF2922EB27F6}"/>
    <cellStyle name="20% - Accent4 12 2 4 2" xfId="20582" xr:uid="{18576199-8E6E-4B7D-BA23-66514F77D593}"/>
    <cellStyle name="20% - Accent4 12 2 4 3" xfId="35947" xr:uid="{8D8D34F1-8B27-4AAE-B251-B0C20086F5C9}"/>
    <cellStyle name="20% - Accent4 12 2 5" xfId="13961" xr:uid="{6ADAA99B-CC87-49E5-8FBC-C589646D203B}"/>
    <cellStyle name="20% - Accent4 12 2 6" xfId="24810" xr:uid="{7EFACCC2-21EB-4BA2-9061-26E15CB48FDE}"/>
    <cellStyle name="20% - Accent4 12 2 7" xfId="30960" xr:uid="{0499C36A-7A62-45B6-8C5E-2404FAF142DF}"/>
    <cellStyle name="20% - Accent4 12 2 8" xfId="40084" xr:uid="{E96F062F-3715-4388-B053-D938B7A94C29}"/>
    <cellStyle name="20% - Accent4 12 3" xfId="2828" xr:uid="{BAF675CC-F327-4D6D-88D4-490EE78E1D00}"/>
    <cellStyle name="20% - Accent4 12 3 2" xfId="6066" xr:uid="{EAE533AC-81CB-4408-9505-CA944A482092}"/>
    <cellStyle name="20% - Accent4 12 3 2 2" xfId="9441" xr:uid="{B5B56DF9-BE0C-4B5C-9F7C-136D1FC4CDB3}"/>
    <cellStyle name="20% - Accent4 12 3 2 2 2" xfId="20583" xr:uid="{9534B6EA-1F98-4F9B-82F3-7AB562710329}"/>
    <cellStyle name="20% - Accent4 12 3 2 2 3" xfId="38474" xr:uid="{78A1429F-1D09-4698-92DB-2894E3521ED2}"/>
    <cellStyle name="20% - Accent4 12 3 2 3" xfId="9442" xr:uid="{EA195536-14B4-41C7-8000-DC28D7AA87B2}"/>
    <cellStyle name="20% - Accent4 12 3 2 3 2" xfId="20584" xr:uid="{4DC7C594-D291-4179-A606-D2BF494B0606}"/>
    <cellStyle name="20% - Accent4 12 3 2 3 3" xfId="34507" xr:uid="{17B572DB-DCE1-40F5-8C72-859E84FD83D9}"/>
    <cellStyle name="20% - Accent4 12 3 2 4" xfId="17504" xr:uid="{F97C3474-6CE5-4856-AA04-1C7400C2D971}"/>
    <cellStyle name="20% - Accent4 12 3 2 5" xfId="28353" xr:uid="{643E8929-319C-4047-B338-47DD7CF3F562}"/>
    <cellStyle name="20% - Accent4 12 3 2 6" xfId="32668" xr:uid="{29963AA3-6046-474B-ACEE-ACDF0F5144DF}"/>
    <cellStyle name="20% - Accent4 12 3 2 7" xfId="43627" xr:uid="{05DF4899-08CC-4464-AEC4-07FF5BDC3B4B}"/>
    <cellStyle name="20% - Accent4 12 3 3" xfId="9443" xr:uid="{D3E3E371-6546-4D68-BBF4-36B5AA9CFCBB}"/>
    <cellStyle name="20% - Accent4 12 3 3 2" xfId="20585" xr:uid="{93F10217-48F2-4E17-9926-7F3AA633BBF0}"/>
    <cellStyle name="20% - Accent4 12 3 3 3" xfId="36493" xr:uid="{4B348A26-CD46-4EBB-801E-F5F79F0A1747}"/>
    <cellStyle name="20% - Accent4 12 3 4" xfId="14448" xr:uid="{26B91F33-44E8-499A-86E3-61ECF51EC361}"/>
    <cellStyle name="20% - Accent4 12 3 5" xfId="25297" xr:uid="{DFCAF111-9CCB-4896-A00E-D2A0D4A599B8}"/>
    <cellStyle name="20% - Accent4 12 3 6" xfId="31447" xr:uid="{FA8533B1-414B-4DBF-B030-15FC274D21D2}"/>
    <cellStyle name="20% - Accent4 12 3 7" xfId="40571" xr:uid="{B7E0636B-6327-492F-8911-AB82461CF1FA}"/>
    <cellStyle name="20% - Accent4 12 4" xfId="3809" xr:uid="{B29E5CEA-E2CA-4CD1-9CF3-2D11B5DB573E}"/>
    <cellStyle name="20% - Accent4 12 4 2" xfId="7048" xr:uid="{93EECF8E-5FC5-4D83-8077-277027DA1FCE}"/>
    <cellStyle name="20% - Accent4 12 4 2 2" xfId="18486" xr:uid="{9CD896AD-D895-4771-B915-5BE8707055EC}"/>
    <cellStyle name="20% - Accent4 12 4 2 3" xfId="29335" xr:uid="{BE4AF6BC-A2DC-4514-B9C0-33FCB0217DC8}"/>
    <cellStyle name="20% - Accent4 12 4 2 4" xfId="37670" xr:uid="{999CFD0F-FD66-4A73-BED0-B738EC4BFD98}"/>
    <cellStyle name="20% - Accent4 12 4 2 5" xfId="44609" xr:uid="{9F80D6E9-0568-422D-8DE0-51EBDDC58067}"/>
    <cellStyle name="20% - Accent4 12 4 3" xfId="9444" xr:uid="{EDDA808B-5D74-47BB-8973-622F2F58BEE8}"/>
    <cellStyle name="20% - Accent4 12 4 3 2" xfId="20586" xr:uid="{8E5CC5B5-3DF2-4B04-A052-3B8EB3D6026A}"/>
    <cellStyle name="20% - Accent4 12 4 3 3" xfId="33859" xr:uid="{A317468D-A9A7-473E-9BDF-59882094EBC0}"/>
    <cellStyle name="20% - Accent4 12 4 4" xfId="15430" xr:uid="{6AE47C7A-1B08-4062-B4FF-F4324914A08C}"/>
    <cellStyle name="20% - Accent4 12 4 5" xfId="26279" xr:uid="{9A0D2E91-EE42-4396-83B9-F3E6F606932E}"/>
    <cellStyle name="20% - Accent4 12 4 6" xfId="32669" xr:uid="{126DA3AE-92C4-4798-A384-8835CA5C0D72}"/>
    <cellStyle name="20% - Accent4 12 4 7" xfId="41553" xr:uid="{4145D4C8-18C1-422F-9864-017B403D999E}"/>
    <cellStyle name="20% - Accent4 12 5" xfId="4357" xr:uid="{2817B35F-1CA0-4B3D-9E57-DA832CC110C4}"/>
    <cellStyle name="20% - Accent4 12 5 2" xfId="7413" xr:uid="{4A8635D7-8C19-4A01-83EB-D8A3F2279ACE}"/>
    <cellStyle name="20% - Accent4 12 5 2 2" xfId="18851" xr:uid="{79876A45-CC27-4BA5-BA99-26FB86AA6ECD}"/>
    <cellStyle name="20% - Accent4 12 5 2 3" xfId="29700" xr:uid="{BA2BD875-0038-4043-AA12-4A8C8C56D2A5}"/>
    <cellStyle name="20% - Accent4 12 5 2 4" xfId="35688" xr:uid="{22C2311E-D724-42FF-A370-F804541B8C8B}"/>
    <cellStyle name="20% - Accent4 12 5 2 5" xfId="44974" xr:uid="{26ABCD49-49D7-4FC2-92B4-7486325C2DD4}"/>
    <cellStyle name="20% - Accent4 12 5 3" xfId="15795" xr:uid="{06F4409A-AB6E-402D-B328-8BE494FD933B}"/>
    <cellStyle name="20% - Accent4 12 5 4" xfId="26644" xr:uid="{B8696A37-C3DC-449E-B412-BCFE485CBFCB}"/>
    <cellStyle name="20% - Accent4 12 5 5" xfId="32665" xr:uid="{F9F876C3-1B17-47CA-BD05-5F4611AEC3C4}"/>
    <cellStyle name="20% - Accent4 12 5 6" xfId="41918" xr:uid="{11298CF6-7EF1-4C10-BF44-1A2B7B8E473A}"/>
    <cellStyle name="20% - Accent4 12 6" xfId="4719" xr:uid="{80142C70-29B4-486A-9FE1-D0462599BCA1}"/>
    <cellStyle name="20% - Accent4 12 6 2" xfId="7775" xr:uid="{F64F8707-998C-4093-933E-8727B7E7F898}"/>
    <cellStyle name="20% - Accent4 12 6 2 2" xfId="19213" xr:uid="{C8E3306C-9A35-485F-BC17-5E5B4FD0771C}"/>
    <cellStyle name="20% - Accent4 12 6 2 3" xfId="30062" xr:uid="{D61225CC-D9A6-4DCF-A0BB-082CAB70A1F2}"/>
    <cellStyle name="20% - Accent4 12 6 2 4" xfId="45336" xr:uid="{5D2D53DA-B3DD-4116-863A-3F916F785C82}"/>
    <cellStyle name="20% - Accent4 12 6 3" xfId="16157" xr:uid="{30457D13-ED06-4340-BF73-43A41707A688}"/>
    <cellStyle name="20% - Accent4 12 6 4" xfId="27006" xr:uid="{118C8D8E-544F-4B27-8E3E-1D8F97F16DEB}"/>
    <cellStyle name="20% - Accent4 12 6 5" xfId="42280" xr:uid="{B997B99A-32D0-4C6D-A290-B39A072E44F4}"/>
    <cellStyle name="20% - Accent4 12 7" xfId="5086" xr:uid="{1DFA7C02-BDAD-4D25-B1F7-24F7AD2FA146}"/>
    <cellStyle name="20% - Accent4 12 7 2" xfId="16524" xr:uid="{A56ECB37-2C9C-486A-AB7B-5FEA739D8A9D}"/>
    <cellStyle name="20% - Accent4 12 7 3" xfId="27373" xr:uid="{9717DC4F-CECE-4FD7-8095-4D7A69FAF5E3}"/>
    <cellStyle name="20% - Accent4 12 7 4" xfId="42647" xr:uid="{F025E3E4-CDDA-4B47-8B76-E5AEFF98425D}"/>
    <cellStyle name="20% - Accent4 12 8" xfId="13468" xr:uid="{7A384B7B-FA37-4A32-A62D-00B388D6F76E}"/>
    <cellStyle name="20% - Accent4 12 9" xfId="24317" xr:uid="{D1D7B67F-26CD-472D-ABB7-3D129FEA6542}"/>
    <cellStyle name="20% - Accent4 13" xfId="282" xr:uid="{0FE84F90-E280-46C4-8631-13E797956D51}"/>
    <cellStyle name="20% - Accent4 13 10" xfId="30530" xr:uid="{FD2B387B-2E7A-4E8D-B272-B564416AB884}"/>
    <cellStyle name="20% - Accent4 13 11" xfId="39592" xr:uid="{F7ED8545-1745-48DD-AB49-9C955E73D3A3}"/>
    <cellStyle name="20% - Accent4 13 2" xfId="2341" xr:uid="{A8F0F09E-8460-4271-8B1A-D50F7CE31627}"/>
    <cellStyle name="20% - Accent4 13 2 2" xfId="3322" xr:uid="{0A73E706-E3A9-47CA-8884-EFCD78461BDC}"/>
    <cellStyle name="20% - Accent4 13 2 2 2" xfId="6560" xr:uid="{1F07DDB4-C59F-485E-83FA-0670E9CFBC41}"/>
    <cellStyle name="20% - Accent4 13 2 2 2 2" xfId="9445" xr:uid="{2D98C27B-2F6B-40F4-AF54-F1F7CD085D8D}"/>
    <cellStyle name="20% - Accent4 13 2 2 2 2 2" xfId="20587" xr:uid="{6278254B-4C2B-4C82-A02B-4E06A7D2252F}"/>
    <cellStyle name="20% - Accent4 13 2 2 2 2 3" xfId="38475" xr:uid="{9109C024-C803-4091-B231-2643484F6ED0}"/>
    <cellStyle name="20% - Accent4 13 2 2 2 3" xfId="9446" xr:uid="{60F14C06-A4A7-4F38-9F26-C72E7EC6B020}"/>
    <cellStyle name="20% - Accent4 13 2 2 2 3 2" xfId="20588" xr:uid="{EA2425EC-EBD7-45B4-A15E-3E2A41A7840C}"/>
    <cellStyle name="20% - Accent4 13 2 2 2 3 3" xfId="34508" xr:uid="{4F5DC782-C22A-407E-BA41-4024F4D7673C}"/>
    <cellStyle name="20% - Accent4 13 2 2 2 4" xfId="17998" xr:uid="{771E2764-B978-4ECF-9A3A-2A61CA03C9EF}"/>
    <cellStyle name="20% - Accent4 13 2 2 2 5" xfId="28847" xr:uid="{373BF864-3A83-439B-A79A-F6102CDEE1A6}"/>
    <cellStyle name="20% - Accent4 13 2 2 2 6" xfId="32672" xr:uid="{2EE1A9DF-81B9-444E-9DE5-DF02D1967AAC}"/>
    <cellStyle name="20% - Accent4 13 2 2 2 7" xfId="44121" xr:uid="{F38E2A66-3A79-4187-8848-D0E02AEBEF2F}"/>
    <cellStyle name="20% - Accent4 13 2 2 3" xfId="9447" xr:uid="{BF3AE429-D2CE-4569-BB2D-45B63D9363E1}"/>
    <cellStyle name="20% - Accent4 13 2 2 3 2" xfId="20589" xr:uid="{82D95773-D039-4E4F-9529-761BD9DA7995}"/>
    <cellStyle name="20% - Accent4 13 2 2 3 3" xfId="36494" xr:uid="{9EC56510-0398-45D9-A0F1-A6FB9A70B9A0}"/>
    <cellStyle name="20% - Accent4 13 2 2 4" xfId="14942" xr:uid="{6026A221-C27E-47F2-B807-5EC64FCC9ACB}"/>
    <cellStyle name="20% - Accent4 13 2 2 5" xfId="25791" xr:uid="{07DE8771-F7E3-46A7-9B80-38254ED145C3}"/>
    <cellStyle name="20% - Accent4 13 2 2 6" xfId="31941" xr:uid="{DBF64BF5-1CC5-4471-9DB2-68D1555FF1B6}"/>
    <cellStyle name="20% - Accent4 13 2 2 7" xfId="41065" xr:uid="{F77A3BE4-5965-47E3-A4F3-A74AE46530B4}"/>
    <cellStyle name="20% - Accent4 13 2 3" xfId="5580" xr:uid="{3017BEAE-4445-4E9B-B7A5-9C4016B7C0A8}"/>
    <cellStyle name="20% - Accent4 13 2 3 2" xfId="9448" xr:uid="{F278F636-9862-4E12-B010-D74D8BD39F3D}"/>
    <cellStyle name="20% - Accent4 13 2 3 2 2" xfId="20590" xr:uid="{5B6B2B1D-00AF-4C35-962A-D866F2F4FA7B}"/>
    <cellStyle name="20% - Accent4 13 2 3 2 3" xfId="37931" xr:uid="{7E15ACEC-9E71-49B8-A897-677335FB4CFE}"/>
    <cellStyle name="20% - Accent4 13 2 3 3" xfId="9449" xr:uid="{6797D012-682C-457C-B425-9865140C0F4D}"/>
    <cellStyle name="20% - Accent4 13 2 3 3 2" xfId="20591" xr:uid="{049EB256-A7D4-44E8-A3B5-76302D50432A}"/>
    <cellStyle name="20% - Accent4 13 2 3 3 3" xfId="33976" xr:uid="{9EA60CDA-C8A2-4765-AD1C-8D0802877514}"/>
    <cellStyle name="20% - Accent4 13 2 3 4" xfId="17018" xr:uid="{C9BEB9FD-1765-4000-90B8-3AD14BE9C8A8}"/>
    <cellStyle name="20% - Accent4 13 2 3 5" xfId="27867" xr:uid="{78698892-45DE-4258-8F77-EF1189470EBE}"/>
    <cellStyle name="20% - Accent4 13 2 3 6" xfId="32671" xr:uid="{6A2AFCCD-567A-4757-A958-9FBCD4BEEC11}"/>
    <cellStyle name="20% - Accent4 13 2 3 7" xfId="43141" xr:uid="{130C5549-F5D4-4EDA-9A5B-74B9AD2133EE}"/>
    <cellStyle name="20% - Accent4 13 2 4" xfId="9450" xr:uid="{56174980-BD88-4DF1-8FA6-5B8F82159333}"/>
    <cellStyle name="20% - Accent4 13 2 4 2" xfId="20592" xr:uid="{517F8B63-6F9B-4876-8CFD-36568E74D117}"/>
    <cellStyle name="20% - Accent4 13 2 4 3" xfId="35948" xr:uid="{456B521B-3D0B-4E88-B43D-1E4F32E2BF37}"/>
    <cellStyle name="20% - Accent4 13 2 5" xfId="13962" xr:uid="{0C68A013-FC6A-4BFE-B38D-9EB97130173E}"/>
    <cellStyle name="20% - Accent4 13 2 6" xfId="24811" xr:uid="{86403670-896B-497C-B466-BD8EC6EEADB4}"/>
    <cellStyle name="20% - Accent4 13 2 7" xfId="30961" xr:uid="{1498F445-1435-48AF-929A-F8BE36D895D6}"/>
    <cellStyle name="20% - Accent4 13 2 8" xfId="40085" xr:uid="{53CA124E-93B4-4B3C-B7E5-D5E11EAC5030}"/>
    <cellStyle name="20% - Accent4 13 3" xfId="2829" xr:uid="{0A8C83BC-CB9F-4EFE-94F0-EC1D38B5C4F1}"/>
    <cellStyle name="20% - Accent4 13 3 2" xfId="6067" xr:uid="{38526B40-203E-475B-B305-8C88AB638DCD}"/>
    <cellStyle name="20% - Accent4 13 3 2 2" xfId="9451" xr:uid="{F7D1EF41-CE46-4402-A5EE-2F1B8DB397CA}"/>
    <cellStyle name="20% - Accent4 13 3 2 2 2" xfId="20593" xr:uid="{086DA3CD-960A-4C95-AA43-38D7B920CCEF}"/>
    <cellStyle name="20% - Accent4 13 3 2 2 3" xfId="38476" xr:uid="{1EB76B76-B5DA-4ACE-9278-FACF0AB74A79}"/>
    <cellStyle name="20% - Accent4 13 3 2 3" xfId="9452" xr:uid="{519AAFAF-10D7-4EC3-A31B-66B5003F9F05}"/>
    <cellStyle name="20% - Accent4 13 3 2 3 2" xfId="20594" xr:uid="{4AA52C44-991F-41D7-A884-A8DAB092B8B1}"/>
    <cellStyle name="20% - Accent4 13 3 2 3 3" xfId="34509" xr:uid="{313F84D0-028A-4DF0-AED0-0629004B5C68}"/>
    <cellStyle name="20% - Accent4 13 3 2 4" xfId="17505" xr:uid="{72B74F3C-C5BE-4204-9F9D-9B72C68D99B0}"/>
    <cellStyle name="20% - Accent4 13 3 2 5" xfId="28354" xr:uid="{19BA4A33-A65C-40F5-A72D-7BD5D1FD4925}"/>
    <cellStyle name="20% - Accent4 13 3 2 6" xfId="32673" xr:uid="{D1A21A8E-E12D-4883-A221-F28D2CD92882}"/>
    <cellStyle name="20% - Accent4 13 3 2 7" xfId="43628" xr:uid="{CF4151F3-4E27-4CA2-8EA6-22AC28772E8A}"/>
    <cellStyle name="20% - Accent4 13 3 3" xfId="9453" xr:uid="{8DF5A5FB-DF80-4A87-BA58-249EB14FBDCB}"/>
    <cellStyle name="20% - Accent4 13 3 3 2" xfId="20595" xr:uid="{FF9BE3D1-0B83-4CC7-A5C7-F592E05A820C}"/>
    <cellStyle name="20% - Accent4 13 3 3 3" xfId="36495" xr:uid="{A5C5966F-6954-47EB-BFD8-67B9B5D78CDD}"/>
    <cellStyle name="20% - Accent4 13 3 4" xfId="14449" xr:uid="{9E7AA6FB-AA52-4D14-8346-8DC1B0141ACD}"/>
    <cellStyle name="20% - Accent4 13 3 5" xfId="25298" xr:uid="{30F62A0E-218B-44DA-B38C-83277E47B487}"/>
    <cellStyle name="20% - Accent4 13 3 6" xfId="31448" xr:uid="{E1A194AE-92E7-4B11-A2F4-648BE8A805CB}"/>
    <cellStyle name="20% - Accent4 13 3 7" xfId="40572" xr:uid="{354B5C08-CEEE-48D5-926E-3F5068B6E285}"/>
    <cellStyle name="20% - Accent4 13 4" xfId="3810" xr:uid="{206E6E06-6882-466E-8CBA-FAB2D1287577}"/>
    <cellStyle name="20% - Accent4 13 4 2" xfId="7049" xr:uid="{F2EBC894-117C-478A-8D3D-B480C51FA2E8}"/>
    <cellStyle name="20% - Accent4 13 4 2 2" xfId="18487" xr:uid="{9B63A06E-621C-4796-8FE2-77B809D2A765}"/>
    <cellStyle name="20% - Accent4 13 4 2 3" xfId="29336" xr:uid="{3AF5B109-CB8C-4003-856A-E630F3274322}"/>
    <cellStyle name="20% - Accent4 13 4 2 4" xfId="37671" xr:uid="{77B98567-9B99-4047-9505-8E07D966EAB4}"/>
    <cellStyle name="20% - Accent4 13 4 2 5" xfId="44610" xr:uid="{69E8C96A-A287-4CD2-9411-3926F4896D6A}"/>
    <cellStyle name="20% - Accent4 13 4 3" xfId="9454" xr:uid="{E2957FEC-D354-4302-984F-EFEDF96AC6B9}"/>
    <cellStyle name="20% - Accent4 13 4 3 2" xfId="20596" xr:uid="{4BB52DB8-4C33-4533-A399-07F1EB2591BC}"/>
    <cellStyle name="20% - Accent4 13 4 3 3" xfId="33860" xr:uid="{3CEC26D6-9E2C-44DB-BCF2-5491B54DEAEE}"/>
    <cellStyle name="20% - Accent4 13 4 4" xfId="15431" xr:uid="{E820C4B9-0C31-4473-BC4C-B66552CC6C25}"/>
    <cellStyle name="20% - Accent4 13 4 5" xfId="26280" xr:uid="{D30C9828-BE7D-4C33-9954-FEC1B8F2304B}"/>
    <cellStyle name="20% - Accent4 13 4 6" xfId="32674" xr:uid="{1D5A4DB7-DCD2-4DE6-8E0F-0BA24CD32A2E}"/>
    <cellStyle name="20% - Accent4 13 4 7" xfId="41554" xr:uid="{F2181B3F-F893-4F0B-AF0B-B4E107799BE4}"/>
    <cellStyle name="20% - Accent4 13 5" xfId="4358" xr:uid="{E74EF006-3E01-47E2-ADAC-8214065DFD91}"/>
    <cellStyle name="20% - Accent4 13 5 2" xfId="7414" xr:uid="{1BE11F27-FD18-4246-A13C-84EC76FB05BE}"/>
    <cellStyle name="20% - Accent4 13 5 2 2" xfId="18852" xr:uid="{A2BC0D1C-188D-4028-820F-D6C0B131A0F4}"/>
    <cellStyle name="20% - Accent4 13 5 2 3" xfId="29701" xr:uid="{54E13F6C-A68F-4038-B1E6-8D0545BDBBA4}"/>
    <cellStyle name="20% - Accent4 13 5 2 4" xfId="35689" xr:uid="{94196274-18E1-4F6A-BA1B-59B5CF5BFA0A}"/>
    <cellStyle name="20% - Accent4 13 5 2 5" xfId="44975" xr:uid="{9CAFCAD8-E00D-4D5D-9ABE-0C2ACDE40F75}"/>
    <cellStyle name="20% - Accent4 13 5 3" xfId="15796" xr:uid="{E40253B5-4511-4D8D-AFD7-E75598A39C4A}"/>
    <cellStyle name="20% - Accent4 13 5 4" xfId="26645" xr:uid="{5C09ED69-0928-42B2-BA38-031AC4329101}"/>
    <cellStyle name="20% - Accent4 13 5 5" xfId="32670" xr:uid="{25E73BC4-F4A5-4C1B-94FD-7130F53F68AA}"/>
    <cellStyle name="20% - Accent4 13 5 6" xfId="41919" xr:uid="{4D79B675-1F5F-4A25-848A-F076F413A79A}"/>
    <cellStyle name="20% - Accent4 13 6" xfId="4720" xr:uid="{EE323F5E-4E10-4423-9320-9ACE44686F0E}"/>
    <cellStyle name="20% - Accent4 13 6 2" xfId="7776" xr:uid="{E8D1CA66-F4BF-49C6-9A6E-19CB996A4E1E}"/>
    <cellStyle name="20% - Accent4 13 6 2 2" xfId="19214" xr:uid="{A74E6B59-86A4-4E0F-8857-E54760374FF3}"/>
    <cellStyle name="20% - Accent4 13 6 2 3" xfId="30063" xr:uid="{C03B5C0A-E331-4F80-B093-9482039AF6C6}"/>
    <cellStyle name="20% - Accent4 13 6 2 4" xfId="45337" xr:uid="{BA62FDD6-76DA-4FF4-8364-5A15D1D67D36}"/>
    <cellStyle name="20% - Accent4 13 6 3" xfId="16158" xr:uid="{844B41FC-047E-449A-BF23-96DB5F706DEB}"/>
    <cellStyle name="20% - Accent4 13 6 4" xfId="27007" xr:uid="{827C08FC-88E4-4D1A-A6E5-5F61F9DAF474}"/>
    <cellStyle name="20% - Accent4 13 6 5" xfId="42281" xr:uid="{0EF9BD14-DDCC-49E6-BB09-209156960330}"/>
    <cellStyle name="20% - Accent4 13 7" xfId="5087" xr:uid="{EC6CDA41-B1D1-4880-A383-9211DF973F8C}"/>
    <cellStyle name="20% - Accent4 13 7 2" xfId="16525" xr:uid="{C60FA84D-7E7D-43B5-B5D4-643C929F16BF}"/>
    <cellStyle name="20% - Accent4 13 7 3" xfId="27374" xr:uid="{A8CD809D-7120-48FB-8E65-294D45378D0F}"/>
    <cellStyle name="20% - Accent4 13 7 4" xfId="42648" xr:uid="{7ACB6302-D1FB-47E5-91B4-DC5691A8A7EA}"/>
    <cellStyle name="20% - Accent4 13 8" xfId="13469" xr:uid="{11B7F091-09FE-47AD-A7AD-2B98B1258885}"/>
    <cellStyle name="20% - Accent4 13 9" xfId="24318" xr:uid="{E82582B2-15A0-45C2-BC3C-415552349E2C}"/>
    <cellStyle name="20% - Accent4 14" xfId="283" xr:uid="{C486CF91-1370-44CA-ACFF-2769CBEBCFF8}"/>
    <cellStyle name="20% - Accent4 14 10" xfId="30531" xr:uid="{A99450DF-EFA1-4774-AC36-D69146186446}"/>
    <cellStyle name="20% - Accent4 14 11" xfId="39593" xr:uid="{0A13C357-516B-4059-B838-FA9D71A96326}"/>
    <cellStyle name="20% - Accent4 14 2" xfId="2342" xr:uid="{676CC5CA-86A3-4E7D-8A0C-6293C9C8A967}"/>
    <cellStyle name="20% - Accent4 14 2 2" xfId="3323" xr:uid="{57E6271D-2B04-4E00-8BE2-5BA1BB26650D}"/>
    <cellStyle name="20% - Accent4 14 2 2 2" xfId="6561" xr:uid="{CDEEF488-E1CD-41DB-B032-88580153F3E8}"/>
    <cellStyle name="20% - Accent4 14 2 2 2 2" xfId="9455" xr:uid="{FCAB8884-F704-4669-AC1B-2DDE3496D8AC}"/>
    <cellStyle name="20% - Accent4 14 2 2 2 2 2" xfId="20597" xr:uid="{7E3E094E-C1CC-46ED-8B18-328BA0E2DE84}"/>
    <cellStyle name="20% - Accent4 14 2 2 2 2 3" xfId="38477" xr:uid="{C390F9C1-D088-45C8-8836-6F0968E35FF2}"/>
    <cellStyle name="20% - Accent4 14 2 2 2 3" xfId="9456" xr:uid="{B20D4D60-9AF4-4116-A0A6-425AA7058EA0}"/>
    <cellStyle name="20% - Accent4 14 2 2 2 3 2" xfId="20598" xr:uid="{BB52E7DA-8E1D-4267-AF63-93845AA70A71}"/>
    <cellStyle name="20% - Accent4 14 2 2 2 3 3" xfId="34510" xr:uid="{9FAD7C89-C22D-4B35-8D8D-4502F9A284B1}"/>
    <cellStyle name="20% - Accent4 14 2 2 2 4" xfId="17999" xr:uid="{FF1AC9B2-056A-406E-A980-36B37DE6925F}"/>
    <cellStyle name="20% - Accent4 14 2 2 2 5" xfId="28848" xr:uid="{A60E10EB-CA82-4C4A-B492-A22EF4DCF675}"/>
    <cellStyle name="20% - Accent4 14 2 2 2 6" xfId="32677" xr:uid="{9ED30198-DB32-4D96-A2A4-578F64CB86B5}"/>
    <cellStyle name="20% - Accent4 14 2 2 2 7" xfId="44122" xr:uid="{D3CA6B14-6F86-4183-B518-191EE80A2AE2}"/>
    <cellStyle name="20% - Accent4 14 2 2 3" xfId="9457" xr:uid="{71C004F4-B0CA-46E3-8241-6605423DFE96}"/>
    <cellStyle name="20% - Accent4 14 2 2 3 2" xfId="20599" xr:uid="{0E409094-0C3F-4807-A789-A6D0192AC0F5}"/>
    <cellStyle name="20% - Accent4 14 2 2 3 3" xfId="36496" xr:uid="{4A2C64FC-049B-4076-8362-65C3492921B3}"/>
    <cellStyle name="20% - Accent4 14 2 2 4" xfId="14943" xr:uid="{DA43B2EB-5291-494F-90FC-CA3C273C0D6D}"/>
    <cellStyle name="20% - Accent4 14 2 2 5" xfId="25792" xr:uid="{7447CFEE-378D-4C98-86D8-48DD352FF132}"/>
    <cellStyle name="20% - Accent4 14 2 2 6" xfId="31942" xr:uid="{0346F563-F3FD-436D-AF9D-D1CA905A7238}"/>
    <cellStyle name="20% - Accent4 14 2 2 7" xfId="41066" xr:uid="{E44E073A-F689-4AAD-A0BA-4C59258A2D60}"/>
    <cellStyle name="20% - Accent4 14 2 3" xfId="5581" xr:uid="{A0A33B98-9619-4C9A-B884-EA98EA0348C3}"/>
    <cellStyle name="20% - Accent4 14 2 3 2" xfId="9458" xr:uid="{4B18A719-B96E-403E-81F3-83D36BB2AFA7}"/>
    <cellStyle name="20% - Accent4 14 2 3 2 2" xfId="20600" xr:uid="{2657D3D6-712A-4234-A739-8645372BBA0B}"/>
    <cellStyle name="20% - Accent4 14 2 3 2 3" xfId="37932" xr:uid="{4176A6B9-3B8B-465E-9156-401563B9A802}"/>
    <cellStyle name="20% - Accent4 14 2 3 3" xfId="9459" xr:uid="{46FECE10-FD37-4836-B2F6-A54BF586B4D9}"/>
    <cellStyle name="20% - Accent4 14 2 3 3 2" xfId="20601" xr:uid="{C26A5E0D-7F8F-41D3-B05B-E655DB80D8BD}"/>
    <cellStyle name="20% - Accent4 14 2 3 3 3" xfId="33977" xr:uid="{1C4B7995-1F9A-4B6B-98A0-16B993A28B98}"/>
    <cellStyle name="20% - Accent4 14 2 3 4" xfId="17019" xr:uid="{1B249E9A-FBF0-49C9-AEF6-0F59B1B31C11}"/>
    <cellStyle name="20% - Accent4 14 2 3 5" xfId="27868" xr:uid="{930FD7F2-4679-4786-93CB-172DA533F6C8}"/>
    <cellStyle name="20% - Accent4 14 2 3 6" xfId="32676" xr:uid="{14A9DEFC-51E6-48E0-A972-6E2C36077D33}"/>
    <cellStyle name="20% - Accent4 14 2 3 7" xfId="43142" xr:uid="{72DD8B99-7718-4DED-B85E-E1377755735A}"/>
    <cellStyle name="20% - Accent4 14 2 4" xfId="9460" xr:uid="{3793CAE9-3BFC-4F8B-8521-8C91BEE75D24}"/>
    <cellStyle name="20% - Accent4 14 2 4 2" xfId="20602" xr:uid="{69A181E6-9884-4AA0-A803-7186470E2C07}"/>
    <cellStyle name="20% - Accent4 14 2 4 3" xfId="35949" xr:uid="{59C22197-B4BD-45EB-99AC-DCF0261EA116}"/>
    <cellStyle name="20% - Accent4 14 2 5" xfId="13963" xr:uid="{A3CCF652-C3F3-4E89-83B8-89EBA24A5F31}"/>
    <cellStyle name="20% - Accent4 14 2 6" xfId="24812" xr:uid="{9A89100E-6A7A-4210-8F25-53342A36B01C}"/>
    <cellStyle name="20% - Accent4 14 2 7" xfId="30962" xr:uid="{E88D3968-A455-448F-831D-14CE958B0D50}"/>
    <cellStyle name="20% - Accent4 14 2 8" xfId="40086" xr:uid="{1EFE24C6-54D8-4A58-846D-213F50694F86}"/>
    <cellStyle name="20% - Accent4 14 3" xfId="2830" xr:uid="{94846991-9D08-47E8-B11B-B2E415C8BF59}"/>
    <cellStyle name="20% - Accent4 14 3 2" xfId="6068" xr:uid="{47E97F97-4929-4ABA-A4AF-952660192D71}"/>
    <cellStyle name="20% - Accent4 14 3 2 2" xfId="9461" xr:uid="{32C27F00-D273-455C-832F-CDA8C094B825}"/>
    <cellStyle name="20% - Accent4 14 3 2 2 2" xfId="20603" xr:uid="{247F0A1B-6F31-4041-9740-657422BF8604}"/>
    <cellStyle name="20% - Accent4 14 3 2 2 3" xfId="38478" xr:uid="{8A8EB17A-030E-4EAA-AF4D-E9715A7609D9}"/>
    <cellStyle name="20% - Accent4 14 3 2 3" xfId="9462" xr:uid="{10F96726-AA1E-400E-A100-F938B1BF38BF}"/>
    <cellStyle name="20% - Accent4 14 3 2 3 2" xfId="20604" xr:uid="{CE378DEF-5F04-4A91-8CA7-964FC8B0A922}"/>
    <cellStyle name="20% - Accent4 14 3 2 3 3" xfId="34511" xr:uid="{0F76CB3C-3D40-4142-A13B-AB57B4398D0B}"/>
    <cellStyle name="20% - Accent4 14 3 2 4" xfId="17506" xr:uid="{F6831C09-2AD2-4F43-942A-D727FF0124B0}"/>
    <cellStyle name="20% - Accent4 14 3 2 5" xfId="28355" xr:uid="{C6F5E212-3172-49EF-92AE-ABCCA2F358D1}"/>
    <cellStyle name="20% - Accent4 14 3 2 6" xfId="32678" xr:uid="{B7BFC2D2-DFFD-4EF2-BEBA-7F5DC8760CB9}"/>
    <cellStyle name="20% - Accent4 14 3 2 7" xfId="43629" xr:uid="{22ACF0C4-A97E-40A7-85C9-FDC64256B698}"/>
    <cellStyle name="20% - Accent4 14 3 3" xfId="9463" xr:uid="{B17854B8-0DF7-459E-9426-8C0230AA90C2}"/>
    <cellStyle name="20% - Accent4 14 3 3 2" xfId="20605" xr:uid="{85C79B11-D864-4D8A-9DB8-16C450E49366}"/>
    <cellStyle name="20% - Accent4 14 3 3 3" xfId="36497" xr:uid="{132D9121-667B-4CF9-99B3-35CFB2A0B16C}"/>
    <cellStyle name="20% - Accent4 14 3 4" xfId="14450" xr:uid="{E68CCAB9-E028-45F0-9E5B-75AB5B430E39}"/>
    <cellStyle name="20% - Accent4 14 3 5" xfId="25299" xr:uid="{91D47B75-419F-4018-B7D3-797AA387CBFA}"/>
    <cellStyle name="20% - Accent4 14 3 6" xfId="31449" xr:uid="{A1296527-FBE1-4EED-8CBE-229DAF0431F2}"/>
    <cellStyle name="20% - Accent4 14 3 7" xfId="40573" xr:uid="{621E2F99-F0E7-4B78-AA81-D3873D746F5B}"/>
    <cellStyle name="20% - Accent4 14 4" xfId="3811" xr:uid="{77F2FD1C-DC65-4199-965A-F9DF0BACB4D7}"/>
    <cellStyle name="20% - Accent4 14 4 2" xfId="7050" xr:uid="{A7AB200E-3913-48BA-BD81-ABE19A55E971}"/>
    <cellStyle name="20% - Accent4 14 4 2 2" xfId="18488" xr:uid="{C1A46663-30AC-47FE-B744-4FC0092ABD3A}"/>
    <cellStyle name="20% - Accent4 14 4 2 3" xfId="29337" xr:uid="{75002CF1-9C18-455A-BF96-6FC7E1858ACF}"/>
    <cellStyle name="20% - Accent4 14 4 2 4" xfId="37672" xr:uid="{CF3CBD4E-9EE4-495F-91B2-A5CE06333024}"/>
    <cellStyle name="20% - Accent4 14 4 2 5" xfId="44611" xr:uid="{CA9A5E70-E8F1-47E3-B500-98E8FD379B8B}"/>
    <cellStyle name="20% - Accent4 14 4 3" xfId="9464" xr:uid="{4347E413-6310-492F-87A1-C025036C5341}"/>
    <cellStyle name="20% - Accent4 14 4 3 2" xfId="20606" xr:uid="{76D05768-7AF1-4964-A69E-3356124856A8}"/>
    <cellStyle name="20% - Accent4 14 4 3 3" xfId="33861" xr:uid="{B2C00BD4-B712-4045-8ED0-11373D5FD007}"/>
    <cellStyle name="20% - Accent4 14 4 4" xfId="15432" xr:uid="{FBBD1CB0-7B1D-4E26-B5D4-2A950C8668AA}"/>
    <cellStyle name="20% - Accent4 14 4 5" xfId="26281" xr:uid="{08CAC695-7B64-465F-B3E2-DB7338746F9C}"/>
    <cellStyle name="20% - Accent4 14 4 6" xfId="32679" xr:uid="{4E186878-F305-446E-AB1A-64D233CEC53D}"/>
    <cellStyle name="20% - Accent4 14 4 7" xfId="41555" xr:uid="{D74D4490-B711-46C8-B878-CB0A0983B5A1}"/>
    <cellStyle name="20% - Accent4 14 5" xfId="4359" xr:uid="{D6F6C36A-B814-4047-BF8B-0C1681870955}"/>
    <cellStyle name="20% - Accent4 14 5 2" xfId="7415" xr:uid="{D5F7330C-DB2B-4B9C-A6D0-099EA11663FF}"/>
    <cellStyle name="20% - Accent4 14 5 2 2" xfId="18853" xr:uid="{32CC7F28-203C-4E17-8689-94C57DEE5483}"/>
    <cellStyle name="20% - Accent4 14 5 2 3" xfId="29702" xr:uid="{531B846F-896E-428C-8B88-FF111720F2DB}"/>
    <cellStyle name="20% - Accent4 14 5 2 4" xfId="35690" xr:uid="{0359AF6B-7CB1-4F31-AD51-BB0992E5C30B}"/>
    <cellStyle name="20% - Accent4 14 5 2 5" xfId="44976" xr:uid="{9CDBBF6C-C291-479E-B60B-3AC00E4955B5}"/>
    <cellStyle name="20% - Accent4 14 5 3" xfId="15797" xr:uid="{345C18C4-94F5-4FDD-BEC8-5E8094FB6873}"/>
    <cellStyle name="20% - Accent4 14 5 4" xfId="26646" xr:uid="{4CCDCAAC-8EAD-48E2-8B6D-4AC8A38B7A27}"/>
    <cellStyle name="20% - Accent4 14 5 5" xfId="32675" xr:uid="{CD83F1F3-511C-4013-9B3F-188BF549D58A}"/>
    <cellStyle name="20% - Accent4 14 5 6" xfId="41920" xr:uid="{6B42C39C-84BA-42C1-8DC4-20C91003521C}"/>
    <cellStyle name="20% - Accent4 14 6" xfId="4721" xr:uid="{41033473-10E0-4FA7-8E14-111167EC37AF}"/>
    <cellStyle name="20% - Accent4 14 6 2" xfId="7777" xr:uid="{4697C700-3ADD-478F-9484-189B409D436C}"/>
    <cellStyle name="20% - Accent4 14 6 2 2" xfId="19215" xr:uid="{9259D8F3-C93C-4230-A286-185C0109F6ED}"/>
    <cellStyle name="20% - Accent4 14 6 2 3" xfId="30064" xr:uid="{D023B3A6-5C99-4628-B7DB-7C4583E0CD76}"/>
    <cellStyle name="20% - Accent4 14 6 2 4" xfId="45338" xr:uid="{26DF7E45-FDD6-4B38-8041-C89D0833129F}"/>
    <cellStyle name="20% - Accent4 14 6 3" xfId="16159" xr:uid="{1D54238E-B49D-453C-93A8-C9C0BEB68585}"/>
    <cellStyle name="20% - Accent4 14 6 4" xfId="27008" xr:uid="{6D391DD7-149A-4F26-AD84-E3949FE0253D}"/>
    <cellStyle name="20% - Accent4 14 6 5" xfId="42282" xr:uid="{674E1C3D-7DBC-47A3-914C-DDB82C983D2D}"/>
    <cellStyle name="20% - Accent4 14 7" xfId="5088" xr:uid="{800CD1C5-3193-41C3-9192-91C92AA3D6AB}"/>
    <cellStyle name="20% - Accent4 14 7 2" xfId="16526" xr:uid="{504EB7BF-DF61-4A95-94B1-8AD406CCAE12}"/>
    <cellStyle name="20% - Accent4 14 7 3" xfId="27375" xr:uid="{AC0EB5A9-8E7F-417D-A5E1-D577C9E438AD}"/>
    <cellStyle name="20% - Accent4 14 7 4" xfId="42649" xr:uid="{77019653-7455-4B90-A318-840F75047EE0}"/>
    <cellStyle name="20% - Accent4 14 8" xfId="13470" xr:uid="{67B5FA21-E73A-4C8B-9EE2-8906ADB5B4F0}"/>
    <cellStyle name="20% - Accent4 14 9" xfId="24319" xr:uid="{42043E41-3540-42B9-84F9-399A30CD8DEE}"/>
    <cellStyle name="20% - Accent4 15" xfId="284" xr:uid="{41880FBD-0317-42B2-B78E-1A326ACA02ED}"/>
    <cellStyle name="20% - Accent4 15 10" xfId="30532" xr:uid="{930E4E2D-4ADF-4447-8494-D93E81A82E1E}"/>
    <cellStyle name="20% - Accent4 15 11" xfId="39594" xr:uid="{03BB99CF-5DFB-490C-9B9E-D59FB033642C}"/>
    <cellStyle name="20% - Accent4 15 2" xfId="2343" xr:uid="{8FD7BF21-2CD4-4E78-8C1F-18967412026F}"/>
    <cellStyle name="20% - Accent4 15 2 2" xfId="3324" xr:uid="{9F5A117C-180D-4A24-9DD0-9E7F6FF47175}"/>
    <cellStyle name="20% - Accent4 15 2 2 2" xfId="6562" xr:uid="{9BC5EB8C-2F7B-461F-86E4-0618A819295B}"/>
    <cellStyle name="20% - Accent4 15 2 2 2 2" xfId="9465" xr:uid="{258C5334-E146-4F7A-ACEF-D59844025484}"/>
    <cellStyle name="20% - Accent4 15 2 2 2 2 2" xfId="20607" xr:uid="{727C806E-EADA-4632-B08E-D78E04A1658C}"/>
    <cellStyle name="20% - Accent4 15 2 2 2 2 3" xfId="38479" xr:uid="{B34EFD9C-C959-462C-B515-A9352D7C3EDF}"/>
    <cellStyle name="20% - Accent4 15 2 2 2 3" xfId="9466" xr:uid="{1D747B37-9B68-42D2-8853-7F68311D8935}"/>
    <cellStyle name="20% - Accent4 15 2 2 2 3 2" xfId="20608" xr:uid="{D30D7409-E035-4440-977E-17E771BF2CDA}"/>
    <cellStyle name="20% - Accent4 15 2 2 2 3 3" xfId="34512" xr:uid="{BA3801CF-B23D-4E0A-923E-F052F9C19B83}"/>
    <cellStyle name="20% - Accent4 15 2 2 2 4" xfId="18000" xr:uid="{379DCCAA-E460-499D-BE12-CE9DC8046720}"/>
    <cellStyle name="20% - Accent4 15 2 2 2 5" xfId="28849" xr:uid="{A17F8471-5A4D-4490-971E-17E142E8EE54}"/>
    <cellStyle name="20% - Accent4 15 2 2 2 6" xfId="32682" xr:uid="{6F4A34E6-8A5D-435F-9702-7971282B29B0}"/>
    <cellStyle name="20% - Accent4 15 2 2 2 7" xfId="44123" xr:uid="{699C63E0-B3CA-4BE9-AADE-61EE254BDFB1}"/>
    <cellStyle name="20% - Accent4 15 2 2 3" xfId="9467" xr:uid="{9752F135-255F-44A1-B7AA-EAE9F2F13ED2}"/>
    <cellStyle name="20% - Accent4 15 2 2 3 2" xfId="20609" xr:uid="{86908808-A5B3-4303-8BCA-56116A67C5D3}"/>
    <cellStyle name="20% - Accent4 15 2 2 3 3" xfId="36498" xr:uid="{DC183911-4F8A-485F-96A2-AD894DFB15F9}"/>
    <cellStyle name="20% - Accent4 15 2 2 4" xfId="14944" xr:uid="{674C78F2-CFA5-43F5-9EA5-FBC004D24E74}"/>
    <cellStyle name="20% - Accent4 15 2 2 5" xfId="25793" xr:uid="{902C87CA-04A7-4AE8-B539-47ACEE94B2AA}"/>
    <cellStyle name="20% - Accent4 15 2 2 6" xfId="31943" xr:uid="{2589FBCB-8376-454C-9615-38967E1AD62B}"/>
    <cellStyle name="20% - Accent4 15 2 2 7" xfId="41067" xr:uid="{F7E151A0-4FAF-4E16-B63B-7AB125802225}"/>
    <cellStyle name="20% - Accent4 15 2 3" xfId="5582" xr:uid="{6BD9A067-7E84-4948-9E16-92E9301E5C67}"/>
    <cellStyle name="20% - Accent4 15 2 3 2" xfId="9468" xr:uid="{898A31E1-EE90-4D6C-870D-2E4A98DF0CE8}"/>
    <cellStyle name="20% - Accent4 15 2 3 2 2" xfId="20610" xr:uid="{08C55AEA-822A-4149-B6DE-F3347981CDF9}"/>
    <cellStyle name="20% - Accent4 15 2 3 2 3" xfId="37933" xr:uid="{3D7EFD5B-0967-4F74-B3A5-6F3E617865B2}"/>
    <cellStyle name="20% - Accent4 15 2 3 3" xfId="9469" xr:uid="{FD0EDF55-410C-4E71-86D6-B4743EA1D98D}"/>
    <cellStyle name="20% - Accent4 15 2 3 3 2" xfId="20611" xr:uid="{965ACA00-3F7D-4CCE-8C97-618A98775878}"/>
    <cellStyle name="20% - Accent4 15 2 3 3 3" xfId="33978" xr:uid="{0ACF3573-B46E-42DA-9179-DA247AD8B8F5}"/>
    <cellStyle name="20% - Accent4 15 2 3 4" xfId="17020" xr:uid="{AB564FD0-99F0-4149-84DC-8FC647C99199}"/>
    <cellStyle name="20% - Accent4 15 2 3 5" xfId="27869" xr:uid="{BA4E020E-F45B-4BC9-B5C7-F184E691F278}"/>
    <cellStyle name="20% - Accent4 15 2 3 6" xfId="32681" xr:uid="{2453E4EE-A64F-42C3-818F-83BC8211E2A1}"/>
    <cellStyle name="20% - Accent4 15 2 3 7" xfId="43143" xr:uid="{EDFC6C89-80BD-4567-8506-19973294C356}"/>
    <cellStyle name="20% - Accent4 15 2 4" xfId="9470" xr:uid="{BBF17567-3FA1-41B3-BDCB-4AF54199D92D}"/>
    <cellStyle name="20% - Accent4 15 2 4 2" xfId="20612" xr:uid="{08539435-D819-430D-A12F-31B3C82F0792}"/>
    <cellStyle name="20% - Accent4 15 2 4 3" xfId="35950" xr:uid="{DD603F8B-FEA4-4613-AC8F-C75C5116C291}"/>
    <cellStyle name="20% - Accent4 15 2 5" xfId="13964" xr:uid="{28948CFA-31E4-4F0D-829C-2582E169FBBE}"/>
    <cellStyle name="20% - Accent4 15 2 6" xfId="24813" xr:uid="{C99686B5-008B-4CCB-A097-FCDE126DD8C1}"/>
    <cellStyle name="20% - Accent4 15 2 7" xfId="30963" xr:uid="{7A3C49F1-FAAB-4663-8027-5709982EF19D}"/>
    <cellStyle name="20% - Accent4 15 2 8" xfId="40087" xr:uid="{B63303DA-3AC5-4094-99A4-FD89D448AD4A}"/>
    <cellStyle name="20% - Accent4 15 3" xfId="2831" xr:uid="{2D0CBAD0-571C-4A74-906F-3E23EE9B933F}"/>
    <cellStyle name="20% - Accent4 15 3 2" xfId="6069" xr:uid="{D97FAA64-7898-400D-A558-5BC356681673}"/>
    <cellStyle name="20% - Accent4 15 3 2 2" xfId="9471" xr:uid="{66A19968-AD8D-417F-903E-3DB053291CDF}"/>
    <cellStyle name="20% - Accent4 15 3 2 2 2" xfId="20613" xr:uid="{EE2A46F5-9A4D-4D65-A532-5331F0FD335A}"/>
    <cellStyle name="20% - Accent4 15 3 2 2 3" xfId="38480" xr:uid="{5260B084-6356-4943-838B-1FF8E3893AF2}"/>
    <cellStyle name="20% - Accent4 15 3 2 3" xfId="9472" xr:uid="{6AF64AD8-2684-4EC2-B8CB-606D44BCE862}"/>
    <cellStyle name="20% - Accent4 15 3 2 3 2" xfId="20614" xr:uid="{CAD78D2A-16AD-4F59-AD7E-BC0B9C492ABC}"/>
    <cellStyle name="20% - Accent4 15 3 2 3 3" xfId="34513" xr:uid="{936579C6-A4C5-4E53-8EAE-F51AF473B3B0}"/>
    <cellStyle name="20% - Accent4 15 3 2 4" xfId="17507" xr:uid="{60CE0F8E-DC6C-4D9A-9F58-20EED2C38828}"/>
    <cellStyle name="20% - Accent4 15 3 2 5" xfId="28356" xr:uid="{4A62E510-6EA7-467A-9332-6C62A19545BD}"/>
    <cellStyle name="20% - Accent4 15 3 2 6" xfId="32683" xr:uid="{670FE08E-DA22-42D4-9AAB-1513A0B4A7C2}"/>
    <cellStyle name="20% - Accent4 15 3 2 7" xfId="43630" xr:uid="{A94435A5-F63D-4925-AB4A-70EF1559367D}"/>
    <cellStyle name="20% - Accent4 15 3 3" xfId="9473" xr:uid="{D7653DEF-DC70-4D25-B8CA-D81E616F4F6D}"/>
    <cellStyle name="20% - Accent4 15 3 3 2" xfId="20615" xr:uid="{C67EB586-1C31-4E1C-AB0D-ECE3B673FAC8}"/>
    <cellStyle name="20% - Accent4 15 3 3 3" xfId="36499" xr:uid="{B98786FD-E4B6-4AC1-A637-C6DC2A19C9C8}"/>
    <cellStyle name="20% - Accent4 15 3 4" xfId="14451" xr:uid="{661D1F40-916B-4EA6-8CB2-62CE8695A809}"/>
    <cellStyle name="20% - Accent4 15 3 5" xfId="25300" xr:uid="{1733302A-8F0E-4ABC-8DC5-921645FCF5FE}"/>
    <cellStyle name="20% - Accent4 15 3 6" xfId="31450" xr:uid="{A5826F61-ADBC-469A-B386-095D3C99C7AD}"/>
    <cellStyle name="20% - Accent4 15 3 7" xfId="40574" xr:uid="{34D3F196-E9D5-439F-BFCF-52EEDC69685C}"/>
    <cellStyle name="20% - Accent4 15 4" xfId="3812" xr:uid="{2E3CB126-7691-479B-A5C6-754645B87B50}"/>
    <cellStyle name="20% - Accent4 15 4 2" xfId="7051" xr:uid="{C13B785E-EB3D-4E3A-A878-11E48AFF6F66}"/>
    <cellStyle name="20% - Accent4 15 4 2 2" xfId="18489" xr:uid="{CEF8CBB1-6C7E-474F-B364-C7C0ED5EB316}"/>
    <cellStyle name="20% - Accent4 15 4 2 3" xfId="29338" xr:uid="{6BCE168D-4CEA-463B-9E71-CFCD7C4F7CD2}"/>
    <cellStyle name="20% - Accent4 15 4 2 4" xfId="37673" xr:uid="{8EDAD038-458F-4FD8-8BC7-B941DBEE984E}"/>
    <cellStyle name="20% - Accent4 15 4 2 5" xfId="44612" xr:uid="{911AD90D-7BF7-4C5A-8DA6-C49EBED33611}"/>
    <cellStyle name="20% - Accent4 15 4 3" xfId="9474" xr:uid="{FE296F6A-DBEE-4F43-BF1B-520D6168C3EE}"/>
    <cellStyle name="20% - Accent4 15 4 3 2" xfId="20616" xr:uid="{60CF44D2-1BE0-4766-BA8D-8C5088218A97}"/>
    <cellStyle name="20% - Accent4 15 4 3 3" xfId="33862" xr:uid="{41F9389F-83B7-4B26-9ED4-E57C8343EF5E}"/>
    <cellStyle name="20% - Accent4 15 4 4" xfId="15433" xr:uid="{F51A5EF2-20D8-40A8-909F-13E7A5D5CEA2}"/>
    <cellStyle name="20% - Accent4 15 4 5" xfId="26282" xr:uid="{5A5C891C-377E-42A9-98DA-74CBDE23D295}"/>
    <cellStyle name="20% - Accent4 15 4 6" xfId="32684" xr:uid="{8881AD39-6B05-48A2-BC88-F46C5830D607}"/>
    <cellStyle name="20% - Accent4 15 4 7" xfId="41556" xr:uid="{5FCFEE40-1CA4-44B1-BB0E-750FFF454DFF}"/>
    <cellStyle name="20% - Accent4 15 5" xfId="4360" xr:uid="{E37EF4A7-E9BF-432A-9970-F6429F233C17}"/>
    <cellStyle name="20% - Accent4 15 5 2" xfId="7416" xr:uid="{8E611205-C353-42FF-9CC9-85F1344D1B77}"/>
    <cellStyle name="20% - Accent4 15 5 2 2" xfId="18854" xr:uid="{3E7DF4F5-3EFD-4E76-9503-47293394D374}"/>
    <cellStyle name="20% - Accent4 15 5 2 3" xfId="29703" xr:uid="{BE46CBDF-CC9B-4E72-836D-1BD44B2E889F}"/>
    <cellStyle name="20% - Accent4 15 5 2 4" xfId="35691" xr:uid="{F91A96E6-D75D-42CD-BC4F-5300304AB578}"/>
    <cellStyle name="20% - Accent4 15 5 2 5" xfId="44977" xr:uid="{C3399DD5-1962-4B7B-9616-C9E02E372597}"/>
    <cellStyle name="20% - Accent4 15 5 3" xfId="15798" xr:uid="{7C5A7EA8-B121-4C97-930F-429A0F4E6EED}"/>
    <cellStyle name="20% - Accent4 15 5 4" xfId="26647" xr:uid="{FDB6DAF1-7E07-4767-916D-9D3988BA0D58}"/>
    <cellStyle name="20% - Accent4 15 5 5" xfId="32680" xr:uid="{466B3F62-9563-4249-83F4-AAF5D2EAE76C}"/>
    <cellStyle name="20% - Accent4 15 5 6" xfId="41921" xr:uid="{28E26D90-88D5-49AF-AB2A-F0764F649CB7}"/>
    <cellStyle name="20% - Accent4 15 6" xfId="4722" xr:uid="{60F7B8EF-177F-4CFE-B545-49A4288B5957}"/>
    <cellStyle name="20% - Accent4 15 6 2" xfId="7778" xr:uid="{82AEEF20-EAB1-44F5-9836-A58755DD8C4C}"/>
    <cellStyle name="20% - Accent4 15 6 2 2" xfId="19216" xr:uid="{6EF5B1D7-8F39-4F53-88DF-2C01242A80E3}"/>
    <cellStyle name="20% - Accent4 15 6 2 3" xfId="30065" xr:uid="{017B886D-FA83-4E3F-88DF-205910064EE0}"/>
    <cellStyle name="20% - Accent4 15 6 2 4" xfId="45339" xr:uid="{51288B0A-8B95-4001-9DE0-7684B85F18C0}"/>
    <cellStyle name="20% - Accent4 15 6 3" xfId="16160" xr:uid="{7401ED13-AAA6-4B02-AA45-B0969B7F56CA}"/>
    <cellStyle name="20% - Accent4 15 6 4" xfId="27009" xr:uid="{1D90C606-2B26-4814-B11D-A09C47FC0C35}"/>
    <cellStyle name="20% - Accent4 15 6 5" xfId="42283" xr:uid="{EA89DD79-EEF1-4DC1-B6BE-EA74E12EA025}"/>
    <cellStyle name="20% - Accent4 15 7" xfId="5089" xr:uid="{CC8110EE-FBEC-4756-8B63-AE4FAEE1CB12}"/>
    <cellStyle name="20% - Accent4 15 7 2" xfId="16527" xr:uid="{4EFAAB87-A96D-49B8-90F8-CA999CBD0C80}"/>
    <cellStyle name="20% - Accent4 15 7 3" xfId="27376" xr:uid="{B8BE9BFB-7BC3-4464-8AD6-8F3A87FD6D08}"/>
    <cellStyle name="20% - Accent4 15 7 4" xfId="42650" xr:uid="{1E76E525-7BC1-4386-A1CE-D4AE37EA4DF3}"/>
    <cellStyle name="20% - Accent4 15 8" xfId="13471" xr:uid="{2741C10C-8DE8-422A-A05B-44545567818E}"/>
    <cellStyle name="20% - Accent4 15 9" xfId="24320" xr:uid="{8BDC204C-5D55-4FE4-B01C-13CF3FAD1FA0}"/>
    <cellStyle name="20% - Accent4 16" xfId="285" xr:uid="{EBBEDD94-C069-45CA-AE5D-FC312601FE69}"/>
    <cellStyle name="20% - Accent4 16 10" xfId="30533" xr:uid="{118F08F5-73B7-42BC-811A-A299242A18AD}"/>
    <cellStyle name="20% - Accent4 16 11" xfId="39595" xr:uid="{3C34048F-16ED-4C35-8F33-2CF20A0F9969}"/>
    <cellStyle name="20% - Accent4 16 2" xfId="2344" xr:uid="{986714F2-DBF0-441D-8105-5E4EF34D617F}"/>
    <cellStyle name="20% - Accent4 16 2 2" xfId="3325" xr:uid="{2B5E0698-8A5E-4C70-AD12-3729D7B7DEB3}"/>
    <cellStyle name="20% - Accent4 16 2 2 2" xfId="6563" xr:uid="{FFAC96E0-B920-4424-A753-1AE6771919B9}"/>
    <cellStyle name="20% - Accent4 16 2 2 2 2" xfId="9475" xr:uid="{354E7FA8-C847-4C1C-8A6E-C3112B3F10DC}"/>
    <cellStyle name="20% - Accent4 16 2 2 2 2 2" xfId="20617" xr:uid="{527AEC50-D54B-4290-80C9-6881B4CA1AF1}"/>
    <cellStyle name="20% - Accent4 16 2 2 2 2 3" xfId="38481" xr:uid="{E6A289C6-BC37-4AE9-A299-1A0217DD6159}"/>
    <cellStyle name="20% - Accent4 16 2 2 2 3" xfId="9476" xr:uid="{EF8C5099-ECB1-4D46-90D0-CF335E6A8DCB}"/>
    <cellStyle name="20% - Accent4 16 2 2 2 3 2" xfId="20618" xr:uid="{DA547390-5539-48FA-BEFD-56E7FB32E285}"/>
    <cellStyle name="20% - Accent4 16 2 2 2 3 3" xfId="34514" xr:uid="{F3593C5A-B868-432E-8C6C-856E58F20A5D}"/>
    <cellStyle name="20% - Accent4 16 2 2 2 4" xfId="18001" xr:uid="{807D2B93-886C-4CA4-A3CA-3A986201D28E}"/>
    <cellStyle name="20% - Accent4 16 2 2 2 5" xfId="28850" xr:uid="{51B18D20-3E12-4188-AD55-00E36B877F52}"/>
    <cellStyle name="20% - Accent4 16 2 2 2 6" xfId="32687" xr:uid="{75C8771E-D095-421F-BED8-B2717CF75CAF}"/>
    <cellStyle name="20% - Accent4 16 2 2 2 7" xfId="44124" xr:uid="{7D0AC4BD-07C2-4096-B20C-35F4CCFA0C9C}"/>
    <cellStyle name="20% - Accent4 16 2 2 3" xfId="9477" xr:uid="{C2637B9F-F912-486F-9AE0-7D4B8D106EF3}"/>
    <cellStyle name="20% - Accent4 16 2 2 3 2" xfId="20619" xr:uid="{5E98B3E5-ACED-4447-8860-C920EE954CFC}"/>
    <cellStyle name="20% - Accent4 16 2 2 3 3" xfId="36500" xr:uid="{89E2E0E5-338B-4654-B8CE-30DF2D0E6575}"/>
    <cellStyle name="20% - Accent4 16 2 2 4" xfId="14945" xr:uid="{6F070CC7-ECF8-425E-9395-88A6912AA1DA}"/>
    <cellStyle name="20% - Accent4 16 2 2 5" xfId="25794" xr:uid="{F010A930-33D1-490E-97BE-6136E0270D88}"/>
    <cellStyle name="20% - Accent4 16 2 2 6" xfId="31944" xr:uid="{BB5DF741-82AE-4C06-AA1D-134D58EFF7F1}"/>
    <cellStyle name="20% - Accent4 16 2 2 7" xfId="41068" xr:uid="{5D58B902-F6D9-4A35-9F7E-177FD4C4BDFC}"/>
    <cellStyle name="20% - Accent4 16 2 3" xfId="5583" xr:uid="{8FD7963F-56A2-430E-A420-0350FAD67D0C}"/>
    <cellStyle name="20% - Accent4 16 2 3 2" xfId="9478" xr:uid="{D4259AA5-1874-44F8-AAF7-73E7E19EBAFF}"/>
    <cellStyle name="20% - Accent4 16 2 3 2 2" xfId="20620" xr:uid="{62D49007-AFC4-4427-8125-D98C8BE0645A}"/>
    <cellStyle name="20% - Accent4 16 2 3 2 3" xfId="37934" xr:uid="{BAC7B8EC-3819-41E3-85D1-7F548D26B45D}"/>
    <cellStyle name="20% - Accent4 16 2 3 3" xfId="9479" xr:uid="{0BA0DDFD-4F65-4FE5-BEED-30A3C8243E69}"/>
    <cellStyle name="20% - Accent4 16 2 3 3 2" xfId="20621" xr:uid="{2B839E21-FB0F-4E9C-AD0A-436A7650B77D}"/>
    <cellStyle name="20% - Accent4 16 2 3 3 3" xfId="33979" xr:uid="{C5337845-A625-442F-809A-CA6E4A07D15B}"/>
    <cellStyle name="20% - Accent4 16 2 3 4" xfId="17021" xr:uid="{335BA895-0660-413F-8A94-DCBD169EFBA9}"/>
    <cellStyle name="20% - Accent4 16 2 3 5" xfId="27870" xr:uid="{A71F9DB9-E841-4E55-92E1-E4F42D5B100C}"/>
    <cellStyle name="20% - Accent4 16 2 3 6" xfId="32686" xr:uid="{9CB819E6-9651-407E-84EA-85C2B462C305}"/>
    <cellStyle name="20% - Accent4 16 2 3 7" xfId="43144" xr:uid="{B4E2A3EA-91AE-445D-8F1A-D695032DD01D}"/>
    <cellStyle name="20% - Accent4 16 2 4" xfId="9480" xr:uid="{8D8354CA-F639-4E0D-8E7C-C63A7BA6E980}"/>
    <cellStyle name="20% - Accent4 16 2 4 2" xfId="20622" xr:uid="{0AC0686F-AB83-4B81-B823-75225438C5EC}"/>
    <cellStyle name="20% - Accent4 16 2 4 3" xfId="35951" xr:uid="{FAC18656-88C4-4CCF-B26F-68C145C97BE0}"/>
    <cellStyle name="20% - Accent4 16 2 5" xfId="13965" xr:uid="{05F0BFE0-D206-43A3-8AAD-C3740182F0E8}"/>
    <cellStyle name="20% - Accent4 16 2 6" xfId="24814" xr:uid="{211B81AF-7BF9-4084-AA10-B3EC3DF724A9}"/>
    <cellStyle name="20% - Accent4 16 2 7" xfId="30964" xr:uid="{27B72531-1BA8-4D5B-8A38-E82D1EE1AC6E}"/>
    <cellStyle name="20% - Accent4 16 2 8" xfId="40088" xr:uid="{15702271-85D5-4C5F-BD3D-44DA631A2DD4}"/>
    <cellStyle name="20% - Accent4 16 3" xfId="2832" xr:uid="{D5A20E08-C8D4-4CF4-87F8-C4D40BCB7CB9}"/>
    <cellStyle name="20% - Accent4 16 3 2" xfId="6070" xr:uid="{8D40CD9C-CA83-4AAD-B3A6-B66D39CC9BEB}"/>
    <cellStyle name="20% - Accent4 16 3 2 2" xfId="9481" xr:uid="{4101D153-888E-4F84-87AF-5B4D831ADA23}"/>
    <cellStyle name="20% - Accent4 16 3 2 2 2" xfId="20623" xr:uid="{5DE256CB-07E7-48A3-A07D-6CB3153D57A1}"/>
    <cellStyle name="20% - Accent4 16 3 2 2 3" xfId="38482" xr:uid="{BD16139B-6A05-43F6-A3ED-AD90ADDFB1DB}"/>
    <cellStyle name="20% - Accent4 16 3 2 3" xfId="9482" xr:uid="{6C908050-79D5-4089-9560-8E6E9BB0759A}"/>
    <cellStyle name="20% - Accent4 16 3 2 3 2" xfId="20624" xr:uid="{EDA8CB58-024D-4196-9C52-7C9AC5DD75A2}"/>
    <cellStyle name="20% - Accent4 16 3 2 3 3" xfId="34515" xr:uid="{0E7F9D33-D03A-4797-BAE0-F93B44C12A7C}"/>
    <cellStyle name="20% - Accent4 16 3 2 4" xfId="17508" xr:uid="{DA54CF23-A511-4EF5-9F84-5B53EFA34EBA}"/>
    <cellStyle name="20% - Accent4 16 3 2 5" xfId="28357" xr:uid="{451BFAE5-E402-474C-8E17-9B270DFA3DB8}"/>
    <cellStyle name="20% - Accent4 16 3 2 6" xfId="32688" xr:uid="{F899F3E6-9196-4967-960C-EE900A81AC23}"/>
    <cellStyle name="20% - Accent4 16 3 2 7" xfId="43631" xr:uid="{435D76C3-7D49-4989-8522-57BBC8AAC90C}"/>
    <cellStyle name="20% - Accent4 16 3 3" xfId="9483" xr:uid="{6A57C838-FEC6-4093-AD15-E8B84167A5EE}"/>
    <cellStyle name="20% - Accent4 16 3 3 2" xfId="20625" xr:uid="{28DC8016-3D7F-400B-B9A0-EB3D8EFDE851}"/>
    <cellStyle name="20% - Accent4 16 3 3 3" xfId="36501" xr:uid="{28C3A40D-B7E4-4FCE-B2F4-D0446C8EA9BB}"/>
    <cellStyle name="20% - Accent4 16 3 4" xfId="14452" xr:uid="{0E7AF7DF-F7D1-4382-9590-F4CE5D76C464}"/>
    <cellStyle name="20% - Accent4 16 3 5" xfId="25301" xr:uid="{93EF06BD-6499-4E04-93B2-56523F3A1CD7}"/>
    <cellStyle name="20% - Accent4 16 3 6" xfId="31451" xr:uid="{CFF5B8A7-C1D2-40EE-84A3-4BEB425A67A2}"/>
    <cellStyle name="20% - Accent4 16 3 7" xfId="40575" xr:uid="{C56C60CA-1A51-4814-80C5-EAE319FA5732}"/>
    <cellStyle name="20% - Accent4 16 4" xfId="3813" xr:uid="{5E78D0B0-B697-4DE1-AEB2-F173B1784AF4}"/>
    <cellStyle name="20% - Accent4 16 4 2" xfId="7052" xr:uid="{B1DD0462-DAD9-4A97-928C-12B10FF4FB34}"/>
    <cellStyle name="20% - Accent4 16 4 2 2" xfId="18490" xr:uid="{B27405A5-7FAB-4C57-B987-41AC3B2B248A}"/>
    <cellStyle name="20% - Accent4 16 4 2 3" xfId="29339" xr:uid="{8AFB4CCE-2AE7-47F4-A19F-8522B0FB6091}"/>
    <cellStyle name="20% - Accent4 16 4 2 4" xfId="37674" xr:uid="{D3E4E911-37C8-4841-BE20-3AEEAEB582B7}"/>
    <cellStyle name="20% - Accent4 16 4 2 5" xfId="44613" xr:uid="{BAAD7A2B-0647-451B-BE2F-7EA41E56D0D1}"/>
    <cellStyle name="20% - Accent4 16 4 3" xfId="9484" xr:uid="{B6CD755A-EFCC-47E8-899A-55CB9713055E}"/>
    <cellStyle name="20% - Accent4 16 4 3 2" xfId="20626" xr:uid="{C77D6FAA-E18B-4103-B2F9-D3FDA89EF635}"/>
    <cellStyle name="20% - Accent4 16 4 3 3" xfId="33863" xr:uid="{27B9D9F6-A0C0-4BC0-9849-DDBCEC2E376D}"/>
    <cellStyle name="20% - Accent4 16 4 4" xfId="15434" xr:uid="{8B5AF81E-3BA6-477F-8783-9ECFC2B95BC8}"/>
    <cellStyle name="20% - Accent4 16 4 5" xfId="26283" xr:uid="{AB91B30D-87E8-4373-8E0D-24F117688D66}"/>
    <cellStyle name="20% - Accent4 16 4 6" xfId="32689" xr:uid="{A3783B52-4984-45AB-A387-E4E34CE96C66}"/>
    <cellStyle name="20% - Accent4 16 4 7" xfId="41557" xr:uid="{101F5B5B-F563-4F4A-870A-9597F6F4EBF9}"/>
    <cellStyle name="20% - Accent4 16 5" xfId="4361" xr:uid="{431A02EC-BEEE-414A-B57F-94A1D58BA2E7}"/>
    <cellStyle name="20% - Accent4 16 5 2" xfId="7417" xr:uid="{1E5FF53F-9FC6-4147-B173-C0F204399635}"/>
    <cellStyle name="20% - Accent4 16 5 2 2" xfId="18855" xr:uid="{77BACB43-BD9A-44A3-89E0-781F2666EB3B}"/>
    <cellStyle name="20% - Accent4 16 5 2 3" xfId="29704" xr:uid="{962D7D91-E166-4494-A680-F472973F6D51}"/>
    <cellStyle name="20% - Accent4 16 5 2 4" xfId="35692" xr:uid="{0914C09D-7DF1-4245-B3C1-5A05FFA6BDD3}"/>
    <cellStyle name="20% - Accent4 16 5 2 5" xfId="44978" xr:uid="{645BDCCE-04C5-46CF-94E1-3CD4BAB2A48A}"/>
    <cellStyle name="20% - Accent4 16 5 3" xfId="15799" xr:uid="{3163A4C5-F4F6-40A7-BBC6-538E4148A9CE}"/>
    <cellStyle name="20% - Accent4 16 5 4" xfId="26648" xr:uid="{67D51163-3AB7-4FFA-AEB1-ED0868D7ED7B}"/>
    <cellStyle name="20% - Accent4 16 5 5" xfId="32685" xr:uid="{F0212B46-7351-4043-97FE-0489B092BCC3}"/>
    <cellStyle name="20% - Accent4 16 5 6" xfId="41922" xr:uid="{A844D44B-829E-499E-8C74-F6E68B2A75DE}"/>
    <cellStyle name="20% - Accent4 16 6" xfId="4723" xr:uid="{61E80C9A-EB08-4D99-BF1F-D6BDC00E4239}"/>
    <cellStyle name="20% - Accent4 16 6 2" xfId="7779" xr:uid="{51199AC9-EB78-469D-9073-5FAB575EE2EE}"/>
    <cellStyle name="20% - Accent4 16 6 2 2" xfId="19217" xr:uid="{7AA1C31B-B7FB-4F5A-800A-2F438D4935E6}"/>
    <cellStyle name="20% - Accent4 16 6 2 3" xfId="30066" xr:uid="{65832F9F-C3FF-4169-B32F-47AF28ABDF0A}"/>
    <cellStyle name="20% - Accent4 16 6 2 4" xfId="45340" xr:uid="{1E0A6354-62AD-4538-8486-43908170FD3E}"/>
    <cellStyle name="20% - Accent4 16 6 3" xfId="16161" xr:uid="{94CEFD2F-BC6A-421A-A18A-6AD5BAAC5C5A}"/>
    <cellStyle name="20% - Accent4 16 6 4" xfId="27010" xr:uid="{88E281B4-FA1B-44EA-9C8E-F1242951861E}"/>
    <cellStyle name="20% - Accent4 16 6 5" xfId="42284" xr:uid="{78646F80-232C-4EA1-97CC-FF4B53A0A158}"/>
    <cellStyle name="20% - Accent4 16 7" xfId="5090" xr:uid="{2445A42F-2F2B-47B3-AEFE-4D12201F6D7C}"/>
    <cellStyle name="20% - Accent4 16 7 2" xfId="16528" xr:uid="{4FEE1CEA-2AE8-4235-BB59-C1E6FA6EDC4A}"/>
    <cellStyle name="20% - Accent4 16 7 3" xfId="27377" xr:uid="{CF02B343-9A40-4139-AF02-0A8C5DEBC578}"/>
    <cellStyle name="20% - Accent4 16 7 4" xfId="42651" xr:uid="{988C29B7-4225-42CA-88F2-9129EA2661FF}"/>
    <cellStyle name="20% - Accent4 16 8" xfId="13472" xr:uid="{DD46C957-78F8-44E0-A597-615E38AF8F84}"/>
    <cellStyle name="20% - Accent4 16 9" xfId="24321" xr:uid="{6390AEFB-81E7-4710-894A-3028D9799F2C}"/>
    <cellStyle name="20% - Accent4 17" xfId="1425" xr:uid="{EA0126A1-EFB9-4C6A-9768-89DD5B2CE7A5}"/>
    <cellStyle name="20% - Accent4 18" xfId="1426" xr:uid="{CF5D8D32-7A40-449A-B20B-2713EB0F8C78}"/>
    <cellStyle name="20% - Accent4 19" xfId="1427" xr:uid="{148CD312-3C82-49C3-AD03-5DE1CB63FF63}"/>
    <cellStyle name="20% - Accent4 2" xfId="286" xr:uid="{912D03E8-6826-403A-A018-0DC393A6825E}"/>
    <cellStyle name="20% - Accent4 2 10" xfId="4724" xr:uid="{2C4ACB32-ABDA-4B31-82CC-D1CBB13A300C}"/>
    <cellStyle name="20% - Accent4 2 10 2" xfId="7780" xr:uid="{DABF4571-1FDB-4978-A9EC-A93AD6752DF4}"/>
    <cellStyle name="20% - Accent4 2 10 2 2" xfId="19218" xr:uid="{E1333E6E-5EA8-4181-BAEE-E8E130B69EF3}"/>
    <cellStyle name="20% - Accent4 2 10 2 3" xfId="30067" xr:uid="{260D777F-A097-4909-B27C-5E1310D14433}"/>
    <cellStyle name="20% - Accent4 2 10 2 4" xfId="45341" xr:uid="{7FE0E134-E81A-4691-ABB3-84D5B60743FB}"/>
    <cellStyle name="20% - Accent4 2 10 3" xfId="16162" xr:uid="{43973313-6398-4D00-8C99-D0124BE878A6}"/>
    <cellStyle name="20% - Accent4 2 10 4" xfId="27011" xr:uid="{B05D229A-7648-4478-9A05-6A2642AD6920}"/>
    <cellStyle name="20% - Accent4 2 10 5" xfId="42285" xr:uid="{2885E8A3-7CC0-49F6-BFB4-F0EF8D0270D9}"/>
    <cellStyle name="20% - Accent4 2 11" xfId="5091" xr:uid="{382AB273-81B7-4B62-9A46-8F77853952D3}"/>
    <cellStyle name="20% - Accent4 2 11 2" xfId="16529" xr:uid="{E9BAB369-664B-42EA-B05D-A8C30EABED13}"/>
    <cellStyle name="20% - Accent4 2 11 3" xfId="27378" xr:uid="{DECFA4DE-D940-43C1-852E-2934B1FA6AF3}"/>
    <cellStyle name="20% - Accent4 2 11 4" xfId="42652" xr:uid="{B377515C-2DF1-41CE-A439-36661604F026}"/>
    <cellStyle name="20% - Accent4 2 12" xfId="8394" xr:uid="{421070FF-07DC-4FF7-809B-EB9CD6060D36}"/>
    <cellStyle name="20% - Accent4 2 12 2" xfId="19566" xr:uid="{B99C37DB-C03B-45D1-BB92-B3DD88F1E989}"/>
    <cellStyle name="20% - Accent4 2 13" xfId="13473" xr:uid="{84C15668-BEE3-42B2-9F1F-379321126E57}"/>
    <cellStyle name="20% - Accent4 2 14" xfId="24322" xr:uid="{862AFF6A-1B50-41A8-B4E9-1D34ED1BE554}"/>
    <cellStyle name="20% - Accent4 2 15" xfId="30425" xr:uid="{B65605CF-3D46-4FCC-86C5-E08F85F50B08}"/>
    <cellStyle name="20% - Accent4 2 16" xfId="39596" xr:uid="{5294D19A-50F2-40CC-BD42-E8D7A764870E}"/>
    <cellStyle name="20% - Accent4 2 2" xfId="1428" xr:uid="{542D96CA-E7B2-422D-9640-F656DB1CFBDA}"/>
    <cellStyle name="20% - Accent4 2 2 2" xfId="8473" xr:uid="{C04F44D6-4282-4F4C-9685-E2B899482B27}"/>
    <cellStyle name="20% - Accent4 2 2 2 2" xfId="8553" xr:uid="{992FCD7A-E7D7-494A-ACE7-D970CA49B024}"/>
    <cellStyle name="20% - Accent4 2 2 2 2 2" xfId="8712" xr:uid="{AAECE2D2-52CE-427E-8973-121B125EC6FD}"/>
    <cellStyle name="20% - Accent4 2 2 2 2 2 2" xfId="19856" xr:uid="{05232F40-589B-4671-99D9-A81B92E00970}"/>
    <cellStyle name="20% - Accent4 2 2 2 2 3" xfId="8910" xr:uid="{FD263C48-E8E4-42E8-A371-50B0D7EEC5F4}"/>
    <cellStyle name="20% - Accent4 2 2 2 2 3 2" xfId="20054" xr:uid="{C6EF7BD5-CE52-4CF9-A9A8-32EAFE93AF12}"/>
    <cellStyle name="20% - Accent4 2 2 2 2 4" xfId="19698" xr:uid="{2ED94DD0-635E-4F09-AE94-9779B64139F5}"/>
    <cellStyle name="20% - Accent4 2 2 2 3" xfId="8633" xr:uid="{88AA475B-A7F1-4CD4-9CF6-D92880DBCC63}"/>
    <cellStyle name="20% - Accent4 2 2 2 3 2" xfId="19777" xr:uid="{FFF53322-CD46-45D5-977C-D6A058137ADE}"/>
    <cellStyle name="20% - Accent4 2 2 2 4" xfId="8831" xr:uid="{C0E99D54-978C-4B43-8657-653FDA5EE630}"/>
    <cellStyle name="20% - Accent4 2 2 2 4 2" xfId="19975" xr:uid="{549AC186-610A-4D36-9FC2-6EF5047F2B02}"/>
    <cellStyle name="20% - Accent4 2 2 2 5" xfId="19619" xr:uid="{985F29F9-3941-41B2-B973-F6645620DE12}"/>
    <cellStyle name="20% - Accent4 2 2 3" xfId="8512" xr:uid="{C78CF4F3-CF94-458A-85AF-D05757D0DE6C}"/>
    <cellStyle name="20% - Accent4 2 2 3 2" xfId="8672" xr:uid="{DC429DD6-7B59-424C-8261-6EEF5C3241B9}"/>
    <cellStyle name="20% - Accent4 2 2 3 2 2" xfId="19816" xr:uid="{7855D82E-BF03-4E44-8881-D6647911827B}"/>
    <cellStyle name="20% - Accent4 2 2 3 3" xfId="8870" xr:uid="{888061B9-E819-4840-8232-6445AE8DCEB7}"/>
    <cellStyle name="20% - Accent4 2 2 3 3 2" xfId="20014" xr:uid="{C966DC1F-8109-4280-9A2B-5899F5B290E2}"/>
    <cellStyle name="20% - Accent4 2 2 3 4" xfId="19658" xr:uid="{E02FC3B1-3DBD-47BC-8471-E8286BAF8F6E}"/>
    <cellStyle name="20% - Accent4 2 2 4" xfId="8751" xr:uid="{05D11F83-918A-41C7-A34A-E2B922937686}"/>
    <cellStyle name="20% - Accent4 2 2 4 2" xfId="8949" xr:uid="{6BD19833-E579-4567-821D-6487EF9FDF32}"/>
    <cellStyle name="20% - Accent4 2 2 4 2 2" xfId="20093" xr:uid="{34CCDC36-7867-4428-A754-06B93BE93492}"/>
    <cellStyle name="20% - Accent4 2 2 4 3" xfId="19895" xr:uid="{C51DAC3B-0C81-4815-ADD8-EF27C0133F57}"/>
    <cellStyle name="20% - Accent4 2 2 5" xfId="8592" xr:uid="{4F40E11F-7513-4460-A0CE-BCB0980BFBE1}"/>
    <cellStyle name="20% - Accent4 2 2 5 2" xfId="19737" xr:uid="{10149A4A-3FBE-4277-BA13-2F116948FA57}"/>
    <cellStyle name="20% - Accent4 2 2 6" xfId="8790" xr:uid="{12FCDDA9-00D9-4537-9046-A7D35ABDE6B3}"/>
    <cellStyle name="20% - Accent4 2 2 6 2" xfId="19934" xr:uid="{C5262A5A-2A83-4C7C-A8A9-4795E4522BE2}"/>
    <cellStyle name="20% - Accent4 2 2 7" xfId="8432" xr:uid="{981812A4-66BD-470C-AD5C-188E3FEB8628}"/>
    <cellStyle name="20% - Accent4 2 2 7 2" xfId="19579" xr:uid="{838A4E0A-34AD-4EE0-9823-D5F282853704}"/>
    <cellStyle name="20% - Accent4 2 3" xfId="1429" xr:uid="{8A941B6D-A29E-4485-A63E-4C6E466C27FD}"/>
    <cellStyle name="20% - Accent4 2 3 2" xfId="8486" xr:uid="{2C59E108-A5A7-4AF2-9089-2859586E4CD3}"/>
    <cellStyle name="20% - Accent4 2 3 2 2" xfId="8566" xr:uid="{57F53743-6596-4EFB-AC41-E0FB3557D76F}"/>
    <cellStyle name="20% - Accent4 2 3 2 2 2" xfId="8725" xr:uid="{7E78A4AC-B509-49D1-866A-4686C5D50953}"/>
    <cellStyle name="20% - Accent4 2 3 2 2 2 2" xfId="19869" xr:uid="{A4A76702-74A7-4851-91C4-16E2C4FABB08}"/>
    <cellStyle name="20% - Accent4 2 3 2 2 3" xfId="8923" xr:uid="{66460F1C-B1DE-4F8D-B95E-226EEB2C2A59}"/>
    <cellStyle name="20% - Accent4 2 3 2 2 3 2" xfId="20067" xr:uid="{F86B678E-69D5-407F-B27B-DB5AAE298D66}"/>
    <cellStyle name="20% - Accent4 2 3 2 2 4" xfId="19711" xr:uid="{35AFC48B-45C6-4AE9-B477-3A69EA10DDB2}"/>
    <cellStyle name="20% - Accent4 2 3 2 3" xfId="8646" xr:uid="{66D8646E-BC94-47C2-916E-AB5F38682F9F}"/>
    <cellStyle name="20% - Accent4 2 3 2 3 2" xfId="19790" xr:uid="{797F426C-E0E9-4480-93A2-C48E61AB6D78}"/>
    <cellStyle name="20% - Accent4 2 3 2 4" xfId="8844" xr:uid="{C5A1D9C7-996B-4170-80EA-3E356E88909A}"/>
    <cellStyle name="20% - Accent4 2 3 2 4 2" xfId="19988" xr:uid="{50CD05D0-F848-42ED-B2C1-521801B00B54}"/>
    <cellStyle name="20% - Accent4 2 3 2 5" xfId="19632" xr:uid="{1AE90E43-2E9F-433F-811F-D2448312A911}"/>
    <cellStyle name="20% - Accent4 2 3 3" xfId="8525" xr:uid="{FC80DA12-8D45-4E89-8341-964194752F54}"/>
    <cellStyle name="20% - Accent4 2 3 3 2" xfId="8685" xr:uid="{E46F97A0-52A0-4B63-A28B-E695ED7608B1}"/>
    <cellStyle name="20% - Accent4 2 3 3 2 2" xfId="19829" xr:uid="{86262362-8BE9-4AC1-84A6-C6DAD8EA9438}"/>
    <cellStyle name="20% - Accent4 2 3 3 3" xfId="8883" xr:uid="{F9FDC715-957B-4274-AA05-019A4D95EBB6}"/>
    <cellStyle name="20% - Accent4 2 3 3 3 2" xfId="20027" xr:uid="{F4F328AE-3E53-4C48-9C4E-83A2AD80C77F}"/>
    <cellStyle name="20% - Accent4 2 3 3 4" xfId="19671" xr:uid="{A08A6B08-03EF-4308-8289-42669D8549E0}"/>
    <cellStyle name="20% - Accent4 2 3 4" xfId="8764" xr:uid="{3033DE3A-3717-4A03-B8BC-6422F5E487A4}"/>
    <cellStyle name="20% - Accent4 2 3 4 2" xfId="8962" xr:uid="{C6CC25FC-2089-4D38-B22D-DF2A2DFCB62F}"/>
    <cellStyle name="20% - Accent4 2 3 4 2 2" xfId="20106" xr:uid="{D74EBE9F-5503-4E56-B9A9-5401DD068415}"/>
    <cellStyle name="20% - Accent4 2 3 4 3" xfId="19908" xr:uid="{8BE55BB3-6E13-4798-B9E5-11216ECB9D75}"/>
    <cellStyle name="20% - Accent4 2 3 5" xfId="8605" xr:uid="{9CACC45C-144B-4EEF-9DF6-4BE9F464DFE6}"/>
    <cellStyle name="20% - Accent4 2 3 5 2" xfId="19750" xr:uid="{0A885305-A100-4E2C-B093-FA204CB04B0A}"/>
    <cellStyle name="20% - Accent4 2 3 6" xfId="8803" xr:uid="{0F678841-CCA5-4D56-8E44-17C4748852CB}"/>
    <cellStyle name="20% - Accent4 2 3 6 2" xfId="19947" xr:uid="{92DE1979-8338-4AD7-BF2C-5E343D5D38E6}"/>
    <cellStyle name="20% - Accent4 2 3 7" xfId="8445" xr:uid="{909AE912-22B5-4121-A450-10964D54773F}"/>
    <cellStyle name="20% - Accent4 2 3 7 2" xfId="19592" xr:uid="{80D06FFD-5DAB-48E4-910C-93E0E659BF5D}"/>
    <cellStyle name="20% - Accent4 2 4" xfId="1430" xr:uid="{C841E596-46A6-4EA0-9EEC-EA96E15E86A8}"/>
    <cellStyle name="20% - Accent4 2 4 2" xfId="8540" xr:uid="{614A9103-5736-4276-8421-780F3C45AFB4}"/>
    <cellStyle name="20% - Accent4 2 4 2 2" xfId="8699" xr:uid="{6EB09511-AC6F-4817-85CC-802BFABF55BF}"/>
    <cellStyle name="20% - Accent4 2 4 2 2 2" xfId="19843" xr:uid="{6D06B7A1-286C-4032-8E04-4A7DD2F06E20}"/>
    <cellStyle name="20% - Accent4 2 4 2 3" xfId="8897" xr:uid="{8D7C2E8C-B5FA-4E2E-A871-99E3D7872EC2}"/>
    <cellStyle name="20% - Accent4 2 4 2 3 2" xfId="20041" xr:uid="{1A456A2E-69F9-497E-A57D-AD3FB3544DFF}"/>
    <cellStyle name="20% - Accent4 2 4 2 4" xfId="19685" xr:uid="{7A7CBEF6-969E-4BF2-9D22-CEC578601E14}"/>
    <cellStyle name="20% - Accent4 2 4 3" xfId="8620" xr:uid="{9896D132-E02E-4CFB-93D9-FD6718822F3C}"/>
    <cellStyle name="20% - Accent4 2 4 3 2" xfId="19764" xr:uid="{7BEC3891-4E6E-46C4-8C21-F519D7884BFC}"/>
    <cellStyle name="20% - Accent4 2 4 4" xfId="8818" xr:uid="{D8262958-0F59-4F06-BF8D-291E4CE1410B}"/>
    <cellStyle name="20% - Accent4 2 4 4 2" xfId="19962" xr:uid="{2D793567-F28D-4A6E-86B3-06E24155602F}"/>
    <cellStyle name="20% - Accent4 2 4 5" xfId="8460" xr:uid="{1824ABC1-98AC-478E-806F-908AAE0CDB15}"/>
    <cellStyle name="20% - Accent4 2 4 5 2" xfId="19606" xr:uid="{6D4A31BD-989A-4157-806E-291518969966}"/>
    <cellStyle name="20% - Accent4 2 5" xfId="1431" xr:uid="{68DFB43F-5B8A-4259-91EE-DF1DE36EC15F}"/>
    <cellStyle name="20% - Accent4 2 5 2" xfId="8659" xr:uid="{4934DF0A-CAE4-4E48-9DB4-CA984413A560}"/>
    <cellStyle name="20% - Accent4 2 5 2 2" xfId="19803" xr:uid="{78CCD1A5-8DB6-4891-9612-66388D2CF006}"/>
    <cellStyle name="20% - Accent4 2 5 3" xfId="8857" xr:uid="{5D68505F-3BE5-49CB-B9AC-EB451F1BFFB7}"/>
    <cellStyle name="20% - Accent4 2 5 3 2" xfId="20001" xr:uid="{B4680627-BED5-4BCF-AF0B-B1372BA905DA}"/>
    <cellStyle name="20% - Accent4 2 5 4" xfId="8499" xr:uid="{03BB46B8-B7C2-4436-8AAB-AD52608D43F2}"/>
    <cellStyle name="20% - Accent4 2 5 4 2" xfId="19645" xr:uid="{8D29DC08-69B7-4B62-BC2E-1A65F053DF7D}"/>
    <cellStyle name="20% - Accent4 2 6" xfId="2345" xr:uid="{7BA83B43-E829-4A89-9175-916B44965B8B}"/>
    <cellStyle name="20% - Accent4 2 6 2" xfId="3326" xr:uid="{F9C2FE53-B22F-4CDC-AFA5-257837313B8B}"/>
    <cellStyle name="20% - Accent4 2 6 2 2" xfId="6564" xr:uid="{0CD15A07-5919-478D-8E3F-C3FA94025858}"/>
    <cellStyle name="20% - Accent4 2 6 2 2 2" xfId="9485" xr:uid="{5AF51131-B88C-408D-9645-B8390B8D7853}"/>
    <cellStyle name="20% - Accent4 2 6 2 2 2 2" xfId="20627" xr:uid="{A7286576-C1C9-4E83-959B-DFA3EC2D6966}"/>
    <cellStyle name="20% - Accent4 2 6 2 2 2 3" xfId="38483" xr:uid="{49CE0FCB-DA87-43F0-BDB8-C7602DC658CC}"/>
    <cellStyle name="20% - Accent4 2 6 2 2 3" xfId="9486" xr:uid="{54B44E60-5EF5-407D-9859-E2E715EF4A8A}"/>
    <cellStyle name="20% - Accent4 2 6 2 2 3 2" xfId="20628" xr:uid="{3279741A-F63E-4008-BFB2-EC85A836E500}"/>
    <cellStyle name="20% - Accent4 2 6 2 2 3 3" xfId="34516" xr:uid="{5366D781-83F0-4C1F-BA9A-C703BC85C606}"/>
    <cellStyle name="20% - Accent4 2 6 2 2 4" xfId="18002" xr:uid="{38DD4994-CD51-4394-8EF6-D2EEDD00E51A}"/>
    <cellStyle name="20% - Accent4 2 6 2 2 5" xfId="28851" xr:uid="{704EEA6E-AE31-45AE-AEA6-ED3728846BDC}"/>
    <cellStyle name="20% - Accent4 2 6 2 2 6" xfId="32692" xr:uid="{BC79C30D-955D-4AB3-9C2C-9BCB6BEA7E93}"/>
    <cellStyle name="20% - Accent4 2 6 2 2 7" xfId="44125" xr:uid="{0D1EE533-8882-4E60-98C5-C8E14D1478CF}"/>
    <cellStyle name="20% - Accent4 2 6 2 3" xfId="8936" xr:uid="{483FE489-2B96-4C00-A484-B5FA726F12F8}"/>
    <cellStyle name="20% - Accent4 2 6 2 3 2" xfId="20080" xr:uid="{A8B5F452-6194-4A8E-B830-D6D7D558BD9B}"/>
    <cellStyle name="20% - Accent4 2 6 2 3 3" xfId="36502" xr:uid="{F48C5061-F470-4C27-8DB5-8E12C197AEC3}"/>
    <cellStyle name="20% - Accent4 2 6 2 3 4" xfId="45708" xr:uid="{BA13C25B-9754-49BF-8A75-C12318B5F961}"/>
    <cellStyle name="20% - Accent4 2 6 2 4" xfId="14946" xr:uid="{8D1E7C44-CD1B-4E3B-A138-3AD17AAB0ACD}"/>
    <cellStyle name="20% - Accent4 2 6 2 5" xfId="25795" xr:uid="{CEA873E2-8665-4DC0-BD43-9405C67FC765}"/>
    <cellStyle name="20% - Accent4 2 6 2 6" xfId="31945" xr:uid="{7F875BAC-E7DE-4298-8980-114634D5EA2A}"/>
    <cellStyle name="20% - Accent4 2 6 2 7" xfId="41069" xr:uid="{9716DBA6-72AE-47A8-BAF4-827D87E941AB}"/>
    <cellStyle name="20% - Accent4 2 6 3" xfId="5584" xr:uid="{FB67B81A-5F6F-47AD-9678-04ABD6929BFF}"/>
    <cellStyle name="20% - Accent4 2 6 3 2" xfId="9487" xr:uid="{0BE3AC9E-9286-4567-93A2-108C7D70465F}"/>
    <cellStyle name="20% - Accent4 2 6 3 2 2" xfId="20629" xr:uid="{816404D3-823F-4EB4-BBCE-ECCD7A8DD22B}"/>
    <cellStyle name="20% - Accent4 2 6 3 2 3" xfId="37935" xr:uid="{015CC1C2-CA05-4966-B17D-2A7C6D26D52B}"/>
    <cellStyle name="20% - Accent4 2 6 3 3" xfId="9488" xr:uid="{7545D6A4-EDA7-4570-A0CE-3370CAF7A8CD}"/>
    <cellStyle name="20% - Accent4 2 6 3 3 2" xfId="20630" xr:uid="{D2CFB692-6A6E-4CA8-A045-806D23E76910}"/>
    <cellStyle name="20% - Accent4 2 6 3 3 3" xfId="33980" xr:uid="{0479802C-6CA6-45E0-A549-F2697CEAD901}"/>
    <cellStyle name="20% - Accent4 2 6 3 4" xfId="17022" xr:uid="{77781A4F-3C9C-46FE-A5DE-BCE72E7E60F2}"/>
    <cellStyle name="20% - Accent4 2 6 3 5" xfId="27871" xr:uid="{5FC1DF53-FCF6-4CFF-812B-20A764916B9E}"/>
    <cellStyle name="20% - Accent4 2 6 3 6" xfId="32691" xr:uid="{9BA7A91A-D1EC-4139-8903-8F3F5216F475}"/>
    <cellStyle name="20% - Accent4 2 6 3 7" xfId="43145" xr:uid="{2991934E-F458-4DC2-9449-C20528F9A8D3}"/>
    <cellStyle name="20% - Accent4 2 6 4" xfId="8738" xr:uid="{314AA74C-AF00-45B2-B13F-898AF423C687}"/>
    <cellStyle name="20% - Accent4 2 6 4 2" xfId="19882" xr:uid="{10A89BEC-FF88-4DC8-A1E1-3CDD69E77FA0}"/>
    <cellStyle name="20% - Accent4 2 6 4 3" xfId="35952" xr:uid="{A19F17D8-33E4-43A2-9DC5-50572343A1FB}"/>
    <cellStyle name="20% - Accent4 2 6 4 4" xfId="45709" xr:uid="{0C66E21C-B146-4D5B-8755-D3734E62D723}"/>
    <cellStyle name="20% - Accent4 2 6 5" xfId="13966" xr:uid="{5A54FE58-C739-49F5-9753-09A13D266191}"/>
    <cellStyle name="20% - Accent4 2 6 6" xfId="24815" xr:uid="{EB018EB6-806E-40B5-A148-8CB82A9978A7}"/>
    <cellStyle name="20% - Accent4 2 6 7" xfId="30965" xr:uid="{D4939235-E505-4B68-A7A4-31AF5D2F120F}"/>
    <cellStyle name="20% - Accent4 2 6 8" xfId="40089" xr:uid="{868561D0-E16D-4608-8430-C3222D2A3F9F}"/>
    <cellStyle name="20% - Accent4 2 7" xfId="2833" xr:uid="{A45E2076-E413-4523-9E17-52BC93ED728F}"/>
    <cellStyle name="20% - Accent4 2 7 2" xfId="6071" xr:uid="{92A59DB5-4867-4DC8-A971-1B1B5A36966A}"/>
    <cellStyle name="20% - Accent4 2 7 2 2" xfId="9489" xr:uid="{0042DB52-0799-4480-9EE2-FD3CED1740F7}"/>
    <cellStyle name="20% - Accent4 2 7 2 2 2" xfId="20631" xr:uid="{3E8BAD04-AB80-43E0-9F00-3281A1F03BD5}"/>
    <cellStyle name="20% - Accent4 2 7 2 2 3" xfId="38484" xr:uid="{2F88677B-C2CF-4D67-8D84-1505DC2CD7BE}"/>
    <cellStyle name="20% - Accent4 2 7 2 3" xfId="9490" xr:uid="{2914CE2C-21C0-4C08-84B5-5B7C740E5757}"/>
    <cellStyle name="20% - Accent4 2 7 2 3 2" xfId="20632" xr:uid="{41896DFA-DC71-4225-B219-A821BFE9603E}"/>
    <cellStyle name="20% - Accent4 2 7 2 3 3" xfId="34517" xr:uid="{07AAE5C7-2230-4F18-90EC-235D01A8F6A4}"/>
    <cellStyle name="20% - Accent4 2 7 2 4" xfId="17509" xr:uid="{02A6757D-DD48-4053-B3BA-4851737BA64B}"/>
    <cellStyle name="20% - Accent4 2 7 2 5" xfId="28358" xr:uid="{5C3371C6-3DAC-47C5-8171-C374D70EDDF7}"/>
    <cellStyle name="20% - Accent4 2 7 2 6" xfId="32693" xr:uid="{FDF46BB8-0A1E-412C-8D75-7B5A1A022AF4}"/>
    <cellStyle name="20% - Accent4 2 7 2 7" xfId="43632" xr:uid="{CD286F95-DCD6-40E5-9900-1D549BA10644}"/>
    <cellStyle name="20% - Accent4 2 7 3" xfId="8579" xr:uid="{C02260A6-FCEC-456E-AC2B-86E2CF99D3C3}"/>
    <cellStyle name="20% - Accent4 2 7 3 2" xfId="19724" xr:uid="{03835E5A-6F1B-42E5-8D9B-5608031624D9}"/>
    <cellStyle name="20% - Accent4 2 7 3 3" xfId="36503" xr:uid="{DACEC3CA-3AA1-4E64-BB44-633318A7145E}"/>
    <cellStyle name="20% - Accent4 2 7 3 4" xfId="45710" xr:uid="{7522FE3F-4607-4CC5-8195-0A4BD4C868D0}"/>
    <cellStyle name="20% - Accent4 2 7 4" xfId="14453" xr:uid="{F449F250-1B31-4DCA-8C40-49E9A12538B1}"/>
    <cellStyle name="20% - Accent4 2 7 5" xfId="25302" xr:uid="{8ADA9D93-69CE-401E-9E2E-1607846924A4}"/>
    <cellStyle name="20% - Accent4 2 7 6" xfId="31452" xr:uid="{D7720E5E-DFC2-4653-A167-DD46470E6E16}"/>
    <cellStyle name="20% - Accent4 2 7 7" xfId="40576" xr:uid="{675F1227-747F-45B0-85BA-7E51415624EA}"/>
    <cellStyle name="20% - Accent4 2 8" xfId="3814" xr:uid="{773FA2C4-E47A-4376-B6C9-73E3BA27B4D5}"/>
    <cellStyle name="20% - Accent4 2 8 2" xfId="7053" xr:uid="{DD834C28-66EC-4FD0-8355-BA5836D12D35}"/>
    <cellStyle name="20% - Accent4 2 8 2 2" xfId="18491" xr:uid="{3D43AD43-16FD-4A88-97F2-EF5D27005BD5}"/>
    <cellStyle name="20% - Accent4 2 8 2 3" xfId="29340" xr:uid="{15A99E72-5F73-4696-9FB1-1A122B01E641}"/>
    <cellStyle name="20% - Accent4 2 8 2 4" xfId="37576" xr:uid="{9AED209F-90C2-412C-B5D1-F55BF3168EB0}"/>
    <cellStyle name="20% - Accent4 2 8 2 5" xfId="44614" xr:uid="{6AEE5929-6957-419E-AFB7-DD938E17FD7C}"/>
    <cellStyle name="20% - Accent4 2 8 3" xfId="8777" xr:uid="{F7FA5326-85DA-4243-BCE6-141F314E7C5A}"/>
    <cellStyle name="20% - Accent4 2 8 3 2" xfId="19921" xr:uid="{6ACEF74A-3891-4C06-82E3-467ECB9B62E5}"/>
    <cellStyle name="20% - Accent4 2 8 3 3" xfId="33789" xr:uid="{EA9A0EB3-2BF0-4D0A-947C-924C0D90D0FD}"/>
    <cellStyle name="20% - Accent4 2 8 3 4" xfId="45711" xr:uid="{6E488723-BE52-43B5-8ACC-7A0221FB6853}"/>
    <cellStyle name="20% - Accent4 2 8 4" xfId="15435" xr:uid="{5B2F9D4B-3D1F-4F16-BFD0-196CD87D4C89}"/>
    <cellStyle name="20% - Accent4 2 8 5" xfId="26284" xr:uid="{E096152A-442E-47C6-BF47-DEC9CBCB0446}"/>
    <cellStyle name="20% - Accent4 2 8 6" xfId="32694" xr:uid="{A41F0A8F-E430-4AB3-B200-03712B72E16E}"/>
    <cellStyle name="20% - Accent4 2 8 7" xfId="41558" xr:uid="{505EC8A9-002A-495A-B00B-F9A2670B5F7E}"/>
    <cellStyle name="20% - Accent4 2 9" xfId="4362" xr:uid="{76304462-7847-41A5-8876-80F04B5AAD58}"/>
    <cellStyle name="20% - Accent4 2 9 2" xfId="7418" xr:uid="{4771207C-4E7D-4B2F-831B-8751F1361DCF}"/>
    <cellStyle name="20% - Accent4 2 9 2 2" xfId="18856" xr:uid="{03D71AD1-C03F-431D-9775-4C854B6981A1}"/>
    <cellStyle name="20% - Accent4 2 9 2 3" xfId="29705" xr:uid="{C1C1DAB3-ADFF-4746-A03A-E6A0E25EBAA5}"/>
    <cellStyle name="20% - Accent4 2 9 2 4" xfId="35595" xr:uid="{E167BF83-0971-40CC-A8D0-5B5541F0CDF1}"/>
    <cellStyle name="20% - Accent4 2 9 2 5" xfId="44979" xr:uid="{0B6DADC2-BAF3-4346-BEDE-C3769FF7E787}"/>
    <cellStyle name="20% - Accent4 2 9 3" xfId="15800" xr:uid="{DF82792A-D49B-4262-9228-5A8F8E6F79F0}"/>
    <cellStyle name="20% - Accent4 2 9 4" xfId="26649" xr:uid="{12C7A8E1-CFB1-471E-BFA6-6A9A81DA3EE2}"/>
    <cellStyle name="20% - Accent4 2 9 5" xfId="32690" xr:uid="{964F7079-450D-4E06-95D5-96E3F24D0F38}"/>
    <cellStyle name="20% - Accent4 2 9 6" xfId="41923" xr:uid="{0D7EB6C5-BA36-4B00-B0F7-2BF20CCB6844}"/>
    <cellStyle name="20% - Accent4 20" xfId="1432" xr:uid="{1ED31E73-03ED-467E-AE1D-C047B24E137C}"/>
    <cellStyle name="20% - Accent4 21" xfId="1433" xr:uid="{066CE724-5D9D-4505-84FC-1907D8778C27}"/>
    <cellStyle name="20% - Accent4 22" xfId="8109" xr:uid="{F96452EC-CA21-4840-A472-E184A7E5A3CE}"/>
    <cellStyle name="20% - Accent4 23" xfId="8110" xr:uid="{D9C586A7-8778-46B0-B7D9-C777DA9BEF89}"/>
    <cellStyle name="20% - Accent4 24" xfId="116" xr:uid="{347149BF-F8D4-48AB-BC6A-1F2EF48311D7}"/>
    <cellStyle name="20% - Accent4 3" xfId="287" xr:uid="{2AB8ABED-EA2D-44E0-B2FB-57F7B9E4D8A6}"/>
    <cellStyle name="20% - Accent4 3 10" xfId="30426" xr:uid="{DDC298C0-8FDC-4879-AA16-5C6BD51BB65A}"/>
    <cellStyle name="20% - Accent4 3 11" xfId="39597" xr:uid="{24A74EEE-2AB6-4A39-A771-B89B2D408338}"/>
    <cellStyle name="20% - Accent4 3 2" xfId="2346" xr:uid="{4F534C77-7B94-4B0E-8700-DC18B1AF75EB}"/>
    <cellStyle name="20% - Accent4 3 2 2" xfId="3327" xr:uid="{3DB13329-2AC4-4C33-9735-37CB5F08C5F0}"/>
    <cellStyle name="20% - Accent4 3 2 2 2" xfId="6565" xr:uid="{697A51CB-71BB-4971-8856-059394466F5E}"/>
    <cellStyle name="20% - Accent4 3 2 2 2 2" xfId="9491" xr:uid="{A18EBF40-1983-414D-B972-C2A3CB5F803E}"/>
    <cellStyle name="20% - Accent4 3 2 2 2 2 2" xfId="20633" xr:uid="{9C5BD787-0CC1-4EBA-B0A7-BA32E66364B1}"/>
    <cellStyle name="20% - Accent4 3 2 2 2 2 3" xfId="38485" xr:uid="{9FE7E79C-2C0A-465A-A12A-CF1F0E5C1BAB}"/>
    <cellStyle name="20% - Accent4 3 2 2 2 3" xfId="9492" xr:uid="{C679D79A-93A0-4F6D-A8C9-D761C5D013A3}"/>
    <cellStyle name="20% - Accent4 3 2 2 2 3 2" xfId="20634" xr:uid="{1C473880-F6D2-48D4-BED1-F3735B27A571}"/>
    <cellStyle name="20% - Accent4 3 2 2 2 3 3" xfId="34518" xr:uid="{2E27785E-7FAF-4D16-8A41-DBDDDF1FB5A6}"/>
    <cellStyle name="20% - Accent4 3 2 2 2 4" xfId="18003" xr:uid="{81103AFE-1706-4E50-8BDA-5BF909C13DE1}"/>
    <cellStyle name="20% - Accent4 3 2 2 2 5" xfId="28852" xr:uid="{2842DBA9-3CE3-44DC-87F0-06CDE6CB9D18}"/>
    <cellStyle name="20% - Accent4 3 2 2 2 6" xfId="32697" xr:uid="{0B26DE62-0558-4676-AA77-0D0FF97C31AA}"/>
    <cellStyle name="20% - Accent4 3 2 2 2 7" xfId="44126" xr:uid="{7CDB1775-7B89-4FD5-8657-5E2E2272A714}"/>
    <cellStyle name="20% - Accent4 3 2 2 3" xfId="9493" xr:uid="{BABDB33E-3074-4C20-8ED0-A0FB7AA46872}"/>
    <cellStyle name="20% - Accent4 3 2 2 3 2" xfId="20635" xr:uid="{B0D02272-59AD-4156-81A7-42664B9CC7DB}"/>
    <cellStyle name="20% - Accent4 3 2 2 3 3" xfId="36504" xr:uid="{963E52F4-D5B4-4762-B110-22D5B5D0448D}"/>
    <cellStyle name="20% - Accent4 3 2 2 4" xfId="14947" xr:uid="{5145AB0C-75E2-4989-8BC9-9F363B477C43}"/>
    <cellStyle name="20% - Accent4 3 2 2 5" xfId="25796" xr:uid="{373B2BDD-85B5-4584-A62B-97C1D0DB767E}"/>
    <cellStyle name="20% - Accent4 3 2 2 6" xfId="31946" xr:uid="{2F063B67-F3A9-4948-BA56-FBBE4FCD2CA3}"/>
    <cellStyle name="20% - Accent4 3 2 2 7" xfId="41070" xr:uid="{69466233-F5B1-4807-A4B0-9DAB8A0EC8D9}"/>
    <cellStyle name="20% - Accent4 3 2 3" xfId="5585" xr:uid="{E2B0041C-393E-464D-8A8A-A13465E7CC62}"/>
    <cellStyle name="20% - Accent4 3 2 3 2" xfId="9494" xr:uid="{C54482A8-5613-4BF4-826D-584CE58F03F9}"/>
    <cellStyle name="20% - Accent4 3 2 3 2 2" xfId="20636" xr:uid="{AFFA8936-59AA-49CF-8BC5-EB4361219E18}"/>
    <cellStyle name="20% - Accent4 3 2 3 2 3" xfId="37936" xr:uid="{6A6F4D2B-2CFB-40AB-8534-91ACF8DBE63C}"/>
    <cellStyle name="20% - Accent4 3 2 3 3" xfId="9495" xr:uid="{ADB86B33-9613-412D-AB4D-6E17211723EA}"/>
    <cellStyle name="20% - Accent4 3 2 3 3 2" xfId="20637" xr:uid="{FFBFE0FC-B8FF-4E65-BE8A-4916A09B99D4}"/>
    <cellStyle name="20% - Accent4 3 2 3 3 3" xfId="33981" xr:uid="{27C4799F-3F53-4EC1-AE45-6E2C86780FB0}"/>
    <cellStyle name="20% - Accent4 3 2 3 4" xfId="17023" xr:uid="{A4350D73-51F9-437C-AD3F-112F8B5C5F91}"/>
    <cellStyle name="20% - Accent4 3 2 3 5" xfId="27872" xr:uid="{6A0CBAB3-FF0B-4180-BE9C-427F474A56FB}"/>
    <cellStyle name="20% - Accent4 3 2 3 6" xfId="32696" xr:uid="{B83998FF-8C69-4658-943C-8C0898F55B40}"/>
    <cellStyle name="20% - Accent4 3 2 3 7" xfId="43146" xr:uid="{654122EA-6FD1-4FDB-9512-755143ED4451}"/>
    <cellStyle name="20% - Accent4 3 2 4" xfId="9496" xr:uid="{C902FFDD-C31D-41D8-AC6E-73C611E691B1}"/>
    <cellStyle name="20% - Accent4 3 2 4 2" xfId="20638" xr:uid="{635FBFDA-8CD5-48B2-95E3-5FDA13188159}"/>
    <cellStyle name="20% - Accent4 3 2 4 3" xfId="35953" xr:uid="{1FFE8634-1A9E-459A-838A-2F5FF6CEE721}"/>
    <cellStyle name="20% - Accent4 3 2 5" xfId="13967" xr:uid="{772C533C-00CF-4A3D-A651-865883116AD4}"/>
    <cellStyle name="20% - Accent4 3 2 6" xfId="24816" xr:uid="{050BDCAB-C18A-494D-892D-3B9443138326}"/>
    <cellStyle name="20% - Accent4 3 2 7" xfId="30966" xr:uid="{B92D44B1-89EC-4238-B918-A2D14A4794C4}"/>
    <cellStyle name="20% - Accent4 3 2 8" xfId="40090" xr:uid="{CDA7FCA2-5C04-4D84-A45B-AE44E54CBF1B}"/>
    <cellStyle name="20% - Accent4 3 3" xfId="2834" xr:uid="{384E17CC-E2F7-4147-B088-39DE70C7FD3B}"/>
    <cellStyle name="20% - Accent4 3 3 2" xfId="6072" xr:uid="{9C7213DF-AF67-40AB-AAB5-81E4C0AD9DF6}"/>
    <cellStyle name="20% - Accent4 3 3 2 2" xfId="9497" xr:uid="{811C8139-DF46-4E59-B15A-D99C9B53C291}"/>
    <cellStyle name="20% - Accent4 3 3 2 2 2" xfId="20639" xr:uid="{392E796C-B396-4D45-8562-EAAC5748539C}"/>
    <cellStyle name="20% - Accent4 3 3 2 2 3" xfId="38486" xr:uid="{CC2B2F62-D155-479E-AD4A-EE768F0E3462}"/>
    <cellStyle name="20% - Accent4 3 3 2 3" xfId="9498" xr:uid="{F04B8EF0-F338-41EB-98F2-EB4724818C3A}"/>
    <cellStyle name="20% - Accent4 3 3 2 3 2" xfId="20640" xr:uid="{AEA35E6D-EA4E-4D29-B6FF-82DFF57D84D9}"/>
    <cellStyle name="20% - Accent4 3 3 2 3 3" xfId="34519" xr:uid="{701BC613-150A-4C41-B299-249606F1A8C3}"/>
    <cellStyle name="20% - Accent4 3 3 2 4" xfId="17510" xr:uid="{EC182411-6FFE-490B-A53E-5824141B3746}"/>
    <cellStyle name="20% - Accent4 3 3 2 5" xfId="28359" xr:uid="{BB667B3C-EC70-4CB0-8BAF-C4059AE359DF}"/>
    <cellStyle name="20% - Accent4 3 3 2 6" xfId="32698" xr:uid="{803199AE-D1D4-41A4-9CB1-9719E3A52B06}"/>
    <cellStyle name="20% - Accent4 3 3 2 7" xfId="43633" xr:uid="{76C54AC4-2800-424E-9FFD-B80F643E9707}"/>
    <cellStyle name="20% - Accent4 3 3 3" xfId="9499" xr:uid="{EF23C261-E93B-4102-97AB-593414D66C2E}"/>
    <cellStyle name="20% - Accent4 3 3 3 2" xfId="20641" xr:uid="{826EEC9B-9CE3-4AB7-AC4A-7DAA8750189B}"/>
    <cellStyle name="20% - Accent4 3 3 3 3" xfId="36505" xr:uid="{36068E79-1026-4D35-8755-2BA1C6282155}"/>
    <cellStyle name="20% - Accent4 3 3 4" xfId="14454" xr:uid="{E9058B9F-E03C-4CAC-906D-2C96B4CA573F}"/>
    <cellStyle name="20% - Accent4 3 3 5" xfId="25303" xr:uid="{F5B8DCED-F153-416E-A251-1EC375D95549}"/>
    <cellStyle name="20% - Accent4 3 3 6" xfId="31453" xr:uid="{35C1A172-8DA0-4DD3-83C1-5DA99112B0CD}"/>
    <cellStyle name="20% - Accent4 3 3 7" xfId="40577" xr:uid="{3B32EBE5-0A76-4695-8264-9DB221FC20C9}"/>
    <cellStyle name="20% - Accent4 3 4" xfId="3815" xr:uid="{FC12981A-69B7-4C85-AF37-0460E03B78EB}"/>
    <cellStyle name="20% - Accent4 3 4 2" xfId="7054" xr:uid="{6275AB54-CD81-493C-80EB-084DD14E543F}"/>
    <cellStyle name="20% - Accent4 3 4 2 2" xfId="18492" xr:uid="{66C76872-8F0E-4E9C-A65D-ECCBD380F484}"/>
    <cellStyle name="20% - Accent4 3 4 2 3" xfId="29341" xr:uid="{770B0473-5E23-4417-8366-AA0A715B67D6}"/>
    <cellStyle name="20% - Accent4 3 4 2 4" xfId="37590" xr:uid="{E9EA30BC-458D-4611-A34C-BD01728E1A83}"/>
    <cellStyle name="20% - Accent4 3 4 2 5" xfId="44615" xr:uid="{FC5B9314-9DD0-474F-9CA7-8D869A0F02A1}"/>
    <cellStyle name="20% - Accent4 3 4 3" xfId="9500" xr:uid="{A2927DE0-1440-4D06-A967-E3ECE6199F24}"/>
    <cellStyle name="20% - Accent4 3 4 3 2" xfId="20642" xr:uid="{3DCC1EC5-A2B2-4566-9458-668DB62E2EC9}"/>
    <cellStyle name="20% - Accent4 3 4 3 3" xfId="33798" xr:uid="{8A6236F3-2151-46A6-809E-15A8CE11255E}"/>
    <cellStyle name="20% - Accent4 3 4 4" xfId="15436" xr:uid="{A9445413-6A3F-4D5C-AD8C-E19CFC4C0DE3}"/>
    <cellStyle name="20% - Accent4 3 4 5" xfId="26285" xr:uid="{B4000E42-1F30-45C2-9D34-6A401B231928}"/>
    <cellStyle name="20% - Accent4 3 4 6" xfId="32699" xr:uid="{6A61BF2D-D29D-4258-9F4F-ED3CF58D5260}"/>
    <cellStyle name="20% - Accent4 3 4 7" xfId="41559" xr:uid="{61F48119-EEEB-43E1-87BF-5DD3DB036B43}"/>
    <cellStyle name="20% - Accent4 3 5" xfId="4363" xr:uid="{E92CC5D2-4A05-4870-9702-3D6370BE3F6A}"/>
    <cellStyle name="20% - Accent4 3 5 2" xfId="7419" xr:uid="{E4FEABB1-E955-486D-B42E-B531F267DAF1}"/>
    <cellStyle name="20% - Accent4 3 5 2 2" xfId="18857" xr:uid="{198295B0-EF47-4498-A764-ED3782784FB7}"/>
    <cellStyle name="20% - Accent4 3 5 2 3" xfId="29706" xr:uid="{C174D1F2-75EF-4C0E-9273-B97771CE460A}"/>
    <cellStyle name="20% - Accent4 3 5 2 4" xfId="35609" xr:uid="{8453C344-8997-4B1F-9517-F52DCE4EFF17}"/>
    <cellStyle name="20% - Accent4 3 5 2 5" xfId="44980" xr:uid="{4F31AF7F-DD26-43B3-AC77-D7E400D40365}"/>
    <cellStyle name="20% - Accent4 3 5 3" xfId="15801" xr:uid="{968966A9-AD90-4FD2-9428-8457C67F01D5}"/>
    <cellStyle name="20% - Accent4 3 5 4" xfId="26650" xr:uid="{08DBD7A6-1811-43A8-8616-76A9DE294D49}"/>
    <cellStyle name="20% - Accent4 3 5 5" xfId="32695" xr:uid="{F9531D22-84C0-4DFE-BB47-146279F5F29E}"/>
    <cellStyle name="20% - Accent4 3 5 6" xfId="41924" xr:uid="{06636509-819D-4E6F-9BF5-1866AB245471}"/>
    <cellStyle name="20% - Accent4 3 6" xfId="4725" xr:uid="{54BCB6ED-340C-4D09-AEF3-FB580F2980B4}"/>
    <cellStyle name="20% - Accent4 3 6 2" xfId="7781" xr:uid="{C8B93B14-398A-4FFC-AB96-070194D28F87}"/>
    <cellStyle name="20% - Accent4 3 6 2 2" xfId="19219" xr:uid="{C2091AC1-F5D5-4997-AE4F-EAD684F87A6E}"/>
    <cellStyle name="20% - Accent4 3 6 2 3" xfId="30068" xr:uid="{010C053B-B091-448E-9CC9-F74F95A95F18}"/>
    <cellStyle name="20% - Accent4 3 6 2 4" xfId="45342" xr:uid="{5C215D92-0437-457D-9F86-82A455FE2ACB}"/>
    <cellStyle name="20% - Accent4 3 6 3" xfId="16163" xr:uid="{06FB8ACC-D9A9-4AC0-A29D-915EA8ACF521}"/>
    <cellStyle name="20% - Accent4 3 6 4" xfId="27012" xr:uid="{34F7E5A5-5A1C-4619-9CCB-96B94BB1B5FF}"/>
    <cellStyle name="20% - Accent4 3 6 5" xfId="42286" xr:uid="{998FB1D5-0EBD-44DB-BA82-793A3DE3E020}"/>
    <cellStyle name="20% - Accent4 3 7" xfId="5092" xr:uid="{CEFC8A6B-3A21-49C7-AB27-1A85CDE6CB52}"/>
    <cellStyle name="20% - Accent4 3 7 2" xfId="16530" xr:uid="{71266F23-A7BE-48D3-B586-6C84A77B45D4}"/>
    <cellStyle name="20% - Accent4 3 7 3" xfId="27379" xr:uid="{6281BA5D-3F75-457B-BEC1-B5C84393712A}"/>
    <cellStyle name="20% - Accent4 3 7 4" xfId="42653" xr:uid="{7C59DD4C-FB6E-4294-9E92-FE3C51D1DFCD}"/>
    <cellStyle name="20% - Accent4 3 8" xfId="13474" xr:uid="{B26A8196-2DF0-4F17-BE35-FD906EE5CB4F}"/>
    <cellStyle name="20% - Accent4 3 9" xfId="24323" xr:uid="{D9D8C28B-8C10-4B72-B774-F2DD622CBCDB}"/>
    <cellStyle name="20% - Accent4 4" xfId="288" xr:uid="{01EB4B15-139A-476A-AA19-B8CCFAABB49A}"/>
    <cellStyle name="20% - Accent4 4 10" xfId="30427" xr:uid="{CDD734EC-C9C5-41C8-808B-BE5FAFECE7A2}"/>
    <cellStyle name="20% - Accent4 4 11" xfId="39598" xr:uid="{D000C830-6B9F-4E67-8897-EC23D01D41F3}"/>
    <cellStyle name="20% - Accent4 4 2" xfId="2347" xr:uid="{6B6CEECB-B233-404D-91D1-4694A66472D8}"/>
    <cellStyle name="20% - Accent4 4 2 2" xfId="3328" xr:uid="{7AC2BECC-8EB2-411D-8CEC-D018363BE872}"/>
    <cellStyle name="20% - Accent4 4 2 2 2" xfId="6566" xr:uid="{2E5F3BF9-191C-4D3B-B0DD-D67BE0254611}"/>
    <cellStyle name="20% - Accent4 4 2 2 2 2" xfId="9501" xr:uid="{B0CCF824-D133-41DB-A2D7-3AF0B5B58719}"/>
    <cellStyle name="20% - Accent4 4 2 2 2 2 2" xfId="20643" xr:uid="{B88DFB49-F635-4F18-B5D1-B3744C455634}"/>
    <cellStyle name="20% - Accent4 4 2 2 2 2 3" xfId="38487" xr:uid="{9665FCCC-2146-4D6E-A4C7-3DFD2D74E021}"/>
    <cellStyle name="20% - Accent4 4 2 2 2 3" xfId="9502" xr:uid="{BC7BEF7A-0A32-4BD3-BD8C-B79561D6AAD0}"/>
    <cellStyle name="20% - Accent4 4 2 2 2 3 2" xfId="20644" xr:uid="{B97DE6CD-02BF-4430-BF8A-06F44059DA93}"/>
    <cellStyle name="20% - Accent4 4 2 2 2 3 3" xfId="34520" xr:uid="{8C246A1F-1ADB-45AC-A6AC-49074A34FE6F}"/>
    <cellStyle name="20% - Accent4 4 2 2 2 4" xfId="18004" xr:uid="{E3E5D482-42A5-4671-B353-794B051F8DDD}"/>
    <cellStyle name="20% - Accent4 4 2 2 2 5" xfId="28853" xr:uid="{FEA905F6-F82B-4DEA-9D03-E8F3A70F8598}"/>
    <cellStyle name="20% - Accent4 4 2 2 2 6" xfId="32702" xr:uid="{F658074D-7F07-417C-BA2B-F81F15AE53FB}"/>
    <cellStyle name="20% - Accent4 4 2 2 2 7" xfId="44127" xr:uid="{996856D8-B093-4B4E-9878-0DC4FCD0FB0A}"/>
    <cellStyle name="20% - Accent4 4 2 2 3" xfId="9503" xr:uid="{D45F7892-56CA-4E58-8D54-77CE1BA0BF78}"/>
    <cellStyle name="20% - Accent4 4 2 2 3 2" xfId="20645" xr:uid="{742C4623-D7D5-4F96-BD74-F732C666754E}"/>
    <cellStyle name="20% - Accent4 4 2 2 3 3" xfId="36506" xr:uid="{654E7BA7-5153-40F5-BF01-AF13DE416E4B}"/>
    <cellStyle name="20% - Accent4 4 2 2 4" xfId="14948" xr:uid="{38BB10A3-59E0-41D5-A45E-534687D050B0}"/>
    <cellStyle name="20% - Accent4 4 2 2 5" xfId="25797" xr:uid="{CA2FC594-3660-4CFA-A1AB-9D130CD911D0}"/>
    <cellStyle name="20% - Accent4 4 2 2 6" xfId="31947" xr:uid="{56235E73-A4DC-438D-ADA2-900B812BDC05}"/>
    <cellStyle name="20% - Accent4 4 2 2 7" xfId="41071" xr:uid="{3583C24B-C733-446D-A6AF-F23B596D1C33}"/>
    <cellStyle name="20% - Accent4 4 2 3" xfId="5586" xr:uid="{05BFD410-D196-4310-83E9-A3568A4E504B}"/>
    <cellStyle name="20% - Accent4 4 2 3 2" xfId="9504" xr:uid="{4A92EDB8-29BE-4D25-9EA1-C91DA6D9459D}"/>
    <cellStyle name="20% - Accent4 4 2 3 2 2" xfId="20646" xr:uid="{8662DD78-9E3B-4096-9171-64746E94FD65}"/>
    <cellStyle name="20% - Accent4 4 2 3 2 3" xfId="37937" xr:uid="{E7057DE9-DC72-48F3-BDB7-0A33B3F9CB9C}"/>
    <cellStyle name="20% - Accent4 4 2 3 3" xfId="9505" xr:uid="{4E230B6C-733C-4095-A3FD-621B9661D3E7}"/>
    <cellStyle name="20% - Accent4 4 2 3 3 2" xfId="20647" xr:uid="{6F99CF54-A37B-4371-A712-359FCF0C3A25}"/>
    <cellStyle name="20% - Accent4 4 2 3 3 3" xfId="33982" xr:uid="{D13291EA-A160-4A5E-AA17-B508B8EEEE7D}"/>
    <cellStyle name="20% - Accent4 4 2 3 4" xfId="17024" xr:uid="{9DF9C56A-8901-48E0-ACCE-138BF1C072E8}"/>
    <cellStyle name="20% - Accent4 4 2 3 5" xfId="27873" xr:uid="{79DF18A6-AC7E-40C4-90E9-EB0A76B9D3DE}"/>
    <cellStyle name="20% - Accent4 4 2 3 6" xfId="32701" xr:uid="{7F18CCE3-2D7D-4210-882F-AEFA257450D7}"/>
    <cellStyle name="20% - Accent4 4 2 3 7" xfId="43147" xr:uid="{8898D1DB-1039-4229-A0BF-13D5AE82D83A}"/>
    <cellStyle name="20% - Accent4 4 2 4" xfId="9506" xr:uid="{96D70703-5A02-4D39-9914-6B9268791379}"/>
    <cellStyle name="20% - Accent4 4 2 4 2" xfId="20648" xr:uid="{75C4305A-B192-41BF-ABDF-1C75254B59A3}"/>
    <cellStyle name="20% - Accent4 4 2 4 3" xfId="35954" xr:uid="{259E933D-7F9B-424D-B9E7-D4321789196A}"/>
    <cellStyle name="20% - Accent4 4 2 5" xfId="13968" xr:uid="{0A511305-F129-42C3-B802-EABE7CB16442}"/>
    <cellStyle name="20% - Accent4 4 2 6" xfId="24817" xr:uid="{EC778180-1DFF-49B2-B115-C4DBA18E723C}"/>
    <cellStyle name="20% - Accent4 4 2 7" xfId="30967" xr:uid="{1A0F8F68-C954-4C5E-B5D9-BEC1228A9C42}"/>
    <cellStyle name="20% - Accent4 4 2 8" xfId="40091" xr:uid="{4C9165ED-2645-4B99-B935-719C64F4250A}"/>
    <cellStyle name="20% - Accent4 4 3" xfId="2835" xr:uid="{3B0E94E6-AE7E-4363-B11C-F8FC99DEA181}"/>
    <cellStyle name="20% - Accent4 4 3 2" xfId="6073" xr:uid="{8C0B2B21-72DD-4740-BF66-81851D718B41}"/>
    <cellStyle name="20% - Accent4 4 3 2 2" xfId="9507" xr:uid="{229C59B0-98D4-430D-A824-31FD59F74900}"/>
    <cellStyle name="20% - Accent4 4 3 2 2 2" xfId="20649" xr:uid="{F8D7C2A1-EB70-46EC-88CE-E9B01BB32563}"/>
    <cellStyle name="20% - Accent4 4 3 2 2 3" xfId="38488" xr:uid="{D900EAB2-CD45-4E75-9089-CD1C2569E9A8}"/>
    <cellStyle name="20% - Accent4 4 3 2 3" xfId="9508" xr:uid="{D98EA80B-0512-40D6-9940-502FA98289DF}"/>
    <cellStyle name="20% - Accent4 4 3 2 3 2" xfId="20650" xr:uid="{76D473EB-F0BE-4568-8BA2-FA2C2A79E51A}"/>
    <cellStyle name="20% - Accent4 4 3 2 3 3" xfId="34521" xr:uid="{DEEE0D6E-12BF-45C9-B5CA-5427F81FB060}"/>
    <cellStyle name="20% - Accent4 4 3 2 4" xfId="17511" xr:uid="{FF473B6F-90B7-4AA3-B05D-DFE5ADD4BCC3}"/>
    <cellStyle name="20% - Accent4 4 3 2 5" xfId="28360" xr:uid="{ECF9D069-4ED9-44D8-94C7-5227D5FD59FE}"/>
    <cellStyle name="20% - Accent4 4 3 2 6" xfId="32703" xr:uid="{30173397-3F61-480D-8F21-0458804E1D99}"/>
    <cellStyle name="20% - Accent4 4 3 2 7" xfId="43634" xr:uid="{DB0F4D72-74D5-40DB-A82C-FD2CA959B05E}"/>
    <cellStyle name="20% - Accent4 4 3 3" xfId="9509" xr:uid="{F9FC21F8-88D9-4267-ACBD-1868325E7C1D}"/>
    <cellStyle name="20% - Accent4 4 3 3 2" xfId="20651" xr:uid="{B796B526-9ECA-417C-8686-402B54E5CA2F}"/>
    <cellStyle name="20% - Accent4 4 3 3 3" xfId="36507" xr:uid="{165F582D-545F-4287-89A4-C54466CD1796}"/>
    <cellStyle name="20% - Accent4 4 3 4" xfId="14455" xr:uid="{D634D955-1949-4E30-9AC7-07BDE122BDF1}"/>
    <cellStyle name="20% - Accent4 4 3 5" xfId="25304" xr:uid="{82A26F81-9750-4B4C-9AB4-5386125CC02A}"/>
    <cellStyle name="20% - Accent4 4 3 6" xfId="31454" xr:uid="{4969071A-8C14-4F72-AE16-0E7AEC44E522}"/>
    <cellStyle name="20% - Accent4 4 3 7" xfId="40578" xr:uid="{E1136C93-699A-41CA-B9A7-85563D6D1C7B}"/>
    <cellStyle name="20% - Accent4 4 4" xfId="3816" xr:uid="{0A362B8E-A5EF-409F-8C5E-F05136EFB0D1}"/>
    <cellStyle name="20% - Accent4 4 4 2" xfId="7055" xr:uid="{71FF38FC-7481-4329-ABF9-995A088397AB}"/>
    <cellStyle name="20% - Accent4 4 4 2 2" xfId="18493" xr:uid="{495A7BF5-8E29-41C1-9704-4D74F9704FEC}"/>
    <cellStyle name="20% - Accent4 4 4 2 3" xfId="29342" xr:uid="{E04A33B1-C2A7-436E-AAD9-6C219D5510DD}"/>
    <cellStyle name="20% - Accent4 4 4 2 4" xfId="37604" xr:uid="{D9FBE24F-6A6E-4DC0-BDA8-56367C0B5092}"/>
    <cellStyle name="20% - Accent4 4 4 2 5" xfId="44616" xr:uid="{6C15154D-A411-4715-AB3C-0C46A5E1C691}"/>
    <cellStyle name="20% - Accent4 4 4 3" xfId="9510" xr:uid="{54D7C6C1-1B87-46C1-A6E9-9469B6043B23}"/>
    <cellStyle name="20% - Accent4 4 4 3 2" xfId="20652" xr:uid="{24E5F0F2-155F-4064-B8E0-CFC4AB00E595}"/>
    <cellStyle name="20% - Accent4 4 4 3 3" xfId="33807" xr:uid="{D7DCA9CA-22CB-4009-9CE7-2CA3061375C3}"/>
    <cellStyle name="20% - Accent4 4 4 4" xfId="15437" xr:uid="{6F6B3249-BE50-4D12-B985-4B68E64C471E}"/>
    <cellStyle name="20% - Accent4 4 4 5" xfId="26286" xr:uid="{B1D09040-75EC-4E44-9E2C-6BE17EACC715}"/>
    <cellStyle name="20% - Accent4 4 4 6" xfId="32704" xr:uid="{A1363F5E-BE39-48D2-8D53-E65871BE2C68}"/>
    <cellStyle name="20% - Accent4 4 4 7" xfId="41560" xr:uid="{66ECE310-784F-47FE-B552-4510675D2B4D}"/>
    <cellStyle name="20% - Accent4 4 5" xfId="4364" xr:uid="{1F9A1911-AFBE-4AD7-9789-7922C492FB72}"/>
    <cellStyle name="20% - Accent4 4 5 2" xfId="7420" xr:uid="{D99D7EB1-BA26-4252-A303-76FB0B3D604A}"/>
    <cellStyle name="20% - Accent4 4 5 2 2" xfId="18858" xr:uid="{80A3276E-864D-4B26-8548-AF12B76263F2}"/>
    <cellStyle name="20% - Accent4 4 5 2 3" xfId="29707" xr:uid="{8A3E44C1-A309-48DD-8718-5CD8BE43774A}"/>
    <cellStyle name="20% - Accent4 4 5 2 4" xfId="35623" xr:uid="{0E090737-EF3A-49C9-B1C9-9E58AF484ADA}"/>
    <cellStyle name="20% - Accent4 4 5 2 5" xfId="44981" xr:uid="{9D54D751-2625-4934-B665-BA97491BE6F7}"/>
    <cellStyle name="20% - Accent4 4 5 3" xfId="15802" xr:uid="{CF84E247-6439-4EB6-9145-E8133FB86568}"/>
    <cellStyle name="20% - Accent4 4 5 4" xfId="26651" xr:uid="{60208007-A6DF-490F-9E5D-FD27A1982C15}"/>
    <cellStyle name="20% - Accent4 4 5 5" xfId="32700" xr:uid="{FEA05266-73CF-48FF-9AE8-B9A03AF755A0}"/>
    <cellStyle name="20% - Accent4 4 5 6" xfId="41925" xr:uid="{8E9C4D96-C5AC-4F46-BC5C-9059B5D436EB}"/>
    <cellStyle name="20% - Accent4 4 6" xfId="4726" xr:uid="{A4C5992E-678E-443D-96F9-A8EFE65AAF38}"/>
    <cellStyle name="20% - Accent4 4 6 2" xfId="7782" xr:uid="{74B250F8-FC42-4385-95C6-3D3CAACF055D}"/>
    <cellStyle name="20% - Accent4 4 6 2 2" xfId="19220" xr:uid="{226B544E-3CED-4A69-BDBC-FA6FBF6416B9}"/>
    <cellStyle name="20% - Accent4 4 6 2 3" xfId="30069" xr:uid="{40B25E8A-E825-4ECE-B6B3-47B01248043D}"/>
    <cellStyle name="20% - Accent4 4 6 2 4" xfId="45343" xr:uid="{01EF3027-D981-4A51-AA4C-3DFD62D2E9DD}"/>
    <cellStyle name="20% - Accent4 4 6 3" xfId="16164" xr:uid="{568A39A6-ACFB-4119-8853-86D3F8D268C8}"/>
    <cellStyle name="20% - Accent4 4 6 4" xfId="27013" xr:uid="{CBE461F7-912C-4A87-9CD5-D97FE7A9D7E3}"/>
    <cellStyle name="20% - Accent4 4 6 5" xfId="42287" xr:uid="{84A5E40D-E3AD-4335-96B3-1955DE3D2A35}"/>
    <cellStyle name="20% - Accent4 4 7" xfId="5093" xr:uid="{43212A39-4172-4019-AB65-C1035D671C2A}"/>
    <cellStyle name="20% - Accent4 4 7 2" xfId="16531" xr:uid="{2713023E-CF2D-41A1-9292-8C2961AD7D85}"/>
    <cellStyle name="20% - Accent4 4 7 3" xfId="27380" xr:uid="{A82461FB-D6C2-4A36-9CF4-60D696C52BEC}"/>
    <cellStyle name="20% - Accent4 4 7 4" xfId="42654" xr:uid="{83450CE2-58FE-446B-A8DA-6D6FBF13EA24}"/>
    <cellStyle name="20% - Accent4 4 8" xfId="13475" xr:uid="{CEB56CE6-9444-4589-A533-ACAF04619335}"/>
    <cellStyle name="20% - Accent4 4 9" xfId="24324" xr:uid="{D9E33479-7B12-4DA9-8D70-7DF41BE7BB61}"/>
    <cellStyle name="20% - Accent4 5" xfId="289" xr:uid="{CBF2B353-90C2-4EBF-9898-237D5B6DD803}"/>
    <cellStyle name="20% - Accent4 5 10" xfId="30428" xr:uid="{35CD53E7-B47F-412F-9451-46894B9AE89A}"/>
    <cellStyle name="20% - Accent4 5 11" xfId="39599" xr:uid="{4EC3535F-BB24-49AC-A4AC-6AE8E5708DA2}"/>
    <cellStyle name="20% - Accent4 5 2" xfId="2348" xr:uid="{34078B56-4F40-4B4B-940D-4D239D56EF8C}"/>
    <cellStyle name="20% - Accent4 5 2 2" xfId="3329" xr:uid="{3852D417-A1EC-438B-88AA-A109B2A10964}"/>
    <cellStyle name="20% - Accent4 5 2 2 2" xfId="6567" xr:uid="{4E86394D-3C2F-4051-861D-FE22D30452CC}"/>
    <cellStyle name="20% - Accent4 5 2 2 2 2" xfId="9511" xr:uid="{BB9DE06A-23BA-4554-A8B8-2243812D5E7B}"/>
    <cellStyle name="20% - Accent4 5 2 2 2 2 2" xfId="20653" xr:uid="{9CA5156E-5466-48D8-8948-D124C978914A}"/>
    <cellStyle name="20% - Accent4 5 2 2 2 2 3" xfId="38489" xr:uid="{6044E358-A535-44D3-A51B-82094007CD7B}"/>
    <cellStyle name="20% - Accent4 5 2 2 2 3" xfId="9512" xr:uid="{510587A5-3C72-41E6-939B-4575D7AB5B5C}"/>
    <cellStyle name="20% - Accent4 5 2 2 2 3 2" xfId="20654" xr:uid="{1E836B9D-2B88-4E91-BDB3-9986E92B5AA5}"/>
    <cellStyle name="20% - Accent4 5 2 2 2 3 3" xfId="34522" xr:uid="{CFC127D5-80F8-4CBE-99F3-81E7E625EB33}"/>
    <cellStyle name="20% - Accent4 5 2 2 2 4" xfId="18005" xr:uid="{A7EFDAEB-C9E9-472F-A801-44D90654AF97}"/>
    <cellStyle name="20% - Accent4 5 2 2 2 5" xfId="28854" xr:uid="{A68FEFDF-BAC7-4AE9-81C6-0F6347A5C144}"/>
    <cellStyle name="20% - Accent4 5 2 2 2 6" xfId="32707" xr:uid="{2044278D-12A7-4391-9620-424FFBFB0145}"/>
    <cellStyle name="20% - Accent4 5 2 2 2 7" xfId="44128" xr:uid="{590A728B-FDDB-4A72-9B08-D1BB3B2703AB}"/>
    <cellStyle name="20% - Accent4 5 2 2 3" xfId="9513" xr:uid="{D900E82D-B23E-4B11-9237-8B0C164F5F24}"/>
    <cellStyle name="20% - Accent4 5 2 2 3 2" xfId="20655" xr:uid="{B038F99B-1867-4DFC-95C7-5B196CA1F5E8}"/>
    <cellStyle name="20% - Accent4 5 2 2 3 3" xfId="36508" xr:uid="{86557C87-BDBD-40A3-91A3-C56317358C0D}"/>
    <cellStyle name="20% - Accent4 5 2 2 4" xfId="14949" xr:uid="{8AD0217E-82B8-4A42-A63C-90EB59F97B78}"/>
    <cellStyle name="20% - Accent4 5 2 2 5" xfId="25798" xr:uid="{C23067ED-9D59-4801-9D1B-9E0A99052A04}"/>
    <cellStyle name="20% - Accent4 5 2 2 6" xfId="31948" xr:uid="{FD2A71EC-BCB8-4DB9-89FE-570848E76A1A}"/>
    <cellStyle name="20% - Accent4 5 2 2 7" xfId="41072" xr:uid="{BCCF8806-ED0E-49DD-8B0C-E2D64384FA7F}"/>
    <cellStyle name="20% - Accent4 5 2 3" xfId="5587" xr:uid="{CCE0D88D-24CC-44CA-85BA-2D925CA21556}"/>
    <cellStyle name="20% - Accent4 5 2 3 2" xfId="9514" xr:uid="{E26C2CCE-454C-4BB3-9EE1-33F7E09B3B3E}"/>
    <cellStyle name="20% - Accent4 5 2 3 2 2" xfId="20656" xr:uid="{C387A40F-1A3D-42D7-AE9E-1D869ED2CA7F}"/>
    <cellStyle name="20% - Accent4 5 2 3 2 3" xfId="37938" xr:uid="{867137EC-22B4-4429-8B2A-6C14F1620ECA}"/>
    <cellStyle name="20% - Accent4 5 2 3 3" xfId="9515" xr:uid="{5748BCDD-8C2D-4EA7-8903-EC740FD01FC2}"/>
    <cellStyle name="20% - Accent4 5 2 3 3 2" xfId="20657" xr:uid="{960C4D28-F446-47D7-BD84-E784D096B352}"/>
    <cellStyle name="20% - Accent4 5 2 3 3 3" xfId="33983" xr:uid="{FB44CCB7-79A8-414E-9AFA-75373940B4BF}"/>
    <cellStyle name="20% - Accent4 5 2 3 4" xfId="17025" xr:uid="{44B7C7F5-33FC-4590-A48F-D57D7701984A}"/>
    <cellStyle name="20% - Accent4 5 2 3 5" xfId="27874" xr:uid="{2A8D4D57-0A86-4B0B-AB5B-7A05F06A7667}"/>
    <cellStyle name="20% - Accent4 5 2 3 6" xfId="32706" xr:uid="{A66625F4-1124-4656-A9C5-45629EF60391}"/>
    <cellStyle name="20% - Accent4 5 2 3 7" xfId="43148" xr:uid="{E458C70E-C19E-420B-944C-21668CB55951}"/>
    <cellStyle name="20% - Accent4 5 2 4" xfId="9516" xr:uid="{BC2353BF-542F-4F88-887A-4A833EFD3343}"/>
    <cellStyle name="20% - Accent4 5 2 4 2" xfId="20658" xr:uid="{865B8EC7-659E-4F37-8479-5F88B8F8949F}"/>
    <cellStyle name="20% - Accent4 5 2 4 3" xfId="35955" xr:uid="{3FE8C425-67B6-42C6-8B19-BC5DE6E32DAB}"/>
    <cellStyle name="20% - Accent4 5 2 5" xfId="13969" xr:uid="{021726DB-AB0F-4095-91CB-26A183CC7206}"/>
    <cellStyle name="20% - Accent4 5 2 6" xfId="24818" xr:uid="{C0790F70-DCE2-43DC-97EE-4F7EE164584F}"/>
    <cellStyle name="20% - Accent4 5 2 7" xfId="30968" xr:uid="{20C95CBB-EA38-4B9D-AE88-8A9E557C5AAF}"/>
    <cellStyle name="20% - Accent4 5 2 8" xfId="40092" xr:uid="{B9E97249-CF9B-4824-8CC8-C4003D4043D7}"/>
    <cellStyle name="20% - Accent4 5 3" xfId="2836" xr:uid="{98FF7ADB-7E7B-457A-8A4B-1C950E51C8DB}"/>
    <cellStyle name="20% - Accent4 5 3 2" xfId="6074" xr:uid="{BC7E3E8D-0578-4B84-9F35-277BFAC48349}"/>
    <cellStyle name="20% - Accent4 5 3 2 2" xfId="9517" xr:uid="{C45B5346-F1E0-472E-9110-C21C1FD428C5}"/>
    <cellStyle name="20% - Accent4 5 3 2 2 2" xfId="20659" xr:uid="{AA9AEE75-BE69-4444-97B5-3EABCFF5A40E}"/>
    <cellStyle name="20% - Accent4 5 3 2 2 3" xfId="38490" xr:uid="{2213E23D-9B00-47E4-AA62-C02DDF963A6D}"/>
    <cellStyle name="20% - Accent4 5 3 2 3" xfId="9518" xr:uid="{3C2B9C05-4654-4036-A746-FB4938C6931E}"/>
    <cellStyle name="20% - Accent4 5 3 2 3 2" xfId="20660" xr:uid="{43485A27-59F9-43CF-BB9A-50F48DDA761A}"/>
    <cellStyle name="20% - Accent4 5 3 2 3 3" xfId="34523" xr:uid="{E0AA785C-429A-4ADA-B8E8-BD8C884ABDEB}"/>
    <cellStyle name="20% - Accent4 5 3 2 4" xfId="17512" xr:uid="{ECFE7141-1B1E-48E4-8CAC-C919E63184D0}"/>
    <cellStyle name="20% - Accent4 5 3 2 5" xfId="28361" xr:uid="{9EC1A439-93F4-487E-AF30-382615C9878F}"/>
    <cellStyle name="20% - Accent4 5 3 2 6" xfId="32708" xr:uid="{E472A755-D74F-4474-8927-522BD28AC9E9}"/>
    <cellStyle name="20% - Accent4 5 3 2 7" xfId="43635" xr:uid="{6FD9D24B-25D2-46ED-82E9-A4A450F35C1B}"/>
    <cellStyle name="20% - Accent4 5 3 3" xfId="9519" xr:uid="{36A5A8BC-1215-4791-A80C-A6A6760A665B}"/>
    <cellStyle name="20% - Accent4 5 3 3 2" xfId="20661" xr:uid="{6BA02C5B-5B74-4849-9E9F-B1CF576D32AA}"/>
    <cellStyle name="20% - Accent4 5 3 3 3" xfId="36509" xr:uid="{761ED35B-0ADE-4B12-95A2-B3A373DA3E67}"/>
    <cellStyle name="20% - Accent4 5 3 4" xfId="14456" xr:uid="{437283F5-5964-4242-BBF1-62F5DCFEF7B7}"/>
    <cellStyle name="20% - Accent4 5 3 5" xfId="25305" xr:uid="{F446BD68-9B96-4D69-B2D5-0D32A1FDE950}"/>
    <cellStyle name="20% - Accent4 5 3 6" xfId="31455" xr:uid="{66157A5F-D0B8-4812-85CC-DD83349A21E1}"/>
    <cellStyle name="20% - Accent4 5 3 7" xfId="40579" xr:uid="{12589C55-B942-4EB2-8EB0-6C2AFAD066A8}"/>
    <cellStyle name="20% - Accent4 5 4" xfId="3817" xr:uid="{363B7E20-D978-4A6F-84C5-3E6B85BF83F3}"/>
    <cellStyle name="20% - Accent4 5 4 2" xfId="7056" xr:uid="{682D9B7B-5B10-49EA-B6A8-4D426A8527D9}"/>
    <cellStyle name="20% - Accent4 5 4 2 2" xfId="18494" xr:uid="{79E0E76E-89BB-44BF-A1FE-499903822C3A}"/>
    <cellStyle name="20% - Accent4 5 4 2 3" xfId="29343" xr:uid="{9C7B9644-954E-4D9A-9F4C-397C5C97FEE5}"/>
    <cellStyle name="20% - Accent4 5 4 2 4" xfId="37618" xr:uid="{9BDEE84F-047B-4CDE-847A-8F36971B12A3}"/>
    <cellStyle name="20% - Accent4 5 4 2 5" xfId="44617" xr:uid="{EDCF6152-BD44-4070-87DB-0EC8694AD6F8}"/>
    <cellStyle name="20% - Accent4 5 4 3" xfId="9520" xr:uid="{D8DD0084-6BED-4894-A2B3-7E649CF2F7CD}"/>
    <cellStyle name="20% - Accent4 5 4 3 2" xfId="20662" xr:uid="{084B466F-5CA0-483F-850B-95DE0059D956}"/>
    <cellStyle name="20% - Accent4 5 4 3 3" xfId="33816" xr:uid="{C6056FD0-BB03-4DFE-BDBD-866D000720CC}"/>
    <cellStyle name="20% - Accent4 5 4 4" xfId="15438" xr:uid="{D79BB954-04BD-47BD-8DD7-6126C146E6C6}"/>
    <cellStyle name="20% - Accent4 5 4 5" xfId="26287" xr:uid="{FECCE31D-5068-431E-8BD4-A7AE1462D6CB}"/>
    <cellStyle name="20% - Accent4 5 4 6" xfId="32709" xr:uid="{027F7F27-977A-4888-88BF-3CF296E9720D}"/>
    <cellStyle name="20% - Accent4 5 4 7" xfId="41561" xr:uid="{F72F461D-F905-437B-B961-0682D523650F}"/>
    <cellStyle name="20% - Accent4 5 5" xfId="4365" xr:uid="{E249BA3C-3EBA-4A44-AD9E-5786636293C6}"/>
    <cellStyle name="20% - Accent4 5 5 2" xfId="7421" xr:uid="{2B865164-6D73-44F8-BA97-D3A59571EEEA}"/>
    <cellStyle name="20% - Accent4 5 5 2 2" xfId="18859" xr:uid="{FDC82044-4032-4C1A-AB2A-96A2E591634C}"/>
    <cellStyle name="20% - Accent4 5 5 2 3" xfId="29708" xr:uid="{633EA8A9-321F-4E41-9FDE-959EA65F4194}"/>
    <cellStyle name="20% - Accent4 5 5 2 4" xfId="35637" xr:uid="{C1FE7CD3-CC8E-4FD4-BED3-34F216CA0069}"/>
    <cellStyle name="20% - Accent4 5 5 2 5" xfId="44982" xr:uid="{45B4DD99-4491-4E74-BDDF-13D1F6B74AB3}"/>
    <cellStyle name="20% - Accent4 5 5 3" xfId="15803" xr:uid="{925EE7C8-415C-41CF-B461-FB7490B2166F}"/>
    <cellStyle name="20% - Accent4 5 5 4" xfId="26652" xr:uid="{BE1626C0-DB8E-4D46-AF5F-E4A0CA66D1E0}"/>
    <cellStyle name="20% - Accent4 5 5 5" xfId="32705" xr:uid="{0AC11407-B6A2-4FCC-ACB9-4B643447368B}"/>
    <cellStyle name="20% - Accent4 5 5 6" xfId="41926" xr:uid="{63A8B296-6B9E-47E9-A2B1-83E469436C4A}"/>
    <cellStyle name="20% - Accent4 5 6" xfId="4727" xr:uid="{FFD16417-2C00-4331-87BA-E1B1298AD964}"/>
    <cellStyle name="20% - Accent4 5 6 2" xfId="7783" xr:uid="{480FA8AE-5466-4F19-9C3E-1DA8F3FF45D8}"/>
    <cellStyle name="20% - Accent4 5 6 2 2" xfId="19221" xr:uid="{4B6100D0-6663-4137-9DDC-2A8DDBC21544}"/>
    <cellStyle name="20% - Accent4 5 6 2 3" xfId="30070" xr:uid="{BA7DC9D1-0DBA-49A7-93D6-D8F3A5C91672}"/>
    <cellStyle name="20% - Accent4 5 6 2 4" xfId="45344" xr:uid="{EC6B396D-7F2E-4368-BA2F-F8032BCBEC5A}"/>
    <cellStyle name="20% - Accent4 5 6 3" xfId="16165" xr:uid="{E07D3BC9-A465-4C26-8E43-45662A717800}"/>
    <cellStyle name="20% - Accent4 5 6 4" xfId="27014" xr:uid="{42E8DEC1-B471-43AF-A07B-92BE0CF08C4C}"/>
    <cellStyle name="20% - Accent4 5 6 5" xfId="42288" xr:uid="{DEE5386A-4D55-49C2-8CEE-C2EBB4571D03}"/>
    <cellStyle name="20% - Accent4 5 7" xfId="5094" xr:uid="{C52DAF97-2E5F-4D53-BF34-658FA06ABF7E}"/>
    <cellStyle name="20% - Accent4 5 7 2" xfId="16532" xr:uid="{A59D6C49-D35D-4339-8E97-1EA18CADBDF2}"/>
    <cellStyle name="20% - Accent4 5 7 3" xfId="27381" xr:uid="{E06EB74A-84A9-4D4F-BA91-6C90697F42AD}"/>
    <cellStyle name="20% - Accent4 5 7 4" xfId="42655" xr:uid="{810548FC-21E1-4DCC-AD1A-F2073280A8C6}"/>
    <cellStyle name="20% - Accent4 5 8" xfId="13476" xr:uid="{5830D133-6F6A-4D6D-91AF-E8B8E9EE6279}"/>
    <cellStyle name="20% - Accent4 5 9" xfId="24325" xr:uid="{71BCA40B-F346-40DB-B6AE-9894C85862D2}"/>
    <cellStyle name="20% - Accent4 6" xfId="290" xr:uid="{93DFB48E-4A1E-448B-9F0F-C6C0B873CF77}"/>
    <cellStyle name="20% - Accent4 6 10" xfId="30534" xr:uid="{F8B13DB5-25DA-4A4D-826F-CE2534678818}"/>
    <cellStyle name="20% - Accent4 6 11" xfId="39600" xr:uid="{E9138D1B-53B7-47FA-87BE-98B1AC9ECBA6}"/>
    <cellStyle name="20% - Accent4 6 2" xfId="2349" xr:uid="{77298289-724A-4388-8E0C-6713666B48CE}"/>
    <cellStyle name="20% - Accent4 6 2 2" xfId="3330" xr:uid="{53355B41-6864-4D0F-A55A-2F70105C70BF}"/>
    <cellStyle name="20% - Accent4 6 2 2 2" xfId="6568" xr:uid="{4B1329A7-D0BF-43F9-88FA-D529CC7CDCE9}"/>
    <cellStyle name="20% - Accent4 6 2 2 2 2" xfId="9521" xr:uid="{850F8387-D008-4677-8477-68DE6DE6DF1B}"/>
    <cellStyle name="20% - Accent4 6 2 2 2 2 2" xfId="20663" xr:uid="{56940759-9CFF-4F65-ACFD-71112521D647}"/>
    <cellStyle name="20% - Accent4 6 2 2 2 2 3" xfId="38491" xr:uid="{B90F9A9F-136B-4480-BCEB-F00EE7E6E219}"/>
    <cellStyle name="20% - Accent4 6 2 2 2 3" xfId="9522" xr:uid="{6D1551FD-5FD9-4CB9-8590-139205DEE1E3}"/>
    <cellStyle name="20% - Accent4 6 2 2 2 3 2" xfId="20664" xr:uid="{23145F64-513D-4F4D-8E66-F259DD35CFBA}"/>
    <cellStyle name="20% - Accent4 6 2 2 2 3 3" xfId="34524" xr:uid="{DA0400EA-FD6A-4F0E-92D5-E893660EE0E4}"/>
    <cellStyle name="20% - Accent4 6 2 2 2 4" xfId="18006" xr:uid="{33088040-2C5D-429B-BAC2-E1E459DC2A38}"/>
    <cellStyle name="20% - Accent4 6 2 2 2 5" xfId="28855" xr:uid="{8F64CA84-8C96-4F33-985A-9C179F2E3EFE}"/>
    <cellStyle name="20% - Accent4 6 2 2 2 6" xfId="32712" xr:uid="{D0A305A9-5FDC-409E-B1AA-F5D2CCB09FFA}"/>
    <cellStyle name="20% - Accent4 6 2 2 2 7" xfId="44129" xr:uid="{E6642AE3-936A-4EDE-B6C1-D661F281AD07}"/>
    <cellStyle name="20% - Accent4 6 2 2 3" xfId="9523" xr:uid="{C17F1FA4-37F1-422C-98FE-056F0EF7CA62}"/>
    <cellStyle name="20% - Accent4 6 2 2 3 2" xfId="20665" xr:uid="{7E8A4303-4268-451D-AA15-36E216FDEB9E}"/>
    <cellStyle name="20% - Accent4 6 2 2 3 3" xfId="36510" xr:uid="{CADF6A93-DCB2-44C0-A7BE-DD4141AFE416}"/>
    <cellStyle name="20% - Accent4 6 2 2 4" xfId="14950" xr:uid="{BB4BF49C-890A-4853-92C5-0C3F223A1645}"/>
    <cellStyle name="20% - Accent4 6 2 2 5" xfId="25799" xr:uid="{E169ED21-9210-48BE-945D-F236C276672C}"/>
    <cellStyle name="20% - Accent4 6 2 2 6" xfId="31949" xr:uid="{E6E4C632-1962-4FD3-80C5-1C8BFE08624F}"/>
    <cellStyle name="20% - Accent4 6 2 2 7" xfId="41073" xr:uid="{56E1078B-FE3F-4F80-8D9F-C81DE943C0AE}"/>
    <cellStyle name="20% - Accent4 6 2 3" xfId="5588" xr:uid="{94763E7C-C620-464D-8A5F-2E5FDFE2CA0B}"/>
    <cellStyle name="20% - Accent4 6 2 3 2" xfId="9524" xr:uid="{4195AE11-9ACE-4A9E-9881-0108FFACF8F6}"/>
    <cellStyle name="20% - Accent4 6 2 3 2 2" xfId="20666" xr:uid="{D39475E2-8C2E-4ABD-AA56-AAA6DD344465}"/>
    <cellStyle name="20% - Accent4 6 2 3 2 3" xfId="37939" xr:uid="{002D47BF-02DD-4A1C-BEF6-179FC361A1B7}"/>
    <cellStyle name="20% - Accent4 6 2 3 3" xfId="9525" xr:uid="{E6703FD9-9B33-4E5A-BFFD-2E2A6E0FBFAB}"/>
    <cellStyle name="20% - Accent4 6 2 3 3 2" xfId="20667" xr:uid="{BE5E3C2E-9825-475B-972E-FF3078895B35}"/>
    <cellStyle name="20% - Accent4 6 2 3 3 3" xfId="33984" xr:uid="{0B10EA69-CC3E-478F-9CEC-747633F2C374}"/>
    <cellStyle name="20% - Accent4 6 2 3 4" xfId="17026" xr:uid="{202E09D1-24C8-4487-8284-96E9D034BF13}"/>
    <cellStyle name="20% - Accent4 6 2 3 5" xfId="27875" xr:uid="{72C779EB-E6C4-4DC1-90F4-8DB588A48F10}"/>
    <cellStyle name="20% - Accent4 6 2 3 6" xfId="32711" xr:uid="{14A6D02C-8452-41F1-AAA5-AE1AC699881A}"/>
    <cellStyle name="20% - Accent4 6 2 3 7" xfId="43149" xr:uid="{3310721D-66CF-49EF-893A-2E86B5F8DEAA}"/>
    <cellStyle name="20% - Accent4 6 2 4" xfId="9526" xr:uid="{CB38377F-C2DE-483D-AEF4-09EADAD44396}"/>
    <cellStyle name="20% - Accent4 6 2 4 2" xfId="20668" xr:uid="{37FA42BD-A05A-4FEB-9306-941CEE8B5001}"/>
    <cellStyle name="20% - Accent4 6 2 4 3" xfId="35956" xr:uid="{229EA6C2-1079-4AB2-951E-F60CF81D8EFD}"/>
    <cellStyle name="20% - Accent4 6 2 5" xfId="13970" xr:uid="{696385B0-28DC-4A5C-8D75-9EB4CFD77D39}"/>
    <cellStyle name="20% - Accent4 6 2 6" xfId="24819" xr:uid="{24129137-1114-4CD5-9817-02561B2B1EC0}"/>
    <cellStyle name="20% - Accent4 6 2 7" xfId="30969" xr:uid="{A71C5ED1-E2A0-4E6E-B845-A974F995D58D}"/>
    <cellStyle name="20% - Accent4 6 2 8" xfId="40093" xr:uid="{427A8797-22A7-41D8-8169-7D46F4142833}"/>
    <cellStyle name="20% - Accent4 6 3" xfId="2837" xr:uid="{0AE0B775-7D4C-4FBC-B7A7-66DC5D44FB9E}"/>
    <cellStyle name="20% - Accent4 6 3 2" xfId="6075" xr:uid="{5F1BE86D-4DA5-46AE-A714-4EB75E86F76D}"/>
    <cellStyle name="20% - Accent4 6 3 2 2" xfId="9527" xr:uid="{672DBD1F-F6CD-4D71-948C-4B523D76633F}"/>
    <cellStyle name="20% - Accent4 6 3 2 2 2" xfId="20669" xr:uid="{E2E90900-A88F-42DB-8D00-E28189F2D5B9}"/>
    <cellStyle name="20% - Accent4 6 3 2 2 3" xfId="38492" xr:uid="{0870421D-A489-45EF-A88C-54AD40833985}"/>
    <cellStyle name="20% - Accent4 6 3 2 3" xfId="9528" xr:uid="{6D15D43A-365C-4888-80FD-0C3E5AF3057B}"/>
    <cellStyle name="20% - Accent4 6 3 2 3 2" xfId="20670" xr:uid="{BFFC1452-0A5E-4E31-9B3B-EEA342776E16}"/>
    <cellStyle name="20% - Accent4 6 3 2 3 3" xfId="34525" xr:uid="{8974825D-D631-4B52-9A49-4E0F341ED424}"/>
    <cellStyle name="20% - Accent4 6 3 2 4" xfId="17513" xr:uid="{81239D43-79B0-4C31-836D-3D082848D188}"/>
    <cellStyle name="20% - Accent4 6 3 2 5" xfId="28362" xr:uid="{CE91C2FB-13F8-430E-BCBA-F7892A1448CF}"/>
    <cellStyle name="20% - Accent4 6 3 2 6" xfId="32713" xr:uid="{CAA0F3D8-CC98-4B68-AD1D-27BB24BB9FEA}"/>
    <cellStyle name="20% - Accent4 6 3 2 7" xfId="43636" xr:uid="{D506B07D-FA7B-42E3-9AB5-33EFB1D61556}"/>
    <cellStyle name="20% - Accent4 6 3 3" xfId="9529" xr:uid="{B09A3DA4-2BC3-408E-9131-C93C9D3EAB61}"/>
    <cellStyle name="20% - Accent4 6 3 3 2" xfId="20671" xr:uid="{D3889C54-1B89-4EE3-B8B2-088A4A44AB65}"/>
    <cellStyle name="20% - Accent4 6 3 3 3" xfId="36511" xr:uid="{DCB77103-EA0D-4075-AA78-F280E59D6537}"/>
    <cellStyle name="20% - Accent4 6 3 4" xfId="14457" xr:uid="{90C1542C-4C4A-404F-B75C-552A84CC69B9}"/>
    <cellStyle name="20% - Accent4 6 3 5" xfId="25306" xr:uid="{0B60609D-7224-4CE6-A201-6D3CBF234633}"/>
    <cellStyle name="20% - Accent4 6 3 6" xfId="31456" xr:uid="{BF496D41-2D68-4B90-B950-92BA3CE1317A}"/>
    <cellStyle name="20% - Accent4 6 3 7" xfId="40580" xr:uid="{96F87761-9FDE-44E1-B55F-EFBA182A0558}"/>
    <cellStyle name="20% - Accent4 6 4" xfId="3818" xr:uid="{6C262E1F-4A96-4FC9-8928-F41EA6A059DF}"/>
    <cellStyle name="20% - Accent4 6 4 2" xfId="7057" xr:uid="{81522DC6-5F76-4CC1-8228-61FA6EAFC1CB}"/>
    <cellStyle name="20% - Accent4 6 4 2 2" xfId="18495" xr:uid="{38385FFB-D9EC-4626-90CB-122CE4663AEF}"/>
    <cellStyle name="20% - Accent4 6 4 2 3" xfId="29344" xr:uid="{A3009AE7-DE2B-4541-B1DC-64C5E79D19FA}"/>
    <cellStyle name="20% - Accent4 6 4 2 4" xfId="37675" xr:uid="{02AF0EA3-4331-418E-8C58-581284C594CF}"/>
    <cellStyle name="20% - Accent4 6 4 2 5" xfId="44618" xr:uid="{76BFED07-7D84-46CC-A4BA-027C3A06AC5B}"/>
    <cellStyle name="20% - Accent4 6 4 3" xfId="9530" xr:uid="{5A413CF5-D426-456F-B707-7F3ED8C7041C}"/>
    <cellStyle name="20% - Accent4 6 4 3 2" xfId="20672" xr:uid="{44A59077-2E8F-4289-96F7-AC3CF118C444}"/>
    <cellStyle name="20% - Accent4 6 4 3 3" xfId="33864" xr:uid="{63D866F8-41A7-483C-8846-D40E3642A549}"/>
    <cellStyle name="20% - Accent4 6 4 4" xfId="15439" xr:uid="{8C694D83-630B-4E93-BE62-77070DEF76EF}"/>
    <cellStyle name="20% - Accent4 6 4 5" xfId="26288" xr:uid="{3343BDFD-9FA2-4237-A4ED-29636AC449E5}"/>
    <cellStyle name="20% - Accent4 6 4 6" xfId="32714" xr:uid="{F719E763-9FD2-489C-B5EB-C0FDA6A59AC8}"/>
    <cellStyle name="20% - Accent4 6 4 7" xfId="41562" xr:uid="{872A47DE-D05C-49E5-9784-05BDA77E328F}"/>
    <cellStyle name="20% - Accent4 6 5" xfId="4366" xr:uid="{325E3AFE-7B36-4D82-83CA-DA7BCDC9EEB2}"/>
    <cellStyle name="20% - Accent4 6 5 2" xfId="7422" xr:uid="{2E56A761-58AB-4697-BC6B-938AFA9BAA61}"/>
    <cellStyle name="20% - Accent4 6 5 2 2" xfId="18860" xr:uid="{99BE56A3-9631-4018-943B-95FF41F3191F}"/>
    <cellStyle name="20% - Accent4 6 5 2 3" xfId="29709" xr:uid="{93B7D1A5-C891-4CF1-9B82-18A5D6764D65}"/>
    <cellStyle name="20% - Accent4 6 5 2 4" xfId="35693" xr:uid="{B86DEE8E-A2F3-48F2-8B1B-F40C58BC2532}"/>
    <cellStyle name="20% - Accent4 6 5 2 5" xfId="44983" xr:uid="{619E7893-1D69-48E2-9283-03E0F56ECBBD}"/>
    <cellStyle name="20% - Accent4 6 5 3" xfId="15804" xr:uid="{7F8F4FB6-9702-4799-B053-2E3723566D19}"/>
    <cellStyle name="20% - Accent4 6 5 4" xfId="26653" xr:uid="{5C134780-8681-45E2-89C7-D2722D63D148}"/>
    <cellStyle name="20% - Accent4 6 5 5" xfId="32710" xr:uid="{D4E9681F-DAB0-468D-862A-455947E2E0EE}"/>
    <cellStyle name="20% - Accent4 6 5 6" xfId="41927" xr:uid="{AABC5DF7-2FA3-42A1-9D80-4079F96748DB}"/>
    <cellStyle name="20% - Accent4 6 6" xfId="4728" xr:uid="{984FCD02-0805-4FE6-98B8-95517515DD0C}"/>
    <cellStyle name="20% - Accent4 6 6 2" xfId="7784" xr:uid="{34613F3B-1A9A-4C5F-9AE6-E6032EB2E26B}"/>
    <cellStyle name="20% - Accent4 6 6 2 2" xfId="19222" xr:uid="{93348B5D-9069-4401-9F5A-FEB30CEF8110}"/>
    <cellStyle name="20% - Accent4 6 6 2 3" xfId="30071" xr:uid="{2D8F2BF6-8231-46E0-9DDF-86579CECE90B}"/>
    <cellStyle name="20% - Accent4 6 6 2 4" xfId="45345" xr:uid="{97218624-FC8C-4ABA-8B6E-9B968AF7E8D0}"/>
    <cellStyle name="20% - Accent4 6 6 3" xfId="16166" xr:uid="{B4762DFB-4BAA-48B4-85DE-C538B0EE8FC9}"/>
    <cellStyle name="20% - Accent4 6 6 4" xfId="27015" xr:uid="{F0344987-EA62-4C45-9D6C-EF792CB3403B}"/>
    <cellStyle name="20% - Accent4 6 6 5" xfId="42289" xr:uid="{806C1ECB-9E98-4A50-91FB-89700175470C}"/>
    <cellStyle name="20% - Accent4 6 7" xfId="5095" xr:uid="{CAB551F2-C67A-4780-B84C-08A587CE0ADE}"/>
    <cellStyle name="20% - Accent4 6 7 2" xfId="16533" xr:uid="{BECEF055-E4DD-4D9C-A4C5-2D9C80FF35E0}"/>
    <cellStyle name="20% - Accent4 6 7 3" xfId="27382" xr:uid="{AE3DB368-3D43-4638-B3FC-3E41EBB1E12A}"/>
    <cellStyle name="20% - Accent4 6 7 4" xfId="42656" xr:uid="{B743B8FA-2141-4D1A-91A3-1887F47A0131}"/>
    <cellStyle name="20% - Accent4 6 8" xfId="13477" xr:uid="{5370BAC4-2BC4-4155-88D2-5D8DCFF350A6}"/>
    <cellStyle name="20% - Accent4 6 9" xfId="24326" xr:uid="{24E53432-2FBC-4A9B-A9BB-463393A0BE47}"/>
    <cellStyle name="20% - Accent4 7" xfId="291" xr:uid="{B22C7A2A-FD92-415A-BCAE-9178093EE9DE}"/>
    <cellStyle name="20% - Accent4 7 10" xfId="30535" xr:uid="{232AE3A1-379E-4E2A-A10F-CCDB5532CADB}"/>
    <cellStyle name="20% - Accent4 7 11" xfId="39601" xr:uid="{942D70F6-6039-44BF-8EAF-88222B1EC549}"/>
    <cellStyle name="20% - Accent4 7 2" xfId="2350" xr:uid="{375D7FBD-6AC5-4710-A052-C67F51938F33}"/>
    <cellStyle name="20% - Accent4 7 2 2" xfId="3331" xr:uid="{1A13BA06-88D2-4F8E-9C71-BFAD31E11DF7}"/>
    <cellStyle name="20% - Accent4 7 2 2 2" xfId="6569" xr:uid="{33FAAEE3-A685-4C7C-AE09-4D0922A0E340}"/>
    <cellStyle name="20% - Accent4 7 2 2 2 2" xfId="9531" xr:uid="{965652F1-1FF0-4232-8F50-4158FFF608FE}"/>
    <cellStyle name="20% - Accent4 7 2 2 2 2 2" xfId="20673" xr:uid="{1F2CB531-5304-4738-9774-08541A15CA85}"/>
    <cellStyle name="20% - Accent4 7 2 2 2 2 3" xfId="38493" xr:uid="{F5B03E29-5548-4B7F-975C-6CC8B1E9D844}"/>
    <cellStyle name="20% - Accent4 7 2 2 2 3" xfId="9532" xr:uid="{284D193B-F527-4EE1-A66E-207DEB904844}"/>
    <cellStyle name="20% - Accent4 7 2 2 2 3 2" xfId="20674" xr:uid="{EB69315A-1427-4019-83E7-254CCECC0EBF}"/>
    <cellStyle name="20% - Accent4 7 2 2 2 3 3" xfId="34526" xr:uid="{CD5AD7F5-EA30-4CEE-A4A0-97D159F95721}"/>
    <cellStyle name="20% - Accent4 7 2 2 2 4" xfId="18007" xr:uid="{6C857EE9-9070-49A2-A814-A062B1384F22}"/>
    <cellStyle name="20% - Accent4 7 2 2 2 5" xfId="28856" xr:uid="{786479F1-2BEF-42AA-9A1F-78EE600EA3F4}"/>
    <cellStyle name="20% - Accent4 7 2 2 2 6" xfId="32717" xr:uid="{1DAA2CA4-4E35-45CE-B451-30A75ED6C0B6}"/>
    <cellStyle name="20% - Accent4 7 2 2 2 7" xfId="44130" xr:uid="{D9BDE8AD-CB88-481D-996F-16DE3DB746FD}"/>
    <cellStyle name="20% - Accent4 7 2 2 3" xfId="9533" xr:uid="{867D8D8A-7DBB-4CF0-8829-D6D078170ED5}"/>
    <cellStyle name="20% - Accent4 7 2 2 3 2" xfId="20675" xr:uid="{2110190B-EADD-4370-BF3C-FC6CFFA35BED}"/>
    <cellStyle name="20% - Accent4 7 2 2 3 3" xfId="36512" xr:uid="{72C36297-0F19-4E24-A642-410A4782F048}"/>
    <cellStyle name="20% - Accent4 7 2 2 4" xfId="14951" xr:uid="{66D9710C-5624-4EBE-84C8-676DCC4B592B}"/>
    <cellStyle name="20% - Accent4 7 2 2 5" xfId="25800" xr:uid="{F3B3866D-C215-47A0-B1DE-D45FB2DBBB54}"/>
    <cellStyle name="20% - Accent4 7 2 2 6" xfId="31950" xr:uid="{4DB65605-5247-4CBB-B2F0-13E33CF280FB}"/>
    <cellStyle name="20% - Accent4 7 2 2 7" xfId="41074" xr:uid="{F7A1A125-53D2-40B1-A210-1BC1D259B81A}"/>
    <cellStyle name="20% - Accent4 7 2 3" xfId="5589" xr:uid="{729F499D-EEE2-4DBD-8DB7-98D13437FE06}"/>
    <cellStyle name="20% - Accent4 7 2 3 2" xfId="9534" xr:uid="{3895A2EC-4776-4BE9-9D19-215BF66579E5}"/>
    <cellStyle name="20% - Accent4 7 2 3 2 2" xfId="20676" xr:uid="{7195AA3E-804C-42B0-AF06-D9E46B30706A}"/>
    <cellStyle name="20% - Accent4 7 2 3 2 3" xfId="37940" xr:uid="{AA8702BE-6FA5-4774-865F-40D5D3BDE9DC}"/>
    <cellStyle name="20% - Accent4 7 2 3 3" xfId="9535" xr:uid="{5C60596F-1A07-447F-A75C-4FE8B260017F}"/>
    <cellStyle name="20% - Accent4 7 2 3 3 2" xfId="20677" xr:uid="{670EFF48-37E7-47EF-8AFA-B84D0ED9CDF6}"/>
    <cellStyle name="20% - Accent4 7 2 3 3 3" xfId="33985" xr:uid="{B4C143E3-8A09-42B1-BD26-D570D10062DB}"/>
    <cellStyle name="20% - Accent4 7 2 3 4" xfId="17027" xr:uid="{15FF729C-CE4F-4F56-A404-12CB652E1068}"/>
    <cellStyle name="20% - Accent4 7 2 3 5" xfId="27876" xr:uid="{6BCB6834-43EA-44E7-B7A0-C00646CEB580}"/>
    <cellStyle name="20% - Accent4 7 2 3 6" xfId="32716" xr:uid="{A4527B24-4513-401A-AA54-F960DC88BBC8}"/>
    <cellStyle name="20% - Accent4 7 2 3 7" xfId="43150" xr:uid="{DD5769B7-13A8-4C89-B17C-D97797F3CAC9}"/>
    <cellStyle name="20% - Accent4 7 2 4" xfId="9536" xr:uid="{E40CFC2C-4176-4214-B8F0-BAF05E44F156}"/>
    <cellStyle name="20% - Accent4 7 2 4 2" xfId="20678" xr:uid="{6ABBEF32-8135-4878-ACC6-4F3E72351D0B}"/>
    <cellStyle name="20% - Accent4 7 2 4 3" xfId="35957" xr:uid="{20BC6E86-43E9-4048-9857-04A4D0550E9B}"/>
    <cellStyle name="20% - Accent4 7 2 5" xfId="13971" xr:uid="{FB59467A-9F97-48F7-B4C7-1EDCA258F36F}"/>
    <cellStyle name="20% - Accent4 7 2 6" xfId="24820" xr:uid="{5A960245-1143-4863-AC8D-4B6F867A903B}"/>
    <cellStyle name="20% - Accent4 7 2 7" xfId="30970" xr:uid="{401F9937-80F0-440F-8605-7A8FAC5DF1F8}"/>
    <cellStyle name="20% - Accent4 7 2 8" xfId="40094" xr:uid="{E472D513-C6AA-48C0-9C84-F51CE9E81CBC}"/>
    <cellStyle name="20% - Accent4 7 3" xfId="2838" xr:uid="{2049795E-6F14-4CA6-8D98-E4A9614CB549}"/>
    <cellStyle name="20% - Accent4 7 3 2" xfId="6076" xr:uid="{2A495F96-EDBA-4D57-91E6-9D645D8D3D7C}"/>
    <cellStyle name="20% - Accent4 7 3 2 2" xfId="9537" xr:uid="{EC6452CB-597D-4483-823B-B2F910E969A8}"/>
    <cellStyle name="20% - Accent4 7 3 2 2 2" xfId="20679" xr:uid="{BCCAF063-6CA0-43FF-A112-4BC89CF7698A}"/>
    <cellStyle name="20% - Accent4 7 3 2 2 3" xfId="38494" xr:uid="{131FBD0D-FFB3-470F-A394-2178CE035481}"/>
    <cellStyle name="20% - Accent4 7 3 2 3" xfId="9538" xr:uid="{6E949282-AFA1-40AA-BD90-AF0933210C77}"/>
    <cellStyle name="20% - Accent4 7 3 2 3 2" xfId="20680" xr:uid="{83EB3F5E-CD63-49F7-8C59-1A5512A3AF02}"/>
    <cellStyle name="20% - Accent4 7 3 2 3 3" xfId="34527" xr:uid="{38EB5B87-5240-4A37-AB89-C73209EA128A}"/>
    <cellStyle name="20% - Accent4 7 3 2 4" xfId="17514" xr:uid="{0E32F020-C929-48C6-9ABF-7604A759B4EF}"/>
    <cellStyle name="20% - Accent4 7 3 2 5" xfId="28363" xr:uid="{CFE048E5-ED18-4F7C-B68D-0BE98DD81F38}"/>
    <cellStyle name="20% - Accent4 7 3 2 6" xfId="32718" xr:uid="{E241641C-9D6C-453C-988E-76A600F3E22A}"/>
    <cellStyle name="20% - Accent4 7 3 2 7" xfId="43637" xr:uid="{47E8FBEB-BC01-4A0E-B94F-B3A77F2DDE96}"/>
    <cellStyle name="20% - Accent4 7 3 3" xfId="9539" xr:uid="{F0D21377-0A84-4A22-9ADF-38D58591052B}"/>
    <cellStyle name="20% - Accent4 7 3 3 2" xfId="20681" xr:uid="{7D8EABCA-C1AE-4F21-8EAC-E63B0AD5BF9D}"/>
    <cellStyle name="20% - Accent4 7 3 3 3" xfId="36513" xr:uid="{1575FC28-84BE-4999-AD39-74BDE2682248}"/>
    <cellStyle name="20% - Accent4 7 3 4" xfId="14458" xr:uid="{23EF931B-EF88-45A7-B0F5-6BC92E720DA9}"/>
    <cellStyle name="20% - Accent4 7 3 5" xfId="25307" xr:uid="{42EDA144-697E-4253-B358-A3E23AC5BDB7}"/>
    <cellStyle name="20% - Accent4 7 3 6" xfId="31457" xr:uid="{F9CD5727-F9BF-4618-9F9B-5FD02E501B74}"/>
    <cellStyle name="20% - Accent4 7 3 7" xfId="40581" xr:uid="{10828D30-749A-4BF1-BEF6-17894898BA50}"/>
    <cellStyle name="20% - Accent4 7 4" xfId="3819" xr:uid="{A020F89D-EEDA-4E6F-AC35-AEB777002CFD}"/>
    <cellStyle name="20% - Accent4 7 4 2" xfId="7058" xr:uid="{4ABFB055-6587-490B-A524-20CFB9D9FF80}"/>
    <cellStyle name="20% - Accent4 7 4 2 2" xfId="18496" xr:uid="{B2476BB8-5192-408C-8D74-87EE53ACD012}"/>
    <cellStyle name="20% - Accent4 7 4 2 3" xfId="29345" xr:uid="{BC569395-17AB-429E-8BC7-FFDE9AB397AF}"/>
    <cellStyle name="20% - Accent4 7 4 2 4" xfId="37676" xr:uid="{9DEACEFB-FE5C-496B-9383-F33D33E06338}"/>
    <cellStyle name="20% - Accent4 7 4 2 5" xfId="44619" xr:uid="{011E9C61-5EF4-4958-88A1-47A06AE70845}"/>
    <cellStyle name="20% - Accent4 7 4 3" xfId="9540" xr:uid="{6F6745E7-519F-4D3F-8456-D68B3C9BBBFF}"/>
    <cellStyle name="20% - Accent4 7 4 3 2" xfId="20682" xr:uid="{9D06E1F3-BBC1-4FD0-B85A-1DFC99E06BC3}"/>
    <cellStyle name="20% - Accent4 7 4 3 3" xfId="33865" xr:uid="{DC4AAA6C-082F-4790-A607-59A7773C9BFB}"/>
    <cellStyle name="20% - Accent4 7 4 4" xfId="15440" xr:uid="{EA577656-AD32-486A-BA8E-68C7D5900DE0}"/>
    <cellStyle name="20% - Accent4 7 4 5" xfId="26289" xr:uid="{8DC54D5A-148E-429C-AC21-C6332F805CF4}"/>
    <cellStyle name="20% - Accent4 7 4 6" xfId="32719" xr:uid="{6B6BAB00-E0A4-4922-AB8F-720523D4440B}"/>
    <cellStyle name="20% - Accent4 7 4 7" xfId="41563" xr:uid="{850E967B-712A-48B0-AE76-8A561558FC67}"/>
    <cellStyle name="20% - Accent4 7 5" xfId="4367" xr:uid="{451C8EA7-DE7F-49BC-9626-2F542B2A9FDF}"/>
    <cellStyle name="20% - Accent4 7 5 2" xfId="7423" xr:uid="{649BB317-6945-4B96-8A8D-A50CCD0FAC09}"/>
    <cellStyle name="20% - Accent4 7 5 2 2" xfId="18861" xr:uid="{C281FDD7-41D4-4272-9E84-8310EEB902F3}"/>
    <cellStyle name="20% - Accent4 7 5 2 3" xfId="29710" xr:uid="{27A19B91-FAE7-4B92-A55E-44D10E22B00B}"/>
    <cellStyle name="20% - Accent4 7 5 2 4" xfId="35694" xr:uid="{75550033-FC79-4760-8143-EAA35EDB7794}"/>
    <cellStyle name="20% - Accent4 7 5 2 5" xfId="44984" xr:uid="{6FBE5DDD-670C-4EF4-98DC-998D50CD3DD0}"/>
    <cellStyle name="20% - Accent4 7 5 3" xfId="15805" xr:uid="{7D59BE17-7909-48DE-B9B3-E53604D98B7E}"/>
    <cellStyle name="20% - Accent4 7 5 4" xfId="26654" xr:uid="{A1790422-9B31-49DC-B4DB-EE648FDC3FB9}"/>
    <cellStyle name="20% - Accent4 7 5 5" xfId="32715" xr:uid="{2E206707-6003-4AB1-B174-ACE20D6A97D3}"/>
    <cellStyle name="20% - Accent4 7 5 6" xfId="41928" xr:uid="{38469904-F98C-43CD-87A2-A3EC52FB0E36}"/>
    <cellStyle name="20% - Accent4 7 6" xfId="4729" xr:uid="{E2B6BD47-08E4-4E2C-9E37-3A4216AF63AB}"/>
    <cellStyle name="20% - Accent4 7 6 2" xfId="7785" xr:uid="{BFDF8EC0-9CDB-44CB-8E06-CDF8006D5CD2}"/>
    <cellStyle name="20% - Accent4 7 6 2 2" xfId="19223" xr:uid="{F8A77DF2-97C4-4CEE-902A-4E358598DC8B}"/>
    <cellStyle name="20% - Accent4 7 6 2 3" xfId="30072" xr:uid="{F3E601D7-358E-4444-89D4-3834AB902BF0}"/>
    <cellStyle name="20% - Accent4 7 6 2 4" xfId="45346" xr:uid="{7D979BA1-B94B-4A24-908C-ACBFB38ADF8A}"/>
    <cellStyle name="20% - Accent4 7 6 3" xfId="16167" xr:uid="{8B5E2400-2A95-40B0-A302-82641041D033}"/>
    <cellStyle name="20% - Accent4 7 6 4" xfId="27016" xr:uid="{2628161A-4248-479A-85B9-5F7CED533C0A}"/>
    <cellStyle name="20% - Accent4 7 6 5" xfId="42290" xr:uid="{29957E7C-44F1-45E8-8264-297693166385}"/>
    <cellStyle name="20% - Accent4 7 7" xfId="5096" xr:uid="{D4E340EB-33CA-4CB8-B885-D342C46765BF}"/>
    <cellStyle name="20% - Accent4 7 7 2" xfId="16534" xr:uid="{BB15C0FB-2A49-4D5E-9707-A46A777DA86A}"/>
    <cellStyle name="20% - Accent4 7 7 3" xfId="27383" xr:uid="{576F7B8B-DCB3-4316-A52F-1388225DED9D}"/>
    <cellStyle name="20% - Accent4 7 7 4" xfId="42657" xr:uid="{E9FF0443-A015-4AA7-8EB3-6F81EC06E438}"/>
    <cellStyle name="20% - Accent4 7 8" xfId="13478" xr:uid="{DF077B93-F2DF-4D3B-81FA-8F57688102DA}"/>
    <cellStyle name="20% - Accent4 7 9" xfId="24327" xr:uid="{EB09AA3B-6E65-4585-93D5-53A05CC456D1}"/>
    <cellStyle name="20% - Accent4 8" xfId="292" xr:uid="{8CE62E8C-4EE3-4BF1-8EB5-B729BF533838}"/>
    <cellStyle name="20% - Accent4 8 10" xfId="30536" xr:uid="{8C8B6A56-82F6-4C09-BA6B-A71B167E1F20}"/>
    <cellStyle name="20% - Accent4 8 11" xfId="39602" xr:uid="{E3827B4F-D233-4BD9-83CE-B2C9AD23AE08}"/>
    <cellStyle name="20% - Accent4 8 2" xfId="2351" xr:uid="{993066D1-0D12-4711-93B7-4DD23F00E0E5}"/>
    <cellStyle name="20% - Accent4 8 2 2" xfId="3332" xr:uid="{C80624F6-8EC5-4CDC-BCB9-738023BA1842}"/>
    <cellStyle name="20% - Accent4 8 2 2 2" xfId="6570" xr:uid="{040DB70E-2536-4A96-AA21-15B949C73382}"/>
    <cellStyle name="20% - Accent4 8 2 2 2 2" xfId="9541" xr:uid="{1595A22A-1845-406A-B2ED-46525512A37E}"/>
    <cellStyle name="20% - Accent4 8 2 2 2 2 2" xfId="20683" xr:uid="{F022F93E-0BC1-4B58-9AA6-280F5518D939}"/>
    <cellStyle name="20% - Accent4 8 2 2 2 2 3" xfId="38495" xr:uid="{7B5AACEB-7B3E-470B-BD65-21A883E1421E}"/>
    <cellStyle name="20% - Accent4 8 2 2 2 3" xfId="9542" xr:uid="{A92A4FA2-F5E4-40E3-8BFF-0FC1761E579D}"/>
    <cellStyle name="20% - Accent4 8 2 2 2 3 2" xfId="20684" xr:uid="{86B31AAF-4B34-4014-8F9A-8288A6647F15}"/>
    <cellStyle name="20% - Accent4 8 2 2 2 3 3" xfId="34528" xr:uid="{5BC294E4-3B9D-412F-BF62-0FB24CBC4AB4}"/>
    <cellStyle name="20% - Accent4 8 2 2 2 4" xfId="18008" xr:uid="{E5095100-3BEC-4826-B992-FE756E9D2121}"/>
    <cellStyle name="20% - Accent4 8 2 2 2 5" xfId="28857" xr:uid="{F2EB54D5-F434-4385-9206-1825AA2A2B1C}"/>
    <cellStyle name="20% - Accent4 8 2 2 2 6" xfId="32722" xr:uid="{8DD18F2C-96AE-4561-A6AF-B0A9267369C7}"/>
    <cellStyle name="20% - Accent4 8 2 2 2 7" xfId="44131" xr:uid="{0E3D499C-5368-4C4F-A1D9-FEC1635FB7B5}"/>
    <cellStyle name="20% - Accent4 8 2 2 3" xfId="9543" xr:uid="{464B8E48-3F21-46A8-B0F0-0AB566331C13}"/>
    <cellStyle name="20% - Accent4 8 2 2 3 2" xfId="20685" xr:uid="{410C63E9-6DFD-4B4C-B1BA-A75BBFE77285}"/>
    <cellStyle name="20% - Accent4 8 2 2 3 3" xfId="36514" xr:uid="{9C9744BF-BFE1-41DB-BC78-6DD0027E4AF3}"/>
    <cellStyle name="20% - Accent4 8 2 2 4" xfId="14952" xr:uid="{A52A77B6-DB5D-496E-9B52-2F1C5BD79BCC}"/>
    <cellStyle name="20% - Accent4 8 2 2 5" xfId="25801" xr:uid="{CA11DEDA-B518-480F-8706-825D0DBED1F8}"/>
    <cellStyle name="20% - Accent4 8 2 2 6" xfId="31951" xr:uid="{E4E9550D-AA63-4924-BDB1-12E43E0681E1}"/>
    <cellStyle name="20% - Accent4 8 2 2 7" xfId="41075" xr:uid="{1C53ADEC-9049-425F-B93B-04F566DE4EC5}"/>
    <cellStyle name="20% - Accent4 8 2 3" xfId="5590" xr:uid="{C3DB5817-E5B6-430D-A491-76DDACE457D9}"/>
    <cellStyle name="20% - Accent4 8 2 3 2" xfId="9544" xr:uid="{043393B5-2848-48FF-8BE0-24CE3F59AC85}"/>
    <cellStyle name="20% - Accent4 8 2 3 2 2" xfId="20686" xr:uid="{E3B67784-B3DA-44B3-ABC3-3C09EE3EBA67}"/>
    <cellStyle name="20% - Accent4 8 2 3 2 3" xfId="37941" xr:uid="{33288E60-0FD7-4021-BE82-E9F94B1B8B24}"/>
    <cellStyle name="20% - Accent4 8 2 3 3" xfId="9545" xr:uid="{D75B74D3-F28B-488F-A00F-96FD7C4409EF}"/>
    <cellStyle name="20% - Accent4 8 2 3 3 2" xfId="20687" xr:uid="{70F666C9-B2EF-4AAD-BDF6-824D66897879}"/>
    <cellStyle name="20% - Accent4 8 2 3 3 3" xfId="33986" xr:uid="{136451E7-55DB-4446-93CD-8B6D1B4F9D7C}"/>
    <cellStyle name="20% - Accent4 8 2 3 4" xfId="17028" xr:uid="{58A54B0D-BD56-410E-A802-6415E83F9F0A}"/>
    <cellStyle name="20% - Accent4 8 2 3 5" xfId="27877" xr:uid="{C43A47AC-5C93-48CE-95E1-855F6A22065E}"/>
    <cellStyle name="20% - Accent4 8 2 3 6" xfId="32721" xr:uid="{B8FEBBF8-E1A3-4175-A51B-7C6029CEFBB9}"/>
    <cellStyle name="20% - Accent4 8 2 3 7" xfId="43151" xr:uid="{9C6036F3-1B00-4120-A29D-38069A095ED4}"/>
    <cellStyle name="20% - Accent4 8 2 4" xfId="9546" xr:uid="{32E2A0F2-A2C1-4B3C-9B81-E934AA94A790}"/>
    <cellStyle name="20% - Accent4 8 2 4 2" xfId="20688" xr:uid="{285A2932-EA9D-46E4-9D1C-4A52595EFD4E}"/>
    <cellStyle name="20% - Accent4 8 2 4 3" xfId="35958" xr:uid="{3EBF940E-3C52-4645-91AC-D0856F066EDE}"/>
    <cellStyle name="20% - Accent4 8 2 5" xfId="13972" xr:uid="{7294E29F-A047-4555-AADC-B4749FE58A52}"/>
    <cellStyle name="20% - Accent4 8 2 6" xfId="24821" xr:uid="{B37CD85A-806B-4EEF-A590-0F90E628534B}"/>
    <cellStyle name="20% - Accent4 8 2 7" xfId="30971" xr:uid="{D8808A85-E7A6-4D48-B47C-95D9EEC30EED}"/>
    <cellStyle name="20% - Accent4 8 2 8" xfId="40095" xr:uid="{6818F0E5-0588-4C15-8D8C-8F583BF6BB2E}"/>
    <cellStyle name="20% - Accent4 8 3" xfId="2839" xr:uid="{31BC074D-8163-43C0-9BC3-40B60BEE2037}"/>
    <cellStyle name="20% - Accent4 8 3 2" xfId="6077" xr:uid="{3973C384-75B6-4F62-811E-8E48802A2106}"/>
    <cellStyle name="20% - Accent4 8 3 2 2" xfId="9547" xr:uid="{78719A63-F5B6-429C-A0B3-AD001B6974A7}"/>
    <cellStyle name="20% - Accent4 8 3 2 2 2" xfId="20689" xr:uid="{82CB6B84-BC37-437D-9B3E-D317F0C172B7}"/>
    <cellStyle name="20% - Accent4 8 3 2 2 3" xfId="38496" xr:uid="{30EDDD14-5B77-42B9-B9A5-AB18A4162FDF}"/>
    <cellStyle name="20% - Accent4 8 3 2 3" xfId="9548" xr:uid="{6964F4B9-55CC-4659-9BED-1EEFEF364ABF}"/>
    <cellStyle name="20% - Accent4 8 3 2 3 2" xfId="20690" xr:uid="{4C7FC8FC-2938-4C8D-988D-32FA7469B440}"/>
    <cellStyle name="20% - Accent4 8 3 2 3 3" xfId="34529" xr:uid="{98DE8976-5FC0-4815-9131-D72350F765F8}"/>
    <cellStyle name="20% - Accent4 8 3 2 4" xfId="17515" xr:uid="{9695BF16-9554-4B39-B1FF-8B4BB3912ECD}"/>
    <cellStyle name="20% - Accent4 8 3 2 5" xfId="28364" xr:uid="{DAAA6801-7B70-4E5E-B949-4F5C5E8029B3}"/>
    <cellStyle name="20% - Accent4 8 3 2 6" xfId="32723" xr:uid="{440CE3DB-A9A9-4A92-90B8-E264C3699F2F}"/>
    <cellStyle name="20% - Accent4 8 3 2 7" xfId="43638" xr:uid="{A1A2C6A6-B03D-446E-AAA1-C71AD7487D8F}"/>
    <cellStyle name="20% - Accent4 8 3 3" xfId="9549" xr:uid="{03B260AD-9090-463C-8F16-CD57329C4F30}"/>
    <cellStyle name="20% - Accent4 8 3 3 2" xfId="20691" xr:uid="{894D37C0-F866-44E5-B358-FB1B1EE042F1}"/>
    <cellStyle name="20% - Accent4 8 3 3 3" xfId="36515" xr:uid="{C99C68FA-664C-4ADF-B869-5736C41F2BAB}"/>
    <cellStyle name="20% - Accent4 8 3 4" xfId="14459" xr:uid="{6BBAF4F7-7122-44F0-9BDB-FB8B3C70B67F}"/>
    <cellStyle name="20% - Accent4 8 3 5" xfId="25308" xr:uid="{3A6C8F3F-4C8F-4C89-839A-93906B28329F}"/>
    <cellStyle name="20% - Accent4 8 3 6" xfId="31458" xr:uid="{BAC5A1DC-19BF-4C48-B841-FC73BEB093F2}"/>
    <cellStyle name="20% - Accent4 8 3 7" xfId="40582" xr:uid="{0B0363C8-0463-4060-B458-2B017B322BDD}"/>
    <cellStyle name="20% - Accent4 8 4" xfId="3820" xr:uid="{93206AE7-3D8E-4B8E-BA55-384F82534B01}"/>
    <cellStyle name="20% - Accent4 8 4 2" xfId="7059" xr:uid="{E948BAB0-4ACB-4805-90D7-F74D2B3458FE}"/>
    <cellStyle name="20% - Accent4 8 4 2 2" xfId="18497" xr:uid="{B5D40116-A6E4-4DCA-A291-97C056AABFB7}"/>
    <cellStyle name="20% - Accent4 8 4 2 3" xfId="29346" xr:uid="{D7AE410D-8380-409E-879C-AF4E2EAD54F7}"/>
    <cellStyle name="20% - Accent4 8 4 2 4" xfId="37677" xr:uid="{F218B595-CE33-4F71-AB44-6012F2B3CDFB}"/>
    <cellStyle name="20% - Accent4 8 4 2 5" xfId="44620" xr:uid="{F8A817C5-B4CC-410C-8EF8-A1A9D5AAAB65}"/>
    <cellStyle name="20% - Accent4 8 4 3" xfId="9550" xr:uid="{3AE6AF91-7BD0-4E09-BBE5-F204562C8679}"/>
    <cellStyle name="20% - Accent4 8 4 3 2" xfId="20692" xr:uid="{4EB17635-BEFD-4C1E-873D-F2431DD66C9E}"/>
    <cellStyle name="20% - Accent4 8 4 3 3" xfId="33866" xr:uid="{296DAB69-C746-4AA1-8A29-9292509E13A4}"/>
    <cellStyle name="20% - Accent4 8 4 4" xfId="15441" xr:uid="{8419EB97-0994-43B9-B9AA-5EE7FAD1BDCC}"/>
    <cellStyle name="20% - Accent4 8 4 5" xfId="26290" xr:uid="{FA534679-95E1-4DAE-881C-64BF7FC813A8}"/>
    <cellStyle name="20% - Accent4 8 4 6" xfId="32724" xr:uid="{E20E2D1C-C49F-458B-9BD8-F56235A08B36}"/>
    <cellStyle name="20% - Accent4 8 4 7" xfId="41564" xr:uid="{88FAC57C-1F18-4F45-B2AD-46A966055575}"/>
    <cellStyle name="20% - Accent4 8 5" xfId="4368" xr:uid="{B0BD88D6-6432-4934-BF4C-DB5DE8DB5849}"/>
    <cellStyle name="20% - Accent4 8 5 2" xfId="7424" xr:uid="{E9CBD98D-2A6E-407A-A194-110DE3FDC30F}"/>
    <cellStyle name="20% - Accent4 8 5 2 2" xfId="18862" xr:uid="{D4569665-C14B-470C-96BF-2A06CF05359B}"/>
    <cellStyle name="20% - Accent4 8 5 2 3" xfId="29711" xr:uid="{60059F91-FF23-43F5-B55E-5F45DB7297AE}"/>
    <cellStyle name="20% - Accent4 8 5 2 4" xfId="35695" xr:uid="{A88EE730-6FB6-44FA-AA1F-82982F627D64}"/>
    <cellStyle name="20% - Accent4 8 5 2 5" xfId="44985" xr:uid="{BFCBEEBE-D481-42B9-B5C1-450DBBE76CC7}"/>
    <cellStyle name="20% - Accent4 8 5 3" xfId="15806" xr:uid="{18C8DE9E-36B9-47F3-A404-5072C851928D}"/>
    <cellStyle name="20% - Accent4 8 5 4" xfId="26655" xr:uid="{12C2F92D-56EF-4B47-BC72-40EF12A3680A}"/>
    <cellStyle name="20% - Accent4 8 5 5" xfId="32720" xr:uid="{E7B98A97-7738-40CF-80E1-2E2121BD69C8}"/>
    <cellStyle name="20% - Accent4 8 5 6" xfId="41929" xr:uid="{BB0DFD09-0F17-4EB9-84FD-70DA1FDBA8A5}"/>
    <cellStyle name="20% - Accent4 8 6" xfId="4730" xr:uid="{E932766C-0892-42AE-893F-042D581EE18F}"/>
    <cellStyle name="20% - Accent4 8 6 2" xfId="7786" xr:uid="{088889BD-8163-44E8-90BA-BEAA945991B0}"/>
    <cellStyle name="20% - Accent4 8 6 2 2" xfId="19224" xr:uid="{6877D4A8-F240-42F4-8717-9C274099AE94}"/>
    <cellStyle name="20% - Accent4 8 6 2 3" xfId="30073" xr:uid="{A8096B78-63E3-4131-8B5B-1CD2DAA99711}"/>
    <cellStyle name="20% - Accent4 8 6 2 4" xfId="45347" xr:uid="{8C7527F8-7BC4-450B-8FDC-350AEF29A9E0}"/>
    <cellStyle name="20% - Accent4 8 6 3" xfId="16168" xr:uid="{527F9566-C043-45B8-BCA0-F4EB962118E0}"/>
    <cellStyle name="20% - Accent4 8 6 4" xfId="27017" xr:uid="{EB9BF783-361E-41DF-8D2B-D1F10C267EA1}"/>
    <cellStyle name="20% - Accent4 8 6 5" xfId="42291" xr:uid="{C33C69A3-E8AA-46A6-BD91-7BF150E2CE39}"/>
    <cellStyle name="20% - Accent4 8 7" xfId="5097" xr:uid="{9EA6F71C-AA27-417D-A459-C1CE657294E8}"/>
    <cellStyle name="20% - Accent4 8 7 2" xfId="16535" xr:uid="{24AEFD2B-FC1C-4297-B361-D8F33E00AAD3}"/>
    <cellStyle name="20% - Accent4 8 7 3" xfId="27384" xr:uid="{5367C671-B1AF-4EB3-8DD5-60FC870F1E89}"/>
    <cellStyle name="20% - Accent4 8 7 4" xfId="42658" xr:uid="{2376ADA8-906C-4D40-8AB7-5BB9CAB9FB4D}"/>
    <cellStyle name="20% - Accent4 8 8" xfId="13479" xr:uid="{69B15EA1-C2FB-4132-A124-62A50B61CDE8}"/>
    <cellStyle name="20% - Accent4 8 9" xfId="24328" xr:uid="{BC001338-0007-4F86-B168-5F2F30CA5B6B}"/>
    <cellStyle name="20% - Accent4 9" xfId="293" xr:uid="{789B7C84-5804-46ED-A788-6DB9FAE06C8C}"/>
    <cellStyle name="20% - Accent4 9 10" xfId="30537" xr:uid="{2E65A807-ABAF-40F8-ACCD-8CD309417704}"/>
    <cellStyle name="20% - Accent4 9 11" xfId="39603" xr:uid="{4E50BBE2-8B6D-4185-8149-041B8927F39C}"/>
    <cellStyle name="20% - Accent4 9 2" xfId="2352" xr:uid="{FC29A049-EBA0-4B2A-B5DC-A81E5E49B5D8}"/>
    <cellStyle name="20% - Accent4 9 2 2" xfId="3333" xr:uid="{57884B8D-659E-46D2-95F9-6B1EA137CD70}"/>
    <cellStyle name="20% - Accent4 9 2 2 2" xfId="6571" xr:uid="{7834B825-A135-4785-B95F-B4F229486ED0}"/>
    <cellStyle name="20% - Accent4 9 2 2 2 2" xfId="9551" xr:uid="{755B61AA-9DAF-427F-B90A-005819C6A58E}"/>
    <cellStyle name="20% - Accent4 9 2 2 2 2 2" xfId="20693" xr:uid="{3BFF1AFA-B4CF-4470-B343-A565CB37BB00}"/>
    <cellStyle name="20% - Accent4 9 2 2 2 2 3" xfId="38497" xr:uid="{66FC70C5-0D43-49BF-8134-504ACEACFC70}"/>
    <cellStyle name="20% - Accent4 9 2 2 2 3" xfId="9552" xr:uid="{D1B2A0C0-EE7A-40D9-B0B2-B169AC5512AE}"/>
    <cellStyle name="20% - Accent4 9 2 2 2 3 2" xfId="20694" xr:uid="{5581AF92-0E8B-42B4-94E6-CA5FB6BC7979}"/>
    <cellStyle name="20% - Accent4 9 2 2 2 3 3" xfId="34530" xr:uid="{2FBBA63C-EC37-4870-A4EB-02AB5264A752}"/>
    <cellStyle name="20% - Accent4 9 2 2 2 4" xfId="18009" xr:uid="{6453E2F3-F367-4FD5-9F30-237305513319}"/>
    <cellStyle name="20% - Accent4 9 2 2 2 5" xfId="28858" xr:uid="{6880EAD2-A0BF-4BDD-AC1B-7994C0215D12}"/>
    <cellStyle name="20% - Accent4 9 2 2 2 6" xfId="32727" xr:uid="{99670B7E-87D5-48F4-9EE4-C41D8AF09AEA}"/>
    <cellStyle name="20% - Accent4 9 2 2 2 7" xfId="44132" xr:uid="{7D8F9618-7B06-4B88-B6CC-48C3BD8FAA8A}"/>
    <cellStyle name="20% - Accent4 9 2 2 3" xfId="9553" xr:uid="{F734BA21-F0B9-41CC-BB1E-4E880A328259}"/>
    <cellStyle name="20% - Accent4 9 2 2 3 2" xfId="20695" xr:uid="{40D919FF-03D8-4C67-9423-379DEA583CB7}"/>
    <cellStyle name="20% - Accent4 9 2 2 3 3" xfId="36516" xr:uid="{BCB7277D-1E7D-4207-A88E-9653EF3B5EDB}"/>
    <cellStyle name="20% - Accent4 9 2 2 4" xfId="14953" xr:uid="{4F4B5501-FC70-4386-ACF9-ADC559F7EE0D}"/>
    <cellStyle name="20% - Accent4 9 2 2 5" xfId="25802" xr:uid="{F1A5AA30-FBEF-47F3-9150-630566B1E2CB}"/>
    <cellStyle name="20% - Accent4 9 2 2 6" xfId="31952" xr:uid="{61761EA0-F97C-4718-89D9-327BECC10AF2}"/>
    <cellStyle name="20% - Accent4 9 2 2 7" xfId="41076" xr:uid="{A59D9EBF-01A3-4B8E-B40E-0526AA074B86}"/>
    <cellStyle name="20% - Accent4 9 2 3" xfId="5591" xr:uid="{E2EA5B93-E1B5-48AB-BD65-D2F427C9F80E}"/>
    <cellStyle name="20% - Accent4 9 2 3 2" xfId="9554" xr:uid="{5A9AE19C-94B8-4E0D-AE84-5711DA0C19B5}"/>
    <cellStyle name="20% - Accent4 9 2 3 2 2" xfId="20696" xr:uid="{06B78309-3A63-4D8C-B5AC-9D360498621B}"/>
    <cellStyle name="20% - Accent4 9 2 3 2 3" xfId="37942" xr:uid="{586F5A62-2140-48F5-B720-F33D830CA18B}"/>
    <cellStyle name="20% - Accent4 9 2 3 3" xfId="9555" xr:uid="{CAAC2244-F749-4993-A233-8EABA0E41C32}"/>
    <cellStyle name="20% - Accent4 9 2 3 3 2" xfId="20697" xr:uid="{4C6BD732-BEFC-428F-9D5B-6D243F7E52F2}"/>
    <cellStyle name="20% - Accent4 9 2 3 3 3" xfId="33987" xr:uid="{C28B38C7-EA14-4241-B954-556B7D51C9F0}"/>
    <cellStyle name="20% - Accent4 9 2 3 4" xfId="17029" xr:uid="{8329D0F3-17A9-493D-84C3-59B75F27C6B8}"/>
    <cellStyle name="20% - Accent4 9 2 3 5" xfId="27878" xr:uid="{3808DDA4-43BC-4024-BD82-923EDFCA314F}"/>
    <cellStyle name="20% - Accent4 9 2 3 6" xfId="32726" xr:uid="{DF606049-C567-4973-B45B-08EC8327248E}"/>
    <cellStyle name="20% - Accent4 9 2 3 7" xfId="43152" xr:uid="{B1FA42C3-738F-44AB-8F11-4F7F7F7A63E9}"/>
    <cellStyle name="20% - Accent4 9 2 4" xfId="9556" xr:uid="{6536FDCB-D66E-4883-88D2-E0E69CA2BB2B}"/>
    <cellStyle name="20% - Accent4 9 2 4 2" xfId="20698" xr:uid="{AF6CB66D-ABE5-4029-9B80-D336827E6A8A}"/>
    <cellStyle name="20% - Accent4 9 2 4 3" xfId="35959" xr:uid="{477518BC-E588-4B46-B1C6-C3F810A88DFB}"/>
    <cellStyle name="20% - Accent4 9 2 5" xfId="13973" xr:uid="{E747148D-FDFD-410C-94B5-B94E58C5E0EB}"/>
    <cellStyle name="20% - Accent4 9 2 6" xfId="24822" xr:uid="{8A0A3DE7-0389-4EAE-B7FF-346BBD127CFF}"/>
    <cellStyle name="20% - Accent4 9 2 7" xfId="30972" xr:uid="{4445A033-1E18-433D-87BE-99AF1C92AFF2}"/>
    <cellStyle name="20% - Accent4 9 2 8" xfId="40096" xr:uid="{E4E162AA-6AB0-48D6-B677-D2F05EBEC507}"/>
    <cellStyle name="20% - Accent4 9 3" xfId="2840" xr:uid="{62AA0EA8-2DEF-49E8-A3A3-20C79BED5723}"/>
    <cellStyle name="20% - Accent4 9 3 2" xfId="6078" xr:uid="{B78F6239-4D22-4B95-B6C7-A3185C0CF456}"/>
    <cellStyle name="20% - Accent4 9 3 2 2" xfId="9557" xr:uid="{460BAF66-4A35-4749-A1C6-EA4B49E4C2A8}"/>
    <cellStyle name="20% - Accent4 9 3 2 2 2" xfId="20699" xr:uid="{29FE1B1F-B6DC-4847-9AF6-FC769C66B498}"/>
    <cellStyle name="20% - Accent4 9 3 2 2 3" xfId="38498" xr:uid="{DFAB1F69-190C-4E89-8014-856314827461}"/>
    <cellStyle name="20% - Accent4 9 3 2 3" xfId="9558" xr:uid="{95455235-ECCA-43A5-8D55-E55828678F5C}"/>
    <cellStyle name="20% - Accent4 9 3 2 3 2" xfId="20700" xr:uid="{1E6A4DCC-552B-430A-87B4-A325B8F07E8B}"/>
    <cellStyle name="20% - Accent4 9 3 2 3 3" xfId="34531" xr:uid="{60869C65-72E1-4F5B-90BE-E5BA7D9BCE5D}"/>
    <cellStyle name="20% - Accent4 9 3 2 4" xfId="17516" xr:uid="{5473DECB-E419-448C-89EB-A1993386DE56}"/>
    <cellStyle name="20% - Accent4 9 3 2 5" xfId="28365" xr:uid="{89A85941-8D59-4B1D-BD59-0DC6CE35B1AC}"/>
    <cellStyle name="20% - Accent4 9 3 2 6" xfId="32728" xr:uid="{B039789B-2918-4D22-A39E-DCCF725184B2}"/>
    <cellStyle name="20% - Accent4 9 3 2 7" xfId="43639" xr:uid="{813697F6-3EB0-41CF-8807-DAB91E4B3CB6}"/>
    <cellStyle name="20% - Accent4 9 3 3" xfId="9559" xr:uid="{EF0396B0-BEDB-4962-A037-65DF0AE3DE1A}"/>
    <cellStyle name="20% - Accent4 9 3 3 2" xfId="20701" xr:uid="{7D394FF1-FA2D-4B1D-9591-74E0AFF22D94}"/>
    <cellStyle name="20% - Accent4 9 3 3 3" xfId="36517" xr:uid="{F977AF6C-C539-4976-9F13-1FFF2D026573}"/>
    <cellStyle name="20% - Accent4 9 3 4" xfId="14460" xr:uid="{5BAF4EC2-3B62-47C5-A5AD-D3BD92CADD54}"/>
    <cellStyle name="20% - Accent4 9 3 5" xfId="25309" xr:uid="{72267863-775E-4AC5-BB75-17E2F2DCCFDC}"/>
    <cellStyle name="20% - Accent4 9 3 6" xfId="31459" xr:uid="{72B32C64-C336-4114-9415-5E64C0892504}"/>
    <cellStyle name="20% - Accent4 9 3 7" xfId="40583" xr:uid="{A70834D9-94BD-4832-AD94-D340015E7311}"/>
    <cellStyle name="20% - Accent4 9 4" xfId="3821" xr:uid="{1B2D50B1-F5FA-4C63-8CB0-07D670C33877}"/>
    <cellStyle name="20% - Accent4 9 4 2" xfId="7060" xr:uid="{4CAA132E-D00D-4F92-9607-860ADA074204}"/>
    <cellStyle name="20% - Accent4 9 4 2 2" xfId="18498" xr:uid="{ADAB05AF-B864-451B-8C68-A2BD797AB5AE}"/>
    <cellStyle name="20% - Accent4 9 4 2 3" xfId="29347" xr:uid="{CE46B3C6-3483-4CE7-B3F5-F480C4F78E3E}"/>
    <cellStyle name="20% - Accent4 9 4 2 4" xfId="37678" xr:uid="{F74F3F78-1C6C-47F0-8018-4ADA99F6ED44}"/>
    <cellStyle name="20% - Accent4 9 4 2 5" xfId="44621" xr:uid="{2CA09E5C-7177-48AE-987E-8159D32B7672}"/>
    <cellStyle name="20% - Accent4 9 4 3" xfId="9560" xr:uid="{5F3D635F-F411-489C-943A-9A8B4B9E1580}"/>
    <cellStyle name="20% - Accent4 9 4 3 2" xfId="20702" xr:uid="{7A888EE8-7D22-4F27-9EE8-269ADD28869B}"/>
    <cellStyle name="20% - Accent4 9 4 3 3" xfId="33867" xr:uid="{B8B77F82-359E-4C01-9287-E6709BE9C3E8}"/>
    <cellStyle name="20% - Accent4 9 4 4" xfId="15442" xr:uid="{FF1ED0E8-A99C-4318-809D-1D22A8B23DEA}"/>
    <cellStyle name="20% - Accent4 9 4 5" xfId="26291" xr:uid="{6E6CD10D-FE8D-4C63-9590-601F3376B6FD}"/>
    <cellStyle name="20% - Accent4 9 4 6" xfId="32729" xr:uid="{3F5D28C3-89E4-4559-94DB-4B5422687E86}"/>
    <cellStyle name="20% - Accent4 9 4 7" xfId="41565" xr:uid="{2EA4A4A6-B091-4619-BBB0-19B77D3BFCD7}"/>
    <cellStyle name="20% - Accent4 9 5" xfId="4369" xr:uid="{A5532435-2E32-4096-B575-8C6839332B33}"/>
    <cellStyle name="20% - Accent4 9 5 2" xfId="7425" xr:uid="{F1FAEEFE-15B6-4E42-8D4A-79FCAE7416BF}"/>
    <cellStyle name="20% - Accent4 9 5 2 2" xfId="18863" xr:uid="{7E3652BB-1114-4C0C-9EC2-973C63324F12}"/>
    <cellStyle name="20% - Accent4 9 5 2 3" xfId="29712" xr:uid="{76419A74-D2E9-42B5-8CC4-624916C0B3DE}"/>
    <cellStyle name="20% - Accent4 9 5 2 4" xfId="35696" xr:uid="{390B0E87-873C-4632-A8A8-C19A72ACE7D7}"/>
    <cellStyle name="20% - Accent4 9 5 2 5" xfId="44986" xr:uid="{8C4160CC-EF5F-47EC-BEDE-A1A20AA4A231}"/>
    <cellStyle name="20% - Accent4 9 5 3" xfId="15807" xr:uid="{BF59ED6E-E225-4646-95C9-D642A0A29C70}"/>
    <cellStyle name="20% - Accent4 9 5 4" xfId="26656" xr:uid="{6E85AB6B-9C9F-44F7-AB5C-438922DB17F3}"/>
    <cellStyle name="20% - Accent4 9 5 5" xfId="32725" xr:uid="{2AFF8CA1-A4F3-4266-A23E-1C95F47C014F}"/>
    <cellStyle name="20% - Accent4 9 5 6" xfId="41930" xr:uid="{5498E34A-E2D3-4C7F-BE31-E5DA1B64FF97}"/>
    <cellStyle name="20% - Accent4 9 6" xfId="4731" xr:uid="{315B42C8-A475-4DA1-8C39-E8075A074781}"/>
    <cellStyle name="20% - Accent4 9 6 2" xfId="7787" xr:uid="{C3736E67-443B-45F6-AA1F-C0B44ED35CA0}"/>
    <cellStyle name="20% - Accent4 9 6 2 2" xfId="19225" xr:uid="{0F984914-4F4B-47C2-91ED-5A148C7A56BA}"/>
    <cellStyle name="20% - Accent4 9 6 2 3" xfId="30074" xr:uid="{34254876-9EC2-4D2D-AF32-3619CFFEE77B}"/>
    <cellStyle name="20% - Accent4 9 6 2 4" xfId="45348" xr:uid="{1777A70D-0348-4FF6-97BD-3B78151141B6}"/>
    <cellStyle name="20% - Accent4 9 6 3" xfId="16169" xr:uid="{8D386551-28A2-4790-AEB4-481EDFAF66D0}"/>
    <cellStyle name="20% - Accent4 9 6 4" xfId="27018" xr:uid="{17CB2AD2-17B6-4E61-A7A7-CB5CEFA4330B}"/>
    <cellStyle name="20% - Accent4 9 6 5" xfId="42292" xr:uid="{C9B3A7D2-B31A-4CAA-AFA1-FF9C0EE3F76F}"/>
    <cellStyle name="20% - Accent4 9 7" xfId="5098" xr:uid="{FCF845E4-6B3E-4D53-BC75-AC2D551DED42}"/>
    <cellStyle name="20% - Accent4 9 7 2" xfId="16536" xr:uid="{FCABAB60-00E8-4895-9201-783437E49163}"/>
    <cellStyle name="20% - Accent4 9 7 3" xfId="27385" xr:uid="{C756BF40-B21F-4E6C-991C-C6CD9BBD8A1E}"/>
    <cellStyle name="20% - Accent4 9 7 4" xfId="42659" xr:uid="{B044C5FA-F1AB-49C0-BBBB-E82DF1BF13EA}"/>
    <cellStyle name="20% - Accent4 9 8" xfId="13480" xr:uid="{A1437AEB-C3FF-4AEC-A394-9BF782DB30FC}"/>
    <cellStyle name="20% - Accent4 9 9" xfId="24329" xr:uid="{FCE9296B-754B-4A9E-8641-7F4E982860D4}"/>
    <cellStyle name="20% - Accent5" xfId="32" builtinId="46" customBuiltin="1"/>
    <cellStyle name="20% - Accent5 10" xfId="294" xr:uid="{C339300E-36AB-44D2-9F61-163B5BFE6729}"/>
    <cellStyle name="20% - Accent5 10 10" xfId="30538" xr:uid="{5768D4B3-27D8-4996-8A72-542B6E3A6CAC}"/>
    <cellStyle name="20% - Accent5 10 11" xfId="39604" xr:uid="{9E96E7CB-35C8-4FF6-8050-A2DAD2F86245}"/>
    <cellStyle name="20% - Accent5 10 2" xfId="2353" xr:uid="{97AC5027-D62A-4039-9A85-FF910CDCD1D9}"/>
    <cellStyle name="20% - Accent5 10 2 2" xfId="3334" xr:uid="{EE1D9C4D-A093-4796-9E50-F1D5F7D63C0D}"/>
    <cellStyle name="20% - Accent5 10 2 2 2" xfId="6572" xr:uid="{439A8FF4-3FCB-4449-93DD-2AE4463C504E}"/>
    <cellStyle name="20% - Accent5 10 2 2 2 2" xfId="9561" xr:uid="{E984554C-02A8-4F01-AFFC-35C7644E8CD2}"/>
    <cellStyle name="20% - Accent5 10 2 2 2 2 2" xfId="20703" xr:uid="{36A97640-0AC0-4A36-851A-6A0B307D7C7A}"/>
    <cellStyle name="20% - Accent5 10 2 2 2 2 3" xfId="38499" xr:uid="{63DFF853-17B0-4D23-939B-78F2A1D5BB95}"/>
    <cellStyle name="20% - Accent5 10 2 2 2 3" xfId="18010" xr:uid="{7A7A53D5-ACAC-43E0-8094-9E86DF54EDC3}"/>
    <cellStyle name="20% - Accent5 10 2 2 2 4" xfId="28859" xr:uid="{78A15614-C3B6-4C1C-A1B4-BE9357A9C061}"/>
    <cellStyle name="20% - Accent5 10 2 2 2 5" xfId="34532" xr:uid="{9B7BBFEF-57E8-4F8F-A07E-C066E49BCA53}"/>
    <cellStyle name="20% - Accent5 10 2 2 2 6" xfId="44133" xr:uid="{3B83BEA2-E6CD-43ED-B16C-373BD8F7C727}"/>
    <cellStyle name="20% - Accent5 10 2 2 3" xfId="9562" xr:uid="{FEC1A32A-4D67-4643-883E-71A37AF2BB48}"/>
    <cellStyle name="20% - Accent5 10 2 2 3 2" xfId="20704" xr:uid="{80D5E064-1FB1-4FD3-BDFE-704192CC7D7D}"/>
    <cellStyle name="20% - Accent5 10 2 2 3 3" xfId="36518" xr:uid="{F1CF5C84-B42B-48CA-830C-763D13519810}"/>
    <cellStyle name="20% - Accent5 10 2 2 4" xfId="14954" xr:uid="{046951CE-0F19-474B-85A2-B64E8A4C39D3}"/>
    <cellStyle name="20% - Accent5 10 2 2 5" xfId="25803" xr:uid="{02E90F7E-E2FA-4BC6-94C6-AAC32A828871}"/>
    <cellStyle name="20% - Accent5 10 2 2 6" xfId="31953" xr:uid="{664B6552-1C8B-4E72-BFA0-DB4C3A487C22}"/>
    <cellStyle name="20% - Accent5 10 2 2 7" xfId="41077" xr:uid="{CDCA5ED4-7A5B-4AED-8F4B-4014EB68465B}"/>
    <cellStyle name="20% - Accent5 10 2 3" xfId="5592" xr:uid="{3F2E7DA5-3DDD-44CF-8749-272B47C792C5}"/>
    <cellStyle name="20% - Accent5 10 2 3 2" xfId="9563" xr:uid="{44428CF5-A1D3-4FCB-83DD-81166234C2A0}"/>
    <cellStyle name="20% - Accent5 10 2 3 2 2" xfId="20705" xr:uid="{68FD0C63-3872-41D8-A901-A36F0EB00510}"/>
    <cellStyle name="20% - Accent5 10 2 3 2 3" xfId="37943" xr:uid="{1BAEA02B-8117-46AD-88FC-A0C21800EF60}"/>
    <cellStyle name="20% - Accent5 10 2 3 3" xfId="17030" xr:uid="{1839BFDC-EA61-4B44-BC59-3A8C7287A804}"/>
    <cellStyle name="20% - Accent5 10 2 3 4" xfId="27879" xr:uid="{C4BADA15-A8DF-447E-8D57-592C16E64B36}"/>
    <cellStyle name="20% - Accent5 10 2 3 5" xfId="33988" xr:uid="{CACA5671-2EA1-47D3-A5DB-3A292A8DB08F}"/>
    <cellStyle name="20% - Accent5 10 2 3 6" xfId="43153" xr:uid="{AE8578F1-E80E-4BCC-A09C-D573AD03694C}"/>
    <cellStyle name="20% - Accent5 10 2 4" xfId="9564" xr:uid="{EA62B180-81C4-45EB-8D0C-FDE08B3B079C}"/>
    <cellStyle name="20% - Accent5 10 2 4 2" xfId="20706" xr:uid="{A6350E37-E163-4949-9038-B16C16426FA0}"/>
    <cellStyle name="20% - Accent5 10 2 4 3" xfId="35960" xr:uid="{826E682D-E829-4964-B25C-BDF2ACEACD04}"/>
    <cellStyle name="20% - Accent5 10 2 5" xfId="13974" xr:uid="{51D8F8C7-9AF1-4139-85AE-FD403524F280}"/>
    <cellStyle name="20% - Accent5 10 2 6" xfId="24823" xr:uid="{E5CDE470-BCAF-4217-8789-9514F7888756}"/>
    <cellStyle name="20% - Accent5 10 2 7" xfId="30973" xr:uid="{A6534610-10DC-4BBB-8BD7-4C44ED9CB3E9}"/>
    <cellStyle name="20% - Accent5 10 2 8" xfId="40097" xr:uid="{517F510B-79B7-4398-AF3B-27041DED7E2B}"/>
    <cellStyle name="20% - Accent5 10 3" xfId="2841" xr:uid="{D019A9C3-8916-4D97-B85F-8FFE6B3D48EE}"/>
    <cellStyle name="20% - Accent5 10 3 2" xfId="6079" xr:uid="{95E3C6C5-2660-4D00-82AD-0A49808D8A66}"/>
    <cellStyle name="20% - Accent5 10 3 2 2" xfId="9565" xr:uid="{F279A73F-8A92-4245-AE05-F098A2760375}"/>
    <cellStyle name="20% - Accent5 10 3 2 2 2" xfId="20707" xr:uid="{0FBD0928-D245-4675-85FE-583A43A11997}"/>
    <cellStyle name="20% - Accent5 10 3 2 2 3" xfId="38500" xr:uid="{CBA7E62E-4DF9-405B-8806-FDFBA773BAF9}"/>
    <cellStyle name="20% - Accent5 10 3 2 3" xfId="17517" xr:uid="{44AB419B-7689-4B90-801C-19D02B66897B}"/>
    <cellStyle name="20% - Accent5 10 3 2 4" xfId="28366" xr:uid="{464E1EF0-28AD-451F-BB70-DC44FCABE3BD}"/>
    <cellStyle name="20% - Accent5 10 3 2 5" xfId="34533" xr:uid="{3A30E394-7159-461C-993E-9FBEF0948E27}"/>
    <cellStyle name="20% - Accent5 10 3 2 6" xfId="43640" xr:uid="{F674E3CD-4DFE-4C12-A639-576BECE5C7BD}"/>
    <cellStyle name="20% - Accent5 10 3 3" xfId="9566" xr:uid="{5B5EC70E-41FC-4DAA-9B99-F5C3A1D4DB17}"/>
    <cellStyle name="20% - Accent5 10 3 3 2" xfId="20708" xr:uid="{4A768D9B-5300-4D46-A986-28C113890687}"/>
    <cellStyle name="20% - Accent5 10 3 3 3" xfId="36519" xr:uid="{FE95E599-4BA8-4A8A-A5CB-575D626F6D63}"/>
    <cellStyle name="20% - Accent5 10 3 4" xfId="14461" xr:uid="{2F8726B0-1548-4B62-AB79-4C5EE1939CDC}"/>
    <cellStyle name="20% - Accent5 10 3 5" xfId="25310" xr:uid="{1ADA4AEF-3FFA-4AC3-B1E6-50AF02B06F6B}"/>
    <cellStyle name="20% - Accent5 10 3 6" xfId="31460" xr:uid="{1B50E5FC-5A65-41C2-943C-88CFD138EC87}"/>
    <cellStyle name="20% - Accent5 10 3 7" xfId="40584" xr:uid="{A1EDC6C0-33FC-437B-94AF-1807B60EE1E0}"/>
    <cellStyle name="20% - Accent5 10 4" xfId="3822" xr:uid="{B183BFA4-FBE7-401F-9444-A280CB84116D}"/>
    <cellStyle name="20% - Accent5 10 4 2" xfId="7061" xr:uid="{562A2F3B-415E-47E6-A2F4-421DF5903E5E}"/>
    <cellStyle name="20% - Accent5 10 4 2 2" xfId="18499" xr:uid="{3888C77A-B0DD-453E-A6FD-F61D2EDF876B}"/>
    <cellStyle name="20% - Accent5 10 4 2 3" xfId="29348" xr:uid="{0DF4BA69-0ADD-4398-BD5D-7C02CEF4C78F}"/>
    <cellStyle name="20% - Accent5 10 4 2 4" xfId="37679" xr:uid="{5194DA04-BF70-4E8C-AD83-A7E5BC3B5888}"/>
    <cellStyle name="20% - Accent5 10 4 2 5" xfId="44622" xr:uid="{E793065D-443B-4A8B-AA2E-7331B2134EA7}"/>
    <cellStyle name="20% - Accent5 10 4 3" xfId="15443" xr:uid="{77B17732-C30D-45F2-8DBA-75117627D011}"/>
    <cellStyle name="20% - Accent5 10 4 4" xfId="26292" xr:uid="{9AEABE07-DE86-410F-AF75-88902B1A0974}"/>
    <cellStyle name="20% - Accent5 10 4 5" xfId="32730" xr:uid="{7A2584F1-B801-4B73-A50B-87274FD429A2}"/>
    <cellStyle name="20% - Accent5 10 4 6" xfId="41566" xr:uid="{4A011C45-9E24-48ED-8945-D24DB4EB08E2}"/>
    <cellStyle name="20% - Accent5 10 5" xfId="4370" xr:uid="{14C3866F-64DB-459E-AB84-A7FC871A2909}"/>
    <cellStyle name="20% - Accent5 10 5 2" xfId="7426" xr:uid="{81525904-AD5A-4662-808C-26295E4E97A3}"/>
    <cellStyle name="20% - Accent5 10 5 2 2" xfId="18864" xr:uid="{6031A5B0-3A1B-4A85-A741-B76E0971376D}"/>
    <cellStyle name="20% - Accent5 10 5 2 3" xfId="29713" xr:uid="{E7EE82EA-0A8A-4DF6-971E-DC62CD594904}"/>
    <cellStyle name="20% - Accent5 10 5 2 4" xfId="44987" xr:uid="{DE957953-FFF6-42D9-B934-3EEAFBBCE957}"/>
    <cellStyle name="20% - Accent5 10 5 3" xfId="15808" xr:uid="{69F8B364-0948-4634-99D6-62420D4AA935}"/>
    <cellStyle name="20% - Accent5 10 5 4" xfId="26657" xr:uid="{8C60CB0E-F411-4881-82AB-2EA58E58F778}"/>
    <cellStyle name="20% - Accent5 10 5 5" xfId="35697" xr:uid="{5BAD74FA-00D8-481B-BD33-BFF19AB60884}"/>
    <cellStyle name="20% - Accent5 10 5 6" xfId="41931" xr:uid="{459F9083-11E2-479C-956D-E2FE3BA90C1B}"/>
    <cellStyle name="20% - Accent5 10 6" xfId="4732" xr:uid="{2B1B5B70-4336-44CE-A38C-A126510B5473}"/>
    <cellStyle name="20% - Accent5 10 6 2" xfId="7788" xr:uid="{976624D7-28DF-4779-B407-8BA02B0838F3}"/>
    <cellStyle name="20% - Accent5 10 6 2 2" xfId="19226" xr:uid="{A1805B3A-9FD9-45DC-9AF2-18F3F6D5484D}"/>
    <cellStyle name="20% - Accent5 10 6 2 3" xfId="30075" xr:uid="{3D60871E-C209-40CE-B86F-FE11000361D5}"/>
    <cellStyle name="20% - Accent5 10 6 2 4" xfId="45349" xr:uid="{2F325556-74B4-43EA-96FD-9FA356660F92}"/>
    <cellStyle name="20% - Accent5 10 6 3" xfId="16170" xr:uid="{FCA0358A-DBA9-48EC-A858-CD91BF43B33C}"/>
    <cellStyle name="20% - Accent5 10 6 4" xfId="27019" xr:uid="{1D883483-2F78-42B5-8F7A-F7F0EAF613FE}"/>
    <cellStyle name="20% - Accent5 10 6 5" xfId="42293" xr:uid="{535A2668-3740-4F76-9898-084243C54139}"/>
    <cellStyle name="20% - Accent5 10 7" xfId="5099" xr:uid="{72E67B5B-CA6F-4975-9979-EE958B76CB73}"/>
    <cellStyle name="20% - Accent5 10 7 2" xfId="16537" xr:uid="{76B18262-98AC-4BDE-BEFF-9816D231E7C8}"/>
    <cellStyle name="20% - Accent5 10 7 3" xfId="27386" xr:uid="{82223C9D-9236-4435-A6F3-E67E08B1623F}"/>
    <cellStyle name="20% - Accent5 10 7 4" xfId="42660" xr:uid="{BA80A3AF-3111-4FC7-9B4D-038A3E8F31D1}"/>
    <cellStyle name="20% - Accent5 10 8" xfId="13481" xr:uid="{D6710BE5-7405-4F9F-9BB9-21F27FAA28E0}"/>
    <cellStyle name="20% - Accent5 10 9" xfId="24330" xr:uid="{6150E307-5303-4494-B604-20FEF034070A}"/>
    <cellStyle name="20% - Accent5 11" xfId="295" xr:uid="{E1858EA5-A002-44F8-B26D-AA10ACF71341}"/>
    <cellStyle name="20% - Accent5 11 10" xfId="30539" xr:uid="{643A012D-56EA-4207-9894-F6187A437473}"/>
    <cellStyle name="20% - Accent5 11 11" xfId="39605" xr:uid="{49D177AC-B9C3-449E-BD96-393ED6C1AF5C}"/>
    <cellStyle name="20% - Accent5 11 2" xfId="2354" xr:uid="{3BA46ECE-FC11-439D-A3C1-4A58F16363C0}"/>
    <cellStyle name="20% - Accent5 11 2 2" xfId="3335" xr:uid="{40AF27A9-048B-4CE8-B594-64FEFE791B2A}"/>
    <cellStyle name="20% - Accent5 11 2 2 2" xfId="6573" xr:uid="{262DEF52-7FE6-4EC1-8B21-FA810D6D29DE}"/>
    <cellStyle name="20% - Accent5 11 2 2 2 2" xfId="9567" xr:uid="{0F90ECC7-9AB7-466C-9F50-E4B55E12FC5C}"/>
    <cellStyle name="20% - Accent5 11 2 2 2 2 2" xfId="20709" xr:uid="{E24498D5-54B2-4757-8B04-A8EF1CC19034}"/>
    <cellStyle name="20% - Accent5 11 2 2 2 2 3" xfId="38501" xr:uid="{70B2038F-C520-4333-B70C-8B1A73FF874B}"/>
    <cellStyle name="20% - Accent5 11 2 2 2 3" xfId="18011" xr:uid="{746AE5B6-DF3E-4D5B-A052-7CFACEEFB4B7}"/>
    <cellStyle name="20% - Accent5 11 2 2 2 4" xfId="28860" xr:uid="{EB15B6F9-6ADD-4E5E-B999-FB003C1BCFA9}"/>
    <cellStyle name="20% - Accent5 11 2 2 2 5" xfId="34534" xr:uid="{A1EC895F-0DA2-4CEF-9D45-02C9883CCA8E}"/>
    <cellStyle name="20% - Accent5 11 2 2 2 6" xfId="44134" xr:uid="{6D50DE3E-5750-483E-942A-6E16FFDD7835}"/>
    <cellStyle name="20% - Accent5 11 2 2 3" xfId="9568" xr:uid="{875DFA7B-6751-4806-93C5-8195D5A63351}"/>
    <cellStyle name="20% - Accent5 11 2 2 3 2" xfId="20710" xr:uid="{3305BAAA-36AD-46A8-9018-A871058B1593}"/>
    <cellStyle name="20% - Accent5 11 2 2 3 3" xfId="36520" xr:uid="{08C8C729-E008-451D-B077-95C096BCC1BE}"/>
    <cellStyle name="20% - Accent5 11 2 2 4" xfId="14955" xr:uid="{31BC08C1-7640-4D4C-9285-512E111EE6B0}"/>
    <cellStyle name="20% - Accent5 11 2 2 5" xfId="25804" xr:uid="{BB57A1E0-6B44-4C3F-9FC7-39202305C5B4}"/>
    <cellStyle name="20% - Accent5 11 2 2 6" xfId="31954" xr:uid="{D625E366-7516-4D3F-8976-32873DF56473}"/>
    <cellStyle name="20% - Accent5 11 2 2 7" xfId="41078" xr:uid="{D2174B4C-CF89-427E-8BA5-A021288A8C8F}"/>
    <cellStyle name="20% - Accent5 11 2 3" xfId="5593" xr:uid="{0E71ADD9-2750-4DF5-BBFA-FA6FA6D96D46}"/>
    <cellStyle name="20% - Accent5 11 2 3 2" xfId="9569" xr:uid="{53B8CE8D-7C2A-4FFC-AD90-E86C5F239356}"/>
    <cellStyle name="20% - Accent5 11 2 3 2 2" xfId="20711" xr:uid="{29815084-4B4E-4396-87B1-C049F4EDB117}"/>
    <cellStyle name="20% - Accent5 11 2 3 2 3" xfId="37944" xr:uid="{501870A5-9409-468E-8FD7-8ED6BC59365D}"/>
    <cellStyle name="20% - Accent5 11 2 3 3" xfId="17031" xr:uid="{8B324A82-6878-41A2-9597-EF48C03CB172}"/>
    <cellStyle name="20% - Accent5 11 2 3 4" xfId="27880" xr:uid="{03A0BD3A-123E-49C2-A9D2-C0C0CC28A01C}"/>
    <cellStyle name="20% - Accent5 11 2 3 5" xfId="33989" xr:uid="{2CC93796-E043-49CF-BB6E-18FB954A917A}"/>
    <cellStyle name="20% - Accent5 11 2 3 6" xfId="43154" xr:uid="{214DB873-CC1C-4FB0-A6C3-2EE368BA1A6A}"/>
    <cellStyle name="20% - Accent5 11 2 4" xfId="9570" xr:uid="{B4018416-34FD-40B8-B5D3-E18B55EC9FD6}"/>
    <cellStyle name="20% - Accent5 11 2 4 2" xfId="20712" xr:uid="{93786098-AC54-4AE4-9520-6D18F6D8786A}"/>
    <cellStyle name="20% - Accent5 11 2 4 3" xfId="35961" xr:uid="{A6F19046-4D6E-4FF8-905D-B51BB96427FD}"/>
    <cellStyle name="20% - Accent5 11 2 5" xfId="13975" xr:uid="{565B8718-5F11-4F57-87A4-538225B47687}"/>
    <cellStyle name="20% - Accent5 11 2 6" xfId="24824" xr:uid="{8DF165AA-2CA7-4324-B7A2-566E4F57CBD8}"/>
    <cellStyle name="20% - Accent5 11 2 7" xfId="30974" xr:uid="{0B50449B-3EAA-47BD-8DFD-6382CA7E8655}"/>
    <cellStyle name="20% - Accent5 11 2 8" xfId="40098" xr:uid="{0CEC325E-970B-4578-97B2-E42634D4CB24}"/>
    <cellStyle name="20% - Accent5 11 3" xfId="2842" xr:uid="{1578F937-A336-4E01-A757-02CC93B7CA06}"/>
    <cellStyle name="20% - Accent5 11 3 2" xfId="6080" xr:uid="{29BB3561-B753-444A-8AB6-50428C5CDD2D}"/>
    <cellStyle name="20% - Accent5 11 3 2 2" xfId="9571" xr:uid="{96956395-6C3D-4538-960D-9AC6EF2FDA8C}"/>
    <cellStyle name="20% - Accent5 11 3 2 2 2" xfId="20713" xr:uid="{A0C6F32B-48CB-40A1-8831-587247E255C5}"/>
    <cellStyle name="20% - Accent5 11 3 2 2 3" xfId="38502" xr:uid="{317A2469-6A75-4FD3-8264-57CDA1D6C655}"/>
    <cellStyle name="20% - Accent5 11 3 2 3" xfId="17518" xr:uid="{F5B62CE0-48D0-4E0E-9676-BC9C996DFADD}"/>
    <cellStyle name="20% - Accent5 11 3 2 4" xfId="28367" xr:uid="{A781861B-AE9A-4939-B313-C7B9FDC90AE9}"/>
    <cellStyle name="20% - Accent5 11 3 2 5" xfId="34535" xr:uid="{9F6152BD-D90E-4BCD-9DC7-B01CA9128E57}"/>
    <cellStyle name="20% - Accent5 11 3 2 6" xfId="43641" xr:uid="{CDC6E815-F683-4BAE-9E0F-F9999BEAED92}"/>
    <cellStyle name="20% - Accent5 11 3 3" xfId="9572" xr:uid="{84889FDD-06B4-42B1-A58E-811E9D0AF69E}"/>
    <cellStyle name="20% - Accent5 11 3 3 2" xfId="20714" xr:uid="{C6794FC9-F816-4B4F-8B78-F82D09808D15}"/>
    <cellStyle name="20% - Accent5 11 3 3 3" xfId="36521" xr:uid="{52FAC368-DF42-4A30-8026-652B1B1E5A25}"/>
    <cellStyle name="20% - Accent5 11 3 4" xfId="14462" xr:uid="{FCF1DBEA-DD9B-41F2-B64D-86FC5D43C6B3}"/>
    <cellStyle name="20% - Accent5 11 3 5" xfId="25311" xr:uid="{8EE6C1A1-D6B0-42D3-80C4-6A8BC110A7F7}"/>
    <cellStyle name="20% - Accent5 11 3 6" xfId="31461" xr:uid="{9104C262-20E6-423A-ACF0-6A289A50F2F0}"/>
    <cellStyle name="20% - Accent5 11 3 7" xfId="40585" xr:uid="{A14DD3AF-F033-4EB8-A891-AEEA7E2AC6A9}"/>
    <cellStyle name="20% - Accent5 11 4" xfId="3823" xr:uid="{75AECE0A-4740-4DCF-9C9C-F588D3A5D07B}"/>
    <cellStyle name="20% - Accent5 11 4 2" xfId="7062" xr:uid="{2D070BFD-917C-4BCE-B1E1-B4B605AE8258}"/>
    <cellStyle name="20% - Accent5 11 4 2 2" xfId="18500" xr:uid="{71019BB7-B1F1-4A39-B068-77D9F6A29ECD}"/>
    <cellStyle name="20% - Accent5 11 4 2 3" xfId="29349" xr:uid="{A353E858-3983-404C-8D27-D43B5B4AE664}"/>
    <cellStyle name="20% - Accent5 11 4 2 4" xfId="37680" xr:uid="{2E3435C0-740A-47E9-B16A-E9A3DB2C9EE0}"/>
    <cellStyle name="20% - Accent5 11 4 2 5" xfId="44623" xr:uid="{3403708B-81A2-4E7D-8CCA-43A7DFEC87FA}"/>
    <cellStyle name="20% - Accent5 11 4 3" xfId="15444" xr:uid="{62FC8DC8-4C3E-4A06-B32A-770F62877FAA}"/>
    <cellStyle name="20% - Accent5 11 4 4" xfId="26293" xr:uid="{2131D474-2745-41EB-B87E-8C15211E0426}"/>
    <cellStyle name="20% - Accent5 11 4 5" xfId="32731" xr:uid="{B1D52047-78AC-4364-BD1B-8F624451F6BB}"/>
    <cellStyle name="20% - Accent5 11 4 6" xfId="41567" xr:uid="{9CA031A8-DDB3-41EE-8CCB-D6D88E66DC9F}"/>
    <cellStyle name="20% - Accent5 11 5" xfId="4371" xr:uid="{E8E9C2B1-48FC-40CC-80CC-2A427EAF0567}"/>
    <cellStyle name="20% - Accent5 11 5 2" xfId="7427" xr:uid="{82977E4B-45FB-4FF3-9B13-8F82CCF2D639}"/>
    <cellStyle name="20% - Accent5 11 5 2 2" xfId="18865" xr:uid="{6310474C-053D-40C1-ACB2-64E586EB6332}"/>
    <cellStyle name="20% - Accent5 11 5 2 3" xfId="29714" xr:uid="{22D2E25F-72A9-4367-9715-DD42D8D8BF74}"/>
    <cellStyle name="20% - Accent5 11 5 2 4" xfId="44988" xr:uid="{4306F28B-7F57-4CBE-8227-11360324D4A8}"/>
    <cellStyle name="20% - Accent5 11 5 3" xfId="15809" xr:uid="{E512FC27-B35B-4609-8FB0-9BEB8E2D6316}"/>
    <cellStyle name="20% - Accent5 11 5 4" xfId="26658" xr:uid="{C2E3E42E-9294-407C-B1C3-02C6B11D8388}"/>
    <cellStyle name="20% - Accent5 11 5 5" xfId="35698" xr:uid="{D550635C-669E-4E3B-915B-9305AB016840}"/>
    <cellStyle name="20% - Accent5 11 5 6" xfId="41932" xr:uid="{4EC0FBB7-5398-46BC-B368-CABB06AA4736}"/>
    <cellStyle name="20% - Accent5 11 6" xfId="4733" xr:uid="{81F6B64D-B466-40D9-B2A2-EFC6666313D0}"/>
    <cellStyle name="20% - Accent5 11 6 2" xfId="7789" xr:uid="{2F73EFD7-09EB-4EC6-B25A-203F2A3D7BEC}"/>
    <cellStyle name="20% - Accent5 11 6 2 2" xfId="19227" xr:uid="{5B922C35-91DE-4A4F-8CEC-8648191268C0}"/>
    <cellStyle name="20% - Accent5 11 6 2 3" xfId="30076" xr:uid="{AD429187-3A5F-4386-B0E2-0B7D7DC94655}"/>
    <cellStyle name="20% - Accent5 11 6 2 4" xfId="45350" xr:uid="{A58DFC59-3082-43CB-9C63-986BF54AF06F}"/>
    <cellStyle name="20% - Accent5 11 6 3" xfId="16171" xr:uid="{7E90FC70-D441-42A5-992B-5122A6B063C2}"/>
    <cellStyle name="20% - Accent5 11 6 4" xfId="27020" xr:uid="{1BB449EB-2392-43B0-8A1D-9B3BD5B821F5}"/>
    <cellStyle name="20% - Accent5 11 6 5" xfId="42294" xr:uid="{95F971A7-ACF4-4CD1-96F9-D14BA2BD0566}"/>
    <cellStyle name="20% - Accent5 11 7" xfId="5100" xr:uid="{27F0DDAC-064D-4138-9832-437F2A644233}"/>
    <cellStyle name="20% - Accent5 11 7 2" xfId="16538" xr:uid="{66559633-59CF-48B9-801E-0338F4D69B08}"/>
    <cellStyle name="20% - Accent5 11 7 3" xfId="27387" xr:uid="{168F4F5B-C4E2-4778-8309-E309318090B1}"/>
    <cellStyle name="20% - Accent5 11 7 4" xfId="42661" xr:uid="{8D3EC375-AF6C-4892-B041-30CD5C0A98B9}"/>
    <cellStyle name="20% - Accent5 11 8" xfId="13482" xr:uid="{B122E1CD-A431-4C44-9812-69E90926FACC}"/>
    <cellStyle name="20% - Accent5 11 9" xfId="24331" xr:uid="{355A38DF-49FD-45AF-A38E-9B665C309CF5}"/>
    <cellStyle name="20% - Accent5 12" xfId="296" xr:uid="{4D861C4C-CF2C-43E6-AA0F-85F704C56814}"/>
    <cellStyle name="20% - Accent5 12 10" xfId="30540" xr:uid="{EF223F89-CD4E-4957-B2FA-9AAEBC68D569}"/>
    <cellStyle name="20% - Accent5 12 11" xfId="39606" xr:uid="{4A834BBB-91EA-4C74-8090-0330F56828D9}"/>
    <cellStyle name="20% - Accent5 12 2" xfId="2355" xr:uid="{BE6E0B13-893D-4569-9B33-47EA30F79862}"/>
    <cellStyle name="20% - Accent5 12 2 2" xfId="3336" xr:uid="{D835F1FA-46C8-4651-A922-42C47A5023C8}"/>
    <cellStyle name="20% - Accent5 12 2 2 2" xfId="6574" xr:uid="{FFBB5881-B455-4B49-9DAB-875FC847F42B}"/>
    <cellStyle name="20% - Accent5 12 2 2 2 2" xfId="9573" xr:uid="{2DC6CAF5-060F-4611-BA49-50CA7D4B865E}"/>
    <cellStyle name="20% - Accent5 12 2 2 2 2 2" xfId="20715" xr:uid="{76A415F4-EE8A-47DD-A323-627723989469}"/>
    <cellStyle name="20% - Accent5 12 2 2 2 2 3" xfId="38503" xr:uid="{A7498F10-F784-4A08-A58F-FA094FD0C11C}"/>
    <cellStyle name="20% - Accent5 12 2 2 2 3" xfId="18012" xr:uid="{458A2E7B-2F42-4DFC-A24A-C195FD188422}"/>
    <cellStyle name="20% - Accent5 12 2 2 2 4" xfId="28861" xr:uid="{4A47825D-63F8-40A8-B826-DF84A39A765A}"/>
    <cellStyle name="20% - Accent5 12 2 2 2 5" xfId="34536" xr:uid="{5FE95BAF-6021-44F1-B171-D082B8091469}"/>
    <cellStyle name="20% - Accent5 12 2 2 2 6" xfId="44135" xr:uid="{45A1199E-77DA-47CF-BB68-A55D0A42F61A}"/>
    <cellStyle name="20% - Accent5 12 2 2 3" xfId="9574" xr:uid="{6A33DF7F-B73E-4F3F-9F23-2D910041E268}"/>
    <cellStyle name="20% - Accent5 12 2 2 3 2" xfId="20716" xr:uid="{ED81480B-CDE2-475A-ACF1-064B39C0459E}"/>
    <cellStyle name="20% - Accent5 12 2 2 3 3" xfId="36522" xr:uid="{B75BDFFD-32D1-4E23-B396-4C038BC6FD63}"/>
    <cellStyle name="20% - Accent5 12 2 2 4" xfId="14956" xr:uid="{E00EDB23-8625-483D-8006-1ABCA847957F}"/>
    <cellStyle name="20% - Accent5 12 2 2 5" xfId="25805" xr:uid="{C87F5310-CDDD-45A8-A91F-E8E898B5D002}"/>
    <cellStyle name="20% - Accent5 12 2 2 6" xfId="31955" xr:uid="{BF570C78-306F-4DB8-8C8A-5820AD5E1B4F}"/>
    <cellStyle name="20% - Accent5 12 2 2 7" xfId="41079" xr:uid="{9843E297-8013-4172-A101-A6C809F123D3}"/>
    <cellStyle name="20% - Accent5 12 2 3" xfId="5594" xr:uid="{A7D86F90-B8D1-49E1-95F9-3E5FD4F451D4}"/>
    <cellStyle name="20% - Accent5 12 2 3 2" xfId="9575" xr:uid="{895758E0-EEC6-4589-B5E3-92F935D48D38}"/>
    <cellStyle name="20% - Accent5 12 2 3 2 2" xfId="20717" xr:uid="{19B8CFC7-816C-451F-9B35-0ED550EE15C5}"/>
    <cellStyle name="20% - Accent5 12 2 3 2 3" xfId="37945" xr:uid="{AC412DC0-9F2D-4D91-BBE2-0DD2665F9D10}"/>
    <cellStyle name="20% - Accent5 12 2 3 3" xfId="17032" xr:uid="{30A62B9A-C7E0-4B5D-B018-E52D151E2F18}"/>
    <cellStyle name="20% - Accent5 12 2 3 4" xfId="27881" xr:uid="{17050764-0C78-4960-9B48-FF61AB95D6C7}"/>
    <cellStyle name="20% - Accent5 12 2 3 5" xfId="33990" xr:uid="{B2A3D4BC-4F1B-486D-BD45-FA16ABE525BF}"/>
    <cellStyle name="20% - Accent5 12 2 3 6" xfId="43155" xr:uid="{3CA90BF2-9861-442D-A98C-D24B995F24D8}"/>
    <cellStyle name="20% - Accent5 12 2 4" xfId="9576" xr:uid="{B02CAFE2-CC7B-4B18-82D6-FED8073C6C8D}"/>
    <cellStyle name="20% - Accent5 12 2 4 2" xfId="20718" xr:uid="{405FE6FC-D6FD-47C4-9A6E-FEC98C14330A}"/>
    <cellStyle name="20% - Accent5 12 2 4 3" xfId="35962" xr:uid="{E310A21B-D0E8-430C-BE2F-B6A913021CFE}"/>
    <cellStyle name="20% - Accent5 12 2 5" xfId="13976" xr:uid="{7B3B1014-7964-4DA2-AFE4-1189D434EA67}"/>
    <cellStyle name="20% - Accent5 12 2 6" xfId="24825" xr:uid="{9AB0CC66-144A-4F22-A79B-A3A65B1F7B3A}"/>
    <cellStyle name="20% - Accent5 12 2 7" xfId="30975" xr:uid="{BC6D8953-0318-44D4-9D13-F6C825DF1C44}"/>
    <cellStyle name="20% - Accent5 12 2 8" xfId="40099" xr:uid="{E24B79D6-7C86-4DB2-9276-6857BEEF6EA9}"/>
    <cellStyle name="20% - Accent5 12 3" xfId="2843" xr:uid="{B5CAF057-B00E-49F1-B217-F7279E1CEE24}"/>
    <cellStyle name="20% - Accent5 12 3 2" xfId="6081" xr:uid="{3106D0ED-B224-40DE-BD54-7D70BB0E4FD8}"/>
    <cellStyle name="20% - Accent5 12 3 2 2" xfId="9577" xr:uid="{2C6702D8-D898-4DA5-A3CC-5F6236D33813}"/>
    <cellStyle name="20% - Accent5 12 3 2 2 2" xfId="20719" xr:uid="{52922BE3-562D-4D0C-A9D9-384D59D730D9}"/>
    <cellStyle name="20% - Accent5 12 3 2 2 3" xfId="38504" xr:uid="{9765182E-995E-4B88-BD5F-4DF4AAABDDBD}"/>
    <cellStyle name="20% - Accent5 12 3 2 3" xfId="17519" xr:uid="{FBDD9269-E9EF-4E18-B53D-77812C84DF62}"/>
    <cellStyle name="20% - Accent5 12 3 2 4" xfId="28368" xr:uid="{3C995178-5B8B-4C1F-91FA-D885CCDF91F5}"/>
    <cellStyle name="20% - Accent5 12 3 2 5" xfId="34537" xr:uid="{E3BB4A9A-B9BB-4F0D-93B7-9098916D4367}"/>
    <cellStyle name="20% - Accent5 12 3 2 6" xfId="43642" xr:uid="{707000C8-C290-4346-AFDC-A19179484E57}"/>
    <cellStyle name="20% - Accent5 12 3 3" xfId="9578" xr:uid="{9C2A8277-A798-434A-ADB2-862E3BB7D4AE}"/>
    <cellStyle name="20% - Accent5 12 3 3 2" xfId="20720" xr:uid="{C107E812-624C-41D2-BFDF-172E241A64D0}"/>
    <cellStyle name="20% - Accent5 12 3 3 3" xfId="36523" xr:uid="{EB33E454-458C-4370-AB60-3E9C79AC9871}"/>
    <cellStyle name="20% - Accent5 12 3 4" xfId="14463" xr:uid="{68BAC8FE-C770-48F5-92A6-714546E380DC}"/>
    <cellStyle name="20% - Accent5 12 3 5" xfId="25312" xr:uid="{2E835BDF-FE80-4485-AD09-0BE56208DF19}"/>
    <cellStyle name="20% - Accent5 12 3 6" xfId="31462" xr:uid="{9F524832-61EF-4C64-9EA6-12ACD2FD2CA2}"/>
    <cellStyle name="20% - Accent5 12 3 7" xfId="40586" xr:uid="{B962A07D-F8A5-42DC-B873-8DD413231377}"/>
    <cellStyle name="20% - Accent5 12 4" xfId="3824" xr:uid="{9E84DD2A-3ECE-49B8-A482-6E4806B6A130}"/>
    <cellStyle name="20% - Accent5 12 4 2" xfId="7063" xr:uid="{36488A32-4B8F-4F2B-8392-F602B7007469}"/>
    <cellStyle name="20% - Accent5 12 4 2 2" xfId="18501" xr:uid="{199F164D-4D35-4FBA-8176-A04EEFD0416E}"/>
    <cellStyle name="20% - Accent5 12 4 2 3" xfId="29350" xr:uid="{632BBD95-B893-4952-9D2E-56D956AD8235}"/>
    <cellStyle name="20% - Accent5 12 4 2 4" xfId="37681" xr:uid="{AB76F4AB-A1F6-4909-B323-C77926C5132A}"/>
    <cellStyle name="20% - Accent5 12 4 2 5" xfId="44624" xr:uid="{B52A758F-58BC-47FB-A141-5731E793F04F}"/>
    <cellStyle name="20% - Accent5 12 4 3" xfId="15445" xr:uid="{78E90671-636D-4239-8013-FB4B33B0173F}"/>
    <cellStyle name="20% - Accent5 12 4 4" xfId="26294" xr:uid="{AFC9F9BF-21DB-48DD-8BF7-1687584D90F8}"/>
    <cellStyle name="20% - Accent5 12 4 5" xfId="32732" xr:uid="{E6FA6408-C37B-452F-830C-C6C74565B61F}"/>
    <cellStyle name="20% - Accent5 12 4 6" xfId="41568" xr:uid="{AF6604E9-67C1-41EF-9914-A2EA5BEE3991}"/>
    <cellStyle name="20% - Accent5 12 5" xfId="4372" xr:uid="{C8ADA585-372B-47EC-A434-3890BA8CBBC9}"/>
    <cellStyle name="20% - Accent5 12 5 2" xfId="7428" xr:uid="{2B81569E-9E32-4B87-BE9D-570DFEDB60DA}"/>
    <cellStyle name="20% - Accent5 12 5 2 2" xfId="18866" xr:uid="{65F1EF7B-6C4C-4102-87CE-DBC39812E016}"/>
    <cellStyle name="20% - Accent5 12 5 2 3" xfId="29715" xr:uid="{939FAFFF-3DF4-4B7F-8948-C44322FB9A86}"/>
    <cellStyle name="20% - Accent5 12 5 2 4" xfId="44989" xr:uid="{F9BE7097-73BC-4BBD-829B-44A7F31B935F}"/>
    <cellStyle name="20% - Accent5 12 5 3" xfId="15810" xr:uid="{61AA2235-2773-4B42-84B8-EE0651836FA3}"/>
    <cellStyle name="20% - Accent5 12 5 4" xfId="26659" xr:uid="{FBC30EFE-5E79-4E79-95D9-6707FA24FFFF}"/>
    <cellStyle name="20% - Accent5 12 5 5" xfId="35699" xr:uid="{46B2D06A-340D-47BA-92C0-EFD62A1BDD96}"/>
    <cellStyle name="20% - Accent5 12 5 6" xfId="41933" xr:uid="{538C28AE-C8A2-49E4-9824-0C55630E973F}"/>
    <cellStyle name="20% - Accent5 12 6" xfId="4734" xr:uid="{14015B4C-3DE5-4A71-BE09-EB42439A1823}"/>
    <cellStyle name="20% - Accent5 12 6 2" xfId="7790" xr:uid="{FAA62C55-F310-4F7C-8C7F-6EF403D9DD4F}"/>
    <cellStyle name="20% - Accent5 12 6 2 2" xfId="19228" xr:uid="{DD25580E-5AFF-4228-B01B-8D73CE09E8D5}"/>
    <cellStyle name="20% - Accent5 12 6 2 3" xfId="30077" xr:uid="{324E98C3-8FF6-4E8B-8E5E-D8299A9539E9}"/>
    <cellStyle name="20% - Accent5 12 6 2 4" xfId="45351" xr:uid="{9E58B1A2-64BC-454C-A521-2B01987E7548}"/>
    <cellStyle name="20% - Accent5 12 6 3" xfId="16172" xr:uid="{79F0535F-6DBA-46E7-A3F0-85004FC01723}"/>
    <cellStyle name="20% - Accent5 12 6 4" xfId="27021" xr:uid="{BE777CE5-25DD-4438-90D9-FB18305E66C8}"/>
    <cellStyle name="20% - Accent5 12 6 5" xfId="42295" xr:uid="{19B4C5AA-FD4D-48DD-851D-B3DF2473C2AC}"/>
    <cellStyle name="20% - Accent5 12 7" xfId="5101" xr:uid="{F78CC551-76C2-48D5-A3F8-971E7520E60B}"/>
    <cellStyle name="20% - Accent5 12 7 2" xfId="16539" xr:uid="{3C9A907E-33E7-4B49-A8EB-954A4F81C8AA}"/>
    <cellStyle name="20% - Accent5 12 7 3" xfId="27388" xr:uid="{91AF7584-A98F-475F-9B58-B42390D54EC7}"/>
    <cellStyle name="20% - Accent5 12 7 4" xfId="42662" xr:uid="{ABE03D6B-A043-48A1-93A1-FD8BADC3523F}"/>
    <cellStyle name="20% - Accent5 12 8" xfId="13483" xr:uid="{DDEFE7E3-284D-44CB-A6DD-088C7E0BD70E}"/>
    <cellStyle name="20% - Accent5 12 9" xfId="24332" xr:uid="{8755207A-A1BE-496F-8B6F-00F0C41AC098}"/>
    <cellStyle name="20% - Accent5 13" xfId="297" xr:uid="{7F5979FD-AF1E-49A6-B586-FBB10AB9DD96}"/>
    <cellStyle name="20% - Accent5 13 10" xfId="30541" xr:uid="{FA610E27-8A0F-4838-A798-F3FD684D2FCD}"/>
    <cellStyle name="20% - Accent5 13 11" xfId="39607" xr:uid="{7CA49F2B-3CDB-4ECB-85E9-FDFD8A6FB6DA}"/>
    <cellStyle name="20% - Accent5 13 2" xfId="2356" xr:uid="{ED96AEA5-96A3-44E9-A5DC-55A458CC3438}"/>
    <cellStyle name="20% - Accent5 13 2 2" xfId="3337" xr:uid="{404E8241-0147-4E9C-B67A-8277064E246F}"/>
    <cellStyle name="20% - Accent5 13 2 2 2" xfId="6575" xr:uid="{FB4475DF-4C9D-486D-A952-5990C017DA29}"/>
    <cellStyle name="20% - Accent5 13 2 2 2 2" xfId="9579" xr:uid="{2FF29CB8-006F-4888-81FA-A94FF98DFB51}"/>
    <cellStyle name="20% - Accent5 13 2 2 2 2 2" xfId="20721" xr:uid="{F0E96C2D-7299-41EB-94B1-3865C2757E1C}"/>
    <cellStyle name="20% - Accent5 13 2 2 2 2 3" xfId="38505" xr:uid="{4453FDA0-2009-455C-B13B-0395BCC66678}"/>
    <cellStyle name="20% - Accent5 13 2 2 2 3" xfId="18013" xr:uid="{1EF311AE-F898-4694-9A43-BACF93F1D3AE}"/>
    <cellStyle name="20% - Accent5 13 2 2 2 4" xfId="28862" xr:uid="{981C553C-5432-4888-AFA0-5E84854E9913}"/>
    <cellStyle name="20% - Accent5 13 2 2 2 5" xfId="34538" xr:uid="{334988AA-B5B1-415A-8878-D2E7DA55B83A}"/>
    <cellStyle name="20% - Accent5 13 2 2 2 6" xfId="44136" xr:uid="{91CC2F7F-6B78-47D0-A229-8319B609A9BD}"/>
    <cellStyle name="20% - Accent5 13 2 2 3" xfId="9580" xr:uid="{A30C544C-3E6C-4A84-8EF5-E51D540EA46C}"/>
    <cellStyle name="20% - Accent5 13 2 2 3 2" xfId="20722" xr:uid="{641EDAE2-9F56-488E-A6E8-2477A2243716}"/>
    <cellStyle name="20% - Accent5 13 2 2 3 3" xfId="36524" xr:uid="{0C440A0B-2FB7-426D-9976-636326E05BF1}"/>
    <cellStyle name="20% - Accent5 13 2 2 4" xfId="14957" xr:uid="{FD5ABA55-482D-44F7-9E48-9B744D818A12}"/>
    <cellStyle name="20% - Accent5 13 2 2 5" xfId="25806" xr:uid="{0E3135AC-EB64-4607-822C-CB46050566B8}"/>
    <cellStyle name="20% - Accent5 13 2 2 6" xfId="31956" xr:uid="{29EC27A8-EA66-4224-895C-57F6D666AE7B}"/>
    <cellStyle name="20% - Accent5 13 2 2 7" xfId="41080" xr:uid="{889C0B1A-AD7E-4FC9-B8F4-2020B077B357}"/>
    <cellStyle name="20% - Accent5 13 2 3" xfId="5595" xr:uid="{9EEA7A82-26F5-419F-9ACA-A71E3ECD1525}"/>
    <cellStyle name="20% - Accent5 13 2 3 2" xfId="9581" xr:uid="{71F30D4D-1151-4E1B-9F53-36AD6E703807}"/>
    <cellStyle name="20% - Accent5 13 2 3 2 2" xfId="20723" xr:uid="{1A595CA5-0E7F-4F0C-B1D1-D8CA1D9AAD52}"/>
    <cellStyle name="20% - Accent5 13 2 3 2 3" xfId="37946" xr:uid="{BB8197D9-B1EA-4BBA-B87C-504782103BC8}"/>
    <cellStyle name="20% - Accent5 13 2 3 3" xfId="17033" xr:uid="{B0E2751C-15EC-44D7-8729-05E5565079C0}"/>
    <cellStyle name="20% - Accent5 13 2 3 4" xfId="27882" xr:uid="{93347522-7B7F-4AE4-8DC0-23F60CE5460F}"/>
    <cellStyle name="20% - Accent5 13 2 3 5" xfId="33991" xr:uid="{F4F117C8-866B-4B91-9969-E94AD9A93CDD}"/>
    <cellStyle name="20% - Accent5 13 2 3 6" xfId="43156" xr:uid="{9C3BE9C9-A12B-4D8F-BD07-44EB5E7B6EE4}"/>
    <cellStyle name="20% - Accent5 13 2 4" xfId="9582" xr:uid="{5C01CF28-14C4-4A5A-832D-184AF7895CAA}"/>
    <cellStyle name="20% - Accent5 13 2 4 2" xfId="20724" xr:uid="{4E4B097D-9845-4D54-8C94-75534FCAB3F4}"/>
    <cellStyle name="20% - Accent5 13 2 4 3" xfId="35963" xr:uid="{FE2BB4C1-D2D8-4602-951C-452666574EE7}"/>
    <cellStyle name="20% - Accent5 13 2 5" xfId="13977" xr:uid="{4BF531FA-3111-4DF1-80C1-FAF6C52A46E2}"/>
    <cellStyle name="20% - Accent5 13 2 6" xfId="24826" xr:uid="{8FEA71B2-34E9-4364-8EB6-55A6FD8FDD11}"/>
    <cellStyle name="20% - Accent5 13 2 7" xfId="30976" xr:uid="{D27E8D41-A4AD-467D-A1F4-89E49FCC9F98}"/>
    <cellStyle name="20% - Accent5 13 2 8" xfId="40100" xr:uid="{E7D78FF2-7FC8-4790-BBBF-B79FA66259E9}"/>
    <cellStyle name="20% - Accent5 13 3" xfId="2844" xr:uid="{9CDC86E4-51E4-4A83-BA99-79E03DC22E55}"/>
    <cellStyle name="20% - Accent5 13 3 2" xfId="6082" xr:uid="{41EA636C-9F51-4697-BE7B-529BA1928210}"/>
    <cellStyle name="20% - Accent5 13 3 2 2" xfId="9583" xr:uid="{CC5C5F10-D717-411E-A090-20326A9BB0FB}"/>
    <cellStyle name="20% - Accent5 13 3 2 2 2" xfId="20725" xr:uid="{8FCAE48F-F4CD-49F8-A926-B98FE1CA194B}"/>
    <cellStyle name="20% - Accent5 13 3 2 2 3" xfId="38506" xr:uid="{9A02CCCD-B872-4737-9E5F-67C530CAD898}"/>
    <cellStyle name="20% - Accent5 13 3 2 3" xfId="17520" xr:uid="{C204E6BE-2E7B-4958-8AFB-3F4BD810590E}"/>
    <cellStyle name="20% - Accent5 13 3 2 4" xfId="28369" xr:uid="{35DE45C1-3E2D-40E9-A45B-EFB661D04CEE}"/>
    <cellStyle name="20% - Accent5 13 3 2 5" xfId="34539" xr:uid="{F9C963C7-6621-4394-BF34-8BB764DEA88C}"/>
    <cellStyle name="20% - Accent5 13 3 2 6" xfId="43643" xr:uid="{BCCB12ED-F845-452C-9B89-A826BDF93BA8}"/>
    <cellStyle name="20% - Accent5 13 3 3" xfId="9584" xr:uid="{48E09CE0-E008-4F03-9DE5-0EEB959E0F18}"/>
    <cellStyle name="20% - Accent5 13 3 3 2" xfId="20726" xr:uid="{91DD2A67-DD40-4DD8-A720-71A4F5BF44A0}"/>
    <cellStyle name="20% - Accent5 13 3 3 3" xfId="36525" xr:uid="{89F9DB1E-3070-4904-840E-3D5138291E75}"/>
    <cellStyle name="20% - Accent5 13 3 4" xfId="14464" xr:uid="{946ECA78-4CB5-4782-B4E3-45DF8D377346}"/>
    <cellStyle name="20% - Accent5 13 3 5" xfId="25313" xr:uid="{598E06EC-58B0-4F3B-BB01-8F87336DC351}"/>
    <cellStyle name="20% - Accent5 13 3 6" xfId="31463" xr:uid="{CD72A099-4C14-45FC-BB29-174779D9FA64}"/>
    <cellStyle name="20% - Accent5 13 3 7" xfId="40587" xr:uid="{4743F108-9AEB-4098-BA1A-5EEE8CC6F128}"/>
    <cellStyle name="20% - Accent5 13 4" xfId="3825" xr:uid="{44B2DBC5-7661-4EA9-9EE2-0381243EDA75}"/>
    <cellStyle name="20% - Accent5 13 4 2" xfId="7064" xr:uid="{15BFC06B-7BB9-4C27-BB10-35D3BB615BE1}"/>
    <cellStyle name="20% - Accent5 13 4 2 2" xfId="18502" xr:uid="{A499A068-D12A-40C2-9937-739C9F51C0E5}"/>
    <cellStyle name="20% - Accent5 13 4 2 3" xfId="29351" xr:uid="{7E9AC7C9-AF8C-4CF4-96C5-583D064F370B}"/>
    <cellStyle name="20% - Accent5 13 4 2 4" xfId="37682" xr:uid="{665D9F9B-0C9B-4DEE-9D7A-1775B1C9A8C8}"/>
    <cellStyle name="20% - Accent5 13 4 2 5" xfId="44625" xr:uid="{58EAABCB-40AA-4FFB-8B29-0930D9B1D7A1}"/>
    <cellStyle name="20% - Accent5 13 4 3" xfId="15446" xr:uid="{56C1A1B5-6E92-4A33-99A6-CA30340C2E09}"/>
    <cellStyle name="20% - Accent5 13 4 4" xfId="26295" xr:uid="{5871E5F8-3E92-4000-A36B-03F0B0BCC8D1}"/>
    <cellStyle name="20% - Accent5 13 4 5" xfId="32733" xr:uid="{40FC0DD2-2508-4CAC-BB72-ECD7DAF4EC99}"/>
    <cellStyle name="20% - Accent5 13 4 6" xfId="41569" xr:uid="{854A8D6E-BF4A-429A-ABC4-73FAFD19AABC}"/>
    <cellStyle name="20% - Accent5 13 5" xfId="4373" xr:uid="{0A2F0C48-7CC2-475E-A56B-94E0F035F74D}"/>
    <cellStyle name="20% - Accent5 13 5 2" xfId="7429" xr:uid="{A91CC713-7FA9-4155-AB51-27588CAEB2F3}"/>
    <cellStyle name="20% - Accent5 13 5 2 2" xfId="18867" xr:uid="{B8334C92-2773-43BA-8E8C-124503322AD9}"/>
    <cellStyle name="20% - Accent5 13 5 2 3" xfId="29716" xr:uid="{EA0A8A37-BC00-4F3E-9EF4-3A18C09B15B2}"/>
    <cellStyle name="20% - Accent5 13 5 2 4" xfId="44990" xr:uid="{8491820E-48A9-4ACA-9D92-BA0B176FB920}"/>
    <cellStyle name="20% - Accent5 13 5 3" xfId="15811" xr:uid="{EF51084C-B130-4C48-9A4C-C781E96636C5}"/>
    <cellStyle name="20% - Accent5 13 5 4" xfId="26660" xr:uid="{555E674B-7F9C-4564-B3C0-C059279CE5B4}"/>
    <cellStyle name="20% - Accent5 13 5 5" xfId="35700" xr:uid="{26B16DA4-6080-4C67-94A6-146B427FC814}"/>
    <cellStyle name="20% - Accent5 13 5 6" xfId="41934" xr:uid="{CB020F49-FF3A-4EF0-9B00-7110B08DC548}"/>
    <cellStyle name="20% - Accent5 13 6" xfId="4735" xr:uid="{D98DD235-8827-4EF7-96CD-F3BF62CF5632}"/>
    <cellStyle name="20% - Accent5 13 6 2" xfId="7791" xr:uid="{8743CDF1-6418-45FD-BCC0-4CA19ABF7B04}"/>
    <cellStyle name="20% - Accent5 13 6 2 2" xfId="19229" xr:uid="{46311915-EFFA-4810-99F4-15143CAB4DDD}"/>
    <cellStyle name="20% - Accent5 13 6 2 3" xfId="30078" xr:uid="{51EACE39-4ABE-4047-8C3B-9FAD40E6D01E}"/>
    <cellStyle name="20% - Accent5 13 6 2 4" xfId="45352" xr:uid="{96544FCA-05D6-467B-8F7D-FFEFCD5F7792}"/>
    <cellStyle name="20% - Accent5 13 6 3" xfId="16173" xr:uid="{977CB757-B9D8-4C69-9682-43612D9ACC9C}"/>
    <cellStyle name="20% - Accent5 13 6 4" xfId="27022" xr:uid="{B952C772-2A5C-4636-9535-874375784D2D}"/>
    <cellStyle name="20% - Accent5 13 6 5" xfId="42296" xr:uid="{A28AE2A7-64ED-490E-AA95-A9B6518FFCD8}"/>
    <cellStyle name="20% - Accent5 13 7" xfId="5102" xr:uid="{B9F3C678-C87F-415A-A743-1F1AB63D6A36}"/>
    <cellStyle name="20% - Accent5 13 7 2" xfId="16540" xr:uid="{BECB78C3-C320-44C4-B5E1-0FD3B9A9772B}"/>
    <cellStyle name="20% - Accent5 13 7 3" xfId="27389" xr:uid="{77130EDF-6E73-4E86-81E0-97DE53F41766}"/>
    <cellStyle name="20% - Accent5 13 7 4" xfId="42663" xr:uid="{ACBE4783-F157-43D1-A4D9-17AAACF42E0D}"/>
    <cellStyle name="20% - Accent5 13 8" xfId="13484" xr:uid="{40B55540-191C-4D5F-A5EB-E80CB78AE7CE}"/>
    <cellStyle name="20% - Accent5 13 9" xfId="24333" xr:uid="{FFC05A56-1AA5-48EE-8E7D-B23D4CDC6497}"/>
    <cellStyle name="20% - Accent5 14" xfId="298" xr:uid="{52E19C40-2DEA-4813-B481-D9691DFBEA3A}"/>
    <cellStyle name="20% - Accent5 14 10" xfId="30542" xr:uid="{E6FD0689-D09D-4A11-A180-2127BDC2ECD4}"/>
    <cellStyle name="20% - Accent5 14 11" xfId="39608" xr:uid="{6C77B292-EB77-43F9-9AAA-C1680BC1C2CC}"/>
    <cellStyle name="20% - Accent5 14 2" xfId="2357" xr:uid="{554CD88B-6FAE-433E-89EC-4047CE4E2A9E}"/>
    <cellStyle name="20% - Accent5 14 2 2" xfId="3338" xr:uid="{C77E65EF-A0E8-41B9-86B7-D36E5C444BF3}"/>
    <cellStyle name="20% - Accent5 14 2 2 2" xfId="6576" xr:uid="{E44ED909-728B-438B-BF0D-B9165F53D581}"/>
    <cellStyle name="20% - Accent5 14 2 2 2 2" xfId="9585" xr:uid="{A627BAE6-28CB-44BA-A044-D4DA1961AFE6}"/>
    <cellStyle name="20% - Accent5 14 2 2 2 2 2" xfId="20727" xr:uid="{77739E4C-2022-4B7F-AD36-684C4B60756A}"/>
    <cellStyle name="20% - Accent5 14 2 2 2 2 3" xfId="38507" xr:uid="{432DA6CF-8EE4-4A75-A22C-D034C44E2B0A}"/>
    <cellStyle name="20% - Accent5 14 2 2 2 3" xfId="18014" xr:uid="{D8D051CF-4E41-4438-94A8-7D4C4DFD6322}"/>
    <cellStyle name="20% - Accent5 14 2 2 2 4" xfId="28863" xr:uid="{74D93F63-41BB-4E96-87AC-DF9BFE7B9051}"/>
    <cellStyle name="20% - Accent5 14 2 2 2 5" xfId="34540" xr:uid="{8EF5DA11-44B3-41D2-B125-D588DA287B4E}"/>
    <cellStyle name="20% - Accent5 14 2 2 2 6" xfId="44137" xr:uid="{63870EA3-7710-4A2D-A93E-E1CD2B91094D}"/>
    <cellStyle name="20% - Accent5 14 2 2 3" xfId="9586" xr:uid="{44C1156C-93B6-431B-85FD-C91F0E927884}"/>
    <cellStyle name="20% - Accent5 14 2 2 3 2" xfId="20728" xr:uid="{8201529D-570F-4166-8648-FC7E7263622D}"/>
    <cellStyle name="20% - Accent5 14 2 2 3 3" xfId="36526" xr:uid="{F8472C97-4C39-4155-BE65-83005BCD046C}"/>
    <cellStyle name="20% - Accent5 14 2 2 4" xfId="14958" xr:uid="{06F3E328-F2BD-43C3-9345-43FECD6AD392}"/>
    <cellStyle name="20% - Accent5 14 2 2 5" xfId="25807" xr:uid="{FE6431BC-0B99-4898-9F0D-70B80A8B3184}"/>
    <cellStyle name="20% - Accent5 14 2 2 6" xfId="31957" xr:uid="{B2D2D0DC-7EE3-438C-A235-722C2A900491}"/>
    <cellStyle name="20% - Accent5 14 2 2 7" xfId="41081" xr:uid="{ACCC3BC5-A180-4EC8-A6D0-2B61B1001FA7}"/>
    <cellStyle name="20% - Accent5 14 2 3" xfId="5596" xr:uid="{84E08504-1812-4098-A735-C9F705C8B3A6}"/>
    <cellStyle name="20% - Accent5 14 2 3 2" xfId="9587" xr:uid="{7FD2FC05-B2D2-42CD-B4C5-D40CA0238554}"/>
    <cellStyle name="20% - Accent5 14 2 3 2 2" xfId="20729" xr:uid="{10D8E317-A22F-4AA0-9F75-543F515DC8A4}"/>
    <cellStyle name="20% - Accent5 14 2 3 2 3" xfId="37947" xr:uid="{1B007D89-9E1F-46F6-82DB-FEEB6366F5A3}"/>
    <cellStyle name="20% - Accent5 14 2 3 3" xfId="17034" xr:uid="{DB682573-ADD6-403D-A56B-F5C7D9568A80}"/>
    <cellStyle name="20% - Accent5 14 2 3 4" xfId="27883" xr:uid="{22923D80-98E6-4CFD-B45A-F3F5400FAB8A}"/>
    <cellStyle name="20% - Accent5 14 2 3 5" xfId="33992" xr:uid="{699A0E46-7F81-4FE0-91E2-4FB0444C253B}"/>
    <cellStyle name="20% - Accent5 14 2 3 6" xfId="43157" xr:uid="{70AE1D74-C176-4D55-87C8-97B00A85D1E6}"/>
    <cellStyle name="20% - Accent5 14 2 4" xfId="9588" xr:uid="{2C5360D1-C8E3-4A1B-ADB6-19BAB95E849B}"/>
    <cellStyle name="20% - Accent5 14 2 4 2" xfId="20730" xr:uid="{2CDA2BC1-2B1A-4D5A-B08A-BA2EF54D4C87}"/>
    <cellStyle name="20% - Accent5 14 2 4 3" xfId="35964" xr:uid="{EA55BA35-CC7B-48A7-8E18-A46D83B47D1B}"/>
    <cellStyle name="20% - Accent5 14 2 5" xfId="13978" xr:uid="{1F20D99E-620F-41EA-A7EC-DA1B6F3C5DDB}"/>
    <cellStyle name="20% - Accent5 14 2 6" xfId="24827" xr:uid="{BD8B6B7C-E201-4368-BEEF-29C79B7019BE}"/>
    <cellStyle name="20% - Accent5 14 2 7" xfId="30977" xr:uid="{AB504561-6F07-4FDD-9EBB-A4C12D6B9925}"/>
    <cellStyle name="20% - Accent5 14 2 8" xfId="40101" xr:uid="{DB9784B5-D5F2-4996-A503-B994F6501F62}"/>
    <cellStyle name="20% - Accent5 14 3" xfId="2845" xr:uid="{E7E2738C-5B94-43AE-965A-3EC6BF85F3C3}"/>
    <cellStyle name="20% - Accent5 14 3 2" xfId="6083" xr:uid="{87FB3BAA-452E-4A01-9862-83C0E50B1C79}"/>
    <cellStyle name="20% - Accent5 14 3 2 2" xfId="9589" xr:uid="{D2A3435D-122C-4B77-9134-05A186EA5E5C}"/>
    <cellStyle name="20% - Accent5 14 3 2 2 2" xfId="20731" xr:uid="{DCF9C81C-2F1C-4331-A1F4-760062DF6CAA}"/>
    <cellStyle name="20% - Accent5 14 3 2 2 3" xfId="38508" xr:uid="{AD150376-DB72-41FE-9A41-C347C1C15440}"/>
    <cellStyle name="20% - Accent5 14 3 2 3" xfId="17521" xr:uid="{A2BEFE82-0F29-4C4E-B07A-C597E2A31E86}"/>
    <cellStyle name="20% - Accent5 14 3 2 4" xfId="28370" xr:uid="{3A3A6335-F926-4847-BA70-CC87E85B7880}"/>
    <cellStyle name="20% - Accent5 14 3 2 5" xfId="34541" xr:uid="{B09ACB60-8774-4FF4-AC52-CC1873A8600B}"/>
    <cellStyle name="20% - Accent5 14 3 2 6" xfId="43644" xr:uid="{22A9C024-B93E-4B5C-BC85-872F5DA7009D}"/>
    <cellStyle name="20% - Accent5 14 3 3" xfId="9590" xr:uid="{AE353589-4888-4BBB-B40B-9F9F8B6B7329}"/>
    <cellStyle name="20% - Accent5 14 3 3 2" xfId="20732" xr:uid="{E10A68F2-8F6A-4EE2-BB70-442C4B7747A7}"/>
    <cellStyle name="20% - Accent5 14 3 3 3" xfId="36527" xr:uid="{93A0B638-5D51-4001-8A38-ED341E039286}"/>
    <cellStyle name="20% - Accent5 14 3 4" xfId="14465" xr:uid="{F3F8E6F0-A76A-4D42-B0AA-B9A508E18BED}"/>
    <cellStyle name="20% - Accent5 14 3 5" xfId="25314" xr:uid="{ADC48AB2-57C9-486E-B401-DC25308ADB84}"/>
    <cellStyle name="20% - Accent5 14 3 6" xfId="31464" xr:uid="{AF6BF59D-B469-4FE2-AFFF-FC6161F98C6D}"/>
    <cellStyle name="20% - Accent5 14 3 7" xfId="40588" xr:uid="{A8230A92-E799-4A16-A644-720DF3360727}"/>
    <cellStyle name="20% - Accent5 14 4" xfId="3826" xr:uid="{06717DC4-74EA-4604-A679-720733A71F32}"/>
    <cellStyle name="20% - Accent5 14 4 2" xfId="7065" xr:uid="{5F345565-4687-4200-972D-8A198B8E3082}"/>
    <cellStyle name="20% - Accent5 14 4 2 2" xfId="18503" xr:uid="{E13EC57E-D935-420B-A981-660F30D6A5E7}"/>
    <cellStyle name="20% - Accent5 14 4 2 3" xfId="29352" xr:uid="{8E71F8AA-154C-4DF6-8B3D-7DF893E3D4D4}"/>
    <cellStyle name="20% - Accent5 14 4 2 4" xfId="37683" xr:uid="{1D4A7185-C21B-45E7-BB7B-ED985E1C7F56}"/>
    <cellStyle name="20% - Accent5 14 4 2 5" xfId="44626" xr:uid="{DE642CA7-4165-4A45-A648-1B4E35E486FC}"/>
    <cellStyle name="20% - Accent5 14 4 3" xfId="15447" xr:uid="{D33D483E-98F2-48D7-B057-B3F2C31FBCBC}"/>
    <cellStyle name="20% - Accent5 14 4 4" xfId="26296" xr:uid="{F2EC7E4D-D76D-4294-A9DA-A53033978224}"/>
    <cellStyle name="20% - Accent5 14 4 5" xfId="32734" xr:uid="{7A2A7111-83CE-40E6-AA0A-B752DCD3EEB1}"/>
    <cellStyle name="20% - Accent5 14 4 6" xfId="41570" xr:uid="{F642D7DE-5962-49F8-929D-6DABF1B729E1}"/>
    <cellStyle name="20% - Accent5 14 5" xfId="4374" xr:uid="{4F8367D5-1FA4-4BAE-B51C-1C7A1173CC30}"/>
    <cellStyle name="20% - Accent5 14 5 2" xfId="7430" xr:uid="{4E7D3F6D-7B21-49FE-B748-02140C7A56BB}"/>
    <cellStyle name="20% - Accent5 14 5 2 2" xfId="18868" xr:uid="{12C4DFD8-315E-4B83-9A85-9B3D2A60386B}"/>
    <cellStyle name="20% - Accent5 14 5 2 3" xfId="29717" xr:uid="{B925EAD4-245C-409E-960E-3A6F08E85B80}"/>
    <cellStyle name="20% - Accent5 14 5 2 4" xfId="44991" xr:uid="{BFD988D7-A9F8-4276-9968-92FF62225917}"/>
    <cellStyle name="20% - Accent5 14 5 3" xfId="15812" xr:uid="{678819FD-E88D-419E-8073-955AB31BB46E}"/>
    <cellStyle name="20% - Accent5 14 5 4" xfId="26661" xr:uid="{6CC72AE6-27B8-4BB6-A0B4-9B81960A4526}"/>
    <cellStyle name="20% - Accent5 14 5 5" xfId="35701" xr:uid="{7D8B4B74-25C5-4D05-9193-C179BE14E603}"/>
    <cellStyle name="20% - Accent5 14 5 6" xfId="41935" xr:uid="{3440E73F-11DF-4D86-9905-FF6F02169614}"/>
    <cellStyle name="20% - Accent5 14 6" xfId="4736" xr:uid="{261E317D-D265-498F-AF0B-DF91232451E9}"/>
    <cellStyle name="20% - Accent5 14 6 2" xfId="7792" xr:uid="{C21457B5-9091-4BB9-B471-FFECD57F96A5}"/>
    <cellStyle name="20% - Accent5 14 6 2 2" xfId="19230" xr:uid="{D699E04B-0596-49EF-B33E-B7FB8D9C3872}"/>
    <cellStyle name="20% - Accent5 14 6 2 3" xfId="30079" xr:uid="{8FEBAC47-5AE3-4CB8-9E3B-0D1595ECA638}"/>
    <cellStyle name="20% - Accent5 14 6 2 4" xfId="45353" xr:uid="{DD9C92B8-0644-462C-9E10-A4350C8CB1F0}"/>
    <cellStyle name="20% - Accent5 14 6 3" xfId="16174" xr:uid="{3D8BBF45-9B84-4926-9DEF-824764B3241E}"/>
    <cellStyle name="20% - Accent5 14 6 4" xfId="27023" xr:uid="{F7423C71-D529-4480-ABCF-A53F594C8789}"/>
    <cellStyle name="20% - Accent5 14 6 5" xfId="42297" xr:uid="{F5B62AAD-E9F8-4E9E-B1BA-18D159236D8F}"/>
    <cellStyle name="20% - Accent5 14 7" xfId="5103" xr:uid="{796C0ACB-E679-4A5D-9D29-911DB7BDA569}"/>
    <cellStyle name="20% - Accent5 14 7 2" xfId="16541" xr:uid="{215A924E-D65B-4B45-BC3D-739A666E2402}"/>
    <cellStyle name="20% - Accent5 14 7 3" xfId="27390" xr:uid="{680EEDA0-3DAE-44C1-8487-B19F7B6C2F1E}"/>
    <cellStyle name="20% - Accent5 14 7 4" xfId="42664" xr:uid="{706E24DC-B305-4E1D-9946-A4A2D1B4B190}"/>
    <cellStyle name="20% - Accent5 14 8" xfId="13485" xr:uid="{AD4E10AE-0E09-410E-A8B9-6534263093BC}"/>
    <cellStyle name="20% - Accent5 14 9" xfId="24334" xr:uid="{B4A1AD06-644C-4F00-907C-43DD41E96E0E}"/>
    <cellStyle name="20% - Accent5 15" xfId="299" xr:uid="{F775381A-C8E9-4FD9-ACDF-422293FBCBCF}"/>
    <cellStyle name="20% - Accent5 15 10" xfId="30543" xr:uid="{CEF9B5C6-DF7C-44D6-AE25-812D404290C7}"/>
    <cellStyle name="20% - Accent5 15 11" xfId="39609" xr:uid="{A82FC5B7-A8E3-4709-8179-723DA22339BF}"/>
    <cellStyle name="20% - Accent5 15 2" xfId="2358" xr:uid="{B3BB3DDA-741B-4462-AC04-0F80A7547A3F}"/>
    <cellStyle name="20% - Accent5 15 2 2" xfId="3339" xr:uid="{51417D53-20D7-4F11-86CC-59F0CBD55F09}"/>
    <cellStyle name="20% - Accent5 15 2 2 2" xfId="6577" xr:uid="{B1B5120B-EEB1-4D10-AD3A-2EE304063BC2}"/>
    <cellStyle name="20% - Accent5 15 2 2 2 2" xfId="9591" xr:uid="{C01B0C8B-296E-4D7A-BB98-34121F427E46}"/>
    <cellStyle name="20% - Accent5 15 2 2 2 2 2" xfId="20733" xr:uid="{E9BABD81-667B-4393-84DB-FF66C921EEE3}"/>
    <cellStyle name="20% - Accent5 15 2 2 2 2 3" xfId="38509" xr:uid="{029AA049-CBCB-4701-98C8-D30BA40BD764}"/>
    <cellStyle name="20% - Accent5 15 2 2 2 3" xfId="18015" xr:uid="{A7CCF472-A20C-4885-AECF-F6BA4CAD4145}"/>
    <cellStyle name="20% - Accent5 15 2 2 2 4" xfId="28864" xr:uid="{5EED07BD-F94E-4B2D-AB56-A20EA2F77DDE}"/>
    <cellStyle name="20% - Accent5 15 2 2 2 5" xfId="34542" xr:uid="{74E93334-5D47-449F-BD34-2D94C2AD994F}"/>
    <cellStyle name="20% - Accent5 15 2 2 2 6" xfId="44138" xr:uid="{3E80AD7A-2345-4F15-BE10-84C31521E2A2}"/>
    <cellStyle name="20% - Accent5 15 2 2 3" xfId="9592" xr:uid="{A6A7B3EA-5E91-4818-A3EB-F7FC0C15167C}"/>
    <cellStyle name="20% - Accent5 15 2 2 3 2" xfId="20734" xr:uid="{C80D451A-84BA-4711-ADFA-AF7FD8476D36}"/>
    <cellStyle name="20% - Accent5 15 2 2 3 3" xfId="36528" xr:uid="{A9DFE8E2-CDC2-4C4F-9EBB-176CD01EF8AD}"/>
    <cellStyle name="20% - Accent5 15 2 2 4" xfId="14959" xr:uid="{A0932874-BA38-42F2-A552-216568403798}"/>
    <cellStyle name="20% - Accent5 15 2 2 5" xfId="25808" xr:uid="{0807D8F4-8B2F-4A8C-88DA-ABBB32C99228}"/>
    <cellStyle name="20% - Accent5 15 2 2 6" xfId="31958" xr:uid="{FE32D528-E3DF-483F-84CA-66468BD4D5C2}"/>
    <cellStyle name="20% - Accent5 15 2 2 7" xfId="41082" xr:uid="{33B68541-B467-4175-AB93-7D0BB9F932C1}"/>
    <cellStyle name="20% - Accent5 15 2 3" xfId="5597" xr:uid="{C33513D4-A827-4998-B06B-23BF41AD8F63}"/>
    <cellStyle name="20% - Accent5 15 2 3 2" xfId="9593" xr:uid="{F830D897-4E64-4E4B-BD48-44CA35E03968}"/>
    <cellStyle name="20% - Accent5 15 2 3 2 2" xfId="20735" xr:uid="{46893C0E-9997-48DC-AD6B-35F2228D23A0}"/>
    <cellStyle name="20% - Accent5 15 2 3 2 3" xfId="37948" xr:uid="{1C0FEFEA-5A3F-4CB6-A2A3-8CFBC7EA2490}"/>
    <cellStyle name="20% - Accent5 15 2 3 3" xfId="17035" xr:uid="{810A5FFA-DE7E-4BC8-84B6-3772983F432E}"/>
    <cellStyle name="20% - Accent5 15 2 3 4" xfId="27884" xr:uid="{476B6D0C-EBFA-4857-B7F8-8A3F9AC8C669}"/>
    <cellStyle name="20% - Accent5 15 2 3 5" xfId="33993" xr:uid="{04EAC425-CFAE-4274-874C-362682E2C40F}"/>
    <cellStyle name="20% - Accent5 15 2 3 6" xfId="43158" xr:uid="{A2CE87C2-C471-4CDB-B320-242F384F6246}"/>
    <cellStyle name="20% - Accent5 15 2 4" xfId="9594" xr:uid="{3102D1E2-5790-406F-9743-15BC018667B2}"/>
    <cellStyle name="20% - Accent5 15 2 4 2" xfId="20736" xr:uid="{D837F188-DF52-4B64-95C6-F960EAB8539F}"/>
    <cellStyle name="20% - Accent5 15 2 4 3" xfId="35965" xr:uid="{DDD28927-AF90-4A9E-BA96-E03DA3CD3D9F}"/>
    <cellStyle name="20% - Accent5 15 2 5" xfId="13979" xr:uid="{2B7D4A66-71FB-4E81-A302-05CC78F0ACA2}"/>
    <cellStyle name="20% - Accent5 15 2 6" xfId="24828" xr:uid="{4CE9DF09-BED1-47D0-BAD4-90C100646429}"/>
    <cellStyle name="20% - Accent5 15 2 7" xfId="30978" xr:uid="{FC47C513-8423-4BC7-BFB2-59A9B7F33F54}"/>
    <cellStyle name="20% - Accent5 15 2 8" xfId="40102" xr:uid="{A524977E-B89B-4E3A-BF2F-7A1F398DF078}"/>
    <cellStyle name="20% - Accent5 15 3" xfId="2846" xr:uid="{201A07B8-6B61-4B20-BAC2-2EDBDA212B97}"/>
    <cellStyle name="20% - Accent5 15 3 2" xfId="6084" xr:uid="{9B39726A-77F0-4120-B049-CDBDDFB34ECE}"/>
    <cellStyle name="20% - Accent5 15 3 2 2" xfId="9595" xr:uid="{85321300-D438-4420-B129-9F0847C58754}"/>
    <cellStyle name="20% - Accent5 15 3 2 2 2" xfId="20737" xr:uid="{F8D80CE5-12B2-4FCE-9D5B-14F0F7D92A9B}"/>
    <cellStyle name="20% - Accent5 15 3 2 2 3" xfId="38510" xr:uid="{6F92899B-F00A-4396-BD10-D2EF7C3420D2}"/>
    <cellStyle name="20% - Accent5 15 3 2 3" xfId="17522" xr:uid="{48CC8ACD-297E-47CF-A30E-42C5A0B375DF}"/>
    <cellStyle name="20% - Accent5 15 3 2 4" xfId="28371" xr:uid="{F53327EB-516E-4AA1-92FF-45D03C34D66A}"/>
    <cellStyle name="20% - Accent5 15 3 2 5" xfId="34543" xr:uid="{60D34B96-F6F6-4AD9-9A12-BD71159798D4}"/>
    <cellStyle name="20% - Accent5 15 3 2 6" xfId="43645" xr:uid="{05696240-B6BB-46DE-A863-5FB7D6330FF5}"/>
    <cellStyle name="20% - Accent5 15 3 3" xfId="9596" xr:uid="{1B2C61AE-089A-4468-A3C7-A39CE79BD255}"/>
    <cellStyle name="20% - Accent5 15 3 3 2" xfId="20738" xr:uid="{FFDA3067-F155-4F56-9F5F-D72686C82608}"/>
    <cellStyle name="20% - Accent5 15 3 3 3" xfId="36529" xr:uid="{F441A518-250B-43B0-938D-8613588A9CE6}"/>
    <cellStyle name="20% - Accent5 15 3 4" xfId="14466" xr:uid="{0084EC72-6222-4007-B05C-E0C65B6DD298}"/>
    <cellStyle name="20% - Accent5 15 3 5" xfId="25315" xr:uid="{1E371FA1-5DA7-47AD-A14B-34D6E70633B3}"/>
    <cellStyle name="20% - Accent5 15 3 6" xfId="31465" xr:uid="{91D982D3-64C0-4B9B-B1B9-59BC99E0191D}"/>
    <cellStyle name="20% - Accent5 15 3 7" xfId="40589" xr:uid="{31CE2642-C518-46F7-AFE5-ACECF8AD6DAC}"/>
    <cellStyle name="20% - Accent5 15 4" xfId="3827" xr:uid="{4CB60738-04AB-4F27-9EE5-BAC342D1CF29}"/>
    <cellStyle name="20% - Accent5 15 4 2" xfId="7066" xr:uid="{8C6D5767-7AEE-488F-85CA-AFF21857E123}"/>
    <cellStyle name="20% - Accent5 15 4 2 2" xfId="18504" xr:uid="{329B3166-C5F6-4D1F-B031-24EF187197A6}"/>
    <cellStyle name="20% - Accent5 15 4 2 3" xfId="29353" xr:uid="{960EBADA-E26F-4E98-86D1-6456649267D4}"/>
    <cellStyle name="20% - Accent5 15 4 2 4" xfId="37684" xr:uid="{E8D653AF-018F-49C7-AC99-B9D8B2D1EA56}"/>
    <cellStyle name="20% - Accent5 15 4 2 5" xfId="44627" xr:uid="{C86EFF17-6DF0-483D-838E-52CD3AF241E1}"/>
    <cellStyle name="20% - Accent5 15 4 3" xfId="15448" xr:uid="{6FB8E7F7-4208-4AC1-A0E5-BD40A5BB050B}"/>
    <cellStyle name="20% - Accent5 15 4 4" xfId="26297" xr:uid="{0C2AF06B-E57D-40C5-B33E-888040F3816C}"/>
    <cellStyle name="20% - Accent5 15 4 5" xfId="32735" xr:uid="{B9D5BBA4-65BE-4F12-8CD4-6A40BFE9E6A5}"/>
    <cellStyle name="20% - Accent5 15 4 6" xfId="41571" xr:uid="{33740D26-BEED-4D7F-8AA2-E0E031731BE0}"/>
    <cellStyle name="20% - Accent5 15 5" xfId="4375" xr:uid="{9299FE49-5197-46A2-BF9D-19C707A3D10D}"/>
    <cellStyle name="20% - Accent5 15 5 2" xfId="7431" xr:uid="{00BB1423-3B86-4C93-B9BD-D51E8602DFC8}"/>
    <cellStyle name="20% - Accent5 15 5 2 2" xfId="18869" xr:uid="{6424DA5A-F065-4624-9F55-D2D859F04B40}"/>
    <cellStyle name="20% - Accent5 15 5 2 3" xfId="29718" xr:uid="{D421C80F-2F67-4DCD-8F4F-A12008BC14FD}"/>
    <cellStyle name="20% - Accent5 15 5 2 4" xfId="44992" xr:uid="{BB4432BB-8F4A-4333-99DF-10463DAED457}"/>
    <cellStyle name="20% - Accent5 15 5 3" xfId="15813" xr:uid="{CA119B74-1B18-428C-A110-02181CF17309}"/>
    <cellStyle name="20% - Accent5 15 5 4" xfId="26662" xr:uid="{AD092149-E416-4964-8B2E-29A9091075FC}"/>
    <cellStyle name="20% - Accent5 15 5 5" xfId="35702" xr:uid="{5070BA5C-6D6E-491C-B538-2432D92EAEDC}"/>
    <cellStyle name="20% - Accent5 15 5 6" xfId="41936" xr:uid="{0D64B7E2-1B8A-4F09-A6EC-95D23C342319}"/>
    <cellStyle name="20% - Accent5 15 6" xfId="4737" xr:uid="{DFC4247B-4922-4FB3-A332-FD3B37BBD88A}"/>
    <cellStyle name="20% - Accent5 15 6 2" xfId="7793" xr:uid="{E5D75EC0-68EC-47D4-9BC3-790E6E01533F}"/>
    <cellStyle name="20% - Accent5 15 6 2 2" xfId="19231" xr:uid="{04917046-5824-41A2-8178-8CF123021E3F}"/>
    <cellStyle name="20% - Accent5 15 6 2 3" xfId="30080" xr:uid="{F7067355-6431-4FE3-8C59-BF25DD4F41AB}"/>
    <cellStyle name="20% - Accent5 15 6 2 4" xfId="45354" xr:uid="{0C5BA10C-9FF4-4DC2-9E73-E4304F0ADA59}"/>
    <cellStyle name="20% - Accent5 15 6 3" xfId="16175" xr:uid="{4BFCFC3B-203A-4344-A1CA-3EF58F5975F3}"/>
    <cellStyle name="20% - Accent5 15 6 4" xfId="27024" xr:uid="{E05A0C74-4481-4D49-9B22-A3915DCBC2FD}"/>
    <cellStyle name="20% - Accent5 15 6 5" xfId="42298" xr:uid="{B6891799-83C5-4576-BC1D-ADBF6DCB9B0C}"/>
    <cellStyle name="20% - Accent5 15 7" xfId="5104" xr:uid="{C645CB3C-4635-4FF7-9E53-48521A86AA93}"/>
    <cellStyle name="20% - Accent5 15 7 2" xfId="16542" xr:uid="{03D30008-4751-4B86-95E5-44A6C0A43337}"/>
    <cellStyle name="20% - Accent5 15 7 3" xfId="27391" xr:uid="{9E8CD2C2-E467-4C32-A584-E2E0C59F9EA0}"/>
    <cellStyle name="20% - Accent5 15 7 4" xfId="42665" xr:uid="{312FB634-F4F0-4CF8-AF84-F8A290768BC1}"/>
    <cellStyle name="20% - Accent5 15 8" xfId="13486" xr:uid="{448E097B-9683-4B55-A742-966D0A1F8F2F}"/>
    <cellStyle name="20% - Accent5 15 9" xfId="24335" xr:uid="{94638434-CA51-429E-9D79-E449A8C0A830}"/>
    <cellStyle name="20% - Accent5 16" xfId="300" xr:uid="{17D538AF-E045-47CB-8808-F6BC5CAE52CC}"/>
    <cellStyle name="20% - Accent5 16 10" xfId="30544" xr:uid="{02584BB2-7F4D-4865-95A9-E4F3E84E2CFF}"/>
    <cellStyle name="20% - Accent5 16 11" xfId="39610" xr:uid="{94CE7181-3831-4124-8EE5-2331C8CA47D7}"/>
    <cellStyle name="20% - Accent5 16 2" xfId="2359" xr:uid="{A9C33BFE-B3EC-4444-A13F-3D42919D2EEF}"/>
    <cellStyle name="20% - Accent5 16 2 2" xfId="3340" xr:uid="{C8D16681-7B86-4C24-9BA6-1B1C847EE111}"/>
    <cellStyle name="20% - Accent5 16 2 2 2" xfId="6578" xr:uid="{CA62DAB6-123D-4D14-8F75-19B506ACC5C3}"/>
    <cellStyle name="20% - Accent5 16 2 2 2 2" xfId="9597" xr:uid="{D4627320-2DE9-4E72-AF7B-E9DAB72F8ECF}"/>
    <cellStyle name="20% - Accent5 16 2 2 2 2 2" xfId="20739" xr:uid="{0C2008EB-DC6E-4932-8C99-8F52013DAB69}"/>
    <cellStyle name="20% - Accent5 16 2 2 2 2 3" xfId="38511" xr:uid="{0147BED8-ED2F-4FE5-9554-FAF18CC83BA7}"/>
    <cellStyle name="20% - Accent5 16 2 2 2 3" xfId="18016" xr:uid="{838A0912-C4A7-41AC-8FA1-3B0B4C4A8FAA}"/>
    <cellStyle name="20% - Accent5 16 2 2 2 4" xfId="28865" xr:uid="{C49B686B-9F24-40E1-8827-849E7FA1E238}"/>
    <cellStyle name="20% - Accent5 16 2 2 2 5" xfId="34544" xr:uid="{782C5890-0A0B-4307-92FC-965185B84329}"/>
    <cellStyle name="20% - Accent5 16 2 2 2 6" xfId="44139" xr:uid="{08E74B1F-0797-4939-9CA2-8ED61CD43E17}"/>
    <cellStyle name="20% - Accent5 16 2 2 3" xfId="9598" xr:uid="{89541D81-08AD-4429-BA93-935C9B11F3B6}"/>
    <cellStyle name="20% - Accent5 16 2 2 3 2" xfId="20740" xr:uid="{6A87778B-D607-4D2C-BE60-08DCA390D9A4}"/>
    <cellStyle name="20% - Accent5 16 2 2 3 3" xfId="36530" xr:uid="{1DB41806-8A56-41D6-80AA-C43174001B0D}"/>
    <cellStyle name="20% - Accent5 16 2 2 4" xfId="14960" xr:uid="{F429D727-4D02-4AF9-9CE1-1C81A19FB4B2}"/>
    <cellStyle name="20% - Accent5 16 2 2 5" xfId="25809" xr:uid="{AD114392-0214-4ABB-8D7E-750F22AB1404}"/>
    <cellStyle name="20% - Accent5 16 2 2 6" xfId="31959" xr:uid="{E2175C43-5BA3-49B5-9E00-46BE9B0C7DD0}"/>
    <cellStyle name="20% - Accent5 16 2 2 7" xfId="41083" xr:uid="{FF5B90D2-7C35-4D4C-973F-3CA039E3664C}"/>
    <cellStyle name="20% - Accent5 16 2 3" xfId="5598" xr:uid="{A51E2278-A7A8-4F11-A598-787DAE18A315}"/>
    <cellStyle name="20% - Accent5 16 2 3 2" xfId="9599" xr:uid="{43165C04-86AB-4DD8-9798-423073DB3479}"/>
    <cellStyle name="20% - Accent5 16 2 3 2 2" xfId="20741" xr:uid="{76D934D8-FC87-4AA9-AB06-4D9ED2BAE2A8}"/>
    <cellStyle name="20% - Accent5 16 2 3 2 3" xfId="37949" xr:uid="{18028A00-7353-40B2-9A6F-5DF8D61592F0}"/>
    <cellStyle name="20% - Accent5 16 2 3 3" xfId="17036" xr:uid="{22EECDBD-5721-4906-BF61-FE6EA3F9255A}"/>
    <cellStyle name="20% - Accent5 16 2 3 4" xfId="27885" xr:uid="{29176F94-14D1-48C7-AD5F-5B290E735A63}"/>
    <cellStyle name="20% - Accent5 16 2 3 5" xfId="33994" xr:uid="{BDDEE47A-F0F3-44EE-BF48-589D63F9766F}"/>
    <cellStyle name="20% - Accent5 16 2 3 6" xfId="43159" xr:uid="{76D1DDF5-580A-4564-B007-153CD4E69CE2}"/>
    <cellStyle name="20% - Accent5 16 2 4" xfId="9600" xr:uid="{DA4E9119-8B6B-448A-A890-007C0D0D9203}"/>
    <cellStyle name="20% - Accent5 16 2 4 2" xfId="20742" xr:uid="{3CECE189-3352-4207-AE18-7D68921E3A6B}"/>
    <cellStyle name="20% - Accent5 16 2 4 3" xfId="35966" xr:uid="{F09E6E3C-F574-4AA8-A1A9-29447ADF3487}"/>
    <cellStyle name="20% - Accent5 16 2 5" xfId="13980" xr:uid="{FE835E43-813E-4854-B0D6-EC6BC9D8FAE1}"/>
    <cellStyle name="20% - Accent5 16 2 6" xfId="24829" xr:uid="{545F8D58-3A88-446D-84B7-24E6B53A5CD5}"/>
    <cellStyle name="20% - Accent5 16 2 7" xfId="30979" xr:uid="{BCE36286-492D-4A55-9EBA-4D7813AB4618}"/>
    <cellStyle name="20% - Accent5 16 2 8" xfId="40103" xr:uid="{DD2C64A8-161C-4348-8FA6-A1DC8F9C3550}"/>
    <cellStyle name="20% - Accent5 16 3" xfId="2847" xr:uid="{C8EAE1DD-E028-4FA8-B0B1-63D0619A2D94}"/>
    <cellStyle name="20% - Accent5 16 3 2" xfId="6085" xr:uid="{2B7F91A3-393B-41B9-822C-64065313A18B}"/>
    <cellStyle name="20% - Accent5 16 3 2 2" xfId="9601" xr:uid="{F6B61DC5-D379-4F4B-9086-60C345324305}"/>
    <cellStyle name="20% - Accent5 16 3 2 2 2" xfId="20743" xr:uid="{5A785D7E-1EA0-4872-A93E-8AF21A8B38F2}"/>
    <cellStyle name="20% - Accent5 16 3 2 2 3" xfId="38512" xr:uid="{A0952C64-F780-4449-B55D-5E9AC3673271}"/>
    <cellStyle name="20% - Accent5 16 3 2 3" xfId="17523" xr:uid="{1852C78E-B161-4DE0-AB2D-60A2F4F147CE}"/>
    <cellStyle name="20% - Accent5 16 3 2 4" xfId="28372" xr:uid="{A51B0402-19C6-4223-8B22-643FDFB2B654}"/>
    <cellStyle name="20% - Accent5 16 3 2 5" xfId="34545" xr:uid="{8C889775-3C9F-42CC-99D6-FCA2843E0F72}"/>
    <cellStyle name="20% - Accent5 16 3 2 6" xfId="43646" xr:uid="{CC8D1FED-7030-4839-AA65-6C08DE2C8736}"/>
    <cellStyle name="20% - Accent5 16 3 3" xfId="9602" xr:uid="{A0A23D01-7536-4252-A2C6-B5EEAA4DDBB1}"/>
    <cellStyle name="20% - Accent5 16 3 3 2" xfId="20744" xr:uid="{AD6D1878-2348-4106-A258-D2FD2C9C2DB7}"/>
    <cellStyle name="20% - Accent5 16 3 3 3" xfId="36531" xr:uid="{BCDD4BCA-7606-44DF-9E18-49F1A39F068F}"/>
    <cellStyle name="20% - Accent5 16 3 4" xfId="14467" xr:uid="{B7171D8C-891A-45D4-90AF-4BFD2B7139FC}"/>
    <cellStyle name="20% - Accent5 16 3 5" xfId="25316" xr:uid="{07AD1051-D83F-4512-B747-15A94BE7D482}"/>
    <cellStyle name="20% - Accent5 16 3 6" xfId="31466" xr:uid="{27FD2E35-7E6E-4C28-860A-766BD9186780}"/>
    <cellStyle name="20% - Accent5 16 3 7" xfId="40590" xr:uid="{64C63A0C-2A9B-4908-8277-CC1335D8EE8B}"/>
    <cellStyle name="20% - Accent5 16 4" xfId="3828" xr:uid="{A495E664-333F-4120-8A74-A99CF585474C}"/>
    <cellStyle name="20% - Accent5 16 4 2" xfId="7067" xr:uid="{7395C954-5880-4C11-8508-1327E39FC454}"/>
    <cellStyle name="20% - Accent5 16 4 2 2" xfId="18505" xr:uid="{3A35975D-5AB8-4123-A439-E0998833BEAB}"/>
    <cellStyle name="20% - Accent5 16 4 2 3" xfId="29354" xr:uid="{B4BCA7F4-43DA-492E-B15F-7AE60A98F77D}"/>
    <cellStyle name="20% - Accent5 16 4 2 4" xfId="37685" xr:uid="{4FF081D0-D757-46B1-8EFE-1191DA091F86}"/>
    <cellStyle name="20% - Accent5 16 4 2 5" xfId="44628" xr:uid="{E29D2221-F2A7-4BF9-AB13-6D521071A40F}"/>
    <cellStyle name="20% - Accent5 16 4 3" xfId="15449" xr:uid="{5FAF7D77-D9D8-4265-B9CF-0E664F5BBC35}"/>
    <cellStyle name="20% - Accent5 16 4 4" xfId="26298" xr:uid="{8BA2033C-7EBF-46FB-9806-EF9525BB0E50}"/>
    <cellStyle name="20% - Accent5 16 4 5" xfId="32736" xr:uid="{1AEFDF83-41E9-4AF0-A78B-97099C5CDB76}"/>
    <cellStyle name="20% - Accent5 16 4 6" xfId="41572" xr:uid="{F5A1087A-F1F6-4053-B43D-97F0DCED3D4F}"/>
    <cellStyle name="20% - Accent5 16 5" xfId="4376" xr:uid="{05F1D678-884D-4899-A049-8D547892013E}"/>
    <cellStyle name="20% - Accent5 16 5 2" xfId="7432" xr:uid="{6A74E3DC-DF3E-4253-B290-257CDFF07F54}"/>
    <cellStyle name="20% - Accent5 16 5 2 2" xfId="18870" xr:uid="{C187C543-D16D-4857-8D18-BB0266959CE1}"/>
    <cellStyle name="20% - Accent5 16 5 2 3" xfId="29719" xr:uid="{1D4908F2-3A0A-4F8D-975B-01E4DE30DFCA}"/>
    <cellStyle name="20% - Accent5 16 5 2 4" xfId="44993" xr:uid="{EA73409A-D9AE-4EB5-AACE-A8F9EA416C17}"/>
    <cellStyle name="20% - Accent5 16 5 3" xfId="15814" xr:uid="{0AB7BBE5-88BA-4D2C-8D09-16912769366D}"/>
    <cellStyle name="20% - Accent5 16 5 4" xfId="26663" xr:uid="{0817DA46-5A1E-432E-8880-3EB07DE853BF}"/>
    <cellStyle name="20% - Accent5 16 5 5" xfId="35703" xr:uid="{DE7EDEBD-2AF0-410D-B85F-DEFAA710AA7E}"/>
    <cellStyle name="20% - Accent5 16 5 6" xfId="41937" xr:uid="{AE4CB654-9F32-4C5E-9631-F3BA5EB9FEA7}"/>
    <cellStyle name="20% - Accent5 16 6" xfId="4738" xr:uid="{27AD02FD-58FF-45A6-BF34-CB7CAC719D0F}"/>
    <cellStyle name="20% - Accent5 16 6 2" xfId="7794" xr:uid="{9240AB96-541F-4B4C-934A-F20BEA81B9F2}"/>
    <cellStyle name="20% - Accent5 16 6 2 2" xfId="19232" xr:uid="{2F3000A4-586F-427E-9E02-B9048E8C349C}"/>
    <cellStyle name="20% - Accent5 16 6 2 3" xfId="30081" xr:uid="{4BA1C282-4D83-4EE1-A06F-F15A70379659}"/>
    <cellStyle name="20% - Accent5 16 6 2 4" xfId="45355" xr:uid="{897D2AFE-C076-4054-9552-094EC902CC1B}"/>
    <cellStyle name="20% - Accent5 16 6 3" xfId="16176" xr:uid="{BEF6E670-A3E6-4406-BE68-7E7E4A128357}"/>
    <cellStyle name="20% - Accent5 16 6 4" xfId="27025" xr:uid="{2BE925CF-1C14-42E9-A318-F3FF1A3B5E72}"/>
    <cellStyle name="20% - Accent5 16 6 5" xfId="42299" xr:uid="{5DC0DF71-768B-49EA-AB34-321D99AAB5B2}"/>
    <cellStyle name="20% - Accent5 16 7" xfId="5105" xr:uid="{4F9FF1FB-1723-4587-8B5E-618940520013}"/>
    <cellStyle name="20% - Accent5 16 7 2" xfId="16543" xr:uid="{163D601A-6262-4C8B-8E55-E56DE22BAA4F}"/>
    <cellStyle name="20% - Accent5 16 7 3" xfId="27392" xr:uid="{16BEE0BB-99DA-4DEB-8B00-55D2A91CF30A}"/>
    <cellStyle name="20% - Accent5 16 7 4" xfId="42666" xr:uid="{6419475C-E4A6-4E71-905C-A57BEEC9BF2F}"/>
    <cellStyle name="20% - Accent5 16 8" xfId="13487" xr:uid="{228F6988-7FBC-40E9-857F-E78119E36D59}"/>
    <cellStyle name="20% - Accent5 16 9" xfId="24336" xr:uid="{F4C41ECA-B811-4A87-A6EF-DB93B42E831F}"/>
    <cellStyle name="20% - Accent5 17" xfId="1434" xr:uid="{155F7EB8-4646-4B7C-A55A-4966F729BCE0}"/>
    <cellStyle name="20% - Accent5 18" xfId="1435" xr:uid="{3F9D6B13-E119-4E06-924A-DC3793D6896F}"/>
    <cellStyle name="20% - Accent5 19" xfId="1436" xr:uid="{312C2C28-F615-4795-941E-01BBE69F344A}"/>
    <cellStyle name="20% - Accent5 2" xfId="301" xr:uid="{C6A4BAF6-39E6-4DE1-A260-935DB27557F2}"/>
    <cellStyle name="20% - Accent5 2 10" xfId="4739" xr:uid="{1A744F57-EFEA-49D8-BF4B-0690AFFB3FF5}"/>
    <cellStyle name="20% - Accent5 2 10 2" xfId="7795" xr:uid="{318D9C59-C2B3-4361-801C-5C5DD821DAB8}"/>
    <cellStyle name="20% - Accent5 2 10 2 2" xfId="19233" xr:uid="{FA615154-1523-439D-BEFB-D29F5020E69E}"/>
    <cellStyle name="20% - Accent5 2 10 2 3" xfId="30082" xr:uid="{87A8A01A-2E7A-4384-9F1C-F87ACACD07A0}"/>
    <cellStyle name="20% - Accent5 2 10 2 4" xfId="45356" xr:uid="{21617D79-8A29-4492-9A82-4B94776F516E}"/>
    <cellStyle name="20% - Accent5 2 10 3" xfId="16177" xr:uid="{3FC4EF0A-6D1F-484A-95BF-41CADC77A0B6}"/>
    <cellStyle name="20% - Accent5 2 10 4" xfId="27026" xr:uid="{82016D44-A8A1-4ABB-8293-4E6B75A69D2B}"/>
    <cellStyle name="20% - Accent5 2 10 5" xfId="42300" xr:uid="{F619B87D-18E0-4A21-B73F-8119AD3059FC}"/>
    <cellStyle name="20% - Accent5 2 11" xfId="5106" xr:uid="{2729D0EA-098F-45E7-B07A-973551D92165}"/>
    <cellStyle name="20% - Accent5 2 11 2" xfId="16544" xr:uid="{35DFEDE9-ABF0-485B-A285-8235D44BE567}"/>
    <cellStyle name="20% - Accent5 2 11 3" xfId="27393" xr:uid="{1EA116FB-F4F7-4071-88C5-30AAE304C170}"/>
    <cellStyle name="20% - Accent5 2 11 4" xfId="42667" xr:uid="{4768DFA5-58A6-4B62-BAF1-38E710DF0B53}"/>
    <cellStyle name="20% - Accent5 2 12" xfId="8427" xr:uid="{EC238F77-39C1-4DF6-AAB2-4120B1593959}"/>
    <cellStyle name="20% - Accent5 2 12 2" xfId="19574" xr:uid="{773E98FF-B6A8-4273-BF45-FDBF2B3DFF08}"/>
    <cellStyle name="20% - Accent5 2 13" xfId="13488" xr:uid="{04CDBE85-112F-4356-8424-54E12AE309FB}"/>
    <cellStyle name="20% - Accent5 2 14" xfId="24337" xr:uid="{17940069-EA6D-46D9-A38E-78368B578F17}"/>
    <cellStyle name="20% - Accent5 2 15" xfId="30429" xr:uid="{2AE28943-8DBC-459B-BD50-02C7EEEA6A83}"/>
    <cellStyle name="20% - Accent5 2 16" xfId="39611" xr:uid="{48FC95F8-C04F-4244-AF27-3F50832E2B36}"/>
    <cellStyle name="20% - Accent5 2 2" xfId="1437" xr:uid="{467BEDF4-728B-419D-8EE9-720E94A1CD82}"/>
    <cellStyle name="20% - Accent5 2 2 2" xfId="8548" xr:uid="{B9581E7C-6136-4AD0-95F2-734D1E7739FA}"/>
    <cellStyle name="20% - Accent5 2 2 2 2" xfId="8707" xr:uid="{63A3F1F5-975F-4DAC-9637-AA6D3086935A}"/>
    <cellStyle name="20% - Accent5 2 2 2 2 2" xfId="19851" xr:uid="{B862281C-1BE0-44A8-9574-82A39226E528}"/>
    <cellStyle name="20% - Accent5 2 2 2 3" xfId="8905" xr:uid="{BC4681C2-FC6F-4964-8E0D-8518E9080F60}"/>
    <cellStyle name="20% - Accent5 2 2 2 3 2" xfId="20049" xr:uid="{B4C81703-19CF-4EA7-8DED-0A99CED59FCF}"/>
    <cellStyle name="20% - Accent5 2 2 2 4" xfId="19693" xr:uid="{AB94365A-3EE5-4404-87AE-4D6133B8C489}"/>
    <cellStyle name="20% - Accent5 2 2 3" xfId="8628" xr:uid="{551313DE-A481-4AC3-837B-ABCA71484C17}"/>
    <cellStyle name="20% - Accent5 2 2 3 2" xfId="19772" xr:uid="{7CA8B06D-CAD7-4486-98A2-323A02382F31}"/>
    <cellStyle name="20% - Accent5 2 2 4" xfId="8826" xr:uid="{A9FD7F78-698C-4449-8C7B-2AD47896E54A}"/>
    <cellStyle name="20% - Accent5 2 2 4 2" xfId="19970" xr:uid="{DE9892FB-4964-4184-9A40-F653E299B29D}"/>
    <cellStyle name="20% - Accent5 2 2 5" xfId="8468" xr:uid="{8FFD9BC0-031E-468C-BD33-073ED656CDEC}"/>
    <cellStyle name="20% - Accent5 2 2 5 2" xfId="19614" xr:uid="{91AA13FB-67D5-45B0-8D66-16328D7AC263}"/>
    <cellStyle name="20% - Accent5 2 3" xfId="1438" xr:uid="{6284F5C7-1077-44E4-BDFB-6D96FB9A42E7}"/>
    <cellStyle name="20% - Accent5 2 3 2" xfId="8667" xr:uid="{3CFDBA09-9D12-4F5E-86B9-C1489F4A175C}"/>
    <cellStyle name="20% - Accent5 2 3 2 2" xfId="19811" xr:uid="{0285761E-EBC3-4E48-90CD-DEEBEDDA6DD0}"/>
    <cellStyle name="20% - Accent5 2 3 3" xfId="8865" xr:uid="{DB6B1954-FB3F-4EF9-98C4-73336C65B449}"/>
    <cellStyle name="20% - Accent5 2 3 3 2" xfId="20009" xr:uid="{5EADF73C-2351-4C57-8C90-A7455449C1F6}"/>
    <cellStyle name="20% - Accent5 2 3 4" xfId="8507" xr:uid="{825067A7-D07E-47FF-AC47-DACD26605993}"/>
    <cellStyle name="20% - Accent5 2 3 4 2" xfId="19653" xr:uid="{0EA2811D-9759-4FF9-8EE3-3A18EC01C137}"/>
    <cellStyle name="20% - Accent5 2 4" xfId="1439" xr:uid="{71BCDDE5-FFF3-492F-ACF6-6C9E2215DCB1}"/>
    <cellStyle name="20% - Accent5 2 4 2" xfId="8944" xr:uid="{2A627E9E-2705-4DD0-9A5F-7E26B8368CC9}"/>
    <cellStyle name="20% - Accent5 2 4 2 2" xfId="20088" xr:uid="{ADE073D0-FC4C-4CD3-887D-B769C0151636}"/>
    <cellStyle name="20% - Accent5 2 4 3" xfId="8746" xr:uid="{D9B3A694-2AA1-4866-B2B6-DA65EC757C59}"/>
    <cellStyle name="20% - Accent5 2 4 3 2" xfId="19890" xr:uid="{66C60B23-D987-4CA7-9F6D-4C2781E36DD5}"/>
    <cellStyle name="20% - Accent5 2 5" xfId="1440" xr:uid="{C1A9AA2D-A706-4C24-B73A-01CE49BCB012}"/>
    <cellStyle name="20% - Accent5 2 5 2" xfId="8587" xr:uid="{984813A7-070E-4AA2-BF39-A2A6B04AC915}"/>
    <cellStyle name="20% - Accent5 2 5 2 2" xfId="19732" xr:uid="{0A7BBF09-BD14-4486-A082-C065D5F052AE}"/>
    <cellStyle name="20% - Accent5 2 6" xfId="2360" xr:uid="{12C75DAB-DC24-4D54-8CA2-062D961CA0C9}"/>
    <cellStyle name="20% - Accent5 2 6 2" xfId="3341" xr:uid="{D8A418A5-DFF2-466E-ACFD-E15508E9806F}"/>
    <cellStyle name="20% - Accent5 2 6 2 2" xfId="6579" xr:uid="{354A6569-99E3-4639-99DE-5C2E07CFADD2}"/>
    <cellStyle name="20% - Accent5 2 6 2 2 2" xfId="9603" xr:uid="{F168FDB1-4D83-48A7-9DBC-BEBFCB1ECFC7}"/>
    <cellStyle name="20% - Accent5 2 6 2 2 2 2" xfId="20745" xr:uid="{1D9E83E3-DC24-4425-ADBE-DE05BED0592D}"/>
    <cellStyle name="20% - Accent5 2 6 2 2 2 3" xfId="38513" xr:uid="{BE48C138-5924-45A0-B737-BE6B77691BA2}"/>
    <cellStyle name="20% - Accent5 2 6 2 2 3" xfId="18017" xr:uid="{CDC28FF8-6281-4A1D-BF6B-58085C3E5CD4}"/>
    <cellStyle name="20% - Accent5 2 6 2 2 4" xfId="28866" xr:uid="{651A88C9-653E-45CE-97DE-1002297EAAAD}"/>
    <cellStyle name="20% - Accent5 2 6 2 2 5" xfId="34546" xr:uid="{058BADC1-A673-4AB1-A0A5-5F6A24916213}"/>
    <cellStyle name="20% - Accent5 2 6 2 2 6" xfId="44140" xr:uid="{54F728D7-5BDD-4E03-8F5C-56373249A4BF}"/>
    <cellStyle name="20% - Accent5 2 6 2 3" xfId="9604" xr:uid="{13506F77-9F7E-455B-8FF0-240BC21A5A05}"/>
    <cellStyle name="20% - Accent5 2 6 2 3 2" xfId="20746" xr:uid="{598533F6-D852-4E88-A82A-915DA9E3A0EA}"/>
    <cellStyle name="20% - Accent5 2 6 2 3 3" xfId="36532" xr:uid="{B1D394DD-81F7-4E18-B290-8E102EAAA817}"/>
    <cellStyle name="20% - Accent5 2 6 2 4" xfId="14961" xr:uid="{E95507D9-B033-45B3-96D7-030DC46BDE09}"/>
    <cellStyle name="20% - Accent5 2 6 2 5" xfId="25810" xr:uid="{93149FCA-FDFA-4F5F-966B-585AEE8D66DF}"/>
    <cellStyle name="20% - Accent5 2 6 2 6" xfId="31960" xr:uid="{43333BAA-AC11-4937-AB9B-D15E7B7F0759}"/>
    <cellStyle name="20% - Accent5 2 6 2 7" xfId="41084" xr:uid="{4BA55DE5-C03C-4D87-B0AF-942D9B1A2934}"/>
    <cellStyle name="20% - Accent5 2 6 3" xfId="5599" xr:uid="{F083B5C3-E3C4-43B0-80AE-D1843079ADF1}"/>
    <cellStyle name="20% - Accent5 2 6 3 2" xfId="9605" xr:uid="{ADE3BDF3-BAAC-426B-B08B-3F30FE12D2C5}"/>
    <cellStyle name="20% - Accent5 2 6 3 2 2" xfId="20747" xr:uid="{180300B0-A582-4F35-BB0A-4936FF1D027C}"/>
    <cellStyle name="20% - Accent5 2 6 3 2 3" xfId="37950" xr:uid="{E7F83DD2-7AEB-47E1-85A8-3AC30FEA7E27}"/>
    <cellStyle name="20% - Accent5 2 6 3 3" xfId="17037" xr:uid="{314706C2-FBBB-4E6C-8EEB-D134E67B4526}"/>
    <cellStyle name="20% - Accent5 2 6 3 4" xfId="27886" xr:uid="{C5F5CAA4-F00B-4E0B-99D7-2C57770AFFC1}"/>
    <cellStyle name="20% - Accent5 2 6 3 5" xfId="33995" xr:uid="{3FA51D7E-E2B7-4765-A0FD-C42EFE037986}"/>
    <cellStyle name="20% - Accent5 2 6 3 6" xfId="43160" xr:uid="{5180E84A-077B-4FE0-A2B3-9A0B0B830204}"/>
    <cellStyle name="20% - Accent5 2 6 4" xfId="8785" xr:uid="{77FD5633-C6A4-4B64-B9D7-7B3A391FD8E9}"/>
    <cellStyle name="20% - Accent5 2 6 4 2" xfId="19929" xr:uid="{C5A68B13-4A18-4C2A-AC23-7A951E45121A}"/>
    <cellStyle name="20% - Accent5 2 6 4 3" xfId="35967" xr:uid="{B6F19031-8411-484D-ACDD-7EA199A152D1}"/>
    <cellStyle name="20% - Accent5 2 6 5" xfId="13981" xr:uid="{E48DBD10-DB06-4AA2-B2C6-59D7AB5D4009}"/>
    <cellStyle name="20% - Accent5 2 6 6" xfId="24830" xr:uid="{BDD5A948-3917-46CF-8C37-CB8356C522B6}"/>
    <cellStyle name="20% - Accent5 2 6 7" xfId="30980" xr:uid="{0377A625-DC5A-44BD-BFFB-5AA79C5E18CF}"/>
    <cellStyle name="20% - Accent5 2 6 8" xfId="40104" xr:uid="{0E409972-2D3B-494F-AA1E-7E0F6CCF9E7F}"/>
    <cellStyle name="20% - Accent5 2 7" xfId="2848" xr:uid="{09462A50-0DB3-4D8B-9751-AF6E5728E492}"/>
    <cellStyle name="20% - Accent5 2 7 2" xfId="6086" xr:uid="{8B2F18E1-CC2B-459A-BF0D-F2589EF6CC71}"/>
    <cellStyle name="20% - Accent5 2 7 2 2" xfId="9606" xr:uid="{B65DA285-88D4-4025-9390-4FB786DD14CC}"/>
    <cellStyle name="20% - Accent5 2 7 2 2 2" xfId="20748" xr:uid="{79BFA760-3C21-45D5-8303-6FD9D9D9C1B7}"/>
    <cellStyle name="20% - Accent5 2 7 2 2 3" xfId="38514" xr:uid="{5B6406CE-B7A1-44BD-8B97-90DAEDA2B2EC}"/>
    <cellStyle name="20% - Accent5 2 7 2 3" xfId="17524" xr:uid="{BFA3EDF0-266D-4CEC-9832-1CB71AE90349}"/>
    <cellStyle name="20% - Accent5 2 7 2 4" xfId="28373" xr:uid="{DFE216CA-ECAA-4A3E-B84D-2EC9BDB03908}"/>
    <cellStyle name="20% - Accent5 2 7 2 5" xfId="34547" xr:uid="{BED097C8-D784-4632-8173-BEDA71DAB99D}"/>
    <cellStyle name="20% - Accent5 2 7 2 6" xfId="43647" xr:uid="{77767B10-125B-427E-9209-ED38D9019C3F}"/>
    <cellStyle name="20% - Accent5 2 7 3" xfId="9607" xr:uid="{B18730E5-814C-4CB7-93CB-F42B43E242B2}"/>
    <cellStyle name="20% - Accent5 2 7 3 2" xfId="20749" xr:uid="{E78F4D17-817A-4C53-9B92-744E55EA5EF2}"/>
    <cellStyle name="20% - Accent5 2 7 3 3" xfId="36533" xr:uid="{4040C81C-5263-4D40-837D-18DF4812F1B5}"/>
    <cellStyle name="20% - Accent5 2 7 4" xfId="14468" xr:uid="{802D1C9C-81E5-4B1D-9B3B-03DB4A4B9EE5}"/>
    <cellStyle name="20% - Accent5 2 7 5" xfId="25317" xr:uid="{62CE4110-CDC8-4316-8C6E-7138F42A45AE}"/>
    <cellStyle name="20% - Accent5 2 7 6" xfId="31467" xr:uid="{B668DC14-3CBB-471C-8D97-95ADC0DA7DF8}"/>
    <cellStyle name="20% - Accent5 2 7 7" xfId="40591" xr:uid="{F1D74AFC-BEAB-462F-9186-6CE218CCCE07}"/>
    <cellStyle name="20% - Accent5 2 8" xfId="3829" xr:uid="{17A694AC-B028-4FA5-A0E6-AF0394FA10B6}"/>
    <cellStyle name="20% - Accent5 2 8 2" xfId="7068" xr:uid="{A9C0C4E9-691B-4452-8FD9-73A7AA909306}"/>
    <cellStyle name="20% - Accent5 2 8 2 2" xfId="18506" xr:uid="{871BC37F-B359-4E2F-A6F3-1A4FFAF251E8}"/>
    <cellStyle name="20% - Accent5 2 8 2 3" xfId="29355" xr:uid="{F89C9192-DBC2-49C8-9343-CA83F06BCFAE}"/>
    <cellStyle name="20% - Accent5 2 8 2 4" xfId="37578" xr:uid="{810E16FE-BBEE-4C4E-A1F8-F9E0A28E1557}"/>
    <cellStyle name="20% - Accent5 2 8 2 5" xfId="44629" xr:uid="{99A0D22A-6F11-4429-B6CF-D0E249924C6C}"/>
    <cellStyle name="20% - Accent5 2 8 3" xfId="15450" xr:uid="{968A8DDB-AEC7-4A26-AC00-FE80C01B37DC}"/>
    <cellStyle name="20% - Accent5 2 8 4" xfId="26299" xr:uid="{45253223-EFF4-43AE-94D7-282DAF74F47A}"/>
    <cellStyle name="20% - Accent5 2 8 5" xfId="32737" xr:uid="{E3AE57AA-F852-43C7-BDE2-F4C5FD4FC25E}"/>
    <cellStyle name="20% - Accent5 2 8 6" xfId="41573" xr:uid="{FDC4FE8D-777B-4743-A7C2-C650FC1B29C1}"/>
    <cellStyle name="20% - Accent5 2 9" xfId="4377" xr:uid="{5AA7D2C7-1921-4154-90F8-B88D905CEF41}"/>
    <cellStyle name="20% - Accent5 2 9 2" xfId="7433" xr:uid="{7129F985-9810-410C-BD19-5C1B607B3636}"/>
    <cellStyle name="20% - Accent5 2 9 2 2" xfId="18871" xr:uid="{3AF6F84E-D9A4-4FDF-B47A-865EBAA22248}"/>
    <cellStyle name="20% - Accent5 2 9 2 3" xfId="29720" xr:uid="{978ACC24-28A5-429B-BB1A-8135A79056FE}"/>
    <cellStyle name="20% - Accent5 2 9 2 4" xfId="44994" xr:uid="{4A747640-6912-4D10-BEA9-7C205EDDA319}"/>
    <cellStyle name="20% - Accent5 2 9 3" xfId="15815" xr:uid="{A464D47B-183C-46A0-BFC8-0016FA1B9CB0}"/>
    <cellStyle name="20% - Accent5 2 9 4" xfId="26664" xr:uid="{8494FF2F-9211-4155-8037-EE641AB89B29}"/>
    <cellStyle name="20% - Accent5 2 9 5" xfId="35597" xr:uid="{CDF86B2E-BD5D-441F-BF70-2D6E2F9997A7}"/>
    <cellStyle name="20% - Accent5 2 9 6" xfId="41938" xr:uid="{DAD2D213-E42D-4386-9603-DC3EBF584DC2}"/>
    <cellStyle name="20% - Accent5 20" xfId="1441" xr:uid="{69DB0CB8-7C29-41B4-8B9C-3C473EBA5613}"/>
    <cellStyle name="20% - Accent5 21" xfId="1442" xr:uid="{3B22FB82-82AE-49F3-88FE-0763FAED8890}"/>
    <cellStyle name="20% - Accent5 22" xfId="8111" xr:uid="{55519340-A49A-4D65-8564-D71D258784FA}"/>
    <cellStyle name="20% - Accent5 23" xfId="8112" xr:uid="{6C34850A-3529-4F97-AB20-53300E77A5EA}"/>
    <cellStyle name="20% - Accent5 24" xfId="8389" xr:uid="{D8FF2DC8-45B5-41D8-86D9-AF650C1C2624}"/>
    <cellStyle name="20% - Accent5 24 2" xfId="19561" xr:uid="{7F98D809-BA42-4998-9774-58DCEA54AB03}"/>
    <cellStyle name="20% - Accent5 25" xfId="117" xr:uid="{C9D0C9FF-9AAB-4D22-9E0D-381FA4622AFE}"/>
    <cellStyle name="20% - Accent5 3" xfId="302" xr:uid="{32E3A747-DA85-42E9-95FD-C14599508C91}"/>
    <cellStyle name="20% - Accent5 3 10" xfId="24338" xr:uid="{8FB29D0F-6398-43E4-B7B7-106598F600B9}"/>
    <cellStyle name="20% - Accent5 3 11" xfId="30430" xr:uid="{B5A849FD-632B-4CB2-B4A8-4067012FE346}"/>
    <cellStyle name="20% - Accent5 3 12" xfId="39612" xr:uid="{EED2B563-6E62-4D89-91F4-23FAFD5B870E}"/>
    <cellStyle name="20% - Accent5 3 2" xfId="2361" xr:uid="{1C139C74-4CEE-4A18-9E6B-0C93904EAB49}"/>
    <cellStyle name="20% - Accent5 3 2 2" xfId="3342" xr:uid="{54C56EA9-6DA1-4EC6-918A-6114CABB5E57}"/>
    <cellStyle name="20% - Accent5 3 2 2 2" xfId="6580" xr:uid="{E0C5C442-1154-4893-91D1-DE75A90160C6}"/>
    <cellStyle name="20% - Accent5 3 2 2 2 2" xfId="8720" xr:uid="{D1CF977C-C5F4-47C5-868E-65B24C039A73}"/>
    <cellStyle name="20% - Accent5 3 2 2 2 2 2" xfId="19864" xr:uid="{7792331A-4424-40A0-9C83-9079CE6EB146}"/>
    <cellStyle name="20% - Accent5 3 2 2 2 2 3" xfId="38515" xr:uid="{6D3A440F-4317-4A24-A9C0-1C515E9BB729}"/>
    <cellStyle name="20% - Accent5 3 2 2 2 3" xfId="18018" xr:uid="{35BB0082-CBB7-4FFD-95FD-D0591C9E052A}"/>
    <cellStyle name="20% - Accent5 3 2 2 2 4" xfId="28867" xr:uid="{BD019D40-B49C-47AC-8F73-2C7CBCA97A9A}"/>
    <cellStyle name="20% - Accent5 3 2 2 2 5" xfId="34548" xr:uid="{60B17CCF-CD74-4FE1-A9C7-5C641599D14F}"/>
    <cellStyle name="20% - Accent5 3 2 2 2 6" xfId="44141" xr:uid="{E6172433-FA4F-4895-AD32-267D0D8C8DF6}"/>
    <cellStyle name="20% - Accent5 3 2 2 3" xfId="8918" xr:uid="{778F6BA9-9D52-461A-B0A1-4E2AA138AA9A}"/>
    <cellStyle name="20% - Accent5 3 2 2 3 2" xfId="20062" xr:uid="{97E2F3F9-B3A6-45F2-A235-F9153DD2C0C7}"/>
    <cellStyle name="20% - Accent5 3 2 2 3 3" xfId="36534" xr:uid="{2B52EC9F-3A50-4B11-8A9B-114442BDAD43}"/>
    <cellStyle name="20% - Accent5 3 2 2 4" xfId="8561" xr:uid="{1BFD33B4-3A35-45C0-A0FF-F1C12AF35028}"/>
    <cellStyle name="20% - Accent5 3 2 2 4 2" xfId="19706" xr:uid="{05D1070E-E41A-4F9C-99EB-9A41F35E8D04}"/>
    <cellStyle name="20% - Accent5 3 2 2 5" xfId="14962" xr:uid="{CD0266A6-B9BE-4AF2-BDB0-B921AABAAB23}"/>
    <cellStyle name="20% - Accent5 3 2 2 6" xfId="25811" xr:uid="{C44FE047-A0D9-4372-87DC-26459681DBDE}"/>
    <cellStyle name="20% - Accent5 3 2 2 7" xfId="31961" xr:uid="{C199AC50-1030-4161-A59F-3624C08AA7C1}"/>
    <cellStyle name="20% - Accent5 3 2 2 8" xfId="41085" xr:uid="{162CB9B6-326A-40D7-AA20-E4771645C638}"/>
    <cellStyle name="20% - Accent5 3 2 3" xfId="5600" xr:uid="{84DA1C00-6568-4E95-A7AD-583D6C714D0A}"/>
    <cellStyle name="20% - Accent5 3 2 3 2" xfId="8641" xr:uid="{791679D9-E80E-4D50-8E70-180C9CF17371}"/>
    <cellStyle name="20% - Accent5 3 2 3 2 2" xfId="19785" xr:uid="{70523992-5D8B-4A3F-A8A9-C73891028FCD}"/>
    <cellStyle name="20% - Accent5 3 2 3 2 3" xfId="37951" xr:uid="{2278ED85-5ED6-4073-83A6-E1F5B68B4B9A}"/>
    <cellStyle name="20% - Accent5 3 2 3 3" xfId="17038" xr:uid="{A2576610-FB2D-4073-B5F0-ACDB2AB55CC0}"/>
    <cellStyle name="20% - Accent5 3 2 3 4" xfId="27887" xr:uid="{DC3C45EB-4ACE-4766-A3E0-425482E89D6D}"/>
    <cellStyle name="20% - Accent5 3 2 3 5" xfId="33996" xr:uid="{573DBFC4-8309-40A4-A7B5-1BC017A72266}"/>
    <cellStyle name="20% - Accent5 3 2 3 6" xfId="43161" xr:uid="{9BEB7BE4-2E99-49C1-BBDD-1C6B1C602FF0}"/>
    <cellStyle name="20% - Accent5 3 2 4" xfId="8839" xr:uid="{6C6E188F-377C-4649-94CC-F0B2EDF309A1}"/>
    <cellStyle name="20% - Accent5 3 2 4 2" xfId="19983" xr:uid="{F815D88B-B213-4339-9364-51167FE5E890}"/>
    <cellStyle name="20% - Accent5 3 2 4 3" xfId="35968" xr:uid="{C0C03F14-2928-4ABB-9B34-EB8D6826F16C}"/>
    <cellStyle name="20% - Accent5 3 2 5" xfId="8481" xr:uid="{25201C05-0AE4-4C50-A2A7-50D1B360A6EF}"/>
    <cellStyle name="20% - Accent5 3 2 5 2" xfId="19627" xr:uid="{A8FB9CE8-AD9D-4898-A78E-4A2FCDF4AF97}"/>
    <cellStyle name="20% - Accent5 3 2 6" xfId="13982" xr:uid="{E5C84552-526C-4338-95C3-5461EBD16DCD}"/>
    <cellStyle name="20% - Accent5 3 2 7" xfId="24831" xr:uid="{698D2E86-53F7-475F-AB4C-E055A3FB252F}"/>
    <cellStyle name="20% - Accent5 3 2 8" xfId="30981" xr:uid="{77BECBD2-D253-4753-8EF4-4BDBA8282FE4}"/>
    <cellStyle name="20% - Accent5 3 2 9" xfId="40105" xr:uid="{8AA6D2C0-FD98-4A2D-A3B7-5704587EAA74}"/>
    <cellStyle name="20% - Accent5 3 3" xfId="2849" xr:uid="{31B326D8-0AC0-492C-A5DB-034AF732801C}"/>
    <cellStyle name="20% - Accent5 3 3 2" xfId="6087" xr:uid="{46EEB703-6448-4CE6-AFFB-5517F0A2A181}"/>
    <cellStyle name="20% - Accent5 3 3 2 2" xfId="8680" xr:uid="{E471C558-DE19-467D-901B-14954351A0F8}"/>
    <cellStyle name="20% - Accent5 3 3 2 2 2" xfId="19824" xr:uid="{FD3A0A55-6F78-45A1-9DD9-681DFE4AF3AB}"/>
    <cellStyle name="20% - Accent5 3 3 2 2 3" xfId="38516" xr:uid="{D01382BD-355C-4812-8826-7719CB6CD1D5}"/>
    <cellStyle name="20% - Accent5 3 3 2 3" xfId="17525" xr:uid="{B09490D2-6A0A-478C-89D2-5370383B3721}"/>
    <cellStyle name="20% - Accent5 3 3 2 4" xfId="28374" xr:uid="{C6C0EFA5-882C-46A4-8A96-D3BC6B495C6D}"/>
    <cellStyle name="20% - Accent5 3 3 2 5" xfId="34549" xr:uid="{2961F27E-4BA2-4F6E-B4A9-4D4CC972589F}"/>
    <cellStyle name="20% - Accent5 3 3 2 6" xfId="43648" xr:uid="{D147F878-667F-454E-9000-4E988E976781}"/>
    <cellStyle name="20% - Accent5 3 3 3" xfId="8878" xr:uid="{8001FFCD-6428-495B-98DC-731E77B1DCCD}"/>
    <cellStyle name="20% - Accent5 3 3 3 2" xfId="20022" xr:uid="{17A5CF35-6929-45DE-AF22-D8A024E0DFF8}"/>
    <cellStyle name="20% - Accent5 3 3 3 3" xfId="36535" xr:uid="{8B4D1730-96B9-4BED-935B-9703DB763DF3}"/>
    <cellStyle name="20% - Accent5 3 3 4" xfId="8520" xr:uid="{07CC5DF0-08EB-42E9-A2B4-DEC922D70D7F}"/>
    <cellStyle name="20% - Accent5 3 3 4 2" xfId="19666" xr:uid="{2ECE0BB1-9D6E-4F36-B5B4-E8F2AB6C0AB2}"/>
    <cellStyle name="20% - Accent5 3 3 5" xfId="14469" xr:uid="{745590A0-1060-49FE-A566-A6BF2BF142E5}"/>
    <cellStyle name="20% - Accent5 3 3 6" xfId="25318" xr:uid="{72EAD928-8FA0-4DF0-827A-62480C7B2F9B}"/>
    <cellStyle name="20% - Accent5 3 3 7" xfId="31468" xr:uid="{C01773F3-739C-44D3-968E-D60D9096E7A8}"/>
    <cellStyle name="20% - Accent5 3 3 8" xfId="40592" xr:uid="{30B69B97-5B60-4C2D-9042-41F034A55C00}"/>
    <cellStyle name="20% - Accent5 3 4" xfId="3830" xr:uid="{B8D215C4-E19D-4D94-81FC-8C76E1EAD03D}"/>
    <cellStyle name="20% - Accent5 3 4 2" xfId="7069" xr:uid="{689227E5-4CA2-444F-BEB7-D1B7AF7D15CC}"/>
    <cellStyle name="20% - Accent5 3 4 2 2" xfId="8957" xr:uid="{6643FA16-5072-4397-89F5-BCB0F2F8EB36}"/>
    <cellStyle name="20% - Accent5 3 4 2 2 2" xfId="20101" xr:uid="{1BC8C622-964F-43C9-A5FF-B0562D51CD22}"/>
    <cellStyle name="20% - Accent5 3 4 2 3" xfId="18507" xr:uid="{D149DAF5-5CBC-4FBC-9691-C89F2B78DBEE}"/>
    <cellStyle name="20% - Accent5 3 4 2 4" xfId="29356" xr:uid="{1096E8DF-459A-4810-B12F-1F2972372CE3}"/>
    <cellStyle name="20% - Accent5 3 4 2 5" xfId="37592" xr:uid="{A1D04784-B45F-434D-A7C2-EA0F2D387643}"/>
    <cellStyle name="20% - Accent5 3 4 2 6" xfId="44630" xr:uid="{3CE2EB20-0113-4084-B1A4-F65B019D7355}"/>
    <cellStyle name="20% - Accent5 3 4 3" xfId="8759" xr:uid="{29E94EAF-134F-4263-B6C9-43298E4000CC}"/>
    <cellStyle name="20% - Accent5 3 4 3 2" xfId="19903" xr:uid="{12AAB2B3-6C63-4319-842F-DB6825931C01}"/>
    <cellStyle name="20% - Accent5 3 4 4" xfId="15451" xr:uid="{0DDC58D8-7BF9-4A66-A4C1-F68F4B241089}"/>
    <cellStyle name="20% - Accent5 3 4 5" xfId="26300" xr:uid="{2072F665-CCAF-4E35-AFB5-2591955EE443}"/>
    <cellStyle name="20% - Accent5 3 4 6" xfId="32738" xr:uid="{1834EA12-21F9-4830-B494-ECC2376DBEFB}"/>
    <cellStyle name="20% - Accent5 3 4 7" xfId="41574" xr:uid="{F4A01581-79DB-453F-BE08-EA75B950891B}"/>
    <cellStyle name="20% - Accent5 3 5" xfId="4378" xr:uid="{D865F822-94CC-4090-A27C-71496C6A15FE}"/>
    <cellStyle name="20% - Accent5 3 5 2" xfId="7434" xr:uid="{1292D254-FE73-4BE6-86CA-B02326C39745}"/>
    <cellStyle name="20% - Accent5 3 5 2 2" xfId="18872" xr:uid="{6DEA901C-E89F-4688-BA9C-2DCDC0694A56}"/>
    <cellStyle name="20% - Accent5 3 5 2 3" xfId="29721" xr:uid="{1E442C1E-C320-4E0C-911B-CD089A5DA823}"/>
    <cellStyle name="20% - Accent5 3 5 2 4" xfId="44995" xr:uid="{8990CB81-8FEC-41B7-8B9D-A20B6EFD6CFD}"/>
    <cellStyle name="20% - Accent5 3 5 3" xfId="8600" xr:uid="{BD4757D1-D626-48AC-8C53-9B20DE6F55BF}"/>
    <cellStyle name="20% - Accent5 3 5 3 2" xfId="19745" xr:uid="{9BBC6FCC-2358-4BC9-BCC6-51C65BF1620A}"/>
    <cellStyle name="20% - Accent5 3 5 4" xfId="15816" xr:uid="{0F5EB732-2BC6-4F8D-8917-E379C000E1AE}"/>
    <cellStyle name="20% - Accent5 3 5 5" xfId="26665" xr:uid="{A6570966-4422-4614-B3AB-A24F1DEE5A04}"/>
    <cellStyle name="20% - Accent5 3 5 6" xfId="35611" xr:uid="{8097434D-47A9-4CAB-85F9-46BBD585A67E}"/>
    <cellStyle name="20% - Accent5 3 5 7" xfId="41939" xr:uid="{AD35BAD8-AD7F-41F0-9A33-096E8487AF4A}"/>
    <cellStyle name="20% - Accent5 3 6" xfId="4740" xr:uid="{B68AE634-B4E2-427B-B18D-0E95D5FB350D}"/>
    <cellStyle name="20% - Accent5 3 6 2" xfId="7796" xr:uid="{7A7C218B-CC02-4C7C-9210-04A5E4A6F123}"/>
    <cellStyle name="20% - Accent5 3 6 2 2" xfId="19234" xr:uid="{FFECF0E0-E215-4CEA-A040-DA08F337A5E0}"/>
    <cellStyle name="20% - Accent5 3 6 2 3" xfId="30083" xr:uid="{90363204-CD05-4C60-B132-F19E4B7E9CDE}"/>
    <cellStyle name="20% - Accent5 3 6 2 4" xfId="45357" xr:uid="{5027F8E9-9A0B-4D78-96B8-21680929DFA8}"/>
    <cellStyle name="20% - Accent5 3 6 3" xfId="8798" xr:uid="{6096EB18-C1DC-42F7-B45B-2D1F3A06AA80}"/>
    <cellStyle name="20% - Accent5 3 6 3 2" xfId="19942" xr:uid="{6B3E6FF2-52B0-4E7D-AB25-20942A943117}"/>
    <cellStyle name="20% - Accent5 3 6 4" xfId="16178" xr:uid="{95764C21-1203-4ABF-B985-AA520E4814DD}"/>
    <cellStyle name="20% - Accent5 3 6 5" xfId="27027" xr:uid="{FEC000DE-6ED2-49D6-AD3B-26D671B5EDE5}"/>
    <cellStyle name="20% - Accent5 3 6 6" xfId="42301" xr:uid="{47DCBD95-AD80-4FD5-9EB0-EF9AF998A31F}"/>
    <cellStyle name="20% - Accent5 3 7" xfId="5107" xr:uid="{1E2485E8-3C87-4AC4-ADC3-FA3B5B682253}"/>
    <cellStyle name="20% - Accent5 3 7 2" xfId="16545" xr:uid="{25D0AC5E-1BCB-4FEE-BE15-BC0CCEF55AAF}"/>
    <cellStyle name="20% - Accent5 3 7 3" xfId="27394" xr:uid="{314B08B7-A89A-46C3-8A35-0DCAE1566B05}"/>
    <cellStyle name="20% - Accent5 3 7 4" xfId="42668" xr:uid="{3EA432F2-B9A3-4ED0-B071-F5AB20943A56}"/>
    <cellStyle name="20% - Accent5 3 8" xfId="8440" xr:uid="{C9378F81-B345-4A40-B1F8-E7B93AE27440}"/>
    <cellStyle name="20% - Accent5 3 8 2" xfId="19587" xr:uid="{BDF46E50-6064-4654-B763-A52AAB292DB9}"/>
    <cellStyle name="20% - Accent5 3 9" xfId="13489" xr:uid="{8BB26977-9E70-4B10-B46D-BCC5CEA813B5}"/>
    <cellStyle name="20% - Accent5 4" xfId="303" xr:uid="{425A06AF-0BDC-4E03-9A41-2A9E00081251}"/>
    <cellStyle name="20% - Accent5 4 10" xfId="24339" xr:uid="{9D725C71-22D2-49B7-B4A8-91EE6EC46C4A}"/>
    <cellStyle name="20% - Accent5 4 11" xfId="30431" xr:uid="{3792FBA1-5875-4920-964D-466510BB76CE}"/>
    <cellStyle name="20% - Accent5 4 12" xfId="39613" xr:uid="{FA72A69C-4EAB-4127-AD8C-B1DFBA5F0EDE}"/>
    <cellStyle name="20% - Accent5 4 2" xfId="2362" xr:uid="{495545C5-605D-4EAC-AAF9-33409217A439}"/>
    <cellStyle name="20% - Accent5 4 2 2" xfId="3343" xr:uid="{BAB14524-A339-401F-9674-DD3958E6E583}"/>
    <cellStyle name="20% - Accent5 4 2 2 2" xfId="6581" xr:uid="{5DFBF54B-1C29-497B-91D7-019FF555D2D7}"/>
    <cellStyle name="20% - Accent5 4 2 2 2 2" xfId="9608" xr:uid="{4392AE69-8700-4480-AE63-8B87E3A60D9B}"/>
    <cellStyle name="20% - Accent5 4 2 2 2 2 2" xfId="20750" xr:uid="{A9ED3E4E-4843-4C16-8269-8F792208785A}"/>
    <cellStyle name="20% - Accent5 4 2 2 2 2 3" xfId="38517" xr:uid="{58478031-D338-41EE-A0AC-AE6F880490DF}"/>
    <cellStyle name="20% - Accent5 4 2 2 2 3" xfId="18019" xr:uid="{ECCBF2F9-93D9-446E-937C-4CDDBA8F88CD}"/>
    <cellStyle name="20% - Accent5 4 2 2 2 4" xfId="28868" xr:uid="{7B216A17-D669-497C-8073-30545BE0E929}"/>
    <cellStyle name="20% - Accent5 4 2 2 2 5" xfId="34550" xr:uid="{A8275FA5-83AD-4637-B72E-3D60858E9AA5}"/>
    <cellStyle name="20% - Accent5 4 2 2 2 6" xfId="44142" xr:uid="{0877DFC5-916A-4A82-9705-7DC547E22471}"/>
    <cellStyle name="20% - Accent5 4 2 2 3" xfId="8694" xr:uid="{D3839DD2-6687-49E4-A136-0A577BF9823B}"/>
    <cellStyle name="20% - Accent5 4 2 2 3 2" xfId="19838" xr:uid="{E35DD908-94B9-4149-AF11-13B3ABA3EFB3}"/>
    <cellStyle name="20% - Accent5 4 2 2 3 3" xfId="36536" xr:uid="{49D8695A-FF76-4E55-B2CE-F2289816F194}"/>
    <cellStyle name="20% - Accent5 4 2 2 4" xfId="14963" xr:uid="{999636B4-18BC-403C-81C1-8C10081F5057}"/>
    <cellStyle name="20% - Accent5 4 2 2 5" xfId="25812" xr:uid="{1EDAE76C-6641-407B-BD93-6C626216032C}"/>
    <cellStyle name="20% - Accent5 4 2 2 6" xfId="31962" xr:uid="{EACE787F-2FB5-4BCC-9DEC-1759ADA2E1F4}"/>
    <cellStyle name="20% - Accent5 4 2 2 7" xfId="41086" xr:uid="{FA35804F-EB9F-4EFC-A9C4-702F59DE2CF6}"/>
    <cellStyle name="20% - Accent5 4 2 3" xfId="5601" xr:uid="{EE315E52-3720-4FC6-809A-A13672C84E39}"/>
    <cellStyle name="20% - Accent5 4 2 3 2" xfId="8892" xr:uid="{98B58227-3182-4AE4-A287-567F93FDCEC0}"/>
    <cellStyle name="20% - Accent5 4 2 3 2 2" xfId="20036" xr:uid="{B9792465-3A46-482D-A9BE-9883D7E05C3E}"/>
    <cellStyle name="20% - Accent5 4 2 3 2 3" xfId="37952" xr:uid="{79399CEC-ECD1-4F5D-8B31-11BD2A962BDD}"/>
    <cellStyle name="20% - Accent5 4 2 3 3" xfId="17039" xr:uid="{C2178F70-8E93-471B-8944-9B6461E98D69}"/>
    <cellStyle name="20% - Accent5 4 2 3 4" xfId="27888" xr:uid="{05AA5383-635F-4680-96BA-B0AD6796B4FA}"/>
    <cellStyle name="20% - Accent5 4 2 3 5" xfId="33997" xr:uid="{CA4AED6B-FE60-405D-A3B1-035B1BA9CB37}"/>
    <cellStyle name="20% - Accent5 4 2 3 6" xfId="43162" xr:uid="{AAB6E4EC-153D-4A90-B7E4-D3535D34B614}"/>
    <cellStyle name="20% - Accent5 4 2 4" xfId="8534" xr:uid="{D8C141C2-7241-42F6-AF36-6D5CB0987497}"/>
    <cellStyle name="20% - Accent5 4 2 4 2" xfId="19680" xr:uid="{D0A4FB6F-C144-46E6-B577-005C5F6AEF0A}"/>
    <cellStyle name="20% - Accent5 4 2 4 3" xfId="35969" xr:uid="{6BCEE05C-B95E-4FFC-906C-AA6D4D92F938}"/>
    <cellStyle name="20% - Accent5 4 2 5" xfId="13983" xr:uid="{ACEA9D23-3F29-4F5F-B124-08AE0B77104B}"/>
    <cellStyle name="20% - Accent5 4 2 6" xfId="24832" xr:uid="{84329E33-42E8-4FE7-A268-24066BF4B43B}"/>
    <cellStyle name="20% - Accent5 4 2 7" xfId="30982" xr:uid="{3436F25B-400F-48C6-86E2-AC2D59D34C2D}"/>
    <cellStyle name="20% - Accent5 4 2 8" xfId="40106" xr:uid="{894225B7-9D5F-4893-A71B-C850903757B9}"/>
    <cellStyle name="20% - Accent5 4 3" xfId="2850" xr:uid="{30BD6D9C-90D1-4014-92E2-31A9E6342BFA}"/>
    <cellStyle name="20% - Accent5 4 3 2" xfId="6088" xr:uid="{25FB599E-0698-4A18-8368-475CF90F2241}"/>
    <cellStyle name="20% - Accent5 4 3 2 2" xfId="9609" xr:uid="{18BDD2C3-9528-4642-AC0D-BDDBB78BAADC}"/>
    <cellStyle name="20% - Accent5 4 3 2 2 2" xfId="20751" xr:uid="{CC0D50D1-80FB-432C-BBD9-7F7C73C83D3E}"/>
    <cellStyle name="20% - Accent5 4 3 2 2 3" xfId="38518" xr:uid="{B0D193B2-2B95-4DCD-BC30-8CF333A2AF47}"/>
    <cellStyle name="20% - Accent5 4 3 2 3" xfId="17526" xr:uid="{97E99701-DDFB-434D-8C47-BA38C5DD8AB5}"/>
    <cellStyle name="20% - Accent5 4 3 2 4" xfId="28375" xr:uid="{B1C4B67D-36D9-46E8-B59A-07926D2EDDF9}"/>
    <cellStyle name="20% - Accent5 4 3 2 5" xfId="34551" xr:uid="{4E40AB26-571F-4EC6-AA54-15F60CB844AD}"/>
    <cellStyle name="20% - Accent5 4 3 2 6" xfId="43649" xr:uid="{6A4073E9-3555-424B-B3FA-0722B80D2632}"/>
    <cellStyle name="20% - Accent5 4 3 3" xfId="8614" xr:uid="{1AE6D1FE-B1CF-45BE-80A9-44181AE5296E}"/>
    <cellStyle name="20% - Accent5 4 3 3 2" xfId="19759" xr:uid="{AD45D195-46C2-403C-AB3B-99F640897CBA}"/>
    <cellStyle name="20% - Accent5 4 3 3 3" xfId="36537" xr:uid="{39E9A610-660F-45FE-B3CC-B9B4B0ADB4A1}"/>
    <cellStyle name="20% - Accent5 4 3 4" xfId="14470" xr:uid="{23D6E8C2-E0D1-48E7-959A-F2A19CAA0990}"/>
    <cellStyle name="20% - Accent5 4 3 5" xfId="25319" xr:uid="{63F883C4-9CD5-4028-BCBE-2CF5387A6F47}"/>
    <cellStyle name="20% - Accent5 4 3 6" xfId="31469" xr:uid="{4140AC17-8B69-4A8A-B045-18D47E58605D}"/>
    <cellStyle name="20% - Accent5 4 3 7" xfId="40593" xr:uid="{DF140A2D-D9C4-4F3C-8F2C-4A5D8DD12906}"/>
    <cellStyle name="20% - Accent5 4 4" xfId="3831" xr:uid="{BC42C15E-DE4E-479C-BC14-47C48C6D9869}"/>
    <cellStyle name="20% - Accent5 4 4 2" xfId="7070" xr:uid="{E5E345F4-43C3-40CF-8D69-1B4BBEA32CA3}"/>
    <cellStyle name="20% - Accent5 4 4 2 2" xfId="18508" xr:uid="{C920FAB1-7470-4818-BC1B-5C488F31A03A}"/>
    <cellStyle name="20% - Accent5 4 4 2 3" xfId="29357" xr:uid="{0DAB5B92-7975-4423-B8FE-0924C7B1A798}"/>
    <cellStyle name="20% - Accent5 4 4 2 4" xfId="37606" xr:uid="{F62AABD7-5A65-43B2-B9F7-FDAD54682249}"/>
    <cellStyle name="20% - Accent5 4 4 2 5" xfId="44631" xr:uid="{44F0DA99-77FC-479D-B369-457F5D6DB49A}"/>
    <cellStyle name="20% - Accent5 4 4 3" xfId="8812" xr:uid="{6ADB3268-8171-4E71-8059-A9A8892F81C3}"/>
    <cellStyle name="20% - Accent5 4 4 3 2" xfId="19956" xr:uid="{5B0D1358-EF08-407A-8760-38B023AE4A2A}"/>
    <cellStyle name="20% - Accent5 4 4 4" xfId="15452" xr:uid="{F6E45473-8B4F-4D58-9C66-64A7853F4B48}"/>
    <cellStyle name="20% - Accent5 4 4 5" xfId="26301" xr:uid="{676F3DEC-D321-40A5-9523-F480F19B786C}"/>
    <cellStyle name="20% - Accent5 4 4 6" xfId="32739" xr:uid="{EEEB9105-4E61-4204-975A-EF3F43CDE3E7}"/>
    <cellStyle name="20% - Accent5 4 4 7" xfId="41575" xr:uid="{79C379B9-2E84-4BB0-9540-F27862F1428F}"/>
    <cellStyle name="20% - Accent5 4 5" xfId="4379" xr:uid="{57358A1A-2DD1-4CC9-8827-2B125FD3A871}"/>
    <cellStyle name="20% - Accent5 4 5 2" xfId="7435" xr:uid="{511EF2D6-5E66-49DB-9298-9E0B048842A4}"/>
    <cellStyle name="20% - Accent5 4 5 2 2" xfId="18873" xr:uid="{021DF3E5-7A9F-4EBB-8A90-3EBF96DA3F92}"/>
    <cellStyle name="20% - Accent5 4 5 2 3" xfId="29722" xr:uid="{0F032AFD-CFD2-42D0-B070-465AA7CE38EC}"/>
    <cellStyle name="20% - Accent5 4 5 2 4" xfId="44996" xr:uid="{AB674799-E68B-4F45-B538-5D35CA220FFE}"/>
    <cellStyle name="20% - Accent5 4 5 3" xfId="15817" xr:uid="{F6A4FF00-0BE2-40DB-A5FB-9B9C82EAFCD5}"/>
    <cellStyle name="20% - Accent5 4 5 4" xfId="26666" xr:uid="{9C208A24-307C-40EC-A4AC-A425881A8E3A}"/>
    <cellStyle name="20% - Accent5 4 5 5" xfId="35625" xr:uid="{9AA7AD30-C5DF-4741-903C-FA627FA65F9E}"/>
    <cellStyle name="20% - Accent5 4 5 6" xfId="41940" xr:uid="{C1050A8A-8A15-4316-A70B-8B8032DA6F20}"/>
    <cellStyle name="20% - Accent5 4 6" xfId="4741" xr:uid="{E55D4A59-C571-44EF-9457-775EA68B2E99}"/>
    <cellStyle name="20% - Accent5 4 6 2" xfId="7797" xr:uid="{712C1708-A8BD-4E7E-96E0-DA98C45E693B}"/>
    <cellStyle name="20% - Accent5 4 6 2 2" xfId="19235" xr:uid="{AA85BFFA-0227-4DA6-A54F-549E1C033135}"/>
    <cellStyle name="20% - Accent5 4 6 2 3" xfId="30084" xr:uid="{2CE63DB5-9F4C-4952-8228-EF03A92F4947}"/>
    <cellStyle name="20% - Accent5 4 6 2 4" xfId="45358" xr:uid="{9491DCF2-FCA4-48DC-9567-EDE43236318D}"/>
    <cellStyle name="20% - Accent5 4 6 3" xfId="16179" xr:uid="{FBF44524-F700-4F42-BAC9-974271CBECA7}"/>
    <cellStyle name="20% - Accent5 4 6 4" xfId="27028" xr:uid="{ABAB976A-0425-4685-97AA-E5BBA131C59B}"/>
    <cellStyle name="20% - Accent5 4 6 5" xfId="42302" xr:uid="{A65873F6-1042-447A-A9E9-918B8B46DC6E}"/>
    <cellStyle name="20% - Accent5 4 7" xfId="5108" xr:uid="{3BA6CE49-3F71-4004-82C6-13743BB5A745}"/>
    <cellStyle name="20% - Accent5 4 7 2" xfId="16546" xr:uid="{16B76D5A-97A0-4ACB-BC4C-7EE89B0590CE}"/>
    <cellStyle name="20% - Accent5 4 7 3" xfId="27395" xr:uid="{DECF9558-26FE-46FD-AE85-069FCBD3A5F3}"/>
    <cellStyle name="20% - Accent5 4 7 4" xfId="42669" xr:uid="{F4CC7FCF-1F0D-473C-9760-67A2C3F12E5C}"/>
    <cellStyle name="20% - Accent5 4 8" xfId="8454" xr:uid="{2B2B9BBC-8F0B-4F2C-9125-299154A2837B}"/>
    <cellStyle name="20% - Accent5 4 8 2" xfId="19601" xr:uid="{88FBAEFD-B26B-4A92-9B34-A7B1DDBD3393}"/>
    <cellStyle name="20% - Accent5 4 9" xfId="13490" xr:uid="{217E2895-3A8C-4B99-AF42-45BD2DBEE582}"/>
    <cellStyle name="20% - Accent5 5" xfId="304" xr:uid="{F5157B54-7681-4067-BC84-970AF1E6B494}"/>
    <cellStyle name="20% - Accent5 5 10" xfId="24340" xr:uid="{A22A598C-79B8-4C29-9979-96785B29DDDA}"/>
    <cellStyle name="20% - Accent5 5 11" xfId="30432" xr:uid="{15982E9C-6FF6-48FC-875E-BF1529EBB6FB}"/>
    <cellStyle name="20% - Accent5 5 12" xfId="39614" xr:uid="{CB430286-5D16-4E15-BC33-AA659244EA0F}"/>
    <cellStyle name="20% - Accent5 5 2" xfId="2363" xr:uid="{2DC18389-AFFB-4D6C-9C9A-0A9A0FF99DD1}"/>
    <cellStyle name="20% - Accent5 5 2 2" xfId="3344" xr:uid="{8342D243-379B-49E3-A3B5-C7B8DD1FAE70}"/>
    <cellStyle name="20% - Accent5 5 2 2 2" xfId="6582" xr:uid="{277366BF-B253-4A95-BC88-27C9DC8D7602}"/>
    <cellStyle name="20% - Accent5 5 2 2 2 2" xfId="9610" xr:uid="{B2242B2E-04BC-4E64-AACD-132D5A2C0D91}"/>
    <cellStyle name="20% - Accent5 5 2 2 2 2 2" xfId="20752" xr:uid="{8154B0B2-5BCF-4424-852E-3B7EFA03C7DB}"/>
    <cellStyle name="20% - Accent5 5 2 2 2 2 3" xfId="38519" xr:uid="{69AC10A4-0CBA-4C4D-AEEE-BDFB93C3D937}"/>
    <cellStyle name="20% - Accent5 5 2 2 2 3" xfId="18020" xr:uid="{04E46F26-828A-4B69-8D3E-9CA74782B944}"/>
    <cellStyle name="20% - Accent5 5 2 2 2 4" xfId="28869" xr:uid="{6904EC23-E023-49D8-A13C-DA7E2B08DC08}"/>
    <cellStyle name="20% - Accent5 5 2 2 2 5" xfId="34552" xr:uid="{93EC6DF7-AFCD-4C0B-AEE6-1FC0FD4BC266}"/>
    <cellStyle name="20% - Accent5 5 2 2 2 6" xfId="44143" xr:uid="{FA89546F-D3A5-4890-84A7-82D6DB31EB3E}"/>
    <cellStyle name="20% - Accent5 5 2 2 3" xfId="9611" xr:uid="{2EF178E1-C51D-46CD-866A-064CB173C343}"/>
    <cellStyle name="20% - Accent5 5 2 2 3 2" xfId="20753" xr:uid="{41DA3C44-E709-4CD1-8E7F-591C9883336A}"/>
    <cellStyle name="20% - Accent5 5 2 2 3 3" xfId="36538" xr:uid="{52142088-24F5-4B14-B7F9-A8E7DFF4DF8A}"/>
    <cellStyle name="20% - Accent5 5 2 2 4" xfId="14964" xr:uid="{096A4522-87F3-4F7C-BBCD-5D1258C95116}"/>
    <cellStyle name="20% - Accent5 5 2 2 5" xfId="25813" xr:uid="{C72294D9-62B7-4485-ABC0-86159259BEE2}"/>
    <cellStyle name="20% - Accent5 5 2 2 6" xfId="31963" xr:uid="{1529CBA1-6BAA-48FC-AB4F-B3B52BDBC000}"/>
    <cellStyle name="20% - Accent5 5 2 2 7" xfId="41087" xr:uid="{22DB4401-5FA9-4667-AC56-D5A04721CCC5}"/>
    <cellStyle name="20% - Accent5 5 2 3" xfId="5602" xr:uid="{13805F6B-02E5-4858-8266-199821DE389F}"/>
    <cellStyle name="20% - Accent5 5 2 3 2" xfId="9612" xr:uid="{C4B50E74-7A8B-4DE8-BBE6-1C203AC593DD}"/>
    <cellStyle name="20% - Accent5 5 2 3 2 2" xfId="20754" xr:uid="{D24D0D04-1A75-4E74-A2E1-4FD12C5E5F47}"/>
    <cellStyle name="20% - Accent5 5 2 3 2 3" xfId="37953" xr:uid="{6B13C8B6-F23E-426B-91CF-4728720C3C11}"/>
    <cellStyle name="20% - Accent5 5 2 3 3" xfId="17040" xr:uid="{8FD1F2E2-D169-4C5F-89CA-84B6E088E04E}"/>
    <cellStyle name="20% - Accent5 5 2 3 4" xfId="27889" xr:uid="{8601B4D1-DF92-4CFB-929E-B53D30FD8F35}"/>
    <cellStyle name="20% - Accent5 5 2 3 5" xfId="33998" xr:uid="{0388A91C-9EEE-48CF-B041-D2D2BA643EB6}"/>
    <cellStyle name="20% - Accent5 5 2 3 6" xfId="43163" xr:uid="{63516F3C-6A1C-48CA-8960-E51C407CA4D0}"/>
    <cellStyle name="20% - Accent5 5 2 4" xfId="8654" xr:uid="{65F54737-E10E-4978-9282-DB55D60627A5}"/>
    <cellStyle name="20% - Accent5 5 2 4 2" xfId="19798" xr:uid="{B853C59E-D37F-4B20-A9A0-6CF54CDFB051}"/>
    <cellStyle name="20% - Accent5 5 2 4 3" xfId="35970" xr:uid="{8B0929E7-98AB-4DEC-92CF-BD90B11C6E55}"/>
    <cellStyle name="20% - Accent5 5 2 5" xfId="13984" xr:uid="{A97FAA12-C966-44DE-AD8D-74ADE3853436}"/>
    <cellStyle name="20% - Accent5 5 2 6" xfId="24833" xr:uid="{5B7ACCEF-63AF-49EC-82F6-A138DDD29EAC}"/>
    <cellStyle name="20% - Accent5 5 2 7" xfId="30983" xr:uid="{59C54F89-4621-41CB-AD03-9E694F1300BA}"/>
    <cellStyle name="20% - Accent5 5 2 8" xfId="40107" xr:uid="{B8B8AF0D-3C22-41A4-AC2D-ABA1DDEB2BD0}"/>
    <cellStyle name="20% - Accent5 5 3" xfId="2851" xr:uid="{21ADB8D1-9282-443B-816B-CE3B5FF45EED}"/>
    <cellStyle name="20% - Accent5 5 3 2" xfId="6089" xr:uid="{391C4F3C-79BE-400E-BE57-1EFCF2E87342}"/>
    <cellStyle name="20% - Accent5 5 3 2 2" xfId="9613" xr:uid="{42B9A236-91D0-43CF-80FC-FE090BD92AA0}"/>
    <cellStyle name="20% - Accent5 5 3 2 2 2" xfId="20755" xr:uid="{01C476A0-CB01-43F4-BE51-55074C3EC0B2}"/>
    <cellStyle name="20% - Accent5 5 3 2 2 3" xfId="38520" xr:uid="{B8EACD9F-3120-4767-8AAA-8432B76879FF}"/>
    <cellStyle name="20% - Accent5 5 3 2 3" xfId="17527" xr:uid="{6897ABA1-61FF-4BDA-91C6-E0E0650546C6}"/>
    <cellStyle name="20% - Accent5 5 3 2 4" xfId="28376" xr:uid="{7D0045F1-9907-4C74-8E12-834A533BD6E5}"/>
    <cellStyle name="20% - Accent5 5 3 2 5" xfId="34553" xr:uid="{6CD39C49-53A8-475A-88A8-186FDF616637}"/>
    <cellStyle name="20% - Accent5 5 3 2 6" xfId="43650" xr:uid="{144914BF-E842-463C-AB49-F1639F05DF17}"/>
    <cellStyle name="20% - Accent5 5 3 3" xfId="8852" xr:uid="{88B28E03-6CD0-4737-B52C-6B71A9902EB3}"/>
    <cellStyle name="20% - Accent5 5 3 3 2" xfId="19996" xr:uid="{DEBF9314-9E3D-49A1-90E1-7BE7D11C043E}"/>
    <cellStyle name="20% - Accent5 5 3 3 3" xfId="36539" xr:uid="{5AC975BB-E441-484B-ABA2-717AA102AA23}"/>
    <cellStyle name="20% - Accent5 5 3 4" xfId="14471" xr:uid="{7B88F755-C21B-405A-B8AB-E07C23120433}"/>
    <cellStyle name="20% - Accent5 5 3 5" xfId="25320" xr:uid="{BBEAEF1F-74B8-48B7-A087-A189B0F076D6}"/>
    <cellStyle name="20% - Accent5 5 3 6" xfId="31470" xr:uid="{86884947-3314-41EF-846F-FA3EE321079A}"/>
    <cellStyle name="20% - Accent5 5 3 7" xfId="40594" xr:uid="{72D30087-3485-4B13-8792-DCE5B0B92782}"/>
    <cellStyle name="20% - Accent5 5 4" xfId="3832" xr:uid="{F740FD15-CF60-4FE5-9C57-93D4BA23E162}"/>
    <cellStyle name="20% - Accent5 5 4 2" xfId="7071" xr:uid="{5D9C9D88-1D77-4395-99CE-6A5E54E08489}"/>
    <cellStyle name="20% - Accent5 5 4 2 2" xfId="18509" xr:uid="{986FA605-5207-4C92-BFF0-A3EFF25EEE2C}"/>
    <cellStyle name="20% - Accent5 5 4 2 3" xfId="29358" xr:uid="{379C7AD3-7B49-4542-A8DC-3403C4B8241A}"/>
    <cellStyle name="20% - Accent5 5 4 2 4" xfId="37620" xr:uid="{C4841713-DC39-4471-A70D-1A4AEEE1ED1B}"/>
    <cellStyle name="20% - Accent5 5 4 2 5" xfId="44632" xr:uid="{156A8608-B07D-4C92-A2AC-371E031D1558}"/>
    <cellStyle name="20% - Accent5 5 4 3" xfId="15453" xr:uid="{6CAF68EA-34C8-4092-8AF6-0E242A7E38D8}"/>
    <cellStyle name="20% - Accent5 5 4 4" xfId="26302" xr:uid="{2BEC29D1-6EC5-4E35-B8FD-2A0DB144D845}"/>
    <cellStyle name="20% - Accent5 5 4 5" xfId="32740" xr:uid="{E03F10A9-BC0F-483C-B117-5CC57BA058F9}"/>
    <cellStyle name="20% - Accent5 5 4 6" xfId="41576" xr:uid="{A3C56561-39D4-4001-A6D0-69C51E87DBBA}"/>
    <cellStyle name="20% - Accent5 5 5" xfId="4380" xr:uid="{9AC9A6E6-DE9A-4797-B4CA-56E8227AB32E}"/>
    <cellStyle name="20% - Accent5 5 5 2" xfId="7436" xr:uid="{CED5AD23-7B46-450F-A5A5-9843758433C4}"/>
    <cellStyle name="20% - Accent5 5 5 2 2" xfId="18874" xr:uid="{18330DF0-F6D1-4617-86DE-033A60DA497D}"/>
    <cellStyle name="20% - Accent5 5 5 2 3" xfId="29723" xr:uid="{375E6C15-A365-44C4-92B6-CE78D3F03AEC}"/>
    <cellStyle name="20% - Accent5 5 5 2 4" xfId="44997" xr:uid="{CB581A34-EEA0-420C-9715-FCB858B9F25B}"/>
    <cellStyle name="20% - Accent5 5 5 3" xfId="15818" xr:uid="{20EFCB65-4211-484C-AAB9-B351A83964A2}"/>
    <cellStyle name="20% - Accent5 5 5 4" xfId="26667" xr:uid="{177EA09C-CC4B-443D-A41E-917A487EF5EB}"/>
    <cellStyle name="20% - Accent5 5 5 5" xfId="35639" xr:uid="{9F6A4CC2-F6D5-4036-9059-D8D5A31E6F23}"/>
    <cellStyle name="20% - Accent5 5 5 6" xfId="41941" xr:uid="{B5F6ED01-7451-419E-A90D-0269BACABBEE}"/>
    <cellStyle name="20% - Accent5 5 6" xfId="4742" xr:uid="{BD672A06-1BAE-45F9-A815-9B8A71FCC230}"/>
    <cellStyle name="20% - Accent5 5 6 2" xfId="7798" xr:uid="{0DEF463C-5114-4D3E-B797-828BAA5E3D6B}"/>
    <cellStyle name="20% - Accent5 5 6 2 2" xfId="19236" xr:uid="{EA9C5414-38B5-445D-92A8-176CC7742228}"/>
    <cellStyle name="20% - Accent5 5 6 2 3" xfId="30085" xr:uid="{D62E3A3C-4090-41D0-B712-B5B43582B262}"/>
    <cellStyle name="20% - Accent5 5 6 2 4" xfId="45359" xr:uid="{2FD3D62A-6F34-4220-9D8D-4D98017510BF}"/>
    <cellStyle name="20% - Accent5 5 6 3" xfId="16180" xr:uid="{B51FFBF9-B00D-4471-98F3-FBFFCCDB7CD2}"/>
    <cellStyle name="20% - Accent5 5 6 4" xfId="27029" xr:uid="{0EE15C6F-8B29-4A02-B30B-C57EA9C76586}"/>
    <cellStyle name="20% - Accent5 5 6 5" xfId="42303" xr:uid="{08EB7B3C-279D-4EE2-B944-F17C267FBA7F}"/>
    <cellStyle name="20% - Accent5 5 7" xfId="5109" xr:uid="{BB31DE07-19C5-4AF7-B97C-AA6514A4985E}"/>
    <cellStyle name="20% - Accent5 5 7 2" xfId="16547" xr:uid="{318F0F3B-DDB4-4635-87EF-11026C57B40D}"/>
    <cellStyle name="20% - Accent5 5 7 3" xfId="27396" xr:uid="{A7266ECA-0386-4619-99AF-F28C2E7E1D2F}"/>
    <cellStyle name="20% - Accent5 5 7 4" xfId="42670" xr:uid="{1F625A6C-3FFC-4381-9334-F04836FD4E74}"/>
    <cellStyle name="20% - Accent5 5 8" xfId="8494" xr:uid="{EAABE2E4-3848-420B-A43D-A87B64E58AF8}"/>
    <cellStyle name="20% - Accent5 5 8 2" xfId="19640" xr:uid="{518F5C7E-534E-420A-91EB-480BD871AADD}"/>
    <cellStyle name="20% - Accent5 5 9" xfId="13491" xr:uid="{297A5AAF-BED6-4149-9F57-793B294F8925}"/>
    <cellStyle name="20% - Accent5 6" xfId="305" xr:uid="{8DC1C210-8643-4867-9738-328DB9138487}"/>
    <cellStyle name="20% - Accent5 6 10" xfId="24341" xr:uid="{37845381-06DC-47F4-9AEE-DDC85A344543}"/>
    <cellStyle name="20% - Accent5 6 11" xfId="30545" xr:uid="{C12A2CD8-FD70-46FB-82C9-F49D1E54D964}"/>
    <cellStyle name="20% - Accent5 6 12" xfId="39615" xr:uid="{B3326D74-99C8-4A9F-8DDE-761B51969860}"/>
    <cellStyle name="20% - Accent5 6 2" xfId="2364" xr:uid="{A86DE969-BAF9-4F2F-BC07-F558C5819212}"/>
    <cellStyle name="20% - Accent5 6 2 2" xfId="3345" xr:uid="{55DAA2F2-60B0-4017-95FC-49E8635832A1}"/>
    <cellStyle name="20% - Accent5 6 2 2 2" xfId="6583" xr:uid="{97828DE1-9CC2-422B-8F2F-FDA7C0A74090}"/>
    <cellStyle name="20% - Accent5 6 2 2 2 2" xfId="9614" xr:uid="{1E123AB9-4D69-4323-BE8D-68A3FE197BF0}"/>
    <cellStyle name="20% - Accent5 6 2 2 2 2 2" xfId="20756" xr:uid="{67FBE344-2D54-4E8A-9CD9-4D033766EFD4}"/>
    <cellStyle name="20% - Accent5 6 2 2 2 2 3" xfId="38521" xr:uid="{94305408-EC04-4A7E-A2B9-9CFB676B4B9E}"/>
    <cellStyle name="20% - Accent5 6 2 2 2 3" xfId="18021" xr:uid="{2C50D424-EE74-42F0-B647-3226DB479CC1}"/>
    <cellStyle name="20% - Accent5 6 2 2 2 4" xfId="28870" xr:uid="{87B5D884-3B17-4DAC-AC28-C42F542BEE31}"/>
    <cellStyle name="20% - Accent5 6 2 2 2 5" xfId="34554" xr:uid="{F6F15129-F6ED-467E-9E83-6CF095D80552}"/>
    <cellStyle name="20% - Accent5 6 2 2 2 6" xfId="44144" xr:uid="{B385078E-E860-4598-B058-81D8388F22ED}"/>
    <cellStyle name="20% - Accent5 6 2 2 3" xfId="9615" xr:uid="{A1503DD3-CED8-4375-AA6C-5C4531A5DC4D}"/>
    <cellStyle name="20% - Accent5 6 2 2 3 2" xfId="20757" xr:uid="{DB4BE303-948D-4E62-A966-500328D90F0D}"/>
    <cellStyle name="20% - Accent5 6 2 2 3 3" xfId="36540" xr:uid="{7A17AD0A-2394-4B11-97E6-BEE29DF426CE}"/>
    <cellStyle name="20% - Accent5 6 2 2 4" xfId="14965" xr:uid="{B3118BA6-C33A-467C-A078-BAA1641AB496}"/>
    <cellStyle name="20% - Accent5 6 2 2 5" xfId="25814" xr:uid="{5C885E8F-A9EA-4373-B624-E36A813B515E}"/>
    <cellStyle name="20% - Accent5 6 2 2 6" xfId="31964" xr:uid="{AC83971B-8C8B-4F72-ADFC-12E316AE1A14}"/>
    <cellStyle name="20% - Accent5 6 2 2 7" xfId="41088" xr:uid="{4B19124C-2B0F-4552-B4B7-174D9DF6FF22}"/>
    <cellStyle name="20% - Accent5 6 2 3" xfId="5603" xr:uid="{9E315726-7169-47E0-974E-094B4266F318}"/>
    <cellStyle name="20% - Accent5 6 2 3 2" xfId="9616" xr:uid="{23A7E584-A456-4028-9CC1-F856AC72CCB1}"/>
    <cellStyle name="20% - Accent5 6 2 3 2 2" xfId="20758" xr:uid="{20355282-0222-440C-9A00-68803468ABF3}"/>
    <cellStyle name="20% - Accent5 6 2 3 2 3" xfId="37954" xr:uid="{A36B0320-049C-4DB0-94C1-6C059EB01FF3}"/>
    <cellStyle name="20% - Accent5 6 2 3 3" xfId="17041" xr:uid="{0BC8AA1C-386E-4539-BF51-83158081E54F}"/>
    <cellStyle name="20% - Accent5 6 2 3 4" xfId="27890" xr:uid="{F1635639-0EB9-44F9-87B6-D60ECC3C3C70}"/>
    <cellStyle name="20% - Accent5 6 2 3 5" xfId="33999" xr:uid="{E7B25BC7-4292-4503-8A1E-566B10D7A5B3}"/>
    <cellStyle name="20% - Accent5 6 2 3 6" xfId="43164" xr:uid="{532F89BA-DEAE-4E70-9E95-DE4F43C578C2}"/>
    <cellStyle name="20% - Accent5 6 2 4" xfId="8931" xr:uid="{8AEC1AF6-84A4-4979-BAF1-0FFDB73398AF}"/>
    <cellStyle name="20% - Accent5 6 2 4 2" xfId="20075" xr:uid="{A9DE569D-BD3A-41D9-A31A-69A4AB519244}"/>
    <cellStyle name="20% - Accent5 6 2 4 3" xfId="35971" xr:uid="{A1579CE5-1B44-4BA5-AD99-488190427582}"/>
    <cellStyle name="20% - Accent5 6 2 5" xfId="13985" xr:uid="{8B98C080-89ED-4F86-AC6C-C5C645C7A212}"/>
    <cellStyle name="20% - Accent5 6 2 6" xfId="24834" xr:uid="{32134893-6608-47AD-93CE-B6B2E8985F8C}"/>
    <cellStyle name="20% - Accent5 6 2 7" xfId="30984" xr:uid="{0FF9C74E-BD15-4F68-9544-18906F7D6743}"/>
    <cellStyle name="20% - Accent5 6 2 8" xfId="40108" xr:uid="{EA51C494-D6BC-44D8-8EBF-533F1AD03C78}"/>
    <cellStyle name="20% - Accent5 6 3" xfId="2852" xr:uid="{FA02D4C7-E909-413C-8D86-BF6BAC05D18E}"/>
    <cellStyle name="20% - Accent5 6 3 2" xfId="6090" xr:uid="{C0443662-F493-4FC6-8A53-DA5D10B96263}"/>
    <cellStyle name="20% - Accent5 6 3 2 2" xfId="9617" xr:uid="{43F8BB42-EE64-4634-BAB7-25FFE6DD2A34}"/>
    <cellStyle name="20% - Accent5 6 3 2 2 2" xfId="20759" xr:uid="{922C2BCF-8E68-4B41-BD98-F37CB99AB310}"/>
    <cellStyle name="20% - Accent5 6 3 2 2 3" xfId="38522" xr:uid="{9CBDCBA0-5432-4B87-AC84-D3FE11D2A43A}"/>
    <cellStyle name="20% - Accent5 6 3 2 3" xfId="17528" xr:uid="{1658E550-08CD-4614-B961-B23CE514B5E2}"/>
    <cellStyle name="20% - Accent5 6 3 2 4" xfId="28377" xr:uid="{6BAAAAA7-1934-4A07-BA93-01E49331704F}"/>
    <cellStyle name="20% - Accent5 6 3 2 5" xfId="34555" xr:uid="{7F31FF25-E5C1-4EA4-B4D4-589851E15B8F}"/>
    <cellStyle name="20% - Accent5 6 3 2 6" xfId="43651" xr:uid="{67990E5E-9B3C-41CD-B792-4A4F7D668A64}"/>
    <cellStyle name="20% - Accent5 6 3 3" xfId="9618" xr:uid="{B7C69A3D-A8C2-4AAF-A48E-F9CFC054032B}"/>
    <cellStyle name="20% - Accent5 6 3 3 2" xfId="20760" xr:uid="{69341133-9AB8-4095-B148-B4DCEFFD00DB}"/>
    <cellStyle name="20% - Accent5 6 3 3 3" xfId="36541" xr:uid="{E8F654A9-2051-4BC3-875D-AF7FB4DEEC20}"/>
    <cellStyle name="20% - Accent5 6 3 4" xfId="14472" xr:uid="{314754F9-DF9F-4B39-90EB-78FCFB7C6A46}"/>
    <cellStyle name="20% - Accent5 6 3 5" xfId="25321" xr:uid="{E6CC2AE8-5AB3-4908-9C61-0F46FF897204}"/>
    <cellStyle name="20% - Accent5 6 3 6" xfId="31471" xr:uid="{ADB6E134-305F-4548-9B64-56BF3F730EAB}"/>
    <cellStyle name="20% - Accent5 6 3 7" xfId="40595" xr:uid="{E76B9181-0536-4B3E-B30B-17E8E0C71BA3}"/>
    <cellStyle name="20% - Accent5 6 4" xfId="3833" xr:uid="{2DB008FE-191D-49F8-B2F3-2B2E96961BE9}"/>
    <cellStyle name="20% - Accent5 6 4 2" xfId="7072" xr:uid="{716F0A4D-20BF-4AD1-B244-0A28668C4BF2}"/>
    <cellStyle name="20% - Accent5 6 4 2 2" xfId="18510" xr:uid="{36694FB7-DFCE-4076-9A01-B0C6E66938BB}"/>
    <cellStyle name="20% - Accent5 6 4 2 3" xfId="29359" xr:uid="{66DEDD0E-0D39-4093-A4DD-70C3BAAD6C44}"/>
    <cellStyle name="20% - Accent5 6 4 2 4" xfId="37686" xr:uid="{C8B98756-3D1D-417D-AE3F-401A9E718141}"/>
    <cellStyle name="20% - Accent5 6 4 2 5" xfId="44633" xr:uid="{6C319225-9CA9-43E5-8F21-0C169B3CFDC2}"/>
    <cellStyle name="20% - Accent5 6 4 3" xfId="15454" xr:uid="{F59E9C78-251B-4482-9E29-C81CAEF46432}"/>
    <cellStyle name="20% - Accent5 6 4 4" xfId="26303" xr:uid="{77AB30AB-71DF-48AE-9050-1C017A0424D3}"/>
    <cellStyle name="20% - Accent5 6 4 5" xfId="32741" xr:uid="{E63CD9A3-0630-4DCD-A235-B6101A31B7E4}"/>
    <cellStyle name="20% - Accent5 6 4 6" xfId="41577" xr:uid="{A27C8549-03A4-491B-BDE1-67E6FAB61AE3}"/>
    <cellStyle name="20% - Accent5 6 5" xfId="4381" xr:uid="{4D5C1A77-1DC2-45FB-BD42-56F0BA40A0EB}"/>
    <cellStyle name="20% - Accent5 6 5 2" xfId="7437" xr:uid="{EACFAB88-4127-4FEC-A7ED-912641447194}"/>
    <cellStyle name="20% - Accent5 6 5 2 2" xfId="18875" xr:uid="{449780FE-DAD6-427C-9347-36731F03D6AD}"/>
    <cellStyle name="20% - Accent5 6 5 2 3" xfId="29724" xr:uid="{73F280B9-FF5B-4F9E-9839-1153E415971D}"/>
    <cellStyle name="20% - Accent5 6 5 2 4" xfId="44998" xr:uid="{B58905B8-DC5C-45B5-A459-5E2FD5F11BE3}"/>
    <cellStyle name="20% - Accent5 6 5 3" xfId="15819" xr:uid="{F500F3B9-BE1D-4FDC-8300-F3B2BEC9AF3F}"/>
    <cellStyle name="20% - Accent5 6 5 4" xfId="26668" xr:uid="{4B628A98-2E5A-4477-BBC5-E151076AF123}"/>
    <cellStyle name="20% - Accent5 6 5 5" xfId="35704" xr:uid="{F95576E3-082E-49F7-AE6D-819C7BB607B5}"/>
    <cellStyle name="20% - Accent5 6 5 6" xfId="41942" xr:uid="{39AA1F13-8C0D-4867-B6A9-3A67BAEE09EF}"/>
    <cellStyle name="20% - Accent5 6 6" xfId="4743" xr:uid="{8ACFEB0A-D0F3-466D-89DF-DD24CC029C1D}"/>
    <cellStyle name="20% - Accent5 6 6 2" xfId="7799" xr:uid="{6585A8F8-C597-4598-9A08-75809C59EF2F}"/>
    <cellStyle name="20% - Accent5 6 6 2 2" xfId="19237" xr:uid="{9F960997-6933-44E6-A0DA-2EECF518E7E0}"/>
    <cellStyle name="20% - Accent5 6 6 2 3" xfId="30086" xr:uid="{C877485D-7E52-4919-8F4C-A1B76E9832D1}"/>
    <cellStyle name="20% - Accent5 6 6 2 4" xfId="45360" xr:uid="{006FA977-4E00-4971-B88B-A54395D203BD}"/>
    <cellStyle name="20% - Accent5 6 6 3" xfId="16181" xr:uid="{FB8B0445-033A-45C6-890A-F96AA15DE581}"/>
    <cellStyle name="20% - Accent5 6 6 4" xfId="27030" xr:uid="{3A624A6D-3957-4D76-B7C7-F018E10E0025}"/>
    <cellStyle name="20% - Accent5 6 6 5" xfId="42304" xr:uid="{FFB74FE4-91D8-4583-B43D-2518F6160E19}"/>
    <cellStyle name="20% - Accent5 6 7" xfId="5110" xr:uid="{262F5951-5E19-466D-BF6F-1EE77304497A}"/>
    <cellStyle name="20% - Accent5 6 7 2" xfId="16548" xr:uid="{0024E6D1-EA42-4798-952F-DE15F29E9226}"/>
    <cellStyle name="20% - Accent5 6 7 3" xfId="27397" xr:uid="{B9E423F7-0A1D-4746-9754-F640C46154E3}"/>
    <cellStyle name="20% - Accent5 6 7 4" xfId="42671" xr:uid="{11890E9D-71EB-415F-B67A-15F86A648793}"/>
    <cellStyle name="20% - Accent5 6 8" xfId="8733" xr:uid="{C5DDD17B-BC15-4090-8229-5C5D96A19C4F}"/>
    <cellStyle name="20% - Accent5 6 8 2" xfId="19877" xr:uid="{E6D95EE4-CB42-46CF-B122-509CDFD33C33}"/>
    <cellStyle name="20% - Accent5 6 9" xfId="13492" xr:uid="{289E6F83-AF0A-4942-AB9E-717338A69E0B}"/>
    <cellStyle name="20% - Accent5 7" xfId="306" xr:uid="{47FD8626-D156-4D3A-A86F-47D94EE882E8}"/>
    <cellStyle name="20% - Accent5 7 10" xfId="24342" xr:uid="{B96BD5BE-0E49-41A1-99E1-8E6602866614}"/>
    <cellStyle name="20% - Accent5 7 11" xfId="30546" xr:uid="{17F58679-E63C-48A6-A031-25E2B317FE94}"/>
    <cellStyle name="20% - Accent5 7 12" xfId="39616" xr:uid="{866D1F59-41C4-4A9B-BEE8-EE476AE9E452}"/>
    <cellStyle name="20% - Accent5 7 2" xfId="2365" xr:uid="{8B36DD57-433A-4C64-AFEE-1E2A5E7273E0}"/>
    <cellStyle name="20% - Accent5 7 2 2" xfId="3346" xr:uid="{4930E434-C8E6-4031-B5A0-72635AA23A44}"/>
    <cellStyle name="20% - Accent5 7 2 2 2" xfId="6584" xr:uid="{2CFE1EE9-7E05-4DEA-A22B-F836AF16B69F}"/>
    <cellStyle name="20% - Accent5 7 2 2 2 2" xfId="9619" xr:uid="{EC06C23B-0B4E-4E7B-8FA6-DC88AE49EBD7}"/>
    <cellStyle name="20% - Accent5 7 2 2 2 2 2" xfId="20761" xr:uid="{E740BA9F-53E8-4050-9299-F61C3C8BA081}"/>
    <cellStyle name="20% - Accent5 7 2 2 2 2 3" xfId="38523" xr:uid="{DBBE6844-4FAC-4A23-9E01-BF63DF26812B}"/>
    <cellStyle name="20% - Accent5 7 2 2 2 3" xfId="18022" xr:uid="{9C3F3A8F-91B1-4164-AEE7-74F16A883E9A}"/>
    <cellStyle name="20% - Accent5 7 2 2 2 4" xfId="28871" xr:uid="{AF893D2F-A87F-4A2F-B569-4811D8B74582}"/>
    <cellStyle name="20% - Accent5 7 2 2 2 5" xfId="34556" xr:uid="{6DD69AE3-ADAA-46A7-B677-129B87118FD2}"/>
    <cellStyle name="20% - Accent5 7 2 2 2 6" xfId="44145" xr:uid="{246610B6-4F78-4610-8D11-9F0B135B6AE3}"/>
    <cellStyle name="20% - Accent5 7 2 2 3" xfId="9620" xr:uid="{38CBCF03-0038-446C-9B57-19B8D187CE22}"/>
    <cellStyle name="20% - Accent5 7 2 2 3 2" xfId="20762" xr:uid="{B937148C-3D07-4170-903A-FF3699EA03DA}"/>
    <cellStyle name="20% - Accent5 7 2 2 3 3" xfId="36542" xr:uid="{7C6A3993-17A5-4AC5-A296-499053BA7EA1}"/>
    <cellStyle name="20% - Accent5 7 2 2 4" xfId="14966" xr:uid="{76FBC789-7202-4088-8655-793D0B46F4A6}"/>
    <cellStyle name="20% - Accent5 7 2 2 5" xfId="25815" xr:uid="{0EB4B3E3-B7F8-49BE-A503-462111EF0EA6}"/>
    <cellStyle name="20% - Accent5 7 2 2 6" xfId="31965" xr:uid="{C3E38039-0F75-44C2-85EC-7B4E6259AD48}"/>
    <cellStyle name="20% - Accent5 7 2 2 7" xfId="41089" xr:uid="{E7B6E92A-EFA3-48A8-8FC6-1BDF5D396E98}"/>
    <cellStyle name="20% - Accent5 7 2 3" xfId="5604" xr:uid="{71B51154-9053-4216-9F82-5982F301E82F}"/>
    <cellStyle name="20% - Accent5 7 2 3 2" xfId="9621" xr:uid="{AE352922-1DBF-47B6-9224-67159CFB2178}"/>
    <cellStyle name="20% - Accent5 7 2 3 2 2" xfId="20763" xr:uid="{ED8956E6-A7A1-42C0-9BAD-CF38E764E287}"/>
    <cellStyle name="20% - Accent5 7 2 3 2 3" xfId="37955" xr:uid="{4B418F88-33E2-40CD-A3F7-DB98E61FB47C}"/>
    <cellStyle name="20% - Accent5 7 2 3 3" xfId="17042" xr:uid="{87C2132F-51F6-482E-BFC3-EEBA6163B53E}"/>
    <cellStyle name="20% - Accent5 7 2 3 4" xfId="27891" xr:uid="{86D143B0-F802-4E45-B2D8-615B197D6B40}"/>
    <cellStyle name="20% - Accent5 7 2 3 5" xfId="34000" xr:uid="{47152B4D-C21C-4CB8-A276-DCB3C0799636}"/>
    <cellStyle name="20% - Accent5 7 2 3 6" xfId="43165" xr:uid="{0AE6B338-96DD-469B-9179-AF2CBAC267A5}"/>
    <cellStyle name="20% - Accent5 7 2 4" xfId="9622" xr:uid="{034DBA65-295C-42F4-A142-04A8F956E7B3}"/>
    <cellStyle name="20% - Accent5 7 2 4 2" xfId="20764" xr:uid="{1DA076D6-E312-4194-9B7A-9059D49C9744}"/>
    <cellStyle name="20% - Accent5 7 2 4 3" xfId="35972" xr:uid="{4272487A-0D5D-4FC4-BB86-941312BBB15F}"/>
    <cellStyle name="20% - Accent5 7 2 5" xfId="13986" xr:uid="{3EE03894-AA21-482B-A509-94421A6F7394}"/>
    <cellStyle name="20% - Accent5 7 2 6" xfId="24835" xr:uid="{31E99900-43A2-4A21-9BE3-08266235EB09}"/>
    <cellStyle name="20% - Accent5 7 2 7" xfId="30985" xr:uid="{BAEFE316-7D11-4980-B1D7-52F93ED32ACB}"/>
    <cellStyle name="20% - Accent5 7 2 8" xfId="40109" xr:uid="{7398AA17-F06F-4415-8A53-2CEC9D4BE087}"/>
    <cellStyle name="20% - Accent5 7 3" xfId="2853" xr:uid="{F0EF4258-7082-40CB-AA0D-2669D5FA823B}"/>
    <cellStyle name="20% - Accent5 7 3 2" xfId="6091" xr:uid="{1DC7C243-933F-4FA3-B625-58A6D3F56B1B}"/>
    <cellStyle name="20% - Accent5 7 3 2 2" xfId="9623" xr:uid="{4DBFFF2F-46C6-4C2D-A6DC-7748F0192B3C}"/>
    <cellStyle name="20% - Accent5 7 3 2 2 2" xfId="20765" xr:uid="{2F577CB4-D934-45C8-8DB9-2C17F521C0A3}"/>
    <cellStyle name="20% - Accent5 7 3 2 2 3" xfId="38524" xr:uid="{D8123F95-C33D-4241-B83E-AE215B5B6CA2}"/>
    <cellStyle name="20% - Accent5 7 3 2 3" xfId="17529" xr:uid="{F3731FAB-AD66-4D6D-9577-189683C37AA8}"/>
    <cellStyle name="20% - Accent5 7 3 2 4" xfId="28378" xr:uid="{432A245F-28FE-4796-8B7B-BBA97E785612}"/>
    <cellStyle name="20% - Accent5 7 3 2 5" xfId="34557" xr:uid="{FEF6CF76-4894-4D88-8C2B-CE49007CCF4D}"/>
    <cellStyle name="20% - Accent5 7 3 2 6" xfId="43652" xr:uid="{51B59A04-7319-41A0-BE26-C2008774D02F}"/>
    <cellStyle name="20% - Accent5 7 3 3" xfId="9624" xr:uid="{FC33A831-610A-4721-97C9-0BB2BFC966BB}"/>
    <cellStyle name="20% - Accent5 7 3 3 2" xfId="20766" xr:uid="{EB4D72D6-647D-44C8-83C2-253ADF2D3B00}"/>
    <cellStyle name="20% - Accent5 7 3 3 3" xfId="36543" xr:uid="{112CADCE-5EC8-4C2C-BD80-13D6EB244D99}"/>
    <cellStyle name="20% - Accent5 7 3 4" xfId="14473" xr:uid="{5ABD31AC-AC7A-4D33-A744-60D6FE0BF15E}"/>
    <cellStyle name="20% - Accent5 7 3 5" xfId="25322" xr:uid="{46D09FE8-1E51-4132-8A6C-C54636AFCED8}"/>
    <cellStyle name="20% - Accent5 7 3 6" xfId="31472" xr:uid="{3D0F35D7-ED2E-462D-8B16-1E3EF95FB785}"/>
    <cellStyle name="20% - Accent5 7 3 7" xfId="40596" xr:uid="{E46F7B88-9E62-420C-BA1F-29D0A8FC340E}"/>
    <cellStyle name="20% - Accent5 7 4" xfId="3834" xr:uid="{DEFEFB7E-74AF-410B-B99A-3E072D85F462}"/>
    <cellStyle name="20% - Accent5 7 4 2" xfId="7073" xr:uid="{1E2A6A36-6200-4C51-9CD5-9F95EAC6AA69}"/>
    <cellStyle name="20% - Accent5 7 4 2 2" xfId="18511" xr:uid="{7DCD5A11-878B-4B2F-805B-076B9742459B}"/>
    <cellStyle name="20% - Accent5 7 4 2 3" xfId="29360" xr:uid="{75730031-0539-45C6-A606-F9C7A9E0ED55}"/>
    <cellStyle name="20% - Accent5 7 4 2 4" xfId="37687" xr:uid="{0D0DCEB9-29C6-460A-A374-1D55D0AFF4A6}"/>
    <cellStyle name="20% - Accent5 7 4 2 5" xfId="44634" xr:uid="{709DEE08-B6D9-49D4-A67C-D2E2BB8F6174}"/>
    <cellStyle name="20% - Accent5 7 4 3" xfId="15455" xr:uid="{7B99ECE3-2DFD-4165-8D0F-6A32C15D6CBA}"/>
    <cellStyle name="20% - Accent5 7 4 4" xfId="26304" xr:uid="{E45FAC32-686F-4673-965D-701FB094C944}"/>
    <cellStyle name="20% - Accent5 7 4 5" xfId="32742" xr:uid="{324AD760-50F7-4353-B7C9-9CBAF4D54D29}"/>
    <cellStyle name="20% - Accent5 7 4 6" xfId="41578" xr:uid="{6DB36D95-98AC-43FF-8397-4455270E414E}"/>
    <cellStyle name="20% - Accent5 7 5" xfId="4382" xr:uid="{277EC144-AB5D-4751-A699-63E6E49158F0}"/>
    <cellStyle name="20% - Accent5 7 5 2" xfId="7438" xr:uid="{EA80495C-C648-488B-B5DD-C145E5F575C3}"/>
    <cellStyle name="20% - Accent5 7 5 2 2" xfId="18876" xr:uid="{6BC67C6B-286F-453A-B69A-BD965139C0DB}"/>
    <cellStyle name="20% - Accent5 7 5 2 3" xfId="29725" xr:uid="{4F806C95-4268-4BD7-BD10-CBB7FC8B3E00}"/>
    <cellStyle name="20% - Accent5 7 5 2 4" xfId="44999" xr:uid="{63D1F975-9C6C-457C-89A4-38F5B9C2BC94}"/>
    <cellStyle name="20% - Accent5 7 5 3" xfId="15820" xr:uid="{E6950081-783D-4365-9B48-A290A6CEE4AC}"/>
    <cellStyle name="20% - Accent5 7 5 4" xfId="26669" xr:uid="{9F193A44-8378-4BB2-B144-926F72631761}"/>
    <cellStyle name="20% - Accent5 7 5 5" xfId="35705" xr:uid="{EF031825-77B4-418A-B688-911C311F433D}"/>
    <cellStyle name="20% - Accent5 7 5 6" xfId="41943" xr:uid="{C4770414-EF94-4BF4-884F-8C2846F6D693}"/>
    <cellStyle name="20% - Accent5 7 6" xfId="4744" xr:uid="{EB1DC09F-3CA6-45C7-B9EF-A60FDAAF2FF0}"/>
    <cellStyle name="20% - Accent5 7 6 2" xfId="7800" xr:uid="{8E5C3212-2E19-471C-A264-5EBBD62B3AAE}"/>
    <cellStyle name="20% - Accent5 7 6 2 2" xfId="19238" xr:uid="{54CCB9F0-9729-4C7C-94FC-FCF732EED144}"/>
    <cellStyle name="20% - Accent5 7 6 2 3" xfId="30087" xr:uid="{EBB07546-01CD-4A40-8626-E797CB13F673}"/>
    <cellStyle name="20% - Accent5 7 6 2 4" xfId="45361" xr:uid="{B95D5364-6E6A-483B-AD3C-70F166C3201B}"/>
    <cellStyle name="20% - Accent5 7 6 3" xfId="16182" xr:uid="{BDDEFF27-CD0F-445C-AB83-E1FDF5DE6E80}"/>
    <cellStyle name="20% - Accent5 7 6 4" xfId="27031" xr:uid="{9D357BFE-A443-494C-AEA8-0D39D7C34303}"/>
    <cellStyle name="20% - Accent5 7 6 5" xfId="42305" xr:uid="{12BE5145-C5DE-4F10-9891-8ED4F7DEF0D6}"/>
    <cellStyle name="20% - Accent5 7 7" xfId="5111" xr:uid="{5C725887-17A5-4ECC-B3F5-8E6F99F768BB}"/>
    <cellStyle name="20% - Accent5 7 7 2" xfId="16549" xr:uid="{B7199A01-81E2-44FE-8AE2-C665D4CD59EF}"/>
    <cellStyle name="20% - Accent5 7 7 3" xfId="27398" xr:uid="{D33F1BEE-17D8-496A-889C-CD2358D31E6C}"/>
    <cellStyle name="20% - Accent5 7 7 4" xfId="42672" xr:uid="{8AB6A741-FA0F-474C-80C9-B4350839BB9E}"/>
    <cellStyle name="20% - Accent5 7 8" xfId="8574" xr:uid="{B35AE66A-F602-462C-A38E-8E898F50F274}"/>
    <cellStyle name="20% - Accent5 7 8 2" xfId="19719" xr:uid="{18582BCC-24B9-4100-B4EA-786988603377}"/>
    <cellStyle name="20% - Accent5 7 9" xfId="13493" xr:uid="{AE83FF73-C22F-4283-B05B-8CC4F47219DD}"/>
    <cellStyle name="20% - Accent5 8" xfId="307" xr:uid="{766774B9-EE83-4E2E-9A07-41254B6B2897}"/>
    <cellStyle name="20% - Accent5 8 10" xfId="24343" xr:uid="{F9C10A1F-F3D5-42BD-948E-4D062C3DEF8E}"/>
    <cellStyle name="20% - Accent5 8 11" xfId="30547" xr:uid="{E258A967-61E1-4765-89A1-FAC9ACC598D5}"/>
    <cellStyle name="20% - Accent5 8 12" xfId="39617" xr:uid="{E86B6049-E70F-4D36-87D6-0F65D939BB37}"/>
    <cellStyle name="20% - Accent5 8 2" xfId="2366" xr:uid="{73B0EF24-B48C-4593-9195-99BE4A304823}"/>
    <cellStyle name="20% - Accent5 8 2 2" xfId="3347" xr:uid="{7BA78578-A5B5-4C62-B2DB-DC6216DF4AA2}"/>
    <cellStyle name="20% - Accent5 8 2 2 2" xfId="6585" xr:uid="{61BE482A-9F72-454B-876B-68D31D391CB4}"/>
    <cellStyle name="20% - Accent5 8 2 2 2 2" xfId="9625" xr:uid="{F237F2A0-C877-4860-B7B9-773EA943508A}"/>
    <cellStyle name="20% - Accent5 8 2 2 2 2 2" xfId="20767" xr:uid="{9BE07BFF-82EA-4B26-A4EB-07850D0A3CEC}"/>
    <cellStyle name="20% - Accent5 8 2 2 2 2 3" xfId="38525" xr:uid="{F6DFAAA0-97DA-4005-809E-DB672A0BD418}"/>
    <cellStyle name="20% - Accent5 8 2 2 2 3" xfId="18023" xr:uid="{B4673DDC-D869-40B2-AE7F-566A194B53E9}"/>
    <cellStyle name="20% - Accent5 8 2 2 2 4" xfId="28872" xr:uid="{D4675736-1D37-4E8D-8F4D-0E01BACE468F}"/>
    <cellStyle name="20% - Accent5 8 2 2 2 5" xfId="34558" xr:uid="{A3694C03-4A5F-46C6-8517-E4978500304B}"/>
    <cellStyle name="20% - Accent5 8 2 2 2 6" xfId="44146" xr:uid="{9FAF5A55-BB0E-42DF-B8CC-06EEF2B7F17A}"/>
    <cellStyle name="20% - Accent5 8 2 2 3" xfId="9626" xr:uid="{FEC2BC3A-0488-4186-BAD1-20DB15AB1E3B}"/>
    <cellStyle name="20% - Accent5 8 2 2 3 2" xfId="20768" xr:uid="{F7A9318B-C9E1-49E5-B0B8-4D950D03C085}"/>
    <cellStyle name="20% - Accent5 8 2 2 3 3" xfId="36544" xr:uid="{2F891121-7A2B-48B3-83D9-A687C0DEFCC2}"/>
    <cellStyle name="20% - Accent5 8 2 2 4" xfId="14967" xr:uid="{18F7C160-D00E-4043-9F4D-F706E88B0A97}"/>
    <cellStyle name="20% - Accent5 8 2 2 5" xfId="25816" xr:uid="{4B81DC89-28BE-435A-9701-CC14E220DA11}"/>
    <cellStyle name="20% - Accent5 8 2 2 6" xfId="31966" xr:uid="{3FA78DA8-6F2A-466C-9AF4-2F84DAEBD1A8}"/>
    <cellStyle name="20% - Accent5 8 2 2 7" xfId="41090" xr:uid="{A4D87462-CAC1-4D24-A6C1-9BFC87B59467}"/>
    <cellStyle name="20% - Accent5 8 2 3" xfId="5605" xr:uid="{AFDEE8FA-731B-448B-A29F-75AB10EB6DD8}"/>
    <cellStyle name="20% - Accent5 8 2 3 2" xfId="9627" xr:uid="{0FE84401-6389-4D06-B012-1158A7F70B7C}"/>
    <cellStyle name="20% - Accent5 8 2 3 2 2" xfId="20769" xr:uid="{D057A8E0-06FD-4D10-900B-936D8312FBCD}"/>
    <cellStyle name="20% - Accent5 8 2 3 2 3" xfId="37956" xr:uid="{12A74C60-A2D3-4012-AFC2-0D925BD64C8B}"/>
    <cellStyle name="20% - Accent5 8 2 3 3" xfId="17043" xr:uid="{6C7CAD06-5095-4D76-B980-BDCC82417FD1}"/>
    <cellStyle name="20% - Accent5 8 2 3 4" xfId="27892" xr:uid="{8E01D829-0C59-45AE-B14F-397CE4B37F75}"/>
    <cellStyle name="20% - Accent5 8 2 3 5" xfId="34001" xr:uid="{520F2FDE-26B3-4898-8007-83974833AEBA}"/>
    <cellStyle name="20% - Accent5 8 2 3 6" xfId="43166" xr:uid="{660682C4-DBF8-4C18-9FCA-70216AA2CB55}"/>
    <cellStyle name="20% - Accent5 8 2 4" xfId="9628" xr:uid="{32641162-86A5-4B65-87A0-FD8A36CDF6E2}"/>
    <cellStyle name="20% - Accent5 8 2 4 2" xfId="20770" xr:uid="{67B6151B-508F-4C8D-8FFB-2CCA822EC4A4}"/>
    <cellStyle name="20% - Accent5 8 2 4 3" xfId="35973" xr:uid="{26C528AC-2071-4421-A44E-4EF046F0F4C8}"/>
    <cellStyle name="20% - Accent5 8 2 5" xfId="13987" xr:uid="{6ABFBE54-7262-4A41-A8BB-033007F0AE23}"/>
    <cellStyle name="20% - Accent5 8 2 6" xfId="24836" xr:uid="{26ED728B-DE83-4CBD-867C-F63806CB9DE8}"/>
    <cellStyle name="20% - Accent5 8 2 7" xfId="30986" xr:uid="{25AFB641-E61B-4871-B5BD-708BC81E4C3C}"/>
    <cellStyle name="20% - Accent5 8 2 8" xfId="40110" xr:uid="{E24CDA29-B8FB-4A45-81CA-3DF7F015A0A5}"/>
    <cellStyle name="20% - Accent5 8 3" xfId="2854" xr:uid="{AF4A30BF-405A-483C-AC6F-FFFB57E33892}"/>
    <cellStyle name="20% - Accent5 8 3 2" xfId="6092" xr:uid="{ED3C26B5-37F9-4C9B-8923-FFA2A46F29CA}"/>
    <cellStyle name="20% - Accent5 8 3 2 2" xfId="9629" xr:uid="{5DA79089-37D0-4D26-97FB-C7FC4C8AFC7F}"/>
    <cellStyle name="20% - Accent5 8 3 2 2 2" xfId="20771" xr:uid="{C2F5F54B-0FB7-4A08-8786-C80545E88D84}"/>
    <cellStyle name="20% - Accent5 8 3 2 2 3" xfId="38526" xr:uid="{20480F5F-59CC-4497-882D-3BAE75E9EAA7}"/>
    <cellStyle name="20% - Accent5 8 3 2 3" xfId="17530" xr:uid="{582E59A5-0ECD-44F9-83FC-B23BD886E4A0}"/>
    <cellStyle name="20% - Accent5 8 3 2 4" xfId="28379" xr:uid="{E22A21C2-B91F-4C05-AAC7-CD9279FDC70C}"/>
    <cellStyle name="20% - Accent5 8 3 2 5" xfId="34559" xr:uid="{CDC127AD-C54F-45FF-8B7C-7F16111508AC}"/>
    <cellStyle name="20% - Accent5 8 3 2 6" xfId="43653" xr:uid="{35583A2D-F74C-446D-9E83-E5FD630B1933}"/>
    <cellStyle name="20% - Accent5 8 3 3" xfId="9630" xr:uid="{528F13D9-8459-42F3-8C83-2AEB1D3276F5}"/>
    <cellStyle name="20% - Accent5 8 3 3 2" xfId="20772" xr:uid="{7F87434D-A014-4627-90B6-C2A83E51107D}"/>
    <cellStyle name="20% - Accent5 8 3 3 3" xfId="36545" xr:uid="{5129B438-4D94-47BB-8C8C-0DCBA0C9C8F1}"/>
    <cellStyle name="20% - Accent5 8 3 4" xfId="14474" xr:uid="{FBD0133C-144D-4C84-A6F8-45D1D09BFF01}"/>
    <cellStyle name="20% - Accent5 8 3 5" xfId="25323" xr:uid="{280BCDE0-D5E0-4AD4-82F7-77991CF623A3}"/>
    <cellStyle name="20% - Accent5 8 3 6" xfId="31473" xr:uid="{CD37219D-334B-4058-BA38-A0C1BDEF51B2}"/>
    <cellStyle name="20% - Accent5 8 3 7" xfId="40597" xr:uid="{DBC30894-4FC5-4CB5-89C0-9BC601EA38FE}"/>
    <cellStyle name="20% - Accent5 8 4" xfId="3835" xr:uid="{A42BE3A4-AFDD-4813-B29F-828FBF78F4BD}"/>
    <cellStyle name="20% - Accent5 8 4 2" xfId="7074" xr:uid="{C43F473F-CF54-4448-9EE7-9055F87C6E3F}"/>
    <cellStyle name="20% - Accent5 8 4 2 2" xfId="18512" xr:uid="{9D7832D8-56FC-4649-B681-4CE6738056FC}"/>
    <cellStyle name="20% - Accent5 8 4 2 3" xfId="29361" xr:uid="{0EF25C2E-17DB-4F79-8AA5-A855E74BF31C}"/>
    <cellStyle name="20% - Accent5 8 4 2 4" xfId="37688" xr:uid="{5A1BC1A2-348B-4C85-B8C0-50AD098F6AC5}"/>
    <cellStyle name="20% - Accent5 8 4 2 5" xfId="44635" xr:uid="{754FCFB7-D169-4328-993B-CE7EC3A5218C}"/>
    <cellStyle name="20% - Accent5 8 4 3" xfId="15456" xr:uid="{96405E66-14FC-42E2-A1D8-40EF3A50DB3F}"/>
    <cellStyle name="20% - Accent5 8 4 4" xfId="26305" xr:uid="{E2B7B0FF-7BE2-4933-8E3C-84D1AB39BE38}"/>
    <cellStyle name="20% - Accent5 8 4 5" xfId="32743" xr:uid="{25962739-0081-41E6-A3E8-04DB78C0E35D}"/>
    <cellStyle name="20% - Accent5 8 4 6" xfId="41579" xr:uid="{86425557-BA56-4F5F-8084-A876A1766E85}"/>
    <cellStyle name="20% - Accent5 8 5" xfId="4383" xr:uid="{392F25A2-E0D3-48DD-A9E6-6F1CBB050456}"/>
    <cellStyle name="20% - Accent5 8 5 2" xfId="7439" xr:uid="{A2EC8501-D48E-4A12-8285-5B0D347C0DC3}"/>
    <cellStyle name="20% - Accent5 8 5 2 2" xfId="18877" xr:uid="{570A5497-19F6-401F-95D3-9094217EE78D}"/>
    <cellStyle name="20% - Accent5 8 5 2 3" xfId="29726" xr:uid="{823E87AD-9ED8-49EE-A41B-DD84BA449818}"/>
    <cellStyle name="20% - Accent5 8 5 2 4" xfId="45000" xr:uid="{87A8A5AF-7ED3-4483-96AD-51C6E5E63221}"/>
    <cellStyle name="20% - Accent5 8 5 3" xfId="15821" xr:uid="{3195F001-A9E9-4197-ADC5-14465580A906}"/>
    <cellStyle name="20% - Accent5 8 5 4" xfId="26670" xr:uid="{60AB29DA-A88E-408A-B4DF-3633B73C0CA9}"/>
    <cellStyle name="20% - Accent5 8 5 5" xfId="35706" xr:uid="{08FD60AB-FAC1-4660-831B-C2A3C9BCEDED}"/>
    <cellStyle name="20% - Accent5 8 5 6" xfId="41944" xr:uid="{0E109257-D167-4AB8-B307-5DF8E2C363C9}"/>
    <cellStyle name="20% - Accent5 8 6" xfId="4745" xr:uid="{8FE2B8ED-2D3D-4FA5-AB94-71C5D9987237}"/>
    <cellStyle name="20% - Accent5 8 6 2" xfId="7801" xr:uid="{01E548D7-2518-4410-93B5-89D799C68D30}"/>
    <cellStyle name="20% - Accent5 8 6 2 2" xfId="19239" xr:uid="{0784B11A-7319-406E-AEE5-C6D93992C677}"/>
    <cellStyle name="20% - Accent5 8 6 2 3" xfId="30088" xr:uid="{3734F4B8-F453-410C-A673-350089FFAAB7}"/>
    <cellStyle name="20% - Accent5 8 6 2 4" xfId="45362" xr:uid="{F4D524A3-5D61-406E-AF30-F17AB8E28878}"/>
    <cellStyle name="20% - Accent5 8 6 3" xfId="16183" xr:uid="{74AC4ADB-3677-45D8-9A91-A0AAB6DCDDE4}"/>
    <cellStyle name="20% - Accent5 8 6 4" xfId="27032" xr:uid="{FAE7D01E-1727-4CA2-9B29-6C9CF8DE7B10}"/>
    <cellStyle name="20% - Accent5 8 6 5" xfId="42306" xr:uid="{28E7372C-DBE4-4D71-B0ED-6D696D682531}"/>
    <cellStyle name="20% - Accent5 8 7" xfId="5112" xr:uid="{B087FBED-379D-423B-AA8A-E2F2E9270404}"/>
    <cellStyle name="20% - Accent5 8 7 2" xfId="16550" xr:uid="{2844112B-92F6-422B-9299-B57E9FD64E84}"/>
    <cellStyle name="20% - Accent5 8 7 3" xfId="27399" xr:uid="{49AF2F5B-2A6D-4541-B3C6-6A6F151AF02D}"/>
    <cellStyle name="20% - Accent5 8 7 4" xfId="42673" xr:uid="{5E2883EC-6A55-43C9-A749-305797BE0051}"/>
    <cellStyle name="20% - Accent5 8 8" xfId="8772" xr:uid="{D9BF1A59-8ACD-406B-9707-63F386A079DA}"/>
    <cellStyle name="20% - Accent5 8 8 2" xfId="19916" xr:uid="{AE9B541B-2086-4A94-A5ED-2C1F65EBAE92}"/>
    <cellStyle name="20% - Accent5 8 9" xfId="13494" xr:uid="{A858DE80-BE7A-4E89-9FA2-FB2B5CC46FC6}"/>
    <cellStyle name="20% - Accent5 9" xfId="308" xr:uid="{C94C607C-4B72-4774-923C-FFB6F1608241}"/>
    <cellStyle name="20% - Accent5 9 10" xfId="30548" xr:uid="{88FD91C6-48C7-47D5-9535-56BC30D65E84}"/>
    <cellStyle name="20% - Accent5 9 11" xfId="39618" xr:uid="{CC0E42A4-259C-4E06-9409-1FAF02AFF682}"/>
    <cellStyle name="20% - Accent5 9 2" xfId="2367" xr:uid="{DD530709-85C4-4502-9DFC-51A099B32838}"/>
    <cellStyle name="20% - Accent5 9 2 2" xfId="3348" xr:uid="{7125E65D-E045-42AC-9AF5-48BC230ACD0A}"/>
    <cellStyle name="20% - Accent5 9 2 2 2" xfId="6586" xr:uid="{1321E32D-AC1C-419C-AC16-FD3739D88409}"/>
    <cellStyle name="20% - Accent5 9 2 2 2 2" xfId="9631" xr:uid="{AAA54B91-CB10-49DB-9E97-248366FEF6A4}"/>
    <cellStyle name="20% - Accent5 9 2 2 2 2 2" xfId="20773" xr:uid="{CB42002F-73E5-4DC6-A865-8CE873763719}"/>
    <cellStyle name="20% - Accent5 9 2 2 2 2 3" xfId="38527" xr:uid="{D20BEB1C-4434-498F-8879-122D490A8332}"/>
    <cellStyle name="20% - Accent5 9 2 2 2 3" xfId="18024" xr:uid="{658ADD9E-2E56-4388-A7E6-671544A120AC}"/>
    <cellStyle name="20% - Accent5 9 2 2 2 4" xfId="28873" xr:uid="{C0EA86F8-9AAD-4401-B3C8-7F3E4564751D}"/>
    <cellStyle name="20% - Accent5 9 2 2 2 5" xfId="34560" xr:uid="{3DFECF4C-2AB7-45E2-98B6-1BA3FC84CF95}"/>
    <cellStyle name="20% - Accent5 9 2 2 2 6" xfId="44147" xr:uid="{03311F4E-B68C-41D5-93CD-9358598579BB}"/>
    <cellStyle name="20% - Accent5 9 2 2 3" xfId="9632" xr:uid="{24A2F539-0ED4-43BB-AC8F-7989795140CD}"/>
    <cellStyle name="20% - Accent5 9 2 2 3 2" xfId="20774" xr:uid="{BAEB9F6C-1E6E-4D76-B7C6-C58E1B7B1243}"/>
    <cellStyle name="20% - Accent5 9 2 2 3 3" xfId="36546" xr:uid="{A278F76F-05D5-42AF-AEF4-32093B077775}"/>
    <cellStyle name="20% - Accent5 9 2 2 4" xfId="14968" xr:uid="{BC639E00-C6AD-4DF0-B05E-330304DFF5D1}"/>
    <cellStyle name="20% - Accent5 9 2 2 5" xfId="25817" xr:uid="{893CCD32-54FB-4818-9B3F-FED19E809BDC}"/>
    <cellStyle name="20% - Accent5 9 2 2 6" xfId="31967" xr:uid="{AFE655EF-050F-4B7B-B511-4DBF08DD7892}"/>
    <cellStyle name="20% - Accent5 9 2 2 7" xfId="41091" xr:uid="{F4F342C9-BA1C-4DC1-8335-3C1078CCE8A9}"/>
    <cellStyle name="20% - Accent5 9 2 3" xfId="5606" xr:uid="{CA43B744-3612-484A-9BC0-D229A2EAF88B}"/>
    <cellStyle name="20% - Accent5 9 2 3 2" xfId="9633" xr:uid="{55F8BAB3-6813-4EFD-868E-D7CCCECD26DA}"/>
    <cellStyle name="20% - Accent5 9 2 3 2 2" xfId="20775" xr:uid="{1D756655-9784-462A-939E-D8A9D6F33E3F}"/>
    <cellStyle name="20% - Accent5 9 2 3 2 3" xfId="37957" xr:uid="{539C6946-C8A7-423B-BF4A-E378F7EE2365}"/>
    <cellStyle name="20% - Accent5 9 2 3 3" xfId="17044" xr:uid="{7CEFCBE9-E7ED-4C8C-8AC5-6E7B5FA16BDD}"/>
    <cellStyle name="20% - Accent5 9 2 3 4" xfId="27893" xr:uid="{9EFB7E43-76AB-4A55-8488-E9075723540B}"/>
    <cellStyle name="20% - Accent5 9 2 3 5" xfId="34002" xr:uid="{96A68E4E-3255-4E6D-B4CE-41F75DC1E74B}"/>
    <cellStyle name="20% - Accent5 9 2 3 6" xfId="43167" xr:uid="{3E466247-5AE5-46E2-B934-9ED98EC5E6B2}"/>
    <cellStyle name="20% - Accent5 9 2 4" xfId="9634" xr:uid="{8D759579-1E69-4F23-B6E9-A26CE37CDB65}"/>
    <cellStyle name="20% - Accent5 9 2 4 2" xfId="20776" xr:uid="{1A5F95B4-CBFE-46E0-9EC8-C6F8AE5D6BEA}"/>
    <cellStyle name="20% - Accent5 9 2 4 3" xfId="35974" xr:uid="{857942C9-7B39-488F-9DA7-CDFDB2AF495E}"/>
    <cellStyle name="20% - Accent5 9 2 5" xfId="13988" xr:uid="{EE45E6D4-7247-4F14-A42C-06F9AF06590C}"/>
    <cellStyle name="20% - Accent5 9 2 6" xfId="24837" xr:uid="{2FB0EA7E-E2DA-41F7-AAC4-4C60B6921C2B}"/>
    <cellStyle name="20% - Accent5 9 2 7" xfId="30987" xr:uid="{0CE30F96-A433-4CF7-BFE4-5ED4A8DF65E1}"/>
    <cellStyle name="20% - Accent5 9 2 8" xfId="40111" xr:uid="{3C378AD0-4175-4206-95F2-2E20C6F933E7}"/>
    <cellStyle name="20% - Accent5 9 3" xfId="2855" xr:uid="{592E6302-8692-4A87-8610-314037CEF622}"/>
    <cellStyle name="20% - Accent5 9 3 2" xfId="6093" xr:uid="{828366B8-7531-4DF4-97B9-48C84F01A66D}"/>
    <cellStyle name="20% - Accent5 9 3 2 2" xfId="9635" xr:uid="{57BC3475-6FD7-4DA7-AE21-863EA0F50DEC}"/>
    <cellStyle name="20% - Accent5 9 3 2 2 2" xfId="20777" xr:uid="{33A6B37A-5A9C-4D38-BA77-655E003EFBA2}"/>
    <cellStyle name="20% - Accent5 9 3 2 2 3" xfId="38528" xr:uid="{B8A6105A-3683-4CA4-8EF5-074D8F8922CB}"/>
    <cellStyle name="20% - Accent5 9 3 2 3" xfId="17531" xr:uid="{BC10FB95-0DCD-43C2-A80B-720B5506E996}"/>
    <cellStyle name="20% - Accent5 9 3 2 4" xfId="28380" xr:uid="{4C0BB9B4-C1AB-409D-8DEC-D428AFB96935}"/>
    <cellStyle name="20% - Accent5 9 3 2 5" xfId="34561" xr:uid="{6131E421-24C1-48F3-ACF0-E173370187FE}"/>
    <cellStyle name="20% - Accent5 9 3 2 6" xfId="43654" xr:uid="{5F71F34D-1313-4EC4-8360-1C3ED5CE2B31}"/>
    <cellStyle name="20% - Accent5 9 3 3" xfId="9636" xr:uid="{3288880D-D36F-449A-B1EF-2876C93FD131}"/>
    <cellStyle name="20% - Accent5 9 3 3 2" xfId="20778" xr:uid="{C7A9B5D5-2ED0-4C00-A10F-CDC49F24D581}"/>
    <cellStyle name="20% - Accent5 9 3 3 3" xfId="36547" xr:uid="{EAE7504C-DADD-4A47-B543-BF4936610430}"/>
    <cellStyle name="20% - Accent5 9 3 4" xfId="14475" xr:uid="{B2AC7246-4AF8-4223-AD53-7FADB704D741}"/>
    <cellStyle name="20% - Accent5 9 3 5" xfId="25324" xr:uid="{8E30C108-53D3-41F8-AF2E-B8DD2933D4D1}"/>
    <cellStyle name="20% - Accent5 9 3 6" xfId="31474" xr:uid="{E2B4805A-E725-4B0C-B239-2F936FE697C1}"/>
    <cellStyle name="20% - Accent5 9 3 7" xfId="40598" xr:uid="{00557BC3-12C7-4485-A474-2EBBBE0FFD6B}"/>
    <cellStyle name="20% - Accent5 9 4" xfId="3836" xr:uid="{7A04569D-E227-46B4-8D8A-B79DA66EBE54}"/>
    <cellStyle name="20% - Accent5 9 4 2" xfId="7075" xr:uid="{AB35ACC7-52C1-4E71-8AA9-56019BE54CD1}"/>
    <cellStyle name="20% - Accent5 9 4 2 2" xfId="18513" xr:uid="{A6164B88-F5AD-418E-A213-3827297B3126}"/>
    <cellStyle name="20% - Accent5 9 4 2 3" xfId="29362" xr:uid="{BE08F9D7-1548-437D-B247-0B933106984B}"/>
    <cellStyle name="20% - Accent5 9 4 2 4" xfId="37689" xr:uid="{9C5E08D5-AD10-4C4E-9DCB-E4476CF8C7BA}"/>
    <cellStyle name="20% - Accent5 9 4 2 5" xfId="44636" xr:uid="{DD192219-3192-406A-A4E5-689088F9B898}"/>
    <cellStyle name="20% - Accent5 9 4 3" xfId="15457" xr:uid="{CEE1B60E-0C61-49B0-BCD1-78099FF20C51}"/>
    <cellStyle name="20% - Accent5 9 4 4" xfId="26306" xr:uid="{3B5D0D6A-8F9B-4C5A-B996-1DE8ADE8B984}"/>
    <cellStyle name="20% - Accent5 9 4 5" xfId="32744" xr:uid="{0A66A4E6-9685-49FD-9ADE-CF7B7D9E3D45}"/>
    <cellStyle name="20% - Accent5 9 4 6" xfId="41580" xr:uid="{AC4B4670-5E8C-4263-9F08-5DCAAC506F8B}"/>
    <cellStyle name="20% - Accent5 9 5" xfId="4384" xr:uid="{EC0C53C8-A786-460C-81AC-64669683BF6D}"/>
    <cellStyle name="20% - Accent5 9 5 2" xfId="7440" xr:uid="{7F3096BE-3C0F-41FE-AA10-E8E8614DE7C7}"/>
    <cellStyle name="20% - Accent5 9 5 2 2" xfId="18878" xr:uid="{88DF8085-F1EC-4D0D-9F7F-35DA1233E100}"/>
    <cellStyle name="20% - Accent5 9 5 2 3" xfId="29727" xr:uid="{332ED053-9DE8-4490-A373-AD9FFD9ED4CD}"/>
    <cellStyle name="20% - Accent5 9 5 2 4" xfId="45001" xr:uid="{E3803DB2-C44B-4AF9-85B2-F491FD57998C}"/>
    <cellStyle name="20% - Accent5 9 5 3" xfId="15822" xr:uid="{582BB201-681E-45C4-9AD9-506A3788B732}"/>
    <cellStyle name="20% - Accent5 9 5 4" xfId="26671" xr:uid="{91F95A49-EBC7-40C2-98CA-1AAE05C207AD}"/>
    <cellStyle name="20% - Accent5 9 5 5" xfId="35707" xr:uid="{658A30CA-DEFD-446B-B1D4-15B92A112F23}"/>
    <cellStyle name="20% - Accent5 9 5 6" xfId="41945" xr:uid="{8F32E9E1-F348-402B-B1E7-B5FF274B45C6}"/>
    <cellStyle name="20% - Accent5 9 6" xfId="4746" xr:uid="{8081FCAE-FE4D-469B-8E1E-CD9FE8C42CB1}"/>
    <cellStyle name="20% - Accent5 9 6 2" xfId="7802" xr:uid="{8D8144A8-1CF2-47E4-9598-F8E32F32C085}"/>
    <cellStyle name="20% - Accent5 9 6 2 2" xfId="19240" xr:uid="{517E6BC6-FD1D-4877-A20F-4AA35F7DE454}"/>
    <cellStyle name="20% - Accent5 9 6 2 3" xfId="30089" xr:uid="{62C5F580-1034-422A-9080-E07AED646C66}"/>
    <cellStyle name="20% - Accent5 9 6 2 4" xfId="45363" xr:uid="{FB12087A-22A9-4E55-BF8C-7AB9CF70AEFF}"/>
    <cellStyle name="20% - Accent5 9 6 3" xfId="16184" xr:uid="{BF1A48B4-CAF3-4B8A-8EF1-E9A00431A6FF}"/>
    <cellStyle name="20% - Accent5 9 6 4" xfId="27033" xr:uid="{02AFDA5F-F3DF-495B-A64F-310FF256E82E}"/>
    <cellStyle name="20% - Accent5 9 6 5" xfId="42307" xr:uid="{D6E08641-74A4-4BF8-8E4A-E5FCEB6BE3A9}"/>
    <cellStyle name="20% - Accent5 9 7" xfId="5113" xr:uid="{FD80D91F-B90C-4F1A-817F-13977FADF935}"/>
    <cellStyle name="20% - Accent5 9 7 2" xfId="16551" xr:uid="{A10CD400-5F9E-4866-AC77-1AD2A7B6FDF5}"/>
    <cellStyle name="20% - Accent5 9 7 3" xfId="27400" xr:uid="{E92141AD-D72A-4A10-AB80-BB518F1EE6B0}"/>
    <cellStyle name="20% - Accent5 9 7 4" xfId="42674" xr:uid="{C3EFC29A-E8AF-4BC9-A9E3-6B919955125D}"/>
    <cellStyle name="20% - Accent5 9 8" xfId="13495" xr:uid="{966B1820-1A82-4715-8EB0-35E6B05AABDD}"/>
    <cellStyle name="20% - Accent5 9 9" xfId="24344" xr:uid="{77295620-D1B8-4BDE-BA1D-98852156DFF4}"/>
    <cellStyle name="20% - Accent6" xfId="35" builtinId="50" customBuiltin="1"/>
    <cellStyle name="20% - Accent6 10" xfId="309" xr:uid="{52480A59-0990-48DF-8A14-21BB605A40F4}"/>
    <cellStyle name="20% - Accent6 10 10" xfId="30549" xr:uid="{CF448BDB-7780-4B9A-9864-B862E60A07FD}"/>
    <cellStyle name="20% - Accent6 10 11" xfId="39619" xr:uid="{0FA674CD-189E-4A20-95AA-2E6FE43A7B2A}"/>
    <cellStyle name="20% - Accent6 10 2" xfId="2368" xr:uid="{34DAC425-104B-4B71-B2C5-44D7F1CF5E88}"/>
    <cellStyle name="20% - Accent6 10 2 2" xfId="3349" xr:uid="{0E9ACA89-7690-4929-BB09-334CCBA0129B}"/>
    <cellStyle name="20% - Accent6 10 2 2 2" xfId="6587" xr:uid="{6792046D-6242-47C9-B0DD-8CEABF38781E}"/>
    <cellStyle name="20% - Accent6 10 2 2 2 2" xfId="9637" xr:uid="{10032666-B900-48C8-B13F-5D3262E96BD6}"/>
    <cellStyle name="20% - Accent6 10 2 2 2 2 2" xfId="20779" xr:uid="{2004DBCE-F04C-4F8E-9342-2A92D0C75EC2}"/>
    <cellStyle name="20% - Accent6 10 2 2 2 2 3" xfId="38529" xr:uid="{A383935F-1C59-4D9E-890E-8C5D74CF0896}"/>
    <cellStyle name="20% - Accent6 10 2 2 2 3" xfId="18025" xr:uid="{F01C7888-2D22-45A1-86A3-A14F4762056F}"/>
    <cellStyle name="20% - Accent6 10 2 2 2 4" xfId="28874" xr:uid="{1B6265C0-DDF9-467E-94AC-B2998A332C13}"/>
    <cellStyle name="20% - Accent6 10 2 2 2 5" xfId="34562" xr:uid="{60FC35A3-4335-492B-95B6-FF00BD61F5D8}"/>
    <cellStyle name="20% - Accent6 10 2 2 2 6" xfId="44148" xr:uid="{820DA8AD-54B5-41A8-88FA-BF592F91F1C9}"/>
    <cellStyle name="20% - Accent6 10 2 2 3" xfId="9638" xr:uid="{7C08BDFB-96BD-442B-8568-F3B7D19CE7E8}"/>
    <cellStyle name="20% - Accent6 10 2 2 3 2" xfId="20780" xr:uid="{7C36FEFB-FD2B-41E9-B410-F4AA17AC56E8}"/>
    <cellStyle name="20% - Accent6 10 2 2 3 3" xfId="36548" xr:uid="{0AB1F1CB-2E23-4BC7-B630-D60708D08FC2}"/>
    <cellStyle name="20% - Accent6 10 2 2 4" xfId="14969" xr:uid="{29369BFB-8C41-4987-BE00-491D060224DC}"/>
    <cellStyle name="20% - Accent6 10 2 2 5" xfId="25818" xr:uid="{58D4C8B1-715F-4256-AB7A-ECCE1B154F0A}"/>
    <cellStyle name="20% - Accent6 10 2 2 6" xfId="31968" xr:uid="{0256DC3F-563B-48D9-A683-135ADD8D36D0}"/>
    <cellStyle name="20% - Accent6 10 2 2 7" xfId="41092" xr:uid="{28139BC1-B202-42DB-A376-1BCF97A17DC2}"/>
    <cellStyle name="20% - Accent6 10 2 3" xfId="5607" xr:uid="{CC146DFF-F214-4BF7-9569-1695BF77DA55}"/>
    <cellStyle name="20% - Accent6 10 2 3 2" xfId="9639" xr:uid="{A6714A25-4530-4989-92BB-EBC60E9A5458}"/>
    <cellStyle name="20% - Accent6 10 2 3 2 2" xfId="20781" xr:uid="{235B3AA2-9834-48A9-A7B6-05A25D50BFD8}"/>
    <cellStyle name="20% - Accent6 10 2 3 2 3" xfId="37958" xr:uid="{994F2326-80DB-482E-8096-1574C3797DC4}"/>
    <cellStyle name="20% - Accent6 10 2 3 3" xfId="17045" xr:uid="{F5374600-D0AB-47F5-8209-0BC6D46ABD95}"/>
    <cellStyle name="20% - Accent6 10 2 3 4" xfId="27894" xr:uid="{17BA0AF0-5D21-49C7-980B-C549FCDE8569}"/>
    <cellStyle name="20% - Accent6 10 2 3 5" xfId="34003" xr:uid="{8ACD3186-D6EF-4D8A-B5FF-D033CEB0217E}"/>
    <cellStyle name="20% - Accent6 10 2 3 6" xfId="43168" xr:uid="{CA58222E-0C22-4FFC-AE42-F963B45B87B6}"/>
    <cellStyle name="20% - Accent6 10 2 4" xfId="9640" xr:uid="{1761203D-E06D-4B68-B7D8-171E47FD16C5}"/>
    <cellStyle name="20% - Accent6 10 2 4 2" xfId="20782" xr:uid="{121596F6-5A34-479B-80BD-C91E5F8EE884}"/>
    <cellStyle name="20% - Accent6 10 2 4 3" xfId="35975" xr:uid="{005AC9B1-DD93-4A31-9C0E-2BFADCE60A73}"/>
    <cellStyle name="20% - Accent6 10 2 5" xfId="13989" xr:uid="{C487F214-F1A3-4E54-B805-70E90FBECED4}"/>
    <cellStyle name="20% - Accent6 10 2 6" xfId="24838" xr:uid="{E40E26B1-2F42-4223-85D8-D9D2B5A75C02}"/>
    <cellStyle name="20% - Accent6 10 2 7" xfId="30988" xr:uid="{6AA3298F-C98E-4C6B-95E6-5466E2AA14AD}"/>
    <cellStyle name="20% - Accent6 10 2 8" xfId="40112" xr:uid="{00EDE15F-B038-4CA2-9C18-3F6B88B4EB7A}"/>
    <cellStyle name="20% - Accent6 10 3" xfId="2856" xr:uid="{CB328180-1BF2-44EF-8419-76BF40A0D384}"/>
    <cellStyle name="20% - Accent6 10 3 2" xfId="6094" xr:uid="{6F1F7FDF-0E91-4549-A4F6-390D5EC5A38A}"/>
    <cellStyle name="20% - Accent6 10 3 2 2" xfId="9641" xr:uid="{A9BC2D10-9121-4263-A719-436EF5B2173B}"/>
    <cellStyle name="20% - Accent6 10 3 2 2 2" xfId="20783" xr:uid="{9A39540E-F772-40E7-AC7C-363DAAF481FD}"/>
    <cellStyle name="20% - Accent6 10 3 2 2 3" xfId="38530" xr:uid="{0495FC68-48D3-4DFC-939D-9B4C2D2C893B}"/>
    <cellStyle name="20% - Accent6 10 3 2 3" xfId="17532" xr:uid="{8361A9CB-74FD-4C38-AD16-5031C5FDF0D6}"/>
    <cellStyle name="20% - Accent6 10 3 2 4" xfId="28381" xr:uid="{566C8FC1-3D8E-4F31-8C5B-75FE2B5DFB97}"/>
    <cellStyle name="20% - Accent6 10 3 2 5" xfId="34563" xr:uid="{AE746827-369E-4C98-B422-64653351295D}"/>
    <cellStyle name="20% - Accent6 10 3 2 6" xfId="43655" xr:uid="{51C5D0F2-B495-4ADA-8193-9AE053AE0CF5}"/>
    <cellStyle name="20% - Accent6 10 3 3" xfId="9642" xr:uid="{CF21C454-6A4E-41E8-B61C-A55C5124124C}"/>
    <cellStyle name="20% - Accent6 10 3 3 2" xfId="20784" xr:uid="{0E473664-D146-4896-811D-52387AC69E5C}"/>
    <cellStyle name="20% - Accent6 10 3 3 3" xfId="36549" xr:uid="{67E93C5F-CA75-4F3C-A9CF-17CFD02565A4}"/>
    <cellStyle name="20% - Accent6 10 3 4" xfId="14476" xr:uid="{647CE512-B23B-4DC4-8832-E4B6F58EE77F}"/>
    <cellStyle name="20% - Accent6 10 3 5" xfId="25325" xr:uid="{4D535827-9BC6-40C7-B161-C0C654FD3F08}"/>
    <cellStyle name="20% - Accent6 10 3 6" xfId="31475" xr:uid="{CA577E31-81C1-4FBA-A55F-C100A5A079DF}"/>
    <cellStyle name="20% - Accent6 10 3 7" xfId="40599" xr:uid="{0299F866-F6FA-441F-85E6-32AB38FFEE06}"/>
    <cellStyle name="20% - Accent6 10 4" xfId="3837" xr:uid="{F901C70E-CDF7-41FF-AB70-A95DC41539E8}"/>
    <cellStyle name="20% - Accent6 10 4 2" xfId="7076" xr:uid="{2A95AD27-947C-4511-96DD-BC4029C27C34}"/>
    <cellStyle name="20% - Accent6 10 4 2 2" xfId="18514" xr:uid="{0A3F4DE8-81D7-4726-94D8-C2DAB4B40E09}"/>
    <cellStyle name="20% - Accent6 10 4 2 3" xfId="29363" xr:uid="{54870BFD-5592-4A8A-80CE-2EF687118824}"/>
    <cellStyle name="20% - Accent6 10 4 2 4" xfId="37690" xr:uid="{2F9179B7-6C71-423A-9C24-E217A58867D0}"/>
    <cellStyle name="20% - Accent6 10 4 2 5" xfId="44637" xr:uid="{8517778E-C577-43A4-B751-6064735F55C5}"/>
    <cellStyle name="20% - Accent6 10 4 3" xfId="15458" xr:uid="{109AB221-DCD1-4DDD-AEC9-CED601572014}"/>
    <cellStyle name="20% - Accent6 10 4 4" xfId="26307" xr:uid="{534D614C-245D-4468-B0B8-889612FEF842}"/>
    <cellStyle name="20% - Accent6 10 4 5" xfId="32745" xr:uid="{B83311BD-D315-47C9-B44F-7A71603CA694}"/>
    <cellStyle name="20% - Accent6 10 4 6" xfId="41581" xr:uid="{62D5F0A0-16E9-4EFD-A66F-9F77F8D9C941}"/>
    <cellStyle name="20% - Accent6 10 5" xfId="4385" xr:uid="{036FB954-BB6D-4EE7-ACE1-8E32AAC490B5}"/>
    <cellStyle name="20% - Accent6 10 5 2" xfId="7441" xr:uid="{B6C3C8C3-1B2E-4E5C-8AAD-DAAC906763C8}"/>
    <cellStyle name="20% - Accent6 10 5 2 2" xfId="18879" xr:uid="{45A459A2-640D-46A2-8295-98AE9AF27AF1}"/>
    <cellStyle name="20% - Accent6 10 5 2 3" xfId="29728" xr:uid="{DC078EE2-45EC-4710-B4C1-741DFE8BC161}"/>
    <cellStyle name="20% - Accent6 10 5 2 4" xfId="45002" xr:uid="{B06B0998-7189-4D71-9B63-40AF37231AE0}"/>
    <cellStyle name="20% - Accent6 10 5 3" xfId="15823" xr:uid="{6E388452-1E21-4341-B4E7-516BC336B66F}"/>
    <cellStyle name="20% - Accent6 10 5 4" xfId="26672" xr:uid="{0CF3BFD2-93C9-4813-B89E-146A96D177FE}"/>
    <cellStyle name="20% - Accent6 10 5 5" xfId="35708" xr:uid="{703BBBFC-88C7-4639-859E-A4D5ADF5D396}"/>
    <cellStyle name="20% - Accent6 10 5 6" xfId="41946" xr:uid="{E8142B9B-2934-4DEE-8171-23573E51C1B4}"/>
    <cellStyle name="20% - Accent6 10 6" xfId="4747" xr:uid="{80FEB6EF-95A6-4D9A-9847-0F00B26A030D}"/>
    <cellStyle name="20% - Accent6 10 6 2" xfId="7803" xr:uid="{34D36CB7-59AA-4BC9-AAFE-E6E22490B200}"/>
    <cellStyle name="20% - Accent6 10 6 2 2" xfId="19241" xr:uid="{A2C246CA-9140-4030-8D84-AF4A5F071142}"/>
    <cellStyle name="20% - Accent6 10 6 2 3" xfId="30090" xr:uid="{13A6545D-A974-4364-ADB0-372A9FA00751}"/>
    <cellStyle name="20% - Accent6 10 6 2 4" xfId="45364" xr:uid="{3284DB10-3113-4BEB-B7E6-3AD010154F25}"/>
    <cellStyle name="20% - Accent6 10 6 3" xfId="16185" xr:uid="{4A7DC81C-F1A6-48BB-9C86-82665A7A6AA2}"/>
    <cellStyle name="20% - Accent6 10 6 4" xfId="27034" xr:uid="{08DBCEC8-604E-47E9-9F77-2ED73CD0DA7F}"/>
    <cellStyle name="20% - Accent6 10 6 5" xfId="42308" xr:uid="{0BBFBFD7-A571-4F61-B230-6B9DC5DD2D68}"/>
    <cellStyle name="20% - Accent6 10 7" xfId="5114" xr:uid="{AD194F16-0591-44B1-B10A-D525B36F507E}"/>
    <cellStyle name="20% - Accent6 10 7 2" xfId="16552" xr:uid="{7E0109D3-ADFB-4E6A-9121-7B37F137AB05}"/>
    <cellStyle name="20% - Accent6 10 7 3" xfId="27401" xr:uid="{49A507A9-C4A0-4878-AC79-849EB5953C51}"/>
    <cellStyle name="20% - Accent6 10 7 4" xfId="42675" xr:uid="{F44E59DC-66D2-4B12-81CC-47CBCF456A84}"/>
    <cellStyle name="20% - Accent6 10 8" xfId="13496" xr:uid="{8FDE3AAF-B851-4A63-9158-872D5214B39A}"/>
    <cellStyle name="20% - Accent6 10 9" xfId="24345" xr:uid="{63F72706-BD55-41CA-81CC-6D9603831895}"/>
    <cellStyle name="20% - Accent6 11" xfId="310" xr:uid="{F070A8CD-79A1-4715-9522-1E71F53E0767}"/>
    <cellStyle name="20% - Accent6 11 10" xfId="30550" xr:uid="{2C969AA2-0B2E-4E23-9D9B-4A944141ACF7}"/>
    <cellStyle name="20% - Accent6 11 11" xfId="39620" xr:uid="{52D211F5-0BA2-4667-B823-C86A71CAB2C5}"/>
    <cellStyle name="20% - Accent6 11 2" xfId="2369" xr:uid="{C413C344-2634-472C-98E8-5739F2FF5889}"/>
    <cellStyle name="20% - Accent6 11 2 2" xfId="3350" xr:uid="{3713022D-757F-4C8D-B872-4B2668EBD778}"/>
    <cellStyle name="20% - Accent6 11 2 2 2" xfId="6588" xr:uid="{33F8B842-A798-437E-B1BE-6B1F8B18A12D}"/>
    <cellStyle name="20% - Accent6 11 2 2 2 2" xfId="9643" xr:uid="{9D31FAF6-E9E7-4447-95CA-6A696ED950D2}"/>
    <cellStyle name="20% - Accent6 11 2 2 2 2 2" xfId="20785" xr:uid="{2C950448-E7DD-4BCB-8FB3-7D67117E0FBB}"/>
    <cellStyle name="20% - Accent6 11 2 2 2 2 3" xfId="38531" xr:uid="{5D373520-37E1-4923-8525-B0A8D80411EA}"/>
    <cellStyle name="20% - Accent6 11 2 2 2 3" xfId="18026" xr:uid="{BED8BC20-AF6A-43CD-9FD4-1D8C96494D70}"/>
    <cellStyle name="20% - Accent6 11 2 2 2 4" xfId="28875" xr:uid="{C54D016B-336D-4A95-8ED4-379DE4D39991}"/>
    <cellStyle name="20% - Accent6 11 2 2 2 5" xfId="34564" xr:uid="{165C3D53-9434-41F0-963F-20845691B919}"/>
    <cellStyle name="20% - Accent6 11 2 2 2 6" xfId="44149" xr:uid="{E5FC68A1-BD01-4CC1-BF9E-3ED2BA9DEF05}"/>
    <cellStyle name="20% - Accent6 11 2 2 3" xfId="9644" xr:uid="{3B2C4553-6B94-43E8-BCDA-87A30A8B69E2}"/>
    <cellStyle name="20% - Accent6 11 2 2 3 2" xfId="20786" xr:uid="{AD953C1C-63DD-44D5-97AD-D1472ED2B875}"/>
    <cellStyle name="20% - Accent6 11 2 2 3 3" xfId="36550" xr:uid="{E9D7E09A-8334-4CB4-9918-2ED940496A46}"/>
    <cellStyle name="20% - Accent6 11 2 2 4" xfId="14970" xr:uid="{EF304D5A-2040-473D-83D9-58396E48EC08}"/>
    <cellStyle name="20% - Accent6 11 2 2 5" xfId="25819" xr:uid="{9D910EB9-578C-4398-A920-BB08A80831D6}"/>
    <cellStyle name="20% - Accent6 11 2 2 6" xfId="31969" xr:uid="{1EF58087-84DB-4ED8-9635-2982EE192606}"/>
    <cellStyle name="20% - Accent6 11 2 2 7" xfId="41093" xr:uid="{F377AA11-600F-4C89-AA3E-F187B000EAB1}"/>
    <cellStyle name="20% - Accent6 11 2 3" xfId="5608" xr:uid="{0EDA7735-29E8-4830-9DF8-439B79EEBD3B}"/>
    <cellStyle name="20% - Accent6 11 2 3 2" xfId="9645" xr:uid="{E5E28E7D-CB68-4D54-B9E0-C35928332375}"/>
    <cellStyle name="20% - Accent6 11 2 3 2 2" xfId="20787" xr:uid="{630AC719-7BD7-42DB-9833-789AE4E1C217}"/>
    <cellStyle name="20% - Accent6 11 2 3 2 3" xfId="37959" xr:uid="{C6802626-B33F-4D37-8603-B2CDF02396F5}"/>
    <cellStyle name="20% - Accent6 11 2 3 3" xfId="17046" xr:uid="{8B774062-6171-4417-82E8-E26273BD15E4}"/>
    <cellStyle name="20% - Accent6 11 2 3 4" xfId="27895" xr:uid="{E8DB9FB6-C1EE-4E5D-B772-E1B7F8B9D624}"/>
    <cellStyle name="20% - Accent6 11 2 3 5" xfId="34004" xr:uid="{97FD93C9-D569-43F1-A321-5DCCB203D74B}"/>
    <cellStyle name="20% - Accent6 11 2 3 6" xfId="43169" xr:uid="{D19ECCA2-5A62-4424-B1CE-BAEEB5F22911}"/>
    <cellStyle name="20% - Accent6 11 2 4" xfId="9646" xr:uid="{B8CFD97C-3BAC-4663-A7C5-13B9B4BF9EAE}"/>
    <cellStyle name="20% - Accent6 11 2 4 2" xfId="20788" xr:uid="{F4F8334F-3A06-4E26-B86E-254709613552}"/>
    <cellStyle name="20% - Accent6 11 2 4 3" xfId="35976" xr:uid="{0C67EAFB-EBF5-44C6-BA3F-3220ABD2B39A}"/>
    <cellStyle name="20% - Accent6 11 2 5" xfId="13990" xr:uid="{8C6DACEB-0EF6-4D99-A96D-1C842BD6AF89}"/>
    <cellStyle name="20% - Accent6 11 2 6" xfId="24839" xr:uid="{C01B66E2-AD32-4E09-85E2-E83A68E7564A}"/>
    <cellStyle name="20% - Accent6 11 2 7" xfId="30989" xr:uid="{F128735E-69DD-4DC1-A9BC-131756754261}"/>
    <cellStyle name="20% - Accent6 11 2 8" xfId="40113" xr:uid="{1F405BD7-C230-472D-8FDC-DC0D8CDD0089}"/>
    <cellStyle name="20% - Accent6 11 3" xfId="2857" xr:uid="{9254985D-0C88-43AC-A8C0-69DE232816D4}"/>
    <cellStyle name="20% - Accent6 11 3 2" xfId="6095" xr:uid="{902C806E-8FA1-4827-B14D-972247FBB11F}"/>
    <cellStyle name="20% - Accent6 11 3 2 2" xfId="9647" xr:uid="{3876CE6E-4646-4A31-9115-8BB38CFB98C4}"/>
    <cellStyle name="20% - Accent6 11 3 2 2 2" xfId="20789" xr:uid="{C6D24A07-9948-41C5-BAE3-A4C456FD9259}"/>
    <cellStyle name="20% - Accent6 11 3 2 2 3" xfId="38532" xr:uid="{7A5BA109-92C7-4D86-8C41-605BF34AAE1F}"/>
    <cellStyle name="20% - Accent6 11 3 2 3" xfId="17533" xr:uid="{EFEF3C0B-024A-4755-AE33-B1FF693C6AA9}"/>
    <cellStyle name="20% - Accent6 11 3 2 4" xfId="28382" xr:uid="{35EDF6A1-F8BA-4756-B649-B0C6C992BAC5}"/>
    <cellStyle name="20% - Accent6 11 3 2 5" xfId="34565" xr:uid="{86B2EDE1-A829-46A9-A481-FB9A21F3BD5D}"/>
    <cellStyle name="20% - Accent6 11 3 2 6" xfId="43656" xr:uid="{B0601619-3E20-44CC-87B0-0EE6C0828DF8}"/>
    <cellStyle name="20% - Accent6 11 3 3" xfId="9648" xr:uid="{07D4B08C-C409-4C87-84B4-8BC7047E8126}"/>
    <cellStyle name="20% - Accent6 11 3 3 2" xfId="20790" xr:uid="{D81DCBBE-222E-4E60-9BC0-6B5B2E51C0FB}"/>
    <cellStyle name="20% - Accent6 11 3 3 3" xfId="36551" xr:uid="{9E3A9B00-F3CD-4827-9391-BDB62D576AA1}"/>
    <cellStyle name="20% - Accent6 11 3 4" xfId="14477" xr:uid="{39261998-9CC7-41EB-B7CA-035CA84D745D}"/>
    <cellStyle name="20% - Accent6 11 3 5" xfId="25326" xr:uid="{CE7AF667-AB9F-47A4-9F78-09404C918987}"/>
    <cellStyle name="20% - Accent6 11 3 6" xfId="31476" xr:uid="{D09924E1-89EF-4013-835F-EB9BC535ECAA}"/>
    <cellStyle name="20% - Accent6 11 3 7" xfId="40600" xr:uid="{FE051BB4-9AB2-4CB6-8841-8F75A1494BAA}"/>
    <cellStyle name="20% - Accent6 11 4" xfId="3838" xr:uid="{0858B9B0-7965-4DFB-8450-4C5B97E370BA}"/>
    <cellStyle name="20% - Accent6 11 4 2" xfId="7077" xr:uid="{329C6F20-74FB-41C3-9998-AED6119CC150}"/>
    <cellStyle name="20% - Accent6 11 4 2 2" xfId="18515" xr:uid="{2C005CB9-2CB4-41FA-BFAC-EFD37803808C}"/>
    <cellStyle name="20% - Accent6 11 4 2 3" xfId="29364" xr:uid="{31E2323F-695B-4565-941A-657F860D91F7}"/>
    <cellStyle name="20% - Accent6 11 4 2 4" xfId="37691" xr:uid="{4A5F4553-6B31-4AEB-92CE-A614D882E992}"/>
    <cellStyle name="20% - Accent6 11 4 2 5" xfId="44638" xr:uid="{0EB58201-023D-4EB9-AFB1-B55D8D61FC88}"/>
    <cellStyle name="20% - Accent6 11 4 3" xfId="15459" xr:uid="{8A864CCF-9AB0-4959-A175-67EBAD960208}"/>
    <cellStyle name="20% - Accent6 11 4 4" xfId="26308" xr:uid="{372A39AF-6716-43CF-A7A3-2561FC96199A}"/>
    <cellStyle name="20% - Accent6 11 4 5" xfId="32746" xr:uid="{05B42442-0AE7-47A2-AC2B-A8CBAC9A8275}"/>
    <cellStyle name="20% - Accent6 11 4 6" xfId="41582" xr:uid="{02B4B0F0-112A-4A73-8C86-F375A8162AC4}"/>
    <cellStyle name="20% - Accent6 11 5" xfId="4386" xr:uid="{299D0739-787F-41F3-8287-084DF0989C34}"/>
    <cellStyle name="20% - Accent6 11 5 2" xfId="7442" xr:uid="{BE28E747-FF49-4B29-8471-9ECD2A6B63C3}"/>
    <cellStyle name="20% - Accent6 11 5 2 2" xfId="18880" xr:uid="{8114120E-10B7-4112-96AE-883BF17F9770}"/>
    <cellStyle name="20% - Accent6 11 5 2 3" xfId="29729" xr:uid="{93881560-B183-4221-A630-F7E80308ED35}"/>
    <cellStyle name="20% - Accent6 11 5 2 4" xfId="45003" xr:uid="{631A8D78-87B5-44C4-84C7-6AC7A0FA4098}"/>
    <cellStyle name="20% - Accent6 11 5 3" xfId="15824" xr:uid="{811FEF7E-D92C-44E9-8B99-3EC0563163C3}"/>
    <cellStyle name="20% - Accent6 11 5 4" xfId="26673" xr:uid="{6CC3975C-1E58-417D-9F38-96EED46534D4}"/>
    <cellStyle name="20% - Accent6 11 5 5" xfId="35709" xr:uid="{853B63A2-8D43-4481-AB4E-3BD43A56EA19}"/>
    <cellStyle name="20% - Accent6 11 5 6" xfId="41947" xr:uid="{047CEFA8-CF6B-407E-BBC6-352F055C2976}"/>
    <cellStyle name="20% - Accent6 11 6" xfId="4748" xr:uid="{50881EF1-E5AC-4F7D-B3A4-3BD729962BFF}"/>
    <cellStyle name="20% - Accent6 11 6 2" xfId="7804" xr:uid="{9CD462C2-D26A-4F35-B22C-DE47AE3A5CA3}"/>
    <cellStyle name="20% - Accent6 11 6 2 2" xfId="19242" xr:uid="{202BECC4-B406-4FB6-B5FD-224032032382}"/>
    <cellStyle name="20% - Accent6 11 6 2 3" xfId="30091" xr:uid="{17DCFAF7-63CA-4C24-A965-B0DBE69149FD}"/>
    <cellStyle name="20% - Accent6 11 6 2 4" xfId="45365" xr:uid="{2F179A76-EA3D-416D-88F7-1C89E93E2328}"/>
    <cellStyle name="20% - Accent6 11 6 3" xfId="16186" xr:uid="{B1F232E6-91E0-4002-BED6-B7EAB093C0AD}"/>
    <cellStyle name="20% - Accent6 11 6 4" xfId="27035" xr:uid="{D639D46D-4E17-47DF-9F5A-5047B146FFF7}"/>
    <cellStyle name="20% - Accent6 11 6 5" xfId="42309" xr:uid="{D15DC4A1-DE31-4940-B4AF-B9665FE0D999}"/>
    <cellStyle name="20% - Accent6 11 7" xfId="5115" xr:uid="{8C4632BD-1716-47B2-AE63-31F17821F81C}"/>
    <cellStyle name="20% - Accent6 11 7 2" xfId="16553" xr:uid="{05BE000C-7F9B-4EDD-8196-3F1BB4A10427}"/>
    <cellStyle name="20% - Accent6 11 7 3" xfId="27402" xr:uid="{0151896D-8C26-412F-817A-3101792F0386}"/>
    <cellStyle name="20% - Accent6 11 7 4" xfId="42676" xr:uid="{3A3CBA98-0732-4B48-A51A-8858EABF2063}"/>
    <cellStyle name="20% - Accent6 11 8" xfId="13497" xr:uid="{54E775F1-F28A-458F-A0F6-2CD85ECDBD81}"/>
    <cellStyle name="20% - Accent6 11 9" xfId="24346" xr:uid="{A24212CE-748D-4F55-818E-37D2F48D0871}"/>
    <cellStyle name="20% - Accent6 12" xfId="311" xr:uid="{6A7C6D91-46D9-4F66-92AD-7DAAE2B743B3}"/>
    <cellStyle name="20% - Accent6 12 10" xfId="30551" xr:uid="{C80956F9-487E-4119-AF22-4FDBEAE7042D}"/>
    <cellStyle name="20% - Accent6 12 11" xfId="39621" xr:uid="{FDC3679A-D037-4A2B-89C4-7DED3E02A339}"/>
    <cellStyle name="20% - Accent6 12 2" xfId="2370" xr:uid="{D1675514-DE7F-457C-B3E3-D4863AF656C7}"/>
    <cellStyle name="20% - Accent6 12 2 2" xfId="3351" xr:uid="{B31093FD-C274-4EC1-80BA-670C3B4CBAF9}"/>
    <cellStyle name="20% - Accent6 12 2 2 2" xfId="6589" xr:uid="{3541DC25-21A4-481B-B603-1F5FCC2E0B43}"/>
    <cellStyle name="20% - Accent6 12 2 2 2 2" xfId="9649" xr:uid="{2CCC4750-6F4F-45AE-938D-1D3D60D7E948}"/>
    <cellStyle name="20% - Accent6 12 2 2 2 2 2" xfId="20791" xr:uid="{F1A28FCD-A0BB-4559-A9CD-99FDA1D554F5}"/>
    <cellStyle name="20% - Accent6 12 2 2 2 2 3" xfId="38533" xr:uid="{C3EB60F1-F038-4411-AF5A-085CDADC31F2}"/>
    <cellStyle name="20% - Accent6 12 2 2 2 3" xfId="18027" xr:uid="{AE1180CA-412E-4D6B-ADC6-9E84B9D420AA}"/>
    <cellStyle name="20% - Accent6 12 2 2 2 4" xfId="28876" xr:uid="{B6F22CED-D5C1-4A73-911A-A1A14B7FA562}"/>
    <cellStyle name="20% - Accent6 12 2 2 2 5" xfId="34566" xr:uid="{B45F9637-904A-41FE-9DDA-443AE21D5728}"/>
    <cellStyle name="20% - Accent6 12 2 2 2 6" xfId="44150" xr:uid="{12B1E32F-A7DE-4348-8381-04EA9BDC86C2}"/>
    <cellStyle name="20% - Accent6 12 2 2 3" xfId="9650" xr:uid="{77254D6B-A0B6-471E-884B-2DA1D97D7534}"/>
    <cellStyle name="20% - Accent6 12 2 2 3 2" xfId="20792" xr:uid="{1EEBA423-AFD0-4ED8-84D5-34827032531E}"/>
    <cellStyle name="20% - Accent6 12 2 2 3 3" xfId="36552" xr:uid="{EA1A6C93-C82D-4DB1-AAC0-3BE8C92D3056}"/>
    <cellStyle name="20% - Accent6 12 2 2 4" xfId="14971" xr:uid="{DCF20212-C1CD-48F5-B63F-94EEFC145ACE}"/>
    <cellStyle name="20% - Accent6 12 2 2 5" xfId="25820" xr:uid="{1EB49CD9-28FD-4C80-8046-F12EEFF7DD00}"/>
    <cellStyle name="20% - Accent6 12 2 2 6" xfId="31970" xr:uid="{82844BFC-00AD-4CF6-A54A-98E90A057BCB}"/>
    <cellStyle name="20% - Accent6 12 2 2 7" xfId="41094" xr:uid="{AD673FF7-4EE0-455F-86BC-3316EBBFF286}"/>
    <cellStyle name="20% - Accent6 12 2 3" xfId="5609" xr:uid="{F7EF0782-7064-4450-A1FD-A47324C34482}"/>
    <cellStyle name="20% - Accent6 12 2 3 2" xfId="9651" xr:uid="{CD03E7D2-7E72-4CC4-A7E6-CE1E41EB5000}"/>
    <cellStyle name="20% - Accent6 12 2 3 2 2" xfId="20793" xr:uid="{6A936FF4-7567-4970-8BCA-6926A344192C}"/>
    <cellStyle name="20% - Accent6 12 2 3 2 3" xfId="37960" xr:uid="{E4C388D2-BF8B-4E86-AE76-2B61BE0FB963}"/>
    <cellStyle name="20% - Accent6 12 2 3 3" xfId="17047" xr:uid="{667A6B62-AB7A-4023-A462-7D34BE81770A}"/>
    <cellStyle name="20% - Accent6 12 2 3 4" xfId="27896" xr:uid="{E3E6EC12-4392-4816-983A-03C7C2557B15}"/>
    <cellStyle name="20% - Accent6 12 2 3 5" xfId="34005" xr:uid="{71E9CFCB-7987-4081-85BF-BBAC24083BB5}"/>
    <cellStyle name="20% - Accent6 12 2 3 6" xfId="43170" xr:uid="{58E1C40C-6556-4FE5-AD06-92B6BC350CA0}"/>
    <cellStyle name="20% - Accent6 12 2 4" xfId="9652" xr:uid="{FC57E8B4-6AE5-4F47-99BC-04C7A7004C13}"/>
    <cellStyle name="20% - Accent6 12 2 4 2" xfId="20794" xr:uid="{0EF53599-BD2F-4573-9594-1CC1F625FB59}"/>
    <cellStyle name="20% - Accent6 12 2 4 3" xfId="35977" xr:uid="{EC2D65A4-4300-4F06-9A73-127E29415C9C}"/>
    <cellStyle name="20% - Accent6 12 2 5" xfId="13991" xr:uid="{352C430E-53CF-43F2-BC7D-AD28CFAB475C}"/>
    <cellStyle name="20% - Accent6 12 2 6" xfId="24840" xr:uid="{19AE95F2-F162-49AD-AE83-7C86D2A594D4}"/>
    <cellStyle name="20% - Accent6 12 2 7" xfId="30990" xr:uid="{47F784CE-E3BA-4450-9130-BA54D47DDC4A}"/>
    <cellStyle name="20% - Accent6 12 2 8" xfId="40114" xr:uid="{FC8F637F-5CF1-4462-B0B2-99ED9504E777}"/>
    <cellStyle name="20% - Accent6 12 3" xfId="2858" xr:uid="{83878F90-B16C-49A4-9258-A0417C19F4ED}"/>
    <cellStyle name="20% - Accent6 12 3 2" xfId="6096" xr:uid="{89C7DBCF-559A-441B-BC2B-178F7304D378}"/>
    <cellStyle name="20% - Accent6 12 3 2 2" xfId="9653" xr:uid="{54AB37C3-2C82-425C-9724-3C97EA31392D}"/>
    <cellStyle name="20% - Accent6 12 3 2 2 2" xfId="20795" xr:uid="{5B643189-2DCD-427B-8400-26D1CE27C67B}"/>
    <cellStyle name="20% - Accent6 12 3 2 2 3" xfId="38534" xr:uid="{10311ACE-9A36-4C7B-B8C0-BAAF1F8473FE}"/>
    <cellStyle name="20% - Accent6 12 3 2 3" xfId="17534" xr:uid="{C5813DB3-6CF4-4F96-B77E-351D6AB8D599}"/>
    <cellStyle name="20% - Accent6 12 3 2 4" xfId="28383" xr:uid="{445E90A2-5EF8-4223-8390-7BF47346B0F7}"/>
    <cellStyle name="20% - Accent6 12 3 2 5" xfId="34567" xr:uid="{F757E6B6-8584-4F41-8328-CD3D65B29480}"/>
    <cellStyle name="20% - Accent6 12 3 2 6" xfId="43657" xr:uid="{BD3BE9C1-747C-4251-9198-7C34064E33F1}"/>
    <cellStyle name="20% - Accent6 12 3 3" xfId="9654" xr:uid="{EE981D01-3EC9-4B86-9EC5-E80E9FC54F6C}"/>
    <cellStyle name="20% - Accent6 12 3 3 2" xfId="20796" xr:uid="{5D0575BA-F313-4009-A72E-AC087B3CD4F5}"/>
    <cellStyle name="20% - Accent6 12 3 3 3" xfId="36553" xr:uid="{21B35EDF-20C5-4A3B-A839-EA4F9DCAA0EA}"/>
    <cellStyle name="20% - Accent6 12 3 4" xfId="14478" xr:uid="{0F18E749-371C-4842-8A9E-4B11B003BB66}"/>
    <cellStyle name="20% - Accent6 12 3 5" xfId="25327" xr:uid="{9177C342-4648-4320-A8A9-B8B923292218}"/>
    <cellStyle name="20% - Accent6 12 3 6" xfId="31477" xr:uid="{5DFD0B8F-71FD-438F-9B82-AA7B6CEDB3ED}"/>
    <cellStyle name="20% - Accent6 12 3 7" xfId="40601" xr:uid="{9C38A739-A990-48D1-8524-302D5201A3C7}"/>
    <cellStyle name="20% - Accent6 12 4" xfId="3839" xr:uid="{9D3D4D8D-1DDF-4675-841F-3302F94EEB06}"/>
    <cellStyle name="20% - Accent6 12 4 2" xfId="7078" xr:uid="{8A34F446-BAB7-483A-8F48-BCBA0146984B}"/>
    <cellStyle name="20% - Accent6 12 4 2 2" xfId="18516" xr:uid="{93B56C6E-3893-4B5D-84AC-022C23D01056}"/>
    <cellStyle name="20% - Accent6 12 4 2 3" xfId="29365" xr:uid="{B36D7E99-0511-4874-82F9-66CA8C391046}"/>
    <cellStyle name="20% - Accent6 12 4 2 4" xfId="37692" xr:uid="{54C4894A-EEEE-4944-9208-ED1B2D3A5940}"/>
    <cellStyle name="20% - Accent6 12 4 2 5" xfId="44639" xr:uid="{6FC6C6D3-7D9E-4299-BC53-B8E4B8D64937}"/>
    <cellStyle name="20% - Accent6 12 4 3" xfId="15460" xr:uid="{B6C3E3BD-FC6C-48D6-8276-437D52B58B3C}"/>
    <cellStyle name="20% - Accent6 12 4 4" xfId="26309" xr:uid="{64E8CC42-B41C-4FEC-9694-C4738D0106B7}"/>
    <cellStyle name="20% - Accent6 12 4 5" xfId="32747" xr:uid="{A0BB44E7-BD72-4A5E-9F93-71E907DD2ECE}"/>
    <cellStyle name="20% - Accent6 12 4 6" xfId="41583" xr:uid="{13158452-E542-4292-914F-063D562598C5}"/>
    <cellStyle name="20% - Accent6 12 5" xfId="4387" xr:uid="{3285560D-C10D-4336-9B35-19DA7F311B30}"/>
    <cellStyle name="20% - Accent6 12 5 2" xfId="7443" xr:uid="{2739AAE2-A182-4A66-ACF4-D0D387E268BA}"/>
    <cellStyle name="20% - Accent6 12 5 2 2" xfId="18881" xr:uid="{BC951BE4-E5F5-4051-827F-A47F89CDE5DF}"/>
    <cellStyle name="20% - Accent6 12 5 2 3" xfId="29730" xr:uid="{FA51978B-57A6-417C-91AE-56A0EE7CDEA7}"/>
    <cellStyle name="20% - Accent6 12 5 2 4" xfId="45004" xr:uid="{FB3A60D5-588C-4D97-9275-FF59C3F61DC3}"/>
    <cellStyle name="20% - Accent6 12 5 3" xfId="15825" xr:uid="{AC24B93B-D8A7-4D00-8049-73085E4DC310}"/>
    <cellStyle name="20% - Accent6 12 5 4" xfId="26674" xr:uid="{145CECA2-01CD-461F-BF07-E590A75430E5}"/>
    <cellStyle name="20% - Accent6 12 5 5" xfId="35710" xr:uid="{E492810F-0134-4BCD-B5F7-5CFE285089B4}"/>
    <cellStyle name="20% - Accent6 12 5 6" xfId="41948" xr:uid="{3EB54CB3-C44E-4293-B90E-ACEE03F6CEBA}"/>
    <cellStyle name="20% - Accent6 12 6" xfId="4749" xr:uid="{80AC0EEF-A072-4BB1-B97D-E9EC4A15B16E}"/>
    <cellStyle name="20% - Accent6 12 6 2" xfId="7805" xr:uid="{3D621565-7442-4F4A-96D3-DF4D70785548}"/>
    <cellStyle name="20% - Accent6 12 6 2 2" xfId="19243" xr:uid="{5283979D-6E9D-4F26-97D6-878DFADC05A6}"/>
    <cellStyle name="20% - Accent6 12 6 2 3" xfId="30092" xr:uid="{34A6F017-1C71-4D36-BAB9-478657D38627}"/>
    <cellStyle name="20% - Accent6 12 6 2 4" xfId="45366" xr:uid="{012C036A-DA57-4EDB-9900-05325E281F96}"/>
    <cellStyle name="20% - Accent6 12 6 3" xfId="16187" xr:uid="{79A886AE-7DF5-4062-ABEE-430CA555114E}"/>
    <cellStyle name="20% - Accent6 12 6 4" xfId="27036" xr:uid="{A4500EFC-37A3-473C-AF6F-37945AA763B1}"/>
    <cellStyle name="20% - Accent6 12 6 5" xfId="42310" xr:uid="{A47F56A8-DBC1-4B5D-9A92-FC2A03254E00}"/>
    <cellStyle name="20% - Accent6 12 7" xfId="5116" xr:uid="{A900F164-680B-45AC-8FAC-645A1D69D98C}"/>
    <cellStyle name="20% - Accent6 12 7 2" xfId="16554" xr:uid="{2FA7FFC2-6FA0-4E27-92F1-82B55A02242F}"/>
    <cellStyle name="20% - Accent6 12 7 3" xfId="27403" xr:uid="{47F432CD-54F9-42CC-B4D1-E898FE099BFA}"/>
    <cellStyle name="20% - Accent6 12 7 4" xfId="42677" xr:uid="{F9ADCDF1-7F6B-4BFC-94E1-F558BC1C60BB}"/>
    <cellStyle name="20% - Accent6 12 8" xfId="13498" xr:uid="{7BF5C45B-6787-41DE-86D8-7D1A2111EB9B}"/>
    <cellStyle name="20% - Accent6 12 9" xfId="24347" xr:uid="{8466DAE7-3E47-4D30-97DF-5CF87084D656}"/>
    <cellStyle name="20% - Accent6 13" xfId="312" xr:uid="{6060B746-3012-4DF2-882A-536BF970EB4C}"/>
    <cellStyle name="20% - Accent6 13 10" xfId="30552" xr:uid="{05C833CD-9A02-431F-9B81-C633C4A2D7A9}"/>
    <cellStyle name="20% - Accent6 13 11" xfId="39622" xr:uid="{48D89A70-B561-49E2-8692-6A1C330C0E11}"/>
    <cellStyle name="20% - Accent6 13 2" xfId="2371" xr:uid="{7E9E7EFD-6CB5-404A-89C6-AD0E3C85AB58}"/>
    <cellStyle name="20% - Accent6 13 2 2" xfId="3352" xr:uid="{2EF93FDD-2D9C-4CEC-800B-AA51CCF32F0C}"/>
    <cellStyle name="20% - Accent6 13 2 2 2" xfId="6590" xr:uid="{19A1690B-1A36-4CCC-B69E-8415EAE04F52}"/>
    <cellStyle name="20% - Accent6 13 2 2 2 2" xfId="9655" xr:uid="{2C25DAB6-1F0B-4E54-AF4A-A79B1563B3F1}"/>
    <cellStyle name="20% - Accent6 13 2 2 2 2 2" xfId="20797" xr:uid="{5A87B428-21BA-440F-8FCD-1DC765AC5528}"/>
    <cellStyle name="20% - Accent6 13 2 2 2 2 3" xfId="38535" xr:uid="{F8E183E9-95B5-40BD-8B2C-2EFB61503803}"/>
    <cellStyle name="20% - Accent6 13 2 2 2 3" xfId="18028" xr:uid="{4F1747F5-8896-4A7D-93C4-6113684C0AEB}"/>
    <cellStyle name="20% - Accent6 13 2 2 2 4" xfId="28877" xr:uid="{A5173126-3874-465B-97A8-CB84DABCE6E7}"/>
    <cellStyle name="20% - Accent6 13 2 2 2 5" xfId="34568" xr:uid="{85601155-C8F2-45CF-B1AE-81233DF19315}"/>
    <cellStyle name="20% - Accent6 13 2 2 2 6" xfId="44151" xr:uid="{CA272242-2C4B-4F4D-A7F4-31F503CDE559}"/>
    <cellStyle name="20% - Accent6 13 2 2 3" xfId="9656" xr:uid="{3DBA95A0-E589-443A-BA45-BDCF6335B668}"/>
    <cellStyle name="20% - Accent6 13 2 2 3 2" xfId="20798" xr:uid="{7F2D300C-EE55-4FE6-8B99-315124DDB90D}"/>
    <cellStyle name="20% - Accent6 13 2 2 3 3" xfId="36554" xr:uid="{2BF884D1-835E-43DE-906F-EDA6394E5F48}"/>
    <cellStyle name="20% - Accent6 13 2 2 4" xfId="14972" xr:uid="{5A7F9F64-F14C-4E76-876E-9E58115DB073}"/>
    <cellStyle name="20% - Accent6 13 2 2 5" xfId="25821" xr:uid="{55136142-C443-477B-885B-0A8F88FBCF5F}"/>
    <cellStyle name="20% - Accent6 13 2 2 6" xfId="31971" xr:uid="{689BA4D6-3B01-4FF6-A8FE-5C7D78846912}"/>
    <cellStyle name="20% - Accent6 13 2 2 7" xfId="41095" xr:uid="{7AC2191C-10A2-426B-B04A-881F4695971B}"/>
    <cellStyle name="20% - Accent6 13 2 3" xfId="5610" xr:uid="{0BC888AF-A37B-4378-ADF0-859DF1C1C950}"/>
    <cellStyle name="20% - Accent6 13 2 3 2" xfId="9657" xr:uid="{DCF69131-0F75-465C-9854-EB49363DBC89}"/>
    <cellStyle name="20% - Accent6 13 2 3 2 2" xfId="20799" xr:uid="{3A0A52F3-F2AA-4C35-BB9C-B9D3394C439E}"/>
    <cellStyle name="20% - Accent6 13 2 3 2 3" xfId="37961" xr:uid="{EA430865-6EDD-46BA-B54C-A6B5F8637F87}"/>
    <cellStyle name="20% - Accent6 13 2 3 3" xfId="17048" xr:uid="{D203CC3D-6DFB-4973-8DC7-977B3A2CD2D2}"/>
    <cellStyle name="20% - Accent6 13 2 3 4" xfId="27897" xr:uid="{5ADD339F-AC26-49B7-9F2C-87FC49805FBD}"/>
    <cellStyle name="20% - Accent6 13 2 3 5" xfId="34006" xr:uid="{2F4CC2B5-4A62-4BD2-AD83-1A3E4E6FB715}"/>
    <cellStyle name="20% - Accent6 13 2 3 6" xfId="43171" xr:uid="{EE70F5D4-891E-407A-8DD5-F22532E69280}"/>
    <cellStyle name="20% - Accent6 13 2 4" xfId="9658" xr:uid="{EBF7163D-772D-4938-9CB5-D2FB8F1A668B}"/>
    <cellStyle name="20% - Accent6 13 2 4 2" xfId="20800" xr:uid="{4332F28F-14B2-47A0-9F92-6F21415A2ED7}"/>
    <cellStyle name="20% - Accent6 13 2 4 3" xfId="35978" xr:uid="{33B2767E-5A91-4C77-B9CE-92DB974231FC}"/>
    <cellStyle name="20% - Accent6 13 2 5" xfId="13992" xr:uid="{A8C26FF4-64E7-4C53-94B3-2C6D556CD6ED}"/>
    <cellStyle name="20% - Accent6 13 2 6" xfId="24841" xr:uid="{29EC8B8A-6811-4262-8E45-36DE96B360A7}"/>
    <cellStyle name="20% - Accent6 13 2 7" xfId="30991" xr:uid="{F0F9E74C-4E64-48B3-9182-856CBD6B0661}"/>
    <cellStyle name="20% - Accent6 13 2 8" xfId="40115" xr:uid="{78568D0B-6EA9-4F7D-883F-DCE5B58D8ED4}"/>
    <cellStyle name="20% - Accent6 13 3" xfId="2859" xr:uid="{17635F2B-C58F-40FE-9EDC-FC20C4C4A9BE}"/>
    <cellStyle name="20% - Accent6 13 3 2" xfId="6097" xr:uid="{3FBCBEAE-6A7A-4826-ABB8-2E6600CB68D7}"/>
    <cellStyle name="20% - Accent6 13 3 2 2" xfId="9659" xr:uid="{D214A666-7BB4-4B6C-AE22-771A90FD1116}"/>
    <cellStyle name="20% - Accent6 13 3 2 2 2" xfId="20801" xr:uid="{A815A8F7-7275-4A2A-856F-0514DA72453A}"/>
    <cellStyle name="20% - Accent6 13 3 2 2 3" xfId="38536" xr:uid="{1D09A852-5F9B-4256-9C0D-B9D556F2E7FA}"/>
    <cellStyle name="20% - Accent6 13 3 2 3" xfId="17535" xr:uid="{5BE1734C-164A-46F4-BB4C-97912F0B2A33}"/>
    <cellStyle name="20% - Accent6 13 3 2 4" xfId="28384" xr:uid="{D9D991BE-19C3-48C9-8AE3-7F230825574C}"/>
    <cellStyle name="20% - Accent6 13 3 2 5" xfId="34569" xr:uid="{F705DA88-9135-4B95-AB3D-6A55B52C8C05}"/>
    <cellStyle name="20% - Accent6 13 3 2 6" xfId="43658" xr:uid="{9B58F075-6909-4966-8CB6-342BDCB21CCD}"/>
    <cellStyle name="20% - Accent6 13 3 3" xfId="9660" xr:uid="{31108FA3-D896-41A7-BC0D-19D21E8F8F45}"/>
    <cellStyle name="20% - Accent6 13 3 3 2" xfId="20802" xr:uid="{ABE92FF4-903D-4902-962E-2CBDAA9AB9A1}"/>
    <cellStyle name="20% - Accent6 13 3 3 3" xfId="36555" xr:uid="{EE62D84D-583A-4479-83E7-9E95F6524DB1}"/>
    <cellStyle name="20% - Accent6 13 3 4" xfId="14479" xr:uid="{1380DE88-4A35-4197-A81C-0D385295B07A}"/>
    <cellStyle name="20% - Accent6 13 3 5" xfId="25328" xr:uid="{4DF8E2AF-5777-4F3B-881E-571573BA089C}"/>
    <cellStyle name="20% - Accent6 13 3 6" xfId="31478" xr:uid="{2722F276-FEE0-401F-801E-28E1FABA1011}"/>
    <cellStyle name="20% - Accent6 13 3 7" xfId="40602" xr:uid="{80B6473A-C687-48A6-A6D5-2266F61928B5}"/>
    <cellStyle name="20% - Accent6 13 4" xfId="3840" xr:uid="{67BD59DE-5BF0-4EFA-9CA5-FCCF75065F37}"/>
    <cellStyle name="20% - Accent6 13 4 2" xfId="7079" xr:uid="{D594F829-2C40-46D0-9A10-FDA515B80CF7}"/>
    <cellStyle name="20% - Accent6 13 4 2 2" xfId="18517" xr:uid="{1BB2E5D2-F559-4913-9ECB-E809EF0A2552}"/>
    <cellStyle name="20% - Accent6 13 4 2 3" xfId="29366" xr:uid="{E5C60F18-4156-4754-A3BC-A5B487105686}"/>
    <cellStyle name="20% - Accent6 13 4 2 4" xfId="37693" xr:uid="{9890C5FA-1973-4862-8EE1-0DCF6906A471}"/>
    <cellStyle name="20% - Accent6 13 4 2 5" xfId="44640" xr:uid="{DA7B6CBF-922B-4546-AE81-5881C6194F07}"/>
    <cellStyle name="20% - Accent6 13 4 3" xfId="15461" xr:uid="{CB3357A4-4308-4FC7-A71A-CCD5FBD77D0F}"/>
    <cellStyle name="20% - Accent6 13 4 4" xfId="26310" xr:uid="{C8DE8A84-B200-4216-8F31-4BE0BC353963}"/>
    <cellStyle name="20% - Accent6 13 4 5" xfId="32748" xr:uid="{C90F1DBF-CA43-4027-B1F9-884A26977F87}"/>
    <cellStyle name="20% - Accent6 13 4 6" xfId="41584" xr:uid="{F38E3BA4-2670-4F2F-9F4B-3D9824261C51}"/>
    <cellStyle name="20% - Accent6 13 5" xfId="4388" xr:uid="{1787B280-3C09-4CA9-9280-34E90A5E4DDA}"/>
    <cellStyle name="20% - Accent6 13 5 2" xfId="7444" xr:uid="{5FE47A2A-0AC3-4522-8786-5B3C19ACE811}"/>
    <cellStyle name="20% - Accent6 13 5 2 2" xfId="18882" xr:uid="{EABCD52B-39E9-49AB-873A-3F4697E8B6EA}"/>
    <cellStyle name="20% - Accent6 13 5 2 3" xfId="29731" xr:uid="{491AD696-046A-43CF-A843-555035A1DF82}"/>
    <cellStyle name="20% - Accent6 13 5 2 4" xfId="45005" xr:uid="{1FF69AD0-BB3F-4563-82FA-8935FD6B552B}"/>
    <cellStyle name="20% - Accent6 13 5 3" xfId="15826" xr:uid="{46766EE5-6B35-43D5-9DB5-DBA8B816B0C3}"/>
    <cellStyle name="20% - Accent6 13 5 4" xfId="26675" xr:uid="{C64FF5CC-58F2-44AE-96CE-88EA9BA9B2C3}"/>
    <cellStyle name="20% - Accent6 13 5 5" xfId="35711" xr:uid="{4C6BEC78-CF89-4402-92EE-F58A0F400FE7}"/>
    <cellStyle name="20% - Accent6 13 5 6" xfId="41949" xr:uid="{2BC359E4-2694-4602-A974-91104052EFFD}"/>
    <cellStyle name="20% - Accent6 13 6" xfId="4750" xr:uid="{199FFA82-99F8-4915-A2A9-AE07433D59BA}"/>
    <cellStyle name="20% - Accent6 13 6 2" xfId="7806" xr:uid="{AAF99021-A8AD-411B-85AB-C5A389211FEE}"/>
    <cellStyle name="20% - Accent6 13 6 2 2" xfId="19244" xr:uid="{8D4E08A8-0C99-4F92-8C4D-9382E94CB73A}"/>
    <cellStyle name="20% - Accent6 13 6 2 3" xfId="30093" xr:uid="{97AB6025-E7E4-44EA-96C2-F4FA1EAA2826}"/>
    <cellStyle name="20% - Accent6 13 6 2 4" xfId="45367" xr:uid="{81245D11-6316-43C3-BF03-A23C6CFAB808}"/>
    <cellStyle name="20% - Accent6 13 6 3" xfId="16188" xr:uid="{B363DA63-4C98-411C-A957-31BD6BDC0AA7}"/>
    <cellStyle name="20% - Accent6 13 6 4" xfId="27037" xr:uid="{766E91FA-A59A-46A4-BD1F-D55C14007CDB}"/>
    <cellStyle name="20% - Accent6 13 6 5" xfId="42311" xr:uid="{630074D6-44D9-4C7C-A9AD-BC2D326DD78E}"/>
    <cellStyle name="20% - Accent6 13 7" xfId="5117" xr:uid="{C8E97CA9-68A4-426A-9736-2B822C88ED51}"/>
    <cellStyle name="20% - Accent6 13 7 2" xfId="16555" xr:uid="{2E99B980-2DDC-4B58-B204-1FE4D7C3C831}"/>
    <cellStyle name="20% - Accent6 13 7 3" xfId="27404" xr:uid="{C544E69D-1F64-4E6D-96E2-38829C28FDEA}"/>
    <cellStyle name="20% - Accent6 13 7 4" xfId="42678" xr:uid="{13453D72-8205-4909-A090-A47113AA1622}"/>
    <cellStyle name="20% - Accent6 13 8" xfId="13499" xr:uid="{B5D9D935-C44E-494C-913E-976C3AB491FF}"/>
    <cellStyle name="20% - Accent6 13 9" xfId="24348" xr:uid="{C7DCA9BB-3EC1-487B-99C9-5FD2DF47133E}"/>
    <cellStyle name="20% - Accent6 14" xfId="313" xr:uid="{5AFC89CE-21ED-4C78-B7D5-4E00F8712B68}"/>
    <cellStyle name="20% - Accent6 14 10" xfId="30553" xr:uid="{60D3046C-5DD5-42A8-928B-BF3DF340620D}"/>
    <cellStyle name="20% - Accent6 14 11" xfId="39623" xr:uid="{D97D08B8-1C12-4220-9E76-80532D197B9E}"/>
    <cellStyle name="20% - Accent6 14 2" xfId="2372" xr:uid="{D2E91819-6086-4724-B815-263CA7D071A6}"/>
    <cellStyle name="20% - Accent6 14 2 2" xfId="3353" xr:uid="{A1F3BC07-CDCD-44C1-9162-0736AA14DD20}"/>
    <cellStyle name="20% - Accent6 14 2 2 2" xfId="6591" xr:uid="{73E88F52-E479-4244-982D-E1EC3D83A4D5}"/>
    <cellStyle name="20% - Accent6 14 2 2 2 2" xfId="9661" xr:uid="{3356B334-E514-4A30-BEC4-9031FC89F1ED}"/>
    <cellStyle name="20% - Accent6 14 2 2 2 2 2" xfId="20803" xr:uid="{3B791607-C686-4C46-AD8B-562FA7097684}"/>
    <cellStyle name="20% - Accent6 14 2 2 2 2 3" xfId="38537" xr:uid="{908FD3AC-F26A-487D-B3C9-F869D0B86D3F}"/>
    <cellStyle name="20% - Accent6 14 2 2 2 3" xfId="18029" xr:uid="{3B8BF263-6DAE-4409-85C2-76352D788B90}"/>
    <cellStyle name="20% - Accent6 14 2 2 2 4" xfId="28878" xr:uid="{2FC8A4E5-5C06-49A4-B7DF-C2C63D2C3CBB}"/>
    <cellStyle name="20% - Accent6 14 2 2 2 5" xfId="34570" xr:uid="{CE61BE26-2CD8-4DA5-B114-301B9F197987}"/>
    <cellStyle name="20% - Accent6 14 2 2 2 6" xfId="44152" xr:uid="{5464A879-2424-45F2-872D-0DD60870B1A7}"/>
    <cellStyle name="20% - Accent6 14 2 2 3" xfId="9662" xr:uid="{1653073D-0EC2-46F7-A614-1996A936CE7C}"/>
    <cellStyle name="20% - Accent6 14 2 2 3 2" xfId="20804" xr:uid="{EF7C364A-241D-4CBA-BC48-F896EC178F40}"/>
    <cellStyle name="20% - Accent6 14 2 2 3 3" xfId="36556" xr:uid="{0358DD1D-D126-4858-8F82-44CB30D0FC7B}"/>
    <cellStyle name="20% - Accent6 14 2 2 4" xfId="14973" xr:uid="{4B7D127A-6F61-43C6-A193-252B704C20EF}"/>
    <cellStyle name="20% - Accent6 14 2 2 5" xfId="25822" xr:uid="{7A26BEB8-0CD4-4FF9-B678-C46C67693822}"/>
    <cellStyle name="20% - Accent6 14 2 2 6" xfId="31972" xr:uid="{B63EA453-D8F2-4A68-8791-D80E0CFEBB95}"/>
    <cellStyle name="20% - Accent6 14 2 2 7" xfId="41096" xr:uid="{F8DD826F-8733-4A62-AD0E-AA33190B83FC}"/>
    <cellStyle name="20% - Accent6 14 2 3" xfId="5611" xr:uid="{DF28B17F-B799-4EBB-80E2-7579DFECF0A9}"/>
    <cellStyle name="20% - Accent6 14 2 3 2" xfId="9663" xr:uid="{75A7337D-8A6B-44E8-BE7C-0BC95B17172B}"/>
    <cellStyle name="20% - Accent6 14 2 3 2 2" xfId="20805" xr:uid="{5B2006E9-DD51-41B4-A846-3DB15F930EDF}"/>
    <cellStyle name="20% - Accent6 14 2 3 2 3" xfId="37962" xr:uid="{9F1624ED-4860-4022-95BF-419F644AD17E}"/>
    <cellStyle name="20% - Accent6 14 2 3 3" xfId="17049" xr:uid="{C431D188-C63B-45C0-8A0A-2170386ACFEF}"/>
    <cellStyle name="20% - Accent6 14 2 3 4" xfId="27898" xr:uid="{AA5B4D20-B31C-4963-B42A-7D4157C875D2}"/>
    <cellStyle name="20% - Accent6 14 2 3 5" xfId="34007" xr:uid="{DF0796E2-FEB0-4E33-A385-53739281DF61}"/>
    <cellStyle name="20% - Accent6 14 2 3 6" xfId="43172" xr:uid="{3A090C0B-79CE-410A-974F-8823D9C358E9}"/>
    <cellStyle name="20% - Accent6 14 2 4" xfId="9664" xr:uid="{CB643253-60A7-4D34-ADBF-28C6DA7C6461}"/>
    <cellStyle name="20% - Accent6 14 2 4 2" xfId="20806" xr:uid="{D9DA7010-7A36-49F4-B267-98D8C744ACBB}"/>
    <cellStyle name="20% - Accent6 14 2 4 3" xfId="35979" xr:uid="{423A21EE-FA12-43F3-9D61-5240C6B3BC80}"/>
    <cellStyle name="20% - Accent6 14 2 5" xfId="13993" xr:uid="{D20FD924-EC15-4464-A728-7C4ECDC38EC7}"/>
    <cellStyle name="20% - Accent6 14 2 6" xfId="24842" xr:uid="{7E916A1D-693D-499F-AAB6-7E1253B07E63}"/>
    <cellStyle name="20% - Accent6 14 2 7" xfId="30992" xr:uid="{E131440F-4F4E-420A-B637-CFE5DAF66488}"/>
    <cellStyle name="20% - Accent6 14 2 8" xfId="40116" xr:uid="{C980AC76-E3C9-4EA0-8B6C-CDA605348E55}"/>
    <cellStyle name="20% - Accent6 14 3" xfId="2860" xr:uid="{58333D01-8160-4F6E-AFED-F12173CC3085}"/>
    <cellStyle name="20% - Accent6 14 3 2" xfId="6098" xr:uid="{C25C0775-BC34-4B09-8015-C70146A9AB3C}"/>
    <cellStyle name="20% - Accent6 14 3 2 2" xfId="9665" xr:uid="{DF56C936-7B54-4270-8D34-AF9336D55128}"/>
    <cellStyle name="20% - Accent6 14 3 2 2 2" xfId="20807" xr:uid="{D9467504-E67D-4F99-8E95-3508761CBE62}"/>
    <cellStyle name="20% - Accent6 14 3 2 2 3" xfId="38538" xr:uid="{9446F080-7DB0-43D9-9C4E-9E111351E07E}"/>
    <cellStyle name="20% - Accent6 14 3 2 3" xfId="17536" xr:uid="{5DCDBC47-72D7-4B90-A80B-B84A24134CF1}"/>
    <cellStyle name="20% - Accent6 14 3 2 4" xfId="28385" xr:uid="{573EE99B-7290-442E-876A-63C12399D595}"/>
    <cellStyle name="20% - Accent6 14 3 2 5" xfId="34571" xr:uid="{31984218-218C-4A06-82F6-3C3CCCCC6DB8}"/>
    <cellStyle name="20% - Accent6 14 3 2 6" xfId="43659" xr:uid="{1CD593BF-3978-4F45-A1BC-0F78DF9A93F2}"/>
    <cellStyle name="20% - Accent6 14 3 3" xfId="9666" xr:uid="{D717BAB1-B026-4A69-A83E-82184B5AEB25}"/>
    <cellStyle name="20% - Accent6 14 3 3 2" xfId="20808" xr:uid="{AB2EAF57-05DD-46D7-8C54-CF76E7F0DF64}"/>
    <cellStyle name="20% - Accent6 14 3 3 3" xfId="36557" xr:uid="{D3744736-F6AA-4A18-9E5F-078631E413D1}"/>
    <cellStyle name="20% - Accent6 14 3 4" xfId="14480" xr:uid="{1DE4FD55-E18A-4F39-819B-EBA8160535B8}"/>
    <cellStyle name="20% - Accent6 14 3 5" xfId="25329" xr:uid="{2AD38535-078F-41FE-A1C5-3C67811B5DEE}"/>
    <cellStyle name="20% - Accent6 14 3 6" xfId="31479" xr:uid="{7D6F0900-C4FB-4F68-ACE3-3F5948AA76ED}"/>
    <cellStyle name="20% - Accent6 14 3 7" xfId="40603" xr:uid="{B45C4B78-6AB9-43D9-93CC-3D39AE0723F8}"/>
    <cellStyle name="20% - Accent6 14 4" xfId="3841" xr:uid="{6830798E-B3FB-4603-9A3D-9A41624DE3D2}"/>
    <cellStyle name="20% - Accent6 14 4 2" xfId="7080" xr:uid="{1FE904F7-C55A-43ED-BBD4-1CD3EECFC34D}"/>
    <cellStyle name="20% - Accent6 14 4 2 2" xfId="18518" xr:uid="{7CF9DCDD-781E-4144-A025-D2AD06E56558}"/>
    <cellStyle name="20% - Accent6 14 4 2 3" xfId="29367" xr:uid="{6877A7B4-E721-49C9-A9A2-1E221EA0466C}"/>
    <cellStyle name="20% - Accent6 14 4 2 4" xfId="37694" xr:uid="{F62A34E4-F0C6-449E-B8DB-8DAE79287C31}"/>
    <cellStyle name="20% - Accent6 14 4 2 5" xfId="44641" xr:uid="{07C1B97F-3AB1-4ED8-9B10-FA5788D76AE9}"/>
    <cellStyle name="20% - Accent6 14 4 3" xfId="15462" xr:uid="{9CE370EC-7269-418E-92F8-4E2CFF69BFDB}"/>
    <cellStyle name="20% - Accent6 14 4 4" xfId="26311" xr:uid="{56ADC820-667B-41CC-BEE8-2120448347B7}"/>
    <cellStyle name="20% - Accent6 14 4 5" xfId="32749" xr:uid="{E2F51B21-9937-4932-AF5E-70243DB24220}"/>
    <cellStyle name="20% - Accent6 14 4 6" xfId="41585" xr:uid="{F30A72C0-B855-4A91-8A08-02C28CCEEAC2}"/>
    <cellStyle name="20% - Accent6 14 5" xfId="4389" xr:uid="{1A98C39A-73B5-418C-A31F-5DC7CE8F3E0D}"/>
    <cellStyle name="20% - Accent6 14 5 2" xfId="7445" xr:uid="{28EE9560-1EB7-4078-AA05-189351F012ED}"/>
    <cellStyle name="20% - Accent6 14 5 2 2" xfId="18883" xr:uid="{1634390F-2752-49B7-938E-41B803642A9D}"/>
    <cellStyle name="20% - Accent6 14 5 2 3" xfId="29732" xr:uid="{6A8999BF-34BD-4445-A302-2634345D4EA5}"/>
    <cellStyle name="20% - Accent6 14 5 2 4" xfId="45006" xr:uid="{6C0CEA82-4F2F-4FE0-84DA-ED82B1E971ED}"/>
    <cellStyle name="20% - Accent6 14 5 3" xfId="15827" xr:uid="{8D7C1F82-4191-4898-8391-5F0A41A86ED6}"/>
    <cellStyle name="20% - Accent6 14 5 4" xfId="26676" xr:uid="{5F29DE3D-2B99-4D46-BEE5-9A095FA1E6B2}"/>
    <cellStyle name="20% - Accent6 14 5 5" xfId="35712" xr:uid="{24AB38FA-AC61-48C0-BC47-454BE71C3B37}"/>
    <cellStyle name="20% - Accent6 14 5 6" xfId="41950" xr:uid="{57F329C3-3553-48C3-A950-72A7C4FD4F00}"/>
    <cellStyle name="20% - Accent6 14 6" xfId="4751" xr:uid="{19FA5D27-4A91-4D39-AF11-45B89EB0D4E8}"/>
    <cellStyle name="20% - Accent6 14 6 2" xfId="7807" xr:uid="{D391B00C-1CC1-4EBF-B318-01F19F80D42D}"/>
    <cellStyle name="20% - Accent6 14 6 2 2" xfId="19245" xr:uid="{1FCC6413-50A7-45EE-96A8-9590116489F3}"/>
    <cellStyle name="20% - Accent6 14 6 2 3" xfId="30094" xr:uid="{C68E05A2-28D6-45D4-8B5A-2280018EF661}"/>
    <cellStyle name="20% - Accent6 14 6 2 4" xfId="45368" xr:uid="{40171789-FA6F-40E5-9B4E-1425DD3D4135}"/>
    <cellStyle name="20% - Accent6 14 6 3" xfId="16189" xr:uid="{92D39FE5-64E9-4C1C-AC95-748D35787C2D}"/>
    <cellStyle name="20% - Accent6 14 6 4" xfId="27038" xr:uid="{35519423-0A5B-4F75-9892-6788AD1943EE}"/>
    <cellStyle name="20% - Accent6 14 6 5" xfId="42312" xr:uid="{20841F79-7A4C-40B3-85DD-9ED51C1DF447}"/>
    <cellStyle name="20% - Accent6 14 7" xfId="5118" xr:uid="{1756F425-287F-4F75-BB36-4128103E217C}"/>
    <cellStyle name="20% - Accent6 14 7 2" xfId="16556" xr:uid="{1093027B-A11E-405E-B798-9144D166C8B3}"/>
    <cellStyle name="20% - Accent6 14 7 3" xfId="27405" xr:uid="{2B76DDA5-6B99-4465-B76C-415473028802}"/>
    <cellStyle name="20% - Accent6 14 7 4" xfId="42679" xr:uid="{FFD93274-D917-432C-98D0-3CBE9195B726}"/>
    <cellStyle name="20% - Accent6 14 8" xfId="13500" xr:uid="{DFB01054-D683-45E0-90F0-8CCF46FA3097}"/>
    <cellStyle name="20% - Accent6 14 9" xfId="24349" xr:uid="{A5DDD48F-AA10-4729-9D7E-1C6BC5626768}"/>
    <cellStyle name="20% - Accent6 15" xfId="314" xr:uid="{480C13FD-E7F4-4851-84AC-613366CB5D83}"/>
    <cellStyle name="20% - Accent6 15 10" xfId="30554" xr:uid="{8DF365CC-E482-4344-AF20-069970F2F460}"/>
    <cellStyle name="20% - Accent6 15 11" xfId="39624" xr:uid="{EA33EEAB-3904-4262-BAF9-89E7A718CC79}"/>
    <cellStyle name="20% - Accent6 15 2" xfId="2373" xr:uid="{23D1B4A9-5FC8-4A4C-99A1-A3D6B79185E9}"/>
    <cellStyle name="20% - Accent6 15 2 2" xfId="3354" xr:uid="{6BAF85C9-F266-4BE7-AF8D-33E737579A2C}"/>
    <cellStyle name="20% - Accent6 15 2 2 2" xfId="6592" xr:uid="{5819AD3D-09AF-4C52-8E2D-D5AD65AA9D7E}"/>
    <cellStyle name="20% - Accent6 15 2 2 2 2" xfId="9667" xr:uid="{BCFCFCB2-4CEE-40DE-9B6C-CB0B65D2603B}"/>
    <cellStyle name="20% - Accent6 15 2 2 2 2 2" xfId="20809" xr:uid="{725E2A20-762B-4A00-8ED6-AD38C9321AD5}"/>
    <cellStyle name="20% - Accent6 15 2 2 2 2 3" xfId="38539" xr:uid="{B1D9477C-8220-4944-B7CE-51AE52FF9385}"/>
    <cellStyle name="20% - Accent6 15 2 2 2 3" xfId="18030" xr:uid="{2572FCB3-6F02-4EB7-ABB4-7E848598BEC4}"/>
    <cellStyle name="20% - Accent6 15 2 2 2 4" xfId="28879" xr:uid="{C9428DE2-76EE-4CC4-9CB4-6BB0AA5FC2B3}"/>
    <cellStyle name="20% - Accent6 15 2 2 2 5" xfId="34572" xr:uid="{DF73F28C-AC40-4FC4-9342-E2BC8699F373}"/>
    <cellStyle name="20% - Accent6 15 2 2 2 6" xfId="44153" xr:uid="{D0F2AB89-8497-4A71-A8A3-F8825DAC7F6B}"/>
    <cellStyle name="20% - Accent6 15 2 2 3" xfId="9668" xr:uid="{A99DAAB1-C13F-495D-BD29-4E1D3A15F62A}"/>
    <cellStyle name="20% - Accent6 15 2 2 3 2" xfId="20810" xr:uid="{7ACE961C-4664-4EC1-9EF6-2899BA10FBB1}"/>
    <cellStyle name="20% - Accent6 15 2 2 3 3" xfId="36558" xr:uid="{26F15EC1-CD2E-4896-9294-7EA5D58A4865}"/>
    <cellStyle name="20% - Accent6 15 2 2 4" xfId="14974" xr:uid="{4314C3C2-8168-4ACD-B0BB-B35671C476E0}"/>
    <cellStyle name="20% - Accent6 15 2 2 5" xfId="25823" xr:uid="{5F0CFE16-6797-407C-8F3F-F414C05DEEB2}"/>
    <cellStyle name="20% - Accent6 15 2 2 6" xfId="31973" xr:uid="{C26D7FF8-611F-4729-B911-487353CA45BF}"/>
    <cellStyle name="20% - Accent6 15 2 2 7" xfId="41097" xr:uid="{551E1D12-3FB2-4848-A39B-CFD6CC2507CC}"/>
    <cellStyle name="20% - Accent6 15 2 3" xfId="5612" xr:uid="{54A214E5-EC66-497B-BFE1-6F6505A10BA7}"/>
    <cellStyle name="20% - Accent6 15 2 3 2" xfId="9669" xr:uid="{E171EF67-A7F7-489D-9B59-38532B491153}"/>
    <cellStyle name="20% - Accent6 15 2 3 2 2" xfId="20811" xr:uid="{8D08595F-C09D-47C1-9931-755B68A15599}"/>
    <cellStyle name="20% - Accent6 15 2 3 2 3" xfId="37963" xr:uid="{079E7612-AA58-4E2E-9152-EC6F7FC428AB}"/>
    <cellStyle name="20% - Accent6 15 2 3 3" xfId="17050" xr:uid="{725E0F1E-0BEE-4729-8E8C-3F9CF2ACA094}"/>
    <cellStyle name="20% - Accent6 15 2 3 4" xfId="27899" xr:uid="{EC963FA1-5A67-407D-B414-DC965902E1DA}"/>
    <cellStyle name="20% - Accent6 15 2 3 5" xfId="34008" xr:uid="{087678CC-FCA4-4FD8-AF37-5319E9928B27}"/>
    <cellStyle name="20% - Accent6 15 2 3 6" xfId="43173" xr:uid="{A8A88903-1DB3-4D21-897D-248804BCFB7B}"/>
    <cellStyle name="20% - Accent6 15 2 4" xfId="9670" xr:uid="{EE08E2F2-18EF-4EEF-92E0-22749F556299}"/>
    <cellStyle name="20% - Accent6 15 2 4 2" xfId="20812" xr:uid="{664C6B01-4AF1-4E26-8D71-4C708E4FF740}"/>
    <cellStyle name="20% - Accent6 15 2 4 3" xfId="35980" xr:uid="{88D97348-C3C5-4644-B746-11DF4CCD2C3E}"/>
    <cellStyle name="20% - Accent6 15 2 5" xfId="13994" xr:uid="{02D8D1AF-8A34-4C4C-9B24-CA3742FB53F5}"/>
    <cellStyle name="20% - Accent6 15 2 6" xfId="24843" xr:uid="{7E7FF039-5718-4B1F-B772-83F56E1B5306}"/>
    <cellStyle name="20% - Accent6 15 2 7" xfId="30993" xr:uid="{0B2A42ED-6E7A-4883-B62A-87AC037BDFA2}"/>
    <cellStyle name="20% - Accent6 15 2 8" xfId="40117" xr:uid="{AC5487E7-E667-4A9D-BE59-5263C9DCF4DB}"/>
    <cellStyle name="20% - Accent6 15 3" xfId="2861" xr:uid="{D6ABD9F8-D061-48F8-8D95-03BA2A03A393}"/>
    <cellStyle name="20% - Accent6 15 3 2" xfId="6099" xr:uid="{DFE28B1C-2E5E-4160-A747-618D14390E7C}"/>
    <cellStyle name="20% - Accent6 15 3 2 2" xfId="9671" xr:uid="{C1B193C6-DBE9-4BB5-BE9F-A7D80072387F}"/>
    <cellStyle name="20% - Accent6 15 3 2 2 2" xfId="20813" xr:uid="{F7545DBD-5935-4ECA-B8A4-A11A911C7E60}"/>
    <cellStyle name="20% - Accent6 15 3 2 2 3" xfId="38540" xr:uid="{780467DA-037F-429C-AD6D-2F4884122C2B}"/>
    <cellStyle name="20% - Accent6 15 3 2 3" xfId="17537" xr:uid="{18C51853-6B40-4FD7-AB5E-E2AEF8B23BB6}"/>
    <cellStyle name="20% - Accent6 15 3 2 4" xfId="28386" xr:uid="{106C56B8-B28A-4337-9426-616C47919B20}"/>
    <cellStyle name="20% - Accent6 15 3 2 5" xfId="34573" xr:uid="{50471784-F19C-4880-80A3-C5617A1FAF6B}"/>
    <cellStyle name="20% - Accent6 15 3 2 6" xfId="43660" xr:uid="{99AC3198-0B90-4540-8E9A-6C733869531F}"/>
    <cellStyle name="20% - Accent6 15 3 3" xfId="9672" xr:uid="{253D2D17-90B8-4605-9A65-EACF3CFC8C7E}"/>
    <cellStyle name="20% - Accent6 15 3 3 2" xfId="20814" xr:uid="{74BFE1BE-523B-4726-932E-422BFC8C73F8}"/>
    <cellStyle name="20% - Accent6 15 3 3 3" xfId="36559" xr:uid="{344F73C9-6489-45CB-B4B3-971606252F24}"/>
    <cellStyle name="20% - Accent6 15 3 4" xfId="14481" xr:uid="{0CB89DFD-39AB-47AD-A22A-5BFAA18D950D}"/>
    <cellStyle name="20% - Accent6 15 3 5" xfId="25330" xr:uid="{27F4C848-B863-482F-80CD-BA91BED3BF70}"/>
    <cellStyle name="20% - Accent6 15 3 6" xfId="31480" xr:uid="{F6C8D1FB-7099-4B47-838E-2499AE8F6F8F}"/>
    <cellStyle name="20% - Accent6 15 3 7" xfId="40604" xr:uid="{D59757A6-1EC0-43CE-93B7-81EA7AF76F4F}"/>
    <cellStyle name="20% - Accent6 15 4" xfId="3842" xr:uid="{B447C34C-E993-46E4-B3E6-08B433851963}"/>
    <cellStyle name="20% - Accent6 15 4 2" xfId="7081" xr:uid="{5DDFD00B-177A-42DA-A03C-F3B5F16037DD}"/>
    <cellStyle name="20% - Accent6 15 4 2 2" xfId="18519" xr:uid="{DE656402-C33F-418E-80F4-BA729CF54D4E}"/>
    <cellStyle name="20% - Accent6 15 4 2 3" xfId="29368" xr:uid="{90838E2A-BE84-4D6D-933C-AF7F3BDF72D1}"/>
    <cellStyle name="20% - Accent6 15 4 2 4" xfId="37695" xr:uid="{636546C4-CA8E-4303-AC5C-3C86727590AE}"/>
    <cellStyle name="20% - Accent6 15 4 2 5" xfId="44642" xr:uid="{7E55A317-AC18-4941-B8C2-4AB58F033036}"/>
    <cellStyle name="20% - Accent6 15 4 3" xfId="15463" xr:uid="{4A116BC2-235E-4DD6-8572-1904A17D1B01}"/>
    <cellStyle name="20% - Accent6 15 4 4" xfId="26312" xr:uid="{2B1A98B0-E058-4223-A391-796D88145554}"/>
    <cellStyle name="20% - Accent6 15 4 5" xfId="32750" xr:uid="{2DF97F97-A7FB-4546-A143-274E295B0649}"/>
    <cellStyle name="20% - Accent6 15 4 6" xfId="41586" xr:uid="{ED5A472D-F67E-4AA9-A2BB-CDC146BF80D1}"/>
    <cellStyle name="20% - Accent6 15 5" xfId="4390" xr:uid="{B6BCDECD-391C-4B87-A9E4-76C46FD9ADD5}"/>
    <cellStyle name="20% - Accent6 15 5 2" xfId="7446" xr:uid="{7F09435C-04DE-48FE-B344-A1652CB1E772}"/>
    <cellStyle name="20% - Accent6 15 5 2 2" xfId="18884" xr:uid="{08CDFD5F-4A6A-4ED0-8BF3-5DC7C3A6C6F9}"/>
    <cellStyle name="20% - Accent6 15 5 2 3" xfId="29733" xr:uid="{10DC5067-ECE3-496D-B911-DEBF63DD0C1C}"/>
    <cellStyle name="20% - Accent6 15 5 2 4" xfId="45007" xr:uid="{29F2580D-20EA-442B-9B85-2A966A9D2B3D}"/>
    <cellStyle name="20% - Accent6 15 5 3" xfId="15828" xr:uid="{F2E52BF8-FA49-4065-B01A-837FB8848F49}"/>
    <cellStyle name="20% - Accent6 15 5 4" xfId="26677" xr:uid="{932848B5-1FFE-44F8-B118-66EBC89F2F48}"/>
    <cellStyle name="20% - Accent6 15 5 5" xfId="35713" xr:uid="{6ACC79EE-10CF-4F81-BF1D-52659A99AC51}"/>
    <cellStyle name="20% - Accent6 15 5 6" xfId="41951" xr:uid="{52C934EC-87F9-447F-B85F-49CB22FB55A2}"/>
    <cellStyle name="20% - Accent6 15 6" xfId="4752" xr:uid="{493C98F2-0EEB-4F20-923F-933514585AF0}"/>
    <cellStyle name="20% - Accent6 15 6 2" xfId="7808" xr:uid="{3CDD8729-D6C7-4E21-B30E-FD191E400F6F}"/>
    <cellStyle name="20% - Accent6 15 6 2 2" xfId="19246" xr:uid="{F62C0F3C-8149-4CBA-9C46-E4FDDA621F3D}"/>
    <cellStyle name="20% - Accent6 15 6 2 3" xfId="30095" xr:uid="{472CCCF1-964C-4E2C-899F-EA788FCE4690}"/>
    <cellStyle name="20% - Accent6 15 6 2 4" xfId="45369" xr:uid="{60EBD872-92A6-4FF5-BF74-A642090B1103}"/>
    <cellStyle name="20% - Accent6 15 6 3" xfId="16190" xr:uid="{232AB0CC-87A6-44A4-8BD5-72C0D6841931}"/>
    <cellStyle name="20% - Accent6 15 6 4" xfId="27039" xr:uid="{D7C11B2D-A194-44B1-B554-B0F6F02587A3}"/>
    <cellStyle name="20% - Accent6 15 6 5" xfId="42313" xr:uid="{337D2C4E-50F0-420F-B655-DCA8966525DB}"/>
    <cellStyle name="20% - Accent6 15 7" xfId="5119" xr:uid="{6D854824-B863-4414-B630-9F7C3A7D22DE}"/>
    <cellStyle name="20% - Accent6 15 7 2" xfId="16557" xr:uid="{F4686CA3-BF09-41EB-985B-ADB3ACBE2265}"/>
    <cellStyle name="20% - Accent6 15 7 3" xfId="27406" xr:uid="{D36C05D1-1F86-4B5C-ADF6-69A3A2303CD9}"/>
    <cellStyle name="20% - Accent6 15 7 4" xfId="42680" xr:uid="{ED70FEF8-5EE9-4216-A1C3-81F846613413}"/>
    <cellStyle name="20% - Accent6 15 8" xfId="13501" xr:uid="{C2B151E4-7C0A-40DB-B520-42C832000517}"/>
    <cellStyle name="20% - Accent6 15 9" xfId="24350" xr:uid="{D5347031-F7F8-4F4F-B92D-BDBFBDD1743D}"/>
    <cellStyle name="20% - Accent6 16" xfId="315" xr:uid="{01982D04-C80F-4167-8696-AA89C2641633}"/>
    <cellStyle name="20% - Accent6 16 10" xfId="30555" xr:uid="{30E569C9-7A20-423F-BCB0-139558CBC47C}"/>
    <cellStyle name="20% - Accent6 16 11" xfId="39625" xr:uid="{E25A5A5D-A9CB-48BC-A166-F99465832AA5}"/>
    <cellStyle name="20% - Accent6 16 2" xfId="2374" xr:uid="{7A2FBE83-AFBD-4D59-A4C8-F497EC43D0D1}"/>
    <cellStyle name="20% - Accent6 16 2 2" xfId="3355" xr:uid="{63E48578-2CF4-47EC-91B0-5A1109FC6236}"/>
    <cellStyle name="20% - Accent6 16 2 2 2" xfId="6593" xr:uid="{82C192FF-75EA-418E-A140-BC977E4DDEB8}"/>
    <cellStyle name="20% - Accent6 16 2 2 2 2" xfId="9673" xr:uid="{69DE87D8-9D6D-4C6C-9199-7DFECD9FCB3B}"/>
    <cellStyle name="20% - Accent6 16 2 2 2 2 2" xfId="20815" xr:uid="{BEC695B9-E32E-4D3E-917D-AE48D0D80C6D}"/>
    <cellStyle name="20% - Accent6 16 2 2 2 2 3" xfId="38541" xr:uid="{3328EB87-F444-437E-805F-E937DCE25BA2}"/>
    <cellStyle name="20% - Accent6 16 2 2 2 3" xfId="18031" xr:uid="{07EAFDF1-E35B-41F5-996D-724CF1B579F8}"/>
    <cellStyle name="20% - Accent6 16 2 2 2 4" xfId="28880" xr:uid="{6F3E4B94-57C0-430A-A52E-77788FB8B337}"/>
    <cellStyle name="20% - Accent6 16 2 2 2 5" xfId="34574" xr:uid="{4FB53592-A0D6-4F41-9D99-E496F3660592}"/>
    <cellStyle name="20% - Accent6 16 2 2 2 6" xfId="44154" xr:uid="{4705F362-C30C-4742-BEE5-EBA1FCF0D662}"/>
    <cellStyle name="20% - Accent6 16 2 2 3" xfId="9674" xr:uid="{7DBBE569-DF27-40C3-9390-9BCCE0040298}"/>
    <cellStyle name="20% - Accent6 16 2 2 3 2" xfId="20816" xr:uid="{ADE76C53-7FE8-4ADA-9212-A3EC30DA012F}"/>
    <cellStyle name="20% - Accent6 16 2 2 3 3" xfId="36560" xr:uid="{16E8D8BA-A440-4519-9A1A-1F62DECD118D}"/>
    <cellStyle name="20% - Accent6 16 2 2 4" xfId="14975" xr:uid="{441774EA-1EB9-4ED6-A61B-ACB35CC97F78}"/>
    <cellStyle name="20% - Accent6 16 2 2 5" xfId="25824" xr:uid="{363473AD-8232-4722-A843-573548890784}"/>
    <cellStyle name="20% - Accent6 16 2 2 6" xfId="31974" xr:uid="{1E0D8801-49B1-44D5-BAE9-E37D56EF4609}"/>
    <cellStyle name="20% - Accent6 16 2 2 7" xfId="41098" xr:uid="{C2B8AC2B-5953-4F05-BAEE-B552FA681C8C}"/>
    <cellStyle name="20% - Accent6 16 2 3" xfId="5613" xr:uid="{C0FCB432-9207-4D5D-8FCA-ABB57FE2D236}"/>
    <cellStyle name="20% - Accent6 16 2 3 2" xfId="9675" xr:uid="{C16C996F-DD12-4F74-BD94-194322051129}"/>
    <cellStyle name="20% - Accent6 16 2 3 2 2" xfId="20817" xr:uid="{199A4E41-6FC7-472F-A0A7-31454D49CF26}"/>
    <cellStyle name="20% - Accent6 16 2 3 2 3" xfId="37964" xr:uid="{21DEC3C1-E802-4CCD-8E8A-65492F886D32}"/>
    <cellStyle name="20% - Accent6 16 2 3 3" xfId="17051" xr:uid="{3D31CE03-FF78-49CB-BFBD-BF2BDBFB2BAE}"/>
    <cellStyle name="20% - Accent6 16 2 3 4" xfId="27900" xr:uid="{45DE9457-E77C-4A09-ABFA-DAC2A13C7EF8}"/>
    <cellStyle name="20% - Accent6 16 2 3 5" xfId="34009" xr:uid="{2087A28C-2D80-49B2-8F3B-415B83EA8BE4}"/>
    <cellStyle name="20% - Accent6 16 2 3 6" xfId="43174" xr:uid="{114B7278-C11B-4F18-855E-892D76B005AD}"/>
    <cellStyle name="20% - Accent6 16 2 4" xfId="9676" xr:uid="{C3126F5B-541C-43E6-A7E7-E236DABD3477}"/>
    <cellStyle name="20% - Accent6 16 2 4 2" xfId="20818" xr:uid="{EE298B96-7B3B-4DBB-9D9B-8DED2A45C87E}"/>
    <cellStyle name="20% - Accent6 16 2 4 3" xfId="35981" xr:uid="{B2A1AF65-3A2C-4055-BDB3-C1E4A91B00BB}"/>
    <cellStyle name="20% - Accent6 16 2 5" xfId="13995" xr:uid="{2ECF9416-2D28-4362-AC7D-27E908D2EA15}"/>
    <cellStyle name="20% - Accent6 16 2 6" xfId="24844" xr:uid="{7F02D537-EB44-4BCD-8CC5-DCC33628291F}"/>
    <cellStyle name="20% - Accent6 16 2 7" xfId="30994" xr:uid="{BCD7F0B0-C46E-4529-BF52-E244D1BBE14C}"/>
    <cellStyle name="20% - Accent6 16 2 8" xfId="40118" xr:uid="{1CBE5FCC-3027-47C9-B2CC-FD855AD7B038}"/>
    <cellStyle name="20% - Accent6 16 3" xfId="2862" xr:uid="{2FE7D494-04EE-4F63-8BC8-46C5DA837D56}"/>
    <cellStyle name="20% - Accent6 16 3 2" xfId="6100" xr:uid="{99092AB8-FBB5-4FBC-ABC7-DE04A5E1B61B}"/>
    <cellStyle name="20% - Accent6 16 3 2 2" xfId="9677" xr:uid="{3ED8C48D-C58F-464F-92DB-A3940CE8A10B}"/>
    <cellStyle name="20% - Accent6 16 3 2 2 2" xfId="20819" xr:uid="{50D0674D-6CED-485B-8684-0FFB9335FD69}"/>
    <cellStyle name="20% - Accent6 16 3 2 2 3" xfId="38542" xr:uid="{0DC6C7DD-32B9-42FF-94F4-2D9A4CDC1F0B}"/>
    <cellStyle name="20% - Accent6 16 3 2 3" xfId="17538" xr:uid="{DC537FED-459A-4346-8B08-53A859180706}"/>
    <cellStyle name="20% - Accent6 16 3 2 4" xfId="28387" xr:uid="{09EBD24F-A9D9-41DE-9C3B-450ADE4314B4}"/>
    <cellStyle name="20% - Accent6 16 3 2 5" xfId="34575" xr:uid="{194CAA2E-F6F1-43CC-B43F-C9685FFC77E5}"/>
    <cellStyle name="20% - Accent6 16 3 2 6" xfId="43661" xr:uid="{F2233D92-C6FF-483C-8AFE-F3F31CBAC0E6}"/>
    <cellStyle name="20% - Accent6 16 3 3" xfId="9678" xr:uid="{C842768A-FA72-4FAE-830F-1351228CB9DB}"/>
    <cellStyle name="20% - Accent6 16 3 3 2" xfId="20820" xr:uid="{1A7681D3-8C1F-4871-8521-6EDDE8A24A18}"/>
    <cellStyle name="20% - Accent6 16 3 3 3" xfId="36561" xr:uid="{0DFC1A9E-4E6B-4AB2-B102-F9253AFBDD5F}"/>
    <cellStyle name="20% - Accent6 16 3 4" xfId="14482" xr:uid="{450AD8D2-9924-4724-A12C-C92250D9E952}"/>
    <cellStyle name="20% - Accent6 16 3 5" xfId="25331" xr:uid="{A82E6481-2284-4E70-899B-9E5C29AD1427}"/>
    <cellStyle name="20% - Accent6 16 3 6" xfId="31481" xr:uid="{CFCDFE16-446D-413B-B231-A5BA4F34788C}"/>
    <cellStyle name="20% - Accent6 16 3 7" xfId="40605" xr:uid="{E50210D6-12FB-4FCC-A406-7FEA67E5773D}"/>
    <cellStyle name="20% - Accent6 16 4" xfId="3843" xr:uid="{F7D3B019-8286-452D-8E08-59B1E16E1447}"/>
    <cellStyle name="20% - Accent6 16 4 2" xfId="7082" xr:uid="{589F7DCB-2E55-4FE8-9EEB-CBF0D700E01B}"/>
    <cellStyle name="20% - Accent6 16 4 2 2" xfId="18520" xr:uid="{EFCAAB34-3877-447C-BEE6-D1C717053EB1}"/>
    <cellStyle name="20% - Accent6 16 4 2 3" xfId="29369" xr:uid="{5A3DF798-2F87-42BC-B3F6-34F15F7C325E}"/>
    <cellStyle name="20% - Accent6 16 4 2 4" xfId="37696" xr:uid="{E6BB19B6-DB83-4F9A-B48E-9AAC0D4F893C}"/>
    <cellStyle name="20% - Accent6 16 4 2 5" xfId="44643" xr:uid="{F8B7F40A-8684-48A9-B457-B7ECB47081CD}"/>
    <cellStyle name="20% - Accent6 16 4 3" xfId="15464" xr:uid="{DBC48F46-6B67-45F1-975C-C3EF9357A616}"/>
    <cellStyle name="20% - Accent6 16 4 4" xfId="26313" xr:uid="{B51AFABC-9CA0-4CD2-9FE2-244BFF01F1FF}"/>
    <cellStyle name="20% - Accent6 16 4 5" xfId="32751" xr:uid="{5350D933-5FC1-46DB-8364-126E00029344}"/>
    <cellStyle name="20% - Accent6 16 4 6" xfId="41587" xr:uid="{9846EBDE-9E48-4716-8C26-4DDFB78B5EB4}"/>
    <cellStyle name="20% - Accent6 16 5" xfId="4391" xr:uid="{F5E98223-4439-4094-833E-0CA3E1690CB1}"/>
    <cellStyle name="20% - Accent6 16 5 2" xfId="7447" xr:uid="{E81E1A09-1E7E-40D6-9D0A-FCE4D2D245EE}"/>
    <cellStyle name="20% - Accent6 16 5 2 2" xfId="18885" xr:uid="{7696B901-F96B-4B7C-9CF6-FD5249A41806}"/>
    <cellStyle name="20% - Accent6 16 5 2 3" xfId="29734" xr:uid="{5BACA82E-F4CD-481B-AAF9-E56B2C0792B4}"/>
    <cellStyle name="20% - Accent6 16 5 2 4" xfId="45008" xr:uid="{A534B8F2-11BC-4DF7-9F44-17831BD06790}"/>
    <cellStyle name="20% - Accent6 16 5 3" xfId="15829" xr:uid="{528CBD68-CC37-4A92-806D-7C3E1F7759E8}"/>
    <cellStyle name="20% - Accent6 16 5 4" xfId="26678" xr:uid="{5CF8938A-EC83-4721-BD4B-B69DA2F1D236}"/>
    <cellStyle name="20% - Accent6 16 5 5" xfId="35714" xr:uid="{7FBC8C3D-DFE8-4C5C-AAFC-9E7FF34D9699}"/>
    <cellStyle name="20% - Accent6 16 5 6" xfId="41952" xr:uid="{B6C5A762-387B-4DBB-912E-89FB011EBC27}"/>
    <cellStyle name="20% - Accent6 16 6" xfId="4753" xr:uid="{A243E8C2-B176-44C6-ABB8-853FB7C717D6}"/>
    <cellStyle name="20% - Accent6 16 6 2" xfId="7809" xr:uid="{5AA07318-03EC-4C23-BAB4-5EAF7F581D66}"/>
    <cellStyle name="20% - Accent6 16 6 2 2" xfId="19247" xr:uid="{C6A1671A-83E2-4694-82FB-56483962EB6F}"/>
    <cellStyle name="20% - Accent6 16 6 2 3" xfId="30096" xr:uid="{0DC5C95F-5478-4A8C-A805-B0D4AAB57BB2}"/>
    <cellStyle name="20% - Accent6 16 6 2 4" xfId="45370" xr:uid="{41010B16-29EC-4B0B-BA3F-87ED53D59C94}"/>
    <cellStyle name="20% - Accent6 16 6 3" xfId="16191" xr:uid="{0179CB54-9C16-4020-BCA0-839002AC4B15}"/>
    <cellStyle name="20% - Accent6 16 6 4" xfId="27040" xr:uid="{23FFA325-BCB9-4623-93DA-C410D6EAF053}"/>
    <cellStyle name="20% - Accent6 16 6 5" xfId="42314" xr:uid="{08D340EE-331F-4D9D-AB3E-6AC4E89794C6}"/>
    <cellStyle name="20% - Accent6 16 7" xfId="5120" xr:uid="{01E26018-4BCD-4E4D-A554-FDE954476FFF}"/>
    <cellStyle name="20% - Accent6 16 7 2" xfId="16558" xr:uid="{D659DF6E-F19C-4BB7-9D4C-CAC91CFB6186}"/>
    <cellStyle name="20% - Accent6 16 7 3" xfId="27407" xr:uid="{252B950A-639D-4109-9792-BD7A76FF3A6E}"/>
    <cellStyle name="20% - Accent6 16 7 4" xfId="42681" xr:uid="{F5E5EA53-271C-41A8-A769-E24172A14A15}"/>
    <cellStyle name="20% - Accent6 16 8" xfId="13502" xr:uid="{83BA9896-F840-4FF1-AEEC-CD5AC6FDEDB5}"/>
    <cellStyle name="20% - Accent6 16 9" xfId="24351" xr:uid="{A3266616-4685-4A7D-ABEE-554C6937D8BA}"/>
    <cellStyle name="20% - Accent6 17" xfId="1443" xr:uid="{1B8DB00D-8ABE-4DCA-8B0E-A433F99E9C00}"/>
    <cellStyle name="20% - Accent6 18" xfId="1444" xr:uid="{E8E0C658-7C6E-4E68-8989-8985D789124E}"/>
    <cellStyle name="20% - Accent6 19" xfId="1445" xr:uid="{6D82021B-C29E-43DE-B0DD-0A2BF1E8D76B}"/>
    <cellStyle name="20% - Accent6 2" xfId="316" xr:uid="{E628F833-50BC-41FB-8FF5-C0717B8263C9}"/>
    <cellStyle name="20% - Accent6 2 10" xfId="4754" xr:uid="{6377F0A8-67DC-4430-85B0-FD63A6BEEE52}"/>
    <cellStyle name="20% - Accent6 2 10 2" xfId="7810" xr:uid="{62E73948-0411-4581-857B-29CD1061A1A3}"/>
    <cellStyle name="20% - Accent6 2 10 2 2" xfId="19248" xr:uid="{57B7EFFB-756E-4C1F-99CB-BC1B6CB99A00}"/>
    <cellStyle name="20% - Accent6 2 10 2 3" xfId="30097" xr:uid="{8C43FEC8-DE32-4E3C-8224-8D2C0DB66DFD}"/>
    <cellStyle name="20% - Accent6 2 10 2 4" xfId="45371" xr:uid="{EFD16909-26D8-4679-B30A-3FCC84AD20B8}"/>
    <cellStyle name="20% - Accent6 2 10 3" xfId="16192" xr:uid="{FDB6CBBD-BA9D-46AB-9DA1-645A7673E21B}"/>
    <cellStyle name="20% - Accent6 2 10 4" xfId="27041" xr:uid="{FCC9ABF6-1C80-402D-A37E-42DB2CD320E2}"/>
    <cellStyle name="20% - Accent6 2 10 5" xfId="42315" xr:uid="{3071A9F5-7FE1-4E5E-9B99-E2C6441F3A0F}"/>
    <cellStyle name="20% - Accent6 2 11" xfId="5121" xr:uid="{10A75F4A-4059-4C66-BA6E-30FB6B81DC84}"/>
    <cellStyle name="20% - Accent6 2 11 2" xfId="16559" xr:uid="{F14654E6-0755-4AD5-913D-AC18DC5268FE}"/>
    <cellStyle name="20% - Accent6 2 11 3" xfId="27408" xr:uid="{1D406ECF-F17D-4938-BA1F-D61D156A5113}"/>
    <cellStyle name="20% - Accent6 2 11 4" xfId="42682" xr:uid="{4B2C5C89-30BD-4097-BB2D-15AF0E34A22A}"/>
    <cellStyle name="20% - Accent6 2 12" xfId="8395" xr:uid="{A0EBF897-0F6E-424F-B032-96A388A3A336}"/>
    <cellStyle name="20% - Accent6 2 12 2" xfId="19567" xr:uid="{BF9E19A9-F1B5-4305-96C5-8EA8BDA40024}"/>
    <cellStyle name="20% - Accent6 2 13" xfId="13503" xr:uid="{788CA96D-FEDA-4FDC-8990-BC3B7E43D86D}"/>
    <cellStyle name="20% - Accent6 2 14" xfId="24352" xr:uid="{D7CCD47A-46CA-4F8B-99B0-D678C92DA213}"/>
    <cellStyle name="20% - Accent6 2 15" xfId="30433" xr:uid="{806BEC40-203C-4B6D-92CE-44852BBE33A9}"/>
    <cellStyle name="20% - Accent6 2 16" xfId="39626" xr:uid="{E81C695E-D1A3-43EC-93EB-00016B7FE1C3}"/>
    <cellStyle name="20% - Accent6 2 2" xfId="1446" xr:uid="{80F1AB10-E306-4EB4-940E-3B03D7759B54}"/>
    <cellStyle name="20% - Accent6 2 2 2" xfId="8474" xr:uid="{EFFC3AA2-486B-4FE4-B35E-4E89D68C9927}"/>
    <cellStyle name="20% - Accent6 2 2 2 2" xfId="8554" xr:uid="{D3520000-AEE0-45F6-8E24-039452103106}"/>
    <cellStyle name="20% - Accent6 2 2 2 2 2" xfId="8713" xr:uid="{2336BB10-37E6-4C5D-B5CF-757058CA647D}"/>
    <cellStyle name="20% - Accent6 2 2 2 2 2 2" xfId="19857" xr:uid="{8AE2C167-6CB7-4D85-8DE2-C8C34FC4BA83}"/>
    <cellStyle name="20% - Accent6 2 2 2 2 3" xfId="8911" xr:uid="{C6BEAF94-28D1-4228-B064-75F6743156F8}"/>
    <cellStyle name="20% - Accent6 2 2 2 2 3 2" xfId="20055" xr:uid="{AAE5C50C-A5E7-4D2A-9048-940A8DB8B9BF}"/>
    <cellStyle name="20% - Accent6 2 2 2 2 4" xfId="19699" xr:uid="{3768F7C7-99CA-4545-A67A-03F70C919333}"/>
    <cellStyle name="20% - Accent6 2 2 2 3" xfId="8634" xr:uid="{59EA02E5-77D7-404F-BE51-AE43B135B460}"/>
    <cellStyle name="20% - Accent6 2 2 2 3 2" xfId="19778" xr:uid="{283DFA26-7494-4BCC-A978-7B96CF38EE2E}"/>
    <cellStyle name="20% - Accent6 2 2 2 4" xfId="8832" xr:uid="{144E2E1D-3A44-4E2E-82A4-B7C5E62633FC}"/>
    <cellStyle name="20% - Accent6 2 2 2 4 2" xfId="19976" xr:uid="{FDE0431C-E6AE-4753-A659-32514C4BDD82}"/>
    <cellStyle name="20% - Accent6 2 2 2 5" xfId="19620" xr:uid="{66AECCE4-E590-456A-AD72-C031E2DD08D1}"/>
    <cellStyle name="20% - Accent6 2 2 3" xfId="8513" xr:uid="{00AB3188-ABC9-4B1B-AF6E-976DDCEF2F2F}"/>
    <cellStyle name="20% - Accent6 2 2 3 2" xfId="8673" xr:uid="{056C8E72-9406-437A-94D8-F4ABEACBF022}"/>
    <cellStyle name="20% - Accent6 2 2 3 2 2" xfId="19817" xr:uid="{2112247B-A433-487E-8491-DCA77863ABCC}"/>
    <cellStyle name="20% - Accent6 2 2 3 3" xfId="8871" xr:uid="{11ADC8FF-DE63-4387-8965-482763546105}"/>
    <cellStyle name="20% - Accent6 2 2 3 3 2" xfId="20015" xr:uid="{A4266495-929A-4F00-AC7C-52D171265139}"/>
    <cellStyle name="20% - Accent6 2 2 3 4" xfId="19659" xr:uid="{C97EDC52-BED9-41E3-9370-FB1D670EFDC0}"/>
    <cellStyle name="20% - Accent6 2 2 4" xfId="8752" xr:uid="{8BAA2529-9377-4E49-9E8D-6999A7244F36}"/>
    <cellStyle name="20% - Accent6 2 2 4 2" xfId="8950" xr:uid="{9F16CFE9-8252-4DF4-B7F4-FE4C4FDB290E}"/>
    <cellStyle name="20% - Accent6 2 2 4 2 2" xfId="20094" xr:uid="{5B9D348A-D948-4584-88CF-C023BD98F210}"/>
    <cellStyle name="20% - Accent6 2 2 4 3" xfId="19896" xr:uid="{E677E7AF-0FED-4E4F-AC9E-6CE6B38651D8}"/>
    <cellStyle name="20% - Accent6 2 2 5" xfId="8593" xr:uid="{75C828FF-9C85-45A7-8A7C-3106615CBB80}"/>
    <cellStyle name="20% - Accent6 2 2 5 2" xfId="19738" xr:uid="{5C283FF9-7B5D-47FF-A383-ECBD8692ED1A}"/>
    <cellStyle name="20% - Accent6 2 2 6" xfId="8791" xr:uid="{F9BE343C-5632-429F-9580-38391202543D}"/>
    <cellStyle name="20% - Accent6 2 2 6 2" xfId="19935" xr:uid="{012D4FCC-8BCF-4958-9E7B-138A2212951C}"/>
    <cellStyle name="20% - Accent6 2 2 7" xfId="8433" xr:uid="{0AAE7882-5005-4CA2-8831-562BD8E702D9}"/>
    <cellStyle name="20% - Accent6 2 2 7 2" xfId="19580" xr:uid="{924C05F1-78A0-4C8B-A17A-EC4EEA57ED34}"/>
    <cellStyle name="20% - Accent6 2 3" xfId="1447" xr:uid="{9B393185-0155-4C48-BC03-5A29D95E2ADF}"/>
    <cellStyle name="20% - Accent6 2 3 2" xfId="8487" xr:uid="{D398D91E-770A-4803-87DC-04A3687E26BE}"/>
    <cellStyle name="20% - Accent6 2 3 2 2" xfId="8567" xr:uid="{2406C3A4-A8EE-4B7A-9EF8-0849D7D20EDC}"/>
    <cellStyle name="20% - Accent6 2 3 2 2 2" xfId="8726" xr:uid="{19AA7CFB-CD82-4126-8E65-B8E1D8C238EE}"/>
    <cellStyle name="20% - Accent6 2 3 2 2 2 2" xfId="19870" xr:uid="{C411F56D-BE08-4D42-9DDA-7F6AD0E37BFF}"/>
    <cellStyle name="20% - Accent6 2 3 2 2 3" xfId="8924" xr:uid="{AD128C31-6E16-4EE6-B3C6-EBE86D6FA287}"/>
    <cellStyle name="20% - Accent6 2 3 2 2 3 2" xfId="20068" xr:uid="{399EA359-739F-4450-BB8D-47ED8A62786D}"/>
    <cellStyle name="20% - Accent6 2 3 2 2 4" xfId="19712" xr:uid="{4DEF3586-1114-4A81-9D8A-9A0458EF365F}"/>
    <cellStyle name="20% - Accent6 2 3 2 3" xfId="8647" xr:uid="{7722BE93-D582-404A-BD7B-4695DA684DD3}"/>
    <cellStyle name="20% - Accent6 2 3 2 3 2" xfId="19791" xr:uid="{4636A420-84FC-47D9-84C6-1E73D13E9449}"/>
    <cellStyle name="20% - Accent6 2 3 2 4" xfId="8845" xr:uid="{434EF8AE-D53A-4269-9ED6-AEF8F319A92E}"/>
    <cellStyle name="20% - Accent6 2 3 2 4 2" xfId="19989" xr:uid="{E23CF909-DF14-49A1-8BD4-4738BB239DD6}"/>
    <cellStyle name="20% - Accent6 2 3 2 5" xfId="19633" xr:uid="{E18D5E50-440C-433D-8C18-AEEAE5256D97}"/>
    <cellStyle name="20% - Accent6 2 3 3" xfId="8526" xr:uid="{45262277-8BFF-42DC-A51B-7EE274BE1BB8}"/>
    <cellStyle name="20% - Accent6 2 3 3 2" xfId="8686" xr:uid="{0E9D68B6-AF15-484E-A23F-BB50D20FB47D}"/>
    <cellStyle name="20% - Accent6 2 3 3 2 2" xfId="19830" xr:uid="{FA6032C1-AEF0-4275-A36F-C9DC01985865}"/>
    <cellStyle name="20% - Accent6 2 3 3 3" xfId="8884" xr:uid="{314606A4-58F0-400D-8E05-5412B9DE607E}"/>
    <cellStyle name="20% - Accent6 2 3 3 3 2" xfId="20028" xr:uid="{1DCFBE95-CB7C-4D86-BAE9-1100EADB51EA}"/>
    <cellStyle name="20% - Accent6 2 3 3 4" xfId="19672" xr:uid="{4D8AF9D8-D587-4BD7-B2F3-B7C0D874F743}"/>
    <cellStyle name="20% - Accent6 2 3 4" xfId="8765" xr:uid="{E0B41FFE-17DC-454D-A816-5EB389A4874A}"/>
    <cellStyle name="20% - Accent6 2 3 4 2" xfId="8963" xr:uid="{2DA1D91C-8261-414E-A930-15D683F42A99}"/>
    <cellStyle name="20% - Accent6 2 3 4 2 2" xfId="20107" xr:uid="{026625BC-2624-44B1-A5C0-DFFE2BD366EA}"/>
    <cellStyle name="20% - Accent6 2 3 4 3" xfId="19909" xr:uid="{38D53236-6807-4390-AF24-E335F45F7AEB}"/>
    <cellStyle name="20% - Accent6 2 3 5" xfId="8606" xr:uid="{B1B5E06F-A671-46C2-A524-434BEA2FEE23}"/>
    <cellStyle name="20% - Accent6 2 3 5 2" xfId="19751" xr:uid="{86107D90-1494-4218-A611-38657FE64941}"/>
    <cellStyle name="20% - Accent6 2 3 6" xfId="8804" xr:uid="{EAB2256F-A095-42F6-BF69-3C82369910CE}"/>
    <cellStyle name="20% - Accent6 2 3 6 2" xfId="19948" xr:uid="{440C381C-3D68-4D6F-B5E0-1383B665C285}"/>
    <cellStyle name="20% - Accent6 2 3 7" xfId="8446" xr:uid="{74D08835-5315-4071-9AC4-5178B471A81D}"/>
    <cellStyle name="20% - Accent6 2 3 7 2" xfId="19593" xr:uid="{EF35A006-8362-44AC-9129-7E1E6522F685}"/>
    <cellStyle name="20% - Accent6 2 4" xfId="1448" xr:uid="{0681A751-730A-4209-B467-B46C0232E3FE}"/>
    <cellStyle name="20% - Accent6 2 4 2" xfId="8541" xr:uid="{89A185BA-DBC2-4EE3-ACA4-94C5A300B98C}"/>
    <cellStyle name="20% - Accent6 2 4 2 2" xfId="8700" xr:uid="{347B10B1-5CC9-47D5-BD1B-D5ADA2FD086E}"/>
    <cellStyle name="20% - Accent6 2 4 2 2 2" xfId="19844" xr:uid="{1E14C456-0F92-4492-B4DB-D6FF57DABCE1}"/>
    <cellStyle name="20% - Accent6 2 4 2 3" xfId="8898" xr:uid="{27EE7B40-1387-4C36-BC12-E7E47495A0F7}"/>
    <cellStyle name="20% - Accent6 2 4 2 3 2" xfId="20042" xr:uid="{4F567964-37EC-4AF0-BD31-45EBC51B5D8A}"/>
    <cellStyle name="20% - Accent6 2 4 2 4" xfId="19686" xr:uid="{35C99938-C99A-4D72-95BA-553C359EF42E}"/>
    <cellStyle name="20% - Accent6 2 4 3" xfId="8621" xr:uid="{08A1202C-3290-4E1E-A704-C4413BF93214}"/>
    <cellStyle name="20% - Accent6 2 4 3 2" xfId="19765" xr:uid="{12159F56-B076-471F-A203-E0365FF4BC4B}"/>
    <cellStyle name="20% - Accent6 2 4 4" xfId="8819" xr:uid="{9F786DB8-71EE-437E-B922-A514A05532F1}"/>
    <cellStyle name="20% - Accent6 2 4 4 2" xfId="19963" xr:uid="{6B8A8200-07B1-4E19-A566-D1F46CFD6B66}"/>
    <cellStyle name="20% - Accent6 2 4 5" xfId="8461" xr:uid="{14529454-555F-48CF-BFD1-D7E6AEB82982}"/>
    <cellStyle name="20% - Accent6 2 4 5 2" xfId="19607" xr:uid="{B63416F4-AB13-4DDA-B34A-F792AE40F367}"/>
    <cellStyle name="20% - Accent6 2 5" xfId="1449" xr:uid="{7DE4D741-8C21-4F60-8995-79CB5381D6AD}"/>
    <cellStyle name="20% - Accent6 2 5 2" xfId="8660" xr:uid="{4605BE79-C8B7-421A-890C-122A449C56FA}"/>
    <cellStyle name="20% - Accent6 2 5 2 2" xfId="19804" xr:uid="{DD36E22C-64CF-4BFF-99F5-12567262D815}"/>
    <cellStyle name="20% - Accent6 2 5 3" xfId="8858" xr:uid="{344DB720-F4C8-403D-8AB9-C59BB5B52EC4}"/>
    <cellStyle name="20% - Accent6 2 5 3 2" xfId="20002" xr:uid="{DBFD9545-5AF9-4E20-8089-379E36B55928}"/>
    <cellStyle name="20% - Accent6 2 5 4" xfId="8500" xr:uid="{9291DB47-2B07-4697-8630-4873D385D5BC}"/>
    <cellStyle name="20% - Accent6 2 5 4 2" xfId="19646" xr:uid="{BC6B0845-B04B-4EF2-B010-D6B319AB10B9}"/>
    <cellStyle name="20% - Accent6 2 6" xfId="2375" xr:uid="{DA630DEA-F422-4DBD-8012-A51BDE246BB8}"/>
    <cellStyle name="20% - Accent6 2 6 2" xfId="3356" xr:uid="{EF8A2C92-0465-4AE8-B8F2-9198B188E853}"/>
    <cellStyle name="20% - Accent6 2 6 2 2" xfId="6594" xr:uid="{4BDA86C9-16E1-4363-8E5C-B1D825751BBC}"/>
    <cellStyle name="20% - Accent6 2 6 2 2 2" xfId="9679" xr:uid="{0A30957F-B039-46CF-AC47-AA5CE2336FC3}"/>
    <cellStyle name="20% - Accent6 2 6 2 2 2 2" xfId="20821" xr:uid="{7D19541E-3FCD-4BCB-88F9-18017DD1F3B2}"/>
    <cellStyle name="20% - Accent6 2 6 2 2 2 3" xfId="38543" xr:uid="{E6FAA369-42F7-4ADC-A475-D53F3BB1B358}"/>
    <cellStyle name="20% - Accent6 2 6 2 2 3" xfId="18032" xr:uid="{8AD788DF-14BC-4233-B7E9-D78E9B18F0DF}"/>
    <cellStyle name="20% - Accent6 2 6 2 2 4" xfId="28881" xr:uid="{ED4DA403-5CB4-42C6-A6C0-0015F06B38DA}"/>
    <cellStyle name="20% - Accent6 2 6 2 2 5" xfId="34576" xr:uid="{923F33E9-12E8-4828-A105-EE73BD4EF498}"/>
    <cellStyle name="20% - Accent6 2 6 2 2 6" xfId="44155" xr:uid="{B3083328-7485-45EC-BFF5-AE0D50243D04}"/>
    <cellStyle name="20% - Accent6 2 6 2 3" xfId="8937" xr:uid="{ACB2A4FA-D9DB-48BF-8875-928ABD898F0E}"/>
    <cellStyle name="20% - Accent6 2 6 2 3 2" xfId="20081" xr:uid="{32E27E2D-F662-4067-B3A2-7F5CA3D04D9E}"/>
    <cellStyle name="20% - Accent6 2 6 2 3 3" xfId="36562" xr:uid="{6D70C73B-B194-4416-ABBF-1F6CD776FFAF}"/>
    <cellStyle name="20% - Accent6 2 6 2 3 4" xfId="45712" xr:uid="{033A7EA8-F0C0-4445-9E63-115A56746C3D}"/>
    <cellStyle name="20% - Accent6 2 6 2 4" xfId="14976" xr:uid="{DF35E34C-DBA9-4508-A6EF-BE2194333619}"/>
    <cellStyle name="20% - Accent6 2 6 2 5" xfId="25825" xr:uid="{E84A8F8B-2F3F-413C-868A-BC285FBE83AA}"/>
    <cellStyle name="20% - Accent6 2 6 2 6" xfId="31975" xr:uid="{239E64BD-E043-475B-8FF4-A7D0CD8471A4}"/>
    <cellStyle name="20% - Accent6 2 6 2 7" xfId="41099" xr:uid="{A89E543E-BCA5-47E4-B5F6-8DE62403CED7}"/>
    <cellStyle name="20% - Accent6 2 6 3" xfId="5614" xr:uid="{9107FF45-280B-4DFA-B2A7-7A716C8A6488}"/>
    <cellStyle name="20% - Accent6 2 6 3 2" xfId="9680" xr:uid="{18679DAE-EA54-4D0C-AB2B-8B8B3A88705E}"/>
    <cellStyle name="20% - Accent6 2 6 3 2 2" xfId="20822" xr:uid="{D1FDD620-F22D-4634-BC3D-207C00A4E171}"/>
    <cellStyle name="20% - Accent6 2 6 3 2 3" xfId="37965" xr:uid="{A31A134C-D965-4703-9252-F6BF05B58210}"/>
    <cellStyle name="20% - Accent6 2 6 3 3" xfId="17052" xr:uid="{7899C7C2-685A-4CC2-BC09-CFA46CAD7B82}"/>
    <cellStyle name="20% - Accent6 2 6 3 4" xfId="27901" xr:uid="{B51432E0-F298-4C01-B44B-668A14A62609}"/>
    <cellStyle name="20% - Accent6 2 6 3 5" xfId="34010" xr:uid="{51317C9B-89A7-4940-B25E-219EB918C52D}"/>
    <cellStyle name="20% - Accent6 2 6 3 6" xfId="43175" xr:uid="{F8561ABD-95A7-46F4-8D2A-2D1730D56E6A}"/>
    <cellStyle name="20% - Accent6 2 6 4" xfId="8739" xr:uid="{A43EF8B4-4BC7-4869-B8DC-D51058F75E36}"/>
    <cellStyle name="20% - Accent6 2 6 4 2" xfId="19883" xr:uid="{E2789C5B-A5B3-45A9-9733-8393A33FAA62}"/>
    <cellStyle name="20% - Accent6 2 6 4 3" xfId="35982" xr:uid="{F45D1C25-48AB-4415-BE48-017EA2B831CA}"/>
    <cellStyle name="20% - Accent6 2 6 4 4" xfId="45713" xr:uid="{6478D23F-B6D7-4C4E-AC43-3E6270922F1E}"/>
    <cellStyle name="20% - Accent6 2 6 5" xfId="13996" xr:uid="{5944BE06-D5D7-480B-B882-82BBF0D82F10}"/>
    <cellStyle name="20% - Accent6 2 6 6" xfId="24845" xr:uid="{00688493-B7FD-4F46-9D57-F8E8B1F4F7F0}"/>
    <cellStyle name="20% - Accent6 2 6 7" xfId="30995" xr:uid="{EEC00FBC-3A88-4653-A7F5-2A76EC024668}"/>
    <cellStyle name="20% - Accent6 2 6 8" xfId="40119" xr:uid="{16029C33-1E6E-4B00-9021-8BA844939F5F}"/>
    <cellStyle name="20% - Accent6 2 7" xfId="2863" xr:uid="{E8E56E0D-D1B8-4CCA-B651-C1EB6F93AC59}"/>
    <cellStyle name="20% - Accent6 2 7 2" xfId="6101" xr:uid="{9D3D54DE-6D80-47CD-8B85-4B887EA83930}"/>
    <cellStyle name="20% - Accent6 2 7 2 2" xfId="9681" xr:uid="{277B4D08-7853-412D-A4FF-B83830FD8145}"/>
    <cellStyle name="20% - Accent6 2 7 2 2 2" xfId="20823" xr:uid="{D090BF43-C9DB-44DB-8E51-48563E3081E8}"/>
    <cellStyle name="20% - Accent6 2 7 2 2 3" xfId="38544" xr:uid="{99B4D69B-8E25-46E5-BAA2-8A6C63D357B2}"/>
    <cellStyle name="20% - Accent6 2 7 2 3" xfId="17539" xr:uid="{A410F1D3-1683-48EF-831F-B2F4394F776C}"/>
    <cellStyle name="20% - Accent6 2 7 2 4" xfId="28388" xr:uid="{188CDB73-6699-4AA5-A1B9-0527F17E551E}"/>
    <cellStyle name="20% - Accent6 2 7 2 5" xfId="34577" xr:uid="{7C6FFDAB-0787-4513-87F5-0D9CD03B3784}"/>
    <cellStyle name="20% - Accent6 2 7 2 6" xfId="43662" xr:uid="{CEDB60EF-6135-4F7D-B822-51B83A8F5220}"/>
    <cellStyle name="20% - Accent6 2 7 3" xfId="8580" xr:uid="{52F89D94-5435-496A-9350-91F231FE38AC}"/>
    <cellStyle name="20% - Accent6 2 7 3 2" xfId="19725" xr:uid="{57024498-6017-4CAB-8735-22C23CFF118B}"/>
    <cellStyle name="20% - Accent6 2 7 3 3" xfId="36563" xr:uid="{6A844472-5003-43F0-BC14-AC9AEE5212C8}"/>
    <cellStyle name="20% - Accent6 2 7 3 4" xfId="45714" xr:uid="{82B9F80A-4429-4C86-B450-3CA741CF76A2}"/>
    <cellStyle name="20% - Accent6 2 7 4" xfId="14483" xr:uid="{C90F8F9E-77A7-4A94-B418-79A9D5102447}"/>
    <cellStyle name="20% - Accent6 2 7 5" xfId="25332" xr:uid="{68124287-7644-4E98-A794-4FF4CC0CE1BB}"/>
    <cellStyle name="20% - Accent6 2 7 6" xfId="31482" xr:uid="{13492C40-34DC-42AD-9B82-CF5E05C9A9C5}"/>
    <cellStyle name="20% - Accent6 2 7 7" xfId="40606" xr:uid="{ECFEC6B9-6E41-444D-8BF1-54FA1BBE33FF}"/>
    <cellStyle name="20% - Accent6 2 8" xfId="3844" xr:uid="{257AB0E9-F711-4D60-945B-7C42895DD89B}"/>
    <cellStyle name="20% - Accent6 2 8 2" xfId="7083" xr:uid="{1D66B3C4-63AF-475D-9635-7F25C1672BC9}"/>
    <cellStyle name="20% - Accent6 2 8 2 2" xfId="18521" xr:uid="{DA89664F-2755-442F-909B-A3BE659D6DC2}"/>
    <cellStyle name="20% - Accent6 2 8 2 3" xfId="29370" xr:uid="{FD8E999C-DE29-4030-A6B0-67508C75FC8E}"/>
    <cellStyle name="20% - Accent6 2 8 2 4" xfId="37580" xr:uid="{FAE290F6-6807-4ACD-87B9-003329A6F4FE}"/>
    <cellStyle name="20% - Accent6 2 8 2 5" xfId="44644" xr:uid="{B3E646FD-0949-406D-9763-A7A1E6DD21B2}"/>
    <cellStyle name="20% - Accent6 2 8 3" xfId="8778" xr:uid="{96B5AB08-CDE6-43CA-9AEA-4EEB1B9E8F08}"/>
    <cellStyle name="20% - Accent6 2 8 3 2" xfId="19922" xr:uid="{71CE561D-65F1-49E9-B3D0-C7EA4D75D27D}"/>
    <cellStyle name="20% - Accent6 2 8 4" xfId="15465" xr:uid="{E660924C-C9BE-42B7-8819-46ED3D5ABC51}"/>
    <cellStyle name="20% - Accent6 2 8 5" xfId="26314" xr:uid="{2CF61732-4FB8-4B38-B243-1CC84CBCCA86}"/>
    <cellStyle name="20% - Accent6 2 8 6" xfId="32752" xr:uid="{204C2914-EE96-42DA-873D-FEE9FD5A6442}"/>
    <cellStyle name="20% - Accent6 2 8 7" xfId="41588" xr:uid="{72AA4CB1-9CFE-4C43-B35E-19FDF61D3F6D}"/>
    <cellStyle name="20% - Accent6 2 9" xfId="4392" xr:uid="{0F3CA88F-6262-4F83-B5A9-4749C6309755}"/>
    <cellStyle name="20% - Accent6 2 9 2" xfId="7448" xr:uid="{7DAB4AF7-2850-4821-973B-327BF169C922}"/>
    <cellStyle name="20% - Accent6 2 9 2 2" xfId="18886" xr:uid="{89EDBA2F-3B8F-4092-844F-887E41E69734}"/>
    <cellStyle name="20% - Accent6 2 9 2 3" xfId="29735" xr:uid="{23C2C78C-843A-4D62-A3CF-E075456F97B9}"/>
    <cellStyle name="20% - Accent6 2 9 2 4" xfId="45009" xr:uid="{B8F4D17C-FB2F-482C-A9D1-4209C63C240B}"/>
    <cellStyle name="20% - Accent6 2 9 3" xfId="15830" xr:uid="{7E1BEEED-7AB7-4D02-9ACB-4E4E3C1F0D7E}"/>
    <cellStyle name="20% - Accent6 2 9 4" xfId="26679" xr:uid="{B1461ADC-0884-423D-80F8-9187A4CC510E}"/>
    <cellStyle name="20% - Accent6 2 9 5" xfId="35599" xr:uid="{75E2B9CA-0C0C-4D9A-85C5-5927D0AB3057}"/>
    <cellStyle name="20% - Accent6 2 9 6" xfId="41953" xr:uid="{95257505-0530-49C4-9A16-4B1ABF68A2BD}"/>
    <cellStyle name="20% - Accent6 20" xfId="1450" xr:uid="{B84B2DF7-230F-44C9-A27C-9B6B9FBD9E9A}"/>
    <cellStyle name="20% - Accent6 21" xfId="1451" xr:uid="{AF095028-4E34-42DE-B012-9ADE5DC20E62}"/>
    <cellStyle name="20% - Accent6 22" xfId="8113" xr:uid="{BFC28B4C-D44F-4BA9-AC90-F05A1CB62151}"/>
    <cellStyle name="20% - Accent6 23" xfId="8114" xr:uid="{E1EEE8E0-897D-4918-9094-367318033A39}"/>
    <cellStyle name="20% - Accent6 24" xfId="118" xr:uid="{1380EC15-36AA-41A8-A621-86193DA7CC5F}"/>
    <cellStyle name="20% - Accent6 3" xfId="317" xr:uid="{3534EF2D-6084-4631-A6EC-9E723E773295}"/>
    <cellStyle name="20% - Accent6 3 10" xfId="30434" xr:uid="{F1D27BEB-443C-4C60-B351-ABAE4372F832}"/>
    <cellStyle name="20% - Accent6 3 11" xfId="39627" xr:uid="{210E03D7-EA4B-42F4-A68B-954CB7022150}"/>
    <cellStyle name="20% - Accent6 3 2" xfId="2376" xr:uid="{58C285CA-3850-4313-8D6A-D81E36AF76D9}"/>
    <cellStyle name="20% - Accent6 3 2 2" xfId="3357" xr:uid="{939A448A-3F33-4C5F-9AAC-D3F232EA22A5}"/>
    <cellStyle name="20% - Accent6 3 2 2 2" xfId="6595" xr:uid="{F4BC48E3-A90C-476C-A705-0BBB962362F3}"/>
    <cellStyle name="20% - Accent6 3 2 2 2 2" xfId="9682" xr:uid="{D79343DD-B4FA-49D4-9DDF-4CE5BF5A4F9D}"/>
    <cellStyle name="20% - Accent6 3 2 2 2 2 2" xfId="20824" xr:uid="{54C557B3-7D94-4C93-8601-BE1586AA05D2}"/>
    <cellStyle name="20% - Accent6 3 2 2 2 2 3" xfId="38545" xr:uid="{8EE6A92F-4A54-4199-BF59-500364DAFD1D}"/>
    <cellStyle name="20% - Accent6 3 2 2 2 3" xfId="18033" xr:uid="{5BE480C2-8C68-4FBD-BDF1-3C6B9DBB29C2}"/>
    <cellStyle name="20% - Accent6 3 2 2 2 4" xfId="28882" xr:uid="{1658B315-1911-42BB-9EBF-35241AFBCEC4}"/>
    <cellStyle name="20% - Accent6 3 2 2 2 5" xfId="34578" xr:uid="{F75D6BF2-F2A7-4C51-A98B-7AFB41992917}"/>
    <cellStyle name="20% - Accent6 3 2 2 2 6" xfId="44156" xr:uid="{55CA6FE3-E70B-4B57-9D93-409165980020}"/>
    <cellStyle name="20% - Accent6 3 2 2 3" xfId="9683" xr:uid="{46D7CB83-707C-4B83-9414-D510CDCF3D81}"/>
    <cellStyle name="20% - Accent6 3 2 2 3 2" xfId="20825" xr:uid="{51872AFA-D544-40F6-9E0E-1CBA4B4DA3FF}"/>
    <cellStyle name="20% - Accent6 3 2 2 3 3" xfId="36564" xr:uid="{18651731-7959-4407-A064-03496A040CD5}"/>
    <cellStyle name="20% - Accent6 3 2 2 4" xfId="14977" xr:uid="{FE5C2FFF-ADC0-4283-9EC6-D2F00CEF61C1}"/>
    <cellStyle name="20% - Accent6 3 2 2 5" xfId="25826" xr:uid="{DF6DB24A-6CB3-46DA-929B-82A0C448DAE4}"/>
    <cellStyle name="20% - Accent6 3 2 2 6" xfId="31976" xr:uid="{331CF8A6-03C0-43A8-A5B4-269484BF007B}"/>
    <cellStyle name="20% - Accent6 3 2 2 7" xfId="41100" xr:uid="{EB1157E9-3F10-4F57-B8D9-5AD6391D5E95}"/>
    <cellStyle name="20% - Accent6 3 2 3" xfId="5615" xr:uid="{2CEFB581-15E9-4494-90C2-7FB4720A6979}"/>
    <cellStyle name="20% - Accent6 3 2 3 2" xfId="9684" xr:uid="{3C20A82E-DB80-4A54-B6F1-F1E9F5905BD8}"/>
    <cellStyle name="20% - Accent6 3 2 3 2 2" xfId="20826" xr:uid="{12D228CF-D578-4FB2-8FB4-439EF48CC19F}"/>
    <cellStyle name="20% - Accent6 3 2 3 2 3" xfId="37966" xr:uid="{4F2063B1-3495-4F3D-8BA8-F618101A7AB7}"/>
    <cellStyle name="20% - Accent6 3 2 3 3" xfId="17053" xr:uid="{905FA8D8-1291-48F6-A7D4-68F14575C051}"/>
    <cellStyle name="20% - Accent6 3 2 3 4" xfId="27902" xr:uid="{808B885D-8EC1-4ADE-ACF6-AE661BEF7920}"/>
    <cellStyle name="20% - Accent6 3 2 3 5" xfId="34011" xr:uid="{D8FE006E-19DD-4883-A18A-427215957B2D}"/>
    <cellStyle name="20% - Accent6 3 2 3 6" xfId="43176" xr:uid="{CAB64169-FE45-4071-A14C-1AC53732B64E}"/>
    <cellStyle name="20% - Accent6 3 2 4" xfId="9685" xr:uid="{A8117C69-3BBB-4CFF-B646-274494441587}"/>
    <cellStyle name="20% - Accent6 3 2 4 2" xfId="20827" xr:uid="{C1B5A87C-2208-459E-A0DA-714393A0285C}"/>
    <cellStyle name="20% - Accent6 3 2 4 3" xfId="35983" xr:uid="{2C84157F-1FAD-47B9-B42C-C6ED8039C78B}"/>
    <cellStyle name="20% - Accent6 3 2 5" xfId="13997" xr:uid="{5EE5FEA6-1F84-4F8E-9D19-E37239072EB8}"/>
    <cellStyle name="20% - Accent6 3 2 6" xfId="24846" xr:uid="{5B118205-1042-4296-B110-5B724C132E6B}"/>
    <cellStyle name="20% - Accent6 3 2 7" xfId="30996" xr:uid="{3ACDFF7F-4D86-4E1D-BF12-7C991036F3D9}"/>
    <cellStyle name="20% - Accent6 3 2 8" xfId="40120" xr:uid="{4B4259DA-B578-41D7-BCF1-7803C66208AC}"/>
    <cellStyle name="20% - Accent6 3 3" xfId="2864" xr:uid="{6A843FBF-7F9D-4037-B472-173A247C791E}"/>
    <cellStyle name="20% - Accent6 3 3 2" xfId="6102" xr:uid="{0A85A667-E503-4CB0-B20D-B169A4FD31B7}"/>
    <cellStyle name="20% - Accent6 3 3 2 2" xfId="9686" xr:uid="{DDFEC86B-DF1C-4433-9503-26ACD7315507}"/>
    <cellStyle name="20% - Accent6 3 3 2 2 2" xfId="20828" xr:uid="{03BAFFD2-5BC7-48C7-89A7-415F97C10DAE}"/>
    <cellStyle name="20% - Accent6 3 3 2 2 3" xfId="38546" xr:uid="{607B85BE-FCDA-4B18-A263-D0A1ACED1F85}"/>
    <cellStyle name="20% - Accent6 3 3 2 3" xfId="17540" xr:uid="{F15772DA-B9D7-4D4F-A08A-EB01E85E9ED5}"/>
    <cellStyle name="20% - Accent6 3 3 2 4" xfId="28389" xr:uid="{3A61292F-24C6-4664-A4BD-9634DFFE3AE7}"/>
    <cellStyle name="20% - Accent6 3 3 2 5" xfId="34579" xr:uid="{67A03679-A77D-4C0F-A121-9B8B006E0730}"/>
    <cellStyle name="20% - Accent6 3 3 2 6" xfId="43663" xr:uid="{819F4A10-03BA-45D2-A6D3-92F64317E473}"/>
    <cellStyle name="20% - Accent6 3 3 3" xfId="9687" xr:uid="{250F466D-80A4-405C-832A-A0D93335A23A}"/>
    <cellStyle name="20% - Accent6 3 3 3 2" xfId="20829" xr:uid="{1A7D408E-A91F-4F5E-BEB0-CC3A74A7CF10}"/>
    <cellStyle name="20% - Accent6 3 3 3 3" xfId="36565" xr:uid="{A1034C99-F576-4D00-8DC5-112BA9E62B64}"/>
    <cellStyle name="20% - Accent6 3 3 4" xfId="14484" xr:uid="{AAF12EAE-C673-4D6E-A75E-848967761D41}"/>
    <cellStyle name="20% - Accent6 3 3 5" xfId="25333" xr:uid="{93D70D19-9D58-4602-AD10-D52D2E890986}"/>
    <cellStyle name="20% - Accent6 3 3 6" xfId="31483" xr:uid="{508219EE-D97A-40B3-8B25-7A45910C8A53}"/>
    <cellStyle name="20% - Accent6 3 3 7" xfId="40607" xr:uid="{4A752ADC-0D3A-4777-8A4E-7A6310AF8078}"/>
    <cellStyle name="20% - Accent6 3 4" xfId="3845" xr:uid="{9083D89B-F792-4A1E-A322-1616AFCF4686}"/>
    <cellStyle name="20% - Accent6 3 4 2" xfId="7084" xr:uid="{6B0C052A-AB4E-49AF-92CC-A345B5992A25}"/>
    <cellStyle name="20% - Accent6 3 4 2 2" xfId="18522" xr:uid="{29F067CF-96ED-4763-B644-CCC3A1B9AD14}"/>
    <cellStyle name="20% - Accent6 3 4 2 3" xfId="29371" xr:uid="{05A5F09B-E996-455B-9524-72905C73CA79}"/>
    <cellStyle name="20% - Accent6 3 4 2 4" xfId="37594" xr:uid="{FFD76AB0-1142-42D8-A59E-EEB0D453E01C}"/>
    <cellStyle name="20% - Accent6 3 4 2 5" xfId="44645" xr:uid="{A7D14CA7-75FB-4C8E-8783-C21E3AA4ECDE}"/>
    <cellStyle name="20% - Accent6 3 4 3" xfId="15466" xr:uid="{2A790D0E-9D14-41C6-94E3-38EA51C80E05}"/>
    <cellStyle name="20% - Accent6 3 4 4" xfId="26315" xr:uid="{1E739A89-188B-405D-B102-1E4533E49307}"/>
    <cellStyle name="20% - Accent6 3 4 5" xfId="32753" xr:uid="{4DCDC30B-E928-465F-8AA2-63B4FB31B72D}"/>
    <cellStyle name="20% - Accent6 3 4 6" xfId="41589" xr:uid="{10D895D2-FA19-462A-90E2-3365815F2B4E}"/>
    <cellStyle name="20% - Accent6 3 5" xfId="4393" xr:uid="{DBC49D0F-EDAC-448F-8B26-0B34BB5701F1}"/>
    <cellStyle name="20% - Accent6 3 5 2" xfId="7449" xr:uid="{9BF563F1-A971-483C-BA57-4CD495A5CCFA}"/>
    <cellStyle name="20% - Accent6 3 5 2 2" xfId="18887" xr:uid="{B009B5D5-DD6E-4FE1-8822-C5959C32426A}"/>
    <cellStyle name="20% - Accent6 3 5 2 3" xfId="29736" xr:uid="{5234FEFB-9926-45E8-A546-0823E049068C}"/>
    <cellStyle name="20% - Accent6 3 5 2 4" xfId="45010" xr:uid="{4032E3E9-097C-43B9-BC55-59C0AC6B5D6B}"/>
    <cellStyle name="20% - Accent6 3 5 3" xfId="15831" xr:uid="{1E2E5119-AE93-4607-9741-1F954B802CFB}"/>
    <cellStyle name="20% - Accent6 3 5 4" xfId="26680" xr:uid="{B625E614-CEAD-4016-A8B9-922AEA0A32C0}"/>
    <cellStyle name="20% - Accent6 3 5 5" xfId="35613" xr:uid="{2144C66F-035D-4C28-8B18-5384848941A8}"/>
    <cellStyle name="20% - Accent6 3 5 6" xfId="41954" xr:uid="{0F9CF37A-F002-4F4C-BC8A-9EDCE1DE56B6}"/>
    <cellStyle name="20% - Accent6 3 6" xfId="4755" xr:uid="{7B8F3A35-D484-4A3F-878C-57B643E31EAE}"/>
    <cellStyle name="20% - Accent6 3 6 2" xfId="7811" xr:uid="{A571387B-7860-4A81-A34E-43941CB9FD62}"/>
    <cellStyle name="20% - Accent6 3 6 2 2" xfId="19249" xr:uid="{E30BFD28-5B64-451D-8237-647D2B998EBC}"/>
    <cellStyle name="20% - Accent6 3 6 2 3" xfId="30098" xr:uid="{E00B30A0-1A93-454B-91DE-B8D022FC88EB}"/>
    <cellStyle name="20% - Accent6 3 6 2 4" xfId="45372" xr:uid="{FF479AEC-AC99-4279-9861-F6762F3AA155}"/>
    <cellStyle name="20% - Accent6 3 6 3" xfId="16193" xr:uid="{E5301E67-0DAF-4C75-82F9-03112E749D47}"/>
    <cellStyle name="20% - Accent6 3 6 4" xfId="27042" xr:uid="{EED50D00-2491-49D4-9CF7-0B1318DE0F9E}"/>
    <cellStyle name="20% - Accent6 3 6 5" xfId="42316" xr:uid="{57178795-A0C9-4BA9-AF6B-A8F56E81D4CD}"/>
    <cellStyle name="20% - Accent6 3 7" xfId="5122" xr:uid="{F9FF2115-203F-4E57-AA5E-F329D2E5113D}"/>
    <cellStyle name="20% - Accent6 3 7 2" xfId="16560" xr:uid="{94E051DB-A203-4F65-BD43-740CF43162E1}"/>
    <cellStyle name="20% - Accent6 3 7 3" xfId="27409" xr:uid="{B52578EE-CDB3-46B4-9628-EFD2164E8FEB}"/>
    <cellStyle name="20% - Accent6 3 7 4" xfId="42683" xr:uid="{783EF97B-48BB-4B56-A632-752E4B96AC00}"/>
    <cellStyle name="20% - Accent6 3 8" xfId="13504" xr:uid="{9FE2FDD9-1933-4770-8560-137B049C7F25}"/>
    <cellStyle name="20% - Accent6 3 9" xfId="24353" xr:uid="{CFA14E31-5F90-4750-9D4B-895C7AD3CE20}"/>
    <cellStyle name="20% - Accent6 4" xfId="318" xr:uid="{1EB92E29-7574-41F9-B46F-604DF7EC08E1}"/>
    <cellStyle name="20% - Accent6 4 10" xfId="30435" xr:uid="{105A34A4-FDEA-4031-AE59-9DB2492E90CD}"/>
    <cellStyle name="20% - Accent6 4 11" xfId="39628" xr:uid="{24928CC6-D87E-4B26-A7DC-907FA1A13E60}"/>
    <cellStyle name="20% - Accent6 4 2" xfId="2377" xr:uid="{16AF325E-0D51-4A48-AE56-35C8BEBCC009}"/>
    <cellStyle name="20% - Accent6 4 2 2" xfId="3358" xr:uid="{3371A919-95C2-43DE-A651-CACA48D1005F}"/>
    <cellStyle name="20% - Accent6 4 2 2 2" xfId="6596" xr:uid="{8D891DEF-F522-49D5-A68A-0AAF0C7BEE73}"/>
    <cellStyle name="20% - Accent6 4 2 2 2 2" xfId="9688" xr:uid="{53BF96C6-5DCF-48B4-B454-2DB6B5A37D2C}"/>
    <cellStyle name="20% - Accent6 4 2 2 2 2 2" xfId="20830" xr:uid="{21766AD5-AF09-4194-8A6C-449A283FA8E4}"/>
    <cellStyle name="20% - Accent6 4 2 2 2 2 3" xfId="38547" xr:uid="{86CE153A-0ECD-46A7-AFFE-75BF5C9FAD04}"/>
    <cellStyle name="20% - Accent6 4 2 2 2 3" xfId="18034" xr:uid="{6C133A70-DD2D-49D5-83F5-511314B44101}"/>
    <cellStyle name="20% - Accent6 4 2 2 2 4" xfId="28883" xr:uid="{613E15F7-BCCB-498A-BA46-ABA17752E165}"/>
    <cellStyle name="20% - Accent6 4 2 2 2 5" xfId="34580" xr:uid="{4F19023C-6801-4BF1-8CBF-C210A3E43556}"/>
    <cellStyle name="20% - Accent6 4 2 2 2 6" xfId="44157" xr:uid="{2BC13AEE-61A5-4F25-A05D-11FCC596DEB3}"/>
    <cellStyle name="20% - Accent6 4 2 2 3" xfId="9689" xr:uid="{BB159058-3291-49CD-8B23-7E19481D4533}"/>
    <cellStyle name="20% - Accent6 4 2 2 3 2" xfId="20831" xr:uid="{B0257ACB-FD6F-4299-A35E-B7064B55DF1D}"/>
    <cellStyle name="20% - Accent6 4 2 2 3 3" xfId="36566" xr:uid="{3CD521DB-490F-4A5D-A409-5BCB1C6D7146}"/>
    <cellStyle name="20% - Accent6 4 2 2 4" xfId="14978" xr:uid="{5D09719A-3940-46EC-92F8-2570EC8E1D78}"/>
    <cellStyle name="20% - Accent6 4 2 2 5" xfId="25827" xr:uid="{9BBE3BE2-A2B8-4D8F-82DE-A10A5D9788FC}"/>
    <cellStyle name="20% - Accent6 4 2 2 6" xfId="31977" xr:uid="{5847AEC7-EC4E-4D9D-B41D-514A45E4DFD0}"/>
    <cellStyle name="20% - Accent6 4 2 2 7" xfId="41101" xr:uid="{34BD8ED0-84A7-45A5-9721-40F4364B2886}"/>
    <cellStyle name="20% - Accent6 4 2 3" xfId="5616" xr:uid="{CE43F110-2EFE-40A8-8C92-1920E9BE8858}"/>
    <cellStyle name="20% - Accent6 4 2 3 2" xfId="9690" xr:uid="{8A0CA81A-51AF-4CCC-989C-8E2D2C5BF2E7}"/>
    <cellStyle name="20% - Accent6 4 2 3 2 2" xfId="20832" xr:uid="{29A71C9A-8CDC-4217-8E47-07D3E19164F6}"/>
    <cellStyle name="20% - Accent6 4 2 3 2 3" xfId="37967" xr:uid="{30B01978-A796-460A-B61C-2D807789BA1E}"/>
    <cellStyle name="20% - Accent6 4 2 3 3" xfId="17054" xr:uid="{3F53E613-2C05-4537-A7E2-B1DDB1DB6CDC}"/>
    <cellStyle name="20% - Accent6 4 2 3 4" xfId="27903" xr:uid="{F6D82B30-B2E0-40D0-B880-9F87394DE0F9}"/>
    <cellStyle name="20% - Accent6 4 2 3 5" xfId="34012" xr:uid="{0DFAABBF-B9F6-42AA-9BFE-0E8E47A559DC}"/>
    <cellStyle name="20% - Accent6 4 2 3 6" xfId="43177" xr:uid="{9688E559-D5A6-4AD9-9438-4EF9948AC1F1}"/>
    <cellStyle name="20% - Accent6 4 2 4" xfId="9691" xr:uid="{11355A74-1ED8-4DD0-B4C3-106ACF2057EB}"/>
    <cellStyle name="20% - Accent6 4 2 4 2" xfId="20833" xr:uid="{D3FE7964-C16C-44FD-AE3B-672EAE1B5E3C}"/>
    <cellStyle name="20% - Accent6 4 2 4 3" xfId="35984" xr:uid="{193A467D-CC1B-46D7-9D9E-E57AFFBAB263}"/>
    <cellStyle name="20% - Accent6 4 2 5" xfId="13998" xr:uid="{3AD7AFC0-D3D8-4D08-AF5A-457FBB44191C}"/>
    <cellStyle name="20% - Accent6 4 2 6" xfId="24847" xr:uid="{827D722D-FAD7-47BC-9678-562A41EC0775}"/>
    <cellStyle name="20% - Accent6 4 2 7" xfId="30997" xr:uid="{E5066EF7-7F7E-4BC5-8055-81F648D5C2E9}"/>
    <cellStyle name="20% - Accent6 4 2 8" xfId="40121" xr:uid="{D30362A3-8E84-4F31-8A98-EFC82FD333DB}"/>
    <cellStyle name="20% - Accent6 4 3" xfId="2865" xr:uid="{894F5D2F-2F72-423E-9F62-D8FAD51E8F84}"/>
    <cellStyle name="20% - Accent6 4 3 2" xfId="6103" xr:uid="{B9FB3169-C5CB-45BA-9405-66A5C78CDD5F}"/>
    <cellStyle name="20% - Accent6 4 3 2 2" xfId="9692" xr:uid="{C5117944-8035-433A-A1A3-CEE5C734860D}"/>
    <cellStyle name="20% - Accent6 4 3 2 2 2" xfId="20834" xr:uid="{748AE301-FB9D-40A3-8F0B-524CEB973FE7}"/>
    <cellStyle name="20% - Accent6 4 3 2 2 3" xfId="38548" xr:uid="{3B832C52-70C7-4CAD-8823-66AFE119A8CD}"/>
    <cellStyle name="20% - Accent6 4 3 2 3" xfId="17541" xr:uid="{0E4E2CF9-A218-48A9-BAA0-364B338F42EE}"/>
    <cellStyle name="20% - Accent6 4 3 2 4" xfId="28390" xr:uid="{94942CD4-56C7-4A15-8E16-C33F49AE6A2A}"/>
    <cellStyle name="20% - Accent6 4 3 2 5" xfId="34581" xr:uid="{04E92CD8-5C62-4927-8BE8-79774E039AD0}"/>
    <cellStyle name="20% - Accent6 4 3 2 6" xfId="43664" xr:uid="{8A4297FA-6E5F-43A4-8FB8-94079C8ECE34}"/>
    <cellStyle name="20% - Accent6 4 3 3" xfId="9693" xr:uid="{F84D1675-724C-4FC9-8342-D82F8354C029}"/>
    <cellStyle name="20% - Accent6 4 3 3 2" xfId="20835" xr:uid="{BBE84B2B-C2F9-4175-B701-26E914CB1860}"/>
    <cellStyle name="20% - Accent6 4 3 3 3" xfId="36567" xr:uid="{BE353533-5CA9-4856-893B-EA1DABBB3047}"/>
    <cellStyle name="20% - Accent6 4 3 4" xfId="14485" xr:uid="{638D8A0A-010E-4D0B-A350-305781249835}"/>
    <cellStyle name="20% - Accent6 4 3 5" xfId="25334" xr:uid="{21CDE6FF-9411-4A8E-856D-D02FEE7F6BB9}"/>
    <cellStyle name="20% - Accent6 4 3 6" xfId="31484" xr:uid="{7866E3D5-877B-4D99-BD2E-77033681AA35}"/>
    <cellStyle name="20% - Accent6 4 3 7" xfId="40608" xr:uid="{812643E8-B9DD-45B0-A865-F7291E38F5CF}"/>
    <cellStyle name="20% - Accent6 4 4" xfId="3846" xr:uid="{F7BE4A73-A193-48A5-AE1B-BF06699DA77D}"/>
    <cellStyle name="20% - Accent6 4 4 2" xfId="7085" xr:uid="{0CA2A861-3FDC-48D2-94D8-3AE094F8D0B0}"/>
    <cellStyle name="20% - Accent6 4 4 2 2" xfId="18523" xr:uid="{C9B5543D-FD76-47D9-B019-DE3F8AFE2F71}"/>
    <cellStyle name="20% - Accent6 4 4 2 3" xfId="29372" xr:uid="{367FAD99-54A7-47C9-B773-6F954C6173A8}"/>
    <cellStyle name="20% - Accent6 4 4 2 4" xfId="37608" xr:uid="{5BDD76A9-442C-4DC1-A0CA-962E2025D360}"/>
    <cellStyle name="20% - Accent6 4 4 2 5" xfId="44646" xr:uid="{B12A5894-1BFE-45F7-9676-8023EBF8F4CA}"/>
    <cellStyle name="20% - Accent6 4 4 3" xfId="15467" xr:uid="{A02532FA-870B-4AE7-8387-7CE84922E092}"/>
    <cellStyle name="20% - Accent6 4 4 4" xfId="26316" xr:uid="{8144CFE1-38BE-4DB9-AFC4-355808CEEEEF}"/>
    <cellStyle name="20% - Accent6 4 4 5" xfId="32754" xr:uid="{43A3B919-39B6-4CE1-A8DE-643871120A0F}"/>
    <cellStyle name="20% - Accent6 4 4 6" xfId="41590" xr:uid="{D59B9BFF-01BC-41D0-A9D5-3728E13CCBDD}"/>
    <cellStyle name="20% - Accent6 4 5" xfId="4394" xr:uid="{F95E4CA4-AEFF-4CB2-B10B-D501276A9301}"/>
    <cellStyle name="20% - Accent6 4 5 2" xfId="7450" xr:uid="{47C89FD4-E4AE-4B6F-96FE-412683BA6F43}"/>
    <cellStyle name="20% - Accent6 4 5 2 2" xfId="18888" xr:uid="{9F143531-4821-42FE-A353-973150DF8A71}"/>
    <cellStyle name="20% - Accent6 4 5 2 3" xfId="29737" xr:uid="{3FB708D9-B287-427E-A906-6218A9256A46}"/>
    <cellStyle name="20% - Accent6 4 5 2 4" xfId="45011" xr:uid="{E4A6115D-9082-4A9F-BFA1-0B4247D79FE1}"/>
    <cellStyle name="20% - Accent6 4 5 3" xfId="15832" xr:uid="{88933FF3-1A5D-4C8D-A8F0-C197E76316B8}"/>
    <cellStyle name="20% - Accent6 4 5 4" xfId="26681" xr:uid="{48C3C9A3-9C89-4CAD-976C-A6E0327E896E}"/>
    <cellStyle name="20% - Accent6 4 5 5" xfId="35627" xr:uid="{2B08C024-98D4-4682-9B77-23A95FDB6248}"/>
    <cellStyle name="20% - Accent6 4 5 6" xfId="41955" xr:uid="{67816C4D-DD2E-4311-B546-241D127D80C6}"/>
    <cellStyle name="20% - Accent6 4 6" xfId="4756" xr:uid="{D09B4DD9-D56E-4DC0-B64F-B6C0BD1F7CCE}"/>
    <cellStyle name="20% - Accent6 4 6 2" xfId="7812" xr:uid="{5644E4FE-8D32-489F-95C8-0A56679CD041}"/>
    <cellStyle name="20% - Accent6 4 6 2 2" xfId="19250" xr:uid="{2F13FFB9-D110-403D-92C5-2144BB470251}"/>
    <cellStyle name="20% - Accent6 4 6 2 3" xfId="30099" xr:uid="{62C00953-DC87-4993-B1DC-A53221A1B1BA}"/>
    <cellStyle name="20% - Accent6 4 6 2 4" xfId="45373" xr:uid="{A15420AE-6A39-4C43-85AF-BD1708F7F9C6}"/>
    <cellStyle name="20% - Accent6 4 6 3" xfId="16194" xr:uid="{CC31DBF7-968F-4181-B6EF-3404C7674C6B}"/>
    <cellStyle name="20% - Accent6 4 6 4" xfId="27043" xr:uid="{911084B8-27C4-4D91-B836-59E4EDC0A39D}"/>
    <cellStyle name="20% - Accent6 4 6 5" xfId="42317" xr:uid="{7DE18049-9086-4D70-AC70-5CAE3B8EC9BF}"/>
    <cellStyle name="20% - Accent6 4 7" xfId="5123" xr:uid="{CCAF2443-1B36-43F0-BC88-8B393A51D002}"/>
    <cellStyle name="20% - Accent6 4 7 2" xfId="16561" xr:uid="{DB8D071A-86A9-477F-8471-DD01091D0176}"/>
    <cellStyle name="20% - Accent6 4 7 3" xfId="27410" xr:uid="{2F3F8EAB-9644-4607-9D3C-13D3335E4C1B}"/>
    <cellStyle name="20% - Accent6 4 7 4" xfId="42684" xr:uid="{13DCD377-3728-4960-A725-1D24B5EB8665}"/>
    <cellStyle name="20% - Accent6 4 8" xfId="13505" xr:uid="{A4C953CF-9E39-4BF0-BD5F-B4C54FDB0CE3}"/>
    <cellStyle name="20% - Accent6 4 9" xfId="24354" xr:uid="{F41DDC1B-E87B-4889-8945-079D15349D09}"/>
    <cellStyle name="20% - Accent6 5" xfId="319" xr:uid="{7C19C417-B626-4426-9AA3-88F972F2FCDA}"/>
    <cellStyle name="20% - Accent6 5 10" xfId="30436" xr:uid="{5BCB84F0-9A2D-4229-AD0B-7BCB7545937E}"/>
    <cellStyle name="20% - Accent6 5 11" xfId="39629" xr:uid="{DBD78ED6-1105-4831-AB6E-9C4B4F8A2E34}"/>
    <cellStyle name="20% - Accent6 5 2" xfId="2378" xr:uid="{0FAA489D-B146-40F4-8297-CBE3ED90D3B2}"/>
    <cellStyle name="20% - Accent6 5 2 2" xfId="3359" xr:uid="{ED66B23A-960A-45C4-85F2-503910A02E5A}"/>
    <cellStyle name="20% - Accent6 5 2 2 2" xfId="6597" xr:uid="{6577D96D-3172-4668-A577-EB15B243E8B3}"/>
    <cellStyle name="20% - Accent6 5 2 2 2 2" xfId="9694" xr:uid="{3CDAD357-DACC-4CEA-A681-85552F942938}"/>
    <cellStyle name="20% - Accent6 5 2 2 2 2 2" xfId="20836" xr:uid="{1713D572-AD5E-449A-B2F2-6E0AC64E942C}"/>
    <cellStyle name="20% - Accent6 5 2 2 2 2 3" xfId="38549" xr:uid="{1C032A94-C306-4BA2-9F8D-3EFF224DAB49}"/>
    <cellStyle name="20% - Accent6 5 2 2 2 3" xfId="18035" xr:uid="{5A408348-CBC1-4292-90C4-E3262F7CFF95}"/>
    <cellStyle name="20% - Accent6 5 2 2 2 4" xfId="28884" xr:uid="{9B2083D8-3D1B-454D-B892-4D6FC8FEB67F}"/>
    <cellStyle name="20% - Accent6 5 2 2 2 5" xfId="34582" xr:uid="{5F705EAC-C3A4-4992-9B2A-5D2AA3B2DF33}"/>
    <cellStyle name="20% - Accent6 5 2 2 2 6" xfId="44158" xr:uid="{F719A3B0-2038-46F9-A98E-6105AC3C3F7E}"/>
    <cellStyle name="20% - Accent6 5 2 2 3" xfId="9695" xr:uid="{1CE596D2-7818-4F52-BE19-849DC1AEEE3C}"/>
    <cellStyle name="20% - Accent6 5 2 2 3 2" xfId="20837" xr:uid="{6066625C-20FD-4739-9357-EBB9510402FE}"/>
    <cellStyle name="20% - Accent6 5 2 2 3 3" xfId="36568" xr:uid="{86ADDD1A-B980-401E-8F00-513C197FD248}"/>
    <cellStyle name="20% - Accent6 5 2 2 4" xfId="14979" xr:uid="{F0FEA9BB-E969-47B9-8781-6AB6CB1ACA1C}"/>
    <cellStyle name="20% - Accent6 5 2 2 5" xfId="25828" xr:uid="{387E29FA-98E4-4310-936E-7646210574FC}"/>
    <cellStyle name="20% - Accent6 5 2 2 6" xfId="31978" xr:uid="{290CFB70-A015-44DC-88B6-31BDFCB1A76A}"/>
    <cellStyle name="20% - Accent6 5 2 2 7" xfId="41102" xr:uid="{C6C17CDA-E296-4D2E-8E3D-DDBB0C40F7E8}"/>
    <cellStyle name="20% - Accent6 5 2 3" xfId="5617" xr:uid="{8E6400AC-5BDE-4341-91D9-3734463CB2BC}"/>
    <cellStyle name="20% - Accent6 5 2 3 2" xfId="9696" xr:uid="{8EBFD96D-3AC6-44C3-B875-2FFC702FD275}"/>
    <cellStyle name="20% - Accent6 5 2 3 2 2" xfId="20838" xr:uid="{28988F38-F8D6-409F-B13A-C4DD5D52E710}"/>
    <cellStyle name="20% - Accent6 5 2 3 2 3" xfId="37968" xr:uid="{E263F63A-5666-4672-916D-C98F064BA9BE}"/>
    <cellStyle name="20% - Accent6 5 2 3 3" xfId="17055" xr:uid="{F5A59858-1C2E-48D1-BF9D-BAF7A5031249}"/>
    <cellStyle name="20% - Accent6 5 2 3 4" xfId="27904" xr:uid="{F23755C4-248A-4B1D-B491-91122D7F8B80}"/>
    <cellStyle name="20% - Accent6 5 2 3 5" xfId="34013" xr:uid="{FF9D965B-0D2C-4C3E-B048-88524C697978}"/>
    <cellStyle name="20% - Accent6 5 2 3 6" xfId="43178" xr:uid="{E385FA2A-80BB-4565-A9A9-850A121BCB3E}"/>
    <cellStyle name="20% - Accent6 5 2 4" xfId="9697" xr:uid="{D7C55858-8246-4FFA-8B02-36F3016300CD}"/>
    <cellStyle name="20% - Accent6 5 2 4 2" xfId="20839" xr:uid="{CC2CE249-8002-4471-835B-5016C3D1E918}"/>
    <cellStyle name="20% - Accent6 5 2 4 3" xfId="35985" xr:uid="{B288D2AB-66A9-4C86-B8F3-B18E0AAAADC1}"/>
    <cellStyle name="20% - Accent6 5 2 5" xfId="13999" xr:uid="{38A44568-E6B6-4397-8F93-F9081F58D22D}"/>
    <cellStyle name="20% - Accent6 5 2 6" xfId="24848" xr:uid="{AD6C1495-D3BD-4D3C-86B3-936E7758AC76}"/>
    <cellStyle name="20% - Accent6 5 2 7" xfId="30998" xr:uid="{E4AB9C58-127C-43B9-A47C-9212F5BC788A}"/>
    <cellStyle name="20% - Accent6 5 2 8" xfId="40122" xr:uid="{5762326F-0B6A-43BD-A8C5-DF664C1FE2A0}"/>
    <cellStyle name="20% - Accent6 5 3" xfId="2866" xr:uid="{D7644EAD-26BD-4B3A-A9A6-EAE6E595A595}"/>
    <cellStyle name="20% - Accent6 5 3 2" xfId="6104" xr:uid="{94200997-0264-42A6-82B4-504DC3A176F7}"/>
    <cellStyle name="20% - Accent6 5 3 2 2" xfId="9698" xr:uid="{EA76CF3D-AD34-4E0C-9CB6-82AE04F6C820}"/>
    <cellStyle name="20% - Accent6 5 3 2 2 2" xfId="20840" xr:uid="{04D7AC40-C15A-4997-B93E-897DEE45B56F}"/>
    <cellStyle name="20% - Accent6 5 3 2 2 3" xfId="38550" xr:uid="{FD7AEF0D-0519-4323-89CC-796F5CC3D83E}"/>
    <cellStyle name="20% - Accent6 5 3 2 3" xfId="17542" xr:uid="{A7FD3913-D959-425F-80C1-1A23A87B3259}"/>
    <cellStyle name="20% - Accent6 5 3 2 4" xfId="28391" xr:uid="{A3F1E31F-C9F5-4375-827E-C099F5269B40}"/>
    <cellStyle name="20% - Accent6 5 3 2 5" xfId="34583" xr:uid="{F17914EE-75A9-49FF-85C4-73F03A05D165}"/>
    <cellStyle name="20% - Accent6 5 3 2 6" xfId="43665" xr:uid="{7C60FE03-517E-4689-8CA4-1612DCC71F07}"/>
    <cellStyle name="20% - Accent6 5 3 3" xfId="9699" xr:uid="{DDCE384A-5358-4283-A30D-26D0E32AF36A}"/>
    <cellStyle name="20% - Accent6 5 3 3 2" xfId="20841" xr:uid="{A7DB873F-A46E-41D6-819B-44BC8096E2BC}"/>
    <cellStyle name="20% - Accent6 5 3 3 3" xfId="36569" xr:uid="{218B8BF9-53DA-4688-8AD6-A3F201233FB3}"/>
    <cellStyle name="20% - Accent6 5 3 4" xfId="14486" xr:uid="{E513F7E1-6D02-4A78-ADBC-A76680E817A1}"/>
    <cellStyle name="20% - Accent6 5 3 5" xfId="25335" xr:uid="{B337D363-8C7A-4DE3-96E5-AD0BBC4890D5}"/>
    <cellStyle name="20% - Accent6 5 3 6" xfId="31485" xr:uid="{E5BA7B9A-BCCA-489C-AD03-388ABD2639A0}"/>
    <cellStyle name="20% - Accent6 5 3 7" xfId="40609" xr:uid="{212040E4-2289-40B0-9114-51A5BD559992}"/>
    <cellStyle name="20% - Accent6 5 4" xfId="3847" xr:uid="{F12D5B0F-29DE-48DC-900A-078AB521FD0D}"/>
    <cellStyle name="20% - Accent6 5 4 2" xfId="7086" xr:uid="{CA042BF4-4DD9-4B2E-8CB1-80371E38B174}"/>
    <cellStyle name="20% - Accent6 5 4 2 2" xfId="18524" xr:uid="{025B0F31-F8AC-4AD5-96A9-78768100E327}"/>
    <cellStyle name="20% - Accent6 5 4 2 3" xfId="29373" xr:uid="{066176BC-3517-443C-9731-7E55F00C9F56}"/>
    <cellStyle name="20% - Accent6 5 4 2 4" xfId="37622" xr:uid="{EC50AE42-3A9F-4E28-80A6-E3EC4A1814D8}"/>
    <cellStyle name="20% - Accent6 5 4 2 5" xfId="44647" xr:uid="{0D91514A-58C8-4C43-AFC8-A8B1417A1A14}"/>
    <cellStyle name="20% - Accent6 5 4 3" xfId="15468" xr:uid="{819C691F-D172-4D6B-A4D9-D9C3DD322DF8}"/>
    <cellStyle name="20% - Accent6 5 4 4" xfId="26317" xr:uid="{26F8EBC1-AEFB-4700-9CB4-E4AE326336AE}"/>
    <cellStyle name="20% - Accent6 5 4 5" xfId="32755" xr:uid="{B3957215-38E9-41FC-9572-D935810390D8}"/>
    <cellStyle name="20% - Accent6 5 4 6" xfId="41591" xr:uid="{A25F60A7-97A7-4660-AB87-AF8E9268CE92}"/>
    <cellStyle name="20% - Accent6 5 5" xfId="4395" xr:uid="{43DB9962-C839-4DD6-A18C-BFA9DF3807EA}"/>
    <cellStyle name="20% - Accent6 5 5 2" xfId="7451" xr:uid="{6B77349D-AEEC-4AE4-8920-4F973B8BC4B7}"/>
    <cellStyle name="20% - Accent6 5 5 2 2" xfId="18889" xr:uid="{AB6314C4-8491-4095-BABE-F722AA1EF953}"/>
    <cellStyle name="20% - Accent6 5 5 2 3" xfId="29738" xr:uid="{F371ADDC-7050-49F2-84F9-3B24DBC55F6C}"/>
    <cellStyle name="20% - Accent6 5 5 2 4" xfId="45012" xr:uid="{F9CBD5F8-F162-4A7D-9A2A-03ECED2D4E5A}"/>
    <cellStyle name="20% - Accent6 5 5 3" xfId="15833" xr:uid="{D11219D0-DC58-4314-9217-5A16139E078F}"/>
    <cellStyle name="20% - Accent6 5 5 4" xfId="26682" xr:uid="{F5D58166-08BF-4447-8D55-AB94EED598A1}"/>
    <cellStyle name="20% - Accent6 5 5 5" xfId="35641" xr:uid="{132134D1-8BF8-4795-B121-E857B7CFA8C8}"/>
    <cellStyle name="20% - Accent6 5 5 6" xfId="41956" xr:uid="{687AA461-4975-44B1-91FD-A8A4ABF11BC0}"/>
    <cellStyle name="20% - Accent6 5 6" xfId="4757" xr:uid="{8E1B4889-130D-4571-AAF8-EE5694D7CC8C}"/>
    <cellStyle name="20% - Accent6 5 6 2" xfId="7813" xr:uid="{26C7DE35-87ED-4DB9-AA54-9132B198E93D}"/>
    <cellStyle name="20% - Accent6 5 6 2 2" xfId="19251" xr:uid="{1BC1CFA1-5F27-410C-B1B3-CBB1CF496E30}"/>
    <cellStyle name="20% - Accent6 5 6 2 3" xfId="30100" xr:uid="{864DBB00-E1B7-4A74-9318-57D7116D28F4}"/>
    <cellStyle name="20% - Accent6 5 6 2 4" xfId="45374" xr:uid="{33D8C42C-D819-4F12-8EE9-A24EB27B4C0A}"/>
    <cellStyle name="20% - Accent6 5 6 3" xfId="16195" xr:uid="{B0B3EE41-C695-43BC-B341-D4B7EFA1A3A5}"/>
    <cellStyle name="20% - Accent6 5 6 4" xfId="27044" xr:uid="{EA0C5CEE-C66E-41EA-A44D-534433736507}"/>
    <cellStyle name="20% - Accent6 5 6 5" xfId="42318" xr:uid="{54E1B02B-B30E-4A37-A8B7-240891B33776}"/>
    <cellStyle name="20% - Accent6 5 7" xfId="5124" xr:uid="{5B3BC667-7FA5-4D0E-884A-466250D792D4}"/>
    <cellStyle name="20% - Accent6 5 7 2" xfId="16562" xr:uid="{883AF25E-FB45-4D0A-A8AE-B7B31456C50F}"/>
    <cellStyle name="20% - Accent6 5 7 3" xfId="27411" xr:uid="{C4D50738-34EC-4518-AD82-F0A8391539E8}"/>
    <cellStyle name="20% - Accent6 5 7 4" xfId="42685" xr:uid="{8BB2048E-0236-4626-A950-AA8762539079}"/>
    <cellStyle name="20% - Accent6 5 8" xfId="13506" xr:uid="{240FA1B3-F04F-4339-B5A2-20BF529D3C22}"/>
    <cellStyle name="20% - Accent6 5 9" xfId="24355" xr:uid="{BD09E5F9-5048-4961-9B91-98326E910B10}"/>
    <cellStyle name="20% - Accent6 6" xfId="320" xr:uid="{23DBCC07-0DA7-4C93-9C72-CA5D82BE5E56}"/>
    <cellStyle name="20% - Accent6 6 10" xfId="30556" xr:uid="{82883B3C-BBF5-428D-B7AA-E58828F383D5}"/>
    <cellStyle name="20% - Accent6 6 11" xfId="39630" xr:uid="{82985E98-BBA1-4FD4-8386-708E6E015448}"/>
    <cellStyle name="20% - Accent6 6 2" xfId="2379" xr:uid="{B810A3A1-8298-451F-9D27-6FFA261465B1}"/>
    <cellStyle name="20% - Accent6 6 2 2" xfId="3360" xr:uid="{B65143BB-CFA9-4286-BD27-6CFDD27F0F3D}"/>
    <cellStyle name="20% - Accent6 6 2 2 2" xfId="6598" xr:uid="{A8851061-8A56-46D4-9E0E-D7ECB0B0F8D1}"/>
    <cellStyle name="20% - Accent6 6 2 2 2 2" xfId="9700" xr:uid="{7543C39E-1FA6-4FE3-81CB-5E9136CC8139}"/>
    <cellStyle name="20% - Accent6 6 2 2 2 2 2" xfId="20842" xr:uid="{65F7CD85-079F-442C-B9A4-4341A1A78189}"/>
    <cellStyle name="20% - Accent6 6 2 2 2 2 3" xfId="38551" xr:uid="{8AA454DE-6350-4783-B857-A216B56E96A2}"/>
    <cellStyle name="20% - Accent6 6 2 2 2 3" xfId="18036" xr:uid="{D2C0AD63-F3A7-452D-9093-D35894D3E570}"/>
    <cellStyle name="20% - Accent6 6 2 2 2 4" xfId="28885" xr:uid="{DFB13E5F-B3D3-498A-9461-3325A109AF74}"/>
    <cellStyle name="20% - Accent6 6 2 2 2 5" xfId="34584" xr:uid="{BB51F373-6E87-4235-88D0-770214F26FC1}"/>
    <cellStyle name="20% - Accent6 6 2 2 2 6" xfId="44159" xr:uid="{2E6355F3-A926-483E-949D-7436CAA90AA5}"/>
    <cellStyle name="20% - Accent6 6 2 2 3" xfId="9701" xr:uid="{8730D96D-7867-4F69-9CE4-F96F4C831517}"/>
    <cellStyle name="20% - Accent6 6 2 2 3 2" xfId="20843" xr:uid="{F35C7ED7-E504-4907-BBE7-1542AB596092}"/>
    <cellStyle name="20% - Accent6 6 2 2 3 3" xfId="36570" xr:uid="{B4004C8E-DB6A-4FC7-B5FA-E9A74CB4794A}"/>
    <cellStyle name="20% - Accent6 6 2 2 4" xfId="14980" xr:uid="{ECB79981-DD93-48D0-ADD4-B18C0EB005CA}"/>
    <cellStyle name="20% - Accent6 6 2 2 5" xfId="25829" xr:uid="{22959F7C-70BE-44C2-B5BB-176109BD956A}"/>
    <cellStyle name="20% - Accent6 6 2 2 6" xfId="31979" xr:uid="{20A73D5B-6F24-4E2E-9281-50FC892ED6F4}"/>
    <cellStyle name="20% - Accent6 6 2 2 7" xfId="41103" xr:uid="{9BB033F3-C66D-42B9-B343-F7C513DB2772}"/>
    <cellStyle name="20% - Accent6 6 2 3" xfId="5618" xr:uid="{74161E48-1490-4F2E-B234-CFEB51973FCF}"/>
    <cellStyle name="20% - Accent6 6 2 3 2" xfId="9702" xr:uid="{03F6E6E3-245F-43E3-8CFA-B069A66CBCBA}"/>
    <cellStyle name="20% - Accent6 6 2 3 2 2" xfId="20844" xr:uid="{A050DABC-8703-48C4-A755-B95AE6C8C5F5}"/>
    <cellStyle name="20% - Accent6 6 2 3 2 3" xfId="37969" xr:uid="{8EE8265D-3217-4FC6-8882-8760D34FAE60}"/>
    <cellStyle name="20% - Accent6 6 2 3 3" xfId="17056" xr:uid="{7FC86C05-6893-41C1-8B27-A5EE267BBECA}"/>
    <cellStyle name="20% - Accent6 6 2 3 4" xfId="27905" xr:uid="{3CC0BB7B-2DB7-47E3-980A-61C955E71ABC}"/>
    <cellStyle name="20% - Accent6 6 2 3 5" xfId="34014" xr:uid="{F48F0A5A-8AC5-4FAF-B795-2D6D67ED8DCF}"/>
    <cellStyle name="20% - Accent6 6 2 3 6" xfId="43179" xr:uid="{256B24FA-27E5-4E9D-BEA8-CC705E66EE1C}"/>
    <cellStyle name="20% - Accent6 6 2 4" xfId="9703" xr:uid="{C527C2FA-CB79-43BA-8D18-8F69B484DA28}"/>
    <cellStyle name="20% - Accent6 6 2 4 2" xfId="20845" xr:uid="{229153F2-91EF-49BF-8329-7666A746E894}"/>
    <cellStyle name="20% - Accent6 6 2 4 3" xfId="35986" xr:uid="{5070334C-010E-4D24-9603-1952B12D494A}"/>
    <cellStyle name="20% - Accent6 6 2 5" xfId="14000" xr:uid="{F333277E-E780-4A7F-A3BB-DDB269E710EB}"/>
    <cellStyle name="20% - Accent6 6 2 6" xfId="24849" xr:uid="{D0CF7F00-E786-4273-8C47-9621F916474E}"/>
    <cellStyle name="20% - Accent6 6 2 7" xfId="30999" xr:uid="{36E0FB27-D6B3-452E-BD3A-059428C497A8}"/>
    <cellStyle name="20% - Accent6 6 2 8" xfId="40123" xr:uid="{8BCA55A0-0E66-463E-A68F-29DB768FC57C}"/>
    <cellStyle name="20% - Accent6 6 3" xfId="2867" xr:uid="{860A076C-58CA-4655-B80B-BB83974F772E}"/>
    <cellStyle name="20% - Accent6 6 3 2" xfId="6105" xr:uid="{03EDE6FA-7996-4165-AF12-B8E3A5458F43}"/>
    <cellStyle name="20% - Accent6 6 3 2 2" xfId="9704" xr:uid="{C587F895-0D5F-4B7F-BF72-56D72F7A6945}"/>
    <cellStyle name="20% - Accent6 6 3 2 2 2" xfId="20846" xr:uid="{29901B8B-36BB-4FC6-A52C-699239E1224D}"/>
    <cellStyle name="20% - Accent6 6 3 2 2 3" xfId="38552" xr:uid="{EC7C251B-CDC6-4151-B77B-13BD139C748D}"/>
    <cellStyle name="20% - Accent6 6 3 2 3" xfId="17543" xr:uid="{133B9205-D004-4AEA-9586-97665149C090}"/>
    <cellStyle name="20% - Accent6 6 3 2 4" xfId="28392" xr:uid="{14C3D69E-235A-4A59-B587-5F298B7D86E6}"/>
    <cellStyle name="20% - Accent6 6 3 2 5" xfId="34585" xr:uid="{1F1F64F1-4574-46C7-BDEF-DD7669CCFDCF}"/>
    <cellStyle name="20% - Accent6 6 3 2 6" xfId="43666" xr:uid="{1CA476B4-2F85-4643-B948-7734E82310D9}"/>
    <cellStyle name="20% - Accent6 6 3 3" xfId="9705" xr:uid="{072D0536-36BC-4573-937E-70BF74FDAEF5}"/>
    <cellStyle name="20% - Accent6 6 3 3 2" xfId="20847" xr:uid="{C1C77192-0277-47B8-8F55-8218DEFD3E03}"/>
    <cellStyle name="20% - Accent6 6 3 3 3" xfId="36571" xr:uid="{D44A79A7-2FAA-49EB-A6FA-B7BAD225E038}"/>
    <cellStyle name="20% - Accent6 6 3 4" xfId="14487" xr:uid="{F93F53E8-CED2-48DC-9C46-F642D5876123}"/>
    <cellStyle name="20% - Accent6 6 3 5" xfId="25336" xr:uid="{2B95EF12-726C-44E4-91C0-AADC48C1D866}"/>
    <cellStyle name="20% - Accent6 6 3 6" xfId="31486" xr:uid="{045502E5-ECE5-4198-A048-5E0F13EEB275}"/>
    <cellStyle name="20% - Accent6 6 3 7" xfId="40610" xr:uid="{AD09DA68-A482-45E1-8CD6-4479A03A3292}"/>
    <cellStyle name="20% - Accent6 6 4" xfId="3848" xr:uid="{DC3512ED-33E9-433A-AAC6-6FB29F8F9FD8}"/>
    <cellStyle name="20% - Accent6 6 4 2" xfId="7087" xr:uid="{A6F74305-F067-4739-A9C5-D1C207F39C34}"/>
    <cellStyle name="20% - Accent6 6 4 2 2" xfId="18525" xr:uid="{AE597E0B-0524-4439-875F-74485BE92320}"/>
    <cellStyle name="20% - Accent6 6 4 2 3" xfId="29374" xr:uid="{99628F63-1F0B-423F-80C7-E2D19DB869B2}"/>
    <cellStyle name="20% - Accent6 6 4 2 4" xfId="37697" xr:uid="{DC7AD4AC-B29B-46BB-897F-C6C1B21ADA96}"/>
    <cellStyle name="20% - Accent6 6 4 2 5" xfId="44648" xr:uid="{17751F4E-EC6A-492F-9DCD-43096D53D025}"/>
    <cellStyle name="20% - Accent6 6 4 3" xfId="15469" xr:uid="{57381DAE-7F06-44CE-9EB8-DB1529AA0557}"/>
    <cellStyle name="20% - Accent6 6 4 4" xfId="26318" xr:uid="{0B42BD61-B576-45E2-8E3C-40A0DDA657AA}"/>
    <cellStyle name="20% - Accent6 6 4 5" xfId="32756" xr:uid="{792E0597-457B-4BCC-97C6-4998636FD32B}"/>
    <cellStyle name="20% - Accent6 6 4 6" xfId="41592" xr:uid="{7BB05C4F-A72F-44E9-8E0F-CE42A2BE0B1F}"/>
    <cellStyle name="20% - Accent6 6 5" xfId="4396" xr:uid="{B36A2AD2-05EC-4975-95EA-CC203307D846}"/>
    <cellStyle name="20% - Accent6 6 5 2" xfId="7452" xr:uid="{E354C3D3-D417-4DE3-8ADB-6ACCE2F44CA4}"/>
    <cellStyle name="20% - Accent6 6 5 2 2" xfId="18890" xr:uid="{C932E6DD-EEF5-4095-9CBE-D62B32356407}"/>
    <cellStyle name="20% - Accent6 6 5 2 3" xfId="29739" xr:uid="{29C3983C-E13E-429A-BA4D-7D9D57A4AC39}"/>
    <cellStyle name="20% - Accent6 6 5 2 4" xfId="45013" xr:uid="{87F2EE9F-EF83-4CC9-A7ED-1506FD38F9BF}"/>
    <cellStyle name="20% - Accent6 6 5 3" xfId="15834" xr:uid="{6F5435D4-CDE8-4ECC-9031-32C58CF39328}"/>
    <cellStyle name="20% - Accent6 6 5 4" xfId="26683" xr:uid="{59E7DD1B-71AE-4508-8510-8D13FDC4796F}"/>
    <cellStyle name="20% - Accent6 6 5 5" xfId="35715" xr:uid="{5D954A4D-FFE1-4CD3-BB36-D4E1547F52BD}"/>
    <cellStyle name="20% - Accent6 6 5 6" xfId="41957" xr:uid="{8B76AE3F-2EB5-4EC5-BA9D-975603116918}"/>
    <cellStyle name="20% - Accent6 6 6" xfId="4758" xr:uid="{A0F5F3DB-4C0B-4844-8B9B-DBABD0EC0D23}"/>
    <cellStyle name="20% - Accent6 6 6 2" xfId="7814" xr:uid="{649D8A22-8123-4B00-8145-53C74A5204E2}"/>
    <cellStyle name="20% - Accent6 6 6 2 2" xfId="19252" xr:uid="{E494E7DB-DF29-41BA-87B6-75BDF5CC9BAF}"/>
    <cellStyle name="20% - Accent6 6 6 2 3" xfId="30101" xr:uid="{0604F211-8668-44B4-B978-7666D93C721D}"/>
    <cellStyle name="20% - Accent6 6 6 2 4" xfId="45375" xr:uid="{AE9B4EF0-11F5-494D-B95C-D8C9EF4432E2}"/>
    <cellStyle name="20% - Accent6 6 6 3" xfId="16196" xr:uid="{E0DED15F-24A2-4519-B66D-2FD184C737CE}"/>
    <cellStyle name="20% - Accent6 6 6 4" xfId="27045" xr:uid="{B3EFC97E-A6F8-4C75-8E08-88485BD94B89}"/>
    <cellStyle name="20% - Accent6 6 6 5" xfId="42319" xr:uid="{2F5272E1-6818-4031-9C7D-CCF1556117A6}"/>
    <cellStyle name="20% - Accent6 6 7" xfId="5125" xr:uid="{B32B48E3-8F81-4369-A365-0C5CB1357D3A}"/>
    <cellStyle name="20% - Accent6 6 7 2" xfId="16563" xr:uid="{9FBF4461-0339-4EA9-9631-A0C349B052A8}"/>
    <cellStyle name="20% - Accent6 6 7 3" xfId="27412" xr:uid="{74E1E430-DAF5-4A5C-BC35-59D884E6CDC2}"/>
    <cellStyle name="20% - Accent6 6 7 4" xfId="42686" xr:uid="{B41F7D93-F41D-468C-A746-26BC77A5F044}"/>
    <cellStyle name="20% - Accent6 6 8" xfId="13507" xr:uid="{AB4CAC74-777B-4B15-9F81-CE263F5702AF}"/>
    <cellStyle name="20% - Accent6 6 9" xfId="24356" xr:uid="{64BF43A6-DD7D-40DA-9091-CBEA4FE85F3C}"/>
    <cellStyle name="20% - Accent6 7" xfId="321" xr:uid="{ECB23AA6-2BEE-4644-8167-3214DC076482}"/>
    <cellStyle name="20% - Accent6 7 10" xfId="30557" xr:uid="{FCB58BA4-8BEC-4E08-8AB9-1AB0D829EDCF}"/>
    <cellStyle name="20% - Accent6 7 11" xfId="39631" xr:uid="{2354CC86-1F88-4D8D-8DBF-57E9DD76DA17}"/>
    <cellStyle name="20% - Accent6 7 2" xfId="2380" xr:uid="{F8283021-18ED-44E5-8780-ACA8C3762AF3}"/>
    <cellStyle name="20% - Accent6 7 2 2" xfId="3361" xr:uid="{D8DA362A-CDC6-4AA8-BAD4-3554F3EAAAE1}"/>
    <cellStyle name="20% - Accent6 7 2 2 2" xfId="6599" xr:uid="{EF8AF82D-DAE2-4D1A-8012-C39572D054BF}"/>
    <cellStyle name="20% - Accent6 7 2 2 2 2" xfId="9706" xr:uid="{6BEE39B8-94F3-44E8-A49B-61DF20E54864}"/>
    <cellStyle name="20% - Accent6 7 2 2 2 2 2" xfId="20848" xr:uid="{7D1A006F-E1E9-4B32-8B48-ED3ABC7A9674}"/>
    <cellStyle name="20% - Accent6 7 2 2 2 2 3" xfId="38553" xr:uid="{7C62D7AE-16D1-46B4-A031-DD96FFDAC911}"/>
    <cellStyle name="20% - Accent6 7 2 2 2 3" xfId="18037" xr:uid="{84FDC861-AAE3-4F0A-883C-F4C6EDF0637D}"/>
    <cellStyle name="20% - Accent6 7 2 2 2 4" xfId="28886" xr:uid="{2BE9BE65-8855-4DD9-A67B-C7C9E6DA54F7}"/>
    <cellStyle name="20% - Accent6 7 2 2 2 5" xfId="34586" xr:uid="{D38DDF37-602D-46EB-8A7D-DC250C1DB589}"/>
    <cellStyle name="20% - Accent6 7 2 2 2 6" xfId="44160" xr:uid="{A55D8DCF-BF08-4361-AF7F-B675F5D1EB51}"/>
    <cellStyle name="20% - Accent6 7 2 2 3" xfId="9707" xr:uid="{82D573F2-B1B0-4FB4-B2A3-F47A32AD4E50}"/>
    <cellStyle name="20% - Accent6 7 2 2 3 2" xfId="20849" xr:uid="{D465EB8B-4B57-44CD-852A-7BAE6F9F0E0A}"/>
    <cellStyle name="20% - Accent6 7 2 2 3 3" xfId="36572" xr:uid="{C96BBF7A-B4F6-42AB-BFA8-8942D2670456}"/>
    <cellStyle name="20% - Accent6 7 2 2 4" xfId="14981" xr:uid="{741B3700-6B01-49BC-A696-46919B6CBF4E}"/>
    <cellStyle name="20% - Accent6 7 2 2 5" xfId="25830" xr:uid="{6B1E5123-8748-45FB-946B-326D7EF340A4}"/>
    <cellStyle name="20% - Accent6 7 2 2 6" xfId="31980" xr:uid="{508A4C05-C5DB-47E4-AD15-E86FA643C576}"/>
    <cellStyle name="20% - Accent6 7 2 2 7" xfId="41104" xr:uid="{FE7D3FB0-C54E-451C-90DD-97DDE21353B4}"/>
    <cellStyle name="20% - Accent6 7 2 3" xfId="5619" xr:uid="{30965887-B1D9-4F0E-8BB3-A218813C7A51}"/>
    <cellStyle name="20% - Accent6 7 2 3 2" xfId="9708" xr:uid="{C5F37943-A131-47B4-8300-14F58B23CD21}"/>
    <cellStyle name="20% - Accent6 7 2 3 2 2" xfId="20850" xr:uid="{84C883F0-D7B4-4C64-9ED2-E04A4D8AB7E8}"/>
    <cellStyle name="20% - Accent6 7 2 3 2 3" xfId="37970" xr:uid="{4E0A8A4E-43B3-4E08-B6A6-C63F49F19BC6}"/>
    <cellStyle name="20% - Accent6 7 2 3 3" xfId="17057" xr:uid="{48EEAEA3-FF9E-4E81-9EF6-CD53EC483568}"/>
    <cellStyle name="20% - Accent6 7 2 3 4" xfId="27906" xr:uid="{11806222-BDD0-424A-B117-5CD8791E33F3}"/>
    <cellStyle name="20% - Accent6 7 2 3 5" xfId="34015" xr:uid="{01204C6B-6C86-43AD-A0AC-5E11F2D4A697}"/>
    <cellStyle name="20% - Accent6 7 2 3 6" xfId="43180" xr:uid="{F8540EB1-3949-4FAC-8B0F-5C3CC1AC6EAD}"/>
    <cellStyle name="20% - Accent6 7 2 4" xfId="9709" xr:uid="{05FFD631-13F9-4D93-8D6E-A70F0F47C886}"/>
    <cellStyle name="20% - Accent6 7 2 4 2" xfId="20851" xr:uid="{28D2D518-4BB8-49E6-9ED2-938622997F99}"/>
    <cellStyle name="20% - Accent6 7 2 4 3" xfId="35987" xr:uid="{BFFE6CB1-B8D4-4480-9B20-A9BFA1ED86AA}"/>
    <cellStyle name="20% - Accent6 7 2 5" xfId="14001" xr:uid="{FD8E6C12-C866-412A-9840-E14622162147}"/>
    <cellStyle name="20% - Accent6 7 2 6" xfId="24850" xr:uid="{35A0BC7E-AA88-4166-B08C-6313E3F10F2A}"/>
    <cellStyle name="20% - Accent6 7 2 7" xfId="31000" xr:uid="{803F9C25-ACA8-4B00-9936-5F5A547030A8}"/>
    <cellStyle name="20% - Accent6 7 2 8" xfId="40124" xr:uid="{4138FCE0-8A96-4337-BBEC-0A21706BB87E}"/>
    <cellStyle name="20% - Accent6 7 3" xfId="2868" xr:uid="{24609B6F-FB15-453A-8B86-BCC18BEDFAAA}"/>
    <cellStyle name="20% - Accent6 7 3 2" xfId="6106" xr:uid="{3D29EF9A-1486-4234-B891-D6D566B9DFF7}"/>
    <cellStyle name="20% - Accent6 7 3 2 2" xfId="9710" xr:uid="{A07AAE5B-52EE-444E-8DB6-3EFEAD6C8B04}"/>
    <cellStyle name="20% - Accent6 7 3 2 2 2" xfId="20852" xr:uid="{8DD89FF2-456E-48F3-8ABF-AF8C27F5CBD0}"/>
    <cellStyle name="20% - Accent6 7 3 2 2 3" xfId="38554" xr:uid="{73178C60-9CE8-484F-A20C-CF2CA1F091EE}"/>
    <cellStyle name="20% - Accent6 7 3 2 3" xfId="17544" xr:uid="{D29F9E8E-EB61-4854-8053-EC80A0110BFD}"/>
    <cellStyle name="20% - Accent6 7 3 2 4" xfId="28393" xr:uid="{2CFF5BEC-5A06-455F-8C65-96A1B83E147F}"/>
    <cellStyle name="20% - Accent6 7 3 2 5" xfId="34587" xr:uid="{7104657B-56F5-4C82-884F-16011FAF6CD1}"/>
    <cellStyle name="20% - Accent6 7 3 2 6" xfId="43667" xr:uid="{A55C2823-18AB-44D5-BD70-A4DE78C8BC5D}"/>
    <cellStyle name="20% - Accent6 7 3 3" xfId="9711" xr:uid="{74608782-B0B6-4D89-A884-5A3F7EE5118D}"/>
    <cellStyle name="20% - Accent6 7 3 3 2" xfId="20853" xr:uid="{CD285A03-F802-409C-8609-EF81CC50BA09}"/>
    <cellStyle name="20% - Accent6 7 3 3 3" xfId="36573" xr:uid="{519CAB36-2ED1-4296-B8FA-A962B1D909C8}"/>
    <cellStyle name="20% - Accent6 7 3 4" xfId="14488" xr:uid="{F27C9721-8CB5-4C82-8673-B05E8513838E}"/>
    <cellStyle name="20% - Accent6 7 3 5" xfId="25337" xr:uid="{82BE00C1-6F41-4375-99CC-5754A6679E03}"/>
    <cellStyle name="20% - Accent6 7 3 6" xfId="31487" xr:uid="{B18E0669-6E8C-40DB-8AEB-109C695B825F}"/>
    <cellStyle name="20% - Accent6 7 3 7" xfId="40611" xr:uid="{CE17F7E3-FEA1-4436-9A73-6B1ECB231D35}"/>
    <cellStyle name="20% - Accent6 7 4" xfId="3849" xr:uid="{634BDCDA-405D-4125-8CC2-8B2E274AEF38}"/>
    <cellStyle name="20% - Accent6 7 4 2" xfId="7088" xr:uid="{254121C9-F459-4265-9161-05DC980029D0}"/>
    <cellStyle name="20% - Accent6 7 4 2 2" xfId="18526" xr:uid="{D57AA277-DE42-45A4-BA4B-F8B95EE75AB4}"/>
    <cellStyle name="20% - Accent6 7 4 2 3" xfId="29375" xr:uid="{AD0987EF-CC81-445A-B824-A4D51BBEB44C}"/>
    <cellStyle name="20% - Accent6 7 4 2 4" xfId="37698" xr:uid="{1C37EE3B-1165-4592-9E36-392257F2CC52}"/>
    <cellStyle name="20% - Accent6 7 4 2 5" xfId="44649" xr:uid="{D54FA2A6-08D7-4493-9FBD-9CDF17466929}"/>
    <cellStyle name="20% - Accent6 7 4 3" xfId="15470" xr:uid="{3B78753B-44D5-460D-B4A9-EEF50FDA993B}"/>
    <cellStyle name="20% - Accent6 7 4 4" xfId="26319" xr:uid="{DCEE09B4-BB58-4CDC-8954-7BC8FE3AB52E}"/>
    <cellStyle name="20% - Accent6 7 4 5" xfId="32757" xr:uid="{A64F6E2C-B3F5-469D-80BD-F2351B744249}"/>
    <cellStyle name="20% - Accent6 7 4 6" xfId="41593" xr:uid="{F03EB23E-6D41-4D26-B98B-13B8B39A1F72}"/>
    <cellStyle name="20% - Accent6 7 5" xfId="4397" xr:uid="{4460C80B-B20E-4179-BF0C-C6DEA6BE74EA}"/>
    <cellStyle name="20% - Accent6 7 5 2" xfId="7453" xr:uid="{9E938072-81D1-47B0-99D8-B84FC1FB1B05}"/>
    <cellStyle name="20% - Accent6 7 5 2 2" xfId="18891" xr:uid="{0926C925-78DA-4DF3-A321-E49B6AB43A6E}"/>
    <cellStyle name="20% - Accent6 7 5 2 3" xfId="29740" xr:uid="{12BFCCE6-748D-4CF4-AA7E-1F00D9AE48B6}"/>
    <cellStyle name="20% - Accent6 7 5 2 4" xfId="45014" xr:uid="{CB92EB5B-36D5-473E-843F-7161D44FF119}"/>
    <cellStyle name="20% - Accent6 7 5 3" xfId="15835" xr:uid="{491C834E-2A7F-4686-A312-549EDA0C9AD8}"/>
    <cellStyle name="20% - Accent6 7 5 4" xfId="26684" xr:uid="{C1FCC0FE-2953-4CD0-BABE-205BFDDA11F2}"/>
    <cellStyle name="20% - Accent6 7 5 5" xfId="35716" xr:uid="{612E85E2-D27A-4E7E-95A9-0B1EDFEE0AC5}"/>
    <cellStyle name="20% - Accent6 7 5 6" xfId="41958" xr:uid="{E1BCA68D-E327-44B3-9C6B-E174478910EE}"/>
    <cellStyle name="20% - Accent6 7 6" xfId="4759" xr:uid="{513AFDAA-5D94-4713-AB1C-41C94B771391}"/>
    <cellStyle name="20% - Accent6 7 6 2" xfId="7815" xr:uid="{986FC709-2621-4FFC-AB77-1882F84242FD}"/>
    <cellStyle name="20% - Accent6 7 6 2 2" xfId="19253" xr:uid="{FB734413-0C6F-40D4-8851-C7B26150BE00}"/>
    <cellStyle name="20% - Accent6 7 6 2 3" xfId="30102" xr:uid="{694D808A-1D1A-4B9A-B93B-A8B511E40BC3}"/>
    <cellStyle name="20% - Accent6 7 6 2 4" xfId="45376" xr:uid="{C0D58A68-CE52-4C70-A219-B7C10EF10690}"/>
    <cellStyle name="20% - Accent6 7 6 3" xfId="16197" xr:uid="{B90EF014-EE43-4F5A-B9FA-3286A1F3E013}"/>
    <cellStyle name="20% - Accent6 7 6 4" xfId="27046" xr:uid="{E6912D6C-6CEC-4265-8852-62A5E55FB745}"/>
    <cellStyle name="20% - Accent6 7 6 5" xfId="42320" xr:uid="{4C1FE100-5846-4982-912A-01E8D67921D9}"/>
    <cellStyle name="20% - Accent6 7 7" xfId="5126" xr:uid="{AA4F8A25-071A-465D-BF4F-FB6483894269}"/>
    <cellStyle name="20% - Accent6 7 7 2" xfId="16564" xr:uid="{EF72AE5E-DE19-44B8-84E5-776C220ADBFF}"/>
    <cellStyle name="20% - Accent6 7 7 3" xfId="27413" xr:uid="{D76CD2FD-5CCE-4BF8-8F59-B18F06383E7F}"/>
    <cellStyle name="20% - Accent6 7 7 4" xfId="42687" xr:uid="{901FCC1F-9FFA-49BC-BA37-D02B7DFC6AB7}"/>
    <cellStyle name="20% - Accent6 7 8" xfId="13508" xr:uid="{712294F5-76BD-4F5C-8F1B-2ADEB08506A3}"/>
    <cellStyle name="20% - Accent6 7 9" xfId="24357" xr:uid="{05AB91C2-5727-4695-BE7D-12D74612B979}"/>
    <cellStyle name="20% - Accent6 8" xfId="322" xr:uid="{7566E4CA-3A63-4D15-9ED4-8DDDBBC9EBB3}"/>
    <cellStyle name="20% - Accent6 8 10" xfId="30558" xr:uid="{C959BC7D-64D2-418B-BB3B-FFBAD2296369}"/>
    <cellStyle name="20% - Accent6 8 11" xfId="39632" xr:uid="{CB9ABCA4-CAC9-4F68-A99F-9B06A22F880A}"/>
    <cellStyle name="20% - Accent6 8 2" xfId="2381" xr:uid="{D7DA9DA5-FCB7-4842-BC9A-532EF9B6EF76}"/>
    <cellStyle name="20% - Accent6 8 2 2" xfId="3362" xr:uid="{51BB7299-96E4-4B62-8498-66AD3959831E}"/>
    <cellStyle name="20% - Accent6 8 2 2 2" xfId="6600" xr:uid="{587DADCC-DB90-4B09-97D4-18A70B3FFB22}"/>
    <cellStyle name="20% - Accent6 8 2 2 2 2" xfId="9712" xr:uid="{C1EBFBD9-D020-4495-A358-AF51C09A532B}"/>
    <cellStyle name="20% - Accent6 8 2 2 2 2 2" xfId="20854" xr:uid="{B0F5E219-2D20-4D68-83E2-AEC0A44B5252}"/>
    <cellStyle name="20% - Accent6 8 2 2 2 2 3" xfId="38555" xr:uid="{D32DBEA8-8172-4930-9D48-44F3B906F328}"/>
    <cellStyle name="20% - Accent6 8 2 2 2 3" xfId="18038" xr:uid="{32CD1A46-A16A-4643-99A6-A9D7247BC43A}"/>
    <cellStyle name="20% - Accent6 8 2 2 2 4" xfId="28887" xr:uid="{39B01411-89F7-4FD0-A878-2E05CE18453D}"/>
    <cellStyle name="20% - Accent6 8 2 2 2 5" xfId="34588" xr:uid="{130A669A-52C0-4531-A71C-7CA059C56930}"/>
    <cellStyle name="20% - Accent6 8 2 2 2 6" xfId="44161" xr:uid="{D75E81D8-C1AB-447A-8D46-BAD45597F439}"/>
    <cellStyle name="20% - Accent6 8 2 2 3" xfId="9713" xr:uid="{394EC95D-DE88-4C71-A929-55415823A763}"/>
    <cellStyle name="20% - Accent6 8 2 2 3 2" xfId="20855" xr:uid="{A02F1A6E-96CD-4DA2-999D-852A06E5457F}"/>
    <cellStyle name="20% - Accent6 8 2 2 3 3" xfId="36574" xr:uid="{D7294B0B-3B5A-418E-BE79-4FCCEEF0AB99}"/>
    <cellStyle name="20% - Accent6 8 2 2 4" xfId="14982" xr:uid="{270D6ACD-4C3F-4697-A1CD-D41AF1E50F2B}"/>
    <cellStyle name="20% - Accent6 8 2 2 5" xfId="25831" xr:uid="{911C3090-8DE5-4607-AEFC-A48BBADCA7EB}"/>
    <cellStyle name="20% - Accent6 8 2 2 6" xfId="31981" xr:uid="{D6E09F43-20F4-4039-A4C7-5FF724F5EED0}"/>
    <cellStyle name="20% - Accent6 8 2 2 7" xfId="41105" xr:uid="{71274854-BF89-4B39-8325-ABFF410B98FE}"/>
    <cellStyle name="20% - Accent6 8 2 3" xfId="5620" xr:uid="{A0AA28B6-B053-4B87-A699-8CEF72428710}"/>
    <cellStyle name="20% - Accent6 8 2 3 2" xfId="9714" xr:uid="{FC27DFB5-7BE7-4307-99B1-C36C97633924}"/>
    <cellStyle name="20% - Accent6 8 2 3 2 2" xfId="20856" xr:uid="{412357F6-F0CD-41B6-8208-59E1F14C223B}"/>
    <cellStyle name="20% - Accent6 8 2 3 2 3" xfId="37971" xr:uid="{13A9F954-A5AC-4FEF-AEB0-F49F6BBFC58B}"/>
    <cellStyle name="20% - Accent6 8 2 3 3" xfId="17058" xr:uid="{CACAE2FC-2508-489F-8450-B49F9665C322}"/>
    <cellStyle name="20% - Accent6 8 2 3 4" xfId="27907" xr:uid="{FE83C227-FA42-497E-8F24-4AB4D2EA4ADA}"/>
    <cellStyle name="20% - Accent6 8 2 3 5" xfId="34016" xr:uid="{56A92758-9F20-461D-A674-303281F8BE7A}"/>
    <cellStyle name="20% - Accent6 8 2 3 6" xfId="43181" xr:uid="{C70963BE-BA3E-418C-919C-3594164D5DA8}"/>
    <cellStyle name="20% - Accent6 8 2 4" xfId="9715" xr:uid="{00BC227C-5373-42B1-B75B-D7046400BB8B}"/>
    <cellStyle name="20% - Accent6 8 2 4 2" xfId="20857" xr:uid="{5A0B5CB4-4428-4533-83C6-219F3AABC903}"/>
    <cellStyle name="20% - Accent6 8 2 4 3" xfId="35988" xr:uid="{A8D52F14-EFED-432F-902E-EC624844B328}"/>
    <cellStyle name="20% - Accent6 8 2 5" xfId="14002" xr:uid="{82EEDD1A-BFF0-4EFE-9333-F745F255E9EB}"/>
    <cellStyle name="20% - Accent6 8 2 6" xfId="24851" xr:uid="{567E2942-A8FD-4D8E-AC96-281DC82338C5}"/>
    <cellStyle name="20% - Accent6 8 2 7" xfId="31001" xr:uid="{FCD307C2-1115-4199-BC69-C84E7FA976B8}"/>
    <cellStyle name="20% - Accent6 8 2 8" xfId="40125" xr:uid="{856B31FF-F401-45FF-A25A-9C353DAB7BD3}"/>
    <cellStyle name="20% - Accent6 8 3" xfId="2869" xr:uid="{012D1921-D62B-489A-9223-11F55F851249}"/>
    <cellStyle name="20% - Accent6 8 3 2" xfId="6107" xr:uid="{A9699532-4015-4DDE-9EB1-AA825AA88701}"/>
    <cellStyle name="20% - Accent6 8 3 2 2" xfId="9716" xr:uid="{463DB504-C426-408F-9761-5282336E0ADA}"/>
    <cellStyle name="20% - Accent6 8 3 2 2 2" xfId="20858" xr:uid="{C66C2735-10F1-48BD-A20B-DF022F0BA50A}"/>
    <cellStyle name="20% - Accent6 8 3 2 2 3" xfId="38556" xr:uid="{1A6EEC3C-7BD0-436B-8FAE-3F0B83BF335D}"/>
    <cellStyle name="20% - Accent6 8 3 2 3" xfId="17545" xr:uid="{AAE8BC1B-FB54-4DDA-9DD6-D33A1B867B6A}"/>
    <cellStyle name="20% - Accent6 8 3 2 4" xfId="28394" xr:uid="{967F9AF7-1210-4DE5-BBC2-C6DE5283BFFC}"/>
    <cellStyle name="20% - Accent6 8 3 2 5" xfId="34589" xr:uid="{1150C0F9-EA62-434E-B5D3-A9A7A371409D}"/>
    <cellStyle name="20% - Accent6 8 3 2 6" xfId="43668" xr:uid="{3D0EE0FE-675E-493C-A9F1-A2222AB6B63C}"/>
    <cellStyle name="20% - Accent6 8 3 3" xfId="9717" xr:uid="{7438E5DA-BD98-4F8C-832F-8EABAEDE9C4D}"/>
    <cellStyle name="20% - Accent6 8 3 3 2" xfId="20859" xr:uid="{DE37D2AB-D35F-484B-BF19-EA0E2ED46CC6}"/>
    <cellStyle name="20% - Accent6 8 3 3 3" xfId="36575" xr:uid="{766E7B78-A039-4E14-82B1-8430AF9FFCCA}"/>
    <cellStyle name="20% - Accent6 8 3 4" xfId="14489" xr:uid="{C6B6550B-2F60-4C32-84E7-6267E26F772D}"/>
    <cellStyle name="20% - Accent6 8 3 5" xfId="25338" xr:uid="{6DE13FB3-8C35-489C-973F-4A6642D9105A}"/>
    <cellStyle name="20% - Accent6 8 3 6" xfId="31488" xr:uid="{F6CA721B-4318-45CD-A3CA-DCC6B5316B08}"/>
    <cellStyle name="20% - Accent6 8 3 7" xfId="40612" xr:uid="{723DA8D5-9690-4DF6-86B2-27C768222FA8}"/>
    <cellStyle name="20% - Accent6 8 4" xfId="3850" xr:uid="{95B3401E-A2A8-4E80-9FD6-FA8BE4232487}"/>
    <cellStyle name="20% - Accent6 8 4 2" xfId="7089" xr:uid="{75183E20-D889-4DD1-96C9-0E6203AC704A}"/>
    <cellStyle name="20% - Accent6 8 4 2 2" xfId="18527" xr:uid="{4565DBEE-024F-4052-AA1E-39821A979789}"/>
    <cellStyle name="20% - Accent6 8 4 2 3" xfId="29376" xr:uid="{644A2B8E-E0CE-410E-9743-B83583C93871}"/>
    <cellStyle name="20% - Accent6 8 4 2 4" xfId="37699" xr:uid="{CFFFB2C1-3CDF-4D80-A92C-4B7842A0D8B2}"/>
    <cellStyle name="20% - Accent6 8 4 2 5" xfId="44650" xr:uid="{44EBA726-18E4-4F76-8673-0266625CEFDF}"/>
    <cellStyle name="20% - Accent6 8 4 3" xfId="15471" xr:uid="{AD77A77B-882B-4867-8EB4-CBF0CB325A03}"/>
    <cellStyle name="20% - Accent6 8 4 4" xfId="26320" xr:uid="{0B7E2EBC-C7DE-4EFE-B4E4-B2FB63DC8069}"/>
    <cellStyle name="20% - Accent6 8 4 5" xfId="32758" xr:uid="{F7DCCC41-FF4B-42C0-85DA-A0A250356367}"/>
    <cellStyle name="20% - Accent6 8 4 6" xfId="41594" xr:uid="{CDD4AE83-385C-4557-AA66-21D64C20C171}"/>
    <cellStyle name="20% - Accent6 8 5" xfId="4398" xr:uid="{B157D2DC-EEBC-4CEA-B9A4-C0BF9641D7F9}"/>
    <cellStyle name="20% - Accent6 8 5 2" xfId="7454" xr:uid="{65078438-7BBD-491B-9802-F72346CCD536}"/>
    <cellStyle name="20% - Accent6 8 5 2 2" xfId="18892" xr:uid="{3085130B-2F10-47AE-8E34-FD64EC7B3BAB}"/>
    <cellStyle name="20% - Accent6 8 5 2 3" xfId="29741" xr:uid="{CA6A6760-6972-40DD-A27A-B08B859AB702}"/>
    <cellStyle name="20% - Accent6 8 5 2 4" xfId="45015" xr:uid="{8691364D-4D90-42CE-8DBF-AE19DE7E31F9}"/>
    <cellStyle name="20% - Accent6 8 5 3" xfId="15836" xr:uid="{B92CF267-2049-4204-8B50-5F7D81356A9B}"/>
    <cellStyle name="20% - Accent6 8 5 4" xfId="26685" xr:uid="{81D337DC-E01B-4723-AE01-47F4D7C7829F}"/>
    <cellStyle name="20% - Accent6 8 5 5" xfId="35717" xr:uid="{86B8055E-AF38-4BFB-A430-AF7CD93A9E12}"/>
    <cellStyle name="20% - Accent6 8 5 6" xfId="41959" xr:uid="{B236DD2D-5875-426D-87A1-C0AC3E4F1F2D}"/>
    <cellStyle name="20% - Accent6 8 6" xfId="4760" xr:uid="{49A60DA8-F4D8-4542-B514-41BECEF697FD}"/>
    <cellStyle name="20% - Accent6 8 6 2" xfId="7816" xr:uid="{C31E6632-E555-4E2D-A9C3-224D60EE1F7C}"/>
    <cellStyle name="20% - Accent6 8 6 2 2" xfId="19254" xr:uid="{811B062E-1159-4453-8669-D39571AB498F}"/>
    <cellStyle name="20% - Accent6 8 6 2 3" xfId="30103" xr:uid="{7D4FC2A7-4BF6-49DC-95EE-7BCB2CBFDAF7}"/>
    <cellStyle name="20% - Accent6 8 6 2 4" xfId="45377" xr:uid="{4F528860-E8A1-4779-A669-A1314EA8E8C5}"/>
    <cellStyle name="20% - Accent6 8 6 3" xfId="16198" xr:uid="{FA96F77B-387A-414D-AEE9-3C41FF089AF3}"/>
    <cellStyle name="20% - Accent6 8 6 4" xfId="27047" xr:uid="{CCE3C769-6F0F-421C-BC49-EE3582EF77AE}"/>
    <cellStyle name="20% - Accent6 8 6 5" xfId="42321" xr:uid="{EB1748B7-A64E-40EF-8ECE-58B75B47A3BA}"/>
    <cellStyle name="20% - Accent6 8 7" xfId="5127" xr:uid="{301C9F04-E4AE-46D0-93B4-04F27CEE3C2E}"/>
    <cellStyle name="20% - Accent6 8 7 2" xfId="16565" xr:uid="{2BC310BF-C051-41FC-8D94-6D91DC1B8663}"/>
    <cellStyle name="20% - Accent6 8 7 3" xfId="27414" xr:uid="{2E06A6AE-7DBD-4846-B0D9-A52F47FC14E6}"/>
    <cellStyle name="20% - Accent6 8 7 4" xfId="42688" xr:uid="{F2E10E8B-0ED8-4C05-B442-829AE8A6C017}"/>
    <cellStyle name="20% - Accent6 8 8" xfId="13509" xr:uid="{8F85269B-92AD-41C6-9578-FC5594226B66}"/>
    <cellStyle name="20% - Accent6 8 9" xfId="24358" xr:uid="{B37CE8E9-F15B-4C96-BAA5-C8C0387B100D}"/>
    <cellStyle name="20% - Accent6 9" xfId="323" xr:uid="{3DC9ADBE-5114-4921-B1DA-2305CE146974}"/>
    <cellStyle name="20% - Accent6 9 10" xfId="30559" xr:uid="{5CB1AEB6-92BA-4478-BCF3-D89E716C531C}"/>
    <cellStyle name="20% - Accent6 9 11" xfId="39633" xr:uid="{8E223B8C-D824-4055-B3A0-7AEF3598E7A2}"/>
    <cellStyle name="20% - Accent6 9 2" xfId="2382" xr:uid="{F262A7CB-10C6-471D-B463-A1D081C730E1}"/>
    <cellStyle name="20% - Accent6 9 2 2" xfId="3363" xr:uid="{F9732261-A09C-436F-94AB-FB3EF5613FEA}"/>
    <cellStyle name="20% - Accent6 9 2 2 2" xfId="6601" xr:uid="{3448174C-9251-4C0A-931B-8F7758A99907}"/>
    <cellStyle name="20% - Accent6 9 2 2 2 2" xfId="9718" xr:uid="{EC438321-6ED3-40C4-8FAE-F2DA2708A25F}"/>
    <cellStyle name="20% - Accent6 9 2 2 2 2 2" xfId="20860" xr:uid="{111925EA-8C00-4E01-A3DF-1072D6C91178}"/>
    <cellStyle name="20% - Accent6 9 2 2 2 2 3" xfId="38557" xr:uid="{B1120D12-C777-4D26-BC87-6B2EC0B62CDE}"/>
    <cellStyle name="20% - Accent6 9 2 2 2 3" xfId="18039" xr:uid="{32A381F0-614C-4CAC-B2E2-AB9413D4C426}"/>
    <cellStyle name="20% - Accent6 9 2 2 2 4" xfId="28888" xr:uid="{1617F1C2-F85F-4F3C-AD3C-AF6A2243C854}"/>
    <cellStyle name="20% - Accent6 9 2 2 2 5" xfId="34590" xr:uid="{A7A3D035-209C-4BEF-8168-0BAB6D51F1ED}"/>
    <cellStyle name="20% - Accent6 9 2 2 2 6" xfId="44162" xr:uid="{AF9ED3B8-5EF1-44BE-B6C6-86003A0034CF}"/>
    <cellStyle name="20% - Accent6 9 2 2 3" xfId="9719" xr:uid="{E4798E3D-4A32-456F-A034-14917A459291}"/>
    <cellStyle name="20% - Accent6 9 2 2 3 2" xfId="20861" xr:uid="{46929D29-0DB5-4FB1-AE5F-7A7B6C33A0E7}"/>
    <cellStyle name="20% - Accent6 9 2 2 3 3" xfId="36576" xr:uid="{34F10611-F6C5-421A-AAF5-92545C575EF5}"/>
    <cellStyle name="20% - Accent6 9 2 2 4" xfId="14983" xr:uid="{99DD0873-3E49-42B7-8BE3-DD56E0D8A865}"/>
    <cellStyle name="20% - Accent6 9 2 2 5" xfId="25832" xr:uid="{2554C602-45E9-4FD2-98EC-E9F7F8F2019F}"/>
    <cellStyle name="20% - Accent6 9 2 2 6" xfId="31982" xr:uid="{B3BA1A22-96CF-4FF9-8244-8ECF5964CC62}"/>
    <cellStyle name="20% - Accent6 9 2 2 7" xfId="41106" xr:uid="{E01C3428-9C42-4790-8314-6E18F0DC5142}"/>
    <cellStyle name="20% - Accent6 9 2 3" xfId="5621" xr:uid="{432A1159-4BD3-4DAE-AD31-4BB7EFD97F5F}"/>
    <cellStyle name="20% - Accent6 9 2 3 2" xfId="9720" xr:uid="{44038BCD-5169-4CB1-B659-EF76959F9209}"/>
    <cellStyle name="20% - Accent6 9 2 3 2 2" xfId="20862" xr:uid="{F0D70707-60D6-4F4B-B4F9-5029B1673982}"/>
    <cellStyle name="20% - Accent6 9 2 3 2 3" xfId="37972" xr:uid="{63062FDE-243B-46AA-8EEF-EB6BC8E193ED}"/>
    <cellStyle name="20% - Accent6 9 2 3 3" xfId="17059" xr:uid="{56CF0438-6EB4-481F-9B87-05537E8D372B}"/>
    <cellStyle name="20% - Accent6 9 2 3 4" xfId="27908" xr:uid="{CF8A76C1-4015-4DD2-B229-10B678F8AA46}"/>
    <cellStyle name="20% - Accent6 9 2 3 5" xfId="34017" xr:uid="{69BBDFFA-5E9F-4F81-B720-5E483743FFFD}"/>
    <cellStyle name="20% - Accent6 9 2 3 6" xfId="43182" xr:uid="{C1F9C3B5-78B0-4BC3-8141-570BAD431E47}"/>
    <cellStyle name="20% - Accent6 9 2 4" xfId="9721" xr:uid="{C0DC1136-7A78-46E2-9AD6-414975FB9F7F}"/>
    <cellStyle name="20% - Accent6 9 2 4 2" xfId="20863" xr:uid="{D0EBFF90-5B8D-4419-B0DD-71E4DDEFAC85}"/>
    <cellStyle name="20% - Accent6 9 2 4 3" xfId="35989" xr:uid="{DEC972B7-2818-456E-8884-AE0290187ABF}"/>
    <cellStyle name="20% - Accent6 9 2 5" xfId="14003" xr:uid="{DA861E07-1C01-4E59-8D96-19FAFF799818}"/>
    <cellStyle name="20% - Accent6 9 2 6" xfId="24852" xr:uid="{C072AD5E-9EEA-441E-884B-90AD68571395}"/>
    <cellStyle name="20% - Accent6 9 2 7" xfId="31002" xr:uid="{C8CAAAD0-EAC5-4B2C-8F36-73E03BD18C0B}"/>
    <cellStyle name="20% - Accent6 9 2 8" xfId="40126" xr:uid="{16D1C239-9213-4DA5-84B6-BC3FA829ECB7}"/>
    <cellStyle name="20% - Accent6 9 3" xfId="2870" xr:uid="{C3AFE6C3-8D21-4324-8AFD-18786C513A6F}"/>
    <cellStyle name="20% - Accent6 9 3 2" xfId="6108" xr:uid="{78D41688-935A-4800-AA76-2820644F73FD}"/>
    <cellStyle name="20% - Accent6 9 3 2 2" xfId="9722" xr:uid="{B1A8CD93-81BD-4F6C-B0D1-E507F4C1F4BB}"/>
    <cellStyle name="20% - Accent6 9 3 2 2 2" xfId="20864" xr:uid="{7CDEB839-CAEE-4C9B-95B1-5077D07E32AB}"/>
    <cellStyle name="20% - Accent6 9 3 2 2 3" xfId="38558" xr:uid="{B8A2A6EF-67CA-4A6F-8A73-CC66B9CA5FD8}"/>
    <cellStyle name="20% - Accent6 9 3 2 3" xfId="17546" xr:uid="{37A78C6F-A45C-4516-BBF9-F5C0A4960F8A}"/>
    <cellStyle name="20% - Accent6 9 3 2 4" xfId="28395" xr:uid="{DEABA5F3-1CC0-4681-A2DC-0C1DB58EBBFC}"/>
    <cellStyle name="20% - Accent6 9 3 2 5" xfId="34591" xr:uid="{17A88982-4321-4D77-82AB-4047F53FF6D8}"/>
    <cellStyle name="20% - Accent6 9 3 2 6" xfId="43669" xr:uid="{50B47E6C-BBFE-4FEF-8C0B-41872C5422E5}"/>
    <cellStyle name="20% - Accent6 9 3 3" xfId="9723" xr:uid="{911E7817-C9DF-4798-9E13-2D49CF5298CB}"/>
    <cellStyle name="20% - Accent6 9 3 3 2" xfId="20865" xr:uid="{51983BE5-EB91-4E21-9451-699E357A1ABA}"/>
    <cellStyle name="20% - Accent6 9 3 3 3" xfId="36577" xr:uid="{F67D4090-DE9D-4744-A55E-96C3871121F4}"/>
    <cellStyle name="20% - Accent6 9 3 4" xfId="14490" xr:uid="{95799C4B-2A22-42E6-938E-8DF7861E78ED}"/>
    <cellStyle name="20% - Accent6 9 3 5" xfId="25339" xr:uid="{3DFAE218-9F4E-44FC-8B2D-7AD792A126BC}"/>
    <cellStyle name="20% - Accent6 9 3 6" xfId="31489" xr:uid="{445F748D-03F2-4F06-9783-2105260B15B1}"/>
    <cellStyle name="20% - Accent6 9 3 7" xfId="40613" xr:uid="{CA06BF85-0175-4B30-B39D-3C2C342CA54C}"/>
    <cellStyle name="20% - Accent6 9 4" xfId="3851" xr:uid="{39E13EDB-2014-418D-B3DD-8EB89921E849}"/>
    <cellStyle name="20% - Accent6 9 4 2" xfId="7090" xr:uid="{C823D3A0-F1C5-4C6B-A493-BE5A81290869}"/>
    <cellStyle name="20% - Accent6 9 4 2 2" xfId="18528" xr:uid="{F1540707-B765-489F-9972-7F3F10545D0E}"/>
    <cellStyle name="20% - Accent6 9 4 2 3" xfId="29377" xr:uid="{4C050411-89BF-49AF-ACD6-3CE97BAC67C5}"/>
    <cellStyle name="20% - Accent6 9 4 2 4" xfId="37700" xr:uid="{7DA9A449-AE04-4909-8724-FA96761F7272}"/>
    <cellStyle name="20% - Accent6 9 4 2 5" xfId="44651" xr:uid="{E32128F5-D993-4F8D-AFE1-60BC1B6C24E0}"/>
    <cellStyle name="20% - Accent6 9 4 3" xfId="15472" xr:uid="{0950F4E0-69D3-4600-9D7C-AE48E0A89C0D}"/>
    <cellStyle name="20% - Accent6 9 4 4" xfId="26321" xr:uid="{6F9BB9BA-8FA6-4F00-9553-60FAC76C5431}"/>
    <cellStyle name="20% - Accent6 9 4 5" xfId="32759" xr:uid="{DA188475-FFFF-4854-8FB2-E84651892F99}"/>
    <cellStyle name="20% - Accent6 9 4 6" xfId="41595" xr:uid="{08A2DB9C-B336-4A2B-B24D-FDF7C08ED988}"/>
    <cellStyle name="20% - Accent6 9 5" xfId="4399" xr:uid="{CA0EED68-28E4-4586-85D3-54DCE4E082D1}"/>
    <cellStyle name="20% - Accent6 9 5 2" xfId="7455" xr:uid="{DB219717-FC36-4EA6-8EC6-A7099725E6B1}"/>
    <cellStyle name="20% - Accent6 9 5 2 2" xfId="18893" xr:uid="{A5FC62C8-1E1A-494A-96E0-0BFA35FF817C}"/>
    <cellStyle name="20% - Accent6 9 5 2 3" xfId="29742" xr:uid="{31F4F68D-8525-4E93-A91D-D29D06A9A2B6}"/>
    <cellStyle name="20% - Accent6 9 5 2 4" xfId="45016" xr:uid="{BB46334D-08B4-4ADD-A623-9E43FB0E1FCB}"/>
    <cellStyle name="20% - Accent6 9 5 3" xfId="15837" xr:uid="{15AD57FD-2367-42A4-AC03-AF9D1B2DD0D2}"/>
    <cellStyle name="20% - Accent6 9 5 4" xfId="26686" xr:uid="{4C5C2F37-2EE5-4C6E-92F6-AB32C3192D81}"/>
    <cellStyle name="20% - Accent6 9 5 5" xfId="35718" xr:uid="{58AE678D-89B1-40B3-9AB9-1247B623F212}"/>
    <cellStyle name="20% - Accent6 9 5 6" xfId="41960" xr:uid="{4306240C-2D74-4871-9C67-9A122B2D8BFA}"/>
    <cellStyle name="20% - Accent6 9 6" xfId="4761" xr:uid="{3BF2289D-0FEB-49B0-AC16-677FAD77BA42}"/>
    <cellStyle name="20% - Accent6 9 6 2" xfId="7817" xr:uid="{ABCE1A5D-432D-4152-8A69-0DAFC7D4729B}"/>
    <cellStyle name="20% - Accent6 9 6 2 2" xfId="19255" xr:uid="{1EF880B3-E00A-4A91-808D-856ACD34A0EC}"/>
    <cellStyle name="20% - Accent6 9 6 2 3" xfId="30104" xr:uid="{F8E5B023-DC33-4409-8FD3-EB2954A09730}"/>
    <cellStyle name="20% - Accent6 9 6 2 4" xfId="45378" xr:uid="{E71289EB-6B21-4064-9F95-844F9A4AB852}"/>
    <cellStyle name="20% - Accent6 9 6 3" xfId="16199" xr:uid="{D00B3CEB-2284-4792-B65A-1CB56BA4CBB7}"/>
    <cellStyle name="20% - Accent6 9 6 4" xfId="27048" xr:uid="{DAB5C049-1D6E-4BBA-A5AE-7692616701BC}"/>
    <cellStyle name="20% - Accent6 9 6 5" xfId="42322" xr:uid="{3D9FB496-BAAC-461E-A264-C1F912CB9EEE}"/>
    <cellStyle name="20% - Accent6 9 7" xfId="5128" xr:uid="{A1740F1E-D15B-40CF-B6D1-BB95CB5B95DC}"/>
    <cellStyle name="20% - Accent6 9 7 2" xfId="16566" xr:uid="{4A800001-226E-469C-AE47-D8511E4CB146}"/>
    <cellStyle name="20% - Accent6 9 7 3" xfId="27415" xr:uid="{D27A0443-AD90-42F1-A7A5-E467F1EE4F83}"/>
    <cellStyle name="20% - Accent6 9 7 4" xfId="42689" xr:uid="{E2C822CC-4429-4DD6-A120-184376E24259}"/>
    <cellStyle name="20% - Accent6 9 8" xfId="13510" xr:uid="{6318FC94-53BA-4B07-AB73-DC8E7CBE56C2}"/>
    <cellStyle name="20% - Accent6 9 9" xfId="24359" xr:uid="{47B715CB-14F1-4A00-8BFF-63C11BEFA191}"/>
    <cellStyle name="2x indented GHG Textfiels" xfId="1452" xr:uid="{D94CAC54-5DB5-425D-8190-ADD00304435D}"/>
    <cellStyle name="40% - Accent1" xfId="21" builtinId="31" customBuiltin="1"/>
    <cellStyle name="40% - Accent1 10" xfId="324" xr:uid="{54D623D8-9365-4A7B-BD8D-EDA6EE0073EA}"/>
    <cellStyle name="40% - Accent1 10 10" xfId="30560" xr:uid="{E6B583ED-ABED-49E9-9E92-5B5BE25ECB5D}"/>
    <cellStyle name="40% - Accent1 10 11" xfId="39634" xr:uid="{574AEDF3-358B-443C-83D4-C36045A115A3}"/>
    <cellStyle name="40% - Accent1 10 2" xfId="2383" xr:uid="{C4E8C5A5-E09F-442A-A418-F2AE80553A51}"/>
    <cellStyle name="40% - Accent1 10 2 2" xfId="3364" xr:uid="{4A88AEC1-3609-4A8B-B423-DF390C8D5714}"/>
    <cellStyle name="40% - Accent1 10 2 2 2" xfId="6602" xr:uid="{5A7B6E5B-BB31-42E0-A30F-E47EFE873BE2}"/>
    <cellStyle name="40% - Accent1 10 2 2 2 2" xfId="9724" xr:uid="{60376D23-668A-4D4E-AE53-2076B32C3D55}"/>
    <cellStyle name="40% - Accent1 10 2 2 2 2 2" xfId="20866" xr:uid="{D8A38593-8D97-4672-93CD-50815F5DC5B0}"/>
    <cellStyle name="40% - Accent1 10 2 2 2 2 3" xfId="38559" xr:uid="{01D7FEF4-F32C-48BF-9B86-1B84308B0469}"/>
    <cellStyle name="40% - Accent1 10 2 2 2 3" xfId="9725" xr:uid="{0383A6DF-17D1-4302-ABC6-FAE324DB07B0}"/>
    <cellStyle name="40% - Accent1 10 2 2 2 3 2" xfId="20867" xr:uid="{A04DABAE-4C1A-4CD1-8D1B-F031CE57B105}"/>
    <cellStyle name="40% - Accent1 10 2 2 2 3 3" xfId="34592" xr:uid="{415F6854-DE9B-40E3-A3FD-1804049DBF4B}"/>
    <cellStyle name="40% - Accent1 10 2 2 2 4" xfId="18040" xr:uid="{E27AFE39-15FE-4C99-AA52-3E2D28F3FFB4}"/>
    <cellStyle name="40% - Accent1 10 2 2 2 5" xfId="28889" xr:uid="{5D7D0331-31BA-4432-BDE9-5C3FDEA3CFCF}"/>
    <cellStyle name="40% - Accent1 10 2 2 2 6" xfId="32762" xr:uid="{B7B9B797-2AA6-4F86-B206-019544C58074}"/>
    <cellStyle name="40% - Accent1 10 2 2 2 7" xfId="44163" xr:uid="{FBBE301F-5006-4417-A5CB-D425CA449774}"/>
    <cellStyle name="40% - Accent1 10 2 2 3" xfId="9726" xr:uid="{70AFDBD3-4BA6-4F5E-B886-A3C853D95537}"/>
    <cellStyle name="40% - Accent1 10 2 2 3 2" xfId="20868" xr:uid="{92411509-017F-4EFC-9F97-4A144FD3F1BE}"/>
    <cellStyle name="40% - Accent1 10 2 2 3 3" xfId="36578" xr:uid="{50570F42-A797-44BC-AE48-125D94EA020A}"/>
    <cellStyle name="40% - Accent1 10 2 2 4" xfId="14984" xr:uid="{6AEB19F6-EED1-4CAF-B8FB-C3B7ADA6A0E0}"/>
    <cellStyle name="40% - Accent1 10 2 2 5" xfId="25833" xr:uid="{B65C90D7-CC70-4DEF-99A3-08645919184F}"/>
    <cellStyle name="40% - Accent1 10 2 2 6" xfId="31983" xr:uid="{0992E070-5EEB-4B77-8A88-93BF542F8E15}"/>
    <cellStyle name="40% - Accent1 10 2 2 7" xfId="41107" xr:uid="{C83C3933-A958-4849-88F5-6D48D61690A3}"/>
    <cellStyle name="40% - Accent1 10 2 3" xfId="5622" xr:uid="{A1C35026-50C4-4152-9FF3-E9059CB26A89}"/>
    <cellStyle name="40% - Accent1 10 2 3 2" xfId="9727" xr:uid="{F39D710C-E613-4C96-9F0E-E2FFA2B48C70}"/>
    <cellStyle name="40% - Accent1 10 2 3 2 2" xfId="20869" xr:uid="{35788F92-9DE3-4152-8CBC-C9E897EB50FC}"/>
    <cellStyle name="40% - Accent1 10 2 3 2 3" xfId="37973" xr:uid="{C7EFBB62-07B6-4AE9-A121-434683E2042F}"/>
    <cellStyle name="40% - Accent1 10 2 3 3" xfId="9728" xr:uid="{15240810-C8E1-48B9-9924-DF9FE211F0C7}"/>
    <cellStyle name="40% - Accent1 10 2 3 3 2" xfId="20870" xr:uid="{925C8ED3-9545-4FB5-9278-162F8A03535C}"/>
    <cellStyle name="40% - Accent1 10 2 3 3 3" xfId="34018" xr:uid="{43778E4A-CE7B-486D-984C-DBB990E601DD}"/>
    <cellStyle name="40% - Accent1 10 2 3 4" xfId="17060" xr:uid="{967771E0-F219-4368-93F1-34A7498E3C9E}"/>
    <cellStyle name="40% - Accent1 10 2 3 5" xfId="27909" xr:uid="{702EBCEF-C985-4CBE-BE9F-BADD00C38401}"/>
    <cellStyle name="40% - Accent1 10 2 3 6" xfId="32761" xr:uid="{36DAC795-B40B-493C-92CF-078C00B17AAC}"/>
    <cellStyle name="40% - Accent1 10 2 3 7" xfId="43183" xr:uid="{9930183B-1705-42EF-9C28-B9A4C91CBE20}"/>
    <cellStyle name="40% - Accent1 10 2 4" xfId="9729" xr:uid="{31727866-1C45-4011-BEA6-BEE3CAEA2DFE}"/>
    <cellStyle name="40% - Accent1 10 2 4 2" xfId="20871" xr:uid="{31F20E73-5FB5-46DD-A657-581845C2A68F}"/>
    <cellStyle name="40% - Accent1 10 2 4 3" xfId="35990" xr:uid="{766ACE79-5D96-47D8-BA07-E0A48B47F7AC}"/>
    <cellStyle name="40% - Accent1 10 2 5" xfId="14004" xr:uid="{4B51EF66-8D3B-442B-A8AF-7F35D0C9FB78}"/>
    <cellStyle name="40% - Accent1 10 2 6" xfId="24853" xr:uid="{C085F226-B4A1-4D35-A72B-8AE881CDA89A}"/>
    <cellStyle name="40% - Accent1 10 2 7" xfId="31003" xr:uid="{B55F53DC-4775-4504-8420-1944965FF3B4}"/>
    <cellStyle name="40% - Accent1 10 2 8" xfId="40127" xr:uid="{CC066731-7725-4623-881E-417A246CF366}"/>
    <cellStyle name="40% - Accent1 10 3" xfId="2871" xr:uid="{E5E95DB3-46CD-4651-ADB9-1C0BE9D6AC32}"/>
    <cellStyle name="40% - Accent1 10 3 2" xfId="6109" xr:uid="{B81489FF-50C9-45F6-8B45-DE4B83079C2F}"/>
    <cellStyle name="40% - Accent1 10 3 2 2" xfId="9730" xr:uid="{28627F37-2861-4D72-BB24-CE221409AC25}"/>
    <cellStyle name="40% - Accent1 10 3 2 2 2" xfId="20872" xr:uid="{CB8DE088-B87E-4BB5-BF0E-9E3263CEC57B}"/>
    <cellStyle name="40% - Accent1 10 3 2 2 3" xfId="38560" xr:uid="{A96F92A2-2BD8-4368-98EE-45717FBAB531}"/>
    <cellStyle name="40% - Accent1 10 3 2 3" xfId="9731" xr:uid="{460320BC-7120-4546-8E46-3B43D4F959E9}"/>
    <cellStyle name="40% - Accent1 10 3 2 3 2" xfId="20873" xr:uid="{5CC872CD-75EC-4E54-B965-3A3B168DA385}"/>
    <cellStyle name="40% - Accent1 10 3 2 3 3" xfId="34593" xr:uid="{8AB02567-1C6D-44E0-9F91-1FC2252B8E0D}"/>
    <cellStyle name="40% - Accent1 10 3 2 4" xfId="17547" xr:uid="{7768F237-5152-4BE6-A976-00AFC3B0E0C1}"/>
    <cellStyle name="40% - Accent1 10 3 2 5" xfId="28396" xr:uid="{1E8C8207-2917-48ED-803B-6B2DC5C5DD1B}"/>
    <cellStyle name="40% - Accent1 10 3 2 6" xfId="32763" xr:uid="{9CBACAA8-7445-4AF3-A64D-8B783DF41EED}"/>
    <cellStyle name="40% - Accent1 10 3 2 7" xfId="43670" xr:uid="{F6ED0F7A-21D7-45DA-8DC1-C2B2713EA87E}"/>
    <cellStyle name="40% - Accent1 10 3 3" xfId="9732" xr:uid="{67E2626A-F6FB-4CA6-9D69-A372531B89F7}"/>
    <cellStyle name="40% - Accent1 10 3 3 2" xfId="20874" xr:uid="{3B0DACFF-43CD-4B6B-A461-38DC6A6AC62C}"/>
    <cellStyle name="40% - Accent1 10 3 3 3" xfId="36579" xr:uid="{A1AD86D7-8D8A-48A0-9322-5092E808A08A}"/>
    <cellStyle name="40% - Accent1 10 3 4" xfId="14491" xr:uid="{BE96DB89-0C1A-4A18-9235-E7231D2D9695}"/>
    <cellStyle name="40% - Accent1 10 3 5" xfId="25340" xr:uid="{D21A17C2-332D-4A60-807D-0255335A3151}"/>
    <cellStyle name="40% - Accent1 10 3 6" xfId="31490" xr:uid="{FC7BDC24-479B-49E7-BA63-B028E5BB4C1B}"/>
    <cellStyle name="40% - Accent1 10 3 7" xfId="40614" xr:uid="{682C70EA-5CE1-462B-AD97-7029D86C4B58}"/>
    <cellStyle name="40% - Accent1 10 4" xfId="3852" xr:uid="{9BC9AA94-0A39-434D-879A-0C855CB5D851}"/>
    <cellStyle name="40% - Accent1 10 4 2" xfId="7091" xr:uid="{C4FF5261-DC13-4563-AD4C-54F36497A4CF}"/>
    <cellStyle name="40% - Accent1 10 4 2 2" xfId="18529" xr:uid="{1B6CEDFA-372B-4A13-9B74-F291D689B248}"/>
    <cellStyle name="40% - Accent1 10 4 2 3" xfId="29378" xr:uid="{EAB8E854-6562-4F77-87EF-7A1DF6944144}"/>
    <cellStyle name="40% - Accent1 10 4 2 4" xfId="37701" xr:uid="{5C5EF9CF-6554-4015-83DE-A624EC7F029C}"/>
    <cellStyle name="40% - Accent1 10 4 2 5" xfId="44652" xr:uid="{FCC7944F-BA10-412A-8382-3B49818EA02D}"/>
    <cellStyle name="40% - Accent1 10 4 3" xfId="9733" xr:uid="{68D9AAF6-8DB5-4C6A-8A60-83564C4DE6E8}"/>
    <cellStyle name="40% - Accent1 10 4 3 2" xfId="20875" xr:uid="{9DCB732A-5020-4A4C-840F-B28E6B66326D}"/>
    <cellStyle name="40% - Accent1 10 4 3 3" xfId="33868" xr:uid="{F6BB3277-C4B2-4AFE-8E5E-6FDC42F586AE}"/>
    <cellStyle name="40% - Accent1 10 4 4" xfId="15473" xr:uid="{6E783F0C-4DFF-4051-9B4F-B8F2EF0418C0}"/>
    <cellStyle name="40% - Accent1 10 4 5" xfId="26322" xr:uid="{2F8D65DA-C178-4C60-8B2C-EFDA5E24B008}"/>
    <cellStyle name="40% - Accent1 10 4 6" xfId="32764" xr:uid="{D18E3900-6600-471A-BAC0-5611BEF75C59}"/>
    <cellStyle name="40% - Accent1 10 4 7" xfId="41596" xr:uid="{47D1D87C-E4AD-4D6A-A330-5D30397B2B75}"/>
    <cellStyle name="40% - Accent1 10 5" xfId="4400" xr:uid="{17790956-9014-4CB8-AFBF-A28BE8B982AE}"/>
    <cellStyle name="40% - Accent1 10 5 2" xfId="7456" xr:uid="{776FAA04-C136-4994-A896-317A3367B464}"/>
    <cellStyle name="40% - Accent1 10 5 2 2" xfId="18894" xr:uid="{A58C8A98-4456-4912-BBFA-29941FC9F11F}"/>
    <cellStyle name="40% - Accent1 10 5 2 3" xfId="29743" xr:uid="{959214F1-752C-486D-BF19-3EE3DF7C6AA7}"/>
    <cellStyle name="40% - Accent1 10 5 2 4" xfId="35719" xr:uid="{704D3970-B302-4B49-9E7E-3DD17C5B3308}"/>
    <cellStyle name="40% - Accent1 10 5 2 5" xfId="45017" xr:uid="{3294971C-982E-4974-9B06-192E5F955313}"/>
    <cellStyle name="40% - Accent1 10 5 3" xfId="15838" xr:uid="{D3EEE449-C7B1-4B85-9358-121275883381}"/>
    <cellStyle name="40% - Accent1 10 5 4" xfId="26687" xr:uid="{6A0C7EDD-926F-456C-82E2-9D9AE3445F27}"/>
    <cellStyle name="40% - Accent1 10 5 5" xfId="32760" xr:uid="{34BE78F6-ED33-4DDF-BF66-764C2B3A04D0}"/>
    <cellStyle name="40% - Accent1 10 5 6" xfId="41961" xr:uid="{494E6BC0-3177-425F-860C-8A381BC757A5}"/>
    <cellStyle name="40% - Accent1 10 6" xfId="4762" xr:uid="{B78EB521-C6A4-4320-9993-023E73EDA560}"/>
    <cellStyle name="40% - Accent1 10 6 2" xfId="7818" xr:uid="{2A562D4D-B226-49FD-94FE-99B9ACF37922}"/>
    <cellStyle name="40% - Accent1 10 6 2 2" xfId="19256" xr:uid="{F900825C-DD71-4D3E-99CB-1A86E54470F7}"/>
    <cellStyle name="40% - Accent1 10 6 2 3" xfId="30105" xr:uid="{02188126-BB33-40BB-9226-0423F5736AAD}"/>
    <cellStyle name="40% - Accent1 10 6 2 4" xfId="45379" xr:uid="{00C213C8-E565-4D5C-8049-3E7974D76FD6}"/>
    <cellStyle name="40% - Accent1 10 6 3" xfId="16200" xr:uid="{FB6933DD-B6C1-458E-9332-EB2EE0D687D0}"/>
    <cellStyle name="40% - Accent1 10 6 4" xfId="27049" xr:uid="{2F5BB714-B265-43EF-AB39-7DEB6DCBAF4F}"/>
    <cellStyle name="40% - Accent1 10 6 5" xfId="42323" xr:uid="{9498C10D-F382-4946-AD5D-2BA241C9CD90}"/>
    <cellStyle name="40% - Accent1 10 7" xfId="5129" xr:uid="{762893F7-C7A8-4AA3-8FAE-838BC64B7AF9}"/>
    <cellStyle name="40% - Accent1 10 7 2" xfId="16567" xr:uid="{7C66071A-FC71-48D0-93C3-C7C7A7F0B8BE}"/>
    <cellStyle name="40% - Accent1 10 7 3" xfId="27416" xr:uid="{DC7FD111-10AA-4192-A1F7-E91BA9D40CA5}"/>
    <cellStyle name="40% - Accent1 10 7 4" xfId="42690" xr:uid="{2E0CFA04-170B-4F12-8465-7C18E6DEA179}"/>
    <cellStyle name="40% - Accent1 10 8" xfId="13511" xr:uid="{DEA66F87-6DB4-4BEA-930F-54289B2D7B1E}"/>
    <cellStyle name="40% - Accent1 10 9" xfId="24360" xr:uid="{6154F814-9019-467D-97F9-7832E9CDD1BB}"/>
    <cellStyle name="40% - Accent1 11" xfId="325" xr:uid="{AF5AA387-3C1B-4390-A3FF-D233272D1666}"/>
    <cellStyle name="40% - Accent1 11 10" xfId="30561" xr:uid="{77D52E67-0909-42C0-86B2-68356AA50BC8}"/>
    <cellStyle name="40% - Accent1 11 11" xfId="39635" xr:uid="{FB36EBB5-6B80-4C68-8978-AD3A0B2BEBA2}"/>
    <cellStyle name="40% - Accent1 11 2" xfId="2384" xr:uid="{F961C0B7-CEA7-4765-9B4E-35903B215202}"/>
    <cellStyle name="40% - Accent1 11 2 2" xfId="3365" xr:uid="{83BAB176-915D-4958-A45F-8A5419B651F7}"/>
    <cellStyle name="40% - Accent1 11 2 2 2" xfId="6603" xr:uid="{51899079-9450-43B5-95EE-4C174CF0D6AD}"/>
    <cellStyle name="40% - Accent1 11 2 2 2 2" xfId="9734" xr:uid="{5C99B53F-DFCD-4FBE-ADF4-BC0B7DBF65AB}"/>
    <cellStyle name="40% - Accent1 11 2 2 2 2 2" xfId="20876" xr:uid="{64598214-F6DC-48FC-9D47-62F11E66EE97}"/>
    <cellStyle name="40% - Accent1 11 2 2 2 2 3" xfId="38561" xr:uid="{C2076314-0194-4A2B-9F87-DCFF85247E21}"/>
    <cellStyle name="40% - Accent1 11 2 2 2 3" xfId="9735" xr:uid="{65624DA2-4747-43D3-9727-913CF4BD42EB}"/>
    <cellStyle name="40% - Accent1 11 2 2 2 3 2" xfId="20877" xr:uid="{D03CCD2F-3004-4130-BC0C-FF5F73BC96D0}"/>
    <cellStyle name="40% - Accent1 11 2 2 2 3 3" xfId="34594" xr:uid="{83BB9698-6E44-4CC9-82DB-3AFD9AA2DAD5}"/>
    <cellStyle name="40% - Accent1 11 2 2 2 4" xfId="18041" xr:uid="{D21BE60B-CCD3-4553-ABBB-D23074E72F89}"/>
    <cellStyle name="40% - Accent1 11 2 2 2 5" xfId="28890" xr:uid="{92B0AA4C-1F03-4593-99ED-306CF5E6A856}"/>
    <cellStyle name="40% - Accent1 11 2 2 2 6" xfId="32767" xr:uid="{DEBB00B4-7F18-46E4-8055-785046174890}"/>
    <cellStyle name="40% - Accent1 11 2 2 2 7" xfId="44164" xr:uid="{2BE69383-8D0B-4D83-93E1-2A46FC9BEEBF}"/>
    <cellStyle name="40% - Accent1 11 2 2 3" xfId="9736" xr:uid="{D0690DEB-2D1E-4FBC-9C1F-909B84EDB13E}"/>
    <cellStyle name="40% - Accent1 11 2 2 3 2" xfId="20878" xr:uid="{7477F7B9-398C-4C5A-BDBE-341BF1E50D83}"/>
    <cellStyle name="40% - Accent1 11 2 2 3 3" xfId="36580" xr:uid="{29EEE036-EC62-4348-9F61-B01DFE948995}"/>
    <cellStyle name="40% - Accent1 11 2 2 4" xfId="14985" xr:uid="{415B150B-629D-4A59-871C-FC8F51A5D8AE}"/>
    <cellStyle name="40% - Accent1 11 2 2 5" xfId="25834" xr:uid="{59A38283-3A51-45DB-9631-E9F0AFF2A5BB}"/>
    <cellStyle name="40% - Accent1 11 2 2 6" xfId="31984" xr:uid="{E879024D-DE99-40FA-88CF-42D9315ED030}"/>
    <cellStyle name="40% - Accent1 11 2 2 7" xfId="41108" xr:uid="{875690F4-D40C-4453-B560-D5FE08F90C8E}"/>
    <cellStyle name="40% - Accent1 11 2 3" xfId="5623" xr:uid="{E4A0E761-8366-49B4-8BE2-706E76CE347D}"/>
    <cellStyle name="40% - Accent1 11 2 3 2" xfId="9737" xr:uid="{4DCD3705-1892-4229-9B9C-E9277E206EBF}"/>
    <cellStyle name="40% - Accent1 11 2 3 2 2" xfId="20879" xr:uid="{FB8BAA06-0289-48D9-856A-12196C837A34}"/>
    <cellStyle name="40% - Accent1 11 2 3 2 3" xfId="37974" xr:uid="{AF5484A1-45C3-46A7-A22A-7F58DE61EF62}"/>
    <cellStyle name="40% - Accent1 11 2 3 3" xfId="9738" xr:uid="{33188B03-DA9C-4C42-B458-4842ADB2CBA8}"/>
    <cellStyle name="40% - Accent1 11 2 3 3 2" xfId="20880" xr:uid="{03BF0FA2-D4B0-4F65-9DBC-08A6B29461A4}"/>
    <cellStyle name="40% - Accent1 11 2 3 3 3" xfId="34019" xr:uid="{04E6203D-397A-4BD7-A66C-69A66AF08270}"/>
    <cellStyle name="40% - Accent1 11 2 3 4" xfId="17061" xr:uid="{1EBBE758-ECCE-4A13-8EFE-99AB15FBA763}"/>
    <cellStyle name="40% - Accent1 11 2 3 5" xfId="27910" xr:uid="{86358066-EE27-4A13-AF81-4F673F5B3473}"/>
    <cellStyle name="40% - Accent1 11 2 3 6" xfId="32766" xr:uid="{0142F7F3-E54D-4762-9AB9-BB9B107AC493}"/>
    <cellStyle name="40% - Accent1 11 2 3 7" xfId="43184" xr:uid="{EB53F822-8814-4164-A6F6-14775D397B41}"/>
    <cellStyle name="40% - Accent1 11 2 4" xfId="9739" xr:uid="{7224CB98-19A4-45FA-AC84-930F5BEDA574}"/>
    <cellStyle name="40% - Accent1 11 2 4 2" xfId="20881" xr:uid="{26B70781-60B0-45BD-96D7-2A4D56F96C90}"/>
    <cellStyle name="40% - Accent1 11 2 4 3" xfId="35991" xr:uid="{82CBCA4A-C88F-4A97-BB0E-B3ADD59172D0}"/>
    <cellStyle name="40% - Accent1 11 2 5" xfId="14005" xr:uid="{3F199BC5-4B26-49F3-BBE8-CFD23C22FBB7}"/>
    <cellStyle name="40% - Accent1 11 2 6" xfId="24854" xr:uid="{686075DB-BCD2-44A3-8CF4-C8A375E519F2}"/>
    <cellStyle name="40% - Accent1 11 2 7" xfId="31004" xr:uid="{3E109A27-F799-4303-A722-5948A3D14A07}"/>
    <cellStyle name="40% - Accent1 11 2 8" xfId="40128" xr:uid="{7EDB921F-93A3-4B66-8076-8B8167B2FABB}"/>
    <cellStyle name="40% - Accent1 11 3" xfId="2872" xr:uid="{0D2E5FB2-66B1-4D18-9F1D-57262C3447A3}"/>
    <cellStyle name="40% - Accent1 11 3 2" xfId="6110" xr:uid="{4F99EF3D-658A-4F73-89DB-55652785E947}"/>
    <cellStyle name="40% - Accent1 11 3 2 2" xfId="9740" xr:uid="{D60F7151-7877-4AD5-9C9B-16BA9161A04F}"/>
    <cellStyle name="40% - Accent1 11 3 2 2 2" xfId="20882" xr:uid="{00AA8612-E629-458E-8519-4B3A1038E92C}"/>
    <cellStyle name="40% - Accent1 11 3 2 2 3" xfId="38562" xr:uid="{A603F3C8-8DFF-49F9-9D7E-08872FF086B6}"/>
    <cellStyle name="40% - Accent1 11 3 2 3" xfId="9741" xr:uid="{3ECDE389-EB2B-49F1-9EA6-B00A49A3CA7F}"/>
    <cellStyle name="40% - Accent1 11 3 2 3 2" xfId="20883" xr:uid="{1D61BA89-4C5F-4A19-9804-568E13107B18}"/>
    <cellStyle name="40% - Accent1 11 3 2 3 3" xfId="34595" xr:uid="{FC7733DF-66F2-4A37-B2B1-5B2ED331FADD}"/>
    <cellStyle name="40% - Accent1 11 3 2 4" xfId="17548" xr:uid="{1AE178F0-0A3A-4887-9AD4-121D5FE96046}"/>
    <cellStyle name="40% - Accent1 11 3 2 5" xfId="28397" xr:uid="{22905ADF-E29E-4AB6-97ED-65EF20B71308}"/>
    <cellStyle name="40% - Accent1 11 3 2 6" xfId="32768" xr:uid="{56EB4B7E-933B-4B72-B632-75D4108BA760}"/>
    <cellStyle name="40% - Accent1 11 3 2 7" xfId="43671" xr:uid="{717A6B6D-F5FA-444B-828D-9E9316D2ABC6}"/>
    <cellStyle name="40% - Accent1 11 3 3" xfId="9742" xr:uid="{B075015E-1D39-4871-BE68-ADF0A808A0B8}"/>
    <cellStyle name="40% - Accent1 11 3 3 2" xfId="20884" xr:uid="{5BE49533-00A4-4D34-870C-0D5454D100C4}"/>
    <cellStyle name="40% - Accent1 11 3 3 3" xfId="36581" xr:uid="{96468CAE-1EF9-44DC-B55C-46D4AB4CE623}"/>
    <cellStyle name="40% - Accent1 11 3 4" xfId="14492" xr:uid="{35F69676-D12F-44FA-9FE5-B2665EFAA232}"/>
    <cellStyle name="40% - Accent1 11 3 5" xfId="25341" xr:uid="{D319C9D3-9B76-46A4-A4AE-16D118EA5700}"/>
    <cellStyle name="40% - Accent1 11 3 6" xfId="31491" xr:uid="{047FE290-0A21-40C6-AB17-A5DF9B553DB5}"/>
    <cellStyle name="40% - Accent1 11 3 7" xfId="40615" xr:uid="{0CEDB563-AC8C-44AA-8AAD-EA5438C1B932}"/>
    <cellStyle name="40% - Accent1 11 4" xfId="3853" xr:uid="{69CE973D-A0A6-4F92-AFB4-5487C489C815}"/>
    <cellStyle name="40% - Accent1 11 4 2" xfId="7092" xr:uid="{01E290B0-7182-4B19-84C2-D982FB4E650C}"/>
    <cellStyle name="40% - Accent1 11 4 2 2" xfId="18530" xr:uid="{5003B980-CAC7-412E-833F-6F36683FE283}"/>
    <cellStyle name="40% - Accent1 11 4 2 3" xfId="29379" xr:uid="{05EE6EEF-A68B-4115-ABEB-AE4044419DD9}"/>
    <cellStyle name="40% - Accent1 11 4 2 4" xfId="37702" xr:uid="{2866BC31-9AD9-4721-B81C-385A6780F440}"/>
    <cellStyle name="40% - Accent1 11 4 2 5" xfId="44653" xr:uid="{31C14486-1231-443A-983F-6B91F77DFEFC}"/>
    <cellStyle name="40% - Accent1 11 4 3" xfId="9743" xr:uid="{88FA3596-A163-41D0-96C3-37EA1669FF01}"/>
    <cellStyle name="40% - Accent1 11 4 3 2" xfId="20885" xr:uid="{B6736473-3617-41FE-82FB-105852808CF9}"/>
    <cellStyle name="40% - Accent1 11 4 3 3" xfId="33869" xr:uid="{BB3715ED-5A16-45A0-A15D-EAC24D2DEB43}"/>
    <cellStyle name="40% - Accent1 11 4 4" xfId="15474" xr:uid="{086C88D9-4E27-4F7F-8F88-8A194D54766E}"/>
    <cellStyle name="40% - Accent1 11 4 5" xfId="26323" xr:uid="{4332F464-D0DF-40C0-97FF-44A65F586F60}"/>
    <cellStyle name="40% - Accent1 11 4 6" xfId="32769" xr:uid="{C8BB3FB2-C709-4247-8CFE-8B3E117E2D29}"/>
    <cellStyle name="40% - Accent1 11 4 7" xfId="41597" xr:uid="{D7D306DE-29EC-4039-A8A2-BB8512C70FF5}"/>
    <cellStyle name="40% - Accent1 11 5" xfId="4401" xr:uid="{99E3668B-20BE-40AE-AA91-AB6B6FC3B65E}"/>
    <cellStyle name="40% - Accent1 11 5 2" xfId="7457" xr:uid="{96E95044-CBE9-4172-9761-19D89B828C9B}"/>
    <cellStyle name="40% - Accent1 11 5 2 2" xfId="18895" xr:uid="{E5783FC8-A32F-4EBA-9F4C-EDAA1B72B7A0}"/>
    <cellStyle name="40% - Accent1 11 5 2 3" xfId="29744" xr:uid="{5FD4EA0E-78BF-4707-8076-49909DEFC2A8}"/>
    <cellStyle name="40% - Accent1 11 5 2 4" xfId="35720" xr:uid="{A4D0E5D1-3777-48BF-8C3F-66983868A5FE}"/>
    <cellStyle name="40% - Accent1 11 5 2 5" xfId="45018" xr:uid="{A1C97354-3943-4B7F-9502-63789FCEB07D}"/>
    <cellStyle name="40% - Accent1 11 5 3" xfId="15839" xr:uid="{29189CC8-AFE7-48A6-B267-5E93DECA754C}"/>
    <cellStyle name="40% - Accent1 11 5 4" xfId="26688" xr:uid="{6F612A47-0A10-433E-8982-98CB658C30FB}"/>
    <cellStyle name="40% - Accent1 11 5 5" xfId="32765" xr:uid="{2AE9899F-EE9B-4AF2-BF90-FFF86D6AF098}"/>
    <cellStyle name="40% - Accent1 11 5 6" xfId="41962" xr:uid="{9309C2BE-63E3-430D-9DAA-4F29B0CDA235}"/>
    <cellStyle name="40% - Accent1 11 6" xfId="4763" xr:uid="{56B48630-7CF5-41A8-B2D9-3708AD6023DA}"/>
    <cellStyle name="40% - Accent1 11 6 2" xfId="7819" xr:uid="{85B62303-950F-424E-AC23-ACAF7573168D}"/>
    <cellStyle name="40% - Accent1 11 6 2 2" xfId="19257" xr:uid="{71232B8E-86F1-49F0-A8E1-4ACE86DC6127}"/>
    <cellStyle name="40% - Accent1 11 6 2 3" xfId="30106" xr:uid="{681723F3-A4BD-4FF6-9049-0D2DF316ED43}"/>
    <cellStyle name="40% - Accent1 11 6 2 4" xfId="45380" xr:uid="{971DC1B5-15E8-4C95-8DF2-62E1B9EE514C}"/>
    <cellStyle name="40% - Accent1 11 6 3" xfId="16201" xr:uid="{4B840048-38A0-47E3-8091-01AA7C180539}"/>
    <cellStyle name="40% - Accent1 11 6 4" xfId="27050" xr:uid="{D6E6833A-602E-4436-88AC-1679BAA324BE}"/>
    <cellStyle name="40% - Accent1 11 6 5" xfId="42324" xr:uid="{9A0FFD31-6E30-4A5E-B12C-16892EA96F29}"/>
    <cellStyle name="40% - Accent1 11 7" xfId="5130" xr:uid="{76880D5E-9C11-477C-B8E8-F3C0F4AFF8F8}"/>
    <cellStyle name="40% - Accent1 11 7 2" xfId="16568" xr:uid="{B450EEDE-3CDE-4ACB-855E-FADB8401D748}"/>
    <cellStyle name="40% - Accent1 11 7 3" xfId="27417" xr:uid="{7B27A1BB-C33B-489E-BC2A-85D9DAA94479}"/>
    <cellStyle name="40% - Accent1 11 7 4" xfId="42691" xr:uid="{49F9B9F0-7119-4A5B-80CB-9D064B32AD29}"/>
    <cellStyle name="40% - Accent1 11 8" xfId="13512" xr:uid="{765DB7E2-0326-4DCB-9B05-7C8CE68F737B}"/>
    <cellStyle name="40% - Accent1 11 9" xfId="24361" xr:uid="{B0E2FAAD-60CC-4333-AD8E-A14ECFC093DC}"/>
    <cellStyle name="40% - Accent1 12" xfId="326" xr:uid="{4084DA99-012D-4FBA-B19D-15F6FEECDC9B}"/>
    <cellStyle name="40% - Accent1 12 10" xfId="30562" xr:uid="{C6FD4F7C-EC96-4263-A68B-EEE6C3E28742}"/>
    <cellStyle name="40% - Accent1 12 11" xfId="39636" xr:uid="{D1446B79-2BC0-4AA2-8F3C-DA48CB515136}"/>
    <cellStyle name="40% - Accent1 12 2" xfId="2385" xr:uid="{F66B8F92-3197-458E-AA59-35A16F91BEFC}"/>
    <cellStyle name="40% - Accent1 12 2 2" xfId="3366" xr:uid="{45B48567-8352-459D-9187-919FC0F755BD}"/>
    <cellStyle name="40% - Accent1 12 2 2 2" xfId="6604" xr:uid="{3CCB5C34-15EE-4FF8-B185-00478F7CC261}"/>
    <cellStyle name="40% - Accent1 12 2 2 2 2" xfId="9744" xr:uid="{CEEE49F6-CB2C-450B-AE28-B58EE73BAC7C}"/>
    <cellStyle name="40% - Accent1 12 2 2 2 2 2" xfId="20886" xr:uid="{D8E32A47-6F52-40BC-B16F-930A4716B0D4}"/>
    <cellStyle name="40% - Accent1 12 2 2 2 2 3" xfId="38563" xr:uid="{362607AB-ED3C-4919-ACE2-BE6A5DDDD675}"/>
    <cellStyle name="40% - Accent1 12 2 2 2 3" xfId="9745" xr:uid="{7BB5F110-3808-4545-B84F-EE0F7AF09728}"/>
    <cellStyle name="40% - Accent1 12 2 2 2 3 2" xfId="20887" xr:uid="{A35A87E7-CD1F-4B15-8780-50D4C566B5AF}"/>
    <cellStyle name="40% - Accent1 12 2 2 2 3 3" xfId="34596" xr:uid="{5C887B37-91FC-4D6C-A775-365DEF2350B9}"/>
    <cellStyle name="40% - Accent1 12 2 2 2 4" xfId="18042" xr:uid="{ABC108F1-711B-4BB2-9A7C-F3DCE9E19C0B}"/>
    <cellStyle name="40% - Accent1 12 2 2 2 5" xfId="28891" xr:uid="{F9AC3609-CCCE-4185-B8EC-860B3232820C}"/>
    <cellStyle name="40% - Accent1 12 2 2 2 6" xfId="32772" xr:uid="{4E0126A0-9F30-4572-801C-B03604815683}"/>
    <cellStyle name="40% - Accent1 12 2 2 2 7" xfId="44165" xr:uid="{C59149EC-1F18-4815-AF77-E52FC7CE1DA9}"/>
    <cellStyle name="40% - Accent1 12 2 2 3" xfId="9746" xr:uid="{9E60EBB3-549E-4BA3-844F-9C2B488DE1BE}"/>
    <cellStyle name="40% - Accent1 12 2 2 3 2" xfId="20888" xr:uid="{31844DF1-519E-4209-829A-5E89A9AA7C54}"/>
    <cellStyle name="40% - Accent1 12 2 2 3 3" xfId="36582" xr:uid="{6C53F417-DB03-4066-96CD-35E71D12881C}"/>
    <cellStyle name="40% - Accent1 12 2 2 4" xfId="14986" xr:uid="{0884D638-94AD-45AF-A7AE-3B1C3759F64F}"/>
    <cellStyle name="40% - Accent1 12 2 2 5" xfId="25835" xr:uid="{C5A2A137-A3A6-4033-8C83-E13091FB1A11}"/>
    <cellStyle name="40% - Accent1 12 2 2 6" xfId="31985" xr:uid="{4F84D624-ECFE-4CE6-B5BE-C182378D50DD}"/>
    <cellStyle name="40% - Accent1 12 2 2 7" xfId="41109" xr:uid="{588F5F4F-A078-41F6-99A8-E7ED8CF0D59E}"/>
    <cellStyle name="40% - Accent1 12 2 3" xfId="5624" xr:uid="{9F27427D-FDCC-4881-A92A-1D6E51B96A02}"/>
    <cellStyle name="40% - Accent1 12 2 3 2" xfId="9747" xr:uid="{6F9C0B91-A393-44D6-87A1-CD8A477A1D06}"/>
    <cellStyle name="40% - Accent1 12 2 3 2 2" xfId="20889" xr:uid="{8E1D504B-2B5E-4A62-B7C4-FAE443486F17}"/>
    <cellStyle name="40% - Accent1 12 2 3 2 3" xfId="37975" xr:uid="{FF516EFC-B5F4-4852-B01F-D41C83B81CFD}"/>
    <cellStyle name="40% - Accent1 12 2 3 3" xfId="9748" xr:uid="{FA5DE499-F7F8-4DB4-B248-7AB0DFA84A4B}"/>
    <cellStyle name="40% - Accent1 12 2 3 3 2" xfId="20890" xr:uid="{799F1BBF-82EC-4F19-8B1D-FE3BAC367BC1}"/>
    <cellStyle name="40% - Accent1 12 2 3 3 3" xfId="34020" xr:uid="{52EEC2DF-00B8-458F-A6A9-658EA57B46DB}"/>
    <cellStyle name="40% - Accent1 12 2 3 4" xfId="17062" xr:uid="{A1281496-800F-4012-B59E-17FC5C25405B}"/>
    <cellStyle name="40% - Accent1 12 2 3 5" xfId="27911" xr:uid="{48DE4E13-D102-47C0-9A38-FC42A5F6C578}"/>
    <cellStyle name="40% - Accent1 12 2 3 6" xfId="32771" xr:uid="{5C362288-56BF-4AE7-8B17-7326A258BD29}"/>
    <cellStyle name="40% - Accent1 12 2 3 7" xfId="43185" xr:uid="{A490A955-BD17-4DBA-817B-10C3082B3FF5}"/>
    <cellStyle name="40% - Accent1 12 2 4" xfId="9749" xr:uid="{4F976AD9-0032-4325-BA57-167D65B03C26}"/>
    <cellStyle name="40% - Accent1 12 2 4 2" xfId="20891" xr:uid="{DE0C2F77-109D-4ED9-998A-C75B64543921}"/>
    <cellStyle name="40% - Accent1 12 2 4 3" xfId="35992" xr:uid="{5183560A-AD26-4A67-8AF8-AA2515AB3329}"/>
    <cellStyle name="40% - Accent1 12 2 5" xfId="14006" xr:uid="{69A4BE0C-5B3E-4322-8561-512B5877E8B3}"/>
    <cellStyle name="40% - Accent1 12 2 6" xfId="24855" xr:uid="{E75AA335-06C8-4A34-9C72-57A5CAAB75D8}"/>
    <cellStyle name="40% - Accent1 12 2 7" xfId="31005" xr:uid="{55B3B694-6E9A-43BE-9091-EBD6ACF68956}"/>
    <cellStyle name="40% - Accent1 12 2 8" xfId="40129" xr:uid="{20A157F8-46AD-4D16-A6C6-5CCEB957B3F7}"/>
    <cellStyle name="40% - Accent1 12 3" xfId="2873" xr:uid="{827BC488-14F6-4DBF-ADBB-796A2A1B8C7C}"/>
    <cellStyle name="40% - Accent1 12 3 2" xfId="6111" xr:uid="{8E1A7274-2E3B-47FE-B36B-3AE8045F55EA}"/>
    <cellStyle name="40% - Accent1 12 3 2 2" xfId="9750" xr:uid="{2C244BC3-3093-4E14-B0F5-F46C7D6657C2}"/>
    <cellStyle name="40% - Accent1 12 3 2 2 2" xfId="20892" xr:uid="{1E0066D5-B36A-4AC7-99B8-FEE947699FC7}"/>
    <cellStyle name="40% - Accent1 12 3 2 2 3" xfId="38564" xr:uid="{21E01AE1-5CFF-4FDB-9D99-7A271E672325}"/>
    <cellStyle name="40% - Accent1 12 3 2 3" xfId="9751" xr:uid="{C7E2A965-80DA-4501-9A76-4B4ADE855301}"/>
    <cellStyle name="40% - Accent1 12 3 2 3 2" xfId="20893" xr:uid="{880121FF-64B9-4D4E-9FAB-8CD6156E3817}"/>
    <cellStyle name="40% - Accent1 12 3 2 3 3" xfId="34597" xr:uid="{31981E1F-D3C5-4796-AEC5-40B8013FA861}"/>
    <cellStyle name="40% - Accent1 12 3 2 4" xfId="17549" xr:uid="{B2E7889E-553D-44C1-BBDD-E481B43BD770}"/>
    <cellStyle name="40% - Accent1 12 3 2 5" xfId="28398" xr:uid="{9DCD03FE-089A-42E2-AE03-6F207ED5C4CB}"/>
    <cellStyle name="40% - Accent1 12 3 2 6" xfId="32773" xr:uid="{87F12BF4-AA1E-413F-AC79-1939DF63BBAE}"/>
    <cellStyle name="40% - Accent1 12 3 2 7" xfId="43672" xr:uid="{CCF51E1F-0CFB-4723-91A8-71F19AFBE12E}"/>
    <cellStyle name="40% - Accent1 12 3 3" xfId="9752" xr:uid="{C6931473-AD4A-4C96-BEEC-60104B0AE6F0}"/>
    <cellStyle name="40% - Accent1 12 3 3 2" xfId="20894" xr:uid="{4106FF33-D387-4355-BE02-7F247C24DAFD}"/>
    <cellStyle name="40% - Accent1 12 3 3 3" xfId="36583" xr:uid="{584C043B-D105-4C14-9D4A-62D63A60BDC5}"/>
    <cellStyle name="40% - Accent1 12 3 4" xfId="14493" xr:uid="{F8F2BD38-B2A1-43D4-9E3D-BA605EF0CE1A}"/>
    <cellStyle name="40% - Accent1 12 3 5" xfId="25342" xr:uid="{F2F9037F-EA49-4939-ADB6-A29AB1DFE989}"/>
    <cellStyle name="40% - Accent1 12 3 6" xfId="31492" xr:uid="{1F733DE2-49EF-460D-9FF4-2F9048204294}"/>
    <cellStyle name="40% - Accent1 12 3 7" xfId="40616" xr:uid="{BADB3469-22E4-44A4-B811-BEC959937D8A}"/>
    <cellStyle name="40% - Accent1 12 4" xfId="3854" xr:uid="{D80BB51D-439A-46F4-8AC4-49483E5CD30B}"/>
    <cellStyle name="40% - Accent1 12 4 2" xfId="7093" xr:uid="{756510AF-227E-436E-9E50-3453DA76FD25}"/>
    <cellStyle name="40% - Accent1 12 4 2 2" xfId="18531" xr:uid="{FD471179-712B-4836-8485-83FCF7293E7D}"/>
    <cellStyle name="40% - Accent1 12 4 2 3" xfId="29380" xr:uid="{5DDA47F0-F148-42AF-AEE6-64A8BF88E57D}"/>
    <cellStyle name="40% - Accent1 12 4 2 4" xfId="37703" xr:uid="{AF4F0095-ECA1-48F7-9A61-F625FEF8BDB2}"/>
    <cellStyle name="40% - Accent1 12 4 2 5" xfId="44654" xr:uid="{4157DB7C-0509-4DAD-BA9B-93E0B89BF330}"/>
    <cellStyle name="40% - Accent1 12 4 3" xfId="9753" xr:uid="{C8E28F11-973A-4C2F-A957-83B1A529E557}"/>
    <cellStyle name="40% - Accent1 12 4 3 2" xfId="20895" xr:uid="{66DD3ADF-D050-4907-AE1D-D917B5517918}"/>
    <cellStyle name="40% - Accent1 12 4 3 3" xfId="33870" xr:uid="{0148B139-36B6-42AA-BECC-2D4C73A6F328}"/>
    <cellStyle name="40% - Accent1 12 4 4" xfId="15475" xr:uid="{08D2F3BB-D736-4A74-980C-06A24E05A5BA}"/>
    <cellStyle name="40% - Accent1 12 4 5" xfId="26324" xr:uid="{7CEB67F8-945D-4496-922F-7172DF1433C5}"/>
    <cellStyle name="40% - Accent1 12 4 6" xfId="32774" xr:uid="{256C525D-B38D-4785-8788-65603D92988B}"/>
    <cellStyle name="40% - Accent1 12 4 7" xfId="41598" xr:uid="{3B1D99ED-4A15-40B1-B14C-A31D4560D85C}"/>
    <cellStyle name="40% - Accent1 12 5" xfId="4402" xr:uid="{A934AF26-BC54-47D0-A3EA-B466B533B4A0}"/>
    <cellStyle name="40% - Accent1 12 5 2" xfId="7458" xr:uid="{A05F5AC7-C640-491F-949E-8FB7F9EBD226}"/>
    <cellStyle name="40% - Accent1 12 5 2 2" xfId="18896" xr:uid="{C87AADBA-15C3-452E-BBB8-4C58ACC25481}"/>
    <cellStyle name="40% - Accent1 12 5 2 3" xfId="29745" xr:uid="{3C8F12A8-FA8E-4A40-A1E3-240B1BFA5DA8}"/>
    <cellStyle name="40% - Accent1 12 5 2 4" xfId="35721" xr:uid="{D432CEF9-5196-449A-858C-58EC4DE710FB}"/>
    <cellStyle name="40% - Accent1 12 5 2 5" xfId="45019" xr:uid="{054DE190-F86C-4654-BEF9-90A2421AE6D3}"/>
    <cellStyle name="40% - Accent1 12 5 3" xfId="15840" xr:uid="{3F77ACFA-02C7-42A8-8B0B-FC9FABD99F94}"/>
    <cellStyle name="40% - Accent1 12 5 4" xfId="26689" xr:uid="{5C4DE5F9-C880-477B-AC52-188920BC303D}"/>
    <cellStyle name="40% - Accent1 12 5 5" xfId="32770" xr:uid="{BC103E6B-7001-4F4E-884E-24B0A8963DD8}"/>
    <cellStyle name="40% - Accent1 12 5 6" xfId="41963" xr:uid="{15CEB0AD-9990-4C2D-AE3F-935A1342124F}"/>
    <cellStyle name="40% - Accent1 12 6" xfId="4764" xr:uid="{9E7CA134-AE23-4215-B3E4-95605A4EDC2D}"/>
    <cellStyle name="40% - Accent1 12 6 2" xfId="7820" xr:uid="{D8572B01-BC78-46DB-92D8-B4CB5780C821}"/>
    <cellStyle name="40% - Accent1 12 6 2 2" xfId="19258" xr:uid="{915E2822-FEA2-4B48-B964-3E6D1E5312E8}"/>
    <cellStyle name="40% - Accent1 12 6 2 3" xfId="30107" xr:uid="{615C12ED-611C-48DB-91FC-AAD4903C74C2}"/>
    <cellStyle name="40% - Accent1 12 6 2 4" xfId="45381" xr:uid="{A326589C-E231-42D6-BBC5-18FD49F34CDD}"/>
    <cellStyle name="40% - Accent1 12 6 3" xfId="16202" xr:uid="{10BF00CF-F42E-41B6-8328-2C073E42EFDB}"/>
    <cellStyle name="40% - Accent1 12 6 4" xfId="27051" xr:uid="{E891277C-8D45-46E7-9F98-883370B243B5}"/>
    <cellStyle name="40% - Accent1 12 6 5" xfId="42325" xr:uid="{88C77D33-556A-41E4-A58D-5EC95EB89BF4}"/>
    <cellStyle name="40% - Accent1 12 7" xfId="5131" xr:uid="{7C936E5C-8C8B-4D0A-B53E-5CCF0BE8C085}"/>
    <cellStyle name="40% - Accent1 12 7 2" xfId="16569" xr:uid="{19E26624-A966-48E7-A087-550A989340BD}"/>
    <cellStyle name="40% - Accent1 12 7 3" xfId="27418" xr:uid="{C5E9B1F1-6031-47D9-98F6-9A19751CB029}"/>
    <cellStyle name="40% - Accent1 12 7 4" xfId="42692" xr:uid="{434EA6CF-6A03-40AD-9030-98E50D9C0478}"/>
    <cellStyle name="40% - Accent1 12 8" xfId="13513" xr:uid="{4588F807-3DED-4181-9831-189DF6587078}"/>
    <cellStyle name="40% - Accent1 12 9" xfId="24362" xr:uid="{D3BF9F61-D9FF-4B19-B878-6CD01CA8AF55}"/>
    <cellStyle name="40% - Accent1 13" xfId="327" xr:uid="{5AAA7BD1-9271-4653-AF87-8F58D54F185D}"/>
    <cellStyle name="40% - Accent1 13 10" xfId="30563" xr:uid="{E7DC8ACD-3826-4B6B-9EFF-659DE4DF2665}"/>
    <cellStyle name="40% - Accent1 13 11" xfId="39637" xr:uid="{40AB17B2-C1DD-4A75-A576-B40A2C95799E}"/>
    <cellStyle name="40% - Accent1 13 2" xfId="2386" xr:uid="{4BB20136-D2DA-4D76-B65F-6B9CF6ADD6C7}"/>
    <cellStyle name="40% - Accent1 13 2 2" xfId="3367" xr:uid="{F5C14E3F-5174-4392-A1A2-1BCE637ADC1F}"/>
    <cellStyle name="40% - Accent1 13 2 2 2" xfId="6605" xr:uid="{D18227D3-CB0F-4F51-BE3D-86E828D72DE6}"/>
    <cellStyle name="40% - Accent1 13 2 2 2 2" xfId="9754" xr:uid="{C0D45397-3C8E-4B52-BBD0-213BACF202CB}"/>
    <cellStyle name="40% - Accent1 13 2 2 2 2 2" xfId="20896" xr:uid="{FE7D8494-7477-486F-97A1-6309F8704735}"/>
    <cellStyle name="40% - Accent1 13 2 2 2 2 3" xfId="38565" xr:uid="{1EE08662-D9B1-4967-9F22-A9B0101107BB}"/>
    <cellStyle name="40% - Accent1 13 2 2 2 3" xfId="9755" xr:uid="{3826F1FF-C205-4CF1-BDC9-66CACDF6A582}"/>
    <cellStyle name="40% - Accent1 13 2 2 2 3 2" xfId="20897" xr:uid="{CC27520C-3569-40DB-841B-0C881C055233}"/>
    <cellStyle name="40% - Accent1 13 2 2 2 3 3" xfId="34598" xr:uid="{1800F74A-90E5-444B-971B-3FC26BFD1CEF}"/>
    <cellStyle name="40% - Accent1 13 2 2 2 4" xfId="18043" xr:uid="{B81585CC-B282-441F-9D4C-F5647FEF03B6}"/>
    <cellStyle name="40% - Accent1 13 2 2 2 5" xfId="28892" xr:uid="{5F22FF94-C4BF-4C35-8BF9-AF805A955277}"/>
    <cellStyle name="40% - Accent1 13 2 2 2 6" xfId="32777" xr:uid="{906B617D-FC48-4B41-8A6B-96A15F8949E3}"/>
    <cellStyle name="40% - Accent1 13 2 2 2 7" xfId="44166" xr:uid="{C8D9BE0B-7F73-4527-834D-3C7D33421C6F}"/>
    <cellStyle name="40% - Accent1 13 2 2 3" xfId="9756" xr:uid="{E08353AD-760E-4A6B-958F-BD5E152C26DA}"/>
    <cellStyle name="40% - Accent1 13 2 2 3 2" xfId="20898" xr:uid="{3E6E8095-C7C3-482A-9D79-C533D25FB96A}"/>
    <cellStyle name="40% - Accent1 13 2 2 3 3" xfId="36584" xr:uid="{7701D71E-DA83-4637-AE83-40520C758D5A}"/>
    <cellStyle name="40% - Accent1 13 2 2 4" xfId="14987" xr:uid="{BA01E7A9-8FEF-482B-8C46-B8CD3D4198CD}"/>
    <cellStyle name="40% - Accent1 13 2 2 5" xfId="25836" xr:uid="{3C04B92A-A6C8-4B48-AA45-FBD65CD8AC7E}"/>
    <cellStyle name="40% - Accent1 13 2 2 6" xfId="31986" xr:uid="{4D331EFE-5DE2-4A4C-81AA-8019CAE5B0B3}"/>
    <cellStyle name="40% - Accent1 13 2 2 7" xfId="41110" xr:uid="{63C0AB92-4513-4383-99A6-D5E8C1888EBF}"/>
    <cellStyle name="40% - Accent1 13 2 3" xfId="5625" xr:uid="{1267ABEC-98C4-4C13-96AA-34BF5B685915}"/>
    <cellStyle name="40% - Accent1 13 2 3 2" xfId="9757" xr:uid="{AF20FFF9-6870-4E09-974D-F23E55DB8849}"/>
    <cellStyle name="40% - Accent1 13 2 3 2 2" xfId="20899" xr:uid="{B972C9C0-29EE-4BF5-AB07-CCD64E107B81}"/>
    <cellStyle name="40% - Accent1 13 2 3 2 3" xfId="37976" xr:uid="{01CC9991-38D2-4E88-BF7B-18819F5C7F58}"/>
    <cellStyle name="40% - Accent1 13 2 3 3" xfId="9758" xr:uid="{917B5413-932D-4BD0-98B9-FED8330F5523}"/>
    <cellStyle name="40% - Accent1 13 2 3 3 2" xfId="20900" xr:uid="{DA4FC6B6-8F7D-4F95-B6CE-73D6C38B7218}"/>
    <cellStyle name="40% - Accent1 13 2 3 3 3" xfId="34021" xr:uid="{792380AD-7FF4-49DC-8465-0A0DA73A42E3}"/>
    <cellStyle name="40% - Accent1 13 2 3 4" xfId="17063" xr:uid="{FAE5F096-A788-45CB-BBBD-E5281296B347}"/>
    <cellStyle name="40% - Accent1 13 2 3 5" xfId="27912" xr:uid="{32F012AE-BA90-4324-8877-077E126FCB2F}"/>
    <cellStyle name="40% - Accent1 13 2 3 6" xfId="32776" xr:uid="{4B45C609-918D-4FDC-935C-A16C575C3BC9}"/>
    <cellStyle name="40% - Accent1 13 2 3 7" xfId="43186" xr:uid="{C0B90F60-5E7F-41FD-8F54-BCA41395F406}"/>
    <cellStyle name="40% - Accent1 13 2 4" xfId="9759" xr:uid="{CE47A217-803A-4F57-ACF6-E7B13A9C28A6}"/>
    <cellStyle name="40% - Accent1 13 2 4 2" xfId="20901" xr:uid="{485D9794-FEA8-4821-88C7-88B8145F57C8}"/>
    <cellStyle name="40% - Accent1 13 2 4 3" xfId="35993" xr:uid="{EA9C327C-EE9F-4364-8AB2-7801F161D6B4}"/>
    <cellStyle name="40% - Accent1 13 2 5" xfId="14007" xr:uid="{A394AD10-9D5C-4C3A-AAD3-1C11A3D7040C}"/>
    <cellStyle name="40% - Accent1 13 2 6" xfId="24856" xr:uid="{5768C028-F689-4515-9AE4-6F7FFBA48BA9}"/>
    <cellStyle name="40% - Accent1 13 2 7" xfId="31006" xr:uid="{D3DB4A5B-9A43-4023-AECB-E2BB31BF8454}"/>
    <cellStyle name="40% - Accent1 13 2 8" xfId="40130" xr:uid="{4D2A6738-B020-4947-A9D4-3E256D259D48}"/>
    <cellStyle name="40% - Accent1 13 3" xfId="2874" xr:uid="{4141238F-A41A-4F3D-9D87-C991491E752C}"/>
    <cellStyle name="40% - Accent1 13 3 2" xfId="6112" xr:uid="{007E27C9-1FA4-4EF6-8708-7A251050A457}"/>
    <cellStyle name="40% - Accent1 13 3 2 2" xfId="9760" xr:uid="{B8DE962A-B27F-49F9-B961-BC2CAE2201A5}"/>
    <cellStyle name="40% - Accent1 13 3 2 2 2" xfId="20902" xr:uid="{EDE94DDD-2CFF-4B26-B556-0DF788461CFC}"/>
    <cellStyle name="40% - Accent1 13 3 2 2 3" xfId="38566" xr:uid="{83C92DAE-128C-488D-AF05-AFF7589A9C19}"/>
    <cellStyle name="40% - Accent1 13 3 2 3" xfId="9761" xr:uid="{4DA41E02-DCC0-4959-B462-98E099AFF88D}"/>
    <cellStyle name="40% - Accent1 13 3 2 3 2" xfId="20903" xr:uid="{AEF29220-98C9-4C7D-9FFA-CBE351409915}"/>
    <cellStyle name="40% - Accent1 13 3 2 3 3" xfId="34599" xr:uid="{C40917A4-24D4-4F62-B9C4-681A0787E76A}"/>
    <cellStyle name="40% - Accent1 13 3 2 4" xfId="17550" xr:uid="{7987391B-198A-4D0B-978E-8415DAE20CF1}"/>
    <cellStyle name="40% - Accent1 13 3 2 5" xfId="28399" xr:uid="{37B759E9-CEC7-449E-85D0-36A787BD8153}"/>
    <cellStyle name="40% - Accent1 13 3 2 6" xfId="32778" xr:uid="{02EE1477-06F3-4AA5-81F4-4C4B89D93EDA}"/>
    <cellStyle name="40% - Accent1 13 3 2 7" xfId="43673" xr:uid="{C91AB1C7-DD7C-4091-BBB1-2E440810C4B3}"/>
    <cellStyle name="40% - Accent1 13 3 3" xfId="9762" xr:uid="{B5307BA1-602B-400F-929A-2AF12F2C4A0A}"/>
    <cellStyle name="40% - Accent1 13 3 3 2" xfId="20904" xr:uid="{5188E4A6-9A61-461E-8690-27A80DFBFD89}"/>
    <cellStyle name="40% - Accent1 13 3 3 3" xfId="36585" xr:uid="{4B3F4914-F80B-4AF8-B308-F893DFCEAB71}"/>
    <cellStyle name="40% - Accent1 13 3 4" xfId="14494" xr:uid="{ADC3A759-1C90-4C9A-8533-C9711C69D81C}"/>
    <cellStyle name="40% - Accent1 13 3 5" xfId="25343" xr:uid="{7AA41DBA-C1B3-4C3F-AB29-4143E2A9BFD0}"/>
    <cellStyle name="40% - Accent1 13 3 6" xfId="31493" xr:uid="{4A42F538-64AA-42F7-B1BB-6001CCE1EC05}"/>
    <cellStyle name="40% - Accent1 13 3 7" xfId="40617" xr:uid="{AF5152FB-523E-4BAC-848C-E1774377C21C}"/>
    <cellStyle name="40% - Accent1 13 4" xfId="3855" xr:uid="{8CDCEFEB-BC8E-4710-B398-BFE8055664F8}"/>
    <cellStyle name="40% - Accent1 13 4 2" xfId="7094" xr:uid="{6DFB1454-0BD4-4637-8DAC-8BA7825A8EEE}"/>
    <cellStyle name="40% - Accent1 13 4 2 2" xfId="18532" xr:uid="{070F5809-C100-4FD9-8F67-817435248A1E}"/>
    <cellStyle name="40% - Accent1 13 4 2 3" xfId="29381" xr:uid="{D5EF49C8-CA07-40D3-898F-8E7C043627EA}"/>
    <cellStyle name="40% - Accent1 13 4 2 4" xfId="37704" xr:uid="{54073AEB-49FB-4CF9-B533-144D0C6481CB}"/>
    <cellStyle name="40% - Accent1 13 4 2 5" xfId="44655" xr:uid="{A93AD914-CBCF-4E7F-ADF2-DAC2DE1AD016}"/>
    <cellStyle name="40% - Accent1 13 4 3" xfId="9763" xr:uid="{FCAE89EE-F14D-44D6-AC22-CDC52791E65B}"/>
    <cellStyle name="40% - Accent1 13 4 3 2" xfId="20905" xr:uid="{AA6CF8DA-8355-4062-BD57-AEABAE1E08A1}"/>
    <cellStyle name="40% - Accent1 13 4 3 3" xfId="33871" xr:uid="{98A9362B-E7D6-4314-B041-5ABB1808EFB3}"/>
    <cellStyle name="40% - Accent1 13 4 4" xfId="15476" xr:uid="{0E2A7F49-DE57-4190-89AC-607B623F130D}"/>
    <cellStyle name="40% - Accent1 13 4 5" xfId="26325" xr:uid="{2C57586D-CF8F-4ECD-B969-5B01995E16B8}"/>
    <cellStyle name="40% - Accent1 13 4 6" xfId="32779" xr:uid="{B912EFB8-1866-4FD2-83BF-BF7D9AB000C1}"/>
    <cellStyle name="40% - Accent1 13 4 7" xfId="41599" xr:uid="{EB108D75-92BD-4129-94BB-D58A66DAA390}"/>
    <cellStyle name="40% - Accent1 13 5" xfId="4403" xr:uid="{7EDA71E3-A34E-4181-9EA6-038EBDD427C3}"/>
    <cellStyle name="40% - Accent1 13 5 2" xfId="7459" xr:uid="{4840774F-C83A-4154-B736-4B19DFAEA1DB}"/>
    <cellStyle name="40% - Accent1 13 5 2 2" xfId="18897" xr:uid="{8DBE373A-0D22-4DC1-B6F1-15BBFCB261A7}"/>
    <cellStyle name="40% - Accent1 13 5 2 3" xfId="29746" xr:uid="{A3894B59-1811-4DE8-A7EA-1FDDC23FE79A}"/>
    <cellStyle name="40% - Accent1 13 5 2 4" xfId="35722" xr:uid="{99DD3B3A-B688-4D9F-8DA8-7F5E2A561D07}"/>
    <cellStyle name="40% - Accent1 13 5 2 5" xfId="45020" xr:uid="{37A13143-EABF-463B-ACC2-1D98A3A22C90}"/>
    <cellStyle name="40% - Accent1 13 5 3" xfId="15841" xr:uid="{808A6FF0-BEA3-46E1-8F13-0951A88431BB}"/>
    <cellStyle name="40% - Accent1 13 5 4" xfId="26690" xr:uid="{B9A99299-BB5C-4925-8EE1-0E973284CEE4}"/>
    <cellStyle name="40% - Accent1 13 5 5" xfId="32775" xr:uid="{DD07501A-F0B7-4E17-A925-E4BC37DB759F}"/>
    <cellStyle name="40% - Accent1 13 5 6" xfId="41964" xr:uid="{823F9AA7-396A-4A46-8C9F-8F2884E2E81F}"/>
    <cellStyle name="40% - Accent1 13 6" xfId="4765" xr:uid="{06015DEF-8AA2-4EBB-A212-B88EAFCD10D3}"/>
    <cellStyle name="40% - Accent1 13 6 2" xfId="7821" xr:uid="{0E39B0F9-EA9D-409F-A006-333B8E73B8CA}"/>
    <cellStyle name="40% - Accent1 13 6 2 2" xfId="19259" xr:uid="{81C5EA78-0500-40EB-BC88-27E7110C5B99}"/>
    <cellStyle name="40% - Accent1 13 6 2 3" xfId="30108" xr:uid="{B12280B9-3E26-4DC9-827C-84B681ADC532}"/>
    <cellStyle name="40% - Accent1 13 6 2 4" xfId="45382" xr:uid="{51CEED1E-3933-420E-A470-EBC94DA2D3B2}"/>
    <cellStyle name="40% - Accent1 13 6 3" xfId="16203" xr:uid="{D278F442-70AA-4598-A5FE-FB06A3245D94}"/>
    <cellStyle name="40% - Accent1 13 6 4" xfId="27052" xr:uid="{53B98174-B074-4108-A7A1-BB3E3E0DC093}"/>
    <cellStyle name="40% - Accent1 13 6 5" xfId="42326" xr:uid="{4A6D236C-4B3C-41E2-9477-9D5C3C7369AC}"/>
    <cellStyle name="40% - Accent1 13 7" xfId="5132" xr:uid="{152E0F58-2BAD-4A74-9210-4CDB968F1187}"/>
    <cellStyle name="40% - Accent1 13 7 2" xfId="16570" xr:uid="{349FEFAE-5181-4BA4-BF2C-45D9CEB372F7}"/>
    <cellStyle name="40% - Accent1 13 7 3" xfId="27419" xr:uid="{02B95D8C-41B4-4D18-9246-B568131A3088}"/>
    <cellStyle name="40% - Accent1 13 7 4" xfId="42693" xr:uid="{DB2F98E2-349B-483C-ADBB-1A38BDBD22AF}"/>
    <cellStyle name="40% - Accent1 13 8" xfId="13514" xr:uid="{D6CE37B8-5FED-4DDA-BA2D-5590A976265B}"/>
    <cellStyle name="40% - Accent1 13 9" xfId="24363" xr:uid="{D190CAEA-E5E7-48FF-BFB1-0101BFD88E53}"/>
    <cellStyle name="40% - Accent1 14" xfId="328" xr:uid="{194D8611-A709-454A-AAF5-41C0CBD365DC}"/>
    <cellStyle name="40% - Accent1 14 10" xfId="30564" xr:uid="{3C994CC8-6089-431C-9A20-62D3AE035863}"/>
    <cellStyle name="40% - Accent1 14 11" xfId="39638" xr:uid="{5E918D3B-E5F2-4CA7-A549-95DF630FB970}"/>
    <cellStyle name="40% - Accent1 14 2" xfId="2387" xr:uid="{C9DBEAA8-6771-416C-8A66-1CDD7B3FA38C}"/>
    <cellStyle name="40% - Accent1 14 2 2" xfId="3368" xr:uid="{FFB66BF9-7BF0-4CD9-BD79-A82DF9B727AA}"/>
    <cellStyle name="40% - Accent1 14 2 2 2" xfId="6606" xr:uid="{E39334C9-E776-42F7-A5FF-5D86E24078A4}"/>
    <cellStyle name="40% - Accent1 14 2 2 2 2" xfId="9764" xr:uid="{16E7A643-610C-4528-B39F-1012CDAF886B}"/>
    <cellStyle name="40% - Accent1 14 2 2 2 2 2" xfId="20906" xr:uid="{63814535-81B1-478C-A9F8-CCE3F6113247}"/>
    <cellStyle name="40% - Accent1 14 2 2 2 2 3" xfId="38567" xr:uid="{108252CC-67C2-4D3A-9736-C7826314CE8B}"/>
    <cellStyle name="40% - Accent1 14 2 2 2 3" xfId="9765" xr:uid="{F05AB0B6-B4BC-4188-9B7D-487F4F706EE9}"/>
    <cellStyle name="40% - Accent1 14 2 2 2 3 2" xfId="20907" xr:uid="{EC508881-F489-46F5-9AB3-1863BEF0FFD5}"/>
    <cellStyle name="40% - Accent1 14 2 2 2 3 3" xfId="34600" xr:uid="{5C18D5B4-8518-4D90-BD30-01FE9F6F069C}"/>
    <cellStyle name="40% - Accent1 14 2 2 2 4" xfId="18044" xr:uid="{FBEB5D49-ABF7-4407-9611-81E890D1E60E}"/>
    <cellStyle name="40% - Accent1 14 2 2 2 5" xfId="28893" xr:uid="{3AE001C0-A557-4560-B478-75780B777AAB}"/>
    <cellStyle name="40% - Accent1 14 2 2 2 6" xfId="32782" xr:uid="{B63609AA-7643-4699-930D-9E5FF88F1EDA}"/>
    <cellStyle name="40% - Accent1 14 2 2 2 7" xfId="44167" xr:uid="{BA610107-7E58-4580-8B82-F44081882E70}"/>
    <cellStyle name="40% - Accent1 14 2 2 3" xfId="9766" xr:uid="{80103F64-EB92-4660-B02D-C84441D21A2C}"/>
    <cellStyle name="40% - Accent1 14 2 2 3 2" xfId="20908" xr:uid="{069F7D6D-D683-463F-8837-20E1DD2FD080}"/>
    <cellStyle name="40% - Accent1 14 2 2 3 3" xfId="36586" xr:uid="{7C395556-05EF-4321-A456-0C1303E39D0F}"/>
    <cellStyle name="40% - Accent1 14 2 2 4" xfId="14988" xr:uid="{7BEE0312-0643-450B-AFFC-EECDE4E508AC}"/>
    <cellStyle name="40% - Accent1 14 2 2 5" xfId="25837" xr:uid="{47B87EF6-9358-4171-A064-456A14A392C7}"/>
    <cellStyle name="40% - Accent1 14 2 2 6" xfId="31987" xr:uid="{82E14778-E3E4-4070-A99E-91971C7B01A7}"/>
    <cellStyle name="40% - Accent1 14 2 2 7" xfId="41111" xr:uid="{F33A85BF-C1D6-42BC-9B73-5FCADCBE3BB4}"/>
    <cellStyle name="40% - Accent1 14 2 3" xfId="5626" xr:uid="{E94B79B0-1AE4-4B7E-AEF2-5703CA885E57}"/>
    <cellStyle name="40% - Accent1 14 2 3 2" xfId="9767" xr:uid="{55D32614-A40E-45B6-BC3A-6B028A61F79A}"/>
    <cellStyle name="40% - Accent1 14 2 3 2 2" xfId="20909" xr:uid="{0C44B889-7555-4CCF-97AB-E1BFE95020A7}"/>
    <cellStyle name="40% - Accent1 14 2 3 2 3" xfId="37977" xr:uid="{C137B947-CB08-4E92-B47A-AC3AC7851E7E}"/>
    <cellStyle name="40% - Accent1 14 2 3 3" xfId="9768" xr:uid="{BC38283B-3EF0-4B80-B032-D13A4B493B19}"/>
    <cellStyle name="40% - Accent1 14 2 3 3 2" xfId="20910" xr:uid="{153A03C9-CDEF-4202-992A-6C121A791B9F}"/>
    <cellStyle name="40% - Accent1 14 2 3 3 3" xfId="34022" xr:uid="{E162AEA2-5322-467F-92C8-F4D2828CADC4}"/>
    <cellStyle name="40% - Accent1 14 2 3 4" xfId="17064" xr:uid="{FA2409BD-AE22-4E68-9130-A9AE4063D7FA}"/>
    <cellStyle name="40% - Accent1 14 2 3 5" xfId="27913" xr:uid="{A672C527-4638-4CB0-8406-2AB1B8693A31}"/>
    <cellStyle name="40% - Accent1 14 2 3 6" xfId="32781" xr:uid="{BEB46F57-B9AB-4F10-8BE3-A6D61156960D}"/>
    <cellStyle name="40% - Accent1 14 2 3 7" xfId="43187" xr:uid="{0C79807D-5A26-4F51-86F6-2AAB846DD965}"/>
    <cellStyle name="40% - Accent1 14 2 4" xfId="9769" xr:uid="{2E57341E-8B6C-44E4-90C6-F396F96455E4}"/>
    <cellStyle name="40% - Accent1 14 2 4 2" xfId="20911" xr:uid="{BC21BF72-62AD-4EC1-8148-4325470EA50B}"/>
    <cellStyle name="40% - Accent1 14 2 4 3" xfId="35994" xr:uid="{D1DB9AD2-32E3-4567-9678-5795A89B24E9}"/>
    <cellStyle name="40% - Accent1 14 2 5" xfId="14008" xr:uid="{A07801F7-0FE2-4429-B320-38E9A9EDEC96}"/>
    <cellStyle name="40% - Accent1 14 2 6" xfId="24857" xr:uid="{C8786393-0692-4060-BE89-F1AD5FD4F76B}"/>
    <cellStyle name="40% - Accent1 14 2 7" xfId="31007" xr:uid="{D00FB82A-4210-4BCA-B46A-E6F58000595B}"/>
    <cellStyle name="40% - Accent1 14 2 8" xfId="40131" xr:uid="{FA56A46C-6717-40D1-936F-9A294F3CEA29}"/>
    <cellStyle name="40% - Accent1 14 3" xfId="2875" xr:uid="{9449B192-B473-4770-BA8E-4618ABA936BD}"/>
    <cellStyle name="40% - Accent1 14 3 2" xfId="6113" xr:uid="{22EE78DA-67C7-4B80-8682-D606472092B6}"/>
    <cellStyle name="40% - Accent1 14 3 2 2" xfId="9770" xr:uid="{716D0A43-4D67-4038-AAAD-BE3B47D19D00}"/>
    <cellStyle name="40% - Accent1 14 3 2 2 2" xfId="20912" xr:uid="{D29BF50B-DD63-4312-B2FE-26C8D398289F}"/>
    <cellStyle name="40% - Accent1 14 3 2 2 3" xfId="38568" xr:uid="{4C45A6C3-0DA3-4EE6-A254-9776A866B994}"/>
    <cellStyle name="40% - Accent1 14 3 2 3" xfId="9771" xr:uid="{6CE2C6DE-FB62-402B-A84F-D7791A3E9588}"/>
    <cellStyle name="40% - Accent1 14 3 2 3 2" xfId="20913" xr:uid="{EAC17D45-5974-41F3-BD02-39AA20D9C183}"/>
    <cellStyle name="40% - Accent1 14 3 2 3 3" xfId="34601" xr:uid="{42CD00A3-5A07-487C-A9A2-9AB0693EE82E}"/>
    <cellStyle name="40% - Accent1 14 3 2 4" xfId="17551" xr:uid="{ECEF9673-CC50-4C1E-880C-95FF99BE2B60}"/>
    <cellStyle name="40% - Accent1 14 3 2 5" xfId="28400" xr:uid="{AC2C2ED5-880F-4AA5-A991-DA6E2DF8B26A}"/>
    <cellStyle name="40% - Accent1 14 3 2 6" xfId="32783" xr:uid="{A8F24B66-FFFB-4627-9368-9C94A4E5DF22}"/>
    <cellStyle name="40% - Accent1 14 3 2 7" xfId="43674" xr:uid="{A32EAF18-BBDF-482D-B1CB-8B6E3E9828F5}"/>
    <cellStyle name="40% - Accent1 14 3 3" xfId="9772" xr:uid="{E6BF07B6-D3DA-4B5A-9F2F-273BA06EC893}"/>
    <cellStyle name="40% - Accent1 14 3 3 2" xfId="20914" xr:uid="{BDF36B75-2CE0-4526-A201-1DB8307AD851}"/>
    <cellStyle name="40% - Accent1 14 3 3 3" xfId="36587" xr:uid="{94CAE89C-D9F1-4590-8B78-2F5DBC33BF1D}"/>
    <cellStyle name="40% - Accent1 14 3 4" xfId="14495" xr:uid="{5B11E5CB-FFF0-4AA0-AEDA-5414142C9C0C}"/>
    <cellStyle name="40% - Accent1 14 3 5" xfId="25344" xr:uid="{2132C57E-011A-4D2A-8C02-8E3B518B6721}"/>
    <cellStyle name="40% - Accent1 14 3 6" xfId="31494" xr:uid="{A7BDBE86-04D1-44DC-98BD-55E40329A7C7}"/>
    <cellStyle name="40% - Accent1 14 3 7" xfId="40618" xr:uid="{15F03BEC-709F-4A4D-9FC0-CD85FADAAC41}"/>
    <cellStyle name="40% - Accent1 14 4" xfId="3856" xr:uid="{1239A387-55FC-4F71-9833-902FF40A9A58}"/>
    <cellStyle name="40% - Accent1 14 4 2" xfId="7095" xr:uid="{FD71BB4F-C43C-45E7-BE97-EC0E564922B3}"/>
    <cellStyle name="40% - Accent1 14 4 2 2" xfId="18533" xr:uid="{EB010894-0A97-493C-815A-CFDBE0DD58DF}"/>
    <cellStyle name="40% - Accent1 14 4 2 3" xfId="29382" xr:uid="{DA033970-D6DA-4995-BF54-C5336C73BBAA}"/>
    <cellStyle name="40% - Accent1 14 4 2 4" xfId="37705" xr:uid="{82537D63-3763-4B3C-975A-ECE12E13CDDD}"/>
    <cellStyle name="40% - Accent1 14 4 2 5" xfId="44656" xr:uid="{95309871-F8E2-42B2-9D4E-B6A6FD16720B}"/>
    <cellStyle name="40% - Accent1 14 4 3" xfId="9773" xr:uid="{E3A85E98-6BF3-4BE3-A67A-7D9D8E06E7F4}"/>
    <cellStyle name="40% - Accent1 14 4 3 2" xfId="20915" xr:uid="{4DFDFC9E-9897-47FF-8711-1B83C01DCB50}"/>
    <cellStyle name="40% - Accent1 14 4 3 3" xfId="33872" xr:uid="{D076C279-E9F8-44CB-B80C-4050408F2137}"/>
    <cellStyle name="40% - Accent1 14 4 4" xfId="15477" xr:uid="{38EB3A69-5D85-4956-AB6A-FF91F838A802}"/>
    <cellStyle name="40% - Accent1 14 4 5" xfId="26326" xr:uid="{7DCD9263-36B6-43BE-B4C2-EDCBD1CF3F13}"/>
    <cellStyle name="40% - Accent1 14 4 6" xfId="32784" xr:uid="{1194B248-7FDF-4D06-B9D0-BAB1EC914B22}"/>
    <cellStyle name="40% - Accent1 14 4 7" xfId="41600" xr:uid="{ACB89DBD-7EDF-49A1-8F12-0B605A3DED90}"/>
    <cellStyle name="40% - Accent1 14 5" xfId="4404" xr:uid="{7A287620-3E34-43F7-B3C8-B1D9FEBBA116}"/>
    <cellStyle name="40% - Accent1 14 5 2" xfId="7460" xr:uid="{74B15A04-A642-4737-9BF8-BA6A9ADB2669}"/>
    <cellStyle name="40% - Accent1 14 5 2 2" xfId="18898" xr:uid="{0D548374-0F86-44C5-9123-96839E8E3968}"/>
    <cellStyle name="40% - Accent1 14 5 2 3" xfId="29747" xr:uid="{99B6D6EE-752A-4CE7-A438-F451A2AC9ED6}"/>
    <cellStyle name="40% - Accent1 14 5 2 4" xfId="35723" xr:uid="{E176976E-FA29-418F-AF1C-A64FDE2A5822}"/>
    <cellStyle name="40% - Accent1 14 5 2 5" xfId="45021" xr:uid="{93B0FF0C-367A-41C3-9AFB-A83DEB35BA06}"/>
    <cellStyle name="40% - Accent1 14 5 3" xfId="15842" xr:uid="{A2939330-DD07-4B5A-A20E-6C94B4ED4C98}"/>
    <cellStyle name="40% - Accent1 14 5 4" xfId="26691" xr:uid="{AD5BF4B9-9FDC-4528-983D-26D28E75DF31}"/>
    <cellStyle name="40% - Accent1 14 5 5" xfId="32780" xr:uid="{0898C7B1-CC37-40B6-AD7B-9AA5ABA33B93}"/>
    <cellStyle name="40% - Accent1 14 5 6" xfId="41965" xr:uid="{52AA42E1-260E-4FFF-B23C-1DAA4843DBB5}"/>
    <cellStyle name="40% - Accent1 14 6" xfId="4766" xr:uid="{B98B4808-A8F8-48FF-AA85-F563B68495CD}"/>
    <cellStyle name="40% - Accent1 14 6 2" xfId="7822" xr:uid="{FF4D0E7F-10BC-45A4-9BEC-1774EF3DFD34}"/>
    <cellStyle name="40% - Accent1 14 6 2 2" xfId="19260" xr:uid="{D1A9AF39-97F6-4034-A777-26C9B5A352F3}"/>
    <cellStyle name="40% - Accent1 14 6 2 3" xfId="30109" xr:uid="{E309A576-7FE4-4D20-9166-5E882C1FAE77}"/>
    <cellStyle name="40% - Accent1 14 6 2 4" xfId="45383" xr:uid="{33E8B7E8-F396-46CC-9B4A-58DD54FFBE0E}"/>
    <cellStyle name="40% - Accent1 14 6 3" xfId="16204" xr:uid="{CCF7C36E-ECE8-4C89-8D8F-1EB8B9785161}"/>
    <cellStyle name="40% - Accent1 14 6 4" xfId="27053" xr:uid="{8A021EAE-EFFD-42C3-936D-A0D3CD1D43B7}"/>
    <cellStyle name="40% - Accent1 14 6 5" xfId="42327" xr:uid="{52B4AF29-A990-4C1D-A3CD-F389929C90AB}"/>
    <cellStyle name="40% - Accent1 14 7" xfId="5133" xr:uid="{BBAAA544-54F2-488C-9A49-9606C40C8672}"/>
    <cellStyle name="40% - Accent1 14 7 2" xfId="16571" xr:uid="{34369BE0-9827-49E2-8B00-7F87A6017452}"/>
    <cellStyle name="40% - Accent1 14 7 3" xfId="27420" xr:uid="{1BE1BCD0-8DBA-4616-B5C1-56CA9B614247}"/>
    <cellStyle name="40% - Accent1 14 7 4" xfId="42694" xr:uid="{D4140173-64E0-4D7E-AD42-8E07040A7116}"/>
    <cellStyle name="40% - Accent1 14 8" xfId="13515" xr:uid="{9680C66D-D641-458B-9F1D-DA9EF8A1758C}"/>
    <cellStyle name="40% - Accent1 14 9" xfId="24364" xr:uid="{2AD7B7F0-108D-48B9-B543-9CC0060206B4}"/>
    <cellStyle name="40% - Accent1 15" xfId="329" xr:uid="{7E4EEF5B-5708-4E3B-A658-93CD4DC2A71E}"/>
    <cellStyle name="40% - Accent1 15 10" xfId="30565" xr:uid="{677D8258-5671-48DB-BE74-23516AA46C77}"/>
    <cellStyle name="40% - Accent1 15 11" xfId="39639" xr:uid="{3DCC2B2A-34A9-488D-A85E-64B242C86A50}"/>
    <cellStyle name="40% - Accent1 15 2" xfId="2388" xr:uid="{62AE8FB1-BC11-4DC8-9C6F-566A5919C88E}"/>
    <cellStyle name="40% - Accent1 15 2 2" xfId="3369" xr:uid="{CA6224A9-7EE5-456E-A392-AB3B40321009}"/>
    <cellStyle name="40% - Accent1 15 2 2 2" xfId="6607" xr:uid="{A6502DD3-1B1D-4530-A706-83A8CD357CD9}"/>
    <cellStyle name="40% - Accent1 15 2 2 2 2" xfId="9774" xr:uid="{D0AF06F5-43EC-42DC-8A9B-97701C3FCF0F}"/>
    <cellStyle name="40% - Accent1 15 2 2 2 2 2" xfId="20916" xr:uid="{8EEDB764-038B-4CAB-8E23-48BAF4074104}"/>
    <cellStyle name="40% - Accent1 15 2 2 2 2 3" xfId="38569" xr:uid="{9E593CFE-53AF-4A34-815A-AD94B6A6039A}"/>
    <cellStyle name="40% - Accent1 15 2 2 2 3" xfId="9775" xr:uid="{69AEA671-9B1F-4057-B385-DA4CDEA75C1F}"/>
    <cellStyle name="40% - Accent1 15 2 2 2 3 2" xfId="20917" xr:uid="{344BE90F-4933-483C-933C-FBC1A8B13C56}"/>
    <cellStyle name="40% - Accent1 15 2 2 2 3 3" xfId="34602" xr:uid="{A5588F94-F7C9-4D54-B94B-6E34E93242B8}"/>
    <cellStyle name="40% - Accent1 15 2 2 2 4" xfId="18045" xr:uid="{FA2A596F-B824-44FF-9825-1392DA0FC87E}"/>
    <cellStyle name="40% - Accent1 15 2 2 2 5" xfId="28894" xr:uid="{4C838B6B-2C41-4B8A-A43C-06EBACC81A2C}"/>
    <cellStyle name="40% - Accent1 15 2 2 2 6" xfId="32787" xr:uid="{2609100B-8EBE-4E9B-98CD-F890BB345ED0}"/>
    <cellStyle name="40% - Accent1 15 2 2 2 7" xfId="44168" xr:uid="{8C66C7EE-0012-4954-9BA7-07C85BD5F73A}"/>
    <cellStyle name="40% - Accent1 15 2 2 3" xfId="9776" xr:uid="{1A411D5E-27AD-4012-89D2-8BA8FF76AE25}"/>
    <cellStyle name="40% - Accent1 15 2 2 3 2" xfId="20918" xr:uid="{5DB346E5-3727-4984-9741-C56BE65695F2}"/>
    <cellStyle name="40% - Accent1 15 2 2 3 3" xfId="36588" xr:uid="{88E13974-1C45-4D4C-B011-335B04ABF09F}"/>
    <cellStyle name="40% - Accent1 15 2 2 4" xfId="14989" xr:uid="{2B92DD14-9F13-4492-930C-D7F12EF6019C}"/>
    <cellStyle name="40% - Accent1 15 2 2 5" xfId="25838" xr:uid="{C4327635-F78E-4C0C-B1D7-D33B7E92B4C5}"/>
    <cellStyle name="40% - Accent1 15 2 2 6" xfId="31988" xr:uid="{824AAFE6-59D8-4A2A-9AE7-B17E226ED631}"/>
    <cellStyle name="40% - Accent1 15 2 2 7" xfId="41112" xr:uid="{6A643ABC-DB1B-44E2-A2E0-0880A45E5DEE}"/>
    <cellStyle name="40% - Accent1 15 2 3" xfId="5627" xr:uid="{785426DD-AFBE-4D9A-82BD-4DC75DC431AE}"/>
    <cellStyle name="40% - Accent1 15 2 3 2" xfId="9777" xr:uid="{EE279FA1-8CF2-40EA-AE6B-C62D859A1B4F}"/>
    <cellStyle name="40% - Accent1 15 2 3 2 2" xfId="20919" xr:uid="{B682716A-21E2-4B43-9FBF-84FFDBDBB268}"/>
    <cellStyle name="40% - Accent1 15 2 3 2 3" xfId="37978" xr:uid="{C2C11885-D358-44ED-8B8C-637C6E20E470}"/>
    <cellStyle name="40% - Accent1 15 2 3 3" xfId="9778" xr:uid="{F8E6A05F-94D4-40E4-9175-9AC7FEED2CDF}"/>
    <cellStyle name="40% - Accent1 15 2 3 3 2" xfId="20920" xr:uid="{C02F25D6-45E0-40DE-98ED-58213DA707EA}"/>
    <cellStyle name="40% - Accent1 15 2 3 3 3" xfId="34023" xr:uid="{CF1A69D1-CCE1-4468-A6BB-BE23D172A680}"/>
    <cellStyle name="40% - Accent1 15 2 3 4" xfId="17065" xr:uid="{05F2A462-98BD-438A-8C74-23707D8A4B65}"/>
    <cellStyle name="40% - Accent1 15 2 3 5" xfId="27914" xr:uid="{2222E0C0-0901-4BE8-B9BD-F605CCC96B9D}"/>
    <cellStyle name="40% - Accent1 15 2 3 6" xfId="32786" xr:uid="{B4013B84-500C-4883-9D2C-DC01EA4CAEDF}"/>
    <cellStyle name="40% - Accent1 15 2 3 7" xfId="43188" xr:uid="{8B04D32C-B325-407A-8451-425FFFD6C28A}"/>
    <cellStyle name="40% - Accent1 15 2 4" xfId="9779" xr:uid="{F3D13A8D-7FC4-465A-BE9B-1FB6BAF3BFCB}"/>
    <cellStyle name="40% - Accent1 15 2 4 2" xfId="20921" xr:uid="{EC4C2D71-968E-41AE-BFD8-FA957A0D4A87}"/>
    <cellStyle name="40% - Accent1 15 2 4 3" xfId="35995" xr:uid="{26A6A6E7-6CA1-4F21-88CD-461DAA948998}"/>
    <cellStyle name="40% - Accent1 15 2 5" xfId="14009" xr:uid="{2D2AD28C-7E08-48C3-845C-5D2E1B1C4031}"/>
    <cellStyle name="40% - Accent1 15 2 6" xfId="24858" xr:uid="{EE30C18D-4445-4219-B858-1EB50BECFBFE}"/>
    <cellStyle name="40% - Accent1 15 2 7" xfId="31008" xr:uid="{8B5BA16A-AF57-46B7-9B41-C8DE521D3389}"/>
    <cellStyle name="40% - Accent1 15 2 8" xfId="40132" xr:uid="{DB2DC858-2009-4A31-BBF3-0A6CF1442E7C}"/>
    <cellStyle name="40% - Accent1 15 3" xfId="2876" xr:uid="{B9172DB5-507F-4742-9140-81BBE4479D7F}"/>
    <cellStyle name="40% - Accent1 15 3 2" xfId="6114" xr:uid="{1523FFBC-0D80-4891-8E8E-CDA37ADCA34C}"/>
    <cellStyle name="40% - Accent1 15 3 2 2" xfId="9780" xr:uid="{DD0CB6D6-23D7-4655-BE37-0583B4FCC5CF}"/>
    <cellStyle name="40% - Accent1 15 3 2 2 2" xfId="20922" xr:uid="{0F4CAF54-0FAD-4CF7-9FF6-1A79EC5A66A0}"/>
    <cellStyle name="40% - Accent1 15 3 2 2 3" xfId="38570" xr:uid="{066C1AB9-1676-457F-AFAF-A1A412724C79}"/>
    <cellStyle name="40% - Accent1 15 3 2 3" xfId="9781" xr:uid="{0716C1E9-C633-4417-BD2E-909EF02093B9}"/>
    <cellStyle name="40% - Accent1 15 3 2 3 2" xfId="20923" xr:uid="{64693EB2-2639-46C0-806B-9855FCBE0D62}"/>
    <cellStyle name="40% - Accent1 15 3 2 3 3" xfId="34603" xr:uid="{204D1AF4-894B-4AAE-A137-AED4F6E4C13C}"/>
    <cellStyle name="40% - Accent1 15 3 2 4" xfId="17552" xr:uid="{F88AEFBC-81EE-4627-8EB1-4E48F6A20754}"/>
    <cellStyle name="40% - Accent1 15 3 2 5" xfId="28401" xr:uid="{5E6F59C4-5A7E-4F13-97BB-E5FD82D99151}"/>
    <cellStyle name="40% - Accent1 15 3 2 6" xfId="32788" xr:uid="{EA0576DF-C88A-4942-9FA9-F509C63F6B3C}"/>
    <cellStyle name="40% - Accent1 15 3 2 7" xfId="43675" xr:uid="{5662DA9A-EC43-4281-8F09-AFA250B8934C}"/>
    <cellStyle name="40% - Accent1 15 3 3" xfId="9782" xr:uid="{13AF03F3-7746-4CEA-9CC9-4E8BB9A35D75}"/>
    <cellStyle name="40% - Accent1 15 3 3 2" xfId="20924" xr:uid="{28D5182E-E2DD-4F30-B14E-37A801CD52CB}"/>
    <cellStyle name="40% - Accent1 15 3 3 3" xfId="36589" xr:uid="{FEFFBDAD-06CB-4BA2-92F5-B54A683355B6}"/>
    <cellStyle name="40% - Accent1 15 3 4" xfId="14496" xr:uid="{A89F37EA-500D-4BF3-9663-30C3AD03AF7E}"/>
    <cellStyle name="40% - Accent1 15 3 5" xfId="25345" xr:uid="{184AD26A-EF0F-4ECB-B00A-A0B2C98C3047}"/>
    <cellStyle name="40% - Accent1 15 3 6" xfId="31495" xr:uid="{D821C1C9-6ADA-479B-A4D5-6A6D32D72F15}"/>
    <cellStyle name="40% - Accent1 15 3 7" xfId="40619" xr:uid="{ED93FDF5-5A97-4ECF-8683-E83F6C5EB5E4}"/>
    <cellStyle name="40% - Accent1 15 4" xfId="3857" xr:uid="{0EF0C863-498E-4353-AC8B-030063C29793}"/>
    <cellStyle name="40% - Accent1 15 4 2" xfId="7096" xr:uid="{9B261B06-4E1A-4E18-8992-4A5CAB7BC177}"/>
    <cellStyle name="40% - Accent1 15 4 2 2" xfId="18534" xr:uid="{389A2891-7F66-4D09-9CC1-87C9F8937A85}"/>
    <cellStyle name="40% - Accent1 15 4 2 3" xfId="29383" xr:uid="{6F878621-BFF7-476B-B764-14AC9A480CE0}"/>
    <cellStyle name="40% - Accent1 15 4 2 4" xfId="37706" xr:uid="{4E17D69C-8644-47A3-8BD4-2A6ACE1EBE94}"/>
    <cellStyle name="40% - Accent1 15 4 2 5" xfId="44657" xr:uid="{17307C58-96E5-403D-8A1F-8ACEC3C9754E}"/>
    <cellStyle name="40% - Accent1 15 4 3" xfId="9783" xr:uid="{E1EB53B4-B2C9-46E1-9B7F-E82DDDAE6A8B}"/>
    <cellStyle name="40% - Accent1 15 4 3 2" xfId="20925" xr:uid="{FE5025D4-FCB3-4FDE-A402-FB62F1DC0F6F}"/>
    <cellStyle name="40% - Accent1 15 4 3 3" xfId="33873" xr:uid="{BACED13A-E912-4C65-87B6-DC4325C24B6E}"/>
    <cellStyle name="40% - Accent1 15 4 4" xfId="15478" xr:uid="{0A7600E0-A091-4C28-911A-4EBEAA207D49}"/>
    <cellStyle name="40% - Accent1 15 4 5" xfId="26327" xr:uid="{9E5B40EF-FE0D-414D-863B-47973A9725D8}"/>
    <cellStyle name="40% - Accent1 15 4 6" xfId="32789" xr:uid="{E36AE32C-BB55-4FFA-B9B9-F73BA4D6CDEC}"/>
    <cellStyle name="40% - Accent1 15 4 7" xfId="41601" xr:uid="{6EA056CF-1B9B-487C-9FC8-5C9C41A4D910}"/>
    <cellStyle name="40% - Accent1 15 5" xfId="4405" xr:uid="{6B673831-654E-4769-8A88-D8A7797A0073}"/>
    <cellStyle name="40% - Accent1 15 5 2" xfId="7461" xr:uid="{CF40B0C4-4721-40E3-AE06-F4DCD70FDC9A}"/>
    <cellStyle name="40% - Accent1 15 5 2 2" xfId="18899" xr:uid="{07BEEBF2-C8E7-4857-91D9-8BBF907D1EF3}"/>
    <cellStyle name="40% - Accent1 15 5 2 3" xfId="29748" xr:uid="{53C9C5D2-365E-4825-AC83-507116854C6B}"/>
    <cellStyle name="40% - Accent1 15 5 2 4" xfId="35724" xr:uid="{C7752576-E01C-4DB3-87A0-D8219B8304AC}"/>
    <cellStyle name="40% - Accent1 15 5 2 5" xfId="45022" xr:uid="{B1E17F27-A60A-4139-83AB-810164B916D9}"/>
    <cellStyle name="40% - Accent1 15 5 3" xfId="15843" xr:uid="{A6F2FA32-EB71-4486-B305-90523F73774E}"/>
    <cellStyle name="40% - Accent1 15 5 4" xfId="26692" xr:uid="{ED19CF7D-B46F-4FB2-B067-B4E188247E10}"/>
    <cellStyle name="40% - Accent1 15 5 5" xfId="32785" xr:uid="{7D216DFE-9B85-4ED9-88F7-68EBC30AB33E}"/>
    <cellStyle name="40% - Accent1 15 5 6" xfId="41966" xr:uid="{84DF6D0F-1593-4F8C-8A86-B04DCC90EDE6}"/>
    <cellStyle name="40% - Accent1 15 6" xfId="4767" xr:uid="{38CC10D4-DA01-4F3A-A478-A6450E1C31A8}"/>
    <cellStyle name="40% - Accent1 15 6 2" xfId="7823" xr:uid="{98DB2C8C-FCE6-4258-925A-FC08B51F3461}"/>
    <cellStyle name="40% - Accent1 15 6 2 2" xfId="19261" xr:uid="{2016D714-4F3D-41E2-AD53-AC4105A2AE24}"/>
    <cellStyle name="40% - Accent1 15 6 2 3" xfId="30110" xr:uid="{8E147C33-0255-4724-BBFE-16A1651FA42E}"/>
    <cellStyle name="40% - Accent1 15 6 2 4" xfId="45384" xr:uid="{814AE25F-8761-4FF0-AEEE-C97CFFF977DC}"/>
    <cellStyle name="40% - Accent1 15 6 3" xfId="16205" xr:uid="{826C3601-84C4-4CF4-B35F-1A4C285F0C7E}"/>
    <cellStyle name="40% - Accent1 15 6 4" xfId="27054" xr:uid="{A19A9A82-D15C-40E8-9A2A-13B76B05082C}"/>
    <cellStyle name="40% - Accent1 15 6 5" xfId="42328" xr:uid="{708CCD16-3D8A-43DB-AB64-AB775F711C46}"/>
    <cellStyle name="40% - Accent1 15 7" xfId="5134" xr:uid="{53B55560-B9D4-405C-B2E9-A2F66E2E00B4}"/>
    <cellStyle name="40% - Accent1 15 7 2" xfId="16572" xr:uid="{3EB118ED-4904-42DC-BF13-0839B979F18B}"/>
    <cellStyle name="40% - Accent1 15 7 3" xfId="27421" xr:uid="{1C425AD1-715B-4E43-8E12-0116C3B671AA}"/>
    <cellStyle name="40% - Accent1 15 7 4" xfId="42695" xr:uid="{0C8D910E-C611-4E6B-B900-A2A3B2F0D40B}"/>
    <cellStyle name="40% - Accent1 15 8" xfId="13516" xr:uid="{94B3CCFD-4330-43A3-88E4-9E248B211E20}"/>
    <cellStyle name="40% - Accent1 15 9" xfId="24365" xr:uid="{E502FD6E-F30E-4C18-9491-FF401C4BDAD9}"/>
    <cellStyle name="40% - Accent1 16" xfId="330" xr:uid="{D984D0B6-9318-4A6B-9831-49C3B3C242EE}"/>
    <cellStyle name="40% - Accent1 16 10" xfId="30566" xr:uid="{31F45070-94B6-4C9A-9F4C-F512DD0EC2C9}"/>
    <cellStyle name="40% - Accent1 16 11" xfId="39640" xr:uid="{A3CDC907-4291-43B9-A5B1-C970D7FC6514}"/>
    <cellStyle name="40% - Accent1 16 2" xfId="2389" xr:uid="{2FE695A7-E40E-4AD0-B5C0-8807541511AC}"/>
    <cellStyle name="40% - Accent1 16 2 2" xfId="3370" xr:uid="{0E0E13D6-F651-4547-BCD5-9E66113277EF}"/>
    <cellStyle name="40% - Accent1 16 2 2 2" xfId="6608" xr:uid="{EADB581D-F432-44C8-BC0A-6EC1A45471EF}"/>
    <cellStyle name="40% - Accent1 16 2 2 2 2" xfId="9784" xr:uid="{FD627B0E-2DF2-4D1A-8A25-371CEA1D5016}"/>
    <cellStyle name="40% - Accent1 16 2 2 2 2 2" xfId="20926" xr:uid="{E9E9964E-2F21-4EB9-A660-6A79A2079534}"/>
    <cellStyle name="40% - Accent1 16 2 2 2 2 3" xfId="38571" xr:uid="{CB34DF65-5C86-4A4F-8520-35024CB27B52}"/>
    <cellStyle name="40% - Accent1 16 2 2 2 3" xfId="9785" xr:uid="{764E8A2F-7029-4785-9887-0F4A2A7425EA}"/>
    <cellStyle name="40% - Accent1 16 2 2 2 3 2" xfId="20927" xr:uid="{303C48CB-134C-4CBB-B22A-1A573D6D35AE}"/>
    <cellStyle name="40% - Accent1 16 2 2 2 3 3" xfId="34604" xr:uid="{F88AC5EC-F17E-44F4-86BF-FE84DAE4C624}"/>
    <cellStyle name="40% - Accent1 16 2 2 2 4" xfId="18046" xr:uid="{DDDDA96D-1F09-42A6-B5E5-D15A5A8D164F}"/>
    <cellStyle name="40% - Accent1 16 2 2 2 5" xfId="28895" xr:uid="{B80D0A5C-F9F4-409E-A2E9-1D6BE5F0C7FA}"/>
    <cellStyle name="40% - Accent1 16 2 2 2 6" xfId="32792" xr:uid="{24F98743-1194-42B1-89FF-3E525B15EEA3}"/>
    <cellStyle name="40% - Accent1 16 2 2 2 7" xfId="44169" xr:uid="{9FF1A23B-A21C-4F99-A325-30B32393D0B3}"/>
    <cellStyle name="40% - Accent1 16 2 2 3" xfId="9786" xr:uid="{6C8E5A33-60B5-4565-B360-E198952AEC4E}"/>
    <cellStyle name="40% - Accent1 16 2 2 3 2" xfId="20928" xr:uid="{594B873B-BEBF-456D-9E16-1601FEB4039C}"/>
    <cellStyle name="40% - Accent1 16 2 2 3 3" xfId="36590" xr:uid="{7FD6DD01-800F-40D7-AC34-BB2554EB1F8C}"/>
    <cellStyle name="40% - Accent1 16 2 2 4" xfId="14990" xr:uid="{8A7AA423-A923-4FC6-B0F0-66C6D14981AA}"/>
    <cellStyle name="40% - Accent1 16 2 2 5" xfId="25839" xr:uid="{0ACE5B12-7EB3-4D9F-882F-ED60154E2DA2}"/>
    <cellStyle name="40% - Accent1 16 2 2 6" xfId="31989" xr:uid="{6BDF8C8F-E31E-4F6B-B67D-46B3787DC6A6}"/>
    <cellStyle name="40% - Accent1 16 2 2 7" xfId="41113" xr:uid="{FEEFC256-42B7-40A6-91C6-B4444DFACD14}"/>
    <cellStyle name="40% - Accent1 16 2 3" xfId="5628" xr:uid="{3752C71A-8A2B-42E3-BC5C-5B690F06BBBF}"/>
    <cellStyle name="40% - Accent1 16 2 3 2" xfId="9787" xr:uid="{EF0A3889-F496-42BF-A788-BEE44EDCECC1}"/>
    <cellStyle name="40% - Accent1 16 2 3 2 2" xfId="20929" xr:uid="{00D22D9F-347D-422B-8E58-FAE88A065C3B}"/>
    <cellStyle name="40% - Accent1 16 2 3 2 3" xfId="37979" xr:uid="{E22881FC-BDD9-4A8D-85C2-E1DC63B6EE5F}"/>
    <cellStyle name="40% - Accent1 16 2 3 3" xfId="9788" xr:uid="{5ECBE8DD-7185-483F-BB08-654BE179E229}"/>
    <cellStyle name="40% - Accent1 16 2 3 3 2" xfId="20930" xr:uid="{1008AF55-FC57-4F73-AA8E-66D4EAC00E78}"/>
    <cellStyle name="40% - Accent1 16 2 3 3 3" xfId="34024" xr:uid="{FEDE1A9D-C3C3-457E-B79E-3F3A446BDC6A}"/>
    <cellStyle name="40% - Accent1 16 2 3 4" xfId="17066" xr:uid="{259A47FD-AA9F-4D90-A7DC-873054C3D084}"/>
    <cellStyle name="40% - Accent1 16 2 3 5" xfId="27915" xr:uid="{5E6A8024-A8BD-4934-A9A6-7D9F26DFEAA7}"/>
    <cellStyle name="40% - Accent1 16 2 3 6" xfId="32791" xr:uid="{783E76E8-62AD-4985-819F-8F19FCEC975B}"/>
    <cellStyle name="40% - Accent1 16 2 3 7" xfId="43189" xr:uid="{AA9BC2B7-53A3-4722-87BE-DFA2F56B79B9}"/>
    <cellStyle name="40% - Accent1 16 2 4" xfId="9789" xr:uid="{9A32E94D-B02F-41A0-B936-EE0605B0389D}"/>
    <cellStyle name="40% - Accent1 16 2 4 2" xfId="20931" xr:uid="{B33CE3F4-CA92-4222-ACFE-092B29DC9933}"/>
    <cellStyle name="40% - Accent1 16 2 4 3" xfId="35996" xr:uid="{7017F751-4009-4488-99BC-584C24FBF5A4}"/>
    <cellStyle name="40% - Accent1 16 2 5" xfId="14010" xr:uid="{D9DD88FA-4CE6-4D70-9908-F459D3AA7943}"/>
    <cellStyle name="40% - Accent1 16 2 6" xfId="24859" xr:uid="{F333F8ED-CDBE-407B-B26F-7B3AB76250DA}"/>
    <cellStyle name="40% - Accent1 16 2 7" xfId="31009" xr:uid="{B0A09BEB-B980-406A-9662-37E00D8B844F}"/>
    <cellStyle name="40% - Accent1 16 2 8" xfId="40133" xr:uid="{7AB98042-7D50-45F1-86C6-81C929DE733B}"/>
    <cellStyle name="40% - Accent1 16 3" xfId="2877" xr:uid="{3E4E56CE-ADF6-4133-9BD2-61F65FD24F96}"/>
    <cellStyle name="40% - Accent1 16 3 2" xfId="6115" xr:uid="{2CC443D2-2D0B-4DAD-B87B-4F1CA5EC7959}"/>
    <cellStyle name="40% - Accent1 16 3 2 2" xfId="9790" xr:uid="{B220000C-65CD-4D45-9504-997F351DA538}"/>
    <cellStyle name="40% - Accent1 16 3 2 2 2" xfId="20932" xr:uid="{DA5E8278-87A2-403F-8AFE-AED44055398C}"/>
    <cellStyle name="40% - Accent1 16 3 2 2 3" xfId="38572" xr:uid="{56563D21-0556-42F8-8D6D-980C69E0DF1D}"/>
    <cellStyle name="40% - Accent1 16 3 2 3" xfId="9791" xr:uid="{81B169BF-991A-4657-94AA-2DB8A99ADCBA}"/>
    <cellStyle name="40% - Accent1 16 3 2 3 2" xfId="20933" xr:uid="{96DDCEAA-8CBF-44AE-84C3-BF904059502D}"/>
    <cellStyle name="40% - Accent1 16 3 2 3 3" xfId="34605" xr:uid="{B732A35D-4ED1-42DD-8F88-823B65D8B1A2}"/>
    <cellStyle name="40% - Accent1 16 3 2 4" xfId="17553" xr:uid="{6739AC46-9AD4-4F7B-BD07-453B8DE89F21}"/>
    <cellStyle name="40% - Accent1 16 3 2 5" xfId="28402" xr:uid="{3ED44936-4306-4C9D-9757-DF80D5DC3C0D}"/>
    <cellStyle name="40% - Accent1 16 3 2 6" xfId="32793" xr:uid="{D88FEC0B-8587-43A7-86A2-0CD1AB41ACB0}"/>
    <cellStyle name="40% - Accent1 16 3 2 7" xfId="43676" xr:uid="{FBA92CBC-7BF0-4C57-B85C-0391F593F5A4}"/>
    <cellStyle name="40% - Accent1 16 3 3" xfId="9792" xr:uid="{7E1414F4-1B05-41E4-AC63-1E7182AB6690}"/>
    <cellStyle name="40% - Accent1 16 3 3 2" xfId="20934" xr:uid="{EC2B4FFE-B60F-4FEC-B5F7-ED579AB5D3AC}"/>
    <cellStyle name="40% - Accent1 16 3 3 3" xfId="36591" xr:uid="{D430A2B6-BADC-427A-809C-302500801926}"/>
    <cellStyle name="40% - Accent1 16 3 4" xfId="14497" xr:uid="{BB5BD8D8-7F9D-4D00-AFF8-ADF060E97ABC}"/>
    <cellStyle name="40% - Accent1 16 3 5" xfId="25346" xr:uid="{9B01AE5F-052D-4A43-A83C-7B9C4684512C}"/>
    <cellStyle name="40% - Accent1 16 3 6" xfId="31496" xr:uid="{1026EE00-2939-4BD4-AF10-F7CAA0388AB0}"/>
    <cellStyle name="40% - Accent1 16 3 7" xfId="40620" xr:uid="{BC4B5FF7-3AFC-4803-AECD-BD83AA4CACC6}"/>
    <cellStyle name="40% - Accent1 16 4" xfId="3858" xr:uid="{19FDDF00-6388-4CD5-B1EC-03F80EB56CE0}"/>
    <cellStyle name="40% - Accent1 16 4 2" xfId="7097" xr:uid="{9821B9E0-5809-423E-A1E6-D41C88A15945}"/>
    <cellStyle name="40% - Accent1 16 4 2 2" xfId="18535" xr:uid="{DEB37CDB-C122-4747-94A4-FBF76F6E08A5}"/>
    <cellStyle name="40% - Accent1 16 4 2 3" xfId="29384" xr:uid="{6EA3373E-80FA-4008-9DC7-E627AB3FBE4E}"/>
    <cellStyle name="40% - Accent1 16 4 2 4" xfId="37707" xr:uid="{C5E32A57-0F55-4FEF-AE71-3E70F2EE897B}"/>
    <cellStyle name="40% - Accent1 16 4 2 5" xfId="44658" xr:uid="{F802B316-247A-4541-93E6-C5748A6F0044}"/>
    <cellStyle name="40% - Accent1 16 4 3" xfId="9793" xr:uid="{09A70E96-320B-419F-90C1-86CAB5EBFA5D}"/>
    <cellStyle name="40% - Accent1 16 4 3 2" xfId="20935" xr:uid="{9EF1BD7E-6B9D-4D07-8471-F167BA09C34B}"/>
    <cellStyle name="40% - Accent1 16 4 3 3" xfId="33874" xr:uid="{9C8F1F45-682C-4CAA-9293-5061F5FCD2A3}"/>
    <cellStyle name="40% - Accent1 16 4 4" xfId="15479" xr:uid="{226D7870-9D13-47B6-9503-401E798C40C6}"/>
    <cellStyle name="40% - Accent1 16 4 5" xfId="26328" xr:uid="{C2B3BC06-E40B-482A-A3C8-F2595EC64CA3}"/>
    <cellStyle name="40% - Accent1 16 4 6" xfId="32794" xr:uid="{F38B793D-3D1E-43B8-82D5-982374249DB3}"/>
    <cellStyle name="40% - Accent1 16 4 7" xfId="41602" xr:uid="{ECC6BCAB-3B2C-4659-B80F-AA2CA5D1C57A}"/>
    <cellStyle name="40% - Accent1 16 5" xfId="4406" xr:uid="{E839B133-1F5F-47DF-8872-00739B810532}"/>
    <cellStyle name="40% - Accent1 16 5 2" xfId="7462" xr:uid="{95529627-7E50-443F-B2E5-2E60299D5CA9}"/>
    <cellStyle name="40% - Accent1 16 5 2 2" xfId="18900" xr:uid="{342146B0-5AF3-4386-ACF6-B1148ED997C2}"/>
    <cellStyle name="40% - Accent1 16 5 2 3" xfId="29749" xr:uid="{434216F5-EF82-4C91-B4EC-D14BAAA1110B}"/>
    <cellStyle name="40% - Accent1 16 5 2 4" xfId="35725" xr:uid="{1F84EC31-67B1-4B73-A56A-A22824A6B6E2}"/>
    <cellStyle name="40% - Accent1 16 5 2 5" xfId="45023" xr:uid="{25EAB14A-8703-4233-A18E-7E36415A0D75}"/>
    <cellStyle name="40% - Accent1 16 5 3" xfId="15844" xr:uid="{17212110-7ED9-45E6-9531-EDEE35A687E9}"/>
    <cellStyle name="40% - Accent1 16 5 4" xfId="26693" xr:uid="{A97303FD-9F52-48A3-84E2-6C15D9142AA4}"/>
    <cellStyle name="40% - Accent1 16 5 5" xfId="32790" xr:uid="{295D641A-E9C3-471E-AAA2-0D91699B3243}"/>
    <cellStyle name="40% - Accent1 16 5 6" xfId="41967" xr:uid="{5BC4D5D9-00B7-44BD-B4CD-C87ABF2D73CE}"/>
    <cellStyle name="40% - Accent1 16 6" xfId="4768" xr:uid="{0C1FF8AE-2043-4716-AAA7-48A9D8EDD410}"/>
    <cellStyle name="40% - Accent1 16 6 2" xfId="7824" xr:uid="{9F44E419-B67C-4764-B060-F89CB59107CE}"/>
    <cellStyle name="40% - Accent1 16 6 2 2" xfId="19262" xr:uid="{1E9E2FE9-2AE9-459C-AAE9-6A0CED406BEB}"/>
    <cellStyle name="40% - Accent1 16 6 2 3" xfId="30111" xr:uid="{CC3AAF9E-8B12-4D64-9251-28C1ADC462F4}"/>
    <cellStyle name="40% - Accent1 16 6 2 4" xfId="45385" xr:uid="{582E867B-0895-4065-83FA-B438C3119441}"/>
    <cellStyle name="40% - Accent1 16 6 3" xfId="16206" xr:uid="{B8076E1E-77EA-46DD-8D2C-E89B1B3A1BF3}"/>
    <cellStyle name="40% - Accent1 16 6 4" xfId="27055" xr:uid="{DB19BA9C-9A90-404D-88D6-3F53130D8CED}"/>
    <cellStyle name="40% - Accent1 16 6 5" xfId="42329" xr:uid="{2B7A492F-81C1-45EB-AC45-669DE82C640A}"/>
    <cellStyle name="40% - Accent1 16 7" xfId="5135" xr:uid="{92476CB6-D802-498B-BF75-8F57CE3676B1}"/>
    <cellStyle name="40% - Accent1 16 7 2" xfId="16573" xr:uid="{11421E20-7FD6-4095-86DA-A898F1287EBB}"/>
    <cellStyle name="40% - Accent1 16 7 3" xfId="27422" xr:uid="{A0E5A6EA-4189-4DF6-94D1-5F6B2F1DF5C4}"/>
    <cellStyle name="40% - Accent1 16 7 4" xfId="42696" xr:uid="{C1F8C9A5-0622-49FE-8A42-859AD2E9DB95}"/>
    <cellStyle name="40% - Accent1 16 8" xfId="13517" xr:uid="{11DB533B-724A-42B7-B577-292F9BD2DD98}"/>
    <cellStyle name="40% - Accent1 16 9" xfId="24366" xr:uid="{C40A6EE6-5FD9-4D5F-8894-8938A3CD5024}"/>
    <cellStyle name="40% - Accent1 17" xfId="1453" xr:uid="{2C033CDB-3DDD-4950-9F30-525A35249A11}"/>
    <cellStyle name="40% - Accent1 18" xfId="1454" xr:uid="{F978A058-2A30-409A-8264-CAA4B93C5211}"/>
    <cellStyle name="40% - Accent1 19" xfId="1455" xr:uid="{3D67C4FA-B8D9-4B57-8669-3C5D02F945FF}"/>
    <cellStyle name="40% - Accent1 2" xfId="331" xr:uid="{D7DD3056-A71B-4695-A9CA-81A8B57C7BEF}"/>
    <cellStyle name="40% - Accent1 2 10" xfId="4769" xr:uid="{A7914301-5CC4-4052-831E-130CD31A8580}"/>
    <cellStyle name="40% - Accent1 2 10 2" xfId="7825" xr:uid="{F9FE3649-E15C-4780-B4ED-9385A2C8D22E}"/>
    <cellStyle name="40% - Accent1 2 10 2 2" xfId="19263" xr:uid="{0AB074E5-418E-4431-9FDA-A25648FCE2DE}"/>
    <cellStyle name="40% - Accent1 2 10 2 3" xfId="30112" xr:uid="{AAB55FBF-B888-4B98-A73A-4C16DD5ECCE3}"/>
    <cellStyle name="40% - Accent1 2 10 2 4" xfId="45386" xr:uid="{6D26D2FD-53DF-425C-97DA-E4746EA49232}"/>
    <cellStyle name="40% - Accent1 2 10 3" xfId="16207" xr:uid="{524962CD-28A5-4C7F-A843-73BF2C70A13C}"/>
    <cellStyle name="40% - Accent1 2 10 4" xfId="27056" xr:uid="{945761BB-9116-4FEB-9D11-899C2B3D7752}"/>
    <cellStyle name="40% - Accent1 2 10 5" xfId="42330" xr:uid="{825DED7C-4354-4729-A495-5B5BAF34CC1B}"/>
    <cellStyle name="40% - Accent1 2 11" xfId="5136" xr:uid="{0CE0B808-57DF-47DF-86E1-808B765F90D9}"/>
    <cellStyle name="40% - Accent1 2 11 2" xfId="16574" xr:uid="{739A9223-07C4-40AA-AAC8-57EF68ED9681}"/>
    <cellStyle name="40% - Accent1 2 11 3" xfId="27423" xr:uid="{8F0E4390-CB4C-47B4-A681-F20AC596AC57}"/>
    <cellStyle name="40% - Accent1 2 11 4" xfId="42697" xr:uid="{8310FA7A-68B7-4AC4-BD45-1E6D241FCF05}"/>
    <cellStyle name="40% - Accent1 2 12" xfId="8396" xr:uid="{13A3E8E7-3298-4EBE-9A1A-B3E8F90CA76A}"/>
    <cellStyle name="40% - Accent1 2 12 2" xfId="19568" xr:uid="{14EBF650-4562-41C4-8D29-4A305608B2C6}"/>
    <cellStyle name="40% - Accent1 2 13" xfId="13518" xr:uid="{A459C2AA-BA68-411A-B170-547303079095}"/>
    <cellStyle name="40% - Accent1 2 14" xfId="24367" xr:uid="{598CC283-9D52-482B-89C5-5BB918D514C6}"/>
    <cellStyle name="40% - Accent1 2 15" xfId="30437" xr:uid="{D8B5D3F3-15A1-4ECC-BA6F-72D9447861D9}"/>
    <cellStyle name="40% - Accent1 2 16" xfId="39641" xr:uid="{DAFF1110-E4CF-49E8-B1E5-DD5A5CD52B21}"/>
    <cellStyle name="40% - Accent1 2 2" xfId="1456" xr:uid="{0F62D3BA-DEF8-4252-ACB6-7B07E9F5F6B6}"/>
    <cellStyle name="40% - Accent1 2 2 2" xfId="8475" xr:uid="{B16AFF77-AFC2-4A50-A45F-CDBFA42CE59A}"/>
    <cellStyle name="40% - Accent1 2 2 2 2" xfId="8555" xr:uid="{FC3C7D3A-516C-4482-A7EB-6A0EA2880142}"/>
    <cellStyle name="40% - Accent1 2 2 2 2 2" xfId="8714" xr:uid="{6F426E92-A606-4127-AA76-3C8E496EE284}"/>
    <cellStyle name="40% - Accent1 2 2 2 2 2 2" xfId="19858" xr:uid="{740BE821-BEED-4FF4-AAB5-115036671509}"/>
    <cellStyle name="40% - Accent1 2 2 2 2 3" xfId="8912" xr:uid="{0118D76E-A94E-4CAB-9798-1EE24052AEFD}"/>
    <cellStyle name="40% - Accent1 2 2 2 2 3 2" xfId="20056" xr:uid="{496D6797-63EE-4067-89B5-E4D27425E331}"/>
    <cellStyle name="40% - Accent1 2 2 2 2 4" xfId="19700" xr:uid="{246EEE05-33FC-4D6D-A1D6-61CEA897C9A0}"/>
    <cellStyle name="40% - Accent1 2 2 2 3" xfId="8635" xr:uid="{CEC5371A-8464-4F98-8263-67ECD4937115}"/>
    <cellStyle name="40% - Accent1 2 2 2 3 2" xfId="19779" xr:uid="{BABA03D9-52DF-48F8-B88D-1B14BFD4046B}"/>
    <cellStyle name="40% - Accent1 2 2 2 4" xfId="8833" xr:uid="{F93F169D-39CC-461F-B802-F581D5568AFF}"/>
    <cellStyle name="40% - Accent1 2 2 2 4 2" xfId="19977" xr:uid="{6122CF9B-8AF9-45DA-BC26-A3E4C620F8E9}"/>
    <cellStyle name="40% - Accent1 2 2 2 5" xfId="19621" xr:uid="{96BECF12-1645-4CC4-A761-8806DB50FC28}"/>
    <cellStyle name="40% - Accent1 2 2 3" xfId="8514" xr:uid="{603AD3AA-A2E9-4E84-BAAC-2906A5B97D39}"/>
    <cellStyle name="40% - Accent1 2 2 3 2" xfId="8674" xr:uid="{8C3DDE6B-FEC4-4D31-B047-4C94834C27AB}"/>
    <cellStyle name="40% - Accent1 2 2 3 2 2" xfId="19818" xr:uid="{35886180-36BF-4F2E-90F4-8F5B40711E95}"/>
    <cellStyle name="40% - Accent1 2 2 3 3" xfId="8872" xr:uid="{401DCA42-A6A2-4BD3-8458-54233338BCB6}"/>
    <cellStyle name="40% - Accent1 2 2 3 3 2" xfId="20016" xr:uid="{4CE86EB0-82D7-401E-B912-48A101B7CBE3}"/>
    <cellStyle name="40% - Accent1 2 2 3 4" xfId="19660" xr:uid="{8E1D3791-200B-400B-A4AD-9906D5E0D8DE}"/>
    <cellStyle name="40% - Accent1 2 2 4" xfId="8753" xr:uid="{265B4357-6FD8-4021-BADE-8D082685E2EB}"/>
    <cellStyle name="40% - Accent1 2 2 4 2" xfId="8951" xr:uid="{0E746095-852E-4BD1-A123-FA5BC5DEC0E7}"/>
    <cellStyle name="40% - Accent1 2 2 4 2 2" xfId="20095" xr:uid="{BD8D1DB9-1338-4D42-AE71-B93879881AC8}"/>
    <cellStyle name="40% - Accent1 2 2 4 3" xfId="19897" xr:uid="{C4B654AC-0C1F-40B6-A252-7CF40BF9F746}"/>
    <cellStyle name="40% - Accent1 2 2 5" xfId="8594" xr:uid="{D124AEAE-2004-483B-B19A-EB2ACB195F4F}"/>
    <cellStyle name="40% - Accent1 2 2 5 2" xfId="19739" xr:uid="{7027EE5C-759A-446E-A4CA-DC301BA08A01}"/>
    <cellStyle name="40% - Accent1 2 2 6" xfId="8792" xr:uid="{DF1EB229-1B6F-4C40-AAEE-A8804C7DDBF4}"/>
    <cellStyle name="40% - Accent1 2 2 6 2" xfId="19936" xr:uid="{612B27A7-8304-4607-ACDC-6C5857AFB2ED}"/>
    <cellStyle name="40% - Accent1 2 2 7" xfId="8434" xr:uid="{547191E8-92AC-4F7C-99DB-B6CC675FCFAB}"/>
    <cellStyle name="40% - Accent1 2 2 7 2" xfId="19581" xr:uid="{109E34BB-78E4-4F50-A381-C748B3B88DBD}"/>
    <cellStyle name="40% - Accent1 2 3" xfId="1457" xr:uid="{9C259E05-F884-4C63-902F-4A81EBF74850}"/>
    <cellStyle name="40% - Accent1 2 3 2" xfId="8488" xr:uid="{F3386021-9DF3-4F67-97C1-57D699D07E8A}"/>
    <cellStyle name="40% - Accent1 2 3 2 2" xfId="8568" xr:uid="{D37110AC-34DA-4C92-987B-34D3FA0F9D88}"/>
    <cellStyle name="40% - Accent1 2 3 2 2 2" xfId="8727" xr:uid="{8416FB91-BB89-4E13-AF97-3333409DF687}"/>
    <cellStyle name="40% - Accent1 2 3 2 2 2 2" xfId="19871" xr:uid="{6608B30C-771F-4D7A-BDB8-465E2191B0E4}"/>
    <cellStyle name="40% - Accent1 2 3 2 2 3" xfId="8925" xr:uid="{E952E8C8-FA6E-44D5-960C-DC6980B5030A}"/>
    <cellStyle name="40% - Accent1 2 3 2 2 3 2" xfId="20069" xr:uid="{72658D0E-2FCA-42F1-9F41-8178FD3A7764}"/>
    <cellStyle name="40% - Accent1 2 3 2 2 4" xfId="19713" xr:uid="{EC40A844-5C6D-430E-9755-FF70AF0C9A42}"/>
    <cellStyle name="40% - Accent1 2 3 2 3" xfId="8648" xr:uid="{288AE6AE-D5B7-4307-BE22-08DE6A809208}"/>
    <cellStyle name="40% - Accent1 2 3 2 3 2" xfId="19792" xr:uid="{E9358BA9-7AE8-45A1-B3C9-B6414337CD01}"/>
    <cellStyle name="40% - Accent1 2 3 2 4" xfId="8846" xr:uid="{51EEB7B3-3318-4167-A3ED-D889A1FFFBF6}"/>
    <cellStyle name="40% - Accent1 2 3 2 4 2" xfId="19990" xr:uid="{B08F2B94-E9FE-4CEB-8232-7E1D7A2B8CB8}"/>
    <cellStyle name="40% - Accent1 2 3 2 5" xfId="19634" xr:uid="{3C6EE28D-9877-446E-B06F-AA5819D6FD5B}"/>
    <cellStyle name="40% - Accent1 2 3 3" xfId="8527" xr:uid="{FDD03CD9-5899-44FB-9C03-902D23431531}"/>
    <cellStyle name="40% - Accent1 2 3 3 2" xfId="8687" xr:uid="{C5B04B11-FB00-4E8A-9372-5BF14EAFC1E5}"/>
    <cellStyle name="40% - Accent1 2 3 3 2 2" xfId="19831" xr:uid="{DD5E3D6A-EB79-46C3-95E0-6491E1526502}"/>
    <cellStyle name="40% - Accent1 2 3 3 3" xfId="8885" xr:uid="{8B63D49C-8C27-4461-9BDF-06CDBBA1B27E}"/>
    <cellStyle name="40% - Accent1 2 3 3 3 2" xfId="20029" xr:uid="{58625420-9D03-4BBE-8BBE-E175C250D26F}"/>
    <cellStyle name="40% - Accent1 2 3 3 4" xfId="19673" xr:uid="{9964A38A-0CDD-4883-AFED-EC2A37541D55}"/>
    <cellStyle name="40% - Accent1 2 3 4" xfId="8766" xr:uid="{132D90F4-F2A2-443F-8AC9-1D2125AF1730}"/>
    <cellStyle name="40% - Accent1 2 3 4 2" xfId="8964" xr:uid="{02F4A435-BFF2-4700-BF44-48A1D642E7E4}"/>
    <cellStyle name="40% - Accent1 2 3 4 2 2" xfId="20108" xr:uid="{826E8320-26CC-4D78-9FE5-68456EF3B734}"/>
    <cellStyle name="40% - Accent1 2 3 4 3" xfId="19910" xr:uid="{777656BF-83E5-4237-A5BC-6F6FAA1F7CAD}"/>
    <cellStyle name="40% - Accent1 2 3 5" xfId="8607" xr:uid="{0268693C-405E-4250-9FF4-00D31D78975E}"/>
    <cellStyle name="40% - Accent1 2 3 5 2" xfId="19752" xr:uid="{C76EB2DD-261D-48A7-AA94-97BFE5336F4C}"/>
    <cellStyle name="40% - Accent1 2 3 6" xfId="8805" xr:uid="{DEB7567D-27D0-4F7C-B239-E9368D1BC0B4}"/>
    <cellStyle name="40% - Accent1 2 3 6 2" xfId="19949" xr:uid="{8D1F2111-E27D-41E6-886D-F3CA3C5135A7}"/>
    <cellStyle name="40% - Accent1 2 3 7" xfId="8447" xr:uid="{A404C56A-1E36-4B72-B99E-F77912FA6126}"/>
    <cellStyle name="40% - Accent1 2 3 7 2" xfId="19594" xr:uid="{EE14AF5A-0048-49B8-ACCC-138EA51CCDC9}"/>
    <cellStyle name="40% - Accent1 2 4" xfId="1458" xr:uid="{A812258D-0ECF-49EA-B625-ED6DC56BCD6D}"/>
    <cellStyle name="40% - Accent1 2 4 2" xfId="8542" xr:uid="{328F0482-DB54-4F05-92E9-2747925478C9}"/>
    <cellStyle name="40% - Accent1 2 4 2 2" xfId="8701" xr:uid="{416135E3-4BDB-49E0-BBDB-8862F3190571}"/>
    <cellStyle name="40% - Accent1 2 4 2 2 2" xfId="19845" xr:uid="{643B9573-AEAE-4771-88E4-4D34F954B10A}"/>
    <cellStyle name="40% - Accent1 2 4 2 3" xfId="8899" xr:uid="{07A848CC-F0FB-4A82-82DA-CF5D67CEC284}"/>
    <cellStyle name="40% - Accent1 2 4 2 3 2" xfId="20043" xr:uid="{A1F550C5-D926-4690-AA56-D6279BD19F30}"/>
    <cellStyle name="40% - Accent1 2 4 2 4" xfId="19687" xr:uid="{45E2ABE1-74D9-4AC5-8AE8-F562ECB47E83}"/>
    <cellStyle name="40% - Accent1 2 4 3" xfId="8622" xr:uid="{67CE6479-AE43-4897-8620-9AD860F290CE}"/>
    <cellStyle name="40% - Accent1 2 4 3 2" xfId="19766" xr:uid="{33A533C6-4736-4F24-97A0-23F45BFF7368}"/>
    <cellStyle name="40% - Accent1 2 4 4" xfId="8820" xr:uid="{36BEC791-BA44-4967-A323-889A21D722CC}"/>
    <cellStyle name="40% - Accent1 2 4 4 2" xfId="19964" xr:uid="{381933FB-26D0-40B9-A19A-346E25BF9D29}"/>
    <cellStyle name="40% - Accent1 2 4 5" xfId="8462" xr:uid="{8B704622-FFEF-485E-9688-896900921A0E}"/>
    <cellStyle name="40% - Accent1 2 4 5 2" xfId="19608" xr:uid="{41C1DFE5-CD5B-403A-B4D2-06534FC0F1BC}"/>
    <cellStyle name="40% - Accent1 2 5" xfId="1459" xr:uid="{B9198EC9-A300-42B5-8EB4-D179777A39EA}"/>
    <cellStyle name="40% - Accent1 2 5 2" xfId="8661" xr:uid="{B1EEC693-7733-494C-802E-4BCBB60BF503}"/>
    <cellStyle name="40% - Accent1 2 5 2 2" xfId="19805" xr:uid="{FAA47AD9-DE01-4DD0-AB8F-1539E29515AB}"/>
    <cellStyle name="40% - Accent1 2 5 3" xfId="8859" xr:uid="{33A5C210-42CF-4F4C-8CE4-F34E97A08684}"/>
    <cellStyle name="40% - Accent1 2 5 3 2" xfId="20003" xr:uid="{8C19EC03-5CA5-4A20-9AE8-CEC4129F8F70}"/>
    <cellStyle name="40% - Accent1 2 5 4" xfId="8501" xr:uid="{38D9C6A0-1BF0-4EE9-BCEB-7FF6ED0FA64E}"/>
    <cellStyle name="40% - Accent1 2 5 4 2" xfId="19647" xr:uid="{E6156198-7412-4E21-8935-3485BAA76E22}"/>
    <cellStyle name="40% - Accent1 2 6" xfId="2390" xr:uid="{7970FE64-ED42-4168-B644-D56CE6BEA2DF}"/>
    <cellStyle name="40% - Accent1 2 6 2" xfId="3371" xr:uid="{6146FE8D-DA5B-4182-A294-E5D698ECE7E3}"/>
    <cellStyle name="40% - Accent1 2 6 2 2" xfId="6609" xr:uid="{64D85961-59CB-4A12-A199-730B12058CEB}"/>
    <cellStyle name="40% - Accent1 2 6 2 2 2" xfId="9794" xr:uid="{9B2A188E-6E6B-4A6D-8DFF-34E2C75B995F}"/>
    <cellStyle name="40% - Accent1 2 6 2 2 2 2" xfId="20936" xr:uid="{40E8882B-79DB-4C6B-BDC0-2A53C19E9EC4}"/>
    <cellStyle name="40% - Accent1 2 6 2 2 2 3" xfId="38573" xr:uid="{C1397B4B-C3EC-49A5-B8ED-B59F8748DF49}"/>
    <cellStyle name="40% - Accent1 2 6 2 2 3" xfId="9795" xr:uid="{C7BF7876-477C-4B89-9107-169ED26E8AAE}"/>
    <cellStyle name="40% - Accent1 2 6 2 2 3 2" xfId="20937" xr:uid="{A8FBD296-7F7E-4B4C-ACCE-08F93131FBE2}"/>
    <cellStyle name="40% - Accent1 2 6 2 2 3 3" xfId="34606" xr:uid="{E4CD8384-25A8-4BC9-BB76-E6C61EB92D91}"/>
    <cellStyle name="40% - Accent1 2 6 2 2 4" xfId="18047" xr:uid="{55219107-0EA7-4B97-8F9D-FE0C24F489BE}"/>
    <cellStyle name="40% - Accent1 2 6 2 2 5" xfId="28896" xr:uid="{82F88D4E-E17C-4ED5-A245-E7FDF97060F6}"/>
    <cellStyle name="40% - Accent1 2 6 2 2 6" xfId="32797" xr:uid="{901B8056-8896-4138-8AF9-B165E2857CB1}"/>
    <cellStyle name="40% - Accent1 2 6 2 2 7" xfId="44170" xr:uid="{72733646-C5DB-4721-9DC0-374EE66D775E}"/>
    <cellStyle name="40% - Accent1 2 6 2 3" xfId="8938" xr:uid="{60A61823-B6D2-48B7-9C6D-CEAD08603202}"/>
    <cellStyle name="40% - Accent1 2 6 2 3 2" xfId="20082" xr:uid="{838515D5-9F8D-4E15-B03A-EBBF3083A38C}"/>
    <cellStyle name="40% - Accent1 2 6 2 3 3" xfId="36592" xr:uid="{06758605-C770-4A1D-BC8B-224CD467D788}"/>
    <cellStyle name="40% - Accent1 2 6 2 3 4" xfId="45715" xr:uid="{02A93462-AAE0-4882-8678-98D0CB225CBE}"/>
    <cellStyle name="40% - Accent1 2 6 2 4" xfId="14991" xr:uid="{B687D0C1-BA01-4194-853D-0E8C290D71B0}"/>
    <cellStyle name="40% - Accent1 2 6 2 5" xfId="25840" xr:uid="{AAC3B268-40D3-4A65-93F3-686D80FF43C8}"/>
    <cellStyle name="40% - Accent1 2 6 2 6" xfId="31990" xr:uid="{296481A4-4C10-46C1-A454-2B325819C37C}"/>
    <cellStyle name="40% - Accent1 2 6 2 7" xfId="41114" xr:uid="{312B8604-2019-426F-8F9A-D88B34F394B0}"/>
    <cellStyle name="40% - Accent1 2 6 3" xfId="5629" xr:uid="{A8CEA60D-4AE2-4D01-A724-115DEF710F9D}"/>
    <cellStyle name="40% - Accent1 2 6 3 2" xfId="9796" xr:uid="{2E4F042C-3BD4-4189-A471-FD0408EA4E56}"/>
    <cellStyle name="40% - Accent1 2 6 3 2 2" xfId="20938" xr:uid="{69CE7AE1-1775-4A32-ACE2-BE5ABFF433F0}"/>
    <cellStyle name="40% - Accent1 2 6 3 2 3" xfId="37980" xr:uid="{08771D87-4609-4084-9D69-D1E27BD9A2F1}"/>
    <cellStyle name="40% - Accent1 2 6 3 3" xfId="9797" xr:uid="{A57FA5FF-9EDC-4C48-9503-4A462068E33B}"/>
    <cellStyle name="40% - Accent1 2 6 3 3 2" xfId="20939" xr:uid="{3C4BC271-EEAE-45A6-A9CD-4CAC9185F8D1}"/>
    <cellStyle name="40% - Accent1 2 6 3 3 3" xfId="34025" xr:uid="{C4EB3C0A-8B06-4281-AC14-C8197818B834}"/>
    <cellStyle name="40% - Accent1 2 6 3 4" xfId="17067" xr:uid="{4729B26D-66F2-474F-A9BB-B561EC5E8B7E}"/>
    <cellStyle name="40% - Accent1 2 6 3 5" xfId="27916" xr:uid="{E6468332-EC4E-48C1-A8EB-2410D28B65EB}"/>
    <cellStyle name="40% - Accent1 2 6 3 6" xfId="32796" xr:uid="{7FB10937-B7CD-4783-98C6-EB385F168602}"/>
    <cellStyle name="40% - Accent1 2 6 3 7" xfId="43190" xr:uid="{A6DDC940-87C0-4B6D-8EEE-5E2DEFD362ED}"/>
    <cellStyle name="40% - Accent1 2 6 4" xfId="8740" xr:uid="{3842EB8A-1AAB-4B17-B7F6-7C9FAE3362FE}"/>
    <cellStyle name="40% - Accent1 2 6 4 2" xfId="19884" xr:uid="{08E9F7CE-E6A5-443C-8CED-4A0DC216BB44}"/>
    <cellStyle name="40% - Accent1 2 6 4 3" xfId="35997" xr:uid="{51E4B337-A291-4720-9D78-450BB773B369}"/>
    <cellStyle name="40% - Accent1 2 6 4 4" xfId="45716" xr:uid="{DDF3F313-DE80-4183-9D2A-380792385DBC}"/>
    <cellStyle name="40% - Accent1 2 6 5" xfId="14011" xr:uid="{D3254318-C3B4-4D79-9C68-1B36B0128BD0}"/>
    <cellStyle name="40% - Accent1 2 6 6" xfId="24860" xr:uid="{CC50AB6C-071D-440E-B80E-33A0855A279D}"/>
    <cellStyle name="40% - Accent1 2 6 7" xfId="31010" xr:uid="{85B045F5-7503-47B2-904C-98EA89C7CD56}"/>
    <cellStyle name="40% - Accent1 2 6 8" xfId="40134" xr:uid="{BC18BEE0-1E28-456D-A9E2-9603D5F6568C}"/>
    <cellStyle name="40% - Accent1 2 7" xfId="2878" xr:uid="{06381965-8C4F-429E-B6F6-02A0A2590BE3}"/>
    <cellStyle name="40% - Accent1 2 7 2" xfId="6116" xr:uid="{22713F9F-62DB-4385-8E51-785FD59A5C77}"/>
    <cellStyle name="40% - Accent1 2 7 2 2" xfId="9798" xr:uid="{4973491C-F05E-4E6B-9BC6-8BCA5E6C7D13}"/>
    <cellStyle name="40% - Accent1 2 7 2 2 2" xfId="20940" xr:uid="{E12FDD84-98AF-4D1C-A087-A92612BF6810}"/>
    <cellStyle name="40% - Accent1 2 7 2 2 3" xfId="38574" xr:uid="{710A504B-CD27-4971-9158-DE54275A41B2}"/>
    <cellStyle name="40% - Accent1 2 7 2 3" xfId="9799" xr:uid="{9530640A-BCD2-4D50-84F7-DD6A9F24328C}"/>
    <cellStyle name="40% - Accent1 2 7 2 3 2" xfId="20941" xr:uid="{91FEC303-E15F-4B24-A331-1DA145C9BCC5}"/>
    <cellStyle name="40% - Accent1 2 7 2 3 3" xfId="34607" xr:uid="{6767F5FB-2719-4169-889F-81AD45075923}"/>
    <cellStyle name="40% - Accent1 2 7 2 4" xfId="17554" xr:uid="{52CB9DB9-6B23-4B18-88B0-C43F4C6862CD}"/>
    <cellStyle name="40% - Accent1 2 7 2 5" xfId="28403" xr:uid="{F062DE2D-8BE5-4BC1-A8FB-302FC263718D}"/>
    <cellStyle name="40% - Accent1 2 7 2 6" xfId="32798" xr:uid="{C4552533-541F-410C-9E10-BE2482C1E56E}"/>
    <cellStyle name="40% - Accent1 2 7 2 7" xfId="43677" xr:uid="{0A8FDBB6-F577-4DFE-ADD8-F97C4AFB0D53}"/>
    <cellStyle name="40% - Accent1 2 7 3" xfId="8581" xr:uid="{466AFBCC-B134-47C0-ABA9-D6CCDB9818D4}"/>
    <cellStyle name="40% - Accent1 2 7 3 2" xfId="19726" xr:uid="{E9F6449F-DB19-4228-856D-31AF0FB12075}"/>
    <cellStyle name="40% - Accent1 2 7 3 3" xfId="36593" xr:uid="{21434964-A13D-4B09-AF6E-1B7F50ED826C}"/>
    <cellStyle name="40% - Accent1 2 7 3 4" xfId="45717" xr:uid="{A252175E-D569-49F6-B69F-F4B8D8702797}"/>
    <cellStyle name="40% - Accent1 2 7 4" xfId="14498" xr:uid="{7D881E6D-06CE-42F4-B368-F5C917C28DF9}"/>
    <cellStyle name="40% - Accent1 2 7 5" xfId="25347" xr:uid="{AA87014E-B7A9-48FA-8FFF-3643562A5380}"/>
    <cellStyle name="40% - Accent1 2 7 6" xfId="31497" xr:uid="{A47BD9A4-4E37-4E08-AEBA-C047A3643CB9}"/>
    <cellStyle name="40% - Accent1 2 7 7" xfId="40621" xr:uid="{DC7E9E59-A256-4AD5-ABD0-B12884D79BF3}"/>
    <cellStyle name="40% - Accent1 2 8" xfId="3859" xr:uid="{504E2BC6-15AD-40E0-9BDD-A265B7B88666}"/>
    <cellStyle name="40% - Accent1 2 8 2" xfId="7098" xr:uid="{E894A451-1DF7-4337-BD19-BF180E457D97}"/>
    <cellStyle name="40% - Accent1 2 8 2 2" xfId="18536" xr:uid="{B579ACDC-7840-47E0-9DED-66FAAFADECDE}"/>
    <cellStyle name="40% - Accent1 2 8 2 3" xfId="29385" xr:uid="{DEFA11EE-3815-45DE-ADFF-1E40DD48DF6A}"/>
    <cellStyle name="40% - Accent1 2 8 2 4" xfId="37571" xr:uid="{99CB1D59-EE67-40AE-84C8-7AED6DE76ABD}"/>
    <cellStyle name="40% - Accent1 2 8 2 5" xfId="44659" xr:uid="{210C88B6-EF3D-4FDE-8794-4FD963D2FE75}"/>
    <cellStyle name="40% - Accent1 2 8 3" xfId="8779" xr:uid="{101E59AF-A863-449D-88B9-673891C1DAFF}"/>
    <cellStyle name="40% - Accent1 2 8 3 2" xfId="19923" xr:uid="{22057FA0-868C-4A30-A472-7C31847F3101}"/>
    <cellStyle name="40% - Accent1 2 8 3 3" xfId="33785" xr:uid="{FBE05C0F-E177-45E3-AC51-23A66DA49AC9}"/>
    <cellStyle name="40% - Accent1 2 8 3 4" xfId="45718" xr:uid="{C8D07345-21C3-4942-8921-9005E60205FE}"/>
    <cellStyle name="40% - Accent1 2 8 4" xfId="15480" xr:uid="{7AC715AC-A088-4FAA-85AF-5DF2D596E650}"/>
    <cellStyle name="40% - Accent1 2 8 5" xfId="26329" xr:uid="{607E87FF-2B05-48F6-A63E-B8495CD4617C}"/>
    <cellStyle name="40% - Accent1 2 8 6" xfId="32799" xr:uid="{8C3B212E-D422-49FB-A3A1-4DA696B2C45B}"/>
    <cellStyle name="40% - Accent1 2 8 7" xfId="41603" xr:uid="{98086941-46A3-4B75-ACDC-68DF4AD3D73E}"/>
    <cellStyle name="40% - Accent1 2 9" xfId="4407" xr:uid="{708E4709-44D9-416C-88AA-A34BD0336CB1}"/>
    <cellStyle name="40% - Accent1 2 9 2" xfId="7463" xr:uid="{AC47FEAA-7235-42AA-90B3-71301B026F2F}"/>
    <cellStyle name="40% - Accent1 2 9 2 2" xfId="18901" xr:uid="{36D04829-BC55-4F51-B063-87FD5E1F3097}"/>
    <cellStyle name="40% - Accent1 2 9 2 3" xfId="29750" xr:uid="{451A37C5-A204-4FA3-B91A-F6B6E99F835A}"/>
    <cellStyle name="40% - Accent1 2 9 2 4" xfId="35590" xr:uid="{AC522C71-50E5-4111-A2DD-01E14E7BDFD1}"/>
    <cellStyle name="40% - Accent1 2 9 2 5" xfId="45024" xr:uid="{D8078295-D540-427D-9048-F60461AE8B40}"/>
    <cellStyle name="40% - Accent1 2 9 3" xfId="15845" xr:uid="{DAA9CFAF-0C46-4F0E-8095-93F49DA9C281}"/>
    <cellStyle name="40% - Accent1 2 9 4" xfId="26694" xr:uid="{E055048A-F9D6-4A90-9724-A6238950445C}"/>
    <cellStyle name="40% - Accent1 2 9 5" xfId="32795" xr:uid="{369B3CCE-905B-4EE6-A39F-32929BA3C034}"/>
    <cellStyle name="40% - Accent1 2 9 6" xfId="41968" xr:uid="{3C273688-97F6-4446-A409-6BF4B326383A}"/>
    <cellStyle name="40% - Accent1 20" xfId="1460" xr:uid="{8337C653-6466-447B-B967-94BCBC17AD4F}"/>
    <cellStyle name="40% - Accent1 21" xfId="1461" xr:uid="{3291094A-0C55-4A28-8381-031821FE3455}"/>
    <cellStyle name="40% - Accent1 22" xfId="8115" xr:uid="{255DEE33-D412-43E3-AF91-E6788051B64F}"/>
    <cellStyle name="40% - Accent1 23" xfId="8116" xr:uid="{70DDC086-FE5D-4549-8251-9E172EE78F52}"/>
    <cellStyle name="40% - Accent1 24" xfId="119" xr:uid="{59948030-BB75-4B0D-B257-E6F59BADD0BA}"/>
    <cellStyle name="40% - Accent1 3" xfId="332" xr:uid="{3777BCB1-852F-45DE-BBAF-CA42A5968995}"/>
    <cellStyle name="40% - Accent1 3 10" xfId="30438" xr:uid="{F06C9E81-86A8-4751-9B26-AC073345F89D}"/>
    <cellStyle name="40% - Accent1 3 11" xfId="39642" xr:uid="{2BB2579F-765B-4771-B362-998194B61C70}"/>
    <cellStyle name="40% - Accent1 3 2" xfId="2391" xr:uid="{6DDDB4E3-E15C-466F-8423-2F8388DCC69E}"/>
    <cellStyle name="40% - Accent1 3 2 2" xfId="3372" xr:uid="{F74BF478-29DF-4042-B150-596B205E631F}"/>
    <cellStyle name="40% - Accent1 3 2 2 2" xfId="6610" xr:uid="{93359FED-2033-4A4B-AB32-C854579B0DB9}"/>
    <cellStyle name="40% - Accent1 3 2 2 2 2" xfId="9800" xr:uid="{361028E6-8493-494A-8014-CDB9920FB601}"/>
    <cellStyle name="40% - Accent1 3 2 2 2 2 2" xfId="20942" xr:uid="{58D05254-83A7-4F2F-9259-642D58E4A758}"/>
    <cellStyle name="40% - Accent1 3 2 2 2 2 3" xfId="38575" xr:uid="{15F6B62D-000C-4EDF-9135-A00245E7CB12}"/>
    <cellStyle name="40% - Accent1 3 2 2 2 3" xfId="9801" xr:uid="{51DE4D25-8BE9-47D3-B1E9-662D8BEDF531}"/>
    <cellStyle name="40% - Accent1 3 2 2 2 3 2" xfId="20943" xr:uid="{6BB79030-FAFB-48A0-8CB3-3CEC9CC09997}"/>
    <cellStyle name="40% - Accent1 3 2 2 2 3 3" xfId="34608" xr:uid="{DC550EDF-235D-4454-A6B0-A67F2B50E6F1}"/>
    <cellStyle name="40% - Accent1 3 2 2 2 4" xfId="18048" xr:uid="{D502A8A6-1C2C-456B-92E2-A1B9F0AFCF7F}"/>
    <cellStyle name="40% - Accent1 3 2 2 2 5" xfId="28897" xr:uid="{4657729F-F4C7-416A-9A4E-FDDFD0A92A1E}"/>
    <cellStyle name="40% - Accent1 3 2 2 2 6" xfId="32802" xr:uid="{703841EA-E6E1-438E-9BB3-D48C02759D69}"/>
    <cellStyle name="40% - Accent1 3 2 2 2 7" xfId="44171" xr:uid="{4BF170B7-FBC0-41E9-A51E-BC310ACA4676}"/>
    <cellStyle name="40% - Accent1 3 2 2 3" xfId="9802" xr:uid="{1FBE1964-7526-456D-AF1C-F0640EF47424}"/>
    <cellStyle name="40% - Accent1 3 2 2 3 2" xfId="20944" xr:uid="{DD686A5F-7F8C-4717-95C3-3F0827E7D065}"/>
    <cellStyle name="40% - Accent1 3 2 2 3 3" xfId="36594" xr:uid="{B5E0E38B-3A58-4BC8-9B31-D8B34E4A8D7F}"/>
    <cellStyle name="40% - Accent1 3 2 2 4" xfId="14992" xr:uid="{932236DA-67A6-4A35-B836-7736FE0D07F5}"/>
    <cellStyle name="40% - Accent1 3 2 2 5" xfId="25841" xr:uid="{7FCD5CC5-4217-451B-945E-45D1BAE7C735}"/>
    <cellStyle name="40% - Accent1 3 2 2 6" xfId="31991" xr:uid="{BFF6C510-73FB-4304-A960-7B95BC843F82}"/>
    <cellStyle name="40% - Accent1 3 2 2 7" xfId="41115" xr:uid="{CB19889E-D4B2-46D8-8D58-B3A96D51BCD4}"/>
    <cellStyle name="40% - Accent1 3 2 3" xfId="5630" xr:uid="{8582C816-5821-425E-AAF9-CC0764D7A126}"/>
    <cellStyle name="40% - Accent1 3 2 3 2" xfId="9803" xr:uid="{9F767A7E-112D-47DE-B3F2-EF9D79937408}"/>
    <cellStyle name="40% - Accent1 3 2 3 2 2" xfId="20945" xr:uid="{E87C9E5C-1AFE-4B37-9D8A-4407C5D9F004}"/>
    <cellStyle name="40% - Accent1 3 2 3 2 3" xfId="37981" xr:uid="{258A8E03-F5DD-4DF8-8DE3-351B24692791}"/>
    <cellStyle name="40% - Accent1 3 2 3 3" xfId="9804" xr:uid="{541173FB-8D08-407A-B246-AAE8A8BAC025}"/>
    <cellStyle name="40% - Accent1 3 2 3 3 2" xfId="20946" xr:uid="{45B74B38-C4FC-45BD-B1A4-24A25C0D3B58}"/>
    <cellStyle name="40% - Accent1 3 2 3 3 3" xfId="34026" xr:uid="{3FBB6F2B-E320-46F9-AD7F-76E6DA9D5A3E}"/>
    <cellStyle name="40% - Accent1 3 2 3 4" xfId="17068" xr:uid="{B3F6C7E2-6109-4A58-A0BC-6AEAACAAEC66}"/>
    <cellStyle name="40% - Accent1 3 2 3 5" xfId="27917" xr:uid="{EBFB52DC-DDE6-4116-B5C2-08D6F750BBE0}"/>
    <cellStyle name="40% - Accent1 3 2 3 6" xfId="32801" xr:uid="{4A4BB18D-F8DD-4BF0-B2F5-03A553E31927}"/>
    <cellStyle name="40% - Accent1 3 2 3 7" xfId="43191" xr:uid="{C1807EC7-6D8D-44FF-B144-073669A35131}"/>
    <cellStyle name="40% - Accent1 3 2 4" xfId="9805" xr:uid="{E8D76004-6E8A-45E5-911F-FFFD211D44D3}"/>
    <cellStyle name="40% - Accent1 3 2 4 2" xfId="20947" xr:uid="{91B11B97-EB19-4F1C-B034-37A9B9DFFB3C}"/>
    <cellStyle name="40% - Accent1 3 2 4 3" xfId="35998" xr:uid="{026DBC86-6A18-4289-9EA3-97ACF77F3FD4}"/>
    <cellStyle name="40% - Accent1 3 2 5" xfId="14012" xr:uid="{D32AE1C9-FCA0-402C-A046-AF308A7C841B}"/>
    <cellStyle name="40% - Accent1 3 2 6" xfId="24861" xr:uid="{A8B9FD40-38F8-403E-A765-34AC35A92061}"/>
    <cellStyle name="40% - Accent1 3 2 7" xfId="31011" xr:uid="{0759C276-4DE1-442B-86D3-412C839EBB22}"/>
    <cellStyle name="40% - Accent1 3 2 8" xfId="40135" xr:uid="{8400AD51-7B7F-4EBB-9851-57A7C67F00CF}"/>
    <cellStyle name="40% - Accent1 3 3" xfId="2879" xr:uid="{A0A2FADB-2268-45D3-A88F-8276B7A74115}"/>
    <cellStyle name="40% - Accent1 3 3 2" xfId="6117" xr:uid="{041ED6E1-37BE-4DEF-9ED6-83DC02C810E2}"/>
    <cellStyle name="40% - Accent1 3 3 2 2" xfId="9806" xr:uid="{9A5AD129-6E58-4D40-9838-5BADABFC5455}"/>
    <cellStyle name="40% - Accent1 3 3 2 2 2" xfId="20948" xr:uid="{4DA5F59E-0532-40E8-ABBD-C2046FBC8DE7}"/>
    <cellStyle name="40% - Accent1 3 3 2 2 3" xfId="38576" xr:uid="{1B92B108-9E5A-43D1-BE46-ED72F4791105}"/>
    <cellStyle name="40% - Accent1 3 3 2 3" xfId="9807" xr:uid="{2D4B0210-AE5C-4730-9BDC-60550A02BA7E}"/>
    <cellStyle name="40% - Accent1 3 3 2 3 2" xfId="20949" xr:uid="{C00DD44F-6161-4080-AFD5-D92789B4EC85}"/>
    <cellStyle name="40% - Accent1 3 3 2 3 3" xfId="34609" xr:uid="{4455CB48-4A3A-4215-B651-587479B18A32}"/>
    <cellStyle name="40% - Accent1 3 3 2 4" xfId="17555" xr:uid="{495581CC-876C-4273-AE57-3B0B49C6761F}"/>
    <cellStyle name="40% - Accent1 3 3 2 5" xfId="28404" xr:uid="{E69F1633-54F7-489F-BF2E-FA49C76F0E7C}"/>
    <cellStyle name="40% - Accent1 3 3 2 6" xfId="32803" xr:uid="{4E857E21-FFBB-42F3-B926-8AE6EE8B953A}"/>
    <cellStyle name="40% - Accent1 3 3 2 7" xfId="43678" xr:uid="{0E8EE89B-9448-41C2-98FC-5F963D83F8F4}"/>
    <cellStyle name="40% - Accent1 3 3 3" xfId="9808" xr:uid="{E277349D-EA51-4B90-BBA8-0B201B7FB814}"/>
    <cellStyle name="40% - Accent1 3 3 3 2" xfId="20950" xr:uid="{83C22ABA-C70A-4B11-B07A-745F4903D275}"/>
    <cellStyle name="40% - Accent1 3 3 3 3" xfId="36595" xr:uid="{203C4B93-2E65-4E83-B333-8A5E2E3C35B7}"/>
    <cellStyle name="40% - Accent1 3 3 4" xfId="14499" xr:uid="{496E3B0B-A829-4634-9629-712E01E905EC}"/>
    <cellStyle name="40% - Accent1 3 3 5" xfId="25348" xr:uid="{7068246C-BA19-4825-8665-6F3A7632CBD9}"/>
    <cellStyle name="40% - Accent1 3 3 6" xfId="31498" xr:uid="{D757264A-AB9E-432E-8951-7A5DE9464E18}"/>
    <cellStyle name="40% - Accent1 3 3 7" xfId="40622" xr:uid="{DAA294C1-87CF-4F05-936A-8BDF58B87CDE}"/>
    <cellStyle name="40% - Accent1 3 4" xfId="3860" xr:uid="{E3D089FE-20E1-4921-BA35-9A71176E1D4C}"/>
    <cellStyle name="40% - Accent1 3 4 2" xfId="7099" xr:uid="{C5F3919A-6D0B-43B2-8F5C-1F608D12F785}"/>
    <cellStyle name="40% - Accent1 3 4 2 2" xfId="18537" xr:uid="{16C3B14A-8786-4DAF-9E65-4431335C0C72}"/>
    <cellStyle name="40% - Accent1 3 4 2 3" xfId="29386" xr:uid="{755379C1-0249-4DD5-B9E3-83C69C6D5DEC}"/>
    <cellStyle name="40% - Accent1 3 4 2 4" xfId="37585" xr:uid="{5272BEC3-47ED-440D-953D-49081C5D3911}"/>
    <cellStyle name="40% - Accent1 3 4 2 5" xfId="44660" xr:uid="{48F7B486-47E1-4F47-92AE-201DA66665DE}"/>
    <cellStyle name="40% - Accent1 3 4 3" xfId="9809" xr:uid="{A256CE73-27CD-4D91-811D-4AD808384580}"/>
    <cellStyle name="40% - Accent1 3 4 3 2" xfId="20951" xr:uid="{873A18DD-42B8-442C-A00D-25B195155E50}"/>
    <cellStyle name="40% - Accent1 3 4 3 3" xfId="33794" xr:uid="{F3F10925-9264-4B1F-B154-A60EE4D365C0}"/>
    <cellStyle name="40% - Accent1 3 4 4" xfId="15481" xr:uid="{659B0977-ECDB-4B50-B358-ECD26E1C2022}"/>
    <cellStyle name="40% - Accent1 3 4 5" xfId="26330" xr:uid="{5B146924-7DC3-4737-9167-FFEA39F6720C}"/>
    <cellStyle name="40% - Accent1 3 4 6" xfId="32804" xr:uid="{8968CBF7-41CD-4876-917D-56694E2FD9FA}"/>
    <cellStyle name="40% - Accent1 3 4 7" xfId="41604" xr:uid="{38036CFC-897F-4EF1-AB2D-B1CCAB755ED2}"/>
    <cellStyle name="40% - Accent1 3 5" xfId="4408" xr:uid="{5AA75E06-8C9C-4DA8-ACFD-39D26A96130F}"/>
    <cellStyle name="40% - Accent1 3 5 2" xfId="7464" xr:uid="{C6A8F454-2FC3-4829-965D-B9A4B5A914CB}"/>
    <cellStyle name="40% - Accent1 3 5 2 2" xfId="18902" xr:uid="{249E3562-184F-4131-B44A-32E7B47515B8}"/>
    <cellStyle name="40% - Accent1 3 5 2 3" xfId="29751" xr:uid="{FD22E79C-586E-439D-B6AF-76DEA6E96D31}"/>
    <cellStyle name="40% - Accent1 3 5 2 4" xfId="35604" xr:uid="{BCD9EB9D-6659-49F6-8710-1DB349F91450}"/>
    <cellStyle name="40% - Accent1 3 5 2 5" xfId="45025" xr:uid="{A573D89B-0709-4E2D-8524-F85E9D6D1F68}"/>
    <cellStyle name="40% - Accent1 3 5 3" xfId="15846" xr:uid="{4A36D2BF-B1DA-4973-ADAA-D2D620FE1D85}"/>
    <cellStyle name="40% - Accent1 3 5 4" xfId="26695" xr:uid="{1EF42AC5-6A03-47B4-A393-AC2CFB84AFBF}"/>
    <cellStyle name="40% - Accent1 3 5 5" xfId="32800" xr:uid="{C1C37ED8-53AE-46BF-A0A4-7D63F8279FC7}"/>
    <cellStyle name="40% - Accent1 3 5 6" xfId="41969" xr:uid="{371C3504-CACD-47D1-B50A-8A578B18296D}"/>
    <cellStyle name="40% - Accent1 3 6" xfId="4770" xr:uid="{6783C930-44CC-460D-A220-79A5CA2779A9}"/>
    <cellStyle name="40% - Accent1 3 6 2" xfId="7826" xr:uid="{D5298169-A5DA-4C90-8B65-A8725169D50D}"/>
    <cellStyle name="40% - Accent1 3 6 2 2" xfId="19264" xr:uid="{20D98F62-8AA9-49D2-94B8-6363070067DF}"/>
    <cellStyle name="40% - Accent1 3 6 2 3" xfId="30113" xr:uid="{8A9C6093-04E8-42DF-96A5-979E34BDD3B3}"/>
    <cellStyle name="40% - Accent1 3 6 2 4" xfId="45387" xr:uid="{777FA203-EEBB-4384-B363-EBC9E1BF6115}"/>
    <cellStyle name="40% - Accent1 3 6 3" xfId="16208" xr:uid="{A273E561-DB88-4CBF-A60E-FEC0BD79CEB5}"/>
    <cellStyle name="40% - Accent1 3 6 4" xfId="27057" xr:uid="{A12DFA6E-D4BB-4947-BB95-ADCB198237BE}"/>
    <cellStyle name="40% - Accent1 3 6 5" xfId="42331" xr:uid="{0995BF2D-C013-4A95-B6D0-E8273640CED1}"/>
    <cellStyle name="40% - Accent1 3 7" xfId="5137" xr:uid="{3D0066D3-22C4-410A-A034-1ADE9EE99808}"/>
    <cellStyle name="40% - Accent1 3 7 2" xfId="16575" xr:uid="{6B2F7091-629C-4DE8-995A-9546D6DC9F7A}"/>
    <cellStyle name="40% - Accent1 3 7 3" xfId="27424" xr:uid="{107974DF-B440-4701-84B4-A84B486BBC46}"/>
    <cellStyle name="40% - Accent1 3 7 4" xfId="42698" xr:uid="{67E2CEFC-1F9C-4E4D-ACCC-157E6E2C0A62}"/>
    <cellStyle name="40% - Accent1 3 8" xfId="13519" xr:uid="{AA1CA5FD-C1E2-46E0-A67E-2BCA3514939A}"/>
    <cellStyle name="40% - Accent1 3 9" xfId="24368" xr:uid="{FF80401A-10AF-460F-9059-63505C88D55C}"/>
    <cellStyle name="40% - Accent1 4" xfId="333" xr:uid="{3BCF6DD7-C22A-4171-8FDC-0D136D18C100}"/>
    <cellStyle name="40% - Accent1 4 10" xfId="30439" xr:uid="{113A44A3-6121-458F-A1AA-448E8FCE92BB}"/>
    <cellStyle name="40% - Accent1 4 11" xfId="39643" xr:uid="{845FF33E-E7A9-4D2E-8967-3EC5CEC219AD}"/>
    <cellStyle name="40% - Accent1 4 2" xfId="2392" xr:uid="{784F0245-A725-44BE-9259-06FC15357ADD}"/>
    <cellStyle name="40% - Accent1 4 2 2" xfId="3373" xr:uid="{9B89EB4E-0737-4D7C-8A74-7975B919A863}"/>
    <cellStyle name="40% - Accent1 4 2 2 2" xfId="6611" xr:uid="{30113EDB-B8A4-4223-9DE0-79FD8C9BF0AB}"/>
    <cellStyle name="40% - Accent1 4 2 2 2 2" xfId="9810" xr:uid="{9EA40410-19F9-4B4C-859C-ED3D15F75F8E}"/>
    <cellStyle name="40% - Accent1 4 2 2 2 2 2" xfId="20952" xr:uid="{FE9305C6-85A3-4D35-AB61-463D4D694FC0}"/>
    <cellStyle name="40% - Accent1 4 2 2 2 2 3" xfId="38577" xr:uid="{D308605B-7F0E-42BD-A1C3-10556C5566FC}"/>
    <cellStyle name="40% - Accent1 4 2 2 2 3" xfId="9811" xr:uid="{495F3A06-5F07-4DC1-B3FF-A0CF8FDC466E}"/>
    <cellStyle name="40% - Accent1 4 2 2 2 3 2" xfId="20953" xr:uid="{756A8529-70A8-4F75-B412-FB9982575031}"/>
    <cellStyle name="40% - Accent1 4 2 2 2 3 3" xfId="34610" xr:uid="{8F19CED3-9971-469A-9797-F3ED1B2A6E99}"/>
    <cellStyle name="40% - Accent1 4 2 2 2 4" xfId="18049" xr:uid="{7AB1FADD-DCF6-44B2-BA03-C260DAADD3B9}"/>
    <cellStyle name="40% - Accent1 4 2 2 2 5" xfId="28898" xr:uid="{CC627246-A2E3-4CA1-A259-367785524762}"/>
    <cellStyle name="40% - Accent1 4 2 2 2 6" xfId="32807" xr:uid="{955A2564-40E5-42C8-B939-41C0D8E31693}"/>
    <cellStyle name="40% - Accent1 4 2 2 2 7" xfId="44172" xr:uid="{A0892725-2566-4DA6-AFA6-A1905C151A45}"/>
    <cellStyle name="40% - Accent1 4 2 2 3" xfId="9812" xr:uid="{FEF2B646-6277-488E-8703-3F4CD5C5E90A}"/>
    <cellStyle name="40% - Accent1 4 2 2 3 2" xfId="20954" xr:uid="{E66EE85E-2ECB-4014-9994-CF2EBF0882CB}"/>
    <cellStyle name="40% - Accent1 4 2 2 3 3" xfId="36596" xr:uid="{9D6E4976-1669-4FD4-A69C-2035C3F83BA3}"/>
    <cellStyle name="40% - Accent1 4 2 2 4" xfId="14993" xr:uid="{932D6231-6460-4B75-AFFD-60091175D764}"/>
    <cellStyle name="40% - Accent1 4 2 2 5" xfId="25842" xr:uid="{85D038EA-7BBA-4EB0-857A-A391478FE9C2}"/>
    <cellStyle name="40% - Accent1 4 2 2 6" xfId="31992" xr:uid="{3077CE72-9A73-4A2C-A088-F0ADCDDA0539}"/>
    <cellStyle name="40% - Accent1 4 2 2 7" xfId="41116" xr:uid="{0D7790F0-D76C-43B3-AD59-442C204B93FD}"/>
    <cellStyle name="40% - Accent1 4 2 3" xfId="5631" xr:uid="{37621FB9-BBF6-4D8C-9C1F-04EA19EFDB5C}"/>
    <cellStyle name="40% - Accent1 4 2 3 2" xfId="9813" xr:uid="{A5DF3496-34FD-4698-AE9C-FFBE0151BDBC}"/>
    <cellStyle name="40% - Accent1 4 2 3 2 2" xfId="20955" xr:uid="{B31DA0F8-E5F7-48A6-A717-9EAE407DE6EB}"/>
    <cellStyle name="40% - Accent1 4 2 3 2 3" xfId="37982" xr:uid="{F7EFBEE3-DF15-4E2F-AD6A-1E213DEFF95D}"/>
    <cellStyle name="40% - Accent1 4 2 3 3" xfId="9814" xr:uid="{3B72D8BA-3F8F-48F1-9DF5-D572CB182874}"/>
    <cellStyle name="40% - Accent1 4 2 3 3 2" xfId="20956" xr:uid="{8A5BE4D6-CBE4-449B-8099-9A9167F4500E}"/>
    <cellStyle name="40% - Accent1 4 2 3 3 3" xfId="34027" xr:uid="{C33D6FFF-746A-4595-905F-4E34DC6AB695}"/>
    <cellStyle name="40% - Accent1 4 2 3 4" xfId="17069" xr:uid="{ECE4670C-4F1E-437A-9D66-39EA50A2FAF7}"/>
    <cellStyle name="40% - Accent1 4 2 3 5" xfId="27918" xr:uid="{7789E698-811F-437C-84A2-6C750A295191}"/>
    <cellStyle name="40% - Accent1 4 2 3 6" xfId="32806" xr:uid="{988B4D7E-382D-4976-93E6-70E798474A7B}"/>
    <cellStyle name="40% - Accent1 4 2 3 7" xfId="43192" xr:uid="{1DACD13F-9D27-42EC-B6F0-64AC94F70CE2}"/>
    <cellStyle name="40% - Accent1 4 2 4" xfId="9815" xr:uid="{A9AB8E7D-A404-49F1-9AB8-5C3B0BAA2A6A}"/>
    <cellStyle name="40% - Accent1 4 2 4 2" xfId="20957" xr:uid="{3DAC96CC-5A0E-4116-800B-4E35066B9212}"/>
    <cellStyle name="40% - Accent1 4 2 4 3" xfId="35999" xr:uid="{3B69F47E-A03D-4A0D-B2F1-0947928B29C0}"/>
    <cellStyle name="40% - Accent1 4 2 5" xfId="14013" xr:uid="{0B1A6B90-701B-403A-80B9-F667A4FF02A1}"/>
    <cellStyle name="40% - Accent1 4 2 6" xfId="24862" xr:uid="{56DE32A8-1807-4817-86CC-7FA9E0EC828D}"/>
    <cellStyle name="40% - Accent1 4 2 7" xfId="31012" xr:uid="{08D519D7-688F-402F-9E7A-C101A6990EAB}"/>
    <cellStyle name="40% - Accent1 4 2 8" xfId="40136" xr:uid="{E50082E9-1434-4A53-9CF5-2487EA57D0CB}"/>
    <cellStyle name="40% - Accent1 4 3" xfId="2880" xr:uid="{BD646A85-5EBD-4081-B868-5972ECC7A842}"/>
    <cellStyle name="40% - Accent1 4 3 2" xfId="6118" xr:uid="{20FACC03-4BAF-410E-A006-1C7DC2D19299}"/>
    <cellStyle name="40% - Accent1 4 3 2 2" xfId="9816" xr:uid="{E248FCA4-5C8E-4654-83DC-C8AAE19E99DA}"/>
    <cellStyle name="40% - Accent1 4 3 2 2 2" xfId="20958" xr:uid="{0B7841B0-8E1C-4732-8EEA-1D9F049C4395}"/>
    <cellStyle name="40% - Accent1 4 3 2 2 3" xfId="38578" xr:uid="{B9855727-B2AA-41E7-8966-696B8904CB44}"/>
    <cellStyle name="40% - Accent1 4 3 2 3" xfId="9817" xr:uid="{A665DE80-B6E2-4FD5-8C1C-103C3DB65479}"/>
    <cellStyle name="40% - Accent1 4 3 2 3 2" xfId="20959" xr:uid="{E58A98B7-1AF6-4A2F-B3E7-C8E9F8908D3F}"/>
    <cellStyle name="40% - Accent1 4 3 2 3 3" xfId="34611" xr:uid="{7B1BA95A-A4DF-46D2-9640-7ED7CE192C46}"/>
    <cellStyle name="40% - Accent1 4 3 2 4" xfId="17556" xr:uid="{DCAADE5D-B08E-48D4-AF76-E453564FAA4F}"/>
    <cellStyle name="40% - Accent1 4 3 2 5" xfId="28405" xr:uid="{D0157252-FFFB-4886-99E1-D95272F995DD}"/>
    <cellStyle name="40% - Accent1 4 3 2 6" xfId="32808" xr:uid="{EF08E2F8-A763-4647-85DE-2ADE8A809849}"/>
    <cellStyle name="40% - Accent1 4 3 2 7" xfId="43679" xr:uid="{4406D0AE-4478-498A-A96E-2B4E1A1BC197}"/>
    <cellStyle name="40% - Accent1 4 3 3" xfId="9818" xr:uid="{F327120F-779C-461B-9595-11C69F56CDAA}"/>
    <cellStyle name="40% - Accent1 4 3 3 2" xfId="20960" xr:uid="{B8D29E16-E66E-4944-B679-3101683C5CA1}"/>
    <cellStyle name="40% - Accent1 4 3 3 3" xfId="36597" xr:uid="{346DEFC2-EFD7-4211-8B7B-5F73E3971ED9}"/>
    <cellStyle name="40% - Accent1 4 3 4" xfId="14500" xr:uid="{13B339C7-5AC2-472C-B688-44E5B94A7A77}"/>
    <cellStyle name="40% - Accent1 4 3 5" xfId="25349" xr:uid="{3D57E08F-78E8-4595-890C-C42BD3B22810}"/>
    <cellStyle name="40% - Accent1 4 3 6" xfId="31499" xr:uid="{7A71F948-3823-4BA9-9857-2D706D08D0E9}"/>
    <cellStyle name="40% - Accent1 4 3 7" xfId="40623" xr:uid="{30FF3391-15EA-41C7-B80A-78A2DF6F6E48}"/>
    <cellStyle name="40% - Accent1 4 4" xfId="3861" xr:uid="{29DD0982-893E-4306-84CE-5A2B4B39FD39}"/>
    <cellStyle name="40% - Accent1 4 4 2" xfId="7100" xr:uid="{CE204D12-6870-49E9-898C-54C9B9A5F19C}"/>
    <cellStyle name="40% - Accent1 4 4 2 2" xfId="18538" xr:uid="{342E6E64-3189-4E82-9E9B-4864DEBF5545}"/>
    <cellStyle name="40% - Accent1 4 4 2 3" xfId="29387" xr:uid="{0B38DC78-0425-4291-B43D-E1AE3BC6AAC7}"/>
    <cellStyle name="40% - Accent1 4 4 2 4" xfId="37599" xr:uid="{C6EE652E-5A6E-4BA5-9F0E-3550C2A189BC}"/>
    <cellStyle name="40% - Accent1 4 4 2 5" xfId="44661" xr:uid="{CB373FB2-413B-4788-958D-558BB5CAF510}"/>
    <cellStyle name="40% - Accent1 4 4 3" xfId="9819" xr:uid="{4D8A20CE-685F-4D84-9BB1-81C6E3207E24}"/>
    <cellStyle name="40% - Accent1 4 4 3 2" xfId="20961" xr:uid="{787BB5B2-81CE-40AC-96DC-5459D135BAA2}"/>
    <cellStyle name="40% - Accent1 4 4 3 3" xfId="33803" xr:uid="{0B74FAA9-9125-44DC-9F9D-1D7B668ECDE1}"/>
    <cellStyle name="40% - Accent1 4 4 4" xfId="15482" xr:uid="{0F725535-83BD-4197-BB3E-8D916ECBDE8B}"/>
    <cellStyle name="40% - Accent1 4 4 5" xfId="26331" xr:uid="{C217A25D-04A3-4636-946B-1025F9F3FE38}"/>
    <cellStyle name="40% - Accent1 4 4 6" xfId="32809" xr:uid="{0A3F3FE8-B49F-4999-B8D0-DDC1984E2CE9}"/>
    <cellStyle name="40% - Accent1 4 4 7" xfId="41605" xr:uid="{F050334D-E817-40E3-A22B-4DE81029870A}"/>
    <cellStyle name="40% - Accent1 4 5" xfId="4409" xr:uid="{72B3AA32-A0CF-4E56-A834-16244A6610B5}"/>
    <cellStyle name="40% - Accent1 4 5 2" xfId="7465" xr:uid="{FD0BD092-E799-4F93-AE7F-56F30140E2A6}"/>
    <cellStyle name="40% - Accent1 4 5 2 2" xfId="18903" xr:uid="{56215E73-4953-4D12-B6B9-628968B1FD46}"/>
    <cellStyle name="40% - Accent1 4 5 2 3" xfId="29752" xr:uid="{9EEE3B0D-47CC-4251-A5DD-9ABAF9D9C3AB}"/>
    <cellStyle name="40% - Accent1 4 5 2 4" xfId="35618" xr:uid="{33461624-409F-4A8E-8755-DEA8EAD105A5}"/>
    <cellStyle name="40% - Accent1 4 5 2 5" xfId="45026" xr:uid="{37AC0A3B-3E91-45E1-8238-5B43C54A4800}"/>
    <cellStyle name="40% - Accent1 4 5 3" xfId="15847" xr:uid="{FFB965CC-3871-4049-A117-A976E848F92C}"/>
    <cellStyle name="40% - Accent1 4 5 4" xfId="26696" xr:uid="{548B53EC-74A3-4A6F-94EF-2E150B31EA3E}"/>
    <cellStyle name="40% - Accent1 4 5 5" xfId="32805" xr:uid="{81163A67-CB41-432A-91B9-DE1A27E76117}"/>
    <cellStyle name="40% - Accent1 4 5 6" xfId="41970" xr:uid="{6AC9B0AB-12BC-4FC9-80D6-2CD6B0A8F355}"/>
    <cellStyle name="40% - Accent1 4 6" xfId="4771" xr:uid="{3396E465-89D5-4288-8B65-D9A4104E2E5F}"/>
    <cellStyle name="40% - Accent1 4 6 2" xfId="7827" xr:uid="{A478BD01-DCFE-4F44-8B89-9D273DCB8A9E}"/>
    <cellStyle name="40% - Accent1 4 6 2 2" xfId="19265" xr:uid="{65579492-5B0F-436A-8A88-F4598436DB16}"/>
    <cellStyle name="40% - Accent1 4 6 2 3" xfId="30114" xr:uid="{D8D9B12F-CAA2-4534-87E0-2EA04AF9E132}"/>
    <cellStyle name="40% - Accent1 4 6 2 4" xfId="45388" xr:uid="{AD426EA7-F263-4C3A-8443-D071A93A03A3}"/>
    <cellStyle name="40% - Accent1 4 6 3" xfId="16209" xr:uid="{C13494A0-5096-40B6-97F5-74B153430513}"/>
    <cellStyle name="40% - Accent1 4 6 4" xfId="27058" xr:uid="{B241672E-5937-4D70-890E-F869FAC1EB69}"/>
    <cellStyle name="40% - Accent1 4 6 5" xfId="42332" xr:uid="{CCBD72AF-A54B-403A-9399-8655FF8FF253}"/>
    <cellStyle name="40% - Accent1 4 7" xfId="5138" xr:uid="{E88A3746-708F-462E-943F-4C914C01FBC2}"/>
    <cellStyle name="40% - Accent1 4 7 2" xfId="16576" xr:uid="{FEDE1E84-1F27-419B-9664-648B4DBB747A}"/>
    <cellStyle name="40% - Accent1 4 7 3" xfId="27425" xr:uid="{2136D09D-2B74-4041-BB8E-CE0613FC8A8D}"/>
    <cellStyle name="40% - Accent1 4 7 4" xfId="42699" xr:uid="{34B2A609-8ABD-46D3-9C22-0A2DDD9BD217}"/>
    <cellStyle name="40% - Accent1 4 8" xfId="13520" xr:uid="{3B4D77B0-C817-4CCC-B81E-DAC3E184FFA5}"/>
    <cellStyle name="40% - Accent1 4 9" xfId="24369" xr:uid="{A056C5DC-59D8-4F56-9B9A-23F7A169E887}"/>
    <cellStyle name="40% - Accent1 5" xfId="334" xr:uid="{681DB09D-DF89-41C2-A901-C59C22677893}"/>
    <cellStyle name="40% - Accent1 5 10" xfId="30440" xr:uid="{D05ED1E6-EB86-4D60-8A53-8856A30132CD}"/>
    <cellStyle name="40% - Accent1 5 11" xfId="39644" xr:uid="{B6843DE9-88FD-4039-AD39-594E1409A7CC}"/>
    <cellStyle name="40% - Accent1 5 2" xfId="2393" xr:uid="{F590FA40-01A1-4BFD-ABD8-DB338A4DFBC9}"/>
    <cellStyle name="40% - Accent1 5 2 2" xfId="3374" xr:uid="{6B2C5E5C-4629-413B-9242-B6F8D6CABBB6}"/>
    <cellStyle name="40% - Accent1 5 2 2 2" xfId="6612" xr:uid="{175ED339-B2E8-40C4-AEE3-A1EA3F96BC8A}"/>
    <cellStyle name="40% - Accent1 5 2 2 2 2" xfId="9820" xr:uid="{B2477FDC-3CCF-48A7-ADD8-A105E20A69D6}"/>
    <cellStyle name="40% - Accent1 5 2 2 2 2 2" xfId="20962" xr:uid="{C53D972F-1478-4053-8F2A-09B13B6467E4}"/>
    <cellStyle name="40% - Accent1 5 2 2 2 2 3" xfId="38579" xr:uid="{3BA92097-A919-4799-A353-FBEE3EDE1FD6}"/>
    <cellStyle name="40% - Accent1 5 2 2 2 3" xfId="9821" xr:uid="{1F4EA386-F3B3-4953-BAE5-1364FA802F03}"/>
    <cellStyle name="40% - Accent1 5 2 2 2 3 2" xfId="20963" xr:uid="{AC88E596-CD8F-4429-A5E6-818689899B46}"/>
    <cellStyle name="40% - Accent1 5 2 2 2 3 3" xfId="34612" xr:uid="{285655A9-2BA3-4842-831F-98244E627046}"/>
    <cellStyle name="40% - Accent1 5 2 2 2 4" xfId="18050" xr:uid="{327E2CB8-7EF6-4CCD-9FE6-BFF639B99388}"/>
    <cellStyle name="40% - Accent1 5 2 2 2 5" xfId="28899" xr:uid="{10AEA9C9-564A-442B-9579-186FE2E36AE9}"/>
    <cellStyle name="40% - Accent1 5 2 2 2 6" xfId="32812" xr:uid="{97D7227E-E63D-413F-AFD7-6233D33C4B28}"/>
    <cellStyle name="40% - Accent1 5 2 2 2 7" xfId="44173" xr:uid="{6AE2A915-9F27-4B55-95CB-D16EFCC4C465}"/>
    <cellStyle name="40% - Accent1 5 2 2 3" xfId="9822" xr:uid="{E715F577-B362-435D-A374-8EEA43EDACE7}"/>
    <cellStyle name="40% - Accent1 5 2 2 3 2" xfId="20964" xr:uid="{A7EE31D3-CCE5-4FDB-970C-782D9AD60A20}"/>
    <cellStyle name="40% - Accent1 5 2 2 3 3" xfId="36598" xr:uid="{B6453AE9-4A99-48F0-877E-3353307AAD8A}"/>
    <cellStyle name="40% - Accent1 5 2 2 4" xfId="14994" xr:uid="{F57EC1A3-EDE8-4E3A-908F-61DDAA1AB1F2}"/>
    <cellStyle name="40% - Accent1 5 2 2 5" xfId="25843" xr:uid="{9EF9E185-2D18-494B-A46A-FD5DE05BC644}"/>
    <cellStyle name="40% - Accent1 5 2 2 6" xfId="31993" xr:uid="{3521DBB1-3C54-4FD7-BB65-B21A1B2F59F4}"/>
    <cellStyle name="40% - Accent1 5 2 2 7" xfId="41117" xr:uid="{E0CBC4FB-0F00-4F30-9920-ABA38A047C83}"/>
    <cellStyle name="40% - Accent1 5 2 3" xfId="5632" xr:uid="{6C16E893-316B-4240-B1C6-FD871EAF9DCC}"/>
    <cellStyle name="40% - Accent1 5 2 3 2" xfId="9823" xr:uid="{DE7418E7-1A34-4C56-83D8-C14E9AF1327E}"/>
    <cellStyle name="40% - Accent1 5 2 3 2 2" xfId="20965" xr:uid="{23C22BBB-4143-4D16-B3B1-0052AEB2A8CA}"/>
    <cellStyle name="40% - Accent1 5 2 3 2 3" xfId="37983" xr:uid="{44CD56D6-EBFF-4364-AFCB-4418BAD28D87}"/>
    <cellStyle name="40% - Accent1 5 2 3 3" xfId="9824" xr:uid="{6C0BB768-5BED-4451-BF01-7FBF614937E9}"/>
    <cellStyle name="40% - Accent1 5 2 3 3 2" xfId="20966" xr:uid="{920FFA07-9D0C-41F0-80C2-60ED998FFB14}"/>
    <cellStyle name="40% - Accent1 5 2 3 3 3" xfId="34028" xr:uid="{5B5A496B-AB03-475C-BE8E-4B9D4E2354E5}"/>
    <cellStyle name="40% - Accent1 5 2 3 4" xfId="17070" xr:uid="{3158F140-C485-445F-83A2-7AE5F3E12B3C}"/>
    <cellStyle name="40% - Accent1 5 2 3 5" xfId="27919" xr:uid="{01D3C56A-09D4-46D4-A5BE-9BC45CA26488}"/>
    <cellStyle name="40% - Accent1 5 2 3 6" xfId="32811" xr:uid="{C6AE9D50-4FD3-4745-B2A0-281C03D5939C}"/>
    <cellStyle name="40% - Accent1 5 2 3 7" xfId="43193" xr:uid="{42F6A351-6710-43C0-AFCF-0C588CC5440B}"/>
    <cellStyle name="40% - Accent1 5 2 4" xfId="9825" xr:uid="{35E8212B-D223-455D-BEA6-97BFFB489F39}"/>
    <cellStyle name="40% - Accent1 5 2 4 2" xfId="20967" xr:uid="{0071D9FB-378A-456C-8E09-C401AA8BCDC4}"/>
    <cellStyle name="40% - Accent1 5 2 4 3" xfId="36000" xr:uid="{075680BF-31D5-43EC-B383-53B83A7A7CE1}"/>
    <cellStyle name="40% - Accent1 5 2 5" xfId="14014" xr:uid="{89555618-27CD-4974-87A8-30C68639CB4F}"/>
    <cellStyle name="40% - Accent1 5 2 6" xfId="24863" xr:uid="{804A3FD0-4924-41B4-A5E2-F4C35D7F17CA}"/>
    <cellStyle name="40% - Accent1 5 2 7" xfId="31013" xr:uid="{A5BE5E3F-15C5-4A90-884C-D9A78E197948}"/>
    <cellStyle name="40% - Accent1 5 2 8" xfId="40137" xr:uid="{1AF7C90F-9D11-4E55-AB0B-28BD091C9B36}"/>
    <cellStyle name="40% - Accent1 5 3" xfId="2881" xr:uid="{177A4FEC-E6E1-4856-97E2-5254887FDCC3}"/>
    <cellStyle name="40% - Accent1 5 3 2" xfId="6119" xr:uid="{7A35150E-2F5C-434F-9176-8AF5D2593769}"/>
    <cellStyle name="40% - Accent1 5 3 2 2" xfId="9826" xr:uid="{25FDC823-E304-4481-8F72-5EC87ACE6E76}"/>
    <cellStyle name="40% - Accent1 5 3 2 2 2" xfId="20968" xr:uid="{14B5742B-E715-44F3-8E3D-8214C4C222B6}"/>
    <cellStyle name="40% - Accent1 5 3 2 2 3" xfId="38580" xr:uid="{57B2C623-E3A8-493A-9E5C-97CE57D4D2B9}"/>
    <cellStyle name="40% - Accent1 5 3 2 3" xfId="9827" xr:uid="{CF4508F9-D0DB-4972-93F8-A8B51D1276E7}"/>
    <cellStyle name="40% - Accent1 5 3 2 3 2" xfId="20969" xr:uid="{733AE6A0-1BF5-40BF-93B2-CEB7057AC6C3}"/>
    <cellStyle name="40% - Accent1 5 3 2 3 3" xfId="34613" xr:uid="{9FF6523F-BFFF-4BC5-AD15-FEA3B909DEEB}"/>
    <cellStyle name="40% - Accent1 5 3 2 4" xfId="17557" xr:uid="{850C41B9-1811-4847-BE01-B5ACF1C88129}"/>
    <cellStyle name="40% - Accent1 5 3 2 5" xfId="28406" xr:uid="{D8F1DBB4-47DB-4AB7-81AF-84FF47E94478}"/>
    <cellStyle name="40% - Accent1 5 3 2 6" xfId="32813" xr:uid="{0D1C9132-C3F7-4889-9BDA-09D715E4AEDC}"/>
    <cellStyle name="40% - Accent1 5 3 2 7" xfId="43680" xr:uid="{AB850DB3-4B2C-4CC9-BC6B-FC78353E25A4}"/>
    <cellStyle name="40% - Accent1 5 3 3" xfId="9828" xr:uid="{07152396-68C6-47E5-B101-9C02C8C5915A}"/>
    <cellStyle name="40% - Accent1 5 3 3 2" xfId="20970" xr:uid="{6E833275-C198-44A2-AC49-05268EFD00B5}"/>
    <cellStyle name="40% - Accent1 5 3 3 3" xfId="36599" xr:uid="{B67A16B2-19BB-42A6-98AC-2AB6C1E5FC69}"/>
    <cellStyle name="40% - Accent1 5 3 4" xfId="14501" xr:uid="{639EB860-0FA0-436D-93EE-FE050188764E}"/>
    <cellStyle name="40% - Accent1 5 3 5" xfId="25350" xr:uid="{C1326BEB-E4B4-4A4F-BAEA-6061E0F493C0}"/>
    <cellStyle name="40% - Accent1 5 3 6" xfId="31500" xr:uid="{8562A422-5736-42CC-8C1B-A450ACD1BE63}"/>
    <cellStyle name="40% - Accent1 5 3 7" xfId="40624" xr:uid="{A2CD28FD-F521-4650-8183-BEAC4F6E0316}"/>
    <cellStyle name="40% - Accent1 5 4" xfId="3862" xr:uid="{36FBD929-EDC0-4069-BAD5-A31C6A1F892F}"/>
    <cellStyle name="40% - Accent1 5 4 2" xfId="7101" xr:uid="{CD589E16-7812-42CD-B90D-2374CEAF7E68}"/>
    <cellStyle name="40% - Accent1 5 4 2 2" xfId="18539" xr:uid="{205B6355-226C-4B94-835F-2997B3F7D024}"/>
    <cellStyle name="40% - Accent1 5 4 2 3" xfId="29388" xr:uid="{F8AD8844-07EE-456B-83CE-FDEF131BD0EF}"/>
    <cellStyle name="40% - Accent1 5 4 2 4" xfId="37613" xr:uid="{FC04C314-2A06-4297-B95D-4024460A2C2C}"/>
    <cellStyle name="40% - Accent1 5 4 2 5" xfId="44662" xr:uid="{BE66D06B-CACA-4EFF-8F44-2A8D5B3FA969}"/>
    <cellStyle name="40% - Accent1 5 4 3" xfId="9829" xr:uid="{E0F30BF0-C31C-40DF-945B-AF42B2AEE9AD}"/>
    <cellStyle name="40% - Accent1 5 4 3 2" xfId="20971" xr:uid="{A534CC0C-BB67-4F42-BDD5-852D34F50A50}"/>
    <cellStyle name="40% - Accent1 5 4 3 3" xfId="33812" xr:uid="{466E3A34-22D1-4E61-A5D0-0325DCFA1124}"/>
    <cellStyle name="40% - Accent1 5 4 4" xfId="15483" xr:uid="{A663CA54-13E8-441B-85C7-78ADFE93AC41}"/>
    <cellStyle name="40% - Accent1 5 4 5" xfId="26332" xr:uid="{58978798-BB05-4D26-8059-C84F92890928}"/>
    <cellStyle name="40% - Accent1 5 4 6" xfId="32814" xr:uid="{4E666B2B-2B9C-46D7-A661-879C148C6952}"/>
    <cellStyle name="40% - Accent1 5 4 7" xfId="41606" xr:uid="{E5F9E808-B696-4EE0-8542-561A0B3643A1}"/>
    <cellStyle name="40% - Accent1 5 5" xfId="4410" xr:uid="{D23FE82A-B9EF-4972-B1F8-4FE872F2C26E}"/>
    <cellStyle name="40% - Accent1 5 5 2" xfId="7466" xr:uid="{40564A56-B1F6-4FCB-8569-2485016BAC9F}"/>
    <cellStyle name="40% - Accent1 5 5 2 2" xfId="18904" xr:uid="{65C297F0-FB2E-4E71-888A-906C3B82B653}"/>
    <cellStyle name="40% - Accent1 5 5 2 3" xfId="29753" xr:uid="{BB9D2B0D-26D6-4F04-B67C-7EC47D25D5BB}"/>
    <cellStyle name="40% - Accent1 5 5 2 4" xfId="35632" xr:uid="{B8622CCB-C682-46AB-9241-55F0E786B18C}"/>
    <cellStyle name="40% - Accent1 5 5 2 5" xfId="45027" xr:uid="{0C5ADCC3-CE79-47AD-B65B-1D0288BBE457}"/>
    <cellStyle name="40% - Accent1 5 5 3" xfId="15848" xr:uid="{6E474312-3193-4CC1-9C85-D8DDD683D361}"/>
    <cellStyle name="40% - Accent1 5 5 4" xfId="26697" xr:uid="{9681516C-EDA1-48D9-92E3-997AC4D3615C}"/>
    <cellStyle name="40% - Accent1 5 5 5" xfId="32810" xr:uid="{B2AAE3AE-93AC-44FA-8ADE-9E9BCDA22486}"/>
    <cellStyle name="40% - Accent1 5 5 6" xfId="41971" xr:uid="{0479BB0F-7A99-47C2-ACCA-5E5F52C4D40D}"/>
    <cellStyle name="40% - Accent1 5 6" xfId="4772" xr:uid="{0E2835AE-3654-445B-BE77-E0EF5588D4EE}"/>
    <cellStyle name="40% - Accent1 5 6 2" xfId="7828" xr:uid="{7F02C0D1-6FFB-4CC1-9A69-1873369BACDD}"/>
    <cellStyle name="40% - Accent1 5 6 2 2" xfId="19266" xr:uid="{E6C06CD1-7CC0-4C7B-84B7-62FDD3D0FAE5}"/>
    <cellStyle name="40% - Accent1 5 6 2 3" xfId="30115" xr:uid="{425BB707-4F3D-4251-906C-A51B5083086D}"/>
    <cellStyle name="40% - Accent1 5 6 2 4" xfId="45389" xr:uid="{947509EC-0675-409A-86F5-F99A42F7632C}"/>
    <cellStyle name="40% - Accent1 5 6 3" xfId="16210" xr:uid="{E509C398-81E1-4746-8B3F-3DE42E73D7D0}"/>
    <cellStyle name="40% - Accent1 5 6 4" xfId="27059" xr:uid="{22EA8491-BFC4-463A-A405-37FBBA4703A7}"/>
    <cellStyle name="40% - Accent1 5 6 5" xfId="42333" xr:uid="{8A87F840-D5A2-4B4F-A3F9-6F094FC9AEF2}"/>
    <cellStyle name="40% - Accent1 5 7" xfId="5139" xr:uid="{689C14EF-B039-4215-A8BF-88179B35CBED}"/>
    <cellStyle name="40% - Accent1 5 7 2" xfId="16577" xr:uid="{B11F7B74-8CEA-4955-B1E2-0E4D3D7424BB}"/>
    <cellStyle name="40% - Accent1 5 7 3" xfId="27426" xr:uid="{4D85F567-53D4-467A-9D41-FF0E4AD086BC}"/>
    <cellStyle name="40% - Accent1 5 7 4" xfId="42700" xr:uid="{33047584-A103-47D0-BB19-46F3E26649E0}"/>
    <cellStyle name="40% - Accent1 5 8" xfId="13521" xr:uid="{3444F75B-1FE9-447F-A83C-D8892FF1AAF6}"/>
    <cellStyle name="40% - Accent1 5 9" xfId="24370" xr:uid="{61385D6D-8E8F-40A9-AA80-C3910E0F999E}"/>
    <cellStyle name="40% - Accent1 6" xfId="335" xr:uid="{E947E397-EC8B-4891-AFAF-607C50FA8E4B}"/>
    <cellStyle name="40% - Accent1 6 10" xfId="30567" xr:uid="{126A35AB-0186-46E8-BA4A-B159443CD0F7}"/>
    <cellStyle name="40% - Accent1 6 11" xfId="39645" xr:uid="{351C47CD-9391-44F5-986D-89799E4BC563}"/>
    <cellStyle name="40% - Accent1 6 2" xfId="2394" xr:uid="{208F2074-E57A-4AF4-824E-E626DAEDD9AD}"/>
    <cellStyle name="40% - Accent1 6 2 2" xfId="3375" xr:uid="{20589D23-2DDA-4B1F-8698-3B6DA0DDF91D}"/>
    <cellStyle name="40% - Accent1 6 2 2 2" xfId="6613" xr:uid="{6306C786-2794-471D-82FA-BA92E1CFD255}"/>
    <cellStyle name="40% - Accent1 6 2 2 2 2" xfId="9830" xr:uid="{AF9A1C27-BCED-41F7-B26B-D8B2EF776E59}"/>
    <cellStyle name="40% - Accent1 6 2 2 2 2 2" xfId="20972" xr:uid="{BBEB76B7-815B-4310-B895-5E9302160A0F}"/>
    <cellStyle name="40% - Accent1 6 2 2 2 2 3" xfId="38581" xr:uid="{A6EFE437-C67C-4FD9-BC3B-3560F9AB9FA8}"/>
    <cellStyle name="40% - Accent1 6 2 2 2 3" xfId="9831" xr:uid="{5E38CF1B-F63C-422F-85A3-DCEA87ED98CE}"/>
    <cellStyle name="40% - Accent1 6 2 2 2 3 2" xfId="20973" xr:uid="{D92E1583-B958-46FF-AB05-861755E62B5E}"/>
    <cellStyle name="40% - Accent1 6 2 2 2 3 3" xfId="34614" xr:uid="{0B4C82FC-E8EA-4297-898F-47E7506505EE}"/>
    <cellStyle name="40% - Accent1 6 2 2 2 4" xfId="18051" xr:uid="{2F9508B4-D5B0-46A1-8867-E31991B21BDB}"/>
    <cellStyle name="40% - Accent1 6 2 2 2 5" xfId="28900" xr:uid="{EDACB093-DCB2-467F-915F-E8B0DC9141BD}"/>
    <cellStyle name="40% - Accent1 6 2 2 2 6" xfId="32817" xr:uid="{D65C7FE4-163B-47B6-ABE5-74704EAE6A9D}"/>
    <cellStyle name="40% - Accent1 6 2 2 2 7" xfId="44174" xr:uid="{8D91B086-B787-4AFD-990E-8EE03BFCA468}"/>
    <cellStyle name="40% - Accent1 6 2 2 3" xfId="9832" xr:uid="{0C777176-4ED4-4BE2-AE01-50FA16FBA71B}"/>
    <cellStyle name="40% - Accent1 6 2 2 3 2" xfId="20974" xr:uid="{BAC5F92A-5B29-426E-966E-214891A029C9}"/>
    <cellStyle name="40% - Accent1 6 2 2 3 3" xfId="36600" xr:uid="{EF77C542-A74E-4E21-BBF2-63219487BC1F}"/>
    <cellStyle name="40% - Accent1 6 2 2 4" xfId="14995" xr:uid="{F382E0CA-E7E3-448C-B9AA-D8912B3C0EC1}"/>
    <cellStyle name="40% - Accent1 6 2 2 5" xfId="25844" xr:uid="{E6BB7282-BA36-4242-9EC9-93888D74DD45}"/>
    <cellStyle name="40% - Accent1 6 2 2 6" xfId="31994" xr:uid="{788D1240-1C37-4A9C-92B3-1B1B867B0D65}"/>
    <cellStyle name="40% - Accent1 6 2 2 7" xfId="41118" xr:uid="{137F06F9-74FD-4E11-8EFB-6EDB83E0A6C4}"/>
    <cellStyle name="40% - Accent1 6 2 3" xfId="5633" xr:uid="{874E2E41-C427-40EE-AC80-23A594953FE8}"/>
    <cellStyle name="40% - Accent1 6 2 3 2" xfId="9833" xr:uid="{4F3A84EF-C632-4698-99C8-13628FF82BB4}"/>
    <cellStyle name="40% - Accent1 6 2 3 2 2" xfId="20975" xr:uid="{EDC1467B-A5FB-4A4E-85B1-425A95C42238}"/>
    <cellStyle name="40% - Accent1 6 2 3 2 3" xfId="37984" xr:uid="{20A7EC6F-D3EF-4330-A1FE-B0C3A94A2B8F}"/>
    <cellStyle name="40% - Accent1 6 2 3 3" xfId="9834" xr:uid="{0DC7924D-DD3E-4DEB-BBE9-2A2C3A10B0F0}"/>
    <cellStyle name="40% - Accent1 6 2 3 3 2" xfId="20976" xr:uid="{FC1F6E7B-67F5-48B2-A68A-FDE4930C6A47}"/>
    <cellStyle name="40% - Accent1 6 2 3 3 3" xfId="34029" xr:uid="{AB06C999-25B2-433F-B9C7-AED60FBF8073}"/>
    <cellStyle name="40% - Accent1 6 2 3 4" xfId="17071" xr:uid="{38F02B15-FFC6-4D7A-8E86-0F9CAC8C2C45}"/>
    <cellStyle name="40% - Accent1 6 2 3 5" xfId="27920" xr:uid="{B1718757-8D15-4999-A417-7139AF1C2153}"/>
    <cellStyle name="40% - Accent1 6 2 3 6" xfId="32816" xr:uid="{D807D3B0-D35C-4551-90B7-56726B8456ED}"/>
    <cellStyle name="40% - Accent1 6 2 3 7" xfId="43194" xr:uid="{C52CDDAE-A77A-4E31-AF9A-3E026091682D}"/>
    <cellStyle name="40% - Accent1 6 2 4" xfId="9835" xr:uid="{4E67DDC6-2752-40D3-8BA0-7C24F7A4A9AB}"/>
    <cellStyle name="40% - Accent1 6 2 4 2" xfId="20977" xr:uid="{36941485-282E-4E5D-B175-D6FC4974703F}"/>
    <cellStyle name="40% - Accent1 6 2 4 3" xfId="36001" xr:uid="{D2A71E72-5FCB-4FC5-A8E5-DB20F63FBE77}"/>
    <cellStyle name="40% - Accent1 6 2 5" xfId="14015" xr:uid="{DB634C4B-BA36-429D-83E8-09D000A66565}"/>
    <cellStyle name="40% - Accent1 6 2 6" xfId="24864" xr:uid="{3CE1F2BD-C99D-459C-A2D4-1F6FE160B581}"/>
    <cellStyle name="40% - Accent1 6 2 7" xfId="31014" xr:uid="{AB3EA5DE-32A1-4633-9CDC-D9B990A3D600}"/>
    <cellStyle name="40% - Accent1 6 2 8" xfId="40138" xr:uid="{E444799B-8D00-4B67-9276-8899A359FC1F}"/>
    <cellStyle name="40% - Accent1 6 3" xfId="2882" xr:uid="{B664AAAD-5184-4934-86A3-C5194040BC86}"/>
    <cellStyle name="40% - Accent1 6 3 2" xfId="6120" xr:uid="{C53AC7BF-D8D8-4F01-B7F0-8FC039303687}"/>
    <cellStyle name="40% - Accent1 6 3 2 2" xfId="9836" xr:uid="{B428FDD2-5541-412E-ADDD-7436518D7CAF}"/>
    <cellStyle name="40% - Accent1 6 3 2 2 2" xfId="20978" xr:uid="{0226035D-671D-4B6D-BF7F-F1C4D8825E12}"/>
    <cellStyle name="40% - Accent1 6 3 2 2 3" xfId="38582" xr:uid="{234CE18F-3A99-46D1-8DC1-72C6DFBD0601}"/>
    <cellStyle name="40% - Accent1 6 3 2 3" xfId="9837" xr:uid="{2EC382DA-F312-4731-BEF5-68AC8431B8CD}"/>
    <cellStyle name="40% - Accent1 6 3 2 3 2" xfId="20979" xr:uid="{3B1EB8C1-7CC1-4D50-AE84-BEF2AEDDB803}"/>
    <cellStyle name="40% - Accent1 6 3 2 3 3" xfId="34615" xr:uid="{0B7C32FF-2394-4AD1-AE7C-1CC2EB0E777A}"/>
    <cellStyle name="40% - Accent1 6 3 2 4" xfId="17558" xr:uid="{5A079AF1-EA08-4B87-8857-F0EEF2B00799}"/>
    <cellStyle name="40% - Accent1 6 3 2 5" xfId="28407" xr:uid="{EA5D7E3D-3C91-4816-88DA-4B4199746DF1}"/>
    <cellStyle name="40% - Accent1 6 3 2 6" xfId="32818" xr:uid="{2E2F99B5-4939-4245-9343-C5CB4ADB3981}"/>
    <cellStyle name="40% - Accent1 6 3 2 7" xfId="43681" xr:uid="{AA10103C-448D-4BCA-8AE7-BFC89DCB3BFA}"/>
    <cellStyle name="40% - Accent1 6 3 3" xfId="9838" xr:uid="{80436790-C5CD-4CCC-AB6C-BDB50B57BDC9}"/>
    <cellStyle name="40% - Accent1 6 3 3 2" xfId="20980" xr:uid="{7DC02765-98B8-40F3-BA3B-1704C5D599C6}"/>
    <cellStyle name="40% - Accent1 6 3 3 3" xfId="36601" xr:uid="{3B0B61CC-DFC8-4BCF-B71E-107623742ABF}"/>
    <cellStyle name="40% - Accent1 6 3 4" xfId="14502" xr:uid="{D6E45BC8-0AAE-48B4-8231-4F207C515065}"/>
    <cellStyle name="40% - Accent1 6 3 5" xfId="25351" xr:uid="{036621DD-8555-4C3E-BE9B-48A094FD890C}"/>
    <cellStyle name="40% - Accent1 6 3 6" xfId="31501" xr:uid="{A75BFCF6-C65E-4B41-BC6B-3F63D627A1FE}"/>
    <cellStyle name="40% - Accent1 6 3 7" xfId="40625" xr:uid="{85C7AC81-3183-4E9D-9637-E786DBF6B8DC}"/>
    <cellStyle name="40% - Accent1 6 4" xfId="3863" xr:uid="{ECF3ABF9-8032-44D5-ABB9-6B8C8F3DF4AF}"/>
    <cellStyle name="40% - Accent1 6 4 2" xfId="7102" xr:uid="{EBB1797D-2A0C-42AF-A491-9C7E2FBFF2FB}"/>
    <cellStyle name="40% - Accent1 6 4 2 2" xfId="18540" xr:uid="{D56BDB8F-61BF-4254-8B4A-C4D721BB2487}"/>
    <cellStyle name="40% - Accent1 6 4 2 3" xfId="29389" xr:uid="{22972417-8C10-4B78-B86E-BC40E832A05D}"/>
    <cellStyle name="40% - Accent1 6 4 2 4" xfId="37708" xr:uid="{6CE03723-90F1-4771-8190-92673B4DFC34}"/>
    <cellStyle name="40% - Accent1 6 4 2 5" xfId="44663" xr:uid="{10107A8A-CF8C-4ACC-AFEA-97DE1A0C9237}"/>
    <cellStyle name="40% - Accent1 6 4 3" xfId="9839" xr:uid="{882CC9AF-CF79-43E5-B548-474064D0C424}"/>
    <cellStyle name="40% - Accent1 6 4 3 2" xfId="20981" xr:uid="{0F3B3095-170E-460F-9CF2-BE688F51B755}"/>
    <cellStyle name="40% - Accent1 6 4 3 3" xfId="33875" xr:uid="{7D07AAD2-2686-4C48-851D-85CA87CED519}"/>
    <cellStyle name="40% - Accent1 6 4 4" xfId="15484" xr:uid="{2C76061E-FE61-48C9-AE78-B6A95A67C088}"/>
    <cellStyle name="40% - Accent1 6 4 5" xfId="26333" xr:uid="{7E64D657-ED4A-4E41-B235-C75A800ED815}"/>
    <cellStyle name="40% - Accent1 6 4 6" xfId="32819" xr:uid="{53D3D508-1BFB-4639-9CD0-6D7CD6BC3FD2}"/>
    <cellStyle name="40% - Accent1 6 4 7" xfId="41607" xr:uid="{55203155-6224-44CE-BEA0-FA094AC43183}"/>
    <cellStyle name="40% - Accent1 6 5" xfId="4411" xr:uid="{75527FB4-CE47-4BFC-8782-A462CCEDF9D5}"/>
    <cellStyle name="40% - Accent1 6 5 2" xfId="7467" xr:uid="{8B33F791-1A01-4D8C-8822-779A4B5A846F}"/>
    <cellStyle name="40% - Accent1 6 5 2 2" xfId="18905" xr:uid="{AD9F96D4-F9AD-4647-A11D-069E8FB80061}"/>
    <cellStyle name="40% - Accent1 6 5 2 3" xfId="29754" xr:uid="{DBDBC301-B884-4EB5-B767-1EC5903C93B3}"/>
    <cellStyle name="40% - Accent1 6 5 2 4" xfId="35726" xr:uid="{1145B067-14B2-4F24-8D48-C326E394590A}"/>
    <cellStyle name="40% - Accent1 6 5 2 5" xfId="45028" xr:uid="{5DD52389-3C1E-443C-943F-5BF9B919373A}"/>
    <cellStyle name="40% - Accent1 6 5 3" xfId="15849" xr:uid="{9E72DE65-6BAC-4EEA-B133-BD7B3F72909A}"/>
    <cellStyle name="40% - Accent1 6 5 4" xfId="26698" xr:uid="{CBCB60BA-30CA-4314-BB29-6764A8FE4613}"/>
    <cellStyle name="40% - Accent1 6 5 5" xfId="32815" xr:uid="{ACDDAC1B-D80A-46AB-ACFA-A6A1DC657967}"/>
    <cellStyle name="40% - Accent1 6 5 6" xfId="41972" xr:uid="{7CCAF763-6490-479F-9F01-F45C27084490}"/>
    <cellStyle name="40% - Accent1 6 6" xfId="4773" xr:uid="{69C4025B-4F48-47E9-A4D8-9F04224DAE5B}"/>
    <cellStyle name="40% - Accent1 6 6 2" xfId="7829" xr:uid="{64448B87-7C48-460E-AE81-F884E7A2EBAD}"/>
    <cellStyle name="40% - Accent1 6 6 2 2" xfId="19267" xr:uid="{DAC77318-2F70-43AF-A186-C93672921C5C}"/>
    <cellStyle name="40% - Accent1 6 6 2 3" xfId="30116" xr:uid="{305DB988-4438-43D5-B04A-F4A61451E39D}"/>
    <cellStyle name="40% - Accent1 6 6 2 4" xfId="45390" xr:uid="{F18F1989-546A-4AD0-BB79-0B256C5463F6}"/>
    <cellStyle name="40% - Accent1 6 6 3" xfId="16211" xr:uid="{011B89EE-049E-4E61-B1C5-41D4349B87B8}"/>
    <cellStyle name="40% - Accent1 6 6 4" xfId="27060" xr:uid="{90E9BB3F-2F84-401F-BAE3-F0790F2278C1}"/>
    <cellStyle name="40% - Accent1 6 6 5" xfId="42334" xr:uid="{E32AF40F-5768-4E7A-8BA3-A25D7255F98B}"/>
    <cellStyle name="40% - Accent1 6 7" xfId="5140" xr:uid="{9E2E2309-0FB8-4E44-A069-04C0C43E3A6E}"/>
    <cellStyle name="40% - Accent1 6 7 2" xfId="16578" xr:uid="{B0303877-5372-435C-B75A-5EC1207ADA84}"/>
    <cellStyle name="40% - Accent1 6 7 3" xfId="27427" xr:uid="{B44FC6BB-1A64-4D48-B801-ECCA1B12A04A}"/>
    <cellStyle name="40% - Accent1 6 7 4" xfId="42701" xr:uid="{9A21EF76-5C46-4EA1-B43D-4DCF210CB084}"/>
    <cellStyle name="40% - Accent1 6 8" xfId="13522" xr:uid="{AE1523C2-D9D5-4C26-8DB4-811EDF54BA93}"/>
    <cellStyle name="40% - Accent1 6 9" xfId="24371" xr:uid="{29CE14B4-6604-4D57-9B1F-A47B0A86D00D}"/>
    <cellStyle name="40% - Accent1 7" xfId="336" xr:uid="{96586458-BE13-4562-B5FE-FEED07CE2D6B}"/>
    <cellStyle name="40% - Accent1 7 10" xfId="30568" xr:uid="{8B03145D-9DF2-422D-97BA-0B4B9AEA42E7}"/>
    <cellStyle name="40% - Accent1 7 11" xfId="39646" xr:uid="{3EDB9096-9E07-4F78-A48C-CF896E7DF079}"/>
    <cellStyle name="40% - Accent1 7 2" xfId="2395" xr:uid="{9B423511-8DBA-4DB9-A043-0CEDAE9C27DE}"/>
    <cellStyle name="40% - Accent1 7 2 2" xfId="3376" xr:uid="{D03536D6-CB40-4666-9F58-9FD0FDA26B6B}"/>
    <cellStyle name="40% - Accent1 7 2 2 2" xfId="6614" xr:uid="{3897FBEB-A162-4C29-A279-5B312776C576}"/>
    <cellStyle name="40% - Accent1 7 2 2 2 2" xfId="9840" xr:uid="{BC8D6A86-D52C-4686-9460-E6C487398D99}"/>
    <cellStyle name="40% - Accent1 7 2 2 2 2 2" xfId="20982" xr:uid="{24D7501F-3994-48B0-A68E-68EFCFD89071}"/>
    <cellStyle name="40% - Accent1 7 2 2 2 2 3" xfId="38583" xr:uid="{D5CB8677-D757-4181-936D-9FA2790E67F2}"/>
    <cellStyle name="40% - Accent1 7 2 2 2 3" xfId="9841" xr:uid="{BDE2EFE6-6D09-4E15-A611-45442DF7D6FE}"/>
    <cellStyle name="40% - Accent1 7 2 2 2 3 2" xfId="20983" xr:uid="{A5D769A7-9815-4D29-9DDF-FA93C6806DE5}"/>
    <cellStyle name="40% - Accent1 7 2 2 2 3 3" xfId="34616" xr:uid="{A4AFFD55-778E-4EA2-A499-BD321E274EA7}"/>
    <cellStyle name="40% - Accent1 7 2 2 2 4" xfId="18052" xr:uid="{4F2D934E-6EBE-4782-8592-67605240D1A9}"/>
    <cellStyle name="40% - Accent1 7 2 2 2 5" xfId="28901" xr:uid="{D8BF5849-2503-4F71-83DA-DBCBDBA8F65B}"/>
    <cellStyle name="40% - Accent1 7 2 2 2 6" xfId="32822" xr:uid="{A7C7EFA8-F11A-435B-AB2F-862746C37540}"/>
    <cellStyle name="40% - Accent1 7 2 2 2 7" xfId="44175" xr:uid="{22C627EF-26E1-4C9C-A4FF-A9503D270A16}"/>
    <cellStyle name="40% - Accent1 7 2 2 3" xfId="9842" xr:uid="{AF21E450-0490-428A-9D42-E22C81DA9620}"/>
    <cellStyle name="40% - Accent1 7 2 2 3 2" xfId="20984" xr:uid="{00803E82-D683-4FB5-9083-709EA98A9263}"/>
    <cellStyle name="40% - Accent1 7 2 2 3 3" xfId="36602" xr:uid="{9330E4FC-5BC2-46AB-9B7B-1F5CA4E8DDA1}"/>
    <cellStyle name="40% - Accent1 7 2 2 4" xfId="14996" xr:uid="{7B7D2373-3B3B-4E8C-9703-2FD270489BC9}"/>
    <cellStyle name="40% - Accent1 7 2 2 5" xfId="25845" xr:uid="{8B5068DD-004A-483B-B97C-2C7307184E4C}"/>
    <cellStyle name="40% - Accent1 7 2 2 6" xfId="31995" xr:uid="{AFA92EF6-4CFB-4172-938E-09A1D4A0D3BD}"/>
    <cellStyle name="40% - Accent1 7 2 2 7" xfId="41119" xr:uid="{518F0BC7-53F7-465F-8E78-A76B4632BF74}"/>
    <cellStyle name="40% - Accent1 7 2 3" xfId="5634" xr:uid="{C44C7E9B-2210-446F-9037-4F5290697C1D}"/>
    <cellStyle name="40% - Accent1 7 2 3 2" xfId="9843" xr:uid="{E89A9A97-5C44-419F-888F-42F356B5734A}"/>
    <cellStyle name="40% - Accent1 7 2 3 2 2" xfId="20985" xr:uid="{180A90EF-6960-4396-8592-4101941E364E}"/>
    <cellStyle name="40% - Accent1 7 2 3 2 3" xfId="37985" xr:uid="{020E563D-D103-4AD7-BDFB-52FCED118CAE}"/>
    <cellStyle name="40% - Accent1 7 2 3 3" xfId="9844" xr:uid="{BDEF11B6-5232-4F8E-9DEB-29AF867A0205}"/>
    <cellStyle name="40% - Accent1 7 2 3 3 2" xfId="20986" xr:uid="{BE00FE48-F0D6-4907-BEB4-27C5CD839953}"/>
    <cellStyle name="40% - Accent1 7 2 3 3 3" xfId="34030" xr:uid="{9CCA1FCF-A38F-471E-93B9-265748FDDA90}"/>
    <cellStyle name="40% - Accent1 7 2 3 4" xfId="17072" xr:uid="{1298FF19-917E-4F8A-AA60-C5F24542E5BE}"/>
    <cellStyle name="40% - Accent1 7 2 3 5" xfId="27921" xr:uid="{BF86B16F-FBBE-4C50-A9E7-C07334BD5B94}"/>
    <cellStyle name="40% - Accent1 7 2 3 6" xfId="32821" xr:uid="{68A3FB2C-C744-42F3-B503-9FB93E93183F}"/>
    <cellStyle name="40% - Accent1 7 2 3 7" xfId="43195" xr:uid="{78C182B6-26A6-4803-92D3-4854E0182253}"/>
    <cellStyle name="40% - Accent1 7 2 4" xfId="9845" xr:uid="{E52DBA84-7DF1-41C4-9D05-5C5AA77BCAA1}"/>
    <cellStyle name="40% - Accent1 7 2 4 2" xfId="20987" xr:uid="{A2881A33-315F-4613-8708-C91A29F6486B}"/>
    <cellStyle name="40% - Accent1 7 2 4 3" xfId="36002" xr:uid="{9BA2745C-B2DC-47D6-925B-7FB039BA266C}"/>
    <cellStyle name="40% - Accent1 7 2 5" xfId="14016" xr:uid="{3D0B1724-43C4-4066-82CC-C8DEE91BAE1C}"/>
    <cellStyle name="40% - Accent1 7 2 6" xfId="24865" xr:uid="{ABD0ED84-ABE0-442C-950B-122CB4E4BE86}"/>
    <cellStyle name="40% - Accent1 7 2 7" xfId="31015" xr:uid="{672A8CA3-06BA-46D9-BD6F-9519C2121F24}"/>
    <cellStyle name="40% - Accent1 7 2 8" xfId="40139" xr:uid="{299D2B05-753E-4FF3-8C83-40382285D177}"/>
    <cellStyle name="40% - Accent1 7 3" xfId="2883" xr:uid="{5B264EC5-5EC8-4262-A20F-B49D39DB8C60}"/>
    <cellStyle name="40% - Accent1 7 3 2" xfId="6121" xr:uid="{7E12EF83-56BF-4EF9-BEEB-5192FDA8BD64}"/>
    <cellStyle name="40% - Accent1 7 3 2 2" xfId="9846" xr:uid="{9B909F1E-8EA1-4127-B701-51F14EE7EA51}"/>
    <cellStyle name="40% - Accent1 7 3 2 2 2" xfId="20988" xr:uid="{0B01269E-95F8-4837-900A-ADE8E134DEC8}"/>
    <cellStyle name="40% - Accent1 7 3 2 2 3" xfId="38584" xr:uid="{35DEE5D2-6509-40BE-AD4E-03EBB878DF27}"/>
    <cellStyle name="40% - Accent1 7 3 2 3" xfId="9847" xr:uid="{7C6C62A9-8A7F-4F4F-B517-1B1A418E6995}"/>
    <cellStyle name="40% - Accent1 7 3 2 3 2" xfId="20989" xr:uid="{1332B380-527E-48B5-87B3-EA95ECFBF938}"/>
    <cellStyle name="40% - Accent1 7 3 2 3 3" xfId="34617" xr:uid="{8593AE6D-C530-4DA2-B2C7-41A0BB7EAED4}"/>
    <cellStyle name="40% - Accent1 7 3 2 4" xfId="17559" xr:uid="{B6289B3B-1B98-496D-ABB5-81CE05A64292}"/>
    <cellStyle name="40% - Accent1 7 3 2 5" xfId="28408" xr:uid="{999B8197-5672-4BC2-98F5-C6D12675383A}"/>
    <cellStyle name="40% - Accent1 7 3 2 6" xfId="32823" xr:uid="{AB18D26E-9672-45BE-B8B4-685D561A5656}"/>
    <cellStyle name="40% - Accent1 7 3 2 7" xfId="43682" xr:uid="{15D0C500-E4A5-405B-B532-393D9761376F}"/>
    <cellStyle name="40% - Accent1 7 3 3" xfId="9848" xr:uid="{A62D3865-1754-4CEA-8E5B-6B98EC209B4D}"/>
    <cellStyle name="40% - Accent1 7 3 3 2" xfId="20990" xr:uid="{53BD6210-8B8A-4734-946D-0639505E1006}"/>
    <cellStyle name="40% - Accent1 7 3 3 3" xfId="36603" xr:uid="{8410DB7A-9190-4084-B451-15E4FDD6377A}"/>
    <cellStyle name="40% - Accent1 7 3 4" xfId="14503" xr:uid="{9A2FCEB8-E8F1-459E-8D42-EBED182EB480}"/>
    <cellStyle name="40% - Accent1 7 3 5" xfId="25352" xr:uid="{82D2067B-EA7B-41F7-A7CD-3166956F8EF4}"/>
    <cellStyle name="40% - Accent1 7 3 6" xfId="31502" xr:uid="{4649FF27-466C-44CE-B16B-AF388B6A4163}"/>
    <cellStyle name="40% - Accent1 7 3 7" xfId="40626" xr:uid="{57427C70-D6DD-42FB-8FB9-5A6B0E6E1696}"/>
    <cellStyle name="40% - Accent1 7 4" xfId="3864" xr:uid="{F913BC1A-228D-45D5-B84E-2EBAAA916A0E}"/>
    <cellStyle name="40% - Accent1 7 4 2" xfId="7103" xr:uid="{1F37FCD7-F94D-4C48-99F3-40AA2FF7936A}"/>
    <cellStyle name="40% - Accent1 7 4 2 2" xfId="18541" xr:uid="{DC1DFC92-2AD1-4BFE-8D6D-0E2BAFBC4E84}"/>
    <cellStyle name="40% - Accent1 7 4 2 3" xfId="29390" xr:uid="{7E5DE33F-DFFE-4521-8028-82EC64926311}"/>
    <cellStyle name="40% - Accent1 7 4 2 4" xfId="37709" xr:uid="{2D6B073F-B00D-4450-90B5-E7D520718AF4}"/>
    <cellStyle name="40% - Accent1 7 4 2 5" xfId="44664" xr:uid="{848EF006-4B67-4B3A-B482-FA7D6AEAB79E}"/>
    <cellStyle name="40% - Accent1 7 4 3" xfId="9849" xr:uid="{D58784D5-8A2D-47F0-9209-74E96AA1874C}"/>
    <cellStyle name="40% - Accent1 7 4 3 2" xfId="20991" xr:uid="{E4CD9CA0-D4CA-41BA-9B17-3866CCB366E1}"/>
    <cellStyle name="40% - Accent1 7 4 3 3" xfId="33876" xr:uid="{9FEC2EA0-9554-45B6-95CB-5BE6F56202D4}"/>
    <cellStyle name="40% - Accent1 7 4 4" xfId="15485" xr:uid="{43200BDE-C57C-4B86-879F-D3823E989F7A}"/>
    <cellStyle name="40% - Accent1 7 4 5" xfId="26334" xr:uid="{39825F42-0FC9-48D7-B100-774BB2A96319}"/>
    <cellStyle name="40% - Accent1 7 4 6" xfId="32824" xr:uid="{C9192B3B-23B9-4982-B9A0-4BF8F7D37346}"/>
    <cellStyle name="40% - Accent1 7 4 7" xfId="41608" xr:uid="{ABB25AAA-C7E3-4B1C-8793-070DDB5D6F43}"/>
    <cellStyle name="40% - Accent1 7 5" xfId="4412" xr:uid="{86DC0074-C926-4239-9EAE-C7FE71881949}"/>
    <cellStyle name="40% - Accent1 7 5 2" xfId="7468" xr:uid="{BFFA05B4-EAD6-424F-A061-21D992834F89}"/>
    <cellStyle name="40% - Accent1 7 5 2 2" xfId="18906" xr:uid="{3CE3A32B-1778-40C8-A771-3D6EA2CA6BDB}"/>
    <cellStyle name="40% - Accent1 7 5 2 3" xfId="29755" xr:uid="{5711CA05-C37F-4585-974C-F3FCB320AA58}"/>
    <cellStyle name="40% - Accent1 7 5 2 4" xfId="35727" xr:uid="{9D269F1D-3263-456B-94E8-A078BF3C9159}"/>
    <cellStyle name="40% - Accent1 7 5 2 5" xfId="45029" xr:uid="{8E68F73C-183B-4387-8A1F-AFAB5BDF98B7}"/>
    <cellStyle name="40% - Accent1 7 5 3" xfId="15850" xr:uid="{2D3AFCEA-4259-4596-84C8-5EA43824B96B}"/>
    <cellStyle name="40% - Accent1 7 5 4" xfId="26699" xr:uid="{2692A594-ED94-4A2E-8A99-966179C1A068}"/>
    <cellStyle name="40% - Accent1 7 5 5" xfId="32820" xr:uid="{47E33E2C-A540-4128-B8CE-E34BB52B7C14}"/>
    <cellStyle name="40% - Accent1 7 5 6" xfId="41973" xr:uid="{2DE24F9B-A19D-40C0-BA65-58C264C9C34E}"/>
    <cellStyle name="40% - Accent1 7 6" xfId="4774" xr:uid="{60818B6D-400F-4114-841B-75C1E25467F6}"/>
    <cellStyle name="40% - Accent1 7 6 2" xfId="7830" xr:uid="{8EFB4FFA-4256-4094-B4DD-F93E0B0BBBD2}"/>
    <cellStyle name="40% - Accent1 7 6 2 2" xfId="19268" xr:uid="{565F7820-CB86-4FFC-862C-98D2D715DB6E}"/>
    <cellStyle name="40% - Accent1 7 6 2 3" xfId="30117" xr:uid="{BB2B9016-39F2-4564-839E-920EBF585E46}"/>
    <cellStyle name="40% - Accent1 7 6 2 4" xfId="45391" xr:uid="{8E3A092C-B49B-40A0-AD13-D1E2B15FF064}"/>
    <cellStyle name="40% - Accent1 7 6 3" xfId="16212" xr:uid="{95C60DF2-3107-4606-BD67-03A8D97AF6E4}"/>
    <cellStyle name="40% - Accent1 7 6 4" xfId="27061" xr:uid="{350B630B-9A25-4593-A5E4-D1F6FB79DFD1}"/>
    <cellStyle name="40% - Accent1 7 6 5" xfId="42335" xr:uid="{1F23080D-379C-4679-8769-963FCAD7E5A5}"/>
    <cellStyle name="40% - Accent1 7 7" xfId="5141" xr:uid="{A2EEC471-99B1-43D1-AC52-E96B3D670F70}"/>
    <cellStyle name="40% - Accent1 7 7 2" xfId="16579" xr:uid="{CF6915E6-9543-447F-9E31-E48542D87119}"/>
    <cellStyle name="40% - Accent1 7 7 3" xfId="27428" xr:uid="{55D969DC-2F9E-4C7C-80FA-E502B31ED7D6}"/>
    <cellStyle name="40% - Accent1 7 7 4" xfId="42702" xr:uid="{594FAD7B-F8F6-41EF-8D27-901457A06653}"/>
    <cellStyle name="40% - Accent1 7 8" xfId="13523" xr:uid="{A7A7774B-5D8F-40AC-91DE-3D52C3B27953}"/>
    <cellStyle name="40% - Accent1 7 9" xfId="24372" xr:uid="{2CAF57C6-3570-4B6C-8B3B-2E9D437922BA}"/>
    <cellStyle name="40% - Accent1 8" xfId="337" xr:uid="{5CCC0D37-52E8-4664-A980-23639D154EC0}"/>
    <cellStyle name="40% - Accent1 8 10" xfId="30569" xr:uid="{B99B7B69-7074-42A9-BD40-29512C204A3D}"/>
    <cellStyle name="40% - Accent1 8 11" xfId="39647" xr:uid="{0B476996-EBAE-47EF-A64A-F97FB5C1B753}"/>
    <cellStyle name="40% - Accent1 8 2" xfId="2396" xr:uid="{9622E47A-638C-486B-A2BA-24D413A5F7C1}"/>
    <cellStyle name="40% - Accent1 8 2 2" xfId="3377" xr:uid="{7B2CA07E-496F-42D9-B209-D78F89558DDF}"/>
    <cellStyle name="40% - Accent1 8 2 2 2" xfId="6615" xr:uid="{BCB6A1C4-1400-4FB3-9038-060FCF5BFC4C}"/>
    <cellStyle name="40% - Accent1 8 2 2 2 2" xfId="9850" xr:uid="{0F00370D-7668-4254-BF7D-E3583638109D}"/>
    <cellStyle name="40% - Accent1 8 2 2 2 2 2" xfId="20992" xr:uid="{5AF5ABB3-27AF-445C-81D9-FD22D7D81008}"/>
    <cellStyle name="40% - Accent1 8 2 2 2 2 3" xfId="38585" xr:uid="{D8DCADF1-49A0-4444-9498-8E890F1C9487}"/>
    <cellStyle name="40% - Accent1 8 2 2 2 3" xfId="9851" xr:uid="{81B1F296-4090-4DD1-84AB-92F31BAEEEED}"/>
    <cellStyle name="40% - Accent1 8 2 2 2 3 2" xfId="20993" xr:uid="{B48F27C6-972B-44CF-8264-CE5A2E333181}"/>
    <cellStyle name="40% - Accent1 8 2 2 2 3 3" xfId="34618" xr:uid="{55D06A7F-025E-4443-824B-34B7806C30C9}"/>
    <cellStyle name="40% - Accent1 8 2 2 2 4" xfId="18053" xr:uid="{BBF7D5BE-557C-48AE-93B4-355C7443BE60}"/>
    <cellStyle name="40% - Accent1 8 2 2 2 5" xfId="28902" xr:uid="{A1571852-304B-40AB-89F3-1496F6BADD89}"/>
    <cellStyle name="40% - Accent1 8 2 2 2 6" xfId="32827" xr:uid="{15C89B33-178A-4A7B-9074-9852A226C92A}"/>
    <cellStyle name="40% - Accent1 8 2 2 2 7" xfId="44176" xr:uid="{E8DCE8DA-49CB-4A26-8BB0-AD3E72138252}"/>
    <cellStyle name="40% - Accent1 8 2 2 3" xfId="9852" xr:uid="{BD10D3CC-12AB-46F6-A7CD-68260D38CD1E}"/>
    <cellStyle name="40% - Accent1 8 2 2 3 2" xfId="20994" xr:uid="{CB07984E-D371-45B3-9575-109D25C9C6E3}"/>
    <cellStyle name="40% - Accent1 8 2 2 3 3" xfId="36604" xr:uid="{E76DE2F8-75B0-4CB1-AE9A-552BE9C3A1C9}"/>
    <cellStyle name="40% - Accent1 8 2 2 4" xfId="14997" xr:uid="{A226995A-8815-4C70-9B95-B17AD3738C47}"/>
    <cellStyle name="40% - Accent1 8 2 2 5" xfId="25846" xr:uid="{E4A7A4D3-3D4C-4F2D-AFFA-506EE55A124C}"/>
    <cellStyle name="40% - Accent1 8 2 2 6" xfId="31996" xr:uid="{E2211612-47EB-4874-B770-83646D84E0B3}"/>
    <cellStyle name="40% - Accent1 8 2 2 7" xfId="41120" xr:uid="{D8EF25BC-4CDD-4FE4-92E1-75217E9E112D}"/>
    <cellStyle name="40% - Accent1 8 2 3" xfId="5635" xr:uid="{82D2C087-5C75-4E6C-AAE8-72976F562AC9}"/>
    <cellStyle name="40% - Accent1 8 2 3 2" xfId="9853" xr:uid="{1F452FA2-B933-4CE7-AB47-D218185E63F4}"/>
    <cellStyle name="40% - Accent1 8 2 3 2 2" xfId="20995" xr:uid="{06782839-9C99-492D-9797-D42EDB4F8856}"/>
    <cellStyle name="40% - Accent1 8 2 3 2 3" xfId="37986" xr:uid="{E7679525-95D8-4564-9DF3-268AAF28317A}"/>
    <cellStyle name="40% - Accent1 8 2 3 3" xfId="9854" xr:uid="{F72DC445-9E01-4502-88FF-CFBA03D29C5A}"/>
    <cellStyle name="40% - Accent1 8 2 3 3 2" xfId="20996" xr:uid="{FAFFE686-B86D-4D3A-ADFB-EEB875F2D836}"/>
    <cellStyle name="40% - Accent1 8 2 3 3 3" xfId="34031" xr:uid="{0C25648F-A70A-4A8C-BEB8-ED69607D340D}"/>
    <cellStyle name="40% - Accent1 8 2 3 4" xfId="17073" xr:uid="{BD5222DF-EE0A-4D34-A57F-CF78743D0324}"/>
    <cellStyle name="40% - Accent1 8 2 3 5" xfId="27922" xr:uid="{21C87702-DDF1-4D35-88D2-83E00F5BAC8D}"/>
    <cellStyle name="40% - Accent1 8 2 3 6" xfId="32826" xr:uid="{52FD6B10-D7C2-47CE-B86B-74A1DB481226}"/>
    <cellStyle name="40% - Accent1 8 2 3 7" xfId="43196" xr:uid="{28696F02-09F0-4C78-BAB8-DDFFCC496F03}"/>
    <cellStyle name="40% - Accent1 8 2 4" xfId="9855" xr:uid="{DBA24C7E-798C-48EB-8F47-FA30709BCA83}"/>
    <cellStyle name="40% - Accent1 8 2 4 2" xfId="20997" xr:uid="{9B69EC81-FA8D-49BD-BB7B-3AFAEC0D97B7}"/>
    <cellStyle name="40% - Accent1 8 2 4 3" xfId="36003" xr:uid="{7D2F0209-F6E9-4D4E-80ED-4D3D12A32F5D}"/>
    <cellStyle name="40% - Accent1 8 2 5" xfId="14017" xr:uid="{8C65E244-A350-488C-A49D-C9CD1C4E30E2}"/>
    <cellStyle name="40% - Accent1 8 2 6" xfId="24866" xr:uid="{4F63DCDA-80CE-40BC-8E95-884D6C0EAF9E}"/>
    <cellStyle name="40% - Accent1 8 2 7" xfId="31016" xr:uid="{09910AD0-24D9-4758-B09C-E4EE6523E6B4}"/>
    <cellStyle name="40% - Accent1 8 2 8" xfId="40140" xr:uid="{B16F3379-551D-4CA1-949E-77D34F62D858}"/>
    <cellStyle name="40% - Accent1 8 3" xfId="2884" xr:uid="{5C3D02A3-56E0-4E7F-9D49-3A26B19C15EF}"/>
    <cellStyle name="40% - Accent1 8 3 2" xfId="6122" xr:uid="{F9C02A77-5CC9-4020-8885-95A39476F716}"/>
    <cellStyle name="40% - Accent1 8 3 2 2" xfId="9856" xr:uid="{9005756B-C3A2-4D55-A2C5-FDCFC11198D9}"/>
    <cellStyle name="40% - Accent1 8 3 2 2 2" xfId="20998" xr:uid="{A44D6842-BFA9-44CA-91A5-23BDC0321BD6}"/>
    <cellStyle name="40% - Accent1 8 3 2 2 3" xfId="38586" xr:uid="{78C6B53C-CA3B-4821-97E6-54342770F04B}"/>
    <cellStyle name="40% - Accent1 8 3 2 3" xfId="9857" xr:uid="{D5A9552F-271C-4CBF-97D5-A431A4342256}"/>
    <cellStyle name="40% - Accent1 8 3 2 3 2" xfId="20999" xr:uid="{8EE87AB5-D8D9-4C0F-BF78-3F7A4DC8EF94}"/>
    <cellStyle name="40% - Accent1 8 3 2 3 3" xfId="34619" xr:uid="{9F180AF6-F47E-45FE-B52A-981CEB86BCAE}"/>
    <cellStyle name="40% - Accent1 8 3 2 4" xfId="17560" xr:uid="{9ABCC0D5-4619-4D19-B5D1-01A2BB891B02}"/>
    <cellStyle name="40% - Accent1 8 3 2 5" xfId="28409" xr:uid="{8140078E-A993-46D2-9602-0047E7A4FB8A}"/>
    <cellStyle name="40% - Accent1 8 3 2 6" xfId="32828" xr:uid="{0ED2E5A9-7788-4860-9758-7A9C7204E730}"/>
    <cellStyle name="40% - Accent1 8 3 2 7" xfId="43683" xr:uid="{013652D2-2B81-4857-B5EE-E2390F4BA89C}"/>
    <cellStyle name="40% - Accent1 8 3 3" xfId="9858" xr:uid="{21B9D7A7-3F9F-4D0F-89EE-CB4E9067A474}"/>
    <cellStyle name="40% - Accent1 8 3 3 2" xfId="21000" xr:uid="{4A9FC3FA-6917-4A0E-8FF0-758AB40A6F6E}"/>
    <cellStyle name="40% - Accent1 8 3 3 3" xfId="36605" xr:uid="{74BA2DDB-D9BE-4F3D-991B-C77C8F08A432}"/>
    <cellStyle name="40% - Accent1 8 3 4" xfId="14504" xr:uid="{4490CD6D-1A93-4281-A4D6-8DA11C8AF725}"/>
    <cellStyle name="40% - Accent1 8 3 5" xfId="25353" xr:uid="{CD142A51-1A02-44B1-90C2-6FB983DF9FA6}"/>
    <cellStyle name="40% - Accent1 8 3 6" xfId="31503" xr:uid="{88F2EC23-388A-4856-B273-FA645B8CB279}"/>
    <cellStyle name="40% - Accent1 8 3 7" xfId="40627" xr:uid="{CA558879-B4A6-40DE-8687-7D20C040CEED}"/>
    <cellStyle name="40% - Accent1 8 4" xfId="3865" xr:uid="{0953303F-97B4-4329-9B13-3DB3083239DF}"/>
    <cellStyle name="40% - Accent1 8 4 2" xfId="7104" xr:uid="{67F90C5D-9AB7-4558-B2F5-259A5F9EDB5B}"/>
    <cellStyle name="40% - Accent1 8 4 2 2" xfId="18542" xr:uid="{D0FE553C-F4B6-4F05-B241-E3F1B1359380}"/>
    <cellStyle name="40% - Accent1 8 4 2 3" xfId="29391" xr:uid="{1F05EA46-0197-4AAA-8E0E-26572256A6BB}"/>
    <cellStyle name="40% - Accent1 8 4 2 4" xfId="37710" xr:uid="{9157E37E-C110-41D6-A8BE-35FEF58ED913}"/>
    <cellStyle name="40% - Accent1 8 4 2 5" xfId="44665" xr:uid="{59EEFFBF-725F-4A1D-9E1B-7668134B09FF}"/>
    <cellStyle name="40% - Accent1 8 4 3" xfId="9859" xr:uid="{AFBC50EC-7524-46F2-BBB5-717CF43B0CA4}"/>
    <cellStyle name="40% - Accent1 8 4 3 2" xfId="21001" xr:uid="{CCAA205A-4652-4F28-A5D6-9249448753BA}"/>
    <cellStyle name="40% - Accent1 8 4 3 3" xfId="33877" xr:uid="{4E3A876D-E836-478D-9598-CE7A989FED2F}"/>
    <cellStyle name="40% - Accent1 8 4 4" xfId="15486" xr:uid="{2D53B9F1-EDF0-4699-8D51-17404899C374}"/>
    <cellStyle name="40% - Accent1 8 4 5" xfId="26335" xr:uid="{E019DC7F-E8B6-4ADD-963D-42E121D2184F}"/>
    <cellStyle name="40% - Accent1 8 4 6" xfId="32829" xr:uid="{5F10EAF0-B6E6-4D10-8890-C3FD438C99CF}"/>
    <cellStyle name="40% - Accent1 8 4 7" xfId="41609" xr:uid="{6DAADE77-C32E-4AD2-884C-7B70444F5F03}"/>
    <cellStyle name="40% - Accent1 8 5" xfId="4413" xr:uid="{49C118C2-F837-46A3-AA08-EF649C6D06DD}"/>
    <cellStyle name="40% - Accent1 8 5 2" xfId="7469" xr:uid="{66065679-B5A3-4ED0-BAEF-B941C3587FBB}"/>
    <cellStyle name="40% - Accent1 8 5 2 2" xfId="18907" xr:uid="{51BCEC5F-E96F-4F49-9211-D5754B1A2305}"/>
    <cellStyle name="40% - Accent1 8 5 2 3" xfId="29756" xr:uid="{04998B3A-83A1-47C1-B680-D4555DF18274}"/>
    <cellStyle name="40% - Accent1 8 5 2 4" xfId="35728" xr:uid="{9E860144-D867-4705-8A72-B5F4E1913B99}"/>
    <cellStyle name="40% - Accent1 8 5 2 5" xfId="45030" xr:uid="{FD3FDCB8-F0F0-4252-97CC-A31371B2D912}"/>
    <cellStyle name="40% - Accent1 8 5 3" xfId="15851" xr:uid="{76B39962-AF72-499C-B31F-00519E3ED573}"/>
    <cellStyle name="40% - Accent1 8 5 4" xfId="26700" xr:uid="{47769CC9-29E3-4F80-8726-338620BB7681}"/>
    <cellStyle name="40% - Accent1 8 5 5" xfId="32825" xr:uid="{C4738881-1D44-4007-AAC4-87E282612BDD}"/>
    <cellStyle name="40% - Accent1 8 5 6" xfId="41974" xr:uid="{9BE1897A-63B9-4EE9-90F0-A3911818F117}"/>
    <cellStyle name="40% - Accent1 8 6" xfId="4775" xr:uid="{E6FFF01D-9308-4BB9-83B4-0EA57A3A2472}"/>
    <cellStyle name="40% - Accent1 8 6 2" xfId="7831" xr:uid="{1DFC5CE5-5D6C-4DEB-B0EA-ECD037931D35}"/>
    <cellStyle name="40% - Accent1 8 6 2 2" xfId="19269" xr:uid="{181F8E1C-2016-46C8-A2DC-E926B1AD0EF8}"/>
    <cellStyle name="40% - Accent1 8 6 2 3" xfId="30118" xr:uid="{B305E4B4-F21A-4545-82D0-BA23B097E2F3}"/>
    <cellStyle name="40% - Accent1 8 6 2 4" xfId="45392" xr:uid="{C10CEF3A-3EE1-4411-8FD3-E206BB08F3AD}"/>
    <cellStyle name="40% - Accent1 8 6 3" xfId="16213" xr:uid="{BE305470-B003-4490-BFE7-0AEBA3093B57}"/>
    <cellStyle name="40% - Accent1 8 6 4" xfId="27062" xr:uid="{D7BFB8B1-93C0-4859-B0D3-327859F9D33C}"/>
    <cellStyle name="40% - Accent1 8 6 5" xfId="42336" xr:uid="{ECD7CAE5-0F15-466E-8EBC-46C69F3762A4}"/>
    <cellStyle name="40% - Accent1 8 7" xfId="5142" xr:uid="{97149695-B67A-4D07-9F9E-E4F43D8181FC}"/>
    <cellStyle name="40% - Accent1 8 7 2" xfId="16580" xr:uid="{B992FF18-9F61-4005-9E6A-534B041A204E}"/>
    <cellStyle name="40% - Accent1 8 7 3" xfId="27429" xr:uid="{CE85D1EC-5050-4CBB-B652-C01514C8F0CC}"/>
    <cellStyle name="40% - Accent1 8 7 4" xfId="42703" xr:uid="{A391034F-60FD-40D2-A150-A68DC9450974}"/>
    <cellStyle name="40% - Accent1 8 8" xfId="13524" xr:uid="{202CB1B6-6F85-491A-8EDB-190832C5981B}"/>
    <cellStyle name="40% - Accent1 8 9" xfId="24373" xr:uid="{A2804F4F-46C6-463E-847A-5AA8C03B1242}"/>
    <cellStyle name="40% - Accent1 9" xfId="338" xr:uid="{9DCA84D6-2D3C-4E5D-A596-2D8DDC56BFC9}"/>
    <cellStyle name="40% - Accent1 9 10" xfId="30570" xr:uid="{6FE569CC-6B8B-449B-997F-5ED374B30F4B}"/>
    <cellStyle name="40% - Accent1 9 11" xfId="39648" xr:uid="{48E7537E-EEE1-4A60-AC9A-A01FD3CE94D3}"/>
    <cellStyle name="40% - Accent1 9 2" xfId="2397" xr:uid="{30034BAE-D399-4D45-AAB1-0CAB4AAEAEBD}"/>
    <cellStyle name="40% - Accent1 9 2 2" xfId="3378" xr:uid="{5F5C27D1-249B-40DB-B0CD-3547CE0A6FB7}"/>
    <cellStyle name="40% - Accent1 9 2 2 2" xfId="6616" xr:uid="{BE7CB437-FE51-490B-8651-7AA5CA113371}"/>
    <cellStyle name="40% - Accent1 9 2 2 2 2" xfId="9860" xr:uid="{575B2B5C-3A40-455D-9B0F-3D0935357B42}"/>
    <cellStyle name="40% - Accent1 9 2 2 2 2 2" xfId="21002" xr:uid="{D02BEEAA-DEBF-4B15-BEB8-A8F14110AD3B}"/>
    <cellStyle name="40% - Accent1 9 2 2 2 2 3" xfId="38587" xr:uid="{DA9F8FAC-606D-424D-BF41-D60501190F75}"/>
    <cellStyle name="40% - Accent1 9 2 2 2 3" xfId="9861" xr:uid="{EA581C19-BACF-48CF-A535-47D8D1DB61FF}"/>
    <cellStyle name="40% - Accent1 9 2 2 2 3 2" xfId="21003" xr:uid="{CFAE7DE0-6587-478A-86CF-7123FFBB21F1}"/>
    <cellStyle name="40% - Accent1 9 2 2 2 3 3" xfId="34620" xr:uid="{A566C325-BBEF-489A-A8E1-87C6FE004344}"/>
    <cellStyle name="40% - Accent1 9 2 2 2 4" xfId="18054" xr:uid="{F03CAC28-BEEB-4952-B789-DC447A0C2ECF}"/>
    <cellStyle name="40% - Accent1 9 2 2 2 5" xfId="28903" xr:uid="{B32A728B-8F35-4950-9349-FF6EA1C45CA5}"/>
    <cellStyle name="40% - Accent1 9 2 2 2 6" xfId="32832" xr:uid="{2CFADD81-1785-411A-958F-9CB05E37855D}"/>
    <cellStyle name="40% - Accent1 9 2 2 2 7" xfId="44177" xr:uid="{3F564807-B8D3-4EC1-A3E3-4CE86012BF2D}"/>
    <cellStyle name="40% - Accent1 9 2 2 3" xfId="9862" xr:uid="{0174156F-D61E-46FC-91E5-BE42C7EB17A0}"/>
    <cellStyle name="40% - Accent1 9 2 2 3 2" xfId="21004" xr:uid="{C5E36561-22A4-4FC3-8016-5B11DBBFAB44}"/>
    <cellStyle name="40% - Accent1 9 2 2 3 3" xfId="36606" xr:uid="{8EFD6BA5-37CD-4C14-A3DB-9F2C4778B1BA}"/>
    <cellStyle name="40% - Accent1 9 2 2 4" xfId="14998" xr:uid="{79608BCA-C3B2-43D1-A642-C1076DC67334}"/>
    <cellStyle name="40% - Accent1 9 2 2 5" xfId="25847" xr:uid="{AC5C00D7-DD27-4CE3-87BD-7DA85836BFC3}"/>
    <cellStyle name="40% - Accent1 9 2 2 6" xfId="31997" xr:uid="{0CB28C72-F414-480B-A064-E5A5A1C3A7EF}"/>
    <cellStyle name="40% - Accent1 9 2 2 7" xfId="41121" xr:uid="{D91FC91C-56F0-4A15-83F7-7ECF3603DC8D}"/>
    <cellStyle name="40% - Accent1 9 2 3" xfId="5636" xr:uid="{C32B60F3-2D5C-441A-B7C4-F24B7C8DD8D3}"/>
    <cellStyle name="40% - Accent1 9 2 3 2" xfId="9863" xr:uid="{2A8ED05B-F6AD-4B0C-A534-E932782A4FF1}"/>
    <cellStyle name="40% - Accent1 9 2 3 2 2" xfId="21005" xr:uid="{18A89804-30A9-41C1-802A-5AFFAD012D56}"/>
    <cellStyle name="40% - Accent1 9 2 3 2 3" xfId="37987" xr:uid="{A516368A-10B8-475C-BD8A-3B13FC0BD035}"/>
    <cellStyle name="40% - Accent1 9 2 3 3" xfId="9864" xr:uid="{AF2B4BE4-2C0F-4F7E-9E3B-41A3AAF1662A}"/>
    <cellStyle name="40% - Accent1 9 2 3 3 2" xfId="21006" xr:uid="{E07903CD-9700-40F7-8348-8CA26A49D10E}"/>
    <cellStyle name="40% - Accent1 9 2 3 3 3" xfId="34032" xr:uid="{95FABBBD-507D-40B5-9173-D7A71F132DA6}"/>
    <cellStyle name="40% - Accent1 9 2 3 4" xfId="17074" xr:uid="{CEE2C1F6-8DE7-473C-BF05-C459BE140BF3}"/>
    <cellStyle name="40% - Accent1 9 2 3 5" xfId="27923" xr:uid="{F6DAF88C-C663-4E23-B4F9-35FA04AF09F1}"/>
    <cellStyle name="40% - Accent1 9 2 3 6" xfId="32831" xr:uid="{C31A2618-DF38-4248-BD30-BBB6FED66C37}"/>
    <cellStyle name="40% - Accent1 9 2 3 7" xfId="43197" xr:uid="{2E285687-398B-4C35-BA96-2B93690FC21E}"/>
    <cellStyle name="40% - Accent1 9 2 4" xfId="9865" xr:uid="{477ECBC0-9042-4ED7-8666-5A7015C84D13}"/>
    <cellStyle name="40% - Accent1 9 2 4 2" xfId="21007" xr:uid="{CDC50D67-27D5-4FDC-BB6D-0904125FF1E7}"/>
    <cellStyle name="40% - Accent1 9 2 4 3" xfId="36004" xr:uid="{FAC1CF9C-719B-42F8-BB7F-E0D479570CE9}"/>
    <cellStyle name="40% - Accent1 9 2 5" xfId="14018" xr:uid="{81E39409-C3E6-41F4-BFCD-A47866E1FB58}"/>
    <cellStyle name="40% - Accent1 9 2 6" xfId="24867" xr:uid="{67DC5B59-5BA4-4396-9F57-2B9090FD9142}"/>
    <cellStyle name="40% - Accent1 9 2 7" xfId="31017" xr:uid="{6619199F-FB3E-4B94-BDEE-AB1A9FE9E31F}"/>
    <cellStyle name="40% - Accent1 9 2 8" xfId="40141" xr:uid="{0F0CAF16-A244-48BE-8BAC-9EE480A02688}"/>
    <cellStyle name="40% - Accent1 9 3" xfId="2885" xr:uid="{5D36C7EC-8C87-4DF2-B1E2-D428DE6760C1}"/>
    <cellStyle name="40% - Accent1 9 3 2" xfId="6123" xr:uid="{A3D1AEDC-A822-4A4C-8FC1-9F784B98A65E}"/>
    <cellStyle name="40% - Accent1 9 3 2 2" xfId="9866" xr:uid="{493B01CF-DA37-4214-9F04-576994DB0E02}"/>
    <cellStyle name="40% - Accent1 9 3 2 2 2" xfId="21008" xr:uid="{17CA50AB-2A16-4C97-AF4F-9AD1D49C8D82}"/>
    <cellStyle name="40% - Accent1 9 3 2 2 3" xfId="38588" xr:uid="{12EDF415-6596-4DF4-BD29-87B93A97772B}"/>
    <cellStyle name="40% - Accent1 9 3 2 3" xfId="9867" xr:uid="{1A2FAD53-C12C-4DE5-97F6-EEDE04E37AA2}"/>
    <cellStyle name="40% - Accent1 9 3 2 3 2" xfId="21009" xr:uid="{D685EA3B-0236-4D72-BD1E-930432BE8460}"/>
    <cellStyle name="40% - Accent1 9 3 2 3 3" xfId="34621" xr:uid="{CCF2ED10-9709-4614-8DCD-68D32183DF6C}"/>
    <cellStyle name="40% - Accent1 9 3 2 4" xfId="17561" xr:uid="{DEAD1C95-194C-4442-B9CB-DA49926C827E}"/>
    <cellStyle name="40% - Accent1 9 3 2 5" xfId="28410" xr:uid="{92425A17-A7FA-45FB-B10C-719479E9E187}"/>
    <cellStyle name="40% - Accent1 9 3 2 6" xfId="32833" xr:uid="{51D789B2-724F-444F-91E0-9B12B6EE2B2E}"/>
    <cellStyle name="40% - Accent1 9 3 2 7" xfId="43684" xr:uid="{1282AD29-D567-4280-8BCA-A9FA7291EB2D}"/>
    <cellStyle name="40% - Accent1 9 3 3" xfId="9868" xr:uid="{8AA16864-2037-47E9-97EC-00E865E5ED5E}"/>
    <cellStyle name="40% - Accent1 9 3 3 2" xfId="21010" xr:uid="{AC8F9835-458B-4EF3-BEA8-B1E69E30184E}"/>
    <cellStyle name="40% - Accent1 9 3 3 3" xfId="36607" xr:uid="{7FACC408-0278-4F31-A0A9-B64BAE66227E}"/>
    <cellStyle name="40% - Accent1 9 3 4" xfId="14505" xr:uid="{484076BC-6694-4296-AC69-90507287DCB8}"/>
    <cellStyle name="40% - Accent1 9 3 5" xfId="25354" xr:uid="{83E9A767-550D-494D-9589-85C956C56DD6}"/>
    <cellStyle name="40% - Accent1 9 3 6" xfId="31504" xr:uid="{56EFAD94-AF35-4B22-983B-6C4DD4C8ABC2}"/>
    <cellStyle name="40% - Accent1 9 3 7" xfId="40628" xr:uid="{A19AF981-DB5B-4C30-817A-67011E665289}"/>
    <cellStyle name="40% - Accent1 9 4" xfId="3866" xr:uid="{F1704D73-2EC5-4C34-87A7-14CC4FB41580}"/>
    <cellStyle name="40% - Accent1 9 4 2" xfId="7105" xr:uid="{FD32E5F2-F3F5-4F7D-8488-2E85BCD1FBDC}"/>
    <cellStyle name="40% - Accent1 9 4 2 2" xfId="18543" xr:uid="{95973E7E-851E-49C9-8073-0BC858AF3F88}"/>
    <cellStyle name="40% - Accent1 9 4 2 3" xfId="29392" xr:uid="{E1F79E29-A518-42B9-8A1A-E772F0676E09}"/>
    <cellStyle name="40% - Accent1 9 4 2 4" xfId="37711" xr:uid="{80A455D4-EE59-4E5E-91CE-4A27A14256FD}"/>
    <cellStyle name="40% - Accent1 9 4 2 5" xfId="44666" xr:uid="{6CA8FB0D-3E29-45EF-860C-DD0838C62533}"/>
    <cellStyle name="40% - Accent1 9 4 3" xfId="9869" xr:uid="{4B402EE0-9D78-4A9C-98BD-B3276413794B}"/>
    <cellStyle name="40% - Accent1 9 4 3 2" xfId="21011" xr:uid="{E0558FEB-D142-419A-9089-86BEA59257D5}"/>
    <cellStyle name="40% - Accent1 9 4 3 3" xfId="33878" xr:uid="{835CA9EC-7C60-4DFE-87C8-C401AAE56AA8}"/>
    <cellStyle name="40% - Accent1 9 4 4" xfId="15487" xr:uid="{32BA9EC7-7F88-46A1-B9EF-EBDDC57D71F6}"/>
    <cellStyle name="40% - Accent1 9 4 5" xfId="26336" xr:uid="{B3DE61AC-D630-4995-9732-A1AD0114335C}"/>
    <cellStyle name="40% - Accent1 9 4 6" xfId="32834" xr:uid="{5ABB2C5C-B091-48A4-A506-181FFFC11FF2}"/>
    <cellStyle name="40% - Accent1 9 4 7" xfId="41610" xr:uid="{CB316F90-7563-478E-8D1D-179D7116929C}"/>
    <cellStyle name="40% - Accent1 9 5" xfId="4414" xr:uid="{1F4D009A-1948-4302-A7AA-422FB8740676}"/>
    <cellStyle name="40% - Accent1 9 5 2" xfId="7470" xr:uid="{B5F06D1C-9C28-4287-B6A4-C1F4CA8C2547}"/>
    <cellStyle name="40% - Accent1 9 5 2 2" xfId="18908" xr:uid="{6D01D12F-31A4-4975-9ADA-6E1C2F26682B}"/>
    <cellStyle name="40% - Accent1 9 5 2 3" xfId="29757" xr:uid="{3970B9FB-1C7B-4A7A-B4D8-2002F138A628}"/>
    <cellStyle name="40% - Accent1 9 5 2 4" xfId="35729" xr:uid="{30638B6F-BA74-4623-87A1-73749AD6C8AE}"/>
    <cellStyle name="40% - Accent1 9 5 2 5" xfId="45031" xr:uid="{983A06A2-395E-4A3C-AE1F-DCAEB3765B7E}"/>
    <cellStyle name="40% - Accent1 9 5 3" xfId="15852" xr:uid="{73012C2F-C938-446F-AFD5-6FF656BB80CE}"/>
    <cellStyle name="40% - Accent1 9 5 4" xfId="26701" xr:uid="{326256E0-3EEB-4E4A-98B8-5B992C5FF3AA}"/>
    <cellStyle name="40% - Accent1 9 5 5" xfId="32830" xr:uid="{72ADD0C4-EEDE-44E5-B2D2-271BCDE6A0AB}"/>
    <cellStyle name="40% - Accent1 9 5 6" xfId="41975" xr:uid="{C328BF58-4F0E-4146-9EF2-7816ADA8AF79}"/>
    <cellStyle name="40% - Accent1 9 6" xfId="4776" xr:uid="{8C67383E-6252-433B-B014-DCD14AB8093B}"/>
    <cellStyle name="40% - Accent1 9 6 2" xfId="7832" xr:uid="{8FF833F5-6702-477A-9648-438A78FA116D}"/>
    <cellStyle name="40% - Accent1 9 6 2 2" xfId="19270" xr:uid="{3D1CA3B6-F752-4F8F-A40F-DE499D54BFA9}"/>
    <cellStyle name="40% - Accent1 9 6 2 3" xfId="30119" xr:uid="{AC600A75-C19D-4192-BC81-3B7BD365476D}"/>
    <cellStyle name="40% - Accent1 9 6 2 4" xfId="45393" xr:uid="{624F9190-3A3B-4AF2-B89F-1A6AE1470640}"/>
    <cellStyle name="40% - Accent1 9 6 3" xfId="16214" xr:uid="{AF85BF6C-1627-4AA5-A8A2-7EA1A6F8B92B}"/>
    <cellStyle name="40% - Accent1 9 6 4" xfId="27063" xr:uid="{EF800865-3D0C-4696-BE48-6E244E12E5C1}"/>
    <cellStyle name="40% - Accent1 9 6 5" xfId="42337" xr:uid="{2B74C1DE-BA0B-40BD-AB5C-14FF681620F2}"/>
    <cellStyle name="40% - Accent1 9 7" xfId="5143" xr:uid="{F93F5BE0-9794-4CCC-95DD-283CC0B27355}"/>
    <cellStyle name="40% - Accent1 9 7 2" xfId="16581" xr:uid="{4464734B-F24E-42FD-A073-2BFE9272A2FD}"/>
    <cellStyle name="40% - Accent1 9 7 3" xfId="27430" xr:uid="{C7E5428A-EC6A-4035-AB33-B89A60118B77}"/>
    <cellStyle name="40% - Accent1 9 7 4" xfId="42704" xr:uid="{9B2FD0E6-14D3-422C-A679-248583B5019F}"/>
    <cellStyle name="40% - Accent1 9 8" xfId="13525" xr:uid="{3084ABFC-6302-4707-9AD0-93A1920E190E}"/>
    <cellStyle name="40% - Accent1 9 9" xfId="24374" xr:uid="{698AE6E0-5F69-41C5-AAC8-513B23A79E25}"/>
    <cellStyle name="40% - Accent2" xfId="24" builtinId="35" customBuiltin="1"/>
    <cellStyle name="40% - Accent2 10" xfId="339" xr:uid="{DE5652E1-38C8-40AA-89C5-DEAE179FE4E7}"/>
    <cellStyle name="40% - Accent2 10 10" xfId="30571" xr:uid="{ACACC96E-61FC-4943-9917-67B7E3AA7B9D}"/>
    <cellStyle name="40% - Accent2 10 11" xfId="39649" xr:uid="{D15C6CB9-3090-4EE4-836D-8A0C3D2B65CD}"/>
    <cellStyle name="40% - Accent2 10 2" xfId="2398" xr:uid="{3775AFED-5634-416F-9825-2FDBA665D88F}"/>
    <cellStyle name="40% - Accent2 10 2 2" xfId="3379" xr:uid="{2A963B9B-0299-4034-A324-1BEAFF392D25}"/>
    <cellStyle name="40% - Accent2 10 2 2 2" xfId="6617" xr:uid="{036A8666-9625-4D3B-8D9D-19B5BBB76990}"/>
    <cellStyle name="40% - Accent2 10 2 2 2 2" xfId="9870" xr:uid="{3E90D3E1-D0BF-4B1E-B98A-03311FA0DC3A}"/>
    <cellStyle name="40% - Accent2 10 2 2 2 2 2" xfId="21012" xr:uid="{2D14F02D-C692-44DC-956D-926906F0CB25}"/>
    <cellStyle name="40% - Accent2 10 2 2 2 2 3" xfId="38589" xr:uid="{599EF372-4074-4722-9F76-130B93A95537}"/>
    <cellStyle name="40% - Accent2 10 2 2 2 3" xfId="18055" xr:uid="{E471F9D3-8B74-415A-8226-669AF65578B8}"/>
    <cellStyle name="40% - Accent2 10 2 2 2 4" xfId="28904" xr:uid="{8D0792C9-AE91-4AEF-AB3C-E73B602343C8}"/>
    <cellStyle name="40% - Accent2 10 2 2 2 5" xfId="34622" xr:uid="{18BE658F-8CA9-4D61-9CBE-6E1BB483D51A}"/>
    <cellStyle name="40% - Accent2 10 2 2 2 6" xfId="44178" xr:uid="{BE84125C-BFD7-4374-B53D-810D6B460F21}"/>
    <cellStyle name="40% - Accent2 10 2 2 3" xfId="9871" xr:uid="{D5ACE489-9CFF-4DC3-B875-ED0F22FE1424}"/>
    <cellStyle name="40% - Accent2 10 2 2 3 2" xfId="21013" xr:uid="{36F567FF-FF89-4B86-B4F0-78F65B72B3BF}"/>
    <cellStyle name="40% - Accent2 10 2 2 3 3" xfId="36608" xr:uid="{A58F743F-97C6-4960-9D4D-405165E9A9C8}"/>
    <cellStyle name="40% - Accent2 10 2 2 4" xfId="14999" xr:uid="{40F26E4C-2229-42B1-9E16-576179E11BE9}"/>
    <cellStyle name="40% - Accent2 10 2 2 5" xfId="25848" xr:uid="{CF1A40E9-F3B9-46D5-B7F7-992A9F17AB2D}"/>
    <cellStyle name="40% - Accent2 10 2 2 6" xfId="31998" xr:uid="{BB4B695D-6673-4497-9E30-A38AE1B7E2AE}"/>
    <cellStyle name="40% - Accent2 10 2 2 7" xfId="41122" xr:uid="{37686B53-6399-4FFD-A9CE-6C096F66F39E}"/>
    <cellStyle name="40% - Accent2 10 2 3" xfId="5637" xr:uid="{C2D77953-51A1-4E2C-97BC-B1E0B0FAE4DB}"/>
    <cellStyle name="40% - Accent2 10 2 3 2" xfId="9872" xr:uid="{B2B63BA7-1F3B-4BAA-B619-7E34F05A645B}"/>
    <cellStyle name="40% - Accent2 10 2 3 2 2" xfId="21014" xr:uid="{738BFA68-513E-4786-86FB-B59A322710FD}"/>
    <cellStyle name="40% - Accent2 10 2 3 2 3" xfId="37988" xr:uid="{28F11D51-C7A5-4DF2-9307-BF159333985E}"/>
    <cellStyle name="40% - Accent2 10 2 3 3" xfId="17075" xr:uid="{5E6108E8-059D-4F0F-B04B-E02381112C89}"/>
    <cellStyle name="40% - Accent2 10 2 3 4" xfId="27924" xr:uid="{E165F94E-A209-45AE-B693-726839171277}"/>
    <cellStyle name="40% - Accent2 10 2 3 5" xfId="34033" xr:uid="{03A43D61-530E-4EAE-996B-E3020BBAB4D1}"/>
    <cellStyle name="40% - Accent2 10 2 3 6" xfId="43198" xr:uid="{A4D074C1-470C-4CFA-830A-7DC6DE232A6F}"/>
    <cellStyle name="40% - Accent2 10 2 4" xfId="9873" xr:uid="{17822D73-74B7-4378-9BA9-92E9CAF13A46}"/>
    <cellStyle name="40% - Accent2 10 2 4 2" xfId="21015" xr:uid="{BBFB318E-152C-4FDB-BD48-6453EDF963CE}"/>
    <cellStyle name="40% - Accent2 10 2 4 3" xfId="36005" xr:uid="{5872B608-5DE5-45B6-A9A7-F356B6174032}"/>
    <cellStyle name="40% - Accent2 10 2 5" xfId="14019" xr:uid="{4FD301B3-B1D3-4291-9B28-BEFD9A8FE14D}"/>
    <cellStyle name="40% - Accent2 10 2 6" xfId="24868" xr:uid="{2DC62C08-9466-4CA7-A990-E7FFD9BB83AB}"/>
    <cellStyle name="40% - Accent2 10 2 7" xfId="31018" xr:uid="{C7A5ACDF-0611-410B-BFAD-3823718362D1}"/>
    <cellStyle name="40% - Accent2 10 2 8" xfId="40142" xr:uid="{0C601AA3-9FFD-403E-AB16-04C7ED22C36A}"/>
    <cellStyle name="40% - Accent2 10 3" xfId="2886" xr:uid="{BAB1523D-8A43-47CF-B464-72D2B1F1487E}"/>
    <cellStyle name="40% - Accent2 10 3 2" xfId="6124" xr:uid="{49DEF85C-6E79-4159-AD60-E59BCA4C537F}"/>
    <cellStyle name="40% - Accent2 10 3 2 2" xfId="9874" xr:uid="{4C5DBBA3-1550-4461-BFCA-06CC220692C4}"/>
    <cellStyle name="40% - Accent2 10 3 2 2 2" xfId="21016" xr:uid="{A346B74F-5B59-4432-840A-8E21EC848637}"/>
    <cellStyle name="40% - Accent2 10 3 2 2 3" xfId="38590" xr:uid="{CD73E456-3866-4DBE-88C0-BE74087B18B2}"/>
    <cellStyle name="40% - Accent2 10 3 2 3" xfId="17562" xr:uid="{55D51DAC-3616-4105-8C08-27CCD88367C7}"/>
    <cellStyle name="40% - Accent2 10 3 2 4" xfId="28411" xr:uid="{2590239F-F1AB-4B45-9433-EE119AB8B6CA}"/>
    <cellStyle name="40% - Accent2 10 3 2 5" xfId="34623" xr:uid="{41061C39-CD63-48A4-B461-4D35D83C76AA}"/>
    <cellStyle name="40% - Accent2 10 3 2 6" xfId="43685" xr:uid="{72468262-4889-4CD7-8DFC-471573396F0F}"/>
    <cellStyle name="40% - Accent2 10 3 3" xfId="9875" xr:uid="{EC4F72CB-9D2D-4D80-8E6B-D8A197FD5AAE}"/>
    <cellStyle name="40% - Accent2 10 3 3 2" xfId="21017" xr:uid="{48AE4FD0-98BD-4CE4-9C89-CCF74D06597D}"/>
    <cellStyle name="40% - Accent2 10 3 3 3" xfId="36609" xr:uid="{8CAE2FFF-F2B7-4893-B5F6-3DC3151DDD3B}"/>
    <cellStyle name="40% - Accent2 10 3 4" xfId="14506" xr:uid="{715A23E5-F86E-400F-82D5-D6D4A4E4B2C6}"/>
    <cellStyle name="40% - Accent2 10 3 5" xfId="25355" xr:uid="{25F55930-25D4-4E8B-93D1-AE134E646E18}"/>
    <cellStyle name="40% - Accent2 10 3 6" xfId="31505" xr:uid="{A43C96A5-32B6-442F-A7B0-163A18F75EC3}"/>
    <cellStyle name="40% - Accent2 10 3 7" xfId="40629" xr:uid="{697A699A-B758-436F-B8F9-949CC0656DA9}"/>
    <cellStyle name="40% - Accent2 10 4" xfId="3867" xr:uid="{9FD3745A-FBB2-4397-BDEE-68F56497AE82}"/>
    <cellStyle name="40% - Accent2 10 4 2" xfId="7106" xr:uid="{667D43E3-4C98-4189-AA05-DE19AC3D5EF1}"/>
    <cellStyle name="40% - Accent2 10 4 2 2" xfId="18544" xr:uid="{5509DF79-9B8B-4236-9AF0-2C78DAB441B9}"/>
    <cellStyle name="40% - Accent2 10 4 2 3" xfId="29393" xr:uid="{F22B0CCE-4B62-47ED-AE2F-FA27C956E267}"/>
    <cellStyle name="40% - Accent2 10 4 2 4" xfId="37712" xr:uid="{7490B940-65CB-47E4-A597-37A5BB880A6A}"/>
    <cellStyle name="40% - Accent2 10 4 2 5" xfId="44667" xr:uid="{243091A6-D09A-4156-9BCE-AE62E5FF4482}"/>
    <cellStyle name="40% - Accent2 10 4 3" xfId="15488" xr:uid="{EB3AA931-31DB-4A44-BC17-E5FEFFEC1B72}"/>
    <cellStyle name="40% - Accent2 10 4 4" xfId="26337" xr:uid="{5A97CE9D-1812-4538-A4EC-3CFD805163CE}"/>
    <cellStyle name="40% - Accent2 10 4 5" xfId="32835" xr:uid="{3D11E247-EDFD-4C7D-B0AA-FF061090AB34}"/>
    <cellStyle name="40% - Accent2 10 4 6" xfId="41611" xr:uid="{CD56FAB5-4FCC-4CC1-B5FD-A6DA23887421}"/>
    <cellStyle name="40% - Accent2 10 5" xfId="4415" xr:uid="{484C2FDE-4E08-4399-9384-D71A608F1E1A}"/>
    <cellStyle name="40% - Accent2 10 5 2" xfId="7471" xr:uid="{A68C451D-B6E5-40AA-9C49-44CF58BA4739}"/>
    <cellStyle name="40% - Accent2 10 5 2 2" xfId="18909" xr:uid="{C912F4A3-B364-4FC9-ADB7-5BD6F9B4E2EC}"/>
    <cellStyle name="40% - Accent2 10 5 2 3" xfId="29758" xr:uid="{55FCBF03-1F08-4883-96CC-99AC5AFCAEA9}"/>
    <cellStyle name="40% - Accent2 10 5 2 4" xfId="45032" xr:uid="{066B9CAB-9E66-4C63-8BCA-4AE472AEA18F}"/>
    <cellStyle name="40% - Accent2 10 5 3" xfId="15853" xr:uid="{070AD370-DFDC-454F-8EFA-BF33694D47B8}"/>
    <cellStyle name="40% - Accent2 10 5 4" xfId="26702" xr:uid="{98AE0837-428A-4AE4-91CE-E74E001B3160}"/>
    <cellStyle name="40% - Accent2 10 5 5" xfId="35730" xr:uid="{7FF66DE1-32DA-451B-8804-E2C3A978707A}"/>
    <cellStyle name="40% - Accent2 10 5 6" xfId="41976" xr:uid="{9A5950DC-6F2A-41E2-BF48-01156CE74B77}"/>
    <cellStyle name="40% - Accent2 10 6" xfId="4777" xr:uid="{0F654552-5248-41B0-9648-512AFCF5310B}"/>
    <cellStyle name="40% - Accent2 10 6 2" xfId="7833" xr:uid="{AD7C5824-C7CE-4A66-8081-923CA48B2B02}"/>
    <cellStyle name="40% - Accent2 10 6 2 2" xfId="19271" xr:uid="{F171A9C6-5D25-4704-A5AC-37B0866A7D56}"/>
    <cellStyle name="40% - Accent2 10 6 2 3" xfId="30120" xr:uid="{94A38B47-626C-40A4-BFD6-2F2B962BD680}"/>
    <cellStyle name="40% - Accent2 10 6 2 4" xfId="45394" xr:uid="{0E196613-0A5C-41A4-9B85-E40A418F0537}"/>
    <cellStyle name="40% - Accent2 10 6 3" xfId="16215" xr:uid="{D6FA61E2-70FF-4982-A5C9-87722FFF191C}"/>
    <cellStyle name="40% - Accent2 10 6 4" xfId="27064" xr:uid="{65C91F53-FB21-41F5-A708-8281BA243268}"/>
    <cellStyle name="40% - Accent2 10 6 5" xfId="42338" xr:uid="{594DF879-6518-4650-B63F-C33DEDC758AD}"/>
    <cellStyle name="40% - Accent2 10 7" xfId="5144" xr:uid="{9DD9E757-63D4-4C6E-AD7A-B1EFAE1061A5}"/>
    <cellStyle name="40% - Accent2 10 7 2" xfId="16582" xr:uid="{280CDFAA-CE89-492B-8622-1C5B61923E5B}"/>
    <cellStyle name="40% - Accent2 10 7 3" xfId="27431" xr:uid="{EE6C883B-AC52-41D3-BB7A-1C3205B90A36}"/>
    <cellStyle name="40% - Accent2 10 7 4" xfId="42705" xr:uid="{4717D40C-5AA2-4C72-94E3-697B05D4DD39}"/>
    <cellStyle name="40% - Accent2 10 8" xfId="13526" xr:uid="{C71B5FF1-F29B-4233-AEB5-7E8B53628C3F}"/>
    <cellStyle name="40% - Accent2 10 9" xfId="24375" xr:uid="{C72164A4-92CB-4C47-B0EF-2745D69CB220}"/>
    <cellStyle name="40% - Accent2 11" xfId="340" xr:uid="{63288512-231D-413B-A356-87FC76ADED81}"/>
    <cellStyle name="40% - Accent2 11 10" xfId="30572" xr:uid="{D684959E-6CFA-48D3-A391-37E2F7B07C91}"/>
    <cellStyle name="40% - Accent2 11 11" xfId="39650" xr:uid="{A0BA8BC8-5CF7-4D47-A9B9-AA821884EA69}"/>
    <cellStyle name="40% - Accent2 11 2" xfId="2399" xr:uid="{0363444E-AAAD-4AAF-B4B2-07174EBD9688}"/>
    <cellStyle name="40% - Accent2 11 2 2" xfId="3380" xr:uid="{2245C68C-9ABB-40E7-AA5F-C213C5970F82}"/>
    <cellStyle name="40% - Accent2 11 2 2 2" xfId="6618" xr:uid="{396B59CA-E334-4B45-AC68-8BA0BDB9F5DA}"/>
    <cellStyle name="40% - Accent2 11 2 2 2 2" xfId="9876" xr:uid="{567D891D-7213-4EF7-AD16-9CF5BF936451}"/>
    <cellStyle name="40% - Accent2 11 2 2 2 2 2" xfId="21018" xr:uid="{28FEC1CD-F535-4950-B756-D1C59BAFA846}"/>
    <cellStyle name="40% - Accent2 11 2 2 2 2 3" xfId="38591" xr:uid="{AC855189-33A3-4115-9C2B-DFF6529E8C43}"/>
    <cellStyle name="40% - Accent2 11 2 2 2 3" xfId="18056" xr:uid="{6C670724-CC2B-4147-99F8-4C53E79D1EA0}"/>
    <cellStyle name="40% - Accent2 11 2 2 2 4" xfId="28905" xr:uid="{CF3A29DF-F539-4D6A-8AAB-EDEE54D1CDE8}"/>
    <cellStyle name="40% - Accent2 11 2 2 2 5" xfId="34624" xr:uid="{A88EB6BB-8C7D-42A2-9433-38ED4076BBEC}"/>
    <cellStyle name="40% - Accent2 11 2 2 2 6" xfId="44179" xr:uid="{C49E3239-2C57-430A-8EB3-CBE1C1FD6A7E}"/>
    <cellStyle name="40% - Accent2 11 2 2 3" xfId="9877" xr:uid="{99414A8D-99F1-4362-9891-AED2A802C65D}"/>
    <cellStyle name="40% - Accent2 11 2 2 3 2" xfId="21019" xr:uid="{335A3B0D-97E6-4F25-BD02-2A46F1A25635}"/>
    <cellStyle name="40% - Accent2 11 2 2 3 3" xfId="36610" xr:uid="{FCC311F7-72CF-4ABA-ACA3-5F854830E37A}"/>
    <cellStyle name="40% - Accent2 11 2 2 4" xfId="15000" xr:uid="{58657BCC-E3A6-45FB-8478-B760B18B95B3}"/>
    <cellStyle name="40% - Accent2 11 2 2 5" xfId="25849" xr:uid="{0810DE0A-EB7E-4E2F-A37F-3AE2DE9E2D91}"/>
    <cellStyle name="40% - Accent2 11 2 2 6" xfId="31999" xr:uid="{9B7389F9-00B7-48CA-805C-226A08B3D12A}"/>
    <cellStyle name="40% - Accent2 11 2 2 7" xfId="41123" xr:uid="{D5DD7C92-E137-4058-8D91-05B6EB431FA6}"/>
    <cellStyle name="40% - Accent2 11 2 3" xfId="5638" xr:uid="{688A5D9C-5D54-41AE-9C7E-3B237CCA182A}"/>
    <cellStyle name="40% - Accent2 11 2 3 2" xfId="9878" xr:uid="{3BD2A7F0-65CE-4B5B-BB51-A5EDF923CB95}"/>
    <cellStyle name="40% - Accent2 11 2 3 2 2" xfId="21020" xr:uid="{09BC8134-DDA1-4721-9F01-30760651FEEB}"/>
    <cellStyle name="40% - Accent2 11 2 3 2 3" xfId="37989" xr:uid="{16D24CF4-BC49-4603-A639-AA2AA4F50EF0}"/>
    <cellStyle name="40% - Accent2 11 2 3 3" xfId="17076" xr:uid="{A2B4B51A-2FAD-4970-B729-F8D934247ED4}"/>
    <cellStyle name="40% - Accent2 11 2 3 4" xfId="27925" xr:uid="{90423C3D-AB48-47A1-9587-B86A3C9A6E6B}"/>
    <cellStyle name="40% - Accent2 11 2 3 5" xfId="34034" xr:uid="{A41BD655-8468-4958-B544-90DF16BA61D8}"/>
    <cellStyle name="40% - Accent2 11 2 3 6" xfId="43199" xr:uid="{40BA478A-3DDE-433D-A34F-703F9E61F585}"/>
    <cellStyle name="40% - Accent2 11 2 4" xfId="9879" xr:uid="{E1AED23B-AE07-42F4-A124-070B3067DC53}"/>
    <cellStyle name="40% - Accent2 11 2 4 2" xfId="21021" xr:uid="{4F2D7DF1-F95C-4EA8-BCBA-E1BBBD65063D}"/>
    <cellStyle name="40% - Accent2 11 2 4 3" xfId="36006" xr:uid="{4CE4C7B7-49DA-4EF5-9DF2-3E4B30B69658}"/>
    <cellStyle name="40% - Accent2 11 2 5" xfId="14020" xr:uid="{07A5AC2E-F73E-4C06-9D3F-89F796980D63}"/>
    <cellStyle name="40% - Accent2 11 2 6" xfId="24869" xr:uid="{72159AD3-B30B-4445-A5C6-3CD6B00B1DE5}"/>
    <cellStyle name="40% - Accent2 11 2 7" xfId="31019" xr:uid="{BDE34330-CFB8-4E05-87A1-EBCADF781628}"/>
    <cellStyle name="40% - Accent2 11 2 8" xfId="40143" xr:uid="{87B99857-C757-429D-9DB0-DE1BE1D5BB7E}"/>
    <cellStyle name="40% - Accent2 11 3" xfId="2887" xr:uid="{6ADFD7AC-4CCE-4ED1-9CFB-8D4499D884BC}"/>
    <cellStyle name="40% - Accent2 11 3 2" xfId="6125" xr:uid="{793F686D-8823-4D61-BD28-3D9AC09A6D15}"/>
    <cellStyle name="40% - Accent2 11 3 2 2" xfId="9880" xr:uid="{62B149E4-14A4-4AC4-B607-152ACADEED43}"/>
    <cellStyle name="40% - Accent2 11 3 2 2 2" xfId="21022" xr:uid="{DD8560E4-1C61-4339-806A-9780F460EF4C}"/>
    <cellStyle name="40% - Accent2 11 3 2 2 3" xfId="38592" xr:uid="{4654DAC1-ABB6-4650-8D32-82FE62498437}"/>
    <cellStyle name="40% - Accent2 11 3 2 3" xfId="17563" xr:uid="{0CF00A85-6F84-4E49-98F0-FB420FA60B7A}"/>
    <cellStyle name="40% - Accent2 11 3 2 4" xfId="28412" xr:uid="{CA1412B2-5BB7-4A93-A8DB-160D21741B79}"/>
    <cellStyle name="40% - Accent2 11 3 2 5" xfId="34625" xr:uid="{17EA5BA1-CB73-43CB-83FF-61C9741B38EE}"/>
    <cellStyle name="40% - Accent2 11 3 2 6" xfId="43686" xr:uid="{CCBD0E79-BA43-4F4C-883E-233E4D8D20E4}"/>
    <cellStyle name="40% - Accent2 11 3 3" xfId="9881" xr:uid="{BBE55E80-4E7D-4586-9512-1B97699046DF}"/>
    <cellStyle name="40% - Accent2 11 3 3 2" xfId="21023" xr:uid="{08D7B0BB-9926-46FE-AB2B-D3AEA2FD61BE}"/>
    <cellStyle name="40% - Accent2 11 3 3 3" xfId="36611" xr:uid="{D0E9C493-3EBF-40DC-93C1-0847F7780A42}"/>
    <cellStyle name="40% - Accent2 11 3 4" xfId="14507" xr:uid="{3E563E36-D295-4D39-9485-7962F1F174CC}"/>
    <cellStyle name="40% - Accent2 11 3 5" xfId="25356" xr:uid="{B6A3EADC-EAF1-4B60-8EF6-7B2D247EC531}"/>
    <cellStyle name="40% - Accent2 11 3 6" xfId="31506" xr:uid="{EB0D3335-61D9-499F-97AC-66A612EC789E}"/>
    <cellStyle name="40% - Accent2 11 3 7" xfId="40630" xr:uid="{75D563FB-DFD0-4731-B866-15F77A183ECD}"/>
    <cellStyle name="40% - Accent2 11 4" xfId="3868" xr:uid="{C32293C6-5C4C-4B74-90D0-9B43DB412FA8}"/>
    <cellStyle name="40% - Accent2 11 4 2" xfId="7107" xr:uid="{7148D929-DE1E-4BEA-B169-DE408E14B1B0}"/>
    <cellStyle name="40% - Accent2 11 4 2 2" xfId="18545" xr:uid="{E4FAD3A3-007A-4F06-934C-AB6B520D7951}"/>
    <cellStyle name="40% - Accent2 11 4 2 3" xfId="29394" xr:uid="{40762B82-83BD-45D1-8A9F-D5FFC44CFB1E}"/>
    <cellStyle name="40% - Accent2 11 4 2 4" xfId="37713" xr:uid="{42E1A59C-FEBA-4424-AD9A-64266FB79BA1}"/>
    <cellStyle name="40% - Accent2 11 4 2 5" xfId="44668" xr:uid="{C6BA7A92-8870-4115-940B-287DAB926035}"/>
    <cellStyle name="40% - Accent2 11 4 3" xfId="15489" xr:uid="{773EAC4D-1A7D-4B59-B163-BCA6B6B2A6CD}"/>
    <cellStyle name="40% - Accent2 11 4 4" xfId="26338" xr:uid="{3CA9698C-8CEB-4841-A3F6-DC856CF22961}"/>
    <cellStyle name="40% - Accent2 11 4 5" xfId="32836" xr:uid="{ADB034F0-C9C9-4816-AAD4-970910AA855C}"/>
    <cellStyle name="40% - Accent2 11 4 6" xfId="41612" xr:uid="{74D54937-77AE-4C45-8731-929C48F025DB}"/>
    <cellStyle name="40% - Accent2 11 5" xfId="4416" xr:uid="{4424AC98-980C-419D-AE41-6590E69CBBDA}"/>
    <cellStyle name="40% - Accent2 11 5 2" xfId="7472" xr:uid="{B3C550F2-6255-49A3-A9AC-918A18293899}"/>
    <cellStyle name="40% - Accent2 11 5 2 2" xfId="18910" xr:uid="{14E84C33-9880-47C1-86F3-24B747AB149C}"/>
    <cellStyle name="40% - Accent2 11 5 2 3" xfId="29759" xr:uid="{3EF7CBE9-E21A-4B18-B20E-F16FD90FD0DE}"/>
    <cellStyle name="40% - Accent2 11 5 2 4" xfId="45033" xr:uid="{6F49876D-62AB-4903-A911-B23ED33D894D}"/>
    <cellStyle name="40% - Accent2 11 5 3" xfId="15854" xr:uid="{E0FD85B0-D882-4227-B54A-F63A57DADABA}"/>
    <cellStyle name="40% - Accent2 11 5 4" xfId="26703" xr:uid="{3B4A1526-781C-4EE9-AA65-C21BB68F6D68}"/>
    <cellStyle name="40% - Accent2 11 5 5" xfId="35731" xr:uid="{E9EB9E95-6D73-44C1-B083-8E9CD0DA9CE1}"/>
    <cellStyle name="40% - Accent2 11 5 6" xfId="41977" xr:uid="{B38931EE-71FA-433E-9EF3-09915F5E41D3}"/>
    <cellStyle name="40% - Accent2 11 6" xfId="4778" xr:uid="{0DC8E7C9-E053-473E-ACC2-26837D068BE0}"/>
    <cellStyle name="40% - Accent2 11 6 2" xfId="7834" xr:uid="{D1D255F3-BC9F-4B37-A89A-15D65619187C}"/>
    <cellStyle name="40% - Accent2 11 6 2 2" xfId="19272" xr:uid="{C828888F-190B-4E96-8171-7BD0527E4906}"/>
    <cellStyle name="40% - Accent2 11 6 2 3" xfId="30121" xr:uid="{9253372B-5348-45BF-A28A-CC45F50352C0}"/>
    <cellStyle name="40% - Accent2 11 6 2 4" xfId="45395" xr:uid="{1D1DF0E2-0ABE-4E30-889E-AEC6CF32288E}"/>
    <cellStyle name="40% - Accent2 11 6 3" xfId="16216" xr:uid="{F07466D2-5BEF-4A45-80F0-D605BD4A415C}"/>
    <cellStyle name="40% - Accent2 11 6 4" xfId="27065" xr:uid="{403E404B-E1CC-4F87-AD24-57E007055CDC}"/>
    <cellStyle name="40% - Accent2 11 6 5" xfId="42339" xr:uid="{38731CFD-A5C9-4D84-8D52-4FC38C9DBFE2}"/>
    <cellStyle name="40% - Accent2 11 7" xfId="5145" xr:uid="{F64A0A47-FB8E-452D-B9AC-427AE41AB36C}"/>
    <cellStyle name="40% - Accent2 11 7 2" xfId="16583" xr:uid="{BBDE0645-F52E-4EC1-AC74-CB5F2FB79660}"/>
    <cellStyle name="40% - Accent2 11 7 3" xfId="27432" xr:uid="{C82A1789-30AD-4ECE-AA50-34621DC99B77}"/>
    <cellStyle name="40% - Accent2 11 7 4" xfId="42706" xr:uid="{F9CD06CC-8A13-4755-9C9C-FDA8ED61CE79}"/>
    <cellStyle name="40% - Accent2 11 8" xfId="13527" xr:uid="{E846EA69-553C-4EF6-83AE-0E28D5FE7CBC}"/>
    <cellStyle name="40% - Accent2 11 9" xfId="24376" xr:uid="{B9EC8A3B-2453-4766-8DF1-331BC0772789}"/>
    <cellStyle name="40% - Accent2 12" xfId="341" xr:uid="{57DE2807-BA1C-45D0-A452-78084A015818}"/>
    <cellStyle name="40% - Accent2 12 10" xfId="30573" xr:uid="{8C5E47FF-B643-434F-948E-B73689D97A08}"/>
    <cellStyle name="40% - Accent2 12 11" xfId="39651" xr:uid="{76E14698-105B-440C-B209-3B9AF5395544}"/>
    <cellStyle name="40% - Accent2 12 2" xfId="2400" xr:uid="{2FFAAB11-B717-44D0-BDA9-DAB25F672379}"/>
    <cellStyle name="40% - Accent2 12 2 2" xfId="3381" xr:uid="{393DFF57-A3D9-4B5E-8E0E-63CB36419AE5}"/>
    <cellStyle name="40% - Accent2 12 2 2 2" xfId="6619" xr:uid="{B61FC8F4-4717-4776-920D-39FD5B06E8AF}"/>
    <cellStyle name="40% - Accent2 12 2 2 2 2" xfId="9882" xr:uid="{C646BCA0-E951-4EB2-BB83-077DB413B459}"/>
    <cellStyle name="40% - Accent2 12 2 2 2 2 2" xfId="21024" xr:uid="{F3CFB9A0-09B1-4F78-BA46-5C1A31F530FB}"/>
    <cellStyle name="40% - Accent2 12 2 2 2 2 3" xfId="38593" xr:uid="{09AE3321-6944-4096-B0F5-0F0A60ED2860}"/>
    <cellStyle name="40% - Accent2 12 2 2 2 3" xfId="18057" xr:uid="{FC18BD5F-6DCE-4098-AE2D-33985D8DC02D}"/>
    <cellStyle name="40% - Accent2 12 2 2 2 4" xfId="28906" xr:uid="{E9AD77F5-41B2-4AD6-8543-1416CDFF9DAF}"/>
    <cellStyle name="40% - Accent2 12 2 2 2 5" xfId="34626" xr:uid="{D96B7D76-40BF-42F2-976A-BD2525B008C2}"/>
    <cellStyle name="40% - Accent2 12 2 2 2 6" xfId="44180" xr:uid="{C26777FB-BCB4-4437-AABD-BADD0B77F633}"/>
    <cellStyle name="40% - Accent2 12 2 2 3" xfId="9883" xr:uid="{6F31FA93-064D-4F20-9FA4-3A6E579EC2EB}"/>
    <cellStyle name="40% - Accent2 12 2 2 3 2" xfId="21025" xr:uid="{AA9DD966-F650-4621-B0A7-F733F5EB3793}"/>
    <cellStyle name="40% - Accent2 12 2 2 3 3" xfId="36612" xr:uid="{1E40442B-109E-4876-A8C1-C2D1382CFF6E}"/>
    <cellStyle name="40% - Accent2 12 2 2 4" xfId="15001" xr:uid="{39CF365C-540B-4A3C-9C20-7A9F93A5CCF9}"/>
    <cellStyle name="40% - Accent2 12 2 2 5" xfId="25850" xr:uid="{FF5C64C4-4592-4E43-9CE3-1CD0BF432CF3}"/>
    <cellStyle name="40% - Accent2 12 2 2 6" xfId="32000" xr:uid="{C5491C83-B6F9-4FA0-932C-6BC8E9FFF186}"/>
    <cellStyle name="40% - Accent2 12 2 2 7" xfId="41124" xr:uid="{77859E68-3391-4581-9AB1-7A5547FEC36E}"/>
    <cellStyle name="40% - Accent2 12 2 3" xfId="5639" xr:uid="{CC3DE27E-1145-4F33-81D7-AEED2292C105}"/>
    <cellStyle name="40% - Accent2 12 2 3 2" xfId="9884" xr:uid="{7566D4B0-F42B-45FE-BB92-D5E0C9330792}"/>
    <cellStyle name="40% - Accent2 12 2 3 2 2" xfId="21026" xr:uid="{8241E63D-0C46-490B-9EF7-F11484B249BA}"/>
    <cellStyle name="40% - Accent2 12 2 3 2 3" xfId="37990" xr:uid="{750B1571-1DFF-4C52-AE44-2BBB63299218}"/>
    <cellStyle name="40% - Accent2 12 2 3 3" xfId="17077" xr:uid="{895901B4-21B9-4DB7-BA33-D2661ECD2EF9}"/>
    <cellStyle name="40% - Accent2 12 2 3 4" xfId="27926" xr:uid="{F97B3F2D-703C-4492-8FAB-608EF2DF7DAD}"/>
    <cellStyle name="40% - Accent2 12 2 3 5" xfId="34035" xr:uid="{91A052E5-3350-4286-B74D-B3DC7A535E4E}"/>
    <cellStyle name="40% - Accent2 12 2 3 6" xfId="43200" xr:uid="{96DB0472-25E2-4169-89A4-9688C69FB2C1}"/>
    <cellStyle name="40% - Accent2 12 2 4" xfId="9885" xr:uid="{BC0386B9-087D-4260-9B77-7729160F8640}"/>
    <cellStyle name="40% - Accent2 12 2 4 2" xfId="21027" xr:uid="{74E09B91-54F8-452F-86EB-6CA47387E3D2}"/>
    <cellStyle name="40% - Accent2 12 2 4 3" xfId="36007" xr:uid="{95AA5B8B-ACBD-424B-B4BB-1046A35287B8}"/>
    <cellStyle name="40% - Accent2 12 2 5" xfId="14021" xr:uid="{2092A863-7E40-4D82-8ADD-2640FAA7EDBE}"/>
    <cellStyle name="40% - Accent2 12 2 6" xfId="24870" xr:uid="{6BD1BA73-5FA9-4F40-A77F-687472554082}"/>
    <cellStyle name="40% - Accent2 12 2 7" xfId="31020" xr:uid="{4AE6F6B7-76E4-47C2-9E43-C927D4998914}"/>
    <cellStyle name="40% - Accent2 12 2 8" xfId="40144" xr:uid="{7827DE99-740C-4C2A-9762-EBB28E97BF41}"/>
    <cellStyle name="40% - Accent2 12 3" xfId="2888" xr:uid="{9262C928-6938-4F96-870E-836C7F557202}"/>
    <cellStyle name="40% - Accent2 12 3 2" xfId="6126" xr:uid="{4D4F4691-DA39-4DAC-85A8-3D7854BA39BB}"/>
    <cellStyle name="40% - Accent2 12 3 2 2" xfId="9886" xr:uid="{EA5017B6-0118-4AA5-927A-0214CD72C914}"/>
    <cellStyle name="40% - Accent2 12 3 2 2 2" xfId="21028" xr:uid="{93688787-D92E-44E9-BB5C-857CAC29B7AD}"/>
    <cellStyle name="40% - Accent2 12 3 2 2 3" xfId="38594" xr:uid="{1A4DBB20-54BB-467A-8238-55E4AD50EDD7}"/>
    <cellStyle name="40% - Accent2 12 3 2 3" xfId="17564" xr:uid="{072BC174-821B-4AB0-A94F-C0A8A6123BAE}"/>
    <cellStyle name="40% - Accent2 12 3 2 4" xfId="28413" xr:uid="{851AFF27-35E1-4C07-8452-9357C0A633DE}"/>
    <cellStyle name="40% - Accent2 12 3 2 5" xfId="34627" xr:uid="{3280ACD6-3692-4F66-B70D-4610EC9844D8}"/>
    <cellStyle name="40% - Accent2 12 3 2 6" xfId="43687" xr:uid="{1EFB1D7E-BC0B-4BA1-931B-091061F6F28F}"/>
    <cellStyle name="40% - Accent2 12 3 3" xfId="9887" xr:uid="{31E82439-2720-4B1D-ACF4-C0D389EF22BD}"/>
    <cellStyle name="40% - Accent2 12 3 3 2" xfId="21029" xr:uid="{73723B69-E860-46EC-86E0-B26D195496D1}"/>
    <cellStyle name="40% - Accent2 12 3 3 3" xfId="36613" xr:uid="{261E80F2-438B-4272-810C-D17745134E00}"/>
    <cellStyle name="40% - Accent2 12 3 4" xfId="14508" xr:uid="{C6B8B419-778D-4DE8-A805-B4209484FFFF}"/>
    <cellStyle name="40% - Accent2 12 3 5" xfId="25357" xr:uid="{81C2F163-AD9F-4C46-80F5-1ACCF42575AE}"/>
    <cellStyle name="40% - Accent2 12 3 6" xfId="31507" xr:uid="{FF3DAAD2-46C6-4936-BC3B-A91D145374B1}"/>
    <cellStyle name="40% - Accent2 12 3 7" xfId="40631" xr:uid="{ED0449C6-4EC2-4A74-A63E-7B416D1DE709}"/>
    <cellStyle name="40% - Accent2 12 4" xfId="3869" xr:uid="{27DE5A06-27C1-4F40-B47C-22C9A9EBB879}"/>
    <cellStyle name="40% - Accent2 12 4 2" xfId="7108" xr:uid="{59A20035-AAE1-4874-A2D4-875B8DDC315A}"/>
    <cellStyle name="40% - Accent2 12 4 2 2" xfId="18546" xr:uid="{43FB043A-EFE6-4672-8563-56CA1D901B0B}"/>
    <cellStyle name="40% - Accent2 12 4 2 3" xfId="29395" xr:uid="{174A50B5-BD5C-4C3B-AB53-EC43298EA92B}"/>
    <cellStyle name="40% - Accent2 12 4 2 4" xfId="37714" xr:uid="{FCF9A625-D9E5-4885-B1FD-9127152AFE0D}"/>
    <cellStyle name="40% - Accent2 12 4 2 5" xfId="44669" xr:uid="{D8D633FF-BFEB-4B40-B3EC-092CEBEF2C1A}"/>
    <cellStyle name="40% - Accent2 12 4 3" xfId="15490" xr:uid="{357E392F-3DCE-4B8C-82F7-C77357376C90}"/>
    <cellStyle name="40% - Accent2 12 4 4" xfId="26339" xr:uid="{2DB32D4E-F3B9-4E32-8C0E-BAB3E7475BAC}"/>
    <cellStyle name="40% - Accent2 12 4 5" xfId="32837" xr:uid="{29C0EE8E-04A6-40DA-83F8-A769D9B855D8}"/>
    <cellStyle name="40% - Accent2 12 4 6" xfId="41613" xr:uid="{E18091C8-F0A1-46EF-8494-773864F34702}"/>
    <cellStyle name="40% - Accent2 12 5" xfId="4417" xr:uid="{BEED4018-7277-4D75-B8D2-D949A610A0CA}"/>
    <cellStyle name="40% - Accent2 12 5 2" xfId="7473" xr:uid="{4F02AB51-9E28-4482-89AC-8AD85FFF2FAB}"/>
    <cellStyle name="40% - Accent2 12 5 2 2" xfId="18911" xr:uid="{53F5D8E4-BC80-443D-835D-FD9A8FBAF413}"/>
    <cellStyle name="40% - Accent2 12 5 2 3" xfId="29760" xr:uid="{A5A8AEF2-45E2-498D-B96E-2981DD6F7C56}"/>
    <cellStyle name="40% - Accent2 12 5 2 4" xfId="45034" xr:uid="{DD180587-D97C-4556-A9A3-EA3971B0899E}"/>
    <cellStyle name="40% - Accent2 12 5 3" xfId="15855" xr:uid="{893006DC-CC78-4395-9929-5C6D840C10AD}"/>
    <cellStyle name="40% - Accent2 12 5 4" xfId="26704" xr:uid="{5B5436D7-9C8D-47BC-A2EF-3B2F6FA2A09E}"/>
    <cellStyle name="40% - Accent2 12 5 5" xfId="35732" xr:uid="{F7F20045-BFFF-439B-8E0E-67F32A03FBC8}"/>
    <cellStyle name="40% - Accent2 12 5 6" xfId="41978" xr:uid="{A55BFBD5-3F66-4162-9226-513A54DFF3A4}"/>
    <cellStyle name="40% - Accent2 12 6" xfId="4779" xr:uid="{ECE421CE-E19D-434C-882D-3749CB5A075E}"/>
    <cellStyle name="40% - Accent2 12 6 2" xfId="7835" xr:uid="{45C4E038-F25D-4607-A196-4156DD4A3F80}"/>
    <cellStyle name="40% - Accent2 12 6 2 2" xfId="19273" xr:uid="{D341BAA9-84B0-4468-8BE6-FB594B8CF748}"/>
    <cellStyle name="40% - Accent2 12 6 2 3" xfId="30122" xr:uid="{CA525A71-88CE-4FA8-821E-46182D7917D1}"/>
    <cellStyle name="40% - Accent2 12 6 2 4" xfId="45396" xr:uid="{DC429DC1-02D9-4882-AA5E-D3B2B64E1274}"/>
    <cellStyle name="40% - Accent2 12 6 3" xfId="16217" xr:uid="{61176F28-F097-45A1-BDF9-5A59DCED4DBC}"/>
    <cellStyle name="40% - Accent2 12 6 4" xfId="27066" xr:uid="{FDE45EED-BDA8-4A86-8F69-5CDCBE6823EF}"/>
    <cellStyle name="40% - Accent2 12 6 5" xfId="42340" xr:uid="{687D6CBF-E4A4-4AEC-8B12-6CDD98247F73}"/>
    <cellStyle name="40% - Accent2 12 7" xfId="5146" xr:uid="{9D778666-C415-4DAD-BC95-E27F1B39A5C5}"/>
    <cellStyle name="40% - Accent2 12 7 2" xfId="16584" xr:uid="{24C7A43D-295C-4397-B20B-CB630DAF3641}"/>
    <cellStyle name="40% - Accent2 12 7 3" xfId="27433" xr:uid="{97C23BD6-4CD4-4864-BFB8-333FF42C1F5C}"/>
    <cellStyle name="40% - Accent2 12 7 4" xfId="42707" xr:uid="{D4B9CD6C-66E0-44F1-BE2B-982221DD795A}"/>
    <cellStyle name="40% - Accent2 12 8" xfId="13528" xr:uid="{4E1FA096-4FE3-4572-8552-4E4C0F8BCB99}"/>
    <cellStyle name="40% - Accent2 12 9" xfId="24377" xr:uid="{A3CD64E1-7467-4C9E-A3C6-E12EE4EFCFE7}"/>
    <cellStyle name="40% - Accent2 13" xfId="342" xr:uid="{16DE9A32-4D5C-4D01-BA1E-602492E8DE72}"/>
    <cellStyle name="40% - Accent2 13 10" xfId="30574" xr:uid="{3101BF15-4C45-4F7F-B965-2F0117F3AC92}"/>
    <cellStyle name="40% - Accent2 13 11" xfId="39652" xr:uid="{69509CF1-7AB9-4A9D-86D6-17D24F1D484C}"/>
    <cellStyle name="40% - Accent2 13 2" xfId="2401" xr:uid="{18868662-C406-4FF4-8555-B1CF918E890E}"/>
    <cellStyle name="40% - Accent2 13 2 2" xfId="3382" xr:uid="{A8B00849-1268-4FE5-9240-02E63A7BD332}"/>
    <cellStyle name="40% - Accent2 13 2 2 2" xfId="6620" xr:uid="{A57CD51C-9382-409D-A97B-21C0213C25B7}"/>
    <cellStyle name="40% - Accent2 13 2 2 2 2" xfId="9888" xr:uid="{D6521788-4CA9-4501-8897-05BA635DCE38}"/>
    <cellStyle name="40% - Accent2 13 2 2 2 2 2" xfId="21030" xr:uid="{2739A077-7E8D-41BA-B47A-76202DD062E8}"/>
    <cellStyle name="40% - Accent2 13 2 2 2 2 3" xfId="38595" xr:uid="{0D8E4E4F-6B89-4869-A990-66D4B021A0E6}"/>
    <cellStyle name="40% - Accent2 13 2 2 2 3" xfId="18058" xr:uid="{D08C3C77-E561-4C7C-8468-F4864FA0A99F}"/>
    <cellStyle name="40% - Accent2 13 2 2 2 4" xfId="28907" xr:uid="{6F1B6982-748A-4827-9239-5A7E7AD623FA}"/>
    <cellStyle name="40% - Accent2 13 2 2 2 5" xfId="34628" xr:uid="{73D7B84A-50B2-4437-9160-F65A5BC6003E}"/>
    <cellStyle name="40% - Accent2 13 2 2 2 6" xfId="44181" xr:uid="{9C9812EB-97A8-4E60-9625-441E1BE8924F}"/>
    <cellStyle name="40% - Accent2 13 2 2 3" xfId="9889" xr:uid="{481378C2-4962-4353-B9A3-CA5E6836B8E5}"/>
    <cellStyle name="40% - Accent2 13 2 2 3 2" xfId="21031" xr:uid="{AD3B834A-F431-4629-B435-CE3EED6BD385}"/>
    <cellStyle name="40% - Accent2 13 2 2 3 3" xfId="36614" xr:uid="{3DE4A6BD-8639-413F-9113-F14E6B6BC1B7}"/>
    <cellStyle name="40% - Accent2 13 2 2 4" xfId="15002" xr:uid="{8A159EAE-1836-4BCD-A3C0-86FC58E7CAAA}"/>
    <cellStyle name="40% - Accent2 13 2 2 5" xfId="25851" xr:uid="{F6271E07-8F0D-4760-9594-4D7FD2368B81}"/>
    <cellStyle name="40% - Accent2 13 2 2 6" xfId="32001" xr:uid="{45C65630-2557-4B66-A9F0-03D067971897}"/>
    <cellStyle name="40% - Accent2 13 2 2 7" xfId="41125" xr:uid="{9C5C2455-9634-401C-B1C7-F4849AA0A4BA}"/>
    <cellStyle name="40% - Accent2 13 2 3" xfId="5640" xr:uid="{6D2084D5-4DE9-439A-8809-2F0878CA8EB3}"/>
    <cellStyle name="40% - Accent2 13 2 3 2" xfId="9890" xr:uid="{F2824160-0C01-46A7-A03C-E3C2CCB651BC}"/>
    <cellStyle name="40% - Accent2 13 2 3 2 2" xfId="21032" xr:uid="{0AAD1DCD-48BA-43B2-95C6-65E6EC4737C5}"/>
    <cellStyle name="40% - Accent2 13 2 3 2 3" xfId="37991" xr:uid="{D6DDC18C-F44E-4549-A791-A255807C912D}"/>
    <cellStyle name="40% - Accent2 13 2 3 3" xfId="17078" xr:uid="{A0C673FD-F3BE-4AA2-B1C9-D5228C13E4DD}"/>
    <cellStyle name="40% - Accent2 13 2 3 4" xfId="27927" xr:uid="{F3335480-0E4F-4727-84E1-0B75E703EF01}"/>
    <cellStyle name="40% - Accent2 13 2 3 5" xfId="34036" xr:uid="{BD35F159-FA41-48AB-84B5-5853F62FC2FB}"/>
    <cellStyle name="40% - Accent2 13 2 3 6" xfId="43201" xr:uid="{6691E258-FFE2-47CC-88F0-39C65DA971D6}"/>
    <cellStyle name="40% - Accent2 13 2 4" xfId="9891" xr:uid="{B599DE6D-CB88-4CB0-AD8E-C75197E4DDA9}"/>
    <cellStyle name="40% - Accent2 13 2 4 2" xfId="21033" xr:uid="{9EF21B5D-3A0F-4DCE-931B-F414BDB8DACA}"/>
    <cellStyle name="40% - Accent2 13 2 4 3" xfId="36008" xr:uid="{B1F83FAC-2D98-4E93-920E-4D4AFCE1D812}"/>
    <cellStyle name="40% - Accent2 13 2 5" xfId="14022" xr:uid="{FD749350-46C3-4FB1-9552-6805C84074C7}"/>
    <cellStyle name="40% - Accent2 13 2 6" xfId="24871" xr:uid="{EF339C36-46B7-410A-BE68-27A03FAF5497}"/>
    <cellStyle name="40% - Accent2 13 2 7" xfId="31021" xr:uid="{7203EE99-C642-4951-84EE-36ECB49DF3AC}"/>
    <cellStyle name="40% - Accent2 13 2 8" xfId="40145" xr:uid="{B1ADA43F-BAB4-4A91-B84D-0A8FCBD88C8A}"/>
    <cellStyle name="40% - Accent2 13 3" xfId="2889" xr:uid="{9DCF4A1B-FBEA-43E5-B9EA-AA3A0B6D7022}"/>
    <cellStyle name="40% - Accent2 13 3 2" xfId="6127" xr:uid="{183EC8ED-9E67-4D5A-8B78-3527A4174AFB}"/>
    <cellStyle name="40% - Accent2 13 3 2 2" xfId="9892" xr:uid="{9BA99FE9-1D45-4DF8-9845-CFE7ACE0381A}"/>
    <cellStyle name="40% - Accent2 13 3 2 2 2" xfId="21034" xr:uid="{C17C086D-14C2-4795-9502-516CFA42A826}"/>
    <cellStyle name="40% - Accent2 13 3 2 2 3" xfId="38596" xr:uid="{9D6102EB-EE50-44C6-B392-22A7AEB7C8F6}"/>
    <cellStyle name="40% - Accent2 13 3 2 3" xfId="17565" xr:uid="{64F64895-72BC-48B0-BB09-06E0C9363106}"/>
    <cellStyle name="40% - Accent2 13 3 2 4" xfId="28414" xr:uid="{5A3D47F0-7962-46B4-9B10-2299DBD11EFF}"/>
    <cellStyle name="40% - Accent2 13 3 2 5" xfId="34629" xr:uid="{50E5F849-3CCF-42AF-BA83-D97F070B6C2E}"/>
    <cellStyle name="40% - Accent2 13 3 2 6" xfId="43688" xr:uid="{5821274C-20DA-46B5-AEE8-A0561F04C7D7}"/>
    <cellStyle name="40% - Accent2 13 3 3" xfId="9893" xr:uid="{A44A208F-3A81-4D1A-A247-F190C1CCD1AF}"/>
    <cellStyle name="40% - Accent2 13 3 3 2" xfId="21035" xr:uid="{CCDBDB86-30DE-48C6-8BDA-298863D9A388}"/>
    <cellStyle name="40% - Accent2 13 3 3 3" xfId="36615" xr:uid="{998AF630-D3FF-48B0-A81F-3667D20E054B}"/>
    <cellStyle name="40% - Accent2 13 3 4" xfId="14509" xr:uid="{898DBF4D-40E8-49DD-ACB4-8EA5E09C31D9}"/>
    <cellStyle name="40% - Accent2 13 3 5" xfId="25358" xr:uid="{D45B98D1-FBAE-4517-90FC-E0CE16848AF2}"/>
    <cellStyle name="40% - Accent2 13 3 6" xfId="31508" xr:uid="{2C625E75-1D54-4E8C-B406-76047E7AAA03}"/>
    <cellStyle name="40% - Accent2 13 3 7" xfId="40632" xr:uid="{0EB13466-C63F-4A54-93E6-0DB3811FD715}"/>
    <cellStyle name="40% - Accent2 13 4" xfId="3870" xr:uid="{FDDDB603-3211-4086-89A9-D7F5731E5958}"/>
    <cellStyle name="40% - Accent2 13 4 2" xfId="7109" xr:uid="{B14C186A-3B1E-4470-B037-25FC374136FB}"/>
    <cellStyle name="40% - Accent2 13 4 2 2" xfId="18547" xr:uid="{CF7480B5-9829-46E8-B511-8E99E9FCCA40}"/>
    <cellStyle name="40% - Accent2 13 4 2 3" xfId="29396" xr:uid="{5A3FB3E5-A305-42C1-A7A9-6021C90716C7}"/>
    <cellStyle name="40% - Accent2 13 4 2 4" xfId="37715" xr:uid="{45B38253-D0C0-4900-B0AF-625695FEA68E}"/>
    <cellStyle name="40% - Accent2 13 4 2 5" xfId="44670" xr:uid="{2CBBAD7D-12BA-4419-BF80-B2B6E80ABF69}"/>
    <cellStyle name="40% - Accent2 13 4 3" xfId="15491" xr:uid="{AA51F1BB-03AC-43EE-BE7F-D1C0D390E4BB}"/>
    <cellStyle name="40% - Accent2 13 4 4" xfId="26340" xr:uid="{C48C931B-9A2A-4F7F-8A5A-6365FEDB5594}"/>
    <cellStyle name="40% - Accent2 13 4 5" xfId="32838" xr:uid="{82DEE489-D5A8-4B78-ABDD-E0D3239B9173}"/>
    <cellStyle name="40% - Accent2 13 4 6" xfId="41614" xr:uid="{A6BE2C89-E18A-47B5-9A2D-C19E42F2B756}"/>
    <cellStyle name="40% - Accent2 13 5" xfId="4418" xr:uid="{9AE32191-F63B-4B60-ABB6-D5B5E91E7B80}"/>
    <cellStyle name="40% - Accent2 13 5 2" xfId="7474" xr:uid="{320F3708-C20D-4637-8D59-B52D20522112}"/>
    <cellStyle name="40% - Accent2 13 5 2 2" xfId="18912" xr:uid="{55C63F6D-27E8-47C7-9C88-CF93F9A4A1B5}"/>
    <cellStyle name="40% - Accent2 13 5 2 3" xfId="29761" xr:uid="{7722CA6F-BD83-4EFE-9F4D-6675E11B7B5B}"/>
    <cellStyle name="40% - Accent2 13 5 2 4" xfId="45035" xr:uid="{31F60B23-071E-4EF5-B511-A198E10AE73D}"/>
    <cellStyle name="40% - Accent2 13 5 3" xfId="15856" xr:uid="{2B0A046D-4BC3-4244-A99C-5E1E29214EC3}"/>
    <cellStyle name="40% - Accent2 13 5 4" xfId="26705" xr:uid="{A87B8946-9499-449B-9F83-7233D35BB5D7}"/>
    <cellStyle name="40% - Accent2 13 5 5" xfId="35733" xr:uid="{A6F6DD24-C926-4F22-9AF0-732298297854}"/>
    <cellStyle name="40% - Accent2 13 5 6" xfId="41979" xr:uid="{4DF4291A-D8F9-4DF0-8FB9-67F4405DE193}"/>
    <cellStyle name="40% - Accent2 13 6" xfId="4780" xr:uid="{E8F510F0-41C9-4140-802E-BF1343A0CFD1}"/>
    <cellStyle name="40% - Accent2 13 6 2" xfId="7836" xr:uid="{7D8012BB-2237-4BE5-A5E4-81892505427A}"/>
    <cellStyle name="40% - Accent2 13 6 2 2" xfId="19274" xr:uid="{25631BA8-F438-4B5C-A57F-6E9287774AB5}"/>
    <cellStyle name="40% - Accent2 13 6 2 3" xfId="30123" xr:uid="{C21C94E2-6D09-4336-ADBA-E4D980941D9B}"/>
    <cellStyle name="40% - Accent2 13 6 2 4" xfId="45397" xr:uid="{655AAD64-E440-404D-AC59-D28CD25D38EA}"/>
    <cellStyle name="40% - Accent2 13 6 3" xfId="16218" xr:uid="{BA46D1AD-D151-4677-8FC6-6B6AAF463878}"/>
    <cellStyle name="40% - Accent2 13 6 4" xfId="27067" xr:uid="{C017EC96-53A9-4564-9B34-395CE7E2B651}"/>
    <cellStyle name="40% - Accent2 13 6 5" xfId="42341" xr:uid="{B0E582D7-E4A4-46D3-8360-3CBA1DE98E33}"/>
    <cellStyle name="40% - Accent2 13 7" xfId="5147" xr:uid="{0C2A0445-86AD-4886-81E9-E395AD5ACFF8}"/>
    <cellStyle name="40% - Accent2 13 7 2" xfId="16585" xr:uid="{BB01ACCB-4C47-43BB-858D-571885EE712B}"/>
    <cellStyle name="40% - Accent2 13 7 3" xfId="27434" xr:uid="{3887F192-5F41-4A29-A56A-AF3C582CF920}"/>
    <cellStyle name="40% - Accent2 13 7 4" xfId="42708" xr:uid="{E5C1A5B5-31BB-4374-8255-0A059D288567}"/>
    <cellStyle name="40% - Accent2 13 8" xfId="13529" xr:uid="{C6307345-396F-4072-8AFC-AAA769012B6B}"/>
    <cellStyle name="40% - Accent2 13 9" xfId="24378" xr:uid="{ED8A7D56-0B34-4F71-84BE-6826766852D9}"/>
    <cellStyle name="40% - Accent2 14" xfId="343" xr:uid="{9C211984-6272-41CF-A9CC-FA74419F8EF5}"/>
    <cellStyle name="40% - Accent2 14 10" xfId="30575" xr:uid="{006E79B9-BE59-436C-97A9-BB1B5D16FBDA}"/>
    <cellStyle name="40% - Accent2 14 11" xfId="39653" xr:uid="{A4E07BC2-90D8-45F5-840F-33C82A972FAB}"/>
    <cellStyle name="40% - Accent2 14 2" xfId="2402" xr:uid="{50F18B20-A345-4F54-B357-7E14F6725F15}"/>
    <cellStyle name="40% - Accent2 14 2 2" xfId="3383" xr:uid="{5C55A758-E15B-427E-95D0-62C5B017A959}"/>
    <cellStyle name="40% - Accent2 14 2 2 2" xfId="6621" xr:uid="{C8AAE62F-6E43-43EC-B773-D46CCE3352C6}"/>
    <cellStyle name="40% - Accent2 14 2 2 2 2" xfId="9894" xr:uid="{2D0B8910-6EC0-4909-AA4D-67B8C212EA36}"/>
    <cellStyle name="40% - Accent2 14 2 2 2 2 2" xfId="21036" xr:uid="{08C9BE09-CC5A-43EC-BADF-36E3113CEF99}"/>
    <cellStyle name="40% - Accent2 14 2 2 2 2 3" xfId="38597" xr:uid="{F759C98E-00F7-40CC-BAF0-A619B10FBCD1}"/>
    <cellStyle name="40% - Accent2 14 2 2 2 3" xfId="18059" xr:uid="{3F1FA2A2-C8CC-4264-B39F-ADCED5C0DCED}"/>
    <cellStyle name="40% - Accent2 14 2 2 2 4" xfId="28908" xr:uid="{80B5A945-8B48-4F5B-8E33-C1BA9FBC6F52}"/>
    <cellStyle name="40% - Accent2 14 2 2 2 5" xfId="34630" xr:uid="{B55BE8E5-643D-48C4-B2B4-E6601F1F591D}"/>
    <cellStyle name="40% - Accent2 14 2 2 2 6" xfId="44182" xr:uid="{9F312854-55A8-4351-84FF-1AED11C98189}"/>
    <cellStyle name="40% - Accent2 14 2 2 3" xfId="9895" xr:uid="{5F10B82A-A03D-4D4B-9EA4-0EE8438DE4FE}"/>
    <cellStyle name="40% - Accent2 14 2 2 3 2" xfId="21037" xr:uid="{F1F429A4-8879-40BE-8B89-908C393B8B95}"/>
    <cellStyle name="40% - Accent2 14 2 2 3 3" xfId="36616" xr:uid="{4B994F04-C9A8-408B-AB95-657D169F95A9}"/>
    <cellStyle name="40% - Accent2 14 2 2 4" xfId="15003" xr:uid="{4385526C-EAEB-4E4F-852B-AEA8E733F3EA}"/>
    <cellStyle name="40% - Accent2 14 2 2 5" xfId="25852" xr:uid="{11E5D521-AC1B-4987-B658-7C8520BF8501}"/>
    <cellStyle name="40% - Accent2 14 2 2 6" xfId="32002" xr:uid="{C468BF0A-BE07-4C4F-B087-A6FC0149ADFD}"/>
    <cellStyle name="40% - Accent2 14 2 2 7" xfId="41126" xr:uid="{E0B3AC13-3635-4606-A983-ED5A2A5DC8E4}"/>
    <cellStyle name="40% - Accent2 14 2 3" xfId="5641" xr:uid="{558DB244-67F1-4ECB-B325-6CD5AF63A9B0}"/>
    <cellStyle name="40% - Accent2 14 2 3 2" xfId="9896" xr:uid="{080664D1-5676-4213-BE85-4FD615A59AF7}"/>
    <cellStyle name="40% - Accent2 14 2 3 2 2" xfId="21038" xr:uid="{C61B1C3F-FAC0-426D-B030-1D6F007A4CA0}"/>
    <cellStyle name="40% - Accent2 14 2 3 2 3" xfId="37992" xr:uid="{7BA3EB43-73A8-4348-A8F3-394FDE32E250}"/>
    <cellStyle name="40% - Accent2 14 2 3 3" xfId="17079" xr:uid="{6A4F5620-EF6C-4B04-984D-EF291E5C0CED}"/>
    <cellStyle name="40% - Accent2 14 2 3 4" xfId="27928" xr:uid="{45BBF505-6E8C-45D2-AB4E-81A1775BE70A}"/>
    <cellStyle name="40% - Accent2 14 2 3 5" xfId="34037" xr:uid="{2CB53371-386C-4CAC-AFB4-2FE90AC63A60}"/>
    <cellStyle name="40% - Accent2 14 2 3 6" xfId="43202" xr:uid="{945C2A1A-0E26-45C4-BD7E-5A36B77AF1B6}"/>
    <cellStyle name="40% - Accent2 14 2 4" xfId="9897" xr:uid="{B8FA9797-CC0D-4F09-88E8-B9A6BBE5BEDB}"/>
    <cellStyle name="40% - Accent2 14 2 4 2" xfId="21039" xr:uid="{4DD30C37-C843-438A-8572-CEAF92E8614C}"/>
    <cellStyle name="40% - Accent2 14 2 4 3" xfId="36009" xr:uid="{1F2D86CE-A11E-4C66-8840-2FF17C161778}"/>
    <cellStyle name="40% - Accent2 14 2 5" xfId="14023" xr:uid="{DD5CC87B-9FC4-4653-BC41-7A3280ED09FE}"/>
    <cellStyle name="40% - Accent2 14 2 6" xfId="24872" xr:uid="{326944C6-E593-49E6-83A6-F2D89C479532}"/>
    <cellStyle name="40% - Accent2 14 2 7" xfId="31022" xr:uid="{12CD798D-0CBA-4C74-A4ED-31CA73907101}"/>
    <cellStyle name="40% - Accent2 14 2 8" xfId="40146" xr:uid="{A77A1C93-919B-4370-A09B-9E0A7B1ECF9A}"/>
    <cellStyle name="40% - Accent2 14 3" xfId="2890" xr:uid="{C66BB972-1318-475F-8737-6CD930E7DFBF}"/>
    <cellStyle name="40% - Accent2 14 3 2" xfId="6128" xr:uid="{F64F8FDF-54EA-4DB2-B59C-A00E41E23D95}"/>
    <cellStyle name="40% - Accent2 14 3 2 2" xfId="9898" xr:uid="{0F1DD0AE-8CD6-47B1-BF41-AD769DB5CA48}"/>
    <cellStyle name="40% - Accent2 14 3 2 2 2" xfId="21040" xr:uid="{55D749B0-D262-4081-891A-0996F492F006}"/>
    <cellStyle name="40% - Accent2 14 3 2 2 3" xfId="38598" xr:uid="{5E3BC207-4021-4B59-AC1E-FEB1C21FDAB8}"/>
    <cellStyle name="40% - Accent2 14 3 2 3" xfId="17566" xr:uid="{3441B0DA-E4BD-4E8F-B1E9-D69E6401833A}"/>
    <cellStyle name="40% - Accent2 14 3 2 4" xfId="28415" xr:uid="{E9BF2511-3EA2-4122-89C7-5B03A2C77928}"/>
    <cellStyle name="40% - Accent2 14 3 2 5" xfId="34631" xr:uid="{23B3176C-26E0-4399-AD36-2E34A2712C6D}"/>
    <cellStyle name="40% - Accent2 14 3 2 6" xfId="43689" xr:uid="{99203821-2F42-438D-8F65-D1ACA3BE8B18}"/>
    <cellStyle name="40% - Accent2 14 3 3" xfId="9899" xr:uid="{2BA82D79-F103-40E6-B0F5-42509BB716B6}"/>
    <cellStyle name="40% - Accent2 14 3 3 2" xfId="21041" xr:uid="{413B6244-28EF-4643-A1C0-D468F9CDC390}"/>
    <cellStyle name="40% - Accent2 14 3 3 3" xfId="36617" xr:uid="{6C32E711-7576-490C-92A3-C5DABBB19401}"/>
    <cellStyle name="40% - Accent2 14 3 4" xfId="14510" xr:uid="{DDEF6186-3852-4D18-93CE-171BFC136D32}"/>
    <cellStyle name="40% - Accent2 14 3 5" xfId="25359" xr:uid="{AE4F391C-693D-436E-8471-F63632709178}"/>
    <cellStyle name="40% - Accent2 14 3 6" xfId="31509" xr:uid="{528102BD-DD67-4982-85CD-FF569857A7C3}"/>
    <cellStyle name="40% - Accent2 14 3 7" xfId="40633" xr:uid="{EA12C7D3-9170-41CF-8D07-4F0365AE2B3E}"/>
    <cellStyle name="40% - Accent2 14 4" xfId="3871" xr:uid="{59AE858E-0AF6-4CC5-80E3-A830C5368027}"/>
    <cellStyle name="40% - Accent2 14 4 2" xfId="7110" xr:uid="{43C540AF-5FBE-450D-9191-EAEA3CB1C183}"/>
    <cellStyle name="40% - Accent2 14 4 2 2" xfId="18548" xr:uid="{000826CA-881E-4AD4-99B7-B1EEC9338991}"/>
    <cellStyle name="40% - Accent2 14 4 2 3" xfId="29397" xr:uid="{B2697D6D-0886-4988-86E0-2B03A12A1777}"/>
    <cellStyle name="40% - Accent2 14 4 2 4" xfId="37716" xr:uid="{01E7BBA8-A096-4990-B620-1F7691E3DECB}"/>
    <cellStyle name="40% - Accent2 14 4 2 5" xfId="44671" xr:uid="{FB8190A8-4EB5-4F94-8A3C-9E6149CE9BA1}"/>
    <cellStyle name="40% - Accent2 14 4 3" xfId="15492" xr:uid="{AD1413B1-9E1D-4625-886E-9465E5F95682}"/>
    <cellStyle name="40% - Accent2 14 4 4" xfId="26341" xr:uid="{3DA5DB91-6F18-4565-BA75-F91ADEAFCF77}"/>
    <cellStyle name="40% - Accent2 14 4 5" xfId="32839" xr:uid="{9BCAFBE4-07D1-402D-9EA3-A47A277D0051}"/>
    <cellStyle name="40% - Accent2 14 4 6" xfId="41615" xr:uid="{34182DB1-A929-4C24-9AD1-B65B996A7E2F}"/>
    <cellStyle name="40% - Accent2 14 5" xfId="4419" xr:uid="{E7BC1E1B-2DF4-42D4-823D-3842284231D5}"/>
    <cellStyle name="40% - Accent2 14 5 2" xfId="7475" xr:uid="{CBB4366A-C880-4961-B5E8-BEFD316B9BF7}"/>
    <cellStyle name="40% - Accent2 14 5 2 2" xfId="18913" xr:uid="{75C2EE1A-7FC9-4D35-9DCC-83AA89A02122}"/>
    <cellStyle name="40% - Accent2 14 5 2 3" xfId="29762" xr:uid="{1513F6A7-22AC-4118-A7CF-81695D23C6F8}"/>
    <cellStyle name="40% - Accent2 14 5 2 4" xfId="45036" xr:uid="{FDEB3E44-C55B-40C6-A5CF-72B23387A042}"/>
    <cellStyle name="40% - Accent2 14 5 3" xfId="15857" xr:uid="{E708D355-18C0-4880-99EB-8A060EC04CEC}"/>
    <cellStyle name="40% - Accent2 14 5 4" xfId="26706" xr:uid="{0600634D-FEB3-49E4-BFA0-D3087A52A21A}"/>
    <cellStyle name="40% - Accent2 14 5 5" xfId="35734" xr:uid="{437B99D8-35C3-4BC5-A667-39645C0FA767}"/>
    <cellStyle name="40% - Accent2 14 5 6" xfId="41980" xr:uid="{CAA5C6AC-92DA-4E95-AD93-D20745BA822B}"/>
    <cellStyle name="40% - Accent2 14 6" xfId="4781" xr:uid="{02FAD5F7-7CA9-4770-9E5F-3EF25080C399}"/>
    <cellStyle name="40% - Accent2 14 6 2" xfId="7837" xr:uid="{57413C75-E751-40CC-B81C-224166D2C9D1}"/>
    <cellStyle name="40% - Accent2 14 6 2 2" xfId="19275" xr:uid="{2B75DDB5-BEEB-4B00-9ADF-044D35A8633E}"/>
    <cellStyle name="40% - Accent2 14 6 2 3" xfId="30124" xr:uid="{63A58D5C-86E8-4820-8FBC-590A531C0872}"/>
    <cellStyle name="40% - Accent2 14 6 2 4" xfId="45398" xr:uid="{9F46FC0B-223C-469C-A3B4-6529029E6EA2}"/>
    <cellStyle name="40% - Accent2 14 6 3" xfId="16219" xr:uid="{77D0EFE5-CAB8-4E6F-8D72-143AE36CF01E}"/>
    <cellStyle name="40% - Accent2 14 6 4" xfId="27068" xr:uid="{5FE8A076-3F73-4DAA-A0B6-B6B577B74655}"/>
    <cellStyle name="40% - Accent2 14 6 5" xfId="42342" xr:uid="{AFEAEC25-C2EA-4A23-AA7F-3F0BB89EA8D3}"/>
    <cellStyle name="40% - Accent2 14 7" xfId="5148" xr:uid="{8220FD4B-F78C-4EE3-AC08-5763671BE550}"/>
    <cellStyle name="40% - Accent2 14 7 2" xfId="16586" xr:uid="{32050596-44A9-4EAA-A6B7-C9F2BAA8AF91}"/>
    <cellStyle name="40% - Accent2 14 7 3" xfId="27435" xr:uid="{48B63D35-8E63-474B-8613-F82DAA7ABBA7}"/>
    <cellStyle name="40% - Accent2 14 7 4" xfId="42709" xr:uid="{54B769F8-BBD6-4DF3-B481-8DCB076188F1}"/>
    <cellStyle name="40% - Accent2 14 8" xfId="13530" xr:uid="{69885816-DB7E-43EE-A5C4-9C18942B0F95}"/>
    <cellStyle name="40% - Accent2 14 9" xfId="24379" xr:uid="{C4399015-4A35-49C3-826A-CF7AD0B0D698}"/>
    <cellStyle name="40% - Accent2 15" xfId="344" xr:uid="{D11A7886-CC79-40E8-AEE5-7D5A5202AA3A}"/>
    <cellStyle name="40% - Accent2 15 10" xfId="30576" xr:uid="{314B4D0B-E2CB-4D37-BED5-4241CB10815E}"/>
    <cellStyle name="40% - Accent2 15 11" xfId="39654" xr:uid="{D8B211B7-EC46-4E2A-8400-3B8D09B74AFE}"/>
    <cellStyle name="40% - Accent2 15 2" xfId="2403" xr:uid="{B4E1A113-280C-4866-9DBD-9CD04B3EAA0F}"/>
    <cellStyle name="40% - Accent2 15 2 2" xfId="3384" xr:uid="{AE4A27C7-20EF-4241-953A-3454FBE8A59C}"/>
    <cellStyle name="40% - Accent2 15 2 2 2" xfId="6622" xr:uid="{D1EEB668-875F-4A93-A94D-BB8EE0A76335}"/>
    <cellStyle name="40% - Accent2 15 2 2 2 2" xfId="9900" xr:uid="{0B26AAAB-D115-4B52-8AB0-AF91C8504C61}"/>
    <cellStyle name="40% - Accent2 15 2 2 2 2 2" xfId="21042" xr:uid="{4305DF24-3F7D-418D-B445-4915D3F2E92D}"/>
    <cellStyle name="40% - Accent2 15 2 2 2 2 3" xfId="38599" xr:uid="{359AC12E-5CE0-4579-A666-50EA9C445650}"/>
    <cellStyle name="40% - Accent2 15 2 2 2 3" xfId="18060" xr:uid="{3ADE7E74-C657-42C4-8933-A5156380B0FD}"/>
    <cellStyle name="40% - Accent2 15 2 2 2 4" xfId="28909" xr:uid="{9D61D0D4-68DC-4AD8-9B69-47A6993DD500}"/>
    <cellStyle name="40% - Accent2 15 2 2 2 5" xfId="34632" xr:uid="{7570B395-F19B-4061-8C07-CC35069DD957}"/>
    <cellStyle name="40% - Accent2 15 2 2 2 6" xfId="44183" xr:uid="{F9B3BC4B-2174-4B5A-9936-E14B69147E3D}"/>
    <cellStyle name="40% - Accent2 15 2 2 3" xfId="9901" xr:uid="{31883763-72BC-456E-82BB-F7DE8CA46793}"/>
    <cellStyle name="40% - Accent2 15 2 2 3 2" xfId="21043" xr:uid="{EBF71003-EB84-4FA0-BEEE-9482B09722A7}"/>
    <cellStyle name="40% - Accent2 15 2 2 3 3" xfId="36618" xr:uid="{569B322A-AABE-481B-8DD8-1FB548313802}"/>
    <cellStyle name="40% - Accent2 15 2 2 4" xfId="15004" xr:uid="{5C7A0528-80A2-44AF-9B23-B02FEF3C5A4B}"/>
    <cellStyle name="40% - Accent2 15 2 2 5" xfId="25853" xr:uid="{5ABF2A97-123A-49EE-A3A1-713D4C2E139A}"/>
    <cellStyle name="40% - Accent2 15 2 2 6" xfId="32003" xr:uid="{DF17268B-351C-4BCE-94FC-F309D14E8082}"/>
    <cellStyle name="40% - Accent2 15 2 2 7" xfId="41127" xr:uid="{3B876CE1-2304-4791-A9DF-FDF9785D2D38}"/>
    <cellStyle name="40% - Accent2 15 2 3" xfId="5642" xr:uid="{FE03B5F6-B3A0-485E-8C59-41FD9DDC5CCC}"/>
    <cellStyle name="40% - Accent2 15 2 3 2" xfId="9902" xr:uid="{11A2F5CD-9E4F-411C-8A72-26E789A3B6E3}"/>
    <cellStyle name="40% - Accent2 15 2 3 2 2" xfId="21044" xr:uid="{8550C04E-FA51-4ECA-8475-6966498E5529}"/>
    <cellStyle name="40% - Accent2 15 2 3 2 3" xfId="37993" xr:uid="{7081D6FD-18B5-47F0-8D78-EBB298DD9D65}"/>
    <cellStyle name="40% - Accent2 15 2 3 3" xfId="17080" xr:uid="{C0370DFB-E0AC-4268-9407-46C1F3E0AC3D}"/>
    <cellStyle name="40% - Accent2 15 2 3 4" xfId="27929" xr:uid="{0A298C8D-A63D-41CC-8FBF-DA1D871FE8FD}"/>
    <cellStyle name="40% - Accent2 15 2 3 5" xfId="34038" xr:uid="{E757C187-3E32-4FCA-8AAE-1DD186255934}"/>
    <cellStyle name="40% - Accent2 15 2 3 6" xfId="43203" xr:uid="{EDA16E54-4E4F-4EB8-A90D-801582E5243F}"/>
    <cellStyle name="40% - Accent2 15 2 4" xfId="9903" xr:uid="{13581EEA-2F3A-4CE9-BB72-6739FA805562}"/>
    <cellStyle name="40% - Accent2 15 2 4 2" xfId="21045" xr:uid="{294A7605-9967-4443-A87A-CAF3AF755C65}"/>
    <cellStyle name="40% - Accent2 15 2 4 3" xfId="36010" xr:uid="{F891D53E-04F1-46E8-8229-5B876C0A7E3A}"/>
    <cellStyle name="40% - Accent2 15 2 5" xfId="14024" xr:uid="{37F3056F-968D-4659-B49E-2D917D1D9D84}"/>
    <cellStyle name="40% - Accent2 15 2 6" xfId="24873" xr:uid="{0818FB4C-FE5E-4B51-9871-D35029C20856}"/>
    <cellStyle name="40% - Accent2 15 2 7" xfId="31023" xr:uid="{477945B7-1797-43F2-8DDD-77EAF470214C}"/>
    <cellStyle name="40% - Accent2 15 2 8" xfId="40147" xr:uid="{3C22FF8F-68F6-43CC-9D53-D3844580830E}"/>
    <cellStyle name="40% - Accent2 15 3" xfId="2891" xr:uid="{5B919EA1-CCC3-4128-BE6E-A0E5F8A54600}"/>
    <cellStyle name="40% - Accent2 15 3 2" xfId="6129" xr:uid="{FBDD363A-7D35-4F13-A9F5-0CE7F7827144}"/>
    <cellStyle name="40% - Accent2 15 3 2 2" xfId="9904" xr:uid="{F5A0FBC3-59AC-4458-88D0-6566B8A56C52}"/>
    <cellStyle name="40% - Accent2 15 3 2 2 2" xfId="21046" xr:uid="{4F5C2370-2814-469B-B276-1458D08F12B9}"/>
    <cellStyle name="40% - Accent2 15 3 2 2 3" xfId="38600" xr:uid="{C43EA5A5-8E2A-4B2E-A55E-EC085523BF5B}"/>
    <cellStyle name="40% - Accent2 15 3 2 3" xfId="17567" xr:uid="{BDD1308A-4E57-496B-BD9D-CED166B92917}"/>
    <cellStyle name="40% - Accent2 15 3 2 4" xfId="28416" xr:uid="{DBED8BFA-CAD4-4504-9ACB-1F3F4495F81E}"/>
    <cellStyle name="40% - Accent2 15 3 2 5" xfId="34633" xr:uid="{C461741F-8451-4C23-8E77-DCF00371148A}"/>
    <cellStyle name="40% - Accent2 15 3 2 6" xfId="43690" xr:uid="{13EBF365-C7DB-4AF0-87C2-E6AE927CBB06}"/>
    <cellStyle name="40% - Accent2 15 3 3" xfId="9905" xr:uid="{12150E1C-BC18-4B5A-8939-2CA5C0AE8AB2}"/>
    <cellStyle name="40% - Accent2 15 3 3 2" xfId="21047" xr:uid="{4AFA5273-3A2D-41A4-B4CF-CABA886D8575}"/>
    <cellStyle name="40% - Accent2 15 3 3 3" xfId="36619" xr:uid="{8EEC646B-8D78-4941-93E0-DFFC73C743B0}"/>
    <cellStyle name="40% - Accent2 15 3 4" xfId="14511" xr:uid="{C13B9243-3DAE-46A0-8593-F71601633099}"/>
    <cellStyle name="40% - Accent2 15 3 5" xfId="25360" xr:uid="{9A188A58-BD50-4EBA-95B3-6C2B2EF18C4C}"/>
    <cellStyle name="40% - Accent2 15 3 6" xfId="31510" xr:uid="{811C7D53-0958-4760-B213-9CE44A91E0B9}"/>
    <cellStyle name="40% - Accent2 15 3 7" xfId="40634" xr:uid="{B2780BC3-59F7-41A3-AFE3-A27B12053DAF}"/>
    <cellStyle name="40% - Accent2 15 4" xfId="3872" xr:uid="{445E3D7C-6FBE-4556-B84D-EE04E2BD9C1A}"/>
    <cellStyle name="40% - Accent2 15 4 2" xfId="7111" xr:uid="{885BD380-6EF2-4BFD-9D9A-CF5C5E7BB993}"/>
    <cellStyle name="40% - Accent2 15 4 2 2" xfId="18549" xr:uid="{6C56C690-9E97-4CEC-A61F-A7F955300724}"/>
    <cellStyle name="40% - Accent2 15 4 2 3" xfId="29398" xr:uid="{DC704EC3-E481-4F79-B782-E3F7085005CE}"/>
    <cellStyle name="40% - Accent2 15 4 2 4" xfId="37717" xr:uid="{80251263-E6AC-4C70-BAA9-E1CD6A16A074}"/>
    <cellStyle name="40% - Accent2 15 4 2 5" xfId="44672" xr:uid="{02333DD4-6556-42A4-9E4C-89EF86D0E818}"/>
    <cellStyle name="40% - Accent2 15 4 3" xfId="15493" xr:uid="{60A3BD17-D193-435E-8FB9-1682919BB47B}"/>
    <cellStyle name="40% - Accent2 15 4 4" xfId="26342" xr:uid="{A1E392AE-8CCA-4C21-895A-5FFEC28A524B}"/>
    <cellStyle name="40% - Accent2 15 4 5" xfId="32840" xr:uid="{7FD01FE5-1A79-4E51-BB46-630E07A359BC}"/>
    <cellStyle name="40% - Accent2 15 4 6" xfId="41616" xr:uid="{21B1615B-7B9D-4093-96D6-F46F1FB89B94}"/>
    <cellStyle name="40% - Accent2 15 5" xfId="4420" xr:uid="{7737F249-86CF-4BD1-833F-CA96A8C69A7B}"/>
    <cellStyle name="40% - Accent2 15 5 2" xfId="7476" xr:uid="{84BCD05D-477C-4712-B9A1-46C257CF4A94}"/>
    <cellStyle name="40% - Accent2 15 5 2 2" xfId="18914" xr:uid="{2A071E6B-01BC-45AC-92E4-BE2076ADACFF}"/>
    <cellStyle name="40% - Accent2 15 5 2 3" xfId="29763" xr:uid="{D2EDA07E-6C07-40B0-8579-3916FE41129B}"/>
    <cellStyle name="40% - Accent2 15 5 2 4" xfId="45037" xr:uid="{67ECDEBF-39DC-4296-9FC1-04C805CB1168}"/>
    <cellStyle name="40% - Accent2 15 5 3" xfId="15858" xr:uid="{DB149E61-01FA-49C5-A783-F911B4EDB965}"/>
    <cellStyle name="40% - Accent2 15 5 4" xfId="26707" xr:uid="{20674ED6-DEF7-4050-81D5-9001F1D6F993}"/>
    <cellStyle name="40% - Accent2 15 5 5" xfId="35735" xr:uid="{8A0C9144-2395-4A3D-9151-EC48CE8A1DE2}"/>
    <cellStyle name="40% - Accent2 15 5 6" xfId="41981" xr:uid="{5FE23EB7-B34D-4E5B-BA2B-52EEC25CD72F}"/>
    <cellStyle name="40% - Accent2 15 6" xfId="4782" xr:uid="{26256174-FBCC-433F-910F-BBF3DB779235}"/>
    <cellStyle name="40% - Accent2 15 6 2" xfId="7838" xr:uid="{45A89DCE-1B4F-48C6-8C41-3F58AB6023C2}"/>
    <cellStyle name="40% - Accent2 15 6 2 2" xfId="19276" xr:uid="{93AF3D63-763A-468F-8407-2791DF8E577F}"/>
    <cellStyle name="40% - Accent2 15 6 2 3" xfId="30125" xr:uid="{9195C686-FBE3-455B-B588-D4E44B1F2A98}"/>
    <cellStyle name="40% - Accent2 15 6 2 4" xfId="45399" xr:uid="{4B7B00DD-5227-4637-A511-975950126FBA}"/>
    <cellStyle name="40% - Accent2 15 6 3" xfId="16220" xr:uid="{5AD20ADF-8FBD-4F48-8AA1-DA6210449A16}"/>
    <cellStyle name="40% - Accent2 15 6 4" xfId="27069" xr:uid="{C6871B8D-BD0C-4A13-AD72-3369F1988E4C}"/>
    <cellStyle name="40% - Accent2 15 6 5" xfId="42343" xr:uid="{89AECB62-6885-4088-8121-837A2DF7B5C3}"/>
    <cellStyle name="40% - Accent2 15 7" xfId="5149" xr:uid="{2F751BBF-F4A0-4334-9CE5-739C5B47FB10}"/>
    <cellStyle name="40% - Accent2 15 7 2" xfId="16587" xr:uid="{80C4ADD2-5465-40EC-AF79-9662B9675B70}"/>
    <cellStyle name="40% - Accent2 15 7 3" xfId="27436" xr:uid="{50266B60-4522-47A7-AB0B-E76AD740CF62}"/>
    <cellStyle name="40% - Accent2 15 7 4" xfId="42710" xr:uid="{244B26F5-9DC4-4CE2-BDC5-19E435A94723}"/>
    <cellStyle name="40% - Accent2 15 8" xfId="13531" xr:uid="{B70BB650-A8A2-4FD6-9C82-EA7D9736EA24}"/>
    <cellStyle name="40% - Accent2 15 9" xfId="24380" xr:uid="{697B2E57-7FEA-41EB-8AE2-E05108E9227A}"/>
    <cellStyle name="40% - Accent2 16" xfId="345" xr:uid="{499A019C-4D1F-47EB-A6EE-B4D19D50F341}"/>
    <cellStyle name="40% - Accent2 16 10" xfId="30577" xr:uid="{AD7B371E-5DC1-4143-B7BC-3EE75940AF63}"/>
    <cellStyle name="40% - Accent2 16 11" xfId="39655" xr:uid="{4CCF1A21-C4B2-47AD-B945-8D68F5FF80A1}"/>
    <cellStyle name="40% - Accent2 16 2" xfId="2404" xr:uid="{9F535942-18AF-4509-B037-183D024A21B0}"/>
    <cellStyle name="40% - Accent2 16 2 2" xfId="3385" xr:uid="{BF8B99C0-892D-452F-9299-C4DB2941EE11}"/>
    <cellStyle name="40% - Accent2 16 2 2 2" xfId="6623" xr:uid="{F8B262AC-2A96-4351-B535-9AABC9BBC350}"/>
    <cellStyle name="40% - Accent2 16 2 2 2 2" xfId="9906" xr:uid="{E0278CC8-0394-4F6A-A31C-35067FF3E8CD}"/>
    <cellStyle name="40% - Accent2 16 2 2 2 2 2" xfId="21048" xr:uid="{233F8D0A-D8A5-4E82-BA92-1F4463B77D7B}"/>
    <cellStyle name="40% - Accent2 16 2 2 2 2 3" xfId="38601" xr:uid="{ECD9CD96-8602-499F-92D7-36ACE9FB807E}"/>
    <cellStyle name="40% - Accent2 16 2 2 2 3" xfId="18061" xr:uid="{9D284FD3-0318-4BDA-B619-9F4C7B926DF8}"/>
    <cellStyle name="40% - Accent2 16 2 2 2 4" xfId="28910" xr:uid="{722362ED-D1AB-4284-87EA-385FF5CB2158}"/>
    <cellStyle name="40% - Accent2 16 2 2 2 5" xfId="34634" xr:uid="{B792F974-475E-47ED-9DDC-7EDEE492B9F7}"/>
    <cellStyle name="40% - Accent2 16 2 2 2 6" xfId="44184" xr:uid="{AC8D68DC-97C3-46B7-8D0B-D35FD869ECEA}"/>
    <cellStyle name="40% - Accent2 16 2 2 3" xfId="9907" xr:uid="{1A4B07DF-F88A-4389-800E-CD85C82AF53D}"/>
    <cellStyle name="40% - Accent2 16 2 2 3 2" xfId="21049" xr:uid="{34E36BEE-C0FD-434D-8B69-64E1786A1B44}"/>
    <cellStyle name="40% - Accent2 16 2 2 3 3" xfId="36620" xr:uid="{06DA174B-238A-4335-9EB5-A5DFEFD6A7B8}"/>
    <cellStyle name="40% - Accent2 16 2 2 4" xfId="15005" xr:uid="{E88983BC-657D-4A91-83D1-DD44C9025D60}"/>
    <cellStyle name="40% - Accent2 16 2 2 5" xfId="25854" xr:uid="{78766E55-696D-431B-B373-F181C667CDFC}"/>
    <cellStyle name="40% - Accent2 16 2 2 6" xfId="32004" xr:uid="{4958DB70-5A81-41E9-B39E-A3BE274FBE0F}"/>
    <cellStyle name="40% - Accent2 16 2 2 7" xfId="41128" xr:uid="{EB8A57F2-3616-41C6-A070-2971FF297A15}"/>
    <cellStyle name="40% - Accent2 16 2 3" xfId="5643" xr:uid="{EC703B42-E846-4621-8A15-8C499E2A7482}"/>
    <cellStyle name="40% - Accent2 16 2 3 2" xfId="9908" xr:uid="{4C668AD7-9B19-4994-8F95-9FC34C8C9AD0}"/>
    <cellStyle name="40% - Accent2 16 2 3 2 2" xfId="21050" xr:uid="{74BE5BBB-D197-4620-80BB-A8583852A387}"/>
    <cellStyle name="40% - Accent2 16 2 3 2 3" xfId="37994" xr:uid="{CAF67405-5DAE-4F60-8800-F8AC57AFFC2D}"/>
    <cellStyle name="40% - Accent2 16 2 3 3" xfId="17081" xr:uid="{8A3B64B8-10E4-4CBF-B01C-57046500441E}"/>
    <cellStyle name="40% - Accent2 16 2 3 4" xfId="27930" xr:uid="{DB383FEB-D42C-4826-8C68-B023F8C1B585}"/>
    <cellStyle name="40% - Accent2 16 2 3 5" xfId="34039" xr:uid="{3AC1D769-236B-4AEE-89F8-2EA1CBC4A040}"/>
    <cellStyle name="40% - Accent2 16 2 3 6" xfId="43204" xr:uid="{6B8DAB62-D2B3-44AF-9D5A-288F7ED4A196}"/>
    <cellStyle name="40% - Accent2 16 2 4" xfId="9909" xr:uid="{EFFCACFC-FE89-4D8B-9164-26C341CA4022}"/>
    <cellStyle name="40% - Accent2 16 2 4 2" xfId="21051" xr:uid="{D941DE5F-9497-48C7-8B71-609058445875}"/>
    <cellStyle name="40% - Accent2 16 2 4 3" xfId="36011" xr:uid="{56E55607-6C52-4FE2-BB2A-94DE5FB09AE1}"/>
    <cellStyle name="40% - Accent2 16 2 5" xfId="14025" xr:uid="{CFA0193E-FA3D-4274-AD2C-CE2538C6E6CB}"/>
    <cellStyle name="40% - Accent2 16 2 6" xfId="24874" xr:uid="{52FECE60-5447-4046-8DC9-C2EA70AA2D4C}"/>
    <cellStyle name="40% - Accent2 16 2 7" xfId="31024" xr:uid="{6BEE4D2C-04AB-4B65-BFA8-D56356B3C63F}"/>
    <cellStyle name="40% - Accent2 16 2 8" xfId="40148" xr:uid="{2C4D3FB8-1497-449B-8D39-8A0416134667}"/>
    <cellStyle name="40% - Accent2 16 3" xfId="2892" xr:uid="{238D730D-5DE2-4A12-B39F-A8204B22EBF1}"/>
    <cellStyle name="40% - Accent2 16 3 2" xfId="6130" xr:uid="{D07A26DF-43F1-4071-BF3D-0F03802A78ED}"/>
    <cellStyle name="40% - Accent2 16 3 2 2" xfId="9910" xr:uid="{102A4EC7-1D09-4AD0-84FD-FCCCE82CAB30}"/>
    <cellStyle name="40% - Accent2 16 3 2 2 2" xfId="21052" xr:uid="{B439168C-CE42-4AFA-9D3B-FBB7A6623CA5}"/>
    <cellStyle name="40% - Accent2 16 3 2 2 3" xfId="38602" xr:uid="{DCF49818-7633-4B1A-A739-5B701B20A631}"/>
    <cellStyle name="40% - Accent2 16 3 2 3" xfId="17568" xr:uid="{A093496B-6516-49A3-84FE-B22A94E45182}"/>
    <cellStyle name="40% - Accent2 16 3 2 4" xfId="28417" xr:uid="{A11AD4C0-B3FE-4DB6-9A58-4639A05B92C0}"/>
    <cellStyle name="40% - Accent2 16 3 2 5" xfId="34635" xr:uid="{BD62BD78-6397-43A3-8973-B35C91C5CDE5}"/>
    <cellStyle name="40% - Accent2 16 3 2 6" xfId="43691" xr:uid="{C152A464-D20C-45BC-A92A-3F0F44FCB1C0}"/>
    <cellStyle name="40% - Accent2 16 3 3" xfId="9911" xr:uid="{C9FB98EE-329E-458A-A74F-D4CE27D754ED}"/>
    <cellStyle name="40% - Accent2 16 3 3 2" xfId="21053" xr:uid="{3C010F46-21EB-405A-9552-648D1D3D7080}"/>
    <cellStyle name="40% - Accent2 16 3 3 3" xfId="36621" xr:uid="{5468C1AC-3C5E-4B56-89B7-8783DDA984CE}"/>
    <cellStyle name="40% - Accent2 16 3 4" xfId="14512" xr:uid="{F674387C-F49F-4C6F-B94E-5D62910750C9}"/>
    <cellStyle name="40% - Accent2 16 3 5" xfId="25361" xr:uid="{B41DCA8B-CD88-4980-87DE-83A95681575D}"/>
    <cellStyle name="40% - Accent2 16 3 6" xfId="31511" xr:uid="{92B35AAC-4DA8-4408-A3FE-EF6E0F668B89}"/>
    <cellStyle name="40% - Accent2 16 3 7" xfId="40635" xr:uid="{86D2BEB4-1703-4DFE-885B-AAA4B425B629}"/>
    <cellStyle name="40% - Accent2 16 4" xfId="3873" xr:uid="{55793D24-626C-4636-80D1-B45A466811A5}"/>
    <cellStyle name="40% - Accent2 16 4 2" xfId="7112" xr:uid="{A562CFE2-704B-4F93-A341-58FE94E5D3F2}"/>
    <cellStyle name="40% - Accent2 16 4 2 2" xfId="18550" xr:uid="{0C50442D-A6EE-4968-BDDC-F4A1020ABCA2}"/>
    <cellStyle name="40% - Accent2 16 4 2 3" xfId="29399" xr:uid="{2B184FA4-EB7F-4A05-B896-DD8CCF6B4CD4}"/>
    <cellStyle name="40% - Accent2 16 4 2 4" xfId="37718" xr:uid="{EEDE3942-9234-42B6-83C7-AB6744CB5845}"/>
    <cellStyle name="40% - Accent2 16 4 2 5" xfId="44673" xr:uid="{2026DE36-B416-4130-81C7-EF25EC8EC694}"/>
    <cellStyle name="40% - Accent2 16 4 3" xfId="15494" xr:uid="{69A12473-71D2-4134-8617-4059F7DCE5DF}"/>
    <cellStyle name="40% - Accent2 16 4 4" xfId="26343" xr:uid="{0717D2E7-2192-49B9-A2D9-7658EEE31C99}"/>
    <cellStyle name="40% - Accent2 16 4 5" xfId="32841" xr:uid="{88396B75-80EF-4E01-946C-D7B58ED85378}"/>
    <cellStyle name="40% - Accent2 16 4 6" xfId="41617" xr:uid="{692E6A62-EEDA-4DCC-ADAB-F486D11CC766}"/>
    <cellStyle name="40% - Accent2 16 5" xfId="4421" xr:uid="{72C968F6-A37B-4190-A64B-4626FF99B278}"/>
    <cellStyle name="40% - Accent2 16 5 2" xfId="7477" xr:uid="{DE772A2D-4EF6-4F25-922E-0BB0BBD28DCB}"/>
    <cellStyle name="40% - Accent2 16 5 2 2" xfId="18915" xr:uid="{C7227D69-EA4F-4FEF-B440-3E365E9DCE9B}"/>
    <cellStyle name="40% - Accent2 16 5 2 3" xfId="29764" xr:uid="{D216E2F6-9CF1-4293-A4EC-C2C232BE2267}"/>
    <cellStyle name="40% - Accent2 16 5 2 4" xfId="45038" xr:uid="{03AC92BE-CCA9-4C4E-8D14-2D08D0BB4146}"/>
    <cellStyle name="40% - Accent2 16 5 3" xfId="15859" xr:uid="{D62F4D09-F0C1-4621-83F4-47EEF82BB107}"/>
    <cellStyle name="40% - Accent2 16 5 4" xfId="26708" xr:uid="{3BB7D073-269A-46CD-A481-2E1B60E68153}"/>
    <cellStyle name="40% - Accent2 16 5 5" xfId="35736" xr:uid="{D865A988-F47E-4652-B0CB-F4B318B91D8B}"/>
    <cellStyle name="40% - Accent2 16 5 6" xfId="41982" xr:uid="{2217E037-08A0-4215-B04C-78D8AE487BBA}"/>
    <cellStyle name="40% - Accent2 16 6" xfId="4783" xr:uid="{F3EC03DE-E4D0-434E-8878-FA7DDD560C81}"/>
    <cellStyle name="40% - Accent2 16 6 2" xfId="7839" xr:uid="{E3BDE889-B000-4674-98DC-7C33DD824B01}"/>
    <cellStyle name="40% - Accent2 16 6 2 2" xfId="19277" xr:uid="{390A9983-D676-4435-AB0D-ACE08AE732B2}"/>
    <cellStyle name="40% - Accent2 16 6 2 3" xfId="30126" xr:uid="{8CF98B7D-75FA-4802-A8B8-8C2A798816D8}"/>
    <cellStyle name="40% - Accent2 16 6 2 4" xfId="45400" xr:uid="{3B9D8B0B-1AA9-469D-8F96-21588A59B5F9}"/>
    <cellStyle name="40% - Accent2 16 6 3" xfId="16221" xr:uid="{46D74772-1445-480C-A088-A70BFDA1ACC3}"/>
    <cellStyle name="40% - Accent2 16 6 4" xfId="27070" xr:uid="{FC1ED98F-A32D-4E3D-9B10-DB5F90DD8399}"/>
    <cellStyle name="40% - Accent2 16 6 5" xfId="42344" xr:uid="{0D2BF5D6-FB0D-47F6-95AD-31220BB284B5}"/>
    <cellStyle name="40% - Accent2 16 7" xfId="5150" xr:uid="{F3760B6A-BD62-4CA2-9197-E0280AECE16A}"/>
    <cellStyle name="40% - Accent2 16 7 2" xfId="16588" xr:uid="{93374253-BDA3-43EC-BC45-C5DDABF1AE94}"/>
    <cellStyle name="40% - Accent2 16 7 3" xfId="27437" xr:uid="{64A3BC33-3DFC-4160-A14C-195969BF4E72}"/>
    <cellStyle name="40% - Accent2 16 7 4" xfId="42711" xr:uid="{4B060006-3E3E-40EB-9435-B4F1165D8895}"/>
    <cellStyle name="40% - Accent2 16 8" xfId="13532" xr:uid="{CF7727DF-0D21-40ED-BC08-FD1C05C05451}"/>
    <cellStyle name="40% - Accent2 16 9" xfId="24381" xr:uid="{9576FDFA-5126-4C3B-9ED7-74A08A2A415C}"/>
    <cellStyle name="40% - Accent2 17" xfId="1462" xr:uid="{D20E69C3-5C5D-4DE6-91FB-E7D424DEE436}"/>
    <cellStyle name="40% - Accent2 18" xfId="1463" xr:uid="{D2B0BFE8-93DC-4016-A646-E5E7568FD356}"/>
    <cellStyle name="40% - Accent2 19" xfId="1464" xr:uid="{E7B279FB-FE4E-4EAC-8B6C-95170DE0D70C}"/>
    <cellStyle name="40% - Accent2 2" xfId="346" xr:uid="{64BA21D6-8DA3-42F1-85F1-6F9857EDFF9D}"/>
    <cellStyle name="40% - Accent2 2 10" xfId="4784" xr:uid="{EB37FAEA-758C-40F1-B4B0-B813B421B1AA}"/>
    <cellStyle name="40% - Accent2 2 10 2" xfId="7840" xr:uid="{B67154DC-9718-48D7-8D47-71C1A3CBF6B1}"/>
    <cellStyle name="40% - Accent2 2 10 2 2" xfId="19278" xr:uid="{B400E2C6-ECF9-4A6C-BA74-10DDD52F48F7}"/>
    <cellStyle name="40% - Accent2 2 10 2 3" xfId="30127" xr:uid="{6B09EA03-9AB0-4C11-B6F4-340ED68B6B88}"/>
    <cellStyle name="40% - Accent2 2 10 2 4" xfId="45401" xr:uid="{2E72E711-50DC-462F-9C98-F4F6F2223C6C}"/>
    <cellStyle name="40% - Accent2 2 10 3" xfId="16222" xr:uid="{88F89D6E-2B93-47D0-AB80-C9625F61EF14}"/>
    <cellStyle name="40% - Accent2 2 10 4" xfId="27071" xr:uid="{3DE76369-0AFA-4F6D-B690-97DFF57E776F}"/>
    <cellStyle name="40% - Accent2 2 10 5" xfId="42345" xr:uid="{C553AAA9-D348-430B-B64E-13C6193661C0}"/>
    <cellStyle name="40% - Accent2 2 11" xfId="5151" xr:uid="{729FF1DB-AD12-4C8F-8BAF-5C333ED091F9}"/>
    <cellStyle name="40% - Accent2 2 11 2" xfId="16589" xr:uid="{9CAB8763-5C97-4EAD-985D-42E83C958E71}"/>
    <cellStyle name="40% - Accent2 2 11 3" xfId="27438" xr:uid="{5BEF8CF3-6860-4065-9A29-A2907E0FCF95}"/>
    <cellStyle name="40% - Accent2 2 11 4" xfId="42712" xr:uid="{51FF5076-30D9-4E0F-9A74-FCFA6EE87E0C}"/>
    <cellStyle name="40% - Accent2 2 12" xfId="8426" xr:uid="{278F10F3-C862-4C4D-B8F9-806116C3F6D1}"/>
    <cellStyle name="40% - Accent2 2 12 2" xfId="19573" xr:uid="{AC9305BD-0A93-42AB-A80F-BEEB9BFE0942}"/>
    <cellStyle name="40% - Accent2 2 13" xfId="13533" xr:uid="{75509793-48FE-45F4-8FA2-55545C1B825D}"/>
    <cellStyle name="40% - Accent2 2 14" xfId="24382" xr:uid="{C0DEFA1B-18BD-4005-9FB5-4E354EF444DC}"/>
    <cellStyle name="40% - Accent2 2 15" xfId="30441" xr:uid="{89EFD373-9DFF-458C-BD37-5814CA31623A}"/>
    <cellStyle name="40% - Accent2 2 16" xfId="39656" xr:uid="{3BEAF618-9E74-43F2-9CE7-0D5DC3CC492C}"/>
    <cellStyle name="40% - Accent2 2 2" xfId="1465" xr:uid="{8818E1ED-31ED-4BAA-BB04-00A0925E3E39}"/>
    <cellStyle name="40% - Accent2 2 2 2" xfId="8547" xr:uid="{CEB3EC36-F9FB-4603-A451-B4DACF44A134}"/>
    <cellStyle name="40% - Accent2 2 2 2 2" xfId="8706" xr:uid="{484F6387-C8C1-43E1-8100-E85ADF97B8B3}"/>
    <cellStyle name="40% - Accent2 2 2 2 2 2" xfId="19850" xr:uid="{942789C1-51F5-4C90-8CA0-5E74C81E1B3A}"/>
    <cellStyle name="40% - Accent2 2 2 2 3" xfId="8904" xr:uid="{75BFBBA0-9524-40CC-BDE5-2333AB6D4AE1}"/>
    <cellStyle name="40% - Accent2 2 2 2 3 2" xfId="20048" xr:uid="{91F65119-81EB-44FD-B002-C78B7A905DC9}"/>
    <cellStyle name="40% - Accent2 2 2 2 4" xfId="19692" xr:uid="{F5DD8B76-A4DA-430D-9142-5939CEDB5EFA}"/>
    <cellStyle name="40% - Accent2 2 2 3" xfId="8627" xr:uid="{8AFE4032-59C4-44B3-9028-FDEED1147CFA}"/>
    <cellStyle name="40% - Accent2 2 2 3 2" xfId="19771" xr:uid="{C2E21AB6-1256-441D-8649-4688A6BF389D}"/>
    <cellStyle name="40% - Accent2 2 2 4" xfId="8825" xr:uid="{AE732DFF-5D19-4CAF-8FB6-5ACF42AFFB8C}"/>
    <cellStyle name="40% - Accent2 2 2 4 2" xfId="19969" xr:uid="{E2EF0EE9-477B-41AB-B21A-80C28DFDC071}"/>
    <cellStyle name="40% - Accent2 2 2 5" xfId="8467" xr:uid="{242109BC-2D7A-46BB-A975-AC674AFB0475}"/>
    <cellStyle name="40% - Accent2 2 2 5 2" xfId="19613" xr:uid="{47786DE9-94DD-48C2-80CD-5197FB6519E5}"/>
    <cellStyle name="40% - Accent2 2 3" xfId="1466" xr:uid="{08ECC77D-9356-4EB3-9623-7F33B65B2430}"/>
    <cellStyle name="40% - Accent2 2 3 2" xfId="8666" xr:uid="{8D913EFC-D04C-45A2-9EB1-81440E8B191C}"/>
    <cellStyle name="40% - Accent2 2 3 2 2" xfId="19810" xr:uid="{7BDC0F80-D48C-4356-94E2-5B75B5F9BD7D}"/>
    <cellStyle name="40% - Accent2 2 3 3" xfId="8864" xr:uid="{5F9C90B9-A63F-482B-B9CA-359BE49E9C9D}"/>
    <cellStyle name="40% - Accent2 2 3 3 2" xfId="20008" xr:uid="{59BC3D92-43C2-48BA-8AB2-9074EBF8FFB2}"/>
    <cellStyle name="40% - Accent2 2 3 4" xfId="8506" xr:uid="{48AEA8AC-5C0C-41CD-BE9A-AD372CFF7636}"/>
    <cellStyle name="40% - Accent2 2 3 4 2" xfId="19652" xr:uid="{E53505BE-369C-46A6-A9C9-AC7BD53A75DB}"/>
    <cellStyle name="40% - Accent2 2 4" xfId="1467" xr:uid="{2CB0940E-EACA-4ABC-8EC7-B3DEE2F9320D}"/>
    <cellStyle name="40% - Accent2 2 4 2" xfId="8943" xr:uid="{063A135C-2C39-41F2-8BCA-4B6627D6DE54}"/>
    <cellStyle name="40% - Accent2 2 4 2 2" xfId="20087" xr:uid="{6DCE833A-4047-4634-99C4-CA7A9AF5CD11}"/>
    <cellStyle name="40% - Accent2 2 4 3" xfId="8745" xr:uid="{82A4B949-0E98-4190-9A4A-2E746B1DAFDD}"/>
    <cellStyle name="40% - Accent2 2 4 3 2" xfId="19889" xr:uid="{11E55886-CEF0-4D17-B0CC-48E193C7504B}"/>
    <cellStyle name="40% - Accent2 2 5" xfId="1468" xr:uid="{1068C1CE-78B1-47C2-9BAF-66763E47E78B}"/>
    <cellStyle name="40% - Accent2 2 5 2" xfId="8586" xr:uid="{B35021B0-018D-4DF8-A9A6-0497C8D5EC3B}"/>
    <cellStyle name="40% - Accent2 2 5 2 2" xfId="19731" xr:uid="{5ECF3526-3806-4FF8-9BED-ECD96DCD4370}"/>
    <cellStyle name="40% - Accent2 2 6" xfId="2405" xr:uid="{D43CE0B0-2194-487F-8754-23FE92D33481}"/>
    <cellStyle name="40% - Accent2 2 6 2" xfId="3386" xr:uid="{3D8CF7FC-BA87-450A-A762-673806379AE2}"/>
    <cellStyle name="40% - Accent2 2 6 2 2" xfId="6624" xr:uid="{BF683522-A533-4F82-AC2B-9411394D5E1A}"/>
    <cellStyle name="40% - Accent2 2 6 2 2 2" xfId="9912" xr:uid="{9992B553-980F-45AB-8BDA-9EE029568115}"/>
    <cellStyle name="40% - Accent2 2 6 2 2 2 2" xfId="21054" xr:uid="{0E1C48D6-393B-4737-8BD5-9F47DEE4B65A}"/>
    <cellStyle name="40% - Accent2 2 6 2 2 2 3" xfId="38603" xr:uid="{228230DF-FE06-4ECA-B40B-F0960FCDC9CE}"/>
    <cellStyle name="40% - Accent2 2 6 2 2 3" xfId="18062" xr:uid="{5A00A817-CB56-4169-8C9F-3417D819B0D0}"/>
    <cellStyle name="40% - Accent2 2 6 2 2 4" xfId="28911" xr:uid="{AA8767A1-C2C2-4A6D-97C6-2E3A793204DD}"/>
    <cellStyle name="40% - Accent2 2 6 2 2 5" xfId="34636" xr:uid="{FC5BA806-188D-4D5B-AEAF-90990AD1EB03}"/>
    <cellStyle name="40% - Accent2 2 6 2 2 6" xfId="44185" xr:uid="{5DD2E6A5-D93F-4B23-8A6A-250A1252E1EF}"/>
    <cellStyle name="40% - Accent2 2 6 2 3" xfId="9913" xr:uid="{63263B64-4F2F-44FD-96F7-98EDA1FE5628}"/>
    <cellStyle name="40% - Accent2 2 6 2 3 2" xfId="21055" xr:uid="{2EA4BEA0-CFDA-4AE4-BD25-851985DD0A1B}"/>
    <cellStyle name="40% - Accent2 2 6 2 3 3" xfId="36622" xr:uid="{0C0B5483-7E3D-462E-AD8D-7D459D435309}"/>
    <cellStyle name="40% - Accent2 2 6 2 4" xfId="15006" xr:uid="{D2AA744D-B309-4A15-B1DC-584E1487D5BA}"/>
    <cellStyle name="40% - Accent2 2 6 2 5" xfId="25855" xr:uid="{E29FBBC5-D650-462F-8ABA-BA5F340A5A22}"/>
    <cellStyle name="40% - Accent2 2 6 2 6" xfId="32005" xr:uid="{98ACCBC0-7BD7-41C6-843A-78B1832AC5BC}"/>
    <cellStyle name="40% - Accent2 2 6 2 7" xfId="41129" xr:uid="{888C1213-AB20-4254-B542-70402BC90D5A}"/>
    <cellStyle name="40% - Accent2 2 6 3" xfId="5644" xr:uid="{02121206-0F91-4A29-8BD5-CE54A66F1F3F}"/>
    <cellStyle name="40% - Accent2 2 6 3 2" xfId="9914" xr:uid="{9AE0D721-2FD7-4DA7-8273-AC2815E8991D}"/>
    <cellStyle name="40% - Accent2 2 6 3 2 2" xfId="21056" xr:uid="{FAC62E3D-5972-49EC-9F69-9E6B8CC8895C}"/>
    <cellStyle name="40% - Accent2 2 6 3 2 3" xfId="37995" xr:uid="{67FBF8C0-1824-40AA-B052-F138B0822405}"/>
    <cellStyle name="40% - Accent2 2 6 3 3" xfId="17082" xr:uid="{B17BF850-43B9-4BD3-A252-1111AD0108EB}"/>
    <cellStyle name="40% - Accent2 2 6 3 4" xfId="27931" xr:uid="{1CB4A862-436E-4AF7-B4B3-7CBA8D167C29}"/>
    <cellStyle name="40% - Accent2 2 6 3 5" xfId="34040" xr:uid="{647E53D2-4366-4C6E-8A48-97AC9D8F7EC5}"/>
    <cellStyle name="40% - Accent2 2 6 3 6" xfId="43205" xr:uid="{47D2FF64-85AA-41D4-AECF-4BA1E5EA6AAA}"/>
    <cellStyle name="40% - Accent2 2 6 4" xfId="8784" xr:uid="{BC7288E7-6D50-4164-8068-913F37AFC572}"/>
    <cellStyle name="40% - Accent2 2 6 4 2" xfId="19928" xr:uid="{D2339590-5347-4D71-9468-524A59864C10}"/>
    <cellStyle name="40% - Accent2 2 6 4 3" xfId="36012" xr:uid="{BB170191-0F1B-47E7-8BF4-4F8C0FF6BD7B}"/>
    <cellStyle name="40% - Accent2 2 6 5" xfId="14026" xr:uid="{535B0EC1-E2A9-4A67-8534-A28F1F67FC10}"/>
    <cellStyle name="40% - Accent2 2 6 6" xfId="24875" xr:uid="{6CDA898D-46AE-4C8E-9FE7-9E87120652E7}"/>
    <cellStyle name="40% - Accent2 2 6 7" xfId="31025" xr:uid="{9CDDB95C-619D-4A5C-9A06-A8E845FE92A9}"/>
    <cellStyle name="40% - Accent2 2 6 8" xfId="40149" xr:uid="{05D40B9A-8619-4A1A-8F0D-6BCAF6DFC09D}"/>
    <cellStyle name="40% - Accent2 2 7" xfId="2893" xr:uid="{1E78EB18-19CA-4581-A47F-BBDC956750F6}"/>
    <cellStyle name="40% - Accent2 2 7 2" xfId="6131" xr:uid="{0C6E67B6-7F03-4976-A566-E8ED13854AD1}"/>
    <cellStyle name="40% - Accent2 2 7 2 2" xfId="9915" xr:uid="{E94CD1BC-2DF1-4A09-9F1D-685E96F314C3}"/>
    <cellStyle name="40% - Accent2 2 7 2 2 2" xfId="21057" xr:uid="{FF23C806-6C26-43AD-840C-D5747AF356B1}"/>
    <cellStyle name="40% - Accent2 2 7 2 2 3" xfId="38604" xr:uid="{C5A05853-33C5-45F5-87F0-B471FDBE47CA}"/>
    <cellStyle name="40% - Accent2 2 7 2 3" xfId="17569" xr:uid="{645FDC14-F6A5-4508-8C73-0EC9FE8D7FF4}"/>
    <cellStyle name="40% - Accent2 2 7 2 4" xfId="28418" xr:uid="{E7A66ADE-A5AE-4945-B0E5-7DC2B5BEA34B}"/>
    <cellStyle name="40% - Accent2 2 7 2 5" xfId="34637" xr:uid="{4FFF86C7-F9D9-440F-8C85-8A605EC150DF}"/>
    <cellStyle name="40% - Accent2 2 7 2 6" xfId="43692" xr:uid="{2CCDF14A-EB22-4F4D-AB0E-339FE1B01D1F}"/>
    <cellStyle name="40% - Accent2 2 7 3" xfId="9916" xr:uid="{CE5ECFCA-312F-4D45-94C3-C148D8DEC23D}"/>
    <cellStyle name="40% - Accent2 2 7 3 2" xfId="21058" xr:uid="{60CE2A68-14A7-457C-B978-36EAA6894563}"/>
    <cellStyle name="40% - Accent2 2 7 3 3" xfId="36623" xr:uid="{A311195A-68D3-4B1A-81F2-05C751CDE746}"/>
    <cellStyle name="40% - Accent2 2 7 4" xfId="14513" xr:uid="{C134BAC5-6E21-4773-A1C3-74A8EB6C5AF4}"/>
    <cellStyle name="40% - Accent2 2 7 5" xfId="25362" xr:uid="{C8EE5582-19A5-474F-B6AD-CAF4893E3AE8}"/>
    <cellStyle name="40% - Accent2 2 7 6" xfId="31512" xr:uid="{64FBB7EB-E931-4181-978E-0D9EB301F024}"/>
    <cellStyle name="40% - Accent2 2 7 7" xfId="40636" xr:uid="{0F7E5B8C-C50B-48AA-AC47-0F775A54BE7D}"/>
    <cellStyle name="40% - Accent2 2 8" xfId="3874" xr:uid="{7B8ED7B9-D863-4265-B52C-FDC97D607097}"/>
    <cellStyle name="40% - Accent2 2 8 2" xfId="7113" xr:uid="{94B6761C-BD22-4549-A8BE-E9C6C18973A1}"/>
    <cellStyle name="40% - Accent2 2 8 2 2" xfId="18551" xr:uid="{9A929472-AB6A-4721-8E1D-0B513D42EE49}"/>
    <cellStyle name="40% - Accent2 2 8 2 3" xfId="29400" xr:uid="{E780062A-748E-4788-9FE8-4827A7ADDE28}"/>
    <cellStyle name="40% - Accent2 2 8 2 4" xfId="37573" xr:uid="{2C574E20-C15D-4BAB-92CA-ACEBF8DBE1E5}"/>
    <cellStyle name="40% - Accent2 2 8 2 5" xfId="44674" xr:uid="{0F43A327-84FA-437A-B3A5-EA4C89578CFE}"/>
    <cellStyle name="40% - Accent2 2 8 3" xfId="15495" xr:uid="{EA3C9DE5-3B02-4756-8C66-08040208CB74}"/>
    <cellStyle name="40% - Accent2 2 8 4" xfId="26344" xr:uid="{F3C6753D-8C1B-435E-96A9-82CA2CA5FC5A}"/>
    <cellStyle name="40% - Accent2 2 8 5" xfId="32842" xr:uid="{30BC5AA1-4ADA-4A1E-AB47-238C19C20623}"/>
    <cellStyle name="40% - Accent2 2 8 6" xfId="41618" xr:uid="{3D472C9A-1F61-47E9-8F56-80F65642927F}"/>
    <cellStyle name="40% - Accent2 2 9" xfId="4422" xr:uid="{7DB314FF-1146-4485-8A9C-652175FA09C8}"/>
    <cellStyle name="40% - Accent2 2 9 2" xfId="7478" xr:uid="{6929D259-A851-462F-A351-A6543AECA6F2}"/>
    <cellStyle name="40% - Accent2 2 9 2 2" xfId="18916" xr:uid="{D39AFD59-2BD3-4D5F-B9C7-3754EF2F479C}"/>
    <cellStyle name="40% - Accent2 2 9 2 3" xfId="29765" xr:uid="{09C7FA8E-BAC8-4EA7-B6E3-89C88D8E0DB2}"/>
    <cellStyle name="40% - Accent2 2 9 2 4" xfId="45039" xr:uid="{0185ECA3-8DC8-4A87-8DF2-F349FAFBB6A3}"/>
    <cellStyle name="40% - Accent2 2 9 3" xfId="15860" xr:uid="{FA9523A5-1BF1-415C-869B-AF8CA0D3C9F4}"/>
    <cellStyle name="40% - Accent2 2 9 4" xfId="26709" xr:uid="{B251E50B-FEFD-438F-A2DA-74D801413163}"/>
    <cellStyle name="40% - Accent2 2 9 5" xfId="35592" xr:uid="{5C8E9A96-C5F8-41E0-8E6E-FF8159FD09CE}"/>
    <cellStyle name="40% - Accent2 2 9 6" xfId="41983" xr:uid="{14D9E552-9102-48D2-8C27-DE27D7563E70}"/>
    <cellStyle name="40% - Accent2 20" xfId="1469" xr:uid="{972A8081-8A7E-429D-A590-64EBDB5260ED}"/>
    <cellStyle name="40% - Accent2 21" xfId="1470" xr:uid="{9EBACC2A-CCCC-4984-876A-3C13A118E47B}"/>
    <cellStyle name="40% - Accent2 22" xfId="8117" xr:uid="{CA24DF6E-D8F2-4AA8-8708-244EC936F9A6}"/>
    <cellStyle name="40% - Accent2 23" xfId="8118" xr:uid="{4E16A273-3178-45D8-960C-2795B368FA71}"/>
    <cellStyle name="40% - Accent2 24" xfId="8387" xr:uid="{8790ABB4-5A5C-435A-AD98-1B28323B25AA}"/>
    <cellStyle name="40% - Accent2 24 2" xfId="19560" xr:uid="{D0FB8812-CB73-49B0-92F1-209C45BC025A}"/>
    <cellStyle name="40% - Accent2 25" xfId="120" xr:uid="{789E001B-76D9-4F30-85CA-F67CDB634C83}"/>
    <cellStyle name="40% - Accent2 3" xfId="347" xr:uid="{45FC0ACB-7E26-40C6-BA84-8EEDDCD50417}"/>
    <cellStyle name="40% - Accent2 3 10" xfId="24383" xr:uid="{CF9B473C-1BF3-44E9-9625-717A8E8AC3AD}"/>
    <cellStyle name="40% - Accent2 3 11" xfId="30442" xr:uid="{F3F8956A-7AF9-4460-A803-A112367F02FE}"/>
    <cellStyle name="40% - Accent2 3 12" xfId="39657" xr:uid="{9AFCB135-786A-429C-A731-BA94CBCD088D}"/>
    <cellStyle name="40% - Accent2 3 2" xfId="2406" xr:uid="{AE3AF923-1EF0-4A5D-8F87-66C480EA19A3}"/>
    <cellStyle name="40% - Accent2 3 2 2" xfId="3387" xr:uid="{3BD5AFBC-1F73-4423-BA6B-B254583A7C0F}"/>
    <cellStyle name="40% - Accent2 3 2 2 2" xfId="6625" xr:uid="{A9A2EBF6-C754-498D-8771-A5610FE984A4}"/>
    <cellStyle name="40% - Accent2 3 2 2 2 2" xfId="8719" xr:uid="{89E2408B-9CF3-43CA-ACF7-3C615F4D0361}"/>
    <cellStyle name="40% - Accent2 3 2 2 2 2 2" xfId="19863" xr:uid="{4A5F11F4-A4B2-4F75-99AF-20EFE39F9F14}"/>
    <cellStyle name="40% - Accent2 3 2 2 2 2 3" xfId="38605" xr:uid="{8A6ECE01-D6DD-458A-9334-361EB4CA7733}"/>
    <cellStyle name="40% - Accent2 3 2 2 2 3" xfId="18063" xr:uid="{F92823EA-4309-4B38-A933-9A9CBDCF2C9E}"/>
    <cellStyle name="40% - Accent2 3 2 2 2 4" xfId="28912" xr:uid="{AC25A428-2B14-42D2-8ECA-FBE53D3E83E7}"/>
    <cellStyle name="40% - Accent2 3 2 2 2 5" xfId="34638" xr:uid="{AC6512F2-6A24-4C26-9EEC-4A3EE1FC8DDB}"/>
    <cellStyle name="40% - Accent2 3 2 2 2 6" xfId="44186" xr:uid="{0BCF3215-CFB2-4C5D-B6A3-90A6F46D96BE}"/>
    <cellStyle name="40% - Accent2 3 2 2 3" xfId="8917" xr:uid="{9BBF91E4-FDB3-46C7-B06B-27824AEE31F4}"/>
    <cellStyle name="40% - Accent2 3 2 2 3 2" xfId="20061" xr:uid="{B11BEAEE-4D77-4F30-9FFE-2A9B9629C47F}"/>
    <cellStyle name="40% - Accent2 3 2 2 3 3" xfId="36624" xr:uid="{B13E2833-1BB3-457A-964A-3E6B110B242F}"/>
    <cellStyle name="40% - Accent2 3 2 2 4" xfId="8560" xr:uid="{943A6EC1-F986-4FBE-A84D-2B24834EBD20}"/>
    <cellStyle name="40% - Accent2 3 2 2 4 2" xfId="19705" xr:uid="{5550D33D-255F-4213-BB93-652C7353819C}"/>
    <cellStyle name="40% - Accent2 3 2 2 5" xfId="15007" xr:uid="{82E14D9A-4C79-4B7F-B0DC-AB01AFD5E0F7}"/>
    <cellStyle name="40% - Accent2 3 2 2 6" xfId="25856" xr:uid="{97BA2621-823A-425A-A0BF-9DAD2CFBA277}"/>
    <cellStyle name="40% - Accent2 3 2 2 7" xfId="32006" xr:uid="{622FDEF1-2D5B-40F9-90BA-855D10B9A939}"/>
    <cellStyle name="40% - Accent2 3 2 2 8" xfId="41130" xr:uid="{3DD41EB7-B0E6-4A79-881C-72AEB025C3EE}"/>
    <cellStyle name="40% - Accent2 3 2 3" xfId="5645" xr:uid="{BC1DB1B9-8780-4E6A-9F65-3DE21DED73FC}"/>
    <cellStyle name="40% - Accent2 3 2 3 2" xfId="8640" xr:uid="{85D23D3D-8D9B-4644-A7EE-34E20B40DAA9}"/>
    <cellStyle name="40% - Accent2 3 2 3 2 2" xfId="19784" xr:uid="{9A36F8F2-0EA5-40AA-9E34-277972FC7E72}"/>
    <cellStyle name="40% - Accent2 3 2 3 2 3" xfId="37996" xr:uid="{418159BA-187C-4E96-8E4E-E51E6754EA3C}"/>
    <cellStyle name="40% - Accent2 3 2 3 3" xfId="17083" xr:uid="{01011A81-55AB-492E-89CE-F6FE936E9760}"/>
    <cellStyle name="40% - Accent2 3 2 3 4" xfId="27932" xr:uid="{2F6E6C30-FCAE-44AD-92CA-97E6D478E377}"/>
    <cellStyle name="40% - Accent2 3 2 3 5" xfId="34041" xr:uid="{A374955E-8F05-4FF2-8A88-CC5E637D5715}"/>
    <cellStyle name="40% - Accent2 3 2 3 6" xfId="43206" xr:uid="{759484B2-2EB4-4DD3-995B-243656163ED0}"/>
    <cellStyle name="40% - Accent2 3 2 4" xfId="8838" xr:uid="{B58FBC17-B0CA-409F-BF96-A9610045F2B4}"/>
    <cellStyle name="40% - Accent2 3 2 4 2" xfId="19982" xr:uid="{2B7EA122-DEFE-4FBC-81D6-980CD05F608D}"/>
    <cellStyle name="40% - Accent2 3 2 4 3" xfId="36013" xr:uid="{525C9930-2E43-4FC2-91D7-1D64EBDCCA49}"/>
    <cellStyle name="40% - Accent2 3 2 5" xfId="8480" xr:uid="{E642E962-6921-4FFE-9BF9-1455FF9AB8DA}"/>
    <cellStyle name="40% - Accent2 3 2 5 2" xfId="19626" xr:uid="{66E97275-6441-45B4-814A-492CE7BE0115}"/>
    <cellStyle name="40% - Accent2 3 2 6" xfId="14027" xr:uid="{AD31FC97-EC92-4693-89CE-4E71ED4394D4}"/>
    <cellStyle name="40% - Accent2 3 2 7" xfId="24876" xr:uid="{05DDD768-7D8C-4531-95ED-65FE51945632}"/>
    <cellStyle name="40% - Accent2 3 2 8" xfId="31026" xr:uid="{456A13C1-921C-4997-BAD7-006E127AF254}"/>
    <cellStyle name="40% - Accent2 3 2 9" xfId="40150" xr:uid="{6B6DCD88-5944-4956-A0F2-2DC068475F1F}"/>
    <cellStyle name="40% - Accent2 3 3" xfId="2894" xr:uid="{3C51D322-4095-4C7B-A7F2-6AFCDE50DC42}"/>
    <cellStyle name="40% - Accent2 3 3 2" xfId="6132" xr:uid="{D678B8CB-549C-46AF-BCDA-626035F1043F}"/>
    <cellStyle name="40% - Accent2 3 3 2 2" xfId="8679" xr:uid="{75F3DCA0-11A2-40B1-8D59-BC6E6B8A4FD3}"/>
    <cellStyle name="40% - Accent2 3 3 2 2 2" xfId="19823" xr:uid="{F80A418F-7EEA-410D-9EA7-F992039E5595}"/>
    <cellStyle name="40% - Accent2 3 3 2 2 3" xfId="38606" xr:uid="{121D8DAE-DE44-41A9-8964-C020C8B791DA}"/>
    <cellStyle name="40% - Accent2 3 3 2 3" xfId="17570" xr:uid="{30B41319-DF6B-4E36-A2D1-3B0CE59D23AA}"/>
    <cellStyle name="40% - Accent2 3 3 2 4" xfId="28419" xr:uid="{C66F8724-131D-4396-88B6-FB84FE18444E}"/>
    <cellStyle name="40% - Accent2 3 3 2 5" xfId="34639" xr:uid="{B8F04FF2-7BFB-4023-AC10-1652A0CDE13D}"/>
    <cellStyle name="40% - Accent2 3 3 2 6" xfId="43693" xr:uid="{C32C05FD-02B8-4C7A-88AB-5AC4E11EFA99}"/>
    <cellStyle name="40% - Accent2 3 3 3" xfId="8877" xr:uid="{A4D7B7F6-19F4-4782-ADD8-A89669C7EC3C}"/>
    <cellStyle name="40% - Accent2 3 3 3 2" xfId="20021" xr:uid="{2B01D217-E0CF-44BC-82A1-C0AB359AC78E}"/>
    <cellStyle name="40% - Accent2 3 3 3 3" xfId="36625" xr:uid="{1FFA6DEA-CA69-47DD-A08A-6DCE84792CCF}"/>
    <cellStyle name="40% - Accent2 3 3 4" xfId="8519" xr:uid="{8575A877-BFFA-43A3-860D-C9944040F20F}"/>
    <cellStyle name="40% - Accent2 3 3 4 2" xfId="19665" xr:uid="{64135F25-D095-4D01-A959-1504C26CC099}"/>
    <cellStyle name="40% - Accent2 3 3 5" xfId="14514" xr:uid="{4663839C-50CB-4F41-977B-38814DB54642}"/>
    <cellStyle name="40% - Accent2 3 3 6" xfId="25363" xr:uid="{0D648D87-ED87-4A2E-8FF6-ADA92B7D1438}"/>
    <cellStyle name="40% - Accent2 3 3 7" xfId="31513" xr:uid="{F0FA7600-6F0C-4C81-B7DE-F3CAD31606F5}"/>
    <cellStyle name="40% - Accent2 3 3 8" xfId="40637" xr:uid="{8817B48A-8613-4E84-8842-30B9DCB10A26}"/>
    <cellStyle name="40% - Accent2 3 4" xfId="3875" xr:uid="{DB5FBA8C-CBF2-496B-A924-B59E7B77FAA6}"/>
    <cellStyle name="40% - Accent2 3 4 2" xfId="7114" xr:uid="{5C761CF9-5C44-4388-8D04-A49D72ADD157}"/>
    <cellStyle name="40% - Accent2 3 4 2 2" xfId="8956" xr:uid="{CE966958-2ED7-40BF-82FA-C8C99BB4568E}"/>
    <cellStyle name="40% - Accent2 3 4 2 2 2" xfId="20100" xr:uid="{E31CB4EC-DC1F-41B7-83B1-2B3323CC74B1}"/>
    <cellStyle name="40% - Accent2 3 4 2 3" xfId="18552" xr:uid="{E279E2DB-1D41-4398-97DC-1CEFF1764A15}"/>
    <cellStyle name="40% - Accent2 3 4 2 4" xfId="29401" xr:uid="{CBB45E09-419D-43CD-AAFD-3AE5232AC63F}"/>
    <cellStyle name="40% - Accent2 3 4 2 5" xfId="37587" xr:uid="{0C4FF904-4318-4CAC-B460-C9F750F28E7F}"/>
    <cellStyle name="40% - Accent2 3 4 2 6" xfId="44675" xr:uid="{EB0008EB-E73E-4730-B2C4-3E98886ECA39}"/>
    <cellStyle name="40% - Accent2 3 4 3" xfId="8758" xr:uid="{DB75CAF7-36E8-4E2D-BA43-782D81901E1B}"/>
    <cellStyle name="40% - Accent2 3 4 3 2" xfId="19902" xr:uid="{6D9BD367-3549-4CE8-9549-08ECFFB38B01}"/>
    <cellStyle name="40% - Accent2 3 4 4" xfId="15496" xr:uid="{D5848176-A6E0-47ED-8C0E-117BD6C5EE0E}"/>
    <cellStyle name="40% - Accent2 3 4 5" xfId="26345" xr:uid="{6DBAA006-FEE3-4A1C-9CC4-B3B8977B356C}"/>
    <cellStyle name="40% - Accent2 3 4 6" xfId="32843" xr:uid="{4919C206-8995-4CD9-B2B1-22E99ABCD1AC}"/>
    <cellStyle name="40% - Accent2 3 4 7" xfId="41619" xr:uid="{A02304DF-5C58-4565-8BD6-9D9714710FEF}"/>
    <cellStyle name="40% - Accent2 3 5" xfId="4423" xr:uid="{BAC8461D-A3F5-4FC6-B6AE-C9B3E4DF4EF0}"/>
    <cellStyle name="40% - Accent2 3 5 2" xfId="7479" xr:uid="{F6EE968A-3151-4F47-B333-99793AAFEB52}"/>
    <cellStyle name="40% - Accent2 3 5 2 2" xfId="18917" xr:uid="{6D799399-3535-451E-BD4D-2842671F87DC}"/>
    <cellStyle name="40% - Accent2 3 5 2 3" xfId="29766" xr:uid="{34A387C8-C3B8-4FAC-B35B-9052F75201C0}"/>
    <cellStyle name="40% - Accent2 3 5 2 4" xfId="45040" xr:uid="{48CD66B2-C02A-4144-8052-FAA56C738F4C}"/>
    <cellStyle name="40% - Accent2 3 5 3" xfId="8599" xr:uid="{325E4CAD-D650-496B-91A3-35A5F34150BF}"/>
    <cellStyle name="40% - Accent2 3 5 3 2" xfId="19744" xr:uid="{19D27D41-86C3-4AF6-A07E-B9B5ECD4D8F9}"/>
    <cellStyle name="40% - Accent2 3 5 4" xfId="15861" xr:uid="{34E3E2D6-7443-474E-A8B1-608BC8B99B26}"/>
    <cellStyle name="40% - Accent2 3 5 5" xfId="26710" xr:uid="{6CB24AE4-75F0-4A3C-9266-E8DB8CE9EE43}"/>
    <cellStyle name="40% - Accent2 3 5 6" xfId="35606" xr:uid="{86E878A7-46F1-4AD8-A5EE-3C05D3944C8B}"/>
    <cellStyle name="40% - Accent2 3 5 7" xfId="41984" xr:uid="{CFD995B9-15F4-4C08-BA3D-F119EB839D7D}"/>
    <cellStyle name="40% - Accent2 3 6" xfId="4785" xr:uid="{63310551-310A-47F9-973B-8831EB80C74A}"/>
    <cellStyle name="40% - Accent2 3 6 2" xfId="7841" xr:uid="{C4B0FADC-87E0-4120-B5E1-D88C8E3058C7}"/>
    <cellStyle name="40% - Accent2 3 6 2 2" xfId="19279" xr:uid="{E5EE7E04-2D74-4D9D-82BD-40308979E04A}"/>
    <cellStyle name="40% - Accent2 3 6 2 3" xfId="30128" xr:uid="{61A46BDE-B810-4C7E-8D58-60A2533D439F}"/>
    <cellStyle name="40% - Accent2 3 6 2 4" xfId="45402" xr:uid="{F31452BD-43B2-4C8B-B9AA-3CFAE227326F}"/>
    <cellStyle name="40% - Accent2 3 6 3" xfId="8797" xr:uid="{32462C43-F2C2-4B78-A9B5-82B81A8F9883}"/>
    <cellStyle name="40% - Accent2 3 6 3 2" xfId="19941" xr:uid="{D5D173DF-576F-4307-8721-DA2B7F5CB4EE}"/>
    <cellStyle name="40% - Accent2 3 6 4" xfId="16223" xr:uid="{3AAC0314-BDBB-4126-A712-C9E30B970C3D}"/>
    <cellStyle name="40% - Accent2 3 6 5" xfId="27072" xr:uid="{8F8E3261-EBA5-49AA-9E4C-770841E03EAF}"/>
    <cellStyle name="40% - Accent2 3 6 6" xfId="42346" xr:uid="{41851E84-00CD-4A2C-96F7-B021C4A72B7F}"/>
    <cellStyle name="40% - Accent2 3 7" xfId="5152" xr:uid="{FBB960C4-252F-4B81-AA5E-E343A8CF1B3D}"/>
    <cellStyle name="40% - Accent2 3 7 2" xfId="16590" xr:uid="{05CC13D7-0A7D-4C85-BBBF-9152637BBB45}"/>
    <cellStyle name="40% - Accent2 3 7 3" xfId="27439" xr:uid="{FE512CB2-0EAE-44EF-B176-26718F78ED26}"/>
    <cellStyle name="40% - Accent2 3 7 4" xfId="42713" xr:uid="{55268B60-143B-4546-A378-019B65C2188F}"/>
    <cellStyle name="40% - Accent2 3 8" xfId="8439" xr:uid="{43A8069F-8E99-454D-837C-D27973B94CF2}"/>
    <cellStyle name="40% - Accent2 3 8 2" xfId="19586" xr:uid="{82C43FAF-5734-4920-959E-03980C5053A1}"/>
    <cellStyle name="40% - Accent2 3 9" xfId="13534" xr:uid="{F34447C4-B86B-4045-9A28-DCB8B41AF5D7}"/>
    <cellStyle name="40% - Accent2 4" xfId="348" xr:uid="{25E1226A-0506-49A8-93E8-21706779BE71}"/>
    <cellStyle name="40% - Accent2 4 10" xfId="24384" xr:uid="{3777E8DD-DDF8-44B4-9FB6-4339503644DB}"/>
    <cellStyle name="40% - Accent2 4 11" xfId="30443" xr:uid="{B2A2D0FB-2629-47CA-87C5-DCAA7298216B}"/>
    <cellStyle name="40% - Accent2 4 12" xfId="39658" xr:uid="{914BE115-DA61-47C9-8C1A-D5E3038097EB}"/>
    <cellStyle name="40% - Accent2 4 2" xfId="2407" xr:uid="{3C848DA5-3FD3-4B69-8908-C462509A3B0E}"/>
    <cellStyle name="40% - Accent2 4 2 2" xfId="3388" xr:uid="{04F20202-846D-4002-B8A4-AA6308A289DD}"/>
    <cellStyle name="40% - Accent2 4 2 2 2" xfId="6626" xr:uid="{5C216729-3AB6-4CBF-BE2E-9E150078C62D}"/>
    <cellStyle name="40% - Accent2 4 2 2 2 2" xfId="9917" xr:uid="{C3514CAF-62BF-4D23-AE59-95D262BF03D0}"/>
    <cellStyle name="40% - Accent2 4 2 2 2 2 2" xfId="21059" xr:uid="{F781D985-9969-4C0D-9B7B-D1AD581A84FA}"/>
    <cellStyle name="40% - Accent2 4 2 2 2 2 3" xfId="38607" xr:uid="{267D7AF8-1796-47FF-B704-B324879053B1}"/>
    <cellStyle name="40% - Accent2 4 2 2 2 3" xfId="18064" xr:uid="{6608A15C-8727-43B4-BC03-0F686AE7A33B}"/>
    <cellStyle name="40% - Accent2 4 2 2 2 4" xfId="28913" xr:uid="{D4C04D95-B40B-4AF0-AFDE-C1D16EF719F1}"/>
    <cellStyle name="40% - Accent2 4 2 2 2 5" xfId="34640" xr:uid="{2D3063ED-1765-4979-AD50-6333E2FF39A1}"/>
    <cellStyle name="40% - Accent2 4 2 2 2 6" xfId="44187" xr:uid="{E2A58471-34F8-4C92-9E17-090776FC7EC2}"/>
    <cellStyle name="40% - Accent2 4 2 2 3" xfId="8693" xr:uid="{92EE5874-48A5-4F0E-94D8-3FC162377B83}"/>
    <cellStyle name="40% - Accent2 4 2 2 3 2" xfId="19837" xr:uid="{530B24C3-8A7B-4C95-9982-17EBAF994C2C}"/>
    <cellStyle name="40% - Accent2 4 2 2 3 3" xfId="36626" xr:uid="{7BEB0128-4CFE-4FCC-92A8-D5FB1512B247}"/>
    <cellStyle name="40% - Accent2 4 2 2 4" xfId="15008" xr:uid="{E90A3E1D-46C9-4E25-A880-EAE09B7209B6}"/>
    <cellStyle name="40% - Accent2 4 2 2 5" xfId="25857" xr:uid="{992A492B-BF11-49A6-A36C-57E88261CFC5}"/>
    <cellStyle name="40% - Accent2 4 2 2 6" xfId="32007" xr:uid="{DFFF423E-D04D-4B6C-B1BB-780281D94F56}"/>
    <cellStyle name="40% - Accent2 4 2 2 7" xfId="41131" xr:uid="{5889547F-67C1-4EA2-82D6-E409FA9F530D}"/>
    <cellStyle name="40% - Accent2 4 2 3" xfId="5646" xr:uid="{486515A1-3E07-4A3F-B4D1-B701C7740D22}"/>
    <cellStyle name="40% - Accent2 4 2 3 2" xfId="8891" xr:uid="{EE5A96D1-A3EC-4D64-B8BB-57BB85706088}"/>
    <cellStyle name="40% - Accent2 4 2 3 2 2" xfId="20035" xr:uid="{F64BCD1B-58D0-48AC-98E6-8C9E9DA51A9D}"/>
    <cellStyle name="40% - Accent2 4 2 3 2 3" xfId="37997" xr:uid="{F70F2699-D40F-4CD2-8DE4-FDECBA3F9C1D}"/>
    <cellStyle name="40% - Accent2 4 2 3 3" xfId="17084" xr:uid="{305E9FA9-BF08-41A1-8210-CB06F5390591}"/>
    <cellStyle name="40% - Accent2 4 2 3 4" xfId="27933" xr:uid="{CA34FEA6-8170-4C92-8C10-DDA86FC6F93E}"/>
    <cellStyle name="40% - Accent2 4 2 3 5" xfId="34042" xr:uid="{C384CA66-D248-4D1E-8C44-F79F4767038E}"/>
    <cellStyle name="40% - Accent2 4 2 3 6" xfId="43207" xr:uid="{96105391-5BD5-43B8-A0D5-84ED91BF51C7}"/>
    <cellStyle name="40% - Accent2 4 2 4" xfId="8533" xr:uid="{2EC4123A-FD84-4F11-9722-05CA361252B6}"/>
    <cellStyle name="40% - Accent2 4 2 4 2" xfId="19679" xr:uid="{FD6C0DF7-4385-42B9-A577-4B01E8792ED8}"/>
    <cellStyle name="40% - Accent2 4 2 4 3" xfId="36014" xr:uid="{B2F1A8A5-CD92-4B8B-A5B6-FB8DBA9E7FED}"/>
    <cellStyle name="40% - Accent2 4 2 5" xfId="14028" xr:uid="{F853AD73-385A-4294-9804-EC3E70B80538}"/>
    <cellStyle name="40% - Accent2 4 2 6" xfId="24877" xr:uid="{877D1C29-EC37-4C5A-83B5-71013FA88870}"/>
    <cellStyle name="40% - Accent2 4 2 7" xfId="31027" xr:uid="{8D074EDA-B935-4A76-9657-E2D1BA946A5D}"/>
    <cellStyle name="40% - Accent2 4 2 8" xfId="40151" xr:uid="{7F66BC67-55A1-4AA3-8019-05CF8DDF4751}"/>
    <cellStyle name="40% - Accent2 4 3" xfId="2895" xr:uid="{987125DF-E497-4D0F-B8D8-14DCD222E272}"/>
    <cellStyle name="40% - Accent2 4 3 2" xfId="6133" xr:uid="{B4B736D9-19C8-4A4E-B7D1-B934DA7BC23C}"/>
    <cellStyle name="40% - Accent2 4 3 2 2" xfId="9918" xr:uid="{ED825A9B-1B29-447F-8D0E-928843CECB44}"/>
    <cellStyle name="40% - Accent2 4 3 2 2 2" xfId="21060" xr:uid="{C86B012A-48D1-49C7-9FE7-326C8A884B52}"/>
    <cellStyle name="40% - Accent2 4 3 2 2 3" xfId="38608" xr:uid="{9F8B1111-7818-4A30-97F7-65527379F8DF}"/>
    <cellStyle name="40% - Accent2 4 3 2 3" xfId="17571" xr:uid="{BCE60CE2-C20A-4696-AC75-CB0BD453C8F2}"/>
    <cellStyle name="40% - Accent2 4 3 2 4" xfId="28420" xr:uid="{BD96929A-16F0-4DFC-B410-85E4214D774D}"/>
    <cellStyle name="40% - Accent2 4 3 2 5" xfId="34641" xr:uid="{328AE863-1E0E-4326-9420-0E287D3F03A4}"/>
    <cellStyle name="40% - Accent2 4 3 2 6" xfId="43694" xr:uid="{6E07957F-4358-46C9-92C6-602FC03E386C}"/>
    <cellStyle name="40% - Accent2 4 3 3" xfId="8613" xr:uid="{CEB3D8DC-8892-4F79-895D-C03AE8295F41}"/>
    <cellStyle name="40% - Accent2 4 3 3 2" xfId="19758" xr:uid="{6D3226E1-2FC1-4412-89F7-C7E71AEA5D52}"/>
    <cellStyle name="40% - Accent2 4 3 3 3" xfId="36627" xr:uid="{829B2639-4D85-4CA8-9498-355A4DEF9F1C}"/>
    <cellStyle name="40% - Accent2 4 3 4" xfId="14515" xr:uid="{7A1AA07C-C0BC-43FC-827B-DE3FA10E9265}"/>
    <cellStyle name="40% - Accent2 4 3 5" xfId="25364" xr:uid="{27E59697-2CD7-4FAB-9D6F-C7AA9B8D070D}"/>
    <cellStyle name="40% - Accent2 4 3 6" xfId="31514" xr:uid="{79DA8D87-B2FF-402B-BCF2-CFF710552075}"/>
    <cellStyle name="40% - Accent2 4 3 7" xfId="40638" xr:uid="{25D0B45F-EC3D-4912-89E4-06283690EF5D}"/>
    <cellStyle name="40% - Accent2 4 4" xfId="3876" xr:uid="{A9BFC5E7-75FA-47F6-88C3-437076EB1EF9}"/>
    <cellStyle name="40% - Accent2 4 4 2" xfId="7115" xr:uid="{B7C111A2-3D7E-4815-96F1-3E010C1DCC51}"/>
    <cellStyle name="40% - Accent2 4 4 2 2" xfId="18553" xr:uid="{BCE70CDE-AA82-4FB8-A727-C5F035AE7159}"/>
    <cellStyle name="40% - Accent2 4 4 2 3" xfId="29402" xr:uid="{74D84FDA-17D1-4F7E-B894-ADA5AA7B87DE}"/>
    <cellStyle name="40% - Accent2 4 4 2 4" xfId="37601" xr:uid="{2AC4BCA7-8DCF-425D-BEEA-FD829EC5A4B8}"/>
    <cellStyle name="40% - Accent2 4 4 2 5" xfId="44676" xr:uid="{C95F8D70-DADB-4AF0-938D-30725AA43C8D}"/>
    <cellStyle name="40% - Accent2 4 4 3" xfId="8811" xr:uid="{238F85D2-4269-4935-9F03-9448E864A8BA}"/>
    <cellStyle name="40% - Accent2 4 4 3 2" xfId="19955" xr:uid="{4DEB9553-FBAD-417A-AC1D-7DC95D60113A}"/>
    <cellStyle name="40% - Accent2 4 4 4" xfId="15497" xr:uid="{4353F909-DF7B-4B87-B15F-2324F673E7A5}"/>
    <cellStyle name="40% - Accent2 4 4 5" xfId="26346" xr:uid="{018EC1DC-F3D2-4B11-87B4-841E61BC4A20}"/>
    <cellStyle name="40% - Accent2 4 4 6" xfId="32844" xr:uid="{018282D4-5921-4E1E-B03A-284FC47A2BEB}"/>
    <cellStyle name="40% - Accent2 4 4 7" xfId="41620" xr:uid="{E09436A0-DDB3-451B-8A36-62B7516F007C}"/>
    <cellStyle name="40% - Accent2 4 5" xfId="4424" xr:uid="{7E8E9598-44B3-4B75-A994-836A660E186F}"/>
    <cellStyle name="40% - Accent2 4 5 2" xfId="7480" xr:uid="{6FE0FF52-FFA2-4240-A14F-4CFE6BCA3565}"/>
    <cellStyle name="40% - Accent2 4 5 2 2" xfId="18918" xr:uid="{C52CEAD9-9BD9-42EB-A241-8E14EF071502}"/>
    <cellStyle name="40% - Accent2 4 5 2 3" xfId="29767" xr:uid="{F32A5FC1-C77F-4A02-8215-A39C014941C9}"/>
    <cellStyle name="40% - Accent2 4 5 2 4" xfId="45041" xr:uid="{1D4B2A44-7B37-4250-AD34-28FBD0852871}"/>
    <cellStyle name="40% - Accent2 4 5 3" xfId="15862" xr:uid="{D2170748-B11E-4211-8519-307D1C727454}"/>
    <cellStyle name="40% - Accent2 4 5 4" xfId="26711" xr:uid="{A60BA739-007A-488F-86B7-D9139E70C5F6}"/>
    <cellStyle name="40% - Accent2 4 5 5" xfId="35620" xr:uid="{10D210AE-765E-4C23-B45B-8CADADB7B458}"/>
    <cellStyle name="40% - Accent2 4 5 6" xfId="41985" xr:uid="{F21F874E-A571-4927-B19F-F08C66129CAE}"/>
    <cellStyle name="40% - Accent2 4 6" xfId="4786" xr:uid="{E2870C40-106E-474B-8D00-1AB33D58F902}"/>
    <cellStyle name="40% - Accent2 4 6 2" xfId="7842" xr:uid="{E50C99F7-18EE-4833-9963-26CD9403FF21}"/>
    <cellStyle name="40% - Accent2 4 6 2 2" xfId="19280" xr:uid="{4CC6DEA5-1FF4-422E-BF0B-A4C1CE4FE9C0}"/>
    <cellStyle name="40% - Accent2 4 6 2 3" xfId="30129" xr:uid="{CD687A92-0F14-413B-8683-8E29303176A0}"/>
    <cellStyle name="40% - Accent2 4 6 2 4" xfId="45403" xr:uid="{A54E2C7B-475A-49C3-A446-39EE5FBF18E2}"/>
    <cellStyle name="40% - Accent2 4 6 3" xfId="16224" xr:uid="{3E134B4F-EEF4-45D8-933F-1836FA510787}"/>
    <cellStyle name="40% - Accent2 4 6 4" xfId="27073" xr:uid="{D4DC36FD-DC7D-4223-BBE6-26F8A1632E06}"/>
    <cellStyle name="40% - Accent2 4 6 5" xfId="42347" xr:uid="{169B2B34-A255-4464-9A51-6D135F1085FE}"/>
    <cellStyle name="40% - Accent2 4 7" xfId="5153" xr:uid="{DA2311AD-3972-4D6A-85AE-CA24BEE9734B}"/>
    <cellStyle name="40% - Accent2 4 7 2" xfId="16591" xr:uid="{B820701A-A6C4-44E2-B672-DDBA157E8621}"/>
    <cellStyle name="40% - Accent2 4 7 3" xfId="27440" xr:uid="{F79A69AF-A5C6-4C5A-8A0F-61C3431AA6E1}"/>
    <cellStyle name="40% - Accent2 4 7 4" xfId="42714" xr:uid="{720A94CF-7C9B-421E-8DFA-B022895E936C}"/>
    <cellStyle name="40% - Accent2 4 8" xfId="8453" xr:uid="{7CA642CF-C5AE-40CE-AFBC-2BF3A287F56D}"/>
    <cellStyle name="40% - Accent2 4 8 2" xfId="19600" xr:uid="{F1A22BEB-7D1F-468C-8818-C02FAD98247D}"/>
    <cellStyle name="40% - Accent2 4 9" xfId="13535" xr:uid="{43ED86D4-07E3-4CE5-9023-4F4EE1B6FC10}"/>
    <cellStyle name="40% - Accent2 5" xfId="349" xr:uid="{540ACE6C-A6C3-42D6-8D01-EA8A82D6ABA0}"/>
    <cellStyle name="40% - Accent2 5 10" xfId="24385" xr:uid="{EF11C8AA-E3D1-445C-8435-9ED9F99C40D3}"/>
    <cellStyle name="40% - Accent2 5 11" xfId="30444" xr:uid="{E7FA312D-6AC1-4040-8E2A-785E615C49F4}"/>
    <cellStyle name="40% - Accent2 5 12" xfId="39659" xr:uid="{444CDA01-4739-4A26-ACE2-380A7D452EF8}"/>
    <cellStyle name="40% - Accent2 5 2" xfId="2408" xr:uid="{FDB77FBC-2976-4CA4-A8CD-84F8F0C13F8A}"/>
    <cellStyle name="40% - Accent2 5 2 2" xfId="3389" xr:uid="{49C31526-9371-406C-95B5-6D1AFF8470B3}"/>
    <cellStyle name="40% - Accent2 5 2 2 2" xfId="6627" xr:uid="{3841F975-CD07-468E-B067-62C8F5038C37}"/>
    <cellStyle name="40% - Accent2 5 2 2 2 2" xfId="9919" xr:uid="{6D908F6A-5D0E-4698-B7D3-C17C038E6522}"/>
    <cellStyle name="40% - Accent2 5 2 2 2 2 2" xfId="21061" xr:uid="{FEDFAE7C-D89B-4C49-A263-3C4D7FC4A158}"/>
    <cellStyle name="40% - Accent2 5 2 2 2 2 3" xfId="38609" xr:uid="{D355B063-1807-4D47-B002-55BA1562B4C7}"/>
    <cellStyle name="40% - Accent2 5 2 2 2 3" xfId="18065" xr:uid="{DC741A9C-4CE1-4D07-A68F-C3E84B254F6F}"/>
    <cellStyle name="40% - Accent2 5 2 2 2 4" xfId="28914" xr:uid="{9C819194-F866-41A1-89EA-49B395554F93}"/>
    <cellStyle name="40% - Accent2 5 2 2 2 5" xfId="34642" xr:uid="{583216CA-57A4-46EE-ACC8-9F30C2BF2E1E}"/>
    <cellStyle name="40% - Accent2 5 2 2 2 6" xfId="44188" xr:uid="{A7D9E7A3-89EC-4E4F-8BE5-6E8E94EF71EA}"/>
    <cellStyle name="40% - Accent2 5 2 2 3" xfId="9920" xr:uid="{6313E5D3-689C-49C2-9FCF-4EF246C873C7}"/>
    <cellStyle name="40% - Accent2 5 2 2 3 2" xfId="21062" xr:uid="{1DA2D301-80A1-4BAE-A240-0BFA1F2DE0C1}"/>
    <cellStyle name="40% - Accent2 5 2 2 3 3" xfId="36628" xr:uid="{7A2E5D7A-1600-4703-9AF1-FE74A4B5F82E}"/>
    <cellStyle name="40% - Accent2 5 2 2 4" xfId="15009" xr:uid="{138920AC-ADAE-4DB0-86F2-34FA42A7B551}"/>
    <cellStyle name="40% - Accent2 5 2 2 5" xfId="25858" xr:uid="{54B1E153-9BC1-452C-A293-84330DDAE9A1}"/>
    <cellStyle name="40% - Accent2 5 2 2 6" xfId="32008" xr:uid="{95B14CB3-3371-4144-912F-AD4C507FC6EE}"/>
    <cellStyle name="40% - Accent2 5 2 2 7" xfId="41132" xr:uid="{64091CC1-3420-49F8-A30B-EEF41CFB514E}"/>
    <cellStyle name="40% - Accent2 5 2 3" xfId="5647" xr:uid="{5B917EA2-7DAB-4FAF-BFC9-6C754BB18634}"/>
    <cellStyle name="40% - Accent2 5 2 3 2" xfId="9921" xr:uid="{65CC2D96-1C88-4A1A-8EF9-F76284CB4A97}"/>
    <cellStyle name="40% - Accent2 5 2 3 2 2" xfId="21063" xr:uid="{C9C35FD5-67D2-430B-A949-E3350397DEE0}"/>
    <cellStyle name="40% - Accent2 5 2 3 2 3" xfId="37998" xr:uid="{C59C816D-48EE-403A-9C48-3BF966630988}"/>
    <cellStyle name="40% - Accent2 5 2 3 3" xfId="17085" xr:uid="{25F285B7-468B-45E9-884E-528C65A64EC4}"/>
    <cellStyle name="40% - Accent2 5 2 3 4" xfId="27934" xr:uid="{19F2AB42-8741-4E17-AB8E-2AB06FA5AC2C}"/>
    <cellStyle name="40% - Accent2 5 2 3 5" xfId="34043" xr:uid="{5D322502-189D-4391-9994-A97E2B4CABA6}"/>
    <cellStyle name="40% - Accent2 5 2 3 6" xfId="43208" xr:uid="{3C4726D1-7EBE-4312-8D3E-56F1105037D0}"/>
    <cellStyle name="40% - Accent2 5 2 4" xfId="8653" xr:uid="{C65864BF-224D-48CB-AD9E-0FDE18EA0C35}"/>
    <cellStyle name="40% - Accent2 5 2 4 2" xfId="19797" xr:uid="{A8EFBFE1-F33A-4893-8818-87F16FD39D18}"/>
    <cellStyle name="40% - Accent2 5 2 4 3" xfId="36015" xr:uid="{BAA8F789-AE90-48A2-94D2-B6935EC8F5EF}"/>
    <cellStyle name="40% - Accent2 5 2 5" xfId="14029" xr:uid="{667A6160-E8A9-4C2D-9D94-04856E6D06EA}"/>
    <cellStyle name="40% - Accent2 5 2 6" xfId="24878" xr:uid="{357FD0F6-D9B1-4F18-AD03-127C1D4899B8}"/>
    <cellStyle name="40% - Accent2 5 2 7" xfId="31028" xr:uid="{997CEDFF-0A6F-406C-B072-C146FA1D589E}"/>
    <cellStyle name="40% - Accent2 5 2 8" xfId="40152" xr:uid="{DBE8A270-BEA4-4104-A84F-E4DED7822982}"/>
    <cellStyle name="40% - Accent2 5 3" xfId="2896" xr:uid="{0E7D44AD-EE59-426F-9475-BDA0BB726F28}"/>
    <cellStyle name="40% - Accent2 5 3 2" xfId="6134" xr:uid="{5D200322-CEC4-4183-808C-F379D6258166}"/>
    <cellStyle name="40% - Accent2 5 3 2 2" xfId="9922" xr:uid="{FD75417E-9D2A-474A-84EB-813F1DCE206D}"/>
    <cellStyle name="40% - Accent2 5 3 2 2 2" xfId="21064" xr:uid="{1FF90329-9DF6-4504-8CA2-538155B8F801}"/>
    <cellStyle name="40% - Accent2 5 3 2 2 3" xfId="38610" xr:uid="{3C7D356C-F19B-4F3F-A8D1-831716DAD71B}"/>
    <cellStyle name="40% - Accent2 5 3 2 3" xfId="17572" xr:uid="{1398B6F5-63F2-48CF-B18C-8D87CAC71197}"/>
    <cellStyle name="40% - Accent2 5 3 2 4" xfId="28421" xr:uid="{DD34383F-8989-42FE-AF6F-26E51C8CD4C3}"/>
    <cellStyle name="40% - Accent2 5 3 2 5" xfId="34643" xr:uid="{73E2C0C3-913D-4163-B77D-CCEA065E3F8D}"/>
    <cellStyle name="40% - Accent2 5 3 2 6" xfId="43695" xr:uid="{9727269D-99B1-4F03-B3EF-261CFD284C4F}"/>
    <cellStyle name="40% - Accent2 5 3 3" xfId="8851" xr:uid="{57AA7848-60E1-418C-B042-AF8DFE893C4C}"/>
    <cellStyle name="40% - Accent2 5 3 3 2" xfId="19995" xr:uid="{6B0C6FBE-0B34-4A44-A00F-479E7249F6CC}"/>
    <cellStyle name="40% - Accent2 5 3 3 3" xfId="36629" xr:uid="{E9615201-3814-41D1-91FA-AC8862A50ED1}"/>
    <cellStyle name="40% - Accent2 5 3 4" xfId="14516" xr:uid="{8F616239-F98E-4EF5-85A5-8AC22048AF1B}"/>
    <cellStyle name="40% - Accent2 5 3 5" xfId="25365" xr:uid="{B5E9C2D6-DCD4-4C6D-AA86-946057220D19}"/>
    <cellStyle name="40% - Accent2 5 3 6" xfId="31515" xr:uid="{1BDC3643-16A4-4FB2-9F8F-48B470E3857D}"/>
    <cellStyle name="40% - Accent2 5 3 7" xfId="40639" xr:uid="{D8C1A27D-E9FB-4F0A-8304-DDF109E4B9E3}"/>
    <cellStyle name="40% - Accent2 5 4" xfId="3877" xr:uid="{9EF38077-8D44-4FD6-B4A1-49C1AB84637B}"/>
    <cellStyle name="40% - Accent2 5 4 2" xfId="7116" xr:uid="{4BC5B5D2-C4BC-4B30-AE90-67BAB2A1E63E}"/>
    <cellStyle name="40% - Accent2 5 4 2 2" xfId="18554" xr:uid="{9F751104-9E72-4290-95E2-BC07319A97ED}"/>
    <cellStyle name="40% - Accent2 5 4 2 3" xfId="29403" xr:uid="{4418EBA7-E1E9-4CC8-A749-ED7A876DCFCA}"/>
    <cellStyle name="40% - Accent2 5 4 2 4" xfId="37615" xr:uid="{B4818B5B-AB37-496F-85BC-1DCBD6B7EB3F}"/>
    <cellStyle name="40% - Accent2 5 4 2 5" xfId="44677" xr:uid="{F975F5EF-1FD1-4785-AB9D-2EEF6908FF7E}"/>
    <cellStyle name="40% - Accent2 5 4 3" xfId="15498" xr:uid="{108E8534-1B69-4F6C-B22D-EE9312F58FCD}"/>
    <cellStyle name="40% - Accent2 5 4 4" xfId="26347" xr:uid="{CA9C484E-DC12-4D77-BE64-CC5D527AD61E}"/>
    <cellStyle name="40% - Accent2 5 4 5" xfId="32845" xr:uid="{50F1BD70-3A75-4C26-84B3-83195889D2F0}"/>
    <cellStyle name="40% - Accent2 5 4 6" xfId="41621" xr:uid="{212CAA96-F0E2-4DF3-BE91-FBAF09549E8F}"/>
    <cellStyle name="40% - Accent2 5 5" xfId="4425" xr:uid="{C4D12D4B-1933-4EE4-AFD2-06EAE33B2F6E}"/>
    <cellStyle name="40% - Accent2 5 5 2" xfId="7481" xr:uid="{693C8890-BFD1-403E-BA85-C42FE4739389}"/>
    <cellStyle name="40% - Accent2 5 5 2 2" xfId="18919" xr:uid="{EFFB0CC6-F8AF-4333-8BD8-E511D16FE5BD}"/>
    <cellStyle name="40% - Accent2 5 5 2 3" xfId="29768" xr:uid="{E6BF7A98-0E40-48CE-AF32-387F7DC8F214}"/>
    <cellStyle name="40% - Accent2 5 5 2 4" xfId="45042" xr:uid="{C8806D38-8C72-451F-8085-47D5A5FB0FCB}"/>
    <cellStyle name="40% - Accent2 5 5 3" xfId="15863" xr:uid="{5E7012F2-2CB6-45CB-B2D1-ED8CEE5AA173}"/>
    <cellStyle name="40% - Accent2 5 5 4" xfId="26712" xr:uid="{6CF96D6C-D31B-47D2-89E6-C0E4F70C0127}"/>
    <cellStyle name="40% - Accent2 5 5 5" xfId="35634" xr:uid="{5F7BB8AF-E63C-40E4-8CD4-633AC8320928}"/>
    <cellStyle name="40% - Accent2 5 5 6" xfId="41986" xr:uid="{9CEF6BDA-CEC2-429B-830B-4942555744AF}"/>
    <cellStyle name="40% - Accent2 5 6" xfId="4787" xr:uid="{0A8C00AF-AF43-430C-9E5F-727C7E525873}"/>
    <cellStyle name="40% - Accent2 5 6 2" xfId="7843" xr:uid="{53F643F6-1EAF-420F-A8A5-B4C2D3E47829}"/>
    <cellStyle name="40% - Accent2 5 6 2 2" xfId="19281" xr:uid="{098F0F6E-4C2D-48FE-BC1C-8D9F3D6D6774}"/>
    <cellStyle name="40% - Accent2 5 6 2 3" xfId="30130" xr:uid="{EFB523BE-7B0B-481A-965F-8230F4723F15}"/>
    <cellStyle name="40% - Accent2 5 6 2 4" xfId="45404" xr:uid="{5664AED3-2CC7-4C19-BDF1-E560D9F73B01}"/>
    <cellStyle name="40% - Accent2 5 6 3" xfId="16225" xr:uid="{3BCDC791-0C00-4A05-A58F-00C258BC1A35}"/>
    <cellStyle name="40% - Accent2 5 6 4" xfId="27074" xr:uid="{ADB2A17B-E2C8-4794-82AD-EF471C5D7783}"/>
    <cellStyle name="40% - Accent2 5 6 5" xfId="42348" xr:uid="{270A8496-F1A3-403F-94BA-A7000BD2259E}"/>
    <cellStyle name="40% - Accent2 5 7" xfId="5154" xr:uid="{414A561D-70A0-4380-BC4C-C5184902F48B}"/>
    <cellStyle name="40% - Accent2 5 7 2" xfId="16592" xr:uid="{2AF843F8-5E97-48AD-BCF8-C54691246F05}"/>
    <cellStyle name="40% - Accent2 5 7 3" xfId="27441" xr:uid="{958FD0FB-416C-4A6E-892F-49F0A9A1529F}"/>
    <cellStyle name="40% - Accent2 5 7 4" xfId="42715" xr:uid="{842CD9BB-B292-449A-B9FA-CB93A1341E0E}"/>
    <cellStyle name="40% - Accent2 5 8" xfId="8493" xr:uid="{703FB4DF-1861-47EB-8500-78B799F443CC}"/>
    <cellStyle name="40% - Accent2 5 8 2" xfId="19639" xr:uid="{96CB1C33-6227-4185-A61A-20BC2A729C71}"/>
    <cellStyle name="40% - Accent2 5 9" xfId="13536" xr:uid="{0B8AE9C1-5FFA-4A60-BDBF-DE92938D1668}"/>
    <cellStyle name="40% - Accent2 6" xfId="350" xr:uid="{AB50D172-9A41-488A-A0CD-CEA242FF1144}"/>
    <cellStyle name="40% - Accent2 6 10" xfId="24386" xr:uid="{D8D13A15-DDC4-4BED-8CC2-F3C0B04EC42F}"/>
    <cellStyle name="40% - Accent2 6 11" xfId="30578" xr:uid="{07F1103E-C495-472D-B306-E43759BB60BE}"/>
    <cellStyle name="40% - Accent2 6 12" xfId="39660" xr:uid="{BA003BDE-4D44-478A-95DE-CE5F7E09CBE9}"/>
    <cellStyle name="40% - Accent2 6 2" xfId="2409" xr:uid="{ADA86215-7266-45C0-A6BA-4883877A2866}"/>
    <cellStyle name="40% - Accent2 6 2 2" xfId="3390" xr:uid="{8E5D18B6-8B70-4904-92C7-94A3253C7DBD}"/>
    <cellStyle name="40% - Accent2 6 2 2 2" xfId="6628" xr:uid="{5444AA97-F237-4CBC-B968-A7E381CAE9DE}"/>
    <cellStyle name="40% - Accent2 6 2 2 2 2" xfId="9923" xr:uid="{6AE9CF46-0C21-4472-A93E-3BEDA0E7F6DB}"/>
    <cellStyle name="40% - Accent2 6 2 2 2 2 2" xfId="21065" xr:uid="{3CFA434B-54C4-4587-873B-E72FBB69BEA1}"/>
    <cellStyle name="40% - Accent2 6 2 2 2 2 3" xfId="38611" xr:uid="{6E417221-99BA-4B4B-97F5-2D8E17E5CBFB}"/>
    <cellStyle name="40% - Accent2 6 2 2 2 3" xfId="18066" xr:uid="{4B119986-C810-443B-95E4-D7186A242C2D}"/>
    <cellStyle name="40% - Accent2 6 2 2 2 4" xfId="28915" xr:uid="{962F7606-DF4C-4CE5-88F6-B6B292A501F2}"/>
    <cellStyle name="40% - Accent2 6 2 2 2 5" xfId="34644" xr:uid="{78AE9804-C6E7-4884-AB3A-77E233A7ACC2}"/>
    <cellStyle name="40% - Accent2 6 2 2 2 6" xfId="44189" xr:uid="{05C02F3A-0AFD-48FF-A47F-0A7B8067F6D5}"/>
    <cellStyle name="40% - Accent2 6 2 2 3" xfId="9924" xr:uid="{7CD88755-2F91-41D5-9814-CE60F9A75D8C}"/>
    <cellStyle name="40% - Accent2 6 2 2 3 2" xfId="21066" xr:uid="{30B2B24A-775D-45B4-9CE2-D873DF5DD4DD}"/>
    <cellStyle name="40% - Accent2 6 2 2 3 3" xfId="36630" xr:uid="{D7D6CC22-7BBC-43DD-A781-0CBE9D975459}"/>
    <cellStyle name="40% - Accent2 6 2 2 4" xfId="15010" xr:uid="{C5BD8E85-B76B-4FA8-9E38-B470B64C0099}"/>
    <cellStyle name="40% - Accent2 6 2 2 5" xfId="25859" xr:uid="{9AB16C72-90B3-4B83-919F-F5043D17953D}"/>
    <cellStyle name="40% - Accent2 6 2 2 6" xfId="32009" xr:uid="{330909B4-9376-45CA-B633-3FF02CCAB409}"/>
    <cellStyle name="40% - Accent2 6 2 2 7" xfId="41133" xr:uid="{5C9FF7EC-76FF-4E7C-897C-787D414730EA}"/>
    <cellStyle name="40% - Accent2 6 2 3" xfId="5648" xr:uid="{4280C8A7-EE9C-41F5-8C56-B25A6EEE814A}"/>
    <cellStyle name="40% - Accent2 6 2 3 2" xfId="9925" xr:uid="{0A1E20BD-F976-4415-98C1-35776DE37E82}"/>
    <cellStyle name="40% - Accent2 6 2 3 2 2" xfId="21067" xr:uid="{A9837650-F3F8-40CF-A19F-D0DB778FD0AA}"/>
    <cellStyle name="40% - Accent2 6 2 3 2 3" xfId="37999" xr:uid="{4C46CE72-4B0C-4993-80BC-15632A4FFE10}"/>
    <cellStyle name="40% - Accent2 6 2 3 3" xfId="17086" xr:uid="{87F804B5-3922-4300-9668-15686245F429}"/>
    <cellStyle name="40% - Accent2 6 2 3 4" xfId="27935" xr:uid="{48CEEF1C-86BB-45B5-8DD9-86A11A19B9FB}"/>
    <cellStyle name="40% - Accent2 6 2 3 5" xfId="34044" xr:uid="{5554FDC5-C403-4B9B-A1D9-C4256D296BA7}"/>
    <cellStyle name="40% - Accent2 6 2 3 6" xfId="43209" xr:uid="{3FDF7D8E-0984-4D27-B817-4F9EBC860A14}"/>
    <cellStyle name="40% - Accent2 6 2 4" xfId="8930" xr:uid="{98C034B7-76AB-4EEA-87BE-312F6D90C096}"/>
    <cellStyle name="40% - Accent2 6 2 4 2" xfId="20074" xr:uid="{0597FEDD-D7F0-4FAA-B545-CFD951330DBA}"/>
    <cellStyle name="40% - Accent2 6 2 4 3" xfId="36016" xr:uid="{10E3DD7A-7B9A-4767-8268-B43867C90077}"/>
    <cellStyle name="40% - Accent2 6 2 5" xfId="14030" xr:uid="{065AAE51-6950-48C6-8822-0F1700D7449F}"/>
    <cellStyle name="40% - Accent2 6 2 6" xfId="24879" xr:uid="{951B15FE-484B-4446-9152-ADD082F05760}"/>
    <cellStyle name="40% - Accent2 6 2 7" xfId="31029" xr:uid="{B00EDF14-9257-49D2-A83E-B975D9E5DEDC}"/>
    <cellStyle name="40% - Accent2 6 2 8" xfId="40153" xr:uid="{D1609A82-687A-4168-9997-C123FD8F327F}"/>
    <cellStyle name="40% - Accent2 6 3" xfId="2897" xr:uid="{4BF0EA55-1B9A-4C97-BAB5-06F1D13052A8}"/>
    <cellStyle name="40% - Accent2 6 3 2" xfId="6135" xr:uid="{A6E8453C-D7F7-435F-BF45-CC3489A24640}"/>
    <cellStyle name="40% - Accent2 6 3 2 2" xfId="9926" xr:uid="{E1E0DD4A-36CC-421E-9865-124EAFE709C1}"/>
    <cellStyle name="40% - Accent2 6 3 2 2 2" xfId="21068" xr:uid="{C4E96DC3-6682-4F1A-B2D6-BFCF292B4164}"/>
    <cellStyle name="40% - Accent2 6 3 2 2 3" xfId="38612" xr:uid="{0A7073A0-80C4-4721-A024-A5E6BEAF8F6D}"/>
    <cellStyle name="40% - Accent2 6 3 2 3" xfId="17573" xr:uid="{FC2EA173-C306-468A-A57F-78DE5D7C670B}"/>
    <cellStyle name="40% - Accent2 6 3 2 4" xfId="28422" xr:uid="{627FE8F7-C742-4519-A8D9-7315FBB2774E}"/>
    <cellStyle name="40% - Accent2 6 3 2 5" xfId="34645" xr:uid="{4C04B57E-6366-412D-97C6-D7EF82C084B9}"/>
    <cellStyle name="40% - Accent2 6 3 2 6" xfId="43696" xr:uid="{10479C53-25EE-4567-977D-714C6C76D2FC}"/>
    <cellStyle name="40% - Accent2 6 3 3" xfId="9927" xr:uid="{E981271B-C237-46B8-85BF-DE1403836FFA}"/>
    <cellStyle name="40% - Accent2 6 3 3 2" xfId="21069" xr:uid="{D5D48949-84AE-466D-B0E5-4C9AB6AADBEF}"/>
    <cellStyle name="40% - Accent2 6 3 3 3" xfId="36631" xr:uid="{981541C5-CDED-4386-8A8B-F38D1BBFABCE}"/>
    <cellStyle name="40% - Accent2 6 3 4" xfId="14517" xr:uid="{2A2687D8-9B26-486F-A4B1-DEB89A016494}"/>
    <cellStyle name="40% - Accent2 6 3 5" xfId="25366" xr:uid="{52DD3F9D-DB60-435A-9784-155AB381244A}"/>
    <cellStyle name="40% - Accent2 6 3 6" xfId="31516" xr:uid="{63F0766A-6220-4C7F-9FD5-F63698B60045}"/>
    <cellStyle name="40% - Accent2 6 3 7" xfId="40640" xr:uid="{CE99D1BD-CEEB-43C5-AA4F-B1156B345EF0}"/>
    <cellStyle name="40% - Accent2 6 4" xfId="3878" xr:uid="{DFA40D6C-E39C-4FFE-9E7B-9D602D210E1E}"/>
    <cellStyle name="40% - Accent2 6 4 2" xfId="7117" xr:uid="{D321C74F-4B5B-433B-A8D7-2EDCE879F14A}"/>
    <cellStyle name="40% - Accent2 6 4 2 2" xfId="18555" xr:uid="{C23F4E7C-B66A-4B38-A804-6C379ADAA291}"/>
    <cellStyle name="40% - Accent2 6 4 2 3" xfId="29404" xr:uid="{56FF0AD1-FF85-4097-B603-B6D33E7907A1}"/>
    <cellStyle name="40% - Accent2 6 4 2 4" xfId="37719" xr:uid="{1CAB2EB8-8C6E-4AD7-923B-7E8950FA094F}"/>
    <cellStyle name="40% - Accent2 6 4 2 5" xfId="44678" xr:uid="{D33FCCC3-752C-425F-B9B3-259798BF3C67}"/>
    <cellStyle name="40% - Accent2 6 4 3" xfId="15499" xr:uid="{380750FA-1C70-461E-86E0-AAEEEEEADE8A}"/>
    <cellStyle name="40% - Accent2 6 4 4" xfId="26348" xr:uid="{B32F4D73-C264-459D-A8F9-59ADE0BA64A2}"/>
    <cellStyle name="40% - Accent2 6 4 5" xfId="32846" xr:uid="{048FD2A5-A32E-4E26-AF9C-F981FDE19523}"/>
    <cellStyle name="40% - Accent2 6 4 6" xfId="41622" xr:uid="{E3EA63B2-7FAF-403E-B5B7-35D6EFBCEE9A}"/>
    <cellStyle name="40% - Accent2 6 5" xfId="4426" xr:uid="{4E73B80F-FDFB-47CD-A38C-4BF059B20A26}"/>
    <cellStyle name="40% - Accent2 6 5 2" xfId="7482" xr:uid="{6FA42650-8804-415C-9C14-FDF1C4BD64EA}"/>
    <cellStyle name="40% - Accent2 6 5 2 2" xfId="18920" xr:uid="{2BF2FBD2-6EC0-4C6F-B868-64B1772CE5BE}"/>
    <cellStyle name="40% - Accent2 6 5 2 3" xfId="29769" xr:uid="{4B61D690-45A0-4A4B-9A48-D7FB926FCA40}"/>
    <cellStyle name="40% - Accent2 6 5 2 4" xfId="45043" xr:uid="{C0F759B3-4E8E-4065-AA4E-5FF4CB23C59D}"/>
    <cellStyle name="40% - Accent2 6 5 3" xfId="15864" xr:uid="{A6DD46F1-8907-4428-9C07-A63673B67FF9}"/>
    <cellStyle name="40% - Accent2 6 5 4" xfId="26713" xr:uid="{7C3F6DBD-4AE1-4080-A7B2-8C46DE7E162C}"/>
    <cellStyle name="40% - Accent2 6 5 5" xfId="35737" xr:uid="{2B3CCA81-3F70-4292-88C6-F9AA7DBF8E6C}"/>
    <cellStyle name="40% - Accent2 6 5 6" xfId="41987" xr:uid="{A006CAF0-56BD-44C9-95E0-8E1FC4474D56}"/>
    <cellStyle name="40% - Accent2 6 6" xfId="4788" xr:uid="{019478B8-B8C6-4FAE-B1E1-5C71DD9AD706}"/>
    <cellStyle name="40% - Accent2 6 6 2" xfId="7844" xr:uid="{3AC859A7-1561-4630-A4C8-8E6076D858B1}"/>
    <cellStyle name="40% - Accent2 6 6 2 2" xfId="19282" xr:uid="{D0585FBB-C612-4935-8461-8B0CC037AE7B}"/>
    <cellStyle name="40% - Accent2 6 6 2 3" xfId="30131" xr:uid="{05097104-341F-4163-A250-C2C8A0657957}"/>
    <cellStyle name="40% - Accent2 6 6 2 4" xfId="45405" xr:uid="{F95F1F54-07D5-4589-BCAC-29CCAF0AC964}"/>
    <cellStyle name="40% - Accent2 6 6 3" xfId="16226" xr:uid="{2A3626DE-A92F-4855-8C71-2DA39D5B413D}"/>
    <cellStyle name="40% - Accent2 6 6 4" xfId="27075" xr:uid="{715ECE1E-780B-4766-BEF9-9C5099DB651F}"/>
    <cellStyle name="40% - Accent2 6 6 5" xfId="42349" xr:uid="{555623C3-0B32-492A-B1F0-5A6ECC6B51A0}"/>
    <cellStyle name="40% - Accent2 6 7" xfId="5155" xr:uid="{8C605AF9-74D8-496F-B21F-BF9EB565621D}"/>
    <cellStyle name="40% - Accent2 6 7 2" xfId="16593" xr:uid="{C1D12FEE-8C16-40E6-80A2-8B199B15D0ED}"/>
    <cellStyle name="40% - Accent2 6 7 3" xfId="27442" xr:uid="{385B0F0B-E8F2-458E-9FAC-7309F8DADAB1}"/>
    <cellStyle name="40% - Accent2 6 7 4" xfId="42716" xr:uid="{E9AC3BF0-9F64-455B-AD7B-A5B7697A4C7D}"/>
    <cellStyle name="40% - Accent2 6 8" xfId="8732" xr:uid="{F3D7457E-C542-4801-92B4-A309C386CCB1}"/>
    <cellStyle name="40% - Accent2 6 8 2" xfId="19876" xr:uid="{5A3E46E8-FD50-42C5-88A3-AB1EDAB1592A}"/>
    <cellStyle name="40% - Accent2 6 9" xfId="13537" xr:uid="{A7139833-9FB2-40FB-AAA7-E8C71AD6AD6E}"/>
    <cellStyle name="40% - Accent2 7" xfId="351" xr:uid="{68510BD0-9B4E-4ACC-A79C-6B00F9352BA4}"/>
    <cellStyle name="40% - Accent2 7 10" xfId="24387" xr:uid="{66E83865-C4B2-4F78-9354-CE2ECDFA2CF7}"/>
    <cellStyle name="40% - Accent2 7 11" xfId="30579" xr:uid="{FAC1261C-D62D-4E84-87BC-27EAFB2228D7}"/>
    <cellStyle name="40% - Accent2 7 12" xfId="39661" xr:uid="{B88C1501-1E0E-468C-B328-CCFE3DA79143}"/>
    <cellStyle name="40% - Accent2 7 2" xfId="2410" xr:uid="{8DAB244C-97EC-45E6-8379-4D5F3831BA41}"/>
    <cellStyle name="40% - Accent2 7 2 2" xfId="3391" xr:uid="{81FF45F3-50C7-488C-B4B7-AE69A2185266}"/>
    <cellStyle name="40% - Accent2 7 2 2 2" xfId="6629" xr:uid="{A9926F93-2FA2-415A-BD20-780A4D100A15}"/>
    <cellStyle name="40% - Accent2 7 2 2 2 2" xfId="9928" xr:uid="{DF856A9D-F9B6-4E82-992B-F28EE08114EB}"/>
    <cellStyle name="40% - Accent2 7 2 2 2 2 2" xfId="21070" xr:uid="{F878C0B9-DAF8-4DF0-A807-C36576142C54}"/>
    <cellStyle name="40% - Accent2 7 2 2 2 2 3" xfId="38613" xr:uid="{530DC1C8-6E86-40FB-BE91-A91859523FC3}"/>
    <cellStyle name="40% - Accent2 7 2 2 2 3" xfId="18067" xr:uid="{22040691-BEAF-4C1B-8FAC-AD0D53FFA0B8}"/>
    <cellStyle name="40% - Accent2 7 2 2 2 4" xfId="28916" xr:uid="{99FDD001-076E-449E-ABC9-0B0E45EA3BDA}"/>
    <cellStyle name="40% - Accent2 7 2 2 2 5" xfId="34646" xr:uid="{C53903AD-3352-4E7D-846E-A7EDBEB269B8}"/>
    <cellStyle name="40% - Accent2 7 2 2 2 6" xfId="44190" xr:uid="{BE126B27-E812-47E8-8CE4-2F547C16D6F2}"/>
    <cellStyle name="40% - Accent2 7 2 2 3" xfId="9929" xr:uid="{3F0E7A40-7391-4361-8237-54E1D53DBF7F}"/>
    <cellStyle name="40% - Accent2 7 2 2 3 2" xfId="21071" xr:uid="{F5512409-DFBB-4982-BB29-7799A23FFBAD}"/>
    <cellStyle name="40% - Accent2 7 2 2 3 3" xfId="36632" xr:uid="{1AAD0FB7-1D1C-471B-B137-F1D2621EC040}"/>
    <cellStyle name="40% - Accent2 7 2 2 4" xfId="15011" xr:uid="{26A7ACE4-4FA0-4E10-864E-7C977361FD0A}"/>
    <cellStyle name="40% - Accent2 7 2 2 5" xfId="25860" xr:uid="{56EBE83D-5F7D-47B7-9B01-D48B7248C1DD}"/>
    <cellStyle name="40% - Accent2 7 2 2 6" xfId="32010" xr:uid="{676698E1-159D-4B9F-A27C-39B38E87936F}"/>
    <cellStyle name="40% - Accent2 7 2 2 7" xfId="41134" xr:uid="{D46A6DF0-9EF9-4AD1-818D-BFB1379CF7A0}"/>
    <cellStyle name="40% - Accent2 7 2 3" xfId="5649" xr:uid="{A78A9755-03D0-4DA9-AC18-A37E01DBD841}"/>
    <cellStyle name="40% - Accent2 7 2 3 2" xfId="9930" xr:uid="{305899AC-E3F5-4130-ADE3-B79A4494807E}"/>
    <cellStyle name="40% - Accent2 7 2 3 2 2" xfId="21072" xr:uid="{8839C5E5-4FB8-496E-9311-C35B769DFA09}"/>
    <cellStyle name="40% - Accent2 7 2 3 2 3" xfId="38000" xr:uid="{DE043395-A1A3-4B99-AA8B-D7D2CDA1E596}"/>
    <cellStyle name="40% - Accent2 7 2 3 3" xfId="17087" xr:uid="{DA7E5A26-DD28-4FAA-B2F8-CB6D05AAC7A4}"/>
    <cellStyle name="40% - Accent2 7 2 3 4" xfId="27936" xr:uid="{95E64B54-3D64-4B87-BC6D-011283A2ED11}"/>
    <cellStyle name="40% - Accent2 7 2 3 5" xfId="34045" xr:uid="{7B1BDDBA-AC2B-44A4-9BD8-49255987A173}"/>
    <cellStyle name="40% - Accent2 7 2 3 6" xfId="43210" xr:uid="{15E83A0F-CD4F-4512-97E7-57D32CFECD6B}"/>
    <cellStyle name="40% - Accent2 7 2 4" xfId="9931" xr:uid="{C54A563A-D1DD-4637-853F-2E7E6030FA4D}"/>
    <cellStyle name="40% - Accent2 7 2 4 2" xfId="21073" xr:uid="{EE5C19CC-3937-451A-94B1-524A995EFA0C}"/>
    <cellStyle name="40% - Accent2 7 2 4 3" xfId="36017" xr:uid="{492D0E01-B522-4C04-AC89-F0DA6BA18108}"/>
    <cellStyle name="40% - Accent2 7 2 5" xfId="14031" xr:uid="{70E722F8-96E1-4D84-97C4-9493C0E39126}"/>
    <cellStyle name="40% - Accent2 7 2 6" xfId="24880" xr:uid="{A5B3A3AE-8AFF-4E5B-A978-C00787CD5275}"/>
    <cellStyle name="40% - Accent2 7 2 7" xfId="31030" xr:uid="{D9E1F76D-10F9-45B9-A49D-63B1AEF52857}"/>
    <cellStyle name="40% - Accent2 7 2 8" xfId="40154" xr:uid="{B7B0AD59-EE47-459E-AE72-074BBCB699FF}"/>
    <cellStyle name="40% - Accent2 7 3" xfId="2898" xr:uid="{3590804B-4932-40BC-9A3F-D3C64FB500C5}"/>
    <cellStyle name="40% - Accent2 7 3 2" xfId="6136" xr:uid="{A30ECCCC-4BD9-46F1-A46F-6BA9F9F3FE8E}"/>
    <cellStyle name="40% - Accent2 7 3 2 2" xfId="9932" xr:uid="{AD603E53-4423-4521-A06E-250EA9F185DC}"/>
    <cellStyle name="40% - Accent2 7 3 2 2 2" xfId="21074" xr:uid="{AD173A2B-EE2E-4E4C-B112-4C9FF33D159D}"/>
    <cellStyle name="40% - Accent2 7 3 2 2 3" xfId="38614" xr:uid="{5EED2611-D01E-4FEA-B1EB-D898B6D2740E}"/>
    <cellStyle name="40% - Accent2 7 3 2 3" xfId="17574" xr:uid="{8D57039C-1052-4FF3-AC99-E2DC0B7581D0}"/>
    <cellStyle name="40% - Accent2 7 3 2 4" xfId="28423" xr:uid="{88EFF0A1-A6C9-4CF7-9A04-437F050E6A6F}"/>
    <cellStyle name="40% - Accent2 7 3 2 5" xfId="34647" xr:uid="{173E3B5A-E8E4-44FC-AC7E-CE93457F8A5F}"/>
    <cellStyle name="40% - Accent2 7 3 2 6" xfId="43697" xr:uid="{B8DC4A86-50DA-49B3-A572-5D74A56E1D08}"/>
    <cellStyle name="40% - Accent2 7 3 3" xfId="9933" xr:uid="{88C4B4F9-0A09-42A2-B8AA-FD59ADA68987}"/>
    <cellStyle name="40% - Accent2 7 3 3 2" xfId="21075" xr:uid="{229FA31C-3635-4408-B029-4CF6EB011A4A}"/>
    <cellStyle name="40% - Accent2 7 3 3 3" xfId="36633" xr:uid="{CE949239-459E-4EFF-A633-455BF827F0F9}"/>
    <cellStyle name="40% - Accent2 7 3 4" xfId="14518" xr:uid="{D1EBC059-6920-408D-A014-DD2F9C6A1489}"/>
    <cellStyle name="40% - Accent2 7 3 5" xfId="25367" xr:uid="{FC0339FB-5DF7-45CF-B3AE-702270330622}"/>
    <cellStyle name="40% - Accent2 7 3 6" xfId="31517" xr:uid="{D63E6FCE-B499-4479-B255-CD1CF7C3C9F4}"/>
    <cellStyle name="40% - Accent2 7 3 7" xfId="40641" xr:uid="{3AF6010B-1073-482C-A37F-26DE7D317689}"/>
    <cellStyle name="40% - Accent2 7 4" xfId="3879" xr:uid="{8A2D4974-9312-4617-9841-CE18E533EFA5}"/>
    <cellStyle name="40% - Accent2 7 4 2" xfId="7118" xr:uid="{D7E34E13-9FEC-4388-9B65-867E1A4D2733}"/>
    <cellStyle name="40% - Accent2 7 4 2 2" xfId="18556" xr:uid="{690A7BC5-3E67-4BA6-93A7-0F292DE41A56}"/>
    <cellStyle name="40% - Accent2 7 4 2 3" xfId="29405" xr:uid="{E9499A5C-FFB4-4BF2-B41D-7D58C975E9A1}"/>
    <cellStyle name="40% - Accent2 7 4 2 4" xfId="37720" xr:uid="{7A3A889B-4389-4044-A234-0C6B11C14C3E}"/>
    <cellStyle name="40% - Accent2 7 4 2 5" xfId="44679" xr:uid="{397290DC-E23B-46E1-9C39-73B767E333CF}"/>
    <cellStyle name="40% - Accent2 7 4 3" xfId="15500" xr:uid="{9DE20D7D-8F9C-4092-8489-580462A424C1}"/>
    <cellStyle name="40% - Accent2 7 4 4" xfId="26349" xr:uid="{2BCBB691-27F2-44A2-BDE6-A17552E9778E}"/>
    <cellStyle name="40% - Accent2 7 4 5" xfId="32847" xr:uid="{4E7EC1CA-1B53-40B2-9C3C-653D35F3EC73}"/>
    <cellStyle name="40% - Accent2 7 4 6" xfId="41623" xr:uid="{62302BFB-D7F1-4896-966C-2AF0326A300D}"/>
    <cellStyle name="40% - Accent2 7 5" xfId="4427" xr:uid="{6549AFE0-3316-475E-A0F3-2047C82F4EEC}"/>
    <cellStyle name="40% - Accent2 7 5 2" xfId="7483" xr:uid="{1433579C-A4EE-451A-8CEF-A91E9B67C3FB}"/>
    <cellStyle name="40% - Accent2 7 5 2 2" xfId="18921" xr:uid="{8F691477-E6C2-4AD3-9728-7F2C86434C29}"/>
    <cellStyle name="40% - Accent2 7 5 2 3" xfId="29770" xr:uid="{C5A6DE86-D2C0-4932-A5AA-D54420E99C56}"/>
    <cellStyle name="40% - Accent2 7 5 2 4" xfId="45044" xr:uid="{DEC3292C-A7C6-43BD-A274-139FA6C342F0}"/>
    <cellStyle name="40% - Accent2 7 5 3" xfId="15865" xr:uid="{ABFE771F-BDAF-455E-BED6-247B2F681BFB}"/>
    <cellStyle name="40% - Accent2 7 5 4" xfId="26714" xr:uid="{A2BF55A0-58C3-4F7C-AA0F-C86BEEA6E17B}"/>
    <cellStyle name="40% - Accent2 7 5 5" xfId="35738" xr:uid="{856122EE-DCE3-4B69-BBD0-5CB29BA84D9B}"/>
    <cellStyle name="40% - Accent2 7 5 6" xfId="41988" xr:uid="{69EF2F5D-ACC4-4695-9C4B-9E194D9A0C55}"/>
    <cellStyle name="40% - Accent2 7 6" xfId="4789" xr:uid="{CCEAE778-5CEE-4993-8BD5-F921740D20AB}"/>
    <cellStyle name="40% - Accent2 7 6 2" xfId="7845" xr:uid="{F90016AF-9027-4F3B-A08A-749C159D9320}"/>
    <cellStyle name="40% - Accent2 7 6 2 2" xfId="19283" xr:uid="{2FBBC21A-55FB-4CBE-9D07-98A76917E786}"/>
    <cellStyle name="40% - Accent2 7 6 2 3" xfId="30132" xr:uid="{F06AE257-DD3B-4A14-AA5D-C5BCF3FB7B66}"/>
    <cellStyle name="40% - Accent2 7 6 2 4" xfId="45406" xr:uid="{9BA94F37-58C0-4F5D-B13D-C8F93A2F5D12}"/>
    <cellStyle name="40% - Accent2 7 6 3" xfId="16227" xr:uid="{CE29C50C-B228-4349-A09E-DCC66C01B4D3}"/>
    <cellStyle name="40% - Accent2 7 6 4" xfId="27076" xr:uid="{7D5FFE5D-CC98-4219-B9F7-032CD935678B}"/>
    <cellStyle name="40% - Accent2 7 6 5" xfId="42350" xr:uid="{73AABE06-87AA-4C35-898E-F4965657394A}"/>
    <cellStyle name="40% - Accent2 7 7" xfId="5156" xr:uid="{2A4C8B2D-D53A-4253-9F21-86D3F49FE755}"/>
    <cellStyle name="40% - Accent2 7 7 2" xfId="16594" xr:uid="{B692B27E-1C20-4266-BC96-A4AC7B7602EE}"/>
    <cellStyle name="40% - Accent2 7 7 3" xfId="27443" xr:uid="{ACC7C4AF-A72F-4270-9184-74C727E1992D}"/>
    <cellStyle name="40% - Accent2 7 7 4" xfId="42717" xr:uid="{02AE3D9B-7BBE-425D-B4AE-678316A2253A}"/>
    <cellStyle name="40% - Accent2 7 8" xfId="8573" xr:uid="{F69D451C-B520-46C7-AEA1-A60287CCBA67}"/>
    <cellStyle name="40% - Accent2 7 8 2" xfId="19718" xr:uid="{DAE96658-1BE0-4DCA-BB22-AABF37A3A8A8}"/>
    <cellStyle name="40% - Accent2 7 9" xfId="13538" xr:uid="{F3157A40-6FBB-4023-948A-036605FA486D}"/>
    <cellStyle name="40% - Accent2 8" xfId="352" xr:uid="{95A40BF5-DB8D-4A64-B262-864104C75B2B}"/>
    <cellStyle name="40% - Accent2 8 10" xfId="24388" xr:uid="{EFF556D1-4929-45B2-B8C8-1A116A502193}"/>
    <cellStyle name="40% - Accent2 8 11" xfId="30580" xr:uid="{E62639F3-D470-4605-811B-6CBD03CA762A}"/>
    <cellStyle name="40% - Accent2 8 12" xfId="39662" xr:uid="{C196477E-88FA-4D5A-A60C-0F6D82184C68}"/>
    <cellStyle name="40% - Accent2 8 2" xfId="2411" xr:uid="{C5FB7D3F-1F09-472E-9E46-94AAE82FB528}"/>
    <cellStyle name="40% - Accent2 8 2 2" xfId="3392" xr:uid="{6E18F0A3-9D2C-4F47-8392-702A7487F022}"/>
    <cellStyle name="40% - Accent2 8 2 2 2" xfId="6630" xr:uid="{9C22764D-7169-48A1-A42B-EED9FC582662}"/>
    <cellStyle name="40% - Accent2 8 2 2 2 2" xfId="9934" xr:uid="{77EEB076-7FC1-4073-9766-D111D186E46B}"/>
    <cellStyle name="40% - Accent2 8 2 2 2 2 2" xfId="21076" xr:uid="{D1519D51-55B9-4AD0-88ED-04F6030BF9E1}"/>
    <cellStyle name="40% - Accent2 8 2 2 2 2 3" xfId="38615" xr:uid="{1C133D7F-B968-4647-836F-EF923D58AF7E}"/>
    <cellStyle name="40% - Accent2 8 2 2 2 3" xfId="18068" xr:uid="{32CD7AC2-C0EA-4585-B784-EA5825019F82}"/>
    <cellStyle name="40% - Accent2 8 2 2 2 4" xfId="28917" xr:uid="{E33CE268-BC26-48BB-800A-C4356E2C90E2}"/>
    <cellStyle name="40% - Accent2 8 2 2 2 5" xfId="34648" xr:uid="{3BA63B8E-B6FD-410C-9F37-40E239783337}"/>
    <cellStyle name="40% - Accent2 8 2 2 2 6" xfId="44191" xr:uid="{DB81CDC8-7A7B-4880-82E6-F9B6D8ED3EC9}"/>
    <cellStyle name="40% - Accent2 8 2 2 3" xfId="9935" xr:uid="{0CE01C1C-DABA-4F08-9AB9-A1F0DE96F550}"/>
    <cellStyle name="40% - Accent2 8 2 2 3 2" xfId="21077" xr:uid="{8CE3A7B8-E374-47C9-8E6F-EE83B56C9EE5}"/>
    <cellStyle name="40% - Accent2 8 2 2 3 3" xfId="36634" xr:uid="{7ADD2F85-7F79-4A21-AE9A-34D452CB8A92}"/>
    <cellStyle name="40% - Accent2 8 2 2 4" xfId="15012" xr:uid="{991D7BE0-CD73-41AE-90E6-F96966D6CE63}"/>
    <cellStyle name="40% - Accent2 8 2 2 5" xfId="25861" xr:uid="{93FABB27-68E3-4362-A3F8-7AC248288891}"/>
    <cellStyle name="40% - Accent2 8 2 2 6" xfId="32011" xr:uid="{AD0A46FF-B4E7-4D86-92BA-316B61A08749}"/>
    <cellStyle name="40% - Accent2 8 2 2 7" xfId="41135" xr:uid="{4092A705-C9E1-49CB-B406-0B3EB306A59B}"/>
    <cellStyle name="40% - Accent2 8 2 3" xfId="5650" xr:uid="{EC1A2437-5927-4F98-8791-639AD34F915F}"/>
    <cellStyle name="40% - Accent2 8 2 3 2" xfId="9936" xr:uid="{BEC36871-7D38-4ECA-81D9-2C98C291D128}"/>
    <cellStyle name="40% - Accent2 8 2 3 2 2" xfId="21078" xr:uid="{FBBD621D-D5E3-4F58-8D4B-2981820C680D}"/>
    <cellStyle name="40% - Accent2 8 2 3 2 3" xfId="38001" xr:uid="{A5518BA9-8DB6-4CB2-94A6-7737058D9431}"/>
    <cellStyle name="40% - Accent2 8 2 3 3" xfId="17088" xr:uid="{145B18F9-161C-4DA7-9D6A-B0161969CA29}"/>
    <cellStyle name="40% - Accent2 8 2 3 4" xfId="27937" xr:uid="{337525FB-AC76-4739-9D13-4795371A2041}"/>
    <cellStyle name="40% - Accent2 8 2 3 5" xfId="34046" xr:uid="{618C6224-DE7D-43A7-89B0-5423D3592D37}"/>
    <cellStyle name="40% - Accent2 8 2 3 6" xfId="43211" xr:uid="{692C491D-CAC7-4628-9A52-4479C266CC12}"/>
    <cellStyle name="40% - Accent2 8 2 4" xfId="9937" xr:uid="{596249E4-B3F9-4122-BE76-966E215DACCD}"/>
    <cellStyle name="40% - Accent2 8 2 4 2" xfId="21079" xr:uid="{D11D6587-15BB-4E02-B4F9-BB0F2D6991B6}"/>
    <cellStyle name="40% - Accent2 8 2 4 3" xfId="36018" xr:uid="{132F2EFF-EF0F-4FDE-AC19-81F3607C8719}"/>
    <cellStyle name="40% - Accent2 8 2 5" xfId="14032" xr:uid="{4F29FB38-93CB-4356-A33E-44BA2C71CFFE}"/>
    <cellStyle name="40% - Accent2 8 2 6" xfId="24881" xr:uid="{ABB1358C-B552-494D-B3B4-FA138BE62E93}"/>
    <cellStyle name="40% - Accent2 8 2 7" xfId="31031" xr:uid="{DB52A50D-8AA3-47DE-B194-C211DC1DECEC}"/>
    <cellStyle name="40% - Accent2 8 2 8" xfId="40155" xr:uid="{1E64F82F-A408-4056-B70C-AB7E2A370039}"/>
    <cellStyle name="40% - Accent2 8 3" xfId="2899" xr:uid="{673DE855-0796-47A3-97AB-F849BEE5421F}"/>
    <cellStyle name="40% - Accent2 8 3 2" xfId="6137" xr:uid="{0CA6A270-D668-460E-9AEA-ABEEC723FBF3}"/>
    <cellStyle name="40% - Accent2 8 3 2 2" xfId="9938" xr:uid="{58385850-EEFD-46E6-A4C6-F28170503D18}"/>
    <cellStyle name="40% - Accent2 8 3 2 2 2" xfId="21080" xr:uid="{0BEC2F7A-8DCD-4314-A161-5553418FCB5A}"/>
    <cellStyle name="40% - Accent2 8 3 2 2 3" xfId="38616" xr:uid="{1211EF33-7612-4B84-A654-7E3A055F5713}"/>
    <cellStyle name="40% - Accent2 8 3 2 3" xfId="17575" xr:uid="{5CD4FCB1-10CD-4679-87FE-AAAAC511ABC2}"/>
    <cellStyle name="40% - Accent2 8 3 2 4" xfId="28424" xr:uid="{48036459-3A38-4CBD-BF7D-937765E724FE}"/>
    <cellStyle name="40% - Accent2 8 3 2 5" xfId="34649" xr:uid="{8FEECF6B-FB5F-4049-B576-BE59D86F5527}"/>
    <cellStyle name="40% - Accent2 8 3 2 6" xfId="43698" xr:uid="{08D52CAE-21E3-4F65-82E2-F37A68B8F7B5}"/>
    <cellStyle name="40% - Accent2 8 3 3" xfId="9939" xr:uid="{04019A2B-9C3E-4D27-AEE6-266EEF5F1517}"/>
    <cellStyle name="40% - Accent2 8 3 3 2" xfId="21081" xr:uid="{009723F8-B202-4647-B845-80D92972A20D}"/>
    <cellStyle name="40% - Accent2 8 3 3 3" xfId="36635" xr:uid="{A2E62CE0-EE76-4E8E-ACB2-28DC90166BCA}"/>
    <cellStyle name="40% - Accent2 8 3 4" xfId="14519" xr:uid="{6991FFFE-7619-45C3-9FE3-495C6B6BB05D}"/>
    <cellStyle name="40% - Accent2 8 3 5" xfId="25368" xr:uid="{806512EE-55A9-4086-B46D-FB49913306B7}"/>
    <cellStyle name="40% - Accent2 8 3 6" xfId="31518" xr:uid="{B39DADF8-E0E9-4E05-87CB-E363FE168C96}"/>
    <cellStyle name="40% - Accent2 8 3 7" xfId="40642" xr:uid="{094898E7-2E23-4BBC-BFE2-F82D1B665C15}"/>
    <cellStyle name="40% - Accent2 8 4" xfId="3880" xr:uid="{156294C1-8610-4442-B303-B285D5DDBA99}"/>
    <cellStyle name="40% - Accent2 8 4 2" xfId="7119" xr:uid="{5939387A-F4F3-4936-988B-0D4D1D242DDF}"/>
    <cellStyle name="40% - Accent2 8 4 2 2" xfId="18557" xr:uid="{061F89E2-38C3-4BFD-9999-C2DD9A1887B2}"/>
    <cellStyle name="40% - Accent2 8 4 2 3" xfId="29406" xr:uid="{B261FCD1-4B04-45FC-A848-E10D49FBEC44}"/>
    <cellStyle name="40% - Accent2 8 4 2 4" xfId="37721" xr:uid="{926F75A5-3871-4794-A3F6-0330581959DF}"/>
    <cellStyle name="40% - Accent2 8 4 2 5" xfId="44680" xr:uid="{BF7FEFEE-0AA6-44BC-8831-461DBFABD1A1}"/>
    <cellStyle name="40% - Accent2 8 4 3" xfId="15501" xr:uid="{0E59BE06-C4CC-477B-87E8-107B997FFEC4}"/>
    <cellStyle name="40% - Accent2 8 4 4" xfId="26350" xr:uid="{A171A51B-DD7F-4C56-8DFB-D317E6B96A49}"/>
    <cellStyle name="40% - Accent2 8 4 5" xfId="32848" xr:uid="{AC433109-EEA2-4D2D-9110-94C9246074C0}"/>
    <cellStyle name="40% - Accent2 8 4 6" xfId="41624" xr:uid="{48518B66-45C7-406C-8DE9-27BC89612C40}"/>
    <cellStyle name="40% - Accent2 8 5" xfId="4428" xr:uid="{C53DFB98-6B0D-4A19-8C24-41C9ECAE1796}"/>
    <cellStyle name="40% - Accent2 8 5 2" xfId="7484" xr:uid="{0272C093-CAE9-46DF-B3EB-D85444C633E7}"/>
    <cellStyle name="40% - Accent2 8 5 2 2" xfId="18922" xr:uid="{2F15D692-5087-4F01-84F2-B64CFA85AE51}"/>
    <cellStyle name="40% - Accent2 8 5 2 3" xfId="29771" xr:uid="{15355A88-F305-4C48-A063-3DA802F5DD5C}"/>
    <cellStyle name="40% - Accent2 8 5 2 4" xfId="45045" xr:uid="{3C854FED-76E1-4BC8-B0DA-A448E8EC84E1}"/>
    <cellStyle name="40% - Accent2 8 5 3" xfId="15866" xr:uid="{EF19A491-BB0D-4A7A-B5ED-43E55A67E800}"/>
    <cellStyle name="40% - Accent2 8 5 4" xfId="26715" xr:uid="{4BCF8840-4872-47F9-BBE6-EE19522E694E}"/>
    <cellStyle name="40% - Accent2 8 5 5" xfId="35739" xr:uid="{69A866A3-1045-4020-A18A-EE29573320B2}"/>
    <cellStyle name="40% - Accent2 8 5 6" xfId="41989" xr:uid="{B3086563-8BBE-42A9-A877-8AABC63DFF0F}"/>
    <cellStyle name="40% - Accent2 8 6" xfId="4790" xr:uid="{72546E40-46D8-4823-AC0C-EB4D875AD178}"/>
    <cellStyle name="40% - Accent2 8 6 2" xfId="7846" xr:uid="{AFB27D4B-0207-47CC-96FE-152E49B670B1}"/>
    <cellStyle name="40% - Accent2 8 6 2 2" xfId="19284" xr:uid="{EC51A23C-F25F-4B33-A823-3BF0260FC507}"/>
    <cellStyle name="40% - Accent2 8 6 2 3" xfId="30133" xr:uid="{D61D4A84-EBCE-4364-B689-419219D37197}"/>
    <cellStyle name="40% - Accent2 8 6 2 4" xfId="45407" xr:uid="{DE353C7B-E1E6-45C1-9EE7-4A5917C696D8}"/>
    <cellStyle name="40% - Accent2 8 6 3" xfId="16228" xr:uid="{E6E45998-C7DE-4C30-953E-45B0594DCB81}"/>
    <cellStyle name="40% - Accent2 8 6 4" xfId="27077" xr:uid="{0770CA2B-F99E-465F-BFCF-F82C011BC89A}"/>
    <cellStyle name="40% - Accent2 8 6 5" xfId="42351" xr:uid="{4D6B77BE-54DC-46F7-B0F7-F7C2CFD9F0B2}"/>
    <cellStyle name="40% - Accent2 8 7" xfId="5157" xr:uid="{8D44D20B-F0D3-461C-A343-010E855FDAE7}"/>
    <cellStyle name="40% - Accent2 8 7 2" xfId="16595" xr:uid="{065A6A51-B702-44C6-8E93-45861892880D}"/>
    <cellStyle name="40% - Accent2 8 7 3" xfId="27444" xr:uid="{884D92D8-A471-4457-B451-39CAAD375AE7}"/>
    <cellStyle name="40% - Accent2 8 7 4" xfId="42718" xr:uid="{C0495DF6-C850-432D-8156-6C83C974CE11}"/>
    <cellStyle name="40% - Accent2 8 8" xfId="8771" xr:uid="{20937897-90CD-4BE7-BE6D-E1A9C2A5A7FA}"/>
    <cellStyle name="40% - Accent2 8 8 2" xfId="19915" xr:uid="{7E8C2808-6D66-4596-B734-527906282CFE}"/>
    <cellStyle name="40% - Accent2 8 9" xfId="13539" xr:uid="{4B7AB92E-1935-48A6-8869-815EF2AF3DF3}"/>
    <cellStyle name="40% - Accent2 9" xfId="353" xr:uid="{583CA30C-E4EC-4F73-8C68-CA559A5F31D3}"/>
    <cellStyle name="40% - Accent2 9 10" xfId="30581" xr:uid="{F2B91CE9-2A56-453F-A907-B72B70F18854}"/>
    <cellStyle name="40% - Accent2 9 11" xfId="39663" xr:uid="{AB927308-78F1-4D54-AFD4-2A6C022ACD43}"/>
    <cellStyle name="40% - Accent2 9 2" xfId="2412" xr:uid="{A9559211-F087-48A9-A9CD-1EB6E9BBD82D}"/>
    <cellStyle name="40% - Accent2 9 2 2" xfId="3393" xr:uid="{3449BD6C-F6BC-41CE-958F-AF30CDFAA423}"/>
    <cellStyle name="40% - Accent2 9 2 2 2" xfId="6631" xr:uid="{8B8B4258-F54F-4AE9-998C-2656AEC20E35}"/>
    <cellStyle name="40% - Accent2 9 2 2 2 2" xfId="9940" xr:uid="{A21A3439-9AD8-43EC-9903-99EDB3E9255D}"/>
    <cellStyle name="40% - Accent2 9 2 2 2 2 2" xfId="21082" xr:uid="{48F460FD-02E6-4731-8D6F-25F41102FDF4}"/>
    <cellStyle name="40% - Accent2 9 2 2 2 2 3" xfId="38617" xr:uid="{19C491D2-58CE-4B79-B3E2-65DFA8AD5305}"/>
    <cellStyle name="40% - Accent2 9 2 2 2 3" xfId="18069" xr:uid="{360AC724-77FE-4F7F-B1BA-1255297B42BA}"/>
    <cellStyle name="40% - Accent2 9 2 2 2 4" xfId="28918" xr:uid="{1BD15508-FBDA-4A70-A64E-9B4B9A94011C}"/>
    <cellStyle name="40% - Accent2 9 2 2 2 5" xfId="34650" xr:uid="{B96855A1-CA70-4E09-9357-2374967BA7A4}"/>
    <cellStyle name="40% - Accent2 9 2 2 2 6" xfId="44192" xr:uid="{186B9BE6-B304-4AFB-B77F-FCBBBCFA7D6C}"/>
    <cellStyle name="40% - Accent2 9 2 2 3" xfId="9941" xr:uid="{129D0D7A-6AE9-4303-BBCB-999D6E701FEC}"/>
    <cellStyle name="40% - Accent2 9 2 2 3 2" xfId="21083" xr:uid="{39C9B25D-AA09-4BA8-8056-6EC6D6E400CD}"/>
    <cellStyle name="40% - Accent2 9 2 2 3 3" xfId="36636" xr:uid="{15E26361-D13C-47BC-88D2-677A5B320DA9}"/>
    <cellStyle name="40% - Accent2 9 2 2 4" xfId="15013" xr:uid="{145468E6-FC0C-4D95-BE4A-CA49BEC19C74}"/>
    <cellStyle name="40% - Accent2 9 2 2 5" xfId="25862" xr:uid="{9C2B6A6A-0AD9-489D-BF3A-6BFA25FD9283}"/>
    <cellStyle name="40% - Accent2 9 2 2 6" xfId="32012" xr:uid="{A2BB025D-FB64-47CB-8194-9BC69F7DF84D}"/>
    <cellStyle name="40% - Accent2 9 2 2 7" xfId="41136" xr:uid="{70816916-4C4E-4BCB-82A3-707D8546DB9F}"/>
    <cellStyle name="40% - Accent2 9 2 3" xfId="5651" xr:uid="{75E70D08-7DE7-4C1F-872D-1E0A20248A11}"/>
    <cellStyle name="40% - Accent2 9 2 3 2" xfId="9942" xr:uid="{BA827193-1A13-4C46-9ADC-4081B8F96697}"/>
    <cellStyle name="40% - Accent2 9 2 3 2 2" xfId="21084" xr:uid="{5AEC6F40-BDCF-484C-86FF-0C698D96BBE1}"/>
    <cellStyle name="40% - Accent2 9 2 3 2 3" xfId="38002" xr:uid="{33164F50-86F8-4F90-9C07-9EE44719901A}"/>
    <cellStyle name="40% - Accent2 9 2 3 3" xfId="17089" xr:uid="{3AB863F6-96D9-45C6-8686-E64D9BB03D3E}"/>
    <cellStyle name="40% - Accent2 9 2 3 4" xfId="27938" xr:uid="{E528F1AB-7B66-46BE-9905-69C234A474FD}"/>
    <cellStyle name="40% - Accent2 9 2 3 5" xfId="34047" xr:uid="{BF8CEE22-D461-49B7-8BFF-7402E23967FA}"/>
    <cellStyle name="40% - Accent2 9 2 3 6" xfId="43212" xr:uid="{6538AF23-0D5C-4A23-A4EB-9AC4410F95D6}"/>
    <cellStyle name="40% - Accent2 9 2 4" xfId="9943" xr:uid="{978E0B5D-38F3-4C2C-B0CA-B64F4EE116BF}"/>
    <cellStyle name="40% - Accent2 9 2 4 2" xfId="21085" xr:uid="{033127DF-1681-44C3-B126-BEE1CA3C3B56}"/>
    <cellStyle name="40% - Accent2 9 2 4 3" xfId="36019" xr:uid="{335AA501-F563-4F6F-80CB-6471AA96D619}"/>
    <cellStyle name="40% - Accent2 9 2 5" xfId="14033" xr:uid="{D3F6B863-53FF-4CC6-A22C-D799EC98F9FF}"/>
    <cellStyle name="40% - Accent2 9 2 6" xfId="24882" xr:uid="{09A79663-AA74-44F7-B05A-10146B494B8A}"/>
    <cellStyle name="40% - Accent2 9 2 7" xfId="31032" xr:uid="{105113B6-5903-4BDB-AD04-4075EF6BE3D2}"/>
    <cellStyle name="40% - Accent2 9 2 8" xfId="40156" xr:uid="{61D6C52D-5B7A-4261-8D7D-2489D4FE68BB}"/>
    <cellStyle name="40% - Accent2 9 3" xfId="2900" xr:uid="{96ED226B-0330-4580-A4A9-77419F191131}"/>
    <cellStyle name="40% - Accent2 9 3 2" xfId="6138" xr:uid="{15043ADC-7FF5-4237-AC59-AF850CDBD182}"/>
    <cellStyle name="40% - Accent2 9 3 2 2" xfId="9944" xr:uid="{6F54ECDD-4A1D-439C-B093-AF64DEA53142}"/>
    <cellStyle name="40% - Accent2 9 3 2 2 2" xfId="21086" xr:uid="{43709A8B-F1A7-4125-9AB2-6155D196AE18}"/>
    <cellStyle name="40% - Accent2 9 3 2 2 3" xfId="38618" xr:uid="{43B83C4B-ADB1-40B5-8208-6B8425569229}"/>
    <cellStyle name="40% - Accent2 9 3 2 3" xfId="17576" xr:uid="{AB6F07D8-E74D-4D45-8449-967CB05BADD5}"/>
    <cellStyle name="40% - Accent2 9 3 2 4" xfId="28425" xr:uid="{EE864267-E8B6-4F70-9D82-ABEB220B74C6}"/>
    <cellStyle name="40% - Accent2 9 3 2 5" xfId="34651" xr:uid="{D1FC3C76-6E48-40BF-BB41-91F3D02D2400}"/>
    <cellStyle name="40% - Accent2 9 3 2 6" xfId="43699" xr:uid="{6E991F55-AB43-4320-A552-107C2FE8A275}"/>
    <cellStyle name="40% - Accent2 9 3 3" xfId="9945" xr:uid="{3DDF3710-8EC4-42C1-B864-994AE105D307}"/>
    <cellStyle name="40% - Accent2 9 3 3 2" xfId="21087" xr:uid="{3C52C936-2750-4FE9-A9B6-0151395C1A6A}"/>
    <cellStyle name="40% - Accent2 9 3 3 3" xfId="36637" xr:uid="{4AB977FD-1279-46B9-BFAA-19EC6454C78E}"/>
    <cellStyle name="40% - Accent2 9 3 4" xfId="14520" xr:uid="{EA933BCD-45BC-4459-92F2-151DDD73FA5C}"/>
    <cellStyle name="40% - Accent2 9 3 5" xfId="25369" xr:uid="{3C4CA15B-3862-4C26-9796-FC5871E9C9CE}"/>
    <cellStyle name="40% - Accent2 9 3 6" xfId="31519" xr:uid="{D0C5EED0-E7B1-4D02-9B31-EC03A79B6920}"/>
    <cellStyle name="40% - Accent2 9 3 7" xfId="40643" xr:uid="{21DDC108-93F9-4888-B34E-D17B9647DE2B}"/>
    <cellStyle name="40% - Accent2 9 4" xfId="3881" xr:uid="{348426BC-9F58-4DA7-B893-079556A72E3D}"/>
    <cellStyle name="40% - Accent2 9 4 2" xfId="7120" xr:uid="{AF67223E-72E3-4EDF-957C-8E87DBC25B22}"/>
    <cellStyle name="40% - Accent2 9 4 2 2" xfId="18558" xr:uid="{CFABF977-FCAC-480C-9284-D8996A77E4F4}"/>
    <cellStyle name="40% - Accent2 9 4 2 3" xfId="29407" xr:uid="{731AD726-16A8-42DC-A7D9-A049CA981502}"/>
    <cellStyle name="40% - Accent2 9 4 2 4" xfId="37722" xr:uid="{E7A4EDD9-8FFA-49FB-9711-5A2A083C43CD}"/>
    <cellStyle name="40% - Accent2 9 4 2 5" xfId="44681" xr:uid="{821F0C7F-726A-4BFE-94B1-D807D7D703CD}"/>
    <cellStyle name="40% - Accent2 9 4 3" xfId="15502" xr:uid="{B3A4F9AC-CFBD-4082-A062-77E51B1AF92E}"/>
    <cellStyle name="40% - Accent2 9 4 4" xfId="26351" xr:uid="{C46C1BC7-561B-4D92-81BA-B84A2EFA47FF}"/>
    <cellStyle name="40% - Accent2 9 4 5" xfId="32849" xr:uid="{9A9A1DFA-8FDC-49EF-93E2-616F5C04014C}"/>
    <cellStyle name="40% - Accent2 9 4 6" xfId="41625" xr:uid="{09D9DC70-EC1E-465F-B095-DBEF83C0D705}"/>
    <cellStyle name="40% - Accent2 9 5" xfId="4429" xr:uid="{525E68AC-61B0-4D11-94B1-74A6FF29BE8D}"/>
    <cellStyle name="40% - Accent2 9 5 2" xfId="7485" xr:uid="{50BF9E48-FAE6-49F3-9357-9E70F7E6CB3F}"/>
    <cellStyle name="40% - Accent2 9 5 2 2" xfId="18923" xr:uid="{F3E76CE8-88D6-43DC-BA2F-C3FEF9289BD0}"/>
    <cellStyle name="40% - Accent2 9 5 2 3" xfId="29772" xr:uid="{96554F0C-6598-4EDD-B3B2-50BB0CA5B2E1}"/>
    <cellStyle name="40% - Accent2 9 5 2 4" xfId="45046" xr:uid="{94A80082-28CB-4320-851C-BB955E31FB9C}"/>
    <cellStyle name="40% - Accent2 9 5 3" xfId="15867" xr:uid="{1EAEAED3-E74B-40E6-BBB8-7745981B2CB0}"/>
    <cellStyle name="40% - Accent2 9 5 4" xfId="26716" xr:uid="{82FEC076-C804-491C-A97C-9E72F300A10C}"/>
    <cellStyle name="40% - Accent2 9 5 5" xfId="35740" xr:uid="{3236AC06-E0EB-47AD-9463-DEBAAE4DA6ED}"/>
    <cellStyle name="40% - Accent2 9 5 6" xfId="41990" xr:uid="{D7004AAC-7426-4ECD-AD95-F61EBDA2875B}"/>
    <cellStyle name="40% - Accent2 9 6" xfId="4791" xr:uid="{7638C172-0793-4A7C-B963-F1C577B4EC89}"/>
    <cellStyle name="40% - Accent2 9 6 2" xfId="7847" xr:uid="{ED83DC94-E6C5-4667-A9B1-C43220324084}"/>
    <cellStyle name="40% - Accent2 9 6 2 2" xfId="19285" xr:uid="{A7EFAAB5-D48B-4C1B-862B-F57FC468058A}"/>
    <cellStyle name="40% - Accent2 9 6 2 3" xfId="30134" xr:uid="{68565C42-993A-4380-8109-738433E45CFB}"/>
    <cellStyle name="40% - Accent2 9 6 2 4" xfId="45408" xr:uid="{9D62A9FE-044D-46F0-8C61-DED32648EF30}"/>
    <cellStyle name="40% - Accent2 9 6 3" xfId="16229" xr:uid="{6369C33A-EF9A-4CBD-BBA6-286F57EA40C8}"/>
    <cellStyle name="40% - Accent2 9 6 4" xfId="27078" xr:uid="{498450B0-66FB-4C97-B7FA-783094FD2159}"/>
    <cellStyle name="40% - Accent2 9 6 5" xfId="42352" xr:uid="{EB1EDF40-D1B1-44AB-99FF-5EAB8831B512}"/>
    <cellStyle name="40% - Accent2 9 7" xfId="5158" xr:uid="{2B8A8BDC-83B3-45D5-ABB2-E0FC0BD775DB}"/>
    <cellStyle name="40% - Accent2 9 7 2" xfId="16596" xr:uid="{33D87442-FFE9-4801-9172-FE7A5E85110E}"/>
    <cellStyle name="40% - Accent2 9 7 3" xfId="27445" xr:uid="{CBFB9832-CFAB-4425-B296-99EA68798850}"/>
    <cellStyle name="40% - Accent2 9 7 4" xfId="42719" xr:uid="{7C96571E-CA02-4168-A49B-5EC7F68E44B8}"/>
    <cellStyle name="40% - Accent2 9 8" xfId="13540" xr:uid="{84928893-4795-4EFD-AEB9-551CAA9F7454}"/>
    <cellStyle name="40% - Accent2 9 9" xfId="24389" xr:uid="{8BB1ED8B-071F-4C2A-A7B9-7FBBE08114E5}"/>
    <cellStyle name="40% - Accent3" xfId="27" builtinId="39" customBuiltin="1"/>
    <cellStyle name="40% - Accent3 10" xfId="354" xr:uid="{B968AA2A-85BC-4431-A469-32BC8138C4FD}"/>
    <cellStyle name="40% - Accent3 10 10" xfId="30582" xr:uid="{67748DDD-B4B0-4B34-89FA-19D77B9E0796}"/>
    <cellStyle name="40% - Accent3 10 11" xfId="39664" xr:uid="{6FEDDF2A-769F-485D-8CF2-94B3979C91CE}"/>
    <cellStyle name="40% - Accent3 10 2" xfId="2413" xr:uid="{B4F0F1BD-8B0C-4519-84A2-A82338E29EF9}"/>
    <cellStyle name="40% - Accent3 10 2 2" xfId="3394" xr:uid="{F1006F88-9055-4FE8-9D7D-EE20377D5E64}"/>
    <cellStyle name="40% - Accent3 10 2 2 2" xfId="6632" xr:uid="{51EB6C13-7E94-408E-801D-ED916FC8FD30}"/>
    <cellStyle name="40% - Accent3 10 2 2 2 2" xfId="9946" xr:uid="{B74C1D26-506E-4BF5-BE58-38A0F51823E3}"/>
    <cellStyle name="40% - Accent3 10 2 2 2 2 2" xfId="21088" xr:uid="{567B7A64-77D5-419D-AB8D-E7A7F20AFCE4}"/>
    <cellStyle name="40% - Accent3 10 2 2 2 2 3" xfId="38619" xr:uid="{7A4AF640-F9A6-4431-B717-6586C63B367F}"/>
    <cellStyle name="40% - Accent3 10 2 2 2 3" xfId="9947" xr:uid="{B2BEA964-4906-47EC-8A0C-C4C34EEE6EFA}"/>
    <cellStyle name="40% - Accent3 10 2 2 2 3 2" xfId="21089" xr:uid="{D99C7FCE-86E3-4FEC-B088-31C0CBF30D75}"/>
    <cellStyle name="40% - Accent3 10 2 2 2 3 3" xfId="34652" xr:uid="{951591FB-04DA-4712-B94B-AF86AE1A71A3}"/>
    <cellStyle name="40% - Accent3 10 2 2 2 4" xfId="18070" xr:uid="{7D7F71C4-7B19-44FD-934E-E93D7B2FC1CA}"/>
    <cellStyle name="40% - Accent3 10 2 2 2 5" xfId="28919" xr:uid="{EA89596B-ECFE-4357-BFDD-BF6ED543D860}"/>
    <cellStyle name="40% - Accent3 10 2 2 2 6" xfId="32852" xr:uid="{E03EBBD2-5FEA-4E33-87EF-DCC491394429}"/>
    <cellStyle name="40% - Accent3 10 2 2 2 7" xfId="44193" xr:uid="{4EFD7F1A-93D5-463B-9A64-934C3350AD3B}"/>
    <cellStyle name="40% - Accent3 10 2 2 3" xfId="9948" xr:uid="{B6E9931B-E198-4E01-B0ED-E5E29A00F894}"/>
    <cellStyle name="40% - Accent3 10 2 2 3 2" xfId="21090" xr:uid="{28838EBD-874F-487F-B65B-F6F8AD091BEB}"/>
    <cellStyle name="40% - Accent3 10 2 2 3 3" xfId="36638" xr:uid="{DE833903-8C31-430C-830E-4EA6A041FFF3}"/>
    <cellStyle name="40% - Accent3 10 2 2 4" xfId="15014" xr:uid="{6CA27971-DAEF-4456-B364-C9B03F56A655}"/>
    <cellStyle name="40% - Accent3 10 2 2 5" xfId="25863" xr:uid="{4A455CAE-0DF1-4166-99A1-A31953A25ACE}"/>
    <cellStyle name="40% - Accent3 10 2 2 6" xfId="32013" xr:uid="{AFAE05ED-FCD0-4FFB-9EA1-3B876CD57A17}"/>
    <cellStyle name="40% - Accent3 10 2 2 7" xfId="41137" xr:uid="{6D860818-948E-49E2-8ED4-CECF22A55091}"/>
    <cellStyle name="40% - Accent3 10 2 3" xfId="5652" xr:uid="{1743394D-BDAC-421A-9F80-8D306102C085}"/>
    <cellStyle name="40% - Accent3 10 2 3 2" xfId="9949" xr:uid="{5B32BA5E-09D0-4648-B2AA-D61C68970534}"/>
    <cellStyle name="40% - Accent3 10 2 3 2 2" xfId="21091" xr:uid="{5F84C7D2-395D-4345-8D7A-86180A6724D7}"/>
    <cellStyle name="40% - Accent3 10 2 3 2 3" xfId="38003" xr:uid="{90716E34-8363-49BA-B6B1-7353873B5A43}"/>
    <cellStyle name="40% - Accent3 10 2 3 3" xfId="9950" xr:uid="{FC0A6C0C-1A1A-4B8B-8CCE-F514EA6C5141}"/>
    <cellStyle name="40% - Accent3 10 2 3 3 2" xfId="21092" xr:uid="{6584F0BE-1420-4B17-B743-2AC3FD5ADE35}"/>
    <cellStyle name="40% - Accent3 10 2 3 3 3" xfId="34048" xr:uid="{F574EC9F-5C16-4751-A772-9CE099EB7B7D}"/>
    <cellStyle name="40% - Accent3 10 2 3 4" xfId="17090" xr:uid="{259D1B45-E32A-4A90-A17E-E61623BEB1D7}"/>
    <cellStyle name="40% - Accent3 10 2 3 5" xfId="27939" xr:uid="{ECCD4B5B-5ECC-4841-BFBA-84BFEE628E75}"/>
    <cellStyle name="40% - Accent3 10 2 3 6" xfId="32851" xr:uid="{BF96A129-CD60-4FC3-9858-DB6B0C702EDD}"/>
    <cellStyle name="40% - Accent3 10 2 3 7" xfId="43213" xr:uid="{398450FC-E8EA-4100-9CCE-41AE18F362E2}"/>
    <cellStyle name="40% - Accent3 10 2 4" xfId="9951" xr:uid="{C455BE3A-3CBB-4848-8F70-D42C0D375100}"/>
    <cellStyle name="40% - Accent3 10 2 4 2" xfId="21093" xr:uid="{DA53BC16-A2D3-4F87-AE34-1CF00394311F}"/>
    <cellStyle name="40% - Accent3 10 2 4 3" xfId="36020" xr:uid="{0671D446-D4E9-446D-BA7A-8783300F0D95}"/>
    <cellStyle name="40% - Accent3 10 2 5" xfId="14034" xr:uid="{317641ED-46D5-412A-9062-181254CEF3D3}"/>
    <cellStyle name="40% - Accent3 10 2 6" xfId="24883" xr:uid="{4887577D-A43E-4609-8DFA-910B6F344F48}"/>
    <cellStyle name="40% - Accent3 10 2 7" xfId="31033" xr:uid="{A708C5C1-3B63-404E-B538-176B874A6105}"/>
    <cellStyle name="40% - Accent3 10 2 8" xfId="40157" xr:uid="{95BA8AA3-2C79-4AC3-8FF0-7F4444D8710E}"/>
    <cellStyle name="40% - Accent3 10 3" xfId="2901" xr:uid="{4B712DA3-BF46-4741-AE58-A1FAECDEEE29}"/>
    <cellStyle name="40% - Accent3 10 3 2" xfId="6139" xr:uid="{4606692A-56B6-48E4-B8E5-56DFF8EF6729}"/>
    <cellStyle name="40% - Accent3 10 3 2 2" xfId="9952" xr:uid="{0529DF87-6CE2-4F4B-AF88-C8EB081E3726}"/>
    <cellStyle name="40% - Accent3 10 3 2 2 2" xfId="21094" xr:uid="{EF9AF9AC-CE64-47B4-83C8-9CA96AA8999A}"/>
    <cellStyle name="40% - Accent3 10 3 2 2 3" xfId="38620" xr:uid="{7B531A8B-83AC-4FDC-B19C-4B222B5C96D1}"/>
    <cellStyle name="40% - Accent3 10 3 2 3" xfId="9953" xr:uid="{82DF3F08-F3FC-44AB-AA0A-97088BA321FA}"/>
    <cellStyle name="40% - Accent3 10 3 2 3 2" xfId="21095" xr:uid="{1DDBC166-EA61-411A-8CFB-B07CDC5C9AE9}"/>
    <cellStyle name="40% - Accent3 10 3 2 3 3" xfId="34653" xr:uid="{14003A7D-BEA7-4A25-988A-7A26116AB8DA}"/>
    <cellStyle name="40% - Accent3 10 3 2 4" xfId="17577" xr:uid="{4BD7D7AA-603C-4978-ACD4-302001FFAC0C}"/>
    <cellStyle name="40% - Accent3 10 3 2 5" xfId="28426" xr:uid="{4CEBEC83-1E73-46E4-8B92-613CBC1DD853}"/>
    <cellStyle name="40% - Accent3 10 3 2 6" xfId="32853" xr:uid="{EE9D5EA8-721E-443C-BCB6-6BA669891F5D}"/>
    <cellStyle name="40% - Accent3 10 3 2 7" xfId="43700" xr:uid="{6A85620A-0941-4A92-9F9F-73449AA8C9A7}"/>
    <cellStyle name="40% - Accent3 10 3 3" xfId="9954" xr:uid="{019489B7-440D-419E-AB3A-FAB95FB41187}"/>
    <cellStyle name="40% - Accent3 10 3 3 2" xfId="21096" xr:uid="{22D63E82-FF97-4A45-8CD8-EF1B07D30F46}"/>
    <cellStyle name="40% - Accent3 10 3 3 3" xfId="36639" xr:uid="{8A16F4F6-93A4-4977-B2EF-A2C1755AB71D}"/>
    <cellStyle name="40% - Accent3 10 3 4" xfId="14521" xr:uid="{6D262B91-43F7-46C4-ADFD-0797A3197E6E}"/>
    <cellStyle name="40% - Accent3 10 3 5" xfId="25370" xr:uid="{69212A18-03C5-4A51-A675-C564B594A930}"/>
    <cellStyle name="40% - Accent3 10 3 6" xfId="31520" xr:uid="{B7422BDF-76B7-4160-8849-64C464B62CFA}"/>
    <cellStyle name="40% - Accent3 10 3 7" xfId="40644" xr:uid="{380424BC-1B30-4C80-BCA1-EAEBB4C97560}"/>
    <cellStyle name="40% - Accent3 10 4" xfId="3882" xr:uid="{DFBDEB90-9C66-4254-9482-A9FFD7837B81}"/>
    <cellStyle name="40% - Accent3 10 4 2" xfId="7121" xr:uid="{42EC38BC-DA86-4A05-91EF-BC389FC8D555}"/>
    <cellStyle name="40% - Accent3 10 4 2 2" xfId="18559" xr:uid="{4B87B8C1-2AB0-46D5-A4A8-0E784A725CF2}"/>
    <cellStyle name="40% - Accent3 10 4 2 3" xfId="29408" xr:uid="{9EFF8650-E2C1-4B9C-90F7-F2B23ADECE1A}"/>
    <cellStyle name="40% - Accent3 10 4 2 4" xfId="37723" xr:uid="{051CF4D2-2D16-44BB-91CD-18C3586456A3}"/>
    <cellStyle name="40% - Accent3 10 4 2 5" xfId="44682" xr:uid="{F491AC60-4021-4584-864F-338CD2E9D073}"/>
    <cellStyle name="40% - Accent3 10 4 3" xfId="9955" xr:uid="{17CA5E68-7FB2-45FA-A795-BB4D1428DFC1}"/>
    <cellStyle name="40% - Accent3 10 4 3 2" xfId="21097" xr:uid="{B33417EB-365F-444F-B7E2-BCD9554202F0}"/>
    <cellStyle name="40% - Accent3 10 4 3 3" xfId="33879" xr:uid="{B9DFED90-4B94-47B0-B20D-F2CC400AA3BA}"/>
    <cellStyle name="40% - Accent3 10 4 4" xfId="15503" xr:uid="{5BB5D72E-79E0-4006-852C-F8551A0D77AE}"/>
    <cellStyle name="40% - Accent3 10 4 5" xfId="26352" xr:uid="{9D9E6134-0E8D-42CF-A4BA-2FCB24BC7F78}"/>
    <cellStyle name="40% - Accent3 10 4 6" xfId="32854" xr:uid="{BFEDD2A3-960D-492D-B4A9-BB5776FA4103}"/>
    <cellStyle name="40% - Accent3 10 4 7" xfId="41626" xr:uid="{0A15E26E-8FAB-4D65-B723-76E55714F19C}"/>
    <cellStyle name="40% - Accent3 10 5" xfId="4430" xr:uid="{B9692AE9-766E-488E-9FB6-64F390F82A52}"/>
    <cellStyle name="40% - Accent3 10 5 2" xfId="7486" xr:uid="{6B92A1C6-D6B3-4566-8D82-C8D6F2A09382}"/>
    <cellStyle name="40% - Accent3 10 5 2 2" xfId="18924" xr:uid="{14C3A2E4-C91B-4906-9288-F9493749146F}"/>
    <cellStyle name="40% - Accent3 10 5 2 3" xfId="29773" xr:uid="{CAC57E78-89BE-4AE2-BE72-8DE9B930E8E5}"/>
    <cellStyle name="40% - Accent3 10 5 2 4" xfId="35741" xr:uid="{60980DE2-B383-4B95-B6AD-22AA347398AD}"/>
    <cellStyle name="40% - Accent3 10 5 2 5" xfId="45047" xr:uid="{F62B57F1-8D01-44B7-B67D-28A706C092F5}"/>
    <cellStyle name="40% - Accent3 10 5 3" xfId="15868" xr:uid="{32F5D768-BD71-49E8-8E29-E25672C65E41}"/>
    <cellStyle name="40% - Accent3 10 5 4" xfId="26717" xr:uid="{68ADAD7D-25C0-4B47-A27A-D031E104913A}"/>
    <cellStyle name="40% - Accent3 10 5 5" xfId="32850" xr:uid="{53A8DB2B-E896-43E7-B660-4439983915AA}"/>
    <cellStyle name="40% - Accent3 10 5 6" xfId="41991" xr:uid="{75B4F101-822A-4557-950D-9A45799CF9D6}"/>
    <cellStyle name="40% - Accent3 10 6" xfId="4792" xr:uid="{3A30A30B-852D-4D0B-A626-ACE91B377817}"/>
    <cellStyle name="40% - Accent3 10 6 2" xfId="7848" xr:uid="{02402470-5E9B-4E0B-8D81-130AC05F2E4B}"/>
    <cellStyle name="40% - Accent3 10 6 2 2" xfId="19286" xr:uid="{4E1D9461-27F1-4045-A657-8EAD2B0366FE}"/>
    <cellStyle name="40% - Accent3 10 6 2 3" xfId="30135" xr:uid="{E110B95E-FB42-468A-AB1E-7D82706EE6C9}"/>
    <cellStyle name="40% - Accent3 10 6 2 4" xfId="45409" xr:uid="{89C98CD0-4EC6-4765-AF53-2604C3EF2036}"/>
    <cellStyle name="40% - Accent3 10 6 3" xfId="16230" xr:uid="{70525309-0B5E-4773-BCF1-59F4C9138C66}"/>
    <cellStyle name="40% - Accent3 10 6 4" xfId="27079" xr:uid="{9DC1C4A1-8396-4E4B-8138-54721D567556}"/>
    <cellStyle name="40% - Accent3 10 6 5" xfId="42353" xr:uid="{7322EBD8-D848-42E3-9DA6-9694F4DA9987}"/>
    <cellStyle name="40% - Accent3 10 7" xfId="5159" xr:uid="{DEFC4605-E0D1-4C13-9B14-6F44F4F76EB5}"/>
    <cellStyle name="40% - Accent3 10 7 2" xfId="16597" xr:uid="{7029D25F-03C8-4CBE-948D-9D1F90A6E8E0}"/>
    <cellStyle name="40% - Accent3 10 7 3" xfId="27446" xr:uid="{FBB49CBD-FEBB-43C7-875B-2633B956F24A}"/>
    <cellStyle name="40% - Accent3 10 7 4" xfId="42720" xr:uid="{E587F233-C8EB-4AA6-B41E-BABEBD1BD2DB}"/>
    <cellStyle name="40% - Accent3 10 8" xfId="13541" xr:uid="{936D51BF-916A-4F3B-8755-F8E96E75ACD0}"/>
    <cellStyle name="40% - Accent3 10 9" xfId="24390" xr:uid="{043C6682-092A-40AC-9249-D4FD631EC7F1}"/>
    <cellStyle name="40% - Accent3 11" xfId="355" xr:uid="{6752203F-B7EB-43EC-8DA7-029602D38E77}"/>
    <cellStyle name="40% - Accent3 11 10" xfId="30583" xr:uid="{C9B3E174-C80D-4375-8C65-5DC051C50B40}"/>
    <cellStyle name="40% - Accent3 11 11" xfId="39665" xr:uid="{47061635-276B-4685-9057-8364881A7175}"/>
    <cellStyle name="40% - Accent3 11 2" xfId="2414" xr:uid="{EF917F2B-6302-47DB-A50D-0BDE4065445B}"/>
    <cellStyle name="40% - Accent3 11 2 2" xfId="3395" xr:uid="{D27C8039-AF3E-4143-8FE4-1EBE68D93634}"/>
    <cellStyle name="40% - Accent3 11 2 2 2" xfId="6633" xr:uid="{24D73BEA-A8E1-4881-9B5C-371C1A0BC009}"/>
    <cellStyle name="40% - Accent3 11 2 2 2 2" xfId="9956" xr:uid="{B1707856-E4AC-47D4-8ED5-3F361B67D9D2}"/>
    <cellStyle name="40% - Accent3 11 2 2 2 2 2" xfId="21098" xr:uid="{1ED6555E-C726-4488-B96A-8A36516BE48C}"/>
    <cellStyle name="40% - Accent3 11 2 2 2 2 3" xfId="38621" xr:uid="{5D046771-0546-47D3-BA88-E3C748DFFC59}"/>
    <cellStyle name="40% - Accent3 11 2 2 2 3" xfId="9957" xr:uid="{9ED05537-62D4-4949-86D5-2CAEEB70D9F9}"/>
    <cellStyle name="40% - Accent3 11 2 2 2 3 2" xfId="21099" xr:uid="{84EC4B4B-8148-4F58-AD57-F17C630A88C0}"/>
    <cellStyle name="40% - Accent3 11 2 2 2 3 3" xfId="34654" xr:uid="{4A68D4FC-738E-4793-AAEC-B6DC4E7344AF}"/>
    <cellStyle name="40% - Accent3 11 2 2 2 4" xfId="18071" xr:uid="{36A86AF7-8F28-49FE-95E0-92F11C5CFBBD}"/>
    <cellStyle name="40% - Accent3 11 2 2 2 5" xfId="28920" xr:uid="{97AD4DF2-577D-472E-A954-FB15F464AA1B}"/>
    <cellStyle name="40% - Accent3 11 2 2 2 6" xfId="32857" xr:uid="{AD7C8CF4-4BAB-4ED8-914B-952009B58909}"/>
    <cellStyle name="40% - Accent3 11 2 2 2 7" xfId="44194" xr:uid="{1A9CECE7-B992-434E-A94F-1BA1F06343A7}"/>
    <cellStyle name="40% - Accent3 11 2 2 3" xfId="9958" xr:uid="{DAA7EC95-748F-415B-A7CA-49AFBA814D9F}"/>
    <cellStyle name="40% - Accent3 11 2 2 3 2" xfId="21100" xr:uid="{96DB3DFA-2906-4374-8C56-E51D7BF30282}"/>
    <cellStyle name="40% - Accent3 11 2 2 3 3" xfId="36640" xr:uid="{03FC2762-33BB-45DC-947B-642638317B05}"/>
    <cellStyle name="40% - Accent3 11 2 2 4" xfId="15015" xr:uid="{AFE832EC-8B67-428F-BD1A-0FDF34313BDD}"/>
    <cellStyle name="40% - Accent3 11 2 2 5" xfId="25864" xr:uid="{94E3FCC7-D45E-424C-BDD3-8F36BEF73FAC}"/>
    <cellStyle name="40% - Accent3 11 2 2 6" xfId="32014" xr:uid="{69FF6684-2877-4FA2-A84F-BF4BB00E3535}"/>
    <cellStyle name="40% - Accent3 11 2 2 7" xfId="41138" xr:uid="{B7BFAF3A-C33F-4A22-AEB2-CC4E1A215FEE}"/>
    <cellStyle name="40% - Accent3 11 2 3" xfId="5653" xr:uid="{C32E40E1-E5C1-474F-9462-48073A71FEC1}"/>
    <cellStyle name="40% - Accent3 11 2 3 2" xfId="9959" xr:uid="{32642D23-C083-4929-A4F7-8330E8705D21}"/>
    <cellStyle name="40% - Accent3 11 2 3 2 2" xfId="21101" xr:uid="{866F96E8-E490-4295-84B7-7485D5C18C8D}"/>
    <cellStyle name="40% - Accent3 11 2 3 2 3" xfId="38004" xr:uid="{E871AFFD-AC13-4355-812E-B8E9A8611599}"/>
    <cellStyle name="40% - Accent3 11 2 3 3" xfId="9960" xr:uid="{55768F39-1B7D-41EC-A42C-ADDB67A6FE55}"/>
    <cellStyle name="40% - Accent3 11 2 3 3 2" xfId="21102" xr:uid="{1B3B3934-E1AC-401E-8543-87F334CBBB0C}"/>
    <cellStyle name="40% - Accent3 11 2 3 3 3" xfId="34049" xr:uid="{0303614E-FD12-4ED2-958E-4A1A72178D01}"/>
    <cellStyle name="40% - Accent3 11 2 3 4" xfId="17091" xr:uid="{ED450155-AE3A-40FE-9CAC-0FA6FDB2E323}"/>
    <cellStyle name="40% - Accent3 11 2 3 5" xfId="27940" xr:uid="{23C7B6ED-702B-44B1-A49D-1A73B06FB7B4}"/>
    <cellStyle name="40% - Accent3 11 2 3 6" xfId="32856" xr:uid="{80773D40-F3BA-4B2F-8722-C1E581841D0C}"/>
    <cellStyle name="40% - Accent3 11 2 3 7" xfId="43214" xr:uid="{0A54931F-F803-4BFA-8312-5BF964DB3530}"/>
    <cellStyle name="40% - Accent3 11 2 4" xfId="9961" xr:uid="{94019E99-1A1E-4E89-97A3-47C8EF748421}"/>
    <cellStyle name="40% - Accent3 11 2 4 2" xfId="21103" xr:uid="{A69A93DA-E55E-4766-8F08-E827DD32F873}"/>
    <cellStyle name="40% - Accent3 11 2 4 3" xfId="36021" xr:uid="{BA2ED82E-7222-4D86-BCFB-E3883280002F}"/>
    <cellStyle name="40% - Accent3 11 2 5" xfId="14035" xr:uid="{4F1DC4D4-7757-4454-8B18-7899D2343E2A}"/>
    <cellStyle name="40% - Accent3 11 2 6" xfId="24884" xr:uid="{B774B29A-AA71-4A42-89D6-D89206882CF5}"/>
    <cellStyle name="40% - Accent3 11 2 7" xfId="31034" xr:uid="{C8D7A201-5CE4-49C3-B7AE-EC446C5F947B}"/>
    <cellStyle name="40% - Accent3 11 2 8" xfId="40158" xr:uid="{9F771628-E849-497D-8283-854C3DEEBD83}"/>
    <cellStyle name="40% - Accent3 11 3" xfId="2902" xr:uid="{57CB286F-5146-44DF-9C65-5FA31922CF73}"/>
    <cellStyle name="40% - Accent3 11 3 2" xfId="6140" xr:uid="{C4768A08-690F-43A5-A97E-43DC611B42E4}"/>
    <cellStyle name="40% - Accent3 11 3 2 2" xfId="9962" xr:uid="{3AFA4C6D-EB9D-4C6D-9916-61A670585AE9}"/>
    <cellStyle name="40% - Accent3 11 3 2 2 2" xfId="21104" xr:uid="{3413D00F-310F-4079-970B-6E4618828D7E}"/>
    <cellStyle name="40% - Accent3 11 3 2 2 3" xfId="38622" xr:uid="{197B3A0C-41AA-45EB-A155-C12B31639CD6}"/>
    <cellStyle name="40% - Accent3 11 3 2 3" xfId="9963" xr:uid="{2351D698-2AAA-4269-B65D-F81A00E9010D}"/>
    <cellStyle name="40% - Accent3 11 3 2 3 2" xfId="21105" xr:uid="{8F7893B9-4CEB-4966-8BE0-2FC504DE4BC3}"/>
    <cellStyle name="40% - Accent3 11 3 2 3 3" xfId="34655" xr:uid="{12C53C6F-4B62-4E33-A269-989FE19CE107}"/>
    <cellStyle name="40% - Accent3 11 3 2 4" xfId="17578" xr:uid="{769E4A0C-656F-4B5A-A4CB-D7148C4B718D}"/>
    <cellStyle name="40% - Accent3 11 3 2 5" xfId="28427" xr:uid="{7FE8E945-1F14-44B5-86F2-6CC91825FC2D}"/>
    <cellStyle name="40% - Accent3 11 3 2 6" xfId="32858" xr:uid="{0D72874E-CE76-439F-B40D-FC779F3643FD}"/>
    <cellStyle name="40% - Accent3 11 3 2 7" xfId="43701" xr:uid="{850FFCC9-2F85-4B6D-BCB8-D67852FB8758}"/>
    <cellStyle name="40% - Accent3 11 3 3" xfId="9964" xr:uid="{F32DEAF1-3AA6-44E8-B2CE-47056826358A}"/>
    <cellStyle name="40% - Accent3 11 3 3 2" xfId="21106" xr:uid="{18DD36DE-5084-4DB5-8A05-4DF9B072E3A4}"/>
    <cellStyle name="40% - Accent3 11 3 3 3" xfId="36641" xr:uid="{A805CAA6-ADE5-4B9D-879F-C371D3C53ABC}"/>
    <cellStyle name="40% - Accent3 11 3 4" xfId="14522" xr:uid="{5592DD15-EFA8-4EDA-A1E5-EDCC5F4EB259}"/>
    <cellStyle name="40% - Accent3 11 3 5" xfId="25371" xr:uid="{E0E62B64-40F0-4F61-B335-580EAFB7131D}"/>
    <cellStyle name="40% - Accent3 11 3 6" xfId="31521" xr:uid="{89797A51-2613-4729-9A97-6A795B419B93}"/>
    <cellStyle name="40% - Accent3 11 3 7" xfId="40645" xr:uid="{38A3213F-162C-4251-8B41-D45205760A77}"/>
    <cellStyle name="40% - Accent3 11 4" xfId="3883" xr:uid="{554D6C36-2996-4045-8175-5BBF5CC8C122}"/>
    <cellStyle name="40% - Accent3 11 4 2" xfId="7122" xr:uid="{2D4178DC-5275-4494-A99F-FCA8AA2AF341}"/>
    <cellStyle name="40% - Accent3 11 4 2 2" xfId="18560" xr:uid="{97A70A6D-7757-4B52-909D-422203C4B70A}"/>
    <cellStyle name="40% - Accent3 11 4 2 3" xfId="29409" xr:uid="{3241C728-C22E-4941-AF54-4ACE4BE28644}"/>
    <cellStyle name="40% - Accent3 11 4 2 4" xfId="37724" xr:uid="{82B92718-293D-4CEC-9171-4927902EF72A}"/>
    <cellStyle name="40% - Accent3 11 4 2 5" xfId="44683" xr:uid="{E9C92A2A-5005-4DA1-A0F1-E10E58CCC08A}"/>
    <cellStyle name="40% - Accent3 11 4 3" xfId="9965" xr:uid="{137F65F8-CACA-4E60-8D14-3EEAD94E925B}"/>
    <cellStyle name="40% - Accent3 11 4 3 2" xfId="21107" xr:uid="{6A72A4F3-5A38-437D-84E4-D48CE825C895}"/>
    <cellStyle name="40% - Accent3 11 4 3 3" xfId="33880" xr:uid="{4E1CCD9E-D3D7-4915-B07E-99867E4E5ADE}"/>
    <cellStyle name="40% - Accent3 11 4 4" xfId="15504" xr:uid="{56EC8851-6176-436B-9811-DAEB578D1515}"/>
    <cellStyle name="40% - Accent3 11 4 5" xfId="26353" xr:uid="{10D03A16-699A-45D8-AA63-E71F802DAC74}"/>
    <cellStyle name="40% - Accent3 11 4 6" xfId="32859" xr:uid="{5BC516C4-8793-41C8-9552-6ED0C5368678}"/>
    <cellStyle name="40% - Accent3 11 4 7" xfId="41627" xr:uid="{30FD1862-E344-4785-96AF-6FB9FFB10636}"/>
    <cellStyle name="40% - Accent3 11 5" xfId="4431" xr:uid="{F3657559-E670-4512-98BD-B48AADFFA993}"/>
    <cellStyle name="40% - Accent3 11 5 2" xfId="7487" xr:uid="{C3C5F312-7A51-4E16-9858-9F371DA7FF9B}"/>
    <cellStyle name="40% - Accent3 11 5 2 2" xfId="18925" xr:uid="{BD1204D2-D7F0-48CC-BE56-BBD279AC534A}"/>
    <cellStyle name="40% - Accent3 11 5 2 3" xfId="29774" xr:uid="{5868B764-5799-4057-AA00-C131FCDF514A}"/>
    <cellStyle name="40% - Accent3 11 5 2 4" xfId="35742" xr:uid="{AA7F030E-9616-49F1-9ACC-A2992F0298CE}"/>
    <cellStyle name="40% - Accent3 11 5 2 5" xfId="45048" xr:uid="{4BFBC599-86B2-4742-9F2B-FE5BBE592531}"/>
    <cellStyle name="40% - Accent3 11 5 3" xfId="15869" xr:uid="{9C4B34AD-848D-43EE-B569-2900EAAED3A2}"/>
    <cellStyle name="40% - Accent3 11 5 4" xfId="26718" xr:uid="{480135D3-159D-4937-8EC2-F89B18696519}"/>
    <cellStyle name="40% - Accent3 11 5 5" xfId="32855" xr:uid="{7D8DD492-BF21-47FE-B326-31AF845B77AA}"/>
    <cellStyle name="40% - Accent3 11 5 6" xfId="41992" xr:uid="{B134E4B6-45D2-4A2A-A6A6-88354F3AF028}"/>
    <cellStyle name="40% - Accent3 11 6" xfId="4793" xr:uid="{0825381B-5153-461F-AC93-F5DE52482976}"/>
    <cellStyle name="40% - Accent3 11 6 2" xfId="7849" xr:uid="{923D7B83-B97F-4E68-96A5-D0F9C5851EF5}"/>
    <cellStyle name="40% - Accent3 11 6 2 2" xfId="19287" xr:uid="{E4A7EE52-3076-460C-9C37-9E37A97874F6}"/>
    <cellStyle name="40% - Accent3 11 6 2 3" xfId="30136" xr:uid="{7667F82A-C352-421A-8F3C-9439B1D20729}"/>
    <cellStyle name="40% - Accent3 11 6 2 4" xfId="45410" xr:uid="{6D6D85AE-F18D-4F75-9CF7-FD450583C46D}"/>
    <cellStyle name="40% - Accent3 11 6 3" xfId="16231" xr:uid="{69F703BB-72D9-4C82-BEE6-553A27258113}"/>
    <cellStyle name="40% - Accent3 11 6 4" xfId="27080" xr:uid="{4E27C603-5D6D-4144-97D1-94398B9B48B2}"/>
    <cellStyle name="40% - Accent3 11 6 5" xfId="42354" xr:uid="{8D6B0395-B974-465D-AF93-F175340B88FD}"/>
    <cellStyle name="40% - Accent3 11 7" xfId="5160" xr:uid="{3DD6C7FB-2398-4C71-9AE9-EAED30090D4D}"/>
    <cellStyle name="40% - Accent3 11 7 2" xfId="16598" xr:uid="{7BA4AAA9-2CA7-4F7C-A509-21BDAF201FEC}"/>
    <cellStyle name="40% - Accent3 11 7 3" xfId="27447" xr:uid="{5A97346A-73E6-47F7-9E6E-1B77A2DAE681}"/>
    <cellStyle name="40% - Accent3 11 7 4" xfId="42721" xr:uid="{E87A6F2D-5A3C-4DF7-B777-0F7E8B67DAA8}"/>
    <cellStyle name="40% - Accent3 11 8" xfId="13542" xr:uid="{7C9D72B9-5BEF-4221-B92E-3ADB09DF7780}"/>
    <cellStyle name="40% - Accent3 11 9" xfId="24391" xr:uid="{F501D3C7-E350-4C15-96E3-CA90FA830C95}"/>
    <cellStyle name="40% - Accent3 12" xfId="356" xr:uid="{96415A95-608A-4F3B-B830-7FC9D5CB2290}"/>
    <cellStyle name="40% - Accent3 12 10" xfId="30584" xr:uid="{52D8B4DF-B33A-4D58-8CA2-6CA97EDB1C52}"/>
    <cellStyle name="40% - Accent3 12 11" xfId="39666" xr:uid="{99C5E990-696D-4663-88B9-FAE57037CA74}"/>
    <cellStyle name="40% - Accent3 12 2" xfId="2415" xr:uid="{2C340FCD-D859-4C7F-9923-79F0D97C9004}"/>
    <cellStyle name="40% - Accent3 12 2 2" xfId="3396" xr:uid="{273E9860-ECD8-4B44-8590-8EBEF0FF866C}"/>
    <cellStyle name="40% - Accent3 12 2 2 2" xfId="6634" xr:uid="{431B6781-321A-4478-BA01-715AF9F682DF}"/>
    <cellStyle name="40% - Accent3 12 2 2 2 2" xfId="9966" xr:uid="{E4B8AE6D-C51C-42DC-8EC1-B8748615FCF7}"/>
    <cellStyle name="40% - Accent3 12 2 2 2 2 2" xfId="21108" xr:uid="{D6C57B56-2EAA-4FB2-B6B4-EF300D229F50}"/>
    <cellStyle name="40% - Accent3 12 2 2 2 2 3" xfId="38623" xr:uid="{EE30F4D7-FA54-45EF-8FAE-D02DD5C1393C}"/>
    <cellStyle name="40% - Accent3 12 2 2 2 3" xfId="9967" xr:uid="{E32CCF57-15A8-4D4D-B70D-4E9CD1F72DFF}"/>
    <cellStyle name="40% - Accent3 12 2 2 2 3 2" xfId="21109" xr:uid="{F0AA6D22-D7A1-4DD8-8D0B-27B4FB5EFAEC}"/>
    <cellStyle name="40% - Accent3 12 2 2 2 3 3" xfId="34656" xr:uid="{FFD94482-284B-4E10-A8FD-CA3BDDD8681C}"/>
    <cellStyle name="40% - Accent3 12 2 2 2 4" xfId="18072" xr:uid="{82188116-4874-4408-B503-DF0E676A72E5}"/>
    <cellStyle name="40% - Accent3 12 2 2 2 5" xfId="28921" xr:uid="{F9CA549C-1DAE-4C54-AD09-5EE6D5FA109C}"/>
    <cellStyle name="40% - Accent3 12 2 2 2 6" xfId="32862" xr:uid="{79B66F36-1B5E-4E60-9B4C-E4FAD6522AEF}"/>
    <cellStyle name="40% - Accent3 12 2 2 2 7" xfId="44195" xr:uid="{31E8AD6F-FD4C-4251-B855-D2E1EFD74C69}"/>
    <cellStyle name="40% - Accent3 12 2 2 3" xfId="9968" xr:uid="{82ADE108-7A13-49A9-BE50-F2DFA35C8335}"/>
    <cellStyle name="40% - Accent3 12 2 2 3 2" xfId="21110" xr:uid="{EEDC730D-4195-4C19-85BC-032519989EE5}"/>
    <cellStyle name="40% - Accent3 12 2 2 3 3" xfId="36642" xr:uid="{E4151FF3-A1A7-4823-8F91-B9FCA42C4299}"/>
    <cellStyle name="40% - Accent3 12 2 2 4" xfId="15016" xr:uid="{82CAA980-6669-487E-A166-B8EBBBBE70FE}"/>
    <cellStyle name="40% - Accent3 12 2 2 5" xfId="25865" xr:uid="{4F7AF8C4-D0AE-4CC9-AA76-2E02671C1318}"/>
    <cellStyle name="40% - Accent3 12 2 2 6" xfId="32015" xr:uid="{D2B91896-1B8C-4821-A60A-46BEE62DCEB8}"/>
    <cellStyle name="40% - Accent3 12 2 2 7" xfId="41139" xr:uid="{A5A1406D-93BB-468E-8AF6-7C880073D090}"/>
    <cellStyle name="40% - Accent3 12 2 3" xfId="5654" xr:uid="{48B011A5-A751-4691-870C-674B27D590F7}"/>
    <cellStyle name="40% - Accent3 12 2 3 2" xfId="9969" xr:uid="{B9692F3F-5066-4C98-BC94-15BABA2A75AB}"/>
    <cellStyle name="40% - Accent3 12 2 3 2 2" xfId="21111" xr:uid="{DA9E9CCB-8DB2-4DCC-B603-2C1B7060847E}"/>
    <cellStyle name="40% - Accent3 12 2 3 2 3" xfId="38005" xr:uid="{04E196EA-F29A-4F63-BC34-95DE9F8B34DD}"/>
    <cellStyle name="40% - Accent3 12 2 3 3" xfId="9970" xr:uid="{864F97D9-7E7B-4272-98E9-835B62A7A8B2}"/>
    <cellStyle name="40% - Accent3 12 2 3 3 2" xfId="21112" xr:uid="{4212AD10-354B-455F-ACEC-F9CAB9CAD1F7}"/>
    <cellStyle name="40% - Accent3 12 2 3 3 3" xfId="34050" xr:uid="{E49B5C20-C441-462A-8CCF-03F73697C94B}"/>
    <cellStyle name="40% - Accent3 12 2 3 4" xfId="17092" xr:uid="{852CFD36-5BA4-4BFC-B511-DA024AE879A8}"/>
    <cellStyle name="40% - Accent3 12 2 3 5" xfId="27941" xr:uid="{B8C98CCC-8687-4554-8C2F-213468EDA557}"/>
    <cellStyle name="40% - Accent3 12 2 3 6" xfId="32861" xr:uid="{341F88F4-4EF1-4962-B615-62467B86C9C3}"/>
    <cellStyle name="40% - Accent3 12 2 3 7" xfId="43215" xr:uid="{B5D09F92-ADCB-402B-B2AC-8BE122AA633E}"/>
    <cellStyle name="40% - Accent3 12 2 4" xfId="9971" xr:uid="{1F85405C-4A2A-4820-B22A-88926193008C}"/>
    <cellStyle name="40% - Accent3 12 2 4 2" xfId="21113" xr:uid="{AE735DC1-DD1C-4D30-9FA7-552909933E9A}"/>
    <cellStyle name="40% - Accent3 12 2 4 3" xfId="36022" xr:uid="{8A7118D1-91E0-4B29-A795-87B6994F0F44}"/>
    <cellStyle name="40% - Accent3 12 2 5" xfId="14036" xr:uid="{074B58D5-1FAA-49FA-8F0A-D371ABCC5268}"/>
    <cellStyle name="40% - Accent3 12 2 6" xfId="24885" xr:uid="{0B061DE8-3D52-467F-BA1F-A72B68F696E4}"/>
    <cellStyle name="40% - Accent3 12 2 7" xfId="31035" xr:uid="{D1C00ADB-29E0-4A47-99D4-F4044E7DCF88}"/>
    <cellStyle name="40% - Accent3 12 2 8" xfId="40159" xr:uid="{214598E3-1388-4EAB-B2AF-1F4E07176F63}"/>
    <cellStyle name="40% - Accent3 12 3" xfId="2903" xr:uid="{3ACA43AB-2C64-48C0-BB9E-44001BADAA27}"/>
    <cellStyle name="40% - Accent3 12 3 2" xfId="6141" xr:uid="{F15652D0-DB47-4956-9130-6158DAB94CAC}"/>
    <cellStyle name="40% - Accent3 12 3 2 2" xfId="9972" xr:uid="{FF6B619C-6043-4C61-BF1C-A563F90A63DF}"/>
    <cellStyle name="40% - Accent3 12 3 2 2 2" xfId="21114" xr:uid="{FF8DF95C-63FA-4406-8620-CFC9BBFF2F2C}"/>
    <cellStyle name="40% - Accent3 12 3 2 2 3" xfId="38624" xr:uid="{A1E0F05C-DB8D-410F-9802-3C746CA5463F}"/>
    <cellStyle name="40% - Accent3 12 3 2 3" xfId="9973" xr:uid="{9F1FB84D-B0B4-406C-8241-6EC906D4CDC5}"/>
    <cellStyle name="40% - Accent3 12 3 2 3 2" xfId="21115" xr:uid="{658EDA8D-40D6-45F0-9A81-9FC97FA6BEFF}"/>
    <cellStyle name="40% - Accent3 12 3 2 3 3" xfId="34657" xr:uid="{60F7D990-66BF-4227-89CE-051918BD5E28}"/>
    <cellStyle name="40% - Accent3 12 3 2 4" xfId="17579" xr:uid="{8AF5A14B-307F-4A83-A6AD-17227B1FC80F}"/>
    <cellStyle name="40% - Accent3 12 3 2 5" xfId="28428" xr:uid="{72DF725D-BE50-4D0A-9A3B-21A09F48E928}"/>
    <cellStyle name="40% - Accent3 12 3 2 6" xfId="32863" xr:uid="{72E8CA5C-3A1A-4685-8B94-ACCA21D0E637}"/>
    <cellStyle name="40% - Accent3 12 3 2 7" xfId="43702" xr:uid="{68CD902A-9F99-42BE-98F2-18EE6FE81229}"/>
    <cellStyle name="40% - Accent3 12 3 3" xfId="9974" xr:uid="{57B533DD-B477-4E03-9B5F-4FFBB409724A}"/>
    <cellStyle name="40% - Accent3 12 3 3 2" xfId="21116" xr:uid="{CC545A60-E991-4524-ABC9-249574EB76BE}"/>
    <cellStyle name="40% - Accent3 12 3 3 3" xfId="36643" xr:uid="{A2836F69-73F0-45ED-A806-731EF4EF6A81}"/>
    <cellStyle name="40% - Accent3 12 3 4" xfId="14523" xr:uid="{A7172A02-5162-4D26-9732-55A0FD36EE80}"/>
    <cellStyle name="40% - Accent3 12 3 5" xfId="25372" xr:uid="{F3CED67D-D220-4187-849A-4F7FB1517E19}"/>
    <cellStyle name="40% - Accent3 12 3 6" xfId="31522" xr:uid="{C5F033EF-4E73-4B24-8B98-FE6DF8A2C83F}"/>
    <cellStyle name="40% - Accent3 12 3 7" xfId="40646" xr:uid="{27460DDC-DA41-4E2B-9450-B10B085EF0DE}"/>
    <cellStyle name="40% - Accent3 12 4" xfId="3884" xr:uid="{DEA03D76-07A4-4201-A9BF-E0A2CFC41D70}"/>
    <cellStyle name="40% - Accent3 12 4 2" xfId="7123" xr:uid="{50FF5DE3-2F50-4668-B46B-AB48D04558FF}"/>
    <cellStyle name="40% - Accent3 12 4 2 2" xfId="18561" xr:uid="{0C884BEA-15F1-4CE1-A512-FE3F1A2F5A16}"/>
    <cellStyle name="40% - Accent3 12 4 2 3" xfId="29410" xr:uid="{DB576EAD-8E19-411D-BB59-A7F5C25A6F37}"/>
    <cellStyle name="40% - Accent3 12 4 2 4" xfId="37725" xr:uid="{5A142FCD-4742-4BEE-BF8C-3F1BE74A5689}"/>
    <cellStyle name="40% - Accent3 12 4 2 5" xfId="44684" xr:uid="{14812385-87A6-4F65-8774-B6840EBD9D55}"/>
    <cellStyle name="40% - Accent3 12 4 3" xfId="9975" xr:uid="{820362ED-D035-4924-B49B-F049A71F0591}"/>
    <cellStyle name="40% - Accent3 12 4 3 2" xfId="21117" xr:uid="{0CF0515D-20AD-4747-9C9F-D46FBD2228CF}"/>
    <cellStyle name="40% - Accent3 12 4 3 3" xfId="33881" xr:uid="{CCE89747-B6B3-4438-8125-E1DE954306BE}"/>
    <cellStyle name="40% - Accent3 12 4 4" xfId="15505" xr:uid="{D923D0C2-6203-4C7E-A249-5480D51C8941}"/>
    <cellStyle name="40% - Accent3 12 4 5" xfId="26354" xr:uid="{BD2D010B-6E73-45E4-94C3-DEB881530B77}"/>
    <cellStyle name="40% - Accent3 12 4 6" xfId="32864" xr:uid="{C3D66FF2-16BD-4498-B92E-052165A31A19}"/>
    <cellStyle name="40% - Accent3 12 4 7" xfId="41628" xr:uid="{2A1CEB2C-B5BB-4E82-ACB8-CDAA0D3E732C}"/>
    <cellStyle name="40% - Accent3 12 5" xfId="4432" xr:uid="{F1AD0C13-7231-48ED-8134-F4FBBF5D8D31}"/>
    <cellStyle name="40% - Accent3 12 5 2" xfId="7488" xr:uid="{7121FE00-F922-488A-8DF5-F3D05A85142B}"/>
    <cellStyle name="40% - Accent3 12 5 2 2" xfId="18926" xr:uid="{71D4A075-37C9-44ED-A697-140ADC12C611}"/>
    <cellStyle name="40% - Accent3 12 5 2 3" xfId="29775" xr:uid="{BFE3E46D-D530-4D43-BA24-B9867398CCBC}"/>
    <cellStyle name="40% - Accent3 12 5 2 4" xfId="35743" xr:uid="{B45CB64C-075A-496C-9E3C-CADC9656953D}"/>
    <cellStyle name="40% - Accent3 12 5 2 5" xfId="45049" xr:uid="{57144194-666E-40DE-A611-D5C9C56C3604}"/>
    <cellStyle name="40% - Accent3 12 5 3" xfId="15870" xr:uid="{F1D20B56-AC9C-4A50-9B91-D78FC3D6C70C}"/>
    <cellStyle name="40% - Accent3 12 5 4" xfId="26719" xr:uid="{9A85239E-A720-4DDE-9318-F70528599861}"/>
    <cellStyle name="40% - Accent3 12 5 5" xfId="32860" xr:uid="{990DAC59-1EEC-459F-8DB8-8CCD5FC9D109}"/>
    <cellStyle name="40% - Accent3 12 5 6" xfId="41993" xr:uid="{64F151F4-04FF-4B41-BC7E-E344B5CABE14}"/>
    <cellStyle name="40% - Accent3 12 6" xfId="4794" xr:uid="{DE72DEAF-2A24-4D19-8789-09A6C5352CD4}"/>
    <cellStyle name="40% - Accent3 12 6 2" xfId="7850" xr:uid="{7CB8096A-381C-4408-A7A2-D84689B2E8C5}"/>
    <cellStyle name="40% - Accent3 12 6 2 2" xfId="19288" xr:uid="{7602CE4F-91D8-4A1D-A78E-D66B1BD26A34}"/>
    <cellStyle name="40% - Accent3 12 6 2 3" xfId="30137" xr:uid="{91D40615-3C89-4570-86DE-3B332B9D1F00}"/>
    <cellStyle name="40% - Accent3 12 6 2 4" xfId="45411" xr:uid="{22C8839C-3B93-4C12-8D4E-21981A46E0BC}"/>
    <cellStyle name="40% - Accent3 12 6 3" xfId="16232" xr:uid="{1E5C45E4-CE8D-462A-835A-7F269EB98DD8}"/>
    <cellStyle name="40% - Accent3 12 6 4" xfId="27081" xr:uid="{AEDA2F19-F739-41A6-967A-7300BE35563A}"/>
    <cellStyle name="40% - Accent3 12 6 5" xfId="42355" xr:uid="{1F4A34E8-3A15-4E41-B725-D9A1EB580D4F}"/>
    <cellStyle name="40% - Accent3 12 7" xfId="5161" xr:uid="{B2E6FD39-2551-43B8-ADED-B2B1634B8767}"/>
    <cellStyle name="40% - Accent3 12 7 2" xfId="16599" xr:uid="{4DEDA515-9BDA-44DD-A1A4-1A39BEDEDA8E}"/>
    <cellStyle name="40% - Accent3 12 7 3" xfId="27448" xr:uid="{4158F861-4DC4-4660-9B6B-EDB8CC929832}"/>
    <cellStyle name="40% - Accent3 12 7 4" xfId="42722" xr:uid="{EE5FA402-108C-47D9-BD1A-09ACF696B04C}"/>
    <cellStyle name="40% - Accent3 12 8" xfId="13543" xr:uid="{3CB27489-D4F4-4586-924E-ABE0FEA085CF}"/>
    <cellStyle name="40% - Accent3 12 9" xfId="24392" xr:uid="{C2EEBC43-29C8-469A-AA7F-FF16A5771F4C}"/>
    <cellStyle name="40% - Accent3 13" xfId="357" xr:uid="{3E512AA1-C80A-4CA2-A437-2D8E95049971}"/>
    <cellStyle name="40% - Accent3 13 10" xfId="30585" xr:uid="{F78EC43A-983D-4258-9CCE-391243FEAA8C}"/>
    <cellStyle name="40% - Accent3 13 11" xfId="39667" xr:uid="{F2B5B4B0-B115-4A78-AF3A-BF57448BBA18}"/>
    <cellStyle name="40% - Accent3 13 2" xfId="2416" xr:uid="{B3CEEE86-5729-4CD1-9D2A-33D5A488CF64}"/>
    <cellStyle name="40% - Accent3 13 2 2" xfId="3397" xr:uid="{A9F5040E-B674-41F7-B5A2-2458D434DA7C}"/>
    <cellStyle name="40% - Accent3 13 2 2 2" xfId="6635" xr:uid="{1C91894A-35DD-4680-8F92-B55728A82B76}"/>
    <cellStyle name="40% - Accent3 13 2 2 2 2" xfId="9976" xr:uid="{5B5BF9DA-80F0-4484-8856-514F9527DB44}"/>
    <cellStyle name="40% - Accent3 13 2 2 2 2 2" xfId="21118" xr:uid="{63511832-C80A-48A9-9429-E2F92F8D7DFB}"/>
    <cellStyle name="40% - Accent3 13 2 2 2 2 3" xfId="38625" xr:uid="{C517395F-EF92-46FD-8652-A49A0DCEAC80}"/>
    <cellStyle name="40% - Accent3 13 2 2 2 3" xfId="9977" xr:uid="{09E9B88F-A6E6-4A83-913D-F56F7BD776E6}"/>
    <cellStyle name="40% - Accent3 13 2 2 2 3 2" xfId="21119" xr:uid="{DA3BF4EC-83D8-43FB-918B-6B4E1254941E}"/>
    <cellStyle name="40% - Accent3 13 2 2 2 3 3" xfId="34658" xr:uid="{8471955C-3A9C-4E98-8DB0-9A66FB244E74}"/>
    <cellStyle name="40% - Accent3 13 2 2 2 4" xfId="18073" xr:uid="{16B826C4-88A1-4003-82EE-77CC1A296DF7}"/>
    <cellStyle name="40% - Accent3 13 2 2 2 5" xfId="28922" xr:uid="{4208EEA4-A846-469A-8704-244F9F7BB043}"/>
    <cellStyle name="40% - Accent3 13 2 2 2 6" xfId="32867" xr:uid="{1A38CD44-8A8F-47C6-945F-B0AAC6C4E8D7}"/>
    <cellStyle name="40% - Accent3 13 2 2 2 7" xfId="44196" xr:uid="{ACFBA4A0-95D1-4F8D-8681-4637D05847D8}"/>
    <cellStyle name="40% - Accent3 13 2 2 3" xfId="9978" xr:uid="{9B55AE83-3F55-4B46-88D0-1FFC9607FB01}"/>
    <cellStyle name="40% - Accent3 13 2 2 3 2" xfId="21120" xr:uid="{725973C6-8436-4CE0-A26E-33E9C53A26C7}"/>
    <cellStyle name="40% - Accent3 13 2 2 3 3" xfId="36644" xr:uid="{D260975B-7326-4868-A1A8-5875CB186A1C}"/>
    <cellStyle name="40% - Accent3 13 2 2 4" xfId="15017" xr:uid="{6E9A97D2-6AC6-4C60-B555-1F96743863B6}"/>
    <cellStyle name="40% - Accent3 13 2 2 5" xfId="25866" xr:uid="{896B8078-874E-4A0A-8BC2-EE7A6788C25D}"/>
    <cellStyle name="40% - Accent3 13 2 2 6" xfId="32016" xr:uid="{F96BA070-0653-4EBF-AD0D-2C93CE67F88B}"/>
    <cellStyle name="40% - Accent3 13 2 2 7" xfId="41140" xr:uid="{A58F6E73-FBF1-4DA5-A548-C638281C2B84}"/>
    <cellStyle name="40% - Accent3 13 2 3" xfId="5655" xr:uid="{576FF0ED-F997-470E-BA26-D1DC9C973BBA}"/>
    <cellStyle name="40% - Accent3 13 2 3 2" xfId="9979" xr:uid="{0C3BB2F0-9FA2-40A2-AE3F-3DAAEB28DE92}"/>
    <cellStyle name="40% - Accent3 13 2 3 2 2" xfId="21121" xr:uid="{C5691E36-AB7F-45E3-B7DF-4D272C2F77B6}"/>
    <cellStyle name="40% - Accent3 13 2 3 2 3" xfId="38006" xr:uid="{89AAD990-7C2E-49C2-8105-50A6BD81275E}"/>
    <cellStyle name="40% - Accent3 13 2 3 3" xfId="9980" xr:uid="{CC4E624B-9AA3-4251-990D-9E9F5D3837D6}"/>
    <cellStyle name="40% - Accent3 13 2 3 3 2" xfId="21122" xr:uid="{183C3782-084F-4FD5-A9B2-9C161B99A8ED}"/>
    <cellStyle name="40% - Accent3 13 2 3 3 3" xfId="34051" xr:uid="{94B5159F-55AA-4033-A1BE-E3B830026A5B}"/>
    <cellStyle name="40% - Accent3 13 2 3 4" xfId="17093" xr:uid="{20C59142-B8D7-4A3D-9109-3D6172A7548C}"/>
    <cellStyle name="40% - Accent3 13 2 3 5" xfId="27942" xr:uid="{DFD9551E-56C9-4851-82D0-2E3A090E7B8E}"/>
    <cellStyle name="40% - Accent3 13 2 3 6" xfId="32866" xr:uid="{85B9BD62-3208-4159-A128-1697E5442A7E}"/>
    <cellStyle name="40% - Accent3 13 2 3 7" xfId="43216" xr:uid="{071B2787-BD8A-4CE5-B9B7-21AD8E836F7C}"/>
    <cellStyle name="40% - Accent3 13 2 4" xfId="9981" xr:uid="{6767A9B4-7765-4F8B-B2D6-1B10034DB1F9}"/>
    <cellStyle name="40% - Accent3 13 2 4 2" xfId="21123" xr:uid="{1304585E-55F1-4C40-BB8A-46E00CCB769E}"/>
    <cellStyle name="40% - Accent3 13 2 4 3" xfId="36023" xr:uid="{871BAE62-E644-43E3-A7D9-DBEDD38D44B8}"/>
    <cellStyle name="40% - Accent3 13 2 5" xfId="14037" xr:uid="{89CED290-55AF-4AC1-BCAF-D9F4D8BABE17}"/>
    <cellStyle name="40% - Accent3 13 2 6" xfId="24886" xr:uid="{E6A4E619-605D-4F30-BDB0-691416D5A1DC}"/>
    <cellStyle name="40% - Accent3 13 2 7" xfId="31036" xr:uid="{0F4A466C-20ED-4AA1-83C0-19D684E572EC}"/>
    <cellStyle name="40% - Accent3 13 2 8" xfId="40160" xr:uid="{498D5C6C-23CF-41E3-9AD7-0E31661680D7}"/>
    <cellStyle name="40% - Accent3 13 3" xfId="2904" xr:uid="{5B7DE129-A235-46E5-8844-2B1D2775E472}"/>
    <cellStyle name="40% - Accent3 13 3 2" xfId="6142" xr:uid="{F0136B8C-F188-4D09-B2D3-B1B21210AA27}"/>
    <cellStyle name="40% - Accent3 13 3 2 2" xfId="9982" xr:uid="{05D2A715-CC58-4CDB-8857-9B0CD2C4BCA9}"/>
    <cellStyle name="40% - Accent3 13 3 2 2 2" xfId="21124" xr:uid="{07B0D391-F31F-449A-9772-04FC20240495}"/>
    <cellStyle name="40% - Accent3 13 3 2 2 3" xfId="38626" xr:uid="{77AFF842-984A-450F-8F7B-F8DA13A6F5C1}"/>
    <cellStyle name="40% - Accent3 13 3 2 3" xfId="9983" xr:uid="{F7E974C1-832F-4DC0-9921-BAAFA70E33D4}"/>
    <cellStyle name="40% - Accent3 13 3 2 3 2" xfId="21125" xr:uid="{1C314F49-9DEF-4397-8593-D58FA892149A}"/>
    <cellStyle name="40% - Accent3 13 3 2 3 3" xfId="34659" xr:uid="{F3AF9700-3BC9-48C0-878C-123D00452ABD}"/>
    <cellStyle name="40% - Accent3 13 3 2 4" xfId="17580" xr:uid="{290ADCCD-2E48-4E25-9AEF-AC776ACCA9CC}"/>
    <cellStyle name="40% - Accent3 13 3 2 5" xfId="28429" xr:uid="{14D9A789-6F02-4CA4-A07D-64CB292F60EB}"/>
    <cellStyle name="40% - Accent3 13 3 2 6" xfId="32868" xr:uid="{D6C6F0C4-1191-4C7F-9046-4155DFEEDA7C}"/>
    <cellStyle name="40% - Accent3 13 3 2 7" xfId="43703" xr:uid="{05098A53-F126-4135-A3D0-DFD0A6904D28}"/>
    <cellStyle name="40% - Accent3 13 3 3" xfId="9984" xr:uid="{76F01A8A-8DDC-4BD6-AE34-B1290024D118}"/>
    <cellStyle name="40% - Accent3 13 3 3 2" xfId="21126" xr:uid="{B782FFB8-28C0-43F0-A695-8308CAEE3474}"/>
    <cellStyle name="40% - Accent3 13 3 3 3" xfId="36645" xr:uid="{2ADB5A0B-542F-4526-AE51-4A184E070A8B}"/>
    <cellStyle name="40% - Accent3 13 3 4" xfId="14524" xr:uid="{522C30E2-2DEA-4D5E-A63C-59D3BF4ED264}"/>
    <cellStyle name="40% - Accent3 13 3 5" xfId="25373" xr:uid="{D3B1F39C-8B27-4294-BE8A-79DEE483FF80}"/>
    <cellStyle name="40% - Accent3 13 3 6" xfId="31523" xr:uid="{34B1F54B-2A47-4B46-A36C-1CF61FA399C7}"/>
    <cellStyle name="40% - Accent3 13 3 7" xfId="40647" xr:uid="{2469CFFD-56B9-4D8F-A0EB-C4D7B77B15FF}"/>
    <cellStyle name="40% - Accent3 13 4" xfId="3885" xr:uid="{200C4378-8BB7-465C-ABD5-1FBD068B69B7}"/>
    <cellStyle name="40% - Accent3 13 4 2" xfId="7124" xr:uid="{576D4FBC-9444-4860-93E2-4E4E39940DCC}"/>
    <cellStyle name="40% - Accent3 13 4 2 2" xfId="18562" xr:uid="{DA6069CE-A634-467B-8486-06FA677BE628}"/>
    <cellStyle name="40% - Accent3 13 4 2 3" xfId="29411" xr:uid="{F7E27A9E-928F-4A33-9A74-B99760357454}"/>
    <cellStyle name="40% - Accent3 13 4 2 4" xfId="37726" xr:uid="{974DE816-F946-4A2E-86BD-938FC6129E6E}"/>
    <cellStyle name="40% - Accent3 13 4 2 5" xfId="44685" xr:uid="{45356DE7-F28F-4C48-B231-584204936F6E}"/>
    <cellStyle name="40% - Accent3 13 4 3" xfId="9985" xr:uid="{C33B9889-618B-4C52-BC88-CCFB1F82F97F}"/>
    <cellStyle name="40% - Accent3 13 4 3 2" xfId="21127" xr:uid="{E499A09B-2EF6-4CDE-8DE3-5FF3AFC6C784}"/>
    <cellStyle name="40% - Accent3 13 4 3 3" xfId="33882" xr:uid="{F752AF58-998F-4248-9F9E-89E1BD09BFE2}"/>
    <cellStyle name="40% - Accent3 13 4 4" xfId="15506" xr:uid="{A58959D3-C25D-4E76-ACBE-79B3584E6892}"/>
    <cellStyle name="40% - Accent3 13 4 5" xfId="26355" xr:uid="{1683443B-9275-449D-87C8-184E3EECE354}"/>
    <cellStyle name="40% - Accent3 13 4 6" xfId="32869" xr:uid="{A6F93B29-1640-479D-8C8E-8FF3717ADCC2}"/>
    <cellStyle name="40% - Accent3 13 4 7" xfId="41629" xr:uid="{5FBC2ACF-7AEC-44AE-8127-CA155B86D440}"/>
    <cellStyle name="40% - Accent3 13 5" xfId="4433" xr:uid="{9DDD3D6E-B856-416D-8A33-41349E26934F}"/>
    <cellStyle name="40% - Accent3 13 5 2" xfId="7489" xr:uid="{747CBBDA-484C-41DF-B7B8-5517BBC46DDD}"/>
    <cellStyle name="40% - Accent3 13 5 2 2" xfId="18927" xr:uid="{30BF15F6-CDA7-4032-90AF-4CF7BDAB3C75}"/>
    <cellStyle name="40% - Accent3 13 5 2 3" xfId="29776" xr:uid="{E77515F2-D1BB-46D1-A1CC-BBF83BC685E0}"/>
    <cellStyle name="40% - Accent3 13 5 2 4" xfId="35744" xr:uid="{4AAB687F-E2B3-49F8-B8AD-CF3F5862779A}"/>
    <cellStyle name="40% - Accent3 13 5 2 5" xfId="45050" xr:uid="{F25EEECE-87F5-4864-990B-406E1EAE8439}"/>
    <cellStyle name="40% - Accent3 13 5 3" xfId="15871" xr:uid="{06894809-00D8-48BB-B587-3F0039DC3975}"/>
    <cellStyle name="40% - Accent3 13 5 4" xfId="26720" xr:uid="{689806E1-E7AC-4B5E-AA15-CAA0591EFE20}"/>
    <cellStyle name="40% - Accent3 13 5 5" xfId="32865" xr:uid="{470852C7-2CAD-47CB-ACE7-E03E22775B4B}"/>
    <cellStyle name="40% - Accent3 13 5 6" xfId="41994" xr:uid="{AC0A7207-8A61-4580-BA34-201079623833}"/>
    <cellStyle name="40% - Accent3 13 6" xfId="4795" xr:uid="{4EA98144-6E66-4E70-97CB-779CF171744B}"/>
    <cellStyle name="40% - Accent3 13 6 2" xfId="7851" xr:uid="{4B024D43-5AEC-44D6-9DD2-F928F815F191}"/>
    <cellStyle name="40% - Accent3 13 6 2 2" xfId="19289" xr:uid="{D6ED4D84-00B6-47D4-A3C7-5220202F104F}"/>
    <cellStyle name="40% - Accent3 13 6 2 3" xfId="30138" xr:uid="{43895640-1A38-46A7-A9DF-EAC6BB9E35B4}"/>
    <cellStyle name="40% - Accent3 13 6 2 4" xfId="45412" xr:uid="{CA98C6FC-B5EC-4849-B23F-1A237910A989}"/>
    <cellStyle name="40% - Accent3 13 6 3" xfId="16233" xr:uid="{CB0EA2C6-22DB-4D73-AD37-74DCDEDB051F}"/>
    <cellStyle name="40% - Accent3 13 6 4" xfId="27082" xr:uid="{C36E25A2-79C5-4900-9DDB-1EBD820154F6}"/>
    <cellStyle name="40% - Accent3 13 6 5" xfId="42356" xr:uid="{854388F1-3795-4B0F-80CB-2CC3125CA85D}"/>
    <cellStyle name="40% - Accent3 13 7" xfId="5162" xr:uid="{B7D4CF8B-6C89-4456-939C-3A37EB3F1C30}"/>
    <cellStyle name="40% - Accent3 13 7 2" xfId="16600" xr:uid="{EA7FBE0D-6456-4E98-BC5C-C989CD4D98DC}"/>
    <cellStyle name="40% - Accent3 13 7 3" xfId="27449" xr:uid="{3400E33C-1191-473F-A4EF-99D163DB3AE5}"/>
    <cellStyle name="40% - Accent3 13 7 4" xfId="42723" xr:uid="{DFCE907C-6FB6-4646-939E-AD1EB975DB6E}"/>
    <cellStyle name="40% - Accent3 13 8" xfId="13544" xr:uid="{8D943D63-DE15-4FF5-9709-34CF193889B4}"/>
    <cellStyle name="40% - Accent3 13 9" xfId="24393" xr:uid="{11FA30FF-E50D-4CB6-B1C0-B4034089AEE5}"/>
    <cellStyle name="40% - Accent3 14" xfId="358" xr:uid="{00101614-F039-495E-B0C6-2326195A3A8A}"/>
    <cellStyle name="40% - Accent3 14 10" xfId="30586" xr:uid="{74F593E0-2BAA-4ACE-AFE3-BE00A834D370}"/>
    <cellStyle name="40% - Accent3 14 11" xfId="39668" xr:uid="{981F69DA-EDBC-48DE-9BEE-698C685EBB27}"/>
    <cellStyle name="40% - Accent3 14 2" xfId="2417" xr:uid="{C2356083-93C3-406B-9510-37DA009AED40}"/>
    <cellStyle name="40% - Accent3 14 2 2" xfId="3398" xr:uid="{C238D07C-4468-4D76-AD7E-9F4FC8753D34}"/>
    <cellStyle name="40% - Accent3 14 2 2 2" xfId="6636" xr:uid="{677CB7D0-2476-48F7-9BC5-5B3D789197F8}"/>
    <cellStyle name="40% - Accent3 14 2 2 2 2" xfId="9986" xr:uid="{A67C0D78-6700-4992-BB8A-EB1F053E83DC}"/>
    <cellStyle name="40% - Accent3 14 2 2 2 2 2" xfId="21128" xr:uid="{765817CD-373B-486C-8400-9D7C38E20749}"/>
    <cellStyle name="40% - Accent3 14 2 2 2 2 3" xfId="38627" xr:uid="{B80DEDA6-2B8D-4665-A50C-436189CD7215}"/>
    <cellStyle name="40% - Accent3 14 2 2 2 3" xfId="9987" xr:uid="{91CF5C76-7E21-45D2-AEE0-EAB35EC06880}"/>
    <cellStyle name="40% - Accent3 14 2 2 2 3 2" xfId="21129" xr:uid="{E440DAF5-6B86-4343-B4DB-C1B34EF36126}"/>
    <cellStyle name="40% - Accent3 14 2 2 2 3 3" xfId="34660" xr:uid="{B7DA0C98-261B-4F1E-8F92-53A1BF84B0A6}"/>
    <cellStyle name="40% - Accent3 14 2 2 2 4" xfId="18074" xr:uid="{551F36D4-3C78-4C4C-973B-CB7BAD26C5AE}"/>
    <cellStyle name="40% - Accent3 14 2 2 2 5" xfId="28923" xr:uid="{ABBC2F47-6CAC-4698-A220-B06E5385DC61}"/>
    <cellStyle name="40% - Accent3 14 2 2 2 6" xfId="32872" xr:uid="{D0218C4D-F003-4D4F-9C0A-0A4391F2094F}"/>
    <cellStyle name="40% - Accent3 14 2 2 2 7" xfId="44197" xr:uid="{F0F68DC9-CC13-4B87-B7CF-6359F7E2C3F6}"/>
    <cellStyle name="40% - Accent3 14 2 2 3" xfId="9988" xr:uid="{0EA0D24B-CE53-48B5-82C5-7B585FC70622}"/>
    <cellStyle name="40% - Accent3 14 2 2 3 2" xfId="21130" xr:uid="{1C518F84-A67B-4B5B-9E90-E7DB164588DC}"/>
    <cellStyle name="40% - Accent3 14 2 2 3 3" xfId="36646" xr:uid="{CCC592F6-B073-4E31-9307-3C177CDB2D70}"/>
    <cellStyle name="40% - Accent3 14 2 2 4" xfId="15018" xr:uid="{1298A521-330B-4600-83E4-FC72AC16F425}"/>
    <cellStyle name="40% - Accent3 14 2 2 5" xfId="25867" xr:uid="{DF5B88E6-DDAE-4BD7-A96D-FB4A1D037959}"/>
    <cellStyle name="40% - Accent3 14 2 2 6" xfId="32017" xr:uid="{9A2EC604-83FC-4A7D-AE45-DA8F7DFCA156}"/>
    <cellStyle name="40% - Accent3 14 2 2 7" xfId="41141" xr:uid="{A952CE71-6612-404A-B788-4CE89CB6EC8C}"/>
    <cellStyle name="40% - Accent3 14 2 3" xfId="5656" xr:uid="{6239EC00-4D0E-4772-9EF8-8E82D490D7BC}"/>
    <cellStyle name="40% - Accent3 14 2 3 2" xfId="9989" xr:uid="{621BDD9F-9188-4BF1-8D2A-35FF116D539C}"/>
    <cellStyle name="40% - Accent3 14 2 3 2 2" xfId="21131" xr:uid="{734C748A-B33A-4A23-AAF9-8E001FCC5610}"/>
    <cellStyle name="40% - Accent3 14 2 3 2 3" xfId="38007" xr:uid="{79E486A3-A853-480B-978A-6013E6327A25}"/>
    <cellStyle name="40% - Accent3 14 2 3 3" xfId="9990" xr:uid="{22247921-678C-416F-9B6E-77487F4ACF47}"/>
    <cellStyle name="40% - Accent3 14 2 3 3 2" xfId="21132" xr:uid="{C38FDDBB-40ED-438B-81C5-B43DDC2AA310}"/>
    <cellStyle name="40% - Accent3 14 2 3 3 3" xfId="34052" xr:uid="{E71DA4ED-62B8-44FA-BBFA-80EACF850FAC}"/>
    <cellStyle name="40% - Accent3 14 2 3 4" xfId="17094" xr:uid="{CD30D69F-EAD9-4010-8192-2107D6B2D470}"/>
    <cellStyle name="40% - Accent3 14 2 3 5" xfId="27943" xr:uid="{3ACC1BF1-5CC0-4055-B0AA-6B8B11B9321B}"/>
    <cellStyle name="40% - Accent3 14 2 3 6" xfId="32871" xr:uid="{94AB46F0-3A98-4189-AEDA-40CC6585B1AE}"/>
    <cellStyle name="40% - Accent3 14 2 3 7" xfId="43217" xr:uid="{1272EAC6-99BC-42B5-81FE-C79D6B760A47}"/>
    <cellStyle name="40% - Accent3 14 2 4" xfId="9991" xr:uid="{4403BDE2-2809-4776-9DB5-6BB2BCA92E99}"/>
    <cellStyle name="40% - Accent3 14 2 4 2" xfId="21133" xr:uid="{26143F76-D3E8-4233-A82D-D1EB1E5973A2}"/>
    <cellStyle name="40% - Accent3 14 2 4 3" xfId="36024" xr:uid="{B8641A60-C7CF-4BDA-81F9-ABF852DA3F2F}"/>
    <cellStyle name="40% - Accent3 14 2 5" xfId="14038" xr:uid="{006FBF64-ECD6-4A57-828B-68FF75A982AF}"/>
    <cellStyle name="40% - Accent3 14 2 6" xfId="24887" xr:uid="{0631AC88-EF2D-4D6E-8341-91F1630A24A6}"/>
    <cellStyle name="40% - Accent3 14 2 7" xfId="31037" xr:uid="{662B1CD8-345F-4609-878B-7E9297FF7708}"/>
    <cellStyle name="40% - Accent3 14 2 8" xfId="40161" xr:uid="{FCF64264-2B15-4EA4-ADAF-900CD4D01AAA}"/>
    <cellStyle name="40% - Accent3 14 3" xfId="2905" xr:uid="{53E41997-1B26-455C-B09D-1FE7687F4201}"/>
    <cellStyle name="40% - Accent3 14 3 2" xfId="6143" xr:uid="{BB1CE0E0-2305-439E-8515-7F3C527B0854}"/>
    <cellStyle name="40% - Accent3 14 3 2 2" xfId="9992" xr:uid="{6B225922-0CF5-49BF-B081-05BCD6E6A97E}"/>
    <cellStyle name="40% - Accent3 14 3 2 2 2" xfId="21134" xr:uid="{85273BB2-A5B9-41EE-A9DE-F7F47F231DD5}"/>
    <cellStyle name="40% - Accent3 14 3 2 2 3" xfId="38628" xr:uid="{D83AF875-3AC4-4311-928A-1352522B8A4B}"/>
    <cellStyle name="40% - Accent3 14 3 2 3" xfId="9993" xr:uid="{134C26C7-3152-4F79-A409-9F01F999CAE8}"/>
    <cellStyle name="40% - Accent3 14 3 2 3 2" xfId="21135" xr:uid="{6477C98A-FD4C-43EF-8E5E-2762CD6C537E}"/>
    <cellStyle name="40% - Accent3 14 3 2 3 3" xfId="34661" xr:uid="{F6B63692-13F3-4783-8777-909C3CE1FB41}"/>
    <cellStyle name="40% - Accent3 14 3 2 4" xfId="17581" xr:uid="{8B18FA27-5626-46A1-A76D-A10B73458F54}"/>
    <cellStyle name="40% - Accent3 14 3 2 5" xfId="28430" xr:uid="{0870DAB6-2D8C-4DD8-861D-38D9F7E5F5AD}"/>
    <cellStyle name="40% - Accent3 14 3 2 6" xfId="32873" xr:uid="{EC3E2DF3-3B98-41F2-980D-AF2BD52F3799}"/>
    <cellStyle name="40% - Accent3 14 3 2 7" xfId="43704" xr:uid="{C0F5B938-D0B7-4DD3-B2B3-EA11BC740F26}"/>
    <cellStyle name="40% - Accent3 14 3 3" xfId="9994" xr:uid="{6270C77E-16D3-45CF-94C8-095714122CE1}"/>
    <cellStyle name="40% - Accent3 14 3 3 2" xfId="21136" xr:uid="{8F37414E-F1E2-4F2D-8661-B45483E59041}"/>
    <cellStyle name="40% - Accent3 14 3 3 3" xfId="36647" xr:uid="{0A1EEB51-3253-4DC7-BB9D-72731E00C452}"/>
    <cellStyle name="40% - Accent3 14 3 4" xfId="14525" xr:uid="{E970F620-179E-47E9-BE2D-B319A67E9BCE}"/>
    <cellStyle name="40% - Accent3 14 3 5" xfId="25374" xr:uid="{E0D92B3B-4D6E-479D-9944-5F0C82194299}"/>
    <cellStyle name="40% - Accent3 14 3 6" xfId="31524" xr:uid="{819BC4A4-60D1-4B07-B9BA-C7377D7DFA5E}"/>
    <cellStyle name="40% - Accent3 14 3 7" xfId="40648" xr:uid="{4DAE3BBC-494E-413F-AC88-26303949BFF3}"/>
    <cellStyle name="40% - Accent3 14 4" xfId="3886" xr:uid="{2FBDE372-9386-4E7E-BB32-D92F7561DB59}"/>
    <cellStyle name="40% - Accent3 14 4 2" xfId="7125" xr:uid="{4D033660-FA55-4B10-9111-3767476C96BC}"/>
    <cellStyle name="40% - Accent3 14 4 2 2" xfId="18563" xr:uid="{AF0E9CE4-AB88-46A5-BF76-8E5AFB3D8CFA}"/>
    <cellStyle name="40% - Accent3 14 4 2 3" xfId="29412" xr:uid="{FB09828A-2310-4A17-AB94-87D46D698226}"/>
    <cellStyle name="40% - Accent3 14 4 2 4" xfId="37727" xr:uid="{2B64AD41-1046-4B52-A863-914070B429E4}"/>
    <cellStyle name="40% - Accent3 14 4 2 5" xfId="44686" xr:uid="{3E6CC362-3E9C-429C-A03E-BFC54571AB46}"/>
    <cellStyle name="40% - Accent3 14 4 3" xfId="9995" xr:uid="{A9874F02-4859-4D40-8F37-4550E28207A7}"/>
    <cellStyle name="40% - Accent3 14 4 3 2" xfId="21137" xr:uid="{A982A7B6-35ED-4BAD-9DA3-3B218D1C64CD}"/>
    <cellStyle name="40% - Accent3 14 4 3 3" xfId="33883" xr:uid="{680CD233-2D9F-4F3F-A303-C2F4E18CBBC6}"/>
    <cellStyle name="40% - Accent3 14 4 4" xfId="15507" xr:uid="{6D621512-8E4C-4C2A-82A9-84F1F8C85175}"/>
    <cellStyle name="40% - Accent3 14 4 5" xfId="26356" xr:uid="{A92507F4-FD46-42CD-AC52-9335653187B4}"/>
    <cellStyle name="40% - Accent3 14 4 6" xfId="32874" xr:uid="{BED19925-5C1A-4076-9263-FFEE5A263AC4}"/>
    <cellStyle name="40% - Accent3 14 4 7" xfId="41630" xr:uid="{82DC13DA-E1EE-4F81-930F-9B9BF8FF24B4}"/>
    <cellStyle name="40% - Accent3 14 5" xfId="4434" xr:uid="{7AA60177-4B87-49C7-921C-7CB4ACAEBB3F}"/>
    <cellStyle name="40% - Accent3 14 5 2" xfId="7490" xr:uid="{8BF60926-7353-48DF-8C77-E0437E2C141C}"/>
    <cellStyle name="40% - Accent3 14 5 2 2" xfId="18928" xr:uid="{C59BC064-BE2F-4FB8-B299-202D6705BA1A}"/>
    <cellStyle name="40% - Accent3 14 5 2 3" xfId="29777" xr:uid="{F6D6CACD-2241-4BC4-8A75-F2C050003A06}"/>
    <cellStyle name="40% - Accent3 14 5 2 4" xfId="35745" xr:uid="{5053E07A-4D41-437C-B2F8-EB20E6E04C17}"/>
    <cellStyle name="40% - Accent3 14 5 2 5" xfId="45051" xr:uid="{41C86080-08D4-4508-8C7C-BA0F544A457E}"/>
    <cellStyle name="40% - Accent3 14 5 3" xfId="15872" xr:uid="{DD1B6ABF-3711-4B55-A134-8D1CDB4398CF}"/>
    <cellStyle name="40% - Accent3 14 5 4" xfId="26721" xr:uid="{16BBE4E1-AEC0-439B-B892-82B42D844820}"/>
    <cellStyle name="40% - Accent3 14 5 5" xfId="32870" xr:uid="{775B454F-7124-47EC-B0E4-60759F0F0B9E}"/>
    <cellStyle name="40% - Accent3 14 5 6" xfId="41995" xr:uid="{C2B9D6C9-1CC1-4D1E-9454-F80276C0588D}"/>
    <cellStyle name="40% - Accent3 14 6" xfId="4796" xr:uid="{3F9B597D-D564-4547-967E-646685E58677}"/>
    <cellStyle name="40% - Accent3 14 6 2" xfId="7852" xr:uid="{95B711E4-7CE1-4B69-B354-98EBE51EFE46}"/>
    <cellStyle name="40% - Accent3 14 6 2 2" xfId="19290" xr:uid="{B15DFE9E-EDD8-46F6-B7CD-24BCFE8DE0F8}"/>
    <cellStyle name="40% - Accent3 14 6 2 3" xfId="30139" xr:uid="{356D3E66-D574-4FBA-981E-C7986D0CF14E}"/>
    <cellStyle name="40% - Accent3 14 6 2 4" xfId="45413" xr:uid="{3B7D24E0-4D48-4AC9-A278-44AB279CDBBE}"/>
    <cellStyle name="40% - Accent3 14 6 3" xfId="16234" xr:uid="{C8CCCA4F-62FA-4065-B53C-C9EDD2F302D9}"/>
    <cellStyle name="40% - Accent3 14 6 4" xfId="27083" xr:uid="{70A48099-C9B7-472D-9156-0EB0261D299C}"/>
    <cellStyle name="40% - Accent3 14 6 5" xfId="42357" xr:uid="{D1561AB4-9F5F-4DB3-A747-497E2B2B68C4}"/>
    <cellStyle name="40% - Accent3 14 7" xfId="5163" xr:uid="{5BFAD8B9-99C8-44F3-A107-99F070BB3C19}"/>
    <cellStyle name="40% - Accent3 14 7 2" xfId="16601" xr:uid="{3F6BE436-FA13-4114-BA5C-2953835CDCC0}"/>
    <cellStyle name="40% - Accent3 14 7 3" xfId="27450" xr:uid="{127B065D-99FA-447F-9952-092E28424D55}"/>
    <cellStyle name="40% - Accent3 14 7 4" xfId="42724" xr:uid="{EC2BF890-1AF0-46F9-A967-6A268B186CA9}"/>
    <cellStyle name="40% - Accent3 14 8" xfId="13545" xr:uid="{E6662059-5B67-4C4F-9081-67F455A769E5}"/>
    <cellStyle name="40% - Accent3 14 9" xfId="24394" xr:uid="{16A438AA-4186-43F1-8CC5-4A6EFF9DE669}"/>
    <cellStyle name="40% - Accent3 15" xfId="359" xr:uid="{F3D7569E-DDD3-4C09-B709-59D6609C496B}"/>
    <cellStyle name="40% - Accent3 15 10" xfId="30587" xr:uid="{0F691B1B-E417-4B33-A206-15EBEC3486B2}"/>
    <cellStyle name="40% - Accent3 15 11" xfId="39669" xr:uid="{A5FC40D1-852E-42FB-9431-03753E8A368B}"/>
    <cellStyle name="40% - Accent3 15 2" xfId="2418" xr:uid="{B81F77AD-254D-41AD-803A-502D8FB24A43}"/>
    <cellStyle name="40% - Accent3 15 2 2" xfId="3399" xr:uid="{89061455-6D58-4453-A080-126A897CB565}"/>
    <cellStyle name="40% - Accent3 15 2 2 2" xfId="6637" xr:uid="{AEF3841F-E151-414E-86AC-B777F691254B}"/>
    <cellStyle name="40% - Accent3 15 2 2 2 2" xfId="9996" xr:uid="{BB16561C-0CC8-459A-BDED-1A7570808DDB}"/>
    <cellStyle name="40% - Accent3 15 2 2 2 2 2" xfId="21138" xr:uid="{C3561440-CE5E-4221-9E21-CED1C6E6D455}"/>
    <cellStyle name="40% - Accent3 15 2 2 2 2 3" xfId="38629" xr:uid="{079E5A7F-0120-4460-A3FF-2DE68B6E3B71}"/>
    <cellStyle name="40% - Accent3 15 2 2 2 3" xfId="9997" xr:uid="{A35A1C10-40A9-451D-BAF1-095D885B10FA}"/>
    <cellStyle name="40% - Accent3 15 2 2 2 3 2" xfId="21139" xr:uid="{620BA5AD-6C3C-4785-99C6-DB0E2DC11CFC}"/>
    <cellStyle name="40% - Accent3 15 2 2 2 3 3" xfId="34662" xr:uid="{C1CB5902-2601-4787-89AD-FDE49F658DA2}"/>
    <cellStyle name="40% - Accent3 15 2 2 2 4" xfId="18075" xr:uid="{E88A90F3-AC82-4F71-9D5E-24A96FE85201}"/>
    <cellStyle name="40% - Accent3 15 2 2 2 5" xfId="28924" xr:uid="{74744085-5856-4E8F-8546-7449DB3BE8DF}"/>
    <cellStyle name="40% - Accent3 15 2 2 2 6" xfId="32877" xr:uid="{ACB4A5A6-D062-4BB2-A02C-0BF7E7AEEE77}"/>
    <cellStyle name="40% - Accent3 15 2 2 2 7" xfId="44198" xr:uid="{12401480-3C2F-41D8-9E09-4DE009029A56}"/>
    <cellStyle name="40% - Accent3 15 2 2 3" xfId="9998" xr:uid="{51DF1524-D11B-471B-A323-5136F1A5E31D}"/>
    <cellStyle name="40% - Accent3 15 2 2 3 2" xfId="21140" xr:uid="{BFDDF25F-64FE-456C-92DA-5911EF4EB10B}"/>
    <cellStyle name="40% - Accent3 15 2 2 3 3" xfId="36648" xr:uid="{E2E69A2F-7A64-47C6-BB45-0FC64A15C03D}"/>
    <cellStyle name="40% - Accent3 15 2 2 4" xfId="15019" xr:uid="{AA7416C8-92F0-4D0B-85DE-04766DF6F85E}"/>
    <cellStyle name="40% - Accent3 15 2 2 5" xfId="25868" xr:uid="{DD4C4352-AC36-40DF-B566-90B84A2594F8}"/>
    <cellStyle name="40% - Accent3 15 2 2 6" xfId="32018" xr:uid="{35CD44D6-01EB-4E16-81B8-D2594BDB897D}"/>
    <cellStyle name="40% - Accent3 15 2 2 7" xfId="41142" xr:uid="{48DE40AE-26A3-4E1D-8C9B-F838C4432E71}"/>
    <cellStyle name="40% - Accent3 15 2 3" xfId="5657" xr:uid="{4BABF582-391E-40F6-984F-94CCBEB2DBF2}"/>
    <cellStyle name="40% - Accent3 15 2 3 2" xfId="9999" xr:uid="{09AAD62B-99E4-43CC-807B-2092D747F7CF}"/>
    <cellStyle name="40% - Accent3 15 2 3 2 2" xfId="21141" xr:uid="{1F496799-C068-482E-8F0E-7C3D1BB7012C}"/>
    <cellStyle name="40% - Accent3 15 2 3 2 3" xfId="38008" xr:uid="{72295FB2-25E0-4177-A6C6-521B6F200AF4}"/>
    <cellStyle name="40% - Accent3 15 2 3 3" xfId="10000" xr:uid="{EB4CBA8B-B7E3-44D9-906D-06E306F9FD96}"/>
    <cellStyle name="40% - Accent3 15 2 3 3 2" xfId="21142" xr:uid="{E1D33199-C6C3-4FDD-9EEA-63AFCA08C5DA}"/>
    <cellStyle name="40% - Accent3 15 2 3 3 3" xfId="34053" xr:uid="{B2BDF1CC-4B30-4106-BCCE-635434615212}"/>
    <cellStyle name="40% - Accent3 15 2 3 4" xfId="17095" xr:uid="{4A3E8FCC-48BB-4EDF-94B1-8792DBD1CC47}"/>
    <cellStyle name="40% - Accent3 15 2 3 5" xfId="27944" xr:uid="{7CD09A70-4694-463B-8B35-56D5448E6620}"/>
    <cellStyle name="40% - Accent3 15 2 3 6" xfId="32876" xr:uid="{D938A0CC-1DBD-4A2D-A0A4-A0F6AB6E6E7A}"/>
    <cellStyle name="40% - Accent3 15 2 3 7" xfId="43218" xr:uid="{B3E38B2D-2D25-4CC2-8BC1-A7E6CEF6EEC6}"/>
    <cellStyle name="40% - Accent3 15 2 4" xfId="10001" xr:uid="{B76FDE10-E02D-4108-96A6-A0A56C62ED15}"/>
    <cellStyle name="40% - Accent3 15 2 4 2" xfId="21143" xr:uid="{A6638CAF-5DA8-4728-A0ED-B63DCC787FC8}"/>
    <cellStyle name="40% - Accent3 15 2 4 3" xfId="36025" xr:uid="{6BC40316-CC1D-4077-B39D-63686F599FB8}"/>
    <cellStyle name="40% - Accent3 15 2 5" xfId="14039" xr:uid="{B17E2EF8-EC3F-4B61-A8B2-A4BF6C9A229E}"/>
    <cellStyle name="40% - Accent3 15 2 6" xfId="24888" xr:uid="{F53E1F77-D623-416F-B37B-2716D4A17120}"/>
    <cellStyle name="40% - Accent3 15 2 7" xfId="31038" xr:uid="{DF24A80C-4E95-4096-9D1C-225C3538F0DA}"/>
    <cellStyle name="40% - Accent3 15 2 8" xfId="40162" xr:uid="{D728F95C-D503-4A1E-8DF9-413DCC7AF362}"/>
    <cellStyle name="40% - Accent3 15 3" xfId="2906" xr:uid="{A9ABB982-1C3F-475C-B4CE-2D9A86B43E67}"/>
    <cellStyle name="40% - Accent3 15 3 2" xfId="6144" xr:uid="{A7EC74C5-A0DC-413A-B9F1-28D0500BB0A2}"/>
    <cellStyle name="40% - Accent3 15 3 2 2" xfId="10002" xr:uid="{86F1C5B5-1697-4A5B-B9AA-D5D52DFABC0A}"/>
    <cellStyle name="40% - Accent3 15 3 2 2 2" xfId="21144" xr:uid="{F0B1B643-09C1-4DFA-87EB-FE6C7B379A01}"/>
    <cellStyle name="40% - Accent3 15 3 2 2 3" xfId="38630" xr:uid="{CAE2FB86-6D7B-4620-83D7-9E6C027B9BD6}"/>
    <cellStyle name="40% - Accent3 15 3 2 3" xfId="10003" xr:uid="{0A6D453F-0644-44F7-A93B-04B1A690E7E3}"/>
    <cellStyle name="40% - Accent3 15 3 2 3 2" xfId="21145" xr:uid="{1BB1F544-348C-4365-980B-5C182191B05B}"/>
    <cellStyle name="40% - Accent3 15 3 2 3 3" xfId="34663" xr:uid="{1E5D4496-F755-467C-A956-4C0C4CEFDE74}"/>
    <cellStyle name="40% - Accent3 15 3 2 4" xfId="17582" xr:uid="{65AB4576-E2DF-4D3C-AC35-4625FB41DDCE}"/>
    <cellStyle name="40% - Accent3 15 3 2 5" xfId="28431" xr:uid="{76228FB7-6EDD-4666-A452-6E3959C3D3F1}"/>
    <cellStyle name="40% - Accent3 15 3 2 6" xfId="32878" xr:uid="{188B496F-0ACD-46AD-9036-AADB22817376}"/>
    <cellStyle name="40% - Accent3 15 3 2 7" xfId="43705" xr:uid="{8235DEFD-260A-400D-9138-A420F33D5017}"/>
    <cellStyle name="40% - Accent3 15 3 3" xfId="10004" xr:uid="{4939ACB1-530D-434D-9C0C-92EB9BE7A06E}"/>
    <cellStyle name="40% - Accent3 15 3 3 2" xfId="21146" xr:uid="{0012C0CE-E88A-43A9-8376-BD7B34950CE3}"/>
    <cellStyle name="40% - Accent3 15 3 3 3" xfId="36649" xr:uid="{5016D3B8-472F-4B70-B5DA-B993F05B94B2}"/>
    <cellStyle name="40% - Accent3 15 3 4" xfId="14526" xr:uid="{484B29E3-22D6-45B6-BA46-D517D3FB25CE}"/>
    <cellStyle name="40% - Accent3 15 3 5" xfId="25375" xr:uid="{51BD0E93-D5B7-44A3-83C5-7964BE7F58D3}"/>
    <cellStyle name="40% - Accent3 15 3 6" xfId="31525" xr:uid="{F72BCB37-4B44-4A7D-9AB0-D8B3FC24EF13}"/>
    <cellStyle name="40% - Accent3 15 3 7" xfId="40649" xr:uid="{8299BA01-3D52-4F0B-9D2E-D37C620E16FF}"/>
    <cellStyle name="40% - Accent3 15 4" xfId="3887" xr:uid="{88F9304D-E212-4711-A2F4-AA5B01593195}"/>
    <cellStyle name="40% - Accent3 15 4 2" xfId="7126" xr:uid="{1315EEA4-DF04-4934-BD47-AF81919EB30E}"/>
    <cellStyle name="40% - Accent3 15 4 2 2" xfId="18564" xr:uid="{B4545523-E762-44D0-92E7-48A4DD34BBAA}"/>
    <cellStyle name="40% - Accent3 15 4 2 3" xfId="29413" xr:uid="{1C79F51D-7032-4CBF-A8CF-FCC3AE270225}"/>
    <cellStyle name="40% - Accent3 15 4 2 4" xfId="37728" xr:uid="{A76E3B25-61C8-4701-9B26-1DDB77736916}"/>
    <cellStyle name="40% - Accent3 15 4 2 5" xfId="44687" xr:uid="{E5DE6323-037F-4D4E-87B8-6960A8A03513}"/>
    <cellStyle name="40% - Accent3 15 4 3" xfId="10005" xr:uid="{77413CB4-9CB3-4545-A8F2-83360A5BD438}"/>
    <cellStyle name="40% - Accent3 15 4 3 2" xfId="21147" xr:uid="{D49E44FC-10A2-4517-A878-033ED4D2F57D}"/>
    <cellStyle name="40% - Accent3 15 4 3 3" xfId="33884" xr:uid="{3D0A78A9-D917-4A2C-A258-13BD6E49B4B4}"/>
    <cellStyle name="40% - Accent3 15 4 4" xfId="15508" xr:uid="{B6F553DA-77FE-4FF6-8C16-5D3E9AD72851}"/>
    <cellStyle name="40% - Accent3 15 4 5" xfId="26357" xr:uid="{95F4BC26-E430-4CF8-B7C5-C9967DC4FF20}"/>
    <cellStyle name="40% - Accent3 15 4 6" xfId="32879" xr:uid="{8A6B9A8B-F174-499D-97AB-D48CA5615FC2}"/>
    <cellStyle name="40% - Accent3 15 4 7" xfId="41631" xr:uid="{65A4E982-DD23-4375-B002-182695971249}"/>
    <cellStyle name="40% - Accent3 15 5" xfId="4435" xr:uid="{4C559CA7-3B06-4570-ADC6-625EE3825B98}"/>
    <cellStyle name="40% - Accent3 15 5 2" xfId="7491" xr:uid="{0E9B315D-A627-4099-A1C6-BCE4217E93BE}"/>
    <cellStyle name="40% - Accent3 15 5 2 2" xfId="18929" xr:uid="{0E1EAA86-DCEE-40C2-AA40-22BF5D02F5E8}"/>
    <cellStyle name="40% - Accent3 15 5 2 3" xfId="29778" xr:uid="{8697CE2A-F745-4013-B1FA-75975077F747}"/>
    <cellStyle name="40% - Accent3 15 5 2 4" xfId="35746" xr:uid="{3929802A-5CB7-427E-88E4-931E06A782AA}"/>
    <cellStyle name="40% - Accent3 15 5 2 5" xfId="45052" xr:uid="{F9C62802-9D3A-4B10-99ED-BC80A3CBD8EF}"/>
    <cellStyle name="40% - Accent3 15 5 3" xfId="15873" xr:uid="{92974FD5-47F1-4F15-BCDD-0886CAB3FCD4}"/>
    <cellStyle name="40% - Accent3 15 5 4" xfId="26722" xr:uid="{3275BB41-A719-49F7-B8E5-F3B1D340D380}"/>
    <cellStyle name="40% - Accent3 15 5 5" xfId="32875" xr:uid="{94D44CA0-35C5-4DA2-BA94-A3BCCC40E285}"/>
    <cellStyle name="40% - Accent3 15 5 6" xfId="41996" xr:uid="{33FBC8A8-633F-4512-AED6-09298709C533}"/>
    <cellStyle name="40% - Accent3 15 6" xfId="4797" xr:uid="{4387EB29-94AA-4268-9C14-65FF10FEF449}"/>
    <cellStyle name="40% - Accent3 15 6 2" xfId="7853" xr:uid="{EB510719-4F7C-49C9-A21D-63DCA088BB0D}"/>
    <cellStyle name="40% - Accent3 15 6 2 2" xfId="19291" xr:uid="{6C9EDF3C-DD6E-47E7-A7F4-5AAD074F85F5}"/>
    <cellStyle name="40% - Accent3 15 6 2 3" xfId="30140" xr:uid="{A89A4CE5-DE6C-4BE8-8F69-6D60F15ED96F}"/>
    <cellStyle name="40% - Accent3 15 6 2 4" xfId="45414" xr:uid="{8EA24159-FFC8-4E46-9CF7-ED1915C7C59E}"/>
    <cellStyle name="40% - Accent3 15 6 3" xfId="16235" xr:uid="{7BD1FC0D-9FCE-41E5-99A4-DDE94008D320}"/>
    <cellStyle name="40% - Accent3 15 6 4" xfId="27084" xr:uid="{FF2AD992-3169-43AD-A189-CEC7C171CBB4}"/>
    <cellStyle name="40% - Accent3 15 6 5" xfId="42358" xr:uid="{1C897E49-58BB-4E35-B0CD-D3573A961686}"/>
    <cellStyle name="40% - Accent3 15 7" xfId="5164" xr:uid="{79004F44-DBC5-4520-B0B8-07A68A1F8999}"/>
    <cellStyle name="40% - Accent3 15 7 2" xfId="16602" xr:uid="{7A283C4D-25AE-41A5-89D7-A6F760D5E932}"/>
    <cellStyle name="40% - Accent3 15 7 3" xfId="27451" xr:uid="{559251FB-A3DD-41F4-8C50-19478A0CD416}"/>
    <cellStyle name="40% - Accent3 15 7 4" xfId="42725" xr:uid="{C655868F-2184-4B19-8ED0-2EBBBC1913FF}"/>
    <cellStyle name="40% - Accent3 15 8" xfId="13546" xr:uid="{3161B5AD-5640-4B8A-B7C0-A87EA2DE911C}"/>
    <cellStyle name="40% - Accent3 15 9" xfId="24395" xr:uid="{749362CD-2686-408A-981D-8BF37A527D38}"/>
    <cellStyle name="40% - Accent3 16" xfId="360" xr:uid="{5FF9E999-1CFA-4EBA-A0F5-D61B897920FB}"/>
    <cellStyle name="40% - Accent3 16 10" xfId="30588" xr:uid="{14D89721-D544-4633-96EC-99BB122A23AE}"/>
    <cellStyle name="40% - Accent3 16 11" xfId="39670" xr:uid="{99275516-EC65-4F9A-AB8A-695CBC9CDD25}"/>
    <cellStyle name="40% - Accent3 16 2" xfId="2419" xr:uid="{AA4AB965-7F35-4C51-8FD9-4F8C141E1B9E}"/>
    <cellStyle name="40% - Accent3 16 2 2" xfId="3400" xr:uid="{0BA90FDC-B9E0-4C0B-8063-6126B9E26A38}"/>
    <cellStyle name="40% - Accent3 16 2 2 2" xfId="6638" xr:uid="{41E06CE7-33F4-4898-BF86-58E6B4EC5316}"/>
    <cellStyle name="40% - Accent3 16 2 2 2 2" xfId="10006" xr:uid="{CE8E8EC4-4F29-40CA-AED5-F7928710F59F}"/>
    <cellStyle name="40% - Accent3 16 2 2 2 2 2" xfId="21148" xr:uid="{2F511B68-6795-4094-B007-D1A7F918F845}"/>
    <cellStyle name="40% - Accent3 16 2 2 2 2 3" xfId="38631" xr:uid="{FA73C6CB-F4FD-4E5D-814F-173F03105473}"/>
    <cellStyle name="40% - Accent3 16 2 2 2 3" xfId="10007" xr:uid="{9B685911-38C4-49BC-B62C-AE61141CE1E4}"/>
    <cellStyle name="40% - Accent3 16 2 2 2 3 2" xfId="21149" xr:uid="{2553ED8A-B8AD-41E3-8957-EBCA154C3A64}"/>
    <cellStyle name="40% - Accent3 16 2 2 2 3 3" xfId="34664" xr:uid="{6C90C112-CB6C-44BD-9413-83B6ACD1CC1D}"/>
    <cellStyle name="40% - Accent3 16 2 2 2 4" xfId="18076" xr:uid="{A32DF87F-B219-4464-BAA1-AAACCF0F10E3}"/>
    <cellStyle name="40% - Accent3 16 2 2 2 5" xfId="28925" xr:uid="{82D3E501-7B12-47B7-9961-0E4020736777}"/>
    <cellStyle name="40% - Accent3 16 2 2 2 6" xfId="32882" xr:uid="{46E5E267-6A98-4C47-9B03-C394C8CD4072}"/>
    <cellStyle name="40% - Accent3 16 2 2 2 7" xfId="44199" xr:uid="{B51D3901-A07D-4C53-85E2-9497C3478498}"/>
    <cellStyle name="40% - Accent3 16 2 2 3" xfId="10008" xr:uid="{B7D73835-CDEF-4B5C-BC96-D465E2210418}"/>
    <cellStyle name="40% - Accent3 16 2 2 3 2" xfId="21150" xr:uid="{AD3DC091-69CF-491B-AD26-AFE4D29E8E76}"/>
    <cellStyle name="40% - Accent3 16 2 2 3 3" xfId="36650" xr:uid="{6B76174C-ACD2-4EB2-A8C3-9EF013F26090}"/>
    <cellStyle name="40% - Accent3 16 2 2 4" xfId="15020" xr:uid="{CBA5536D-AF85-41AC-B1B2-1BB5D4F52D9E}"/>
    <cellStyle name="40% - Accent3 16 2 2 5" xfId="25869" xr:uid="{F7561C6F-85DB-4574-8D71-C0EF8B005A58}"/>
    <cellStyle name="40% - Accent3 16 2 2 6" xfId="32019" xr:uid="{CFA8A690-43F3-454D-A142-3E9D5AF82064}"/>
    <cellStyle name="40% - Accent3 16 2 2 7" xfId="41143" xr:uid="{1F5290B1-B442-420E-9A99-54585ACE020D}"/>
    <cellStyle name="40% - Accent3 16 2 3" xfId="5658" xr:uid="{EC29CBF3-1079-4586-A8C4-3E182EBB76CC}"/>
    <cellStyle name="40% - Accent3 16 2 3 2" xfId="10009" xr:uid="{6968DD28-C39B-414D-98D3-B57996F69029}"/>
    <cellStyle name="40% - Accent3 16 2 3 2 2" xfId="21151" xr:uid="{973C515E-3CC7-4577-8E19-41F97D2E0D11}"/>
    <cellStyle name="40% - Accent3 16 2 3 2 3" xfId="38009" xr:uid="{78713F03-38CB-4256-999A-55B17A09D111}"/>
    <cellStyle name="40% - Accent3 16 2 3 3" xfId="10010" xr:uid="{FCA029A4-4783-46F9-A2E8-A5273785B650}"/>
    <cellStyle name="40% - Accent3 16 2 3 3 2" xfId="21152" xr:uid="{07958196-31B4-4F76-A826-4F3A8E926305}"/>
    <cellStyle name="40% - Accent3 16 2 3 3 3" xfId="34054" xr:uid="{76F4EA81-0100-4E2B-BD5A-F66F04971787}"/>
    <cellStyle name="40% - Accent3 16 2 3 4" xfId="17096" xr:uid="{A19CF635-BEA7-4290-844E-21E48A8FF2D8}"/>
    <cellStyle name="40% - Accent3 16 2 3 5" xfId="27945" xr:uid="{120BBFDE-B73B-4254-B60A-86901D6732B4}"/>
    <cellStyle name="40% - Accent3 16 2 3 6" xfId="32881" xr:uid="{86B226AA-7275-4031-8A2C-E59B35C26023}"/>
    <cellStyle name="40% - Accent3 16 2 3 7" xfId="43219" xr:uid="{098A8A32-2945-43CE-BA9F-7E7675D57D92}"/>
    <cellStyle name="40% - Accent3 16 2 4" xfId="10011" xr:uid="{8EB607F8-3445-402A-920F-49BF871CA6FA}"/>
    <cellStyle name="40% - Accent3 16 2 4 2" xfId="21153" xr:uid="{D898E1A6-E7F6-449D-A84B-59FE3BAC5D4F}"/>
    <cellStyle name="40% - Accent3 16 2 4 3" xfId="36026" xr:uid="{9A73CC40-CFE7-43CD-9582-A0C726AB6015}"/>
    <cellStyle name="40% - Accent3 16 2 5" xfId="14040" xr:uid="{D850F4CF-BE50-4946-A1FF-C15E1EDBEF4C}"/>
    <cellStyle name="40% - Accent3 16 2 6" xfId="24889" xr:uid="{1E5E3F77-7AB1-4975-8DD0-13F3110318E1}"/>
    <cellStyle name="40% - Accent3 16 2 7" xfId="31039" xr:uid="{023C89C6-EC10-42C3-A8F9-2D3CE327A2A9}"/>
    <cellStyle name="40% - Accent3 16 2 8" xfId="40163" xr:uid="{2937A544-30B1-437F-BA5A-727F175A8E08}"/>
    <cellStyle name="40% - Accent3 16 3" xfId="2907" xr:uid="{2E7C2361-D1D2-47FD-A148-3C49179EFC5E}"/>
    <cellStyle name="40% - Accent3 16 3 2" xfId="6145" xr:uid="{B8D6E89B-2CCC-441C-958D-3A077D8804CD}"/>
    <cellStyle name="40% - Accent3 16 3 2 2" xfId="10012" xr:uid="{EA92BDC5-6883-42B9-A6D4-96BA2B9901CD}"/>
    <cellStyle name="40% - Accent3 16 3 2 2 2" xfId="21154" xr:uid="{2405E3B4-3B13-4AA2-908F-BCC669473391}"/>
    <cellStyle name="40% - Accent3 16 3 2 2 3" xfId="38632" xr:uid="{6E2B0A5C-672E-49AE-9F5E-E32FF857A612}"/>
    <cellStyle name="40% - Accent3 16 3 2 3" xfId="10013" xr:uid="{79D6AD4D-1429-45BF-9B2F-4FB4288326E8}"/>
    <cellStyle name="40% - Accent3 16 3 2 3 2" xfId="21155" xr:uid="{AEEFE045-AAB8-4431-A4BD-26BA6374455D}"/>
    <cellStyle name="40% - Accent3 16 3 2 3 3" xfId="34665" xr:uid="{FE3665AB-7A05-4AD0-9345-F26C52662C20}"/>
    <cellStyle name="40% - Accent3 16 3 2 4" xfId="17583" xr:uid="{AED374A4-5702-4FFB-AD11-3DEAAADFB816}"/>
    <cellStyle name="40% - Accent3 16 3 2 5" xfId="28432" xr:uid="{D183EB4C-1454-4FDA-93DA-94AE019D69C2}"/>
    <cellStyle name="40% - Accent3 16 3 2 6" xfId="32883" xr:uid="{4C2BF975-10E7-45DF-9946-9B84B671F31E}"/>
    <cellStyle name="40% - Accent3 16 3 2 7" xfId="43706" xr:uid="{00EDCB1B-9724-4570-A81D-44587D3537D7}"/>
    <cellStyle name="40% - Accent3 16 3 3" xfId="10014" xr:uid="{E2AED6A2-2504-4477-B629-1DF7AF1E33DD}"/>
    <cellStyle name="40% - Accent3 16 3 3 2" xfId="21156" xr:uid="{813871C4-3FB0-48AF-93F4-34BA5EDF552C}"/>
    <cellStyle name="40% - Accent3 16 3 3 3" xfId="36651" xr:uid="{CAF2453B-A248-4A7B-BABB-BF408778BA44}"/>
    <cellStyle name="40% - Accent3 16 3 4" xfId="14527" xr:uid="{E05D681B-4C2B-4AF0-BDC0-8DCFBD20056F}"/>
    <cellStyle name="40% - Accent3 16 3 5" xfId="25376" xr:uid="{B9C0C405-BCB4-49CA-B732-4B5BE3148E2F}"/>
    <cellStyle name="40% - Accent3 16 3 6" xfId="31526" xr:uid="{0F64F2E0-F083-46E0-B451-2F7726566AC9}"/>
    <cellStyle name="40% - Accent3 16 3 7" xfId="40650" xr:uid="{F67C730B-F9A5-491B-86D8-99BD476C4CF1}"/>
    <cellStyle name="40% - Accent3 16 4" xfId="3888" xr:uid="{BCCD118B-0F4F-41E4-B965-3E6159F2131D}"/>
    <cellStyle name="40% - Accent3 16 4 2" xfId="7127" xr:uid="{755F8F1D-CB47-4A02-804F-0FA3CBFCB9EC}"/>
    <cellStyle name="40% - Accent3 16 4 2 2" xfId="18565" xr:uid="{6E6FC5C3-2454-43C4-91A2-772389FE0399}"/>
    <cellStyle name="40% - Accent3 16 4 2 3" xfId="29414" xr:uid="{F80A7957-B860-40CA-B9D0-1F13670D0014}"/>
    <cellStyle name="40% - Accent3 16 4 2 4" xfId="37729" xr:uid="{7304BA92-7077-405B-824A-8E86CC4D049A}"/>
    <cellStyle name="40% - Accent3 16 4 2 5" xfId="44688" xr:uid="{D2471739-EEA8-4F2F-AD94-FC24F94EFCD2}"/>
    <cellStyle name="40% - Accent3 16 4 3" xfId="10015" xr:uid="{0BDAE1C7-9189-42D2-A6F1-978095BDF4D4}"/>
    <cellStyle name="40% - Accent3 16 4 3 2" xfId="21157" xr:uid="{4FADEF1C-F890-457F-B4BC-740EE7AD26E2}"/>
    <cellStyle name="40% - Accent3 16 4 3 3" xfId="33885" xr:uid="{6942D171-F237-467B-96BE-F38C38E4BCEF}"/>
    <cellStyle name="40% - Accent3 16 4 4" xfId="15509" xr:uid="{8C4FE70C-6979-4108-8A05-4ED4C053DAAD}"/>
    <cellStyle name="40% - Accent3 16 4 5" xfId="26358" xr:uid="{9D8DCEA0-C6F4-4B07-A146-38CB43FBD861}"/>
    <cellStyle name="40% - Accent3 16 4 6" xfId="32884" xr:uid="{232BA74B-0992-4128-A989-4750E149595C}"/>
    <cellStyle name="40% - Accent3 16 4 7" xfId="41632" xr:uid="{0A662597-5CF7-4819-8E16-BF83A467EBBE}"/>
    <cellStyle name="40% - Accent3 16 5" xfId="4436" xr:uid="{CC9400C4-FB56-41EA-AE1B-A0D6373C0881}"/>
    <cellStyle name="40% - Accent3 16 5 2" xfId="7492" xr:uid="{04D2691C-9CE6-4389-A069-62FB430E0F51}"/>
    <cellStyle name="40% - Accent3 16 5 2 2" xfId="18930" xr:uid="{96A9B7EA-558A-47FE-875C-9F8AF6B7359F}"/>
    <cellStyle name="40% - Accent3 16 5 2 3" xfId="29779" xr:uid="{7339E5FE-780E-471B-A82E-3361FAECB06C}"/>
    <cellStyle name="40% - Accent3 16 5 2 4" xfId="35747" xr:uid="{C511D66B-3A7F-464D-B5A1-85819EA53F9E}"/>
    <cellStyle name="40% - Accent3 16 5 2 5" xfId="45053" xr:uid="{20F2E700-0BF8-49FD-AB74-CF2781A58ED4}"/>
    <cellStyle name="40% - Accent3 16 5 3" xfId="15874" xr:uid="{CC1D5D5B-188D-4C4E-A9B0-782CF8E560C5}"/>
    <cellStyle name="40% - Accent3 16 5 4" xfId="26723" xr:uid="{FCCD6ADC-D6E8-4A92-BDBC-FE7A871CCBAC}"/>
    <cellStyle name="40% - Accent3 16 5 5" xfId="32880" xr:uid="{4BAD86E8-331E-4953-97CC-9829DC0501BF}"/>
    <cellStyle name="40% - Accent3 16 5 6" xfId="41997" xr:uid="{5B8DD86A-B2C4-46AD-B39F-6828CE62D99D}"/>
    <cellStyle name="40% - Accent3 16 6" xfId="4798" xr:uid="{3588FAE9-52D8-4FC5-BECC-69C314743CD4}"/>
    <cellStyle name="40% - Accent3 16 6 2" xfId="7854" xr:uid="{612459DE-98FE-4589-A7EE-38A95FD39C34}"/>
    <cellStyle name="40% - Accent3 16 6 2 2" xfId="19292" xr:uid="{0815009C-CFED-4DB4-817E-9F2DE8178A8D}"/>
    <cellStyle name="40% - Accent3 16 6 2 3" xfId="30141" xr:uid="{FD5CD652-9241-4D27-931E-67333260E281}"/>
    <cellStyle name="40% - Accent3 16 6 2 4" xfId="45415" xr:uid="{86256365-2E6A-4A83-98BE-0873B6F0CAE9}"/>
    <cellStyle name="40% - Accent3 16 6 3" xfId="16236" xr:uid="{E5597C88-771D-4B81-BAAD-4ED63D97B5A6}"/>
    <cellStyle name="40% - Accent3 16 6 4" xfId="27085" xr:uid="{B366244F-972E-4D78-88E4-A6480ECE2C37}"/>
    <cellStyle name="40% - Accent3 16 6 5" xfId="42359" xr:uid="{DB4B1663-8614-4CDF-9CFB-51E07865860A}"/>
    <cellStyle name="40% - Accent3 16 7" xfId="5165" xr:uid="{1FD0C652-E052-421B-B277-5DD013B77776}"/>
    <cellStyle name="40% - Accent3 16 7 2" xfId="16603" xr:uid="{F27A5A0E-446A-43F7-BE19-236C330B6017}"/>
    <cellStyle name="40% - Accent3 16 7 3" xfId="27452" xr:uid="{8DC72009-8D81-4116-B12E-FAD9A18B7F91}"/>
    <cellStyle name="40% - Accent3 16 7 4" xfId="42726" xr:uid="{A51A993A-7B96-4FBF-B846-E5DEF4207068}"/>
    <cellStyle name="40% - Accent3 16 8" xfId="13547" xr:uid="{67323853-3AD0-41A2-84FE-7FAA0FB42730}"/>
    <cellStyle name="40% - Accent3 16 9" xfId="24396" xr:uid="{8B66F56F-FB90-49FA-A697-085F273311EC}"/>
    <cellStyle name="40% - Accent3 17" xfId="1471" xr:uid="{36F6C18B-2BDA-42A8-8C82-25F4CB97CED0}"/>
    <cellStyle name="40% - Accent3 18" xfId="1472" xr:uid="{367D02FB-82BC-40D8-A9CC-F066F3229E33}"/>
    <cellStyle name="40% - Accent3 19" xfId="1473" xr:uid="{CF7C4B15-B081-4A7A-9EAA-CE3749C26155}"/>
    <cellStyle name="40% - Accent3 2" xfId="361" xr:uid="{19A6BC3D-C0F5-47E5-BC53-2F97FD306F60}"/>
    <cellStyle name="40% - Accent3 2 10" xfId="4799" xr:uid="{E87F7825-7EF5-48C6-A51A-4300FA1B4F98}"/>
    <cellStyle name="40% - Accent3 2 10 2" xfId="7855" xr:uid="{F6055060-1520-45F5-908F-1D6DCE512D13}"/>
    <cellStyle name="40% - Accent3 2 10 2 2" xfId="19293" xr:uid="{7E9F3CB6-EEC1-4C49-B2BF-1CFA479548D8}"/>
    <cellStyle name="40% - Accent3 2 10 2 3" xfId="30142" xr:uid="{AC945211-D301-43A8-9323-0F4C5D15601D}"/>
    <cellStyle name="40% - Accent3 2 10 2 4" xfId="45416" xr:uid="{7E7CE036-DD10-454A-8628-67129A554132}"/>
    <cellStyle name="40% - Accent3 2 10 3" xfId="16237" xr:uid="{396A72DB-9D27-4ECB-9521-D2D6361F9679}"/>
    <cellStyle name="40% - Accent3 2 10 4" xfId="27086" xr:uid="{D1053444-E6C6-48DF-AF7E-E8B8203E469D}"/>
    <cellStyle name="40% - Accent3 2 10 5" xfId="42360" xr:uid="{0FC96D48-6CE0-4FF0-A070-1984CFE7E9A7}"/>
    <cellStyle name="40% - Accent3 2 11" xfId="5166" xr:uid="{D01D26ED-D3F6-4610-B096-C1FC24F3BD9C}"/>
    <cellStyle name="40% - Accent3 2 11 2" xfId="16604" xr:uid="{F0A64596-0EBE-4E3C-8126-A491712CBCD6}"/>
    <cellStyle name="40% - Accent3 2 11 3" xfId="27453" xr:uid="{2384824A-51CE-4015-8CC2-BC5242DBDB44}"/>
    <cellStyle name="40% - Accent3 2 11 4" xfId="42727" xr:uid="{631D298C-4FCE-4855-B4E8-B1D717A08B24}"/>
    <cellStyle name="40% - Accent3 2 12" xfId="8397" xr:uid="{9ACB3ED9-51FB-4559-A325-46A977CD9423}"/>
    <cellStyle name="40% - Accent3 2 12 2" xfId="19569" xr:uid="{7B7AFBE9-4935-4DFA-9EC8-FD72C3BBCFFC}"/>
    <cellStyle name="40% - Accent3 2 13" xfId="13548" xr:uid="{9CB73D06-CEF6-4B28-86C0-69A081E6942C}"/>
    <cellStyle name="40% - Accent3 2 14" xfId="24397" xr:uid="{32F83CF4-5831-4DFA-88D7-1BAAD4DE6ED4}"/>
    <cellStyle name="40% - Accent3 2 15" xfId="30445" xr:uid="{6815C2F4-BACC-417B-9A66-41E9F89518AA}"/>
    <cellStyle name="40% - Accent3 2 16" xfId="39671" xr:uid="{41A77EDA-F314-45F0-A77B-EE2821112F28}"/>
    <cellStyle name="40% - Accent3 2 2" xfId="1474" xr:uid="{A9A7EB51-3E20-4B79-A18D-6B13A58E3A65}"/>
    <cellStyle name="40% - Accent3 2 2 2" xfId="8476" xr:uid="{D5928C4C-4132-4FE0-9CA2-3410D3F4CB7C}"/>
    <cellStyle name="40% - Accent3 2 2 2 2" xfId="8556" xr:uid="{DA36D345-18A0-4874-BF7C-396ADA74B8F9}"/>
    <cellStyle name="40% - Accent3 2 2 2 2 2" xfId="8715" xr:uid="{136C084B-414D-4442-9E45-D8D33364D657}"/>
    <cellStyle name="40% - Accent3 2 2 2 2 2 2" xfId="19859" xr:uid="{42DE2DC1-2CD9-4D1B-9E8F-F6CEA44A3B19}"/>
    <cellStyle name="40% - Accent3 2 2 2 2 3" xfId="8913" xr:uid="{835D8DC0-AAB7-4704-AF74-1E230ED7A1ED}"/>
    <cellStyle name="40% - Accent3 2 2 2 2 3 2" xfId="20057" xr:uid="{2D9E8225-E5DC-4439-89DB-C362E2DFF4EC}"/>
    <cellStyle name="40% - Accent3 2 2 2 2 4" xfId="19701" xr:uid="{004D134A-3913-42D9-8741-217DC06D0C0B}"/>
    <cellStyle name="40% - Accent3 2 2 2 3" xfId="8636" xr:uid="{ACAAD748-904B-48B8-8473-6B49B78B203D}"/>
    <cellStyle name="40% - Accent3 2 2 2 3 2" xfId="19780" xr:uid="{3F065883-16F8-47FC-A10F-A58BCAF9D942}"/>
    <cellStyle name="40% - Accent3 2 2 2 4" xfId="8834" xr:uid="{756865C5-4DCE-453F-8629-8C7C82D84356}"/>
    <cellStyle name="40% - Accent3 2 2 2 4 2" xfId="19978" xr:uid="{4FF4AD7D-CD21-4FA9-9563-2B25614F7EC6}"/>
    <cellStyle name="40% - Accent3 2 2 2 5" xfId="19622" xr:uid="{A10944BE-2333-45C8-A8AB-9CE97A30EB96}"/>
    <cellStyle name="40% - Accent3 2 2 3" xfId="8515" xr:uid="{3298ECFA-4BCD-4EDB-884C-B393BC2049C1}"/>
    <cellStyle name="40% - Accent3 2 2 3 2" xfId="8675" xr:uid="{19B6AB9F-A215-4FD3-A442-CA830539362F}"/>
    <cellStyle name="40% - Accent3 2 2 3 2 2" xfId="19819" xr:uid="{0B45FA8E-E49D-4A41-884E-308C77378636}"/>
    <cellStyle name="40% - Accent3 2 2 3 3" xfId="8873" xr:uid="{1DCBDA5B-80F8-4D17-A223-4AF33569E51B}"/>
    <cellStyle name="40% - Accent3 2 2 3 3 2" xfId="20017" xr:uid="{452E99A9-E8C3-47B0-917E-D6ED76C6ABBF}"/>
    <cellStyle name="40% - Accent3 2 2 3 4" xfId="19661" xr:uid="{7B73F28D-DB14-4EA9-87A0-2DA73EEAC3BB}"/>
    <cellStyle name="40% - Accent3 2 2 4" xfId="8754" xr:uid="{80AF0F83-FBDA-4241-B9B7-9F64E4E34C0D}"/>
    <cellStyle name="40% - Accent3 2 2 4 2" xfId="8952" xr:uid="{8A4341CF-9F18-4762-87E9-9034E4FE5D8F}"/>
    <cellStyle name="40% - Accent3 2 2 4 2 2" xfId="20096" xr:uid="{15338F3E-A017-4B91-8C5F-AB7AF7E64E68}"/>
    <cellStyle name="40% - Accent3 2 2 4 3" xfId="19898" xr:uid="{6C4C59D6-03C7-48E9-B065-989FDDD5AA61}"/>
    <cellStyle name="40% - Accent3 2 2 5" xfId="8595" xr:uid="{D23FC828-1062-4545-B714-25A6CDA42643}"/>
    <cellStyle name="40% - Accent3 2 2 5 2" xfId="19740" xr:uid="{3897B75F-0449-4D30-B78B-A9A22ED2041C}"/>
    <cellStyle name="40% - Accent3 2 2 6" xfId="8793" xr:uid="{B0EAEF56-9AA8-42C9-9C60-DDF2F7C2628F}"/>
    <cellStyle name="40% - Accent3 2 2 6 2" xfId="19937" xr:uid="{30C2C166-28F3-4F84-BD93-D8B19F8BF982}"/>
    <cellStyle name="40% - Accent3 2 2 7" xfId="8435" xr:uid="{C8569521-396C-42B7-A4D2-48DBB4A4436D}"/>
    <cellStyle name="40% - Accent3 2 2 7 2" xfId="19582" xr:uid="{C74DE479-4D86-4053-9485-1D001BEF5FFD}"/>
    <cellStyle name="40% - Accent3 2 3" xfId="1475" xr:uid="{80E96588-2EEC-46A2-88FF-D928FD7AFA92}"/>
    <cellStyle name="40% - Accent3 2 3 2" xfId="8489" xr:uid="{A75FFAFF-CC8E-4771-902C-97E612029F45}"/>
    <cellStyle name="40% - Accent3 2 3 2 2" xfId="8569" xr:uid="{1CB3DD6E-742D-45BA-9254-1389DC45E717}"/>
    <cellStyle name="40% - Accent3 2 3 2 2 2" xfId="8728" xr:uid="{A754C61B-0023-49BF-8280-45D4618DADDA}"/>
    <cellStyle name="40% - Accent3 2 3 2 2 2 2" xfId="19872" xr:uid="{573CD54F-08C0-4E9B-B365-CA692ABEFE6E}"/>
    <cellStyle name="40% - Accent3 2 3 2 2 3" xfId="8926" xr:uid="{645D4E6F-2625-42B4-BA67-D713E360CC78}"/>
    <cellStyle name="40% - Accent3 2 3 2 2 3 2" xfId="20070" xr:uid="{74347EA0-6F91-49F5-983B-AE82574D39FB}"/>
    <cellStyle name="40% - Accent3 2 3 2 2 4" xfId="19714" xr:uid="{ECD3ED1E-DCFA-4E37-B1C8-573AEFE7355F}"/>
    <cellStyle name="40% - Accent3 2 3 2 3" xfId="8649" xr:uid="{834AEBBE-4C74-4C4A-8901-4FE1A9ADB6F9}"/>
    <cellStyle name="40% - Accent3 2 3 2 3 2" xfId="19793" xr:uid="{75E6DF1C-28A6-4942-AEA2-E6E5129B3F39}"/>
    <cellStyle name="40% - Accent3 2 3 2 4" xfId="8847" xr:uid="{FBDAD17D-3778-4C47-BD76-22CE1E07FF16}"/>
    <cellStyle name="40% - Accent3 2 3 2 4 2" xfId="19991" xr:uid="{93B2862A-0C6A-4D67-9787-C13790CA76D1}"/>
    <cellStyle name="40% - Accent3 2 3 2 5" xfId="19635" xr:uid="{823ECD6A-A204-4E94-B5F4-A694D0B9C2F4}"/>
    <cellStyle name="40% - Accent3 2 3 3" xfId="8528" xr:uid="{8854AF32-C8A4-4703-A561-EAA0965C282B}"/>
    <cellStyle name="40% - Accent3 2 3 3 2" xfId="8688" xr:uid="{81052961-3C29-4D1D-97FA-E72EA15F26EC}"/>
    <cellStyle name="40% - Accent3 2 3 3 2 2" xfId="19832" xr:uid="{5581498F-9110-412D-A82D-45BB8DF2A63D}"/>
    <cellStyle name="40% - Accent3 2 3 3 3" xfId="8886" xr:uid="{7229610B-C597-4A72-8AB4-5EFD3D39DAF4}"/>
    <cellStyle name="40% - Accent3 2 3 3 3 2" xfId="20030" xr:uid="{B55E408C-639B-440A-9480-27EFCF17EAE7}"/>
    <cellStyle name="40% - Accent3 2 3 3 4" xfId="19674" xr:uid="{F3CB1B15-7348-4A11-A510-4CC2624B7612}"/>
    <cellStyle name="40% - Accent3 2 3 4" xfId="8767" xr:uid="{A9D93526-C330-4F85-81DE-CA444F2A0776}"/>
    <cellStyle name="40% - Accent3 2 3 4 2" xfId="8965" xr:uid="{64BC43B9-46E2-4965-AD4E-1440B41A11C0}"/>
    <cellStyle name="40% - Accent3 2 3 4 2 2" xfId="20109" xr:uid="{9E6FC4BD-7410-46C4-9635-4D5A64735CCD}"/>
    <cellStyle name="40% - Accent3 2 3 4 3" xfId="19911" xr:uid="{46769BB5-5F8E-4A6F-9FD6-2C36BD9495A9}"/>
    <cellStyle name="40% - Accent3 2 3 5" xfId="8608" xr:uid="{FA4910FC-D94F-49C3-9DC2-6FC789C245CB}"/>
    <cellStyle name="40% - Accent3 2 3 5 2" xfId="19753" xr:uid="{28EBA23E-FF5D-4E24-97E0-CB6F9B9AF0FA}"/>
    <cellStyle name="40% - Accent3 2 3 6" xfId="8806" xr:uid="{D8BFC064-47EF-4D4B-BCFE-055E2B15DEE1}"/>
    <cellStyle name="40% - Accent3 2 3 6 2" xfId="19950" xr:uid="{F9BC045F-E8C9-4216-87E0-10F4D3378FA0}"/>
    <cellStyle name="40% - Accent3 2 3 7" xfId="8448" xr:uid="{58630D2B-50E4-46F2-8356-540A52D7A9F5}"/>
    <cellStyle name="40% - Accent3 2 3 7 2" xfId="19595" xr:uid="{75B35560-A702-4F27-8BB3-44EAB1B3A43B}"/>
    <cellStyle name="40% - Accent3 2 4" xfId="1476" xr:uid="{0BEA555D-AEA9-42CD-8FC2-6E2E37B3F60D}"/>
    <cellStyle name="40% - Accent3 2 4 2" xfId="8543" xr:uid="{FD921AB8-184F-4AEE-85AF-F17EE959798C}"/>
    <cellStyle name="40% - Accent3 2 4 2 2" xfId="8702" xr:uid="{EEEA63ED-710B-41F5-A43C-E6C67FCFB59E}"/>
    <cellStyle name="40% - Accent3 2 4 2 2 2" xfId="19846" xr:uid="{4CA27F1F-3761-40E9-A44B-C4C988218087}"/>
    <cellStyle name="40% - Accent3 2 4 2 3" xfId="8900" xr:uid="{AE828029-B5FD-4598-8344-95ED3BBF5337}"/>
    <cellStyle name="40% - Accent3 2 4 2 3 2" xfId="20044" xr:uid="{B30A4857-98D2-4C45-99A8-55BAB2049FA8}"/>
    <cellStyle name="40% - Accent3 2 4 2 4" xfId="19688" xr:uid="{D775C592-3161-4D1A-B8E4-854645604903}"/>
    <cellStyle name="40% - Accent3 2 4 3" xfId="8623" xr:uid="{C4614C26-6CBB-4DA7-A2F1-575A40CD8CBD}"/>
    <cellStyle name="40% - Accent3 2 4 3 2" xfId="19767" xr:uid="{6B73C0C2-48AA-40FB-BCFC-B5817E073B3A}"/>
    <cellStyle name="40% - Accent3 2 4 4" xfId="8821" xr:uid="{8F77DD85-A9AE-420F-8E01-989521D31746}"/>
    <cellStyle name="40% - Accent3 2 4 4 2" xfId="19965" xr:uid="{2928983C-FF06-4DA9-B0CE-52838DE5B7A6}"/>
    <cellStyle name="40% - Accent3 2 4 5" xfId="8463" xr:uid="{51EED52C-3D13-48FB-9A2B-4E2D099E624A}"/>
    <cellStyle name="40% - Accent3 2 4 5 2" xfId="19609" xr:uid="{1A8931E9-D5D8-4606-80C9-83BCD9B40954}"/>
    <cellStyle name="40% - Accent3 2 5" xfId="1477" xr:uid="{70AF4DA1-435A-46FD-8212-7A5E47F5A6CA}"/>
    <cellStyle name="40% - Accent3 2 5 2" xfId="8662" xr:uid="{F7A71F47-8F54-47E1-9DF3-B87576CCEA4D}"/>
    <cellStyle name="40% - Accent3 2 5 2 2" xfId="19806" xr:uid="{2A6D4AC3-F21B-4B65-99CF-5C752C5DCC3A}"/>
    <cellStyle name="40% - Accent3 2 5 3" xfId="8860" xr:uid="{051AB058-380C-463E-8660-232D28B274B8}"/>
    <cellStyle name="40% - Accent3 2 5 3 2" xfId="20004" xr:uid="{DE8C475A-0DF4-4100-9532-81F8391864FA}"/>
    <cellStyle name="40% - Accent3 2 5 4" xfId="8502" xr:uid="{53FB2DFB-9C42-42A2-885B-201D2B203349}"/>
    <cellStyle name="40% - Accent3 2 5 4 2" xfId="19648" xr:uid="{AAA486C5-50AD-4127-A048-C924DA4F9625}"/>
    <cellStyle name="40% - Accent3 2 6" xfId="2420" xr:uid="{1A6846C7-2115-478A-91E2-51610B138E10}"/>
    <cellStyle name="40% - Accent3 2 6 2" xfId="3401" xr:uid="{23366D78-1B2E-44F9-AFAE-A54531A3BADA}"/>
    <cellStyle name="40% - Accent3 2 6 2 2" xfId="6639" xr:uid="{049C3121-CACD-40AE-96BA-4813DD6645C7}"/>
    <cellStyle name="40% - Accent3 2 6 2 2 2" xfId="10016" xr:uid="{800C27D7-FB9C-4B3F-BD5F-98D7854131C9}"/>
    <cellStyle name="40% - Accent3 2 6 2 2 2 2" xfId="21158" xr:uid="{DA26B609-5A7F-4F1A-B9C8-B28F78AF5342}"/>
    <cellStyle name="40% - Accent3 2 6 2 2 2 3" xfId="38633" xr:uid="{28C0197E-1D31-4095-80E0-D83C52B7B157}"/>
    <cellStyle name="40% - Accent3 2 6 2 2 3" xfId="10017" xr:uid="{40C66B18-61B0-478C-AECE-4706EBC52725}"/>
    <cellStyle name="40% - Accent3 2 6 2 2 3 2" xfId="21159" xr:uid="{5D62DAF1-9BA5-4D20-AD45-36C56846B7D5}"/>
    <cellStyle name="40% - Accent3 2 6 2 2 3 3" xfId="34666" xr:uid="{C00FEED5-C589-4602-B889-81C93352FFEC}"/>
    <cellStyle name="40% - Accent3 2 6 2 2 4" xfId="18077" xr:uid="{9B541502-A715-4DE1-9D6C-B7DD657D0656}"/>
    <cellStyle name="40% - Accent3 2 6 2 2 5" xfId="28926" xr:uid="{40E222CD-1E5B-46CF-8A97-61AD73429F58}"/>
    <cellStyle name="40% - Accent3 2 6 2 2 6" xfId="32887" xr:uid="{B189DD9B-B75E-4622-BC63-567704A135C0}"/>
    <cellStyle name="40% - Accent3 2 6 2 2 7" xfId="44200" xr:uid="{6BD20CF8-AC39-4007-AB97-85160F71552D}"/>
    <cellStyle name="40% - Accent3 2 6 2 3" xfId="8939" xr:uid="{549E5219-F74B-4668-9E57-1644ED3A97AE}"/>
    <cellStyle name="40% - Accent3 2 6 2 3 2" xfId="20083" xr:uid="{F136209C-6583-4DA9-B56D-B621905B9536}"/>
    <cellStyle name="40% - Accent3 2 6 2 3 3" xfId="36652" xr:uid="{36D0CC4B-AB58-4D9D-B36D-E26E6C0F186F}"/>
    <cellStyle name="40% - Accent3 2 6 2 3 4" xfId="45719" xr:uid="{F0F5EFE7-4F47-4551-B1F8-39EDFE434463}"/>
    <cellStyle name="40% - Accent3 2 6 2 4" xfId="15021" xr:uid="{60B536AC-0030-4C3E-BEB7-BF571735640C}"/>
    <cellStyle name="40% - Accent3 2 6 2 5" xfId="25870" xr:uid="{50A27AC1-0BA1-4095-BC70-87946DCCC2AD}"/>
    <cellStyle name="40% - Accent3 2 6 2 6" xfId="32020" xr:uid="{DF375BB6-F1C3-48D4-A33D-92C292139D5A}"/>
    <cellStyle name="40% - Accent3 2 6 2 7" xfId="41144" xr:uid="{D9E424C8-3D35-4364-8972-A253F8F6D2DC}"/>
    <cellStyle name="40% - Accent3 2 6 3" xfId="5659" xr:uid="{49BA1F7B-C4FB-4DE6-8ADF-737DE12E9BF4}"/>
    <cellStyle name="40% - Accent3 2 6 3 2" xfId="10018" xr:uid="{7105E642-ACBF-46F0-8BEC-2386A6DCA58D}"/>
    <cellStyle name="40% - Accent3 2 6 3 2 2" xfId="21160" xr:uid="{4BA2248B-85A1-447E-9865-22CEC736399A}"/>
    <cellStyle name="40% - Accent3 2 6 3 2 3" xfId="38010" xr:uid="{F1C9573B-35D6-4B76-96AA-4F8B9BA34870}"/>
    <cellStyle name="40% - Accent3 2 6 3 3" xfId="10019" xr:uid="{AA5D1E36-21E3-42D8-8C6F-DD742DD3CCEC}"/>
    <cellStyle name="40% - Accent3 2 6 3 3 2" xfId="21161" xr:uid="{0CAA1295-671F-4A79-9519-D1F0FFBA040B}"/>
    <cellStyle name="40% - Accent3 2 6 3 3 3" xfId="34055" xr:uid="{144E819B-A81B-425E-85F7-569912596BF3}"/>
    <cellStyle name="40% - Accent3 2 6 3 4" xfId="17097" xr:uid="{88545799-FC63-4765-9D89-7EAF3F40CAFA}"/>
    <cellStyle name="40% - Accent3 2 6 3 5" xfId="27946" xr:uid="{549819A0-C6CC-4A7C-91B8-4EFCFCE81682}"/>
    <cellStyle name="40% - Accent3 2 6 3 6" xfId="32886" xr:uid="{9723D5B1-6F00-45F2-B20D-3342BD40B3C4}"/>
    <cellStyle name="40% - Accent3 2 6 3 7" xfId="43220" xr:uid="{FCB79FBB-C63F-43C8-9860-A00984AEE931}"/>
    <cellStyle name="40% - Accent3 2 6 4" xfId="8741" xr:uid="{DC189E82-BC2A-4EE8-8305-360834B88474}"/>
    <cellStyle name="40% - Accent3 2 6 4 2" xfId="19885" xr:uid="{1B3AB436-F990-4255-898D-5B8B54195627}"/>
    <cellStyle name="40% - Accent3 2 6 4 3" xfId="36027" xr:uid="{658FC618-6030-4BEC-A53D-413526CB01EC}"/>
    <cellStyle name="40% - Accent3 2 6 4 4" xfId="45720" xr:uid="{C40EBCB8-1D92-4163-9AF5-89D91A0B7D52}"/>
    <cellStyle name="40% - Accent3 2 6 5" xfId="14041" xr:uid="{EE3E1774-0229-4952-B6B5-294A70908B17}"/>
    <cellStyle name="40% - Accent3 2 6 6" xfId="24890" xr:uid="{4605AE7E-4660-4712-A088-EC2A72FF33EA}"/>
    <cellStyle name="40% - Accent3 2 6 7" xfId="31040" xr:uid="{8D52063A-BC20-4201-95F2-7CBD981A5F0F}"/>
    <cellStyle name="40% - Accent3 2 6 8" xfId="40164" xr:uid="{4DC3BFCC-822E-4BD1-969C-91451551B96B}"/>
    <cellStyle name="40% - Accent3 2 7" xfId="2908" xr:uid="{AC27B053-FF5D-46AB-827E-E7F0652B5498}"/>
    <cellStyle name="40% - Accent3 2 7 2" xfId="6146" xr:uid="{8DB7C09E-8557-41E5-898B-905498E2A098}"/>
    <cellStyle name="40% - Accent3 2 7 2 2" xfId="10020" xr:uid="{CD5A1FCC-1788-4FEE-9BCD-71F50603913A}"/>
    <cellStyle name="40% - Accent3 2 7 2 2 2" xfId="21162" xr:uid="{23828CF7-304C-4E70-BE2A-592BF7BAEBEF}"/>
    <cellStyle name="40% - Accent3 2 7 2 2 3" xfId="38634" xr:uid="{BF842D31-FC15-4452-8F27-2E4D4DD23CEA}"/>
    <cellStyle name="40% - Accent3 2 7 2 3" xfId="10021" xr:uid="{824D9A0F-9003-4236-A8FD-B323A12EB1A2}"/>
    <cellStyle name="40% - Accent3 2 7 2 3 2" xfId="21163" xr:uid="{D803F3E0-8A92-4FBC-B36B-BB1D9F116C3A}"/>
    <cellStyle name="40% - Accent3 2 7 2 3 3" xfId="34667" xr:uid="{A10DFA31-3C40-485B-88A8-CC646911A896}"/>
    <cellStyle name="40% - Accent3 2 7 2 4" xfId="17584" xr:uid="{756F6C5A-9118-4383-A484-3C9552628323}"/>
    <cellStyle name="40% - Accent3 2 7 2 5" xfId="28433" xr:uid="{E1BDA02A-39E1-4B01-9C1B-F6994C1177D9}"/>
    <cellStyle name="40% - Accent3 2 7 2 6" xfId="32888" xr:uid="{AADB8384-1F9D-40A2-AF2B-B711311DE723}"/>
    <cellStyle name="40% - Accent3 2 7 2 7" xfId="43707" xr:uid="{105B8B56-938A-4E8E-93D1-6C78A39612B1}"/>
    <cellStyle name="40% - Accent3 2 7 3" xfId="8582" xr:uid="{7802718D-E3F8-4C3E-8484-6C46E8B7BB52}"/>
    <cellStyle name="40% - Accent3 2 7 3 2" xfId="19727" xr:uid="{1CB9F2E4-B546-4E4D-834C-93408B948356}"/>
    <cellStyle name="40% - Accent3 2 7 3 3" xfId="36653" xr:uid="{7F4C6713-DB95-491C-8295-2DE454EA97E9}"/>
    <cellStyle name="40% - Accent3 2 7 3 4" xfId="45721" xr:uid="{BD8A4B6D-EC70-4A8D-8EF5-04C598BF2668}"/>
    <cellStyle name="40% - Accent3 2 7 4" xfId="14528" xr:uid="{B5942CEC-DDD9-4FE5-B116-7A7864D745B7}"/>
    <cellStyle name="40% - Accent3 2 7 5" xfId="25377" xr:uid="{3EA66F4A-D43B-4AFE-9E68-F8D55FCB0220}"/>
    <cellStyle name="40% - Accent3 2 7 6" xfId="31527" xr:uid="{A20164DE-149F-40F6-8904-933C94EBEC39}"/>
    <cellStyle name="40% - Accent3 2 7 7" xfId="40651" xr:uid="{01B7C7B0-4C1E-47F0-BBAE-963641886FC6}"/>
    <cellStyle name="40% - Accent3 2 8" xfId="3889" xr:uid="{F23F0272-117D-4BED-9A08-C09C9843B5A5}"/>
    <cellStyle name="40% - Accent3 2 8 2" xfId="7128" xr:uid="{A87C0F69-22C9-471E-8335-B3DB6BE6CF84}"/>
    <cellStyle name="40% - Accent3 2 8 2 2" xfId="18566" xr:uid="{220C2FD3-B552-4F55-9C91-0DC3A43E13E4}"/>
    <cellStyle name="40% - Accent3 2 8 2 3" xfId="29415" xr:uid="{5E2C149A-1942-4741-A075-32A05F5BEADC}"/>
    <cellStyle name="40% - Accent3 2 8 2 4" xfId="37575" xr:uid="{5303D7E9-DB3A-4D7C-A5FB-10B905644764}"/>
    <cellStyle name="40% - Accent3 2 8 2 5" xfId="44689" xr:uid="{7B674CA4-0652-4DB8-82D8-6B94BA6C073E}"/>
    <cellStyle name="40% - Accent3 2 8 3" xfId="8780" xr:uid="{D5BC2663-9B1D-4DFA-B4BB-2E759090C174}"/>
    <cellStyle name="40% - Accent3 2 8 3 2" xfId="19924" xr:uid="{4314D889-D58B-407F-8619-FB1FD392FB9F}"/>
    <cellStyle name="40% - Accent3 2 8 3 3" xfId="33788" xr:uid="{F4BD1EC7-722F-485A-8C9B-F99971F9B157}"/>
    <cellStyle name="40% - Accent3 2 8 3 4" xfId="45722" xr:uid="{7100A627-0278-420F-8690-8BC0F4DAE9B7}"/>
    <cellStyle name="40% - Accent3 2 8 4" xfId="15510" xr:uid="{2D10C2D3-55D0-4D01-B850-FFE7205C01C7}"/>
    <cellStyle name="40% - Accent3 2 8 5" xfId="26359" xr:uid="{96F3257A-D60C-42CA-969C-08F716D27B40}"/>
    <cellStyle name="40% - Accent3 2 8 6" xfId="32889" xr:uid="{C7E81324-428F-454C-90B0-874080022E5B}"/>
    <cellStyle name="40% - Accent3 2 8 7" xfId="41633" xr:uid="{D6F87BD2-B925-448B-B402-CC9811EBE7D8}"/>
    <cellStyle name="40% - Accent3 2 9" xfId="4437" xr:uid="{98AAFD0C-D2B2-4310-98B1-DD3F9A51B959}"/>
    <cellStyle name="40% - Accent3 2 9 2" xfId="7493" xr:uid="{EF85D922-427F-43E1-A04B-A7AD2166624A}"/>
    <cellStyle name="40% - Accent3 2 9 2 2" xfId="18931" xr:uid="{F047A193-2F92-411F-9C18-6C9D797007D9}"/>
    <cellStyle name="40% - Accent3 2 9 2 3" xfId="29780" xr:uid="{2995DD4C-8F90-4B9F-9401-87DFB59FC3DB}"/>
    <cellStyle name="40% - Accent3 2 9 2 4" xfId="35594" xr:uid="{6AFFDB1D-7D44-448A-8D8D-1BA7D65E95AE}"/>
    <cellStyle name="40% - Accent3 2 9 2 5" xfId="45054" xr:uid="{B1143EFB-6914-4B79-AA2B-D8654A6C88EB}"/>
    <cellStyle name="40% - Accent3 2 9 3" xfId="15875" xr:uid="{7CA8CEFE-928E-4BDC-8BE1-DF360719A45D}"/>
    <cellStyle name="40% - Accent3 2 9 4" xfId="26724" xr:uid="{0EC4F023-09E2-44EB-8175-76E43F747BB1}"/>
    <cellStyle name="40% - Accent3 2 9 5" xfId="32885" xr:uid="{1536781A-96DF-4522-AC51-00C77F7185D2}"/>
    <cellStyle name="40% - Accent3 2 9 6" xfId="41998" xr:uid="{96C69D1F-B4F5-4074-995D-E88F58127C05}"/>
    <cellStyle name="40% - Accent3 20" xfId="1478" xr:uid="{4CD68350-B5EA-41C7-B89D-A598E668AFCF}"/>
    <cellStyle name="40% - Accent3 21" xfId="1479" xr:uid="{38C3051C-DD64-4733-8BDE-F839DE7DCFF7}"/>
    <cellStyle name="40% - Accent3 22" xfId="8119" xr:uid="{CF1187E6-03FB-40DB-A47C-DAA0FB17D204}"/>
    <cellStyle name="40% - Accent3 23" xfId="8120" xr:uid="{B08C368D-ECD1-4571-86C0-504F01385545}"/>
    <cellStyle name="40% - Accent3 24" xfId="121" xr:uid="{10DF1B13-6443-4E4E-A9C0-13EE94BBC8E2}"/>
    <cellStyle name="40% - Accent3 3" xfId="362" xr:uid="{FDAA4091-CFB0-4D07-9E83-8D1055D4C8CE}"/>
    <cellStyle name="40% - Accent3 3 10" xfId="30446" xr:uid="{AA9054C7-7A79-4C21-930D-13DCDE22B1C3}"/>
    <cellStyle name="40% - Accent3 3 11" xfId="39672" xr:uid="{F8CB3482-5FD9-4FA2-B46F-71D6260D3EA7}"/>
    <cellStyle name="40% - Accent3 3 2" xfId="2421" xr:uid="{030DE21D-A422-42BF-99AC-0F399CD8FCAA}"/>
    <cellStyle name="40% - Accent3 3 2 2" xfId="3402" xr:uid="{B8F58683-BCDC-40F4-BD18-B3390FFADD09}"/>
    <cellStyle name="40% - Accent3 3 2 2 2" xfId="6640" xr:uid="{2CA8D0EA-63A0-48E0-9B36-788929274462}"/>
    <cellStyle name="40% - Accent3 3 2 2 2 2" xfId="10022" xr:uid="{85D3EF11-0B6D-438F-8244-AA859387AE6C}"/>
    <cellStyle name="40% - Accent3 3 2 2 2 2 2" xfId="21164" xr:uid="{33356C4C-3213-4B6A-9AB9-093A869527D9}"/>
    <cellStyle name="40% - Accent3 3 2 2 2 2 3" xfId="38635" xr:uid="{EEC87723-E779-49C4-9AC4-D0399214474A}"/>
    <cellStyle name="40% - Accent3 3 2 2 2 3" xfId="10023" xr:uid="{BC695ABF-403C-44D6-AB90-1F63B0E49846}"/>
    <cellStyle name="40% - Accent3 3 2 2 2 3 2" xfId="21165" xr:uid="{7F36D90D-B64F-46A1-AC03-9507C3D33CA7}"/>
    <cellStyle name="40% - Accent3 3 2 2 2 3 3" xfId="34668" xr:uid="{C15C9116-61D3-4F74-9924-4A22AA85CDF1}"/>
    <cellStyle name="40% - Accent3 3 2 2 2 4" xfId="18078" xr:uid="{C5A44E70-A3E3-4CC9-9A9F-30835E2E73BF}"/>
    <cellStyle name="40% - Accent3 3 2 2 2 5" xfId="28927" xr:uid="{7BA5754B-0FB6-4E99-88B2-8B4F0A7819C8}"/>
    <cellStyle name="40% - Accent3 3 2 2 2 6" xfId="32892" xr:uid="{D212BF1B-F805-4364-9BAA-190142CB5071}"/>
    <cellStyle name="40% - Accent3 3 2 2 2 7" xfId="44201" xr:uid="{074869E0-7DDB-42BC-9CEC-C3CBB342BFD8}"/>
    <cellStyle name="40% - Accent3 3 2 2 3" xfId="10024" xr:uid="{ABA18339-6688-4E91-87A6-A08A17C2CEA4}"/>
    <cellStyle name="40% - Accent3 3 2 2 3 2" xfId="21166" xr:uid="{B58BBE5A-8753-4F07-A0C0-A73DED453CCC}"/>
    <cellStyle name="40% - Accent3 3 2 2 3 3" xfId="36654" xr:uid="{FED709AE-1C35-4D9D-982E-562185142C3B}"/>
    <cellStyle name="40% - Accent3 3 2 2 4" xfId="15022" xr:uid="{E4F6079C-28B9-40BC-B923-8D8857A387A1}"/>
    <cellStyle name="40% - Accent3 3 2 2 5" xfId="25871" xr:uid="{20D29910-3B80-403D-9B43-3BB286DFB8F2}"/>
    <cellStyle name="40% - Accent3 3 2 2 6" xfId="32021" xr:uid="{ED25E0BC-5D15-4468-82E7-44D302401F0C}"/>
    <cellStyle name="40% - Accent3 3 2 2 7" xfId="41145" xr:uid="{89A41C2E-10D8-4515-8610-540EA215EF08}"/>
    <cellStyle name="40% - Accent3 3 2 3" xfId="5660" xr:uid="{62C725BA-793B-446F-B4DB-DF8E4B121350}"/>
    <cellStyle name="40% - Accent3 3 2 3 2" xfId="10025" xr:uid="{AA0B0706-E773-4D54-BF72-6B1FAE697B57}"/>
    <cellStyle name="40% - Accent3 3 2 3 2 2" xfId="21167" xr:uid="{8FAE796E-F0C6-4BC6-88D4-E179FCB898A4}"/>
    <cellStyle name="40% - Accent3 3 2 3 2 3" xfId="38011" xr:uid="{9CEAF127-C283-43E8-B976-743ED1DCE52C}"/>
    <cellStyle name="40% - Accent3 3 2 3 3" xfId="10026" xr:uid="{72D5F74A-8A7C-4A91-956A-BB254DAA7DF4}"/>
    <cellStyle name="40% - Accent3 3 2 3 3 2" xfId="21168" xr:uid="{4C0D9A68-7569-4E1D-8119-ECBD0AF070A5}"/>
    <cellStyle name="40% - Accent3 3 2 3 3 3" xfId="34056" xr:uid="{10E0B878-4723-4F82-8676-76CEF21E74FD}"/>
    <cellStyle name="40% - Accent3 3 2 3 4" xfId="17098" xr:uid="{1E86FA48-7618-4134-93B2-0B256299A24B}"/>
    <cellStyle name="40% - Accent3 3 2 3 5" xfId="27947" xr:uid="{BD078E8B-79A3-45DC-8089-C15DE794C5F2}"/>
    <cellStyle name="40% - Accent3 3 2 3 6" xfId="32891" xr:uid="{31C787C2-324D-483D-868A-5347ED5F2281}"/>
    <cellStyle name="40% - Accent3 3 2 3 7" xfId="43221" xr:uid="{1F8D584E-05A7-4B2B-9616-C2B593971EE4}"/>
    <cellStyle name="40% - Accent3 3 2 4" xfId="10027" xr:uid="{04BD0D9C-CFA6-42A4-A753-7490E66E66DD}"/>
    <cellStyle name="40% - Accent3 3 2 4 2" xfId="21169" xr:uid="{5CB03BCF-56AD-4FCD-9524-7C4FEFBB889A}"/>
    <cellStyle name="40% - Accent3 3 2 4 3" xfId="36028" xr:uid="{41963FA8-2B09-48BB-8DBF-10736BF23B40}"/>
    <cellStyle name="40% - Accent3 3 2 5" xfId="14042" xr:uid="{8FA1D931-0FD8-4BE5-923D-AC02236DD76D}"/>
    <cellStyle name="40% - Accent3 3 2 6" xfId="24891" xr:uid="{EBE8EAE6-C433-4926-90AE-5BB9F1CB0EC8}"/>
    <cellStyle name="40% - Accent3 3 2 7" xfId="31041" xr:uid="{9A363366-1D71-4621-A840-91262B1160DC}"/>
    <cellStyle name="40% - Accent3 3 2 8" xfId="40165" xr:uid="{7F80DA69-FEDA-49F9-8DB2-AF35DD371500}"/>
    <cellStyle name="40% - Accent3 3 3" xfId="2909" xr:uid="{EDAE353F-34E1-4AC0-B90F-ED1A6937CC7A}"/>
    <cellStyle name="40% - Accent3 3 3 2" xfId="6147" xr:uid="{873D1C61-44E9-4C2E-8DE1-0CD025AFCC40}"/>
    <cellStyle name="40% - Accent3 3 3 2 2" xfId="10028" xr:uid="{4CD363BB-8B8C-41CA-B64C-55F00D173CBF}"/>
    <cellStyle name="40% - Accent3 3 3 2 2 2" xfId="21170" xr:uid="{74576D3E-2777-4600-9362-8DC5DBFD7266}"/>
    <cellStyle name="40% - Accent3 3 3 2 2 3" xfId="38636" xr:uid="{90726F8C-63F6-4413-9CF8-5FE0FEC1EE83}"/>
    <cellStyle name="40% - Accent3 3 3 2 3" xfId="10029" xr:uid="{2A2BDBD7-6791-40A1-B90B-01BC10127814}"/>
    <cellStyle name="40% - Accent3 3 3 2 3 2" xfId="21171" xr:uid="{B37E2CF3-B53C-44F1-A54A-13240D670637}"/>
    <cellStyle name="40% - Accent3 3 3 2 3 3" xfId="34669" xr:uid="{18D31041-5B5E-4346-8265-4C8D2EF6FAAC}"/>
    <cellStyle name="40% - Accent3 3 3 2 4" xfId="17585" xr:uid="{F96DC7C8-74AB-4B98-861B-454BE3669C19}"/>
    <cellStyle name="40% - Accent3 3 3 2 5" xfId="28434" xr:uid="{9AF7AE60-1A03-4216-AC03-09289078D945}"/>
    <cellStyle name="40% - Accent3 3 3 2 6" xfId="32893" xr:uid="{5395193C-26D0-47A8-8D29-CA49AE5A480A}"/>
    <cellStyle name="40% - Accent3 3 3 2 7" xfId="43708" xr:uid="{27A447DC-7E30-4954-AF1D-280A2F8C8B82}"/>
    <cellStyle name="40% - Accent3 3 3 3" xfId="10030" xr:uid="{2E14464A-234C-4D58-9E06-017A37C18E39}"/>
    <cellStyle name="40% - Accent3 3 3 3 2" xfId="21172" xr:uid="{9CC0A72F-F54D-478C-A976-634929D23631}"/>
    <cellStyle name="40% - Accent3 3 3 3 3" xfId="36655" xr:uid="{1C27B119-B6AF-4ED9-A002-8D6EBE1E174E}"/>
    <cellStyle name="40% - Accent3 3 3 4" xfId="14529" xr:uid="{1CA71F3E-CAF7-4BA1-874A-0EAFFCDC4968}"/>
    <cellStyle name="40% - Accent3 3 3 5" xfId="25378" xr:uid="{50B6ED4E-EADF-47E2-8A8E-761C406E5B9B}"/>
    <cellStyle name="40% - Accent3 3 3 6" xfId="31528" xr:uid="{0CE511A8-CBA3-4CBB-A1EC-4EE04097D7F5}"/>
    <cellStyle name="40% - Accent3 3 3 7" xfId="40652" xr:uid="{2949BE57-F116-4F76-AACA-9CE7F15595C5}"/>
    <cellStyle name="40% - Accent3 3 4" xfId="3890" xr:uid="{7B42DE56-0EE0-4C92-8C15-39AD3C5DF496}"/>
    <cellStyle name="40% - Accent3 3 4 2" xfId="7129" xr:uid="{147A7AAE-5B75-4DC8-8D7B-C40AAA060FF9}"/>
    <cellStyle name="40% - Accent3 3 4 2 2" xfId="18567" xr:uid="{220CB3A8-87EF-47CA-BE12-E67CB19A880D}"/>
    <cellStyle name="40% - Accent3 3 4 2 3" xfId="29416" xr:uid="{C18442F6-95FB-4581-8653-6545071F0100}"/>
    <cellStyle name="40% - Accent3 3 4 2 4" xfId="37589" xr:uid="{7C3CFBFE-AFB6-4196-A037-962BF37E165D}"/>
    <cellStyle name="40% - Accent3 3 4 2 5" xfId="44690" xr:uid="{9AB82678-6F24-435B-BA5D-D3F1124A8D3F}"/>
    <cellStyle name="40% - Accent3 3 4 3" xfId="10031" xr:uid="{AD643935-7CD3-43EB-A62B-D663B24469DC}"/>
    <cellStyle name="40% - Accent3 3 4 3 2" xfId="21173" xr:uid="{71EC5663-71A0-48F3-9D60-9BCAF67F3766}"/>
    <cellStyle name="40% - Accent3 3 4 3 3" xfId="33797" xr:uid="{2477574A-09A4-44F2-B9AC-074EEDCE8C4F}"/>
    <cellStyle name="40% - Accent3 3 4 4" xfId="15511" xr:uid="{836FE1DC-1971-48B5-BB2E-3271FD8B70C0}"/>
    <cellStyle name="40% - Accent3 3 4 5" xfId="26360" xr:uid="{275ACEAF-82C1-416F-9D78-64735CBD8BF9}"/>
    <cellStyle name="40% - Accent3 3 4 6" xfId="32894" xr:uid="{469D71E3-112D-4167-B9E9-C3BF144D43C6}"/>
    <cellStyle name="40% - Accent3 3 4 7" xfId="41634" xr:uid="{C80B1E55-0FBC-4FD4-B728-3DC1504544DC}"/>
    <cellStyle name="40% - Accent3 3 5" xfId="4438" xr:uid="{4063980E-0166-4DDF-8915-C8DFCA66075C}"/>
    <cellStyle name="40% - Accent3 3 5 2" xfId="7494" xr:uid="{024FFED1-9433-40FB-A74F-B3300668B4B6}"/>
    <cellStyle name="40% - Accent3 3 5 2 2" xfId="18932" xr:uid="{41C78937-2F04-45B8-B19B-A80CCD7E1204}"/>
    <cellStyle name="40% - Accent3 3 5 2 3" xfId="29781" xr:uid="{F10F7D4A-231A-45C7-82AC-8B8D872CB119}"/>
    <cellStyle name="40% - Accent3 3 5 2 4" xfId="35608" xr:uid="{C3F9948C-B8ED-4A97-8E2B-9C1E1FE2DF83}"/>
    <cellStyle name="40% - Accent3 3 5 2 5" xfId="45055" xr:uid="{83A82E66-DF3E-4EFB-9C38-AA3B5837DB81}"/>
    <cellStyle name="40% - Accent3 3 5 3" xfId="15876" xr:uid="{444D9839-29AD-4FDF-9B1F-F7C99704A702}"/>
    <cellStyle name="40% - Accent3 3 5 4" xfId="26725" xr:uid="{DB7CCC26-7135-429A-B91C-76342992DADB}"/>
    <cellStyle name="40% - Accent3 3 5 5" xfId="32890" xr:uid="{D2A96CE3-FA5F-4EA0-9C1F-76775599C359}"/>
    <cellStyle name="40% - Accent3 3 5 6" xfId="41999" xr:uid="{2F9650EC-06A1-42AE-981F-EA1A4BB2CAD8}"/>
    <cellStyle name="40% - Accent3 3 6" xfId="4800" xr:uid="{29850184-FC2E-4E4E-AB8B-EF382E6100CE}"/>
    <cellStyle name="40% - Accent3 3 6 2" xfId="7856" xr:uid="{97F251C8-4BFE-421A-BA1E-ED854E51CF85}"/>
    <cellStyle name="40% - Accent3 3 6 2 2" xfId="19294" xr:uid="{C4E869EF-4028-45B7-86FA-82A419D168E9}"/>
    <cellStyle name="40% - Accent3 3 6 2 3" xfId="30143" xr:uid="{BAAC4ADD-9451-4A41-B008-84BE4C616FA1}"/>
    <cellStyle name="40% - Accent3 3 6 2 4" xfId="45417" xr:uid="{5C6B9123-0A5C-4460-9440-DA82B5141D3E}"/>
    <cellStyle name="40% - Accent3 3 6 3" xfId="16238" xr:uid="{6565C5FE-D6F3-48A0-84B5-4CB4B339EE14}"/>
    <cellStyle name="40% - Accent3 3 6 4" xfId="27087" xr:uid="{361069BA-D2A6-4BD5-9869-C6800892C4C1}"/>
    <cellStyle name="40% - Accent3 3 6 5" xfId="42361" xr:uid="{8AE30F49-B788-44E7-A0D0-241D3740D3DD}"/>
    <cellStyle name="40% - Accent3 3 7" xfId="5167" xr:uid="{A4F471AC-33BC-4004-99C5-206BBC189DAE}"/>
    <cellStyle name="40% - Accent3 3 7 2" xfId="16605" xr:uid="{682BA602-DD17-4AAB-B10E-694ADEBD0EFE}"/>
    <cellStyle name="40% - Accent3 3 7 3" xfId="27454" xr:uid="{C0F26BEB-838E-487B-B751-7600B821D456}"/>
    <cellStyle name="40% - Accent3 3 7 4" xfId="42728" xr:uid="{4E7A5107-E21B-42A1-A9F2-515303D57C59}"/>
    <cellStyle name="40% - Accent3 3 8" xfId="13549" xr:uid="{AC8DA8DE-8892-4DF8-AFE3-B50BC589F40B}"/>
    <cellStyle name="40% - Accent3 3 9" xfId="24398" xr:uid="{FFD5F3EA-E2F7-42D8-95A4-E6793FEC9FF5}"/>
    <cellStyle name="40% - Accent3 4" xfId="363" xr:uid="{836B7781-ADD5-4FF2-ACCA-E79F4F222C1F}"/>
    <cellStyle name="40% - Accent3 4 10" xfId="30447" xr:uid="{07CAFC0C-D900-4532-980C-20278EDE6895}"/>
    <cellStyle name="40% - Accent3 4 11" xfId="39673" xr:uid="{9424D6F8-4B55-4BFB-A0B0-10F4A5FFD8DF}"/>
    <cellStyle name="40% - Accent3 4 2" xfId="2422" xr:uid="{A886ED64-744D-4C05-B893-51B4AD3DC817}"/>
    <cellStyle name="40% - Accent3 4 2 2" xfId="3403" xr:uid="{5516ED6D-0073-4E38-9474-5E58892EF94C}"/>
    <cellStyle name="40% - Accent3 4 2 2 2" xfId="6641" xr:uid="{DBA5BDEB-D45B-4C4F-A0D9-53A9EFE2EE6E}"/>
    <cellStyle name="40% - Accent3 4 2 2 2 2" xfId="10032" xr:uid="{A00C338E-3DBC-4D55-96AC-093FA1FD49F9}"/>
    <cellStyle name="40% - Accent3 4 2 2 2 2 2" xfId="21174" xr:uid="{5241E965-11D1-4904-98C2-A65A7DA1D4F8}"/>
    <cellStyle name="40% - Accent3 4 2 2 2 2 3" xfId="38637" xr:uid="{A073ABD4-901B-45CF-818B-8628AF28CF54}"/>
    <cellStyle name="40% - Accent3 4 2 2 2 3" xfId="10033" xr:uid="{0E56FA9C-A0E7-4C91-B839-F917AD861F25}"/>
    <cellStyle name="40% - Accent3 4 2 2 2 3 2" xfId="21175" xr:uid="{31F32E44-9814-486B-9822-74E08BE13208}"/>
    <cellStyle name="40% - Accent3 4 2 2 2 3 3" xfId="34670" xr:uid="{E0649A2C-41F8-422E-B73E-2DE80F182B7D}"/>
    <cellStyle name="40% - Accent3 4 2 2 2 4" xfId="18079" xr:uid="{79F0CE9F-9432-4CB7-ADFF-D433172247D7}"/>
    <cellStyle name="40% - Accent3 4 2 2 2 5" xfId="28928" xr:uid="{ABC36B98-CE38-47F4-A0D4-2328BE09778F}"/>
    <cellStyle name="40% - Accent3 4 2 2 2 6" xfId="32897" xr:uid="{6D260016-0301-4740-BFDB-082411E24E90}"/>
    <cellStyle name="40% - Accent3 4 2 2 2 7" xfId="44202" xr:uid="{0EB814F6-2145-4222-A245-284DAA7A1EFF}"/>
    <cellStyle name="40% - Accent3 4 2 2 3" xfId="10034" xr:uid="{B18FEB8E-DDEF-4DF4-9218-348AC85F4F71}"/>
    <cellStyle name="40% - Accent3 4 2 2 3 2" xfId="21176" xr:uid="{202C1358-445C-421A-8365-8ACE85829D7D}"/>
    <cellStyle name="40% - Accent3 4 2 2 3 3" xfId="36656" xr:uid="{4CE05415-64E2-416C-8A21-F0E3CB803E00}"/>
    <cellStyle name="40% - Accent3 4 2 2 4" xfId="15023" xr:uid="{F582DFCD-C579-45FE-AF66-16674504803E}"/>
    <cellStyle name="40% - Accent3 4 2 2 5" xfId="25872" xr:uid="{C1A2D256-2904-4B44-976A-7EE6846DA8E1}"/>
    <cellStyle name="40% - Accent3 4 2 2 6" xfId="32022" xr:uid="{79C4FF47-2CEE-42A4-8B38-2D738AE642FE}"/>
    <cellStyle name="40% - Accent3 4 2 2 7" xfId="41146" xr:uid="{497AACE2-C335-4E07-BA92-3E251656E5C4}"/>
    <cellStyle name="40% - Accent3 4 2 3" xfId="5661" xr:uid="{04EB2504-5E18-4E92-B886-E518D1B897FD}"/>
    <cellStyle name="40% - Accent3 4 2 3 2" xfId="10035" xr:uid="{C35E1F30-ADD4-4EC3-ABFB-7A863B8E028F}"/>
    <cellStyle name="40% - Accent3 4 2 3 2 2" xfId="21177" xr:uid="{F1580535-3E8D-4487-BC8E-A7829F1B21DD}"/>
    <cellStyle name="40% - Accent3 4 2 3 2 3" xfId="38012" xr:uid="{DB8D5B1A-1918-499F-9A8C-656F183782ED}"/>
    <cellStyle name="40% - Accent3 4 2 3 3" xfId="10036" xr:uid="{344C24EA-193F-46C3-9804-B803D3BDBEB1}"/>
    <cellStyle name="40% - Accent3 4 2 3 3 2" xfId="21178" xr:uid="{F90A89FF-BC45-410B-875C-3998FB79B3ED}"/>
    <cellStyle name="40% - Accent3 4 2 3 3 3" xfId="34057" xr:uid="{0E1B843E-71F8-4DCB-A20F-313242184E0D}"/>
    <cellStyle name="40% - Accent3 4 2 3 4" xfId="17099" xr:uid="{8335D989-BD62-481A-8CD7-81E4C8564E8F}"/>
    <cellStyle name="40% - Accent3 4 2 3 5" xfId="27948" xr:uid="{E02C108C-3C2A-48E6-8E0E-583A1AC17519}"/>
    <cellStyle name="40% - Accent3 4 2 3 6" xfId="32896" xr:uid="{0053CDCB-5F40-4EDB-A75A-0925431202D2}"/>
    <cellStyle name="40% - Accent3 4 2 3 7" xfId="43222" xr:uid="{A92F34AC-E068-44C9-8556-15DE5D5A81B5}"/>
    <cellStyle name="40% - Accent3 4 2 4" xfId="10037" xr:uid="{B6EB3628-B702-4F90-8D2D-DA3C87193141}"/>
    <cellStyle name="40% - Accent3 4 2 4 2" xfId="21179" xr:uid="{6DA4B6CE-20F8-4988-B92F-66B8A0AE8782}"/>
    <cellStyle name="40% - Accent3 4 2 4 3" xfId="36029" xr:uid="{0416A4A5-A470-42A1-AA60-04154DCD1BF0}"/>
    <cellStyle name="40% - Accent3 4 2 5" xfId="14043" xr:uid="{ABE2006D-0C12-4D61-81A2-1AEB8A39092F}"/>
    <cellStyle name="40% - Accent3 4 2 6" xfId="24892" xr:uid="{47A97863-C1A3-4A95-A954-6B75412659BB}"/>
    <cellStyle name="40% - Accent3 4 2 7" xfId="31042" xr:uid="{4CC9EC30-D7AD-4B3C-A877-F72C69EC7016}"/>
    <cellStyle name="40% - Accent3 4 2 8" xfId="40166" xr:uid="{86889FE5-65E5-47A5-810B-5686485E1302}"/>
    <cellStyle name="40% - Accent3 4 3" xfId="2910" xr:uid="{E23D9F24-629A-4671-9773-43B1C4548949}"/>
    <cellStyle name="40% - Accent3 4 3 2" xfId="6148" xr:uid="{8780C624-34C1-4A5A-AEC8-254EB688ED59}"/>
    <cellStyle name="40% - Accent3 4 3 2 2" xfId="10038" xr:uid="{BDC91410-3A74-402E-BEF2-AF32D8ED2C71}"/>
    <cellStyle name="40% - Accent3 4 3 2 2 2" xfId="21180" xr:uid="{D512FA76-739D-4ABD-A045-41A3DDBE4772}"/>
    <cellStyle name="40% - Accent3 4 3 2 2 3" xfId="38638" xr:uid="{C53753D4-EE86-457D-8524-C47BF130FF72}"/>
    <cellStyle name="40% - Accent3 4 3 2 3" xfId="10039" xr:uid="{EF88A147-1D03-4783-8ED0-BA616C309AFE}"/>
    <cellStyle name="40% - Accent3 4 3 2 3 2" xfId="21181" xr:uid="{5620621D-7057-49FE-9B25-80F62B48F193}"/>
    <cellStyle name="40% - Accent3 4 3 2 3 3" xfId="34671" xr:uid="{6D387D18-908A-49CE-9654-B423BC9C2F7A}"/>
    <cellStyle name="40% - Accent3 4 3 2 4" xfId="17586" xr:uid="{AC4B422E-C157-4B0F-9350-6E8636F31D01}"/>
    <cellStyle name="40% - Accent3 4 3 2 5" xfId="28435" xr:uid="{27248C4F-6516-41D7-8DA4-4385B60E6EED}"/>
    <cellStyle name="40% - Accent3 4 3 2 6" xfId="32898" xr:uid="{BEE5491B-893A-4CFB-BC38-11CADB9E3E27}"/>
    <cellStyle name="40% - Accent3 4 3 2 7" xfId="43709" xr:uid="{EBEFEE30-D9DE-42C1-9823-350C378AB8BC}"/>
    <cellStyle name="40% - Accent3 4 3 3" xfId="10040" xr:uid="{4C4625FC-5BCA-4DC3-85E4-5FFCB21DFD7C}"/>
    <cellStyle name="40% - Accent3 4 3 3 2" xfId="21182" xr:uid="{7F4B899D-A40D-4A4D-906F-D6A793D72593}"/>
    <cellStyle name="40% - Accent3 4 3 3 3" xfId="36657" xr:uid="{08828BE1-18EB-414D-867F-392F01257676}"/>
    <cellStyle name="40% - Accent3 4 3 4" xfId="14530" xr:uid="{DF245DEC-AA0D-463F-BB87-293329A9EAA1}"/>
    <cellStyle name="40% - Accent3 4 3 5" xfId="25379" xr:uid="{5F1D2598-996F-4296-9C3F-5CE727CC1D0F}"/>
    <cellStyle name="40% - Accent3 4 3 6" xfId="31529" xr:uid="{01011A76-A02A-41AE-BB71-AFF567AD5610}"/>
    <cellStyle name="40% - Accent3 4 3 7" xfId="40653" xr:uid="{13753A47-3AE7-4B15-9FAF-A1D4835D5FE3}"/>
    <cellStyle name="40% - Accent3 4 4" xfId="3891" xr:uid="{6C8B0120-7905-4CC0-86AB-7847C1A56978}"/>
    <cellStyle name="40% - Accent3 4 4 2" xfId="7130" xr:uid="{8EE11642-B51B-42FB-B6A1-15F7CD1EC673}"/>
    <cellStyle name="40% - Accent3 4 4 2 2" xfId="18568" xr:uid="{853A0653-9C34-4EE7-A27F-454E5CE1D02A}"/>
    <cellStyle name="40% - Accent3 4 4 2 3" xfId="29417" xr:uid="{A84B12B7-BE39-4C50-ADA8-DC69F732E775}"/>
    <cellStyle name="40% - Accent3 4 4 2 4" xfId="37603" xr:uid="{A4B1ED7E-B5DB-479C-9E83-AE0832B07548}"/>
    <cellStyle name="40% - Accent3 4 4 2 5" xfId="44691" xr:uid="{CB777A2F-86D7-4AFD-85ED-36E7855A28C2}"/>
    <cellStyle name="40% - Accent3 4 4 3" xfId="10041" xr:uid="{7BBEB3C8-4307-4CFC-AC9F-E4058D604954}"/>
    <cellStyle name="40% - Accent3 4 4 3 2" xfId="21183" xr:uid="{2E410B09-0448-420C-BB23-53BBBA9D08FE}"/>
    <cellStyle name="40% - Accent3 4 4 3 3" xfId="33806" xr:uid="{8CB3EE93-90DA-42CE-854B-BB80C7FFC54B}"/>
    <cellStyle name="40% - Accent3 4 4 4" xfId="15512" xr:uid="{9FE7FC08-42A6-4827-B5B4-F5142EBFEC6C}"/>
    <cellStyle name="40% - Accent3 4 4 5" xfId="26361" xr:uid="{2549A1B4-AD6A-4317-AEC2-D11CBBEC0D92}"/>
    <cellStyle name="40% - Accent3 4 4 6" xfId="32899" xr:uid="{8EF26A0D-DED2-49A5-AED8-4896911138EE}"/>
    <cellStyle name="40% - Accent3 4 4 7" xfId="41635" xr:uid="{8241B2E4-4FEC-4854-9D4A-7BC40B4547B9}"/>
    <cellStyle name="40% - Accent3 4 5" xfId="4439" xr:uid="{E7C29220-21FB-490B-ADE6-189888A6F90C}"/>
    <cellStyle name="40% - Accent3 4 5 2" xfId="7495" xr:uid="{3C6F7C1F-DF0F-47F0-AE65-CD4B94552D58}"/>
    <cellStyle name="40% - Accent3 4 5 2 2" xfId="18933" xr:uid="{533790C3-68F3-4134-8179-BA58D12E406F}"/>
    <cellStyle name="40% - Accent3 4 5 2 3" xfId="29782" xr:uid="{88620C88-8773-47FF-8BD2-2DD9C5822627}"/>
    <cellStyle name="40% - Accent3 4 5 2 4" xfId="35622" xr:uid="{254CF322-3AB6-4373-B893-D5E7DA0B7A59}"/>
    <cellStyle name="40% - Accent3 4 5 2 5" xfId="45056" xr:uid="{6242DDB6-D22C-4ACC-9CD0-FFD01A42FAF9}"/>
    <cellStyle name="40% - Accent3 4 5 3" xfId="15877" xr:uid="{65EC6A35-F34A-4D0A-B9BB-C4CBE66F8193}"/>
    <cellStyle name="40% - Accent3 4 5 4" xfId="26726" xr:uid="{F54D3938-9E9B-4C57-AE3D-81082F8A457C}"/>
    <cellStyle name="40% - Accent3 4 5 5" xfId="32895" xr:uid="{B31CCFCB-F00B-47D4-8911-12643CBC49C0}"/>
    <cellStyle name="40% - Accent3 4 5 6" xfId="42000" xr:uid="{F795C628-EEDC-40EF-ADB5-01405EF7CD4D}"/>
    <cellStyle name="40% - Accent3 4 6" xfId="4801" xr:uid="{A1F33A36-558C-484E-815D-B7BA542717DE}"/>
    <cellStyle name="40% - Accent3 4 6 2" xfId="7857" xr:uid="{B0ED748D-0264-4A4A-83BC-F6FC71ABE823}"/>
    <cellStyle name="40% - Accent3 4 6 2 2" xfId="19295" xr:uid="{46E9298B-A972-4B91-88AF-AB0E0FCAA65F}"/>
    <cellStyle name="40% - Accent3 4 6 2 3" xfId="30144" xr:uid="{7AC99B8C-BA4E-4F4B-B632-90D3386BC010}"/>
    <cellStyle name="40% - Accent3 4 6 2 4" xfId="45418" xr:uid="{62A4E6A9-A19E-4C43-860E-74A711C381BF}"/>
    <cellStyle name="40% - Accent3 4 6 3" xfId="16239" xr:uid="{8B213DB7-19EE-46EB-95BE-6E911C34C543}"/>
    <cellStyle name="40% - Accent3 4 6 4" xfId="27088" xr:uid="{E3691650-4B45-443A-B00F-434E365020D5}"/>
    <cellStyle name="40% - Accent3 4 6 5" xfId="42362" xr:uid="{CCFFC99A-B5C8-4B6E-86C4-783F592BEE68}"/>
    <cellStyle name="40% - Accent3 4 7" xfId="5168" xr:uid="{CD34A7DF-ED8B-4E4F-B095-F188310A309F}"/>
    <cellStyle name="40% - Accent3 4 7 2" xfId="16606" xr:uid="{99A9E4AE-5B56-4380-AB7D-E4B48008176A}"/>
    <cellStyle name="40% - Accent3 4 7 3" xfId="27455" xr:uid="{6EA05E86-5EFB-45FD-B7E4-1B53C9BF46C8}"/>
    <cellStyle name="40% - Accent3 4 7 4" xfId="42729" xr:uid="{42BB38AF-0E34-4AA1-AF08-050B849DDAFA}"/>
    <cellStyle name="40% - Accent3 4 8" xfId="13550" xr:uid="{502CE3EE-D183-4259-8F20-5FA2B0E70F23}"/>
    <cellStyle name="40% - Accent3 4 9" xfId="24399" xr:uid="{824BCAFF-EE42-4244-89BD-FABA48B3BFD9}"/>
    <cellStyle name="40% - Accent3 5" xfId="364" xr:uid="{80805E38-6091-44E5-A9A3-A85157500E73}"/>
    <cellStyle name="40% - Accent3 5 10" xfId="30448" xr:uid="{E61449C5-AEC0-4777-9A3E-3AC6875A77BE}"/>
    <cellStyle name="40% - Accent3 5 11" xfId="39674" xr:uid="{DD93E7A6-40E4-4AB1-8C0F-BA231E3EDA25}"/>
    <cellStyle name="40% - Accent3 5 2" xfId="2423" xr:uid="{2421E70D-21BE-47C2-8FA4-654CD3870363}"/>
    <cellStyle name="40% - Accent3 5 2 2" xfId="3404" xr:uid="{7A58B369-2D39-4F80-B375-C4F2FB637066}"/>
    <cellStyle name="40% - Accent3 5 2 2 2" xfId="6642" xr:uid="{1E4E1871-95DE-4E71-A72F-FEA719F7D4AA}"/>
    <cellStyle name="40% - Accent3 5 2 2 2 2" xfId="10042" xr:uid="{F81FBA31-624A-415F-BE8D-D85F63B301F1}"/>
    <cellStyle name="40% - Accent3 5 2 2 2 2 2" xfId="21184" xr:uid="{73F5C4D9-C02C-450D-ACAB-62E77F44C847}"/>
    <cellStyle name="40% - Accent3 5 2 2 2 2 3" xfId="38639" xr:uid="{D129B07C-D688-4EF6-9D55-5C21BD94E87E}"/>
    <cellStyle name="40% - Accent3 5 2 2 2 3" xfId="10043" xr:uid="{EAAC0DF4-37D4-4BE7-BAC6-EDA5089BD7D5}"/>
    <cellStyle name="40% - Accent3 5 2 2 2 3 2" xfId="21185" xr:uid="{E08B83C2-0A7B-4FEB-AAAB-5BAC1EBFF0A3}"/>
    <cellStyle name="40% - Accent3 5 2 2 2 3 3" xfId="34672" xr:uid="{24F2FEEA-FFA0-4193-8374-FBD22E08A832}"/>
    <cellStyle name="40% - Accent3 5 2 2 2 4" xfId="18080" xr:uid="{78A38FAA-62AB-41D3-BA14-57EA9A9604FB}"/>
    <cellStyle name="40% - Accent3 5 2 2 2 5" xfId="28929" xr:uid="{CB70AFF2-4067-4394-8C7E-830154AE747D}"/>
    <cellStyle name="40% - Accent3 5 2 2 2 6" xfId="32902" xr:uid="{C9D8306B-1F7E-4901-B7CB-7D97CFA5B150}"/>
    <cellStyle name="40% - Accent3 5 2 2 2 7" xfId="44203" xr:uid="{84E9724C-0B22-4C3F-B7B1-BF73AAF47FA0}"/>
    <cellStyle name="40% - Accent3 5 2 2 3" xfId="10044" xr:uid="{8434C45A-3EB6-484A-B2C7-F8C30933A22F}"/>
    <cellStyle name="40% - Accent3 5 2 2 3 2" xfId="21186" xr:uid="{8F38D267-7B02-4D4B-94C4-2B2BB14B78EA}"/>
    <cellStyle name="40% - Accent3 5 2 2 3 3" xfId="36658" xr:uid="{84C4D9A2-CB18-4F27-A35F-1D043BB0D8D9}"/>
    <cellStyle name="40% - Accent3 5 2 2 4" xfId="15024" xr:uid="{EBD7DAF7-A4B8-40B5-9F43-74308B14B577}"/>
    <cellStyle name="40% - Accent3 5 2 2 5" xfId="25873" xr:uid="{93B95A9C-0A0B-4675-859A-A2B8728C9D45}"/>
    <cellStyle name="40% - Accent3 5 2 2 6" xfId="32023" xr:uid="{6B63BE4F-C554-490B-AF7F-F72914FB51E3}"/>
    <cellStyle name="40% - Accent3 5 2 2 7" xfId="41147" xr:uid="{3B4C7FC2-5640-4219-A25B-0248F3A3E3B3}"/>
    <cellStyle name="40% - Accent3 5 2 3" xfId="5662" xr:uid="{6852A135-51A5-49C9-AA23-59BE68142FF4}"/>
    <cellStyle name="40% - Accent3 5 2 3 2" xfId="10045" xr:uid="{FF725EC1-E97B-4153-BEFD-0FDB1BC93D15}"/>
    <cellStyle name="40% - Accent3 5 2 3 2 2" xfId="21187" xr:uid="{1200B428-D154-42CE-A6D0-31EF58C5F260}"/>
    <cellStyle name="40% - Accent3 5 2 3 2 3" xfId="38013" xr:uid="{E4818F81-19FF-46A5-BA22-2DDEBD2CECCB}"/>
    <cellStyle name="40% - Accent3 5 2 3 3" xfId="10046" xr:uid="{76048686-32A4-4830-A4F8-06B13F8E9A3D}"/>
    <cellStyle name="40% - Accent3 5 2 3 3 2" xfId="21188" xr:uid="{C93372A8-665B-42F3-905A-74CD340B01AC}"/>
    <cellStyle name="40% - Accent3 5 2 3 3 3" xfId="34058" xr:uid="{CAC2665C-F017-40EC-8573-007CAA4E330B}"/>
    <cellStyle name="40% - Accent3 5 2 3 4" xfId="17100" xr:uid="{C2AA605F-CCE7-4D0C-8E3B-760468E4F7F8}"/>
    <cellStyle name="40% - Accent3 5 2 3 5" xfId="27949" xr:uid="{FCFA863F-D720-4394-83E3-52206CB3450E}"/>
    <cellStyle name="40% - Accent3 5 2 3 6" xfId="32901" xr:uid="{FE28D787-15AE-4AF2-A0EE-5C1FC70042F4}"/>
    <cellStyle name="40% - Accent3 5 2 3 7" xfId="43223" xr:uid="{1F7CBC91-B0EB-436F-AA4D-E51B034EF58D}"/>
    <cellStyle name="40% - Accent3 5 2 4" xfId="10047" xr:uid="{2D290851-1A2A-47F6-B895-4F0D3D73EDCF}"/>
    <cellStyle name="40% - Accent3 5 2 4 2" xfId="21189" xr:uid="{91C4BF81-895E-4D57-9F27-BEF1C4E5A445}"/>
    <cellStyle name="40% - Accent3 5 2 4 3" xfId="36030" xr:uid="{ED604CA0-D7F0-4791-930D-960C52EDCE08}"/>
    <cellStyle name="40% - Accent3 5 2 5" xfId="14044" xr:uid="{3B2BA84D-C712-4370-9C00-BDBC842F7A6F}"/>
    <cellStyle name="40% - Accent3 5 2 6" xfId="24893" xr:uid="{0B072CAE-ED0F-4587-8156-F86280F45105}"/>
    <cellStyle name="40% - Accent3 5 2 7" xfId="31043" xr:uid="{6D067E4C-5614-4F24-B253-334D377C8BC4}"/>
    <cellStyle name="40% - Accent3 5 2 8" xfId="40167" xr:uid="{AA05FC11-3511-4CEC-B79C-56E59B3DAE72}"/>
    <cellStyle name="40% - Accent3 5 3" xfId="2911" xr:uid="{4CFD5BBC-1934-4CCD-91DF-D2F945C108E0}"/>
    <cellStyle name="40% - Accent3 5 3 2" xfId="6149" xr:uid="{ED3913E3-73ED-402C-A869-FE09F0E7E27A}"/>
    <cellStyle name="40% - Accent3 5 3 2 2" xfId="10048" xr:uid="{34C8EA25-C20F-4B00-908D-C72C9C7CDCBB}"/>
    <cellStyle name="40% - Accent3 5 3 2 2 2" xfId="21190" xr:uid="{F0ED5496-C15A-4E6B-BCAE-2AAC2567C88C}"/>
    <cellStyle name="40% - Accent3 5 3 2 2 3" xfId="38640" xr:uid="{8AFA53BE-1680-4932-B5D5-94220E1DC6B1}"/>
    <cellStyle name="40% - Accent3 5 3 2 3" xfId="10049" xr:uid="{9AFC06A4-3616-40C7-85F7-D0524FF26016}"/>
    <cellStyle name="40% - Accent3 5 3 2 3 2" xfId="21191" xr:uid="{E5E28540-6D34-4CD7-B129-B8D0B9DAC280}"/>
    <cellStyle name="40% - Accent3 5 3 2 3 3" xfId="34673" xr:uid="{3EC80068-2F7D-4200-820A-4ACA8D58BDCE}"/>
    <cellStyle name="40% - Accent3 5 3 2 4" xfId="17587" xr:uid="{3A0A7AD3-018E-493B-8377-748A3D175D31}"/>
    <cellStyle name="40% - Accent3 5 3 2 5" xfId="28436" xr:uid="{2A85F27D-C35F-40EF-9905-5C653D981716}"/>
    <cellStyle name="40% - Accent3 5 3 2 6" xfId="32903" xr:uid="{8EC27E29-78E5-4800-886F-66DB878534A3}"/>
    <cellStyle name="40% - Accent3 5 3 2 7" xfId="43710" xr:uid="{F3C46961-0DF3-48F7-B3FC-FEAA9B4ABD2A}"/>
    <cellStyle name="40% - Accent3 5 3 3" xfId="10050" xr:uid="{A1CE487A-6ED3-493D-A6D1-C3507F37E73B}"/>
    <cellStyle name="40% - Accent3 5 3 3 2" xfId="21192" xr:uid="{1B199B94-4C7A-44B0-87AD-89D5794164CE}"/>
    <cellStyle name="40% - Accent3 5 3 3 3" xfId="36659" xr:uid="{4E4599F9-C0AA-4B4D-B004-38CBFE5A6D08}"/>
    <cellStyle name="40% - Accent3 5 3 4" xfId="14531" xr:uid="{7D968C44-F8ED-4F44-92E0-9EEA3A69BE98}"/>
    <cellStyle name="40% - Accent3 5 3 5" xfId="25380" xr:uid="{575D3058-FD3C-4884-8CDA-5EED8EEFAFE8}"/>
    <cellStyle name="40% - Accent3 5 3 6" xfId="31530" xr:uid="{24492921-7042-438D-8FC2-7B888A6FC8B6}"/>
    <cellStyle name="40% - Accent3 5 3 7" xfId="40654" xr:uid="{AAAAD91C-2C9F-427E-82EA-786C0C3FA36D}"/>
    <cellStyle name="40% - Accent3 5 4" xfId="3892" xr:uid="{67DD2B8D-7DAA-4A92-9C65-448042545FDC}"/>
    <cellStyle name="40% - Accent3 5 4 2" xfId="7131" xr:uid="{AFFD47E0-9DF5-45E1-A423-1BC13205E01B}"/>
    <cellStyle name="40% - Accent3 5 4 2 2" xfId="18569" xr:uid="{D90F4A9E-30FA-45EF-9784-1228C1815D99}"/>
    <cellStyle name="40% - Accent3 5 4 2 3" xfId="29418" xr:uid="{66387697-9325-4876-BFD8-356A618433DC}"/>
    <cellStyle name="40% - Accent3 5 4 2 4" xfId="37617" xr:uid="{2B6BD05F-B2D4-41D0-A53D-D3847176B5D2}"/>
    <cellStyle name="40% - Accent3 5 4 2 5" xfId="44692" xr:uid="{7AC6290F-75CB-4D2A-A163-0EEFBF9528E8}"/>
    <cellStyle name="40% - Accent3 5 4 3" xfId="10051" xr:uid="{E48B6D2B-C82C-4BFC-B1C6-AF2136966378}"/>
    <cellStyle name="40% - Accent3 5 4 3 2" xfId="21193" xr:uid="{2E22505B-E75C-4036-A8A7-5DD4DEE08C57}"/>
    <cellStyle name="40% - Accent3 5 4 3 3" xfId="33815" xr:uid="{13A12CCF-B703-40BD-A01C-BB0701A095B0}"/>
    <cellStyle name="40% - Accent3 5 4 4" xfId="15513" xr:uid="{1178DB32-4A86-4165-A72F-2EF067A8A33E}"/>
    <cellStyle name="40% - Accent3 5 4 5" xfId="26362" xr:uid="{AB6C06D1-B4B9-4E76-889E-0B574D9D6696}"/>
    <cellStyle name="40% - Accent3 5 4 6" xfId="32904" xr:uid="{EBA04294-A1E5-4746-B908-91A432258CCF}"/>
    <cellStyle name="40% - Accent3 5 4 7" xfId="41636" xr:uid="{CCBB256F-7218-4715-8D92-0B38B003D35F}"/>
    <cellStyle name="40% - Accent3 5 5" xfId="4440" xr:uid="{6C5223E6-25D6-43E9-8880-294C1D900F5A}"/>
    <cellStyle name="40% - Accent3 5 5 2" xfId="7496" xr:uid="{0389E87A-790F-4C5F-8BE0-268D6E9B0F57}"/>
    <cellStyle name="40% - Accent3 5 5 2 2" xfId="18934" xr:uid="{B68BE86D-E925-4873-B332-82E9406ED07F}"/>
    <cellStyle name="40% - Accent3 5 5 2 3" xfId="29783" xr:uid="{0427B58C-6EE1-44FE-91DC-6E930ABDDD1E}"/>
    <cellStyle name="40% - Accent3 5 5 2 4" xfId="35636" xr:uid="{6E5EA409-2E66-44B7-A7DB-822203344587}"/>
    <cellStyle name="40% - Accent3 5 5 2 5" xfId="45057" xr:uid="{97217106-B362-4525-8056-F9423F8F19AD}"/>
    <cellStyle name="40% - Accent3 5 5 3" xfId="15878" xr:uid="{40200B3A-8E26-4DA5-83C8-BCD11683D104}"/>
    <cellStyle name="40% - Accent3 5 5 4" xfId="26727" xr:uid="{C5D4D34A-468B-4000-9626-BBA15D2AB55D}"/>
    <cellStyle name="40% - Accent3 5 5 5" xfId="32900" xr:uid="{3E47C51F-D857-4948-8479-BBBF733EB292}"/>
    <cellStyle name="40% - Accent3 5 5 6" xfId="42001" xr:uid="{62235707-FFEE-41FA-84C6-2E6F5996DC44}"/>
    <cellStyle name="40% - Accent3 5 6" xfId="4802" xr:uid="{5DA0B73A-E25B-4E25-9486-A2D034C5447E}"/>
    <cellStyle name="40% - Accent3 5 6 2" xfId="7858" xr:uid="{CE606ADA-9D57-4C1A-8417-A9624894DC74}"/>
    <cellStyle name="40% - Accent3 5 6 2 2" xfId="19296" xr:uid="{48CDE556-5983-4C24-9344-376308D9393B}"/>
    <cellStyle name="40% - Accent3 5 6 2 3" xfId="30145" xr:uid="{D638E944-274D-4C9A-9F87-28FB13AA9B81}"/>
    <cellStyle name="40% - Accent3 5 6 2 4" xfId="45419" xr:uid="{7ECF6C08-995F-4807-B676-352221E75DDB}"/>
    <cellStyle name="40% - Accent3 5 6 3" xfId="16240" xr:uid="{2D3335C6-440E-4843-A5A3-E2C3B185EEFE}"/>
    <cellStyle name="40% - Accent3 5 6 4" xfId="27089" xr:uid="{F88E2366-7468-4F60-BE12-2A355863A619}"/>
    <cellStyle name="40% - Accent3 5 6 5" xfId="42363" xr:uid="{0B680F35-186A-4364-AC41-00A2C9346BCD}"/>
    <cellStyle name="40% - Accent3 5 7" xfId="5169" xr:uid="{E2CE778A-7698-4033-89ED-9223E898F59F}"/>
    <cellStyle name="40% - Accent3 5 7 2" xfId="16607" xr:uid="{D4CBC90B-26E7-4D5C-BD51-70B1C45FD0EC}"/>
    <cellStyle name="40% - Accent3 5 7 3" xfId="27456" xr:uid="{5D0287EC-5B5A-4E87-8150-BA387530004D}"/>
    <cellStyle name="40% - Accent3 5 7 4" xfId="42730" xr:uid="{7BFB529A-A3F7-4B16-A1CB-2E5C44C4A266}"/>
    <cellStyle name="40% - Accent3 5 8" xfId="13551" xr:uid="{7CEED536-DAA2-4115-8F3D-431C4B3E9A85}"/>
    <cellStyle name="40% - Accent3 5 9" xfId="24400" xr:uid="{0ADEE2C6-E1C8-42F5-90A8-FA2C6316E88A}"/>
    <cellStyle name="40% - Accent3 6" xfId="365" xr:uid="{E9B6510F-B789-4FEB-99E1-3CE5251FB870}"/>
    <cellStyle name="40% - Accent3 6 10" xfId="30589" xr:uid="{AA93A374-8372-4489-A28B-57A894889834}"/>
    <cellStyle name="40% - Accent3 6 11" xfId="39675" xr:uid="{98D7BC1F-03EC-4C52-BC28-9C0A61AD63B2}"/>
    <cellStyle name="40% - Accent3 6 2" xfId="2424" xr:uid="{C5FA0AFA-E885-4EC1-BB3D-8796C61620F9}"/>
    <cellStyle name="40% - Accent3 6 2 2" xfId="3405" xr:uid="{E85D529E-4D49-43C8-AE86-EBE66149BDBE}"/>
    <cellStyle name="40% - Accent3 6 2 2 2" xfId="6643" xr:uid="{AF328D15-B632-4069-A218-B73A81C7BBC9}"/>
    <cellStyle name="40% - Accent3 6 2 2 2 2" xfId="10052" xr:uid="{7AE11A68-5282-4828-B6DB-614B116AF3ED}"/>
    <cellStyle name="40% - Accent3 6 2 2 2 2 2" xfId="21194" xr:uid="{D9D66F8B-07F8-4A91-8B58-BD46772F1ED7}"/>
    <cellStyle name="40% - Accent3 6 2 2 2 2 3" xfId="38641" xr:uid="{A72B70A4-2228-4F8F-8295-E84B1F3BF02B}"/>
    <cellStyle name="40% - Accent3 6 2 2 2 3" xfId="10053" xr:uid="{84AA7517-9BB7-4E08-AD9C-B3E2A88C69B0}"/>
    <cellStyle name="40% - Accent3 6 2 2 2 3 2" xfId="21195" xr:uid="{43BF6F27-F368-4BCF-B1CA-40673735E3C9}"/>
    <cellStyle name="40% - Accent3 6 2 2 2 3 3" xfId="34674" xr:uid="{927A7C1E-6DF7-41CD-8B49-812781A68DE8}"/>
    <cellStyle name="40% - Accent3 6 2 2 2 4" xfId="18081" xr:uid="{49E3D297-712A-41CD-8188-939ED671F5D3}"/>
    <cellStyle name="40% - Accent3 6 2 2 2 5" xfId="28930" xr:uid="{313E4A75-C16A-451D-9F1C-A595F6600644}"/>
    <cellStyle name="40% - Accent3 6 2 2 2 6" xfId="32907" xr:uid="{B9B90EF3-61A0-435C-9532-6B5D72DD1302}"/>
    <cellStyle name="40% - Accent3 6 2 2 2 7" xfId="44204" xr:uid="{FD8AD515-AF85-4BC7-82A6-74D0244CE473}"/>
    <cellStyle name="40% - Accent3 6 2 2 3" xfId="10054" xr:uid="{9D6676C5-635E-417D-AEE4-EBAD1B21FA87}"/>
    <cellStyle name="40% - Accent3 6 2 2 3 2" xfId="21196" xr:uid="{98EC2DA4-83B1-49A7-B877-523021E3D547}"/>
    <cellStyle name="40% - Accent3 6 2 2 3 3" xfId="36660" xr:uid="{72CD2F9E-3BCD-4F81-818B-230332722388}"/>
    <cellStyle name="40% - Accent3 6 2 2 4" xfId="15025" xr:uid="{BDED4824-BCF7-42D9-94C0-3B41E066C44F}"/>
    <cellStyle name="40% - Accent3 6 2 2 5" xfId="25874" xr:uid="{2860B8BB-13C1-4DCE-A19C-F58DC332711E}"/>
    <cellStyle name="40% - Accent3 6 2 2 6" xfId="32024" xr:uid="{16D156D7-4FF6-4DBD-926B-758FDA922B15}"/>
    <cellStyle name="40% - Accent3 6 2 2 7" xfId="41148" xr:uid="{C14EB476-EABE-49F5-B1EE-B88DB279350E}"/>
    <cellStyle name="40% - Accent3 6 2 3" xfId="5663" xr:uid="{102D007D-59A1-4209-BB57-170D38B20635}"/>
    <cellStyle name="40% - Accent3 6 2 3 2" xfId="10055" xr:uid="{20EEE53F-574B-40B6-8702-923F0C16E285}"/>
    <cellStyle name="40% - Accent3 6 2 3 2 2" xfId="21197" xr:uid="{AF1DC2E9-22B2-4B73-B00F-9CAA85C46917}"/>
    <cellStyle name="40% - Accent3 6 2 3 2 3" xfId="38014" xr:uid="{0B71E8CE-85CB-48A6-8E1C-2418B4FFB06A}"/>
    <cellStyle name="40% - Accent3 6 2 3 3" xfId="10056" xr:uid="{BAAA7201-D208-4B6D-82DE-1E3636067493}"/>
    <cellStyle name="40% - Accent3 6 2 3 3 2" xfId="21198" xr:uid="{8967CA01-9722-4E1E-8CD0-CC234357C2AF}"/>
    <cellStyle name="40% - Accent3 6 2 3 3 3" xfId="34059" xr:uid="{7D7811CC-6005-42C4-ABBA-23E27646D3B6}"/>
    <cellStyle name="40% - Accent3 6 2 3 4" xfId="17101" xr:uid="{625A71CE-3043-42F2-98F4-35933FA8CF5B}"/>
    <cellStyle name="40% - Accent3 6 2 3 5" xfId="27950" xr:uid="{B03695AA-510B-449A-BA7A-1BBB82576C19}"/>
    <cellStyle name="40% - Accent3 6 2 3 6" xfId="32906" xr:uid="{44C7D6ED-69BA-4A33-BB7D-484044EDA70D}"/>
    <cellStyle name="40% - Accent3 6 2 3 7" xfId="43224" xr:uid="{3339A268-E61E-4C95-AF84-4D7158303DBB}"/>
    <cellStyle name="40% - Accent3 6 2 4" xfId="10057" xr:uid="{CE927F6F-9C05-4FFA-A006-813203E9CBBD}"/>
    <cellStyle name="40% - Accent3 6 2 4 2" xfId="21199" xr:uid="{4BD6270D-83DD-410F-A6BD-01E0FD7968D9}"/>
    <cellStyle name="40% - Accent3 6 2 4 3" xfId="36031" xr:uid="{8CDC9424-E394-450F-B46D-0E231CFA21A8}"/>
    <cellStyle name="40% - Accent3 6 2 5" xfId="14045" xr:uid="{9307CD8E-C817-4383-8B06-2FB63027618B}"/>
    <cellStyle name="40% - Accent3 6 2 6" xfId="24894" xr:uid="{7956CB33-D87D-4EBE-BB03-88BCCFB71302}"/>
    <cellStyle name="40% - Accent3 6 2 7" xfId="31044" xr:uid="{644C1E70-6F4C-4BF7-83A0-C1FB618AEA4C}"/>
    <cellStyle name="40% - Accent3 6 2 8" xfId="40168" xr:uid="{5C859AFD-8A65-495F-91C9-9F2071B62A21}"/>
    <cellStyle name="40% - Accent3 6 3" xfId="2912" xr:uid="{2573C203-A00F-434A-8FB8-F83CC98534B0}"/>
    <cellStyle name="40% - Accent3 6 3 2" xfId="6150" xr:uid="{535FDAE0-A868-4BE4-B42E-C5CCF7BCAA24}"/>
    <cellStyle name="40% - Accent3 6 3 2 2" xfId="10058" xr:uid="{7952556F-C17E-4EAB-84EA-89E6C1B38D86}"/>
    <cellStyle name="40% - Accent3 6 3 2 2 2" xfId="21200" xr:uid="{7571F5D8-D73F-4C56-A4B6-5BBC72E4CC3A}"/>
    <cellStyle name="40% - Accent3 6 3 2 2 3" xfId="38642" xr:uid="{7A36D637-72A5-45E1-A735-A00D53512A69}"/>
    <cellStyle name="40% - Accent3 6 3 2 3" xfId="10059" xr:uid="{2471C23A-ED7F-453B-9FF8-A2CA337EE4AF}"/>
    <cellStyle name="40% - Accent3 6 3 2 3 2" xfId="21201" xr:uid="{651C9A4A-B203-4223-843D-D09CAACC56C8}"/>
    <cellStyle name="40% - Accent3 6 3 2 3 3" xfId="34675" xr:uid="{52491735-8B5E-4F42-8F3E-337411FC419E}"/>
    <cellStyle name="40% - Accent3 6 3 2 4" xfId="17588" xr:uid="{9C727192-550C-4AC4-A0B4-865F1F0BC033}"/>
    <cellStyle name="40% - Accent3 6 3 2 5" xfId="28437" xr:uid="{EC9B7111-F53C-4BE0-BB62-7749EB276DFD}"/>
    <cellStyle name="40% - Accent3 6 3 2 6" xfId="32908" xr:uid="{6A902B9C-DAF1-4AD3-B977-88014B300800}"/>
    <cellStyle name="40% - Accent3 6 3 2 7" xfId="43711" xr:uid="{6751D6B2-9598-4D0D-8894-00E7CBC09100}"/>
    <cellStyle name="40% - Accent3 6 3 3" xfId="10060" xr:uid="{FCA6F863-33CA-4351-AEB1-EDD1A048C89A}"/>
    <cellStyle name="40% - Accent3 6 3 3 2" xfId="21202" xr:uid="{6D19C443-73D0-4294-830E-19AFE0E2E8A3}"/>
    <cellStyle name="40% - Accent3 6 3 3 3" xfId="36661" xr:uid="{D47A3E05-B849-494D-9295-F2ACE69FEF82}"/>
    <cellStyle name="40% - Accent3 6 3 4" xfId="14532" xr:uid="{6E267C45-4F97-46AE-8EC7-2CF8982286DA}"/>
    <cellStyle name="40% - Accent3 6 3 5" xfId="25381" xr:uid="{6170A40D-B650-4C36-A5D6-125E527D2BC5}"/>
    <cellStyle name="40% - Accent3 6 3 6" xfId="31531" xr:uid="{9E76A73F-50AF-47B6-A701-88401EFED918}"/>
    <cellStyle name="40% - Accent3 6 3 7" xfId="40655" xr:uid="{B8F40225-070F-49E1-A76F-B314FB7E61BD}"/>
    <cellStyle name="40% - Accent3 6 4" xfId="3893" xr:uid="{75F69812-2827-4CF3-A5B5-5353D362B049}"/>
    <cellStyle name="40% - Accent3 6 4 2" xfId="7132" xr:uid="{C057E64E-D64D-4B74-B6F3-6F54DCE7905C}"/>
    <cellStyle name="40% - Accent3 6 4 2 2" xfId="18570" xr:uid="{40A926ED-E9E4-4BE3-85B5-331C66A09DB8}"/>
    <cellStyle name="40% - Accent3 6 4 2 3" xfId="29419" xr:uid="{544478B5-CFF1-4E18-960A-00070ABD97DC}"/>
    <cellStyle name="40% - Accent3 6 4 2 4" xfId="37730" xr:uid="{09E0FB2B-0821-454D-A622-14B2FEE4972D}"/>
    <cellStyle name="40% - Accent3 6 4 2 5" xfId="44693" xr:uid="{466EA77D-ADD8-49A4-8000-769A73A89CBE}"/>
    <cellStyle name="40% - Accent3 6 4 3" xfId="10061" xr:uid="{9AB06A32-8581-4E61-BFD4-345E99F5E579}"/>
    <cellStyle name="40% - Accent3 6 4 3 2" xfId="21203" xr:uid="{77861925-BC7B-4F2B-8D78-5009AEB6C284}"/>
    <cellStyle name="40% - Accent3 6 4 3 3" xfId="33886" xr:uid="{BACC6141-C0B9-4315-82D3-911A07E75274}"/>
    <cellStyle name="40% - Accent3 6 4 4" xfId="15514" xr:uid="{2A005877-D579-4C4F-BCA8-2DE50CC4E176}"/>
    <cellStyle name="40% - Accent3 6 4 5" xfId="26363" xr:uid="{CA55702C-6D9C-430D-A7F0-F683DFF0C9BB}"/>
    <cellStyle name="40% - Accent3 6 4 6" xfId="32909" xr:uid="{489BA8D8-01C5-4355-A8EC-C2D94BFD65AB}"/>
    <cellStyle name="40% - Accent3 6 4 7" xfId="41637" xr:uid="{876810D7-B4E8-4852-9A27-54FE2D23FAAD}"/>
    <cellStyle name="40% - Accent3 6 5" xfId="4441" xr:uid="{FD9EEB9A-4A05-4503-8EA8-B18DAE6F6230}"/>
    <cellStyle name="40% - Accent3 6 5 2" xfId="7497" xr:uid="{367BF1DD-0870-42FA-B4F7-A7F1E21847DA}"/>
    <cellStyle name="40% - Accent3 6 5 2 2" xfId="18935" xr:uid="{21CB9078-9354-4B2E-93AB-FB14E4131113}"/>
    <cellStyle name="40% - Accent3 6 5 2 3" xfId="29784" xr:uid="{0A869A80-D7C8-4BAD-A9D1-250BF42D75CB}"/>
    <cellStyle name="40% - Accent3 6 5 2 4" xfId="35748" xr:uid="{8A5867C5-F0B3-4E6A-8D9F-C540B941EDEE}"/>
    <cellStyle name="40% - Accent3 6 5 2 5" xfId="45058" xr:uid="{3AE53EB0-AE6F-44C3-9AFE-2A47D3BF7C44}"/>
    <cellStyle name="40% - Accent3 6 5 3" xfId="15879" xr:uid="{1FBF30B8-7FFC-4542-B5A6-11054EAA0795}"/>
    <cellStyle name="40% - Accent3 6 5 4" xfId="26728" xr:uid="{AEC5CCFA-7828-4E39-96FE-77E54EF594DD}"/>
    <cellStyle name="40% - Accent3 6 5 5" xfId="32905" xr:uid="{6CFBFE9B-3DAB-49C1-AD8B-BF4A15021CAE}"/>
    <cellStyle name="40% - Accent3 6 5 6" xfId="42002" xr:uid="{8AB8B9A1-0C15-4C1A-99EA-8D6FA113A3F3}"/>
    <cellStyle name="40% - Accent3 6 6" xfId="4803" xr:uid="{5EAAB8CD-FA66-4BE5-8F63-3C2D2516713E}"/>
    <cellStyle name="40% - Accent3 6 6 2" xfId="7859" xr:uid="{4D5F20BD-39A4-4300-8FB0-EF07C1F31CA7}"/>
    <cellStyle name="40% - Accent3 6 6 2 2" xfId="19297" xr:uid="{26F398C2-44E4-4E04-B233-0E38C75BB494}"/>
    <cellStyle name="40% - Accent3 6 6 2 3" xfId="30146" xr:uid="{8E6FD58B-27BC-4852-ADDF-11E066E11145}"/>
    <cellStyle name="40% - Accent3 6 6 2 4" xfId="45420" xr:uid="{2C34B9DF-DFA6-4ED4-A4A7-7E5B93CEB204}"/>
    <cellStyle name="40% - Accent3 6 6 3" xfId="16241" xr:uid="{40A44CFE-9791-4ABD-93AC-2E796A77E4CD}"/>
    <cellStyle name="40% - Accent3 6 6 4" xfId="27090" xr:uid="{CEB4771A-0205-4228-BFF3-486CBED62AF8}"/>
    <cellStyle name="40% - Accent3 6 6 5" xfId="42364" xr:uid="{61DC17A0-1427-47F1-8090-9191FADFF9A8}"/>
    <cellStyle name="40% - Accent3 6 7" xfId="5170" xr:uid="{4CB6204F-0D0F-4F01-8A5A-A102B0639EAA}"/>
    <cellStyle name="40% - Accent3 6 7 2" xfId="16608" xr:uid="{12379E11-93AD-41E7-8EB4-47933D9FC376}"/>
    <cellStyle name="40% - Accent3 6 7 3" xfId="27457" xr:uid="{EDC1E6DB-13D8-45E2-9103-81166C4B0277}"/>
    <cellStyle name="40% - Accent3 6 7 4" xfId="42731" xr:uid="{7784F185-549D-4E17-8F75-775E742931D5}"/>
    <cellStyle name="40% - Accent3 6 8" xfId="13552" xr:uid="{3AB489DE-DFBA-4E47-AA16-5ACE4B8B9474}"/>
    <cellStyle name="40% - Accent3 6 9" xfId="24401" xr:uid="{DD7819C6-536F-44FF-9982-AA3ECB765899}"/>
    <cellStyle name="40% - Accent3 7" xfId="366" xr:uid="{1FEF58CC-8768-4252-A790-CCAEF1737F05}"/>
    <cellStyle name="40% - Accent3 7 10" xfId="30590" xr:uid="{C371A11B-540D-4395-A658-C4B75F6EE3A6}"/>
    <cellStyle name="40% - Accent3 7 11" xfId="39676" xr:uid="{89CB4C4C-8AA9-4E21-8C60-271AAC3E4658}"/>
    <cellStyle name="40% - Accent3 7 2" xfId="2425" xr:uid="{D0892376-DBCC-4565-956C-71BD90FEDBC5}"/>
    <cellStyle name="40% - Accent3 7 2 2" xfId="3406" xr:uid="{409C1EE1-F24A-4457-9E8A-1A080D7E4892}"/>
    <cellStyle name="40% - Accent3 7 2 2 2" xfId="6644" xr:uid="{68509D53-68BF-4FAB-A84B-CC7621B041B8}"/>
    <cellStyle name="40% - Accent3 7 2 2 2 2" xfId="10062" xr:uid="{A12D0333-762B-4C98-8135-62A8A0B1966C}"/>
    <cellStyle name="40% - Accent3 7 2 2 2 2 2" xfId="21204" xr:uid="{C2AD194F-62E7-4139-BF50-EF09E8CBAE96}"/>
    <cellStyle name="40% - Accent3 7 2 2 2 2 3" xfId="38643" xr:uid="{BED90839-EF0B-443D-A8A2-D006AE99981B}"/>
    <cellStyle name="40% - Accent3 7 2 2 2 3" xfId="10063" xr:uid="{31BCE84D-BCCB-4068-877E-392D3B72B91E}"/>
    <cellStyle name="40% - Accent3 7 2 2 2 3 2" xfId="21205" xr:uid="{3226DF63-0457-4C92-B515-30B92ECB9601}"/>
    <cellStyle name="40% - Accent3 7 2 2 2 3 3" xfId="34676" xr:uid="{D7BA3879-9344-444F-A88D-E6BEF5661A85}"/>
    <cellStyle name="40% - Accent3 7 2 2 2 4" xfId="18082" xr:uid="{6E1417F8-BE35-4E92-956D-C5680C2CAE3A}"/>
    <cellStyle name="40% - Accent3 7 2 2 2 5" xfId="28931" xr:uid="{357F7CAC-6606-4545-9AF1-CC637962E86C}"/>
    <cellStyle name="40% - Accent3 7 2 2 2 6" xfId="32912" xr:uid="{DCFC0B4E-611F-44F7-AB9C-47E56796DDF0}"/>
    <cellStyle name="40% - Accent3 7 2 2 2 7" xfId="44205" xr:uid="{2DEA4CE9-9656-4873-BE09-B5A141E38325}"/>
    <cellStyle name="40% - Accent3 7 2 2 3" xfId="10064" xr:uid="{8CBF7763-F732-42E3-8226-F297C8A53376}"/>
    <cellStyle name="40% - Accent3 7 2 2 3 2" xfId="21206" xr:uid="{99805CAB-4699-4BCB-BE9E-81EF802544A1}"/>
    <cellStyle name="40% - Accent3 7 2 2 3 3" xfId="36662" xr:uid="{0B7E8B6E-1BD1-4C0C-9CEE-AAD0958A50DA}"/>
    <cellStyle name="40% - Accent3 7 2 2 4" xfId="15026" xr:uid="{A5689245-A176-4253-B1EC-4102C8E1E935}"/>
    <cellStyle name="40% - Accent3 7 2 2 5" xfId="25875" xr:uid="{926DF1E5-D661-46A8-B066-34C104887F86}"/>
    <cellStyle name="40% - Accent3 7 2 2 6" xfId="32025" xr:uid="{EDF8A614-6057-4B1C-86AC-5D49EF1F6B98}"/>
    <cellStyle name="40% - Accent3 7 2 2 7" xfId="41149" xr:uid="{91D76E0C-CAE9-4D51-9D06-69177E919204}"/>
    <cellStyle name="40% - Accent3 7 2 3" xfId="5664" xr:uid="{4D8B42C5-EAAC-4B41-8888-70BB4BAA7A74}"/>
    <cellStyle name="40% - Accent3 7 2 3 2" xfId="10065" xr:uid="{A44709D4-A569-49A8-A201-A7D61B7069B8}"/>
    <cellStyle name="40% - Accent3 7 2 3 2 2" xfId="21207" xr:uid="{5D26664A-54C6-470A-9CBC-CD4A575A3D61}"/>
    <cellStyle name="40% - Accent3 7 2 3 2 3" xfId="38015" xr:uid="{2EC26759-DBF5-4757-BC55-C9B4F857D09B}"/>
    <cellStyle name="40% - Accent3 7 2 3 3" xfId="10066" xr:uid="{E9B6886E-ECD3-41B4-A506-D8305162BD7B}"/>
    <cellStyle name="40% - Accent3 7 2 3 3 2" xfId="21208" xr:uid="{65FEC03E-554D-4562-8938-91D44F3A8F0E}"/>
    <cellStyle name="40% - Accent3 7 2 3 3 3" xfId="34060" xr:uid="{007AAB76-F8F2-4942-AE33-9DE799AA6421}"/>
    <cellStyle name="40% - Accent3 7 2 3 4" xfId="17102" xr:uid="{1E1E7623-E604-43D0-8791-BA8C440D0018}"/>
    <cellStyle name="40% - Accent3 7 2 3 5" xfId="27951" xr:uid="{28A71321-9653-466F-B476-ADD391A842F8}"/>
    <cellStyle name="40% - Accent3 7 2 3 6" xfId="32911" xr:uid="{3A6A57D7-71B9-429D-ACF9-A7250F96D1C8}"/>
    <cellStyle name="40% - Accent3 7 2 3 7" xfId="43225" xr:uid="{60A973A3-FA57-409D-B986-223653E0B93F}"/>
    <cellStyle name="40% - Accent3 7 2 4" xfId="10067" xr:uid="{641D4251-719F-4442-BA82-0C3426BF4638}"/>
    <cellStyle name="40% - Accent3 7 2 4 2" xfId="21209" xr:uid="{9526E2DD-E26C-416C-B40D-F347B4A03A8A}"/>
    <cellStyle name="40% - Accent3 7 2 4 3" xfId="36032" xr:uid="{0466EEFE-20CA-48CE-9D39-281ED088C91E}"/>
    <cellStyle name="40% - Accent3 7 2 5" xfId="14046" xr:uid="{7593AD4F-C028-46E1-BF7D-CFC12D8D8A83}"/>
    <cellStyle name="40% - Accent3 7 2 6" xfId="24895" xr:uid="{34EB5480-A2A8-40EF-BAF3-9AFC302091F1}"/>
    <cellStyle name="40% - Accent3 7 2 7" xfId="31045" xr:uid="{CB3E1259-1F2C-423A-88CD-61BA9CE6108C}"/>
    <cellStyle name="40% - Accent3 7 2 8" xfId="40169" xr:uid="{7C0B6027-B72E-4A9C-B86B-3D0242147206}"/>
    <cellStyle name="40% - Accent3 7 3" xfId="2913" xr:uid="{579580B2-0683-46E3-A677-6093E15A15E0}"/>
    <cellStyle name="40% - Accent3 7 3 2" xfId="6151" xr:uid="{730C156C-25FA-4E6B-A338-8D5887AAF73D}"/>
    <cellStyle name="40% - Accent3 7 3 2 2" xfId="10068" xr:uid="{7AF0297F-99E1-47E0-9768-9A0347A4133E}"/>
    <cellStyle name="40% - Accent3 7 3 2 2 2" xfId="21210" xr:uid="{8D310D14-B61A-4E43-98ED-CDC3FB6A4B58}"/>
    <cellStyle name="40% - Accent3 7 3 2 2 3" xfId="38644" xr:uid="{1D5EAFAD-8D36-4AAA-9A51-A2BB4A76868D}"/>
    <cellStyle name="40% - Accent3 7 3 2 3" xfId="10069" xr:uid="{BEAD01EF-73BE-4661-9A8F-6E9E415D420C}"/>
    <cellStyle name="40% - Accent3 7 3 2 3 2" xfId="21211" xr:uid="{E1019A4E-0B47-45CF-A99A-AAE572367CF1}"/>
    <cellStyle name="40% - Accent3 7 3 2 3 3" xfId="34677" xr:uid="{96F3CACE-4F56-4078-ABBF-4D0C2B7C1D46}"/>
    <cellStyle name="40% - Accent3 7 3 2 4" xfId="17589" xr:uid="{21F3AF42-953D-4EA3-A39C-81D4C3961EE9}"/>
    <cellStyle name="40% - Accent3 7 3 2 5" xfId="28438" xr:uid="{0D6C2058-CBFD-4BE3-BAD0-2CAD5892402B}"/>
    <cellStyle name="40% - Accent3 7 3 2 6" xfId="32913" xr:uid="{E211C574-E53C-44A2-A579-7448431EDFC9}"/>
    <cellStyle name="40% - Accent3 7 3 2 7" xfId="43712" xr:uid="{7C004BF2-D184-4C26-8FFB-81E90D50E64C}"/>
    <cellStyle name="40% - Accent3 7 3 3" xfId="10070" xr:uid="{EC431E1D-9298-4D4A-AD42-95DA3C18E8E3}"/>
    <cellStyle name="40% - Accent3 7 3 3 2" xfId="21212" xr:uid="{715CD753-62A6-4039-81D4-3189B00DAF61}"/>
    <cellStyle name="40% - Accent3 7 3 3 3" xfId="36663" xr:uid="{55CBE1B0-6B0F-4054-B17F-3BF0DBDD2639}"/>
    <cellStyle name="40% - Accent3 7 3 4" xfId="14533" xr:uid="{EC1F325A-1F77-4C4B-80F5-43FE606AE595}"/>
    <cellStyle name="40% - Accent3 7 3 5" xfId="25382" xr:uid="{87286423-E1A2-4789-83AF-1C3E97E47650}"/>
    <cellStyle name="40% - Accent3 7 3 6" xfId="31532" xr:uid="{AC28694B-A6A1-48CD-8F2E-82B7A1F8A14C}"/>
    <cellStyle name="40% - Accent3 7 3 7" xfId="40656" xr:uid="{53E60C57-CA48-47F0-AB72-8B637AE2FD96}"/>
    <cellStyle name="40% - Accent3 7 4" xfId="3894" xr:uid="{58935BB7-6E5E-4508-B9E1-40D32275B321}"/>
    <cellStyle name="40% - Accent3 7 4 2" xfId="7133" xr:uid="{8ABF1EC8-9E90-43E1-84DE-705D581422B9}"/>
    <cellStyle name="40% - Accent3 7 4 2 2" xfId="18571" xr:uid="{3C322702-5F5F-4078-986A-22891420852E}"/>
    <cellStyle name="40% - Accent3 7 4 2 3" xfId="29420" xr:uid="{A365875C-2614-4908-ACC0-574687685E4F}"/>
    <cellStyle name="40% - Accent3 7 4 2 4" xfId="37731" xr:uid="{917607CF-1864-4CA0-A341-FD58B68EFB3E}"/>
    <cellStyle name="40% - Accent3 7 4 2 5" xfId="44694" xr:uid="{81065A38-B499-49C3-8C69-B21C79A20906}"/>
    <cellStyle name="40% - Accent3 7 4 3" xfId="10071" xr:uid="{B9F1BAF0-EA17-4C6C-A30D-8BEC21870466}"/>
    <cellStyle name="40% - Accent3 7 4 3 2" xfId="21213" xr:uid="{05A29EA5-8CB1-4E65-9297-3BBA77909AB2}"/>
    <cellStyle name="40% - Accent3 7 4 3 3" xfId="33887" xr:uid="{20EA96AD-A18E-4CD5-86ED-EBF5A2636665}"/>
    <cellStyle name="40% - Accent3 7 4 4" xfId="15515" xr:uid="{1ED0F993-756F-49E5-A9CE-743AB883B6DD}"/>
    <cellStyle name="40% - Accent3 7 4 5" xfId="26364" xr:uid="{D66C6282-6D2E-4477-B4F0-07228099BE8F}"/>
    <cellStyle name="40% - Accent3 7 4 6" xfId="32914" xr:uid="{D17E757E-BDAD-4446-AE7E-95968C0C3FB3}"/>
    <cellStyle name="40% - Accent3 7 4 7" xfId="41638" xr:uid="{03807524-7219-4F61-96DA-5BAE220CFB67}"/>
    <cellStyle name="40% - Accent3 7 5" xfId="4442" xr:uid="{F1728726-023E-4444-8F27-8B1D94F8D338}"/>
    <cellStyle name="40% - Accent3 7 5 2" xfId="7498" xr:uid="{13207A3F-2E41-4333-8856-D91A4A7B6998}"/>
    <cellStyle name="40% - Accent3 7 5 2 2" xfId="18936" xr:uid="{878FBF95-6981-4542-99BA-FC74C16041B0}"/>
    <cellStyle name="40% - Accent3 7 5 2 3" xfId="29785" xr:uid="{D13C6055-06E5-46CE-9F75-557DD0B4E24C}"/>
    <cellStyle name="40% - Accent3 7 5 2 4" xfId="35749" xr:uid="{E0B89177-86EA-4C2B-9CBF-6D6DB6D123E2}"/>
    <cellStyle name="40% - Accent3 7 5 2 5" xfId="45059" xr:uid="{D176CCBF-54C5-4623-A540-986EDCD8F665}"/>
    <cellStyle name="40% - Accent3 7 5 3" xfId="15880" xr:uid="{7D2BF1B2-47DE-4787-984D-CACE98BEA2C0}"/>
    <cellStyle name="40% - Accent3 7 5 4" xfId="26729" xr:uid="{1BF864B6-F4C2-4A0D-AEAD-34C07206B710}"/>
    <cellStyle name="40% - Accent3 7 5 5" xfId="32910" xr:uid="{13042E0C-D499-4956-8EE9-4A8A075BDD97}"/>
    <cellStyle name="40% - Accent3 7 5 6" xfId="42003" xr:uid="{AACEE8F0-EE38-4F15-B5FE-443D03EE7EAA}"/>
    <cellStyle name="40% - Accent3 7 6" xfId="4804" xr:uid="{C09EE302-117C-412A-BB55-CF249E8BB62E}"/>
    <cellStyle name="40% - Accent3 7 6 2" xfId="7860" xr:uid="{C6FB9D54-2F01-45D0-B551-F4918293F490}"/>
    <cellStyle name="40% - Accent3 7 6 2 2" xfId="19298" xr:uid="{98AC7BCE-DF9F-47D0-973E-D3AE34A299FC}"/>
    <cellStyle name="40% - Accent3 7 6 2 3" xfId="30147" xr:uid="{A9427240-842C-4C52-B5CF-0A505F60E10D}"/>
    <cellStyle name="40% - Accent3 7 6 2 4" xfId="45421" xr:uid="{3069DDC8-2B39-4C19-B22E-14F5867B2E95}"/>
    <cellStyle name="40% - Accent3 7 6 3" xfId="16242" xr:uid="{61047B66-EDAA-4238-9DBE-AF12BC0A767B}"/>
    <cellStyle name="40% - Accent3 7 6 4" xfId="27091" xr:uid="{DD419445-4CF9-4928-8153-3CD9E5E2133D}"/>
    <cellStyle name="40% - Accent3 7 6 5" xfId="42365" xr:uid="{49788E62-E78B-4A56-B0E1-951B9BC2D9F4}"/>
    <cellStyle name="40% - Accent3 7 7" xfId="5171" xr:uid="{82705487-30FB-4B93-807B-103AF796E45E}"/>
    <cellStyle name="40% - Accent3 7 7 2" xfId="16609" xr:uid="{DA3120DA-0625-4EBD-B2F2-777FC7C4B035}"/>
    <cellStyle name="40% - Accent3 7 7 3" xfId="27458" xr:uid="{6AA966E4-C0C4-4A00-A3C8-05E851C931E9}"/>
    <cellStyle name="40% - Accent3 7 7 4" xfId="42732" xr:uid="{7BE970BD-8B87-4D9D-9829-995C329AE2EC}"/>
    <cellStyle name="40% - Accent3 7 8" xfId="13553" xr:uid="{FDC3AEAB-190F-4813-AB37-CBB24D3DC1D4}"/>
    <cellStyle name="40% - Accent3 7 9" xfId="24402" xr:uid="{DED9AA5B-CFC2-48F4-9FB1-A9B9E5D60201}"/>
    <cellStyle name="40% - Accent3 8" xfId="367" xr:uid="{68242BEE-407B-43F7-A809-F08489A37696}"/>
    <cellStyle name="40% - Accent3 8 10" xfId="30591" xr:uid="{C2D83F40-806D-4666-8839-5EE5550405CE}"/>
    <cellStyle name="40% - Accent3 8 11" xfId="39677" xr:uid="{844EDB71-A6A1-4CB5-92F5-866BAF9B9A66}"/>
    <cellStyle name="40% - Accent3 8 2" xfId="2426" xr:uid="{766C6767-9282-4E66-ABB4-6612FC028CEC}"/>
    <cellStyle name="40% - Accent3 8 2 2" xfId="3407" xr:uid="{DB57F7EC-F19F-4935-9FA6-58C5598D6008}"/>
    <cellStyle name="40% - Accent3 8 2 2 2" xfId="6645" xr:uid="{D2C2B6EB-7891-4CD9-8A09-8D61691B2567}"/>
    <cellStyle name="40% - Accent3 8 2 2 2 2" xfId="10072" xr:uid="{442A0277-F8F4-40D2-8A64-0AFCA17FED7E}"/>
    <cellStyle name="40% - Accent3 8 2 2 2 2 2" xfId="21214" xr:uid="{760F4E71-4260-49F9-8B96-E7DC3A76DE0F}"/>
    <cellStyle name="40% - Accent3 8 2 2 2 2 3" xfId="38645" xr:uid="{06523F27-EB46-4B14-A08A-14EAAD68B7D6}"/>
    <cellStyle name="40% - Accent3 8 2 2 2 3" xfId="10073" xr:uid="{CFC3084F-AD1C-422D-B2F3-F5F9420C2459}"/>
    <cellStyle name="40% - Accent3 8 2 2 2 3 2" xfId="21215" xr:uid="{B4C088FE-E666-418E-A5DD-06DC674F24AA}"/>
    <cellStyle name="40% - Accent3 8 2 2 2 3 3" xfId="34678" xr:uid="{D8DCBEF1-60BE-4D11-81BD-0AE3B16C682E}"/>
    <cellStyle name="40% - Accent3 8 2 2 2 4" xfId="18083" xr:uid="{0DADA8B2-2F56-4FDD-A24F-2A8A3FB6AA88}"/>
    <cellStyle name="40% - Accent3 8 2 2 2 5" xfId="28932" xr:uid="{1A5F02DD-0D49-40CD-A3AC-6458B2EB915F}"/>
    <cellStyle name="40% - Accent3 8 2 2 2 6" xfId="32917" xr:uid="{19C2A500-C240-4949-9E01-ADB1D6544879}"/>
    <cellStyle name="40% - Accent3 8 2 2 2 7" xfId="44206" xr:uid="{92C2CA21-095C-4763-BB63-889B2E75ECF1}"/>
    <cellStyle name="40% - Accent3 8 2 2 3" xfId="10074" xr:uid="{C3ACFA38-AD7F-4130-8F2C-A22F88C9BB4B}"/>
    <cellStyle name="40% - Accent3 8 2 2 3 2" xfId="21216" xr:uid="{13382EA9-0F47-415C-8C9D-AE7AA26B46EF}"/>
    <cellStyle name="40% - Accent3 8 2 2 3 3" xfId="36664" xr:uid="{079EE51B-5261-426D-AB83-FD8EF11172A8}"/>
    <cellStyle name="40% - Accent3 8 2 2 4" xfId="15027" xr:uid="{71EB1C3A-0716-4BC8-8CBE-81C3F3290ABF}"/>
    <cellStyle name="40% - Accent3 8 2 2 5" xfId="25876" xr:uid="{3DD9174D-D99D-4D0A-935C-EC29195F6C0B}"/>
    <cellStyle name="40% - Accent3 8 2 2 6" xfId="32026" xr:uid="{72DDDB53-68F7-4B7A-9CBC-AA5D497699F6}"/>
    <cellStyle name="40% - Accent3 8 2 2 7" xfId="41150" xr:uid="{3DEB6228-155F-44E4-97F4-FB49C0BE8ACA}"/>
    <cellStyle name="40% - Accent3 8 2 3" xfId="5665" xr:uid="{3B509F3B-11D3-4858-9598-1A5D822BBF2F}"/>
    <cellStyle name="40% - Accent3 8 2 3 2" xfId="10075" xr:uid="{A7E95D4A-7CEC-4335-A4C5-E373125CDA0B}"/>
    <cellStyle name="40% - Accent3 8 2 3 2 2" xfId="21217" xr:uid="{2B28AEEE-883B-40EB-BFB0-288AAC5082CA}"/>
    <cellStyle name="40% - Accent3 8 2 3 2 3" xfId="38016" xr:uid="{0855E9F4-4CEC-46EF-B4AF-3A37A8BA66A8}"/>
    <cellStyle name="40% - Accent3 8 2 3 3" xfId="10076" xr:uid="{7B6F0D39-51EC-4217-81A5-A799A5E42E38}"/>
    <cellStyle name="40% - Accent3 8 2 3 3 2" xfId="21218" xr:uid="{DB6B9EAE-C398-4692-886E-86231D50EF5B}"/>
    <cellStyle name="40% - Accent3 8 2 3 3 3" xfId="34061" xr:uid="{4950861C-DA90-4B83-8F1E-80365BE7E195}"/>
    <cellStyle name="40% - Accent3 8 2 3 4" xfId="17103" xr:uid="{A4715F2A-B915-4A57-873F-0EDA5048F8A3}"/>
    <cellStyle name="40% - Accent3 8 2 3 5" xfId="27952" xr:uid="{F235A5DD-1CED-499B-9AA9-E14920FC01D4}"/>
    <cellStyle name="40% - Accent3 8 2 3 6" xfId="32916" xr:uid="{CF182A91-7C6B-45D0-A79A-E071FC8DB6B0}"/>
    <cellStyle name="40% - Accent3 8 2 3 7" xfId="43226" xr:uid="{0A40E6CA-F62D-4263-B346-630055D1BF66}"/>
    <cellStyle name="40% - Accent3 8 2 4" xfId="10077" xr:uid="{2E2F3F31-FAAD-4181-8D37-D8188B5A517E}"/>
    <cellStyle name="40% - Accent3 8 2 4 2" xfId="21219" xr:uid="{4614EAC4-DC6F-4BDC-8E06-62487A5F72DC}"/>
    <cellStyle name="40% - Accent3 8 2 4 3" xfId="36033" xr:uid="{407CE00A-8EB7-4B73-8252-C126890A5000}"/>
    <cellStyle name="40% - Accent3 8 2 5" xfId="14047" xr:uid="{C60D5F73-EAD5-4DEF-BA14-AB051317C743}"/>
    <cellStyle name="40% - Accent3 8 2 6" xfId="24896" xr:uid="{AC3E5AC9-E465-4152-B413-FF7F476F48E4}"/>
    <cellStyle name="40% - Accent3 8 2 7" xfId="31046" xr:uid="{9A01DEEC-221B-453E-8B55-546153D43A4F}"/>
    <cellStyle name="40% - Accent3 8 2 8" xfId="40170" xr:uid="{34507634-6EAF-4D78-93B6-DBEFADC6DC28}"/>
    <cellStyle name="40% - Accent3 8 3" xfId="2914" xr:uid="{80D36CA4-FF9E-4FFA-862D-1F35503A1CEA}"/>
    <cellStyle name="40% - Accent3 8 3 2" xfId="6152" xr:uid="{40B2D2BE-25B0-4AD1-8FC7-C9A5083B0BF5}"/>
    <cellStyle name="40% - Accent3 8 3 2 2" xfId="10078" xr:uid="{EAB57F4D-765C-4018-AAA4-531AC5B7D05F}"/>
    <cellStyle name="40% - Accent3 8 3 2 2 2" xfId="21220" xr:uid="{93D93873-6496-4C7D-B2E3-85E27C2F2D32}"/>
    <cellStyle name="40% - Accent3 8 3 2 2 3" xfId="38646" xr:uid="{3053D2B1-B876-4FA2-8EA0-D6D9C7D0A07D}"/>
    <cellStyle name="40% - Accent3 8 3 2 3" xfId="10079" xr:uid="{D5B74556-FE44-4ED4-88F9-7030AC98AADC}"/>
    <cellStyle name="40% - Accent3 8 3 2 3 2" xfId="21221" xr:uid="{CC7D7F96-E220-4C8D-B470-4F9E3CD030D1}"/>
    <cellStyle name="40% - Accent3 8 3 2 3 3" xfId="34679" xr:uid="{0FEEADD7-BD4A-45FE-AC84-AB100E534A67}"/>
    <cellStyle name="40% - Accent3 8 3 2 4" xfId="17590" xr:uid="{50F58B4A-535A-4044-A133-ACDC4C3612FF}"/>
    <cellStyle name="40% - Accent3 8 3 2 5" xfId="28439" xr:uid="{6B693E43-0D43-4DFC-8318-D401DDC0E63B}"/>
    <cellStyle name="40% - Accent3 8 3 2 6" xfId="32918" xr:uid="{D110FC45-48C5-4403-8665-0824AFEC8059}"/>
    <cellStyle name="40% - Accent3 8 3 2 7" xfId="43713" xr:uid="{6092ABBC-FA36-4456-9578-815BCA41272A}"/>
    <cellStyle name="40% - Accent3 8 3 3" xfId="10080" xr:uid="{753250EB-FF35-44FE-9040-2FC8EC46F9F2}"/>
    <cellStyle name="40% - Accent3 8 3 3 2" xfId="21222" xr:uid="{C02D8756-9F60-45CE-A226-10AF4B750ABD}"/>
    <cellStyle name="40% - Accent3 8 3 3 3" xfId="36665" xr:uid="{54CFD78E-83F7-4835-8FB2-A92C8A626E68}"/>
    <cellStyle name="40% - Accent3 8 3 4" xfId="14534" xr:uid="{660946A5-AED2-4ED3-9F4A-B55F6DAC5DA3}"/>
    <cellStyle name="40% - Accent3 8 3 5" xfId="25383" xr:uid="{B35E87D4-F934-46E4-B33A-3CDD45746BD6}"/>
    <cellStyle name="40% - Accent3 8 3 6" xfId="31533" xr:uid="{BD668579-AE59-4127-8783-9FD8C53D32B1}"/>
    <cellStyle name="40% - Accent3 8 3 7" xfId="40657" xr:uid="{6FCE03E7-CBF3-4A74-8247-34B8D3DCB457}"/>
    <cellStyle name="40% - Accent3 8 4" xfId="3895" xr:uid="{CDD0F334-0ADB-4233-B6F5-3028F93D06BD}"/>
    <cellStyle name="40% - Accent3 8 4 2" xfId="7134" xr:uid="{261BCFA1-9C40-4651-85C0-85AB9E248C04}"/>
    <cellStyle name="40% - Accent3 8 4 2 2" xfId="18572" xr:uid="{1C192DBA-2172-409B-8796-42E67FE51B42}"/>
    <cellStyle name="40% - Accent3 8 4 2 3" xfId="29421" xr:uid="{75E29EC6-7B34-4D35-98BD-B7741BC20B1D}"/>
    <cellStyle name="40% - Accent3 8 4 2 4" xfId="37732" xr:uid="{DB25E349-6EC4-4698-9550-261D95D194B6}"/>
    <cellStyle name="40% - Accent3 8 4 2 5" xfId="44695" xr:uid="{9652A383-E8B2-4C97-BC3E-5DAE4F8A77EA}"/>
    <cellStyle name="40% - Accent3 8 4 3" xfId="10081" xr:uid="{64611505-B50A-41D8-B999-5E79E8E6C147}"/>
    <cellStyle name="40% - Accent3 8 4 3 2" xfId="21223" xr:uid="{89CFC2BC-E9CF-41C9-9D98-EC24690D92D5}"/>
    <cellStyle name="40% - Accent3 8 4 3 3" xfId="33888" xr:uid="{D0D96E49-FFA1-4D2F-9DBF-3D14D5B8B31D}"/>
    <cellStyle name="40% - Accent3 8 4 4" xfId="15516" xr:uid="{8A46A52D-FCB9-4525-B18D-0CCAB73CFE9A}"/>
    <cellStyle name="40% - Accent3 8 4 5" xfId="26365" xr:uid="{C48028EE-44F2-48DA-B971-28E887BC588E}"/>
    <cellStyle name="40% - Accent3 8 4 6" xfId="32919" xr:uid="{E66247A6-E3E8-4A46-ADE8-47EFAEDC5B56}"/>
    <cellStyle name="40% - Accent3 8 4 7" xfId="41639" xr:uid="{5E064355-B972-449D-859D-193AE0D7CC56}"/>
    <cellStyle name="40% - Accent3 8 5" xfId="4443" xr:uid="{77D88F24-E976-4E1F-A9C7-2629BA5E9025}"/>
    <cellStyle name="40% - Accent3 8 5 2" xfId="7499" xr:uid="{3AFA4033-C047-4240-8A7F-C255424D4E9B}"/>
    <cellStyle name="40% - Accent3 8 5 2 2" xfId="18937" xr:uid="{D4C749E7-9A35-4BC2-ACC3-BBB4B5B33569}"/>
    <cellStyle name="40% - Accent3 8 5 2 3" xfId="29786" xr:uid="{3C02205B-0EE4-4C00-88C5-30B486878EF0}"/>
    <cellStyle name="40% - Accent3 8 5 2 4" xfId="35750" xr:uid="{5F72C1F4-B619-4FAC-8479-43A416871B04}"/>
    <cellStyle name="40% - Accent3 8 5 2 5" xfId="45060" xr:uid="{49735626-2C58-4C56-908D-D653FB6D3BDF}"/>
    <cellStyle name="40% - Accent3 8 5 3" xfId="15881" xr:uid="{20F0D6D7-D0BE-43FA-AAEB-24CB60320D00}"/>
    <cellStyle name="40% - Accent3 8 5 4" xfId="26730" xr:uid="{C250A9B8-CC4D-4C08-9C14-B6BE222ED3A7}"/>
    <cellStyle name="40% - Accent3 8 5 5" xfId="32915" xr:uid="{1AA18AE3-E81B-4DD7-AFC0-48447AA75E73}"/>
    <cellStyle name="40% - Accent3 8 5 6" xfId="42004" xr:uid="{21B40B6E-E599-4D27-A6D9-D719218D088D}"/>
    <cellStyle name="40% - Accent3 8 6" xfId="4805" xr:uid="{B201A256-CBB0-4909-8867-A2F414D74EE4}"/>
    <cellStyle name="40% - Accent3 8 6 2" xfId="7861" xr:uid="{7F8A5775-CB96-48BC-836D-9B61401975E9}"/>
    <cellStyle name="40% - Accent3 8 6 2 2" xfId="19299" xr:uid="{35856B44-E3E4-41E6-A5C3-FEB0324E2A10}"/>
    <cellStyle name="40% - Accent3 8 6 2 3" xfId="30148" xr:uid="{B4E9BF49-134E-48E8-ACB9-DEF523DD0568}"/>
    <cellStyle name="40% - Accent3 8 6 2 4" xfId="45422" xr:uid="{ECB18A1E-BB50-42EE-811A-0F574C1249C8}"/>
    <cellStyle name="40% - Accent3 8 6 3" xfId="16243" xr:uid="{571E5BEB-425B-4386-B128-88A9DE20DD0C}"/>
    <cellStyle name="40% - Accent3 8 6 4" xfId="27092" xr:uid="{0C0BF3E0-9671-4C6A-86DF-860D849CCFC7}"/>
    <cellStyle name="40% - Accent3 8 6 5" xfId="42366" xr:uid="{474575A1-F878-4A5D-B631-2BF2A4E49810}"/>
    <cellStyle name="40% - Accent3 8 7" xfId="5172" xr:uid="{293EF7C8-6817-4642-BB07-5551F1026D0B}"/>
    <cellStyle name="40% - Accent3 8 7 2" xfId="16610" xr:uid="{F4E1A431-C89E-4746-AD31-2D56E0EDDF87}"/>
    <cellStyle name="40% - Accent3 8 7 3" xfId="27459" xr:uid="{F4AD6836-6DBD-4C1F-8989-42AFE8ACC8F0}"/>
    <cellStyle name="40% - Accent3 8 7 4" xfId="42733" xr:uid="{0390670A-867E-4FAE-B50D-45DFF9E56F3D}"/>
    <cellStyle name="40% - Accent3 8 8" xfId="13554" xr:uid="{0957AF49-3F87-47C9-8685-1893D34910AE}"/>
    <cellStyle name="40% - Accent3 8 9" xfId="24403" xr:uid="{3035D63F-9152-407E-B94D-944350EF217E}"/>
    <cellStyle name="40% - Accent3 9" xfId="368" xr:uid="{C3B59A07-241A-439B-B76A-72843324F653}"/>
    <cellStyle name="40% - Accent3 9 10" xfId="30592" xr:uid="{B9931171-40A2-4A66-9FAD-76A3C745E677}"/>
    <cellStyle name="40% - Accent3 9 11" xfId="39678" xr:uid="{786859EF-DACB-4570-A6A5-5977B8492FAA}"/>
    <cellStyle name="40% - Accent3 9 2" xfId="2427" xr:uid="{783B1954-17F6-4A1C-9062-1CF07CC59EEC}"/>
    <cellStyle name="40% - Accent3 9 2 2" xfId="3408" xr:uid="{3DBAB2BC-B65B-4DB0-80CB-47309EE224DD}"/>
    <cellStyle name="40% - Accent3 9 2 2 2" xfId="6646" xr:uid="{40BC1FF4-2748-48BA-A719-848ED1C63139}"/>
    <cellStyle name="40% - Accent3 9 2 2 2 2" xfId="10082" xr:uid="{12049C25-8972-40A4-99A3-D0DF7195DACC}"/>
    <cellStyle name="40% - Accent3 9 2 2 2 2 2" xfId="21224" xr:uid="{EB38573F-92C4-423F-AEB1-6B6E49BF8E2D}"/>
    <cellStyle name="40% - Accent3 9 2 2 2 2 3" xfId="38647" xr:uid="{FF19A8A3-C83C-418C-B042-EEB6B6774A28}"/>
    <cellStyle name="40% - Accent3 9 2 2 2 3" xfId="10083" xr:uid="{C65F68FF-6A6C-4E72-9AAC-F22119314488}"/>
    <cellStyle name="40% - Accent3 9 2 2 2 3 2" xfId="21225" xr:uid="{B3BA0F43-2BF2-412C-A91C-928A945C82E5}"/>
    <cellStyle name="40% - Accent3 9 2 2 2 3 3" xfId="34680" xr:uid="{6056005B-D173-435F-ABE8-3EE33641283A}"/>
    <cellStyle name="40% - Accent3 9 2 2 2 4" xfId="18084" xr:uid="{61C5F404-DE92-42AA-96ED-B20694D79EED}"/>
    <cellStyle name="40% - Accent3 9 2 2 2 5" xfId="28933" xr:uid="{B84E6294-7EAE-4375-A301-99426606FFFF}"/>
    <cellStyle name="40% - Accent3 9 2 2 2 6" xfId="32922" xr:uid="{B792FD78-2DCD-4B73-AFEC-DD64DF20C5CC}"/>
    <cellStyle name="40% - Accent3 9 2 2 2 7" xfId="44207" xr:uid="{13EFE447-0C16-4693-BB45-5509C00DD692}"/>
    <cellStyle name="40% - Accent3 9 2 2 3" xfId="10084" xr:uid="{3C5C3066-8F1D-4BA9-9D2D-E8C5BD593879}"/>
    <cellStyle name="40% - Accent3 9 2 2 3 2" xfId="21226" xr:uid="{4807694A-4C4E-4E53-9C77-DDC6C0A76E06}"/>
    <cellStyle name="40% - Accent3 9 2 2 3 3" xfId="36666" xr:uid="{860384D8-17E0-44D9-8484-54A142C48E80}"/>
    <cellStyle name="40% - Accent3 9 2 2 4" xfId="15028" xr:uid="{7E35F426-E357-4331-AB13-26E334BDD284}"/>
    <cellStyle name="40% - Accent3 9 2 2 5" xfId="25877" xr:uid="{CABA447D-5AD2-4A31-9E85-30D7527B02A0}"/>
    <cellStyle name="40% - Accent3 9 2 2 6" xfId="32027" xr:uid="{1A28AAF9-3D35-473F-A015-2D57456D5738}"/>
    <cellStyle name="40% - Accent3 9 2 2 7" xfId="41151" xr:uid="{C0481CA5-7F2C-4762-B2D1-5D69CF8B0B5E}"/>
    <cellStyle name="40% - Accent3 9 2 3" xfId="5666" xr:uid="{91D511A2-1C64-4CFF-A5FF-709F1C5A0286}"/>
    <cellStyle name="40% - Accent3 9 2 3 2" xfId="10085" xr:uid="{D61AE6FE-86EF-4C28-B348-B71C5AF2D7BD}"/>
    <cellStyle name="40% - Accent3 9 2 3 2 2" xfId="21227" xr:uid="{D33595F2-F4CD-4E31-B7E9-B3B51B07EB5B}"/>
    <cellStyle name="40% - Accent3 9 2 3 2 3" xfId="38017" xr:uid="{72CE3E6B-A5A2-4579-BA81-18CEF496CDCD}"/>
    <cellStyle name="40% - Accent3 9 2 3 3" xfId="10086" xr:uid="{2FCE2FBE-80A3-420E-A989-77115A5DA51C}"/>
    <cellStyle name="40% - Accent3 9 2 3 3 2" xfId="21228" xr:uid="{7790F78D-AEF4-493E-9B2C-0FF6FF3F559E}"/>
    <cellStyle name="40% - Accent3 9 2 3 3 3" xfId="34062" xr:uid="{7578043C-59E7-4371-BC7E-A17BFB1E3A9E}"/>
    <cellStyle name="40% - Accent3 9 2 3 4" xfId="17104" xr:uid="{AE5205CC-5FDF-4D8E-A55C-74C633346A94}"/>
    <cellStyle name="40% - Accent3 9 2 3 5" xfId="27953" xr:uid="{A4264CC9-7734-4A3D-BBEC-95860E9C2C43}"/>
    <cellStyle name="40% - Accent3 9 2 3 6" xfId="32921" xr:uid="{8467F4C2-B28E-4082-AD45-3C569C1CD5F4}"/>
    <cellStyle name="40% - Accent3 9 2 3 7" xfId="43227" xr:uid="{1F20AAAB-3B2F-44D9-B8A9-A94C7E9F4A01}"/>
    <cellStyle name="40% - Accent3 9 2 4" xfId="10087" xr:uid="{0577E530-FA08-49CB-8AD3-0F99572A2461}"/>
    <cellStyle name="40% - Accent3 9 2 4 2" xfId="21229" xr:uid="{E571BAD1-5CAA-4F2B-B1C1-AA98A7CD3165}"/>
    <cellStyle name="40% - Accent3 9 2 4 3" xfId="36034" xr:uid="{155EF3BA-559F-4F96-AA5A-8B0A7249D5EF}"/>
    <cellStyle name="40% - Accent3 9 2 5" xfId="14048" xr:uid="{9CE6EAE3-492E-4141-8703-612EF1AD57F9}"/>
    <cellStyle name="40% - Accent3 9 2 6" xfId="24897" xr:uid="{12496A9F-D719-4CD7-B81E-1098CA0CEF4F}"/>
    <cellStyle name="40% - Accent3 9 2 7" xfId="31047" xr:uid="{32DD5E88-11F9-40A9-A0E4-695874CB770A}"/>
    <cellStyle name="40% - Accent3 9 2 8" xfId="40171" xr:uid="{AD51641F-54D8-4489-976E-2C70B4358B08}"/>
    <cellStyle name="40% - Accent3 9 3" xfId="2915" xr:uid="{E92A2117-46BE-4B99-B709-1ABD99876732}"/>
    <cellStyle name="40% - Accent3 9 3 2" xfId="6153" xr:uid="{FA5B1047-27EF-4A23-B273-7155BA855D5B}"/>
    <cellStyle name="40% - Accent3 9 3 2 2" xfId="10088" xr:uid="{C423F928-B3BD-406E-98DC-F249B76A783C}"/>
    <cellStyle name="40% - Accent3 9 3 2 2 2" xfId="21230" xr:uid="{BECDD494-A42A-4ADB-9343-DAE518F573EC}"/>
    <cellStyle name="40% - Accent3 9 3 2 2 3" xfId="38648" xr:uid="{BBE131D3-1C01-4F48-ACFA-75AA0CFAD377}"/>
    <cellStyle name="40% - Accent3 9 3 2 3" xfId="10089" xr:uid="{A450C369-0F3A-45E1-81C9-36B81B554494}"/>
    <cellStyle name="40% - Accent3 9 3 2 3 2" xfId="21231" xr:uid="{1B6F37C9-7273-4C5D-B40F-82DB09E4A5D5}"/>
    <cellStyle name="40% - Accent3 9 3 2 3 3" xfId="34681" xr:uid="{ADC09CF8-DDA5-4A0F-AE9E-45ED729C89C4}"/>
    <cellStyle name="40% - Accent3 9 3 2 4" xfId="17591" xr:uid="{7EFB55C2-25B6-455D-B0E6-780933EA8A2F}"/>
    <cellStyle name="40% - Accent3 9 3 2 5" xfId="28440" xr:uid="{2FF56C9F-1465-45F4-892D-99012881BF47}"/>
    <cellStyle name="40% - Accent3 9 3 2 6" xfId="32923" xr:uid="{27FFA184-32BF-4211-B9D4-703A2E4B2E23}"/>
    <cellStyle name="40% - Accent3 9 3 2 7" xfId="43714" xr:uid="{849955F0-2D45-49D7-B083-9A99EF539C4B}"/>
    <cellStyle name="40% - Accent3 9 3 3" xfId="10090" xr:uid="{3C6125F7-DB8C-4F9C-9D17-3F3387A80584}"/>
    <cellStyle name="40% - Accent3 9 3 3 2" xfId="21232" xr:uid="{8E08B627-89CB-4272-89CA-A4FEA9E960EC}"/>
    <cellStyle name="40% - Accent3 9 3 3 3" xfId="36667" xr:uid="{FDAA8A44-F964-4AEC-98B5-8BC44544ABC4}"/>
    <cellStyle name="40% - Accent3 9 3 4" xfId="14535" xr:uid="{A08399AC-1B8C-4DD1-A56F-463B58D7D4EF}"/>
    <cellStyle name="40% - Accent3 9 3 5" xfId="25384" xr:uid="{5AEA1C52-3262-4611-96A7-BFD794CCAF96}"/>
    <cellStyle name="40% - Accent3 9 3 6" xfId="31534" xr:uid="{AC11C3D0-6A70-4E66-9DAE-667066D8874F}"/>
    <cellStyle name="40% - Accent3 9 3 7" xfId="40658" xr:uid="{EDF031C3-D11E-4267-B424-AE257E4D774D}"/>
    <cellStyle name="40% - Accent3 9 4" xfId="3896" xr:uid="{1CAF095F-CB44-45EF-B1E0-548DD8021EFA}"/>
    <cellStyle name="40% - Accent3 9 4 2" xfId="7135" xr:uid="{D23B888E-50F5-4A0C-B069-D9C9AFEF9023}"/>
    <cellStyle name="40% - Accent3 9 4 2 2" xfId="18573" xr:uid="{B5BFA00F-8CA1-4A1C-A72F-2A92E7A4E9D1}"/>
    <cellStyle name="40% - Accent3 9 4 2 3" xfId="29422" xr:uid="{CB26AB4E-FBBD-4AE9-8C8A-0939B909B82D}"/>
    <cellStyle name="40% - Accent3 9 4 2 4" xfId="37733" xr:uid="{E4FC2812-482E-4884-A85F-31E4057B4EC2}"/>
    <cellStyle name="40% - Accent3 9 4 2 5" xfId="44696" xr:uid="{DC1827A8-6DEB-44C0-9F1E-AF9C093EE994}"/>
    <cellStyle name="40% - Accent3 9 4 3" xfId="10091" xr:uid="{C39E7BDC-2ED6-4EAF-B0CE-3EA71C2FD405}"/>
    <cellStyle name="40% - Accent3 9 4 3 2" xfId="21233" xr:uid="{D56AF84C-BCF5-4E6E-A6BB-6BFDAD18FFFC}"/>
    <cellStyle name="40% - Accent3 9 4 3 3" xfId="33889" xr:uid="{7E07BBF1-509F-4BB2-B80F-F732BC9EF162}"/>
    <cellStyle name="40% - Accent3 9 4 4" xfId="15517" xr:uid="{13483952-532D-4DD1-98E1-28BB5342C0A8}"/>
    <cellStyle name="40% - Accent3 9 4 5" xfId="26366" xr:uid="{A7B3A74C-E5DC-4AED-86FF-639C744A4E18}"/>
    <cellStyle name="40% - Accent3 9 4 6" xfId="32924" xr:uid="{85FAFC7E-5214-4B10-A6B9-38E70EB2646F}"/>
    <cellStyle name="40% - Accent3 9 4 7" xfId="41640" xr:uid="{64A0808B-1CD9-4995-960A-13A2EBF7A9F8}"/>
    <cellStyle name="40% - Accent3 9 5" xfId="4444" xr:uid="{D84739C6-E6C6-4CF2-B154-1549C4052329}"/>
    <cellStyle name="40% - Accent3 9 5 2" xfId="7500" xr:uid="{8D954428-9720-478C-8F59-77EE5AF03844}"/>
    <cellStyle name="40% - Accent3 9 5 2 2" xfId="18938" xr:uid="{E55E78DA-B314-460D-98B2-2FEB82F05BC4}"/>
    <cellStyle name="40% - Accent3 9 5 2 3" xfId="29787" xr:uid="{DDB68831-5259-4B28-827B-586328417C82}"/>
    <cellStyle name="40% - Accent3 9 5 2 4" xfId="35751" xr:uid="{F4D9641B-17BB-4F35-A213-8C83A2614731}"/>
    <cellStyle name="40% - Accent3 9 5 2 5" xfId="45061" xr:uid="{FBCDD712-2143-46E2-973A-C007AEB61D28}"/>
    <cellStyle name="40% - Accent3 9 5 3" xfId="15882" xr:uid="{111A0BB4-B64E-47A3-99CF-B17C36146530}"/>
    <cellStyle name="40% - Accent3 9 5 4" xfId="26731" xr:uid="{3AED9EA1-D16B-49B6-AE41-9F0E39DF331D}"/>
    <cellStyle name="40% - Accent3 9 5 5" xfId="32920" xr:uid="{CC956C0D-588A-41CE-80C7-ADB764A14C56}"/>
    <cellStyle name="40% - Accent3 9 5 6" xfId="42005" xr:uid="{7C5BC19B-2CA5-46CA-A750-81869FC077A1}"/>
    <cellStyle name="40% - Accent3 9 6" xfId="4806" xr:uid="{5CE96AD1-1435-47DD-93EC-97F83713D7F6}"/>
    <cellStyle name="40% - Accent3 9 6 2" xfId="7862" xr:uid="{E3D9CFAD-2E76-4BB4-9006-06F14BCF7C0C}"/>
    <cellStyle name="40% - Accent3 9 6 2 2" xfId="19300" xr:uid="{D89BE2A4-E11A-4975-A2B6-7E5F4D76FEA6}"/>
    <cellStyle name="40% - Accent3 9 6 2 3" xfId="30149" xr:uid="{5D26F30D-DF2F-4B9E-85B9-05E0FBB561BF}"/>
    <cellStyle name="40% - Accent3 9 6 2 4" xfId="45423" xr:uid="{A7F2FF0B-13C8-47B4-AD75-3988B2226402}"/>
    <cellStyle name="40% - Accent3 9 6 3" xfId="16244" xr:uid="{016CC9AE-3A3F-43CA-9A59-4C52A7419E6F}"/>
    <cellStyle name="40% - Accent3 9 6 4" xfId="27093" xr:uid="{7EFAA15D-4669-4759-AD8C-C17580CBA961}"/>
    <cellStyle name="40% - Accent3 9 6 5" xfId="42367" xr:uid="{E3F3FAAF-494A-4E15-8A55-6647B991C221}"/>
    <cellStyle name="40% - Accent3 9 7" xfId="5173" xr:uid="{21A2A92A-AA0F-4E95-94F6-5E040287FD31}"/>
    <cellStyle name="40% - Accent3 9 7 2" xfId="16611" xr:uid="{CC1E9FCB-7D63-4C66-B100-54FF1CA3D018}"/>
    <cellStyle name="40% - Accent3 9 7 3" xfId="27460" xr:uid="{E1025ABF-E726-493B-A12E-35728ECE4646}"/>
    <cellStyle name="40% - Accent3 9 7 4" xfId="42734" xr:uid="{DD7D6B79-2EAE-4478-B075-E10085692BAC}"/>
    <cellStyle name="40% - Accent3 9 8" xfId="13555" xr:uid="{7EDE7484-1285-4F56-A1CD-961306DB310A}"/>
    <cellStyle name="40% - Accent3 9 9" xfId="24404" xr:uid="{2B60757C-ABC0-4405-BA29-1C7508EBC7D4}"/>
    <cellStyle name="40% - Accent4" xfId="30" builtinId="43" customBuiltin="1"/>
    <cellStyle name="40% - Accent4 10" xfId="369" xr:uid="{7EB25A1F-7FFF-46F5-942A-4EDD30E75C17}"/>
    <cellStyle name="40% - Accent4 10 10" xfId="30593" xr:uid="{E6827B50-70DD-45FC-ACCD-A08264987908}"/>
    <cellStyle name="40% - Accent4 10 11" xfId="39679" xr:uid="{3C1D1668-5B71-4255-A0AA-3F92744AA94B}"/>
    <cellStyle name="40% - Accent4 10 2" xfId="2428" xr:uid="{2993AAA1-4D29-49B2-AC7E-BBE24820E92B}"/>
    <cellStyle name="40% - Accent4 10 2 2" xfId="3409" xr:uid="{A0549C1A-E353-46C6-9613-BB42B4BE293A}"/>
    <cellStyle name="40% - Accent4 10 2 2 2" xfId="6647" xr:uid="{09E219BF-C791-436D-B64D-ADE755A550F2}"/>
    <cellStyle name="40% - Accent4 10 2 2 2 2" xfId="10092" xr:uid="{B129B067-8E43-44EE-87D3-5DD7C24458D9}"/>
    <cellStyle name="40% - Accent4 10 2 2 2 2 2" xfId="21234" xr:uid="{0A448CD4-EB3C-4578-BD9C-428E57BE8465}"/>
    <cellStyle name="40% - Accent4 10 2 2 2 2 3" xfId="38649" xr:uid="{40C608E4-449D-4379-AC42-65272E21D3AD}"/>
    <cellStyle name="40% - Accent4 10 2 2 2 3" xfId="10093" xr:uid="{E9914C7A-5995-4482-AC26-700394AA89FF}"/>
    <cellStyle name="40% - Accent4 10 2 2 2 3 2" xfId="21235" xr:uid="{2D6FCC56-9D10-426E-AA13-6736A557312D}"/>
    <cellStyle name="40% - Accent4 10 2 2 2 3 3" xfId="34682" xr:uid="{B72CAA46-1BA8-4524-B95C-963812D2C49C}"/>
    <cellStyle name="40% - Accent4 10 2 2 2 4" xfId="18085" xr:uid="{61655FC0-EA8C-4B9D-B7F9-F262BD5A70C7}"/>
    <cellStyle name="40% - Accent4 10 2 2 2 5" xfId="28934" xr:uid="{89A5F174-C27E-49A7-A19E-072243390901}"/>
    <cellStyle name="40% - Accent4 10 2 2 2 6" xfId="32927" xr:uid="{DEF98C68-D448-4358-BCC7-E81C67F6B04A}"/>
    <cellStyle name="40% - Accent4 10 2 2 2 7" xfId="44208" xr:uid="{0017FB0A-24AB-4EB4-A9E6-240C1150819D}"/>
    <cellStyle name="40% - Accent4 10 2 2 3" xfId="10094" xr:uid="{645ED959-7144-45BA-9BE9-24FE3DC4BCEC}"/>
    <cellStyle name="40% - Accent4 10 2 2 3 2" xfId="21236" xr:uid="{B2B45E08-F103-4258-8E87-0398A246BD74}"/>
    <cellStyle name="40% - Accent4 10 2 2 3 3" xfId="36668" xr:uid="{414EE1BC-95DA-4E9F-8FE6-E72A9933BDE9}"/>
    <cellStyle name="40% - Accent4 10 2 2 4" xfId="15029" xr:uid="{1076D30D-189C-485A-A333-EA60D45A6A89}"/>
    <cellStyle name="40% - Accent4 10 2 2 5" xfId="25878" xr:uid="{5C4BEAFD-60FD-441D-98C5-0456EEEFA702}"/>
    <cellStyle name="40% - Accent4 10 2 2 6" xfId="32028" xr:uid="{EAE1526A-5A11-4E3F-9391-676306027DEA}"/>
    <cellStyle name="40% - Accent4 10 2 2 7" xfId="41152" xr:uid="{2B961589-3CFC-4E64-B793-0F1F88E795D0}"/>
    <cellStyle name="40% - Accent4 10 2 3" xfId="5667" xr:uid="{C8519A3D-E4B8-4AC0-A967-E1CBB06AED80}"/>
    <cellStyle name="40% - Accent4 10 2 3 2" xfId="10095" xr:uid="{51BE55D8-0A46-4F97-9AF3-3C38E3B51772}"/>
    <cellStyle name="40% - Accent4 10 2 3 2 2" xfId="21237" xr:uid="{0491392C-EC5B-46E4-B23D-8BD417686EF9}"/>
    <cellStyle name="40% - Accent4 10 2 3 2 3" xfId="38018" xr:uid="{1D348BC6-876A-4494-B675-8F35F5220C9E}"/>
    <cellStyle name="40% - Accent4 10 2 3 3" xfId="10096" xr:uid="{9F272AAB-A747-4C98-9CFD-2D945D9EDE0E}"/>
    <cellStyle name="40% - Accent4 10 2 3 3 2" xfId="21238" xr:uid="{FA66E453-8963-49A5-A989-D4DA3BA80FF4}"/>
    <cellStyle name="40% - Accent4 10 2 3 3 3" xfId="34063" xr:uid="{F9ABFFA0-F890-45E2-9A44-FAC5820A38FD}"/>
    <cellStyle name="40% - Accent4 10 2 3 4" xfId="17105" xr:uid="{061EA203-0DE4-4909-BC1B-43B32B34C079}"/>
    <cellStyle name="40% - Accent4 10 2 3 5" xfId="27954" xr:uid="{F93FC813-CC16-4186-A8B9-2E95E5D8D3E7}"/>
    <cellStyle name="40% - Accent4 10 2 3 6" xfId="32926" xr:uid="{3EB83E18-EC82-4476-8A48-4DD511349209}"/>
    <cellStyle name="40% - Accent4 10 2 3 7" xfId="43228" xr:uid="{E0C74734-CABD-4A7B-AED9-90BFE376B0C6}"/>
    <cellStyle name="40% - Accent4 10 2 4" xfId="10097" xr:uid="{CE408F3B-11B3-4BF7-92C3-14D694500388}"/>
    <cellStyle name="40% - Accent4 10 2 4 2" xfId="21239" xr:uid="{6024853B-C01C-4BAF-951B-C3564CB94F42}"/>
    <cellStyle name="40% - Accent4 10 2 4 3" xfId="36035" xr:uid="{52558E99-3D13-42DF-894C-41026180D265}"/>
    <cellStyle name="40% - Accent4 10 2 5" xfId="14049" xr:uid="{5680264C-B16E-4F88-BFB4-A94D967FF7FC}"/>
    <cellStyle name="40% - Accent4 10 2 6" xfId="24898" xr:uid="{D26015AD-9AD6-4CEF-8C5A-8E33543FEE6C}"/>
    <cellStyle name="40% - Accent4 10 2 7" xfId="31048" xr:uid="{4EE8387B-B305-4FD4-90A9-91C4C245E916}"/>
    <cellStyle name="40% - Accent4 10 2 8" xfId="40172" xr:uid="{A3076516-3804-40DC-9A9C-0AC88AF48FF7}"/>
    <cellStyle name="40% - Accent4 10 3" xfId="2916" xr:uid="{EF9AECA5-1ECC-405D-81A7-30D77E93E6D3}"/>
    <cellStyle name="40% - Accent4 10 3 2" xfId="6154" xr:uid="{722214D6-9120-402D-9B33-1CE09F8F4B96}"/>
    <cellStyle name="40% - Accent4 10 3 2 2" xfId="10098" xr:uid="{0305239C-FB3D-40FB-8D9C-2ED26CF4EADC}"/>
    <cellStyle name="40% - Accent4 10 3 2 2 2" xfId="21240" xr:uid="{62D55F08-E5D1-4CCB-A18A-B80FB7BD9BEE}"/>
    <cellStyle name="40% - Accent4 10 3 2 2 3" xfId="38650" xr:uid="{80B629D2-BD17-4B6D-95B5-E2A1804B4C54}"/>
    <cellStyle name="40% - Accent4 10 3 2 3" xfId="10099" xr:uid="{F8992C45-96DE-4E3A-938D-BCEADF3EA0E5}"/>
    <cellStyle name="40% - Accent4 10 3 2 3 2" xfId="21241" xr:uid="{1E432207-835B-425A-B9A3-E6673BA0DCC9}"/>
    <cellStyle name="40% - Accent4 10 3 2 3 3" xfId="34683" xr:uid="{6F2F9AEA-E39D-455D-9DE6-FCA435BFB472}"/>
    <cellStyle name="40% - Accent4 10 3 2 4" xfId="17592" xr:uid="{7271967E-1241-4B46-B225-C2F12FA34889}"/>
    <cellStyle name="40% - Accent4 10 3 2 5" xfId="28441" xr:uid="{DDE4E86C-03EC-4DDC-A989-403E7B7502FB}"/>
    <cellStyle name="40% - Accent4 10 3 2 6" xfId="32928" xr:uid="{BF857B7C-ED75-4361-A8A2-4EC0E7DE7582}"/>
    <cellStyle name="40% - Accent4 10 3 2 7" xfId="43715" xr:uid="{109112EA-BFC7-4808-BA63-69A7B2BB05D4}"/>
    <cellStyle name="40% - Accent4 10 3 3" xfId="10100" xr:uid="{DF761EE8-8142-410F-829A-8B65A13EE2D9}"/>
    <cellStyle name="40% - Accent4 10 3 3 2" xfId="21242" xr:uid="{4F32A13D-4AF3-4916-A5F6-8405CDAE6755}"/>
    <cellStyle name="40% - Accent4 10 3 3 3" xfId="36669" xr:uid="{BBBFBABA-DD86-4EF6-9F55-A86A0D255398}"/>
    <cellStyle name="40% - Accent4 10 3 4" xfId="14536" xr:uid="{03F7AE7D-5041-4328-AFF9-1DB2A9CB341B}"/>
    <cellStyle name="40% - Accent4 10 3 5" xfId="25385" xr:uid="{892E0D2D-8C74-404D-AD9D-7D99FB89D836}"/>
    <cellStyle name="40% - Accent4 10 3 6" xfId="31535" xr:uid="{217E99B0-BC5B-4D7E-8569-3F248A7DEC4A}"/>
    <cellStyle name="40% - Accent4 10 3 7" xfId="40659" xr:uid="{896A9D8A-B55B-4760-A7BA-6506829E3CE3}"/>
    <cellStyle name="40% - Accent4 10 4" xfId="3897" xr:uid="{5BFC1C85-6821-4925-A23B-18E49C1B87DA}"/>
    <cellStyle name="40% - Accent4 10 4 2" xfId="7136" xr:uid="{A5141E8D-AD71-428B-968C-7649F5059DBE}"/>
    <cellStyle name="40% - Accent4 10 4 2 2" xfId="18574" xr:uid="{93F13281-AF47-4359-84C3-C6768A14E073}"/>
    <cellStyle name="40% - Accent4 10 4 2 3" xfId="29423" xr:uid="{39531268-7FF8-4900-BA3E-4338E83177D2}"/>
    <cellStyle name="40% - Accent4 10 4 2 4" xfId="37734" xr:uid="{50D52A87-144B-400A-95E4-ED4E06B683FB}"/>
    <cellStyle name="40% - Accent4 10 4 2 5" xfId="44697" xr:uid="{4F0B3ADC-3D6A-414D-BB9C-C37B0898BB9F}"/>
    <cellStyle name="40% - Accent4 10 4 3" xfId="10101" xr:uid="{B2245AF9-7D34-45F6-B2B1-57DA2D5DF142}"/>
    <cellStyle name="40% - Accent4 10 4 3 2" xfId="21243" xr:uid="{434ED015-50B6-4CB5-869A-E7EAE3C04E43}"/>
    <cellStyle name="40% - Accent4 10 4 3 3" xfId="33890" xr:uid="{D9D1C8A7-196F-42BF-8BBD-FACA54024892}"/>
    <cellStyle name="40% - Accent4 10 4 4" xfId="15518" xr:uid="{3DF33EC6-07F0-424E-B179-C13929198E2F}"/>
    <cellStyle name="40% - Accent4 10 4 5" xfId="26367" xr:uid="{81E47609-DAB9-45E5-8E65-461AA553E7A9}"/>
    <cellStyle name="40% - Accent4 10 4 6" xfId="32929" xr:uid="{9B1E3B98-A576-4DFD-B3D5-8D1E0AF24597}"/>
    <cellStyle name="40% - Accent4 10 4 7" xfId="41641" xr:uid="{393B482E-9E8F-46B4-B7AD-2BEB0568E18E}"/>
    <cellStyle name="40% - Accent4 10 5" xfId="4445" xr:uid="{5BA2350E-EC29-46C1-8A3E-84482C389359}"/>
    <cellStyle name="40% - Accent4 10 5 2" xfId="7501" xr:uid="{51048969-8067-4087-B8AC-7AD69E926F37}"/>
    <cellStyle name="40% - Accent4 10 5 2 2" xfId="18939" xr:uid="{0D91CFDD-3601-4681-82C1-A63806E1D0D6}"/>
    <cellStyle name="40% - Accent4 10 5 2 3" xfId="29788" xr:uid="{737F6CE5-0055-498E-ACD1-9B48241C8C7D}"/>
    <cellStyle name="40% - Accent4 10 5 2 4" xfId="35752" xr:uid="{2274D635-F4E1-4779-9CA4-1D7CDC8C4B75}"/>
    <cellStyle name="40% - Accent4 10 5 2 5" xfId="45062" xr:uid="{E80EB6E1-A833-4355-99D2-618FB7C0CC0F}"/>
    <cellStyle name="40% - Accent4 10 5 3" xfId="15883" xr:uid="{06AF672B-2C01-44AC-86D1-8AF04E6B4DB5}"/>
    <cellStyle name="40% - Accent4 10 5 4" xfId="26732" xr:uid="{3A06F49D-A3CC-423F-850E-381FB803B6A8}"/>
    <cellStyle name="40% - Accent4 10 5 5" xfId="32925" xr:uid="{C98977AE-6A83-47D5-B930-97AD6E5E880D}"/>
    <cellStyle name="40% - Accent4 10 5 6" xfId="42006" xr:uid="{7E3B2692-FCFF-4C1C-93FC-3E62DC50628D}"/>
    <cellStyle name="40% - Accent4 10 6" xfId="4807" xr:uid="{AD2A8471-46D9-46CB-84C7-5B56FCD83895}"/>
    <cellStyle name="40% - Accent4 10 6 2" xfId="7863" xr:uid="{46B45AD8-2C30-474A-8578-4B49378E5C8E}"/>
    <cellStyle name="40% - Accent4 10 6 2 2" xfId="19301" xr:uid="{3C56E6F2-1852-4CE1-B922-E70D662EEF73}"/>
    <cellStyle name="40% - Accent4 10 6 2 3" xfId="30150" xr:uid="{2D547277-CD04-4B12-A994-DB03A1C7382A}"/>
    <cellStyle name="40% - Accent4 10 6 2 4" xfId="45424" xr:uid="{DC05C11F-D46A-4FAC-9F96-A94D7B37A958}"/>
    <cellStyle name="40% - Accent4 10 6 3" xfId="16245" xr:uid="{451F8F3A-769F-4CD6-BE90-454FCC003E9E}"/>
    <cellStyle name="40% - Accent4 10 6 4" xfId="27094" xr:uid="{2B96EEA8-6BC8-41EC-877C-A0F9CDCB8BAA}"/>
    <cellStyle name="40% - Accent4 10 6 5" xfId="42368" xr:uid="{54E897BD-D661-481A-A66E-9F4540B83721}"/>
    <cellStyle name="40% - Accent4 10 7" xfId="5174" xr:uid="{D4012744-2FC3-4BD3-91A6-F7791FCC3C08}"/>
    <cellStyle name="40% - Accent4 10 7 2" xfId="16612" xr:uid="{18D3415A-8600-4FEA-8726-BDAD47EA9996}"/>
    <cellStyle name="40% - Accent4 10 7 3" xfId="27461" xr:uid="{1B3407E2-0321-4991-8A72-B122BA6A1224}"/>
    <cellStyle name="40% - Accent4 10 7 4" xfId="42735" xr:uid="{06084AF5-AC7D-4792-956F-E64F8D0A241B}"/>
    <cellStyle name="40% - Accent4 10 8" xfId="13556" xr:uid="{6C277057-A779-40A4-BA7D-87DFCD282E61}"/>
    <cellStyle name="40% - Accent4 10 9" xfId="24405" xr:uid="{95E21ACC-FB6C-422F-809C-41FB09857A90}"/>
    <cellStyle name="40% - Accent4 11" xfId="370" xr:uid="{3A8C7E33-DCFD-42E3-9BEB-A4C7B6E2980D}"/>
    <cellStyle name="40% - Accent4 11 10" xfId="30594" xr:uid="{6C68031D-965B-4C19-B595-0150265E22C5}"/>
    <cellStyle name="40% - Accent4 11 11" xfId="39680" xr:uid="{AC49E288-3C00-4C11-AA3B-1245DDF2EA8E}"/>
    <cellStyle name="40% - Accent4 11 2" xfId="2429" xr:uid="{E53941C2-F186-4D71-A1F0-D0B70F6BF0C8}"/>
    <cellStyle name="40% - Accent4 11 2 2" xfId="3410" xr:uid="{0B629E28-7986-4A2B-B100-FD2EFF4F7955}"/>
    <cellStyle name="40% - Accent4 11 2 2 2" xfId="6648" xr:uid="{CC0DA038-9205-420F-BB0B-6C81A24E745F}"/>
    <cellStyle name="40% - Accent4 11 2 2 2 2" xfId="10102" xr:uid="{A939B3BE-598B-41A8-8BCA-C3446C720E37}"/>
    <cellStyle name="40% - Accent4 11 2 2 2 2 2" xfId="21244" xr:uid="{1D8D9B87-6861-4CF5-ACA4-C191CD7DE1AF}"/>
    <cellStyle name="40% - Accent4 11 2 2 2 2 3" xfId="38651" xr:uid="{EF53514D-2AFF-4BCB-870A-439071F6659B}"/>
    <cellStyle name="40% - Accent4 11 2 2 2 3" xfId="10103" xr:uid="{9AFFE2CB-A4DC-4CA1-A9B8-C88B0B1AD8F4}"/>
    <cellStyle name="40% - Accent4 11 2 2 2 3 2" xfId="21245" xr:uid="{2F20B0A6-7253-4E19-9D58-BA058603FB71}"/>
    <cellStyle name="40% - Accent4 11 2 2 2 3 3" xfId="34684" xr:uid="{0CD719CB-BB83-4B85-BC00-02E9C2C84087}"/>
    <cellStyle name="40% - Accent4 11 2 2 2 4" xfId="18086" xr:uid="{72E80FFB-5801-44CB-BAA0-40ECA69C2270}"/>
    <cellStyle name="40% - Accent4 11 2 2 2 5" xfId="28935" xr:uid="{9D1E7619-15D3-4AB5-9FA0-5BF9A2D09D25}"/>
    <cellStyle name="40% - Accent4 11 2 2 2 6" xfId="32932" xr:uid="{A389FE3E-887A-4906-9EBB-508721812710}"/>
    <cellStyle name="40% - Accent4 11 2 2 2 7" xfId="44209" xr:uid="{4867223D-6650-4AFE-8078-09E81E29FB05}"/>
    <cellStyle name="40% - Accent4 11 2 2 3" xfId="10104" xr:uid="{B6C14966-D1A5-4287-BAD1-BF2D863C8658}"/>
    <cellStyle name="40% - Accent4 11 2 2 3 2" xfId="21246" xr:uid="{3C6D3A28-4C82-4BD1-8A15-FD77CE8DD810}"/>
    <cellStyle name="40% - Accent4 11 2 2 3 3" xfId="36670" xr:uid="{DBECB8AC-39E4-43AC-BD4A-6B84DA45D7EC}"/>
    <cellStyle name="40% - Accent4 11 2 2 4" xfId="15030" xr:uid="{53CFD394-E4D6-4227-B017-BD6A3FB1D216}"/>
    <cellStyle name="40% - Accent4 11 2 2 5" xfId="25879" xr:uid="{7A443593-E94F-4BF7-8284-A9A128D5F7AD}"/>
    <cellStyle name="40% - Accent4 11 2 2 6" xfId="32029" xr:uid="{913992EF-D9F0-421C-AAB6-D12FAE79C390}"/>
    <cellStyle name="40% - Accent4 11 2 2 7" xfId="41153" xr:uid="{D11AD700-2880-4808-A4AB-7D254ACECBB4}"/>
    <cellStyle name="40% - Accent4 11 2 3" xfId="5668" xr:uid="{CFB2DAFA-3361-435D-9E36-A2C1CB701B00}"/>
    <cellStyle name="40% - Accent4 11 2 3 2" xfId="10105" xr:uid="{1C9CF89E-AB71-4C16-97C0-61477E0D89CE}"/>
    <cellStyle name="40% - Accent4 11 2 3 2 2" xfId="21247" xr:uid="{3D3F322B-4A7F-4597-9F34-75F6A9C2CB2B}"/>
    <cellStyle name="40% - Accent4 11 2 3 2 3" xfId="38019" xr:uid="{C9A03A95-B146-49E0-9D1A-1D00AEC555F9}"/>
    <cellStyle name="40% - Accent4 11 2 3 3" xfId="10106" xr:uid="{DC8D46FF-EBA7-4AC6-8003-DFB6E6510A47}"/>
    <cellStyle name="40% - Accent4 11 2 3 3 2" xfId="21248" xr:uid="{85595EC6-D122-4840-9AD6-1621FDD49A9E}"/>
    <cellStyle name="40% - Accent4 11 2 3 3 3" xfId="34064" xr:uid="{B9AC92A2-CDCD-48CA-92AA-61D194B577A5}"/>
    <cellStyle name="40% - Accent4 11 2 3 4" xfId="17106" xr:uid="{458B74D0-6B1F-4075-B9F9-971FE44CD054}"/>
    <cellStyle name="40% - Accent4 11 2 3 5" xfId="27955" xr:uid="{B9085196-60C3-445A-8506-ACCF414D508B}"/>
    <cellStyle name="40% - Accent4 11 2 3 6" xfId="32931" xr:uid="{8CBA06B0-4E8E-4DC7-9089-121A0869BD80}"/>
    <cellStyle name="40% - Accent4 11 2 3 7" xfId="43229" xr:uid="{1B47532E-FA31-49BA-A12E-73F795742C60}"/>
    <cellStyle name="40% - Accent4 11 2 4" xfId="10107" xr:uid="{A72D8D3F-86AF-4E1A-ABF5-65D1D409F325}"/>
    <cellStyle name="40% - Accent4 11 2 4 2" xfId="21249" xr:uid="{6C6462FB-ABB1-4C1C-ABFA-0CB0B1B42FB6}"/>
    <cellStyle name="40% - Accent4 11 2 4 3" xfId="36036" xr:uid="{11D44ECE-7A9D-4D9D-BBEC-6DF87C683A27}"/>
    <cellStyle name="40% - Accent4 11 2 5" xfId="14050" xr:uid="{41C61883-BF07-4AEC-A8C7-45AC56DA13E3}"/>
    <cellStyle name="40% - Accent4 11 2 6" xfId="24899" xr:uid="{F47EA944-F142-4CAC-B382-23E00325A78B}"/>
    <cellStyle name="40% - Accent4 11 2 7" xfId="31049" xr:uid="{07327FC2-E8C1-49AD-897B-F431B64C47B6}"/>
    <cellStyle name="40% - Accent4 11 2 8" xfId="40173" xr:uid="{BBCB3DBB-782B-4698-9753-56A54D1E4127}"/>
    <cellStyle name="40% - Accent4 11 3" xfId="2917" xr:uid="{0CFC476F-9FD0-496A-8579-366E1C9A0494}"/>
    <cellStyle name="40% - Accent4 11 3 2" xfId="6155" xr:uid="{D20EBF89-9ACC-409F-8D70-69DCFA61F577}"/>
    <cellStyle name="40% - Accent4 11 3 2 2" xfId="10108" xr:uid="{C4A50412-C926-4F03-815B-99E3ABD59542}"/>
    <cellStyle name="40% - Accent4 11 3 2 2 2" xfId="21250" xr:uid="{0C383DFE-2F61-4CFE-9DD4-49F21F9D854F}"/>
    <cellStyle name="40% - Accent4 11 3 2 2 3" xfId="38652" xr:uid="{A0143F80-36FC-47C4-BD57-C22327A90A48}"/>
    <cellStyle name="40% - Accent4 11 3 2 3" xfId="10109" xr:uid="{745793F3-EC1F-4593-BB94-25C54869C8A0}"/>
    <cellStyle name="40% - Accent4 11 3 2 3 2" xfId="21251" xr:uid="{9011AD83-862A-4884-BA62-B8BD05F2131F}"/>
    <cellStyle name="40% - Accent4 11 3 2 3 3" xfId="34685" xr:uid="{46BAC863-200B-4484-AB5C-1ADEC1CE247D}"/>
    <cellStyle name="40% - Accent4 11 3 2 4" xfId="17593" xr:uid="{A40E78D7-2964-4A53-824E-5D9F6A133A2A}"/>
    <cellStyle name="40% - Accent4 11 3 2 5" xfId="28442" xr:uid="{0CDAADBC-47E2-42CB-9CE1-848DBE273D40}"/>
    <cellStyle name="40% - Accent4 11 3 2 6" xfId="32933" xr:uid="{93363AB0-8784-4BE0-8ABE-179E4E8A9120}"/>
    <cellStyle name="40% - Accent4 11 3 2 7" xfId="43716" xr:uid="{674F4D22-0413-42CA-B6D7-0545837D7B05}"/>
    <cellStyle name="40% - Accent4 11 3 3" xfId="10110" xr:uid="{5AD844E3-EF98-4701-B01E-0E645BF9488D}"/>
    <cellStyle name="40% - Accent4 11 3 3 2" xfId="21252" xr:uid="{09E8EA19-AB4D-4D9C-BDD8-A9714FFE0A0E}"/>
    <cellStyle name="40% - Accent4 11 3 3 3" xfId="36671" xr:uid="{F1C2F564-CC6E-43BE-B51C-E8766BEA78FE}"/>
    <cellStyle name="40% - Accent4 11 3 4" xfId="14537" xr:uid="{FC704547-C825-4752-8A23-FB23CD6FFAC8}"/>
    <cellStyle name="40% - Accent4 11 3 5" xfId="25386" xr:uid="{F666F044-305B-4C14-8543-3AAF5A02186E}"/>
    <cellStyle name="40% - Accent4 11 3 6" xfId="31536" xr:uid="{1940662D-2DF7-47AD-AF82-A5E27F8A39AC}"/>
    <cellStyle name="40% - Accent4 11 3 7" xfId="40660" xr:uid="{9D97B402-97E9-472F-A603-6CF36941435F}"/>
    <cellStyle name="40% - Accent4 11 4" xfId="3898" xr:uid="{73EFCF3E-EB10-455B-AE2B-D11A8A3D8FAD}"/>
    <cellStyle name="40% - Accent4 11 4 2" xfId="7137" xr:uid="{E43E5D37-1F7B-4A29-9DCA-D68EADBE0EF2}"/>
    <cellStyle name="40% - Accent4 11 4 2 2" xfId="18575" xr:uid="{3CAD2D89-EE57-4141-930A-C43C34567974}"/>
    <cellStyle name="40% - Accent4 11 4 2 3" xfId="29424" xr:uid="{E03EC2A3-FA5A-4785-BCFB-248532358BDB}"/>
    <cellStyle name="40% - Accent4 11 4 2 4" xfId="37735" xr:uid="{A1E0A52D-8658-46E0-9363-F019ED36ABDE}"/>
    <cellStyle name="40% - Accent4 11 4 2 5" xfId="44698" xr:uid="{8A24AB17-730F-4087-87C6-227345927FAC}"/>
    <cellStyle name="40% - Accent4 11 4 3" xfId="10111" xr:uid="{A19C8BB3-D507-4903-B174-F6547BCE3440}"/>
    <cellStyle name="40% - Accent4 11 4 3 2" xfId="21253" xr:uid="{3DD99076-DFEA-454B-B3E0-B51328206427}"/>
    <cellStyle name="40% - Accent4 11 4 3 3" xfId="33891" xr:uid="{9955A6D8-EDF3-4DDC-8909-9D092B53FCE0}"/>
    <cellStyle name="40% - Accent4 11 4 4" xfId="15519" xr:uid="{D04F8253-26B1-438C-AD71-09A68223F6C8}"/>
    <cellStyle name="40% - Accent4 11 4 5" xfId="26368" xr:uid="{20C2E25B-EB4B-48AB-BF80-6A6B247C8C97}"/>
    <cellStyle name="40% - Accent4 11 4 6" xfId="32934" xr:uid="{B153D3D2-20BB-4EAC-BDB1-BE816CC2E28D}"/>
    <cellStyle name="40% - Accent4 11 4 7" xfId="41642" xr:uid="{BEB8F214-7450-4D72-993E-2B009F422512}"/>
    <cellStyle name="40% - Accent4 11 5" xfId="4446" xr:uid="{B283ABD4-520B-4B13-9561-D4D68E5F78A4}"/>
    <cellStyle name="40% - Accent4 11 5 2" xfId="7502" xr:uid="{651DAB80-7D94-4C52-83A6-B957E8817D8F}"/>
    <cellStyle name="40% - Accent4 11 5 2 2" xfId="18940" xr:uid="{48A5E022-36CC-499B-AD10-0620BD371BC8}"/>
    <cellStyle name="40% - Accent4 11 5 2 3" xfId="29789" xr:uid="{2CD56B5E-7C02-49A1-AAE6-66797C8E8C31}"/>
    <cellStyle name="40% - Accent4 11 5 2 4" xfId="35753" xr:uid="{BDB79EE9-DB92-419A-9E59-EA477EF17FF5}"/>
    <cellStyle name="40% - Accent4 11 5 2 5" xfId="45063" xr:uid="{131EB4BA-754D-4F88-8767-15C1983ED231}"/>
    <cellStyle name="40% - Accent4 11 5 3" xfId="15884" xr:uid="{AB131EF2-6A5C-4A43-B200-819E7061FA68}"/>
    <cellStyle name="40% - Accent4 11 5 4" xfId="26733" xr:uid="{B6BF5D71-036C-45A4-9940-A43907BB75A5}"/>
    <cellStyle name="40% - Accent4 11 5 5" xfId="32930" xr:uid="{AF210F4C-7E15-46B1-A24F-0C377778449C}"/>
    <cellStyle name="40% - Accent4 11 5 6" xfId="42007" xr:uid="{8432167B-EBD9-4B43-B6BF-3AFC78EEBD36}"/>
    <cellStyle name="40% - Accent4 11 6" xfId="4808" xr:uid="{319A5553-07A6-49FF-96C0-02B0B849E80B}"/>
    <cellStyle name="40% - Accent4 11 6 2" xfId="7864" xr:uid="{5308DB8F-84F7-4722-AD0A-45BEFCB166DD}"/>
    <cellStyle name="40% - Accent4 11 6 2 2" xfId="19302" xr:uid="{C74546AB-FB81-41F1-A4E5-B494914302F0}"/>
    <cellStyle name="40% - Accent4 11 6 2 3" xfId="30151" xr:uid="{0DB9023A-D800-468E-B975-47F0371AAA5E}"/>
    <cellStyle name="40% - Accent4 11 6 2 4" xfId="45425" xr:uid="{419048C1-2FB6-44D3-B78A-65B04279ACEF}"/>
    <cellStyle name="40% - Accent4 11 6 3" xfId="16246" xr:uid="{9B4858E3-15AE-4C7F-9232-529F5E2E91A4}"/>
    <cellStyle name="40% - Accent4 11 6 4" xfId="27095" xr:uid="{0DCA2A4E-7EAE-4CC3-8F6A-0DC6BEC18A37}"/>
    <cellStyle name="40% - Accent4 11 6 5" xfId="42369" xr:uid="{06AFE8C5-C3A8-43E7-B7AB-A252E11BA0B9}"/>
    <cellStyle name="40% - Accent4 11 7" xfId="5175" xr:uid="{24234C35-D9F6-49E7-B261-BD5A52844FB4}"/>
    <cellStyle name="40% - Accent4 11 7 2" xfId="16613" xr:uid="{8B562ED4-A321-46E3-BB74-A18FE23D78FD}"/>
    <cellStyle name="40% - Accent4 11 7 3" xfId="27462" xr:uid="{1F99A46F-5400-4775-8CDF-C0ED1DF1E1AD}"/>
    <cellStyle name="40% - Accent4 11 7 4" xfId="42736" xr:uid="{CAAF6893-EDB3-4BC3-820E-F1230359881C}"/>
    <cellStyle name="40% - Accent4 11 8" xfId="13557" xr:uid="{E96C3ABC-998D-4C6B-BDD7-9930EA342D9B}"/>
    <cellStyle name="40% - Accent4 11 9" xfId="24406" xr:uid="{C7345F61-7F21-4D5A-9968-90529B82370C}"/>
    <cellStyle name="40% - Accent4 12" xfId="371" xr:uid="{2D5BBEA0-EC44-494A-BB1A-EF629BA8240F}"/>
    <cellStyle name="40% - Accent4 12 10" xfId="30595" xr:uid="{145E1570-01EB-432E-B301-DA38E4D491C1}"/>
    <cellStyle name="40% - Accent4 12 11" xfId="39681" xr:uid="{0EAB27D6-1543-43D3-89C9-FF8CC7FB13C7}"/>
    <cellStyle name="40% - Accent4 12 2" xfId="2430" xr:uid="{9FCB1AB6-5D94-4B78-9A20-5311C3DB6179}"/>
    <cellStyle name="40% - Accent4 12 2 2" xfId="3411" xr:uid="{EAB21DE9-968F-49A5-90D5-7C3A49DC3565}"/>
    <cellStyle name="40% - Accent4 12 2 2 2" xfId="6649" xr:uid="{1606CFA0-2EEE-4491-BD48-DD1791ACDF33}"/>
    <cellStyle name="40% - Accent4 12 2 2 2 2" xfId="10112" xr:uid="{D002F255-6B45-465E-9781-D6C1BDFC95E9}"/>
    <cellStyle name="40% - Accent4 12 2 2 2 2 2" xfId="21254" xr:uid="{D75A3CD7-5B96-4FF5-9C25-67EF65915418}"/>
    <cellStyle name="40% - Accent4 12 2 2 2 2 3" xfId="38653" xr:uid="{2C9CB8DD-E722-46D6-BCDA-F187461E7776}"/>
    <cellStyle name="40% - Accent4 12 2 2 2 3" xfId="10113" xr:uid="{385F23F3-B793-4CA1-8ADA-421A45F3CAC3}"/>
    <cellStyle name="40% - Accent4 12 2 2 2 3 2" xfId="21255" xr:uid="{44767B6B-3A91-4309-9747-D3C1137C5B10}"/>
    <cellStyle name="40% - Accent4 12 2 2 2 3 3" xfId="34686" xr:uid="{D6E0929F-A578-49E3-AB7B-8C8D22210116}"/>
    <cellStyle name="40% - Accent4 12 2 2 2 4" xfId="18087" xr:uid="{C6599025-80DD-4DE8-9BCB-897F0F8300EC}"/>
    <cellStyle name="40% - Accent4 12 2 2 2 5" xfId="28936" xr:uid="{66BE733A-FEC5-4B26-8925-60EC0C5DDA47}"/>
    <cellStyle name="40% - Accent4 12 2 2 2 6" xfId="32937" xr:uid="{1E0F6CBF-0150-4FFC-B708-CD1EB48668FE}"/>
    <cellStyle name="40% - Accent4 12 2 2 2 7" xfId="44210" xr:uid="{670CAB05-5663-46CB-A853-1B53D8D648EE}"/>
    <cellStyle name="40% - Accent4 12 2 2 3" xfId="10114" xr:uid="{57975E6E-49E0-44EE-8D5A-113E8915EFE3}"/>
    <cellStyle name="40% - Accent4 12 2 2 3 2" xfId="21256" xr:uid="{B7440DBB-7820-45A2-8358-B31761F1DE21}"/>
    <cellStyle name="40% - Accent4 12 2 2 3 3" xfId="36672" xr:uid="{D37BFA45-69DE-430F-8592-61E3B726C27B}"/>
    <cellStyle name="40% - Accent4 12 2 2 4" xfId="15031" xr:uid="{BF55C1B3-6031-44AE-8737-CA5E488C2717}"/>
    <cellStyle name="40% - Accent4 12 2 2 5" xfId="25880" xr:uid="{8FA58E0C-5536-4C97-ABD0-01ED09E956F9}"/>
    <cellStyle name="40% - Accent4 12 2 2 6" xfId="32030" xr:uid="{83A790A7-4229-421A-9C0F-E1CE32C8C6BB}"/>
    <cellStyle name="40% - Accent4 12 2 2 7" xfId="41154" xr:uid="{9BA79FC9-44D1-4AD9-97A0-FA9512FB8A31}"/>
    <cellStyle name="40% - Accent4 12 2 3" xfId="5669" xr:uid="{D3691142-BE2A-44DA-B84D-76AF0F0E954C}"/>
    <cellStyle name="40% - Accent4 12 2 3 2" xfId="10115" xr:uid="{9F0473FF-74EC-42CC-93EA-A2E9175D44F3}"/>
    <cellStyle name="40% - Accent4 12 2 3 2 2" xfId="21257" xr:uid="{1DB0BCC8-6656-4BC0-A87B-DF59B7CB4B42}"/>
    <cellStyle name="40% - Accent4 12 2 3 2 3" xfId="38020" xr:uid="{023E2D5B-CF3E-463E-AE57-658837CECA38}"/>
    <cellStyle name="40% - Accent4 12 2 3 3" xfId="10116" xr:uid="{8863A6F4-4A57-46BC-9724-26A2F00C9210}"/>
    <cellStyle name="40% - Accent4 12 2 3 3 2" xfId="21258" xr:uid="{30D49B03-2558-4500-830B-E61BC2438D8D}"/>
    <cellStyle name="40% - Accent4 12 2 3 3 3" xfId="34065" xr:uid="{32F795F1-B234-4DC0-8979-10D52C342488}"/>
    <cellStyle name="40% - Accent4 12 2 3 4" xfId="17107" xr:uid="{5C792809-7B27-4879-A9A4-E2DE61265CE0}"/>
    <cellStyle name="40% - Accent4 12 2 3 5" xfId="27956" xr:uid="{0329239D-7E0A-4A67-8D89-484B29FAF873}"/>
    <cellStyle name="40% - Accent4 12 2 3 6" xfId="32936" xr:uid="{8BB461B4-03A5-45A2-80DB-8FDE3C9771F5}"/>
    <cellStyle name="40% - Accent4 12 2 3 7" xfId="43230" xr:uid="{98B3E48C-C867-4B24-A425-ABEF049F5B9A}"/>
    <cellStyle name="40% - Accent4 12 2 4" xfId="10117" xr:uid="{9643421A-E247-4F0C-BDB3-B3D30A46C0F3}"/>
    <cellStyle name="40% - Accent4 12 2 4 2" xfId="21259" xr:uid="{4F6B5933-AE57-45B5-AB18-44993B04C184}"/>
    <cellStyle name="40% - Accent4 12 2 4 3" xfId="36037" xr:uid="{DB05C754-F5A8-4FDD-BCED-82F0C2DD8DD4}"/>
    <cellStyle name="40% - Accent4 12 2 5" xfId="14051" xr:uid="{BF0E62D2-B56A-48F7-ADDF-5D74241F1480}"/>
    <cellStyle name="40% - Accent4 12 2 6" xfId="24900" xr:uid="{FF31C5F4-D392-4852-B96B-3F28B960E3E7}"/>
    <cellStyle name="40% - Accent4 12 2 7" xfId="31050" xr:uid="{B23AED6A-F932-4B46-B1B0-D9B4A6132C63}"/>
    <cellStyle name="40% - Accent4 12 2 8" xfId="40174" xr:uid="{B5C071AD-3CCA-42B7-9FEB-18451A5BDF6E}"/>
    <cellStyle name="40% - Accent4 12 3" xfId="2918" xr:uid="{34149DFF-3526-472D-AC46-81256AFA9C49}"/>
    <cellStyle name="40% - Accent4 12 3 2" xfId="6156" xr:uid="{619B9F4C-14C9-431D-B6BA-E555AB296073}"/>
    <cellStyle name="40% - Accent4 12 3 2 2" xfId="10118" xr:uid="{1FC99440-EB22-4C9A-89AF-18E6019FCFF7}"/>
    <cellStyle name="40% - Accent4 12 3 2 2 2" xfId="21260" xr:uid="{19B777C3-76A3-4972-A3C2-7B7710919C5E}"/>
    <cellStyle name="40% - Accent4 12 3 2 2 3" xfId="38654" xr:uid="{370ADDA0-FE2D-4D44-A13C-643DECACD045}"/>
    <cellStyle name="40% - Accent4 12 3 2 3" xfId="10119" xr:uid="{52A138B5-FB9A-4FD7-8F01-79B4CD901F19}"/>
    <cellStyle name="40% - Accent4 12 3 2 3 2" xfId="21261" xr:uid="{EB38AB0E-7208-4DC4-BB10-394DC568CE76}"/>
    <cellStyle name="40% - Accent4 12 3 2 3 3" xfId="34687" xr:uid="{228B0681-08DD-4307-B5DE-727A5213A70B}"/>
    <cellStyle name="40% - Accent4 12 3 2 4" xfId="17594" xr:uid="{B9E858D0-FAC5-47E4-A879-DFD21F1A8322}"/>
    <cellStyle name="40% - Accent4 12 3 2 5" xfId="28443" xr:uid="{BDC01CF2-6646-45D9-8C2A-117DA5103E54}"/>
    <cellStyle name="40% - Accent4 12 3 2 6" xfId="32938" xr:uid="{DB48271B-C6EE-4E36-8F8F-A1721903DE50}"/>
    <cellStyle name="40% - Accent4 12 3 2 7" xfId="43717" xr:uid="{C17FC410-BABF-457A-92C9-2F8F561BF07E}"/>
    <cellStyle name="40% - Accent4 12 3 3" xfId="10120" xr:uid="{5E86A0ED-C8C4-4061-8ED6-A915DCB6A8D1}"/>
    <cellStyle name="40% - Accent4 12 3 3 2" xfId="21262" xr:uid="{B3BF8DB1-4DF2-4DF5-A8B6-104F064585E5}"/>
    <cellStyle name="40% - Accent4 12 3 3 3" xfId="36673" xr:uid="{8ED9A38B-709B-49C4-9AC5-BD365E2DF0BB}"/>
    <cellStyle name="40% - Accent4 12 3 4" xfId="14538" xr:uid="{9E3F7FA0-CFCB-4169-A949-D452715D2697}"/>
    <cellStyle name="40% - Accent4 12 3 5" xfId="25387" xr:uid="{6786CE4D-696D-4A94-BF75-4A731372085D}"/>
    <cellStyle name="40% - Accent4 12 3 6" xfId="31537" xr:uid="{6033BDC3-18D3-4EB7-B1C7-B6AA1A31C25F}"/>
    <cellStyle name="40% - Accent4 12 3 7" xfId="40661" xr:uid="{6FA3CD9A-8211-4F09-81B2-A121460CA18F}"/>
    <cellStyle name="40% - Accent4 12 4" xfId="3899" xr:uid="{486EC259-274B-46FC-9706-E802C4AF71E9}"/>
    <cellStyle name="40% - Accent4 12 4 2" xfId="7138" xr:uid="{ABE13D93-5FF3-4539-BF9D-13C8A7086B5D}"/>
    <cellStyle name="40% - Accent4 12 4 2 2" xfId="18576" xr:uid="{E566CC7D-0839-4E11-A630-9B34B5E52370}"/>
    <cellStyle name="40% - Accent4 12 4 2 3" xfId="29425" xr:uid="{1738CBFE-5F00-49B6-B1B5-B0377EBF184E}"/>
    <cellStyle name="40% - Accent4 12 4 2 4" xfId="37736" xr:uid="{D58F25B5-12AC-48CF-BA5D-601A8A42A170}"/>
    <cellStyle name="40% - Accent4 12 4 2 5" xfId="44699" xr:uid="{E8D7ADFA-19DF-43E4-9B65-58B593DF2A8C}"/>
    <cellStyle name="40% - Accent4 12 4 3" xfId="10121" xr:uid="{0827B0B4-43E6-4071-A04A-DD0C7FD61B07}"/>
    <cellStyle name="40% - Accent4 12 4 3 2" xfId="21263" xr:uid="{528BA2DE-3AA6-4AF3-A75C-8CFAE4124A2D}"/>
    <cellStyle name="40% - Accent4 12 4 3 3" xfId="33892" xr:uid="{9D6C8333-D46D-4949-B152-BF51B0407E77}"/>
    <cellStyle name="40% - Accent4 12 4 4" xfId="15520" xr:uid="{C7F60541-78DF-439D-9BAA-004788550CB5}"/>
    <cellStyle name="40% - Accent4 12 4 5" xfId="26369" xr:uid="{07BA81E6-BDE3-437B-A070-F0B1FD253AE4}"/>
    <cellStyle name="40% - Accent4 12 4 6" xfId="32939" xr:uid="{5B2EF0A8-12BC-4922-BE06-AAE360D212E3}"/>
    <cellStyle name="40% - Accent4 12 4 7" xfId="41643" xr:uid="{ECB43A24-4FF3-4D3A-B1A4-C709597DFD22}"/>
    <cellStyle name="40% - Accent4 12 5" xfId="4447" xr:uid="{73F2CF54-C7EB-482D-8035-B7B8582A8A7D}"/>
    <cellStyle name="40% - Accent4 12 5 2" xfId="7503" xr:uid="{07019462-312F-4C0B-836A-ECB635FCF5A4}"/>
    <cellStyle name="40% - Accent4 12 5 2 2" xfId="18941" xr:uid="{60466399-5D48-4551-B8BC-686CDFD5995B}"/>
    <cellStyle name="40% - Accent4 12 5 2 3" xfId="29790" xr:uid="{B2ABCA69-5972-48D6-A417-46B659A20DDF}"/>
    <cellStyle name="40% - Accent4 12 5 2 4" xfId="35754" xr:uid="{63AE8873-A767-412C-B71E-7A24F71EA94F}"/>
    <cellStyle name="40% - Accent4 12 5 2 5" xfId="45064" xr:uid="{FB90AB97-E122-48FD-A4A2-3BC456B64352}"/>
    <cellStyle name="40% - Accent4 12 5 3" xfId="15885" xr:uid="{CBC29C3E-980E-4D9B-B572-1AE3C6C7AAEB}"/>
    <cellStyle name="40% - Accent4 12 5 4" xfId="26734" xr:uid="{EBF805FA-0FA5-47A6-8FC2-D4DD64F14B1C}"/>
    <cellStyle name="40% - Accent4 12 5 5" xfId="32935" xr:uid="{2012A839-8DE3-45A5-BABB-65650078FC11}"/>
    <cellStyle name="40% - Accent4 12 5 6" xfId="42008" xr:uid="{6CC434DC-E261-4493-98D3-200A3EFD10C9}"/>
    <cellStyle name="40% - Accent4 12 6" xfId="4809" xr:uid="{B6F45444-350C-4C1F-9BCF-622D1E3E986B}"/>
    <cellStyle name="40% - Accent4 12 6 2" xfId="7865" xr:uid="{EBA423F3-1E71-43EB-BEAF-BD7933F38F0C}"/>
    <cellStyle name="40% - Accent4 12 6 2 2" xfId="19303" xr:uid="{06B58B17-DC3F-4737-AE10-9A3869517360}"/>
    <cellStyle name="40% - Accent4 12 6 2 3" xfId="30152" xr:uid="{8428FDD0-3C2F-49FE-A282-45B508974DF7}"/>
    <cellStyle name="40% - Accent4 12 6 2 4" xfId="45426" xr:uid="{CD548C96-CEFE-41D1-95F9-9DA338E0E5F3}"/>
    <cellStyle name="40% - Accent4 12 6 3" xfId="16247" xr:uid="{44C29A10-D852-4273-95A2-38654B1857DD}"/>
    <cellStyle name="40% - Accent4 12 6 4" xfId="27096" xr:uid="{097E2970-BC58-4F98-941D-901E9EDAEBAE}"/>
    <cellStyle name="40% - Accent4 12 6 5" xfId="42370" xr:uid="{D2EB07CA-FAC0-440F-9868-4A5895E33FE1}"/>
    <cellStyle name="40% - Accent4 12 7" xfId="5176" xr:uid="{10167C40-10D0-49E5-8EE7-CD23B57E7CFF}"/>
    <cellStyle name="40% - Accent4 12 7 2" xfId="16614" xr:uid="{6DDC70A8-304F-4848-A65C-400F3992B226}"/>
    <cellStyle name="40% - Accent4 12 7 3" xfId="27463" xr:uid="{FAF70E50-9279-43E1-88F2-A43BC5E82309}"/>
    <cellStyle name="40% - Accent4 12 7 4" xfId="42737" xr:uid="{068D327D-9160-44EC-9246-8FF09789AA1D}"/>
    <cellStyle name="40% - Accent4 12 8" xfId="13558" xr:uid="{7AE3C103-E4BC-49B9-A227-FD67238988AF}"/>
    <cellStyle name="40% - Accent4 12 9" xfId="24407" xr:uid="{681DF96E-CA8B-443E-B666-E3290A6B3B31}"/>
    <cellStyle name="40% - Accent4 13" xfId="372" xr:uid="{50FDF842-2ABC-4FFC-AF7F-1ED64A84CE3F}"/>
    <cellStyle name="40% - Accent4 13 10" xfId="30596" xr:uid="{28AD14B8-1334-42C2-97B3-7ECDC54BFC2B}"/>
    <cellStyle name="40% - Accent4 13 11" xfId="39682" xr:uid="{B6DBB6F3-0390-4E51-872A-CC34D68D3032}"/>
    <cellStyle name="40% - Accent4 13 2" xfId="2431" xr:uid="{FCBAC0E3-2E1D-4BEE-810A-0E82EC4EBC9B}"/>
    <cellStyle name="40% - Accent4 13 2 2" xfId="3412" xr:uid="{D5E814A6-50D8-4302-AD9A-D0C0D6674D3C}"/>
    <cellStyle name="40% - Accent4 13 2 2 2" xfId="6650" xr:uid="{5DAF5F12-F85E-4237-A08D-97262AAABD16}"/>
    <cellStyle name="40% - Accent4 13 2 2 2 2" xfId="10122" xr:uid="{A325A4AB-256D-4B36-9FEE-A7642E336E97}"/>
    <cellStyle name="40% - Accent4 13 2 2 2 2 2" xfId="21264" xr:uid="{14625B52-E31E-45D2-98E2-86D25F261DB7}"/>
    <cellStyle name="40% - Accent4 13 2 2 2 2 3" xfId="38655" xr:uid="{E2636A26-E726-4B45-BED1-F9FA46CAEFEC}"/>
    <cellStyle name="40% - Accent4 13 2 2 2 3" xfId="10123" xr:uid="{BD96DF81-E2E9-4CBC-AAA1-B06CEA643C23}"/>
    <cellStyle name="40% - Accent4 13 2 2 2 3 2" xfId="21265" xr:uid="{B4A7B2B5-57C3-45B6-B0ED-40085A5295EC}"/>
    <cellStyle name="40% - Accent4 13 2 2 2 3 3" xfId="34688" xr:uid="{4FBBFDC1-CF04-49ED-AEEF-80D91F159AA0}"/>
    <cellStyle name="40% - Accent4 13 2 2 2 4" xfId="18088" xr:uid="{48651D4A-15C1-4A34-B5CB-E878D3086931}"/>
    <cellStyle name="40% - Accent4 13 2 2 2 5" xfId="28937" xr:uid="{EAAD8C91-9FF9-4CED-8DED-B4E0D2C55E58}"/>
    <cellStyle name="40% - Accent4 13 2 2 2 6" xfId="32942" xr:uid="{507B8B26-399F-4F89-8C0D-B9C3C895976E}"/>
    <cellStyle name="40% - Accent4 13 2 2 2 7" xfId="44211" xr:uid="{0503C299-D6B6-4AB8-876D-F6E2E1280C94}"/>
    <cellStyle name="40% - Accent4 13 2 2 3" xfId="10124" xr:uid="{4C065B2C-28D3-4BF6-8AC5-078750E50886}"/>
    <cellStyle name="40% - Accent4 13 2 2 3 2" xfId="21266" xr:uid="{B1B9E17E-712F-4FA7-856E-2F9C2DC36C9B}"/>
    <cellStyle name="40% - Accent4 13 2 2 3 3" xfId="36674" xr:uid="{98551D19-18D4-4DA3-AFD4-7AE15DC429F6}"/>
    <cellStyle name="40% - Accent4 13 2 2 4" xfId="15032" xr:uid="{82D1F660-39A3-48DF-BBE7-8E0D50F2E5E2}"/>
    <cellStyle name="40% - Accent4 13 2 2 5" xfId="25881" xr:uid="{0CA8FB9B-59C9-4216-97F5-C3DAA1A1BD68}"/>
    <cellStyle name="40% - Accent4 13 2 2 6" xfId="32031" xr:uid="{D18C5E53-E4CE-4586-A095-7246BDF87F31}"/>
    <cellStyle name="40% - Accent4 13 2 2 7" xfId="41155" xr:uid="{4008DDFC-ADDF-4093-A45F-7AA758505266}"/>
    <cellStyle name="40% - Accent4 13 2 3" xfId="5670" xr:uid="{46F4C82C-9A99-49C5-B279-67F8B88328CD}"/>
    <cellStyle name="40% - Accent4 13 2 3 2" xfId="10125" xr:uid="{DCFA7ED1-7770-4FE1-B1C9-523F16874410}"/>
    <cellStyle name="40% - Accent4 13 2 3 2 2" xfId="21267" xr:uid="{908193C6-0FFC-4F4B-809F-27362A292093}"/>
    <cellStyle name="40% - Accent4 13 2 3 2 3" xfId="38021" xr:uid="{84179FB4-B9B2-4023-9ADA-0E3189D2BA15}"/>
    <cellStyle name="40% - Accent4 13 2 3 3" xfId="10126" xr:uid="{17ADCE93-40D3-42D5-8507-1AFF96248931}"/>
    <cellStyle name="40% - Accent4 13 2 3 3 2" xfId="21268" xr:uid="{EA2BABC4-2557-4C07-83BD-85F8C91D454E}"/>
    <cellStyle name="40% - Accent4 13 2 3 3 3" xfId="34066" xr:uid="{9E78D2EE-4D4A-4427-A1CC-A1D5C3EEE963}"/>
    <cellStyle name="40% - Accent4 13 2 3 4" xfId="17108" xr:uid="{E8BD2FA8-33EF-40CB-981D-E054C5B7C18C}"/>
    <cellStyle name="40% - Accent4 13 2 3 5" xfId="27957" xr:uid="{1AD179F1-A3F2-4EBB-84F8-732F853E71B8}"/>
    <cellStyle name="40% - Accent4 13 2 3 6" xfId="32941" xr:uid="{592EF26C-E6C8-4806-9D35-593CA333A830}"/>
    <cellStyle name="40% - Accent4 13 2 3 7" xfId="43231" xr:uid="{59C3C77A-B9CA-4A70-8586-15F067F3902D}"/>
    <cellStyle name="40% - Accent4 13 2 4" xfId="10127" xr:uid="{05DF80EB-0282-4240-82C7-A9ABD7473622}"/>
    <cellStyle name="40% - Accent4 13 2 4 2" xfId="21269" xr:uid="{7DD19196-6D03-4AE2-9ADD-F8FAB3F41D86}"/>
    <cellStyle name="40% - Accent4 13 2 4 3" xfId="36038" xr:uid="{9EE9AF94-A0CD-40E1-85CD-88666185177B}"/>
    <cellStyle name="40% - Accent4 13 2 5" xfId="14052" xr:uid="{46BABBE5-BA52-47A3-9C94-1E960DC75B5F}"/>
    <cellStyle name="40% - Accent4 13 2 6" xfId="24901" xr:uid="{C9D8FFCD-421A-4F79-A343-ABC3D5D35EA4}"/>
    <cellStyle name="40% - Accent4 13 2 7" xfId="31051" xr:uid="{59EAED95-3B3C-412E-947D-E3B301E82976}"/>
    <cellStyle name="40% - Accent4 13 2 8" xfId="40175" xr:uid="{8920DD32-374D-4B2A-89A1-F632E38FEB2E}"/>
    <cellStyle name="40% - Accent4 13 3" xfId="2919" xr:uid="{FD5A703F-98FB-43A9-8F82-4891446E4194}"/>
    <cellStyle name="40% - Accent4 13 3 2" xfId="6157" xr:uid="{526D041F-F3C3-493D-BBCA-EA3482B3BCCB}"/>
    <cellStyle name="40% - Accent4 13 3 2 2" xfId="10128" xr:uid="{298C680D-E6FA-42FE-ACE6-F45FB4045481}"/>
    <cellStyle name="40% - Accent4 13 3 2 2 2" xfId="21270" xr:uid="{0E3D23CE-D20E-4911-AF3A-43DAA43F2344}"/>
    <cellStyle name="40% - Accent4 13 3 2 2 3" xfId="38656" xr:uid="{AA72B5FA-8695-4F6E-9C6D-F47546D44A37}"/>
    <cellStyle name="40% - Accent4 13 3 2 3" xfId="10129" xr:uid="{3A9CD0C3-126C-426C-82FC-7962ADB984F1}"/>
    <cellStyle name="40% - Accent4 13 3 2 3 2" xfId="21271" xr:uid="{E2A8B7F3-6925-45A1-B370-354232672383}"/>
    <cellStyle name="40% - Accent4 13 3 2 3 3" xfId="34689" xr:uid="{35D51E51-6A1E-4646-AEDF-DDFC435DD90A}"/>
    <cellStyle name="40% - Accent4 13 3 2 4" xfId="17595" xr:uid="{EE51D438-FF73-4A01-8F14-DFF2B5E6D0FE}"/>
    <cellStyle name="40% - Accent4 13 3 2 5" xfId="28444" xr:uid="{AD238005-FEB6-40A1-A824-B5EA4E1BD6FC}"/>
    <cellStyle name="40% - Accent4 13 3 2 6" xfId="32943" xr:uid="{F2499735-D904-4863-B183-1BBC800CBDA5}"/>
    <cellStyle name="40% - Accent4 13 3 2 7" xfId="43718" xr:uid="{34C8DDE1-87BC-4E90-95DE-2EA8353B8FBA}"/>
    <cellStyle name="40% - Accent4 13 3 3" xfId="10130" xr:uid="{A4B2391E-1DCB-4957-863A-9F429DCE2011}"/>
    <cellStyle name="40% - Accent4 13 3 3 2" xfId="21272" xr:uid="{226DBC80-1844-49BF-9405-4C863C529E70}"/>
    <cellStyle name="40% - Accent4 13 3 3 3" xfId="36675" xr:uid="{E4CD13AB-8A4C-4303-809A-8DCE3A5D2F3F}"/>
    <cellStyle name="40% - Accent4 13 3 4" xfId="14539" xr:uid="{973F0529-6793-4B6E-891F-5D7C0DE87085}"/>
    <cellStyle name="40% - Accent4 13 3 5" xfId="25388" xr:uid="{91406E66-D76F-48DA-885F-0F5546266853}"/>
    <cellStyle name="40% - Accent4 13 3 6" xfId="31538" xr:uid="{6D469D71-6842-4608-9DD0-8C1F9C516435}"/>
    <cellStyle name="40% - Accent4 13 3 7" xfId="40662" xr:uid="{370FDC87-811E-45CD-8F32-22773F9B4269}"/>
    <cellStyle name="40% - Accent4 13 4" xfId="3900" xr:uid="{3502DFB5-2F36-4A8D-A699-6064AD51510E}"/>
    <cellStyle name="40% - Accent4 13 4 2" xfId="7139" xr:uid="{9819CC2E-855B-41A6-90F7-6696648CBB30}"/>
    <cellStyle name="40% - Accent4 13 4 2 2" xfId="18577" xr:uid="{5579CE0A-B854-4A42-ABE7-4C8285D3E124}"/>
    <cellStyle name="40% - Accent4 13 4 2 3" xfId="29426" xr:uid="{6ED01E42-C906-4955-B3BE-231D75810C4B}"/>
    <cellStyle name="40% - Accent4 13 4 2 4" xfId="37737" xr:uid="{3721309A-F0EE-4DB5-8225-4263A8633B57}"/>
    <cellStyle name="40% - Accent4 13 4 2 5" xfId="44700" xr:uid="{4D59D84D-F46E-4C2E-839D-093F445FB287}"/>
    <cellStyle name="40% - Accent4 13 4 3" xfId="10131" xr:uid="{19F9C0BD-87A4-49E0-866A-22A557FAC06D}"/>
    <cellStyle name="40% - Accent4 13 4 3 2" xfId="21273" xr:uid="{A97CB064-D2B1-4A08-9F14-E614C720E798}"/>
    <cellStyle name="40% - Accent4 13 4 3 3" xfId="33893" xr:uid="{D2050A9A-E38B-4FD1-BF7E-73CD59CEA451}"/>
    <cellStyle name="40% - Accent4 13 4 4" xfId="15521" xr:uid="{C718065E-74D3-49C2-8BA1-EF48B0305477}"/>
    <cellStyle name="40% - Accent4 13 4 5" xfId="26370" xr:uid="{ADC6AB9C-DD7E-4A68-A4AA-99DD26040C34}"/>
    <cellStyle name="40% - Accent4 13 4 6" xfId="32944" xr:uid="{FCF894FB-98FB-4E79-A8E9-38628615D436}"/>
    <cellStyle name="40% - Accent4 13 4 7" xfId="41644" xr:uid="{7E92539C-A4FC-4AF4-833B-A92D9A8CEDB1}"/>
    <cellStyle name="40% - Accent4 13 5" xfId="4448" xr:uid="{3017A19A-775A-4C3E-A784-A74050DDF2F5}"/>
    <cellStyle name="40% - Accent4 13 5 2" xfId="7504" xr:uid="{43F9F211-B049-484C-9009-AAC1BF9C4A23}"/>
    <cellStyle name="40% - Accent4 13 5 2 2" xfId="18942" xr:uid="{D006790D-0DEE-4B67-95C8-49BBBB0D1F45}"/>
    <cellStyle name="40% - Accent4 13 5 2 3" xfId="29791" xr:uid="{97E1E54F-3182-45AC-A3B3-B55AE5FDAFEB}"/>
    <cellStyle name="40% - Accent4 13 5 2 4" xfId="35755" xr:uid="{1B52611B-2080-49F1-BC56-F7F0B4D8C7CB}"/>
    <cellStyle name="40% - Accent4 13 5 2 5" xfId="45065" xr:uid="{CF7E4F10-FB5F-452E-B899-DEB3D24CE871}"/>
    <cellStyle name="40% - Accent4 13 5 3" xfId="15886" xr:uid="{E76038F2-5EDC-4976-ACED-B52FBF0E4FA5}"/>
    <cellStyle name="40% - Accent4 13 5 4" xfId="26735" xr:uid="{CCB777C2-D48A-496F-83DB-8300EB8A43CB}"/>
    <cellStyle name="40% - Accent4 13 5 5" xfId="32940" xr:uid="{BDFD0125-CDB8-4109-A39D-9F63DB80D489}"/>
    <cellStyle name="40% - Accent4 13 5 6" xfId="42009" xr:uid="{95842BFC-630F-436C-9AB3-2B63BFB64B8A}"/>
    <cellStyle name="40% - Accent4 13 6" xfId="4810" xr:uid="{E4073C88-FAF8-4467-B758-F64E441833CE}"/>
    <cellStyle name="40% - Accent4 13 6 2" xfId="7866" xr:uid="{F1D68F27-E294-4349-B3C4-A9FDFA6426AE}"/>
    <cellStyle name="40% - Accent4 13 6 2 2" xfId="19304" xr:uid="{F4A687A7-7349-49E5-BAE4-7B7795C17509}"/>
    <cellStyle name="40% - Accent4 13 6 2 3" xfId="30153" xr:uid="{46D37A03-20D5-4591-8470-FE0A2CA0E74C}"/>
    <cellStyle name="40% - Accent4 13 6 2 4" xfId="45427" xr:uid="{5F546A2B-8A97-4187-9417-88B8F2D90F02}"/>
    <cellStyle name="40% - Accent4 13 6 3" xfId="16248" xr:uid="{F9046543-8EB7-43DB-9AAE-85798755BD38}"/>
    <cellStyle name="40% - Accent4 13 6 4" xfId="27097" xr:uid="{9689A7B4-30F2-4C54-8B73-95D774B564B3}"/>
    <cellStyle name="40% - Accent4 13 6 5" xfId="42371" xr:uid="{5CDB35E9-083D-44B0-A338-3661FBEB6C28}"/>
    <cellStyle name="40% - Accent4 13 7" xfId="5177" xr:uid="{135A4FC5-A6F5-4EC1-9F99-B11C46FF87AD}"/>
    <cellStyle name="40% - Accent4 13 7 2" xfId="16615" xr:uid="{957218C5-8B9A-4EF1-8F9D-94D14225271D}"/>
    <cellStyle name="40% - Accent4 13 7 3" xfId="27464" xr:uid="{7CE319AB-DDF4-4B49-8F7C-6D733406E831}"/>
    <cellStyle name="40% - Accent4 13 7 4" xfId="42738" xr:uid="{9C52187D-7D04-47D2-8BE3-89BF183AAB5F}"/>
    <cellStyle name="40% - Accent4 13 8" xfId="13559" xr:uid="{37DE7645-EEBE-4DC4-B149-E3E1CE44F9B5}"/>
    <cellStyle name="40% - Accent4 13 9" xfId="24408" xr:uid="{12B1DB63-4A4A-440E-8307-ECC538098A35}"/>
    <cellStyle name="40% - Accent4 14" xfId="373" xr:uid="{13FE4192-6BBE-4340-9D56-AAEDA7474944}"/>
    <cellStyle name="40% - Accent4 14 10" xfId="30597" xr:uid="{485045A9-EBE0-4A12-B0E8-040F113E1AD9}"/>
    <cellStyle name="40% - Accent4 14 11" xfId="39683" xr:uid="{6E8B953F-23F1-46D2-9F6C-55BF0E4AAFC0}"/>
    <cellStyle name="40% - Accent4 14 2" xfId="2432" xr:uid="{9BA3126C-E34E-4E6D-80FD-AAD41FC88CA6}"/>
    <cellStyle name="40% - Accent4 14 2 2" xfId="3413" xr:uid="{1EB9D4FB-3B71-4890-9A58-C60EF10E7C84}"/>
    <cellStyle name="40% - Accent4 14 2 2 2" xfId="6651" xr:uid="{0BCD8502-BAED-47A8-A07A-E34B010FB0EC}"/>
    <cellStyle name="40% - Accent4 14 2 2 2 2" xfId="10132" xr:uid="{0CFB7FF8-CEF3-4B9B-8E48-AB8D878A3020}"/>
    <cellStyle name="40% - Accent4 14 2 2 2 2 2" xfId="21274" xr:uid="{DB812327-5BD7-4FC5-9288-60ECA704F9B0}"/>
    <cellStyle name="40% - Accent4 14 2 2 2 2 3" xfId="38657" xr:uid="{A164B5F2-8E39-4F9A-8339-F680CB0F2724}"/>
    <cellStyle name="40% - Accent4 14 2 2 2 3" xfId="10133" xr:uid="{EB865E20-5E11-406F-A8E4-4D70ADDD059B}"/>
    <cellStyle name="40% - Accent4 14 2 2 2 3 2" xfId="21275" xr:uid="{61FA5AB2-982E-4A3D-979E-85A9FEDDA0D3}"/>
    <cellStyle name="40% - Accent4 14 2 2 2 3 3" xfId="34690" xr:uid="{9E872F26-4293-42F0-B938-632527F2AD77}"/>
    <cellStyle name="40% - Accent4 14 2 2 2 4" xfId="18089" xr:uid="{E7B66C27-287B-46E4-9690-8031703F499E}"/>
    <cellStyle name="40% - Accent4 14 2 2 2 5" xfId="28938" xr:uid="{CD758BCA-5341-42C4-A0F6-2CBB7A11FC5D}"/>
    <cellStyle name="40% - Accent4 14 2 2 2 6" xfId="32947" xr:uid="{BF45DD17-BC9B-4A75-9D85-4A5108AAEA3E}"/>
    <cellStyle name="40% - Accent4 14 2 2 2 7" xfId="44212" xr:uid="{49EEEC93-AEBF-449E-B2BD-54BE97513AD7}"/>
    <cellStyle name="40% - Accent4 14 2 2 3" xfId="10134" xr:uid="{D47B5318-4101-408F-9B02-6685FE1E0EC5}"/>
    <cellStyle name="40% - Accent4 14 2 2 3 2" xfId="21276" xr:uid="{15A1723F-A8F5-4421-B315-CCC93F0143C3}"/>
    <cellStyle name="40% - Accent4 14 2 2 3 3" xfId="36676" xr:uid="{BAEC021F-5DBE-4F70-9EFA-269EE1F1EEB2}"/>
    <cellStyle name="40% - Accent4 14 2 2 4" xfId="15033" xr:uid="{792D5448-E4E6-4DE0-9F95-249F68F58AB6}"/>
    <cellStyle name="40% - Accent4 14 2 2 5" xfId="25882" xr:uid="{6FBADF4F-D466-48BC-BABF-F080A51D6085}"/>
    <cellStyle name="40% - Accent4 14 2 2 6" xfId="32032" xr:uid="{B2C85139-B768-44DE-B3DE-72A0EF8913F6}"/>
    <cellStyle name="40% - Accent4 14 2 2 7" xfId="41156" xr:uid="{E6E464AA-A3EA-4251-92D3-04138BE607D6}"/>
    <cellStyle name="40% - Accent4 14 2 3" xfId="5671" xr:uid="{228F140C-CCCF-400F-B950-39B4A4A176D0}"/>
    <cellStyle name="40% - Accent4 14 2 3 2" xfId="10135" xr:uid="{BE80BEFB-8617-497B-87BA-0356359177FE}"/>
    <cellStyle name="40% - Accent4 14 2 3 2 2" xfId="21277" xr:uid="{4E97519D-7A11-4E40-8E99-45959479DAE5}"/>
    <cellStyle name="40% - Accent4 14 2 3 2 3" xfId="38022" xr:uid="{1FEB9020-0D25-4BA6-A35F-7D097A74E4C8}"/>
    <cellStyle name="40% - Accent4 14 2 3 3" xfId="10136" xr:uid="{6D68837A-D760-4E11-A984-7D508F7C9E96}"/>
    <cellStyle name="40% - Accent4 14 2 3 3 2" xfId="21278" xr:uid="{8B90A5D2-4242-46AC-9FF6-44590469B1A6}"/>
    <cellStyle name="40% - Accent4 14 2 3 3 3" xfId="34067" xr:uid="{7102B482-F734-4800-817B-3F93F9485372}"/>
    <cellStyle name="40% - Accent4 14 2 3 4" xfId="17109" xr:uid="{A2E2204F-6FE0-4536-A094-462B961F3C59}"/>
    <cellStyle name="40% - Accent4 14 2 3 5" xfId="27958" xr:uid="{B376E305-3664-4535-B2E2-08923C14CC97}"/>
    <cellStyle name="40% - Accent4 14 2 3 6" xfId="32946" xr:uid="{8C5253E7-7D0D-4825-9764-D38FC9DBF7D9}"/>
    <cellStyle name="40% - Accent4 14 2 3 7" xfId="43232" xr:uid="{BBC46141-BCCB-48F4-AB1F-E955FBA995DE}"/>
    <cellStyle name="40% - Accent4 14 2 4" xfId="10137" xr:uid="{AFCE27CA-788A-47AB-BCA8-6F685E5FEE3D}"/>
    <cellStyle name="40% - Accent4 14 2 4 2" xfId="21279" xr:uid="{0B195D7B-1A56-45D9-9AC5-30B8F400C0AB}"/>
    <cellStyle name="40% - Accent4 14 2 4 3" xfId="36039" xr:uid="{43BB5DA8-630C-4A37-AD42-399C8EC84D5B}"/>
    <cellStyle name="40% - Accent4 14 2 5" xfId="14053" xr:uid="{55A7763F-19E3-4E53-8472-E021521F29E5}"/>
    <cellStyle name="40% - Accent4 14 2 6" xfId="24902" xr:uid="{983CA0E1-4A5B-4884-B402-72BFB3F34EF7}"/>
    <cellStyle name="40% - Accent4 14 2 7" xfId="31052" xr:uid="{E74EF45E-3096-409F-BBAF-081149658189}"/>
    <cellStyle name="40% - Accent4 14 2 8" xfId="40176" xr:uid="{B1EA117D-93D8-417A-AC7F-CE7FADD53783}"/>
    <cellStyle name="40% - Accent4 14 3" xfId="2920" xr:uid="{57F8A35A-BE20-49A8-B26C-CC033454E340}"/>
    <cellStyle name="40% - Accent4 14 3 2" xfId="6158" xr:uid="{ADCEA577-C770-4672-9470-4834E75856AD}"/>
    <cellStyle name="40% - Accent4 14 3 2 2" xfId="10138" xr:uid="{DAD8A096-1AFD-4715-870A-339E0253E11F}"/>
    <cellStyle name="40% - Accent4 14 3 2 2 2" xfId="21280" xr:uid="{C39F80AD-8E85-4291-815C-7373198419FF}"/>
    <cellStyle name="40% - Accent4 14 3 2 2 3" xfId="38658" xr:uid="{1699E487-4002-4919-B553-D79F611CF921}"/>
    <cellStyle name="40% - Accent4 14 3 2 3" xfId="10139" xr:uid="{EED4E1C3-4E8C-4D57-B282-79E8BD4CFE44}"/>
    <cellStyle name="40% - Accent4 14 3 2 3 2" xfId="21281" xr:uid="{25491314-3F21-477F-B1E3-8453015AF75F}"/>
    <cellStyle name="40% - Accent4 14 3 2 3 3" xfId="34691" xr:uid="{A45F0188-E427-43FC-BFD7-ED3290EC668A}"/>
    <cellStyle name="40% - Accent4 14 3 2 4" xfId="17596" xr:uid="{8F371261-C6AC-4A55-AE70-3DF31AAEA477}"/>
    <cellStyle name="40% - Accent4 14 3 2 5" xfId="28445" xr:uid="{4C1A99CC-F0A5-4C90-97CE-81A1B941894D}"/>
    <cellStyle name="40% - Accent4 14 3 2 6" xfId="32948" xr:uid="{902EC0E9-75CC-4C84-A848-F9B9E080DB98}"/>
    <cellStyle name="40% - Accent4 14 3 2 7" xfId="43719" xr:uid="{1BD696F8-2820-401B-AF53-29C562B09249}"/>
    <cellStyle name="40% - Accent4 14 3 3" xfId="10140" xr:uid="{4E1F49C2-9F7A-479F-BA89-E003A82D86B7}"/>
    <cellStyle name="40% - Accent4 14 3 3 2" xfId="21282" xr:uid="{7AE131C8-BFC9-47FD-915D-0775E72CD836}"/>
    <cellStyle name="40% - Accent4 14 3 3 3" xfId="36677" xr:uid="{517863FE-DA94-4FBE-88E6-5E92EC1D3733}"/>
    <cellStyle name="40% - Accent4 14 3 4" xfId="14540" xr:uid="{7566C7EC-BE52-4101-9C31-50A058523290}"/>
    <cellStyle name="40% - Accent4 14 3 5" xfId="25389" xr:uid="{151BB92C-3C8D-4F33-884F-3BF553ABED6D}"/>
    <cellStyle name="40% - Accent4 14 3 6" xfId="31539" xr:uid="{56E28E9D-5E9C-47AF-9391-59BF16F694DD}"/>
    <cellStyle name="40% - Accent4 14 3 7" xfId="40663" xr:uid="{439A3E90-5212-4778-A439-4A6C76AEBC78}"/>
    <cellStyle name="40% - Accent4 14 4" xfId="3901" xr:uid="{EBFDE531-9E81-4A15-8A61-E009FF9FB40A}"/>
    <cellStyle name="40% - Accent4 14 4 2" xfId="7140" xr:uid="{F978AA27-F561-4743-95E1-314B14DCC17D}"/>
    <cellStyle name="40% - Accent4 14 4 2 2" xfId="18578" xr:uid="{3A60D7CD-6739-4C33-8DC0-6BB5AC23FA06}"/>
    <cellStyle name="40% - Accent4 14 4 2 3" xfId="29427" xr:uid="{92FB215E-E275-42D8-8942-BA3E184FA5F3}"/>
    <cellStyle name="40% - Accent4 14 4 2 4" xfId="37738" xr:uid="{3968B817-7474-4438-BA79-5EDD5F375E3F}"/>
    <cellStyle name="40% - Accent4 14 4 2 5" xfId="44701" xr:uid="{989A4A6A-1582-4913-921D-1B1A2E54A834}"/>
    <cellStyle name="40% - Accent4 14 4 3" xfId="10141" xr:uid="{D7FC2241-9933-4B7C-A9F5-CE454B995D70}"/>
    <cellStyle name="40% - Accent4 14 4 3 2" xfId="21283" xr:uid="{2E4B92FD-E5D1-4BDE-B8E4-F76370E9E5F8}"/>
    <cellStyle name="40% - Accent4 14 4 3 3" xfId="33894" xr:uid="{0CAA3F87-F484-44D8-9C21-05168D7FC344}"/>
    <cellStyle name="40% - Accent4 14 4 4" xfId="15522" xr:uid="{06BB15D5-2A75-4565-A42A-6894301D55C1}"/>
    <cellStyle name="40% - Accent4 14 4 5" xfId="26371" xr:uid="{BFAD0998-E30B-49D2-AFB7-42CC64F6B501}"/>
    <cellStyle name="40% - Accent4 14 4 6" xfId="32949" xr:uid="{46EC1EB5-9266-44E8-987F-670EC8458D6C}"/>
    <cellStyle name="40% - Accent4 14 4 7" xfId="41645" xr:uid="{866E0E09-E4CD-4E1B-B802-F63B9FBDAE95}"/>
    <cellStyle name="40% - Accent4 14 5" xfId="4449" xr:uid="{2CBD8E3D-7047-4CF4-8EF3-77F0653448A6}"/>
    <cellStyle name="40% - Accent4 14 5 2" xfId="7505" xr:uid="{106F04E5-08B3-481D-BBC7-16C1203D0018}"/>
    <cellStyle name="40% - Accent4 14 5 2 2" xfId="18943" xr:uid="{C93837A6-C656-4DAD-8D96-B9C21092F353}"/>
    <cellStyle name="40% - Accent4 14 5 2 3" xfId="29792" xr:uid="{ECF17C2D-D573-46DE-A0D7-99ACC03253B8}"/>
    <cellStyle name="40% - Accent4 14 5 2 4" xfId="35756" xr:uid="{C4AF4DE1-5040-47E5-A626-A64DBFBB8414}"/>
    <cellStyle name="40% - Accent4 14 5 2 5" xfId="45066" xr:uid="{7B5F6708-DFC1-4A16-96FF-C237197AF102}"/>
    <cellStyle name="40% - Accent4 14 5 3" xfId="15887" xr:uid="{1141BF5D-5472-4477-8394-DE1AD459F3DC}"/>
    <cellStyle name="40% - Accent4 14 5 4" xfId="26736" xr:uid="{858C5044-59C3-4CFF-86D3-9A11128FE335}"/>
    <cellStyle name="40% - Accent4 14 5 5" xfId="32945" xr:uid="{20409804-5E29-4FD3-AC98-64F967B96013}"/>
    <cellStyle name="40% - Accent4 14 5 6" xfId="42010" xr:uid="{D1438E90-7DCD-4564-9168-444EFD1BE425}"/>
    <cellStyle name="40% - Accent4 14 6" xfId="4811" xr:uid="{9DE106DC-0069-47E3-9103-3DB48190725E}"/>
    <cellStyle name="40% - Accent4 14 6 2" xfId="7867" xr:uid="{1AB5BD07-2800-4FD9-BF83-95B6F8B8C7BA}"/>
    <cellStyle name="40% - Accent4 14 6 2 2" xfId="19305" xr:uid="{645B220E-BE56-4DE8-BA9A-852F4C9C86B8}"/>
    <cellStyle name="40% - Accent4 14 6 2 3" xfId="30154" xr:uid="{3B8E1877-7B0A-4D5E-BCBE-8E3DE61D5042}"/>
    <cellStyle name="40% - Accent4 14 6 2 4" xfId="45428" xr:uid="{76FA78C0-591F-4D56-9730-B11023151D94}"/>
    <cellStyle name="40% - Accent4 14 6 3" xfId="16249" xr:uid="{BCE05C8F-7F57-43A8-A80A-33EEBD732932}"/>
    <cellStyle name="40% - Accent4 14 6 4" xfId="27098" xr:uid="{46FC29A6-5994-4778-85EF-CBF20F8EF4F9}"/>
    <cellStyle name="40% - Accent4 14 6 5" xfId="42372" xr:uid="{9A56ADCE-50C9-4453-879C-BFFF825FFC9A}"/>
    <cellStyle name="40% - Accent4 14 7" xfId="5178" xr:uid="{86F2B547-761B-40E8-B118-F13135DBD97E}"/>
    <cellStyle name="40% - Accent4 14 7 2" xfId="16616" xr:uid="{BAE754DC-09D7-4F7F-B301-EB0D55A6C5BE}"/>
    <cellStyle name="40% - Accent4 14 7 3" xfId="27465" xr:uid="{A81358C1-C5F6-4B31-8385-5058E2F6E4BC}"/>
    <cellStyle name="40% - Accent4 14 7 4" xfId="42739" xr:uid="{FC45127D-E9AB-4FE3-AB05-3AC76948105E}"/>
    <cellStyle name="40% - Accent4 14 8" xfId="13560" xr:uid="{B4E1A3D5-71A9-4575-9B2F-24DAC53DD8A9}"/>
    <cellStyle name="40% - Accent4 14 9" xfId="24409" xr:uid="{E3848584-3B05-4DE9-9478-CC69BC80A2E5}"/>
    <cellStyle name="40% - Accent4 15" xfId="374" xr:uid="{75B35E7D-6F9A-4ED4-A70A-CC4B931368D8}"/>
    <cellStyle name="40% - Accent4 15 10" xfId="30598" xr:uid="{692ABAA0-8E30-4385-8516-BE5D9E5F635F}"/>
    <cellStyle name="40% - Accent4 15 11" xfId="39684" xr:uid="{60E2DE24-BCD7-4BE9-9C7E-5574F2EA2ED9}"/>
    <cellStyle name="40% - Accent4 15 2" xfId="2433" xr:uid="{22995849-6466-494E-938D-9B26B97E9784}"/>
    <cellStyle name="40% - Accent4 15 2 2" xfId="3414" xr:uid="{128AC756-44F4-47EC-8AB5-75841C4FDB21}"/>
    <cellStyle name="40% - Accent4 15 2 2 2" xfId="6652" xr:uid="{9B11BF44-2BAF-46B4-8CE1-FBD22D0D2476}"/>
    <cellStyle name="40% - Accent4 15 2 2 2 2" xfId="10142" xr:uid="{4506CA53-6F97-4C64-80C2-36A86EA0E8AA}"/>
    <cellStyle name="40% - Accent4 15 2 2 2 2 2" xfId="21284" xr:uid="{05AF895D-5B38-4BE7-97DC-CAEF5ACB3F43}"/>
    <cellStyle name="40% - Accent4 15 2 2 2 2 3" xfId="38659" xr:uid="{4D15C4D7-2A63-4954-B7DC-34FC78E68BC6}"/>
    <cellStyle name="40% - Accent4 15 2 2 2 3" xfId="10143" xr:uid="{5FE546D9-E668-449F-B1BA-8F0D01FF2BAE}"/>
    <cellStyle name="40% - Accent4 15 2 2 2 3 2" xfId="21285" xr:uid="{A761F6EE-1C6D-4AD8-BEA6-CD3D37B46F80}"/>
    <cellStyle name="40% - Accent4 15 2 2 2 3 3" xfId="34692" xr:uid="{B3F53884-B203-417D-983C-891221B3967C}"/>
    <cellStyle name="40% - Accent4 15 2 2 2 4" xfId="18090" xr:uid="{241A9719-70B6-485A-8668-EF75A28008DC}"/>
    <cellStyle name="40% - Accent4 15 2 2 2 5" xfId="28939" xr:uid="{74D3F3CC-479B-47B2-834D-A74E7410C80A}"/>
    <cellStyle name="40% - Accent4 15 2 2 2 6" xfId="32952" xr:uid="{F47EC846-7300-42BE-8BC5-F22F56D4BEFE}"/>
    <cellStyle name="40% - Accent4 15 2 2 2 7" xfId="44213" xr:uid="{E72DED4C-5E24-4D76-A265-4BF5AAB6246E}"/>
    <cellStyle name="40% - Accent4 15 2 2 3" xfId="10144" xr:uid="{6678FBC1-1435-49FD-938F-51FB0CA1D67C}"/>
    <cellStyle name="40% - Accent4 15 2 2 3 2" xfId="21286" xr:uid="{D64B2094-C7DA-45E8-8A2A-23AD22A50463}"/>
    <cellStyle name="40% - Accent4 15 2 2 3 3" xfId="36678" xr:uid="{262C097F-A027-41B2-BC33-9698581E00C0}"/>
    <cellStyle name="40% - Accent4 15 2 2 4" xfId="15034" xr:uid="{931EE58F-8DBE-4261-AD11-1A448CB6CE3F}"/>
    <cellStyle name="40% - Accent4 15 2 2 5" xfId="25883" xr:uid="{D08CF351-9DF9-4E3C-BB91-10057E0B35B8}"/>
    <cellStyle name="40% - Accent4 15 2 2 6" xfId="32033" xr:uid="{6BB0E27D-8225-4EC6-9CC8-CA47E4A2CCE1}"/>
    <cellStyle name="40% - Accent4 15 2 2 7" xfId="41157" xr:uid="{9142DC89-D7FE-46F2-B541-3DB228B252A8}"/>
    <cellStyle name="40% - Accent4 15 2 3" xfId="5672" xr:uid="{24E53753-DBD6-4E8D-BF6E-9F2DA5B8DDAF}"/>
    <cellStyle name="40% - Accent4 15 2 3 2" xfId="10145" xr:uid="{F5FAA862-F5E6-496C-9150-64023D000DFF}"/>
    <cellStyle name="40% - Accent4 15 2 3 2 2" xfId="21287" xr:uid="{00302F4E-6E35-4ED2-ABEE-0416F43F5CD1}"/>
    <cellStyle name="40% - Accent4 15 2 3 2 3" xfId="38023" xr:uid="{D9465269-C9D7-470E-AFE8-E97001954DDA}"/>
    <cellStyle name="40% - Accent4 15 2 3 3" xfId="10146" xr:uid="{BE4C8A92-DFAA-4622-B6EB-ED4274561DE6}"/>
    <cellStyle name="40% - Accent4 15 2 3 3 2" xfId="21288" xr:uid="{02A56C61-2321-488D-B705-5195F10E6D65}"/>
    <cellStyle name="40% - Accent4 15 2 3 3 3" xfId="34068" xr:uid="{A69172F1-B444-4CD5-A71C-2116DD0627AE}"/>
    <cellStyle name="40% - Accent4 15 2 3 4" xfId="17110" xr:uid="{825D8928-E29F-4657-881C-210DEA8D4034}"/>
    <cellStyle name="40% - Accent4 15 2 3 5" xfId="27959" xr:uid="{7023B1A3-7ADD-47C6-B234-AECC0D893D2E}"/>
    <cellStyle name="40% - Accent4 15 2 3 6" xfId="32951" xr:uid="{37CE88BA-A1AF-4EF1-A26A-DAA2FBECDEE7}"/>
    <cellStyle name="40% - Accent4 15 2 3 7" xfId="43233" xr:uid="{C206ECF7-7947-4CDC-ADB7-2707E4CF2BA2}"/>
    <cellStyle name="40% - Accent4 15 2 4" xfId="10147" xr:uid="{30885E8C-97ED-4E25-A2D1-34AF771F359A}"/>
    <cellStyle name="40% - Accent4 15 2 4 2" xfId="21289" xr:uid="{71747E8A-AC6A-4AA6-BECF-66AD08ED14C7}"/>
    <cellStyle name="40% - Accent4 15 2 4 3" xfId="36040" xr:uid="{EB8C1487-FB1A-45B4-B107-AB412FA718C7}"/>
    <cellStyle name="40% - Accent4 15 2 5" xfId="14054" xr:uid="{FC3817E9-8074-4D45-8638-5941A91DB0D5}"/>
    <cellStyle name="40% - Accent4 15 2 6" xfId="24903" xr:uid="{E58F3C7E-8E0B-4B7A-82ED-F1E610F02ACA}"/>
    <cellStyle name="40% - Accent4 15 2 7" xfId="31053" xr:uid="{6938CCDD-C3D1-4E58-BBD3-10EC02959F7D}"/>
    <cellStyle name="40% - Accent4 15 2 8" xfId="40177" xr:uid="{94D3D39E-19BF-4EBB-A821-55304FB18193}"/>
    <cellStyle name="40% - Accent4 15 3" xfId="2921" xr:uid="{CA6BD7FC-EC58-406E-9318-500140A75CF0}"/>
    <cellStyle name="40% - Accent4 15 3 2" xfId="6159" xr:uid="{AEF43C0E-57B2-4D43-B498-0F0FE496B6BD}"/>
    <cellStyle name="40% - Accent4 15 3 2 2" xfId="10148" xr:uid="{7654ECF9-FE47-4DAF-8343-BC58154D4B88}"/>
    <cellStyle name="40% - Accent4 15 3 2 2 2" xfId="21290" xr:uid="{10E37E1F-7DDB-4A58-A190-108B5F7649F7}"/>
    <cellStyle name="40% - Accent4 15 3 2 2 3" xfId="38660" xr:uid="{56DA12EE-8524-41F5-8045-FBF0911AA482}"/>
    <cellStyle name="40% - Accent4 15 3 2 3" xfId="10149" xr:uid="{5E739C0B-E043-4727-AA65-079EC079BB62}"/>
    <cellStyle name="40% - Accent4 15 3 2 3 2" xfId="21291" xr:uid="{DDA89E35-B9A0-4DD3-A295-F8AE70E84B43}"/>
    <cellStyle name="40% - Accent4 15 3 2 3 3" xfId="34693" xr:uid="{3C4BAA2D-5613-416C-AE0C-092D850B5C67}"/>
    <cellStyle name="40% - Accent4 15 3 2 4" xfId="17597" xr:uid="{3A962014-C417-44E4-A183-6A3E91174601}"/>
    <cellStyle name="40% - Accent4 15 3 2 5" xfId="28446" xr:uid="{F0C62CC7-EA6E-4518-9591-64AB276B5E16}"/>
    <cellStyle name="40% - Accent4 15 3 2 6" xfId="32953" xr:uid="{BA6485DE-8EA5-4AAE-B214-9947A6818D61}"/>
    <cellStyle name="40% - Accent4 15 3 2 7" xfId="43720" xr:uid="{2E2B5C03-55B9-422D-9EF0-5873E5B61A23}"/>
    <cellStyle name="40% - Accent4 15 3 3" xfId="10150" xr:uid="{9066DFD8-2FF7-44CD-9D53-E0A3E9ECB654}"/>
    <cellStyle name="40% - Accent4 15 3 3 2" xfId="21292" xr:uid="{64F3FFDE-D875-4722-81B5-57FE6F488974}"/>
    <cellStyle name="40% - Accent4 15 3 3 3" xfId="36679" xr:uid="{7CBADA14-C7B1-46D2-9FCD-C8920794B420}"/>
    <cellStyle name="40% - Accent4 15 3 4" xfId="14541" xr:uid="{89B0FDAB-B29F-4670-9A7F-BFCD7CBDEC2F}"/>
    <cellStyle name="40% - Accent4 15 3 5" xfId="25390" xr:uid="{1881949D-EB81-40ED-BB30-C6F6143DE7B1}"/>
    <cellStyle name="40% - Accent4 15 3 6" xfId="31540" xr:uid="{61BD0854-202A-49AC-BB29-B1851AE34A1D}"/>
    <cellStyle name="40% - Accent4 15 3 7" xfId="40664" xr:uid="{684BAF36-7285-495F-9349-2065B1F2866A}"/>
    <cellStyle name="40% - Accent4 15 4" xfId="3902" xr:uid="{CCF39CA4-4082-4668-802E-2ED7DE8B7D0A}"/>
    <cellStyle name="40% - Accent4 15 4 2" xfId="7141" xr:uid="{9BE3CA95-C673-4759-83AA-40D05E66CB6F}"/>
    <cellStyle name="40% - Accent4 15 4 2 2" xfId="18579" xr:uid="{953D3B56-CA02-485B-B1CD-42FAFFBCD3A9}"/>
    <cellStyle name="40% - Accent4 15 4 2 3" xfId="29428" xr:uid="{CA3F0856-A129-4488-8C7C-E34B8B912A80}"/>
    <cellStyle name="40% - Accent4 15 4 2 4" xfId="37739" xr:uid="{4D6F575A-96EE-44B7-80DE-22401BF9A36D}"/>
    <cellStyle name="40% - Accent4 15 4 2 5" xfId="44702" xr:uid="{E34E8AF3-36B7-4A49-A57E-FDEA6763BF36}"/>
    <cellStyle name="40% - Accent4 15 4 3" xfId="10151" xr:uid="{BCD9EED7-729C-465A-8434-A27DD951F5D3}"/>
    <cellStyle name="40% - Accent4 15 4 3 2" xfId="21293" xr:uid="{D6EBA10C-6AF6-4E19-B0D3-C9DD18C31F07}"/>
    <cellStyle name="40% - Accent4 15 4 3 3" xfId="33895" xr:uid="{BFE78607-C352-4CE0-A9DC-8196ADA41CE0}"/>
    <cellStyle name="40% - Accent4 15 4 4" xfId="15523" xr:uid="{B85688BA-E355-47A4-AD94-895A3EDB5A97}"/>
    <cellStyle name="40% - Accent4 15 4 5" xfId="26372" xr:uid="{F496D82C-DD26-4CA5-916E-C72F59690B6D}"/>
    <cellStyle name="40% - Accent4 15 4 6" xfId="32954" xr:uid="{989BD8B0-8226-451A-BA2C-0921CA5DCC35}"/>
    <cellStyle name="40% - Accent4 15 4 7" xfId="41646" xr:uid="{3C42CE59-D55B-42DF-9EBE-7BFB09C86756}"/>
    <cellStyle name="40% - Accent4 15 5" xfId="4450" xr:uid="{BFFE52B3-C0D7-4035-9D52-4E4AC2923E4F}"/>
    <cellStyle name="40% - Accent4 15 5 2" xfId="7506" xr:uid="{8124F688-E396-4A8A-9DFC-591F25B51AD1}"/>
    <cellStyle name="40% - Accent4 15 5 2 2" xfId="18944" xr:uid="{0A21DB8D-7E99-4680-8E83-37706A41A00C}"/>
    <cellStyle name="40% - Accent4 15 5 2 3" xfId="29793" xr:uid="{FC5CECA3-CBB5-423E-A25C-46CC49FAB51E}"/>
    <cellStyle name="40% - Accent4 15 5 2 4" xfId="35757" xr:uid="{92BB72B1-1D5C-4A09-807B-920B6A3F5F30}"/>
    <cellStyle name="40% - Accent4 15 5 2 5" xfId="45067" xr:uid="{43FB7DFD-C37E-4A4F-AA1F-9AD072480F3F}"/>
    <cellStyle name="40% - Accent4 15 5 3" xfId="15888" xr:uid="{83FB8C91-1A6D-4236-AB44-A1A4975002B3}"/>
    <cellStyle name="40% - Accent4 15 5 4" xfId="26737" xr:uid="{81A5765E-F4F6-4859-9A09-71685D3C1490}"/>
    <cellStyle name="40% - Accent4 15 5 5" xfId="32950" xr:uid="{FC38AE2F-C07F-41CE-8B57-B08690344007}"/>
    <cellStyle name="40% - Accent4 15 5 6" xfId="42011" xr:uid="{CF11E72C-2F5C-4AE5-BD56-FF4130CE5C8C}"/>
    <cellStyle name="40% - Accent4 15 6" xfId="4812" xr:uid="{E7029693-6C42-456D-8E07-72057A347C5F}"/>
    <cellStyle name="40% - Accent4 15 6 2" xfId="7868" xr:uid="{2332F5CE-752A-4F02-BBB0-FC3D63454ABD}"/>
    <cellStyle name="40% - Accent4 15 6 2 2" xfId="19306" xr:uid="{23C0E677-282E-4D04-AFE2-83FB4ED6F39E}"/>
    <cellStyle name="40% - Accent4 15 6 2 3" xfId="30155" xr:uid="{7C7D5C1C-06D8-4521-985D-689B2DC95938}"/>
    <cellStyle name="40% - Accent4 15 6 2 4" xfId="45429" xr:uid="{FAD9BACD-8C08-4286-890D-5A13FE181B08}"/>
    <cellStyle name="40% - Accent4 15 6 3" xfId="16250" xr:uid="{B8068E68-51FA-4FB2-A5AB-27B596560EE9}"/>
    <cellStyle name="40% - Accent4 15 6 4" xfId="27099" xr:uid="{E124DDFC-8ADB-4B9A-A8BC-4636C7774568}"/>
    <cellStyle name="40% - Accent4 15 6 5" xfId="42373" xr:uid="{76C266F6-7093-4037-B3D6-9FC495A639FF}"/>
    <cellStyle name="40% - Accent4 15 7" xfId="5179" xr:uid="{159A1587-8DBA-4103-A5EC-CCB46780313E}"/>
    <cellStyle name="40% - Accent4 15 7 2" xfId="16617" xr:uid="{C994F743-C6DB-4CC1-9A71-1E5E1D7AACE7}"/>
    <cellStyle name="40% - Accent4 15 7 3" xfId="27466" xr:uid="{8FD8A764-2A0E-413E-AC1C-743BB81E6FE0}"/>
    <cellStyle name="40% - Accent4 15 7 4" xfId="42740" xr:uid="{2E794248-D9A0-4A4C-B482-137BD651AF0C}"/>
    <cellStyle name="40% - Accent4 15 8" xfId="13561" xr:uid="{FD77B50E-EB71-45A7-887A-D9D7E0147111}"/>
    <cellStyle name="40% - Accent4 15 9" xfId="24410" xr:uid="{FD592966-C2D9-4FC8-B6D1-2A85693D8C2A}"/>
    <cellStyle name="40% - Accent4 16" xfId="375" xr:uid="{40861960-F1A2-4898-A352-65090B66968E}"/>
    <cellStyle name="40% - Accent4 16 10" xfId="30599" xr:uid="{87D9F232-0B86-4C7F-BBA7-2FCD486621C4}"/>
    <cellStyle name="40% - Accent4 16 11" xfId="39685" xr:uid="{1E2CD218-6F6A-40D2-9875-458FF23D8B17}"/>
    <cellStyle name="40% - Accent4 16 2" xfId="2434" xr:uid="{58AF37A5-3DEC-4515-8BE8-EF7839F74835}"/>
    <cellStyle name="40% - Accent4 16 2 2" xfId="3415" xr:uid="{35CE9211-164E-4D7B-9320-861627613BC2}"/>
    <cellStyle name="40% - Accent4 16 2 2 2" xfId="6653" xr:uid="{5546CDDD-475B-4F1E-A817-48E360B2700B}"/>
    <cellStyle name="40% - Accent4 16 2 2 2 2" xfId="10152" xr:uid="{06EB28C4-424A-4EA2-A016-4413FB25421B}"/>
    <cellStyle name="40% - Accent4 16 2 2 2 2 2" xfId="21294" xr:uid="{5A098375-FA03-486B-AEE9-3BD60DA1A477}"/>
    <cellStyle name="40% - Accent4 16 2 2 2 2 3" xfId="38661" xr:uid="{B8CD9996-0744-409F-9AD0-840CA9A5217C}"/>
    <cellStyle name="40% - Accent4 16 2 2 2 3" xfId="10153" xr:uid="{E37C51B0-C04A-4C7C-A3E3-4ADA6E5045C9}"/>
    <cellStyle name="40% - Accent4 16 2 2 2 3 2" xfId="21295" xr:uid="{6D11E909-C9DD-48D7-9808-835889F9879F}"/>
    <cellStyle name="40% - Accent4 16 2 2 2 3 3" xfId="34694" xr:uid="{0522E614-1E00-44F4-B0D0-36C50137C247}"/>
    <cellStyle name="40% - Accent4 16 2 2 2 4" xfId="18091" xr:uid="{CF53A956-D039-4F2D-9AD6-A2139553011D}"/>
    <cellStyle name="40% - Accent4 16 2 2 2 5" xfId="28940" xr:uid="{32CBB56C-6AEF-429A-AA2F-BE34BEE1E945}"/>
    <cellStyle name="40% - Accent4 16 2 2 2 6" xfId="32957" xr:uid="{22F59704-6A98-4B95-9D9C-19049B2CF73A}"/>
    <cellStyle name="40% - Accent4 16 2 2 2 7" xfId="44214" xr:uid="{E6A81ECE-0769-4372-B9C0-B2A479068BE0}"/>
    <cellStyle name="40% - Accent4 16 2 2 3" xfId="10154" xr:uid="{D95E2E46-D719-4A9D-97B5-3BE75A3AD50B}"/>
    <cellStyle name="40% - Accent4 16 2 2 3 2" xfId="21296" xr:uid="{C7C53693-EA51-403E-942F-4E84D3BF2562}"/>
    <cellStyle name="40% - Accent4 16 2 2 3 3" xfId="36680" xr:uid="{E5664ECD-6F4C-474D-A6B8-5BF3345830FD}"/>
    <cellStyle name="40% - Accent4 16 2 2 4" xfId="15035" xr:uid="{7CFF255C-2D66-492F-B07E-4835DB6ECFD3}"/>
    <cellStyle name="40% - Accent4 16 2 2 5" xfId="25884" xr:uid="{908D2E52-F621-495E-A5A3-084D665A5511}"/>
    <cellStyle name="40% - Accent4 16 2 2 6" xfId="32034" xr:uid="{DF7B5370-72CC-4957-8D9F-D0F819A6026B}"/>
    <cellStyle name="40% - Accent4 16 2 2 7" xfId="41158" xr:uid="{C3E92893-68FE-49A2-BB0D-B7B893493C43}"/>
    <cellStyle name="40% - Accent4 16 2 3" xfId="5673" xr:uid="{22F954D5-108D-4BE1-B806-16268EEEEBC1}"/>
    <cellStyle name="40% - Accent4 16 2 3 2" xfId="10155" xr:uid="{A1044745-9E6A-47A9-A591-B622F75BF19B}"/>
    <cellStyle name="40% - Accent4 16 2 3 2 2" xfId="21297" xr:uid="{24D358AB-F340-46D8-BA08-06D01F12C344}"/>
    <cellStyle name="40% - Accent4 16 2 3 2 3" xfId="38024" xr:uid="{0B90006C-DC51-4093-8D15-EFA4CC5C48AE}"/>
    <cellStyle name="40% - Accent4 16 2 3 3" xfId="10156" xr:uid="{AD778850-688F-4B29-86C1-50E6B42A47F0}"/>
    <cellStyle name="40% - Accent4 16 2 3 3 2" xfId="21298" xr:uid="{985B31D0-2A21-4258-9608-5FC12FD00126}"/>
    <cellStyle name="40% - Accent4 16 2 3 3 3" xfId="34069" xr:uid="{4EB8C4BB-BC12-4662-9A75-8A177B8501AF}"/>
    <cellStyle name="40% - Accent4 16 2 3 4" xfId="17111" xr:uid="{94219E3B-F924-401B-A0EC-75EC8A610095}"/>
    <cellStyle name="40% - Accent4 16 2 3 5" xfId="27960" xr:uid="{EDC50B2D-4F02-4D61-82F8-BD7E1FBB6F7F}"/>
    <cellStyle name="40% - Accent4 16 2 3 6" xfId="32956" xr:uid="{2A7E753F-A3EC-4083-877B-91324E3676D1}"/>
    <cellStyle name="40% - Accent4 16 2 3 7" xfId="43234" xr:uid="{A5107D82-1AF2-472E-80D4-E753EFBD2E21}"/>
    <cellStyle name="40% - Accent4 16 2 4" xfId="10157" xr:uid="{1CFE0D3F-AC2B-433C-AE89-E82F9AC71496}"/>
    <cellStyle name="40% - Accent4 16 2 4 2" xfId="21299" xr:uid="{B38683F2-C8B9-4D91-9099-E3E2B65DF590}"/>
    <cellStyle name="40% - Accent4 16 2 4 3" xfId="36041" xr:uid="{C18A477B-CB33-4F7D-B50A-5C6B23AB6F8C}"/>
    <cellStyle name="40% - Accent4 16 2 5" xfId="14055" xr:uid="{FF0579AB-A8A3-47BB-9722-8111B7B6EE82}"/>
    <cellStyle name="40% - Accent4 16 2 6" xfId="24904" xr:uid="{89F1C0AC-01D3-40D4-9781-DDADD76C73C2}"/>
    <cellStyle name="40% - Accent4 16 2 7" xfId="31054" xr:uid="{98FE68B5-C33C-445C-B07D-735CE8FAB024}"/>
    <cellStyle name="40% - Accent4 16 2 8" xfId="40178" xr:uid="{91F922F1-8032-4315-ABB4-272BB0B80D7E}"/>
    <cellStyle name="40% - Accent4 16 3" xfId="2922" xr:uid="{74E78174-C93F-44BB-BB00-2159F0A4A4D4}"/>
    <cellStyle name="40% - Accent4 16 3 2" xfId="6160" xr:uid="{59DBC096-4551-48A2-9E27-3B7973AC969A}"/>
    <cellStyle name="40% - Accent4 16 3 2 2" xfId="10158" xr:uid="{0B8A0ADB-1E40-460A-BA95-A57E0FAC154E}"/>
    <cellStyle name="40% - Accent4 16 3 2 2 2" xfId="21300" xr:uid="{96E9984A-A5F8-4D3E-8857-D9E45D1D774B}"/>
    <cellStyle name="40% - Accent4 16 3 2 2 3" xfId="38662" xr:uid="{6C637A50-683A-4CAD-B84F-92C8412C5B12}"/>
    <cellStyle name="40% - Accent4 16 3 2 3" xfId="10159" xr:uid="{75A41A10-8D45-4305-93E7-64F5B6C9E33D}"/>
    <cellStyle name="40% - Accent4 16 3 2 3 2" xfId="21301" xr:uid="{A7FBD6AB-D943-4231-B2DB-160BB852D373}"/>
    <cellStyle name="40% - Accent4 16 3 2 3 3" xfId="34695" xr:uid="{5D933325-59D0-46CE-A6D4-84093FE3BC18}"/>
    <cellStyle name="40% - Accent4 16 3 2 4" xfId="17598" xr:uid="{90EA9FBC-C9A1-4BB7-97A3-34AA9B9E40D1}"/>
    <cellStyle name="40% - Accent4 16 3 2 5" xfId="28447" xr:uid="{3DA70EE4-D89B-42FC-95BF-A06719F9A707}"/>
    <cellStyle name="40% - Accent4 16 3 2 6" xfId="32958" xr:uid="{C7BE58B2-6B1D-4928-99BD-127498B3CD5A}"/>
    <cellStyle name="40% - Accent4 16 3 2 7" xfId="43721" xr:uid="{15BA7886-89B8-486A-A570-897743EEF7E3}"/>
    <cellStyle name="40% - Accent4 16 3 3" xfId="10160" xr:uid="{3D5C929A-7BCD-4908-B3D2-BCC27AC73726}"/>
    <cellStyle name="40% - Accent4 16 3 3 2" xfId="21302" xr:uid="{18FD9CAA-5DDA-4AAF-9B33-2D3712AF4BE0}"/>
    <cellStyle name="40% - Accent4 16 3 3 3" xfId="36681" xr:uid="{9F152908-461C-4A22-B695-DAA5825B2BA6}"/>
    <cellStyle name="40% - Accent4 16 3 4" xfId="14542" xr:uid="{5ED91833-6C30-4DBE-9146-3B05DBB99620}"/>
    <cellStyle name="40% - Accent4 16 3 5" xfId="25391" xr:uid="{AB26E9C3-1624-4AA4-A84C-330DDA881927}"/>
    <cellStyle name="40% - Accent4 16 3 6" xfId="31541" xr:uid="{F71EF16E-7B0D-4E73-B487-848312FCC6A6}"/>
    <cellStyle name="40% - Accent4 16 3 7" xfId="40665" xr:uid="{0E19D867-F345-4A2D-BFF1-BF18C60DDD1C}"/>
    <cellStyle name="40% - Accent4 16 4" xfId="3903" xr:uid="{2F0FD11B-3B76-445F-8B76-B2A1AD3378CD}"/>
    <cellStyle name="40% - Accent4 16 4 2" xfId="7142" xr:uid="{007F53E4-A916-4F56-8949-3B3750A239AD}"/>
    <cellStyle name="40% - Accent4 16 4 2 2" xfId="18580" xr:uid="{AB83778D-28F8-4C4A-AF38-561EF01633E9}"/>
    <cellStyle name="40% - Accent4 16 4 2 3" xfId="29429" xr:uid="{59AFFFF8-DFC4-401E-9188-3CFB90D0B258}"/>
    <cellStyle name="40% - Accent4 16 4 2 4" xfId="37740" xr:uid="{8AD11085-24BC-49D7-A30F-4B46A90886FF}"/>
    <cellStyle name="40% - Accent4 16 4 2 5" xfId="44703" xr:uid="{830F692D-C290-4C3A-9EB8-9E3AE850D341}"/>
    <cellStyle name="40% - Accent4 16 4 3" xfId="10161" xr:uid="{08144966-99C3-42BB-BC83-D7773C653C30}"/>
    <cellStyle name="40% - Accent4 16 4 3 2" xfId="21303" xr:uid="{F95ABC0B-EAE3-4D10-90E3-F2524A47BFF4}"/>
    <cellStyle name="40% - Accent4 16 4 3 3" xfId="33896" xr:uid="{378D334D-EB96-4563-B67B-4214DFAE1426}"/>
    <cellStyle name="40% - Accent4 16 4 4" xfId="15524" xr:uid="{14F0A707-39B0-46DA-999C-840BA2D15DA4}"/>
    <cellStyle name="40% - Accent4 16 4 5" xfId="26373" xr:uid="{BC61B56C-A7A1-40D8-B48C-451B2725A4EE}"/>
    <cellStyle name="40% - Accent4 16 4 6" xfId="32959" xr:uid="{AF427C94-1395-4296-A757-6FB782EA9ADC}"/>
    <cellStyle name="40% - Accent4 16 4 7" xfId="41647" xr:uid="{3ABC8509-3AC3-4546-B9C7-64603BC279B6}"/>
    <cellStyle name="40% - Accent4 16 5" xfId="4451" xr:uid="{23BB6047-7EFD-40EA-B4C8-5DCB8A282E4B}"/>
    <cellStyle name="40% - Accent4 16 5 2" xfId="7507" xr:uid="{B78DECDB-09A8-453D-B6D6-46FD327CFABE}"/>
    <cellStyle name="40% - Accent4 16 5 2 2" xfId="18945" xr:uid="{F108A205-629F-4EBC-A66C-81B9A65405FF}"/>
    <cellStyle name="40% - Accent4 16 5 2 3" xfId="29794" xr:uid="{3F2BE7C2-FD20-45AC-AC03-83C6661FFD2E}"/>
    <cellStyle name="40% - Accent4 16 5 2 4" xfId="35758" xr:uid="{B9C4A827-F637-44E0-8AA9-C399880664E5}"/>
    <cellStyle name="40% - Accent4 16 5 2 5" xfId="45068" xr:uid="{81BC902E-4024-463A-B39F-94B226533082}"/>
    <cellStyle name="40% - Accent4 16 5 3" xfId="15889" xr:uid="{E914C101-4CC7-4B59-9454-89952937DC09}"/>
    <cellStyle name="40% - Accent4 16 5 4" xfId="26738" xr:uid="{FA50CB7B-59C6-408D-A3D5-23E9A815F613}"/>
    <cellStyle name="40% - Accent4 16 5 5" xfId="32955" xr:uid="{31F495DB-CE87-42CA-A028-B66DB51731D5}"/>
    <cellStyle name="40% - Accent4 16 5 6" xfId="42012" xr:uid="{2CCDB562-D7F7-4303-9620-795EF9859271}"/>
    <cellStyle name="40% - Accent4 16 6" xfId="4813" xr:uid="{B80BC9D2-01E0-45E8-9A5E-E70E610A63DF}"/>
    <cellStyle name="40% - Accent4 16 6 2" xfId="7869" xr:uid="{C84F9167-8D2D-43D6-AB14-D34B24ECC854}"/>
    <cellStyle name="40% - Accent4 16 6 2 2" xfId="19307" xr:uid="{FBF11A44-D108-4176-BF4E-799006799F5E}"/>
    <cellStyle name="40% - Accent4 16 6 2 3" xfId="30156" xr:uid="{1F1CBA41-FF40-45EF-ABC1-D4730A600B31}"/>
    <cellStyle name="40% - Accent4 16 6 2 4" xfId="45430" xr:uid="{96B52B91-7D58-4998-BEDC-15BCD4765BB5}"/>
    <cellStyle name="40% - Accent4 16 6 3" xfId="16251" xr:uid="{94984986-E69A-41ED-B940-8679BD23CA1F}"/>
    <cellStyle name="40% - Accent4 16 6 4" xfId="27100" xr:uid="{3C6332ED-2526-4C8A-826A-A45FFF0BB70A}"/>
    <cellStyle name="40% - Accent4 16 6 5" xfId="42374" xr:uid="{3BD71E3C-778D-4D86-8BB4-12D9DED11C98}"/>
    <cellStyle name="40% - Accent4 16 7" xfId="5180" xr:uid="{3991A4AA-651D-4F05-8148-D45C11A6A68E}"/>
    <cellStyle name="40% - Accent4 16 7 2" xfId="16618" xr:uid="{A71D2DA2-4582-487E-B944-903584D29482}"/>
    <cellStyle name="40% - Accent4 16 7 3" xfId="27467" xr:uid="{E0AA7879-C144-49C7-953D-966D5E8B946E}"/>
    <cellStyle name="40% - Accent4 16 7 4" xfId="42741" xr:uid="{3B30D4AB-BE2E-4847-8F76-DDEEA32993A7}"/>
    <cellStyle name="40% - Accent4 16 8" xfId="13562" xr:uid="{76FC17CB-BC04-4C05-BBF5-40D2938092BF}"/>
    <cellStyle name="40% - Accent4 16 9" xfId="24411" xr:uid="{CE58547D-678F-4255-802A-DA23D46EE955}"/>
    <cellStyle name="40% - Accent4 17" xfId="1480" xr:uid="{136C4C4E-F52D-4C82-8F1C-09C5F3A14554}"/>
    <cellStyle name="40% - Accent4 18" xfId="1481" xr:uid="{02AFD7AB-5169-460F-BBA6-E7D9E27810AD}"/>
    <cellStyle name="40% - Accent4 19" xfId="1482" xr:uid="{ECDBA151-D879-4DB3-A9E4-558891603272}"/>
    <cellStyle name="40% - Accent4 2" xfId="376" xr:uid="{AA719361-1DE0-4F8D-A0E9-8CB084149C80}"/>
    <cellStyle name="40% - Accent4 2 10" xfId="4814" xr:uid="{FE6784CE-AB72-453E-8029-494D9B18744A}"/>
    <cellStyle name="40% - Accent4 2 10 2" xfId="7870" xr:uid="{2239B450-2E32-419A-8A33-F38DFD466423}"/>
    <cellStyle name="40% - Accent4 2 10 2 2" xfId="19308" xr:uid="{DA3B3500-3261-49F1-8B0D-B5ABFAB2F8C4}"/>
    <cellStyle name="40% - Accent4 2 10 2 3" xfId="30157" xr:uid="{C5CF5B51-F0FF-413B-B909-A063A6798C49}"/>
    <cellStyle name="40% - Accent4 2 10 2 4" xfId="45431" xr:uid="{86A3D1B7-3A8F-48DA-A58B-6F46E1D8AFF8}"/>
    <cellStyle name="40% - Accent4 2 10 3" xfId="16252" xr:uid="{63EE5E1B-4865-40AA-BF0C-C70DA8578674}"/>
    <cellStyle name="40% - Accent4 2 10 4" xfId="27101" xr:uid="{6A24D840-D8E8-4EBE-89DF-B926E606B3DD}"/>
    <cellStyle name="40% - Accent4 2 10 5" xfId="42375" xr:uid="{32D156A1-5E78-4CF6-9EB3-6C0EC5164693}"/>
    <cellStyle name="40% - Accent4 2 11" xfId="5181" xr:uid="{F47D83FE-1100-4617-8E5A-03BA4405E669}"/>
    <cellStyle name="40% - Accent4 2 11 2" xfId="16619" xr:uid="{1B38794E-D70A-4F64-81EE-E95078E4D486}"/>
    <cellStyle name="40% - Accent4 2 11 3" xfId="27468" xr:uid="{4D88EE46-C148-4011-BEFF-6D689E831823}"/>
    <cellStyle name="40% - Accent4 2 11 4" xfId="42742" xr:uid="{DF5F1278-390B-446F-A8EF-1186A842C175}"/>
    <cellStyle name="40% - Accent4 2 12" xfId="8398" xr:uid="{F742F31E-4D0F-4968-A945-62A9A17B812E}"/>
    <cellStyle name="40% - Accent4 2 12 2" xfId="19570" xr:uid="{B3F31A7A-F71F-4C62-843A-D26220990B72}"/>
    <cellStyle name="40% - Accent4 2 13" xfId="13563" xr:uid="{B1103B6C-E792-432C-846C-843DA09DCAB9}"/>
    <cellStyle name="40% - Accent4 2 14" xfId="24412" xr:uid="{AAA28D1F-0360-440B-9D17-A1F8678E3FFE}"/>
    <cellStyle name="40% - Accent4 2 15" xfId="30449" xr:uid="{63A97F95-97AB-482E-BBC0-3D7C1F32EF49}"/>
    <cellStyle name="40% - Accent4 2 16" xfId="39686" xr:uid="{88CC7A62-B072-4AAD-AD88-525D2CDF470A}"/>
    <cellStyle name="40% - Accent4 2 2" xfId="1483" xr:uid="{14A8E869-E6F0-4FD3-827C-D9C346D19037}"/>
    <cellStyle name="40% - Accent4 2 2 2" xfId="8477" xr:uid="{D214D809-3B9F-44A4-A6D1-4432915E0D7F}"/>
    <cellStyle name="40% - Accent4 2 2 2 2" xfId="8557" xr:uid="{1D92F92C-1BA4-4B21-8C44-84AD9A007698}"/>
    <cellStyle name="40% - Accent4 2 2 2 2 2" xfId="8716" xr:uid="{52DBDE95-567D-46C3-99FB-6D008B21DE17}"/>
    <cellStyle name="40% - Accent4 2 2 2 2 2 2" xfId="19860" xr:uid="{7F7098CA-D5B1-43AD-9ECE-FA5A7D809A6F}"/>
    <cellStyle name="40% - Accent4 2 2 2 2 3" xfId="8914" xr:uid="{8FCFB85B-6E93-424B-ACF8-89B8A954D6C4}"/>
    <cellStyle name="40% - Accent4 2 2 2 2 3 2" xfId="20058" xr:uid="{2792F7B3-6AE5-41AF-A13E-F20221942813}"/>
    <cellStyle name="40% - Accent4 2 2 2 2 4" xfId="19702" xr:uid="{63CA8549-8046-4F5A-8FB6-8743BB1D9D17}"/>
    <cellStyle name="40% - Accent4 2 2 2 3" xfId="8637" xr:uid="{825B5775-0704-4DF3-B8D5-40962748F081}"/>
    <cellStyle name="40% - Accent4 2 2 2 3 2" xfId="19781" xr:uid="{8DE9E7D9-65D9-429A-8567-74C4CDB6F4C5}"/>
    <cellStyle name="40% - Accent4 2 2 2 4" xfId="8835" xr:uid="{9044EC4B-A199-4773-83A2-9578286E9D31}"/>
    <cellStyle name="40% - Accent4 2 2 2 4 2" xfId="19979" xr:uid="{EC9656B2-B24F-4529-9451-AF668CAE46E2}"/>
    <cellStyle name="40% - Accent4 2 2 2 5" xfId="19623" xr:uid="{E71E370B-34D9-43B6-8712-227F0E09CAD7}"/>
    <cellStyle name="40% - Accent4 2 2 3" xfId="8516" xr:uid="{6B18124D-6292-48BE-B902-C015B5C6434A}"/>
    <cellStyle name="40% - Accent4 2 2 3 2" xfId="8676" xr:uid="{ACAB3A9D-62B7-4116-9A29-5A0E8A4F2D8D}"/>
    <cellStyle name="40% - Accent4 2 2 3 2 2" xfId="19820" xr:uid="{1FE04668-73B6-40F2-A4B4-B98CD5910B62}"/>
    <cellStyle name="40% - Accent4 2 2 3 3" xfId="8874" xr:uid="{D495EB66-54D5-4BF0-8097-ED24A689CA2F}"/>
    <cellStyle name="40% - Accent4 2 2 3 3 2" xfId="20018" xr:uid="{9A869D5D-78CD-4EED-AC13-FAB8D054EFC2}"/>
    <cellStyle name="40% - Accent4 2 2 3 4" xfId="19662" xr:uid="{7B0EE728-7FD5-4B05-9D9D-6B60C3350F99}"/>
    <cellStyle name="40% - Accent4 2 2 4" xfId="8755" xr:uid="{75D4024E-328D-4C3B-BA1E-B987781A8504}"/>
    <cellStyle name="40% - Accent4 2 2 4 2" xfId="8953" xr:uid="{64A9EBDB-81A1-4F11-80EA-A5DC480A3C90}"/>
    <cellStyle name="40% - Accent4 2 2 4 2 2" xfId="20097" xr:uid="{F358E8CC-D2AB-49D1-8C31-5B3126A16976}"/>
    <cellStyle name="40% - Accent4 2 2 4 3" xfId="19899" xr:uid="{D658DFDC-8DB1-4F18-96E4-365785CF33AF}"/>
    <cellStyle name="40% - Accent4 2 2 5" xfId="8596" xr:uid="{27AFD1DE-82E7-49D8-8824-1551875D8F6A}"/>
    <cellStyle name="40% - Accent4 2 2 5 2" xfId="19741" xr:uid="{A1F5533F-1C16-44BD-B7EB-E9CA85AB6629}"/>
    <cellStyle name="40% - Accent4 2 2 6" xfId="8794" xr:uid="{BBFB45DF-B825-43F8-810D-D3D4D20E0610}"/>
    <cellStyle name="40% - Accent4 2 2 6 2" xfId="19938" xr:uid="{8E0BB5ED-21B7-4470-8333-E9A756388141}"/>
    <cellStyle name="40% - Accent4 2 2 7" xfId="8436" xr:uid="{A18C67E2-1A9B-4E2E-BF1E-14A879F08714}"/>
    <cellStyle name="40% - Accent4 2 2 7 2" xfId="19583" xr:uid="{A7E1E4C9-1944-4C62-8620-40B06BDA99A8}"/>
    <cellStyle name="40% - Accent4 2 3" xfId="1484" xr:uid="{5D6A5733-84AC-442C-B5A8-07588A991908}"/>
    <cellStyle name="40% - Accent4 2 3 2" xfId="8490" xr:uid="{36E142CE-6AF2-47EB-ACA6-B160C7E65A86}"/>
    <cellStyle name="40% - Accent4 2 3 2 2" xfId="8570" xr:uid="{A3EF2569-7BC7-4E11-A282-CCEC754D30A1}"/>
    <cellStyle name="40% - Accent4 2 3 2 2 2" xfId="8729" xr:uid="{1B342BFC-E4C3-4280-88F5-1B5F3536F747}"/>
    <cellStyle name="40% - Accent4 2 3 2 2 2 2" xfId="19873" xr:uid="{678EDB61-B1DE-4CBE-884D-E5462FCA2196}"/>
    <cellStyle name="40% - Accent4 2 3 2 2 3" xfId="8927" xr:uid="{53BFFEC0-884D-4558-898C-C917DCD58808}"/>
    <cellStyle name="40% - Accent4 2 3 2 2 3 2" xfId="20071" xr:uid="{85880CDD-4913-4E45-9343-EBE95864ADCF}"/>
    <cellStyle name="40% - Accent4 2 3 2 2 4" xfId="19715" xr:uid="{0256BD5D-F896-4F9F-8E27-0BBC51FBF335}"/>
    <cellStyle name="40% - Accent4 2 3 2 3" xfId="8650" xr:uid="{8F5F48F1-AEB2-435F-9F9D-A1B50417BE13}"/>
    <cellStyle name="40% - Accent4 2 3 2 3 2" xfId="19794" xr:uid="{21C219FB-636A-4D98-A61E-59498C154C7A}"/>
    <cellStyle name="40% - Accent4 2 3 2 4" xfId="8848" xr:uid="{664C4CF8-F9AB-4DA6-B7CD-300FE5324337}"/>
    <cellStyle name="40% - Accent4 2 3 2 4 2" xfId="19992" xr:uid="{19DCFA3E-4698-47EA-A687-8E20384B8633}"/>
    <cellStyle name="40% - Accent4 2 3 2 5" xfId="19636" xr:uid="{26D3E901-E6C2-4540-A2EC-DBD7B90CAE9D}"/>
    <cellStyle name="40% - Accent4 2 3 3" xfId="8529" xr:uid="{E88576C5-E611-41F5-8990-D2AC93ADA008}"/>
    <cellStyle name="40% - Accent4 2 3 3 2" xfId="8689" xr:uid="{940685C9-8AAD-4724-AFC2-221D0CE57714}"/>
    <cellStyle name="40% - Accent4 2 3 3 2 2" xfId="19833" xr:uid="{F289E7F5-F191-43F0-9E2F-3BE9168E762A}"/>
    <cellStyle name="40% - Accent4 2 3 3 3" xfId="8887" xr:uid="{6E26ADD4-C59B-49E5-B196-88C3CFCF0129}"/>
    <cellStyle name="40% - Accent4 2 3 3 3 2" xfId="20031" xr:uid="{3472E768-E4F5-4697-A928-5B5DF90F89CC}"/>
    <cellStyle name="40% - Accent4 2 3 3 4" xfId="19675" xr:uid="{E8F80284-900F-4847-BF65-349055F19404}"/>
    <cellStyle name="40% - Accent4 2 3 4" xfId="8768" xr:uid="{1AC77200-8CFA-460A-95D3-7D986BABBA66}"/>
    <cellStyle name="40% - Accent4 2 3 4 2" xfId="8966" xr:uid="{508F4F84-7425-48BE-B254-0BAAD166C591}"/>
    <cellStyle name="40% - Accent4 2 3 4 2 2" xfId="20110" xr:uid="{8E531ABE-95F3-43F2-B702-2127E41665E5}"/>
    <cellStyle name="40% - Accent4 2 3 4 3" xfId="19912" xr:uid="{22F65682-325D-44D3-8370-2B78DA7F00AC}"/>
    <cellStyle name="40% - Accent4 2 3 5" xfId="8609" xr:uid="{54737741-EB9E-4659-B2A1-A796B57FFD03}"/>
    <cellStyle name="40% - Accent4 2 3 5 2" xfId="19754" xr:uid="{3649762D-BB09-4485-8C32-B480E7E61FE3}"/>
    <cellStyle name="40% - Accent4 2 3 6" xfId="8807" xr:uid="{E30A821D-43D1-4A75-ACFC-5524BCC9AF54}"/>
    <cellStyle name="40% - Accent4 2 3 6 2" xfId="19951" xr:uid="{0CFE79C9-122D-43CF-B1A5-C898699D4931}"/>
    <cellStyle name="40% - Accent4 2 3 7" xfId="8449" xr:uid="{712D82AC-BC1A-4A2C-9239-F46E06E79C9F}"/>
    <cellStyle name="40% - Accent4 2 3 7 2" xfId="19596" xr:uid="{0E0E3BD9-5C88-4C2D-85DD-14B3D0936E5A}"/>
    <cellStyle name="40% - Accent4 2 4" xfId="1485" xr:uid="{4683529C-1710-4502-8BCE-ED2C59282AD7}"/>
    <cellStyle name="40% - Accent4 2 4 2" xfId="8544" xr:uid="{901759B1-4893-4567-AB06-C95C8359BCBE}"/>
    <cellStyle name="40% - Accent4 2 4 2 2" xfId="8703" xr:uid="{7EEF89C4-78EB-4898-A141-05820AA147FE}"/>
    <cellStyle name="40% - Accent4 2 4 2 2 2" xfId="19847" xr:uid="{45D0BED6-EF5C-4C53-92DC-72D89150769A}"/>
    <cellStyle name="40% - Accent4 2 4 2 3" xfId="8901" xr:uid="{6341BFFF-31C1-4A0C-8C88-4AF96FDCBB1F}"/>
    <cellStyle name="40% - Accent4 2 4 2 3 2" xfId="20045" xr:uid="{44249F29-A5EE-4E2A-9076-24A0D0B1CC30}"/>
    <cellStyle name="40% - Accent4 2 4 2 4" xfId="19689" xr:uid="{24A54B69-D81B-4617-94E7-9D0F3BACE36F}"/>
    <cellStyle name="40% - Accent4 2 4 3" xfId="8624" xr:uid="{18A607C8-CD54-4E1F-8C01-3D5F7E15DE8D}"/>
    <cellStyle name="40% - Accent4 2 4 3 2" xfId="19768" xr:uid="{59CBEFDE-F21E-4291-9B0D-70394D77011A}"/>
    <cellStyle name="40% - Accent4 2 4 4" xfId="8822" xr:uid="{89DF0EB7-3F0E-4BA1-9B0A-894AF5570182}"/>
    <cellStyle name="40% - Accent4 2 4 4 2" xfId="19966" xr:uid="{A53A99CF-1765-45BC-B0CD-99C4E668F6AB}"/>
    <cellStyle name="40% - Accent4 2 4 5" xfId="8464" xr:uid="{239DE4E3-E56D-4F73-9E64-3172486035AF}"/>
    <cellStyle name="40% - Accent4 2 4 5 2" xfId="19610" xr:uid="{2A812A9F-4ACE-4B14-A196-BFDA909F0E41}"/>
    <cellStyle name="40% - Accent4 2 5" xfId="1486" xr:uid="{62DE17DD-8CB8-4543-8E2F-B15A68A694F7}"/>
    <cellStyle name="40% - Accent4 2 5 2" xfId="8663" xr:uid="{0BC1B1AE-9B6F-45D9-9157-CE35CCAC1DC2}"/>
    <cellStyle name="40% - Accent4 2 5 2 2" xfId="19807" xr:uid="{F777889B-CB43-47AB-89B1-51C5E5B9988C}"/>
    <cellStyle name="40% - Accent4 2 5 3" xfId="8861" xr:uid="{396312B5-408F-4C77-A63A-DB8A2819F3A8}"/>
    <cellStyle name="40% - Accent4 2 5 3 2" xfId="20005" xr:uid="{92D5F117-84CB-467F-8D2B-B699CA176A82}"/>
    <cellStyle name="40% - Accent4 2 5 4" xfId="8503" xr:uid="{53B895A3-6FA7-4C8B-99F0-D13B0A250F7F}"/>
    <cellStyle name="40% - Accent4 2 5 4 2" xfId="19649" xr:uid="{DD39F427-E72A-419E-A65C-4B94CF4550AC}"/>
    <cellStyle name="40% - Accent4 2 6" xfId="2435" xr:uid="{49C95FDD-2C30-46EA-A2BA-F7244152AF13}"/>
    <cellStyle name="40% - Accent4 2 6 2" xfId="3416" xr:uid="{320BA891-22A3-44B2-9595-0F81533DCB85}"/>
    <cellStyle name="40% - Accent4 2 6 2 2" xfId="6654" xr:uid="{C388165F-0BD8-4338-AE43-3440768FC93F}"/>
    <cellStyle name="40% - Accent4 2 6 2 2 2" xfId="10162" xr:uid="{5A1B0807-5D1F-4D14-9B5D-633579BFFDC4}"/>
    <cellStyle name="40% - Accent4 2 6 2 2 2 2" xfId="21304" xr:uid="{574C8C82-77E1-45AB-BBFD-02F5BC335300}"/>
    <cellStyle name="40% - Accent4 2 6 2 2 2 3" xfId="38663" xr:uid="{3A27B246-BE3D-45DA-8D1F-F0E96B9A19F2}"/>
    <cellStyle name="40% - Accent4 2 6 2 2 3" xfId="10163" xr:uid="{7923E35C-40B0-4AED-81D5-E5588F8FFD6D}"/>
    <cellStyle name="40% - Accent4 2 6 2 2 3 2" xfId="21305" xr:uid="{5B49AE00-85EE-41B1-97C7-86BB9D7DF0E1}"/>
    <cellStyle name="40% - Accent4 2 6 2 2 3 3" xfId="34696" xr:uid="{C2AF8BE9-0EBC-47C8-83D3-D97A1857FDB6}"/>
    <cellStyle name="40% - Accent4 2 6 2 2 4" xfId="18092" xr:uid="{2B5AD6DE-196F-4475-BD09-21E50DDF3709}"/>
    <cellStyle name="40% - Accent4 2 6 2 2 5" xfId="28941" xr:uid="{9B1687E2-FFD5-46D3-9BAA-D1A25957BED6}"/>
    <cellStyle name="40% - Accent4 2 6 2 2 6" xfId="32962" xr:uid="{63A80FC1-4E1B-4F1F-B240-592AF30431E3}"/>
    <cellStyle name="40% - Accent4 2 6 2 2 7" xfId="44215" xr:uid="{6E997C6F-7764-4118-9B5B-4F9DD12C7DC9}"/>
    <cellStyle name="40% - Accent4 2 6 2 3" xfId="8940" xr:uid="{BA190E2D-444F-4DF0-A7CD-6DE41DFC6B8E}"/>
    <cellStyle name="40% - Accent4 2 6 2 3 2" xfId="20084" xr:uid="{8899583F-2A16-4EF1-9AE7-806A922560F4}"/>
    <cellStyle name="40% - Accent4 2 6 2 3 3" xfId="36682" xr:uid="{985890FF-3575-4AEB-BD42-C943FBBEE2EF}"/>
    <cellStyle name="40% - Accent4 2 6 2 3 4" xfId="45723" xr:uid="{2B6EA30E-BF05-47F7-9492-D1093A45BB1A}"/>
    <cellStyle name="40% - Accent4 2 6 2 4" xfId="15036" xr:uid="{AE882CD7-521F-488D-91F0-08D53A1178B3}"/>
    <cellStyle name="40% - Accent4 2 6 2 5" xfId="25885" xr:uid="{DFE17B0A-6AC5-4C82-9EC9-5D71CA648882}"/>
    <cellStyle name="40% - Accent4 2 6 2 6" xfId="32035" xr:uid="{86A27BC3-51C5-4496-92C6-CE1FB6FD65BC}"/>
    <cellStyle name="40% - Accent4 2 6 2 7" xfId="41159" xr:uid="{CF34B978-CE5D-415B-87E5-F088EAD7D424}"/>
    <cellStyle name="40% - Accent4 2 6 3" xfId="5674" xr:uid="{CBE8A92D-13E8-41D7-A99D-7180DCCFE526}"/>
    <cellStyle name="40% - Accent4 2 6 3 2" xfId="10164" xr:uid="{D2EC3EED-1EC5-44B0-A0D9-C77360F88B64}"/>
    <cellStyle name="40% - Accent4 2 6 3 2 2" xfId="21306" xr:uid="{253FFC3B-8D30-4577-907D-AF6BC4E8E367}"/>
    <cellStyle name="40% - Accent4 2 6 3 2 3" xfId="38025" xr:uid="{4406FB91-AFE7-4FCE-BCA2-7B5962E19F35}"/>
    <cellStyle name="40% - Accent4 2 6 3 3" xfId="10165" xr:uid="{2A07F424-26D9-4420-8127-ED1EF9570973}"/>
    <cellStyle name="40% - Accent4 2 6 3 3 2" xfId="21307" xr:uid="{9A56F2F4-91A0-46FA-BBBD-DD9CE07A0CEF}"/>
    <cellStyle name="40% - Accent4 2 6 3 3 3" xfId="34070" xr:uid="{B4D40D77-F52C-4DA3-9301-1FD9B8572FEB}"/>
    <cellStyle name="40% - Accent4 2 6 3 4" xfId="17112" xr:uid="{51FE07C7-974C-4B1F-ADAF-431F3204C8B4}"/>
    <cellStyle name="40% - Accent4 2 6 3 5" xfId="27961" xr:uid="{D10A5241-A249-4F99-B687-2CF7A1EFB14A}"/>
    <cellStyle name="40% - Accent4 2 6 3 6" xfId="32961" xr:uid="{AFA87BD6-6AB2-4934-B4E3-1B2407FAC9DB}"/>
    <cellStyle name="40% - Accent4 2 6 3 7" xfId="43235" xr:uid="{24280FE3-EAC2-46F6-9A4B-3A7162FF63C6}"/>
    <cellStyle name="40% - Accent4 2 6 4" xfId="8742" xr:uid="{550F0DD4-E4BE-402C-9621-0FE01671A8D3}"/>
    <cellStyle name="40% - Accent4 2 6 4 2" xfId="19886" xr:uid="{1568D484-F1CE-4F89-A9D8-C7B1DC5937FC}"/>
    <cellStyle name="40% - Accent4 2 6 4 3" xfId="36042" xr:uid="{76DC8DC6-1128-410D-BCBB-CDFA3D6ACB33}"/>
    <cellStyle name="40% - Accent4 2 6 4 4" xfId="45724" xr:uid="{C3B8B19D-9F93-460A-B1CF-B424B2B6B832}"/>
    <cellStyle name="40% - Accent4 2 6 5" xfId="14056" xr:uid="{9ED07C69-8F90-43A6-B5D3-040E415DB013}"/>
    <cellStyle name="40% - Accent4 2 6 6" xfId="24905" xr:uid="{CABB7C87-DAAA-48EF-8350-ED31C88B7656}"/>
    <cellStyle name="40% - Accent4 2 6 7" xfId="31055" xr:uid="{1F1CB072-9942-4988-957F-3E23E4506910}"/>
    <cellStyle name="40% - Accent4 2 6 8" xfId="40179" xr:uid="{50FA65D3-9F69-4A45-BB34-90F46870054E}"/>
    <cellStyle name="40% - Accent4 2 7" xfId="2923" xr:uid="{CB98A8F0-DFF7-4374-B294-80F31F90458E}"/>
    <cellStyle name="40% - Accent4 2 7 2" xfId="6161" xr:uid="{350439BF-9A1E-41A0-B070-7C245CD2A970}"/>
    <cellStyle name="40% - Accent4 2 7 2 2" xfId="10166" xr:uid="{E952B919-F53C-4774-8A72-6E0E30D0F0BE}"/>
    <cellStyle name="40% - Accent4 2 7 2 2 2" xfId="21308" xr:uid="{BB60BD18-563D-4003-A2DF-D89022B6CAD1}"/>
    <cellStyle name="40% - Accent4 2 7 2 2 3" xfId="38664" xr:uid="{EC0FDAA2-F6E1-4CD6-B36F-C064C7372C22}"/>
    <cellStyle name="40% - Accent4 2 7 2 3" xfId="10167" xr:uid="{1EBEDF66-7C81-4F87-8561-78BCF412290B}"/>
    <cellStyle name="40% - Accent4 2 7 2 3 2" xfId="21309" xr:uid="{CC3D2C37-5140-45CE-9C80-8BE904D19D6B}"/>
    <cellStyle name="40% - Accent4 2 7 2 3 3" xfId="34697" xr:uid="{5FE9DCC4-17CB-481F-8BB8-DFCC09A955E9}"/>
    <cellStyle name="40% - Accent4 2 7 2 4" xfId="17599" xr:uid="{BADF68D1-5A1C-4620-A738-61AD0B6D9A00}"/>
    <cellStyle name="40% - Accent4 2 7 2 5" xfId="28448" xr:uid="{64DEF16B-EF81-4F30-9951-FB16C76C715C}"/>
    <cellStyle name="40% - Accent4 2 7 2 6" xfId="32963" xr:uid="{E7B92B67-1CCD-4705-9684-6F43B162A2FC}"/>
    <cellStyle name="40% - Accent4 2 7 2 7" xfId="43722" xr:uid="{FBF65A34-FA94-4AFD-B558-F286904487D6}"/>
    <cellStyle name="40% - Accent4 2 7 3" xfId="8583" xr:uid="{97B0D40E-21B9-488C-8311-B04E47BA61B8}"/>
    <cellStyle name="40% - Accent4 2 7 3 2" xfId="19728" xr:uid="{9642B1FF-8FB4-4AB8-9874-8137EB244FAD}"/>
    <cellStyle name="40% - Accent4 2 7 3 3" xfId="36683" xr:uid="{E0EE37C8-CB6E-4227-A62A-437B1633A651}"/>
    <cellStyle name="40% - Accent4 2 7 3 4" xfId="45725" xr:uid="{88D45A01-6DF3-46EA-908B-02767DC01417}"/>
    <cellStyle name="40% - Accent4 2 7 4" xfId="14543" xr:uid="{FFCF0C62-BDED-41D0-B7FB-C1E77729FF3F}"/>
    <cellStyle name="40% - Accent4 2 7 5" xfId="25392" xr:uid="{03859246-DF15-43D6-854A-433F17C4E824}"/>
    <cellStyle name="40% - Accent4 2 7 6" xfId="31542" xr:uid="{2873024E-0979-4E64-B78C-58C0D55FFE54}"/>
    <cellStyle name="40% - Accent4 2 7 7" xfId="40666" xr:uid="{8DB8D0FA-BB7A-4FAF-9E1F-B59FA4F9E071}"/>
    <cellStyle name="40% - Accent4 2 8" xfId="3904" xr:uid="{6211D0FF-792C-4863-B778-B19F19DBACE8}"/>
    <cellStyle name="40% - Accent4 2 8 2" xfId="7143" xr:uid="{69ACDCAD-007E-482D-871D-DF9949D7FC27}"/>
    <cellStyle name="40% - Accent4 2 8 2 2" xfId="18581" xr:uid="{9EB8C188-2C67-4CE6-90DA-5D26500E9080}"/>
    <cellStyle name="40% - Accent4 2 8 2 3" xfId="29430" xr:uid="{065E2E33-B48E-4AE8-8CF5-87AF33A09771}"/>
    <cellStyle name="40% - Accent4 2 8 2 4" xfId="37577" xr:uid="{FDE4F31D-CC4E-4B0A-B67A-422017C4920B}"/>
    <cellStyle name="40% - Accent4 2 8 2 5" xfId="44704" xr:uid="{A8259902-9109-4A88-89C3-1665BD50453E}"/>
    <cellStyle name="40% - Accent4 2 8 3" xfId="8781" xr:uid="{D282FE79-73D8-458C-86BB-151B47B0D0DB}"/>
    <cellStyle name="40% - Accent4 2 8 3 2" xfId="19925" xr:uid="{CAA11DA3-111C-4674-9474-3F4CB8A4637F}"/>
    <cellStyle name="40% - Accent4 2 8 3 3" xfId="33790" xr:uid="{91311BCE-1BF6-4A7A-94F2-CCED679745AC}"/>
    <cellStyle name="40% - Accent4 2 8 3 4" xfId="45726" xr:uid="{1FFB5720-823B-4D11-A688-8B3A6B0443F6}"/>
    <cellStyle name="40% - Accent4 2 8 4" xfId="15525" xr:uid="{4AFFC8E0-C33D-4EED-876B-BD845DF323AD}"/>
    <cellStyle name="40% - Accent4 2 8 5" xfId="26374" xr:uid="{55E39505-A679-4C3F-8FB0-005FE7693C1E}"/>
    <cellStyle name="40% - Accent4 2 8 6" xfId="32964" xr:uid="{1D4603DE-4DB1-47C6-B66E-FF3210D4E7B9}"/>
    <cellStyle name="40% - Accent4 2 8 7" xfId="41648" xr:uid="{87FB90ED-23AE-4F3E-AD39-6DD0B03DEB61}"/>
    <cellStyle name="40% - Accent4 2 9" xfId="4452" xr:uid="{826E8D7B-ED00-4A1B-8AFB-24BD6C790019}"/>
    <cellStyle name="40% - Accent4 2 9 2" xfId="7508" xr:uid="{EE87C160-7B1A-46EE-AE61-A76BD2AD80B1}"/>
    <cellStyle name="40% - Accent4 2 9 2 2" xfId="18946" xr:uid="{4D6B46B5-4D89-4CFB-8239-B7AD1EFFEBF9}"/>
    <cellStyle name="40% - Accent4 2 9 2 3" xfId="29795" xr:uid="{B32EBF85-70DC-49A5-AEA9-3D13E76CA74C}"/>
    <cellStyle name="40% - Accent4 2 9 2 4" xfId="35596" xr:uid="{248507A6-E36C-4A39-83E3-3F0AE04877FB}"/>
    <cellStyle name="40% - Accent4 2 9 2 5" xfId="45069" xr:uid="{ED1C8337-6CA5-4C41-8ADA-C5EEE9CF75A6}"/>
    <cellStyle name="40% - Accent4 2 9 3" xfId="15890" xr:uid="{AADAB530-371A-4F57-A580-373DDE242F65}"/>
    <cellStyle name="40% - Accent4 2 9 4" xfId="26739" xr:uid="{408E0633-5DCA-448D-A5A0-F8240F9F54DA}"/>
    <cellStyle name="40% - Accent4 2 9 5" xfId="32960" xr:uid="{44F78680-39D1-464D-AE23-7EF022E0B83D}"/>
    <cellStyle name="40% - Accent4 2 9 6" xfId="42013" xr:uid="{97D2016B-957A-4721-A8E3-8BBD55ECF883}"/>
    <cellStyle name="40% - Accent4 20" xfId="1487" xr:uid="{281937F3-987A-4E38-8A2B-90EDB878740C}"/>
    <cellStyle name="40% - Accent4 21" xfId="1488" xr:uid="{A2BEFDFA-BE2F-4414-9BEC-0334B4FAF592}"/>
    <cellStyle name="40% - Accent4 22" xfId="8121" xr:uid="{AAFC502F-ACF5-4C2E-9AF8-9CD82F69E391}"/>
    <cellStyle name="40% - Accent4 23" xfId="8122" xr:uid="{8BC1A38F-5450-40E6-82EE-8518E115ADBE}"/>
    <cellStyle name="40% - Accent4 24" xfId="122" xr:uid="{E9AF61A6-E5F0-4B39-922E-86755CB8BDF4}"/>
    <cellStyle name="40% - Accent4 3" xfId="377" xr:uid="{3F49C90A-E809-4CDF-A0B0-460F6F588754}"/>
    <cellStyle name="40% - Accent4 3 10" xfId="30450" xr:uid="{DF411DF4-94CF-4F3D-A0C5-26A0E6AA5852}"/>
    <cellStyle name="40% - Accent4 3 11" xfId="39687" xr:uid="{0C217039-DF14-43C3-AD62-41AAC31F4097}"/>
    <cellStyle name="40% - Accent4 3 2" xfId="2436" xr:uid="{0EC23727-85C1-4818-8FE4-8374278F8B10}"/>
    <cellStyle name="40% - Accent4 3 2 2" xfId="3417" xr:uid="{FADB0E91-CFA2-4EA1-A756-8CBC9E5AB11D}"/>
    <cellStyle name="40% - Accent4 3 2 2 2" xfId="6655" xr:uid="{AF84C63E-91F5-48A5-B473-58BB84BB6B61}"/>
    <cellStyle name="40% - Accent4 3 2 2 2 2" xfId="10168" xr:uid="{9CF5E6CE-87CE-4142-BD1A-F2DFA63BDA23}"/>
    <cellStyle name="40% - Accent4 3 2 2 2 2 2" xfId="21310" xr:uid="{71A7A652-7ED2-4CDF-8D99-D4F3E3B57247}"/>
    <cellStyle name="40% - Accent4 3 2 2 2 2 3" xfId="38665" xr:uid="{66C16FA6-5C9D-4DEC-BA10-B1C5ADA062A1}"/>
    <cellStyle name="40% - Accent4 3 2 2 2 3" xfId="10169" xr:uid="{155743EB-E3BD-4F14-89D3-7950BF2FD504}"/>
    <cellStyle name="40% - Accent4 3 2 2 2 3 2" xfId="21311" xr:uid="{5006C674-AA97-4B3E-8612-3EDFF1F79DBA}"/>
    <cellStyle name="40% - Accent4 3 2 2 2 3 3" xfId="34698" xr:uid="{61BF7BF1-9D61-4949-90AA-B09E0B5D0FBE}"/>
    <cellStyle name="40% - Accent4 3 2 2 2 4" xfId="18093" xr:uid="{F3D0291E-5AAC-49CF-A3D5-2ABE69BC4F22}"/>
    <cellStyle name="40% - Accent4 3 2 2 2 5" xfId="28942" xr:uid="{207CFBD4-A0D9-4D76-A243-DAFF08A28BB5}"/>
    <cellStyle name="40% - Accent4 3 2 2 2 6" xfId="32967" xr:uid="{6712CB3F-E693-4287-B536-CF3CB0D9C844}"/>
    <cellStyle name="40% - Accent4 3 2 2 2 7" xfId="44216" xr:uid="{137513AD-5F06-4943-9851-F3E8D7C3E867}"/>
    <cellStyle name="40% - Accent4 3 2 2 3" xfId="10170" xr:uid="{A39EC8F1-A2A3-4723-836E-3EB151C4C6BE}"/>
    <cellStyle name="40% - Accent4 3 2 2 3 2" xfId="21312" xr:uid="{BC9DECB1-1389-4201-AAD2-AE1860B138EB}"/>
    <cellStyle name="40% - Accent4 3 2 2 3 3" xfId="36684" xr:uid="{E495F930-94C4-4590-B5FE-BCD00B791A79}"/>
    <cellStyle name="40% - Accent4 3 2 2 4" xfId="15037" xr:uid="{733E01BC-D085-4866-9660-40AA1C03945B}"/>
    <cellStyle name="40% - Accent4 3 2 2 5" xfId="25886" xr:uid="{E21039C1-5C7D-4A6D-8480-524EE9A10206}"/>
    <cellStyle name="40% - Accent4 3 2 2 6" xfId="32036" xr:uid="{577FFBE3-BA64-420E-BBED-09B1B248A68F}"/>
    <cellStyle name="40% - Accent4 3 2 2 7" xfId="41160" xr:uid="{33FAEF7A-81B7-460F-9CEA-82B7146BA3E9}"/>
    <cellStyle name="40% - Accent4 3 2 3" xfId="5675" xr:uid="{B665B409-9438-46DC-B8C9-AC9F1A833231}"/>
    <cellStyle name="40% - Accent4 3 2 3 2" xfId="10171" xr:uid="{90F6D258-75A2-4654-B341-59DC4E01EC25}"/>
    <cellStyle name="40% - Accent4 3 2 3 2 2" xfId="21313" xr:uid="{0684376F-E30D-4780-96BA-747B4D406FB1}"/>
    <cellStyle name="40% - Accent4 3 2 3 2 3" xfId="38026" xr:uid="{A6EBAFF0-636F-41F0-A10E-AC6EDFB4D16D}"/>
    <cellStyle name="40% - Accent4 3 2 3 3" xfId="10172" xr:uid="{075C014E-AFE8-44B7-81E9-E27C5E80F8D9}"/>
    <cellStyle name="40% - Accent4 3 2 3 3 2" xfId="21314" xr:uid="{52DB6832-993D-430C-8ED2-9191470A49C1}"/>
    <cellStyle name="40% - Accent4 3 2 3 3 3" xfId="34071" xr:uid="{0C39960E-A55A-4B36-8185-3E6E157D7DFF}"/>
    <cellStyle name="40% - Accent4 3 2 3 4" xfId="17113" xr:uid="{03F6FD84-E67C-4714-A95A-393939CB1F79}"/>
    <cellStyle name="40% - Accent4 3 2 3 5" xfId="27962" xr:uid="{59009A6C-0520-4904-92C9-6740A89AE569}"/>
    <cellStyle name="40% - Accent4 3 2 3 6" xfId="32966" xr:uid="{9D210318-3845-4FCA-886D-A4C860EEA543}"/>
    <cellStyle name="40% - Accent4 3 2 3 7" xfId="43236" xr:uid="{08F1E04F-3CC7-45E3-B32E-A45DBA339A8A}"/>
    <cellStyle name="40% - Accent4 3 2 4" xfId="10173" xr:uid="{FE063C5C-1E38-4365-BE82-667C75DDC4E1}"/>
    <cellStyle name="40% - Accent4 3 2 4 2" xfId="21315" xr:uid="{8C214B25-8D6E-450C-B561-72CEF880E5C4}"/>
    <cellStyle name="40% - Accent4 3 2 4 3" xfId="36043" xr:uid="{75816620-6AF6-4ACA-907F-7AFA4E8C4535}"/>
    <cellStyle name="40% - Accent4 3 2 5" xfId="14057" xr:uid="{CF30A6D4-BFEC-44D1-869A-D69A57C32972}"/>
    <cellStyle name="40% - Accent4 3 2 6" xfId="24906" xr:uid="{789F8530-8EF8-4349-9325-9FC06122B976}"/>
    <cellStyle name="40% - Accent4 3 2 7" xfId="31056" xr:uid="{ED9A1593-3463-4EB0-8F3F-7BACF9E0C329}"/>
    <cellStyle name="40% - Accent4 3 2 8" xfId="40180" xr:uid="{A48A0425-E487-4A82-BABB-71F300D033C5}"/>
    <cellStyle name="40% - Accent4 3 3" xfId="2924" xr:uid="{747A9793-890D-45B6-950E-B5009AFABA21}"/>
    <cellStyle name="40% - Accent4 3 3 2" xfId="6162" xr:uid="{2884441F-1787-4CD5-BC61-10130C2D5A16}"/>
    <cellStyle name="40% - Accent4 3 3 2 2" xfId="10174" xr:uid="{997D91FA-805A-4E22-9387-E3FCB13449E1}"/>
    <cellStyle name="40% - Accent4 3 3 2 2 2" xfId="21316" xr:uid="{828DEDAD-FB5D-4B4D-966C-3D6BE5B02DA6}"/>
    <cellStyle name="40% - Accent4 3 3 2 2 3" xfId="38666" xr:uid="{E74B1A4D-7D96-418C-AA92-E93C65E2AF3B}"/>
    <cellStyle name="40% - Accent4 3 3 2 3" xfId="10175" xr:uid="{5A8A7644-CBFD-4B59-BA45-84D4EF85C231}"/>
    <cellStyle name="40% - Accent4 3 3 2 3 2" xfId="21317" xr:uid="{9A2DC2BA-72AE-4E09-AC1C-35629C7F81BE}"/>
    <cellStyle name="40% - Accent4 3 3 2 3 3" xfId="34699" xr:uid="{05D26749-A2C5-4B65-B59A-FD48C6240E83}"/>
    <cellStyle name="40% - Accent4 3 3 2 4" xfId="17600" xr:uid="{FE71775B-72BC-4AA0-AD9C-1AB63B6E0A88}"/>
    <cellStyle name="40% - Accent4 3 3 2 5" xfId="28449" xr:uid="{22A34F04-C1D7-4095-935B-0DB751BCEB08}"/>
    <cellStyle name="40% - Accent4 3 3 2 6" xfId="32968" xr:uid="{12D61937-DD1E-41F1-8CEA-92A0AA739821}"/>
    <cellStyle name="40% - Accent4 3 3 2 7" xfId="43723" xr:uid="{7193A767-A8F7-4D21-976E-CB249DD4C797}"/>
    <cellStyle name="40% - Accent4 3 3 3" xfId="10176" xr:uid="{F3369872-798C-42ED-BF99-C084FE4940EB}"/>
    <cellStyle name="40% - Accent4 3 3 3 2" xfId="21318" xr:uid="{F6F70A93-2BF3-457D-B3F2-2E146871D0B8}"/>
    <cellStyle name="40% - Accent4 3 3 3 3" xfId="36685" xr:uid="{828E549E-535F-4D94-B3ED-14B74B1073DF}"/>
    <cellStyle name="40% - Accent4 3 3 4" xfId="14544" xr:uid="{91144652-8199-46E6-8DFC-7603F0156FE1}"/>
    <cellStyle name="40% - Accent4 3 3 5" xfId="25393" xr:uid="{177D2BD4-401A-42D8-BBE2-72A4B42EFCBE}"/>
    <cellStyle name="40% - Accent4 3 3 6" xfId="31543" xr:uid="{8B59F622-BAFA-4B62-ABCF-0063AC9BD247}"/>
    <cellStyle name="40% - Accent4 3 3 7" xfId="40667" xr:uid="{49C3D893-F072-430E-8635-B977B47E4CBF}"/>
    <cellStyle name="40% - Accent4 3 4" xfId="3905" xr:uid="{B8C1F6D1-A904-4687-A767-BF1B3808CD85}"/>
    <cellStyle name="40% - Accent4 3 4 2" xfId="7144" xr:uid="{5BD16191-644E-47D1-8588-C1936F4AEFE2}"/>
    <cellStyle name="40% - Accent4 3 4 2 2" xfId="18582" xr:uid="{22701904-07F2-43E0-9C6E-BE4EBB0E4520}"/>
    <cellStyle name="40% - Accent4 3 4 2 3" xfId="29431" xr:uid="{B9053734-FAE8-43EE-8BD2-E7DCBAAB0F05}"/>
    <cellStyle name="40% - Accent4 3 4 2 4" xfId="37591" xr:uid="{FB75DC7E-73B9-4A47-BA8B-D88E6839F519}"/>
    <cellStyle name="40% - Accent4 3 4 2 5" xfId="44705" xr:uid="{B92EA1B0-0CE7-4A40-B943-9A169B0A1D47}"/>
    <cellStyle name="40% - Accent4 3 4 3" xfId="10177" xr:uid="{3984E442-5F9E-4568-B2A7-1D83C10247F6}"/>
    <cellStyle name="40% - Accent4 3 4 3 2" xfId="21319" xr:uid="{0442C40A-30A5-4C4E-B181-51D08C76E3C9}"/>
    <cellStyle name="40% - Accent4 3 4 3 3" xfId="33799" xr:uid="{1EC17A56-52DB-4EE7-885F-3AAF0C106DD5}"/>
    <cellStyle name="40% - Accent4 3 4 4" xfId="15526" xr:uid="{87A408F4-91B8-4621-BB79-70AC02E45E17}"/>
    <cellStyle name="40% - Accent4 3 4 5" xfId="26375" xr:uid="{B9AA45A8-B7E8-4D5B-AEE3-6DF49DA7BEAD}"/>
    <cellStyle name="40% - Accent4 3 4 6" xfId="32969" xr:uid="{90AB1F16-9417-42D9-8C63-778CD106704E}"/>
    <cellStyle name="40% - Accent4 3 4 7" xfId="41649" xr:uid="{E57F0FDB-C819-4798-B10C-66BEDEF1F493}"/>
    <cellStyle name="40% - Accent4 3 5" xfId="4453" xr:uid="{5319FBAE-3F55-488D-8351-F3A1503E70A2}"/>
    <cellStyle name="40% - Accent4 3 5 2" xfId="7509" xr:uid="{9D31BEDD-46BB-4C7A-8174-61667AB9CE46}"/>
    <cellStyle name="40% - Accent4 3 5 2 2" xfId="18947" xr:uid="{55861849-DB84-47F5-8694-4B1894F8D71E}"/>
    <cellStyle name="40% - Accent4 3 5 2 3" xfId="29796" xr:uid="{CD1D2C9D-7DF4-4B3B-80C4-B13958134261}"/>
    <cellStyle name="40% - Accent4 3 5 2 4" xfId="35610" xr:uid="{C93A509B-304A-457C-BF66-EE5DC63DA760}"/>
    <cellStyle name="40% - Accent4 3 5 2 5" xfId="45070" xr:uid="{C76F38A6-9782-421E-93D7-767E3D37BB75}"/>
    <cellStyle name="40% - Accent4 3 5 3" xfId="15891" xr:uid="{1CAFE71C-7DC9-48EE-9B53-0B2568969149}"/>
    <cellStyle name="40% - Accent4 3 5 4" xfId="26740" xr:uid="{B63C4676-159C-4540-8525-CFC846AD22CD}"/>
    <cellStyle name="40% - Accent4 3 5 5" xfId="32965" xr:uid="{B082C2B2-002B-4A4A-A4A5-88AD5B92AE07}"/>
    <cellStyle name="40% - Accent4 3 5 6" xfId="42014" xr:uid="{23742793-7F1C-4561-B429-5BC2BA78BB19}"/>
    <cellStyle name="40% - Accent4 3 6" xfId="4815" xr:uid="{953BEA96-4140-4AE7-9B83-4421310D6EA9}"/>
    <cellStyle name="40% - Accent4 3 6 2" xfId="7871" xr:uid="{26667062-7266-47F5-8748-2616D5286FD8}"/>
    <cellStyle name="40% - Accent4 3 6 2 2" xfId="19309" xr:uid="{82ED2F90-6BCC-418D-A41A-E673BF9A7A12}"/>
    <cellStyle name="40% - Accent4 3 6 2 3" xfId="30158" xr:uid="{309905D7-83E6-4749-90AE-DB69C8BEF047}"/>
    <cellStyle name="40% - Accent4 3 6 2 4" xfId="45432" xr:uid="{E7F08A4B-70A5-4785-9C8C-A97B10D119E8}"/>
    <cellStyle name="40% - Accent4 3 6 3" xfId="16253" xr:uid="{2FE72B7B-F2FF-46FC-AB0F-8F43B1EE5FD6}"/>
    <cellStyle name="40% - Accent4 3 6 4" xfId="27102" xr:uid="{A8F1B0E4-D981-482A-BF27-8D3D257095F8}"/>
    <cellStyle name="40% - Accent4 3 6 5" xfId="42376" xr:uid="{367937F3-40B9-4E70-8E13-BF57AC16E3D8}"/>
    <cellStyle name="40% - Accent4 3 7" xfId="5182" xr:uid="{693B9567-A2F4-49D2-80EF-C2BCC8508509}"/>
    <cellStyle name="40% - Accent4 3 7 2" xfId="16620" xr:uid="{3795B91B-A432-4A68-9729-2429FB396420}"/>
    <cellStyle name="40% - Accent4 3 7 3" xfId="27469" xr:uid="{5D9A9FE7-1F27-4D48-B55B-971370DFF3FB}"/>
    <cellStyle name="40% - Accent4 3 7 4" xfId="42743" xr:uid="{B30C826E-BB15-484F-927A-F0B2F5D416BE}"/>
    <cellStyle name="40% - Accent4 3 8" xfId="13564" xr:uid="{0E26F9DC-A329-4C06-B95F-D4EE9159C84C}"/>
    <cellStyle name="40% - Accent4 3 9" xfId="24413" xr:uid="{523F4A11-4578-4AEB-A31D-4DEA98AE235C}"/>
    <cellStyle name="40% - Accent4 4" xfId="378" xr:uid="{0FD76E11-5503-4B91-9623-8AA29023740A}"/>
    <cellStyle name="40% - Accent4 4 10" xfId="30451" xr:uid="{6FD0CB4E-5E8F-471C-8803-42442B752294}"/>
    <cellStyle name="40% - Accent4 4 11" xfId="39688" xr:uid="{E2DEED42-ED55-4A45-BE42-189D129EF9EC}"/>
    <cellStyle name="40% - Accent4 4 2" xfId="2437" xr:uid="{B90A495B-F4A1-4F31-84EB-15175D12A1A3}"/>
    <cellStyle name="40% - Accent4 4 2 2" xfId="3418" xr:uid="{1076F47E-C1D8-4E7D-86C4-69A7C2F80938}"/>
    <cellStyle name="40% - Accent4 4 2 2 2" xfId="6656" xr:uid="{8FA63526-FF50-4404-96E3-2AF57B591E38}"/>
    <cellStyle name="40% - Accent4 4 2 2 2 2" xfId="10178" xr:uid="{52DAA8CA-F2DF-4065-8BA1-5CC3BD5D3ECF}"/>
    <cellStyle name="40% - Accent4 4 2 2 2 2 2" xfId="21320" xr:uid="{7229C0F8-E80B-49D2-A4A4-A9E9A93B98CC}"/>
    <cellStyle name="40% - Accent4 4 2 2 2 2 3" xfId="38667" xr:uid="{1E1F438B-37FF-4B8A-B9F8-C9CE75D1522C}"/>
    <cellStyle name="40% - Accent4 4 2 2 2 3" xfId="10179" xr:uid="{65D7A911-AF2F-4DDC-95D5-3D0964E62305}"/>
    <cellStyle name="40% - Accent4 4 2 2 2 3 2" xfId="21321" xr:uid="{D84E580B-25D1-41C2-9CA2-E2C7905E89EF}"/>
    <cellStyle name="40% - Accent4 4 2 2 2 3 3" xfId="34700" xr:uid="{3F6C3996-1C52-4F11-9BAA-E097775F8359}"/>
    <cellStyle name="40% - Accent4 4 2 2 2 4" xfId="18094" xr:uid="{7D2DD006-5E46-4881-9880-7652FDA140B6}"/>
    <cellStyle name="40% - Accent4 4 2 2 2 5" xfId="28943" xr:uid="{2BCC90F5-659D-4B13-8F63-01D001156258}"/>
    <cellStyle name="40% - Accent4 4 2 2 2 6" xfId="32972" xr:uid="{1CF9A1FD-E7A2-4739-B6FB-44BE87C7943F}"/>
    <cellStyle name="40% - Accent4 4 2 2 2 7" xfId="44217" xr:uid="{96A9EA8F-EE32-4BFF-8CA6-BC7857AA5B2E}"/>
    <cellStyle name="40% - Accent4 4 2 2 3" xfId="10180" xr:uid="{DD6DCB99-53FE-4ECB-95A8-0F431A19039D}"/>
    <cellStyle name="40% - Accent4 4 2 2 3 2" xfId="21322" xr:uid="{3BF61726-4E7D-4073-BF4E-E2BE05CD3D73}"/>
    <cellStyle name="40% - Accent4 4 2 2 3 3" xfId="36686" xr:uid="{1A3DF3EB-0EA4-4EEB-B277-DAF6CC6D717B}"/>
    <cellStyle name="40% - Accent4 4 2 2 4" xfId="15038" xr:uid="{48D3EC44-E454-4E64-8B1B-9369D913BF34}"/>
    <cellStyle name="40% - Accent4 4 2 2 5" xfId="25887" xr:uid="{312C53F9-C145-47DE-9E61-E87C5BAE5E4D}"/>
    <cellStyle name="40% - Accent4 4 2 2 6" xfId="32037" xr:uid="{19414A46-FDD5-4312-9CB0-37D90883D859}"/>
    <cellStyle name="40% - Accent4 4 2 2 7" xfId="41161" xr:uid="{F12537B3-7F05-45DC-B0D1-F7642F5D2104}"/>
    <cellStyle name="40% - Accent4 4 2 3" xfId="5676" xr:uid="{C9B98629-9ABE-41A5-801E-4A6F15534A03}"/>
    <cellStyle name="40% - Accent4 4 2 3 2" xfId="10181" xr:uid="{0155C9B4-6DE8-4B55-BADA-15D838EA625D}"/>
    <cellStyle name="40% - Accent4 4 2 3 2 2" xfId="21323" xr:uid="{4481FA4D-C836-4870-BCA0-E8E680390F31}"/>
    <cellStyle name="40% - Accent4 4 2 3 2 3" xfId="38027" xr:uid="{1D6350BD-4966-4213-B20A-A5C675C71CC0}"/>
    <cellStyle name="40% - Accent4 4 2 3 3" xfId="10182" xr:uid="{896B2352-1C19-4FF6-B1B9-122A269DA5EF}"/>
    <cellStyle name="40% - Accent4 4 2 3 3 2" xfId="21324" xr:uid="{3A7032FF-0758-4390-BDD6-7788AC972F4E}"/>
    <cellStyle name="40% - Accent4 4 2 3 3 3" xfId="34072" xr:uid="{EA77F460-0BA0-43AD-87C7-300F73631DD4}"/>
    <cellStyle name="40% - Accent4 4 2 3 4" xfId="17114" xr:uid="{9E3FB587-9609-40C9-83C3-92463DE2FC37}"/>
    <cellStyle name="40% - Accent4 4 2 3 5" xfId="27963" xr:uid="{3B621651-4C79-40C6-AD26-7D713A2D8DE3}"/>
    <cellStyle name="40% - Accent4 4 2 3 6" xfId="32971" xr:uid="{9935529C-F4EF-41CC-A5E6-B93601F26FED}"/>
    <cellStyle name="40% - Accent4 4 2 3 7" xfId="43237" xr:uid="{D4103CC4-648E-4FAD-8EFD-66A6554DFA1D}"/>
    <cellStyle name="40% - Accent4 4 2 4" xfId="10183" xr:uid="{2F04D5B9-0FB6-4D6C-87DE-4DA27ED90082}"/>
    <cellStyle name="40% - Accent4 4 2 4 2" xfId="21325" xr:uid="{4A276919-D644-4B79-9475-69E9C55B59F2}"/>
    <cellStyle name="40% - Accent4 4 2 4 3" xfId="36044" xr:uid="{61CB9F3C-6F54-4976-804D-E7F54558953E}"/>
    <cellStyle name="40% - Accent4 4 2 5" xfId="14058" xr:uid="{EB27E472-D5CB-4713-A3FC-E336E7BCAF4A}"/>
    <cellStyle name="40% - Accent4 4 2 6" xfId="24907" xr:uid="{7F956F53-DEFE-4A0A-B98C-BF8FDE1A4D66}"/>
    <cellStyle name="40% - Accent4 4 2 7" xfId="31057" xr:uid="{B42910B8-0AC6-4038-824A-5CF3B15DD947}"/>
    <cellStyle name="40% - Accent4 4 2 8" xfId="40181" xr:uid="{50DE431F-68AF-45B7-A77F-C6B8234BD5D0}"/>
    <cellStyle name="40% - Accent4 4 3" xfId="2925" xr:uid="{D8BB5F2E-6386-486B-81DF-3B002E81C713}"/>
    <cellStyle name="40% - Accent4 4 3 2" xfId="6163" xr:uid="{BAD10BEB-EBF7-4A83-A4C4-F4DAB8091D8F}"/>
    <cellStyle name="40% - Accent4 4 3 2 2" xfId="10184" xr:uid="{D08BC76E-6F35-424E-9E20-CE4E9DA0716B}"/>
    <cellStyle name="40% - Accent4 4 3 2 2 2" xfId="21326" xr:uid="{88F322E3-BAA7-4940-9087-82CF872E0776}"/>
    <cellStyle name="40% - Accent4 4 3 2 2 3" xfId="38668" xr:uid="{4C5520E3-27F8-4215-A3C5-093A21D6E5D9}"/>
    <cellStyle name="40% - Accent4 4 3 2 3" xfId="10185" xr:uid="{E5B52224-1A3C-4A7B-841D-E682CBC85BB7}"/>
    <cellStyle name="40% - Accent4 4 3 2 3 2" xfId="21327" xr:uid="{4D8C14B9-85DF-49FF-8A21-CDDBACB84B2F}"/>
    <cellStyle name="40% - Accent4 4 3 2 3 3" xfId="34701" xr:uid="{72FAD638-BED5-4EF4-B2F3-B597E951C09C}"/>
    <cellStyle name="40% - Accent4 4 3 2 4" xfId="17601" xr:uid="{2E795699-2838-4239-A7F8-064122BAF987}"/>
    <cellStyle name="40% - Accent4 4 3 2 5" xfId="28450" xr:uid="{6251BB3E-6811-4549-98A3-69FAF98A4E18}"/>
    <cellStyle name="40% - Accent4 4 3 2 6" xfId="32973" xr:uid="{F2B17F25-E090-4C23-BDF3-224BC3993DA8}"/>
    <cellStyle name="40% - Accent4 4 3 2 7" xfId="43724" xr:uid="{1B9BD6EB-3A78-4E5D-A3A0-6C6DDB0B0517}"/>
    <cellStyle name="40% - Accent4 4 3 3" xfId="10186" xr:uid="{8073CD0D-2452-495A-88D8-7CD9D1D7DD47}"/>
    <cellStyle name="40% - Accent4 4 3 3 2" xfId="21328" xr:uid="{D43B9CC7-287F-4C6B-AA09-7D043BDC7BD9}"/>
    <cellStyle name="40% - Accent4 4 3 3 3" xfId="36687" xr:uid="{23B6CC97-2976-4242-A426-50C529FF1FDE}"/>
    <cellStyle name="40% - Accent4 4 3 4" xfId="14545" xr:uid="{2F113672-2583-45AD-9E93-7FADECDB8E4D}"/>
    <cellStyle name="40% - Accent4 4 3 5" xfId="25394" xr:uid="{CE9927D7-18F9-4399-BAFC-847B6C4E1F4A}"/>
    <cellStyle name="40% - Accent4 4 3 6" xfId="31544" xr:uid="{213DF262-3D71-4D5E-929F-2583123084B4}"/>
    <cellStyle name="40% - Accent4 4 3 7" xfId="40668" xr:uid="{ED38EA3E-99FC-42D3-B10D-4FD3883B3762}"/>
    <cellStyle name="40% - Accent4 4 4" xfId="3906" xr:uid="{22BA750D-47E4-4C8F-AA65-493D1CC6F51A}"/>
    <cellStyle name="40% - Accent4 4 4 2" xfId="7145" xr:uid="{1A38186A-E2F7-44BD-BC9F-5B312B51194D}"/>
    <cellStyle name="40% - Accent4 4 4 2 2" xfId="18583" xr:uid="{0FF6E64D-46FD-4E1D-A51F-06175AE47BB2}"/>
    <cellStyle name="40% - Accent4 4 4 2 3" xfId="29432" xr:uid="{2E6E6313-23EB-4CBB-80E3-8D7ABECA2CE4}"/>
    <cellStyle name="40% - Accent4 4 4 2 4" xfId="37605" xr:uid="{D05A34B4-84CC-4F76-A596-E6586FFAA2DD}"/>
    <cellStyle name="40% - Accent4 4 4 2 5" xfId="44706" xr:uid="{4E9142DA-A6DB-4AC4-B125-1318F216C9F7}"/>
    <cellStyle name="40% - Accent4 4 4 3" xfId="10187" xr:uid="{9D9F3F9D-8A2F-4E8C-822C-8E399B5515F6}"/>
    <cellStyle name="40% - Accent4 4 4 3 2" xfId="21329" xr:uid="{2D34FFB4-5E3E-4FB7-82E5-382B87848A98}"/>
    <cellStyle name="40% - Accent4 4 4 3 3" xfId="33808" xr:uid="{677BCFC7-FDAF-4C72-A9C6-0E6665435C51}"/>
    <cellStyle name="40% - Accent4 4 4 4" xfId="15527" xr:uid="{65A91975-2EAC-4C29-B5DB-1EBB5BC82D5C}"/>
    <cellStyle name="40% - Accent4 4 4 5" xfId="26376" xr:uid="{59442A7F-07AC-4DD4-8216-93F2B454F955}"/>
    <cellStyle name="40% - Accent4 4 4 6" xfId="32974" xr:uid="{1023E914-2D5A-4F72-A33C-F0226CC5070F}"/>
    <cellStyle name="40% - Accent4 4 4 7" xfId="41650" xr:uid="{A36C25F7-8CC4-4C29-B1D5-3C6B2D5E4A60}"/>
    <cellStyle name="40% - Accent4 4 5" xfId="4454" xr:uid="{5A762FF5-5201-4650-9BDA-E5FC83F7369E}"/>
    <cellStyle name="40% - Accent4 4 5 2" xfId="7510" xr:uid="{679F8354-36FD-479B-85F7-26A5531CEA33}"/>
    <cellStyle name="40% - Accent4 4 5 2 2" xfId="18948" xr:uid="{9EBBE359-0222-487D-9C4D-42811D7B0E15}"/>
    <cellStyle name="40% - Accent4 4 5 2 3" xfId="29797" xr:uid="{251465D1-5F9E-44F6-8261-E23FDF7E0B07}"/>
    <cellStyle name="40% - Accent4 4 5 2 4" xfId="35624" xr:uid="{8B788BC1-8455-4656-92B3-75662D7500A9}"/>
    <cellStyle name="40% - Accent4 4 5 2 5" xfId="45071" xr:uid="{7B91C9E2-0821-4E36-BEB6-D5FC98E26AAC}"/>
    <cellStyle name="40% - Accent4 4 5 3" xfId="15892" xr:uid="{49FD5BC2-1684-4094-B196-890FCE9D55F3}"/>
    <cellStyle name="40% - Accent4 4 5 4" xfId="26741" xr:uid="{5F37B5D7-0818-4F8D-8E6B-E83428404FD5}"/>
    <cellStyle name="40% - Accent4 4 5 5" xfId="32970" xr:uid="{332EF849-79CA-4FD2-9DDC-1DEF1B400684}"/>
    <cellStyle name="40% - Accent4 4 5 6" xfId="42015" xr:uid="{2688A2AA-4EE0-4CDE-9610-9A5F544963EE}"/>
    <cellStyle name="40% - Accent4 4 6" xfId="4816" xr:uid="{D9776DC7-F931-4DAD-B30D-DF563EDA4942}"/>
    <cellStyle name="40% - Accent4 4 6 2" xfId="7872" xr:uid="{0F55B295-15D4-4793-91EE-CD628337E5EE}"/>
    <cellStyle name="40% - Accent4 4 6 2 2" xfId="19310" xr:uid="{E8098C10-3B6D-47B8-A545-DC3F7B92154C}"/>
    <cellStyle name="40% - Accent4 4 6 2 3" xfId="30159" xr:uid="{5D3055BB-186E-4091-8E2C-487BF3A4AF77}"/>
    <cellStyle name="40% - Accent4 4 6 2 4" xfId="45433" xr:uid="{F901F1E7-3A41-444C-881F-3BFD1D3996BD}"/>
    <cellStyle name="40% - Accent4 4 6 3" xfId="16254" xr:uid="{1C5F5F42-43D9-421A-8F39-BA11FFA94FF2}"/>
    <cellStyle name="40% - Accent4 4 6 4" xfId="27103" xr:uid="{CE111364-F3AB-48A0-BA0F-74CDBD044766}"/>
    <cellStyle name="40% - Accent4 4 6 5" xfId="42377" xr:uid="{4380626C-C24F-4CB2-8AF9-F75582235993}"/>
    <cellStyle name="40% - Accent4 4 7" xfId="5183" xr:uid="{57E4F967-7BCE-4AD9-9FC0-301E814FF2FB}"/>
    <cellStyle name="40% - Accent4 4 7 2" xfId="16621" xr:uid="{06A05431-0814-4421-9CF9-61244A35A091}"/>
    <cellStyle name="40% - Accent4 4 7 3" xfId="27470" xr:uid="{E14785E4-CF51-4841-9949-EBC385D67593}"/>
    <cellStyle name="40% - Accent4 4 7 4" xfId="42744" xr:uid="{EC94F540-60CD-40CA-84CF-D94DD7BD0C03}"/>
    <cellStyle name="40% - Accent4 4 8" xfId="13565" xr:uid="{9E121DD8-E415-4F8B-87CA-B10EE67D55EE}"/>
    <cellStyle name="40% - Accent4 4 9" xfId="24414" xr:uid="{BED117A3-0AD2-4930-896D-8CC40509107E}"/>
    <cellStyle name="40% - Accent4 5" xfId="379" xr:uid="{63020350-5425-4DC0-8D3C-BC1962AEC438}"/>
    <cellStyle name="40% - Accent4 5 10" xfId="30452" xr:uid="{773AFF71-6D96-4FD4-B80E-ABB360C1BCB9}"/>
    <cellStyle name="40% - Accent4 5 11" xfId="39689" xr:uid="{E4DDCA78-78FE-4AA5-B636-3EA98924CE8C}"/>
    <cellStyle name="40% - Accent4 5 2" xfId="2438" xr:uid="{CAECD02A-9628-4254-93AA-A5D9A681B214}"/>
    <cellStyle name="40% - Accent4 5 2 2" xfId="3419" xr:uid="{9B43D85C-DB85-4F63-849C-6C4982DDF135}"/>
    <cellStyle name="40% - Accent4 5 2 2 2" xfId="6657" xr:uid="{6581B12E-5D4F-4911-886A-671DC9AE713C}"/>
    <cellStyle name="40% - Accent4 5 2 2 2 2" xfId="10188" xr:uid="{3C1E24C2-C734-4B7E-BB3A-C357BBA17A1D}"/>
    <cellStyle name="40% - Accent4 5 2 2 2 2 2" xfId="21330" xr:uid="{F3B3271A-B3A4-435D-A74B-0C121E5ACD02}"/>
    <cellStyle name="40% - Accent4 5 2 2 2 2 3" xfId="38669" xr:uid="{96D47A16-E503-4068-B27B-5B37ADB8A4A3}"/>
    <cellStyle name="40% - Accent4 5 2 2 2 3" xfId="10189" xr:uid="{CCD6FDA7-329A-41C3-8E8F-0FCFA10AC668}"/>
    <cellStyle name="40% - Accent4 5 2 2 2 3 2" xfId="21331" xr:uid="{F87D5B06-3AC6-42D2-B1E7-8517E59B8F73}"/>
    <cellStyle name="40% - Accent4 5 2 2 2 3 3" xfId="34702" xr:uid="{8F449458-A7FD-4758-A451-C54542616FEC}"/>
    <cellStyle name="40% - Accent4 5 2 2 2 4" xfId="18095" xr:uid="{8A9DE79B-75BC-43AD-BA5D-D78359112317}"/>
    <cellStyle name="40% - Accent4 5 2 2 2 5" xfId="28944" xr:uid="{39CC84EC-EB8D-4F61-876F-F22F700FCD86}"/>
    <cellStyle name="40% - Accent4 5 2 2 2 6" xfId="32977" xr:uid="{37E32A00-D4A7-43A3-A419-F265886B8EBB}"/>
    <cellStyle name="40% - Accent4 5 2 2 2 7" xfId="44218" xr:uid="{ECC76FFD-353F-4D83-87B8-FCA7319988F1}"/>
    <cellStyle name="40% - Accent4 5 2 2 3" xfId="10190" xr:uid="{3BE426D6-C02F-4678-9D8A-5B37D8B81255}"/>
    <cellStyle name="40% - Accent4 5 2 2 3 2" xfId="21332" xr:uid="{0C66DB9B-BDFC-4367-87F4-38890DDD89AF}"/>
    <cellStyle name="40% - Accent4 5 2 2 3 3" xfId="36688" xr:uid="{3BEA09EF-7D00-40A1-BAD9-CF85EB6823E1}"/>
    <cellStyle name="40% - Accent4 5 2 2 4" xfId="15039" xr:uid="{AB718EBB-4C21-4CC0-9EB9-63D48C0B1F3A}"/>
    <cellStyle name="40% - Accent4 5 2 2 5" xfId="25888" xr:uid="{6C7E2381-F29A-45AE-A1D2-5CE65C18B734}"/>
    <cellStyle name="40% - Accent4 5 2 2 6" xfId="32038" xr:uid="{65C67A97-427D-488A-99DD-FEE4EC163C2B}"/>
    <cellStyle name="40% - Accent4 5 2 2 7" xfId="41162" xr:uid="{D228400D-3D37-4F4B-8BA5-1C4FE260494D}"/>
    <cellStyle name="40% - Accent4 5 2 3" xfId="5677" xr:uid="{B41B1617-1909-4D3D-9909-3AC4F0935523}"/>
    <cellStyle name="40% - Accent4 5 2 3 2" xfId="10191" xr:uid="{23CE75C5-380B-49B0-AE19-4A0AC027F079}"/>
    <cellStyle name="40% - Accent4 5 2 3 2 2" xfId="21333" xr:uid="{971EE237-4F83-44C7-9743-E66D19120B74}"/>
    <cellStyle name="40% - Accent4 5 2 3 2 3" xfId="38028" xr:uid="{E8A1B886-9D7F-4A36-8387-D8B43761BC4C}"/>
    <cellStyle name="40% - Accent4 5 2 3 3" xfId="10192" xr:uid="{E7B4E33D-38D3-4138-9FC3-17D2E059A0BF}"/>
    <cellStyle name="40% - Accent4 5 2 3 3 2" xfId="21334" xr:uid="{8B8E036A-BA67-4EB3-A54D-D22BFC4B44FC}"/>
    <cellStyle name="40% - Accent4 5 2 3 3 3" xfId="34073" xr:uid="{23BD2E83-6DF6-416C-B4AF-A32503FC6FED}"/>
    <cellStyle name="40% - Accent4 5 2 3 4" xfId="17115" xr:uid="{C814B88A-56B0-4E16-AD58-B00E8D1C1E51}"/>
    <cellStyle name="40% - Accent4 5 2 3 5" xfId="27964" xr:uid="{EAFFDDE2-44C3-49C4-B59B-5FE78218C7AB}"/>
    <cellStyle name="40% - Accent4 5 2 3 6" xfId="32976" xr:uid="{D32D9032-1196-4227-9EF8-8BFBC54BF556}"/>
    <cellStyle name="40% - Accent4 5 2 3 7" xfId="43238" xr:uid="{A2B7FE18-1093-496B-999F-79E72F9C3B14}"/>
    <cellStyle name="40% - Accent4 5 2 4" xfId="10193" xr:uid="{78070AB2-FE1F-4383-AB30-E939161B6A48}"/>
    <cellStyle name="40% - Accent4 5 2 4 2" xfId="21335" xr:uid="{F04ED8CC-789D-44D0-AAD7-A85C3D4D512C}"/>
    <cellStyle name="40% - Accent4 5 2 4 3" xfId="36045" xr:uid="{B3500AB6-A8D7-4210-8B4A-C18E2FD19CAD}"/>
    <cellStyle name="40% - Accent4 5 2 5" xfId="14059" xr:uid="{97167888-C960-439C-A5E8-78B871228ECB}"/>
    <cellStyle name="40% - Accent4 5 2 6" xfId="24908" xr:uid="{3B6BCCD3-1F8B-4415-AB33-6EC7B84A4D58}"/>
    <cellStyle name="40% - Accent4 5 2 7" xfId="31058" xr:uid="{63A6CCAC-1BF8-4349-9ADC-605151F19A38}"/>
    <cellStyle name="40% - Accent4 5 2 8" xfId="40182" xr:uid="{2B80D01B-554C-4024-AF4B-F06FA1BF5155}"/>
    <cellStyle name="40% - Accent4 5 3" xfId="2926" xr:uid="{B456E4DB-A6FB-4725-865E-708761FF1FEC}"/>
    <cellStyle name="40% - Accent4 5 3 2" xfId="6164" xr:uid="{9C262312-142F-40E8-8BF6-995EFEA33CFB}"/>
    <cellStyle name="40% - Accent4 5 3 2 2" xfId="10194" xr:uid="{7E3A7BED-AD4D-42CC-9DBD-D7C22218972C}"/>
    <cellStyle name="40% - Accent4 5 3 2 2 2" xfId="21336" xr:uid="{C7E911C9-E39F-401D-9011-3D1AB0E5ADC7}"/>
    <cellStyle name="40% - Accent4 5 3 2 2 3" xfId="38670" xr:uid="{D8A8B064-D823-463D-A74B-EB1643259089}"/>
    <cellStyle name="40% - Accent4 5 3 2 3" xfId="10195" xr:uid="{642EDA4E-0499-4600-B585-E8705678AD9F}"/>
    <cellStyle name="40% - Accent4 5 3 2 3 2" xfId="21337" xr:uid="{8D0950D8-8685-4C1B-865F-34780A3AEDB9}"/>
    <cellStyle name="40% - Accent4 5 3 2 3 3" xfId="34703" xr:uid="{7CB40AF2-1A60-4D3C-9300-D342AEFDAD86}"/>
    <cellStyle name="40% - Accent4 5 3 2 4" xfId="17602" xr:uid="{13079165-D28A-445F-B8D9-55DE251FC0BF}"/>
    <cellStyle name="40% - Accent4 5 3 2 5" xfId="28451" xr:uid="{DF93C95B-8E2B-408F-B247-778076B43F17}"/>
    <cellStyle name="40% - Accent4 5 3 2 6" xfId="32978" xr:uid="{692267DD-FA16-4E4E-9E79-4E3344FE7FEA}"/>
    <cellStyle name="40% - Accent4 5 3 2 7" xfId="43725" xr:uid="{5F6A0144-5702-4E73-A15A-7D4BD8926D4C}"/>
    <cellStyle name="40% - Accent4 5 3 3" xfId="10196" xr:uid="{6CA833E9-4816-4CD5-BBF5-C760BA3C406E}"/>
    <cellStyle name="40% - Accent4 5 3 3 2" xfId="21338" xr:uid="{2B70A93C-676C-4850-BB68-1E4D69F7E231}"/>
    <cellStyle name="40% - Accent4 5 3 3 3" xfId="36689" xr:uid="{D7EB403F-DD59-414A-A1B8-20C711F08615}"/>
    <cellStyle name="40% - Accent4 5 3 4" xfId="14546" xr:uid="{1C73185B-5D6E-4590-8EAB-6958CF5448AC}"/>
    <cellStyle name="40% - Accent4 5 3 5" xfId="25395" xr:uid="{3005F3D7-DB1E-4061-B8FA-F86C7EB4FAE0}"/>
    <cellStyle name="40% - Accent4 5 3 6" xfId="31545" xr:uid="{1DBEEF29-9ABC-491C-8591-81B33A8927A6}"/>
    <cellStyle name="40% - Accent4 5 3 7" xfId="40669" xr:uid="{D09DE465-2B42-4FEC-A46C-4ED27FF5C1B6}"/>
    <cellStyle name="40% - Accent4 5 4" xfId="3907" xr:uid="{1B966007-FDFB-4509-AD52-B882B41DFF6D}"/>
    <cellStyle name="40% - Accent4 5 4 2" xfId="7146" xr:uid="{E1BBA881-CCF5-4C19-9661-5BCB66D21A23}"/>
    <cellStyle name="40% - Accent4 5 4 2 2" xfId="18584" xr:uid="{2DE018E1-475D-43D0-B849-563C4AB3C887}"/>
    <cellStyle name="40% - Accent4 5 4 2 3" xfId="29433" xr:uid="{2E405E2A-1468-468A-B138-B1F7D751DCFA}"/>
    <cellStyle name="40% - Accent4 5 4 2 4" xfId="37619" xr:uid="{D457711C-6748-417A-81B9-402B617900EC}"/>
    <cellStyle name="40% - Accent4 5 4 2 5" xfId="44707" xr:uid="{707914FF-9026-4F49-932E-2F62DC9319C5}"/>
    <cellStyle name="40% - Accent4 5 4 3" xfId="10197" xr:uid="{8D2BE672-0C7F-45DD-B2C9-937189A4A9F2}"/>
    <cellStyle name="40% - Accent4 5 4 3 2" xfId="21339" xr:uid="{12CC1ECE-8691-42C6-A6D5-A593653D0FA9}"/>
    <cellStyle name="40% - Accent4 5 4 3 3" xfId="33817" xr:uid="{CF1AC8CE-413D-47D5-AFD9-3EF2FC373F49}"/>
    <cellStyle name="40% - Accent4 5 4 4" xfId="15528" xr:uid="{8C337B1D-C3A2-46B4-A74E-BD1BD5F81C2A}"/>
    <cellStyle name="40% - Accent4 5 4 5" xfId="26377" xr:uid="{4E21EF64-1222-4328-9C16-1611B86A1648}"/>
    <cellStyle name="40% - Accent4 5 4 6" xfId="32979" xr:uid="{81A9D6B6-2C45-4C1E-ABF9-7C920849BEE1}"/>
    <cellStyle name="40% - Accent4 5 4 7" xfId="41651" xr:uid="{71EE7951-9F1F-46DD-B525-0F08A4F2FB85}"/>
    <cellStyle name="40% - Accent4 5 5" xfId="4455" xr:uid="{346830A2-737C-4955-9306-495DCD730238}"/>
    <cellStyle name="40% - Accent4 5 5 2" xfId="7511" xr:uid="{EC13DC21-5AC5-4DFE-ACEE-DEAF75AB57F8}"/>
    <cellStyle name="40% - Accent4 5 5 2 2" xfId="18949" xr:uid="{4CAE430E-5415-4583-B6EB-52A2EE49B061}"/>
    <cellStyle name="40% - Accent4 5 5 2 3" xfId="29798" xr:uid="{1AB0DBED-80C5-48C0-ADF2-F434C1014477}"/>
    <cellStyle name="40% - Accent4 5 5 2 4" xfId="35638" xr:uid="{F58528F0-7A6B-4B3A-8DD3-E03D77DA382B}"/>
    <cellStyle name="40% - Accent4 5 5 2 5" xfId="45072" xr:uid="{2C9B865B-1216-4455-AE35-5484C9250A7A}"/>
    <cellStyle name="40% - Accent4 5 5 3" xfId="15893" xr:uid="{F57EFC80-CC88-49BE-BCF6-0295F478725A}"/>
    <cellStyle name="40% - Accent4 5 5 4" xfId="26742" xr:uid="{EF836355-C03B-49B6-920B-7A4E3048DEDD}"/>
    <cellStyle name="40% - Accent4 5 5 5" xfId="32975" xr:uid="{E91E7926-AB09-49DC-A51F-3B86298858BA}"/>
    <cellStyle name="40% - Accent4 5 5 6" xfId="42016" xr:uid="{E5666174-D308-4ACB-8B75-1E0E6E4EB952}"/>
    <cellStyle name="40% - Accent4 5 6" xfId="4817" xr:uid="{CDE9CC44-597E-4AAA-B4EE-1F807FFDE897}"/>
    <cellStyle name="40% - Accent4 5 6 2" xfId="7873" xr:uid="{ECE980ED-A874-4BF7-90B4-6388A2A2AE87}"/>
    <cellStyle name="40% - Accent4 5 6 2 2" xfId="19311" xr:uid="{DCDCFE01-D4E3-4E44-9D45-65BD6786D843}"/>
    <cellStyle name="40% - Accent4 5 6 2 3" xfId="30160" xr:uid="{9A042550-C716-4817-A1F7-21564418CE3C}"/>
    <cellStyle name="40% - Accent4 5 6 2 4" xfId="45434" xr:uid="{848DAB5E-10E8-43FE-BAF1-F8DE12F6C660}"/>
    <cellStyle name="40% - Accent4 5 6 3" xfId="16255" xr:uid="{D68263FA-FF97-48C4-9340-70F816F57773}"/>
    <cellStyle name="40% - Accent4 5 6 4" xfId="27104" xr:uid="{32AF6A1C-34A8-4AD1-A8A6-E26AAC2DFC19}"/>
    <cellStyle name="40% - Accent4 5 6 5" xfId="42378" xr:uid="{332C799E-19BA-4B6B-9AF1-0A6C40423FF1}"/>
    <cellStyle name="40% - Accent4 5 7" xfId="5184" xr:uid="{90EF14DB-0D18-4610-A004-5A69D824F67C}"/>
    <cellStyle name="40% - Accent4 5 7 2" xfId="16622" xr:uid="{09D21786-1E81-4408-93FA-AB1DC2438B92}"/>
    <cellStyle name="40% - Accent4 5 7 3" xfId="27471" xr:uid="{BBC470A5-2B41-4788-A148-7AEECA24D122}"/>
    <cellStyle name="40% - Accent4 5 7 4" xfId="42745" xr:uid="{93829B78-3C35-4547-BCE9-79CF9CCE8DBD}"/>
    <cellStyle name="40% - Accent4 5 8" xfId="13566" xr:uid="{65B1D22A-0322-4DA4-9C15-6456C44A2E54}"/>
    <cellStyle name="40% - Accent4 5 9" xfId="24415" xr:uid="{9C9AE999-1F2D-4A74-A76D-891BAD140D8B}"/>
    <cellStyle name="40% - Accent4 6" xfId="380" xr:uid="{F0EA73B7-F013-48C0-9078-597282CB71F4}"/>
    <cellStyle name="40% - Accent4 6 10" xfId="30600" xr:uid="{617D4C2C-A3E4-4475-9341-2570A77D6EB5}"/>
    <cellStyle name="40% - Accent4 6 11" xfId="39690" xr:uid="{6988158B-9196-4EA3-9479-E3138FD5259E}"/>
    <cellStyle name="40% - Accent4 6 2" xfId="2439" xr:uid="{93281E6F-8B91-443D-BEC7-4B7AF7117163}"/>
    <cellStyle name="40% - Accent4 6 2 2" xfId="3420" xr:uid="{62DD8420-F4DB-433B-B8AC-DBE74E6EF709}"/>
    <cellStyle name="40% - Accent4 6 2 2 2" xfId="6658" xr:uid="{DCB61FFF-DEC6-4DE8-B6B7-BDE03ABEAB3D}"/>
    <cellStyle name="40% - Accent4 6 2 2 2 2" xfId="10198" xr:uid="{49ECC9CD-539A-4AB1-9CDD-00501EB3FB34}"/>
    <cellStyle name="40% - Accent4 6 2 2 2 2 2" xfId="21340" xr:uid="{285ED14B-6FAB-437C-A94F-8C2AACAB6497}"/>
    <cellStyle name="40% - Accent4 6 2 2 2 2 3" xfId="38671" xr:uid="{68875249-FF21-483E-8D3E-FAC2F5A5FC29}"/>
    <cellStyle name="40% - Accent4 6 2 2 2 3" xfId="10199" xr:uid="{424A09DA-3307-4B28-BE98-62C4B0BA859B}"/>
    <cellStyle name="40% - Accent4 6 2 2 2 3 2" xfId="21341" xr:uid="{B3C174A9-FE53-4B42-B381-F0A6F56932F0}"/>
    <cellStyle name="40% - Accent4 6 2 2 2 3 3" xfId="34704" xr:uid="{79BE3C82-4112-4AED-B3D1-4754488304B3}"/>
    <cellStyle name="40% - Accent4 6 2 2 2 4" xfId="18096" xr:uid="{B7EF60BD-8934-4E00-A4AB-2543F1B59193}"/>
    <cellStyle name="40% - Accent4 6 2 2 2 5" xfId="28945" xr:uid="{80B3DA91-0D88-4ABD-A984-F06AE63A5537}"/>
    <cellStyle name="40% - Accent4 6 2 2 2 6" xfId="32982" xr:uid="{614F6F80-C40A-4428-8548-5FC4886FA013}"/>
    <cellStyle name="40% - Accent4 6 2 2 2 7" xfId="44219" xr:uid="{FE42C43F-19AB-4AEC-A019-0CE538E86A96}"/>
    <cellStyle name="40% - Accent4 6 2 2 3" xfId="10200" xr:uid="{F63A9B88-C005-472C-8C37-7BAE4801243F}"/>
    <cellStyle name="40% - Accent4 6 2 2 3 2" xfId="21342" xr:uid="{F170CEDF-362B-4810-89F2-061E34476E52}"/>
    <cellStyle name="40% - Accent4 6 2 2 3 3" xfId="36690" xr:uid="{73E8D12E-E2E1-456B-B0CB-DB31E92291A5}"/>
    <cellStyle name="40% - Accent4 6 2 2 4" xfId="15040" xr:uid="{95A9E22F-0628-41A4-82C9-D84BAD01EAEC}"/>
    <cellStyle name="40% - Accent4 6 2 2 5" xfId="25889" xr:uid="{822CAD99-FB90-40FA-AFC0-3AA81AB46A8C}"/>
    <cellStyle name="40% - Accent4 6 2 2 6" xfId="32039" xr:uid="{241BBD45-B8A8-49C8-999B-F50D1E3EE56C}"/>
    <cellStyle name="40% - Accent4 6 2 2 7" xfId="41163" xr:uid="{C99C689F-47E6-4239-9917-F5F6CCCF6FF8}"/>
    <cellStyle name="40% - Accent4 6 2 3" xfId="5678" xr:uid="{4C10B262-1FE2-4FC8-9806-2D7408AE98AC}"/>
    <cellStyle name="40% - Accent4 6 2 3 2" xfId="10201" xr:uid="{0E953DB8-D047-4272-B860-8CF2696FBD6B}"/>
    <cellStyle name="40% - Accent4 6 2 3 2 2" xfId="21343" xr:uid="{9E1482C4-121C-43AD-887C-4A4437FAB01B}"/>
    <cellStyle name="40% - Accent4 6 2 3 2 3" xfId="38029" xr:uid="{3D511111-A28E-45D8-97A1-F45ED39AF861}"/>
    <cellStyle name="40% - Accent4 6 2 3 3" xfId="10202" xr:uid="{5A698D86-829A-45E9-876B-0587F0BE896B}"/>
    <cellStyle name="40% - Accent4 6 2 3 3 2" xfId="21344" xr:uid="{694427B0-A555-48FA-9914-CB950C93A0EE}"/>
    <cellStyle name="40% - Accent4 6 2 3 3 3" xfId="34074" xr:uid="{10C29589-5E93-4719-A12C-14F9F29CBD87}"/>
    <cellStyle name="40% - Accent4 6 2 3 4" xfId="17116" xr:uid="{EB6899FC-48A1-4D06-893A-E503D2ECD73A}"/>
    <cellStyle name="40% - Accent4 6 2 3 5" xfId="27965" xr:uid="{6AB399C4-E52E-48F3-9A56-FCFABE6AC832}"/>
    <cellStyle name="40% - Accent4 6 2 3 6" xfId="32981" xr:uid="{E449E7E4-5636-42F9-8D7C-ED3CDF53D469}"/>
    <cellStyle name="40% - Accent4 6 2 3 7" xfId="43239" xr:uid="{8E8ACEAE-6B91-4371-84B6-EB9F2C8ED8C4}"/>
    <cellStyle name="40% - Accent4 6 2 4" xfId="10203" xr:uid="{1736F487-93DE-4AE7-A2CD-FCC9FF165174}"/>
    <cellStyle name="40% - Accent4 6 2 4 2" xfId="21345" xr:uid="{8E35A222-C6F4-41FA-B28A-D3ED43650096}"/>
    <cellStyle name="40% - Accent4 6 2 4 3" xfId="36046" xr:uid="{FA94BA89-5CAE-4164-BFBC-8F1DE776EBC1}"/>
    <cellStyle name="40% - Accent4 6 2 5" xfId="14060" xr:uid="{219FDF10-F459-4053-9991-AF20EC99760A}"/>
    <cellStyle name="40% - Accent4 6 2 6" xfId="24909" xr:uid="{59E884DA-57BA-47BF-BBBF-6517CE143885}"/>
    <cellStyle name="40% - Accent4 6 2 7" xfId="31059" xr:uid="{4441A6A3-816E-4D4C-BCDE-7AB785ADF1FF}"/>
    <cellStyle name="40% - Accent4 6 2 8" xfId="40183" xr:uid="{7F3A9376-5E44-40E0-AA21-499C5D0BB623}"/>
    <cellStyle name="40% - Accent4 6 3" xfId="2927" xr:uid="{9CB934E1-7B4D-42E6-9456-83CDFB493C43}"/>
    <cellStyle name="40% - Accent4 6 3 2" xfId="6165" xr:uid="{62DBF113-EB64-4925-A6BF-63A2FA322E51}"/>
    <cellStyle name="40% - Accent4 6 3 2 2" xfId="10204" xr:uid="{2B4889C0-66F2-4E88-AC99-DB06E1F30340}"/>
    <cellStyle name="40% - Accent4 6 3 2 2 2" xfId="21346" xr:uid="{9ED5303C-1273-4F69-AF1E-330A55B29411}"/>
    <cellStyle name="40% - Accent4 6 3 2 2 3" xfId="38672" xr:uid="{B1CC6A9F-AA37-41EA-B8E6-1A3146D375C9}"/>
    <cellStyle name="40% - Accent4 6 3 2 3" xfId="10205" xr:uid="{82B8F678-5AD3-4203-93DA-0B8524FEAE0A}"/>
    <cellStyle name="40% - Accent4 6 3 2 3 2" xfId="21347" xr:uid="{1CFBB02B-96F0-43FD-944B-692538380251}"/>
    <cellStyle name="40% - Accent4 6 3 2 3 3" xfId="34705" xr:uid="{B1DA42B6-543E-43AD-AB8B-A68D3595095A}"/>
    <cellStyle name="40% - Accent4 6 3 2 4" xfId="17603" xr:uid="{445F633F-E28C-42B0-B12E-97374CCB16C6}"/>
    <cellStyle name="40% - Accent4 6 3 2 5" xfId="28452" xr:uid="{F031CD04-5893-4BFB-A28B-B6CE06E59E9D}"/>
    <cellStyle name="40% - Accent4 6 3 2 6" xfId="32983" xr:uid="{113772D3-E22B-41B0-AB71-F3D07455965B}"/>
    <cellStyle name="40% - Accent4 6 3 2 7" xfId="43726" xr:uid="{A9DB58ED-6AF1-4656-8743-01C4E536D347}"/>
    <cellStyle name="40% - Accent4 6 3 3" xfId="10206" xr:uid="{A55250BA-2BFB-4611-BC13-81F03776E141}"/>
    <cellStyle name="40% - Accent4 6 3 3 2" xfId="21348" xr:uid="{6B763121-2A31-45EA-B497-0FE47EF16888}"/>
    <cellStyle name="40% - Accent4 6 3 3 3" xfId="36691" xr:uid="{ED75DC2F-4D48-45DE-A9E3-69C3789F8941}"/>
    <cellStyle name="40% - Accent4 6 3 4" xfId="14547" xr:uid="{E2FC4ACD-F7EB-435B-BDCF-6A94355BDF2F}"/>
    <cellStyle name="40% - Accent4 6 3 5" xfId="25396" xr:uid="{CBCEB0D7-4612-49EB-A7E7-19925250965C}"/>
    <cellStyle name="40% - Accent4 6 3 6" xfId="31546" xr:uid="{89CFA396-7AE7-4425-AAA8-7ECE05DA5433}"/>
    <cellStyle name="40% - Accent4 6 3 7" xfId="40670" xr:uid="{14C498ED-1A4A-4BE0-BEA2-49654631C6EC}"/>
    <cellStyle name="40% - Accent4 6 4" xfId="3908" xr:uid="{8F490B26-0A69-419D-97B2-989B82DA77E1}"/>
    <cellStyle name="40% - Accent4 6 4 2" xfId="7147" xr:uid="{867B31AB-3A78-4AA1-902C-1E6F3DFB2F59}"/>
    <cellStyle name="40% - Accent4 6 4 2 2" xfId="18585" xr:uid="{15A5D88C-B216-4D49-A4F3-0D51A1E7278D}"/>
    <cellStyle name="40% - Accent4 6 4 2 3" xfId="29434" xr:uid="{B33EB90D-9491-4E82-A3D3-F837B2F16FC8}"/>
    <cellStyle name="40% - Accent4 6 4 2 4" xfId="37741" xr:uid="{3A4E2796-8E67-4FCB-AB2B-46A61C7CF3C4}"/>
    <cellStyle name="40% - Accent4 6 4 2 5" xfId="44708" xr:uid="{995259BE-390B-4029-8186-D6AF74AAFB28}"/>
    <cellStyle name="40% - Accent4 6 4 3" xfId="10207" xr:uid="{9AD88A47-DCE7-4184-A5EF-0895379590A9}"/>
    <cellStyle name="40% - Accent4 6 4 3 2" xfId="21349" xr:uid="{9B4F04C2-BCBB-41A0-8913-341E64A6E5E9}"/>
    <cellStyle name="40% - Accent4 6 4 3 3" xfId="33897" xr:uid="{31D8BD73-D258-4708-A490-800B793B129C}"/>
    <cellStyle name="40% - Accent4 6 4 4" xfId="15529" xr:uid="{E2C028A0-E623-4193-B05A-4A5ABD1A5706}"/>
    <cellStyle name="40% - Accent4 6 4 5" xfId="26378" xr:uid="{35D0AFBC-0BBE-4C7D-974B-6DF9481446DC}"/>
    <cellStyle name="40% - Accent4 6 4 6" xfId="32984" xr:uid="{E80D17E2-C710-4821-B651-78D20044735C}"/>
    <cellStyle name="40% - Accent4 6 4 7" xfId="41652" xr:uid="{8AFDAFBE-E2E3-4885-98CF-0117FA0B020C}"/>
    <cellStyle name="40% - Accent4 6 5" xfId="4456" xr:uid="{4AC74B87-FED8-4A74-8C58-72040BBF368D}"/>
    <cellStyle name="40% - Accent4 6 5 2" xfId="7512" xr:uid="{806EC71E-380F-4C81-907B-A850FBBB1D1D}"/>
    <cellStyle name="40% - Accent4 6 5 2 2" xfId="18950" xr:uid="{062855B9-C975-470C-B0C7-51F9ED71E66B}"/>
    <cellStyle name="40% - Accent4 6 5 2 3" xfId="29799" xr:uid="{B31DF43A-5B77-4802-B842-5F8F8C6BF844}"/>
    <cellStyle name="40% - Accent4 6 5 2 4" xfId="35759" xr:uid="{C4130BEA-BEA3-4F0A-B6CD-E775460BCCB9}"/>
    <cellStyle name="40% - Accent4 6 5 2 5" xfId="45073" xr:uid="{CFE3A263-3209-40E0-9497-13B5FAE6B9FF}"/>
    <cellStyle name="40% - Accent4 6 5 3" xfId="15894" xr:uid="{FCCBF864-4D2D-44C3-8CA4-0034E26BC935}"/>
    <cellStyle name="40% - Accent4 6 5 4" xfId="26743" xr:uid="{DE82CD9B-B559-4680-AA49-21B7DE8D5EB2}"/>
    <cellStyle name="40% - Accent4 6 5 5" xfId="32980" xr:uid="{590D0A5F-3F68-4BC4-AF0A-BC54B649A2B3}"/>
    <cellStyle name="40% - Accent4 6 5 6" xfId="42017" xr:uid="{504219C7-A2C5-4AAD-BD6B-9471AEC1CFEE}"/>
    <cellStyle name="40% - Accent4 6 6" xfId="4818" xr:uid="{57744431-4E56-4063-86CD-B24563A73D15}"/>
    <cellStyle name="40% - Accent4 6 6 2" xfId="7874" xr:uid="{ED05B70C-4268-495E-9CE6-13BBB1CDAF08}"/>
    <cellStyle name="40% - Accent4 6 6 2 2" xfId="19312" xr:uid="{EB8968B2-B692-4AA0-B1A5-FFFD6A604577}"/>
    <cellStyle name="40% - Accent4 6 6 2 3" xfId="30161" xr:uid="{B22D8652-3C32-472B-9DA1-3589C3085E4F}"/>
    <cellStyle name="40% - Accent4 6 6 2 4" xfId="45435" xr:uid="{5458B146-7DDC-4546-A75D-9F27EB1CC052}"/>
    <cellStyle name="40% - Accent4 6 6 3" xfId="16256" xr:uid="{72233B14-F3AA-4F39-BBDC-6FF7B28DB225}"/>
    <cellStyle name="40% - Accent4 6 6 4" xfId="27105" xr:uid="{EFE6D3CB-5E1E-43B6-89AB-309871981E05}"/>
    <cellStyle name="40% - Accent4 6 6 5" xfId="42379" xr:uid="{6F93C01A-FA4B-44C0-99E8-9A8759C28D81}"/>
    <cellStyle name="40% - Accent4 6 7" xfId="5185" xr:uid="{92C485EC-A891-4888-AC33-5C7D5455D799}"/>
    <cellStyle name="40% - Accent4 6 7 2" xfId="16623" xr:uid="{A07FE083-DDC7-42A5-86E1-37D2582C0974}"/>
    <cellStyle name="40% - Accent4 6 7 3" xfId="27472" xr:uid="{BECE1A56-7F03-419A-A83E-1230724C1A77}"/>
    <cellStyle name="40% - Accent4 6 7 4" xfId="42746" xr:uid="{66C23F24-B84D-49FF-81AF-39A8E8C07641}"/>
    <cellStyle name="40% - Accent4 6 8" xfId="13567" xr:uid="{0C7F3D52-41BF-41E0-8E93-6944284B54E2}"/>
    <cellStyle name="40% - Accent4 6 9" xfId="24416" xr:uid="{B7143C0F-CA66-4E92-9855-D9C0C9130848}"/>
    <cellStyle name="40% - Accent4 7" xfId="381" xr:uid="{FBC74769-712C-4752-BB4D-8E6624ECBFAE}"/>
    <cellStyle name="40% - Accent4 7 10" xfId="30601" xr:uid="{D77EEFE1-4538-4128-9473-61629783946F}"/>
    <cellStyle name="40% - Accent4 7 11" xfId="39691" xr:uid="{41FC8DA7-834B-47C5-BD66-CE588A2C523A}"/>
    <cellStyle name="40% - Accent4 7 2" xfId="2440" xr:uid="{6393A303-B8F4-42C8-8575-04324592A60C}"/>
    <cellStyle name="40% - Accent4 7 2 2" xfId="3421" xr:uid="{30049058-BDFD-4E6A-91F6-5C678519FBA2}"/>
    <cellStyle name="40% - Accent4 7 2 2 2" xfId="6659" xr:uid="{D602DC86-8CA7-42B6-85CD-8475811E961E}"/>
    <cellStyle name="40% - Accent4 7 2 2 2 2" xfId="10208" xr:uid="{3A145B58-FB12-4783-ACA0-F3331A3F51FA}"/>
    <cellStyle name="40% - Accent4 7 2 2 2 2 2" xfId="21350" xr:uid="{C262BC3F-04F6-4D74-9E91-7D8532FAB7E4}"/>
    <cellStyle name="40% - Accent4 7 2 2 2 2 3" xfId="38673" xr:uid="{C64D374A-42F8-4DFF-9365-6408AB1A1051}"/>
    <cellStyle name="40% - Accent4 7 2 2 2 3" xfId="10209" xr:uid="{E7129AA6-6C3C-4BC1-B836-28C4324E317A}"/>
    <cellStyle name="40% - Accent4 7 2 2 2 3 2" xfId="21351" xr:uid="{08A8CB11-1C5C-4292-9E7A-98A070D59440}"/>
    <cellStyle name="40% - Accent4 7 2 2 2 3 3" xfId="34706" xr:uid="{F3AE0866-8024-4943-9315-218934CC467E}"/>
    <cellStyle name="40% - Accent4 7 2 2 2 4" xfId="18097" xr:uid="{A097CA35-6BF4-4677-8985-0AB12A39FDDE}"/>
    <cellStyle name="40% - Accent4 7 2 2 2 5" xfId="28946" xr:uid="{061E2A97-8EAF-457E-9357-F69944F25BDD}"/>
    <cellStyle name="40% - Accent4 7 2 2 2 6" xfId="32987" xr:uid="{CAD283C0-7034-4E5D-A3BB-497CBF17B07C}"/>
    <cellStyle name="40% - Accent4 7 2 2 2 7" xfId="44220" xr:uid="{127E65C7-4CC0-4DBC-903E-04D912BA9E38}"/>
    <cellStyle name="40% - Accent4 7 2 2 3" xfId="10210" xr:uid="{03313426-F53F-44B7-B5F2-1724914BA9FE}"/>
    <cellStyle name="40% - Accent4 7 2 2 3 2" xfId="21352" xr:uid="{1DF1FC24-BBB8-45E2-AE1B-FFC0A12B1BCB}"/>
    <cellStyle name="40% - Accent4 7 2 2 3 3" xfId="36692" xr:uid="{2232E218-DD85-4F7A-A107-281AF7449871}"/>
    <cellStyle name="40% - Accent4 7 2 2 4" xfId="15041" xr:uid="{4742DABC-6209-4BD5-9252-7D9AD953B5B1}"/>
    <cellStyle name="40% - Accent4 7 2 2 5" xfId="25890" xr:uid="{CF9E4D8E-66E8-47F2-8137-A42F6D27228C}"/>
    <cellStyle name="40% - Accent4 7 2 2 6" xfId="32040" xr:uid="{06BBE681-8005-4AC3-84B4-FA6CB44B1414}"/>
    <cellStyle name="40% - Accent4 7 2 2 7" xfId="41164" xr:uid="{EBBFD386-2681-4C4E-BB0F-8BD185E526E6}"/>
    <cellStyle name="40% - Accent4 7 2 3" xfId="5679" xr:uid="{38C3C780-4047-428B-9154-23447CEF3B65}"/>
    <cellStyle name="40% - Accent4 7 2 3 2" xfId="10211" xr:uid="{423A1C44-8677-4A0E-9BA1-AD8144A2CF9F}"/>
    <cellStyle name="40% - Accent4 7 2 3 2 2" xfId="21353" xr:uid="{6187159A-04D0-4BEF-8D43-E1B5BD235CDE}"/>
    <cellStyle name="40% - Accent4 7 2 3 2 3" xfId="38030" xr:uid="{FF994818-CC8D-4A11-8354-46522FD9613F}"/>
    <cellStyle name="40% - Accent4 7 2 3 3" xfId="10212" xr:uid="{00E50D03-8BFC-4C0F-AE22-9BFEB2DFBCCF}"/>
    <cellStyle name="40% - Accent4 7 2 3 3 2" xfId="21354" xr:uid="{2116A372-995A-4F33-BDD4-4AC4B92CF6EC}"/>
    <cellStyle name="40% - Accent4 7 2 3 3 3" xfId="34075" xr:uid="{4B4F4956-532E-453A-AF4A-CE395CFB0086}"/>
    <cellStyle name="40% - Accent4 7 2 3 4" xfId="17117" xr:uid="{C7A50457-080A-4EFA-993C-F4E4363EA5F6}"/>
    <cellStyle name="40% - Accent4 7 2 3 5" xfId="27966" xr:uid="{DC79FCC8-7087-412E-843F-D1A28D280E75}"/>
    <cellStyle name="40% - Accent4 7 2 3 6" xfId="32986" xr:uid="{19C92452-CA99-42A5-9499-42543F158268}"/>
    <cellStyle name="40% - Accent4 7 2 3 7" xfId="43240" xr:uid="{41011986-F5DB-45C1-B5D5-E86A8CD0E5BD}"/>
    <cellStyle name="40% - Accent4 7 2 4" xfId="10213" xr:uid="{AAA7513C-543C-4E75-88E9-5E00C63CE3DD}"/>
    <cellStyle name="40% - Accent4 7 2 4 2" xfId="21355" xr:uid="{38CB9349-A387-46CB-8232-AAD204C0027E}"/>
    <cellStyle name="40% - Accent4 7 2 4 3" xfId="36047" xr:uid="{88F90B78-EBB7-4EE4-BFC8-599BA71853D8}"/>
    <cellStyle name="40% - Accent4 7 2 5" xfId="14061" xr:uid="{EE38E476-A6E5-4509-B840-DEDED5D4EA6D}"/>
    <cellStyle name="40% - Accent4 7 2 6" xfId="24910" xr:uid="{05B6E6F0-84E0-442A-876C-C5711976BE6A}"/>
    <cellStyle name="40% - Accent4 7 2 7" xfId="31060" xr:uid="{E402DE4F-2053-4B2F-B360-7EC603CE5D8E}"/>
    <cellStyle name="40% - Accent4 7 2 8" xfId="40184" xr:uid="{7C99FE30-111B-4337-ADD1-A326174EFDD0}"/>
    <cellStyle name="40% - Accent4 7 3" xfId="2928" xr:uid="{442E0780-30D7-401C-A162-9BA788027405}"/>
    <cellStyle name="40% - Accent4 7 3 2" xfId="6166" xr:uid="{905E70B2-A005-4114-B067-ED83E4EEA887}"/>
    <cellStyle name="40% - Accent4 7 3 2 2" xfId="10214" xr:uid="{729C17F9-2C8C-4DE5-8930-6122995F8AC1}"/>
    <cellStyle name="40% - Accent4 7 3 2 2 2" xfId="21356" xr:uid="{004C1CA4-4CE3-464F-96BD-7ABFB48BA9EF}"/>
    <cellStyle name="40% - Accent4 7 3 2 2 3" xfId="38674" xr:uid="{B4AD2917-9700-4A65-9855-82EE9AFBBA42}"/>
    <cellStyle name="40% - Accent4 7 3 2 3" xfId="10215" xr:uid="{5C44119A-2E30-4305-9E13-CA3AF6B52AC5}"/>
    <cellStyle name="40% - Accent4 7 3 2 3 2" xfId="21357" xr:uid="{FACB9187-64E7-4686-831B-F171C122FBE5}"/>
    <cellStyle name="40% - Accent4 7 3 2 3 3" xfId="34707" xr:uid="{C73DB8B4-701C-4475-87FB-E4F84A8C2611}"/>
    <cellStyle name="40% - Accent4 7 3 2 4" xfId="17604" xr:uid="{D43A5CD4-C03E-451B-A5C2-4E215627662B}"/>
    <cellStyle name="40% - Accent4 7 3 2 5" xfId="28453" xr:uid="{D21E7713-37B9-43E4-9A22-A2290430A6D1}"/>
    <cellStyle name="40% - Accent4 7 3 2 6" xfId="32988" xr:uid="{4D056791-FD8D-46B0-B282-C31702507215}"/>
    <cellStyle name="40% - Accent4 7 3 2 7" xfId="43727" xr:uid="{11A0D8F4-F1CF-4418-B2AC-D0B1F95FD5AD}"/>
    <cellStyle name="40% - Accent4 7 3 3" xfId="10216" xr:uid="{81AE3BBE-0570-4CA7-82D4-FFFAE67B179B}"/>
    <cellStyle name="40% - Accent4 7 3 3 2" xfId="21358" xr:uid="{C0317919-7061-42C0-A90C-D070E997DD09}"/>
    <cellStyle name="40% - Accent4 7 3 3 3" xfId="36693" xr:uid="{A304D3EF-20B3-495E-803C-967710A60AE6}"/>
    <cellStyle name="40% - Accent4 7 3 4" xfId="14548" xr:uid="{21BD57AF-5AE9-455B-83BC-10BF5041D659}"/>
    <cellStyle name="40% - Accent4 7 3 5" xfId="25397" xr:uid="{F894600B-E0CE-4772-9918-23BC4626AF1B}"/>
    <cellStyle name="40% - Accent4 7 3 6" xfId="31547" xr:uid="{C43E9A19-84C7-493A-9559-A84FABEB70A2}"/>
    <cellStyle name="40% - Accent4 7 3 7" xfId="40671" xr:uid="{71EB0D05-84F3-493C-8BC3-B05BD5E3E8DB}"/>
    <cellStyle name="40% - Accent4 7 4" xfId="3909" xr:uid="{8BF09422-705C-45D9-AD03-2638CCB72BB0}"/>
    <cellStyle name="40% - Accent4 7 4 2" xfId="7148" xr:uid="{49BAB7CF-F4A2-46D3-8756-0B4AE068D551}"/>
    <cellStyle name="40% - Accent4 7 4 2 2" xfId="18586" xr:uid="{141CD8B1-6061-4AA5-A20F-C6638F0C649F}"/>
    <cellStyle name="40% - Accent4 7 4 2 3" xfId="29435" xr:uid="{CE5AF750-9876-4957-833F-B166AF4EDF95}"/>
    <cellStyle name="40% - Accent4 7 4 2 4" xfId="37742" xr:uid="{8266D5C0-CE0A-482A-BB30-BDB79F283459}"/>
    <cellStyle name="40% - Accent4 7 4 2 5" xfId="44709" xr:uid="{C6FD5701-FF41-46D3-B22A-5416E99BDBB0}"/>
    <cellStyle name="40% - Accent4 7 4 3" xfId="10217" xr:uid="{F867ECF7-1569-4881-8571-0C7098CA201B}"/>
    <cellStyle name="40% - Accent4 7 4 3 2" xfId="21359" xr:uid="{9DF1CF05-4202-4CE6-8326-DCD845522743}"/>
    <cellStyle name="40% - Accent4 7 4 3 3" xfId="33898" xr:uid="{46A00B69-5D10-4CA2-B0C7-712E7909ED28}"/>
    <cellStyle name="40% - Accent4 7 4 4" xfId="15530" xr:uid="{62F59927-3D7C-48D2-BE20-B90531DEDA7F}"/>
    <cellStyle name="40% - Accent4 7 4 5" xfId="26379" xr:uid="{EFB14810-92F3-4D27-9214-60146C3784F6}"/>
    <cellStyle name="40% - Accent4 7 4 6" xfId="32989" xr:uid="{C187A81A-1D2D-4B08-AC09-44BD49985EF6}"/>
    <cellStyle name="40% - Accent4 7 4 7" xfId="41653" xr:uid="{01F3D7D6-AD12-4F4C-B2C2-CCD24DDF172E}"/>
    <cellStyle name="40% - Accent4 7 5" xfId="4457" xr:uid="{B02C7391-AD0B-4A44-BD3D-E55858300FEE}"/>
    <cellStyle name="40% - Accent4 7 5 2" xfId="7513" xr:uid="{118C64B0-396C-450B-B240-46672B2F4400}"/>
    <cellStyle name="40% - Accent4 7 5 2 2" xfId="18951" xr:uid="{1776A55D-91F1-4FD8-89FE-D36A5821442F}"/>
    <cellStyle name="40% - Accent4 7 5 2 3" xfId="29800" xr:uid="{6F271670-1B6D-4421-83B2-0CBE6696C4F0}"/>
    <cellStyle name="40% - Accent4 7 5 2 4" xfId="35760" xr:uid="{F4E5242B-BAC7-4D6F-9314-5885A6F7C436}"/>
    <cellStyle name="40% - Accent4 7 5 2 5" xfId="45074" xr:uid="{2B4613AD-AA57-4D44-9B29-AD1950EEF9EA}"/>
    <cellStyle name="40% - Accent4 7 5 3" xfId="15895" xr:uid="{E98C0CC0-A56A-4613-A56F-8DBD75B6E228}"/>
    <cellStyle name="40% - Accent4 7 5 4" xfId="26744" xr:uid="{B667A065-55E2-4833-87BC-E2FB9EDC3DA7}"/>
    <cellStyle name="40% - Accent4 7 5 5" xfId="32985" xr:uid="{094581FB-F403-434C-8DDB-324ABEC8996B}"/>
    <cellStyle name="40% - Accent4 7 5 6" xfId="42018" xr:uid="{147A3A88-52F7-4ADD-B572-75B3DCB7FBF7}"/>
    <cellStyle name="40% - Accent4 7 6" xfId="4819" xr:uid="{6C2311F6-CDA1-40EC-8957-B6ABBEFB331C}"/>
    <cellStyle name="40% - Accent4 7 6 2" xfId="7875" xr:uid="{FED91969-70B5-480C-92A1-EB4D628AE110}"/>
    <cellStyle name="40% - Accent4 7 6 2 2" xfId="19313" xr:uid="{43E9BBA4-E9EC-4336-B7DD-A69F5E1C7F12}"/>
    <cellStyle name="40% - Accent4 7 6 2 3" xfId="30162" xr:uid="{8F482695-A78D-4AEB-AE6B-F43316D8B758}"/>
    <cellStyle name="40% - Accent4 7 6 2 4" xfId="45436" xr:uid="{431B0EB3-29B7-4905-BCAB-AAC89D1D3368}"/>
    <cellStyle name="40% - Accent4 7 6 3" xfId="16257" xr:uid="{2712D5E7-FA93-4940-B0AB-DA41C4EC71B7}"/>
    <cellStyle name="40% - Accent4 7 6 4" xfId="27106" xr:uid="{3D1602E8-5E12-40C9-BAD9-1AD50E05739F}"/>
    <cellStyle name="40% - Accent4 7 6 5" xfId="42380" xr:uid="{2B0FACA4-ADF5-4239-97E8-FFF8DC17916C}"/>
    <cellStyle name="40% - Accent4 7 7" xfId="5186" xr:uid="{50935883-5803-4D28-82E7-0B5CCB780CF8}"/>
    <cellStyle name="40% - Accent4 7 7 2" xfId="16624" xr:uid="{9A135359-5825-4B35-B939-E6A1A709236E}"/>
    <cellStyle name="40% - Accent4 7 7 3" xfId="27473" xr:uid="{ED7E5D57-F1BA-4B24-A659-4E8680E0A330}"/>
    <cellStyle name="40% - Accent4 7 7 4" xfId="42747" xr:uid="{73E9E8D4-ED20-4E26-A797-851397E0DF6E}"/>
    <cellStyle name="40% - Accent4 7 8" xfId="13568" xr:uid="{8BC7BF19-86EB-423E-86CA-8EF22F0A23AF}"/>
    <cellStyle name="40% - Accent4 7 9" xfId="24417" xr:uid="{2BDAD223-6780-431D-8776-1F6F12A12609}"/>
    <cellStyle name="40% - Accent4 8" xfId="382" xr:uid="{3BBA3DBD-EFA0-4C6D-9E6C-704A4500C19A}"/>
    <cellStyle name="40% - Accent4 8 10" xfId="30602" xr:uid="{2F94DDAE-3FA3-4A86-84DE-544CB223200D}"/>
    <cellStyle name="40% - Accent4 8 11" xfId="39692" xr:uid="{2ECCDFC1-963B-45EB-8AB6-171632C45108}"/>
    <cellStyle name="40% - Accent4 8 2" xfId="2441" xr:uid="{EFF02039-3F99-4EDB-B330-4C7733AE330C}"/>
    <cellStyle name="40% - Accent4 8 2 2" xfId="3422" xr:uid="{C18C69EE-F23E-48E3-B1BF-707AA63C3003}"/>
    <cellStyle name="40% - Accent4 8 2 2 2" xfId="6660" xr:uid="{9EF804C0-962E-4616-B631-C5726D76C695}"/>
    <cellStyle name="40% - Accent4 8 2 2 2 2" xfId="10218" xr:uid="{D152A2B3-9464-4DF2-B547-5EB1DEB643F5}"/>
    <cellStyle name="40% - Accent4 8 2 2 2 2 2" xfId="21360" xr:uid="{B0338FA4-B6CC-4CB0-874F-EFBBFD6A37D8}"/>
    <cellStyle name="40% - Accent4 8 2 2 2 2 3" xfId="38675" xr:uid="{5ACCC244-DF10-46A7-A112-69E2F6A690E5}"/>
    <cellStyle name="40% - Accent4 8 2 2 2 3" xfId="10219" xr:uid="{BC8EE50E-1FDB-4C1C-9C5D-2D7B4791E5F4}"/>
    <cellStyle name="40% - Accent4 8 2 2 2 3 2" xfId="21361" xr:uid="{D405D2EB-8E92-4DAF-B6C7-31AC9E09352F}"/>
    <cellStyle name="40% - Accent4 8 2 2 2 3 3" xfId="34708" xr:uid="{CFD83FC1-58CE-439F-BFE7-6BC37EF9A55C}"/>
    <cellStyle name="40% - Accent4 8 2 2 2 4" xfId="18098" xr:uid="{40B71610-A59D-4B7D-AE2C-CFEDA20867B8}"/>
    <cellStyle name="40% - Accent4 8 2 2 2 5" xfId="28947" xr:uid="{221EBEF6-CAB2-43DD-9728-DF6DAD4BA05A}"/>
    <cellStyle name="40% - Accent4 8 2 2 2 6" xfId="32992" xr:uid="{A7A15357-924D-4C56-A9CD-901BAA02198C}"/>
    <cellStyle name="40% - Accent4 8 2 2 2 7" xfId="44221" xr:uid="{C3949AFB-5EAA-4BC7-BF0A-2347D3141547}"/>
    <cellStyle name="40% - Accent4 8 2 2 3" xfId="10220" xr:uid="{6FE2E070-BC3B-4A1A-80C9-55A2162DC768}"/>
    <cellStyle name="40% - Accent4 8 2 2 3 2" xfId="21362" xr:uid="{9C28CE13-6278-45F8-A1FF-3681D0CED70B}"/>
    <cellStyle name="40% - Accent4 8 2 2 3 3" xfId="36694" xr:uid="{55215C16-B579-4128-AA06-6F6595979394}"/>
    <cellStyle name="40% - Accent4 8 2 2 4" xfId="15042" xr:uid="{D9CD1F75-F1E0-482C-B831-BC83236D3A96}"/>
    <cellStyle name="40% - Accent4 8 2 2 5" xfId="25891" xr:uid="{F6586CF9-A852-40CF-A7BF-33678D336FE1}"/>
    <cellStyle name="40% - Accent4 8 2 2 6" xfId="32041" xr:uid="{9F209D36-1974-4CBD-9203-40809431B668}"/>
    <cellStyle name="40% - Accent4 8 2 2 7" xfId="41165" xr:uid="{9EAEF2BA-6906-4689-A50E-29C28207E064}"/>
    <cellStyle name="40% - Accent4 8 2 3" xfId="5680" xr:uid="{F5FFD735-9671-4E32-8B70-B0AAA8174002}"/>
    <cellStyle name="40% - Accent4 8 2 3 2" xfId="10221" xr:uid="{5D67C6D4-A92F-43B8-98E8-CF3ACF787B7F}"/>
    <cellStyle name="40% - Accent4 8 2 3 2 2" xfId="21363" xr:uid="{2C89C2C5-48BE-4718-B2B4-E86D9C994A6E}"/>
    <cellStyle name="40% - Accent4 8 2 3 2 3" xfId="38031" xr:uid="{7FBEFF8D-33A0-4CEB-8089-D27A993AAEE1}"/>
    <cellStyle name="40% - Accent4 8 2 3 3" xfId="10222" xr:uid="{AFF5DD6B-6F7F-458C-A2F1-AC30B2A8BCC3}"/>
    <cellStyle name="40% - Accent4 8 2 3 3 2" xfId="21364" xr:uid="{7CC9FEEA-0C1D-4271-9586-02A749C6BC16}"/>
    <cellStyle name="40% - Accent4 8 2 3 3 3" xfId="34076" xr:uid="{0147C68A-16C3-4BCD-8658-4D059730956F}"/>
    <cellStyle name="40% - Accent4 8 2 3 4" xfId="17118" xr:uid="{0DC9F4FA-6D1B-4A94-9A33-94AC24080621}"/>
    <cellStyle name="40% - Accent4 8 2 3 5" xfId="27967" xr:uid="{D050726D-A835-4E25-BAD3-BB86E7561B5B}"/>
    <cellStyle name="40% - Accent4 8 2 3 6" xfId="32991" xr:uid="{3A3E4D71-58F6-4182-BAA0-85AC7A0B4917}"/>
    <cellStyle name="40% - Accent4 8 2 3 7" xfId="43241" xr:uid="{CB962298-4D5B-4A19-B1D5-B559B166287E}"/>
    <cellStyle name="40% - Accent4 8 2 4" xfId="10223" xr:uid="{6FD5F732-FE9A-43B2-8A0A-5A0BF68E56F5}"/>
    <cellStyle name="40% - Accent4 8 2 4 2" xfId="21365" xr:uid="{CE4E88DD-8706-431E-A109-32D6131B8BC1}"/>
    <cellStyle name="40% - Accent4 8 2 4 3" xfId="36048" xr:uid="{80E20F0F-E0BA-437C-BBC2-25008C23E059}"/>
    <cellStyle name="40% - Accent4 8 2 5" xfId="14062" xr:uid="{9070EF6A-94CA-4389-B47B-3FE3EA554CD3}"/>
    <cellStyle name="40% - Accent4 8 2 6" xfId="24911" xr:uid="{967842E6-9770-4DC8-8B8D-4366F13E0E04}"/>
    <cellStyle name="40% - Accent4 8 2 7" xfId="31061" xr:uid="{05636948-85FA-4532-A00F-C6C514336971}"/>
    <cellStyle name="40% - Accent4 8 2 8" xfId="40185" xr:uid="{883B8262-27C3-4B3A-AE70-F57B2595B826}"/>
    <cellStyle name="40% - Accent4 8 3" xfId="2929" xr:uid="{AC03660B-7F98-4E9F-B790-FCEDB847C7D9}"/>
    <cellStyle name="40% - Accent4 8 3 2" xfId="6167" xr:uid="{C3935AC5-2AC3-43F3-8872-E696A85AA461}"/>
    <cellStyle name="40% - Accent4 8 3 2 2" xfId="10224" xr:uid="{132C0C1F-308F-4C68-809A-DB9572312C8F}"/>
    <cellStyle name="40% - Accent4 8 3 2 2 2" xfId="21366" xr:uid="{EF337FFD-9E0A-423B-9EFE-98DAB4228837}"/>
    <cellStyle name="40% - Accent4 8 3 2 2 3" xfId="38676" xr:uid="{895103FF-ABEA-4C7D-A96B-E2AA3D0A7DD9}"/>
    <cellStyle name="40% - Accent4 8 3 2 3" xfId="10225" xr:uid="{2A03E729-B52A-45D9-BB72-56CCBD83876F}"/>
    <cellStyle name="40% - Accent4 8 3 2 3 2" xfId="21367" xr:uid="{8276ABAB-31D7-42F1-9A5A-A692D9A4F9A4}"/>
    <cellStyle name="40% - Accent4 8 3 2 3 3" xfId="34709" xr:uid="{92CA4A37-5296-4E46-ACE4-F30044FA9A87}"/>
    <cellStyle name="40% - Accent4 8 3 2 4" xfId="17605" xr:uid="{CE9B9235-69AB-4B54-9294-29AC5C984496}"/>
    <cellStyle name="40% - Accent4 8 3 2 5" xfId="28454" xr:uid="{C3F347C6-1DB7-4469-87F2-300921EB1FBE}"/>
    <cellStyle name="40% - Accent4 8 3 2 6" xfId="32993" xr:uid="{9629D6BF-6F30-4B1A-AFF6-98C1DD041909}"/>
    <cellStyle name="40% - Accent4 8 3 2 7" xfId="43728" xr:uid="{7E4DE07B-AE41-429D-BFE4-16FECDD79797}"/>
    <cellStyle name="40% - Accent4 8 3 3" xfId="10226" xr:uid="{36CBD473-DF97-45E6-9D66-D6E699E91CCE}"/>
    <cellStyle name="40% - Accent4 8 3 3 2" xfId="21368" xr:uid="{A12D1403-AD15-4955-BFCD-961C6B106D98}"/>
    <cellStyle name="40% - Accent4 8 3 3 3" xfId="36695" xr:uid="{B0009BE8-8251-48C0-92B1-00FE704BA95D}"/>
    <cellStyle name="40% - Accent4 8 3 4" xfId="14549" xr:uid="{57B96EC0-6CE0-4EC0-9E2B-D883DA4FCDFA}"/>
    <cellStyle name="40% - Accent4 8 3 5" xfId="25398" xr:uid="{CAA74DFF-54E3-4D2C-ABF5-EA65F7DB31D0}"/>
    <cellStyle name="40% - Accent4 8 3 6" xfId="31548" xr:uid="{89F63707-DD00-4771-B4A1-044859DE653D}"/>
    <cellStyle name="40% - Accent4 8 3 7" xfId="40672" xr:uid="{3D0EF9F0-8D1D-4158-A19C-57EB09550BDD}"/>
    <cellStyle name="40% - Accent4 8 4" xfId="3910" xr:uid="{394F0788-6B0E-4196-93F1-D43330713BEE}"/>
    <cellStyle name="40% - Accent4 8 4 2" xfId="7149" xr:uid="{DF26319A-0663-4308-B00B-C10F59B0BBAA}"/>
    <cellStyle name="40% - Accent4 8 4 2 2" xfId="18587" xr:uid="{0B1185B2-EEAA-4C03-B654-47E93F5557D4}"/>
    <cellStyle name="40% - Accent4 8 4 2 3" xfId="29436" xr:uid="{DDA67D2C-573A-4E4C-B6E9-EB5FA79586DB}"/>
    <cellStyle name="40% - Accent4 8 4 2 4" xfId="37743" xr:uid="{81EC242B-4C90-4EF0-8035-D71A1A0DE453}"/>
    <cellStyle name="40% - Accent4 8 4 2 5" xfId="44710" xr:uid="{E9896508-C322-491C-A990-1748E47C2970}"/>
    <cellStyle name="40% - Accent4 8 4 3" xfId="10227" xr:uid="{A4E3ADBD-7C4B-4036-97F2-D5DAB23E073D}"/>
    <cellStyle name="40% - Accent4 8 4 3 2" xfId="21369" xr:uid="{E14DE179-18AE-4A60-ABF1-04640BE611D5}"/>
    <cellStyle name="40% - Accent4 8 4 3 3" xfId="33899" xr:uid="{FBEB5F98-5200-4D44-A2A1-23A953F53E19}"/>
    <cellStyle name="40% - Accent4 8 4 4" xfId="15531" xr:uid="{A0D1DFC3-9B80-4292-AB95-3A55F9E41720}"/>
    <cellStyle name="40% - Accent4 8 4 5" xfId="26380" xr:uid="{4F54E3BB-C36D-4F4F-B183-906357F846DD}"/>
    <cellStyle name="40% - Accent4 8 4 6" xfId="32994" xr:uid="{A6DDD8FC-4532-4316-9C2F-8B34D8381866}"/>
    <cellStyle name="40% - Accent4 8 4 7" xfId="41654" xr:uid="{188B7591-DD5E-4A1D-BEC5-0D1723CE7D43}"/>
    <cellStyle name="40% - Accent4 8 5" xfId="4458" xr:uid="{BAC107E2-5B53-431F-A1E3-B4306A43716F}"/>
    <cellStyle name="40% - Accent4 8 5 2" xfId="7514" xr:uid="{408F9385-4481-4351-8FEC-3ED3B3BFC1ED}"/>
    <cellStyle name="40% - Accent4 8 5 2 2" xfId="18952" xr:uid="{AF3F08CF-7463-4E66-B577-495136D57730}"/>
    <cellStyle name="40% - Accent4 8 5 2 3" xfId="29801" xr:uid="{F785F073-9B1C-479A-904E-857BD7672606}"/>
    <cellStyle name="40% - Accent4 8 5 2 4" xfId="35761" xr:uid="{A855524A-E2BA-4F6F-A556-C20139B3DEC8}"/>
    <cellStyle name="40% - Accent4 8 5 2 5" xfId="45075" xr:uid="{0D6C7B7B-1F85-4162-B402-00A10366BC2B}"/>
    <cellStyle name="40% - Accent4 8 5 3" xfId="15896" xr:uid="{1A2500A1-41BF-4947-A49C-FC99409A3AE3}"/>
    <cellStyle name="40% - Accent4 8 5 4" xfId="26745" xr:uid="{6063B3E1-0A9B-4E73-8F6D-ABB77424E029}"/>
    <cellStyle name="40% - Accent4 8 5 5" xfId="32990" xr:uid="{3EA40CEB-4760-4EC2-92DF-6D6E16D4CD43}"/>
    <cellStyle name="40% - Accent4 8 5 6" xfId="42019" xr:uid="{C6E25C49-4105-4DE5-A423-46D49B05583A}"/>
    <cellStyle name="40% - Accent4 8 6" xfId="4820" xr:uid="{C2B64A2C-21F9-444F-8CA2-253FFEB2264E}"/>
    <cellStyle name="40% - Accent4 8 6 2" xfId="7876" xr:uid="{056387A8-4D93-4C56-A583-D427249A65DB}"/>
    <cellStyle name="40% - Accent4 8 6 2 2" xfId="19314" xr:uid="{64C97EEF-E288-45B9-9596-4F64A77F5CF7}"/>
    <cellStyle name="40% - Accent4 8 6 2 3" xfId="30163" xr:uid="{4C9209AF-44E9-45EE-A169-31AA7457B03C}"/>
    <cellStyle name="40% - Accent4 8 6 2 4" xfId="45437" xr:uid="{0BB16146-DED1-45D3-A922-A17FE6507844}"/>
    <cellStyle name="40% - Accent4 8 6 3" xfId="16258" xr:uid="{4D04644A-A461-46D7-8EAA-DDDACD6997FD}"/>
    <cellStyle name="40% - Accent4 8 6 4" xfId="27107" xr:uid="{FE9D5320-558D-4D13-B530-245E8B611F38}"/>
    <cellStyle name="40% - Accent4 8 6 5" xfId="42381" xr:uid="{099DED5C-46D5-4A4B-94EC-4F43108202FE}"/>
    <cellStyle name="40% - Accent4 8 7" xfId="5187" xr:uid="{7FEF8F01-EB09-417E-A08E-B5FCE9F161D2}"/>
    <cellStyle name="40% - Accent4 8 7 2" xfId="16625" xr:uid="{E8F53BB3-F12A-4C6A-BBBE-9B0DB7F4B986}"/>
    <cellStyle name="40% - Accent4 8 7 3" xfId="27474" xr:uid="{0B89D49D-D7FF-4DAD-AB23-7B7F1847EB84}"/>
    <cellStyle name="40% - Accent4 8 7 4" xfId="42748" xr:uid="{1A8FD978-2F71-4F93-B34E-0D4F9E3D38DA}"/>
    <cellStyle name="40% - Accent4 8 8" xfId="13569" xr:uid="{796CE830-CDF8-44A1-B2A4-E70329465AC9}"/>
    <cellStyle name="40% - Accent4 8 9" xfId="24418" xr:uid="{BA525442-98B4-414F-83A4-252F2035F875}"/>
    <cellStyle name="40% - Accent4 9" xfId="383" xr:uid="{C43B44ED-7CAD-42E8-A6C8-D7DB8B8DE22E}"/>
    <cellStyle name="40% - Accent4 9 10" xfId="30603" xr:uid="{3D84652C-7B96-4E6C-A992-2A32313713A6}"/>
    <cellStyle name="40% - Accent4 9 11" xfId="39693" xr:uid="{A9E8DF9A-664D-414E-8D70-6FB6C3419EC3}"/>
    <cellStyle name="40% - Accent4 9 2" xfId="2442" xr:uid="{0BEAA358-4989-4D9E-AA58-44FF5B8F741B}"/>
    <cellStyle name="40% - Accent4 9 2 2" xfId="3423" xr:uid="{C94E1107-C8A2-407D-8385-50F07773927F}"/>
    <cellStyle name="40% - Accent4 9 2 2 2" xfId="6661" xr:uid="{92FE0573-5C46-43A6-A322-30D1E432B076}"/>
    <cellStyle name="40% - Accent4 9 2 2 2 2" xfId="10228" xr:uid="{06752964-130E-4926-87AE-F72FAF52EF17}"/>
    <cellStyle name="40% - Accent4 9 2 2 2 2 2" xfId="21370" xr:uid="{0B71C3C9-954A-4849-820E-2033CF4B131B}"/>
    <cellStyle name="40% - Accent4 9 2 2 2 2 3" xfId="38677" xr:uid="{FBBC3B53-C2E8-4147-8F16-BA7BD4BBAA4F}"/>
    <cellStyle name="40% - Accent4 9 2 2 2 3" xfId="10229" xr:uid="{AB2E4732-0830-4580-A86C-801AB72D29F5}"/>
    <cellStyle name="40% - Accent4 9 2 2 2 3 2" xfId="21371" xr:uid="{BE233725-3BA4-4A8D-A6A7-D48CF0B72DE3}"/>
    <cellStyle name="40% - Accent4 9 2 2 2 3 3" xfId="34710" xr:uid="{E99666DF-60C5-4D42-AC68-FEED4514BDF0}"/>
    <cellStyle name="40% - Accent4 9 2 2 2 4" xfId="18099" xr:uid="{96B35621-E645-46F3-8AD1-AF9F851B8B88}"/>
    <cellStyle name="40% - Accent4 9 2 2 2 5" xfId="28948" xr:uid="{2E36A0BF-AD3B-457C-A52F-2B967C0BBC11}"/>
    <cellStyle name="40% - Accent4 9 2 2 2 6" xfId="32997" xr:uid="{32E2D396-208A-44FF-B2B1-A648521D2978}"/>
    <cellStyle name="40% - Accent4 9 2 2 2 7" xfId="44222" xr:uid="{745BCBFC-5582-460F-A7AB-20F87F4EB013}"/>
    <cellStyle name="40% - Accent4 9 2 2 3" xfId="10230" xr:uid="{D6F66B58-B6BC-4C08-8E16-9ECE93C25534}"/>
    <cellStyle name="40% - Accent4 9 2 2 3 2" xfId="21372" xr:uid="{ABFB23AA-6583-47E9-B3E7-1A3B12760C07}"/>
    <cellStyle name="40% - Accent4 9 2 2 3 3" xfId="36696" xr:uid="{01504C5A-FD35-4EFF-900E-98A7129500FD}"/>
    <cellStyle name="40% - Accent4 9 2 2 4" xfId="15043" xr:uid="{B1CC8A5C-F379-4646-912F-4D92BCA2B47A}"/>
    <cellStyle name="40% - Accent4 9 2 2 5" xfId="25892" xr:uid="{C08580F7-1A20-4653-A8C6-D8AF82021068}"/>
    <cellStyle name="40% - Accent4 9 2 2 6" xfId="32042" xr:uid="{1032E085-8F4A-417C-8558-8AD9AF93CC03}"/>
    <cellStyle name="40% - Accent4 9 2 2 7" xfId="41166" xr:uid="{E42DE3C6-F55D-4399-9B5B-DFB8259D369A}"/>
    <cellStyle name="40% - Accent4 9 2 3" xfId="5681" xr:uid="{BB93ACD7-CFB3-43E3-B1E6-A7B5A684900D}"/>
    <cellStyle name="40% - Accent4 9 2 3 2" xfId="10231" xr:uid="{686B445E-A8E5-40A3-9D0C-464D69138B5F}"/>
    <cellStyle name="40% - Accent4 9 2 3 2 2" xfId="21373" xr:uid="{788E96E0-3BE1-4D44-A1A1-8A9B142BB7C8}"/>
    <cellStyle name="40% - Accent4 9 2 3 2 3" xfId="38032" xr:uid="{2D0A6D35-3330-41C5-8A91-115FFD8EC424}"/>
    <cellStyle name="40% - Accent4 9 2 3 3" xfId="10232" xr:uid="{66F69752-DB89-4DBC-8323-F34B368F4F74}"/>
    <cellStyle name="40% - Accent4 9 2 3 3 2" xfId="21374" xr:uid="{34289BD1-2B94-433F-91E6-C9FE44B896E3}"/>
    <cellStyle name="40% - Accent4 9 2 3 3 3" xfId="34077" xr:uid="{3C832E92-7B94-41C1-99FA-5090172034F0}"/>
    <cellStyle name="40% - Accent4 9 2 3 4" xfId="17119" xr:uid="{705AA62F-F9AA-4E60-9971-EB73ED9AE67A}"/>
    <cellStyle name="40% - Accent4 9 2 3 5" xfId="27968" xr:uid="{25A008C4-3F81-4101-B6F7-512E5DF23B6B}"/>
    <cellStyle name="40% - Accent4 9 2 3 6" xfId="32996" xr:uid="{8D0B6B34-A3F0-48AA-8070-FDB2DB51225C}"/>
    <cellStyle name="40% - Accent4 9 2 3 7" xfId="43242" xr:uid="{A28911AF-D010-4348-B3C6-4550EA5CADF3}"/>
    <cellStyle name="40% - Accent4 9 2 4" xfId="10233" xr:uid="{10C52F5E-8117-43DE-AE63-542ACFC3AD7C}"/>
    <cellStyle name="40% - Accent4 9 2 4 2" xfId="21375" xr:uid="{D03D0926-6295-4E98-BFAB-BDB4862B6ABB}"/>
    <cellStyle name="40% - Accent4 9 2 4 3" xfId="36049" xr:uid="{908121CC-7AAA-403E-BF09-133253986BB2}"/>
    <cellStyle name="40% - Accent4 9 2 5" xfId="14063" xr:uid="{0C2ADEED-B971-4DF6-B2DE-9E4C7BAABA0F}"/>
    <cellStyle name="40% - Accent4 9 2 6" xfId="24912" xr:uid="{19E1F6AC-A101-433D-850F-36E841B69D53}"/>
    <cellStyle name="40% - Accent4 9 2 7" xfId="31062" xr:uid="{AD6969F9-3BD6-4957-866E-68779F1FA88A}"/>
    <cellStyle name="40% - Accent4 9 2 8" xfId="40186" xr:uid="{D9A77AF9-45CD-4769-A176-7C83C7DD1967}"/>
    <cellStyle name="40% - Accent4 9 3" xfId="2930" xr:uid="{CF502015-7EE5-429A-B422-E0C982E905E9}"/>
    <cellStyle name="40% - Accent4 9 3 2" xfId="6168" xr:uid="{1B3BC848-7065-4AEA-A91F-B2D20F5F5307}"/>
    <cellStyle name="40% - Accent4 9 3 2 2" xfId="10234" xr:uid="{3895AD1B-826F-45CD-9912-89183EC9240F}"/>
    <cellStyle name="40% - Accent4 9 3 2 2 2" xfId="21376" xr:uid="{2358AF7D-7D33-4974-9014-9B058470D27A}"/>
    <cellStyle name="40% - Accent4 9 3 2 2 3" xfId="38678" xr:uid="{2B8FFFB9-EE30-491C-AEAC-7FDD369D6771}"/>
    <cellStyle name="40% - Accent4 9 3 2 3" xfId="10235" xr:uid="{09A36E42-29E2-4690-BF8B-FE0959AAB1B0}"/>
    <cellStyle name="40% - Accent4 9 3 2 3 2" xfId="21377" xr:uid="{53181570-7F75-49E6-B324-5890AAF3168B}"/>
    <cellStyle name="40% - Accent4 9 3 2 3 3" xfId="34711" xr:uid="{F5C38DA9-647E-404D-A135-117A0957FB49}"/>
    <cellStyle name="40% - Accent4 9 3 2 4" xfId="17606" xr:uid="{AA292F92-0BD6-4A3C-B1F7-9157F6D49D35}"/>
    <cellStyle name="40% - Accent4 9 3 2 5" xfId="28455" xr:uid="{336008F9-EDC4-4D42-B640-390DE0FE60DA}"/>
    <cellStyle name="40% - Accent4 9 3 2 6" xfId="32998" xr:uid="{E6EC3487-0A59-4911-9259-92A4F9C71BCE}"/>
    <cellStyle name="40% - Accent4 9 3 2 7" xfId="43729" xr:uid="{B179E8B8-615E-43C2-A4E7-1FBA426643DF}"/>
    <cellStyle name="40% - Accent4 9 3 3" xfId="10236" xr:uid="{1F0AFDFC-F733-4B34-B2B1-D2A26875F894}"/>
    <cellStyle name="40% - Accent4 9 3 3 2" xfId="21378" xr:uid="{72936706-EF0E-42F9-BEE5-8D25908B91D8}"/>
    <cellStyle name="40% - Accent4 9 3 3 3" xfId="36697" xr:uid="{001E7A13-ECC3-43C7-9F80-2D11816D2B25}"/>
    <cellStyle name="40% - Accent4 9 3 4" xfId="14550" xr:uid="{DAFDC057-2F07-462A-AD32-37A2A31BC299}"/>
    <cellStyle name="40% - Accent4 9 3 5" xfId="25399" xr:uid="{42453CE3-7FC4-4B9B-86EB-F48B9A6D1775}"/>
    <cellStyle name="40% - Accent4 9 3 6" xfId="31549" xr:uid="{05148F72-389D-4562-B164-4F210B8FC85C}"/>
    <cellStyle name="40% - Accent4 9 3 7" xfId="40673" xr:uid="{9AC7BC25-C7CC-4F32-AC15-D0BAC8ECDA46}"/>
    <cellStyle name="40% - Accent4 9 4" xfId="3911" xr:uid="{2819B08E-765C-4011-99A7-0FE1AD68FF09}"/>
    <cellStyle name="40% - Accent4 9 4 2" xfId="7150" xr:uid="{93EF11F3-0320-423E-91B2-16CD1420DC65}"/>
    <cellStyle name="40% - Accent4 9 4 2 2" xfId="18588" xr:uid="{D48153D0-012F-4EA3-A805-ADC53A69F44E}"/>
    <cellStyle name="40% - Accent4 9 4 2 3" xfId="29437" xr:uid="{A2FA3E4D-CFE3-48F7-B73B-A9ECC0B952BA}"/>
    <cellStyle name="40% - Accent4 9 4 2 4" xfId="37744" xr:uid="{BD4E5B45-1905-4A04-AD86-2A2926CF5F41}"/>
    <cellStyle name="40% - Accent4 9 4 2 5" xfId="44711" xr:uid="{83D837B8-E993-469B-9E61-C36FC9C05EB2}"/>
    <cellStyle name="40% - Accent4 9 4 3" xfId="10237" xr:uid="{B63447DB-1FD6-4BB3-BF6E-2EDFB95AC3E1}"/>
    <cellStyle name="40% - Accent4 9 4 3 2" xfId="21379" xr:uid="{C10F0E98-A101-4E44-BBA7-A185FB3A5E12}"/>
    <cellStyle name="40% - Accent4 9 4 3 3" xfId="33900" xr:uid="{419D6261-335E-430E-9BF2-35CA4C2D32E7}"/>
    <cellStyle name="40% - Accent4 9 4 4" xfId="15532" xr:uid="{0D13A211-B2C3-459A-A135-FB872531AFD8}"/>
    <cellStyle name="40% - Accent4 9 4 5" xfId="26381" xr:uid="{FEEDB00F-C0E2-4446-9AB1-0A39AA772DAD}"/>
    <cellStyle name="40% - Accent4 9 4 6" xfId="32999" xr:uid="{695B9C67-82AC-4F29-9466-6AD812AC8747}"/>
    <cellStyle name="40% - Accent4 9 4 7" xfId="41655" xr:uid="{93E99AC0-35EF-4965-B9F8-93CE45AB5328}"/>
    <cellStyle name="40% - Accent4 9 5" xfId="4459" xr:uid="{C168D259-9113-4C9A-8DBB-112A7FE04415}"/>
    <cellStyle name="40% - Accent4 9 5 2" xfId="7515" xr:uid="{BA922418-06A9-4C5A-8E1E-42B8F2778A7B}"/>
    <cellStyle name="40% - Accent4 9 5 2 2" xfId="18953" xr:uid="{9C28276D-9A04-48A7-9BE3-AC1C847DCC9C}"/>
    <cellStyle name="40% - Accent4 9 5 2 3" xfId="29802" xr:uid="{C4456CDA-EEC2-4D36-B758-100D68F06A29}"/>
    <cellStyle name="40% - Accent4 9 5 2 4" xfId="35762" xr:uid="{045C4B6E-C68C-41EC-92AB-8B618160F0C2}"/>
    <cellStyle name="40% - Accent4 9 5 2 5" xfId="45076" xr:uid="{DBC908D2-19BB-4CCB-838B-3915071BFF03}"/>
    <cellStyle name="40% - Accent4 9 5 3" xfId="15897" xr:uid="{982514C5-518E-4FCC-BE6E-7888B0E35D7E}"/>
    <cellStyle name="40% - Accent4 9 5 4" xfId="26746" xr:uid="{9D7B1D1F-CF4A-4D5B-BA00-9A5090A35933}"/>
    <cellStyle name="40% - Accent4 9 5 5" xfId="32995" xr:uid="{28A32B0E-6AA1-428F-8575-D4B985ACD8AE}"/>
    <cellStyle name="40% - Accent4 9 5 6" xfId="42020" xr:uid="{7CA08727-179B-48B6-85AE-9F5585DE5A5F}"/>
    <cellStyle name="40% - Accent4 9 6" xfId="4821" xr:uid="{E99839CC-8994-4517-B186-2B3B974C1C5C}"/>
    <cellStyle name="40% - Accent4 9 6 2" xfId="7877" xr:uid="{4B165751-AE26-41E2-A5C1-D3F7E3755ECF}"/>
    <cellStyle name="40% - Accent4 9 6 2 2" xfId="19315" xr:uid="{9CC2C277-A36A-4DC2-9E0D-290B89DE2176}"/>
    <cellStyle name="40% - Accent4 9 6 2 3" xfId="30164" xr:uid="{FFEB8AD6-2357-426D-A767-D636DE97C2E6}"/>
    <cellStyle name="40% - Accent4 9 6 2 4" xfId="45438" xr:uid="{1B582FBC-E210-4E93-AB57-8D16409949D6}"/>
    <cellStyle name="40% - Accent4 9 6 3" xfId="16259" xr:uid="{BCB40239-044F-4B2B-8F7A-4133270CE213}"/>
    <cellStyle name="40% - Accent4 9 6 4" xfId="27108" xr:uid="{02FCBE8E-D092-4FF7-B759-5C49E0144140}"/>
    <cellStyle name="40% - Accent4 9 6 5" xfId="42382" xr:uid="{6FA20D1A-DAB8-4840-A39A-3EA566A34B85}"/>
    <cellStyle name="40% - Accent4 9 7" xfId="5188" xr:uid="{8476E21B-3D25-4792-A5BA-11301CB5E3BF}"/>
    <cellStyle name="40% - Accent4 9 7 2" xfId="16626" xr:uid="{E83C26C9-D4F8-4478-98CB-1AF5F6C8FECD}"/>
    <cellStyle name="40% - Accent4 9 7 3" xfId="27475" xr:uid="{1167E8E3-8CDF-4305-855F-1DC4F746D109}"/>
    <cellStyle name="40% - Accent4 9 7 4" xfId="42749" xr:uid="{DF11847A-6A8F-4924-A7E9-0C192BEB3C6F}"/>
    <cellStyle name="40% - Accent4 9 8" xfId="13570" xr:uid="{BE1875B6-C1A8-407C-9F89-EC13EFF90297}"/>
    <cellStyle name="40% - Accent4 9 9" xfId="24419" xr:uid="{EB7C3815-6AF0-4F44-B5DD-9F81EFE65FF2}"/>
    <cellStyle name="40% - Accent5" xfId="33" builtinId="47" customBuiltin="1"/>
    <cellStyle name="40% - Accent5 10" xfId="384" xr:uid="{6CD46162-C022-41C1-AB21-20C983CBD615}"/>
    <cellStyle name="40% - Accent5 10 10" xfId="30604" xr:uid="{CBD30421-DFDF-4ED2-A1CA-29247C750FE8}"/>
    <cellStyle name="40% - Accent5 10 11" xfId="39694" xr:uid="{8B02F9F4-293A-44CC-9577-263285C9DDF8}"/>
    <cellStyle name="40% - Accent5 10 2" xfId="2443" xr:uid="{900C352C-D076-4F5A-9920-C3496FB90C8C}"/>
    <cellStyle name="40% - Accent5 10 2 2" xfId="3424" xr:uid="{57E0F603-4574-4769-BFF3-92D08633F205}"/>
    <cellStyle name="40% - Accent5 10 2 2 2" xfId="6662" xr:uid="{D2F927B2-A3D9-4268-BD18-15230E296823}"/>
    <cellStyle name="40% - Accent5 10 2 2 2 2" xfId="10238" xr:uid="{5EF61F2A-BBD5-404F-A0B0-4BE977669452}"/>
    <cellStyle name="40% - Accent5 10 2 2 2 2 2" xfId="21380" xr:uid="{0C88BBAD-32F7-488B-A920-44CEFBB17202}"/>
    <cellStyle name="40% - Accent5 10 2 2 2 2 3" xfId="38679" xr:uid="{1D5CFC9B-940A-492E-B3F4-E2E4D4AC79EC}"/>
    <cellStyle name="40% - Accent5 10 2 2 2 3" xfId="18100" xr:uid="{BB32EA3B-C3FC-40C7-A5D6-DCCAA6F3F15A}"/>
    <cellStyle name="40% - Accent5 10 2 2 2 4" xfId="28949" xr:uid="{0B7FAB44-EDE8-4A1D-8C54-F66B483C38E3}"/>
    <cellStyle name="40% - Accent5 10 2 2 2 5" xfId="34712" xr:uid="{51B03409-1C02-4090-8F2B-88E4D4A59D8D}"/>
    <cellStyle name="40% - Accent5 10 2 2 2 6" xfId="44223" xr:uid="{29EB3B5A-8AB0-49B6-AF8B-BF2F91977611}"/>
    <cellStyle name="40% - Accent5 10 2 2 3" xfId="10239" xr:uid="{BCFF4607-F5DF-4CC8-B34F-4DC45A50BF89}"/>
    <cellStyle name="40% - Accent5 10 2 2 3 2" xfId="21381" xr:uid="{85053E0F-352F-474D-AACB-3D30EC799713}"/>
    <cellStyle name="40% - Accent5 10 2 2 3 3" xfId="36698" xr:uid="{7A4D6B15-39F8-44E7-A03E-DA1805C1AE48}"/>
    <cellStyle name="40% - Accent5 10 2 2 4" xfId="15044" xr:uid="{5E21B9E1-3C30-413E-ABB1-6B509D03F776}"/>
    <cellStyle name="40% - Accent5 10 2 2 5" xfId="25893" xr:uid="{9A3D76B9-4135-4038-92CA-C8AE3764C206}"/>
    <cellStyle name="40% - Accent5 10 2 2 6" xfId="32043" xr:uid="{74CB12BF-1622-4D7A-B7CC-61081A0E98BC}"/>
    <cellStyle name="40% - Accent5 10 2 2 7" xfId="41167" xr:uid="{CA5DF54D-6670-487D-94A5-58946C16D4AE}"/>
    <cellStyle name="40% - Accent5 10 2 3" xfId="5682" xr:uid="{E0759A92-B10B-48AC-91BC-A6A09AF92743}"/>
    <cellStyle name="40% - Accent5 10 2 3 2" xfId="10240" xr:uid="{B48038CE-2CFE-4266-974F-B6843337DE55}"/>
    <cellStyle name="40% - Accent5 10 2 3 2 2" xfId="21382" xr:uid="{833761BB-3ACB-4419-A785-0000E5952620}"/>
    <cellStyle name="40% - Accent5 10 2 3 2 3" xfId="38033" xr:uid="{53E3FE88-4F22-4376-A6E0-3930EB2B0ED0}"/>
    <cellStyle name="40% - Accent5 10 2 3 3" xfId="17120" xr:uid="{9F9768B1-A9D7-4B0D-B147-B76711B57145}"/>
    <cellStyle name="40% - Accent5 10 2 3 4" xfId="27969" xr:uid="{E58FC270-6B0A-47B3-A3A3-3EC71F954E89}"/>
    <cellStyle name="40% - Accent5 10 2 3 5" xfId="34078" xr:uid="{BA895860-6523-4CDF-BA6C-183842674CA0}"/>
    <cellStyle name="40% - Accent5 10 2 3 6" xfId="43243" xr:uid="{04B139E5-851F-4835-A89A-C25D0B71E513}"/>
    <cellStyle name="40% - Accent5 10 2 4" xfId="10241" xr:uid="{FD73EE1F-8A89-40B3-8708-68D610F56455}"/>
    <cellStyle name="40% - Accent5 10 2 4 2" xfId="21383" xr:uid="{EE3ED9EF-8745-4F1A-B110-A6D471686AF6}"/>
    <cellStyle name="40% - Accent5 10 2 4 3" xfId="36050" xr:uid="{45B33AD5-7742-4A1E-A15B-E5C973C66A78}"/>
    <cellStyle name="40% - Accent5 10 2 5" xfId="14064" xr:uid="{10D9AE5F-FF1A-4024-B6DB-82935B4169A8}"/>
    <cellStyle name="40% - Accent5 10 2 6" xfId="24913" xr:uid="{94ADFFEF-9B3E-4EDB-8F8D-77F0EC84D00D}"/>
    <cellStyle name="40% - Accent5 10 2 7" xfId="31063" xr:uid="{C1318FB6-E6D7-4304-A18F-2D022D5EF2A2}"/>
    <cellStyle name="40% - Accent5 10 2 8" xfId="40187" xr:uid="{0376C9F0-BF10-48EC-B854-2A32DD445A41}"/>
    <cellStyle name="40% - Accent5 10 3" xfId="2931" xr:uid="{9CA62C74-A54B-4CA7-B57E-A201D5257806}"/>
    <cellStyle name="40% - Accent5 10 3 2" xfId="6169" xr:uid="{5B77A594-1E50-489A-907E-4264F49FB230}"/>
    <cellStyle name="40% - Accent5 10 3 2 2" xfId="10242" xr:uid="{C49D4819-6FAC-488D-8997-8F8F9FB4FAE3}"/>
    <cellStyle name="40% - Accent5 10 3 2 2 2" xfId="21384" xr:uid="{D0A21103-A1A6-45C0-806D-45997C9CAF6A}"/>
    <cellStyle name="40% - Accent5 10 3 2 2 3" xfId="38680" xr:uid="{630E0ABC-1F1C-4471-8AB4-3FDC8E0AAB27}"/>
    <cellStyle name="40% - Accent5 10 3 2 3" xfId="17607" xr:uid="{EFDEFCCC-909B-4DA2-BBBA-BAA702604395}"/>
    <cellStyle name="40% - Accent5 10 3 2 4" xfId="28456" xr:uid="{79C0FCC7-89D6-4CB8-8CE9-DC6004588177}"/>
    <cellStyle name="40% - Accent5 10 3 2 5" xfId="34713" xr:uid="{5E545D54-3477-4052-BE8B-66F288A18CFC}"/>
    <cellStyle name="40% - Accent5 10 3 2 6" xfId="43730" xr:uid="{2764B526-2504-492D-A718-A0D8D7634438}"/>
    <cellStyle name="40% - Accent5 10 3 3" xfId="10243" xr:uid="{A3B1A7F4-B1C4-40CF-B154-5125AE736884}"/>
    <cellStyle name="40% - Accent5 10 3 3 2" xfId="21385" xr:uid="{3A9BA73F-BC9A-40E2-91B0-93F1CAA995E6}"/>
    <cellStyle name="40% - Accent5 10 3 3 3" xfId="36699" xr:uid="{EE895271-4CEE-497F-AE7C-B98E7BDD367C}"/>
    <cellStyle name="40% - Accent5 10 3 4" xfId="14551" xr:uid="{D941793F-82AC-4213-A229-78F0AC3EE5DC}"/>
    <cellStyle name="40% - Accent5 10 3 5" xfId="25400" xr:uid="{3D47FAC0-E101-4773-B6DA-9465BDA8735A}"/>
    <cellStyle name="40% - Accent5 10 3 6" xfId="31550" xr:uid="{2C5907F2-7F44-4E1D-9F83-BC0A21DA6EC0}"/>
    <cellStyle name="40% - Accent5 10 3 7" xfId="40674" xr:uid="{52F699A8-DA29-479C-94ED-FB9A0F8A3C5E}"/>
    <cellStyle name="40% - Accent5 10 4" xfId="3912" xr:uid="{621E50D3-68DD-463E-A195-9663BD09FC45}"/>
    <cellStyle name="40% - Accent5 10 4 2" xfId="7151" xr:uid="{9D917D67-91A1-451F-B610-836C0041E851}"/>
    <cellStyle name="40% - Accent5 10 4 2 2" xfId="18589" xr:uid="{481A95F5-6EDC-45F9-BBA6-82B5BCF08382}"/>
    <cellStyle name="40% - Accent5 10 4 2 3" xfId="29438" xr:uid="{D7FBBD0D-6484-42EC-BE7B-33D6B078C7B0}"/>
    <cellStyle name="40% - Accent5 10 4 2 4" xfId="37745" xr:uid="{28E541B8-6BD1-4E46-B9F7-C112AEC640C8}"/>
    <cellStyle name="40% - Accent5 10 4 2 5" xfId="44712" xr:uid="{B6B837A7-6C88-4327-9A5C-CCE0C80626AD}"/>
    <cellStyle name="40% - Accent5 10 4 3" xfId="15533" xr:uid="{9DFFEF06-B6F4-4463-8991-DB999C6E0980}"/>
    <cellStyle name="40% - Accent5 10 4 4" xfId="26382" xr:uid="{F7558A2A-AB41-4C7B-96B7-72FA85EAB6A9}"/>
    <cellStyle name="40% - Accent5 10 4 5" xfId="33000" xr:uid="{776B6F81-887E-4734-96A6-6480C1088AB5}"/>
    <cellStyle name="40% - Accent5 10 4 6" xfId="41656" xr:uid="{F98953EE-D066-4017-8AA8-62539D92DFBC}"/>
    <cellStyle name="40% - Accent5 10 5" xfId="4460" xr:uid="{14406338-56FD-42D7-94FF-B066EB05FFA6}"/>
    <cellStyle name="40% - Accent5 10 5 2" xfId="7516" xr:uid="{CE07E475-D551-41AA-A659-54A9F91FB6B1}"/>
    <cellStyle name="40% - Accent5 10 5 2 2" xfId="18954" xr:uid="{F3AAE545-B0EC-45D4-9542-267B5C9F3ED1}"/>
    <cellStyle name="40% - Accent5 10 5 2 3" xfId="29803" xr:uid="{D82811E0-C10B-4E1E-9471-F15DDB5888CE}"/>
    <cellStyle name="40% - Accent5 10 5 2 4" xfId="45077" xr:uid="{F01656CD-8FF5-414F-9D2C-2A9B7E14B589}"/>
    <cellStyle name="40% - Accent5 10 5 3" xfId="15898" xr:uid="{C1C5BCC4-E871-49EB-8DE7-C6EA71521DF9}"/>
    <cellStyle name="40% - Accent5 10 5 4" xfId="26747" xr:uid="{224B2E9B-D8F9-4B90-98DA-5D1574023A05}"/>
    <cellStyle name="40% - Accent5 10 5 5" xfId="35763" xr:uid="{038A7617-0C56-4128-98FA-A9D5363BF42D}"/>
    <cellStyle name="40% - Accent5 10 5 6" xfId="42021" xr:uid="{964A7EB9-E8E9-4788-8599-DB9B37DE76A9}"/>
    <cellStyle name="40% - Accent5 10 6" xfId="4822" xr:uid="{CAE16858-27D2-4764-88ED-224CC60308D9}"/>
    <cellStyle name="40% - Accent5 10 6 2" xfId="7878" xr:uid="{C8A6F604-2AE5-4772-BB91-24A50F730DAF}"/>
    <cellStyle name="40% - Accent5 10 6 2 2" xfId="19316" xr:uid="{FFF601EA-46A8-45FC-94C0-9C490D812601}"/>
    <cellStyle name="40% - Accent5 10 6 2 3" xfId="30165" xr:uid="{601CC857-13EC-43C9-A196-0B17B0B1B429}"/>
    <cellStyle name="40% - Accent5 10 6 2 4" xfId="45439" xr:uid="{80B1D528-9111-4462-88B5-A75FB3042CC0}"/>
    <cellStyle name="40% - Accent5 10 6 3" xfId="16260" xr:uid="{490CF0C6-DCAC-45DB-A8E4-9AE6E8694A52}"/>
    <cellStyle name="40% - Accent5 10 6 4" xfId="27109" xr:uid="{2CDC7EDA-4032-498F-9D48-AABE891D1A9E}"/>
    <cellStyle name="40% - Accent5 10 6 5" xfId="42383" xr:uid="{C897C239-A906-42A7-B0FC-D9D2E73D7B28}"/>
    <cellStyle name="40% - Accent5 10 7" xfId="5189" xr:uid="{3FA42FF6-EBD6-4851-A5AE-5866E235FFF5}"/>
    <cellStyle name="40% - Accent5 10 7 2" xfId="16627" xr:uid="{0B69ACAA-CA90-4463-A9DF-549AFF56F318}"/>
    <cellStyle name="40% - Accent5 10 7 3" xfId="27476" xr:uid="{D5B4468A-C3F6-4A39-9E6F-AB803C34445F}"/>
    <cellStyle name="40% - Accent5 10 7 4" xfId="42750" xr:uid="{0FF88DBC-4DDB-4D86-A8A9-B7FF6A76AB9A}"/>
    <cellStyle name="40% - Accent5 10 8" xfId="13571" xr:uid="{C917E49E-B604-4F04-9F6D-86C0D685C6FD}"/>
    <cellStyle name="40% - Accent5 10 9" xfId="24420" xr:uid="{A328B251-1472-4C58-B75E-64783AA08CF1}"/>
    <cellStyle name="40% - Accent5 11" xfId="385" xr:uid="{47C00F14-0FDC-4F95-BF77-259CAFB37660}"/>
    <cellStyle name="40% - Accent5 11 10" xfId="30605" xr:uid="{CEF8A834-A7C1-4DEA-A9BF-75FC0DDEB85B}"/>
    <cellStyle name="40% - Accent5 11 11" xfId="39695" xr:uid="{DE9869E2-62A2-4CDD-825B-F7ABD696909E}"/>
    <cellStyle name="40% - Accent5 11 2" xfId="2444" xr:uid="{07611F98-81E8-424A-8787-DA15384CAEE4}"/>
    <cellStyle name="40% - Accent5 11 2 2" xfId="3425" xr:uid="{7E14E7DF-A78B-4022-9102-92DBBEA70AF7}"/>
    <cellStyle name="40% - Accent5 11 2 2 2" xfId="6663" xr:uid="{9A46ECBC-AF7B-4CD8-86E3-CDBA4DAFCDE8}"/>
    <cellStyle name="40% - Accent5 11 2 2 2 2" xfId="10244" xr:uid="{5B11D18E-55AC-4517-9869-BA334FFCF9CD}"/>
    <cellStyle name="40% - Accent5 11 2 2 2 2 2" xfId="21386" xr:uid="{23F1BC2E-477F-41CB-9922-8C46743FB51E}"/>
    <cellStyle name="40% - Accent5 11 2 2 2 2 3" xfId="38681" xr:uid="{F080AEF0-8110-4FF1-A9F6-6962AF687345}"/>
    <cellStyle name="40% - Accent5 11 2 2 2 3" xfId="18101" xr:uid="{056C9CAE-1B52-4D4A-A079-B281190C1C9C}"/>
    <cellStyle name="40% - Accent5 11 2 2 2 4" xfId="28950" xr:uid="{CA3D87AD-D013-4B90-A138-51B6355B6437}"/>
    <cellStyle name="40% - Accent5 11 2 2 2 5" xfId="34714" xr:uid="{B140B56B-2376-4B84-A571-C4FF37C31671}"/>
    <cellStyle name="40% - Accent5 11 2 2 2 6" xfId="44224" xr:uid="{19EF84E2-79B0-4557-B3E2-CAE0F50FF7C0}"/>
    <cellStyle name="40% - Accent5 11 2 2 3" xfId="10245" xr:uid="{786C6DF4-1E5B-44F6-8A74-5B24565D5481}"/>
    <cellStyle name="40% - Accent5 11 2 2 3 2" xfId="21387" xr:uid="{6A225B88-604B-48FB-8B48-AD27DA0B6797}"/>
    <cellStyle name="40% - Accent5 11 2 2 3 3" xfId="36700" xr:uid="{C26F4509-98B0-444E-87CC-0EBEFF4EBFAA}"/>
    <cellStyle name="40% - Accent5 11 2 2 4" xfId="15045" xr:uid="{6522340D-3FEA-40DE-82CB-1BF8BF227060}"/>
    <cellStyle name="40% - Accent5 11 2 2 5" xfId="25894" xr:uid="{1A0BE471-B8AF-4F3D-89B6-EE3E9A6C3C2E}"/>
    <cellStyle name="40% - Accent5 11 2 2 6" xfId="32044" xr:uid="{44252A8D-09EC-4BE5-B305-2736A9CB11C2}"/>
    <cellStyle name="40% - Accent5 11 2 2 7" xfId="41168" xr:uid="{889D642B-BF43-495D-AEDC-70CBD4B7B963}"/>
    <cellStyle name="40% - Accent5 11 2 3" xfId="5683" xr:uid="{572108DC-5384-49C0-949F-0FD8301A0AD8}"/>
    <cellStyle name="40% - Accent5 11 2 3 2" xfId="10246" xr:uid="{CBC765DC-4F1F-431B-B4DD-E42CA0A600F2}"/>
    <cellStyle name="40% - Accent5 11 2 3 2 2" xfId="21388" xr:uid="{37D30379-579C-4501-8AF4-74F2DFD4F26A}"/>
    <cellStyle name="40% - Accent5 11 2 3 2 3" xfId="38034" xr:uid="{FDA2F107-5666-4470-9E21-45A2FAE50D51}"/>
    <cellStyle name="40% - Accent5 11 2 3 3" xfId="17121" xr:uid="{EBD07DEF-5F4D-47E8-BB0B-8300AC296094}"/>
    <cellStyle name="40% - Accent5 11 2 3 4" xfId="27970" xr:uid="{ABC618F8-233D-4BBA-80F2-AD2C194B0E0D}"/>
    <cellStyle name="40% - Accent5 11 2 3 5" xfId="34079" xr:uid="{A82AB436-2F6B-4C68-9A72-C4ABE4241D12}"/>
    <cellStyle name="40% - Accent5 11 2 3 6" xfId="43244" xr:uid="{8134D20E-EC6B-4E2B-B5FA-45E175CB7B30}"/>
    <cellStyle name="40% - Accent5 11 2 4" xfId="10247" xr:uid="{0A977253-EEAB-457C-9F52-E2C93024C51D}"/>
    <cellStyle name="40% - Accent5 11 2 4 2" xfId="21389" xr:uid="{C2B9F60B-7313-4C54-B1D4-9BB97A9603B0}"/>
    <cellStyle name="40% - Accent5 11 2 4 3" xfId="36051" xr:uid="{0C18D8B2-1C09-4A84-8186-0C912491D93B}"/>
    <cellStyle name="40% - Accent5 11 2 5" xfId="14065" xr:uid="{6834607A-20E0-4818-A052-7BFF12D186E4}"/>
    <cellStyle name="40% - Accent5 11 2 6" xfId="24914" xr:uid="{326F19D1-C2E9-45E3-BB78-90A85208A2B7}"/>
    <cellStyle name="40% - Accent5 11 2 7" xfId="31064" xr:uid="{CAE428CF-CB98-4DA6-AB46-90DEDF6B9850}"/>
    <cellStyle name="40% - Accent5 11 2 8" xfId="40188" xr:uid="{2D0BC1EC-1C06-4723-9095-9CB1E2E88C94}"/>
    <cellStyle name="40% - Accent5 11 3" xfId="2932" xr:uid="{EB6286A7-BBF9-4E4B-A448-7C7143340499}"/>
    <cellStyle name="40% - Accent5 11 3 2" xfId="6170" xr:uid="{D139889C-3C9B-4D36-878E-DA4EC0A9ACAD}"/>
    <cellStyle name="40% - Accent5 11 3 2 2" xfId="10248" xr:uid="{B20BA192-5574-4FE3-803A-BD68C662602A}"/>
    <cellStyle name="40% - Accent5 11 3 2 2 2" xfId="21390" xr:uid="{9B2BC1A1-BDDC-472B-B38B-A249EAD09387}"/>
    <cellStyle name="40% - Accent5 11 3 2 2 3" xfId="38682" xr:uid="{60B298A7-B2D2-436E-BA1E-AAF124E70D25}"/>
    <cellStyle name="40% - Accent5 11 3 2 3" xfId="17608" xr:uid="{DAC4EF77-ED0C-4E46-8F43-24B9FB4FF948}"/>
    <cellStyle name="40% - Accent5 11 3 2 4" xfId="28457" xr:uid="{CA298BCB-80EF-422B-8A46-872245448CED}"/>
    <cellStyle name="40% - Accent5 11 3 2 5" xfId="34715" xr:uid="{CDBDAB22-DEA9-4A9C-B367-38BCEDB5BAE8}"/>
    <cellStyle name="40% - Accent5 11 3 2 6" xfId="43731" xr:uid="{FB66370B-3A30-4AD5-B682-D8AB8BE630FE}"/>
    <cellStyle name="40% - Accent5 11 3 3" xfId="10249" xr:uid="{8C517360-26F0-4C25-82AF-32498F344F33}"/>
    <cellStyle name="40% - Accent5 11 3 3 2" xfId="21391" xr:uid="{4D11097F-39F4-40B1-A2C7-1B21AE368740}"/>
    <cellStyle name="40% - Accent5 11 3 3 3" xfId="36701" xr:uid="{E1FD34B2-BF1C-4C41-8979-9119B3D5FB18}"/>
    <cellStyle name="40% - Accent5 11 3 4" xfId="14552" xr:uid="{BF4DD72B-6B5B-429B-A240-9B6EE1E7EAAF}"/>
    <cellStyle name="40% - Accent5 11 3 5" xfId="25401" xr:uid="{45958834-C8B4-416C-AA1E-AF299EF85A47}"/>
    <cellStyle name="40% - Accent5 11 3 6" xfId="31551" xr:uid="{7FE6B6A6-DE8D-4C79-86E2-A1FF0E80889B}"/>
    <cellStyle name="40% - Accent5 11 3 7" xfId="40675" xr:uid="{3813F466-C7BB-49C7-99BD-4382E28D3CFC}"/>
    <cellStyle name="40% - Accent5 11 4" xfId="3913" xr:uid="{7644B7BE-1F88-4792-8F29-67D3233EEE08}"/>
    <cellStyle name="40% - Accent5 11 4 2" xfId="7152" xr:uid="{D5372AE8-50CC-4541-A360-763AAA8108C9}"/>
    <cellStyle name="40% - Accent5 11 4 2 2" xfId="18590" xr:uid="{A046FF17-BF3C-4078-AE72-5F5E80251E45}"/>
    <cellStyle name="40% - Accent5 11 4 2 3" xfId="29439" xr:uid="{82011CCF-B612-4908-8CCF-55DF57752C46}"/>
    <cellStyle name="40% - Accent5 11 4 2 4" xfId="37746" xr:uid="{316E8E17-769F-4F79-885B-677C416B92C8}"/>
    <cellStyle name="40% - Accent5 11 4 2 5" xfId="44713" xr:uid="{6A8CC668-783C-407E-B60A-3576CB5F1DD7}"/>
    <cellStyle name="40% - Accent5 11 4 3" xfId="15534" xr:uid="{7A1E3001-0A3B-4AA7-A000-EBB52321E069}"/>
    <cellStyle name="40% - Accent5 11 4 4" xfId="26383" xr:uid="{517CCC22-B910-416D-88E7-5E529CFB04F2}"/>
    <cellStyle name="40% - Accent5 11 4 5" xfId="33001" xr:uid="{AA72C005-ABDE-401E-AF30-1BE4AEE640B0}"/>
    <cellStyle name="40% - Accent5 11 4 6" xfId="41657" xr:uid="{13827436-1171-4AA8-ABA8-1B77B281F9D2}"/>
    <cellStyle name="40% - Accent5 11 5" xfId="4461" xr:uid="{8CED67F7-B610-4EF8-9037-648DF99D70BC}"/>
    <cellStyle name="40% - Accent5 11 5 2" xfId="7517" xr:uid="{B4FC2E8D-1CC0-4342-A446-885626E28E31}"/>
    <cellStyle name="40% - Accent5 11 5 2 2" xfId="18955" xr:uid="{BE593671-3D91-40AF-8115-B03CCD670722}"/>
    <cellStyle name="40% - Accent5 11 5 2 3" xfId="29804" xr:uid="{A0D83927-DD9E-4079-A435-F5359D3C5C28}"/>
    <cellStyle name="40% - Accent5 11 5 2 4" xfId="45078" xr:uid="{A8C30282-B9A9-495A-A35A-058889F788FE}"/>
    <cellStyle name="40% - Accent5 11 5 3" xfId="15899" xr:uid="{33E491D3-A6F0-4F7F-8C0C-FC663AAFEC6E}"/>
    <cellStyle name="40% - Accent5 11 5 4" xfId="26748" xr:uid="{BF4DDF68-E96D-47CB-BBF4-E573B81995C9}"/>
    <cellStyle name="40% - Accent5 11 5 5" xfId="35764" xr:uid="{475167C9-EBD3-44BB-9A0A-4780AA686171}"/>
    <cellStyle name="40% - Accent5 11 5 6" xfId="42022" xr:uid="{6F6E58F4-667B-4C23-9932-7EC56B968D18}"/>
    <cellStyle name="40% - Accent5 11 6" xfId="4823" xr:uid="{AC69AE72-D5B1-4FB4-86CC-819C0AC924B3}"/>
    <cellStyle name="40% - Accent5 11 6 2" xfId="7879" xr:uid="{4B316F36-DE2D-4FCD-A0CB-7F43CDC2CBFE}"/>
    <cellStyle name="40% - Accent5 11 6 2 2" xfId="19317" xr:uid="{273109D8-4084-4790-8BB4-E48D01DF049B}"/>
    <cellStyle name="40% - Accent5 11 6 2 3" xfId="30166" xr:uid="{8A1C5B2A-7094-45AE-A6B4-784CEB5C31DD}"/>
    <cellStyle name="40% - Accent5 11 6 2 4" xfId="45440" xr:uid="{2CBEE31B-F208-45DF-BE8A-61B24C55E34C}"/>
    <cellStyle name="40% - Accent5 11 6 3" xfId="16261" xr:uid="{088D320E-FB10-435B-B3CF-60E077DB62F7}"/>
    <cellStyle name="40% - Accent5 11 6 4" xfId="27110" xr:uid="{331901C1-EEE5-45BA-9002-DE5DE09AB99B}"/>
    <cellStyle name="40% - Accent5 11 6 5" xfId="42384" xr:uid="{083A86B5-EF4C-4138-AC82-FD1126C31D80}"/>
    <cellStyle name="40% - Accent5 11 7" xfId="5190" xr:uid="{11D82DE0-9BED-4536-AA46-63257564D572}"/>
    <cellStyle name="40% - Accent5 11 7 2" xfId="16628" xr:uid="{BF86BE4A-6452-42C3-98EC-0A2A77CA6795}"/>
    <cellStyle name="40% - Accent5 11 7 3" xfId="27477" xr:uid="{84180114-A4F9-4798-B49C-BCB5BC9E18CF}"/>
    <cellStyle name="40% - Accent5 11 7 4" xfId="42751" xr:uid="{D5EDBF54-BE34-43AB-A85B-4310414E846D}"/>
    <cellStyle name="40% - Accent5 11 8" xfId="13572" xr:uid="{4E80720D-D9FF-4DE5-BE2C-AD0C6A3AF981}"/>
    <cellStyle name="40% - Accent5 11 9" xfId="24421" xr:uid="{7A7E2F0F-6029-4674-857F-84D2961AA22E}"/>
    <cellStyle name="40% - Accent5 12" xfId="386" xr:uid="{B766C370-B62D-4786-9961-73F93B7CC8D1}"/>
    <cellStyle name="40% - Accent5 12 10" xfId="30606" xr:uid="{1B95ED0D-99A3-446B-910E-A7246C379A79}"/>
    <cellStyle name="40% - Accent5 12 11" xfId="39696" xr:uid="{7AEC80FD-7067-4E66-BD92-63E81C57643B}"/>
    <cellStyle name="40% - Accent5 12 2" xfId="2445" xr:uid="{5AD160A5-DE14-4A29-B2EC-0BDAA15E93A6}"/>
    <cellStyle name="40% - Accent5 12 2 2" xfId="3426" xr:uid="{D48E175F-4284-4BC1-8DDA-B68519819D07}"/>
    <cellStyle name="40% - Accent5 12 2 2 2" xfId="6664" xr:uid="{B2B5CD8E-9B43-43A7-BEB7-72A524B652D1}"/>
    <cellStyle name="40% - Accent5 12 2 2 2 2" xfId="10250" xr:uid="{51947779-F1CB-4E55-B033-082F680DE533}"/>
    <cellStyle name="40% - Accent5 12 2 2 2 2 2" xfId="21392" xr:uid="{CBC8DC6D-0E11-4459-B355-1C1D8F4DD100}"/>
    <cellStyle name="40% - Accent5 12 2 2 2 2 3" xfId="38683" xr:uid="{59BD9B66-D9FD-46D6-A460-D67A43D700E0}"/>
    <cellStyle name="40% - Accent5 12 2 2 2 3" xfId="18102" xr:uid="{F65BFFF6-171F-4921-B5EC-F04B39376FEB}"/>
    <cellStyle name="40% - Accent5 12 2 2 2 4" xfId="28951" xr:uid="{410F727F-36E8-4430-A671-108EA9C77E16}"/>
    <cellStyle name="40% - Accent5 12 2 2 2 5" xfId="34716" xr:uid="{184C0EC5-71E3-4FDC-AFD6-1E2413F9B052}"/>
    <cellStyle name="40% - Accent5 12 2 2 2 6" xfId="44225" xr:uid="{4C6F391C-499C-49B3-B675-88215964174E}"/>
    <cellStyle name="40% - Accent5 12 2 2 3" xfId="10251" xr:uid="{61441853-5985-44E4-B8DD-565C452DCA2F}"/>
    <cellStyle name="40% - Accent5 12 2 2 3 2" xfId="21393" xr:uid="{ABCAC1A0-717E-4B03-B4B3-9DB40F7F4349}"/>
    <cellStyle name="40% - Accent5 12 2 2 3 3" xfId="36702" xr:uid="{63663D94-A263-4B56-BE51-B60E2F940D38}"/>
    <cellStyle name="40% - Accent5 12 2 2 4" xfId="15046" xr:uid="{0BF674D2-5D6B-4933-83CE-3452E4A5BCB8}"/>
    <cellStyle name="40% - Accent5 12 2 2 5" xfId="25895" xr:uid="{60968102-5D9A-4F9E-B506-BF9CDC39B59C}"/>
    <cellStyle name="40% - Accent5 12 2 2 6" xfId="32045" xr:uid="{5330E96B-1223-45A3-8AE7-21BC9EFA081A}"/>
    <cellStyle name="40% - Accent5 12 2 2 7" xfId="41169" xr:uid="{BBEBEFF0-D028-4E9E-AC4A-540EBD68C1BD}"/>
    <cellStyle name="40% - Accent5 12 2 3" xfId="5684" xr:uid="{6FEDAE8C-F460-4199-AB57-C16138A37BA2}"/>
    <cellStyle name="40% - Accent5 12 2 3 2" xfId="10252" xr:uid="{CE60DE85-DE08-4213-A28D-B3D6971DE6E5}"/>
    <cellStyle name="40% - Accent5 12 2 3 2 2" xfId="21394" xr:uid="{A9FFFA67-5C1C-4BFC-A6A8-E4BDE880606C}"/>
    <cellStyle name="40% - Accent5 12 2 3 2 3" xfId="38035" xr:uid="{13256DB6-CE77-4638-AEF8-4949E8CAB724}"/>
    <cellStyle name="40% - Accent5 12 2 3 3" xfId="17122" xr:uid="{7D93F050-8193-4D7D-B83D-66D1A052F5A0}"/>
    <cellStyle name="40% - Accent5 12 2 3 4" xfId="27971" xr:uid="{43679C4E-98CD-46B4-BFFF-4ABC02C4A116}"/>
    <cellStyle name="40% - Accent5 12 2 3 5" xfId="34080" xr:uid="{974BD274-2300-4584-96BB-15CCFC8A34CA}"/>
    <cellStyle name="40% - Accent5 12 2 3 6" xfId="43245" xr:uid="{1DB33E0D-9551-49EB-B28F-4C781993D442}"/>
    <cellStyle name="40% - Accent5 12 2 4" xfId="10253" xr:uid="{6E4FB0E9-5AA4-4AF1-93D2-BEAD1A5F86AC}"/>
    <cellStyle name="40% - Accent5 12 2 4 2" xfId="21395" xr:uid="{87D90968-87D7-4148-AABF-E72C05AA545B}"/>
    <cellStyle name="40% - Accent5 12 2 4 3" xfId="36052" xr:uid="{9A8BCA4D-C5F2-43D2-BEDF-F896FE043ACC}"/>
    <cellStyle name="40% - Accent5 12 2 5" xfId="14066" xr:uid="{B8E5B1B7-A343-4FC6-BFD3-352BD0814702}"/>
    <cellStyle name="40% - Accent5 12 2 6" xfId="24915" xr:uid="{35317856-6F31-40AE-8D10-3FB20C10E47D}"/>
    <cellStyle name="40% - Accent5 12 2 7" xfId="31065" xr:uid="{F8041A15-58A5-441C-B46A-FFBC461833B1}"/>
    <cellStyle name="40% - Accent5 12 2 8" xfId="40189" xr:uid="{AFA2F333-D4AE-4C24-BFF5-A5063254DE1B}"/>
    <cellStyle name="40% - Accent5 12 3" xfId="2933" xr:uid="{DFB97C88-B185-43DA-9320-26C6895E8B51}"/>
    <cellStyle name="40% - Accent5 12 3 2" xfId="6171" xr:uid="{38C3C473-1211-44BD-8A84-C6A50D41448A}"/>
    <cellStyle name="40% - Accent5 12 3 2 2" xfId="10254" xr:uid="{A55B4C68-2F1F-4BBA-88C6-E1A8F27E2FB3}"/>
    <cellStyle name="40% - Accent5 12 3 2 2 2" xfId="21396" xr:uid="{C39EC568-0272-487F-AF86-3F4C08EFBB3B}"/>
    <cellStyle name="40% - Accent5 12 3 2 2 3" xfId="38684" xr:uid="{7F7550D1-687F-4B2C-A694-608F96E5E284}"/>
    <cellStyle name="40% - Accent5 12 3 2 3" xfId="17609" xr:uid="{5DE2A5CF-D87C-4971-923A-86CFF18E13D9}"/>
    <cellStyle name="40% - Accent5 12 3 2 4" xfId="28458" xr:uid="{1A951C8B-4FA9-42E1-940F-5B9712527231}"/>
    <cellStyle name="40% - Accent5 12 3 2 5" xfId="34717" xr:uid="{6991B68B-0597-4B57-A606-55BD6F296917}"/>
    <cellStyle name="40% - Accent5 12 3 2 6" xfId="43732" xr:uid="{B3686506-8D6D-4C0D-A599-88DC86B4D0BA}"/>
    <cellStyle name="40% - Accent5 12 3 3" xfId="10255" xr:uid="{7BE94736-5A11-4EA5-876F-2A586DE62E7F}"/>
    <cellStyle name="40% - Accent5 12 3 3 2" xfId="21397" xr:uid="{235D98C4-D2EF-4FB2-AD04-4EFF209FFBED}"/>
    <cellStyle name="40% - Accent5 12 3 3 3" xfId="36703" xr:uid="{B7C2D3B7-AA0D-49E3-A36A-DC670C28C410}"/>
    <cellStyle name="40% - Accent5 12 3 4" xfId="14553" xr:uid="{DBDBB1A8-4FD4-47D3-8CB0-59A859A8C946}"/>
    <cellStyle name="40% - Accent5 12 3 5" xfId="25402" xr:uid="{830629FF-AEFA-47BF-84E4-14F163C2C222}"/>
    <cellStyle name="40% - Accent5 12 3 6" xfId="31552" xr:uid="{D6494D1E-F315-4DF2-9020-13D06F82D9B0}"/>
    <cellStyle name="40% - Accent5 12 3 7" xfId="40676" xr:uid="{6B053267-AA04-43B2-8759-F3B0DCF97865}"/>
    <cellStyle name="40% - Accent5 12 4" xfId="3914" xr:uid="{A41F691E-B1B4-448B-9B18-B09DA4EAAF9F}"/>
    <cellStyle name="40% - Accent5 12 4 2" xfId="7153" xr:uid="{44B14BA0-42C5-452A-A416-FDD5DE8A711C}"/>
    <cellStyle name="40% - Accent5 12 4 2 2" xfId="18591" xr:uid="{A08C0EFD-831A-4833-9EA0-F3AEE7F3EEC7}"/>
    <cellStyle name="40% - Accent5 12 4 2 3" xfId="29440" xr:uid="{7DF386A6-3FD3-4DB7-B9D9-FC67AE442C70}"/>
    <cellStyle name="40% - Accent5 12 4 2 4" xfId="37747" xr:uid="{F17D4A05-E203-4C1C-BD82-D1FCE8BBB2D7}"/>
    <cellStyle name="40% - Accent5 12 4 2 5" xfId="44714" xr:uid="{ABBAEB39-B8EC-426F-A5A0-A3B728FEDC77}"/>
    <cellStyle name="40% - Accent5 12 4 3" xfId="15535" xr:uid="{C54BA8C2-C14D-4269-9310-1ACDC3C4A967}"/>
    <cellStyle name="40% - Accent5 12 4 4" xfId="26384" xr:uid="{50573ACD-53DD-40F9-84BD-F0FC4DD26A2F}"/>
    <cellStyle name="40% - Accent5 12 4 5" xfId="33002" xr:uid="{335F83C5-8A98-4082-BEEC-C4414ECDAAA9}"/>
    <cellStyle name="40% - Accent5 12 4 6" xfId="41658" xr:uid="{D0C48871-2253-49EF-9917-E4638CC2279D}"/>
    <cellStyle name="40% - Accent5 12 5" xfId="4462" xr:uid="{034D2278-C2F6-456E-B7A3-E6FA7670A6B1}"/>
    <cellStyle name="40% - Accent5 12 5 2" xfId="7518" xr:uid="{095DFC63-9A32-4985-95FA-B415A025EB18}"/>
    <cellStyle name="40% - Accent5 12 5 2 2" xfId="18956" xr:uid="{6D995F63-2733-4FA9-8D62-D0FE612FBB19}"/>
    <cellStyle name="40% - Accent5 12 5 2 3" xfId="29805" xr:uid="{AAC32462-03A5-4E26-B9CC-AD92E1C6B71E}"/>
    <cellStyle name="40% - Accent5 12 5 2 4" xfId="45079" xr:uid="{17EAE81C-257B-48C5-8FAD-80BD6E7D5700}"/>
    <cellStyle name="40% - Accent5 12 5 3" xfId="15900" xr:uid="{1BC52238-D8FA-4EC5-8694-454F4E2F95D2}"/>
    <cellStyle name="40% - Accent5 12 5 4" xfId="26749" xr:uid="{B1F050DC-7A62-4E1B-877C-1A728BADCE51}"/>
    <cellStyle name="40% - Accent5 12 5 5" xfId="35765" xr:uid="{3ECF4432-3F3B-40C5-9E24-136D9DC6ECE4}"/>
    <cellStyle name="40% - Accent5 12 5 6" xfId="42023" xr:uid="{80381A76-6EA5-44E5-BA0C-39EF565F7069}"/>
    <cellStyle name="40% - Accent5 12 6" xfId="4824" xr:uid="{418E5A7E-0AA3-49EA-AA57-1566FE110D05}"/>
    <cellStyle name="40% - Accent5 12 6 2" xfId="7880" xr:uid="{AD7EDA75-7AE4-4D48-87FA-495D75F32289}"/>
    <cellStyle name="40% - Accent5 12 6 2 2" xfId="19318" xr:uid="{CCC74B09-D80F-44B7-B045-AA8F81835E55}"/>
    <cellStyle name="40% - Accent5 12 6 2 3" xfId="30167" xr:uid="{437838FA-D4F6-414A-9AEF-AEEA2B6F91D8}"/>
    <cellStyle name="40% - Accent5 12 6 2 4" xfId="45441" xr:uid="{4D5732D4-469A-4C61-AA29-39B3C91BACB2}"/>
    <cellStyle name="40% - Accent5 12 6 3" xfId="16262" xr:uid="{E09AEFAB-0C9F-4FDD-BB8B-BF61B415A7E9}"/>
    <cellStyle name="40% - Accent5 12 6 4" xfId="27111" xr:uid="{555FE6C3-B690-4726-80A7-70C417ACE61A}"/>
    <cellStyle name="40% - Accent5 12 6 5" xfId="42385" xr:uid="{67B950D6-451B-4B5F-B917-B5E42EC3A3CA}"/>
    <cellStyle name="40% - Accent5 12 7" xfId="5191" xr:uid="{693663F4-21B3-46A1-B099-B892B7E54256}"/>
    <cellStyle name="40% - Accent5 12 7 2" xfId="16629" xr:uid="{4C839EE9-429F-422C-BA7B-DFF15B0C029A}"/>
    <cellStyle name="40% - Accent5 12 7 3" xfId="27478" xr:uid="{EB5DFF80-3B47-4103-8399-2DE1F5A45702}"/>
    <cellStyle name="40% - Accent5 12 7 4" xfId="42752" xr:uid="{EFBD8AEF-9F83-4185-8816-DBC43EA63419}"/>
    <cellStyle name="40% - Accent5 12 8" xfId="13573" xr:uid="{383A387F-3E48-4EF2-B36F-7B2D7124F118}"/>
    <cellStyle name="40% - Accent5 12 9" xfId="24422" xr:uid="{7E9C4CEC-6200-4DB5-A49C-7F6385E07121}"/>
    <cellStyle name="40% - Accent5 13" xfId="387" xr:uid="{25E83B66-FE36-4FBB-93C4-889B0A6DEDE1}"/>
    <cellStyle name="40% - Accent5 13 10" xfId="30607" xr:uid="{A4D8DE3F-4C0D-4839-8C58-F6AB53462DDF}"/>
    <cellStyle name="40% - Accent5 13 11" xfId="39697" xr:uid="{1FC61117-B135-4C71-8019-9515E87C8432}"/>
    <cellStyle name="40% - Accent5 13 2" xfId="2446" xr:uid="{769D3F5F-808D-4AA8-B059-0E5D7BF14451}"/>
    <cellStyle name="40% - Accent5 13 2 2" xfId="3427" xr:uid="{86A8636A-8436-4445-98F5-827F6332E8CE}"/>
    <cellStyle name="40% - Accent5 13 2 2 2" xfId="6665" xr:uid="{CB486642-157E-410B-8B06-D9E05C4A65B6}"/>
    <cellStyle name="40% - Accent5 13 2 2 2 2" xfId="10256" xr:uid="{19C6CE01-BA4F-4934-BE0C-3FFCBBE8D03B}"/>
    <cellStyle name="40% - Accent5 13 2 2 2 2 2" xfId="21398" xr:uid="{9E08307D-E54B-4479-A81E-F9977D47C733}"/>
    <cellStyle name="40% - Accent5 13 2 2 2 2 3" xfId="38685" xr:uid="{541BBF3B-53A7-4D32-AC04-64EF8C353F86}"/>
    <cellStyle name="40% - Accent5 13 2 2 2 3" xfId="18103" xr:uid="{1A68F8BD-8EAC-4E0A-8C87-1868284C544F}"/>
    <cellStyle name="40% - Accent5 13 2 2 2 4" xfId="28952" xr:uid="{529ED795-E2AA-4ABC-BD99-1A68A5B936BC}"/>
    <cellStyle name="40% - Accent5 13 2 2 2 5" xfId="34718" xr:uid="{EC441A72-446F-42E4-AB02-3DD4E5CBB635}"/>
    <cellStyle name="40% - Accent5 13 2 2 2 6" xfId="44226" xr:uid="{E6B9C544-3C0F-4916-8A77-8478E3659A49}"/>
    <cellStyle name="40% - Accent5 13 2 2 3" xfId="10257" xr:uid="{5D742C13-ABAD-46FC-B27B-E7C572480F11}"/>
    <cellStyle name="40% - Accent5 13 2 2 3 2" xfId="21399" xr:uid="{94F5230F-C39B-4069-A90F-6F1C997B9F95}"/>
    <cellStyle name="40% - Accent5 13 2 2 3 3" xfId="36704" xr:uid="{0BCBBCD1-71AA-436D-AE29-E5DA5241F3E7}"/>
    <cellStyle name="40% - Accent5 13 2 2 4" xfId="15047" xr:uid="{ADBE087C-71CA-4B33-84B3-1B5C6EB4765C}"/>
    <cellStyle name="40% - Accent5 13 2 2 5" xfId="25896" xr:uid="{7582FA63-1E23-4456-BD49-0878254BDF76}"/>
    <cellStyle name="40% - Accent5 13 2 2 6" xfId="32046" xr:uid="{7813125F-F842-4C97-AD46-BEB0C8C2C7AD}"/>
    <cellStyle name="40% - Accent5 13 2 2 7" xfId="41170" xr:uid="{F0E7D6D3-E295-4A6F-9950-238966FB7EA0}"/>
    <cellStyle name="40% - Accent5 13 2 3" xfId="5685" xr:uid="{912FE99B-7C43-434F-9F5F-00DCBD584C00}"/>
    <cellStyle name="40% - Accent5 13 2 3 2" xfId="10258" xr:uid="{59701471-374E-420E-AB2D-2D3962D6B8FE}"/>
    <cellStyle name="40% - Accent5 13 2 3 2 2" xfId="21400" xr:uid="{59FBA3D0-00A6-4CC2-8CF1-E4D7C3AA8878}"/>
    <cellStyle name="40% - Accent5 13 2 3 2 3" xfId="38036" xr:uid="{4F89CABA-4516-4AA0-B31D-6336A5E62B9B}"/>
    <cellStyle name="40% - Accent5 13 2 3 3" xfId="17123" xr:uid="{1CE3660E-944C-4395-9CF2-0D53E0AFCF76}"/>
    <cellStyle name="40% - Accent5 13 2 3 4" xfId="27972" xr:uid="{BDC5587A-BAAD-42DE-8093-086AEB84998D}"/>
    <cellStyle name="40% - Accent5 13 2 3 5" xfId="34081" xr:uid="{D46C5F84-8946-4B81-98E9-2FA23C36866D}"/>
    <cellStyle name="40% - Accent5 13 2 3 6" xfId="43246" xr:uid="{5204A7FF-06D6-4AC0-AD0C-778FBFE45B6E}"/>
    <cellStyle name="40% - Accent5 13 2 4" xfId="10259" xr:uid="{60A9667B-A71E-4621-A951-63E57F46DE98}"/>
    <cellStyle name="40% - Accent5 13 2 4 2" xfId="21401" xr:uid="{42D48396-99EE-44B9-AD97-CC2D94DFF431}"/>
    <cellStyle name="40% - Accent5 13 2 4 3" xfId="36053" xr:uid="{927CBC35-7EAA-4E2D-A259-F2B779A39E71}"/>
    <cellStyle name="40% - Accent5 13 2 5" xfId="14067" xr:uid="{9F91F66B-8729-4149-AA02-32C4A4FFA002}"/>
    <cellStyle name="40% - Accent5 13 2 6" xfId="24916" xr:uid="{56BD69CE-98F7-42A6-8837-E5A4253C9309}"/>
    <cellStyle name="40% - Accent5 13 2 7" xfId="31066" xr:uid="{58F9306A-D297-4A7C-A3A8-1155BD2D109F}"/>
    <cellStyle name="40% - Accent5 13 2 8" xfId="40190" xr:uid="{20BA2FF2-7953-4820-AF59-F992F5B6A67D}"/>
    <cellStyle name="40% - Accent5 13 3" xfId="2934" xr:uid="{F6A9B2DC-0B29-423D-A201-477B490C3E0A}"/>
    <cellStyle name="40% - Accent5 13 3 2" xfId="6172" xr:uid="{B84C8EBE-08B9-42C9-B8A0-632E3753386D}"/>
    <cellStyle name="40% - Accent5 13 3 2 2" xfId="10260" xr:uid="{5A979800-8368-433B-AC79-AFDBF56A9D3F}"/>
    <cellStyle name="40% - Accent5 13 3 2 2 2" xfId="21402" xr:uid="{794D19C0-78B9-4151-B35F-3C25021D5B2F}"/>
    <cellStyle name="40% - Accent5 13 3 2 2 3" xfId="38686" xr:uid="{A8129F5F-0350-41D3-86D0-F8576E1181D8}"/>
    <cellStyle name="40% - Accent5 13 3 2 3" xfId="17610" xr:uid="{371A39EB-A224-43A0-8337-B40979F410F1}"/>
    <cellStyle name="40% - Accent5 13 3 2 4" xfId="28459" xr:uid="{0849B56A-5AEA-4C71-AD81-76D3C5DA4018}"/>
    <cellStyle name="40% - Accent5 13 3 2 5" xfId="34719" xr:uid="{487DE49C-0EBD-461E-B681-7DEAF3492593}"/>
    <cellStyle name="40% - Accent5 13 3 2 6" xfId="43733" xr:uid="{9D57D47F-33B5-4DCD-BC1E-6E66E2846E47}"/>
    <cellStyle name="40% - Accent5 13 3 3" xfId="10261" xr:uid="{73A8881B-735B-40A2-B7F5-226C2A88995C}"/>
    <cellStyle name="40% - Accent5 13 3 3 2" xfId="21403" xr:uid="{64ABCE01-0C52-4ACB-A8E3-D69CDFB19A1B}"/>
    <cellStyle name="40% - Accent5 13 3 3 3" xfId="36705" xr:uid="{53F0C0B8-F764-42C8-BC4E-7B18944022EB}"/>
    <cellStyle name="40% - Accent5 13 3 4" xfId="14554" xr:uid="{7826C8DA-CEA8-4617-8F02-64CD43FFE733}"/>
    <cellStyle name="40% - Accent5 13 3 5" xfId="25403" xr:uid="{85D895C1-003A-4DD2-B9F5-B12B8180198A}"/>
    <cellStyle name="40% - Accent5 13 3 6" xfId="31553" xr:uid="{D256B19B-808B-4649-80CB-1337BE34071F}"/>
    <cellStyle name="40% - Accent5 13 3 7" xfId="40677" xr:uid="{9773E195-8622-4192-8863-08B55E74BEE7}"/>
    <cellStyle name="40% - Accent5 13 4" xfId="3915" xr:uid="{3BA1457F-A93F-4059-A793-E2EFE245F6B8}"/>
    <cellStyle name="40% - Accent5 13 4 2" xfId="7154" xr:uid="{5C41BC0A-4EDB-4F51-B81E-C5E567D21C74}"/>
    <cellStyle name="40% - Accent5 13 4 2 2" xfId="18592" xr:uid="{B9FA65C6-2F46-4222-962A-55E479CD16AD}"/>
    <cellStyle name="40% - Accent5 13 4 2 3" xfId="29441" xr:uid="{85960846-21F0-4080-A3CC-C1D32E259596}"/>
    <cellStyle name="40% - Accent5 13 4 2 4" xfId="37748" xr:uid="{56B82040-0985-4AFA-9B6C-62EE2927836E}"/>
    <cellStyle name="40% - Accent5 13 4 2 5" xfId="44715" xr:uid="{B6E82038-CA2F-40D0-AD5F-689164E589B2}"/>
    <cellStyle name="40% - Accent5 13 4 3" xfId="15536" xr:uid="{7451FCF4-6BFC-47B8-A041-6D807397A010}"/>
    <cellStyle name="40% - Accent5 13 4 4" xfId="26385" xr:uid="{AB51F4C5-CCD7-4661-BA8A-5E5CFE816CF5}"/>
    <cellStyle name="40% - Accent5 13 4 5" xfId="33003" xr:uid="{1064E427-A586-48D2-B47F-F2CB17AD656D}"/>
    <cellStyle name="40% - Accent5 13 4 6" xfId="41659" xr:uid="{4E3C8CFE-1E98-42FE-8E55-7F4184F0BBFC}"/>
    <cellStyle name="40% - Accent5 13 5" xfId="4463" xr:uid="{BC9650C1-9263-4610-B711-371128D28BC2}"/>
    <cellStyle name="40% - Accent5 13 5 2" xfId="7519" xr:uid="{D3EC4FD2-5D16-4D9A-941E-A2BF285DD1C4}"/>
    <cellStyle name="40% - Accent5 13 5 2 2" xfId="18957" xr:uid="{CA871AF8-7253-4E06-90A7-F0189CA12E18}"/>
    <cellStyle name="40% - Accent5 13 5 2 3" xfId="29806" xr:uid="{ACED0904-4A03-4110-BEC3-51F882425479}"/>
    <cellStyle name="40% - Accent5 13 5 2 4" xfId="45080" xr:uid="{E54809B4-EBB3-4DAB-80FF-9A5B339A6722}"/>
    <cellStyle name="40% - Accent5 13 5 3" xfId="15901" xr:uid="{D382F335-F366-44F5-900A-EFCA20075FDC}"/>
    <cellStyle name="40% - Accent5 13 5 4" xfId="26750" xr:uid="{37C6AA73-2367-4B9E-8643-86466CC09B76}"/>
    <cellStyle name="40% - Accent5 13 5 5" xfId="35766" xr:uid="{3C335DE2-A43F-494A-BA4F-26A5D67501F9}"/>
    <cellStyle name="40% - Accent5 13 5 6" xfId="42024" xr:uid="{92916D08-2020-43B6-A949-8B30619FB561}"/>
    <cellStyle name="40% - Accent5 13 6" xfId="4825" xr:uid="{3B26262A-515E-4941-9ECA-A98FAEBB440F}"/>
    <cellStyle name="40% - Accent5 13 6 2" xfId="7881" xr:uid="{F5CC4327-4F66-4855-85A8-DCB60F2075E6}"/>
    <cellStyle name="40% - Accent5 13 6 2 2" xfId="19319" xr:uid="{FADB4BFD-50BD-4040-8515-3721100E4A43}"/>
    <cellStyle name="40% - Accent5 13 6 2 3" xfId="30168" xr:uid="{66DBB9A3-1799-4075-8913-809AFE300E8B}"/>
    <cellStyle name="40% - Accent5 13 6 2 4" xfId="45442" xr:uid="{41776393-7872-4C33-8CAF-14194DC4B226}"/>
    <cellStyle name="40% - Accent5 13 6 3" xfId="16263" xr:uid="{3FDF542B-9BB1-4F17-A84D-379C190B07F5}"/>
    <cellStyle name="40% - Accent5 13 6 4" xfId="27112" xr:uid="{A74F0C75-8EDC-4BFD-B771-6805000E134D}"/>
    <cellStyle name="40% - Accent5 13 6 5" xfId="42386" xr:uid="{7801E8E4-BBDE-4482-9F50-F6DFA9B9BB12}"/>
    <cellStyle name="40% - Accent5 13 7" xfId="5192" xr:uid="{FD639F62-2429-4775-A789-CD65F76C1669}"/>
    <cellStyle name="40% - Accent5 13 7 2" xfId="16630" xr:uid="{E45EF9F2-5CD0-4B37-8C97-A3285F03C388}"/>
    <cellStyle name="40% - Accent5 13 7 3" xfId="27479" xr:uid="{4EB4324E-17B3-42FD-915D-2EEE10D8376B}"/>
    <cellStyle name="40% - Accent5 13 7 4" xfId="42753" xr:uid="{D2C65077-CC7F-4AE6-9ECD-5D973FD9D256}"/>
    <cellStyle name="40% - Accent5 13 8" xfId="13574" xr:uid="{2E9ABA35-5903-4588-8BD8-5DC43C338EBF}"/>
    <cellStyle name="40% - Accent5 13 9" xfId="24423" xr:uid="{B20E16A2-2C9F-4176-AADD-E774EC0D2A5B}"/>
    <cellStyle name="40% - Accent5 14" xfId="388" xr:uid="{A0C22B09-2D5A-4B60-A6CD-91C039DC565B}"/>
    <cellStyle name="40% - Accent5 14 10" xfId="30608" xr:uid="{5BE81776-C62D-4B55-967C-72AF86E5ED45}"/>
    <cellStyle name="40% - Accent5 14 11" xfId="39698" xr:uid="{268A3BFD-0B0B-478E-8C9B-56398BB299F2}"/>
    <cellStyle name="40% - Accent5 14 2" xfId="2447" xr:uid="{6E231B95-4800-46DE-A042-6CFEBDF22014}"/>
    <cellStyle name="40% - Accent5 14 2 2" xfId="3428" xr:uid="{036184D3-FFCE-40B9-8D39-3E18002BE7D7}"/>
    <cellStyle name="40% - Accent5 14 2 2 2" xfId="6666" xr:uid="{359A9FD8-BD8C-4685-B0BA-2406A3C89FDC}"/>
    <cellStyle name="40% - Accent5 14 2 2 2 2" xfId="10262" xr:uid="{BDBDA858-2A65-492C-98D2-5BF2E2B7D8C4}"/>
    <cellStyle name="40% - Accent5 14 2 2 2 2 2" xfId="21404" xr:uid="{D6992C91-F396-43CD-B593-B85263E8787C}"/>
    <cellStyle name="40% - Accent5 14 2 2 2 2 3" xfId="38687" xr:uid="{E4152EE4-A0B8-4AF8-BD36-60E384577644}"/>
    <cellStyle name="40% - Accent5 14 2 2 2 3" xfId="18104" xr:uid="{08DE7065-0ED7-4376-B5FF-409E2CE56CB3}"/>
    <cellStyle name="40% - Accent5 14 2 2 2 4" xfId="28953" xr:uid="{B470BDC1-70D7-4140-8EB8-D5AB711380F6}"/>
    <cellStyle name="40% - Accent5 14 2 2 2 5" xfId="34720" xr:uid="{ADA71B03-A0D1-4CF3-B36E-0D6AA6EE316D}"/>
    <cellStyle name="40% - Accent5 14 2 2 2 6" xfId="44227" xr:uid="{47491436-B34C-40CD-A0BF-AA75F78C9A91}"/>
    <cellStyle name="40% - Accent5 14 2 2 3" xfId="10263" xr:uid="{FE1BDE6E-11A3-4A1B-8593-21DC2785988A}"/>
    <cellStyle name="40% - Accent5 14 2 2 3 2" xfId="21405" xr:uid="{456FCB05-C2DD-4365-A3EC-61370D23C2B0}"/>
    <cellStyle name="40% - Accent5 14 2 2 3 3" xfId="36706" xr:uid="{1F7D7EF0-3F1A-4165-9DCF-240FA41FAFF4}"/>
    <cellStyle name="40% - Accent5 14 2 2 4" xfId="15048" xr:uid="{FB32B610-C65D-4560-AFC4-7FA01B7EDD51}"/>
    <cellStyle name="40% - Accent5 14 2 2 5" xfId="25897" xr:uid="{873DE74C-6AF9-4B88-8B4E-F4AE9DAF644B}"/>
    <cellStyle name="40% - Accent5 14 2 2 6" xfId="32047" xr:uid="{CE33C451-20F4-4D73-BFCA-9B5DB81EF433}"/>
    <cellStyle name="40% - Accent5 14 2 2 7" xfId="41171" xr:uid="{B23C3DB1-4E2F-4794-9BFA-8D151DEE56B8}"/>
    <cellStyle name="40% - Accent5 14 2 3" xfId="5686" xr:uid="{B583FF6A-E351-4B46-A769-36E5FE8453F9}"/>
    <cellStyle name="40% - Accent5 14 2 3 2" xfId="10264" xr:uid="{CF51F06A-C108-4104-A95E-BCEEB37570C8}"/>
    <cellStyle name="40% - Accent5 14 2 3 2 2" xfId="21406" xr:uid="{A1DDFBD9-9D0D-451B-BEED-735E60EA6A02}"/>
    <cellStyle name="40% - Accent5 14 2 3 2 3" xfId="38037" xr:uid="{5C7C4028-C6C5-4E9E-A881-77C3526666ED}"/>
    <cellStyle name="40% - Accent5 14 2 3 3" xfId="17124" xr:uid="{C5CA9151-BC46-481E-AD08-B9F9DFA2F890}"/>
    <cellStyle name="40% - Accent5 14 2 3 4" xfId="27973" xr:uid="{0E871A51-0B54-4B71-9ED2-4BB46384616A}"/>
    <cellStyle name="40% - Accent5 14 2 3 5" xfId="34082" xr:uid="{EEBF14C9-B8B1-47D0-BA6E-42EF2145CA4F}"/>
    <cellStyle name="40% - Accent5 14 2 3 6" xfId="43247" xr:uid="{3162B28B-85F0-428E-B583-35C3D44D81D5}"/>
    <cellStyle name="40% - Accent5 14 2 4" xfId="10265" xr:uid="{08AEE9F4-0D36-4B18-9029-577831EC6D1B}"/>
    <cellStyle name="40% - Accent5 14 2 4 2" xfId="21407" xr:uid="{D99CD8B0-0A12-4FD0-AB6B-15EB03C3887D}"/>
    <cellStyle name="40% - Accent5 14 2 4 3" xfId="36054" xr:uid="{240611F1-8761-4625-BDA9-1F9F644FCBA2}"/>
    <cellStyle name="40% - Accent5 14 2 5" xfId="14068" xr:uid="{C44E77F9-F671-4AE4-8218-CEC659701B16}"/>
    <cellStyle name="40% - Accent5 14 2 6" xfId="24917" xr:uid="{5BF43E6A-BCB6-44AC-B30D-44868D7A8803}"/>
    <cellStyle name="40% - Accent5 14 2 7" xfId="31067" xr:uid="{4266D68F-2DE4-4DCA-A308-52B00AFA76B4}"/>
    <cellStyle name="40% - Accent5 14 2 8" xfId="40191" xr:uid="{087F7DBF-845F-43BF-906F-F54602AF17BD}"/>
    <cellStyle name="40% - Accent5 14 3" xfId="2935" xr:uid="{D8149FB6-5D03-4E3E-820A-71DD0CDEF0E7}"/>
    <cellStyle name="40% - Accent5 14 3 2" xfId="6173" xr:uid="{6FDAA544-C295-4644-B3D9-62115D4577FD}"/>
    <cellStyle name="40% - Accent5 14 3 2 2" xfId="10266" xr:uid="{5462F529-7AAC-47D0-A323-AD76E04E7FD0}"/>
    <cellStyle name="40% - Accent5 14 3 2 2 2" xfId="21408" xr:uid="{6946C137-4CBD-47C4-BB1A-BA23A61A850B}"/>
    <cellStyle name="40% - Accent5 14 3 2 2 3" xfId="38688" xr:uid="{88E3D1A4-6B44-4672-AF67-BB4AE96E5B82}"/>
    <cellStyle name="40% - Accent5 14 3 2 3" xfId="17611" xr:uid="{E4FBED20-BC4C-4117-BAFA-59A6A9AEDE55}"/>
    <cellStyle name="40% - Accent5 14 3 2 4" xfId="28460" xr:uid="{3C2FE211-24B0-4126-8643-7B75BB422855}"/>
    <cellStyle name="40% - Accent5 14 3 2 5" xfId="34721" xr:uid="{1D896557-02C2-407B-A888-DA5A361BBAA9}"/>
    <cellStyle name="40% - Accent5 14 3 2 6" xfId="43734" xr:uid="{789425CC-6D60-4738-9158-D2D4A7A4AE59}"/>
    <cellStyle name="40% - Accent5 14 3 3" xfId="10267" xr:uid="{5EABC120-AC80-49E8-B85D-EB3EF9737975}"/>
    <cellStyle name="40% - Accent5 14 3 3 2" xfId="21409" xr:uid="{E634D0AA-73DA-4588-9E39-84AC6B34497D}"/>
    <cellStyle name="40% - Accent5 14 3 3 3" xfId="36707" xr:uid="{8A0A9DE5-1285-447E-8098-FAB2C4B23F0C}"/>
    <cellStyle name="40% - Accent5 14 3 4" xfId="14555" xr:uid="{4ABBEF64-A21C-4980-BEC9-9A910A4AB532}"/>
    <cellStyle name="40% - Accent5 14 3 5" xfId="25404" xr:uid="{4CBBF2F0-95BB-48DF-A092-282B9A938C1A}"/>
    <cellStyle name="40% - Accent5 14 3 6" xfId="31554" xr:uid="{93D6BE73-8E6B-4C09-A107-B380E517B78E}"/>
    <cellStyle name="40% - Accent5 14 3 7" xfId="40678" xr:uid="{097B697A-73E1-46FE-A3A8-83FCABC7FBF0}"/>
    <cellStyle name="40% - Accent5 14 4" xfId="3916" xr:uid="{1EF78578-ECF9-4D4B-AA31-636FDC4147FA}"/>
    <cellStyle name="40% - Accent5 14 4 2" xfId="7155" xr:uid="{E881552B-AB7B-4E5E-8B16-918D835BA9AC}"/>
    <cellStyle name="40% - Accent5 14 4 2 2" xfId="18593" xr:uid="{54519BBA-AFA8-4CC9-A2F2-CCE9C7310B65}"/>
    <cellStyle name="40% - Accent5 14 4 2 3" xfId="29442" xr:uid="{FF641FEA-E408-43F8-B9F3-37CEF025F640}"/>
    <cellStyle name="40% - Accent5 14 4 2 4" xfId="37749" xr:uid="{CD8E99F5-9ECC-4ED7-A843-49499994757F}"/>
    <cellStyle name="40% - Accent5 14 4 2 5" xfId="44716" xr:uid="{0E454C27-DF01-4DA6-91AA-AD66743A1DAC}"/>
    <cellStyle name="40% - Accent5 14 4 3" xfId="15537" xr:uid="{1D305F6D-E198-452A-B4AB-B34F78FD8302}"/>
    <cellStyle name="40% - Accent5 14 4 4" xfId="26386" xr:uid="{44983CD4-99E5-429E-9F1D-60F7D31626C2}"/>
    <cellStyle name="40% - Accent5 14 4 5" xfId="33004" xr:uid="{E6ABBAFF-4713-4E4C-B24C-186BAD45842E}"/>
    <cellStyle name="40% - Accent5 14 4 6" xfId="41660" xr:uid="{7F62618F-7749-46FB-A40F-06FEE656F667}"/>
    <cellStyle name="40% - Accent5 14 5" xfId="4464" xr:uid="{3DFB9530-D793-4E51-9C9C-76646DD63794}"/>
    <cellStyle name="40% - Accent5 14 5 2" xfId="7520" xr:uid="{EB47DC76-9679-43D9-B628-B82AE69A941B}"/>
    <cellStyle name="40% - Accent5 14 5 2 2" xfId="18958" xr:uid="{FDD0D260-6463-4905-9A63-5C1F9419FA94}"/>
    <cellStyle name="40% - Accent5 14 5 2 3" xfId="29807" xr:uid="{2F735CC0-0112-46C5-9DCC-270DA87267FB}"/>
    <cellStyle name="40% - Accent5 14 5 2 4" xfId="45081" xr:uid="{67FDC73C-8B1B-425A-AE90-F2663584C016}"/>
    <cellStyle name="40% - Accent5 14 5 3" xfId="15902" xr:uid="{F8A7D149-FCD8-4884-9088-7AF02A8ABA7B}"/>
    <cellStyle name="40% - Accent5 14 5 4" xfId="26751" xr:uid="{D56BD0A9-B626-497E-80EF-E3FA2C4E2DC6}"/>
    <cellStyle name="40% - Accent5 14 5 5" xfId="35767" xr:uid="{74BF70F4-53B5-4D3B-A71D-F72AEA72539C}"/>
    <cellStyle name="40% - Accent5 14 5 6" xfId="42025" xr:uid="{367648E6-0593-4215-8151-9587A37B66F3}"/>
    <cellStyle name="40% - Accent5 14 6" xfId="4826" xr:uid="{8362B1E2-AABD-4E16-A46C-6A451B02FF9E}"/>
    <cellStyle name="40% - Accent5 14 6 2" xfId="7882" xr:uid="{0AB720E2-9F19-40F8-9BDF-F3B5DCB6B679}"/>
    <cellStyle name="40% - Accent5 14 6 2 2" xfId="19320" xr:uid="{08697B1B-5A6D-4579-9124-D2B1FF61825F}"/>
    <cellStyle name="40% - Accent5 14 6 2 3" xfId="30169" xr:uid="{452FCD4A-EC27-45D2-A39B-53AB7A8453D5}"/>
    <cellStyle name="40% - Accent5 14 6 2 4" xfId="45443" xr:uid="{E86378B6-0107-4A4E-9CCA-4D26330E830C}"/>
    <cellStyle name="40% - Accent5 14 6 3" xfId="16264" xr:uid="{A2AB65D7-BD82-49BC-B78E-9B53CE6CC59B}"/>
    <cellStyle name="40% - Accent5 14 6 4" xfId="27113" xr:uid="{C685015A-089E-406B-9C03-6A164FE0E5E0}"/>
    <cellStyle name="40% - Accent5 14 6 5" xfId="42387" xr:uid="{B8E37C85-C9FB-4201-A348-1769DC28E724}"/>
    <cellStyle name="40% - Accent5 14 7" xfId="5193" xr:uid="{3B152A2B-3B7A-4613-8D73-6848072F2738}"/>
    <cellStyle name="40% - Accent5 14 7 2" xfId="16631" xr:uid="{2124D707-4294-4A2D-8089-83D6D72C9F77}"/>
    <cellStyle name="40% - Accent5 14 7 3" xfId="27480" xr:uid="{C2B27B5D-8941-4DBE-90FC-5D6A6C8B53D1}"/>
    <cellStyle name="40% - Accent5 14 7 4" xfId="42754" xr:uid="{54ECCA2D-59C3-4900-A8DD-AC70D22BCA61}"/>
    <cellStyle name="40% - Accent5 14 8" xfId="13575" xr:uid="{9F8B1D52-2613-4AA8-84B3-095178F22457}"/>
    <cellStyle name="40% - Accent5 14 9" xfId="24424" xr:uid="{CC6E3EBF-7AED-4CFA-8058-8D788B491B35}"/>
    <cellStyle name="40% - Accent5 15" xfId="389" xr:uid="{3C8F2429-B1E8-4410-869A-A4FDB1B6D753}"/>
    <cellStyle name="40% - Accent5 15 10" xfId="30609" xr:uid="{974282FF-8128-42F9-B45D-3698839D26EB}"/>
    <cellStyle name="40% - Accent5 15 11" xfId="39699" xr:uid="{4979297E-A96E-487A-896D-54AB78622C68}"/>
    <cellStyle name="40% - Accent5 15 2" xfId="2448" xr:uid="{5E45AD6E-9622-4C00-BC24-CAFD1CAF2D45}"/>
    <cellStyle name="40% - Accent5 15 2 2" xfId="3429" xr:uid="{CA49E9ED-B986-4925-B3B1-A1947D46AF10}"/>
    <cellStyle name="40% - Accent5 15 2 2 2" xfId="6667" xr:uid="{504B44A1-8741-4BE0-BC23-C7EEAFEA0879}"/>
    <cellStyle name="40% - Accent5 15 2 2 2 2" xfId="10268" xr:uid="{0673DF7A-55E5-471E-94BE-AE7BAECCBF59}"/>
    <cellStyle name="40% - Accent5 15 2 2 2 2 2" xfId="21410" xr:uid="{804B9CF8-53EB-4D1A-A221-0BC9D8805F67}"/>
    <cellStyle name="40% - Accent5 15 2 2 2 2 3" xfId="38689" xr:uid="{70EA9E32-9ACF-4E6A-BF51-D38BD3E416B4}"/>
    <cellStyle name="40% - Accent5 15 2 2 2 3" xfId="18105" xr:uid="{77B6216C-0E8F-4D5F-836A-49D11E7E3D52}"/>
    <cellStyle name="40% - Accent5 15 2 2 2 4" xfId="28954" xr:uid="{F7927C4D-3B98-4B5C-8C47-326D621B9380}"/>
    <cellStyle name="40% - Accent5 15 2 2 2 5" xfId="34722" xr:uid="{F691D8DF-084A-46B0-A783-ABEDDC6A7AC8}"/>
    <cellStyle name="40% - Accent5 15 2 2 2 6" xfId="44228" xr:uid="{D2237F70-2610-4A71-AEF5-E69EA68DE416}"/>
    <cellStyle name="40% - Accent5 15 2 2 3" xfId="10269" xr:uid="{5E7C6858-36A4-4586-B5A6-E91E93A91F8A}"/>
    <cellStyle name="40% - Accent5 15 2 2 3 2" xfId="21411" xr:uid="{DC04C80F-AD8F-4A8C-94FA-9278D05989A4}"/>
    <cellStyle name="40% - Accent5 15 2 2 3 3" xfId="36708" xr:uid="{445777FE-E7E3-4660-A4F8-F6C30073D2E2}"/>
    <cellStyle name="40% - Accent5 15 2 2 4" xfId="15049" xr:uid="{1BCF84A7-DC8C-4683-9A62-038FE7641C6B}"/>
    <cellStyle name="40% - Accent5 15 2 2 5" xfId="25898" xr:uid="{E9549AE0-55A4-4F17-A6D1-D507F93EF07A}"/>
    <cellStyle name="40% - Accent5 15 2 2 6" xfId="32048" xr:uid="{861863DE-2D29-45FB-A046-8979D85F4622}"/>
    <cellStyle name="40% - Accent5 15 2 2 7" xfId="41172" xr:uid="{48C6C0F9-D810-4C9A-A88E-41AB4A3BAE93}"/>
    <cellStyle name="40% - Accent5 15 2 3" xfId="5687" xr:uid="{BAC3070B-F183-4A89-98A4-5653073B4922}"/>
    <cellStyle name="40% - Accent5 15 2 3 2" xfId="10270" xr:uid="{E6FC0746-3348-48EE-AEFB-EEDC420AFBB6}"/>
    <cellStyle name="40% - Accent5 15 2 3 2 2" xfId="21412" xr:uid="{3082D6BC-A0D6-4686-A4B4-F454488ED457}"/>
    <cellStyle name="40% - Accent5 15 2 3 2 3" xfId="38038" xr:uid="{9633128E-BA08-4691-8FFF-A489A0BCDD67}"/>
    <cellStyle name="40% - Accent5 15 2 3 3" xfId="17125" xr:uid="{21C60459-ED68-4D89-8F10-9135E952BF36}"/>
    <cellStyle name="40% - Accent5 15 2 3 4" xfId="27974" xr:uid="{CDF15768-CE75-4560-B5A3-D2CE99F84C2F}"/>
    <cellStyle name="40% - Accent5 15 2 3 5" xfId="34083" xr:uid="{85EF1338-DDA2-4B35-9219-2F648160E01D}"/>
    <cellStyle name="40% - Accent5 15 2 3 6" xfId="43248" xr:uid="{44E5AE3A-EA5C-4663-AB4D-ECEF7E05F521}"/>
    <cellStyle name="40% - Accent5 15 2 4" xfId="10271" xr:uid="{6865FA68-B3F3-41B6-A5EC-CFE8E0889556}"/>
    <cellStyle name="40% - Accent5 15 2 4 2" xfId="21413" xr:uid="{BB08272F-0295-4122-8979-E83D1ABE65A9}"/>
    <cellStyle name="40% - Accent5 15 2 4 3" xfId="36055" xr:uid="{4025F047-DD9F-452A-A217-046923358631}"/>
    <cellStyle name="40% - Accent5 15 2 5" xfId="14069" xr:uid="{9DF06615-40D3-4E25-AA62-81BFBE5114BA}"/>
    <cellStyle name="40% - Accent5 15 2 6" xfId="24918" xr:uid="{0745D82F-8B66-452F-94FC-06A1922B27CC}"/>
    <cellStyle name="40% - Accent5 15 2 7" xfId="31068" xr:uid="{739B7088-4399-4B81-A52D-101870FB8C6A}"/>
    <cellStyle name="40% - Accent5 15 2 8" xfId="40192" xr:uid="{03E5FC8A-C3B6-4FE0-8C01-3737DE3C729A}"/>
    <cellStyle name="40% - Accent5 15 3" xfId="2936" xr:uid="{CE5A5798-ACA8-4F89-BBBB-0C512E6F0BC1}"/>
    <cellStyle name="40% - Accent5 15 3 2" xfId="6174" xr:uid="{B839DDED-EB8F-4A60-B80F-BBEA35C26627}"/>
    <cellStyle name="40% - Accent5 15 3 2 2" xfId="10272" xr:uid="{05FB177D-DB6F-4742-9238-EF08112F2757}"/>
    <cellStyle name="40% - Accent5 15 3 2 2 2" xfId="21414" xr:uid="{0B217F54-B892-461C-9286-4965D255528E}"/>
    <cellStyle name="40% - Accent5 15 3 2 2 3" xfId="38690" xr:uid="{D885B131-1624-4309-86D9-D4113CA6FEF5}"/>
    <cellStyle name="40% - Accent5 15 3 2 3" xfId="17612" xr:uid="{DDE87C9B-5391-4A5F-9D1B-DB4BDE7835C9}"/>
    <cellStyle name="40% - Accent5 15 3 2 4" xfId="28461" xr:uid="{F648AA08-A986-4B01-BCCF-936B4959569F}"/>
    <cellStyle name="40% - Accent5 15 3 2 5" xfId="34723" xr:uid="{91DF486C-BB73-4279-A82F-429CA7F285A6}"/>
    <cellStyle name="40% - Accent5 15 3 2 6" xfId="43735" xr:uid="{7C8BE1AD-E887-4DEA-A9D5-495627AB12FD}"/>
    <cellStyle name="40% - Accent5 15 3 3" xfId="10273" xr:uid="{540A411F-17B0-4815-AF9A-55D3245DF9AD}"/>
    <cellStyle name="40% - Accent5 15 3 3 2" xfId="21415" xr:uid="{1B8CCE7A-242B-49F2-842F-A6F28D4DCEA9}"/>
    <cellStyle name="40% - Accent5 15 3 3 3" xfId="36709" xr:uid="{4824EFFD-3198-4BE4-BCB1-3647D3DB7AA2}"/>
    <cellStyle name="40% - Accent5 15 3 4" xfId="14556" xr:uid="{D8DC20D2-CD63-4AFC-8320-2ACAC77E867A}"/>
    <cellStyle name="40% - Accent5 15 3 5" xfId="25405" xr:uid="{2A1CD53C-BD7A-407C-B2B8-0838685E6884}"/>
    <cellStyle name="40% - Accent5 15 3 6" xfId="31555" xr:uid="{FFB9A003-8F8F-42D2-9A45-2E19E96BA7A8}"/>
    <cellStyle name="40% - Accent5 15 3 7" xfId="40679" xr:uid="{D276CCCA-E3A7-40EB-8520-45A710E6ED81}"/>
    <cellStyle name="40% - Accent5 15 4" xfId="3917" xr:uid="{581C57C7-B5A5-4F39-94C8-2B0C84198115}"/>
    <cellStyle name="40% - Accent5 15 4 2" xfId="7156" xr:uid="{2CCC8F61-9393-4C41-8C12-B4C50661BAAE}"/>
    <cellStyle name="40% - Accent5 15 4 2 2" xfId="18594" xr:uid="{DAAC90B6-FFD3-4B20-8EA1-91741054B4F2}"/>
    <cellStyle name="40% - Accent5 15 4 2 3" xfId="29443" xr:uid="{F4892BC2-4DF1-48DB-958F-AB5886E34BCA}"/>
    <cellStyle name="40% - Accent5 15 4 2 4" xfId="37750" xr:uid="{CB4672DA-809D-438F-BECB-E7A82FDF9F14}"/>
    <cellStyle name="40% - Accent5 15 4 2 5" xfId="44717" xr:uid="{35154C22-97FD-46BB-B25E-9263705C47A1}"/>
    <cellStyle name="40% - Accent5 15 4 3" xfId="15538" xr:uid="{96AD697A-ACFE-434A-867C-E09BD0B0A32E}"/>
    <cellStyle name="40% - Accent5 15 4 4" xfId="26387" xr:uid="{908DF966-C4B2-4B0B-A364-19AE8C5AB709}"/>
    <cellStyle name="40% - Accent5 15 4 5" xfId="33005" xr:uid="{6FF82EC4-FF96-4B45-AE2F-1E16B98BB8C1}"/>
    <cellStyle name="40% - Accent5 15 4 6" xfId="41661" xr:uid="{CFC3FA66-C677-4B0B-AA7D-D90957760BAA}"/>
    <cellStyle name="40% - Accent5 15 5" xfId="4465" xr:uid="{E67BC01B-9896-44B1-B5E0-56D7367C4635}"/>
    <cellStyle name="40% - Accent5 15 5 2" xfId="7521" xr:uid="{07268B75-7E7B-4478-81FF-DBFECA630AA0}"/>
    <cellStyle name="40% - Accent5 15 5 2 2" xfId="18959" xr:uid="{38D1707B-384C-4EF0-8ADC-4F2E004E13BB}"/>
    <cellStyle name="40% - Accent5 15 5 2 3" xfId="29808" xr:uid="{E681FF5A-580F-4B82-BD20-6B405DE83ABC}"/>
    <cellStyle name="40% - Accent5 15 5 2 4" xfId="45082" xr:uid="{AA5AAABB-8033-41E9-8CE0-2CF43FB280F2}"/>
    <cellStyle name="40% - Accent5 15 5 3" xfId="15903" xr:uid="{5571174A-4C6F-4997-9307-B8383F066851}"/>
    <cellStyle name="40% - Accent5 15 5 4" xfId="26752" xr:uid="{B5353104-5EE1-4663-8BB2-27B97E1E3250}"/>
    <cellStyle name="40% - Accent5 15 5 5" xfId="35768" xr:uid="{3CCD747F-F46D-4799-AA27-03B359314606}"/>
    <cellStyle name="40% - Accent5 15 5 6" xfId="42026" xr:uid="{7DCFD2B9-3EF2-4FB7-89A8-9896BD676569}"/>
    <cellStyle name="40% - Accent5 15 6" xfId="4827" xr:uid="{8BBD435A-43FE-4FFC-87D5-2801DC0EFED6}"/>
    <cellStyle name="40% - Accent5 15 6 2" xfId="7883" xr:uid="{17E89283-1683-4562-B50A-02211A0313C2}"/>
    <cellStyle name="40% - Accent5 15 6 2 2" xfId="19321" xr:uid="{AE7F1228-F6A1-4EE4-8FE9-1D5E1887DF0A}"/>
    <cellStyle name="40% - Accent5 15 6 2 3" xfId="30170" xr:uid="{A6CDF4C8-047D-407B-82C0-13DAF6701CAF}"/>
    <cellStyle name="40% - Accent5 15 6 2 4" xfId="45444" xr:uid="{36BE2574-ABEB-430E-9EF3-91FF4CA6845D}"/>
    <cellStyle name="40% - Accent5 15 6 3" xfId="16265" xr:uid="{A39C2030-0B45-406E-89C7-77F2CED911D5}"/>
    <cellStyle name="40% - Accent5 15 6 4" xfId="27114" xr:uid="{E0C3ADB7-5CC9-419A-9C04-8C75635F6845}"/>
    <cellStyle name="40% - Accent5 15 6 5" xfId="42388" xr:uid="{3CFBBD51-F209-4950-A810-7F01A6C847F9}"/>
    <cellStyle name="40% - Accent5 15 7" xfId="5194" xr:uid="{48F0FAF3-A34B-4A4A-AEEB-BF764FDF6949}"/>
    <cellStyle name="40% - Accent5 15 7 2" xfId="16632" xr:uid="{DFF4C8D2-11DA-4B62-B45A-0E28C660AEC1}"/>
    <cellStyle name="40% - Accent5 15 7 3" xfId="27481" xr:uid="{8DDCD15B-9F7D-48EE-B425-18750BC2110C}"/>
    <cellStyle name="40% - Accent5 15 7 4" xfId="42755" xr:uid="{6304D1A7-B2F5-43BA-AF09-EFC9FF68112B}"/>
    <cellStyle name="40% - Accent5 15 8" xfId="13576" xr:uid="{0BAA3C53-22CD-471E-A33C-53345C0BDC32}"/>
    <cellStyle name="40% - Accent5 15 9" xfId="24425" xr:uid="{7F53C4D5-C586-4468-A353-7DFC636EC5D0}"/>
    <cellStyle name="40% - Accent5 16" xfId="390" xr:uid="{548FBE37-9162-4F86-A947-0AFDF1D3A301}"/>
    <cellStyle name="40% - Accent5 16 10" xfId="30610" xr:uid="{6CDE2AE8-C4B7-4884-8437-589D815C491B}"/>
    <cellStyle name="40% - Accent5 16 11" xfId="39700" xr:uid="{7A195EEF-BFD4-4BC7-ADBB-4FC19A8B8B47}"/>
    <cellStyle name="40% - Accent5 16 2" xfId="2449" xr:uid="{084EB503-2CC8-4878-836A-F1CA28B3E9B4}"/>
    <cellStyle name="40% - Accent5 16 2 2" xfId="3430" xr:uid="{EB2DFC3A-E2F5-48CB-94BF-FB7665BC2640}"/>
    <cellStyle name="40% - Accent5 16 2 2 2" xfId="6668" xr:uid="{D468E0CB-FD8A-4790-A966-454C2CB9F4C7}"/>
    <cellStyle name="40% - Accent5 16 2 2 2 2" xfId="10274" xr:uid="{FC0C56C7-4B38-466A-88BF-FB53DF898458}"/>
    <cellStyle name="40% - Accent5 16 2 2 2 2 2" xfId="21416" xr:uid="{0B2C02E5-885B-463A-B701-58896CE62D64}"/>
    <cellStyle name="40% - Accent5 16 2 2 2 2 3" xfId="38691" xr:uid="{1E47DA26-2DEB-4DA5-A2CB-01C247029684}"/>
    <cellStyle name="40% - Accent5 16 2 2 2 3" xfId="18106" xr:uid="{1E2B58A6-0E56-455A-90B5-BB73C9623AB9}"/>
    <cellStyle name="40% - Accent5 16 2 2 2 4" xfId="28955" xr:uid="{532F73C1-2F1A-4E2C-B1C2-346373C09AB1}"/>
    <cellStyle name="40% - Accent5 16 2 2 2 5" xfId="34724" xr:uid="{7153E516-CE72-43CC-BA1E-B9BC54D252DD}"/>
    <cellStyle name="40% - Accent5 16 2 2 2 6" xfId="44229" xr:uid="{4A83AD0E-06C6-433A-BDAF-7F98B4F1FA8D}"/>
    <cellStyle name="40% - Accent5 16 2 2 3" xfId="10275" xr:uid="{B65632F5-03CF-46EE-8594-6DD55E2C4783}"/>
    <cellStyle name="40% - Accent5 16 2 2 3 2" xfId="21417" xr:uid="{64C8DF6E-FE1F-49BA-B88E-8091B8982539}"/>
    <cellStyle name="40% - Accent5 16 2 2 3 3" xfId="36710" xr:uid="{46F7583D-167E-4820-8DF0-0A0089A71475}"/>
    <cellStyle name="40% - Accent5 16 2 2 4" xfId="15050" xr:uid="{7938941A-8B16-4BE0-9587-16C9D399C9D2}"/>
    <cellStyle name="40% - Accent5 16 2 2 5" xfId="25899" xr:uid="{25E7B963-9981-4919-86F6-20516E44BC52}"/>
    <cellStyle name="40% - Accent5 16 2 2 6" xfId="32049" xr:uid="{AC31B57C-BFC3-4649-9067-CDDF618090CD}"/>
    <cellStyle name="40% - Accent5 16 2 2 7" xfId="41173" xr:uid="{996954D4-6AA7-4F25-B400-4C05B43B0B1E}"/>
    <cellStyle name="40% - Accent5 16 2 3" xfId="5688" xr:uid="{1DD1A198-AA4F-4E62-9780-7B775708CD39}"/>
    <cellStyle name="40% - Accent5 16 2 3 2" xfId="10276" xr:uid="{8792E5E5-C336-45B5-A27C-444C97A3A8E8}"/>
    <cellStyle name="40% - Accent5 16 2 3 2 2" xfId="21418" xr:uid="{1B5043E4-370F-4ACA-95BF-54FDA3034E73}"/>
    <cellStyle name="40% - Accent5 16 2 3 2 3" xfId="38039" xr:uid="{774E6A2A-A9AF-48D3-B364-C4A484F5A821}"/>
    <cellStyle name="40% - Accent5 16 2 3 3" xfId="17126" xr:uid="{385D5EC7-AD0B-4A11-9748-EDBB73F1DFC7}"/>
    <cellStyle name="40% - Accent5 16 2 3 4" xfId="27975" xr:uid="{38A59601-5D4A-4B4D-BA48-7747A573FB29}"/>
    <cellStyle name="40% - Accent5 16 2 3 5" xfId="34084" xr:uid="{49F74DB3-9F5C-476A-938D-F0C84081A624}"/>
    <cellStyle name="40% - Accent5 16 2 3 6" xfId="43249" xr:uid="{6E5AB030-531A-4539-889C-FDEE457F2CCC}"/>
    <cellStyle name="40% - Accent5 16 2 4" xfId="10277" xr:uid="{7C74B667-50AB-4857-A045-D32D07611728}"/>
    <cellStyle name="40% - Accent5 16 2 4 2" xfId="21419" xr:uid="{E375B905-292F-4D2D-A801-0802D6E1889A}"/>
    <cellStyle name="40% - Accent5 16 2 4 3" xfId="36056" xr:uid="{4A925BBE-BC6D-44F5-BE8C-7B774FF482CF}"/>
    <cellStyle name="40% - Accent5 16 2 5" xfId="14070" xr:uid="{609E7C84-4C7C-4E79-8AE3-3385E8C2C49A}"/>
    <cellStyle name="40% - Accent5 16 2 6" xfId="24919" xr:uid="{EF8E4098-6E01-448C-AB0A-15CBF21D9DF8}"/>
    <cellStyle name="40% - Accent5 16 2 7" xfId="31069" xr:uid="{80650B75-4D35-410B-9D4B-7E0CC6F77BF8}"/>
    <cellStyle name="40% - Accent5 16 2 8" xfId="40193" xr:uid="{7C45456B-0566-46FD-B010-2B5277825C3E}"/>
    <cellStyle name="40% - Accent5 16 3" xfId="2937" xr:uid="{B11A67F3-CCB3-4674-82E9-94C0E3BA1579}"/>
    <cellStyle name="40% - Accent5 16 3 2" xfId="6175" xr:uid="{B72EDBC4-D75B-4330-B8E1-0D31943CDC60}"/>
    <cellStyle name="40% - Accent5 16 3 2 2" xfId="10278" xr:uid="{6BD296EF-BED7-4132-BC25-77C1077E8E7A}"/>
    <cellStyle name="40% - Accent5 16 3 2 2 2" xfId="21420" xr:uid="{330800B6-4916-4624-8CC7-F84B043D564B}"/>
    <cellStyle name="40% - Accent5 16 3 2 2 3" xfId="38692" xr:uid="{56ADE839-83E0-4C61-BE93-274593FCDE0A}"/>
    <cellStyle name="40% - Accent5 16 3 2 3" xfId="17613" xr:uid="{1C47E45F-1E61-4E33-BE7A-CD96AD4F34F4}"/>
    <cellStyle name="40% - Accent5 16 3 2 4" xfId="28462" xr:uid="{EDCFF77A-8DC8-41EC-9342-D73EDDFBD036}"/>
    <cellStyle name="40% - Accent5 16 3 2 5" xfId="34725" xr:uid="{63F7AC0A-6FF8-4A85-92E9-600AB8E46131}"/>
    <cellStyle name="40% - Accent5 16 3 2 6" xfId="43736" xr:uid="{C8E61FEC-1C10-422D-97AD-F582D95EA1AA}"/>
    <cellStyle name="40% - Accent5 16 3 3" xfId="10279" xr:uid="{6E3CB73A-CF73-4FEC-ABAC-FD8038231127}"/>
    <cellStyle name="40% - Accent5 16 3 3 2" xfId="21421" xr:uid="{D0424736-6007-4CF5-BFD4-853E2E27B90A}"/>
    <cellStyle name="40% - Accent5 16 3 3 3" xfId="36711" xr:uid="{C37B42F0-90FC-4105-A3B4-5D0572D24AB0}"/>
    <cellStyle name="40% - Accent5 16 3 4" xfId="14557" xr:uid="{03AB7397-072E-4790-83D5-E28E213B16FE}"/>
    <cellStyle name="40% - Accent5 16 3 5" xfId="25406" xr:uid="{CE5CCFB4-86F9-4FDE-9D21-1A52E042AC8E}"/>
    <cellStyle name="40% - Accent5 16 3 6" xfId="31556" xr:uid="{CE69213E-BA09-420C-8734-F9BCC9855601}"/>
    <cellStyle name="40% - Accent5 16 3 7" xfId="40680" xr:uid="{EB9F8E1E-EAC5-40BD-B518-21229FACAA50}"/>
    <cellStyle name="40% - Accent5 16 4" xfId="3918" xr:uid="{C1FC93F1-8047-42E9-92E1-2202889CC542}"/>
    <cellStyle name="40% - Accent5 16 4 2" xfId="7157" xr:uid="{3A354662-2F7A-439E-8000-EA1C0A5DCFBE}"/>
    <cellStyle name="40% - Accent5 16 4 2 2" xfId="18595" xr:uid="{DAC1C979-3CA7-4CC3-8C41-19542C536826}"/>
    <cellStyle name="40% - Accent5 16 4 2 3" xfId="29444" xr:uid="{EC18905F-F28C-4E83-8AD0-8C14C2145694}"/>
    <cellStyle name="40% - Accent5 16 4 2 4" xfId="37751" xr:uid="{924F9E5D-4423-400D-A146-7E9FF2EB95DC}"/>
    <cellStyle name="40% - Accent5 16 4 2 5" xfId="44718" xr:uid="{1E2C090C-EC25-4ABD-9FFE-73613E3FFD80}"/>
    <cellStyle name="40% - Accent5 16 4 3" xfId="15539" xr:uid="{D315947E-5128-4026-84E0-28EE27B2C200}"/>
    <cellStyle name="40% - Accent5 16 4 4" xfId="26388" xr:uid="{D8E33CA5-5506-4778-856A-B66E62415B9D}"/>
    <cellStyle name="40% - Accent5 16 4 5" xfId="33006" xr:uid="{A4F9E06B-02F6-4BE3-8C5B-45B78631CA37}"/>
    <cellStyle name="40% - Accent5 16 4 6" xfId="41662" xr:uid="{A01B39B8-3759-4317-981A-CD7AA4F194A8}"/>
    <cellStyle name="40% - Accent5 16 5" xfId="4466" xr:uid="{C933A7F0-BA70-4EE6-BAB3-C8C7D9F8CBD0}"/>
    <cellStyle name="40% - Accent5 16 5 2" xfId="7522" xr:uid="{CE03EE3B-759B-4472-8469-88470ACC0761}"/>
    <cellStyle name="40% - Accent5 16 5 2 2" xfId="18960" xr:uid="{00B9CB0B-6C46-4863-99EB-47E0D0F7AE6D}"/>
    <cellStyle name="40% - Accent5 16 5 2 3" xfId="29809" xr:uid="{8CE61ABC-0C28-4163-81EC-320AF6849B24}"/>
    <cellStyle name="40% - Accent5 16 5 2 4" xfId="45083" xr:uid="{CEC2E216-4FB9-4592-ADC7-C3182D2E0F00}"/>
    <cellStyle name="40% - Accent5 16 5 3" xfId="15904" xr:uid="{4C68B815-BECE-48BA-9CA5-4E5B24663270}"/>
    <cellStyle name="40% - Accent5 16 5 4" xfId="26753" xr:uid="{DAB75AA6-AC65-4B19-8273-FA9A816E0511}"/>
    <cellStyle name="40% - Accent5 16 5 5" xfId="35769" xr:uid="{CF556B9A-C05A-4294-9B67-4800E9D8A9FF}"/>
    <cellStyle name="40% - Accent5 16 5 6" xfId="42027" xr:uid="{2EF587A0-783D-45D0-B7DF-7F9FFA31A773}"/>
    <cellStyle name="40% - Accent5 16 6" xfId="4828" xr:uid="{B9FFC323-0A74-4330-9501-B6D4C4463AB2}"/>
    <cellStyle name="40% - Accent5 16 6 2" xfId="7884" xr:uid="{E7616D13-4D4B-41CA-ADE2-04F76E2B88F5}"/>
    <cellStyle name="40% - Accent5 16 6 2 2" xfId="19322" xr:uid="{F881A216-E285-4324-A823-382C51335633}"/>
    <cellStyle name="40% - Accent5 16 6 2 3" xfId="30171" xr:uid="{FEA12148-B9F4-4149-8022-7E90397CB201}"/>
    <cellStyle name="40% - Accent5 16 6 2 4" xfId="45445" xr:uid="{F19E0105-DEE5-49FC-88C0-44921063A5AA}"/>
    <cellStyle name="40% - Accent5 16 6 3" xfId="16266" xr:uid="{60A1FCB0-F544-45B3-BC88-BB1C87723DC2}"/>
    <cellStyle name="40% - Accent5 16 6 4" xfId="27115" xr:uid="{A769679D-77AF-47CB-A5CC-2AD88D760B62}"/>
    <cellStyle name="40% - Accent5 16 6 5" xfId="42389" xr:uid="{59F39006-ABF0-4E9E-8910-B0A7CCF6F629}"/>
    <cellStyle name="40% - Accent5 16 7" xfId="5195" xr:uid="{84990325-7049-4DAA-A5B8-2C1892A66114}"/>
    <cellStyle name="40% - Accent5 16 7 2" xfId="16633" xr:uid="{C6AC1F53-1BA4-4BDC-95C2-AA41BE0F9661}"/>
    <cellStyle name="40% - Accent5 16 7 3" xfId="27482" xr:uid="{B2BCA6B2-0E5D-4E4C-9742-81837D78F6FD}"/>
    <cellStyle name="40% - Accent5 16 7 4" xfId="42756" xr:uid="{59BF8527-9FA9-4E83-92DC-00EE5FAACDB3}"/>
    <cellStyle name="40% - Accent5 16 8" xfId="13577" xr:uid="{03B73E5F-8393-48C5-A209-5B896D72B25D}"/>
    <cellStyle name="40% - Accent5 16 9" xfId="24426" xr:uid="{DADE251C-4FE6-4EAB-B95F-76ADE3E48DE9}"/>
    <cellStyle name="40% - Accent5 17" xfId="1489" xr:uid="{63E58CC8-4A92-402F-A4A3-C5EF22A4208B}"/>
    <cellStyle name="40% - Accent5 18" xfId="1490" xr:uid="{EDEEA7E3-66D5-4506-BE43-4A8226F08205}"/>
    <cellStyle name="40% - Accent5 19" xfId="1491" xr:uid="{28B005AE-C899-4942-A8B9-8F30C82F91B8}"/>
    <cellStyle name="40% - Accent5 2" xfId="391" xr:uid="{CA9A14F1-5D10-44ED-B5F6-B63A8C51BA69}"/>
    <cellStyle name="40% - Accent5 2 10" xfId="4829" xr:uid="{447169E7-0968-4031-818E-5762D28D2497}"/>
    <cellStyle name="40% - Accent5 2 10 2" xfId="7885" xr:uid="{17BD53D7-089C-489D-80EF-6AFCA1EE8FD6}"/>
    <cellStyle name="40% - Accent5 2 10 2 2" xfId="19323" xr:uid="{0E3CFFEC-880D-4C60-9B60-9B0B74C0482C}"/>
    <cellStyle name="40% - Accent5 2 10 2 3" xfId="30172" xr:uid="{3F98AC54-4A72-4265-910C-EE13DE4A3F51}"/>
    <cellStyle name="40% - Accent5 2 10 2 4" xfId="45446" xr:uid="{1EEEA8AE-045F-4EC0-9ADC-B5ABAD60B4DA}"/>
    <cellStyle name="40% - Accent5 2 10 3" xfId="16267" xr:uid="{77B96655-5A65-4168-876B-38FF13AB9ABC}"/>
    <cellStyle name="40% - Accent5 2 10 4" xfId="27116" xr:uid="{0A906476-FD32-48A8-BA2A-13628AD07ADD}"/>
    <cellStyle name="40% - Accent5 2 10 5" xfId="42390" xr:uid="{BFDF618C-D567-48EC-BD5F-3A8C0FF1894D}"/>
    <cellStyle name="40% - Accent5 2 11" xfId="5196" xr:uid="{5B4989CC-9172-48EB-955A-D3C4E04355CF}"/>
    <cellStyle name="40% - Accent5 2 11 2" xfId="16634" xr:uid="{C8623444-2808-4E11-A489-AC0B1A1DE7F8}"/>
    <cellStyle name="40% - Accent5 2 11 3" xfId="27483" xr:uid="{147C5F2B-D8CC-40E1-B620-274BE79861E5}"/>
    <cellStyle name="40% - Accent5 2 11 4" xfId="42757" xr:uid="{646CD714-1638-404D-92EE-58676B4679F2}"/>
    <cellStyle name="40% - Accent5 2 12" xfId="8399" xr:uid="{81266A35-2035-40D3-A94E-3AE12CEBCB33}"/>
    <cellStyle name="40% - Accent5 2 12 2" xfId="19571" xr:uid="{98FC6FC9-4CB0-4428-ADA8-12C732D60AF1}"/>
    <cellStyle name="40% - Accent5 2 13" xfId="13578" xr:uid="{2AA69936-0D0D-47E6-8137-2E6464E9AC5B}"/>
    <cellStyle name="40% - Accent5 2 14" xfId="24427" xr:uid="{6CEBE0B6-D084-4849-8286-17FF9F53F3C8}"/>
    <cellStyle name="40% - Accent5 2 15" xfId="30453" xr:uid="{ABFB0DEB-FE6A-46C1-A3A1-B02EC33F6571}"/>
    <cellStyle name="40% - Accent5 2 16" xfId="39701" xr:uid="{D36BE5E7-4743-4E25-B997-AAE4C732A0A0}"/>
    <cellStyle name="40% - Accent5 2 2" xfId="1492" xr:uid="{D9F6A8B1-8AC1-4028-97F4-6D5B3DEAC038}"/>
    <cellStyle name="40% - Accent5 2 2 2" xfId="8478" xr:uid="{D99A31B5-68F5-4329-8F02-2DF4B4935A4D}"/>
    <cellStyle name="40% - Accent5 2 2 2 2" xfId="8558" xr:uid="{046826DF-47BE-4073-8D62-2EB1CEF499A9}"/>
    <cellStyle name="40% - Accent5 2 2 2 2 2" xfId="8717" xr:uid="{02FC674B-F001-4C21-BF4D-C780F0917150}"/>
    <cellStyle name="40% - Accent5 2 2 2 2 2 2" xfId="19861" xr:uid="{6F7CD94F-35A4-4300-8D02-105EA8799EA4}"/>
    <cellStyle name="40% - Accent5 2 2 2 2 3" xfId="8915" xr:uid="{7DDCD6C7-EC55-4DEB-8638-7489297517E5}"/>
    <cellStyle name="40% - Accent5 2 2 2 2 3 2" xfId="20059" xr:uid="{42A52178-50C6-477A-A814-F4C78C0D521B}"/>
    <cellStyle name="40% - Accent5 2 2 2 2 4" xfId="19703" xr:uid="{4F12369F-97E0-4A60-8A6D-80E688F959E5}"/>
    <cellStyle name="40% - Accent5 2 2 2 3" xfId="8638" xr:uid="{C8CE3CC8-EF4A-4E61-83AF-3B810619DC49}"/>
    <cellStyle name="40% - Accent5 2 2 2 3 2" xfId="19782" xr:uid="{ED2CDD0B-E83F-4B5E-90B2-F3B2E7D77D43}"/>
    <cellStyle name="40% - Accent5 2 2 2 4" xfId="8836" xr:uid="{4F165F2B-C9BE-4A38-A68D-E3FCE5722C97}"/>
    <cellStyle name="40% - Accent5 2 2 2 4 2" xfId="19980" xr:uid="{00448B5F-80BA-4518-AB5B-6CE232547F75}"/>
    <cellStyle name="40% - Accent5 2 2 2 5" xfId="19624" xr:uid="{A3A6F67B-4901-4E5E-9F85-0E15D87ED635}"/>
    <cellStyle name="40% - Accent5 2 2 3" xfId="8517" xr:uid="{AA5AA890-B1B0-447C-AD82-7AE6D3EE0BE6}"/>
    <cellStyle name="40% - Accent5 2 2 3 2" xfId="8677" xr:uid="{ECE585A5-85D0-4711-85D2-69FD74240951}"/>
    <cellStyle name="40% - Accent5 2 2 3 2 2" xfId="19821" xr:uid="{5629156B-ADA7-4F26-85D9-AF7AEC0B6841}"/>
    <cellStyle name="40% - Accent5 2 2 3 3" xfId="8875" xr:uid="{18619610-F057-4F75-8725-74B441667171}"/>
    <cellStyle name="40% - Accent5 2 2 3 3 2" xfId="20019" xr:uid="{A5156127-A39F-4A57-9DD3-5DE5EEF25F2F}"/>
    <cellStyle name="40% - Accent5 2 2 3 4" xfId="19663" xr:uid="{0B6771AD-7151-42BA-9725-AB6D8DE829C8}"/>
    <cellStyle name="40% - Accent5 2 2 4" xfId="8756" xr:uid="{8A4BF180-FC40-4AE4-A1EC-D8B38D9F18B2}"/>
    <cellStyle name="40% - Accent5 2 2 4 2" xfId="8954" xr:uid="{BB4307E3-36A1-4699-BDC4-FF5BFD6832F7}"/>
    <cellStyle name="40% - Accent5 2 2 4 2 2" xfId="20098" xr:uid="{0049A463-0885-4F8F-B0C3-5C43703FDD87}"/>
    <cellStyle name="40% - Accent5 2 2 4 3" xfId="19900" xr:uid="{36078655-D375-4BA3-8BB5-28BDEC51056C}"/>
    <cellStyle name="40% - Accent5 2 2 5" xfId="8597" xr:uid="{3A3B0BA7-ECA2-41B0-9ED1-E76AC6CBAC70}"/>
    <cellStyle name="40% - Accent5 2 2 5 2" xfId="19742" xr:uid="{8179D11C-084E-419F-8D4A-F3F845980D2D}"/>
    <cellStyle name="40% - Accent5 2 2 6" xfId="8795" xr:uid="{2DC8DB98-C3FB-47C4-8E28-C4A31A0286AD}"/>
    <cellStyle name="40% - Accent5 2 2 6 2" xfId="19939" xr:uid="{CA2FE8E8-0D15-4F77-963B-1F7C98F5A560}"/>
    <cellStyle name="40% - Accent5 2 2 7" xfId="8437" xr:uid="{B95ECEF7-9826-4E1D-A172-D9FB6EAE65FC}"/>
    <cellStyle name="40% - Accent5 2 2 7 2" xfId="19584" xr:uid="{A299EF75-EEE2-4053-9700-A7A35BE981BF}"/>
    <cellStyle name="40% - Accent5 2 3" xfId="1493" xr:uid="{2EC14DF3-ACC7-41B8-B06C-E591F27C78DD}"/>
    <cellStyle name="40% - Accent5 2 3 2" xfId="8491" xr:uid="{F9DE02F8-A69D-4D75-B4EE-DDC956835ECB}"/>
    <cellStyle name="40% - Accent5 2 3 2 2" xfId="8571" xr:uid="{92F2A775-9F81-47F8-AA54-BD34F0ADB44E}"/>
    <cellStyle name="40% - Accent5 2 3 2 2 2" xfId="8730" xr:uid="{5CC71BFA-FF75-4D3C-9ABF-7331EE07EAB7}"/>
    <cellStyle name="40% - Accent5 2 3 2 2 2 2" xfId="19874" xr:uid="{3E6655A8-6E52-4E18-A834-700D20C8E769}"/>
    <cellStyle name="40% - Accent5 2 3 2 2 3" xfId="8928" xr:uid="{B4C7594C-DE68-4492-9EF4-5142B45A2220}"/>
    <cellStyle name="40% - Accent5 2 3 2 2 3 2" xfId="20072" xr:uid="{0552B6FB-D363-4AC2-8F9D-4968BC043D0C}"/>
    <cellStyle name="40% - Accent5 2 3 2 2 4" xfId="19716" xr:uid="{A81E39D5-8C8C-4939-9500-CE7B25029AC6}"/>
    <cellStyle name="40% - Accent5 2 3 2 3" xfId="8651" xr:uid="{CC2942C5-701D-47BA-851B-31DCDA28E456}"/>
    <cellStyle name="40% - Accent5 2 3 2 3 2" xfId="19795" xr:uid="{C7F12278-C3EB-48AA-9444-E6A1151ADFAC}"/>
    <cellStyle name="40% - Accent5 2 3 2 4" xfId="8849" xr:uid="{B4540963-D315-4B90-96CA-1030DCBB2BFD}"/>
    <cellStyle name="40% - Accent5 2 3 2 4 2" xfId="19993" xr:uid="{42A2048B-E7E7-449B-B660-72D048A23951}"/>
    <cellStyle name="40% - Accent5 2 3 2 5" xfId="19637" xr:uid="{415C69A1-14D2-4DB9-8CD6-C17EBE404891}"/>
    <cellStyle name="40% - Accent5 2 3 3" xfId="8530" xr:uid="{BC5EEA74-7FC9-423E-BAB6-C4EB0674AB3D}"/>
    <cellStyle name="40% - Accent5 2 3 3 2" xfId="8690" xr:uid="{17D2FA10-45CA-420E-9194-37CD0D5DF416}"/>
    <cellStyle name="40% - Accent5 2 3 3 2 2" xfId="19834" xr:uid="{4EEA1719-115F-49D0-91E4-CDD6A27DAFE6}"/>
    <cellStyle name="40% - Accent5 2 3 3 3" xfId="8888" xr:uid="{BC10FF9C-EDB0-4DE3-BBDF-F9F18EC572C0}"/>
    <cellStyle name="40% - Accent5 2 3 3 3 2" xfId="20032" xr:uid="{A46B603E-5656-40AF-97D0-F35BB23844BC}"/>
    <cellStyle name="40% - Accent5 2 3 3 4" xfId="19676" xr:uid="{BE152901-E90A-4D92-96E3-2FFD79EFD577}"/>
    <cellStyle name="40% - Accent5 2 3 4" xfId="8769" xr:uid="{2F9BEA15-6CCD-4D8A-9597-C63F4D38302B}"/>
    <cellStyle name="40% - Accent5 2 3 4 2" xfId="8967" xr:uid="{1265DB3E-C809-4BC0-A939-49B507D365BD}"/>
    <cellStyle name="40% - Accent5 2 3 4 2 2" xfId="20111" xr:uid="{E7473AC9-AFC4-46D8-9234-F07AC60171DC}"/>
    <cellStyle name="40% - Accent5 2 3 4 3" xfId="19913" xr:uid="{629768B6-3C99-4A77-873A-4DF19638B307}"/>
    <cellStyle name="40% - Accent5 2 3 5" xfId="8610" xr:uid="{03FE29C6-FC0B-4D85-A364-CDBFE6E80693}"/>
    <cellStyle name="40% - Accent5 2 3 5 2" xfId="19755" xr:uid="{5562D9F5-4639-4EE9-A6C8-6687C09FB828}"/>
    <cellStyle name="40% - Accent5 2 3 6" xfId="8808" xr:uid="{F1B6F548-6148-4363-BD0F-6401E7E498F9}"/>
    <cellStyle name="40% - Accent5 2 3 6 2" xfId="19952" xr:uid="{7E5D12B5-32B7-4D3C-8616-2AF592631DC9}"/>
    <cellStyle name="40% - Accent5 2 3 7" xfId="8450" xr:uid="{4C76CA60-06D9-4916-9B46-E718B65D80A4}"/>
    <cellStyle name="40% - Accent5 2 3 7 2" xfId="19597" xr:uid="{1E6585C0-ABC5-4A0D-9EAB-5A419B6F2BBE}"/>
    <cellStyle name="40% - Accent5 2 4" xfId="1494" xr:uid="{6ED700FC-3AF2-4DEB-93E7-767BFB57AB46}"/>
    <cellStyle name="40% - Accent5 2 4 2" xfId="8545" xr:uid="{AB2C73EB-E0E0-4FC6-B9A8-8C0A152C93EA}"/>
    <cellStyle name="40% - Accent5 2 4 2 2" xfId="8704" xr:uid="{29BCDEA1-EC77-40FE-BF69-D6AF51853851}"/>
    <cellStyle name="40% - Accent5 2 4 2 2 2" xfId="19848" xr:uid="{CB9B5826-161A-44DD-9948-24A3A159C1CF}"/>
    <cellStyle name="40% - Accent5 2 4 2 3" xfId="8902" xr:uid="{A5010C47-0923-41CF-A862-A043CBE37418}"/>
    <cellStyle name="40% - Accent5 2 4 2 3 2" xfId="20046" xr:uid="{D0B99D89-F844-4CE5-BAB4-DE1CB4B42B17}"/>
    <cellStyle name="40% - Accent5 2 4 2 4" xfId="19690" xr:uid="{E6B93812-26EE-4E24-B2E1-F84583B4B773}"/>
    <cellStyle name="40% - Accent5 2 4 3" xfId="8625" xr:uid="{59EFA203-5D62-4912-8433-09CFC556143F}"/>
    <cellStyle name="40% - Accent5 2 4 3 2" xfId="19769" xr:uid="{409FB9EF-971B-4254-953D-1DC79FEAC77B}"/>
    <cellStyle name="40% - Accent5 2 4 4" xfId="8823" xr:uid="{1CB7A7F8-21E6-497D-A4C3-1022C0F06490}"/>
    <cellStyle name="40% - Accent5 2 4 4 2" xfId="19967" xr:uid="{76AA49C5-F318-4CAA-B653-AE5BB10498C1}"/>
    <cellStyle name="40% - Accent5 2 4 5" xfId="8465" xr:uid="{BA26B4EA-FF02-4F7F-B0D7-21FDD6154D36}"/>
    <cellStyle name="40% - Accent5 2 4 5 2" xfId="19611" xr:uid="{4AD6F1F1-9336-4E5B-BDB7-A668AC1773AF}"/>
    <cellStyle name="40% - Accent5 2 5" xfId="1495" xr:uid="{1CD93A22-B510-42E6-AF7E-10F2BFC9BB11}"/>
    <cellStyle name="40% - Accent5 2 5 2" xfId="8664" xr:uid="{500C077F-CD4A-4CE9-8068-AB6238BBB41F}"/>
    <cellStyle name="40% - Accent5 2 5 2 2" xfId="19808" xr:uid="{73DEE691-692F-4778-A28B-37B04223CA5A}"/>
    <cellStyle name="40% - Accent5 2 5 3" xfId="8862" xr:uid="{4A25ED2F-5DB2-44E2-8F4B-21A049B5DC45}"/>
    <cellStyle name="40% - Accent5 2 5 3 2" xfId="20006" xr:uid="{DD9E91C4-F571-4CAE-BB7F-2A11FAE9B4A8}"/>
    <cellStyle name="40% - Accent5 2 5 4" xfId="8504" xr:uid="{A57D87AC-5296-42C2-8E21-4D678D95F889}"/>
    <cellStyle name="40% - Accent5 2 5 4 2" xfId="19650" xr:uid="{4B26EBBF-F999-4C3E-8EC1-A056F106183B}"/>
    <cellStyle name="40% - Accent5 2 6" xfId="2450" xr:uid="{75E90D56-C618-48E4-A880-FD67BC4525E0}"/>
    <cellStyle name="40% - Accent5 2 6 2" xfId="3431" xr:uid="{B7A5C79D-6AA9-4DCA-9550-1693B878B10D}"/>
    <cellStyle name="40% - Accent5 2 6 2 2" xfId="6669" xr:uid="{E697F0B6-7B59-4D30-A75A-9B4EE739631F}"/>
    <cellStyle name="40% - Accent5 2 6 2 2 2" xfId="10280" xr:uid="{B72F6988-5403-45CE-8FBF-C45A3396284B}"/>
    <cellStyle name="40% - Accent5 2 6 2 2 2 2" xfId="21422" xr:uid="{7554D885-ACE6-4DD3-B1F0-9B8CE547BB0E}"/>
    <cellStyle name="40% - Accent5 2 6 2 2 2 3" xfId="38693" xr:uid="{A4E60D46-0F16-40B1-9C9A-F7AB59855B72}"/>
    <cellStyle name="40% - Accent5 2 6 2 2 3" xfId="18107" xr:uid="{72B819DA-05FC-45FE-821A-954B036B2B46}"/>
    <cellStyle name="40% - Accent5 2 6 2 2 4" xfId="28956" xr:uid="{EE2E76DD-39CA-4706-9CFC-714E8E5BEE1D}"/>
    <cellStyle name="40% - Accent5 2 6 2 2 5" xfId="34726" xr:uid="{3FE33C12-7E71-4F4A-A365-54339F28198B}"/>
    <cellStyle name="40% - Accent5 2 6 2 2 6" xfId="44230" xr:uid="{C5AD6FD4-3238-4ACC-9174-CDDF11C0E0B6}"/>
    <cellStyle name="40% - Accent5 2 6 2 3" xfId="8941" xr:uid="{C5BD18C8-97C5-434C-AD7A-3907E961E1B8}"/>
    <cellStyle name="40% - Accent5 2 6 2 3 2" xfId="20085" xr:uid="{69DAE46F-2605-4CA3-80F6-B0F9CF33DB80}"/>
    <cellStyle name="40% - Accent5 2 6 2 3 3" xfId="36712" xr:uid="{1A8B3246-53F5-4725-B9E9-ADB0958F2D8C}"/>
    <cellStyle name="40% - Accent5 2 6 2 3 4" xfId="45727" xr:uid="{EDDB7921-DFFB-43CB-9D8F-F02143733CD8}"/>
    <cellStyle name="40% - Accent5 2 6 2 4" xfId="15051" xr:uid="{AA0BD88E-416E-4380-BC8A-1B8CFB6CCC75}"/>
    <cellStyle name="40% - Accent5 2 6 2 5" xfId="25900" xr:uid="{466F0FD7-9681-4AF3-84AE-25666A073E7C}"/>
    <cellStyle name="40% - Accent5 2 6 2 6" xfId="32050" xr:uid="{C3D4A5C0-A9F7-43BC-BD70-7165DB8E9DFF}"/>
    <cellStyle name="40% - Accent5 2 6 2 7" xfId="41174" xr:uid="{2653B371-0600-4424-A6FE-3BE534A50D76}"/>
    <cellStyle name="40% - Accent5 2 6 3" xfId="5689" xr:uid="{7217FFF9-BAE3-4E86-A36A-FF26F2ECDA71}"/>
    <cellStyle name="40% - Accent5 2 6 3 2" xfId="10281" xr:uid="{81A2B1EC-5115-407D-A50B-3003F7D6F918}"/>
    <cellStyle name="40% - Accent5 2 6 3 2 2" xfId="21423" xr:uid="{BED0544F-EE1D-4DE4-AB63-2BBBF749085D}"/>
    <cellStyle name="40% - Accent5 2 6 3 2 3" xfId="38040" xr:uid="{618DB4CB-EAC1-4673-8E05-81E179957791}"/>
    <cellStyle name="40% - Accent5 2 6 3 3" xfId="17127" xr:uid="{CADE3F99-75A9-4E71-8DA3-3DCC29A87AA9}"/>
    <cellStyle name="40% - Accent5 2 6 3 4" xfId="27976" xr:uid="{64021ED1-A1AA-4C0B-94ED-D36AACEA9D12}"/>
    <cellStyle name="40% - Accent5 2 6 3 5" xfId="34085" xr:uid="{44A6120E-0A7B-4868-98C9-472A3918D2FC}"/>
    <cellStyle name="40% - Accent5 2 6 3 6" xfId="43250" xr:uid="{BA291284-3BEC-4F9D-8F74-D8F58638C963}"/>
    <cellStyle name="40% - Accent5 2 6 4" xfId="8743" xr:uid="{D037A26C-E6C4-4768-96D6-5D8DA631638A}"/>
    <cellStyle name="40% - Accent5 2 6 4 2" xfId="19887" xr:uid="{928AE797-FE5B-44EE-AEDE-44C65CF7F4B9}"/>
    <cellStyle name="40% - Accent5 2 6 4 3" xfId="36057" xr:uid="{6180CCD1-BB71-4D23-85FD-B8660D8B510A}"/>
    <cellStyle name="40% - Accent5 2 6 4 4" xfId="45728" xr:uid="{D68E6326-2D3A-4852-9B35-72ECEC88903C}"/>
    <cellStyle name="40% - Accent5 2 6 5" xfId="14071" xr:uid="{A59BD5EA-AA00-4098-9E30-A94CB899E983}"/>
    <cellStyle name="40% - Accent5 2 6 6" xfId="24920" xr:uid="{9F8FD724-A304-45B3-AAB2-1C059F3F61C3}"/>
    <cellStyle name="40% - Accent5 2 6 7" xfId="31070" xr:uid="{B839F59C-5325-4D3A-B43C-894DE8F5D8A3}"/>
    <cellStyle name="40% - Accent5 2 6 8" xfId="40194" xr:uid="{772F3D57-D609-4BBE-BD7F-61CD4BE4874C}"/>
    <cellStyle name="40% - Accent5 2 7" xfId="2938" xr:uid="{8A31C143-683A-4454-B3EE-4194FF9B5CCD}"/>
    <cellStyle name="40% - Accent5 2 7 2" xfId="6176" xr:uid="{B8CFA98B-ACB3-434A-846B-60CA7E9A665E}"/>
    <cellStyle name="40% - Accent5 2 7 2 2" xfId="10282" xr:uid="{654E0046-8D39-4C08-B50B-9776B1FDB947}"/>
    <cellStyle name="40% - Accent5 2 7 2 2 2" xfId="21424" xr:uid="{80193750-2845-4AFA-B13E-E23B84F4C2A8}"/>
    <cellStyle name="40% - Accent5 2 7 2 2 3" xfId="38694" xr:uid="{1152A447-BADB-4D90-88A8-C1166A0D6672}"/>
    <cellStyle name="40% - Accent5 2 7 2 3" xfId="17614" xr:uid="{5DF63A2B-D8AC-423E-ADA5-DEAF404F6FFB}"/>
    <cellStyle name="40% - Accent5 2 7 2 4" xfId="28463" xr:uid="{56D61DFD-66F9-4D31-961F-93DFE3D5A2CA}"/>
    <cellStyle name="40% - Accent5 2 7 2 5" xfId="34727" xr:uid="{32AC55AA-192B-4F3A-BCEC-675FC30A22FC}"/>
    <cellStyle name="40% - Accent5 2 7 2 6" xfId="43737" xr:uid="{B61C2BB6-FB1A-4DCC-8EDD-E1F8A5D3DDD1}"/>
    <cellStyle name="40% - Accent5 2 7 3" xfId="8584" xr:uid="{24FBF040-6A7B-4F39-B430-92BCCFB86B6C}"/>
    <cellStyle name="40% - Accent5 2 7 3 2" xfId="19729" xr:uid="{A089A72F-CE0F-4D6E-B333-081EAA1557FD}"/>
    <cellStyle name="40% - Accent5 2 7 3 3" xfId="36713" xr:uid="{97A5A3A7-2254-43B9-B28D-49C4086578E1}"/>
    <cellStyle name="40% - Accent5 2 7 3 4" xfId="45729" xr:uid="{46F85E58-5E4A-4BFC-90F8-E3213AE90CC8}"/>
    <cellStyle name="40% - Accent5 2 7 4" xfId="14558" xr:uid="{3EFAD659-C665-4746-8740-0FD2606D792C}"/>
    <cellStyle name="40% - Accent5 2 7 5" xfId="25407" xr:uid="{6F09D53C-216A-468B-A331-410CAD573D37}"/>
    <cellStyle name="40% - Accent5 2 7 6" xfId="31557" xr:uid="{6D6B1995-0B29-452B-BE31-0DDCA0605DD2}"/>
    <cellStyle name="40% - Accent5 2 7 7" xfId="40681" xr:uid="{E0253B5A-18D6-4DAE-B845-66D3662841B0}"/>
    <cellStyle name="40% - Accent5 2 8" xfId="3919" xr:uid="{03D26E08-4955-429C-80D1-311FBF78FC32}"/>
    <cellStyle name="40% - Accent5 2 8 2" xfId="7158" xr:uid="{28D32A0D-7581-4AFA-99B3-74F6952E7FD8}"/>
    <cellStyle name="40% - Accent5 2 8 2 2" xfId="18596" xr:uid="{3670F9D7-73AF-4EC7-A154-C6D3840C2EF4}"/>
    <cellStyle name="40% - Accent5 2 8 2 3" xfId="29445" xr:uid="{08F7F78F-8819-45AE-9DD8-CDF37DFA2075}"/>
    <cellStyle name="40% - Accent5 2 8 2 4" xfId="37579" xr:uid="{7DBC86FE-F3E8-4548-AA88-3D73C4412C93}"/>
    <cellStyle name="40% - Accent5 2 8 2 5" xfId="44719" xr:uid="{9721E954-BAA2-4EB5-B90D-2279976919EF}"/>
    <cellStyle name="40% - Accent5 2 8 3" xfId="8782" xr:uid="{67343365-A5AD-4E3F-823B-7657235BE968}"/>
    <cellStyle name="40% - Accent5 2 8 3 2" xfId="19926" xr:uid="{272D5C3A-73C2-4045-8A75-9EFA1688208B}"/>
    <cellStyle name="40% - Accent5 2 8 4" xfId="15540" xr:uid="{162C083A-59D7-43C8-B6CA-AFF68C518E20}"/>
    <cellStyle name="40% - Accent5 2 8 5" xfId="26389" xr:uid="{473562C6-4D63-42DF-B59D-DFE61E091EF6}"/>
    <cellStyle name="40% - Accent5 2 8 6" xfId="33007" xr:uid="{BDF32062-415A-4A34-B680-CBA4EB54404B}"/>
    <cellStyle name="40% - Accent5 2 8 7" xfId="41663" xr:uid="{2CF42C78-1BBD-4EA0-A287-19558D784FC9}"/>
    <cellStyle name="40% - Accent5 2 9" xfId="4467" xr:uid="{8AA4864E-3E0B-4E6D-8B03-4769CD2F717C}"/>
    <cellStyle name="40% - Accent5 2 9 2" xfId="7523" xr:uid="{2EAB5865-2C63-4C42-BC90-ED922529C0E7}"/>
    <cellStyle name="40% - Accent5 2 9 2 2" xfId="18961" xr:uid="{E110A31D-6AA6-4D38-8431-B760709454C4}"/>
    <cellStyle name="40% - Accent5 2 9 2 3" xfId="29810" xr:uid="{E8125410-55A8-4C98-9719-ACA85DBF4B87}"/>
    <cellStyle name="40% - Accent5 2 9 2 4" xfId="45084" xr:uid="{005411BD-023F-4738-9B9C-3B6EB9F3E77C}"/>
    <cellStyle name="40% - Accent5 2 9 3" xfId="15905" xr:uid="{27C6C850-D50E-4D0F-87F6-2E0E44521028}"/>
    <cellStyle name="40% - Accent5 2 9 4" xfId="26754" xr:uid="{B84D0F33-3A6A-4CE1-B972-16157DD4846A}"/>
    <cellStyle name="40% - Accent5 2 9 5" xfId="35598" xr:uid="{46E63DAE-37A4-4CE9-90E2-0C04CD64C9FB}"/>
    <cellStyle name="40% - Accent5 2 9 6" xfId="42028" xr:uid="{2B51BDCD-9B6D-4293-AFEC-8FD28B04F805}"/>
    <cellStyle name="40% - Accent5 20" xfId="1496" xr:uid="{4B26991A-7285-41E1-AB7C-F2881DD31520}"/>
    <cellStyle name="40% - Accent5 21" xfId="1497" xr:uid="{8DF20458-E731-4D4D-AA85-EAD5FA4C1506}"/>
    <cellStyle name="40% - Accent5 22" xfId="8123" xr:uid="{3B7D41CE-F917-429E-9C82-F21A091393F8}"/>
    <cellStyle name="40% - Accent5 23" xfId="8124" xr:uid="{5D73A89C-ABB9-4A80-BB2B-27FA29D994D4}"/>
    <cellStyle name="40% - Accent5 24" xfId="123" xr:uid="{4E4B24A7-925C-44D5-AA92-86E8AA3D23EC}"/>
    <cellStyle name="40% - Accent5 3" xfId="392" xr:uid="{36A2F5D6-9ECA-4E3F-AEF9-6C465020081E}"/>
    <cellStyle name="40% - Accent5 3 10" xfId="30454" xr:uid="{C7687D2E-D212-46B5-B75F-9EB9DBE3BC74}"/>
    <cellStyle name="40% - Accent5 3 11" xfId="39702" xr:uid="{8595398A-C3AD-4419-AF28-F435DBADBAA4}"/>
    <cellStyle name="40% - Accent5 3 2" xfId="2451" xr:uid="{FB86410D-E0F3-4ED7-A7E3-17647D7A1DF7}"/>
    <cellStyle name="40% - Accent5 3 2 2" xfId="3432" xr:uid="{36FAD207-4E5D-457A-9EFE-239AC3017DC6}"/>
    <cellStyle name="40% - Accent5 3 2 2 2" xfId="6670" xr:uid="{2D1D8655-6E7D-4F22-8371-9332CF671321}"/>
    <cellStyle name="40% - Accent5 3 2 2 2 2" xfId="10283" xr:uid="{1FA3E35F-FC12-4FC5-94F1-2BABDA536CDA}"/>
    <cellStyle name="40% - Accent5 3 2 2 2 2 2" xfId="21425" xr:uid="{6D4A71C5-4B7E-4CE6-8B39-C9B795038DF1}"/>
    <cellStyle name="40% - Accent5 3 2 2 2 2 3" xfId="38695" xr:uid="{DA38AB14-8B93-4804-BC36-3564C36CAF7D}"/>
    <cellStyle name="40% - Accent5 3 2 2 2 3" xfId="18108" xr:uid="{6F84D727-B5A8-4BD3-9A4E-CA931E7E5A1F}"/>
    <cellStyle name="40% - Accent5 3 2 2 2 4" xfId="28957" xr:uid="{224F8259-9B49-48E7-BF0F-41457A715B31}"/>
    <cellStyle name="40% - Accent5 3 2 2 2 5" xfId="34728" xr:uid="{D5112B3A-F121-4995-A6AB-0A96BFBBCDF9}"/>
    <cellStyle name="40% - Accent5 3 2 2 2 6" xfId="44231" xr:uid="{029E479D-374B-4192-ABB8-87B9B4843272}"/>
    <cellStyle name="40% - Accent5 3 2 2 3" xfId="10284" xr:uid="{1FAA4390-3AA8-4D83-87B3-8C0F95C85F96}"/>
    <cellStyle name="40% - Accent5 3 2 2 3 2" xfId="21426" xr:uid="{3E3082D4-E284-44DE-9B54-86FDCF3BA64B}"/>
    <cellStyle name="40% - Accent5 3 2 2 3 3" xfId="36714" xr:uid="{3F6B23C1-99D7-4DC4-9499-CF0E5C6CFA08}"/>
    <cellStyle name="40% - Accent5 3 2 2 4" xfId="15052" xr:uid="{639A0A15-799E-45A2-A135-AC6C94D5E29D}"/>
    <cellStyle name="40% - Accent5 3 2 2 5" xfId="25901" xr:uid="{BA9E1999-D855-414C-87D7-BEB4C7C5455A}"/>
    <cellStyle name="40% - Accent5 3 2 2 6" xfId="32051" xr:uid="{0488FC65-6488-48D1-B060-D143798746A4}"/>
    <cellStyle name="40% - Accent5 3 2 2 7" xfId="41175" xr:uid="{B7F729A1-4C8B-4878-8B92-0A46D4BF32E5}"/>
    <cellStyle name="40% - Accent5 3 2 3" xfId="5690" xr:uid="{699A657A-834F-413C-BE44-3FA8212646E7}"/>
    <cellStyle name="40% - Accent5 3 2 3 2" xfId="10285" xr:uid="{43326EB6-BF62-48A8-AA72-A97AFE3D1795}"/>
    <cellStyle name="40% - Accent5 3 2 3 2 2" xfId="21427" xr:uid="{97919190-9DDE-46AF-A61D-C94C11F47346}"/>
    <cellStyle name="40% - Accent5 3 2 3 2 3" xfId="38041" xr:uid="{5BFA78AA-1183-452A-8BFF-D4616BDF3C55}"/>
    <cellStyle name="40% - Accent5 3 2 3 3" xfId="17128" xr:uid="{2293CE04-4FEE-4572-8C41-F2F704AAB398}"/>
    <cellStyle name="40% - Accent5 3 2 3 4" xfId="27977" xr:uid="{3DA3E849-70FE-4190-AE2E-60920B337075}"/>
    <cellStyle name="40% - Accent5 3 2 3 5" xfId="34086" xr:uid="{A9132611-C700-41C0-8B29-44DB935206F6}"/>
    <cellStyle name="40% - Accent5 3 2 3 6" xfId="43251" xr:uid="{AB76FAFC-F705-4B52-95E3-80F914DF97C7}"/>
    <cellStyle name="40% - Accent5 3 2 4" xfId="10286" xr:uid="{2C459264-7BEE-4BD4-BCFC-74F2C88A5B10}"/>
    <cellStyle name="40% - Accent5 3 2 4 2" xfId="21428" xr:uid="{769A7129-D75A-472A-8208-3051720F872A}"/>
    <cellStyle name="40% - Accent5 3 2 4 3" xfId="36058" xr:uid="{7986104C-2D47-4F87-BF42-497DE11CEDDA}"/>
    <cellStyle name="40% - Accent5 3 2 5" xfId="14072" xr:uid="{F1C9069C-25B3-4DCE-A9B6-96FCB4DAEF39}"/>
    <cellStyle name="40% - Accent5 3 2 6" xfId="24921" xr:uid="{14197D26-B21F-4309-BA1C-7919B62A9AE5}"/>
    <cellStyle name="40% - Accent5 3 2 7" xfId="31071" xr:uid="{6986382B-1D14-46C3-A0BF-91D127C2E5D3}"/>
    <cellStyle name="40% - Accent5 3 2 8" xfId="40195" xr:uid="{31684763-BC1F-42BA-8332-5AF7E13F7D56}"/>
    <cellStyle name="40% - Accent5 3 3" xfId="2939" xr:uid="{1190EFE5-7841-4B38-81C5-0D0FCCFBAF6D}"/>
    <cellStyle name="40% - Accent5 3 3 2" xfId="6177" xr:uid="{53D7BEC0-E46A-47BE-9AA3-E3EE4FB21A15}"/>
    <cellStyle name="40% - Accent5 3 3 2 2" xfId="10287" xr:uid="{CD731736-1BAA-43D4-96E8-BB2CB19885F8}"/>
    <cellStyle name="40% - Accent5 3 3 2 2 2" xfId="21429" xr:uid="{2503410D-56F8-4649-9FF7-A2E2DE58E4F7}"/>
    <cellStyle name="40% - Accent5 3 3 2 2 3" xfId="38696" xr:uid="{533BCD73-1083-4CDD-AE22-1E4572CE4492}"/>
    <cellStyle name="40% - Accent5 3 3 2 3" xfId="17615" xr:uid="{94067E15-18A1-46C9-B213-AA56D7298E0E}"/>
    <cellStyle name="40% - Accent5 3 3 2 4" xfId="28464" xr:uid="{E20C2704-E728-4F37-8C8D-ABF3669A0ACF}"/>
    <cellStyle name="40% - Accent5 3 3 2 5" xfId="34729" xr:uid="{6E858E15-7055-460E-A054-63186AC8416D}"/>
    <cellStyle name="40% - Accent5 3 3 2 6" xfId="43738" xr:uid="{EA82FE1C-284A-451E-B258-359A0B2802F3}"/>
    <cellStyle name="40% - Accent5 3 3 3" xfId="10288" xr:uid="{2A442F8D-2983-4BD0-A45A-9275619F3773}"/>
    <cellStyle name="40% - Accent5 3 3 3 2" xfId="21430" xr:uid="{44779FF0-D5EE-47DD-A307-017CA5B900C0}"/>
    <cellStyle name="40% - Accent5 3 3 3 3" xfId="36715" xr:uid="{B3747052-D75E-4641-A347-CF2ECE1BF68A}"/>
    <cellStyle name="40% - Accent5 3 3 4" xfId="14559" xr:uid="{31D3A7AD-2374-4037-BB27-B6695B29C10B}"/>
    <cellStyle name="40% - Accent5 3 3 5" xfId="25408" xr:uid="{0985775F-CCC4-4C04-9FB9-5027EEE29E97}"/>
    <cellStyle name="40% - Accent5 3 3 6" xfId="31558" xr:uid="{DC2EDC45-7E14-468A-B89F-5E50F33D7819}"/>
    <cellStyle name="40% - Accent5 3 3 7" xfId="40682" xr:uid="{7B37456D-F7CD-4309-BBDF-24CBC1C7021B}"/>
    <cellStyle name="40% - Accent5 3 4" xfId="3920" xr:uid="{F84AF039-8A49-4354-AE80-2F3944DCD141}"/>
    <cellStyle name="40% - Accent5 3 4 2" xfId="7159" xr:uid="{B9963B78-F9ED-428C-81DB-DF19B8016872}"/>
    <cellStyle name="40% - Accent5 3 4 2 2" xfId="18597" xr:uid="{D8818AC4-E91A-4126-9050-08DB1F1292FD}"/>
    <cellStyle name="40% - Accent5 3 4 2 3" xfId="29446" xr:uid="{5CEFA584-7E2A-45DD-8515-AD44FBC4D904}"/>
    <cellStyle name="40% - Accent5 3 4 2 4" xfId="37593" xr:uid="{ACCFEBBA-516D-47BB-BBC9-FAE5CFBDCF4E}"/>
    <cellStyle name="40% - Accent5 3 4 2 5" xfId="44720" xr:uid="{256CAC1A-AC08-4592-A773-E875CD85E54B}"/>
    <cellStyle name="40% - Accent5 3 4 3" xfId="15541" xr:uid="{99C1171D-9E44-4F72-A237-407C2A52F3F3}"/>
    <cellStyle name="40% - Accent5 3 4 4" xfId="26390" xr:uid="{94D4DD7A-9D02-4083-836B-0A5FCAB9A286}"/>
    <cellStyle name="40% - Accent5 3 4 5" xfId="33008" xr:uid="{E2487129-9DFD-409F-B230-57B8FF0642BA}"/>
    <cellStyle name="40% - Accent5 3 4 6" xfId="41664" xr:uid="{028EBB76-32EE-4FA6-9C8C-7A6F0862F61C}"/>
    <cellStyle name="40% - Accent5 3 5" xfId="4468" xr:uid="{B02FE5FF-C540-48B6-A6A7-64ADBA8162E5}"/>
    <cellStyle name="40% - Accent5 3 5 2" xfId="7524" xr:uid="{518B7032-9962-40ED-814A-B976B576A09B}"/>
    <cellStyle name="40% - Accent5 3 5 2 2" xfId="18962" xr:uid="{D6F3D93C-CCE4-4FB7-8811-FEA5AFFEB253}"/>
    <cellStyle name="40% - Accent5 3 5 2 3" xfId="29811" xr:uid="{060DC2E0-262E-43D6-98B8-EBC8DCCEDF9B}"/>
    <cellStyle name="40% - Accent5 3 5 2 4" xfId="45085" xr:uid="{7773ED5E-2569-4D7A-8DC8-F86A4B8EDDC3}"/>
    <cellStyle name="40% - Accent5 3 5 3" xfId="15906" xr:uid="{0678664D-8D59-4C44-8B3D-179E78C37E00}"/>
    <cellStyle name="40% - Accent5 3 5 4" xfId="26755" xr:uid="{1717F550-5BA1-44FF-8A65-742676F3172E}"/>
    <cellStyle name="40% - Accent5 3 5 5" xfId="35612" xr:uid="{A842445C-A98B-4845-8751-A9DE43716A99}"/>
    <cellStyle name="40% - Accent5 3 5 6" xfId="42029" xr:uid="{B4F7D0B1-6537-451D-B104-24FF0038AE47}"/>
    <cellStyle name="40% - Accent5 3 6" xfId="4830" xr:uid="{84A3F104-79D1-4799-82EE-974939230201}"/>
    <cellStyle name="40% - Accent5 3 6 2" xfId="7886" xr:uid="{10813B70-D229-4500-87A1-0BC57E51FC7C}"/>
    <cellStyle name="40% - Accent5 3 6 2 2" xfId="19324" xr:uid="{587AB37E-2046-4E01-9204-2A27C200438B}"/>
    <cellStyle name="40% - Accent5 3 6 2 3" xfId="30173" xr:uid="{8A7A7C78-7F60-4A28-8FB0-540672E8637E}"/>
    <cellStyle name="40% - Accent5 3 6 2 4" xfId="45447" xr:uid="{AE34B459-62C2-426E-87CE-532D8DF26A91}"/>
    <cellStyle name="40% - Accent5 3 6 3" xfId="16268" xr:uid="{DD73BE5A-7366-4E43-B518-BDD349F46478}"/>
    <cellStyle name="40% - Accent5 3 6 4" xfId="27117" xr:uid="{E2FC49F5-FDF4-44E5-9BD1-9049734E6B98}"/>
    <cellStyle name="40% - Accent5 3 6 5" xfId="42391" xr:uid="{B9A40783-2E6E-437B-845A-6962874E09A3}"/>
    <cellStyle name="40% - Accent5 3 7" xfId="5197" xr:uid="{BDD95C68-7FBF-46D0-83F0-A067F2577B8D}"/>
    <cellStyle name="40% - Accent5 3 7 2" xfId="16635" xr:uid="{F11F1CA4-EF70-4B8C-B084-E5A5FAEF901D}"/>
    <cellStyle name="40% - Accent5 3 7 3" xfId="27484" xr:uid="{97B68189-D896-4B2A-87F2-6284A8DCF512}"/>
    <cellStyle name="40% - Accent5 3 7 4" xfId="42758" xr:uid="{8DA37992-9516-447B-8D2B-C0A06C2244BF}"/>
    <cellStyle name="40% - Accent5 3 8" xfId="13579" xr:uid="{59C97899-DBB8-46B4-A557-B83CB23F5D0F}"/>
    <cellStyle name="40% - Accent5 3 9" xfId="24428" xr:uid="{048E1772-784C-49D0-9DC4-D821162C36AB}"/>
    <cellStyle name="40% - Accent5 4" xfId="393" xr:uid="{6B7DFDA9-D372-4EB5-9D88-A8F58B0C2D62}"/>
    <cellStyle name="40% - Accent5 4 10" xfId="30455" xr:uid="{DE09A509-D5E7-453E-B261-7195EBCEF188}"/>
    <cellStyle name="40% - Accent5 4 11" xfId="39703" xr:uid="{FFD8857D-A4B4-4761-BBAE-01A194D86CE3}"/>
    <cellStyle name="40% - Accent5 4 2" xfId="2452" xr:uid="{83DBCEC1-DEE1-4108-BA8D-11F6288654A5}"/>
    <cellStyle name="40% - Accent5 4 2 2" xfId="3433" xr:uid="{22A4A69F-C5BD-4A4C-947D-47EEF2176DFE}"/>
    <cellStyle name="40% - Accent5 4 2 2 2" xfId="6671" xr:uid="{5C617159-4907-4193-B2CC-7C41D2110369}"/>
    <cellStyle name="40% - Accent5 4 2 2 2 2" xfId="10289" xr:uid="{D245D135-42F7-4055-B260-D3791F713425}"/>
    <cellStyle name="40% - Accent5 4 2 2 2 2 2" xfId="21431" xr:uid="{0DDACE22-463F-40A2-ABC9-9797B53E0104}"/>
    <cellStyle name="40% - Accent5 4 2 2 2 2 3" xfId="38697" xr:uid="{A5F17A5C-DA22-4AFE-A1EE-9AF338923814}"/>
    <cellStyle name="40% - Accent5 4 2 2 2 3" xfId="18109" xr:uid="{CD51519C-C79F-4947-93B4-76787605D55F}"/>
    <cellStyle name="40% - Accent5 4 2 2 2 4" xfId="28958" xr:uid="{63ECAD4A-61A3-4B70-9650-412B70BA52B8}"/>
    <cellStyle name="40% - Accent5 4 2 2 2 5" xfId="34730" xr:uid="{74F8864C-622E-42EC-B47F-992A9C78D767}"/>
    <cellStyle name="40% - Accent5 4 2 2 2 6" xfId="44232" xr:uid="{9361BC3C-1E37-4AD3-B31D-36656F24D94B}"/>
    <cellStyle name="40% - Accent5 4 2 2 3" xfId="10290" xr:uid="{B7A10CE7-BDE3-4D88-A170-DDB0955F76CF}"/>
    <cellStyle name="40% - Accent5 4 2 2 3 2" xfId="21432" xr:uid="{45BFF918-84D2-43C5-9FA8-0F30A9CDE7CB}"/>
    <cellStyle name="40% - Accent5 4 2 2 3 3" xfId="36716" xr:uid="{0E5DAAF1-DE04-4057-B4EC-4E943B8BF07F}"/>
    <cellStyle name="40% - Accent5 4 2 2 4" xfId="15053" xr:uid="{1F6F7202-11E9-47D5-96F5-380E179810A8}"/>
    <cellStyle name="40% - Accent5 4 2 2 5" xfId="25902" xr:uid="{C4214F59-C0BD-4D45-B220-80E89DA291AD}"/>
    <cellStyle name="40% - Accent5 4 2 2 6" xfId="32052" xr:uid="{21E37450-DF94-4D08-8860-4C13C2C229A8}"/>
    <cellStyle name="40% - Accent5 4 2 2 7" xfId="41176" xr:uid="{537A1F15-B753-4EBD-B12D-3EADD246F928}"/>
    <cellStyle name="40% - Accent5 4 2 3" xfId="5691" xr:uid="{0774911F-4853-42F4-8303-F9A07598A56B}"/>
    <cellStyle name="40% - Accent5 4 2 3 2" xfId="10291" xr:uid="{20EF6DC3-9BC8-4DEC-89AE-2141E18A94F0}"/>
    <cellStyle name="40% - Accent5 4 2 3 2 2" xfId="21433" xr:uid="{E40A631C-ED36-4A78-A6E9-6B5305F9C0F4}"/>
    <cellStyle name="40% - Accent5 4 2 3 2 3" xfId="38042" xr:uid="{41659661-30CF-4159-8821-BD8EDFC59D37}"/>
    <cellStyle name="40% - Accent5 4 2 3 3" xfId="17129" xr:uid="{ED7A748C-A78C-44DC-8978-319500817964}"/>
    <cellStyle name="40% - Accent5 4 2 3 4" xfId="27978" xr:uid="{2F9EC320-ABAC-4558-9490-2D3732B6E4B6}"/>
    <cellStyle name="40% - Accent5 4 2 3 5" xfId="34087" xr:uid="{ADD391B3-FDE4-465E-A002-FD7E946880A7}"/>
    <cellStyle name="40% - Accent5 4 2 3 6" xfId="43252" xr:uid="{55666704-F100-4D7C-ADF4-F0ECBC586F00}"/>
    <cellStyle name="40% - Accent5 4 2 4" xfId="10292" xr:uid="{7E4EF641-9854-4AF3-A616-F7923CF7B441}"/>
    <cellStyle name="40% - Accent5 4 2 4 2" xfId="21434" xr:uid="{0A994C2D-2899-4085-9529-4FF2385D602B}"/>
    <cellStyle name="40% - Accent5 4 2 4 3" xfId="36059" xr:uid="{FD056E37-735D-4448-8599-EEC5A7966CE8}"/>
    <cellStyle name="40% - Accent5 4 2 5" xfId="14073" xr:uid="{D1660601-8FA2-43ED-9C4A-0813F3E24265}"/>
    <cellStyle name="40% - Accent5 4 2 6" xfId="24922" xr:uid="{3FA9AE04-A367-4CE8-993A-63E3F71E735F}"/>
    <cellStyle name="40% - Accent5 4 2 7" xfId="31072" xr:uid="{FDF09474-D345-47A6-8EBF-C63D0B561DFD}"/>
    <cellStyle name="40% - Accent5 4 2 8" xfId="40196" xr:uid="{B540494C-E0E0-4EA2-907D-AF3CD5A093FD}"/>
    <cellStyle name="40% - Accent5 4 3" xfId="2940" xr:uid="{E58D9655-B894-42E7-BA89-7D4FB33CCCDB}"/>
    <cellStyle name="40% - Accent5 4 3 2" xfId="6178" xr:uid="{7925D087-A64A-4A8A-8D12-641E8F88B527}"/>
    <cellStyle name="40% - Accent5 4 3 2 2" xfId="10293" xr:uid="{CD26AF33-8098-4A45-9874-A65AF6D6E28C}"/>
    <cellStyle name="40% - Accent5 4 3 2 2 2" xfId="21435" xr:uid="{980FB520-93C7-41E1-B8CD-BE6FE1456E85}"/>
    <cellStyle name="40% - Accent5 4 3 2 2 3" xfId="38698" xr:uid="{6EEED597-CB6D-487A-A733-364980AF65CB}"/>
    <cellStyle name="40% - Accent5 4 3 2 3" xfId="17616" xr:uid="{A330E583-3B77-4178-8E48-47CA828AF62A}"/>
    <cellStyle name="40% - Accent5 4 3 2 4" xfId="28465" xr:uid="{2E21606C-42BC-490A-9AE2-137DAEACCF76}"/>
    <cellStyle name="40% - Accent5 4 3 2 5" xfId="34731" xr:uid="{583C3580-70DB-446B-946C-A0BCAA8D95B3}"/>
    <cellStyle name="40% - Accent5 4 3 2 6" xfId="43739" xr:uid="{F2A5685A-DC11-4695-AE0C-33907DAEADFA}"/>
    <cellStyle name="40% - Accent5 4 3 3" xfId="10294" xr:uid="{3A7215C9-96E2-4EC2-9939-A63E305B6591}"/>
    <cellStyle name="40% - Accent5 4 3 3 2" xfId="21436" xr:uid="{5098A786-450C-4F54-A1FC-1385BCF7E9D1}"/>
    <cellStyle name="40% - Accent5 4 3 3 3" xfId="36717" xr:uid="{F2C03939-6731-466E-AEC3-7B154B85D3E1}"/>
    <cellStyle name="40% - Accent5 4 3 4" xfId="14560" xr:uid="{62C9D2F1-7A85-449D-BC3D-3ABB430C6D9B}"/>
    <cellStyle name="40% - Accent5 4 3 5" xfId="25409" xr:uid="{3C54AB9A-8E82-4767-A0FE-C4033E05EA41}"/>
    <cellStyle name="40% - Accent5 4 3 6" xfId="31559" xr:uid="{7B1BC40E-EE9B-418B-A681-970B8889FBAB}"/>
    <cellStyle name="40% - Accent5 4 3 7" xfId="40683" xr:uid="{CA341016-DF58-466F-89B7-46FDB1FC4EF9}"/>
    <cellStyle name="40% - Accent5 4 4" xfId="3921" xr:uid="{5EC8D38B-DC27-4AD2-A5AD-1BEA5BD1C457}"/>
    <cellStyle name="40% - Accent5 4 4 2" xfId="7160" xr:uid="{661C63F0-6355-4F7D-90F4-658281732C8A}"/>
    <cellStyle name="40% - Accent5 4 4 2 2" xfId="18598" xr:uid="{A71A7D1F-0042-4E9A-A3EB-74C1907032FF}"/>
    <cellStyle name="40% - Accent5 4 4 2 3" xfId="29447" xr:uid="{B2F292E0-DB61-422F-AD25-20CE9490722F}"/>
    <cellStyle name="40% - Accent5 4 4 2 4" xfId="37607" xr:uid="{0360283F-EB65-4773-949B-67653EF6A195}"/>
    <cellStyle name="40% - Accent5 4 4 2 5" xfId="44721" xr:uid="{E0155AC0-E132-43CB-A554-0FBF7B4B7904}"/>
    <cellStyle name="40% - Accent5 4 4 3" xfId="15542" xr:uid="{264B8D20-FAFB-455D-9110-6FF1F69C70DC}"/>
    <cellStyle name="40% - Accent5 4 4 4" xfId="26391" xr:uid="{BF8AF44A-FC05-445B-BEBC-CF2C9757FE97}"/>
    <cellStyle name="40% - Accent5 4 4 5" xfId="33009" xr:uid="{44204CBD-3D76-4317-898A-C7437CE0A719}"/>
    <cellStyle name="40% - Accent5 4 4 6" xfId="41665" xr:uid="{80C57BDD-0E2A-46B4-86FC-A55AB6FEBC0F}"/>
    <cellStyle name="40% - Accent5 4 5" xfId="4469" xr:uid="{B7D061D0-EDE3-4584-AAEF-0D2BBE6D13D4}"/>
    <cellStyle name="40% - Accent5 4 5 2" xfId="7525" xr:uid="{5FC6474A-EB01-426F-AA38-02E65BA27D7D}"/>
    <cellStyle name="40% - Accent5 4 5 2 2" xfId="18963" xr:uid="{3C123D73-84C4-4C8C-82B7-6AE1D8C81B2B}"/>
    <cellStyle name="40% - Accent5 4 5 2 3" xfId="29812" xr:uid="{9E2E92B9-D7B5-4986-8E6E-B2E33D393E42}"/>
    <cellStyle name="40% - Accent5 4 5 2 4" xfId="45086" xr:uid="{F14A9400-50D3-4C29-8616-1DE019E5240F}"/>
    <cellStyle name="40% - Accent5 4 5 3" xfId="15907" xr:uid="{25E389B2-4A4B-4C73-BB11-7B7BD3ECB605}"/>
    <cellStyle name="40% - Accent5 4 5 4" xfId="26756" xr:uid="{25E85E92-9171-43F0-94F7-62F3BEF9716B}"/>
    <cellStyle name="40% - Accent5 4 5 5" xfId="35626" xr:uid="{DD96EF04-F095-4A8D-A20A-1D8FD0BC8F02}"/>
    <cellStyle name="40% - Accent5 4 5 6" xfId="42030" xr:uid="{9FC75F50-B86D-45AF-A89F-9C11E6C096C7}"/>
    <cellStyle name="40% - Accent5 4 6" xfId="4831" xr:uid="{8C6A6F20-38CC-4174-841D-C84EE4267E8C}"/>
    <cellStyle name="40% - Accent5 4 6 2" xfId="7887" xr:uid="{97D794EC-5E37-497F-84B7-9018536E7701}"/>
    <cellStyle name="40% - Accent5 4 6 2 2" xfId="19325" xr:uid="{7926BB8C-3537-4F62-AB20-D3AE285D63BA}"/>
    <cellStyle name="40% - Accent5 4 6 2 3" xfId="30174" xr:uid="{5C005A6E-32F4-4E40-908C-4AB56C2476CB}"/>
    <cellStyle name="40% - Accent5 4 6 2 4" xfId="45448" xr:uid="{F901ECC2-356D-46FC-8116-B4EC38AB89EB}"/>
    <cellStyle name="40% - Accent5 4 6 3" xfId="16269" xr:uid="{B211A2DC-43BE-4D1C-8CEA-A5FFD8F1EAFB}"/>
    <cellStyle name="40% - Accent5 4 6 4" xfId="27118" xr:uid="{A2C5F8CA-802F-4C30-BAB5-E7508917DF93}"/>
    <cellStyle name="40% - Accent5 4 6 5" xfId="42392" xr:uid="{0EE381B8-C8FD-40FA-B524-A8073A7E347C}"/>
    <cellStyle name="40% - Accent5 4 7" xfId="5198" xr:uid="{243CE0E6-7DF9-4084-B867-98D1B3AE0E9A}"/>
    <cellStyle name="40% - Accent5 4 7 2" xfId="16636" xr:uid="{9933675C-52E6-461F-896E-E8C395A6117F}"/>
    <cellStyle name="40% - Accent5 4 7 3" xfId="27485" xr:uid="{A7887B31-80BE-4737-9A28-882CD1E51F5C}"/>
    <cellStyle name="40% - Accent5 4 7 4" xfId="42759" xr:uid="{FE728FB6-B176-4336-AA92-5D371FC7F958}"/>
    <cellStyle name="40% - Accent5 4 8" xfId="13580" xr:uid="{76650202-9D41-47A7-BF04-7886779E7009}"/>
    <cellStyle name="40% - Accent5 4 9" xfId="24429" xr:uid="{F9405649-A62F-429B-8ABD-340CB4F704DB}"/>
    <cellStyle name="40% - Accent5 5" xfId="394" xr:uid="{CD1C2E05-A560-4906-8E89-805144411181}"/>
    <cellStyle name="40% - Accent5 5 10" xfId="30456" xr:uid="{99BB52C6-3526-4357-9CB9-D6995EF5C71A}"/>
    <cellStyle name="40% - Accent5 5 11" xfId="39704" xr:uid="{85136DF8-8C6B-4F50-9A2E-F41342A7150A}"/>
    <cellStyle name="40% - Accent5 5 2" xfId="2453" xr:uid="{AE838EE8-5D86-4FB9-954E-AF8F95CD99C4}"/>
    <cellStyle name="40% - Accent5 5 2 2" xfId="3434" xr:uid="{C9660FAE-8178-424F-921F-2D77EB187AB5}"/>
    <cellStyle name="40% - Accent5 5 2 2 2" xfId="6672" xr:uid="{DAFFC9CE-9A00-43D4-9A8C-D8EEB5C9C5BB}"/>
    <cellStyle name="40% - Accent5 5 2 2 2 2" xfId="10295" xr:uid="{6A98B6B7-FDC3-446B-9947-AF4C020DF3A3}"/>
    <cellStyle name="40% - Accent5 5 2 2 2 2 2" xfId="21437" xr:uid="{D9DF34C3-5B6F-45B2-B549-3F899DA40DA2}"/>
    <cellStyle name="40% - Accent5 5 2 2 2 2 3" xfId="38699" xr:uid="{1F68F591-D657-45FD-B5E7-1C883AE1C5C7}"/>
    <cellStyle name="40% - Accent5 5 2 2 2 3" xfId="18110" xr:uid="{2FDCF95E-9B8A-475A-A498-53D1D8E7D571}"/>
    <cellStyle name="40% - Accent5 5 2 2 2 4" xfId="28959" xr:uid="{B1406924-BCD0-4B27-9739-9C85DD02DCF6}"/>
    <cellStyle name="40% - Accent5 5 2 2 2 5" xfId="34732" xr:uid="{4DEE8EC0-C41E-4ECA-AC56-9646EC8BD8CF}"/>
    <cellStyle name="40% - Accent5 5 2 2 2 6" xfId="44233" xr:uid="{F94D3B31-0E2F-46DD-B7B8-471EA6D53ABA}"/>
    <cellStyle name="40% - Accent5 5 2 2 3" xfId="10296" xr:uid="{07D3FF18-38DC-4E07-A195-FD1B9C8E7687}"/>
    <cellStyle name="40% - Accent5 5 2 2 3 2" xfId="21438" xr:uid="{C18BE9B4-831F-4E0A-845F-3467003421C8}"/>
    <cellStyle name="40% - Accent5 5 2 2 3 3" xfId="36718" xr:uid="{DAA9E596-B62A-48D4-92B8-8DC984CFEFBB}"/>
    <cellStyle name="40% - Accent5 5 2 2 4" xfId="15054" xr:uid="{F4388ED4-79B3-4F3E-AF9E-AB38763F66D6}"/>
    <cellStyle name="40% - Accent5 5 2 2 5" xfId="25903" xr:uid="{00CDD665-0BCF-44B7-AA05-8878A9055B2D}"/>
    <cellStyle name="40% - Accent5 5 2 2 6" xfId="32053" xr:uid="{6BFC7526-7675-4623-838B-1B95D375582E}"/>
    <cellStyle name="40% - Accent5 5 2 2 7" xfId="41177" xr:uid="{6C82BFC7-272F-4429-88A8-A8BEE6B63191}"/>
    <cellStyle name="40% - Accent5 5 2 3" xfId="5692" xr:uid="{35CC4392-84A4-429F-831E-D0636FA4EC1A}"/>
    <cellStyle name="40% - Accent5 5 2 3 2" xfId="10297" xr:uid="{8972A30E-EE1D-4DEC-80A3-5D746F400F27}"/>
    <cellStyle name="40% - Accent5 5 2 3 2 2" xfId="21439" xr:uid="{331ABDFA-73F8-4432-BEE6-35AC7BC782B6}"/>
    <cellStyle name="40% - Accent5 5 2 3 2 3" xfId="38043" xr:uid="{1F9FD217-EA78-4E2B-8D05-B64C7DAB17B3}"/>
    <cellStyle name="40% - Accent5 5 2 3 3" xfId="17130" xr:uid="{AA294B22-C344-4236-8805-D58D15A2FC80}"/>
    <cellStyle name="40% - Accent5 5 2 3 4" xfId="27979" xr:uid="{4EB8A016-14AB-496B-909E-D3F3EDC87E7D}"/>
    <cellStyle name="40% - Accent5 5 2 3 5" xfId="34088" xr:uid="{212EE032-E9EC-41AE-A4DE-DA49BB24E55C}"/>
    <cellStyle name="40% - Accent5 5 2 3 6" xfId="43253" xr:uid="{ABBC990D-D32D-4382-9FA8-A58034B9590D}"/>
    <cellStyle name="40% - Accent5 5 2 4" xfId="10298" xr:uid="{93FD079F-078E-43C0-90CD-2F7DC8D43770}"/>
    <cellStyle name="40% - Accent5 5 2 4 2" xfId="21440" xr:uid="{FF6C4A3A-31D0-4CEF-8FB0-14F80580590D}"/>
    <cellStyle name="40% - Accent5 5 2 4 3" xfId="36060" xr:uid="{40CD9824-DEA3-4EE8-9AE5-B3D523A3688F}"/>
    <cellStyle name="40% - Accent5 5 2 5" xfId="14074" xr:uid="{369E1F37-1907-4768-8931-11039FCF6873}"/>
    <cellStyle name="40% - Accent5 5 2 6" xfId="24923" xr:uid="{E1619358-88C8-419B-8D88-1421256E4620}"/>
    <cellStyle name="40% - Accent5 5 2 7" xfId="31073" xr:uid="{509B6B71-5ED4-4DB6-9B6A-4985CE1FA3C8}"/>
    <cellStyle name="40% - Accent5 5 2 8" xfId="40197" xr:uid="{D83F4F02-EDF7-49C4-9E3B-D01D97D2FBB4}"/>
    <cellStyle name="40% - Accent5 5 3" xfId="2941" xr:uid="{C0A19B42-5245-4E74-AFFE-EC93702BE63A}"/>
    <cellStyle name="40% - Accent5 5 3 2" xfId="6179" xr:uid="{5FCD3096-132E-41FF-8875-3E34CFC212CE}"/>
    <cellStyle name="40% - Accent5 5 3 2 2" xfId="10299" xr:uid="{C6D0D063-01DE-4932-BF74-134535B80ADD}"/>
    <cellStyle name="40% - Accent5 5 3 2 2 2" xfId="21441" xr:uid="{9A081540-5FA8-4F5A-B87E-663A84298AFE}"/>
    <cellStyle name="40% - Accent5 5 3 2 2 3" xfId="38700" xr:uid="{E32CDE46-5DD6-4A4E-AFBE-AC8D30556446}"/>
    <cellStyle name="40% - Accent5 5 3 2 3" xfId="17617" xr:uid="{82A3223A-36D7-423F-B976-CC3E8E701C64}"/>
    <cellStyle name="40% - Accent5 5 3 2 4" xfId="28466" xr:uid="{E4525E30-F5FF-4C4A-B990-336F8AF29BF3}"/>
    <cellStyle name="40% - Accent5 5 3 2 5" xfId="34733" xr:uid="{E4F4A83E-25C0-4E63-937C-61B0374E3AB4}"/>
    <cellStyle name="40% - Accent5 5 3 2 6" xfId="43740" xr:uid="{04207B5B-5D66-4DE4-B116-D5623285BAE6}"/>
    <cellStyle name="40% - Accent5 5 3 3" xfId="10300" xr:uid="{A0B93710-AE5A-4FF3-8F5B-A8FD5D5375FF}"/>
    <cellStyle name="40% - Accent5 5 3 3 2" xfId="21442" xr:uid="{FAE3ABCE-2037-48A3-8D9E-53C2325550BE}"/>
    <cellStyle name="40% - Accent5 5 3 3 3" xfId="36719" xr:uid="{6FECF19F-FC68-48A9-A2FE-6853DB900A67}"/>
    <cellStyle name="40% - Accent5 5 3 4" xfId="14561" xr:uid="{0D04A13E-845B-491C-8C49-F923D07F4C93}"/>
    <cellStyle name="40% - Accent5 5 3 5" xfId="25410" xr:uid="{74CDDE5D-3169-481A-89BA-911D739AE9AC}"/>
    <cellStyle name="40% - Accent5 5 3 6" xfId="31560" xr:uid="{05278D1F-9DD2-41C9-A364-4CDC1CC51438}"/>
    <cellStyle name="40% - Accent5 5 3 7" xfId="40684" xr:uid="{F8FFDE37-C638-465B-9A6D-4033935D952E}"/>
    <cellStyle name="40% - Accent5 5 4" xfId="3922" xr:uid="{A87BE35E-AAFC-4441-9762-B733451D8FD0}"/>
    <cellStyle name="40% - Accent5 5 4 2" xfId="7161" xr:uid="{800D1640-298F-49B2-9D33-27C65ABF14CE}"/>
    <cellStyle name="40% - Accent5 5 4 2 2" xfId="18599" xr:uid="{74629F5E-AA49-4CD9-A002-8C75CD409DBB}"/>
    <cellStyle name="40% - Accent5 5 4 2 3" xfId="29448" xr:uid="{0EC6B835-7575-46D1-8069-A06C6CD5195B}"/>
    <cellStyle name="40% - Accent5 5 4 2 4" xfId="37621" xr:uid="{8F1DDCAB-4488-42C2-85B1-3AE4B2C2483C}"/>
    <cellStyle name="40% - Accent5 5 4 2 5" xfId="44722" xr:uid="{E593DD1D-9BB7-45C2-A792-210AF38028D7}"/>
    <cellStyle name="40% - Accent5 5 4 3" xfId="15543" xr:uid="{3C2A4621-9888-4D37-81B4-B6FFABB15C73}"/>
    <cellStyle name="40% - Accent5 5 4 4" xfId="26392" xr:uid="{F44CAC63-0470-4D44-9E43-DD33F1F09768}"/>
    <cellStyle name="40% - Accent5 5 4 5" xfId="33010" xr:uid="{8724BF60-8249-4E2F-A2FE-FFB884E82A5F}"/>
    <cellStyle name="40% - Accent5 5 4 6" xfId="41666" xr:uid="{B46776DA-6927-438A-B79F-82D61FD4DCE1}"/>
    <cellStyle name="40% - Accent5 5 5" xfId="4470" xr:uid="{C0B9C3A2-E053-4949-82A2-A93A56E2E82E}"/>
    <cellStyle name="40% - Accent5 5 5 2" xfId="7526" xr:uid="{D0472568-9BB6-4AF2-B37F-A0A4A39E5B6C}"/>
    <cellStyle name="40% - Accent5 5 5 2 2" xfId="18964" xr:uid="{C2CF5AAF-7619-486F-9730-6533F08471B7}"/>
    <cellStyle name="40% - Accent5 5 5 2 3" xfId="29813" xr:uid="{6AC43B6E-048D-4EE1-8833-6E748AACF62D}"/>
    <cellStyle name="40% - Accent5 5 5 2 4" xfId="45087" xr:uid="{D2380F96-608E-4667-B2D1-E525B6EC52E8}"/>
    <cellStyle name="40% - Accent5 5 5 3" xfId="15908" xr:uid="{F10F951D-9D3C-4247-ACA7-1D19A76C1C2C}"/>
    <cellStyle name="40% - Accent5 5 5 4" xfId="26757" xr:uid="{04281B67-FA33-4BB9-A041-AF23C11E48BC}"/>
    <cellStyle name="40% - Accent5 5 5 5" xfId="35640" xr:uid="{26367F4D-1A4E-4093-97EB-30DB369A3CC3}"/>
    <cellStyle name="40% - Accent5 5 5 6" xfId="42031" xr:uid="{7A3203C8-F550-45FB-871E-EA6A17F259E1}"/>
    <cellStyle name="40% - Accent5 5 6" xfId="4832" xr:uid="{052EE277-6516-45FA-A447-DC2DC3DAC68B}"/>
    <cellStyle name="40% - Accent5 5 6 2" xfId="7888" xr:uid="{72F0806D-E6F3-44BF-8AC4-ADEABCD9CD1B}"/>
    <cellStyle name="40% - Accent5 5 6 2 2" xfId="19326" xr:uid="{566725E2-053C-478E-96AA-0ECEEE7ACEF2}"/>
    <cellStyle name="40% - Accent5 5 6 2 3" xfId="30175" xr:uid="{1352546F-8FE8-4D8F-963E-AEAD8148A15D}"/>
    <cellStyle name="40% - Accent5 5 6 2 4" xfId="45449" xr:uid="{7E4E2F23-B106-401B-8B40-56D855320623}"/>
    <cellStyle name="40% - Accent5 5 6 3" xfId="16270" xr:uid="{E43F5359-EB7F-4F1F-90B7-3E6A2C69AD73}"/>
    <cellStyle name="40% - Accent5 5 6 4" xfId="27119" xr:uid="{72EFB9C6-6B4D-409A-906F-D5881927D51E}"/>
    <cellStyle name="40% - Accent5 5 6 5" xfId="42393" xr:uid="{F3EECF06-FDAA-4808-960E-CAC132F27330}"/>
    <cellStyle name="40% - Accent5 5 7" xfId="5199" xr:uid="{41AF5FB4-BCCE-4D52-8304-C9DAD095AA32}"/>
    <cellStyle name="40% - Accent5 5 7 2" xfId="16637" xr:uid="{8806B784-4305-42A0-9141-DB6504F57EBE}"/>
    <cellStyle name="40% - Accent5 5 7 3" xfId="27486" xr:uid="{C1D0C7DD-3460-43E1-94E3-DCC4AD687D6A}"/>
    <cellStyle name="40% - Accent5 5 7 4" xfId="42760" xr:uid="{BE99DE48-DB8D-43F6-A17A-529C41DF903C}"/>
    <cellStyle name="40% - Accent5 5 8" xfId="13581" xr:uid="{1179B72D-75DE-4112-B6FD-E06AADACBB5B}"/>
    <cellStyle name="40% - Accent5 5 9" xfId="24430" xr:uid="{00E3C8CE-9F5B-4DE2-9CA1-F92EC9506A5F}"/>
    <cellStyle name="40% - Accent5 6" xfId="395" xr:uid="{987D9AD0-EA44-4F43-A442-296AC8025425}"/>
    <cellStyle name="40% - Accent5 6 10" xfId="30611" xr:uid="{096FA026-0B73-467C-AB08-FBBDD444EF68}"/>
    <cellStyle name="40% - Accent5 6 11" xfId="39705" xr:uid="{AFF6CF22-F9BF-42F9-9CE0-D18E610BC90B}"/>
    <cellStyle name="40% - Accent5 6 2" xfId="2454" xr:uid="{7777E93F-1EE8-49B2-89F4-BDD92F9A4591}"/>
    <cellStyle name="40% - Accent5 6 2 2" xfId="3435" xr:uid="{1775AD40-3E6D-4F98-8DAF-9718F3A9CE5E}"/>
    <cellStyle name="40% - Accent5 6 2 2 2" xfId="6673" xr:uid="{AB1C41CF-0D2A-43E8-9A96-239074516C5D}"/>
    <cellStyle name="40% - Accent5 6 2 2 2 2" xfId="10301" xr:uid="{A7136C8E-097D-4BB8-9E0D-3A4023A23FE2}"/>
    <cellStyle name="40% - Accent5 6 2 2 2 2 2" xfId="21443" xr:uid="{119BFA3E-B505-43C1-A8E7-2FBECF453B83}"/>
    <cellStyle name="40% - Accent5 6 2 2 2 2 3" xfId="38701" xr:uid="{FF8C7AB5-E283-4039-9A81-8016938EC34D}"/>
    <cellStyle name="40% - Accent5 6 2 2 2 3" xfId="18111" xr:uid="{1D22D9A0-AC31-4EF7-97E5-F916F348A9DF}"/>
    <cellStyle name="40% - Accent5 6 2 2 2 4" xfId="28960" xr:uid="{95C2E696-C74C-4767-A5F5-0D738914B88A}"/>
    <cellStyle name="40% - Accent5 6 2 2 2 5" xfId="34734" xr:uid="{24631CFE-2ECA-4FD3-91E6-54E85468FB8B}"/>
    <cellStyle name="40% - Accent5 6 2 2 2 6" xfId="44234" xr:uid="{C0751DD8-4704-4411-B260-62D389FC5CB4}"/>
    <cellStyle name="40% - Accent5 6 2 2 3" xfId="10302" xr:uid="{C67852A4-23EB-4B5B-94AD-21711536F579}"/>
    <cellStyle name="40% - Accent5 6 2 2 3 2" xfId="21444" xr:uid="{F590C875-5B12-46A9-8FB4-0CBED1C1F6AF}"/>
    <cellStyle name="40% - Accent5 6 2 2 3 3" xfId="36720" xr:uid="{25156D32-B050-4C6A-854E-D0F2DFACEC49}"/>
    <cellStyle name="40% - Accent5 6 2 2 4" xfId="15055" xr:uid="{58E25CFC-3B96-482F-99E9-A419CA530F0A}"/>
    <cellStyle name="40% - Accent5 6 2 2 5" xfId="25904" xr:uid="{D120993D-356A-49B2-867E-C0D47959C08A}"/>
    <cellStyle name="40% - Accent5 6 2 2 6" xfId="32054" xr:uid="{A0EED7F5-803C-4A23-9CBD-C3B4A5FCB4C4}"/>
    <cellStyle name="40% - Accent5 6 2 2 7" xfId="41178" xr:uid="{036C73F4-A073-4696-9DEF-5864488F534F}"/>
    <cellStyle name="40% - Accent5 6 2 3" xfId="5693" xr:uid="{AE435558-F05F-46AC-AE78-788D6B7BC377}"/>
    <cellStyle name="40% - Accent5 6 2 3 2" xfId="10303" xr:uid="{E1A04155-171C-4273-A719-17078E3C6923}"/>
    <cellStyle name="40% - Accent5 6 2 3 2 2" xfId="21445" xr:uid="{DB111C05-00FA-499E-B9C6-C1558BED22BC}"/>
    <cellStyle name="40% - Accent5 6 2 3 2 3" xfId="38044" xr:uid="{2F4AA891-8F99-4BC0-A4D3-5A4AB4CD1DA8}"/>
    <cellStyle name="40% - Accent5 6 2 3 3" xfId="17131" xr:uid="{7F7BB503-7DAE-4006-9213-2B16480A61E4}"/>
    <cellStyle name="40% - Accent5 6 2 3 4" xfId="27980" xr:uid="{A3997C0D-02BB-46D5-98C5-253DE1C37A61}"/>
    <cellStyle name="40% - Accent5 6 2 3 5" xfId="34089" xr:uid="{77459158-398D-40CA-A83F-E285A99C0419}"/>
    <cellStyle name="40% - Accent5 6 2 3 6" xfId="43254" xr:uid="{135E72ED-1D2D-40B6-B80A-B8CFCDED3A99}"/>
    <cellStyle name="40% - Accent5 6 2 4" xfId="10304" xr:uid="{EEB5385F-9805-4F85-9F84-312B761826CE}"/>
    <cellStyle name="40% - Accent5 6 2 4 2" xfId="21446" xr:uid="{B749E578-A73C-47B0-AF8A-B031F3709720}"/>
    <cellStyle name="40% - Accent5 6 2 4 3" xfId="36061" xr:uid="{56E2C678-E18A-4D92-B876-2250A148A4B6}"/>
    <cellStyle name="40% - Accent5 6 2 5" xfId="14075" xr:uid="{E79F3580-C1BB-4B38-A04A-A396EA6884E4}"/>
    <cellStyle name="40% - Accent5 6 2 6" xfId="24924" xr:uid="{A588B013-C100-41BB-A081-E793BD6EB488}"/>
    <cellStyle name="40% - Accent5 6 2 7" xfId="31074" xr:uid="{C61B373F-2BA6-4999-97BC-FB5C467D2C2C}"/>
    <cellStyle name="40% - Accent5 6 2 8" xfId="40198" xr:uid="{EF817B5B-8849-4AE8-949E-8C9DB8C3ECBB}"/>
    <cellStyle name="40% - Accent5 6 3" xfId="2942" xr:uid="{253F21EC-3EEB-4E64-BF13-04595A251712}"/>
    <cellStyle name="40% - Accent5 6 3 2" xfId="6180" xr:uid="{AD090EA6-9C80-4E98-83DD-1A3DEC9726ED}"/>
    <cellStyle name="40% - Accent5 6 3 2 2" xfId="10305" xr:uid="{CBE4C2AC-C514-49E9-BDA5-8772CB6118AC}"/>
    <cellStyle name="40% - Accent5 6 3 2 2 2" xfId="21447" xr:uid="{F8F1496C-AB0E-4E7D-A367-6859E73D2006}"/>
    <cellStyle name="40% - Accent5 6 3 2 2 3" xfId="38702" xr:uid="{FAD7AF97-3B68-4C1C-986B-910141995EEE}"/>
    <cellStyle name="40% - Accent5 6 3 2 3" xfId="17618" xr:uid="{8C576A9E-9B99-417B-93FF-ADCD5402DB5E}"/>
    <cellStyle name="40% - Accent5 6 3 2 4" xfId="28467" xr:uid="{680E3E2B-7D7E-4850-8B04-73B6A0DC15E7}"/>
    <cellStyle name="40% - Accent5 6 3 2 5" xfId="34735" xr:uid="{311E33AF-5EB2-4DF1-A3FB-2C2C575AE15C}"/>
    <cellStyle name="40% - Accent5 6 3 2 6" xfId="43741" xr:uid="{96EC351E-67EC-426B-8594-03EADE582A98}"/>
    <cellStyle name="40% - Accent5 6 3 3" xfId="10306" xr:uid="{50B974E6-EFE9-4753-868A-111AAA134CE5}"/>
    <cellStyle name="40% - Accent5 6 3 3 2" xfId="21448" xr:uid="{A9F88C6D-E33A-473F-89BE-0172D1EE7059}"/>
    <cellStyle name="40% - Accent5 6 3 3 3" xfId="36721" xr:uid="{47E62DD8-8AC9-4497-8B43-F4021774F55A}"/>
    <cellStyle name="40% - Accent5 6 3 4" xfId="14562" xr:uid="{D0935ABE-0726-4322-A1D0-D5BE33AD7AE0}"/>
    <cellStyle name="40% - Accent5 6 3 5" xfId="25411" xr:uid="{C68AC2B8-2292-49A4-9155-896972413F48}"/>
    <cellStyle name="40% - Accent5 6 3 6" xfId="31561" xr:uid="{1147D37D-C83A-4759-AF80-47A2ECC08998}"/>
    <cellStyle name="40% - Accent5 6 3 7" xfId="40685" xr:uid="{2EDEA1D2-06A9-4E90-B81B-CFBBFDDBB2EE}"/>
    <cellStyle name="40% - Accent5 6 4" xfId="3923" xr:uid="{CE280FA6-DAE0-40D0-B047-8B447BBD0AC5}"/>
    <cellStyle name="40% - Accent5 6 4 2" xfId="7162" xr:uid="{485E41F9-CFB2-4926-88A2-9DFD470DAF78}"/>
    <cellStyle name="40% - Accent5 6 4 2 2" xfId="18600" xr:uid="{58988093-2621-4306-B33A-18FECD8EF40D}"/>
    <cellStyle name="40% - Accent5 6 4 2 3" xfId="29449" xr:uid="{CB8FC400-A6F9-4233-B532-348568416433}"/>
    <cellStyle name="40% - Accent5 6 4 2 4" xfId="37752" xr:uid="{C194ECAF-5F61-48B3-8C7C-B98C6797EFD9}"/>
    <cellStyle name="40% - Accent5 6 4 2 5" xfId="44723" xr:uid="{1951F6D6-C627-4AEA-923A-BA24F4393C0C}"/>
    <cellStyle name="40% - Accent5 6 4 3" xfId="15544" xr:uid="{51CC3CD7-1277-4423-A8B3-643B90A362D6}"/>
    <cellStyle name="40% - Accent5 6 4 4" xfId="26393" xr:uid="{CB2DD51F-FA5C-4A81-A1C7-FAC524E9CBCE}"/>
    <cellStyle name="40% - Accent5 6 4 5" xfId="33011" xr:uid="{06CC071C-58A9-429C-93F3-47116FBAAC14}"/>
    <cellStyle name="40% - Accent5 6 4 6" xfId="41667" xr:uid="{8C01BF91-0720-4C78-B5CB-1E985D7693A0}"/>
    <cellStyle name="40% - Accent5 6 5" xfId="4471" xr:uid="{8CF26A6C-4D60-4CB9-B3B4-9C15E350DC92}"/>
    <cellStyle name="40% - Accent5 6 5 2" xfId="7527" xr:uid="{14B00242-40B9-40D2-9B9A-1AACF22CC975}"/>
    <cellStyle name="40% - Accent5 6 5 2 2" xfId="18965" xr:uid="{C9759C85-374A-4375-8996-79A636B30799}"/>
    <cellStyle name="40% - Accent5 6 5 2 3" xfId="29814" xr:uid="{1196AC38-C209-46E4-AE79-64285BC3C513}"/>
    <cellStyle name="40% - Accent5 6 5 2 4" xfId="45088" xr:uid="{7C15B612-FD47-40F2-B1F6-D1B5F1341575}"/>
    <cellStyle name="40% - Accent5 6 5 3" xfId="15909" xr:uid="{B8EDA954-190D-47FB-A64E-7A3EEA987E97}"/>
    <cellStyle name="40% - Accent5 6 5 4" xfId="26758" xr:uid="{828C7D8D-4578-4BA8-9179-379FD696758D}"/>
    <cellStyle name="40% - Accent5 6 5 5" xfId="35770" xr:uid="{D6B2CBB9-210F-4080-B5D1-D7273DA36410}"/>
    <cellStyle name="40% - Accent5 6 5 6" xfId="42032" xr:uid="{E49CEBE7-68AE-4774-8CCF-E40CE068B385}"/>
    <cellStyle name="40% - Accent5 6 6" xfId="4833" xr:uid="{7EB6B1C7-A873-46AD-BB53-C16BE6DBE189}"/>
    <cellStyle name="40% - Accent5 6 6 2" xfId="7889" xr:uid="{7CA91214-3239-4293-8F46-56455CCFDC8C}"/>
    <cellStyle name="40% - Accent5 6 6 2 2" xfId="19327" xr:uid="{B57077B8-6A61-4705-A042-20689EA9595F}"/>
    <cellStyle name="40% - Accent5 6 6 2 3" xfId="30176" xr:uid="{775729D4-62E7-4009-893A-143F9C2E6742}"/>
    <cellStyle name="40% - Accent5 6 6 2 4" xfId="45450" xr:uid="{C67D9867-AF04-45D4-AA07-0001B3827359}"/>
    <cellStyle name="40% - Accent5 6 6 3" xfId="16271" xr:uid="{A459E998-95B2-4261-85C0-DF98BD9FAB9A}"/>
    <cellStyle name="40% - Accent5 6 6 4" xfId="27120" xr:uid="{1152D28B-4F55-4291-900E-AB31FBAD8C22}"/>
    <cellStyle name="40% - Accent5 6 6 5" xfId="42394" xr:uid="{A0E39EA2-0A93-44F5-AB01-7446CA082264}"/>
    <cellStyle name="40% - Accent5 6 7" xfId="5200" xr:uid="{32BC3555-4A6B-46E9-9D2F-874E1259B215}"/>
    <cellStyle name="40% - Accent5 6 7 2" xfId="16638" xr:uid="{9C206CA3-B955-4932-B736-38035D0D613F}"/>
    <cellStyle name="40% - Accent5 6 7 3" xfId="27487" xr:uid="{3C0A3C81-6820-47BA-AC90-F12A02104297}"/>
    <cellStyle name="40% - Accent5 6 7 4" xfId="42761" xr:uid="{83C6BAD5-1A5D-4DA0-A4C6-C5DA0831FF4C}"/>
    <cellStyle name="40% - Accent5 6 8" xfId="13582" xr:uid="{8FF29804-36EB-4694-BD23-325307C81A4E}"/>
    <cellStyle name="40% - Accent5 6 9" xfId="24431" xr:uid="{F9877FA9-471E-413B-AD65-BE7DD5248FBA}"/>
    <cellStyle name="40% - Accent5 7" xfId="396" xr:uid="{FFA27699-2DE1-4D4B-985E-969F3EC0E6D0}"/>
    <cellStyle name="40% - Accent5 7 10" xfId="30612" xr:uid="{313CBF7F-18DF-46A2-9188-50062D504F5C}"/>
    <cellStyle name="40% - Accent5 7 11" xfId="39706" xr:uid="{C4B4A430-6C1F-4A14-A002-31D0F7F05AE1}"/>
    <cellStyle name="40% - Accent5 7 2" xfId="2455" xr:uid="{C8083A7B-0726-4AFD-979B-4F965F6E2796}"/>
    <cellStyle name="40% - Accent5 7 2 2" xfId="3436" xr:uid="{2B52B6D6-1FD7-4CBD-9936-518F8A311C63}"/>
    <cellStyle name="40% - Accent5 7 2 2 2" xfId="6674" xr:uid="{E7568A02-5DF3-4805-A8D4-86CE70F84D02}"/>
    <cellStyle name="40% - Accent5 7 2 2 2 2" xfId="10307" xr:uid="{7F777C92-B1D5-40AC-9EA0-CD3CFE82EC80}"/>
    <cellStyle name="40% - Accent5 7 2 2 2 2 2" xfId="21449" xr:uid="{1581A6EE-F3C0-43B8-BD89-0FD30CDE748A}"/>
    <cellStyle name="40% - Accent5 7 2 2 2 2 3" xfId="38703" xr:uid="{7CB71F22-201E-4163-92ED-5C639ED6DC70}"/>
    <cellStyle name="40% - Accent5 7 2 2 2 3" xfId="18112" xr:uid="{A2C15674-0E29-481E-82F0-966410E7515D}"/>
    <cellStyle name="40% - Accent5 7 2 2 2 4" xfId="28961" xr:uid="{0DC5F5DB-4C24-46AC-A338-7F96377FA92E}"/>
    <cellStyle name="40% - Accent5 7 2 2 2 5" xfId="34736" xr:uid="{B73C872F-F162-43F8-880E-340E1B203815}"/>
    <cellStyle name="40% - Accent5 7 2 2 2 6" xfId="44235" xr:uid="{6B466200-CBC2-494D-A4F6-A68309DF01C0}"/>
    <cellStyle name="40% - Accent5 7 2 2 3" xfId="10308" xr:uid="{4E74E3EE-5386-43F0-BBE8-8741B5BDE6EE}"/>
    <cellStyle name="40% - Accent5 7 2 2 3 2" xfId="21450" xr:uid="{4B821F27-632A-49C0-878D-C52F30D7FAED}"/>
    <cellStyle name="40% - Accent5 7 2 2 3 3" xfId="36722" xr:uid="{8AC0CBE4-010B-4960-ACE8-8005113E057D}"/>
    <cellStyle name="40% - Accent5 7 2 2 4" xfId="15056" xr:uid="{FF17A92B-D2D4-43EC-B238-61DDE5EF060D}"/>
    <cellStyle name="40% - Accent5 7 2 2 5" xfId="25905" xr:uid="{6354F65F-B1C5-4563-81F8-80A707FA4E48}"/>
    <cellStyle name="40% - Accent5 7 2 2 6" xfId="32055" xr:uid="{CB2DBFCF-ABDF-4943-BD06-07223DF00D06}"/>
    <cellStyle name="40% - Accent5 7 2 2 7" xfId="41179" xr:uid="{B5FEA266-AB7F-477F-A08A-5DD3618706E4}"/>
    <cellStyle name="40% - Accent5 7 2 3" xfId="5694" xr:uid="{EFE0C9B4-600C-4A7E-BA53-CE81893871E3}"/>
    <cellStyle name="40% - Accent5 7 2 3 2" xfId="10309" xr:uid="{40BED5F5-6F61-4278-A7FA-6F7DD3DF3269}"/>
    <cellStyle name="40% - Accent5 7 2 3 2 2" xfId="21451" xr:uid="{9A721052-BF27-45FA-A645-7A9F485EDB0B}"/>
    <cellStyle name="40% - Accent5 7 2 3 2 3" xfId="38045" xr:uid="{99ED54D3-2045-4518-9179-6154CD69AF2E}"/>
    <cellStyle name="40% - Accent5 7 2 3 3" xfId="17132" xr:uid="{D1C769E5-61F0-4425-A948-CEAFC633E33B}"/>
    <cellStyle name="40% - Accent5 7 2 3 4" xfId="27981" xr:uid="{270A952F-DF9C-45F1-B926-84663B2A77A6}"/>
    <cellStyle name="40% - Accent5 7 2 3 5" xfId="34090" xr:uid="{401E37BD-AA47-4A5E-AFC0-1FE7F4E3BA46}"/>
    <cellStyle name="40% - Accent5 7 2 3 6" xfId="43255" xr:uid="{699EFB64-7BE7-4948-BA16-7BCCEF33D24A}"/>
    <cellStyle name="40% - Accent5 7 2 4" xfId="10310" xr:uid="{DF665723-BAA6-4FC7-A704-2C35AD5BFE14}"/>
    <cellStyle name="40% - Accent5 7 2 4 2" xfId="21452" xr:uid="{70D7986C-5A4A-4945-8BB7-DAC68A71F47C}"/>
    <cellStyle name="40% - Accent5 7 2 4 3" xfId="36062" xr:uid="{BC3406FE-079C-4CC1-8622-21A13C1DDD4A}"/>
    <cellStyle name="40% - Accent5 7 2 5" xfId="14076" xr:uid="{EA96F39F-01C3-4DE7-863A-5C554C260A9B}"/>
    <cellStyle name="40% - Accent5 7 2 6" xfId="24925" xr:uid="{F2D48462-9958-466A-800C-7C52DC376771}"/>
    <cellStyle name="40% - Accent5 7 2 7" xfId="31075" xr:uid="{332B03C1-CA3C-4777-A24A-ACA9A3128D27}"/>
    <cellStyle name="40% - Accent5 7 2 8" xfId="40199" xr:uid="{71ED44B2-1E9F-412F-AA1E-E99EF2629297}"/>
    <cellStyle name="40% - Accent5 7 3" xfId="2943" xr:uid="{7E2C9EA1-16F3-47EF-A273-62385DA87DCC}"/>
    <cellStyle name="40% - Accent5 7 3 2" xfId="6181" xr:uid="{5906DE3A-7CD7-4E05-9D70-D7D91CEA49C0}"/>
    <cellStyle name="40% - Accent5 7 3 2 2" xfId="10311" xr:uid="{73BF8A08-1FBA-42BA-84CE-0D5906073052}"/>
    <cellStyle name="40% - Accent5 7 3 2 2 2" xfId="21453" xr:uid="{0C0A14C1-EA1F-4B12-9F3E-88A6F35B62C4}"/>
    <cellStyle name="40% - Accent5 7 3 2 2 3" xfId="38704" xr:uid="{9C14FD90-9805-4023-95D8-7F3699BD9B5E}"/>
    <cellStyle name="40% - Accent5 7 3 2 3" xfId="17619" xr:uid="{81116FC9-A6E3-46A0-8057-8EDE71534D06}"/>
    <cellStyle name="40% - Accent5 7 3 2 4" xfId="28468" xr:uid="{64CB11B1-612D-4998-8A21-8C52BFAF056E}"/>
    <cellStyle name="40% - Accent5 7 3 2 5" xfId="34737" xr:uid="{2405341B-4F91-4981-919E-0A024F606EFB}"/>
    <cellStyle name="40% - Accent5 7 3 2 6" xfId="43742" xr:uid="{0332CE16-DC3B-40B1-A896-F5A48BF984C8}"/>
    <cellStyle name="40% - Accent5 7 3 3" xfId="10312" xr:uid="{97541053-B51C-4899-B855-ABD0F9F51CAE}"/>
    <cellStyle name="40% - Accent5 7 3 3 2" xfId="21454" xr:uid="{BA611195-059D-4557-B481-7ED5F16C61F3}"/>
    <cellStyle name="40% - Accent5 7 3 3 3" xfId="36723" xr:uid="{1296F27E-8CD1-45B1-B451-3E6F8EF2990D}"/>
    <cellStyle name="40% - Accent5 7 3 4" xfId="14563" xr:uid="{5A80C73A-4000-42B3-8DD5-DDE9FA4145C4}"/>
    <cellStyle name="40% - Accent5 7 3 5" xfId="25412" xr:uid="{9D0C9EB6-5DD6-4115-815A-5E296F79E7AE}"/>
    <cellStyle name="40% - Accent5 7 3 6" xfId="31562" xr:uid="{D0BCC3CF-BC68-4B8A-B7EA-0ECC28E64176}"/>
    <cellStyle name="40% - Accent5 7 3 7" xfId="40686" xr:uid="{14B6082D-ECCB-4037-A074-EB35E365FFC9}"/>
    <cellStyle name="40% - Accent5 7 4" xfId="3924" xr:uid="{7E5C37B0-468A-4612-A8B8-EDADB7CCC177}"/>
    <cellStyle name="40% - Accent5 7 4 2" xfId="7163" xr:uid="{EA5918F0-C838-4878-94C1-31C6AF2F7960}"/>
    <cellStyle name="40% - Accent5 7 4 2 2" xfId="18601" xr:uid="{46053F73-6C7F-454F-A598-220F06435272}"/>
    <cellStyle name="40% - Accent5 7 4 2 3" xfId="29450" xr:uid="{E4DC44F4-48D6-4DF4-A0C9-787128E42FA8}"/>
    <cellStyle name="40% - Accent5 7 4 2 4" xfId="37753" xr:uid="{3D317FA9-8827-4D95-8706-860EEA4593D3}"/>
    <cellStyle name="40% - Accent5 7 4 2 5" xfId="44724" xr:uid="{875037FE-6BFD-4F87-8601-2BD064381D5B}"/>
    <cellStyle name="40% - Accent5 7 4 3" xfId="15545" xr:uid="{E2B570D2-2B48-4BFE-A610-31C5A091E6C8}"/>
    <cellStyle name="40% - Accent5 7 4 4" xfId="26394" xr:uid="{82A50769-1E5F-46CD-A33D-041C69A22554}"/>
    <cellStyle name="40% - Accent5 7 4 5" xfId="33012" xr:uid="{CF1B896B-05B1-4053-8FE8-8F244924CABD}"/>
    <cellStyle name="40% - Accent5 7 4 6" xfId="41668" xr:uid="{8B216A9D-215F-4ED5-A78A-8C85214B97D7}"/>
    <cellStyle name="40% - Accent5 7 5" xfId="4472" xr:uid="{CF915C7C-1FE3-49A6-A4A0-4FB81894C47B}"/>
    <cellStyle name="40% - Accent5 7 5 2" xfId="7528" xr:uid="{3F8F6118-712D-4EDC-AE54-612FE2669317}"/>
    <cellStyle name="40% - Accent5 7 5 2 2" xfId="18966" xr:uid="{ED89CDC9-C316-49E0-82C7-A8451371DAA7}"/>
    <cellStyle name="40% - Accent5 7 5 2 3" xfId="29815" xr:uid="{9BC68B0A-7D07-478E-9ED9-241B0E0B544F}"/>
    <cellStyle name="40% - Accent5 7 5 2 4" xfId="45089" xr:uid="{0FC044EE-73C4-4F39-816B-AB216A01DFE3}"/>
    <cellStyle name="40% - Accent5 7 5 3" xfId="15910" xr:uid="{9E36E69B-73A7-4A51-85E0-9E6DAF59B33A}"/>
    <cellStyle name="40% - Accent5 7 5 4" xfId="26759" xr:uid="{2B84ECD9-25E1-43EB-A5CB-0EAC8BE1DF9C}"/>
    <cellStyle name="40% - Accent5 7 5 5" xfId="35771" xr:uid="{CDC85F3B-752B-4387-A19E-7713A60061D9}"/>
    <cellStyle name="40% - Accent5 7 5 6" xfId="42033" xr:uid="{3496A7A1-4FC9-4C81-98F4-22C7EC78F315}"/>
    <cellStyle name="40% - Accent5 7 6" xfId="4834" xr:uid="{6718494A-5CF2-4F31-9C14-5BB6B1DD40E2}"/>
    <cellStyle name="40% - Accent5 7 6 2" xfId="7890" xr:uid="{D321CE71-2754-4968-A0A6-4928539F7503}"/>
    <cellStyle name="40% - Accent5 7 6 2 2" xfId="19328" xr:uid="{5570A27B-6991-4587-8308-EDE580A34B6C}"/>
    <cellStyle name="40% - Accent5 7 6 2 3" xfId="30177" xr:uid="{4E0A8502-D178-401B-9DBA-64438FB6AADE}"/>
    <cellStyle name="40% - Accent5 7 6 2 4" xfId="45451" xr:uid="{FBCFA6AA-7775-4582-89B3-27CBB48F574C}"/>
    <cellStyle name="40% - Accent5 7 6 3" xfId="16272" xr:uid="{0E97684E-EB5D-4FCF-8579-11891A9ED5BE}"/>
    <cellStyle name="40% - Accent5 7 6 4" xfId="27121" xr:uid="{1D9FECFA-70A7-411D-92A5-E985DEE76E36}"/>
    <cellStyle name="40% - Accent5 7 6 5" xfId="42395" xr:uid="{8588DD2F-2BE2-4D0B-A59D-9F0E01E7E6FE}"/>
    <cellStyle name="40% - Accent5 7 7" xfId="5201" xr:uid="{3DF4D8E0-D855-4830-A5B5-B33266780EBF}"/>
    <cellStyle name="40% - Accent5 7 7 2" xfId="16639" xr:uid="{7E15642F-087F-443A-844E-E4ECF8F75CF4}"/>
    <cellStyle name="40% - Accent5 7 7 3" xfId="27488" xr:uid="{939F7FDF-40F0-4E5D-9495-36DF8AAABBFB}"/>
    <cellStyle name="40% - Accent5 7 7 4" xfId="42762" xr:uid="{7F48BEE0-DF5D-4FD8-90DC-D303248065F5}"/>
    <cellStyle name="40% - Accent5 7 8" xfId="13583" xr:uid="{AA8E7447-2C6C-4495-8643-3135C3AD4E62}"/>
    <cellStyle name="40% - Accent5 7 9" xfId="24432" xr:uid="{CE0512B9-3AB4-413D-9208-BCD992FB4FB5}"/>
    <cellStyle name="40% - Accent5 8" xfId="397" xr:uid="{F7FA9C40-7DE7-4430-86BC-EBC94731CACF}"/>
    <cellStyle name="40% - Accent5 8 10" xfId="30613" xr:uid="{258B4E97-EC2E-421E-98E4-FE8C89B927DF}"/>
    <cellStyle name="40% - Accent5 8 11" xfId="39707" xr:uid="{74C23DFF-6000-4E80-A897-D00EF642EBB0}"/>
    <cellStyle name="40% - Accent5 8 2" xfId="2456" xr:uid="{F229FDE4-46F5-431A-A2ED-D46B9B75C72A}"/>
    <cellStyle name="40% - Accent5 8 2 2" xfId="3437" xr:uid="{50463A2A-86D8-4136-A868-BB7F2CF01E45}"/>
    <cellStyle name="40% - Accent5 8 2 2 2" xfId="6675" xr:uid="{75A1772B-0EB9-4F51-BC8F-57E1875AB27A}"/>
    <cellStyle name="40% - Accent5 8 2 2 2 2" xfId="10313" xr:uid="{8A95B921-2267-4057-8D39-2F4A7C936FE1}"/>
    <cellStyle name="40% - Accent5 8 2 2 2 2 2" xfId="21455" xr:uid="{0EC8E0C0-50AC-4E9B-AE0A-E2E939AB76BE}"/>
    <cellStyle name="40% - Accent5 8 2 2 2 2 3" xfId="38705" xr:uid="{4C6D7119-F869-42C1-B9B5-C66E44222BAA}"/>
    <cellStyle name="40% - Accent5 8 2 2 2 3" xfId="18113" xr:uid="{B2C086F1-E743-4243-A70A-6207F0D9F9DB}"/>
    <cellStyle name="40% - Accent5 8 2 2 2 4" xfId="28962" xr:uid="{130374CE-CB00-4152-A231-93B3A48A075A}"/>
    <cellStyle name="40% - Accent5 8 2 2 2 5" xfId="34738" xr:uid="{7603DC83-352C-4B49-8B90-75F4A9F5B348}"/>
    <cellStyle name="40% - Accent5 8 2 2 2 6" xfId="44236" xr:uid="{3BC4C54F-2408-4E58-8462-5FE90540F05C}"/>
    <cellStyle name="40% - Accent5 8 2 2 3" xfId="10314" xr:uid="{724422DC-F954-4B6A-B2AF-5FAB11770BD2}"/>
    <cellStyle name="40% - Accent5 8 2 2 3 2" xfId="21456" xr:uid="{7729A714-7FDE-4732-81DB-6213C26421DC}"/>
    <cellStyle name="40% - Accent5 8 2 2 3 3" xfId="36724" xr:uid="{BB6E0642-348B-4285-B1D5-7388023B930E}"/>
    <cellStyle name="40% - Accent5 8 2 2 4" xfId="15057" xr:uid="{72096E76-4651-49E6-8BD9-FAC4531E7581}"/>
    <cellStyle name="40% - Accent5 8 2 2 5" xfId="25906" xr:uid="{17E67900-4834-4D89-BD89-23F75C194ECA}"/>
    <cellStyle name="40% - Accent5 8 2 2 6" xfId="32056" xr:uid="{1E265DD1-F294-4C14-AF7F-D983598DE876}"/>
    <cellStyle name="40% - Accent5 8 2 2 7" xfId="41180" xr:uid="{9EBED42C-42EE-43DD-BB6A-2518F945B72D}"/>
    <cellStyle name="40% - Accent5 8 2 3" xfId="5695" xr:uid="{3A8CA4CA-48E7-4906-965A-0A0DD6305786}"/>
    <cellStyle name="40% - Accent5 8 2 3 2" xfId="10315" xr:uid="{0FEB27E4-E499-4D17-80E8-C9B7F4E404CD}"/>
    <cellStyle name="40% - Accent5 8 2 3 2 2" xfId="21457" xr:uid="{FD9B6447-8EAA-4516-BC8A-2F5CE46E39DC}"/>
    <cellStyle name="40% - Accent5 8 2 3 2 3" xfId="38046" xr:uid="{DC240309-2485-45EF-81DF-A704974E1C67}"/>
    <cellStyle name="40% - Accent5 8 2 3 3" xfId="17133" xr:uid="{00F5F3EA-96CB-4304-820A-6714CB3C4C8F}"/>
    <cellStyle name="40% - Accent5 8 2 3 4" xfId="27982" xr:uid="{1B9AE51A-B567-47EA-9AE1-85BD6D1B3BC8}"/>
    <cellStyle name="40% - Accent5 8 2 3 5" xfId="34091" xr:uid="{B8768262-409B-4EB9-B382-DCF52095189D}"/>
    <cellStyle name="40% - Accent5 8 2 3 6" xfId="43256" xr:uid="{2A1E21EF-34E7-4479-8C1D-FE0D4EE7E2EC}"/>
    <cellStyle name="40% - Accent5 8 2 4" xfId="10316" xr:uid="{FC480190-E96F-4393-BB71-1DC6D93A06E8}"/>
    <cellStyle name="40% - Accent5 8 2 4 2" xfId="21458" xr:uid="{D4CDB953-B51E-45D7-8DE8-DF7A5522F110}"/>
    <cellStyle name="40% - Accent5 8 2 4 3" xfId="36063" xr:uid="{50B0E849-3659-4C07-AF23-6B71D3B93A17}"/>
    <cellStyle name="40% - Accent5 8 2 5" xfId="14077" xr:uid="{7395FA53-2262-4835-BAE8-62B4A0AC8659}"/>
    <cellStyle name="40% - Accent5 8 2 6" xfId="24926" xr:uid="{359EF806-987F-4C83-856A-219D1C15CAB6}"/>
    <cellStyle name="40% - Accent5 8 2 7" xfId="31076" xr:uid="{3040C859-2E51-455C-A977-C9161B6AD253}"/>
    <cellStyle name="40% - Accent5 8 2 8" xfId="40200" xr:uid="{91F51894-9A93-4146-AF0A-93B5029834D2}"/>
    <cellStyle name="40% - Accent5 8 3" xfId="2944" xr:uid="{239A70D4-C07C-4BB3-B8FC-404FE284B86E}"/>
    <cellStyle name="40% - Accent5 8 3 2" xfId="6182" xr:uid="{ED307103-ADFA-4381-AE37-A06ECEA1F14D}"/>
    <cellStyle name="40% - Accent5 8 3 2 2" xfId="10317" xr:uid="{BB566A0A-A395-423E-83ED-5303B508AC38}"/>
    <cellStyle name="40% - Accent5 8 3 2 2 2" xfId="21459" xr:uid="{F28F664C-30BC-4B3C-9EBB-215E46159F48}"/>
    <cellStyle name="40% - Accent5 8 3 2 2 3" xfId="38706" xr:uid="{DD18AD3C-FFC1-4500-82BA-2C48EF8B5925}"/>
    <cellStyle name="40% - Accent5 8 3 2 3" xfId="17620" xr:uid="{080F975D-2EB9-451D-A76F-4486E8A15B42}"/>
    <cellStyle name="40% - Accent5 8 3 2 4" xfId="28469" xr:uid="{6BA5C3A1-B602-4211-8568-A26954EA3E21}"/>
    <cellStyle name="40% - Accent5 8 3 2 5" xfId="34739" xr:uid="{6A295D73-E51C-401C-B106-C32C6E7655D6}"/>
    <cellStyle name="40% - Accent5 8 3 2 6" xfId="43743" xr:uid="{3EE6CC01-C4EF-4773-857B-8E6BD75DCD15}"/>
    <cellStyle name="40% - Accent5 8 3 3" xfId="10318" xr:uid="{79BD40E4-F795-4329-A8B6-1FA77F5C94AC}"/>
    <cellStyle name="40% - Accent5 8 3 3 2" xfId="21460" xr:uid="{DD68F998-8D7E-4778-9CE5-D3A0B05BC8BB}"/>
    <cellStyle name="40% - Accent5 8 3 3 3" xfId="36725" xr:uid="{A1169F7C-0892-4074-93FB-69FA310A1BFF}"/>
    <cellStyle name="40% - Accent5 8 3 4" xfId="14564" xr:uid="{D5DA8361-E726-474C-938C-63888A9D20D6}"/>
    <cellStyle name="40% - Accent5 8 3 5" xfId="25413" xr:uid="{A500F083-0DB9-421C-9806-D8BB9C74C812}"/>
    <cellStyle name="40% - Accent5 8 3 6" xfId="31563" xr:uid="{BE063961-0E0C-4304-9B74-DEA458A00DF2}"/>
    <cellStyle name="40% - Accent5 8 3 7" xfId="40687" xr:uid="{15677D73-E9A8-433E-A153-627129ADB48D}"/>
    <cellStyle name="40% - Accent5 8 4" xfId="3925" xr:uid="{336A82BD-8D4F-4AD5-A11E-8DBD34A26084}"/>
    <cellStyle name="40% - Accent5 8 4 2" xfId="7164" xr:uid="{4C5D5F76-006E-4D4F-A19D-B2880179DCE3}"/>
    <cellStyle name="40% - Accent5 8 4 2 2" xfId="18602" xr:uid="{80BF845A-B38E-462D-B63E-2C09B3760FEC}"/>
    <cellStyle name="40% - Accent5 8 4 2 3" xfId="29451" xr:uid="{878CB5F2-156E-439A-A303-EC5D0C2C0856}"/>
    <cellStyle name="40% - Accent5 8 4 2 4" xfId="37754" xr:uid="{28AF5484-727C-4542-989C-E3E1D59E53F6}"/>
    <cellStyle name="40% - Accent5 8 4 2 5" xfId="44725" xr:uid="{A3D35D10-9617-44AC-85AF-C1E581466756}"/>
    <cellStyle name="40% - Accent5 8 4 3" xfId="15546" xr:uid="{21B22C27-0808-44C9-85AA-2DAEB3FB7EDD}"/>
    <cellStyle name="40% - Accent5 8 4 4" xfId="26395" xr:uid="{4FCFA2B5-E967-4C6E-97CE-6F9BE715C33D}"/>
    <cellStyle name="40% - Accent5 8 4 5" xfId="33013" xr:uid="{DC31F05D-98B6-43F4-B29B-CF4E1E7B2014}"/>
    <cellStyle name="40% - Accent5 8 4 6" xfId="41669" xr:uid="{1C3023BC-4976-48E8-A3E8-CB798CE3ADF1}"/>
    <cellStyle name="40% - Accent5 8 5" xfId="4473" xr:uid="{777C055E-9B6D-4D72-A1C0-836A28933948}"/>
    <cellStyle name="40% - Accent5 8 5 2" xfId="7529" xr:uid="{0EE72D10-8A62-4566-9566-E65C4061234F}"/>
    <cellStyle name="40% - Accent5 8 5 2 2" xfId="18967" xr:uid="{0F11B8BF-74D6-4F50-B935-C66570DC3173}"/>
    <cellStyle name="40% - Accent5 8 5 2 3" xfId="29816" xr:uid="{3CEA4ADC-101A-4FD8-A9CF-D2D86C6A2963}"/>
    <cellStyle name="40% - Accent5 8 5 2 4" xfId="45090" xr:uid="{239AB558-5D74-45D6-B7A7-9EE27A398870}"/>
    <cellStyle name="40% - Accent5 8 5 3" xfId="15911" xr:uid="{14AA9075-CD09-4F89-9E33-5474B1889A0E}"/>
    <cellStyle name="40% - Accent5 8 5 4" xfId="26760" xr:uid="{1A6B5CF0-2E8F-414E-80DF-78346BA67049}"/>
    <cellStyle name="40% - Accent5 8 5 5" xfId="35772" xr:uid="{D592E835-C956-4A7D-8639-3D1E214DA407}"/>
    <cellStyle name="40% - Accent5 8 5 6" xfId="42034" xr:uid="{D790CBF7-0DC4-47AE-8EA2-E4DB423AF075}"/>
    <cellStyle name="40% - Accent5 8 6" xfId="4835" xr:uid="{E69C23D8-61DC-4122-AE84-4F0A299AFF59}"/>
    <cellStyle name="40% - Accent5 8 6 2" xfId="7891" xr:uid="{A61CCD78-CCF8-4B8F-B4A0-92D88BB1CBC3}"/>
    <cellStyle name="40% - Accent5 8 6 2 2" xfId="19329" xr:uid="{938F9CB7-C4F5-4F31-8922-FA6AE34D2BAC}"/>
    <cellStyle name="40% - Accent5 8 6 2 3" xfId="30178" xr:uid="{10B737EE-4FCD-40A2-9CCC-34B8AE06C786}"/>
    <cellStyle name="40% - Accent5 8 6 2 4" xfId="45452" xr:uid="{3C7EF630-40B1-4E4A-9768-9EAD3FAAA9A1}"/>
    <cellStyle name="40% - Accent5 8 6 3" xfId="16273" xr:uid="{794F0676-B048-47FA-B0F7-16524885FCEF}"/>
    <cellStyle name="40% - Accent5 8 6 4" xfId="27122" xr:uid="{A3768BA3-03C3-42E1-819F-3C7B4B3E1048}"/>
    <cellStyle name="40% - Accent5 8 6 5" xfId="42396" xr:uid="{F0B8061C-E652-4070-ADE5-AEB19C03E0C7}"/>
    <cellStyle name="40% - Accent5 8 7" xfId="5202" xr:uid="{B9CAA2A0-7CE0-4335-9E6F-48EBF5CEA66C}"/>
    <cellStyle name="40% - Accent5 8 7 2" xfId="16640" xr:uid="{562CFEC7-80DA-45AE-8A38-6A113C655A80}"/>
    <cellStyle name="40% - Accent5 8 7 3" xfId="27489" xr:uid="{33C0A218-1A8E-4928-9E98-46567D569166}"/>
    <cellStyle name="40% - Accent5 8 7 4" xfId="42763" xr:uid="{92D1E95C-D167-4849-A746-A36C3B61E76C}"/>
    <cellStyle name="40% - Accent5 8 8" xfId="13584" xr:uid="{69E7D892-E3C7-4D9E-9DA9-A94DAB37AAD2}"/>
    <cellStyle name="40% - Accent5 8 9" xfId="24433" xr:uid="{14A18BDF-1947-48B2-8550-97B0581D8DCC}"/>
    <cellStyle name="40% - Accent5 9" xfId="398" xr:uid="{4E88F2F8-6E31-4069-AB6F-D66AF2AC2F17}"/>
    <cellStyle name="40% - Accent5 9 10" xfId="30614" xr:uid="{63B732E2-DA22-4E31-8FD4-16CFC88C8EE1}"/>
    <cellStyle name="40% - Accent5 9 11" xfId="39708" xr:uid="{9E405B1B-A144-45EB-A572-45153BCE65CA}"/>
    <cellStyle name="40% - Accent5 9 2" xfId="2457" xr:uid="{E386ED12-5C7F-430A-8CD0-A70ACAABFB26}"/>
    <cellStyle name="40% - Accent5 9 2 2" xfId="3438" xr:uid="{68F3AA5C-5159-4CB5-B90C-7231BBC52E02}"/>
    <cellStyle name="40% - Accent5 9 2 2 2" xfId="6676" xr:uid="{14CEEB77-CC92-48D3-8EE3-B33942C49E3A}"/>
    <cellStyle name="40% - Accent5 9 2 2 2 2" xfId="10319" xr:uid="{D1D5A32E-E7AE-4CBF-98D6-0D93A31A55DF}"/>
    <cellStyle name="40% - Accent5 9 2 2 2 2 2" xfId="21461" xr:uid="{A168BEC5-B6E0-4CBE-8031-B6DC98AB2265}"/>
    <cellStyle name="40% - Accent5 9 2 2 2 2 3" xfId="38707" xr:uid="{319B64B8-C3AB-4435-B9DC-762548B8C2C7}"/>
    <cellStyle name="40% - Accent5 9 2 2 2 3" xfId="18114" xr:uid="{88A4CC5E-1EAB-4E97-B386-34B75B32EC06}"/>
    <cellStyle name="40% - Accent5 9 2 2 2 4" xfId="28963" xr:uid="{37B9AD98-1F8F-46ED-AE9F-64783717C975}"/>
    <cellStyle name="40% - Accent5 9 2 2 2 5" xfId="34740" xr:uid="{559F8156-5D9A-48C2-88C6-33796E61303B}"/>
    <cellStyle name="40% - Accent5 9 2 2 2 6" xfId="44237" xr:uid="{CA3D28F1-2461-4B07-B22D-4B2590A62F40}"/>
    <cellStyle name="40% - Accent5 9 2 2 3" xfId="10320" xr:uid="{09CA9A42-C177-4BAE-A83D-FA748966C2F5}"/>
    <cellStyle name="40% - Accent5 9 2 2 3 2" xfId="21462" xr:uid="{41D32665-4652-4A78-B988-DB410E5A6A65}"/>
    <cellStyle name="40% - Accent5 9 2 2 3 3" xfId="36726" xr:uid="{BB2CFA9F-641A-4435-B676-E9A769C6EDDA}"/>
    <cellStyle name="40% - Accent5 9 2 2 4" xfId="15058" xr:uid="{6A817A35-3687-4ACF-BA82-0D8128729233}"/>
    <cellStyle name="40% - Accent5 9 2 2 5" xfId="25907" xr:uid="{3A717270-2563-4E6A-AC8C-80FB4D4CA097}"/>
    <cellStyle name="40% - Accent5 9 2 2 6" xfId="32057" xr:uid="{11372EEE-D052-41BB-9879-0CFFED2814F7}"/>
    <cellStyle name="40% - Accent5 9 2 2 7" xfId="41181" xr:uid="{EB7640CF-BA87-41C4-925F-224477C434ED}"/>
    <cellStyle name="40% - Accent5 9 2 3" xfId="5696" xr:uid="{D97645B1-16F4-4F87-8438-58F284A9A15E}"/>
    <cellStyle name="40% - Accent5 9 2 3 2" xfId="10321" xr:uid="{AF07D0EF-819F-4424-8346-8B8A271F8AAD}"/>
    <cellStyle name="40% - Accent5 9 2 3 2 2" xfId="21463" xr:uid="{E758D7A1-8CA1-4779-96B0-5AB08387FEF2}"/>
    <cellStyle name="40% - Accent5 9 2 3 2 3" xfId="38047" xr:uid="{858C9C56-1B31-48DE-A738-03831D1CCED4}"/>
    <cellStyle name="40% - Accent5 9 2 3 3" xfId="17134" xr:uid="{8F0495B1-64AF-41CC-ACDE-B50B17A6010E}"/>
    <cellStyle name="40% - Accent5 9 2 3 4" xfId="27983" xr:uid="{C7D31085-7A95-4A14-AC6F-00EDF8618CE2}"/>
    <cellStyle name="40% - Accent5 9 2 3 5" xfId="34092" xr:uid="{427C3534-BA7E-49A7-8257-BC7B850FCAE0}"/>
    <cellStyle name="40% - Accent5 9 2 3 6" xfId="43257" xr:uid="{899A47F7-2B4B-4AF3-B6E8-FF4876EE7554}"/>
    <cellStyle name="40% - Accent5 9 2 4" xfId="10322" xr:uid="{6BF5477F-3440-4A0C-B1D5-EA2CC433BA49}"/>
    <cellStyle name="40% - Accent5 9 2 4 2" xfId="21464" xr:uid="{C586A0DA-4306-45C3-B9BD-A200622FF4F2}"/>
    <cellStyle name="40% - Accent5 9 2 4 3" xfId="36064" xr:uid="{2E682EB1-2A10-4E56-94EE-F51CA2B7DFA9}"/>
    <cellStyle name="40% - Accent5 9 2 5" xfId="14078" xr:uid="{91685176-DD8E-4444-A872-04A971AB03FC}"/>
    <cellStyle name="40% - Accent5 9 2 6" xfId="24927" xr:uid="{245BA1C2-9041-44D3-AA03-DDE3C2AD2AA6}"/>
    <cellStyle name="40% - Accent5 9 2 7" xfId="31077" xr:uid="{27846712-4D73-4BE1-8804-36E02D41CC77}"/>
    <cellStyle name="40% - Accent5 9 2 8" xfId="40201" xr:uid="{F34A533D-A30B-43AD-BE04-2F3C2A58F07E}"/>
    <cellStyle name="40% - Accent5 9 3" xfId="2945" xr:uid="{F0E3C6B5-B09E-4099-8E74-D3011676CE83}"/>
    <cellStyle name="40% - Accent5 9 3 2" xfId="6183" xr:uid="{00A77462-3678-4107-B227-4BDA6F131017}"/>
    <cellStyle name="40% - Accent5 9 3 2 2" xfId="10323" xr:uid="{D477F100-73E7-4CEE-9F00-9AB87DDDD8DD}"/>
    <cellStyle name="40% - Accent5 9 3 2 2 2" xfId="21465" xr:uid="{DA24D7F4-2ADD-4A87-8990-C7129324F2D2}"/>
    <cellStyle name="40% - Accent5 9 3 2 2 3" xfId="38708" xr:uid="{E1973E9B-E4D9-41BA-9B27-A561FD849826}"/>
    <cellStyle name="40% - Accent5 9 3 2 3" xfId="17621" xr:uid="{8039B7C4-FB0F-481E-A54C-A4EBAEF72251}"/>
    <cellStyle name="40% - Accent5 9 3 2 4" xfId="28470" xr:uid="{69B89D45-8923-4C5F-8C31-7FB29D47CCBA}"/>
    <cellStyle name="40% - Accent5 9 3 2 5" xfId="34741" xr:uid="{E1DF34C3-5A8E-4908-B9BD-0660ACFA856D}"/>
    <cellStyle name="40% - Accent5 9 3 2 6" xfId="43744" xr:uid="{478DD3AF-3E80-4952-A92F-228A63A86DB5}"/>
    <cellStyle name="40% - Accent5 9 3 3" xfId="10324" xr:uid="{6B468332-7192-416D-B4C0-2B241A10B663}"/>
    <cellStyle name="40% - Accent5 9 3 3 2" xfId="21466" xr:uid="{0ACACDCE-DCE8-4989-9178-714A78B3265D}"/>
    <cellStyle name="40% - Accent5 9 3 3 3" xfId="36727" xr:uid="{BACD1031-B282-4A26-BCF8-EB9BFFF59B98}"/>
    <cellStyle name="40% - Accent5 9 3 4" xfId="14565" xr:uid="{C2517043-8D06-43CB-A140-33BBE2D5FB0A}"/>
    <cellStyle name="40% - Accent5 9 3 5" xfId="25414" xr:uid="{1866D11E-01EB-40C6-88AA-59773B6DD850}"/>
    <cellStyle name="40% - Accent5 9 3 6" xfId="31564" xr:uid="{A5B813FD-B138-4CC3-B3DE-699EB5B023EF}"/>
    <cellStyle name="40% - Accent5 9 3 7" xfId="40688" xr:uid="{CB18A184-3062-4432-8BFE-99A362FD3CF6}"/>
    <cellStyle name="40% - Accent5 9 4" xfId="3926" xr:uid="{D920C25E-0532-4F05-AE7F-EF9EC062EC31}"/>
    <cellStyle name="40% - Accent5 9 4 2" xfId="7165" xr:uid="{9EBE9141-ACEA-44B7-8782-884AEF95B1A3}"/>
    <cellStyle name="40% - Accent5 9 4 2 2" xfId="18603" xr:uid="{F3F87AE4-8BBB-4B0B-992D-638B17B31DC6}"/>
    <cellStyle name="40% - Accent5 9 4 2 3" xfId="29452" xr:uid="{9FC36409-D0DD-49C8-8B1A-47E167AD6C3A}"/>
    <cellStyle name="40% - Accent5 9 4 2 4" xfId="37755" xr:uid="{172F3A6C-A020-4432-BE9F-47691ABE4CEA}"/>
    <cellStyle name="40% - Accent5 9 4 2 5" xfId="44726" xr:uid="{58BCFF05-43DF-44D9-A095-1F9CDF82F73B}"/>
    <cellStyle name="40% - Accent5 9 4 3" xfId="15547" xr:uid="{3EF21E6D-2669-4EC0-B071-178F3C9111E7}"/>
    <cellStyle name="40% - Accent5 9 4 4" xfId="26396" xr:uid="{2910386C-C676-4CDE-B469-68B184B12637}"/>
    <cellStyle name="40% - Accent5 9 4 5" xfId="33014" xr:uid="{4198206D-CBDA-4042-A109-BBB6CF4195C2}"/>
    <cellStyle name="40% - Accent5 9 4 6" xfId="41670" xr:uid="{3EEBAB5B-8D10-4764-954E-98BCE8D34F5C}"/>
    <cellStyle name="40% - Accent5 9 5" xfId="4474" xr:uid="{6D0A74A8-B83B-4D9A-9A7D-A05B5B29590F}"/>
    <cellStyle name="40% - Accent5 9 5 2" xfId="7530" xr:uid="{F7F55B17-EFF9-4F48-B965-DCB889FB7C80}"/>
    <cellStyle name="40% - Accent5 9 5 2 2" xfId="18968" xr:uid="{1B6E1EEA-D68C-4553-BE2E-6F1BB7A7F8D1}"/>
    <cellStyle name="40% - Accent5 9 5 2 3" xfId="29817" xr:uid="{BD2DBD3C-DB05-4761-9555-48E8F8A4EE75}"/>
    <cellStyle name="40% - Accent5 9 5 2 4" xfId="45091" xr:uid="{946FB4EA-AB83-4B5D-AF08-4A137E9335A8}"/>
    <cellStyle name="40% - Accent5 9 5 3" xfId="15912" xr:uid="{8A1FBC64-DE72-4C79-9C9B-D87C6CFF3811}"/>
    <cellStyle name="40% - Accent5 9 5 4" xfId="26761" xr:uid="{561ECB83-DF6E-4632-8A2F-26C775129428}"/>
    <cellStyle name="40% - Accent5 9 5 5" xfId="35773" xr:uid="{BFDB0154-3427-4D08-8519-CEA08D019574}"/>
    <cellStyle name="40% - Accent5 9 5 6" xfId="42035" xr:uid="{7B90E641-44D7-41CF-A9E6-648BB504FFAB}"/>
    <cellStyle name="40% - Accent5 9 6" xfId="4836" xr:uid="{35656675-9A27-4584-A530-3D96ECF4E107}"/>
    <cellStyle name="40% - Accent5 9 6 2" xfId="7892" xr:uid="{AA8D6F37-51A6-41AC-9411-4C00E6FCCA89}"/>
    <cellStyle name="40% - Accent5 9 6 2 2" xfId="19330" xr:uid="{6DBD0853-A45E-481B-B151-26745B9694F5}"/>
    <cellStyle name="40% - Accent5 9 6 2 3" xfId="30179" xr:uid="{B9DE5C0A-38DB-43E4-9A16-93198D0E08F9}"/>
    <cellStyle name="40% - Accent5 9 6 2 4" xfId="45453" xr:uid="{3CB601D4-A403-4A4A-ACD1-7D559E83E350}"/>
    <cellStyle name="40% - Accent5 9 6 3" xfId="16274" xr:uid="{A93FBD61-0D8A-4F4A-B990-0FF76AF48F74}"/>
    <cellStyle name="40% - Accent5 9 6 4" xfId="27123" xr:uid="{0F75672C-3D00-42DA-88E8-A4A8B530AB22}"/>
    <cellStyle name="40% - Accent5 9 6 5" xfId="42397" xr:uid="{E5DD49EC-5581-44AA-92A3-ABD56AE7F086}"/>
    <cellStyle name="40% - Accent5 9 7" xfId="5203" xr:uid="{B20B6B9D-A020-4284-97AA-4C5E60B23301}"/>
    <cellStyle name="40% - Accent5 9 7 2" xfId="16641" xr:uid="{B06B5630-3ED4-4EE3-B1BD-67C7E5895087}"/>
    <cellStyle name="40% - Accent5 9 7 3" xfId="27490" xr:uid="{C07FF4BD-F8E2-4E6B-A0ED-53F55AF640E6}"/>
    <cellStyle name="40% - Accent5 9 7 4" xfId="42764" xr:uid="{35876D12-FC5E-41D6-B75B-AB8A3C13EFDF}"/>
    <cellStyle name="40% - Accent5 9 8" xfId="13585" xr:uid="{29676470-0E70-4250-9655-CC3D804D747D}"/>
    <cellStyle name="40% - Accent5 9 9" xfId="24434" xr:uid="{B5067C57-E607-4EF7-856E-B53CBE2056E3}"/>
    <cellStyle name="40% - Accent6" xfId="36" builtinId="51" customBuiltin="1"/>
    <cellStyle name="40% - Accent6 10" xfId="399" xr:uid="{3D2C3513-4A3F-4C49-A24E-0C356A44845C}"/>
    <cellStyle name="40% - Accent6 10 10" xfId="30615" xr:uid="{F87567E0-2102-49D2-ADA9-FA937E7E901C}"/>
    <cellStyle name="40% - Accent6 10 11" xfId="39709" xr:uid="{C48D1E5B-A13D-49BE-B155-FC24E75749DA}"/>
    <cellStyle name="40% - Accent6 10 2" xfId="2458" xr:uid="{5CB34AD2-2B56-4A4E-9A7B-3025C3332E17}"/>
    <cellStyle name="40% - Accent6 10 2 2" xfId="3439" xr:uid="{C893BCCF-5764-44DC-898F-B40010278F9A}"/>
    <cellStyle name="40% - Accent6 10 2 2 2" xfId="6677" xr:uid="{A62B7FCC-EFAC-445A-BCF8-145F94C7975D}"/>
    <cellStyle name="40% - Accent6 10 2 2 2 2" xfId="10325" xr:uid="{D54EB884-2987-49C8-806F-79A8B59F0550}"/>
    <cellStyle name="40% - Accent6 10 2 2 2 2 2" xfId="21467" xr:uid="{8AD57632-B518-4BCE-8FF6-67276FF86C22}"/>
    <cellStyle name="40% - Accent6 10 2 2 2 2 3" xfId="38709" xr:uid="{624D1F7E-2084-4125-90B5-F55835074715}"/>
    <cellStyle name="40% - Accent6 10 2 2 2 3" xfId="10326" xr:uid="{8800FCAE-D0A4-49BE-800F-287354365B63}"/>
    <cellStyle name="40% - Accent6 10 2 2 2 3 2" xfId="21468" xr:uid="{1D0F9CA4-16CA-4B77-8B98-A22227D54B28}"/>
    <cellStyle name="40% - Accent6 10 2 2 2 3 3" xfId="34742" xr:uid="{6C836FD3-8BF5-462F-AC72-82EFD155FFF8}"/>
    <cellStyle name="40% - Accent6 10 2 2 2 4" xfId="18115" xr:uid="{6780C1AB-9846-44F1-93C9-4D12736DCC34}"/>
    <cellStyle name="40% - Accent6 10 2 2 2 5" xfId="28964" xr:uid="{F063F757-5B93-4789-90B9-31591F5CF115}"/>
    <cellStyle name="40% - Accent6 10 2 2 2 6" xfId="33017" xr:uid="{BC1FC0A2-1D9E-456C-868E-ABE0C57421AF}"/>
    <cellStyle name="40% - Accent6 10 2 2 2 7" xfId="44238" xr:uid="{8723963E-1F7D-4899-A8D3-09437F0EFC0D}"/>
    <cellStyle name="40% - Accent6 10 2 2 3" xfId="10327" xr:uid="{5385EB36-E0D8-4615-A98F-F0187857388A}"/>
    <cellStyle name="40% - Accent6 10 2 2 3 2" xfId="21469" xr:uid="{9F678979-CA04-4139-AD18-51FC8AD3ED0C}"/>
    <cellStyle name="40% - Accent6 10 2 2 3 3" xfId="36728" xr:uid="{9245F9AF-52EE-499F-A052-6B5E7724C9B3}"/>
    <cellStyle name="40% - Accent6 10 2 2 4" xfId="15059" xr:uid="{311AF657-B38F-4911-8A6D-B6404724A96D}"/>
    <cellStyle name="40% - Accent6 10 2 2 5" xfId="25908" xr:uid="{A707D4BA-D78B-4BBB-87A1-D90F3C512A89}"/>
    <cellStyle name="40% - Accent6 10 2 2 6" xfId="32058" xr:uid="{B0AC0D41-22B9-4E61-B68E-58F2B788131F}"/>
    <cellStyle name="40% - Accent6 10 2 2 7" xfId="41182" xr:uid="{190246FA-1979-4D8D-B3E2-F7BCEB96602A}"/>
    <cellStyle name="40% - Accent6 10 2 3" xfId="5697" xr:uid="{4DFB40F6-C5A0-49D6-9689-94B5ED849A66}"/>
    <cellStyle name="40% - Accent6 10 2 3 2" xfId="10328" xr:uid="{885DAF0F-9DEE-4429-B67C-D9449D4EBA22}"/>
    <cellStyle name="40% - Accent6 10 2 3 2 2" xfId="21470" xr:uid="{B72644C1-7A38-40AA-A0CC-590F53909DFA}"/>
    <cellStyle name="40% - Accent6 10 2 3 2 3" xfId="38048" xr:uid="{066A4C13-13B5-4EC0-8907-92A77C7FD3C3}"/>
    <cellStyle name="40% - Accent6 10 2 3 3" xfId="10329" xr:uid="{D576EA75-033F-4113-920C-7E0AD1D6F9E7}"/>
    <cellStyle name="40% - Accent6 10 2 3 3 2" xfId="21471" xr:uid="{0BF466D5-5484-4CBF-B44C-4D0A2FBF1E95}"/>
    <cellStyle name="40% - Accent6 10 2 3 3 3" xfId="34093" xr:uid="{52654892-613B-4559-8716-B63B5CD9B053}"/>
    <cellStyle name="40% - Accent6 10 2 3 4" xfId="17135" xr:uid="{3AB2893F-A10E-49E1-92A2-7AD2F66B662A}"/>
    <cellStyle name="40% - Accent6 10 2 3 5" xfId="27984" xr:uid="{51342867-4F2A-463F-B14C-EA38590D847A}"/>
    <cellStyle name="40% - Accent6 10 2 3 6" xfId="33016" xr:uid="{30FEB30F-E98D-44EB-9CC1-621B9CAA3DA1}"/>
    <cellStyle name="40% - Accent6 10 2 3 7" xfId="43258" xr:uid="{5FBBD0E9-520D-40F4-BF05-9FED18A93135}"/>
    <cellStyle name="40% - Accent6 10 2 4" xfId="10330" xr:uid="{F0F6D828-528C-4283-BAFC-BA7C5E78644F}"/>
    <cellStyle name="40% - Accent6 10 2 4 2" xfId="21472" xr:uid="{BA466F1F-2545-470C-B2B8-2A3897D7D6EC}"/>
    <cellStyle name="40% - Accent6 10 2 4 3" xfId="36065" xr:uid="{0D552536-7941-4417-9787-F2A68FE40714}"/>
    <cellStyle name="40% - Accent6 10 2 5" xfId="14079" xr:uid="{0DDC0A5D-9404-43AC-891A-573948EDDCB8}"/>
    <cellStyle name="40% - Accent6 10 2 6" xfId="24928" xr:uid="{17302721-C16C-4A98-9FC0-C24038286F6C}"/>
    <cellStyle name="40% - Accent6 10 2 7" xfId="31078" xr:uid="{0BC2C2C5-8220-4BF3-8E65-249DC2C00C97}"/>
    <cellStyle name="40% - Accent6 10 2 8" xfId="40202" xr:uid="{126B3EC7-F2E6-4E2C-A559-7F8D54F9A59D}"/>
    <cellStyle name="40% - Accent6 10 3" xfId="2946" xr:uid="{EA56936E-8336-4B69-B16A-CEEE24DF38E6}"/>
    <cellStyle name="40% - Accent6 10 3 2" xfId="6184" xr:uid="{E8503084-AA0C-4A56-85C3-A13ADE6B9679}"/>
    <cellStyle name="40% - Accent6 10 3 2 2" xfId="10331" xr:uid="{BD64B82A-58F4-4FF5-88E5-7742D593EC3F}"/>
    <cellStyle name="40% - Accent6 10 3 2 2 2" xfId="21473" xr:uid="{A9A8436B-0DB7-4ABE-AF56-2E2B27E78500}"/>
    <cellStyle name="40% - Accent6 10 3 2 2 3" xfId="38710" xr:uid="{BEF2E5A6-D1C0-4F35-BEE6-88D010D1178C}"/>
    <cellStyle name="40% - Accent6 10 3 2 3" xfId="10332" xr:uid="{C0BD96F4-6A01-42E7-B645-474203A3178E}"/>
    <cellStyle name="40% - Accent6 10 3 2 3 2" xfId="21474" xr:uid="{BECADA42-0F09-44A7-A649-D459AF9C890F}"/>
    <cellStyle name="40% - Accent6 10 3 2 3 3" xfId="34743" xr:uid="{2FE838B5-89E7-4EAC-AAD2-AFDDEA428265}"/>
    <cellStyle name="40% - Accent6 10 3 2 4" xfId="17622" xr:uid="{E615DE6D-7929-4249-9D33-AE0E3DB8DC4F}"/>
    <cellStyle name="40% - Accent6 10 3 2 5" xfId="28471" xr:uid="{FFD0CCB1-AEB8-4E45-8F2A-4529DBCA198D}"/>
    <cellStyle name="40% - Accent6 10 3 2 6" xfId="33018" xr:uid="{74EF99A4-2F2C-49A0-B823-9567C1C51F24}"/>
    <cellStyle name="40% - Accent6 10 3 2 7" xfId="43745" xr:uid="{D3D3F8BD-8577-4894-BA0B-109B5DF43980}"/>
    <cellStyle name="40% - Accent6 10 3 3" xfId="10333" xr:uid="{A1C9584B-7D38-46AE-BDBC-026B63CCC29D}"/>
    <cellStyle name="40% - Accent6 10 3 3 2" xfId="21475" xr:uid="{41FA9191-781B-4380-AACB-2A50EE2E6C56}"/>
    <cellStyle name="40% - Accent6 10 3 3 3" xfId="36729" xr:uid="{221CC421-1D3E-4F8C-AAD4-A2E33F65DEF7}"/>
    <cellStyle name="40% - Accent6 10 3 4" xfId="14566" xr:uid="{DFFD081B-3B3F-45BC-859D-316081E76FD7}"/>
    <cellStyle name="40% - Accent6 10 3 5" xfId="25415" xr:uid="{B93F8F14-99E8-42C6-8A47-C27C9EF95E72}"/>
    <cellStyle name="40% - Accent6 10 3 6" xfId="31565" xr:uid="{73323A02-7F17-4FAA-ABE3-F8E2076812FD}"/>
    <cellStyle name="40% - Accent6 10 3 7" xfId="40689" xr:uid="{771D664E-4979-4427-BA15-77F5A9DF35A6}"/>
    <cellStyle name="40% - Accent6 10 4" xfId="3927" xr:uid="{36881FAE-C03C-46B7-96E1-A42E5ED3C32A}"/>
    <cellStyle name="40% - Accent6 10 4 2" xfId="7166" xr:uid="{7406F7F5-BF8C-4DE6-A49A-9E6094734A3F}"/>
    <cellStyle name="40% - Accent6 10 4 2 2" xfId="18604" xr:uid="{28A1BD11-CD0D-47E6-BCAF-83F4BA5301A0}"/>
    <cellStyle name="40% - Accent6 10 4 2 3" xfId="29453" xr:uid="{02178E5C-797C-48B2-89A1-47DF92039842}"/>
    <cellStyle name="40% - Accent6 10 4 2 4" xfId="37756" xr:uid="{F6A930DE-AF9D-4A0D-BED5-1A4F11A7D652}"/>
    <cellStyle name="40% - Accent6 10 4 2 5" xfId="44727" xr:uid="{F3D030B6-7CF7-4EC8-AF9D-93796252B5A8}"/>
    <cellStyle name="40% - Accent6 10 4 3" xfId="10334" xr:uid="{4A888B4A-00FB-44F0-9340-D6985003F572}"/>
    <cellStyle name="40% - Accent6 10 4 3 2" xfId="21476" xr:uid="{EC6F0CE7-2E4E-4681-9967-D0C40DDC3A5B}"/>
    <cellStyle name="40% - Accent6 10 4 3 3" xfId="33901" xr:uid="{564A3E80-657F-4BC6-A1F9-1193DBC14F3A}"/>
    <cellStyle name="40% - Accent6 10 4 4" xfId="15548" xr:uid="{13BE35B4-92B2-4966-A94A-13AFB5922E9D}"/>
    <cellStyle name="40% - Accent6 10 4 5" xfId="26397" xr:uid="{89B60950-EA67-418F-A6ED-44F81D0E2ABF}"/>
    <cellStyle name="40% - Accent6 10 4 6" xfId="33019" xr:uid="{1238CFA9-49C6-4A06-B99D-384CD892F142}"/>
    <cellStyle name="40% - Accent6 10 4 7" xfId="41671" xr:uid="{046DF29B-EDBB-46F1-BE65-8DB93471EAD2}"/>
    <cellStyle name="40% - Accent6 10 5" xfId="4475" xr:uid="{49E714CC-65C1-4F85-931C-DD5412481F5F}"/>
    <cellStyle name="40% - Accent6 10 5 2" xfId="7531" xr:uid="{4C671CA7-574C-4096-A572-F1835286D625}"/>
    <cellStyle name="40% - Accent6 10 5 2 2" xfId="18969" xr:uid="{79649282-7169-4AB0-85C4-25DBCFE9047F}"/>
    <cellStyle name="40% - Accent6 10 5 2 3" xfId="29818" xr:uid="{DF20A8F7-7160-4B75-BD54-FB526A109FB8}"/>
    <cellStyle name="40% - Accent6 10 5 2 4" xfId="35774" xr:uid="{1028B5A4-CB56-44DC-8688-F03A7CB6094D}"/>
    <cellStyle name="40% - Accent6 10 5 2 5" xfId="45092" xr:uid="{460BC312-180A-4692-B934-3B0A605F0C0A}"/>
    <cellStyle name="40% - Accent6 10 5 3" xfId="15913" xr:uid="{AF832459-9E84-472E-94D7-47E5D679AEDD}"/>
    <cellStyle name="40% - Accent6 10 5 4" xfId="26762" xr:uid="{096E152A-78F2-4AC3-95FD-D3285C9B0A21}"/>
    <cellStyle name="40% - Accent6 10 5 5" xfId="33015" xr:uid="{0F62FCC1-68BF-4FDB-AD10-17F80F1C2927}"/>
    <cellStyle name="40% - Accent6 10 5 6" xfId="42036" xr:uid="{97297CA2-F7FF-4374-93AB-79B009A0B009}"/>
    <cellStyle name="40% - Accent6 10 6" xfId="4837" xr:uid="{BAA342BB-17C0-474D-BAAC-61E35305CBDF}"/>
    <cellStyle name="40% - Accent6 10 6 2" xfId="7893" xr:uid="{D5C35198-71EF-464B-8846-455116E58FF6}"/>
    <cellStyle name="40% - Accent6 10 6 2 2" xfId="19331" xr:uid="{803B5CC6-2247-4C2A-AE52-A25E25AEBF01}"/>
    <cellStyle name="40% - Accent6 10 6 2 3" xfId="30180" xr:uid="{361B13D0-2CC5-4F75-A683-F900E6AE569F}"/>
    <cellStyle name="40% - Accent6 10 6 2 4" xfId="45454" xr:uid="{D12176F4-50DF-4598-9E95-7607F3474787}"/>
    <cellStyle name="40% - Accent6 10 6 3" xfId="16275" xr:uid="{CCD9E762-06C8-401F-8F16-9CE98B4E97F1}"/>
    <cellStyle name="40% - Accent6 10 6 4" xfId="27124" xr:uid="{69EE57C0-135D-4B58-8FE3-8000D9194583}"/>
    <cellStyle name="40% - Accent6 10 6 5" xfId="42398" xr:uid="{964A7E0B-07D8-4A40-9019-0CE2123FAE5C}"/>
    <cellStyle name="40% - Accent6 10 7" xfId="5204" xr:uid="{1D4046CB-63ED-444B-A202-8F920FE555D7}"/>
    <cellStyle name="40% - Accent6 10 7 2" xfId="16642" xr:uid="{1C92D122-6932-4AE2-B5EB-7111122B7080}"/>
    <cellStyle name="40% - Accent6 10 7 3" xfId="27491" xr:uid="{D627705E-461C-4A68-94DE-8090E45873BC}"/>
    <cellStyle name="40% - Accent6 10 7 4" xfId="42765" xr:uid="{2A0EE74D-0895-4139-AA69-5936460DD98A}"/>
    <cellStyle name="40% - Accent6 10 8" xfId="13586" xr:uid="{617D6C76-A565-4C06-9719-0E96CD4019A6}"/>
    <cellStyle name="40% - Accent6 10 9" xfId="24435" xr:uid="{E104DE91-2182-4639-8C86-E9C1DD1DB90A}"/>
    <cellStyle name="40% - Accent6 11" xfId="400" xr:uid="{F3327299-49BA-4E46-B783-E51D11105BF0}"/>
    <cellStyle name="40% - Accent6 11 10" xfId="30616" xr:uid="{5863E164-1E93-402D-92BC-9AA65DB47299}"/>
    <cellStyle name="40% - Accent6 11 11" xfId="39710" xr:uid="{80B022A8-2601-4AE8-B298-DEC22B4D4659}"/>
    <cellStyle name="40% - Accent6 11 2" xfId="2459" xr:uid="{DB802E41-DF89-4CF7-9328-4D98912D56E8}"/>
    <cellStyle name="40% - Accent6 11 2 2" xfId="3440" xr:uid="{FA876281-4C50-40DD-9638-94017187F812}"/>
    <cellStyle name="40% - Accent6 11 2 2 2" xfId="6678" xr:uid="{9878D539-5111-423D-919E-C72ED6B69A32}"/>
    <cellStyle name="40% - Accent6 11 2 2 2 2" xfId="10335" xr:uid="{C097952A-0818-4A52-BDC1-F77A3183B0A5}"/>
    <cellStyle name="40% - Accent6 11 2 2 2 2 2" xfId="21477" xr:uid="{460D055A-B5F5-44EA-8693-E369CF43603C}"/>
    <cellStyle name="40% - Accent6 11 2 2 2 2 3" xfId="38711" xr:uid="{C65BB634-3CF3-4EE5-9AB9-92636ECE1687}"/>
    <cellStyle name="40% - Accent6 11 2 2 2 3" xfId="10336" xr:uid="{4174D1C6-AB46-4899-86B1-077076DF761D}"/>
    <cellStyle name="40% - Accent6 11 2 2 2 3 2" xfId="21478" xr:uid="{30BBE9FE-E167-4B9B-9647-DEDFFF02E958}"/>
    <cellStyle name="40% - Accent6 11 2 2 2 3 3" xfId="34744" xr:uid="{1E683E2B-0248-4C0C-AF4B-2948C548EC8B}"/>
    <cellStyle name="40% - Accent6 11 2 2 2 4" xfId="18116" xr:uid="{E41A9730-3E52-4C60-8720-71FACC92D64B}"/>
    <cellStyle name="40% - Accent6 11 2 2 2 5" xfId="28965" xr:uid="{28FD57CC-1B0A-40BB-A59C-DAAED830A253}"/>
    <cellStyle name="40% - Accent6 11 2 2 2 6" xfId="33022" xr:uid="{B4970893-1021-4B9C-945D-5C765E987E7D}"/>
    <cellStyle name="40% - Accent6 11 2 2 2 7" xfId="44239" xr:uid="{73F85F4D-26E2-4244-8523-376522ECB228}"/>
    <cellStyle name="40% - Accent6 11 2 2 3" xfId="10337" xr:uid="{B62C5211-3C19-4B66-917A-AC03A648D288}"/>
    <cellStyle name="40% - Accent6 11 2 2 3 2" xfId="21479" xr:uid="{37FB210A-7B16-4F50-9572-2B7DC0369438}"/>
    <cellStyle name="40% - Accent6 11 2 2 3 3" xfId="36730" xr:uid="{5DAD7A3D-48A5-4A8C-B65C-B201DE0433C7}"/>
    <cellStyle name="40% - Accent6 11 2 2 4" xfId="15060" xr:uid="{6324945B-41E5-4D45-BDCA-78BE818EBC29}"/>
    <cellStyle name="40% - Accent6 11 2 2 5" xfId="25909" xr:uid="{19ADB3AB-72E0-4700-881C-5148FBC2E36E}"/>
    <cellStyle name="40% - Accent6 11 2 2 6" xfId="32059" xr:uid="{F1A5BCAF-7322-451F-A0E3-A01F72F1C5C7}"/>
    <cellStyle name="40% - Accent6 11 2 2 7" xfId="41183" xr:uid="{9A718841-3431-4454-9749-E4B62A846F80}"/>
    <cellStyle name="40% - Accent6 11 2 3" xfId="5698" xr:uid="{7BA379F0-D901-4AB3-9A8F-3B8FFA5BBA17}"/>
    <cellStyle name="40% - Accent6 11 2 3 2" xfId="10338" xr:uid="{8772470B-BB1C-4C34-B360-C768069CE918}"/>
    <cellStyle name="40% - Accent6 11 2 3 2 2" xfId="21480" xr:uid="{0EA07577-F45C-48BA-942F-7BA44C2AD483}"/>
    <cellStyle name="40% - Accent6 11 2 3 2 3" xfId="38049" xr:uid="{D989561A-527D-434E-A41A-C31E4A1D7DF4}"/>
    <cellStyle name="40% - Accent6 11 2 3 3" xfId="10339" xr:uid="{83D7D87E-CF93-496D-859E-727E96CA42FD}"/>
    <cellStyle name="40% - Accent6 11 2 3 3 2" xfId="21481" xr:uid="{64FA52B1-6A2D-4641-9461-E79570AA78C3}"/>
    <cellStyle name="40% - Accent6 11 2 3 3 3" xfId="34094" xr:uid="{D8BCC727-8248-41B8-85E0-3ED13476628D}"/>
    <cellStyle name="40% - Accent6 11 2 3 4" xfId="17136" xr:uid="{EC220374-51FE-4E31-8A2B-FFDAFF4C2352}"/>
    <cellStyle name="40% - Accent6 11 2 3 5" xfId="27985" xr:uid="{A2EB3DFD-A0A1-42C5-8CF0-B19EF54AE0CF}"/>
    <cellStyle name="40% - Accent6 11 2 3 6" xfId="33021" xr:uid="{020FB331-AC30-452A-A028-8B9ACF2A2EAF}"/>
    <cellStyle name="40% - Accent6 11 2 3 7" xfId="43259" xr:uid="{EDBAC311-CBE3-4BB3-89EB-F784497D424A}"/>
    <cellStyle name="40% - Accent6 11 2 4" xfId="10340" xr:uid="{1DD61BB2-69A9-4C1A-8A01-51DFB19EAC8E}"/>
    <cellStyle name="40% - Accent6 11 2 4 2" xfId="21482" xr:uid="{ECF61402-7890-4166-843B-C64FA334248F}"/>
    <cellStyle name="40% - Accent6 11 2 4 3" xfId="36066" xr:uid="{7CBEE2ED-8D59-4CC3-BBBA-8BE4342A3950}"/>
    <cellStyle name="40% - Accent6 11 2 5" xfId="14080" xr:uid="{113EE000-BF13-4277-B270-EEB63D865D7D}"/>
    <cellStyle name="40% - Accent6 11 2 6" xfId="24929" xr:uid="{FB5DE91D-3910-47BA-BF4B-DC13F9D7D589}"/>
    <cellStyle name="40% - Accent6 11 2 7" xfId="31079" xr:uid="{FF2EBFEC-A277-43BF-9C8C-58A5B32DDAA2}"/>
    <cellStyle name="40% - Accent6 11 2 8" xfId="40203" xr:uid="{3E5BA2C3-5ED2-4AA6-A571-50D94426B26B}"/>
    <cellStyle name="40% - Accent6 11 3" xfId="2947" xr:uid="{41C16FEC-E912-4E3A-9214-58512A903725}"/>
    <cellStyle name="40% - Accent6 11 3 2" xfId="6185" xr:uid="{FD0BCFF3-73F9-4703-8EAC-7EA8CB9BC63C}"/>
    <cellStyle name="40% - Accent6 11 3 2 2" xfId="10341" xr:uid="{B6783CF7-8C07-4BEB-A5EB-7CC4C22CF22D}"/>
    <cellStyle name="40% - Accent6 11 3 2 2 2" xfId="21483" xr:uid="{02660D20-8D3E-4DBC-A5FE-A600E09D2A2E}"/>
    <cellStyle name="40% - Accent6 11 3 2 2 3" xfId="38712" xr:uid="{48A51AD3-A566-410C-AD2C-27AC3AD2357B}"/>
    <cellStyle name="40% - Accent6 11 3 2 3" xfId="10342" xr:uid="{7AE344D7-CD28-487E-A582-1EDE6C61ED1E}"/>
    <cellStyle name="40% - Accent6 11 3 2 3 2" xfId="21484" xr:uid="{92026D94-D5A1-4BF3-91C2-B4FAFCAB2E06}"/>
    <cellStyle name="40% - Accent6 11 3 2 3 3" xfId="34745" xr:uid="{8A66B0B1-2FE6-4E30-A7A9-DB6B981F0D62}"/>
    <cellStyle name="40% - Accent6 11 3 2 4" xfId="17623" xr:uid="{E71B72F6-A7F2-4A5A-9393-4143F3FACA0F}"/>
    <cellStyle name="40% - Accent6 11 3 2 5" xfId="28472" xr:uid="{24951317-42C1-41FC-A530-91EADF6BE013}"/>
    <cellStyle name="40% - Accent6 11 3 2 6" xfId="33023" xr:uid="{E24708AC-CE28-4996-A03D-34499050FF52}"/>
    <cellStyle name="40% - Accent6 11 3 2 7" xfId="43746" xr:uid="{509C9F07-776F-4851-9622-EA6A334C7912}"/>
    <cellStyle name="40% - Accent6 11 3 3" xfId="10343" xr:uid="{20EA36A3-F576-460A-B3C4-5C37ED61D056}"/>
    <cellStyle name="40% - Accent6 11 3 3 2" xfId="21485" xr:uid="{E52F2D9B-E5C2-40F3-8B53-1C2C686C58BC}"/>
    <cellStyle name="40% - Accent6 11 3 3 3" xfId="36731" xr:uid="{F09D68B5-DF37-48AC-A0A5-A4C2346DA3D3}"/>
    <cellStyle name="40% - Accent6 11 3 4" xfId="14567" xr:uid="{333DBA05-6B71-432B-8DFB-0F8F648564A3}"/>
    <cellStyle name="40% - Accent6 11 3 5" xfId="25416" xr:uid="{DAF684F0-FD93-45EB-AC97-9C4E7B0A520D}"/>
    <cellStyle name="40% - Accent6 11 3 6" xfId="31566" xr:uid="{CCD1CBC8-D5FD-46EA-82AA-53AB93D04AC3}"/>
    <cellStyle name="40% - Accent6 11 3 7" xfId="40690" xr:uid="{C0869FA1-F973-4D2F-A3F5-F947DCA0CB07}"/>
    <cellStyle name="40% - Accent6 11 4" xfId="3928" xr:uid="{C1B5DD38-3FD9-4B33-8F85-A3B28FD1F43E}"/>
    <cellStyle name="40% - Accent6 11 4 2" xfId="7167" xr:uid="{C32DF044-74AC-4FFA-B3F6-72A09D0BD4E4}"/>
    <cellStyle name="40% - Accent6 11 4 2 2" xfId="18605" xr:uid="{2F4F1AF2-631F-4288-BEA4-E33909A0A83A}"/>
    <cellStyle name="40% - Accent6 11 4 2 3" xfId="29454" xr:uid="{68A9A859-E1D8-4C95-AECD-C192C54EC874}"/>
    <cellStyle name="40% - Accent6 11 4 2 4" xfId="37757" xr:uid="{38E0B4F3-DA1F-4335-8514-1BA3A8FBE5AE}"/>
    <cellStyle name="40% - Accent6 11 4 2 5" xfId="44728" xr:uid="{662D84FF-F242-41FD-810F-940519ECA387}"/>
    <cellStyle name="40% - Accent6 11 4 3" xfId="10344" xr:uid="{9BFD971B-22E7-4221-B091-C04BEB3EF2B5}"/>
    <cellStyle name="40% - Accent6 11 4 3 2" xfId="21486" xr:uid="{A13D5FDC-6443-4C3D-AE54-066050D919CF}"/>
    <cellStyle name="40% - Accent6 11 4 3 3" xfId="33902" xr:uid="{17AAB5B2-6B09-410E-A094-A303C14306B5}"/>
    <cellStyle name="40% - Accent6 11 4 4" xfId="15549" xr:uid="{D1BEE6D7-DDD1-42C9-8FE0-1A3263128641}"/>
    <cellStyle name="40% - Accent6 11 4 5" xfId="26398" xr:uid="{C4B6784A-CA6E-42C2-909B-1BC0560BE8F8}"/>
    <cellStyle name="40% - Accent6 11 4 6" xfId="33024" xr:uid="{0EA78CCA-39EA-462C-8DDE-857BA1FD4326}"/>
    <cellStyle name="40% - Accent6 11 4 7" xfId="41672" xr:uid="{E6A52081-8238-4EC7-B643-29ACD9B42982}"/>
    <cellStyle name="40% - Accent6 11 5" xfId="4476" xr:uid="{DC101CEF-7B74-4D79-A651-968937918B1A}"/>
    <cellStyle name="40% - Accent6 11 5 2" xfId="7532" xr:uid="{35CCAE3B-763B-4D14-8798-A6B2AD83AD5C}"/>
    <cellStyle name="40% - Accent6 11 5 2 2" xfId="18970" xr:uid="{7E461DE6-037C-4347-B486-3C72F396D052}"/>
    <cellStyle name="40% - Accent6 11 5 2 3" xfId="29819" xr:uid="{8248C55D-B163-480A-B708-B769BA941535}"/>
    <cellStyle name="40% - Accent6 11 5 2 4" xfId="35775" xr:uid="{71EBCD3E-5798-4CE0-8B92-B4C2C3D24EA5}"/>
    <cellStyle name="40% - Accent6 11 5 2 5" xfId="45093" xr:uid="{113F589E-F5A2-474C-984B-5E818D6702F6}"/>
    <cellStyle name="40% - Accent6 11 5 3" xfId="15914" xr:uid="{C469D861-78B2-4FBC-A07E-ACE14BDA1811}"/>
    <cellStyle name="40% - Accent6 11 5 4" xfId="26763" xr:uid="{5BD11ECC-1049-4E22-AECC-41F191FB65C5}"/>
    <cellStyle name="40% - Accent6 11 5 5" xfId="33020" xr:uid="{C6E0E3DD-F2E6-472A-9291-E2C76A776024}"/>
    <cellStyle name="40% - Accent6 11 5 6" xfId="42037" xr:uid="{23154E23-E067-489A-A965-05B9A60D9FC0}"/>
    <cellStyle name="40% - Accent6 11 6" xfId="4838" xr:uid="{0B6D1A59-4114-4010-83E4-C39F9ADA4B66}"/>
    <cellStyle name="40% - Accent6 11 6 2" xfId="7894" xr:uid="{84FC1D51-01AE-472E-A89E-07A901E72EDC}"/>
    <cellStyle name="40% - Accent6 11 6 2 2" xfId="19332" xr:uid="{9753AD73-5B3C-4EAC-A716-4A34FE813936}"/>
    <cellStyle name="40% - Accent6 11 6 2 3" xfId="30181" xr:uid="{F26FDDA2-2B7F-4D29-B551-D8BE0EE95207}"/>
    <cellStyle name="40% - Accent6 11 6 2 4" xfId="45455" xr:uid="{888CD360-886E-4686-BA0D-85C0527812D4}"/>
    <cellStyle name="40% - Accent6 11 6 3" xfId="16276" xr:uid="{82F48416-ECCF-43D1-8917-F1831D16DC6B}"/>
    <cellStyle name="40% - Accent6 11 6 4" xfId="27125" xr:uid="{67712D77-F546-4EE5-9C6C-F00C86777404}"/>
    <cellStyle name="40% - Accent6 11 6 5" xfId="42399" xr:uid="{15DC96C2-9D89-4B52-B03C-CCD9F8152598}"/>
    <cellStyle name="40% - Accent6 11 7" xfId="5205" xr:uid="{7E19199B-1765-43B9-92A5-40754E3D48AA}"/>
    <cellStyle name="40% - Accent6 11 7 2" xfId="16643" xr:uid="{A26EA1A2-FEEE-4E17-9D80-996B41FBC31E}"/>
    <cellStyle name="40% - Accent6 11 7 3" xfId="27492" xr:uid="{E7971132-3BCB-4273-B721-AC3D9855A6D2}"/>
    <cellStyle name="40% - Accent6 11 7 4" xfId="42766" xr:uid="{4EC64638-0B72-43CD-89CE-2D37B9FE1100}"/>
    <cellStyle name="40% - Accent6 11 8" xfId="13587" xr:uid="{17B9AE6B-6AE1-4546-9494-29A14F14299D}"/>
    <cellStyle name="40% - Accent6 11 9" xfId="24436" xr:uid="{F192260A-3D88-408A-8CD8-3568C9652E27}"/>
    <cellStyle name="40% - Accent6 12" xfId="401" xr:uid="{8E353F58-5FF0-4551-A1F2-FF7F0047A09E}"/>
    <cellStyle name="40% - Accent6 12 10" xfId="30617" xr:uid="{5D73BE36-A4B0-4ECC-8249-16A230F4AD83}"/>
    <cellStyle name="40% - Accent6 12 11" xfId="39711" xr:uid="{725D32CC-6CAA-443C-A72E-53794ACABC37}"/>
    <cellStyle name="40% - Accent6 12 2" xfId="2460" xr:uid="{965052DF-E182-4361-A17B-598A88710EA3}"/>
    <cellStyle name="40% - Accent6 12 2 2" xfId="3441" xr:uid="{DFBC126E-AF94-4969-9055-9B18F225B7AE}"/>
    <cellStyle name="40% - Accent6 12 2 2 2" xfId="6679" xr:uid="{0F1D84EC-AA8E-4912-B959-58708E818C09}"/>
    <cellStyle name="40% - Accent6 12 2 2 2 2" xfId="10345" xr:uid="{6110629C-81C8-41AD-B9AC-1500E93487C5}"/>
    <cellStyle name="40% - Accent6 12 2 2 2 2 2" xfId="21487" xr:uid="{E0DB3ECE-9893-455B-8EDE-B240434781A5}"/>
    <cellStyle name="40% - Accent6 12 2 2 2 2 3" xfId="38713" xr:uid="{679ABDAD-C380-492E-8889-498FEF38D3CF}"/>
    <cellStyle name="40% - Accent6 12 2 2 2 3" xfId="10346" xr:uid="{D8D9D60D-89C8-4FD0-A738-2DA25C476D3F}"/>
    <cellStyle name="40% - Accent6 12 2 2 2 3 2" xfId="21488" xr:uid="{F6D0DA97-1321-4B56-AC89-6CF792C14A76}"/>
    <cellStyle name="40% - Accent6 12 2 2 2 3 3" xfId="34746" xr:uid="{11DC5AF7-B633-4CD0-9D7A-C607E6CB404C}"/>
    <cellStyle name="40% - Accent6 12 2 2 2 4" xfId="18117" xr:uid="{41A032A5-4BF5-42A3-BBA7-697FC4331ACC}"/>
    <cellStyle name="40% - Accent6 12 2 2 2 5" xfId="28966" xr:uid="{42052C34-0CD0-45AC-9F82-7ABCA296CEC4}"/>
    <cellStyle name="40% - Accent6 12 2 2 2 6" xfId="33027" xr:uid="{15C01B62-A089-499B-BAD2-99C48742572D}"/>
    <cellStyle name="40% - Accent6 12 2 2 2 7" xfId="44240" xr:uid="{60B1A705-5692-4637-90F7-7A5231BCCF1E}"/>
    <cellStyle name="40% - Accent6 12 2 2 3" xfId="10347" xr:uid="{830D63DE-9474-4AEF-B26E-004EF98A5743}"/>
    <cellStyle name="40% - Accent6 12 2 2 3 2" xfId="21489" xr:uid="{02E90A63-68C0-4F47-AF9E-BCCA3CD3E937}"/>
    <cellStyle name="40% - Accent6 12 2 2 3 3" xfId="36732" xr:uid="{3B30AAB0-E29E-4104-98AA-CD26D1FC4A66}"/>
    <cellStyle name="40% - Accent6 12 2 2 4" xfId="15061" xr:uid="{FEC461B6-A40A-46BC-B1A1-A9EB564DD130}"/>
    <cellStyle name="40% - Accent6 12 2 2 5" xfId="25910" xr:uid="{A967EB4B-6E07-4A25-9F86-30FCD21CDEF7}"/>
    <cellStyle name="40% - Accent6 12 2 2 6" xfId="32060" xr:uid="{7F19931D-F2EC-4F86-91BA-994F33AD2455}"/>
    <cellStyle name="40% - Accent6 12 2 2 7" xfId="41184" xr:uid="{2F1C7E33-9487-4071-A7C9-3ADCB795A632}"/>
    <cellStyle name="40% - Accent6 12 2 3" xfId="5699" xr:uid="{FA2AAAC9-534E-4035-915B-1E85F3476AEF}"/>
    <cellStyle name="40% - Accent6 12 2 3 2" xfId="10348" xr:uid="{4E391958-549D-403F-A4B8-2028345F82FA}"/>
    <cellStyle name="40% - Accent6 12 2 3 2 2" xfId="21490" xr:uid="{3286B2FD-E496-4682-B496-BDF02139E1D6}"/>
    <cellStyle name="40% - Accent6 12 2 3 2 3" xfId="38050" xr:uid="{3215EBF2-8AC5-435F-95BC-7B490755E26D}"/>
    <cellStyle name="40% - Accent6 12 2 3 3" xfId="10349" xr:uid="{AFE34E57-5017-49C5-8861-FDF845AD34B5}"/>
    <cellStyle name="40% - Accent6 12 2 3 3 2" xfId="21491" xr:uid="{54FFA809-999D-4AC3-8EF0-6F6300D146E4}"/>
    <cellStyle name="40% - Accent6 12 2 3 3 3" xfId="34095" xr:uid="{636A9C08-A735-480D-95F1-AF473195BB0F}"/>
    <cellStyle name="40% - Accent6 12 2 3 4" xfId="17137" xr:uid="{FE344C4D-3F66-480E-8A92-88833A3FCFDB}"/>
    <cellStyle name="40% - Accent6 12 2 3 5" xfId="27986" xr:uid="{47FF24CA-D92D-4CB4-A35B-F96AB0A3F40B}"/>
    <cellStyle name="40% - Accent6 12 2 3 6" xfId="33026" xr:uid="{A996B186-BB05-4F9C-9768-DFCA6DE837AA}"/>
    <cellStyle name="40% - Accent6 12 2 3 7" xfId="43260" xr:uid="{B5F8EED4-CAAA-42A0-859E-1079BA8C4CB3}"/>
    <cellStyle name="40% - Accent6 12 2 4" xfId="10350" xr:uid="{739E7AA7-D2B5-4C6E-B202-0528C937FC30}"/>
    <cellStyle name="40% - Accent6 12 2 4 2" xfId="21492" xr:uid="{B182ECAD-A091-47A4-821D-51F9D3DDB675}"/>
    <cellStyle name="40% - Accent6 12 2 4 3" xfId="36067" xr:uid="{2DEF9853-8DDB-4B1B-9B40-86ADD62B44A7}"/>
    <cellStyle name="40% - Accent6 12 2 5" xfId="14081" xr:uid="{2A50D3DE-96E4-468A-877D-BB3E5F3D91F1}"/>
    <cellStyle name="40% - Accent6 12 2 6" xfId="24930" xr:uid="{6C192C48-0471-4C59-B52F-5B6BE3C21DC6}"/>
    <cellStyle name="40% - Accent6 12 2 7" xfId="31080" xr:uid="{C7FB650B-CC93-4A57-A229-082A9B0B0841}"/>
    <cellStyle name="40% - Accent6 12 2 8" xfId="40204" xr:uid="{40A05E24-5405-42FE-B373-60C144E00E5B}"/>
    <cellStyle name="40% - Accent6 12 3" xfId="2948" xr:uid="{EC05900A-F5AA-4716-9B76-1A0D338BA2E4}"/>
    <cellStyle name="40% - Accent6 12 3 2" xfId="6186" xr:uid="{E554ECC1-873D-4C88-8A96-2764C6AF4466}"/>
    <cellStyle name="40% - Accent6 12 3 2 2" xfId="10351" xr:uid="{947FD81F-C27C-4BB7-AB76-2C8FD0D4983D}"/>
    <cellStyle name="40% - Accent6 12 3 2 2 2" xfId="21493" xr:uid="{7BA84381-6DDA-4005-A755-0B5F760F2196}"/>
    <cellStyle name="40% - Accent6 12 3 2 2 3" xfId="38714" xr:uid="{B95CFA5A-FCD2-414B-9AB6-62FB6B03CC63}"/>
    <cellStyle name="40% - Accent6 12 3 2 3" xfId="10352" xr:uid="{23031639-733A-4796-923E-CA7EA76762AC}"/>
    <cellStyle name="40% - Accent6 12 3 2 3 2" xfId="21494" xr:uid="{B1798A99-33FD-4128-BA2C-ECB8779FDF1E}"/>
    <cellStyle name="40% - Accent6 12 3 2 3 3" xfId="34747" xr:uid="{E4589363-1532-4E6D-A860-261899EAB05A}"/>
    <cellStyle name="40% - Accent6 12 3 2 4" xfId="17624" xr:uid="{3FCC41FC-62D3-47AA-A278-5223EB8AF6D7}"/>
    <cellStyle name="40% - Accent6 12 3 2 5" xfId="28473" xr:uid="{DDDDBF96-F545-461A-9B4B-63CFEBC24F19}"/>
    <cellStyle name="40% - Accent6 12 3 2 6" xfId="33028" xr:uid="{55536C72-DDAF-477E-9AFF-817AF6669970}"/>
    <cellStyle name="40% - Accent6 12 3 2 7" xfId="43747" xr:uid="{0B410F90-DA1B-4EEC-A49B-CD265C977547}"/>
    <cellStyle name="40% - Accent6 12 3 3" xfId="10353" xr:uid="{FBF8F37D-D359-48D9-9AFF-51345A4CCD24}"/>
    <cellStyle name="40% - Accent6 12 3 3 2" xfId="21495" xr:uid="{CE092001-6457-4F19-9965-014809244899}"/>
    <cellStyle name="40% - Accent6 12 3 3 3" xfId="36733" xr:uid="{0B0DBBEB-5DDE-4CD5-9DE5-B4946EF5E148}"/>
    <cellStyle name="40% - Accent6 12 3 4" xfId="14568" xr:uid="{0008DF6D-2CE7-4408-AD3E-BB310660A5EE}"/>
    <cellStyle name="40% - Accent6 12 3 5" xfId="25417" xr:uid="{E6484C85-EDF5-4084-BE44-82611F3CC96A}"/>
    <cellStyle name="40% - Accent6 12 3 6" xfId="31567" xr:uid="{80476B67-4081-4F62-B383-649CD93D66CD}"/>
    <cellStyle name="40% - Accent6 12 3 7" xfId="40691" xr:uid="{62C67DE8-C657-46AB-82BC-3FED6F7BAD59}"/>
    <cellStyle name="40% - Accent6 12 4" xfId="3929" xr:uid="{5A5CDBC4-A6D9-4B41-B144-085666AD8580}"/>
    <cellStyle name="40% - Accent6 12 4 2" xfId="7168" xr:uid="{0D6EB82E-749D-44EC-A356-E55DF1425251}"/>
    <cellStyle name="40% - Accent6 12 4 2 2" xfId="18606" xr:uid="{AFC0BF49-8454-473A-A862-A29F81880371}"/>
    <cellStyle name="40% - Accent6 12 4 2 3" xfId="29455" xr:uid="{A2BA25AF-A806-4163-AD9B-A233AE6472A8}"/>
    <cellStyle name="40% - Accent6 12 4 2 4" xfId="37758" xr:uid="{A42FB526-D726-46F6-B52C-6C490324C02C}"/>
    <cellStyle name="40% - Accent6 12 4 2 5" xfId="44729" xr:uid="{9BF7F378-A24E-43A9-9E56-7F9F07595E45}"/>
    <cellStyle name="40% - Accent6 12 4 3" xfId="10354" xr:uid="{65ADC073-C9D7-4EFD-BB98-48DA859334FA}"/>
    <cellStyle name="40% - Accent6 12 4 3 2" xfId="21496" xr:uid="{47A8D56D-04AC-4D59-8B46-39760A45D73B}"/>
    <cellStyle name="40% - Accent6 12 4 3 3" xfId="33903" xr:uid="{72C70276-4E7C-4019-A6E0-4C19501EE25E}"/>
    <cellStyle name="40% - Accent6 12 4 4" xfId="15550" xr:uid="{8D5916A3-47E2-4848-917D-A27350B13084}"/>
    <cellStyle name="40% - Accent6 12 4 5" xfId="26399" xr:uid="{87590914-A7ED-4824-99E7-FEED3719274A}"/>
    <cellStyle name="40% - Accent6 12 4 6" xfId="33029" xr:uid="{ECF5FEBD-BB13-4B2D-A1DC-17821733EC87}"/>
    <cellStyle name="40% - Accent6 12 4 7" xfId="41673" xr:uid="{247B83AB-24AC-4835-A4BA-75E3B15F4F51}"/>
    <cellStyle name="40% - Accent6 12 5" xfId="4477" xr:uid="{82474011-4A3C-4414-A11C-F336A68477F7}"/>
    <cellStyle name="40% - Accent6 12 5 2" xfId="7533" xr:uid="{C1F00A98-D9F7-4F9C-A144-7161E0B1FDA5}"/>
    <cellStyle name="40% - Accent6 12 5 2 2" xfId="18971" xr:uid="{91266FF1-903A-4AA3-8789-F7D83ADAD744}"/>
    <cellStyle name="40% - Accent6 12 5 2 3" xfId="29820" xr:uid="{C813D690-33C2-4113-A6BE-39B9AD1A8A27}"/>
    <cellStyle name="40% - Accent6 12 5 2 4" xfId="35776" xr:uid="{4DA1B3EE-2563-49C9-B3BE-01EFB4480D3F}"/>
    <cellStyle name="40% - Accent6 12 5 2 5" xfId="45094" xr:uid="{7B339C8D-E1F6-4F4B-9C3E-2DD2BBC34A30}"/>
    <cellStyle name="40% - Accent6 12 5 3" xfId="15915" xr:uid="{78194359-CD56-4A67-B548-E2636BF5E095}"/>
    <cellStyle name="40% - Accent6 12 5 4" xfId="26764" xr:uid="{9DDFE086-F133-41F2-95C2-482AE2CE9F82}"/>
    <cellStyle name="40% - Accent6 12 5 5" xfId="33025" xr:uid="{2CB8D2A0-0E8D-41BE-8549-CF5331A5C325}"/>
    <cellStyle name="40% - Accent6 12 5 6" xfId="42038" xr:uid="{F10F6145-C374-4884-BC51-184FE43DC76E}"/>
    <cellStyle name="40% - Accent6 12 6" xfId="4839" xr:uid="{52EF4C67-E2F9-4BCF-BB4B-FDADA38EE003}"/>
    <cellStyle name="40% - Accent6 12 6 2" xfId="7895" xr:uid="{52432159-A257-403F-8B03-1114BE70FB4C}"/>
    <cellStyle name="40% - Accent6 12 6 2 2" xfId="19333" xr:uid="{BEFA1431-26ED-41A2-A6EA-041BAA0BF055}"/>
    <cellStyle name="40% - Accent6 12 6 2 3" xfId="30182" xr:uid="{DA9A546F-E433-4B53-8B57-AAB011D52BC8}"/>
    <cellStyle name="40% - Accent6 12 6 2 4" xfId="45456" xr:uid="{5C63B6E2-9689-4BB7-9E01-DABD8791006A}"/>
    <cellStyle name="40% - Accent6 12 6 3" xfId="16277" xr:uid="{5EBB5288-30A7-4CA2-9E81-3FBBABE059FC}"/>
    <cellStyle name="40% - Accent6 12 6 4" xfId="27126" xr:uid="{3E7B60E4-03AE-4363-91A6-A8E5F783070B}"/>
    <cellStyle name="40% - Accent6 12 6 5" xfId="42400" xr:uid="{4979BEEC-15FE-4B1D-B853-1332B99984C3}"/>
    <cellStyle name="40% - Accent6 12 7" xfId="5206" xr:uid="{F887C52C-A738-4DF5-8EA7-B0251698C7B3}"/>
    <cellStyle name="40% - Accent6 12 7 2" xfId="16644" xr:uid="{53AE41EA-BF86-4D09-9A05-B601F3C43A95}"/>
    <cellStyle name="40% - Accent6 12 7 3" xfId="27493" xr:uid="{E70B4B18-E813-4EFC-933A-13C46E5D5F2D}"/>
    <cellStyle name="40% - Accent6 12 7 4" xfId="42767" xr:uid="{2B333ADB-8B66-445D-9D9B-392A63E94EB1}"/>
    <cellStyle name="40% - Accent6 12 8" xfId="13588" xr:uid="{C98646CD-5977-41EA-85B4-6D8D0D85D662}"/>
    <cellStyle name="40% - Accent6 12 9" xfId="24437" xr:uid="{8F2CC597-C930-4AD0-9CEE-4D66A3BC04AC}"/>
    <cellStyle name="40% - Accent6 13" xfId="402" xr:uid="{B91E01A2-85D0-4880-8D56-9E69BA50612A}"/>
    <cellStyle name="40% - Accent6 13 10" xfId="30618" xr:uid="{85AE35FA-6B66-4AFC-8569-077E7A194348}"/>
    <cellStyle name="40% - Accent6 13 11" xfId="39712" xr:uid="{92C85534-4FAD-46B8-8BE6-CF12C3C6826B}"/>
    <cellStyle name="40% - Accent6 13 2" xfId="2461" xr:uid="{777D1197-1E91-4361-91FE-B7C5FB842EE7}"/>
    <cellStyle name="40% - Accent6 13 2 2" xfId="3442" xr:uid="{CC854FD0-1727-4FC9-AABE-A059E1EDF8D2}"/>
    <cellStyle name="40% - Accent6 13 2 2 2" xfId="6680" xr:uid="{BBA1B54B-6D10-4752-B5BA-506201B6AC2E}"/>
    <cellStyle name="40% - Accent6 13 2 2 2 2" xfId="10355" xr:uid="{93BB2245-F08C-4EFA-8EE7-2709C2FE3D62}"/>
    <cellStyle name="40% - Accent6 13 2 2 2 2 2" xfId="21497" xr:uid="{15039209-FB65-41EF-AA4A-F88D6B235DA8}"/>
    <cellStyle name="40% - Accent6 13 2 2 2 2 3" xfId="38715" xr:uid="{ABD5AF4F-D4E6-4640-8376-1B0D4F9A72AC}"/>
    <cellStyle name="40% - Accent6 13 2 2 2 3" xfId="10356" xr:uid="{41E70B34-33BC-4A82-B3BA-5C341437985E}"/>
    <cellStyle name="40% - Accent6 13 2 2 2 3 2" xfId="21498" xr:uid="{6465D9A2-5ACC-4864-96FE-3825EF55ABC5}"/>
    <cellStyle name="40% - Accent6 13 2 2 2 3 3" xfId="34748" xr:uid="{336141EE-BF7E-4E20-AA0C-BABF6D4D272A}"/>
    <cellStyle name="40% - Accent6 13 2 2 2 4" xfId="18118" xr:uid="{FCAED7FE-D7C6-40F2-B780-01841E2B3331}"/>
    <cellStyle name="40% - Accent6 13 2 2 2 5" xfId="28967" xr:uid="{E5728612-94AD-4315-8D39-8B037ABFD54C}"/>
    <cellStyle name="40% - Accent6 13 2 2 2 6" xfId="33032" xr:uid="{6013F726-1890-4BFC-BCDF-C1D90840C21D}"/>
    <cellStyle name="40% - Accent6 13 2 2 2 7" xfId="44241" xr:uid="{9F5117EC-BED4-4063-A5CB-172AD174BCDD}"/>
    <cellStyle name="40% - Accent6 13 2 2 3" xfId="10357" xr:uid="{BC591566-1A00-4E67-ACEA-3E1ACE9A6E10}"/>
    <cellStyle name="40% - Accent6 13 2 2 3 2" xfId="21499" xr:uid="{77894C87-327B-4A15-8EAA-4AA594D44910}"/>
    <cellStyle name="40% - Accent6 13 2 2 3 3" xfId="36734" xr:uid="{324AC30E-3B36-4823-B126-81FF154116E1}"/>
    <cellStyle name="40% - Accent6 13 2 2 4" xfId="15062" xr:uid="{EEA94E14-2C7A-425B-A910-2955EBAF7F35}"/>
    <cellStyle name="40% - Accent6 13 2 2 5" xfId="25911" xr:uid="{2CF00264-D73A-417E-BCB1-912E94C3F887}"/>
    <cellStyle name="40% - Accent6 13 2 2 6" xfId="32061" xr:uid="{B3233827-4C48-4264-915C-90B2B346471F}"/>
    <cellStyle name="40% - Accent6 13 2 2 7" xfId="41185" xr:uid="{6B0C9B98-3374-46F0-B03C-31D621EBF69A}"/>
    <cellStyle name="40% - Accent6 13 2 3" xfId="5700" xr:uid="{6148E4C3-EE55-494E-97FF-61F26CB0AE68}"/>
    <cellStyle name="40% - Accent6 13 2 3 2" xfId="10358" xr:uid="{D6A57BC0-37E9-4D76-BA00-9C92477C8B2D}"/>
    <cellStyle name="40% - Accent6 13 2 3 2 2" xfId="21500" xr:uid="{8543B27E-658B-464C-A6B8-2F83C2A4A4A3}"/>
    <cellStyle name="40% - Accent6 13 2 3 2 3" xfId="38051" xr:uid="{1566AE8F-9529-4924-AB7E-20E4A8DE4D7B}"/>
    <cellStyle name="40% - Accent6 13 2 3 3" xfId="10359" xr:uid="{5A700439-47D2-48CA-8AEB-0A7587C316F4}"/>
    <cellStyle name="40% - Accent6 13 2 3 3 2" xfId="21501" xr:uid="{09E6F8CD-FCEF-475B-9A43-9691DFBA1D8A}"/>
    <cellStyle name="40% - Accent6 13 2 3 3 3" xfId="34096" xr:uid="{3B3602E7-17FF-4044-A8CC-932B0DFB4B1E}"/>
    <cellStyle name="40% - Accent6 13 2 3 4" xfId="17138" xr:uid="{552E393A-B842-4EA0-99DE-C7CB7B97F92E}"/>
    <cellStyle name="40% - Accent6 13 2 3 5" xfId="27987" xr:uid="{9B12E3DC-FF1A-43A7-9177-B0EE7B0E371F}"/>
    <cellStyle name="40% - Accent6 13 2 3 6" xfId="33031" xr:uid="{37333C60-A069-4E84-9BBF-7FA106F79794}"/>
    <cellStyle name="40% - Accent6 13 2 3 7" xfId="43261" xr:uid="{20349186-68AF-4F75-974B-20CEA60AF77C}"/>
    <cellStyle name="40% - Accent6 13 2 4" xfId="10360" xr:uid="{864829B6-2A54-4EA8-9F4B-AD1BA3299190}"/>
    <cellStyle name="40% - Accent6 13 2 4 2" xfId="21502" xr:uid="{BC93F66E-513F-4714-899E-76F16966403D}"/>
    <cellStyle name="40% - Accent6 13 2 4 3" xfId="36068" xr:uid="{F63FEDAE-E6B0-4AE2-BBC5-54B10EEB6468}"/>
    <cellStyle name="40% - Accent6 13 2 5" xfId="14082" xr:uid="{93384DA2-BC2D-4A8E-9A46-4FC7CFC9DF0E}"/>
    <cellStyle name="40% - Accent6 13 2 6" xfId="24931" xr:uid="{484E6C8B-D418-4D0E-877C-6685337085A4}"/>
    <cellStyle name="40% - Accent6 13 2 7" xfId="31081" xr:uid="{60A5E106-4889-4285-BA45-B745FEB59AC3}"/>
    <cellStyle name="40% - Accent6 13 2 8" xfId="40205" xr:uid="{B9D1B874-DF01-4E72-881C-561A4E926BAF}"/>
    <cellStyle name="40% - Accent6 13 3" xfId="2949" xr:uid="{F6A9EF29-DDF0-446E-851E-35EDE0E3FFC4}"/>
    <cellStyle name="40% - Accent6 13 3 2" xfId="6187" xr:uid="{81E15866-62F2-44FC-B6D7-439F683D3164}"/>
    <cellStyle name="40% - Accent6 13 3 2 2" xfId="10361" xr:uid="{D3A86869-8A73-491A-9E16-5A7E5BF89875}"/>
    <cellStyle name="40% - Accent6 13 3 2 2 2" xfId="21503" xr:uid="{1F71E2C9-25E6-4799-B54E-6CD1E809FFA6}"/>
    <cellStyle name="40% - Accent6 13 3 2 2 3" xfId="38716" xr:uid="{F9C2E69F-DB3A-43B2-A5F4-9B5F03415137}"/>
    <cellStyle name="40% - Accent6 13 3 2 3" xfId="10362" xr:uid="{7CA3EE88-2462-4270-B929-2E55F462381E}"/>
    <cellStyle name="40% - Accent6 13 3 2 3 2" xfId="21504" xr:uid="{3F0354FF-61CD-4767-A329-719CC46AA4C8}"/>
    <cellStyle name="40% - Accent6 13 3 2 3 3" xfId="34749" xr:uid="{5E76FDD1-4421-4847-A871-1DF263808477}"/>
    <cellStyle name="40% - Accent6 13 3 2 4" xfId="17625" xr:uid="{853B9DB7-9CD0-4222-840D-DB29FDDA02AF}"/>
    <cellStyle name="40% - Accent6 13 3 2 5" xfId="28474" xr:uid="{C03650F0-D498-4890-877B-5A7188DE2A8C}"/>
    <cellStyle name="40% - Accent6 13 3 2 6" xfId="33033" xr:uid="{9A83F908-C5FD-43DD-A2EB-3F4DADF1D47C}"/>
    <cellStyle name="40% - Accent6 13 3 2 7" xfId="43748" xr:uid="{4CE4FB02-DA9A-4FDB-8DC3-C2226BEC52A3}"/>
    <cellStyle name="40% - Accent6 13 3 3" xfId="10363" xr:uid="{E61C8A3E-7CED-4BCA-B553-79E0B4C10B69}"/>
    <cellStyle name="40% - Accent6 13 3 3 2" xfId="21505" xr:uid="{3DD6D745-5EA5-4E5B-9CD8-466C6595AE96}"/>
    <cellStyle name="40% - Accent6 13 3 3 3" xfId="36735" xr:uid="{A2D6D65A-4A3F-4886-AF31-B3F284D5D455}"/>
    <cellStyle name="40% - Accent6 13 3 4" xfId="14569" xr:uid="{F65F063A-617C-4E7B-BB09-19FF54DF17A1}"/>
    <cellStyle name="40% - Accent6 13 3 5" xfId="25418" xr:uid="{CCCB39D9-23CE-4BF8-A7C9-35BB953684AC}"/>
    <cellStyle name="40% - Accent6 13 3 6" xfId="31568" xr:uid="{6240260B-709B-48F0-8A8C-91F0BBCCF196}"/>
    <cellStyle name="40% - Accent6 13 3 7" xfId="40692" xr:uid="{3F9EC236-A573-4477-B672-828C52525A01}"/>
    <cellStyle name="40% - Accent6 13 4" xfId="3930" xr:uid="{AC565DD7-E1F8-4EC5-A6F1-34B598413F16}"/>
    <cellStyle name="40% - Accent6 13 4 2" xfId="7169" xr:uid="{B58B4207-DF3B-4352-BF9C-EB6C89AC35D1}"/>
    <cellStyle name="40% - Accent6 13 4 2 2" xfId="18607" xr:uid="{33214B74-9DC1-4919-99D9-86B28A59DBED}"/>
    <cellStyle name="40% - Accent6 13 4 2 3" xfId="29456" xr:uid="{77246040-FD63-4ED3-9650-671F6C5AA894}"/>
    <cellStyle name="40% - Accent6 13 4 2 4" xfId="37759" xr:uid="{DEC73402-9EA8-4ABD-B1DD-92E8EEE41876}"/>
    <cellStyle name="40% - Accent6 13 4 2 5" xfId="44730" xr:uid="{9CA02A1F-AA33-4A84-88D4-6DF6D0CDC1E1}"/>
    <cellStyle name="40% - Accent6 13 4 3" xfId="10364" xr:uid="{7136EBCD-20A0-4C20-8308-1553A686D90E}"/>
    <cellStyle name="40% - Accent6 13 4 3 2" xfId="21506" xr:uid="{87BDD099-6482-4BC8-B6A1-6C95563D85E7}"/>
    <cellStyle name="40% - Accent6 13 4 3 3" xfId="33904" xr:uid="{B5EC7443-3C03-4E15-8279-2E534D8063C0}"/>
    <cellStyle name="40% - Accent6 13 4 4" xfId="15551" xr:uid="{50FDDD67-75F9-4ED9-B35C-5B63FFA5C4EA}"/>
    <cellStyle name="40% - Accent6 13 4 5" xfId="26400" xr:uid="{02480008-F841-4BC3-A878-FC032283B8B0}"/>
    <cellStyle name="40% - Accent6 13 4 6" xfId="33034" xr:uid="{4708B9D2-8991-4033-96C0-575F7A51C602}"/>
    <cellStyle name="40% - Accent6 13 4 7" xfId="41674" xr:uid="{298930C0-0114-4B65-90CB-32ADEAC7246E}"/>
    <cellStyle name="40% - Accent6 13 5" xfId="4478" xr:uid="{0F6EB07C-8EAD-4CDC-8295-ADB1DFE63A37}"/>
    <cellStyle name="40% - Accent6 13 5 2" xfId="7534" xr:uid="{D394F098-A168-4729-96CD-F64A45C09441}"/>
    <cellStyle name="40% - Accent6 13 5 2 2" xfId="18972" xr:uid="{D20039F5-E706-4690-BE1D-82B5DF53BE45}"/>
    <cellStyle name="40% - Accent6 13 5 2 3" xfId="29821" xr:uid="{E1B6DD33-579D-44E6-8905-DAAA5A7B2AF7}"/>
    <cellStyle name="40% - Accent6 13 5 2 4" xfId="35777" xr:uid="{5FF8D407-BBE4-4764-9166-31FE5DCA735E}"/>
    <cellStyle name="40% - Accent6 13 5 2 5" xfId="45095" xr:uid="{1586AC80-D8B2-4E8B-A97E-E7009B880113}"/>
    <cellStyle name="40% - Accent6 13 5 3" xfId="15916" xr:uid="{FE7978AA-B77A-4CA4-BC83-A10BAB7EE820}"/>
    <cellStyle name="40% - Accent6 13 5 4" xfId="26765" xr:uid="{1EA1797B-2820-4B75-837C-54599E145D56}"/>
    <cellStyle name="40% - Accent6 13 5 5" xfId="33030" xr:uid="{D79E4350-49F3-4D67-AEE5-5F3FAA609823}"/>
    <cellStyle name="40% - Accent6 13 5 6" xfId="42039" xr:uid="{8785E8F8-40A0-423C-B13B-C248B09F0CBA}"/>
    <cellStyle name="40% - Accent6 13 6" xfId="4840" xr:uid="{51B204F9-F444-4652-A24D-28F088EAE6A2}"/>
    <cellStyle name="40% - Accent6 13 6 2" xfId="7896" xr:uid="{8FA18DBD-56AC-4B32-BECA-B339ED7B7ADB}"/>
    <cellStyle name="40% - Accent6 13 6 2 2" xfId="19334" xr:uid="{2FF7F413-6DE2-4C20-B521-6D04CD7A533E}"/>
    <cellStyle name="40% - Accent6 13 6 2 3" xfId="30183" xr:uid="{E79C2185-66E4-468E-8CDC-3882EADD159F}"/>
    <cellStyle name="40% - Accent6 13 6 2 4" xfId="45457" xr:uid="{6BF8EDB1-741E-46C7-A890-3FA085A871C6}"/>
    <cellStyle name="40% - Accent6 13 6 3" xfId="16278" xr:uid="{6422C943-A1BD-46AA-9832-5B9D210117D9}"/>
    <cellStyle name="40% - Accent6 13 6 4" xfId="27127" xr:uid="{963A56B1-2111-4732-8526-AD4443357E74}"/>
    <cellStyle name="40% - Accent6 13 6 5" xfId="42401" xr:uid="{44064BB6-13DE-4D21-ADFA-10EE36E753A3}"/>
    <cellStyle name="40% - Accent6 13 7" xfId="5207" xr:uid="{5BA3E2E3-A4F4-456C-BCCE-0E65E290BB7E}"/>
    <cellStyle name="40% - Accent6 13 7 2" xfId="16645" xr:uid="{98C88C24-44B1-4B25-9DA6-C7028B6D0C32}"/>
    <cellStyle name="40% - Accent6 13 7 3" xfId="27494" xr:uid="{8EB25673-16F5-4B7A-ADAB-D3E2B7ECB2A1}"/>
    <cellStyle name="40% - Accent6 13 7 4" xfId="42768" xr:uid="{F7F11A36-8928-4987-BAF6-06117512A6AF}"/>
    <cellStyle name="40% - Accent6 13 8" xfId="13589" xr:uid="{59251A77-2133-451D-B071-BAD066F38391}"/>
    <cellStyle name="40% - Accent6 13 9" xfId="24438" xr:uid="{FB41BD26-35D4-4BC5-9BD3-81FC70E68FA7}"/>
    <cellStyle name="40% - Accent6 14" xfId="403" xr:uid="{A8868A51-ED35-4BB1-B157-F22DF59C485D}"/>
    <cellStyle name="40% - Accent6 14 10" xfId="30619" xr:uid="{7659D491-0A10-41AB-9669-306BDC730570}"/>
    <cellStyle name="40% - Accent6 14 11" xfId="39713" xr:uid="{1F94AA15-63E0-498B-9A95-8A717EAF4AD8}"/>
    <cellStyle name="40% - Accent6 14 2" xfId="2462" xr:uid="{287DEBB6-298E-4CF5-9315-AF91FF8758CA}"/>
    <cellStyle name="40% - Accent6 14 2 2" xfId="3443" xr:uid="{98ECDF5E-8EEE-40DF-875A-5CCC97053AC5}"/>
    <cellStyle name="40% - Accent6 14 2 2 2" xfId="6681" xr:uid="{212B5B36-DF4C-4AF4-9584-650BF468F412}"/>
    <cellStyle name="40% - Accent6 14 2 2 2 2" xfId="10365" xr:uid="{6FD4EB78-8FA0-4C67-998D-9372A31727E1}"/>
    <cellStyle name="40% - Accent6 14 2 2 2 2 2" xfId="21507" xr:uid="{1974A7D1-53C2-4455-8408-4282F247FE12}"/>
    <cellStyle name="40% - Accent6 14 2 2 2 2 3" xfId="38717" xr:uid="{D29F74D0-F0B8-43DD-A253-FFC8797F2C22}"/>
    <cellStyle name="40% - Accent6 14 2 2 2 3" xfId="10366" xr:uid="{6E5A4F5D-14EA-4EE6-A6A0-E66765280AA6}"/>
    <cellStyle name="40% - Accent6 14 2 2 2 3 2" xfId="21508" xr:uid="{B10A4E87-0DA0-4214-90E9-2C6F519B0864}"/>
    <cellStyle name="40% - Accent6 14 2 2 2 3 3" xfId="34750" xr:uid="{9473B372-D9F4-4C10-AD80-97CD1D648F51}"/>
    <cellStyle name="40% - Accent6 14 2 2 2 4" xfId="18119" xr:uid="{0B845737-A996-4902-9CB5-5FAF960B109F}"/>
    <cellStyle name="40% - Accent6 14 2 2 2 5" xfId="28968" xr:uid="{CB1B0B45-956C-4D8D-BEFD-A80D4A146D57}"/>
    <cellStyle name="40% - Accent6 14 2 2 2 6" xfId="33037" xr:uid="{412406EE-C6A7-4F62-A348-ED079EF317AB}"/>
    <cellStyle name="40% - Accent6 14 2 2 2 7" xfId="44242" xr:uid="{91E11ABC-D79C-440A-9C9D-9684B56D9084}"/>
    <cellStyle name="40% - Accent6 14 2 2 3" xfId="10367" xr:uid="{AB9AC0A1-E27B-45C7-BC61-D070D630973D}"/>
    <cellStyle name="40% - Accent6 14 2 2 3 2" xfId="21509" xr:uid="{FB4F4279-31C0-4D26-B883-2DC09D4D55F0}"/>
    <cellStyle name="40% - Accent6 14 2 2 3 3" xfId="36736" xr:uid="{C3140E4D-DF5B-4A7C-876D-715813A0C6EF}"/>
    <cellStyle name="40% - Accent6 14 2 2 4" xfId="15063" xr:uid="{EFA382BC-CB87-40E8-957E-11E0CC02CE64}"/>
    <cellStyle name="40% - Accent6 14 2 2 5" xfId="25912" xr:uid="{000E660C-1CEF-469B-BDB9-2BB24300F02B}"/>
    <cellStyle name="40% - Accent6 14 2 2 6" xfId="32062" xr:uid="{3BF10F72-5E8B-45DE-9AA7-B813687E1447}"/>
    <cellStyle name="40% - Accent6 14 2 2 7" xfId="41186" xr:uid="{46A808B7-E189-449D-9CF6-8F3507EC829F}"/>
    <cellStyle name="40% - Accent6 14 2 3" xfId="5701" xr:uid="{19FB07FD-E611-42F7-94FA-10FBAA3AF94B}"/>
    <cellStyle name="40% - Accent6 14 2 3 2" xfId="10368" xr:uid="{93C77FC6-443B-42E1-B67A-A4451520E8AF}"/>
    <cellStyle name="40% - Accent6 14 2 3 2 2" xfId="21510" xr:uid="{0BA2D2BB-470F-4649-BE2C-5DEFA79786E9}"/>
    <cellStyle name="40% - Accent6 14 2 3 2 3" xfId="38052" xr:uid="{B9213C46-2A9D-44C5-A506-6E4282B628C4}"/>
    <cellStyle name="40% - Accent6 14 2 3 3" xfId="10369" xr:uid="{1E7AB14F-B76B-4B8E-87B9-058D15FE44C6}"/>
    <cellStyle name="40% - Accent6 14 2 3 3 2" xfId="21511" xr:uid="{3B566BE0-D85D-45B4-842C-38367D34630D}"/>
    <cellStyle name="40% - Accent6 14 2 3 3 3" xfId="34097" xr:uid="{F76D450A-BB09-4879-A09B-1A8D9D47696A}"/>
    <cellStyle name="40% - Accent6 14 2 3 4" xfId="17139" xr:uid="{793B22C8-9170-494A-ABAF-3A57D6E04686}"/>
    <cellStyle name="40% - Accent6 14 2 3 5" xfId="27988" xr:uid="{5A34EBCC-C149-4ADA-AE46-A0B8E3D393BC}"/>
    <cellStyle name="40% - Accent6 14 2 3 6" xfId="33036" xr:uid="{36DC4258-7435-4ABA-9E02-4F76CF7DDF93}"/>
    <cellStyle name="40% - Accent6 14 2 3 7" xfId="43262" xr:uid="{1DBEDE48-7D75-460F-B44E-C03E3364BD43}"/>
    <cellStyle name="40% - Accent6 14 2 4" xfId="10370" xr:uid="{8B5BF830-2633-44A9-991B-FF6B63154241}"/>
    <cellStyle name="40% - Accent6 14 2 4 2" xfId="21512" xr:uid="{1C2D6890-4484-4263-9A4C-66ECF25BF813}"/>
    <cellStyle name="40% - Accent6 14 2 4 3" xfId="36069" xr:uid="{0984E82C-934A-44D0-859D-C858C804224C}"/>
    <cellStyle name="40% - Accent6 14 2 5" xfId="14083" xr:uid="{26069EBC-EA12-4265-9845-A7C6570B8AFD}"/>
    <cellStyle name="40% - Accent6 14 2 6" xfId="24932" xr:uid="{0EA1E979-2BDB-4122-9CBB-FD01E59A84CF}"/>
    <cellStyle name="40% - Accent6 14 2 7" xfId="31082" xr:uid="{5073C91C-C54B-4199-84D7-3C78370376F0}"/>
    <cellStyle name="40% - Accent6 14 2 8" xfId="40206" xr:uid="{B78FC9CD-34A8-48E2-8B04-3CC6986A8F0D}"/>
    <cellStyle name="40% - Accent6 14 3" xfId="2950" xr:uid="{430DB4BB-9C88-404D-84DC-0BE24DF9DACA}"/>
    <cellStyle name="40% - Accent6 14 3 2" xfId="6188" xr:uid="{A0E2DE26-E705-4377-A1F8-8277A4B67664}"/>
    <cellStyle name="40% - Accent6 14 3 2 2" xfId="10371" xr:uid="{32B23C6D-2659-4DE0-AB94-DD33DF65BAF9}"/>
    <cellStyle name="40% - Accent6 14 3 2 2 2" xfId="21513" xr:uid="{AC69444A-0F92-491E-B2D9-73894535A493}"/>
    <cellStyle name="40% - Accent6 14 3 2 2 3" xfId="38718" xr:uid="{FC6609BC-CA0B-4550-A95F-5466B0F62332}"/>
    <cellStyle name="40% - Accent6 14 3 2 3" xfId="10372" xr:uid="{94269E6A-232A-4443-A2B2-DC1C3181A8FA}"/>
    <cellStyle name="40% - Accent6 14 3 2 3 2" xfId="21514" xr:uid="{5053586E-6FB0-4862-B3EC-515061535285}"/>
    <cellStyle name="40% - Accent6 14 3 2 3 3" xfId="34751" xr:uid="{28ACA87A-BC8B-4E79-85B1-48419F3EA75D}"/>
    <cellStyle name="40% - Accent6 14 3 2 4" xfId="17626" xr:uid="{63F8D032-5260-48F8-91D0-643E23E8B1D2}"/>
    <cellStyle name="40% - Accent6 14 3 2 5" xfId="28475" xr:uid="{BE485F59-9393-4C6C-936F-764B7B33DC46}"/>
    <cellStyle name="40% - Accent6 14 3 2 6" xfId="33038" xr:uid="{CB649515-A2D6-456D-97A3-D0BB1E3F0C77}"/>
    <cellStyle name="40% - Accent6 14 3 2 7" xfId="43749" xr:uid="{E13E13E3-CEDF-47B9-8298-82531AF782EC}"/>
    <cellStyle name="40% - Accent6 14 3 3" xfId="10373" xr:uid="{C2E6F889-089D-4F8C-894A-B23B0D83EB7E}"/>
    <cellStyle name="40% - Accent6 14 3 3 2" xfId="21515" xr:uid="{D90B94E1-966F-4490-B78E-A92FB4E33FB5}"/>
    <cellStyle name="40% - Accent6 14 3 3 3" xfId="36737" xr:uid="{338EEF9E-108F-4982-BFB5-1AE934BBF614}"/>
    <cellStyle name="40% - Accent6 14 3 4" xfId="14570" xr:uid="{27225649-A0D8-4827-BDF3-96C8C8F9B6BC}"/>
    <cellStyle name="40% - Accent6 14 3 5" xfId="25419" xr:uid="{B5A74590-A171-405B-82E4-B72AA29E01C3}"/>
    <cellStyle name="40% - Accent6 14 3 6" xfId="31569" xr:uid="{A4B2C0AC-AF78-47B4-A32A-A486F4355596}"/>
    <cellStyle name="40% - Accent6 14 3 7" xfId="40693" xr:uid="{86A9E295-F037-45BE-8600-55BB2B193440}"/>
    <cellStyle name="40% - Accent6 14 4" xfId="3931" xr:uid="{1FC1A9C9-A2A2-430C-8352-8727B7A6E768}"/>
    <cellStyle name="40% - Accent6 14 4 2" xfId="7170" xr:uid="{2F9D204E-7A04-46D9-9232-D41B6B8EA60A}"/>
    <cellStyle name="40% - Accent6 14 4 2 2" xfId="18608" xr:uid="{820B9E94-932D-4450-A3E7-505205287CBF}"/>
    <cellStyle name="40% - Accent6 14 4 2 3" xfId="29457" xr:uid="{70F66361-BDE1-4FA8-AF7A-059EAC478761}"/>
    <cellStyle name="40% - Accent6 14 4 2 4" xfId="37760" xr:uid="{7BD39FF4-AAB8-4DF5-B991-9CA65098A7F8}"/>
    <cellStyle name="40% - Accent6 14 4 2 5" xfId="44731" xr:uid="{4894A629-6D8F-46A7-BB8D-0D5CE18863F0}"/>
    <cellStyle name="40% - Accent6 14 4 3" xfId="10374" xr:uid="{F1FBF5AF-6FDA-4822-AE56-A2E65189A843}"/>
    <cellStyle name="40% - Accent6 14 4 3 2" xfId="21516" xr:uid="{6598E903-3CC4-4F6F-ACC8-462D61522ABB}"/>
    <cellStyle name="40% - Accent6 14 4 3 3" xfId="33905" xr:uid="{CBCB650D-4BB5-454B-BE33-EE0414C87CC0}"/>
    <cellStyle name="40% - Accent6 14 4 4" xfId="15552" xr:uid="{00D23FF7-CF54-45FA-B431-D74CB6176A62}"/>
    <cellStyle name="40% - Accent6 14 4 5" xfId="26401" xr:uid="{E2530A16-BF4E-420D-A9B4-4376B3B0A3D4}"/>
    <cellStyle name="40% - Accent6 14 4 6" xfId="33039" xr:uid="{47903764-403D-4EFB-B412-48A63A26031D}"/>
    <cellStyle name="40% - Accent6 14 4 7" xfId="41675" xr:uid="{8BD7D553-F478-451F-B761-6E6567657DBD}"/>
    <cellStyle name="40% - Accent6 14 5" xfId="4479" xr:uid="{F3225949-2163-4765-AA70-AB644781A5A0}"/>
    <cellStyle name="40% - Accent6 14 5 2" xfId="7535" xr:uid="{6B02A588-A56A-4FA3-B51F-F9C6C9A1B089}"/>
    <cellStyle name="40% - Accent6 14 5 2 2" xfId="18973" xr:uid="{DAE90394-09F0-4854-AEDD-06D782065CEE}"/>
    <cellStyle name="40% - Accent6 14 5 2 3" xfId="29822" xr:uid="{C5D01F87-3938-450C-91D1-51496E048D7C}"/>
    <cellStyle name="40% - Accent6 14 5 2 4" xfId="35778" xr:uid="{D0EB8EA1-70B8-4029-A970-F0640110D295}"/>
    <cellStyle name="40% - Accent6 14 5 2 5" xfId="45096" xr:uid="{D5364591-CBB9-4148-BFB1-E7919B1F5299}"/>
    <cellStyle name="40% - Accent6 14 5 3" xfId="15917" xr:uid="{522FA07B-6427-46A3-8713-CC5143F79140}"/>
    <cellStyle name="40% - Accent6 14 5 4" xfId="26766" xr:uid="{EEA0A701-2ED0-49B2-86DC-1E60E4502E4E}"/>
    <cellStyle name="40% - Accent6 14 5 5" xfId="33035" xr:uid="{7E5FAC90-4AA1-46F2-BE52-E0C9709CE0E6}"/>
    <cellStyle name="40% - Accent6 14 5 6" xfId="42040" xr:uid="{15A21DE9-4E21-4314-95BD-EE824C7B82B8}"/>
    <cellStyle name="40% - Accent6 14 6" xfId="4841" xr:uid="{4945DFD7-D542-44ED-B939-DADC3B74DCDA}"/>
    <cellStyle name="40% - Accent6 14 6 2" xfId="7897" xr:uid="{01AD08F5-9281-4CFD-9517-AE976BDDADD4}"/>
    <cellStyle name="40% - Accent6 14 6 2 2" xfId="19335" xr:uid="{96F12920-E167-402D-A97C-1B45AA29CB7B}"/>
    <cellStyle name="40% - Accent6 14 6 2 3" xfId="30184" xr:uid="{8F36AC20-F54D-4B1D-8B1F-125B4C413393}"/>
    <cellStyle name="40% - Accent6 14 6 2 4" xfId="45458" xr:uid="{3A749C7F-ED46-468E-8B5A-8C596BDBD06F}"/>
    <cellStyle name="40% - Accent6 14 6 3" xfId="16279" xr:uid="{6DD95731-6022-4374-A824-92B8BAFEE115}"/>
    <cellStyle name="40% - Accent6 14 6 4" xfId="27128" xr:uid="{853B978F-1A6B-4F6D-8388-2C972CDA283A}"/>
    <cellStyle name="40% - Accent6 14 6 5" xfId="42402" xr:uid="{9EEE3E22-7E56-4F7F-B854-FA408CA9CC88}"/>
    <cellStyle name="40% - Accent6 14 7" xfId="5208" xr:uid="{AD8B876E-D236-4456-8326-FBF144ED296B}"/>
    <cellStyle name="40% - Accent6 14 7 2" xfId="16646" xr:uid="{256C566E-B00D-467E-A82A-1D3C38B8B4A0}"/>
    <cellStyle name="40% - Accent6 14 7 3" xfId="27495" xr:uid="{94046705-552D-46EB-8676-BFF4A7FF530D}"/>
    <cellStyle name="40% - Accent6 14 7 4" xfId="42769" xr:uid="{353CCD20-098B-476E-A91A-E9D8A0067959}"/>
    <cellStyle name="40% - Accent6 14 8" xfId="13590" xr:uid="{DCF97271-627E-4CD1-9744-3EE681BD3A2F}"/>
    <cellStyle name="40% - Accent6 14 9" xfId="24439" xr:uid="{03777310-36A3-4555-9920-3887CF934FCC}"/>
    <cellStyle name="40% - Accent6 15" xfId="404" xr:uid="{0A7E51F5-64A9-41FA-AA73-71DB4BB03F8D}"/>
    <cellStyle name="40% - Accent6 15 10" xfId="30620" xr:uid="{9126A2C4-797E-4D3A-BB1C-390E5DAB80B3}"/>
    <cellStyle name="40% - Accent6 15 11" xfId="39714" xr:uid="{1EBD2D2D-0C97-4B50-A537-A88A802577F2}"/>
    <cellStyle name="40% - Accent6 15 2" xfId="2463" xr:uid="{9BA6392F-2981-4A6C-96C0-1597E5711E7C}"/>
    <cellStyle name="40% - Accent6 15 2 2" xfId="3444" xr:uid="{A5AE341E-7F31-41A3-95D1-A0CE17F00295}"/>
    <cellStyle name="40% - Accent6 15 2 2 2" xfId="6682" xr:uid="{59E41C8B-3E79-4DE7-AB22-7E42FEF9B4A1}"/>
    <cellStyle name="40% - Accent6 15 2 2 2 2" xfId="10375" xr:uid="{BE94462C-58F3-421C-8E28-3B9B1AF24148}"/>
    <cellStyle name="40% - Accent6 15 2 2 2 2 2" xfId="21517" xr:uid="{50BBA92A-CD87-41B3-8659-E32757FA3564}"/>
    <cellStyle name="40% - Accent6 15 2 2 2 2 3" xfId="38719" xr:uid="{7AFB9D3C-3553-4943-8485-BC5571DD2133}"/>
    <cellStyle name="40% - Accent6 15 2 2 2 3" xfId="10376" xr:uid="{D887A266-B0E5-4FDD-8AEC-3A6969655720}"/>
    <cellStyle name="40% - Accent6 15 2 2 2 3 2" xfId="21518" xr:uid="{550305B4-CEE9-4357-8BE3-CD79A4BB9F39}"/>
    <cellStyle name="40% - Accent6 15 2 2 2 3 3" xfId="34752" xr:uid="{40EF4E2A-4638-48C5-8DAC-B5C1938D725F}"/>
    <cellStyle name="40% - Accent6 15 2 2 2 4" xfId="18120" xr:uid="{5E8E90FD-22B7-4706-8EFB-65E30EE5F4D0}"/>
    <cellStyle name="40% - Accent6 15 2 2 2 5" xfId="28969" xr:uid="{229BF1E3-275C-4D06-9B6E-994DDBA15B16}"/>
    <cellStyle name="40% - Accent6 15 2 2 2 6" xfId="33042" xr:uid="{AD225717-033C-485A-8FBF-5A2281B5189F}"/>
    <cellStyle name="40% - Accent6 15 2 2 2 7" xfId="44243" xr:uid="{849D79C0-DDB5-4773-ADFF-D1D6CFDD48B0}"/>
    <cellStyle name="40% - Accent6 15 2 2 3" xfId="10377" xr:uid="{057C27F2-B41B-4BDF-89AD-777B2757076C}"/>
    <cellStyle name="40% - Accent6 15 2 2 3 2" xfId="21519" xr:uid="{9255331A-E538-40C1-84CC-DFC2F0CAF7EF}"/>
    <cellStyle name="40% - Accent6 15 2 2 3 3" xfId="36738" xr:uid="{D57F5A72-0DA5-441F-9BCA-77EEEBA5F599}"/>
    <cellStyle name="40% - Accent6 15 2 2 4" xfId="15064" xr:uid="{F1AB655D-ED1C-46A2-B97B-C2EDE492F333}"/>
    <cellStyle name="40% - Accent6 15 2 2 5" xfId="25913" xr:uid="{40D15A42-E1A6-4C58-BCB7-093FE2527D80}"/>
    <cellStyle name="40% - Accent6 15 2 2 6" xfId="32063" xr:uid="{D872E319-D487-4942-90D5-D417E9819138}"/>
    <cellStyle name="40% - Accent6 15 2 2 7" xfId="41187" xr:uid="{177BFA91-A977-4EDC-8D8E-D1D1C1DD2A4F}"/>
    <cellStyle name="40% - Accent6 15 2 3" xfId="5702" xr:uid="{5B3A3F2F-7DCE-49F2-A87B-90289E2AF44E}"/>
    <cellStyle name="40% - Accent6 15 2 3 2" xfId="10378" xr:uid="{1AB9D85F-9B60-4D80-B2B3-D27BA9F16630}"/>
    <cellStyle name="40% - Accent6 15 2 3 2 2" xfId="21520" xr:uid="{14327F88-A6E5-41CC-9158-90041FC43C05}"/>
    <cellStyle name="40% - Accent6 15 2 3 2 3" xfId="38053" xr:uid="{11CE0D83-03CB-4348-AE04-29748338FC42}"/>
    <cellStyle name="40% - Accent6 15 2 3 3" xfId="10379" xr:uid="{8EB45088-0126-40AD-AD13-AF6ABC6932EA}"/>
    <cellStyle name="40% - Accent6 15 2 3 3 2" xfId="21521" xr:uid="{E6F8173A-5132-4197-AAD5-182030B1B03C}"/>
    <cellStyle name="40% - Accent6 15 2 3 3 3" xfId="34098" xr:uid="{EF0D55CE-52CB-4EF3-977A-99E22A18B797}"/>
    <cellStyle name="40% - Accent6 15 2 3 4" xfId="17140" xr:uid="{FF65E4E7-71F3-4629-8CA0-34F437253224}"/>
    <cellStyle name="40% - Accent6 15 2 3 5" xfId="27989" xr:uid="{D955DD04-67A3-4992-802C-B128B0498137}"/>
    <cellStyle name="40% - Accent6 15 2 3 6" xfId="33041" xr:uid="{CF6C9AEB-8EB1-4A00-BE22-EF1B795FF486}"/>
    <cellStyle name="40% - Accent6 15 2 3 7" xfId="43263" xr:uid="{176888A5-ABD5-409D-A989-47475A74400C}"/>
    <cellStyle name="40% - Accent6 15 2 4" xfId="10380" xr:uid="{CA2AE47D-4433-4FE0-92E0-8B21AFDBA747}"/>
    <cellStyle name="40% - Accent6 15 2 4 2" xfId="21522" xr:uid="{B5A527AE-251C-4F05-8617-229BDF72C97A}"/>
    <cellStyle name="40% - Accent6 15 2 4 3" xfId="36070" xr:uid="{C1AB66F7-2BDB-40BA-B422-ED7EEC352710}"/>
    <cellStyle name="40% - Accent6 15 2 5" xfId="14084" xr:uid="{C4328F7C-1E64-43D0-8A28-7627DC51AE5F}"/>
    <cellStyle name="40% - Accent6 15 2 6" xfId="24933" xr:uid="{525AA1E2-24BE-4C63-BD85-B5E1FE0FAED8}"/>
    <cellStyle name="40% - Accent6 15 2 7" xfId="31083" xr:uid="{9B105A2F-0BE1-49BB-94CC-75F6A5A7FC77}"/>
    <cellStyle name="40% - Accent6 15 2 8" xfId="40207" xr:uid="{A5726215-4A82-4AB5-BC72-FD5456214399}"/>
    <cellStyle name="40% - Accent6 15 3" xfId="2951" xr:uid="{5B938707-1FF8-40A8-BE24-E11869BE820D}"/>
    <cellStyle name="40% - Accent6 15 3 2" xfId="6189" xr:uid="{4C8B6712-2A51-4CA8-BFD2-A41AA9B77B6F}"/>
    <cellStyle name="40% - Accent6 15 3 2 2" xfId="10381" xr:uid="{9C1F3A0E-D2CD-4B4D-853D-65A2BB767656}"/>
    <cellStyle name="40% - Accent6 15 3 2 2 2" xfId="21523" xr:uid="{9C11247B-6082-44ED-A839-08D0FEC52FFE}"/>
    <cellStyle name="40% - Accent6 15 3 2 2 3" xfId="38720" xr:uid="{33A6537F-BB54-49F2-B324-7C26D50EE38B}"/>
    <cellStyle name="40% - Accent6 15 3 2 3" xfId="10382" xr:uid="{420AF270-45F9-478C-9DB7-D7EB6EC9A3A6}"/>
    <cellStyle name="40% - Accent6 15 3 2 3 2" xfId="21524" xr:uid="{FE97DCF4-1152-4377-AAED-8159A8CC672E}"/>
    <cellStyle name="40% - Accent6 15 3 2 3 3" xfId="34753" xr:uid="{C949A3B3-EC81-4617-96D3-16DDC50EF73D}"/>
    <cellStyle name="40% - Accent6 15 3 2 4" xfId="17627" xr:uid="{63E826FF-07E7-4479-B6B9-7C8D25AD0588}"/>
    <cellStyle name="40% - Accent6 15 3 2 5" xfId="28476" xr:uid="{8EB70FCF-A100-457A-BB77-D2A4E65D032D}"/>
    <cellStyle name="40% - Accent6 15 3 2 6" xfId="33043" xr:uid="{1B991E48-804A-4ECB-87FB-52533590537B}"/>
    <cellStyle name="40% - Accent6 15 3 2 7" xfId="43750" xr:uid="{62A404E0-2D6F-414D-9DFE-BFA8DFC7EC42}"/>
    <cellStyle name="40% - Accent6 15 3 3" xfId="10383" xr:uid="{59050807-B0AD-4C91-9F58-E327215E72FF}"/>
    <cellStyle name="40% - Accent6 15 3 3 2" xfId="21525" xr:uid="{1FBC0FA5-33B4-40BF-917E-60DA505444C3}"/>
    <cellStyle name="40% - Accent6 15 3 3 3" xfId="36739" xr:uid="{61E977F1-043C-411B-A7BA-548CFF9D481D}"/>
    <cellStyle name="40% - Accent6 15 3 4" xfId="14571" xr:uid="{4CB2CCE6-D08B-4145-B320-A329D2D2D599}"/>
    <cellStyle name="40% - Accent6 15 3 5" xfId="25420" xr:uid="{1A5A8820-247A-4792-86EA-9526A9C74E8E}"/>
    <cellStyle name="40% - Accent6 15 3 6" xfId="31570" xr:uid="{332A94C5-EE29-40AA-94DC-E3E28E47BFCD}"/>
    <cellStyle name="40% - Accent6 15 3 7" xfId="40694" xr:uid="{977B3524-2344-4677-B7A6-CB4CD9ACEB31}"/>
    <cellStyle name="40% - Accent6 15 4" xfId="3932" xr:uid="{452CAF74-6E4C-4CFC-ADEC-D0AD03297E5A}"/>
    <cellStyle name="40% - Accent6 15 4 2" xfId="7171" xr:uid="{748C1C00-5ECD-483B-B0A8-80A1A1ECE22B}"/>
    <cellStyle name="40% - Accent6 15 4 2 2" xfId="18609" xr:uid="{54865C3E-7345-43B0-B2F2-A27AEC2C0799}"/>
    <cellStyle name="40% - Accent6 15 4 2 3" xfId="29458" xr:uid="{D19CA8D7-4535-468D-BE66-A2309EE6D8C2}"/>
    <cellStyle name="40% - Accent6 15 4 2 4" xfId="37761" xr:uid="{DF1074F7-5821-4239-8EDC-8C9A21E78720}"/>
    <cellStyle name="40% - Accent6 15 4 2 5" xfId="44732" xr:uid="{2A8CBED6-B33A-4620-B108-BD999AE16560}"/>
    <cellStyle name="40% - Accent6 15 4 3" xfId="10384" xr:uid="{E1339DF6-9F67-4211-9B02-C17112E53D2D}"/>
    <cellStyle name="40% - Accent6 15 4 3 2" xfId="21526" xr:uid="{B5DDC25D-AE42-4023-9457-A4FA1D02DE45}"/>
    <cellStyle name="40% - Accent6 15 4 3 3" xfId="33906" xr:uid="{B790FD6A-B4B5-404B-821C-12372891D0AE}"/>
    <cellStyle name="40% - Accent6 15 4 4" xfId="15553" xr:uid="{5B10AB1E-9A33-49D4-9E67-3D9AD80B5E91}"/>
    <cellStyle name="40% - Accent6 15 4 5" xfId="26402" xr:uid="{6A0E2958-9219-4CE2-91C5-1001F99C6B06}"/>
    <cellStyle name="40% - Accent6 15 4 6" xfId="33044" xr:uid="{93A3D0D1-8960-4487-94D6-4BD46BAA0305}"/>
    <cellStyle name="40% - Accent6 15 4 7" xfId="41676" xr:uid="{E8B29F0E-AE41-420A-9AAE-C4A912CE4EDA}"/>
    <cellStyle name="40% - Accent6 15 5" xfId="4480" xr:uid="{1B399ABE-C841-4F42-A965-958F0E106CE2}"/>
    <cellStyle name="40% - Accent6 15 5 2" xfId="7536" xr:uid="{B66D9271-2CF9-4D0D-A807-A7D8A4D3924B}"/>
    <cellStyle name="40% - Accent6 15 5 2 2" xfId="18974" xr:uid="{BA5E9E45-2184-4087-95E5-AE21094C629E}"/>
    <cellStyle name="40% - Accent6 15 5 2 3" xfId="29823" xr:uid="{C11EAE2D-074B-4DA0-AC3E-F33EE3ADBE3C}"/>
    <cellStyle name="40% - Accent6 15 5 2 4" xfId="35779" xr:uid="{CF6CD6A4-B93F-4A58-B9E2-F4955AE5BEEC}"/>
    <cellStyle name="40% - Accent6 15 5 2 5" xfId="45097" xr:uid="{C27BCCFE-B9E1-4260-A187-92F3E0D41408}"/>
    <cellStyle name="40% - Accent6 15 5 3" xfId="15918" xr:uid="{F2F32517-5C84-441C-97B2-9C31659DCA2C}"/>
    <cellStyle name="40% - Accent6 15 5 4" xfId="26767" xr:uid="{F02D5264-AF31-4748-BDAF-40E1F23F1398}"/>
    <cellStyle name="40% - Accent6 15 5 5" xfId="33040" xr:uid="{2772EBB7-3A06-4907-B75A-EE02EBD0EE64}"/>
    <cellStyle name="40% - Accent6 15 5 6" xfId="42041" xr:uid="{AE70EC1E-C5D0-485D-8097-B82A87A69712}"/>
    <cellStyle name="40% - Accent6 15 6" xfId="4842" xr:uid="{3705F169-8CC9-4F0D-834D-9B75190EEC1E}"/>
    <cellStyle name="40% - Accent6 15 6 2" xfId="7898" xr:uid="{469E0F29-AD18-4145-8EB1-493C3AA02DFB}"/>
    <cellStyle name="40% - Accent6 15 6 2 2" xfId="19336" xr:uid="{96276589-C4FB-4327-AB7E-127F32D91FF1}"/>
    <cellStyle name="40% - Accent6 15 6 2 3" xfId="30185" xr:uid="{269261EA-9C7C-40F3-A6C0-749A9B037A13}"/>
    <cellStyle name="40% - Accent6 15 6 2 4" xfId="45459" xr:uid="{60D61634-C5F1-40ED-8EBB-AC568E661EF6}"/>
    <cellStyle name="40% - Accent6 15 6 3" xfId="16280" xr:uid="{A732BDDF-2C17-436D-89B3-DBAEA51C936D}"/>
    <cellStyle name="40% - Accent6 15 6 4" xfId="27129" xr:uid="{9E627528-6AA0-461D-BFCB-100197A510E4}"/>
    <cellStyle name="40% - Accent6 15 6 5" xfId="42403" xr:uid="{DFA34BD4-D57F-4A8D-9183-B8F670AA778A}"/>
    <cellStyle name="40% - Accent6 15 7" xfId="5209" xr:uid="{90985113-51BD-4DF4-8FEA-F87070F728C9}"/>
    <cellStyle name="40% - Accent6 15 7 2" xfId="16647" xr:uid="{B6031861-023D-43B2-B8D8-0EF25D87D0C9}"/>
    <cellStyle name="40% - Accent6 15 7 3" xfId="27496" xr:uid="{B99C672E-3E0F-4BF1-8524-024ADA7490FD}"/>
    <cellStyle name="40% - Accent6 15 7 4" xfId="42770" xr:uid="{08C07BC8-FCCC-48DD-93E7-962176EAFCF3}"/>
    <cellStyle name="40% - Accent6 15 8" xfId="13591" xr:uid="{03E37A28-B934-4206-A605-7B46BD270B5D}"/>
    <cellStyle name="40% - Accent6 15 9" xfId="24440" xr:uid="{B3D649C6-E6AC-46D7-8D18-B149CB8F7507}"/>
    <cellStyle name="40% - Accent6 16" xfId="405" xr:uid="{ED2E0441-D053-465A-B96D-4C77DD4E2338}"/>
    <cellStyle name="40% - Accent6 16 10" xfId="30621" xr:uid="{B5F806E9-779F-4B51-9E94-C76442BE556C}"/>
    <cellStyle name="40% - Accent6 16 11" xfId="39715" xr:uid="{B60946BF-0A2A-4356-919F-5BE8D3EB02CC}"/>
    <cellStyle name="40% - Accent6 16 2" xfId="2464" xr:uid="{EA0B40A2-F3B6-4FC2-8D9F-6B29AAD9993E}"/>
    <cellStyle name="40% - Accent6 16 2 2" xfId="3445" xr:uid="{55B7E0DC-A8A2-47FC-A756-796529998823}"/>
    <cellStyle name="40% - Accent6 16 2 2 2" xfId="6683" xr:uid="{E0D6DFFE-5E44-4AB0-AD18-A8853930C0B0}"/>
    <cellStyle name="40% - Accent6 16 2 2 2 2" xfId="10385" xr:uid="{29AF5015-48BB-429E-B0BB-A05C617BEAC3}"/>
    <cellStyle name="40% - Accent6 16 2 2 2 2 2" xfId="21527" xr:uid="{403066A8-126A-4C92-974B-A0C73514BEC6}"/>
    <cellStyle name="40% - Accent6 16 2 2 2 2 3" xfId="38721" xr:uid="{ED4E395D-04DC-4FE5-9912-F51C72755F04}"/>
    <cellStyle name="40% - Accent6 16 2 2 2 3" xfId="10386" xr:uid="{30558FA3-CB3D-47AD-994B-E20A79CCFCF3}"/>
    <cellStyle name="40% - Accent6 16 2 2 2 3 2" xfId="21528" xr:uid="{38352A40-43B5-40E1-B596-D621DC3944FD}"/>
    <cellStyle name="40% - Accent6 16 2 2 2 3 3" xfId="34754" xr:uid="{5E4C7C45-1655-41A1-B35D-05A4458495D1}"/>
    <cellStyle name="40% - Accent6 16 2 2 2 4" xfId="18121" xr:uid="{40995D2A-8DCB-4660-9CC4-A2A81C7101F1}"/>
    <cellStyle name="40% - Accent6 16 2 2 2 5" xfId="28970" xr:uid="{6615BD02-C370-4C73-9483-1F8941CC58AC}"/>
    <cellStyle name="40% - Accent6 16 2 2 2 6" xfId="33047" xr:uid="{BA173C95-F765-424C-A2B5-478C0FDF7974}"/>
    <cellStyle name="40% - Accent6 16 2 2 2 7" xfId="44244" xr:uid="{4B873A20-1BCF-470E-A8DE-52D8F6A8394C}"/>
    <cellStyle name="40% - Accent6 16 2 2 3" xfId="10387" xr:uid="{B482717B-9129-4904-8A80-3B9C32E4229D}"/>
    <cellStyle name="40% - Accent6 16 2 2 3 2" xfId="21529" xr:uid="{0E365543-377B-4A61-B807-269535536FA2}"/>
    <cellStyle name="40% - Accent6 16 2 2 3 3" xfId="36740" xr:uid="{9B8627C7-AE9D-4001-A839-56EC44538AF5}"/>
    <cellStyle name="40% - Accent6 16 2 2 4" xfId="15065" xr:uid="{CF035DB5-6FD6-436D-9F44-8E55DF535453}"/>
    <cellStyle name="40% - Accent6 16 2 2 5" xfId="25914" xr:uid="{9787C892-A62C-4347-9D9F-981FEFCCD1CB}"/>
    <cellStyle name="40% - Accent6 16 2 2 6" xfId="32064" xr:uid="{BBA66EB8-3B75-4992-874D-19032A382136}"/>
    <cellStyle name="40% - Accent6 16 2 2 7" xfId="41188" xr:uid="{90588703-FF96-42B1-8EB2-EBF2F83EF56D}"/>
    <cellStyle name="40% - Accent6 16 2 3" xfId="5703" xr:uid="{3F34B01B-4A23-4F5B-9FF8-009FB9ADC8FF}"/>
    <cellStyle name="40% - Accent6 16 2 3 2" xfId="10388" xr:uid="{5CDD7E18-27C8-4FFB-B73F-09F1AB9B183A}"/>
    <cellStyle name="40% - Accent6 16 2 3 2 2" xfId="21530" xr:uid="{054D324B-479A-4D54-90AC-AF0E9ED4CA83}"/>
    <cellStyle name="40% - Accent6 16 2 3 2 3" xfId="38054" xr:uid="{46B8C29D-F45A-4A97-876E-59F546831F97}"/>
    <cellStyle name="40% - Accent6 16 2 3 3" xfId="10389" xr:uid="{DDDD261F-2DE8-4A31-AD9F-90B39F2D382E}"/>
    <cellStyle name="40% - Accent6 16 2 3 3 2" xfId="21531" xr:uid="{14776406-F1B6-40CC-9DAF-B1095B037725}"/>
    <cellStyle name="40% - Accent6 16 2 3 3 3" xfId="34099" xr:uid="{DDB02009-0FF2-4747-A9E2-D10491CAD763}"/>
    <cellStyle name="40% - Accent6 16 2 3 4" xfId="17141" xr:uid="{648A24C8-4243-48FE-8C20-85FB13D349A3}"/>
    <cellStyle name="40% - Accent6 16 2 3 5" xfId="27990" xr:uid="{4F168DEF-6C4F-4A85-AEA2-06F3AA798FAD}"/>
    <cellStyle name="40% - Accent6 16 2 3 6" xfId="33046" xr:uid="{0D04FF21-047E-4527-8C2E-37134AE4ADE7}"/>
    <cellStyle name="40% - Accent6 16 2 3 7" xfId="43264" xr:uid="{A1F39E09-9514-45E3-9A52-80370A9A3F8C}"/>
    <cellStyle name="40% - Accent6 16 2 4" xfId="10390" xr:uid="{1113ED02-B555-47E1-BEEB-99B7F2000A7F}"/>
    <cellStyle name="40% - Accent6 16 2 4 2" xfId="21532" xr:uid="{D6254245-78A9-4229-AAE8-B8EABC2252CB}"/>
    <cellStyle name="40% - Accent6 16 2 4 3" xfId="36071" xr:uid="{CE6668ED-CFD4-4BD4-A3B4-BA0035FC919A}"/>
    <cellStyle name="40% - Accent6 16 2 5" xfId="14085" xr:uid="{5C1C4F58-58B6-4EFB-BA5C-5961A461F17A}"/>
    <cellStyle name="40% - Accent6 16 2 6" xfId="24934" xr:uid="{6850F709-189A-4A0F-BFB0-447DE4B28C22}"/>
    <cellStyle name="40% - Accent6 16 2 7" xfId="31084" xr:uid="{4176CA93-21C3-4490-AFAA-E7A890BF0F71}"/>
    <cellStyle name="40% - Accent6 16 2 8" xfId="40208" xr:uid="{EA01A5D1-D65F-4D3D-9FCA-E093084E34D4}"/>
    <cellStyle name="40% - Accent6 16 3" xfId="2952" xr:uid="{F296721B-1343-4A7B-80C0-FE840D147820}"/>
    <cellStyle name="40% - Accent6 16 3 2" xfId="6190" xr:uid="{3DF259ED-051F-4AC1-8090-2D86BCBC049E}"/>
    <cellStyle name="40% - Accent6 16 3 2 2" xfId="10391" xr:uid="{DB414CBC-7836-4C8A-9AB4-4F13F584C8DD}"/>
    <cellStyle name="40% - Accent6 16 3 2 2 2" xfId="21533" xr:uid="{82767480-24F7-4787-A4B4-36BBB045C3BE}"/>
    <cellStyle name="40% - Accent6 16 3 2 2 3" xfId="38722" xr:uid="{18463434-5FA5-4463-A5AF-ED7A4832A24C}"/>
    <cellStyle name="40% - Accent6 16 3 2 3" xfId="10392" xr:uid="{8B7E90FC-811B-4CC0-8AF0-13F8C054BEB5}"/>
    <cellStyle name="40% - Accent6 16 3 2 3 2" xfId="21534" xr:uid="{52CEF64F-04E9-4EF8-925F-6CC78A26C740}"/>
    <cellStyle name="40% - Accent6 16 3 2 3 3" xfId="34755" xr:uid="{D7330B7F-5DB8-4549-A6ED-1E5EC74B5C51}"/>
    <cellStyle name="40% - Accent6 16 3 2 4" xfId="17628" xr:uid="{7327A015-D4E4-418E-8BE5-E7854EAB3787}"/>
    <cellStyle name="40% - Accent6 16 3 2 5" xfId="28477" xr:uid="{F3E5E32A-55FB-49B8-AB8A-D7C7CFD97753}"/>
    <cellStyle name="40% - Accent6 16 3 2 6" xfId="33048" xr:uid="{AB0F034A-3AD7-4867-B648-D4DF99A5F8BD}"/>
    <cellStyle name="40% - Accent6 16 3 2 7" xfId="43751" xr:uid="{34369BBC-B762-4FDB-97BE-992F923C3A5F}"/>
    <cellStyle name="40% - Accent6 16 3 3" xfId="10393" xr:uid="{7E9875AA-B73D-413C-8646-B23E23AAA0D1}"/>
    <cellStyle name="40% - Accent6 16 3 3 2" xfId="21535" xr:uid="{8A6FC8A5-A6E6-46CC-8E94-294CF19DFD3C}"/>
    <cellStyle name="40% - Accent6 16 3 3 3" xfId="36741" xr:uid="{3BD6BA2B-A42B-40D2-A59C-255A0A542F23}"/>
    <cellStyle name="40% - Accent6 16 3 4" xfId="14572" xr:uid="{AC13EAA2-8590-4525-9F01-C46DE381A758}"/>
    <cellStyle name="40% - Accent6 16 3 5" xfId="25421" xr:uid="{B99D426C-E3F0-40E9-85B7-552F8920B5C6}"/>
    <cellStyle name="40% - Accent6 16 3 6" xfId="31571" xr:uid="{6AC02658-9893-4E01-9E8F-11DE20A41EEB}"/>
    <cellStyle name="40% - Accent6 16 3 7" xfId="40695" xr:uid="{92B7A583-3CB4-47BA-93F1-71059EB13BE7}"/>
    <cellStyle name="40% - Accent6 16 4" xfId="3933" xr:uid="{0F27977C-0385-4368-8A43-A9648A86E61D}"/>
    <cellStyle name="40% - Accent6 16 4 2" xfId="7172" xr:uid="{91B75591-7FA8-4B3E-8AFC-E712DE5FFF1B}"/>
    <cellStyle name="40% - Accent6 16 4 2 2" xfId="18610" xr:uid="{F801219C-7DAC-4B1A-8247-D3FC1878D318}"/>
    <cellStyle name="40% - Accent6 16 4 2 3" xfId="29459" xr:uid="{D6D55CE7-795C-44AE-8928-F84BEE31C23D}"/>
    <cellStyle name="40% - Accent6 16 4 2 4" xfId="37762" xr:uid="{D97E4E4D-67A0-488E-852B-73AC5DA4310A}"/>
    <cellStyle name="40% - Accent6 16 4 2 5" xfId="44733" xr:uid="{4E7B536F-AAE8-4A7C-B1DF-7336D304A220}"/>
    <cellStyle name="40% - Accent6 16 4 3" xfId="10394" xr:uid="{92393562-C72F-48D8-84F6-DCC4ED5BED6A}"/>
    <cellStyle name="40% - Accent6 16 4 3 2" xfId="21536" xr:uid="{50582858-1A75-48CC-9B1F-23D503F561EB}"/>
    <cellStyle name="40% - Accent6 16 4 3 3" xfId="33907" xr:uid="{8B5F725B-B193-44B5-BE46-586916239E35}"/>
    <cellStyle name="40% - Accent6 16 4 4" xfId="15554" xr:uid="{A9B37505-7FC5-4896-9DB0-F8CC8D8ADB5B}"/>
    <cellStyle name="40% - Accent6 16 4 5" xfId="26403" xr:uid="{F8DAAE53-90D6-4DF0-AEB3-8364C7E49D52}"/>
    <cellStyle name="40% - Accent6 16 4 6" xfId="33049" xr:uid="{3C504924-63A1-4691-93E0-B06702F9248B}"/>
    <cellStyle name="40% - Accent6 16 4 7" xfId="41677" xr:uid="{E5A80C3D-F6C1-4D85-9F48-79026E15D336}"/>
    <cellStyle name="40% - Accent6 16 5" xfId="4481" xr:uid="{E4560726-262D-4A39-BD54-30C611AE69E6}"/>
    <cellStyle name="40% - Accent6 16 5 2" xfId="7537" xr:uid="{8DCBBE1F-0109-4AF5-8F27-20A1967E1210}"/>
    <cellStyle name="40% - Accent6 16 5 2 2" xfId="18975" xr:uid="{CBF9B5AB-1E4B-4381-A57B-F8532E0C4747}"/>
    <cellStyle name="40% - Accent6 16 5 2 3" xfId="29824" xr:uid="{2108C775-80E5-4397-B386-6F1D546E6CE2}"/>
    <cellStyle name="40% - Accent6 16 5 2 4" xfId="35780" xr:uid="{0345FC1D-1C34-4678-91E8-4D8DCD4CB296}"/>
    <cellStyle name="40% - Accent6 16 5 2 5" xfId="45098" xr:uid="{C1750704-121D-4658-A7B3-B8D27102C6F1}"/>
    <cellStyle name="40% - Accent6 16 5 3" xfId="15919" xr:uid="{35249E66-82AC-4289-83E6-D5531006041A}"/>
    <cellStyle name="40% - Accent6 16 5 4" xfId="26768" xr:uid="{0989EF1C-BE3A-411D-94D3-84B72E0A3596}"/>
    <cellStyle name="40% - Accent6 16 5 5" xfId="33045" xr:uid="{9DF7CF7E-3BA1-4F7D-A66D-568E25F520EC}"/>
    <cellStyle name="40% - Accent6 16 5 6" xfId="42042" xr:uid="{C158F6D4-E045-400E-B2A9-DAE32D2815AB}"/>
    <cellStyle name="40% - Accent6 16 6" xfId="4843" xr:uid="{99611D5B-536E-4B4B-96FE-D51B375DF32D}"/>
    <cellStyle name="40% - Accent6 16 6 2" xfId="7899" xr:uid="{66C76540-A987-4CC6-8001-BD581A9AA762}"/>
    <cellStyle name="40% - Accent6 16 6 2 2" xfId="19337" xr:uid="{74BD7CA1-3EA4-4E1B-BC58-E284FA221762}"/>
    <cellStyle name="40% - Accent6 16 6 2 3" xfId="30186" xr:uid="{79BC94B8-2852-4D97-B8E4-48C1B0DB727D}"/>
    <cellStyle name="40% - Accent6 16 6 2 4" xfId="45460" xr:uid="{2592EB7E-0E72-428F-95EC-415E76E1B4B9}"/>
    <cellStyle name="40% - Accent6 16 6 3" xfId="16281" xr:uid="{B7BAF836-BF2C-4EBB-AB6E-14852C5B08B3}"/>
    <cellStyle name="40% - Accent6 16 6 4" xfId="27130" xr:uid="{AA8AE0E0-8DC4-45CA-A05A-516CE5B55629}"/>
    <cellStyle name="40% - Accent6 16 6 5" xfId="42404" xr:uid="{F0FFC900-6122-4554-8AEE-ECFDF986FED3}"/>
    <cellStyle name="40% - Accent6 16 7" xfId="5210" xr:uid="{AA3962F1-01EE-460F-A197-CA047356CFBF}"/>
    <cellStyle name="40% - Accent6 16 7 2" xfId="16648" xr:uid="{66B2D230-C99D-4577-8581-308A118248C1}"/>
    <cellStyle name="40% - Accent6 16 7 3" xfId="27497" xr:uid="{89FE1410-30B0-41CD-825B-AD8A690A778E}"/>
    <cellStyle name="40% - Accent6 16 7 4" xfId="42771" xr:uid="{A8D104D4-9AF9-4880-870D-E0E03A805595}"/>
    <cellStyle name="40% - Accent6 16 8" xfId="13592" xr:uid="{B9D34B75-D5A3-422A-B78F-87ED2F0FC55C}"/>
    <cellStyle name="40% - Accent6 16 9" xfId="24441" xr:uid="{0A4F766E-3D0A-43AF-998F-7D59A1CFDA9E}"/>
    <cellStyle name="40% - Accent6 17" xfId="1498" xr:uid="{7539BA49-934D-4043-8459-BBDE31545CFF}"/>
    <cellStyle name="40% - Accent6 18" xfId="1499" xr:uid="{DD77494F-F91A-4C61-A76A-2AEB1B7BB3B9}"/>
    <cellStyle name="40% - Accent6 19" xfId="1500" xr:uid="{361E333A-CDF1-4EBC-A2FA-3AB44F6CE794}"/>
    <cellStyle name="40% - Accent6 2" xfId="406" xr:uid="{D7606389-C387-4190-9177-E3671F012223}"/>
    <cellStyle name="40% - Accent6 2 10" xfId="4844" xr:uid="{5CAEC533-3733-4B5A-88D5-367D6682B408}"/>
    <cellStyle name="40% - Accent6 2 10 2" xfId="7900" xr:uid="{B9A8B78F-4374-4127-A9C3-6B961DF60ED6}"/>
    <cellStyle name="40% - Accent6 2 10 2 2" xfId="19338" xr:uid="{D60287DB-46BF-451A-BC15-B4FE2C3B6923}"/>
    <cellStyle name="40% - Accent6 2 10 2 3" xfId="30187" xr:uid="{18A6BB3E-3FD6-4FAC-AD5C-B9CECAE26C64}"/>
    <cellStyle name="40% - Accent6 2 10 2 4" xfId="45461" xr:uid="{44BF344A-162F-4622-A910-CF2744727460}"/>
    <cellStyle name="40% - Accent6 2 10 3" xfId="16282" xr:uid="{140EE309-C39C-4834-AD96-DEED909F1D8C}"/>
    <cellStyle name="40% - Accent6 2 10 4" xfId="27131" xr:uid="{BE0BD3E3-6809-46DC-9D40-0B3F1D6B1711}"/>
    <cellStyle name="40% - Accent6 2 10 5" xfId="42405" xr:uid="{FB000322-7DCD-4457-BB42-F49F0680F51F}"/>
    <cellStyle name="40% - Accent6 2 11" xfId="5211" xr:uid="{137ED83F-6B9D-4B01-AA5C-8E48DB503301}"/>
    <cellStyle name="40% - Accent6 2 11 2" xfId="16649" xr:uid="{16619CA9-5288-47C4-86C3-7F789AC5555E}"/>
    <cellStyle name="40% - Accent6 2 11 3" xfId="27498" xr:uid="{EEE702EB-2791-4AB7-9DCC-6DA0D0CC8032}"/>
    <cellStyle name="40% - Accent6 2 11 4" xfId="42772" xr:uid="{9FFCB6C2-1D8F-49F5-8C01-E2A16CF122E1}"/>
    <cellStyle name="40% - Accent6 2 12" xfId="8400" xr:uid="{F54AE60F-2C55-4F4A-A53F-A65302341461}"/>
    <cellStyle name="40% - Accent6 2 12 2" xfId="19572" xr:uid="{BB0A985E-3F4D-42EE-B94C-9EB6720C2AF8}"/>
    <cellStyle name="40% - Accent6 2 13" xfId="13593" xr:uid="{7951F4F3-9679-4BAB-B86C-2DC5EDA1BF09}"/>
    <cellStyle name="40% - Accent6 2 14" xfId="24442" xr:uid="{862063AA-A2CD-421B-8BCA-42FF05E067FE}"/>
    <cellStyle name="40% - Accent6 2 15" xfId="30457" xr:uid="{21810F27-183F-4E17-965C-4A11F121965B}"/>
    <cellStyle name="40% - Accent6 2 16" xfId="39716" xr:uid="{D8643BB8-4B48-495C-B6D3-3A192F3D5809}"/>
    <cellStyle name="40% - Accent6 2 2" xfId="1501" xr:uid="{CBD237A5-6DC8-4DB4-808A-E6311BC8CD70}"/>
    <cellStyle name="40% - Accent6 2 2 2" xfId="8479" xr:uid="{F209F161-7473-4CF9-A880-F76118233DD5}"/>
    <cellStyle name="40% - Accent6 2 2 2 2" xfId="8559" xr:uid="{14950177-7F12-41D3-B11B-B792B1772E34}"/>
    <cellStyle name="40% - Accent6 2 2 2 2 2" xfId="8718" xr:uid="{86B7E835-32B1-46E3-9644-356CFA41920F}"/>
    <cellStyle name="40% - Accent6 2 2 2 2 2 2" xfId="19862" xr:uid="{13651BFB-8E7B-465C-86EF-D66061D2EEED}"/>
    <cellStyle name="40% - Accent6 2 2 2 2 3" xfId="8916" xr:uid="{5509F4D3-6316-4973-8CFB-C05BCA5FF205}"/>
    <cellStyle name="40% - Accent6 2 2 2 2 3 2" xfId="20060" xr:uid="{72B91EAF-9E5A-4FA9-8E40-5A83195F2B30}"/>
    <cellStyle name="40% - Accent6 2 2 2 2 4" xfId="19704" xr:uid="{953F384A-5926-47BB-8DD7-3F7694A36C09}"/>
    <cellStyle name="40% - Accent6 2 2 2 3" xfId="8639" xr:uid="{3628A467-FB2D-4D46-9051-2D3351904611}"/>
    <cellStyle name="40% - Accent6 2 2 2 3 2" xfId="19783" xr:uid="{B23E97B9-3BB2-421F-A12F-F3E172F3FF6A}"/>
    <cellStyle name="40% - Accent6 2 2 2 4" xfId="8837" xr:uid="{0FA69315-8D5D-4F6E-9706-A8B1B6ACD4F8}"/>
    <cellStyle name="40% - Accent6 2 2 2 4 2" xfId="19981" xr:uid="{F3631A41-D838-426D-8CF5-602054AD6CD3}"/>
    <cellStyle name="40% - Accent6 2 2 2 5" xfId="19625" xr:uid="{9B8D693A-517D-4318-B335-2B46BEEF9EA4}"/>
    <cellStyle name="40% - Accent6 2 2 3" xfId="8518" xr:uid="{30BAE33A-8828-49FF-AED8-C586C6768941}"/>
    <cellStyle name="40% - Accent6 2 2 3 2" xfId="8678" xr:uid="{B3EA88BD-4582-4750-8A85-358B0435A90B}"/>
    <cellStyle name="40% - Accent6 2 2 3 2 2" xfId="19822" xr:uid="{2BFEBF2F-F4DE-4081-BE7E-8FA9466EAB59}"/>
    <cellStyle name="40% - Accent6 2 2 3 3" xfId="8876" xr:uid="{E4AE6FE0-C362-4399-91AA-A8053FD32E4B}"/>
    <cellStyle name="40% - Accent6 2 2 3 3 2" xfId="20020" xr:uid="{E2E24B06-E83A-4CEC-80C2-AA860F600B4A}"/>
    <cellStyle name="40% - Accent6 2 2 3 4" xfId="19664" xr:uid="{4B6A46EA-91EF-4AB1-96E0-EC4ADB569933}"/>
    <cellStyle name="40% - Accent6 2 2 4" xfId="8757" xr:uid="{9245FE31-7203-4B8F-9159-6CFA0614C249}"/>
    <cellStyle name="40% - Accent6 2 2 4 2" xfId="8955" xr:uid="{26DFAFE3-7EB1-4584-B220-E9BEA43276A9}"/>
    <cellStyle name="40% - Accent6 2 2 4 2 2" xfId="20099" xr:uid="{82FE8800-6DA7-4A7D-83C9-EA124074D50F}"/>
    <cellStyle name="40% - Accent6 2 2 4 3" xfId="19901" xr:uid="{6C18BFB5-98A4-4936-9D55-371B0B537000}"/>
    <cellStyle name="40% - Accent6 2 2 5" xfId="8598" xr:uid="{FE260C29-A409-4F3E-9A0A-B95F454F4DF8}"/>
    <cellStyle name="40% - Accent6 2 2 5 2" xfId="19743" xr:uid="{748C999B-F596-4D05-8A1E-2F5CD2669FE6}"/>
    <cellStyle name="40% - Accent6 2 2 6" xfId="8796" xr:uid="{32E21C43-9E99-4336-A1DC-9C3696C3750E}"/>
    <cellStyle name="40% - Accent6 2 2 6 2" xfId="19940" xr:uid="{FA1A08C9-D5A7-4104-9C30-FD235F816A57}"/>
    <cellStyle name="40% - Accent6 2 2 7" xfId="8438" xr:uid="{C464BDAE-E786-4FE1-B1C8-0E3B83F3FFD1}"/>
    <cellStyle name="40% - Accent6 2 2 7 2" xfId="19585" xr:uid="{CFF05EFA-E671-4522-A5C2-47766DBB8128}"/>
    <cellStyle name="40% - Accent6 2 3" xfId="1502" xr:uid="{6EE43C65-2599-48D0-9EC4-EF665BED160C}"/>
    <cellStyle name="40% - Accent6 2 3 2" xfId="8492" xr:uid="{1F3429A0-9938-46E7-9784-F30CA9C68D98}"/>
    <cellStyle name="40% - Accent6 2 3 2 2" xfId="8572" xr:uid="{1D3F35C0-FD07-4CC6-A403-9348E379D01A}"/>
    <cellStyle name="40% - Accent6 2 3 2 2 2" xfId="8731" xr:uid="{9A62AFF6-D475-4869-B7E7-EB7B1A4996FA}"/>
    <cellStyle name="40% - Accent6 2 3 2 2 2 2" xfId="19875" xr:uid="{AF00BCB6-8712-4914-9B2C-8ADC9253B984}"/>
    <cellStyle name="40% - Accent6 2 3 2 2 3" xfId="8929" xr:uid="{954833C1-F1E2-470A-8AFF-F60E058D2A7D}"/>
    <cellStyle name="40% - Accent6 2 3 2 2 3 2" xfId="20073" xr:uid="{49CA5E81-031D-4B82-AE11-A629AA0F6244}"/>
    <cellStyle name="40% - Accent6 2 3 2 2 4" xfId="19717" xr:uid="{BAE8AD79-AC22-4F48-892C-19786E3C1493}"/>
    <cellStyle name="40% - Accent6 2 3 2 3" xfId="8652" xr:uid="{6946819B-6992-4C83-8ED0-6096D45E5F19}"/>
    <cellStyle name="40% - Accent6 2 3 2 3 2" xfId="19796" xr:uid="{1B495D0F-FB9C-43BC-BF76-6A6F890DBAAC}"/>
    <cellStyle name="40% - Accent6 2 3 2 4" xfId="8850" xr:uid="{D65B535A-44E1-47C7-9802-A5417DDE76C3}"/>
    <cellStyle name="40% - Accent6 2 3 2 4 2" xfId="19994" xr:uid="{BED70C6A-4A62-4130-81C3-AD9C3FF3FFA7}"/>
    <cellStyle name="40% - Accent6 2 3 2 5" xfId="19638" xr:uid="{4522B523-D085-47B3-803A-3FAE7C85FEA6}"/>
    <cellStyle name="40% - Accent6 2 3 3" xfId="8531" xr:uid="{06040470-DC80-450D-B138-9FDB0389D7BA}"/>
    <cellStyle name="40% - Accent6 2 3 3 2" xfId="8691" xr:uid="{470C1D3C-6428-4C3D-8843-347AD308DE6A}"/>
    <cellStyle name="40% - Accent6 2 3 3 2 2" xfId="19835" xr:uid="{D4224618-7EEA-4A01-992A-1D7E2E2DADB6}"/>
    <cellStyle name="40% - Accent6 2 3 3 3" xfId="8889" xr:uid="{72865320-0F7B-4CD5-8481-D6B6B77A7AB1}"/>
    <cellStyle name="40% - Accent6 2 3 3 3 2" xfId="20033" xr:uid="{01FA36BC-6FEC-4CB2-8B8E-11328BFE2B08}"/>
    <cellStyle name="40% - Accent6 2 3 3 4" xfId="19677" xr:uid="{27B08C63-10E0-49CC-A546-6BA91A78FC72}"/>
    <cellStyle name="40% - Accent6 2 3 4" xfId="8770" xr:uid="{F1E7743F-D3E7-4868-8FF7-017525214550}"/>
    <cellStyle name="40% - Accent6 2 3 4 2" xfId="8968" xr:uid="{9A7411CE-E14E-4B0B-BB42-8670CEC15236}"/>
    <cellStyle name="40% - Accent6 2 3 4 2 2" xfId="20112" xr:uid="{EDD29249-A08E-4CC3-BF6D-3ECDB84EBE2C}"/>
    <cellStyle name="40% - Accent6 2 3 4 3" xfId="19914" xr:uid="{259B3141-19DC-4FA8-9D3D-7A75FFF1233C}"/>
    <cellStyle name="40% - Accent6 2 3 5" xfId="8611" xr:uid="{D0F0BADC-D88A-4E81-81C3-B736BD477DD1}"/>
    <cellStyle name="40% - Accent6 2 3 5 2" xfId="19756" xr:uid="{DE2100F4-E841-49FD-94FC-82A3C444A1A2}"/>
    <cellStyle name="40% - Accent6 2 3 6" xfId="8809" xr:uid="{B0772D24-DA71-42F5-A1F4-742A1AA87D6E}"/>
    <cellStyle name="40% - Accent6 2 3 6 2" xfId="19953" xr:uid="{3A3496AB-EF89-441C-B55C-5D62024F15CA}"/>
    <cellStyle name="40% - Accent6 2 3 7" xfId="8451" xr:uid="{BAC46759-49F8-417E-8C10-AFF3DF5E6B0A}"/>
    <cellStyle name="40% - Accent6 2 3 7 2" xfId="19598" xr:uid="{F9A65BD3-41F6-4CFC-9394-08673595EB95}"/>
    <cellStyle name="40% - Accent6 2 4" xfId="1503" xr:uid="{EDCC2C9D-C9D2-4073-8024-B3EE20886A04}"/>
    <cellStyle name="40% - Accent6 2 4 2" xfId="8546" xr:uid="{DBF3AAF3-3661-4027-9DBF-EFE391481FA6}"/>
    <cellStyle name="40% - Accent6 2 4 2 2" xfId="8705" xr:uid="{A7DF8B74-B401-4566-A892-123B9E7C033A}"/>
    <cellStyle name="40% - Accent6 2 4 2 2 2" xfId="19849" xr:uid="{0CC4BA9F-AE62-4C17-A7AE-264FBFCC3442}"/>
    <cellStyle name="40% - Accent6 2 4 2 3" xfId="8903" xr:uid="{DB0A6B33-A303-4F6B-A9DD-6F74B2DA5A30}"/>
    <cellStyle name="40% - Accent6 2 4 2 3 2" xfId="20047" xr:uid="{C58FC344-22C7-4950-A576-2E2B2C5F275F}"/>
    <cellStyle name="40% - Accent6 2 4 2 4" xfId="19691" xr:uid="{0672363A-2524-43FC-9649-BE2DF173D711}"/>
    <cellStyle name="40% - Accent6 2 4 3" xfId="8626" xr:uid="{881F511A-FA5B-40FF-B622-88A809FC51BD}"/>
    <cellStyle name="40% - Accent6 2 4 3 2" xfId="19770" xr:uid="{A71FF888-02C7-47AB-BFCB-99CB4E968CF4}"/>
    <cellStyle name="40% - Accent6 2 4 4" xfId="8824" xr:uid="{3A5A22BB-126E-4943-9557-C06DB55356D4}"/>
    <cellStyle name="40% - Accent6 2 4 4 2" xfId="19968" xr:uid="{5CB05647-49C9-4775-9C72-427C11F33F42}"/>
    <cellStyle name="40% - Accent6 2 4 5" xfId="8466" xr:uid="{0BABD717-D2C7-458A-A371-44F78BB921B0}"/>
    <cellStyle name="40% - Accent6 2 4 5 2" xfId="19612" xr:uid="{2065420D-A21B-415C-BC15-BBA00911E43F}"/>
    <cellStyle name="40% - Accent6 2 5" xfId="1504" xr:uid="{6B5D275D-2883-425D-86E2-9492A836BFB7}"/>
    <cellStyle name="40% - Accent6 2 5 2" xfId="8665" xr:uid="{0B2DD9E7-5098-4F7F-80D7-EA4CB416861F}"/>
    <cellStyle name="40% - Accent6 2 5 2 2" xfId="19809" xr:uid="{99990153-A0A4-451E-B1F6-E5C3026D7501}"/>
    <cellStyle name="40% - Accent6 2 5 3" xfId="8863" xr:uid="{9BF72249-2C3B-4918-8100-6F962E619A68}"/>
    <cellStyle name="40% - Accent6 2 5 3 2" xfId="20007" xr:uid="{76723D37-009F-4F80-B1D9-3E8F4A1703B2}"/>
    <cellStyle name="40% - Accent6 2 5 4" xfId="8505" xr:uid="{6C2FB154-CB75-4305-80D9-B409973D7129}"/>
    <cellStyle name="40% - Accent6 2 5 4 2" xfId="19651" xr:uid="{0F5D6A15-3D10-44BA-BBBE-384BF678797D}"/>
    <cellStyle name="40% - Accent6 2 6" xfId="2465" xr:uid="{122F69FB-EF70-4B55-9789-4F3103033B28}"/>
    <cellStyle name="40% - Accent6 2 6 2" xfId="3446" xr:uid="{86EDA66B-A220-49B8-9E06-99A0802D5BE5}"/>
    <cellStyle name="40% - Accent6 2 6 2 2" xfId="6684" xr:uid="{9D23185C-B2A9-4699-B4A0-623A1A81C537}"/>
    <cellStyle name="40% - Accent6 2 6 2 2 2" xfId="10395" xr:uid="{2946FC77-B5B1-4BB4-94C7-E4DE49C38C34}"/>
    <cellStyle name="40% - Accent6 2 6 2 2 2 2" xfId="21537" xr:uid="{C6E44461-A95F-4445-BE35-2BF951502A4F}"/>
    <cellStyle name="40% - Accent6 2 6 2 2 2 3" xfId="38723" xr:uid="{85D4E45E-6D0B-4BDA-AC92-A249B2A528CF}"/>
    <cellStyle name="40% - Accent6 2 6 2 2 3" xfId="10396" xr:uid="{3783C1F0-E3D6-4157-94D6-7CD5D868A330}"/>
    <cellStyle name="40% - Accent6 2 6 2 2 3 2" xfId="21538" xr:uid="{CEF7630C-CDFA-4C01-A095-3185EC3CBBEC}"/>
    <cellStyle name="40% - Accent6 2 6 2 2 3 3" xfId="34756" xr:uid="{B04E831F-0FA8-4C77-B7F9-86E053284BF4}"/>
    <cellStyle name="40% - Accent6 2 6 2 2 4" xfId="18122" xr:uid="{93CC704D-D445-4284-A1AF-85D9F3DC665E}"/>
    <cellStyle name="40% - Accent6 2 6 2 2 5" xfId="28971" xr:uid="{6576FBF6-DDBA-4266-B1AC-A8EF0C86D203}"/>
    <cellStyle name="40% - Accent6 2 6 2 2 6" xfId="33052" xr:uid="{996279BD-610C-443B-87CD-287FDB544D11}"/>
    <cellStyle name="40% - Accent6 2 6 2 2 7" xfId="44245" xr:uid="{FD2F543E-9FAE-4014-9FFC-A988362AC7CA}"/>
    <cellStyle name="40% - Accent6 2 6 2 3" xfId="8942" xr:uid="{85BDEB29-FE8A-4D22-8E70-B4C46EC38C24}"/>
    <cellStyle name="40% - Accent6 2 6 2 3 2" xfId="20086" xr:uid="{D0F33061-AAF2-4884-B82C-96A92BF2E5B5}"/>
    <cellStyle name="40% - Accent6 2 6 2 3 3" xfId="36742" xr:uid="{03A753BA-5671-4404-BDF7-3438C69E7F77}"/>
    <cellStyle name="40% - Accent6 2 6 2 3 4" xfId="45730" xr:uid="{E01E177A-7F10-4FEA-B95F-6F78385A2A3F}"/>
    <cellStyle name="40% - Accent6 2 6 2 4" xfId="15066" xr:uid="{64798923-834C-4F23-9AF6-91BBDE74D466}"/>
    <cellStyle name="40% - Accent6 2 6 2 5" xfId="25915" xr:uid="{788A23D3-982F-4801-9F87-FEF845C58BE4}"/>
    <cellStyle name="40% - Accent6 2 6 2 6" xfId="32065" xr:uid="{234D80B8-E5E4-44DE-B678-0E71D0771ECE}"/>
    <cellStyle name="40% - Accent6 2 6 2 7" xfId="41189" xr:uid="{C0F5AEB2-5BEA-42B4-9E40-9B5E12CA7972}"/>
    <cellStyle name="40% - Accent6 2 6 3" xfId="5704" xr:uid="{D04AC628-ED42-4FBB-BD6B-FDE15BDA9AC3}"/>
    <cellStyle name="40% - Accent6 2 6 3 2" xfId="10397" xr:uid="{2E55ED48-B545-421B-AF2D-1C29E1C745AC}"/>
    <cellStyle name="40% - Accent6 2 6 3 2 2" xfId="21539" xr:uid="{B2E30C46-05F5-4A70-9C5B-BADA52F78E88}"/>
    <cellStyle name="40% - Accent6 2 6 3 2 3" xfId="38055" xr:uid="{2A6D74AB-7E7A-460D-A9EE-55F15411561F}"/>
    <cellStyle name="40% - Accent6 2 6 3 3" xfId="10398" xr:uid="{D805BDE0-EDE8-4751-A4FC-AD3C64C86958}"/>
    <cellStyle name="40% - Accent6 2 6 3 3 2" xfId="21540" xr:uid="{47C3F708-565A-45FA-8614-A1683E3BED88}"/>
    <cellStyle name="40% - Accent6 2 6 3 3 3" xfId="34100" xr:uid="{1B182156-AEE5-4774-A87C-8903CCFDAF63}"/>
    <cellStyle name="40% - Accent6 2 6 3 4" xfId="17142" xr:uid="{FD91BBA7-78E5-4408-8289-86237CF6B16D}"/>
    <cellStyle name="40% - Accent6 2 6 3 5" xfId="27991" xr:uid="{32EBA799-574B-4410-9257-6286612BE2ED}"/>
    <cellStyle name="40% - Accent6 2 6 3 6" xfId="33051" xr:uid="{85C4B2B3-D1E5-4BF4-AE51-F8EF591281BF}"/>
    <cellStyle name="40% - Accent6 2 6 3 7" xfId="43265" xr:uid="{1AB6D752-AE0C-47F8-9686-8FFD14801F16}"/>
    <cellStyle name="40% - Accent6 2 6 4" xfId="8744" xr:uid="{202A646E-E519-4860-97CE-40E445AF1E72}"/>
    <cellStyle name="40% - Accent6 2 6 4 2" xfId="19888" xr:uid="{2791C346-E341-492D-9344-B011ADB7D1A8}"/>
    <cellStyle name="40% - Accent6 2 6 4 3" xfId="36072" xr:uid="{E018342E-B651-427B-9235-069B8EBD4790}"/>
    <cellStyle name="40% - Accent6 2 6 4 4" xfId="45731" xr:uid="{55759AB2-CEBD-4281-870F-5CF7D091F3ED}"/>
    <cellStyle name="40% - Accent6 2 6 5" xfId="14086" xr:uid="{C5B46A58-6A10-45D1-8B41-294240BE30E4}"/>
    <cellStyle name="40% - Accent6 2 6 6" xfId="24935" xr:uid="{38A6E667-9B18-4023-91FF-DD17275645DA}"/>
    <cellStyle name="40% - Accent6 2 6 7" xfId="31085" xr:uid="{E075D0B4-FAED-46DA-AC6A-6BC452C06C73}"/>
    <cellStyle name="40% - Accent6 2 6 8" xfId="40209" xr:uid="{EC1682BE-A43F-4041-8D76-4D4775FC2241}"/>
    <cellStyle name="40% - Accent6 2 7" xfId="2953" xr:uid="{4E9CA4CF-310A-4E2E-B2A9-BFD7CEC227CA}"/>
    <cellStyle name="40% - Accent6 2 7 2" xfId="6191" xr:uid="{CE10B7C1-478C-468D-91E7-FA837C0E6EB8}"/>
    <cellStyle name="40% - Accent6 2 7 2 2" xfId="10399" xr:uid="{A07C53F6-2346-4912-8471-105C46D21F8C}"/>
    <cellStyle name="40% - Accent6 2 7 2 2 2" xfId="21541" xr:uid="{7F265FC9-B4C1-483E-A754-E938858C1EF3}"/>
    <cellStyle name="40% - Accent6 2 7 2 2 3" xfId="38724" xr:uid="{F5C19C6A-BB40-4DB5-95EA-3B4043BF0362}"/>
    <cellStyle name="40% - Accent6 2 7 2 3" xfId="10400" xr:uid="{1AECF10D-6B0A-4F80-A4C0-8D5229810AAB}"/>
    <cellStyle name="40% - Accent6 2 7 2 3 2" xfId="21542" xr:uid="{7FF5A844-A5E6-449E-8BD7-839B1493A599}"/>
    <cellStyle name="40% - Accent6 2 7 2 3 3" xfId="34757" xr:uid="{37CED2A0-E4A0-475C-9197-7FBCF11263F9}"/>
    <cellStyle name="40% - Accent6 2 7 2 4" xfId="17629" xr:uid="{19F28D4E-8000-4E46-BCAE-E1619F2731EB}"/>
    <cellStyle name="40% - Accent6 2 7 2 5" xfId="28478" xr:uid="{7CFF4C0F-5980-45BB-BF68-045B0ABC49AF}"/>
    <cellStyle name="40% - Accent6 2 7 2 6" xfId="33053" xr:uid="{8F06FED4-BC9A-46A8-B2F4-BD48F6A94937}"/>
    <cellStyle name="40% - Accent6 2 7 2 7" xfId="43752" xr:uid="{8F0C7F16-A677-42DE-AFDA-9D4F7F1603EE}"/>
    <cellStyle name="40% - Accent6 2 7 3" xfId="8585" xr:uid="{C3004F2E-B2E0-4552-AEE3-5D5A82DA880B}"/>
    <cellStyle name="40% - Accent6 2 7 3 2" xfId="19730" xr:uid="{F69B6CA3-7E83-42E7-AC90-D6395DBEE3E9}"/>
    <cellStyle name="40% - Accent6 2 7 3 3" xfId="36743" xr:uid="{519DD24F-4FF5-4F0F-8C6C-C8ACE2AE8FB3}"/>
    <cellStyle name="40% - Accent6 2 7 3 4" xfId="45732" xr:uid="{BA80272B-799F-492F-8AF6-64A4415FAEC5}"/>
    <cellStyle name="40% - Accent6 2 7 4" xfId="14573" xr:uid="{C2CC49C8-1EA2-4BBD-B1FC-6CA64ECD9A19}"/>
    <cellStyle name="40% - Accent6 2 7 5" xfId="25422" xr:uid="{CBF54D0D-02E6-4D9A-8B4F-4D1F32CA6E7D}"/>
    <cellStyle name="40% - Accent6 2 7 6" xfId="31572" xr:uid="{54AA2BA9-FF2F-4F43-8699-3DBB9E14C2CE}"/>
    <cellStyle name="40% - Accent6 2 7 7" xfId="40696" xr:uid="{7C493449-EC2E-47C9-B9C8-373D7B69EEA5}"/>
    <cellStyle name="40% - Accent6 2 8" xfId="3934" xr:uid="{0B35329E-6E71-412E-B7B8-DBBE70F77851}"/>
    <cellStyle name="40% - Accent6 2 8 2" xfId="7173" xr:uid="{141D0175-7A6E-4A68-894F-A5509D2B0891}"/>
    <cellStyle name="40% - Accent6 2 8 2 2" xfId="18611" xr:uid="{D9DADC8B-98B2-4D85-854D-27E481D9A587}"/>
    <cellStyle name="40% - Accent6 2 8 2 3" xfId="29460" xr:uid="{54477061-3211-4942-AE6B-85138C3B93ED}"/>
    <cellStyle name="40% - Accent6 2 8 2 4" xfId="37581" xr:uid="{51D0937F-F5FB-477F-AB4F-904189A814B0}"/>
    <cellStyle name="40% - Accent6 2 8 2 5" xfId="44734" xr:uid="{77FA461A-2DFF-49B5-B988-500FDA90E0B6}"/>
    <cellStyle name="40% - Accent6 2 8 3" xfId="8783" xr:uid="{3283DDA4-78D7-4870-8F60-17F5BBF5076B}"/>
    <cellStyle name="40% - Accent6 2 8 3 2" xfId="19927" xr:uid="{CB403E36-8CAA-46E1-9C86-6D8DA486E200}"/>
    <cellStyle name="40% - Accent6 2 8 3 3" xfId="33791" xr:uid="{93C7F18D-96F9-417C-BD59-09A22EE89E0B}"/>
    <cellStyle name="40% - Accent6 2 8 3 4" xfId="45733" xr:uid="{0BC61A1D-84D1-4698-B27D-7F94E5439998}"/>
    <cellStyle name="40% - Accent6 2 8 4" xfId="15555" xr:uid="{600E66ED-B7C8-4E7C-BF64-4973EC15382D}"/>
    <cellStyle name="40% - Accent6 2 8 5" xfId="26404" xr:uid="{53CCA4DB-BC0A-4AB7-A00F-A68824277A77}"/>
    <cellStyle name="40% - Accent6 2 8 6" xfId="33054" xr:uid="{06F1116E-E59A-43AF-BA85-48A1BB6A09F1}"/>
    <cellStyle name="40% - Accent6 2 8 7" xfId="41678" xr:uid="{53E6535A-58AC-4712-A540-B4650D014C60}"/>
    <cellStyle name="40% - Accent6 2 9" xfId="4482" xr:uid="{54BC8B56-58EF-4A7C-9F3A-8730984EBA62}"/>
    <cellStyle name="40% - Accent6 2 9 2" xfId="7538" xr:uid="{93A4EECF-9812-4E83-9402-631BA713A801}"/>
    <cellStyle name="40% - Accent6 2 9 2 2" xfId="18976" xr:uid="{1746E3C9-0885-4C27-A654-47A5311F474F}"/>
    <cellStyle name="40% - Accent6 2 9 2 3" xfId="29825" xr:uid="{E170CFEC-B7C3-4849-99C4-66251A2F7805}"/>
    <cellStyle name="40% - Accent6 2 9 2 4" xfId="35600" xr:uid="{2A02D252-7D15-4A46-9857-390E16B44B4D}"/>
    <cellStyle name="40% - Accent6 2 9 2 5" xfId="45099" xr:uid="{C2ADB7EF-5620-4410-A9B0-BF35BB25AE48}"/>
    <cellStyle name="40% - Accent6 2 9 3" xfId="15920" xr:uid="{4373CEA7-2888-4164-8C81-1436D7D454B5}"/>
    <cellStyle name="40% - Accent6 2 9 4" xfId="26769" xr:uid="{542FD0CF-CCDA-49F1-80FF-861801416F54}"/>
    <cellStyle name="40% - Accent6 2 9 5" xfId="33050" xr:uid="{5AF2C517-98D4-4245-93CA-3FB07D69CFC0}"/>
    <cellStyle name="40% - Accent6 2 9 6" xfId="42043" xr:uid="{EC1D51CC-FC2D-41A6-95F4-9441C9126A13}"/>
    <cellStyle name="40% - Accent6 20" xfId="1505" xr:uid="{F291DD41-0693-46F8-B5C3-3439E6C0528A}"/>
    <cellStyle name="40% - Accent6 21" xfId="1506" xr:uid="{041B585F-BEE6-43B5-A68A-EFE7EA6BFC7C}"/>
    <cellStyle name="40% - Accent6 22" xfId="8125" xr:uid="{2095A7CC-7D6A-467A-B9EE-E120D8E96AC2}"/>
    <cellStyle name="40% - Accent6 23" xfId="8126" xr:uid="{F54B1E60-F9B0-4F58-BD74-97FD91E45C41}"/>
    <cellStyle name="40% - Accent6 24" xfId="124" xr:uid="{C5A000EA-E092-4813-B420-0B1484632D62}"/>
    <cellStyle name="40% - Accent6 3" xfId="407" xr:uid="{5856C2BB-66E7-49E1-80F9-738EFE868C31}"/>
    <cellStyle name="40% - Accent6 3 10" xfId="30458" xr:uid="{239BB0A9-40FA-4FAC-A5DE-2C6E73BD9765}"/>
    <cellStyle name="40% - Accent6 3 11" xfId="39717" xr:uid="{9A74654C-A912-4420-8F09-ACCD3EE366C6}"/>
    <cellStyle name="40% - Accent6 3 2" xfId="2466" xr:uid="{1F16F38D-D46C-4F33-9D88-818262488CF2}"/>
    <cellStyle name="40% - Accent6 3 2 2" xfId="3447" xr:uid="{BDB0C413-BF48-4EB6-AD16-A803C0A2D158}"/>
    <cellStyle name="40% - Accent6 3 2 2 2" xfId="6685" xr:uid="{685CBCDF-00F1-447E-BC3F-3BA79B8ACE8D}"/>
    <cellStyle name="40% - Accent6 3 2 2 2 2" xfId="10401" xr:uid="{365C1CEE-6560-4891-9AE7-2EB82879261B}"/>
    <cellStyle name="40% - Accent6 3 2 2 2 2 2" xfId="21543" xr:uid="{9CA606B3-4E3B-43C5-AEF1-EA12B9A95D3A}"/>
    <cellStyle name="40% - Accent6 3 2 2 2 2 3" xfId="38725" xr:uid="{BFC43849-DACD-4902-9F6D-C1992F9104D3}"/>
    <cellStyle name="40% - Accent6 3 2 2 2 3" xfId="10402" xr:uid="{DC348914-CFF0-41B8-B444-4391AF184ED3}"/>
    <cellStyle name="40% - Accent6 3 2 2 2 3 2" xfId="21544" xr:uid="{D495C80B-BA2B-4C3E-9316-7DE1D4BC3DA6}"/>
    <cellStyle name="40% - Accent6 3 2 2 2 3 3" xfId="34758" xr:uid="{1F3A214A-7E7B-41A3-9328-1965EAB48C22}"/>
    <cellStyle name="40% - Accent6 3 2 2 2 4" xfId="18123" xr:uid="{9BD01BC5-1D20-4667-85BD-F9E8E163C157}"/>
    <cellStyle name="40% - Accent6 3 2 2 2 5" xfId="28972" xr:uid="{ADE295C5-BDB2-458E-885B-F39EEA7EED1B}"/>
    <cellStyle name="40% - Accent6 3 2 2 2 6" xfId="33057" xr:uid="{568C31A9-9911-4B4F-AF68-C78CD9500575}"/>
    <cellStyle name="40% - Accent6 3 2 2 2 7" xfId="44246" xr:uid="{9AFFB898-7221-497F-91EB-2B579D95BC43}"/>
    <cellStyle name="40% - Accent6 3 2 2 3" xfId="10403" xr:uid="{7B6A3679-ADA4-4BDD-9E7C-5021C58128CE}"/>
    <cellStyle name="40% - Accent6 3 2 2 3 2" xfId="21545" xr:uid="{8446FA3A-A30B-4553-B3D5-78A68E7A87B2}"/>
    <cellStyle name="40% - Accent6 3 2 2 3 3" xfId="36744" xr:uid="{9407DB19-F16B-49A5-B064-8036E7CACB04}"/>
    <cellStyle name="40% - Accent6 3 2 2 4" xfId="15067" xr:uid="{764684D1-E274-42D7-9D80-F5C0E7B7B963}"/>
    <cellStyle name="40% - Accent6 3 2 2 5" xfId="25916" xr:uid="{B1FBE115-895B-4937-909D-65AC2924BFAA}"/>
    <cellStyle name="40% - Accent6 3 2 2 6" xfId="32066" xr:uid="{A512BED8-6586-429F-B9A2-EB2D986399B4}"/>
    <cellStyle name="40% - Accent6 3 2 2 7" xfId="41190" xr:uid="{8ED5BFB9-F2BE-43CC-900D-392989CC0888}"/>
    <cellStyle name="40% - Accent6 3 2 3" xfId="5705" xr:uid="{76B44469-74E7-4B20-9B78-2F184260D237}"/>
    <cellStyle name="40% - Accent6 3 2 3 2" xfId="10404" xr:uid="{C6B39A6A-D4C1-4E92-BD0D-4E358DB6EED9}"/>
    <cellStyle name="40% - Accent6 3 2 3 2 2" xfId="21546" xr:uid="{367474F2-2626-40E1-AF71-9D5280703E1B}"/>
    <cellStyle name="40% - Accent6 3 2 3 2 3" xfId="38056" xr:uid="{57C12973-9F9B-47E2-B02E-2B0B974E7B3B}"/>
    <cellStyle name="40% - Accent6 3 2 3 3" xfId="10405" xr:uid="{ACD5EA7E-EC16-42AF-8B47-D1012115F4AA}"/>
    <cellStyle name="40% - Accent6 3 2 3 3 2" xfId="21547" xr:uid="{2ABDA521-6570-4DCE-A38B-B65847DE96DB}"/>
    <cellStyle name="40% - Accent6 3 2 3 3 3" xfId="34101" xr:uid="{EC3EF450-565F-48F0-A0DD-E44503FFEC59}"/>
    <cellStyle name="40% - Accent6 3 2 3 4" xfId="17143" xr:uid="{C5E9032D-CC46-4197-BCD3-3CB09273B001}"/>
    <cellStyle name="40% - Accent6 3 2 3 5" xfId="27992" xr:uid="{29C18E51-8C11-4F4C-9B35-C2D77D3B6F1C}"/>
    <cellStyle name="40% - Accent6 3 2 3 6" xfId="33056" xr:uid="{02848831-4609-49BC-B4E4-D2D9A577F71A}"/>
    <cellStyle name="40% - Accent6 3 2 3 7" xfId="43266" xr:uid="{F79897BC-A691-4336-A07B-C38B049D0EDE}"/>
    <cellStyle name="40% - Accent6 3 2 4" xfId="10406" xr:uid="{AF4B0C23-8A1C-4463-BB28-F0E4A42958A6}"/>
    <cellStyle name="40% - Accent6 3 2 4 2" xfId="21548" xr:uid="{172B7216-06D1-48EA-97D2-BB453E993E85}"/>
    <cellStyle name="40% - Accent6 3 2 4 3" xfId="36073" xr:uid="{ADA31AB5-4B6D-4EFF-9649-D8B6B4BF6C80}"/>
    <cellStyle name="40% - Accent6 3 2 5" xfId="14087" xr:uid="{66DE6422-AF38-4A43-B80C-4F0B9210BD53}"/>
    <cellStyle name="40% - Accent6 3 2 6" xfId="24936" xr:uid="{1771E71B-50D5-4291-8B5D-90224C7C2D64}"/>
    <cellStyle name="40% - Accent6 3 2 7" xfId="31086" xr:uid="{4D44FEC0-A2A5-411F-AA0C-BFAF32D8185C}"/>
    <cellStyle name="40% - Accent6 3 2 8" xfId="40210" xr:uid="{BA21CF2B-1473-4FB2-A32A-DA5E958BB8BE}"/>
    <cellStyle name="40% - Accent6 3 3" xfId="2954" xr:uid="{00910160-49C0-4228-AE1A-253AC530E116}"/>
    <cellStyle name="40% - Accent6 3 3 2" xfId="6192" xr:uid="{76EFEBEF-3B9B-47FF-BCDD-700297301571}"/>
    <cellStyle name="40% - Accent6 3 3 2 2" xfId="10407" xr:uid="{FBD83B95-B629-4A5C-8CB4-B508401AF684}"/>
    <cellStyle name="40% - Accent6 3 3 2 2 2" xfId="21549" xr:uid="{74853AB4-0597-4777-8FD6-3C1C899E1D8A}"/>
    <cellStyle name="40% - Accent6 3 3 2 2 3" xfId="38726" xr:uid="{1D7B4E69-C614-4C60-9ED7-E9A8C0EA0AD0}"/>
    <cellStyle name="40% - Accent6 3 3 2 3" xfId="10408" xr:uid="{E2A18B86-ADA0-4132-82BA-06E896465F20}"/>
    <cellStyle name="40% - Accent6 3 3 2 3 2" xfId="21550" xr:uid="{DD3EB0EB-54C5-4546-B2A4-C046C76CDBEC}"/>
    <cellStyle name="40% - Accent6 3 3 2 3 3" xfId="34759" xr:uid="{4CF825AF-809F-4CA6-9AF9-A404AC4BCFD2}"/>
    <cellStyle name="40% - Accent6 3 3 2 4" xfId="17630" xr:uid="{773EE34A-B98B-4B7A-B8D5-07717C042769}"/>
    <cellStyle name="40% - Accent6 3 3 2 5" xfId="28479" xr:uid="{E6E8A3A2-26CC-4CAC-95C7-ACF55968B5F6}"/>
    <cellStyle name="40% - Accent6 3 3 2 6" xfId="33058" xr:uid="{34BE69E5-77BB-403E-A5D0-EB07503BEB79}"/>
    <cellStyle name="40% - Accent6 3 3 2 7" xfId="43753" xr:uid="{8DFCA0D1-A6B8-4ED3-A21D-9623DB1CC58E}"/>
    <cellStyle name="40% - Accent6 3 3 3" xfId="10409" xr:uid="{868D8D81-C63B-44F0-8DEC-5F967DFD6CD2}"/>
    <cellStyle name="40% - Accent6 3 3 3 2" xfId="21551" xr:uid="{46019465-894C-4FCD-9919-2014E70AEA1C}"/>
    <cellStyle name="40% - Accent6 3 3 3 3" xfId="36745" xr:uid="{DA822D30-EEBE-4A11-9B07-74D743378407}"/>
    <cellStyle name="40% - Accent6 3 3 4" xfId="14574" xr:uid="{8C26AA73-6818-4DB4-BD38-5D38BA3AE229}"/>
    <cellStyle name="40% - Accent6 3 3 5" xfId="25423" xr:uid="{7262883D-5D8D-4B88-996D-BCD45CE95F50}"/>
    <cellStyle name="40% - Accent6 3 3 6" xfId="31573" xr:uid="{24EA030D-74D4-4F19-9A28-4517C4691590}"/>
    <cellStyle name="40% - Accent6 3 3 7" xfId="40697" xr:uid="{CA70C562-555C-4870-8C82-53C00A174375}"/>
    <cellStyle name="40% - Accent6 3 4" xfId="3935" xr:uid="{60CF6572-B23E-4CFF-9BCE-FFCAE3800957}"/>
    <cellStyle name="40% - Accent6 3 4 2" xfId="7174" xr:uid="{8D4260E4-E876-45FE-99BA-43ECFCF39B3B}"/>
    <cellStyle name="40% - Accent6 3 4 2 2" xfId="18612" xr:uid="{D76DB4A9-BD3C-43CA-B4C8-D4D8B4DBA230}"/>
    <cellStyle name="40% - Accent6 3 4 2 3" xfId="29461" xr:uid="{8AC702EB-899D-49D0-8AEC-D0E0EE1DFA17}"/>
    <cellStyle name="40% - Accent6 3 4 2 4" xfId="37595" xr:uid="{359294EB-E6FA-4141-AC69-35E21B48BE0E}"/>
    <cellStyle name="40% - Accent6 3 4 2 5" xfId="44735" xr:uid="{03EB32EC-FA81-4569-94C3-C18DDF62BC0B}"/>
    <cellStyle name="40% - Accent6 3 4 3" xfId="10410" xr:uid="{93C93EF3-F703-4698-98F9-0E1293880322}"/>
    <cellStyle name="40% - Accent6 3 4 3 2" xfId="21552" xr:uid="{6FBEA1CA-5E99-4F15-8BFA-41B28E8A4981}"/>
    <cellStyle name="40% - Accent6 3 4 3 3" xfId="33800" xr:uid="{6C947075-BCCC-4E79-AA72-F5A6FDC9E6B6}"/>
    <cellStyle name="40% - Accent6 3 4 4" xfId="15556" xr:uid="{48DC1130-237F-4237-B7F2-61961FDC9EDA}"/>
    <cellStyle name="40% - Accent6 3 4 5" xfId="26405" xr:uid="{AFB1CF67-B3FC-4B39-BED6-828CDAA13F26}"/>
    <cellStyle name="40% - Accent6 3 4 6" xfId="33059" xr:uid="{93056B90-8072-408A-8025-1BF83998E022}"/>
    <cellStyle name="40% - Accent6 3 4 7" xfId="41679" xr:uid="{1BABEFF4-7616-4DC9-ABF7-637318D876E4}"/>
    <cellStyle name="40% - Accent6 3 5" xfId="4483" xr:uid="{72FC757B-5000-44F2-B205-F38474BF79B6}"/>
    <cellStyle name="40% - Accent6 3 5 2" xfId="7539" xr:uid="{8F6255DF-440E-41E9-914F-8F0EE72D9BD3}"/>
    <cellStyle name="40% - Accent6 3 5 2 2" xfId="18977" xr:uid="{8CB184E6-5649-4A49-ADED-BB8364825855}"/>
    <cellStyle name="40% - Accent6 3 5 2 3" xfId="29826" xr:uid="{3F39487E-8D26-4C70-8028-7E1CC5B08121}"/>
    <cellStyle name="40% - Accent6 3 5 2 4" xfId="35614" xr:uid="{5E15F99C-151F-4745-B78D-591962593F15}"/>
    <cellStyle name="40% - Accent6 3 5 2 5" xfId="45100" xr:uid="{5FDF8DEF-38E9-4D33-A23E-3410F02339D3}"/>
    <cellStyle name="40% - Accent6 3 5 3" xfId="15921" xr:uid="{2ED830BD-BF2A-4103-B168-A14F0C7D9CDE}"/>
    <cellStyle name="40% - Accent6 3 5 4" xfId="26770" xr:uid="{8CD6D3BD-16D9-4285-8383-02890605F769}"/>
    <cellStyle name="40% - Accent6 3 5 5" xfId="33055" xr:uid="{38EBF722-2C32-4446-A261-8113B5A13AD2}"/>
    <cellStyle name="40% - Accent6 3 5 6" xfId="42044" xr:uid="{C5752CB0-5BE5-44D9-956F-02490C90A62F}"/>
    <cellStyle name="40% - Accent6 3 6" xfId="4845" xr:uid="{2B8B5416-12E4-4A05-BCFA-9FCDEA7D5E3D}"/>
    <cellStyle name="40% - Accent6 3 6 2" xfId="7901" xr:uid="{4C4A2916-58A2-405A-8D4A-A9761A71BB0A}"/>
    <cellStyle name="40% - Accent6 3 6 2 2" xfId="19339" xr:uid="{80D040B1-8064-4F28-9402-E6F12D01B8C5}"/>
    <cellStyle name="40% - Accent6 3 6 2 3" xfId="30188" xr:uid="{A64DDCCA-F5A6-4B19-A47E-275EF040105D}"/>
    <cellStyle name="40% - Accent6 3 6 2 4" xfId="45462" xr:uid="{84ACA4EC-4BB3-46FB-B029-AF1DCF6E4FE6}"/>
    <cellStyle name="40% - Accent6 3 6 3" xfId="16283" xr:uid="{201871F0-666A-463F-8FBE-6323B3482D0C}"/>
    <cellStyle name="40% - Accent6 3 6 4" xfId="27132" xr:uid="{22276B3F-30CC-4973-902A-C7E3A71F4FCF}"/>
    <cellStyle name="40% - Accent6 3 6 5" xfId="42406" xr:uid="{CCC18A8F-0868-416D-BC8E-EFDE5FE7AA66}"/>
    <cellStyle name="40% - Accent6 3 7" xfId="5212" xr:uid="{BB83E91A-40DC-4406-9897-CB4F190DDBD0}"/>
    <cellStyle name="40% - Accent6 3 7 2" xfId="16650" xr:uid="{225F423C-3E44-41F7-B0AB-C260C2871F35}"/>
    <cellStyle name="40% - Accent6 3 7 3" xfId="27499" xr:uid="{68F52D59-A506-4E23-B5E9-A72C08F7297A}"/>
    <cellStyle name="40% - Accent6 3 7 4" xfId="42773" xr:uid="{5D882E28-BF67-4CF8-9CE5-0EF73A64573C}"/>
    <cellStyle name="40% - Accent6 3 8" xfId="13594" xr:uid="{B1FA0845-419A-4495-ADE8-D20DBED0846F}"/>
    <cellStyle name="40% - Accent6 3 9" xfId="24443" xr:uid="{1DBE9A9D-5849-4ED5-84BF-EA3074DF3526}"/>
    <cellStyle name="40% - Accent6 4" xfId="408" xr:uid="{9D03136C-4442-4C59-828C-7B95705B39BA}"/>
    <cellStyle name="40% - Accent6 4 10" xfId="30459" xr:uid="{2B35CAAE-5A7A-4314-B7B7-37E9D32BD057}"/>
    <cellStyle name="40% - Accent6 4 11" xfId="39718" xr:uid="{CC874365-D3A1-4906-ACB1-3E43DD7626AC}"/>
    <cellStyle name="40% - Accent6 4 2" xfId="2467" xr:uid="{DBEFD72C-EBF9-4FCC-8FD1-35D52F5456BE}"/>
    <cellStyle name="40% - Accent6 4 2 2" xfId="3448" xr:uid="{6F1D3B36-C473-42F5-A29C-B7DE73BA1254}"/>
    <cellStyle name="40% - Accent6 4 2 2 2" xfId="6686" xr:uid="{F6DEAD11-22C4-4618-996E-B8804A391FF8}"/>
    <cellStyle name="40% - Accent6 4 2 2 2 2" xfId="10411" xr:uid="{8F5B78B2-79A7-4A2E-966A-588F1133A3D5}"/>
    <cellStyle name="40% - Accent6 4 2 2 2 2 2" xfId="21553" xr:uid="{3A34133E-5FC1-4CD5-9B70-3855B1E9DDC6}"/>
    <cellStyle name="40% - Accent6 4 2 2 2 2 3" xfId="38727" xr:uid="{C15BB454-4F66-4D2B-87AB-6B0809542EED}"/>
    <cellStyle name="40% - Accent6 4 2 2 2 3" xfId="10412" xr:uid="{F93B4F74-CA35-48C6-87F8-22CF96BF47BF}"/>
    <cellStyle name="40% - Accent6 4 2 2 2 3 2" xfId="21554" xr:uid="{D44E2DEC-A90E-432F-83C4-42E4F4987836}"/>
    <cellStyle name="40% - Accent6 4 2 2 2 3 3" xfId="34760" xr:uid="{DBB03074-DFDB-411F-8C7D-CC2B7865C9DE}"/>
    <cellStyle name="40% - Accent6 4 2 2 2 4" xfId="18124" xr:uid="{5087B23F-A32B-49B1-909F-48324BA9F3AF}"/>
    <cellStyle name="40% - Accent6 4 2 2 2 5" xfId="28973" xr:uid="{F17BFFA3-6F64-44F8-B185-6EB316D49885}"/>
    <cellStyle name="40% - Accent6 4 2 2 2 6" xfId="33062" xr:uid="{138ED7E4-0D07-450F-95A1-5A75F9CB179E}"/>
    <cellStyle name="40% - Accent6 4 2 2 2 7" xfId="44247" xr:uid="{BD98B136-DC38-4B98-9C76-BA60CA8F0F9B}"/>
    <cellStyle name="40% - Accent6 4 2 2 3" xfId="10413" xr:uid="{0BCC9FAE-F984-41D5-9859-C307A8F2A5FA}"/>
    <cellStyle name="40% - Accent6 4 2 2 3 2" xfId="21555" xr:uid="{0613EDFB-4464-4A24-9D9E-6691A47CC49B}"/>
    <cellStyle name="40% - Accent6 4 2 2 3 3" xfId="36746" xr:uid="{FD7489E7-AFD9-475F-A782-2135AF05B411}"/>
    <cellStyle name="40% - Accent6 4 2 2 4" xfId="15068" xr:uid="{7E5844B3-A704-4B97-9586-F85AD252FECF}"/>
    <cellStyle name="40% - Accent6 4 2 2 5" xfId="25917" xr:uid="{FA223BC8-B2EA-47D3-8A95-412CFA3D5CB7}"/>
    <cellStyle name="40% - Accent6 4 2 2 6" xfId="32067" xr:uid="{9947B966-F076-42C3-B9CF-4F830028BFF6}"/>
    <cellStyle name="40% - Accent6 4 2 2 7" xfId="41191" xr:uid="{A54CA7D6-439F-44CB-BCE8-9F1AB9CBC8DC}"/>
    <cellStyle name="40% - Accent6 4 2 3" xfId="5706" xr:uid="{05C7F98D-59C3-4CC9-9397-7D0A1E3A06D0}"/>
    <cellStyle name="40% - Accent6 4 2 3 2" xfId="10414" xr:uid="{2C97CE41-32E0-40CA-B437-11F5506CE5F5}"/>
    <cellStyle name="40% - Accent6 4 2 3 2 2" xfId="21556" xr:uid="{B32FDE3B-6ED9-44EB-9E39-F7C85002C741}"/>
    <cellStyle name="40% - Accent6 4 2 3 2 3" xfId="38057" xr:uid="{A0EDD1BA-31E0-44EC-9DB1-C69DC56EF9CA}"/>
    <cellStyle name="40% - Accent6 4 2 3 3" xfId="10415" xr:uid="{BBAC7C5B-681D-4C7E-AB3E-B8D1382D17B0}"/>
    <cellStyle name="40% - Accent6 4 2 3 3 2" xfId="21557" xr:uid="{4C88DDBA-D16A-45B5-B97A-9CE4B20264AB}"/>
    <cellStyle name="40% - Accent6 4 2 3 3 3" xfId="34102" xr:uid="{E7F012AB-4BAD-4D6E-9B9D-3467A2F83F77}"/>
    <cellStyle name="40% - Accent6 4 2 3 4" xfId="17144" xr:uid="{EF169355-3A02-4F9A-8425-1539B7218B70}"/>
    <cellStyle name="40% - Accent6 4 2 3 5" xfId="27993" xr:uid="{CA02EF22-B94B-4685-AA7B-6F46FD97233E}"/>
    <cellStyle name="40% - Accent6 4 2 3 6" xfId="33061" xr:uid="{BC829AC2-3582-44FA-9E28-F2E6AB0C05AD}"/>
    <cellStyle name="40% - Accent6 4 2 3 7" xfId="43267" xr:uid="{F4859CFB-B4B6-43A1-BA58-AC35992F0935}"/>
    <cellStyle name="40% - Accent6 4 2 4" xfId="10416" xr:uid="{115D4BB4-929E-4290-A664-7DBE8C0B0860}"/>
    <cellStyle name="40% - Accent6 4 2 4 2" xfId="21558" xr:uid="{4C4BA8DC-A5CA-48A9-A07E-8C494DBFAEAC}"/>
    <cellStyle name="40% - Accent6 4 2 4 3" xfId="36074" xr:uid="{34DDA2AE-A85F-45FC-A40D-8A9483C6CBC4}"/>
    <cellStyle name="40% - Accent6 4 2 5" xfId="14088" xr:uid="{0E17B2EA-C023-44CA-B39B-80036316ADDA}"/>
    <cellStyle name="40% - Accent6 4 2 6" xfId="24937" xr:uid="{0F33F542-D458-405C-A9E6-A55C680B6328}"/>
    <cellStyle name="40% - Accent6 4 2 7" xfId="31087" xr:uid="{64D4B46C-D2CA-4D73-9E0C-2C0377DE5E1B}"/>
    <cellStyle name="40% - Accent6 4 2 8" xfId="40211" xr:uid="{1E0600B9-5D07-4CE7-86E7-9B7EFD304B64}"/>
    <cellStyle name="40% - Accent6 4 3" xfId="2955" xr:uid="{08D08708-ACF9-4241-AC04-C8C74BC601A3}"/>
    <cellStyle name="40% - Accent6 4 3 2" xfId="6193" xr:uid="{8519300B-C906-43D4-92F2-FABB844769D7}"/>
    <cellStyle name="40% - Accent6 4 3 2 2" xfId="10417" xr:uid="{3D1F4A95-2D3D-43CC-899F-DC9F1E8AA6D9}"/>
    <cellStyle name="40% - Accent6 4 3 2 2 2" xfId="21559" xr:uid="{E854720C-1C5C-45CB-B5F7-2A9A9A0CD017}"/>
    <cellStyle name="40% - Accent6 4 3 2 2 3" xfId="38728" xr:uid="{BB9C0145-80F9-4299-AB65-F1AAF807FA5F}"/>
    <cellStyle name="40% - Accent6 4 3 2 3" xfId="10418" xr:uid="{F12A2CE7-B06A-4059-AEBA-A9E0D806C001}"/>
    <cellStyle name="40% - Accent6 4 3 2 3 2" xfId="21560" xr:uid="{03C91DC9-EB4D-43A5-8E13-AA6F06014A3A}"/>
    <cellStyle name="40% - Accent6 4 3 2 3 3" xfId="34761" xr:uid="{0B003C1B-C1C5-44DA-9FE7-FDABF3D80262}"/>
    <cellStyle name="40% - Accent6 4 3 2 4" xfId="17631" xr:uid="{B11C4F1B-B392-476B-AA75-BB46D5B96655}"/>
    <cellStyle name="40% - Accent6 4 3 2 5" xfId="28480" xr:uid="{F20B4F0B-9528-426E-856F-4BAAFEAC8579}"/>
    <cellStyle name="40% - Accent6 4 3 2 6" xfId="33063" xr:uid="{46CB09E4-CB56-4879-9007-87CA165E1CF9}"/>
    <cellStyle name="40% - Accent6 4 3 2 7" xfId="43754" xr:uid="{4484F0FE-8891-47A9-B481-6B83A6A9207F}"/>
    <cellStyle name="40% - Accent6 4 3 3" xfId="10419" xr:uid="{F570C1CA-9281-4C41-8E05-B7F38F281A86}"/>
    <cellStyle name="40% - Accent6 4 3 3 2" xfId="21561" xr:uid="{E4467217-FFDC-43B7-B871-66D4AFDC096D}"/>
    <cellStyle name="40% - Accent6 4 3 3 3" xfId="36747" xr:uid="{9AEE881E-C535-4D58-B740-5836692F2480}"/>
    <cellStyle name="40% - Accent6 4 3 4" xfId="14575" xr:uid="{33DC0AB5-039D-4E02-8E01-2561D3656EFB}"/>
    <cellStyle name="40% - Accent6 4 3 5" xfId="25424" xr:uid="{690F956C-56E2-495B-83FA-2C9F5046C4DD}"/>
    <cellStyle name="40% - Accent6 4 3 6" xfId="31574" xr:uid="{8D3514F4-9AEC-47F1-A6C6-7DD9A49E2CC4}"/>
    <cellStyle name="40% - Accent6 4 3 7" xfId="40698" xr:uid="{35FE2E5D-08C7-4BF5-A777-71B76C70E0AD}"/>
    <cellStyle name="40% - Accent6 4 4" xfId="3936" xr:uid="{453CF0AA-8409-4EDC-9900-54008B5A8E6E}"/>
    <cellStyle name="40% - Accent6 4 4 2" xfId="7175" xr:uid="{A8E8FBB1-D62B-40C3-B226-75AFE489AB65}"/>
    <cellStyle name="40% - Accent6 4 4 2 2" xfId="18613" xr:uid="{7FF4F53D-379A-4FAC-A881-FFF5A6DC6F5A}"/>
    <cellStyle name="40% - Accent6 4 4 2 3" xfId="29462" xr:uid="{3F538A40-F2BA-4D81-80D6-7F16F6E88345}"/>
    <cellStyle name="40% - Accent6 4 4 2 4" xfId="37609" xr:uid="{7BB96B02-D751-4D7B-B1D4-7E51E90C4499}"/>
    <cellStyle name="40% - Accent6 4 4 2 5" xfId="44736" xr:uid="{9A36BCAA-BA51-4AE1-9974-957485A72E6C}"/>
    <cellStyle name="40% - Accent6 4 4 3" xfId="10420" xr:uid="{CE286E30-CF76-4F1F-A4DA-9F4610E8092F}"/>
    <cellStyle name="40% - Accent6 4 4 3 2" xfId="21562" xr:uid="{29F7AE9F-C673-47EB-A134-2D99E30E2D09}"/>
    <cellStyle name="40% - Accent6 4 4 3 3" xfId="33809" xr:uid="{AB412F2E-B64C-4EAE-9279-7E6173B18471}"/>
    <cellStyle name="40% - Accent6 4 4 4" xfId="15557" xr:uid="{C0FFF0B0-540D-432E-AFF6-50A09B9F788F}"/>
    <cellStyle name="40% - Accent6 4 4 5" xfId="26406" xr:uid="{DB7FE110-C771-4698-A91F-E6FAB0AF5CB6}"/>
    <cellStyle name="40% - Accent6 4 4 6" xfId="33064" xr:uid="{51135C7B-9BCF-4AC7-81A8-2414FB485101}"/>
    <cellStyle name="40% - Accent6 4 4 7" xfId="41680" xr:uid="{9F032E9F-D48D-46A6-9F21-9EB0D9868849}"/>
    <cellStyle name="40% - Accent6 4 5" xfId="4484" xr:uid="{B7289703-837B-4BB3-9BCC-6B157FC3F107}"/>
    <cellStyle name="40% - Accent6 4 5 2" xfId="7540" xr:uid="{82445401-6B79-4834-9F15-82EC95B63F38}"/>
    <cellStyle name="40% - Accent6 4 5 2 2" xfId="18978" xr:uid="{CCB1CADB-D76C-4BB3-BCB1-0D5AE3DE6556}"/>
    <cellStyle name="40% - Accent6 4 5 2 3" xfId="29827" xr:uid="{53A3E384-A722-4567-8365-73CA8AD1C29A}"/>
    <cellStyle name="40% - Accent6 4 5 2 4" xfId="35628" xr:uid="{509315F5-784C-4B1F-A776-0B50726E8C14}"/>
    <cellStyle name="40% - Accent6 4 5 2 5" xfId="45101" xr:uid="{6B4641CB-9EE5-4CDF-A12E-DFBA50F983B7}"/>
    <cellStyle name="40% - Accent6 4 5 3" xfId="15922" xr:uid="{67C85974-0FAB-4695-B5CC-463825D71C17}"/>
    <cellStyle name="40% - Accent6 4 5 4" xfId="26771" xr:uid="{1ED901FA-84A4-4F1A-8D8D-B47EA9246F65}"/>
    <cellStyle name="40% - Accent6 4 5 5" xfId="33060" xr:uid="{24E30CCB-9732-4A7B-B75B-91D7DDC73D4A}"/>
    <cellStyle name="40% - Accent6 4 5 6" xfId="42045" xr:uid="{8914B0D2-C886-47B1-A78E-2E1542476AEC}"/>
    <cellStyle name="40% - Accent6 4 6" xfId="4846" xr:uid="{3736B57C-4D18-4FD7-B1CD-8CB876832A6C}"/>
    <cellStyle name="40% - Accent6 4 6 2" xfId="7902" xr:uid="{61D680BB-93E6-42A2-B2CB-2F52F986AD9E}"/>
    <cellStyle name="40% - Accent6 4 6 2 2" xfId="19340" xr:uid="{7647CE95-F8EE-448C-A951-68C88B64DBF8}"/>
    <cellStyle name="40% - Accent6 4 6 2 3" xfId="30189" xr:uid="{EC29E07E-B98D-49BE-8F53-8C5220A290CC}"/>
    <cellStyle name="40% - Accent6 4 6 2 4" xfId="45463" xr:uid="{9CF0751C-D1DB-4226-B697-72B502C8D2E8}"/>
    <cellStyle name="40% - Accent6 4 6 3" xfId="16284" xr:uid="{E102538C-37EC-4773-9CEA-C6B301B4F0CE}"/>
    <cellStyle name="40% - Accent6 4 6 4" xfId="27133" xr:uid="{25156989-B805-4EF4-9E0A-5932EB50D6C2}"/>
    <cellStyle name="40% - Accent6 4 6 5" xfId="42407" xr:uid="{9E0F867F-ABCA-46F4-B3A8-64B784E5F92C}"/>
    <cellStyle name="40% - Accent6 4 7" xfId="5213" xr:uid="{3BECB67C-0FF3-4402-A78E-25D39F0BC212}"/>
    <cellStyle name="40% - Accent6 4 7 2" xfId="16651" xr:uid="{AF241799-F444-4EDF-BEC0-F660563EE9A5}"/>
    <cellStyle name="40% - Accent6 4 7 3" xfId="27500" xr:uid="{09618D49-1622-422B-9668-9D17FEE16D9C}"/>
    <cellStyle name="40% - Accent6 4 7 4" xfId="42774" xr:uid="{C0613BDE-3CD1-4924-B808-258EC8B86550}"/>
    <cellStyle name="40% - Accent6 4 8" xfId="13595" xr:uid="{F833CAF3-675A-4C38-B4D6-432A3809B7DF}"/>
    <cellStyle name="40% - Accent6 4 9" xfId="24444" xr:uid="{E4BA0891-65FD-4D9B-AD50-BE476FDB2086}"/>
    <cellStyle name="40% - Accent6 5" xfId="409" xr:uid="{4B192317-A92C-45BD-AA4F-A2247391403F}"/>
    <cellStyle name="40% - Accent6 5 10" xfId="30460" xr:uid="{FC9C9858-FCDF-42B1-A566-2026D6EB8B7E}"/>
    <cellStyle name="40% - Accent6 5 11" xfId="39719" xr:uid="{7263FC19-9797-42A2-B9CF-688E8BFE4AC8}"/>
    <cellStyle name="40% - Accent6 5 2" xfId="2468" xr:uid="{2F8C5CD3-62D7-4697-9D9C-510347260D76}"/>
    <cellStyle name="40% - Accent6 5 2 2" xfId="3449" xr:uid="{D3C4A007-711A-412F-8530-0A28D57740DF}"/>
    <cellStyle name="40% - Accent6 5 2 2 2" xfId="6687" xr:uid="{E0859D49-A7F2-4846-B980-5799994F94E1}"/>
    <cellStyle name="40% - Accent6 5 2 2 2 2" xfId="10421" xr:uid="{E4A1393C-5DF7-4704-8AA8-5093F77953D6}"/>
    <cellStyle name="40% - Accent6 5 2 2 2 2 2" xfId="21563" xr:uid="{06B4F8C0-8098-416F-9B0C-AA055E3CEB00}"/>
    <cellStyle name="40% - Accent6 5 2 2 2 2 3" xfId="38729" xr:uid="{BA8E49CF-A4AA-468B-94A3-9F059104B032}"/>
    <cellStyle name="40% - Accent6 5 2 2 2 3" xfId="10422" xr:uid="{CF9AB568-8DA1-44C4-8DEE-90226D73CD46}"/>
    <cellStyle name="40% - Accent6 5 2 2 2 3 2" xfId="21564" xr:uid="{0C99C3DB-0DBE-4F89-A81C-8AB38D72B66D}"/>
    <cellStyle name="40% - Accent6 5 2 2 2 3 3" xfId="34762" xr:uid="{AC1CCCDE-55F3-4B7F-B289-24C62403A6D1}"/>
    <cellStyle name="40% - Accent6 5 2 2 2 4" xfId="18125" xr:uid="{D4E736F1-530A-40B2-929B-36D31ED696DD}"/>
    <cellStyle name="40% - Accent6 5 2 2 2 5" xfId="28974" xr:uid="{7B4BC5B7-4422-416F-B89D-2487B26CFC43}"/>
    <cellStyle name="40% - Accent6 5 2 2 2 6" xfId="33067" xr:uid="{9B52552D-B50B-4605-8DB8-A501B5BCF152}"/>
    <cellStyle name="40% - Accent6 5 2 2 2 7" xfId="44248" xr:uid="{6B6782D0-8E6D-4C43-9656-677077DA0E28}"/>
    <cellStyle name="40% - Accent6 5 2 2 3" xfId="10423" xr:uid="{0B4403ED-315D-47DE-AA71-CA0761FED4E5}"/>
    <cellStyle name="40% - Accent6 5 2 2 3 2" xfId="21565" xr:uid="{EAB88C49-9CEB-46B3-9E28-E34EEE4A9BA0}"/>
    <cellStyle name="40% - Accent6 5 2 2 3 3" xfId="36748" xr:uid="{B93ECCDB-8334-42C5-9FE1-D09DEC5A9D7A}"/>
    <cellStyle name="40% - Accent6 5 2 2 4" xfId="15069" xr:uid="{40D37BF2-8B98-4F33-944D-BCB4049B74C2}"/>
    <cellStyle name="40% - Accent6 5 2 2 5" xfId="25918" xr:uid="{B8E37F94-3345-4CC4-87D1-4CBB94D5800E}"/>
    <cellStyle name="40% - Accent6 5 2 2 6" xfId="32068" xr:uid="{5E487F47-1781-4A86-BD8E-9C0496583E2A}"/>
    <cellStyle name="40% - Accent6 5 2 2 7" xfId="41192" xr:uid="{334FEC5C-6786-45CE-8C80-35E0D90E9112}"/>
    <cellStyle name="40% - Accent6 5 2 3" xfId="5707" xr:uid="{ED025456-AA86-4DB9-97DB-65BC195AD9E5}"/>
    <cellStyle name="40% - Accent6 5 2 3 2" xfId="10424" xr:uid="{4AEFC133-990B-4748-902B-9C1389E6714D}"/>
    <cellStyle name="40% - Accent6 5 2 3 2 2" xfId="21566" xr:uid="{35DA2B32-B858-404D-B2DA-089FC8F74704}"/>
    <cellStyle name="40% - Accent6 5 2 3 2 3" xfId="38058" xr:uid="{D001E4D4-A719-4B21-9BD9-FD0CB9C62148}"/>
    <cellStyle name="40% - Accent6 5 2 3 3" xfId="10425" xr:uid="{92D6F8AE-1092-4EE2-BF06-E662197BDA7E}"/>
    <cellStyle name="40% - Accent6 5 2 3 3 2" xfId="21567" xr:uid="{AC4D825E-F113-450A-B4C4-B36EA35E01B7}"/>
    <cellStyle name="40% - Accent6 5 2 3 3 3" xfId="34103" xr:uid="{C28E042C-5E9B-4022-9576-C69B0C33791C}"/>
    <cellStyle name="40% - Accent6 5 2 3 4" xfId="17145" xr:uid="{AC44D77A-E2A0-4424-9797-6EDEDB72809F}"/>
    <cellStyle name="40% - Accent6 5 2 3 5" xfId="27994" xr:uid="{2E7EAF13-A4EB-4398-BB7A-9BE4688213A2}"/>
    <cellStyle name="40% - Accent6 5 2 3 6" xfId="33066" xr:uid="{F86ACD3B-4A8F-4523-BA43-9805C33C614C}"/>
    <cellStyle name="40% - Accent6 5 2 3 7" xfId="43268" xr:uid="{2A76792A-11CA-4335-9AB9-4E606A0E779E}"/>
    <cellStyle name="40% - Accent6 5 2 4" xfId="10426" xr:uid="{297C88FA-6448-406A-BA53-D237E18215FB}"/>
    <cellStyle name="40% - Accent6 5 2 4 2" xfId="21568" xr:uid="{5033D02B-B6FD-4808-B209-A49AC858A8E1}"/>
    <cellStyle name="40% - Accent6 5 2 4 3" xfId="36075" xr:uid="{8BD01960-4A6D-4EC9-898F-6705FC00F6C4}"/>
    <cellStyle name="40% - Accent6 5 2 5" xfId="14089" xr:uid="{E19D636A-FB45-4D1B-A50D-FEB97D53E365}"/>
    <cellStyle name="40% - Accent6 5 2 6" xfId="24938" xr:uid="{24E03AFF-14B6-419D-9D38-FEE368844A12}"/>
    <cellStyle name="40% - Accent6 5 2 7" xfId="31088" xr:uid="{B0EE7B77-C440-4456-A044-A2487C47D991}"/>
    <cellStyle name="40% - Accent6 5 2 8" xfId="40212" xr:uid="{BB66BCF2-1880-4E7F-AB1B-83A0B2E50E7C}"/>
    <cellStyle name="40% - Accent6 5 3" xfId="2956" xr:uid="{245CD704-2679-4021-B9FC-ADFAAE839712}"/>
    <cellStyle name="40% - Accent6 5 3 2" xfId="6194" xr:uid="{3E860E3F-A1A9-43D4-AD86-C3857A36621E}"/>
    <cellStyle name="40% - Accent6 5 3 2 2" xfId="10427" xr:uid="{BABCECCC-D262-4C81-BC7C-F1BE99A31C0C}"/>
    <cellStyle name="40% - Accent6 5 3 2 2 2" xfId="21569" xr:uid="{1ECC25CC-7E74-4403-B46E-E4E658A12B4E}"/>
    <cellStyle name="40% - Accent6 5 3 2 2 3" xfId="38730" xr:uid="{57A377AC-9297-466A-A6F1-30A74A6AD854}"/>
    <cellStyle name="40% - Accent6 5 3 2 3" xfId="10428" xr:uid="{86747762-9DC4-4C1A-BF39-7ECE1C419BBE}"/>
    <cellStyle name="40% - Accent6 5 3 2 3 2" xfId="21570" xr:uid="{4486912A-C8CD-4F37-B808-8AAFA1EF2C27}"/>
    <cellStyle name="40% - Accent6 5 3 2 3 3" xfId="34763" xr:uid="{A1DF3142-E7D1-48DA-A031-2968FE494AAE}"/>
    <cellStyle name="40% - Accent6 5 3 2 4" xfId="17632" xr:uid="{EC4CAACA-02DC-4D7C-94B7-1662150A05DB}"/>
    <cellStyle name="40% - Accent6 5 3 2 5" xfId="28481" xr:uid="{6A9788E2-72AF-494C-A320-84F4664BC787}"/>
    <cellStyle name="40% - Accent6 5 3 2 6" xfId="33068" xr:uid="{0BD24064-D287-4366-BB9F-786DB3AEB906}"/>
    <cellStyle name="40% - Accent6 5 3 2 7" xfId="43755" xr:uid="{D4F0D281-7CF9-4928-A417-D556BD83D8FF}"/>
    <cellStyle name="40% - Accent6 5 3 3" xfId="10429" xr:uid="{7A254CD3-9A21-465B-BB57-30D9BAE1ABF3}"/>
    <cellStyle name="40% - Accent6 5 3 3 2" xfId="21571" xr:uid="{FC2A1395-D9EB-46AE-BCDD-A01BEBD05253}"/>
    <cellStyle name="40% - Accent6 5 3 3 3" xfId="36749" xr:uid="{2BADA631-B78B-4195-8973-935BA297431F}"/>
    <cellStyle name="40% - Accent6 5 3 4" xfId="14576" xr:uid="{73A59D79-4F2D-4B6F-A62D-E4BEA61DD016}"/>
    <cellStyle name="40% - Accent6 5 3 5" xfId="25425" xr:uid="{4F3584BF-5979-4B40-8B08-AFCE343D3E90}"/>
    <cellStyle name="40% - Accent6 5 3 6" xfId="31575" xr:uid="{B6311766-C8F2-4D8C-966C-9AEC663C43DD}"/>
    <cellStyle name="40% - Accent6 5 3 7" xfId="40699" xr:uid="{5C2E7820-4A78-4C13-BFB4-1815DB2C6BD0}"/>
    <cellStyle name="40% - Accent6 5 4" xfId="3937" xr:uid="{1B63BCE6-BB2A-4B98-B464-3F346D22285C}"/>
    <cellStyle name="40% - Accent6 5 4 2" xfId="7176" xr:uid="{7E113CA7-F695-4CF3-A285-7A9A9F687D68}"/>
    <cellStyle name="40% - Accent6 5 4 2 2" xfId="18614" xr:uid="{9A9590D5-5728-4DCF-B028-FE18A577BF87}"/>
    <cellStyle name="40% - Accent6 5 4 2 3" xfId="29463" xr:uid="{E0E8A4EF-AB7E-4E30-8980-6D5923764B2C}"/>
    <cellStyle name="40% - Accent6 5 4 2 4" xfId="37623" xr:uid="{B66FB1F0-7709-4EC3-8B58-D95F6CC58150}"/>
    <cellStyle name="40% - Accent6 5 4 2 5" xfId="44737" xr:uid="{DB7AC5FD-2262-49D2-ACE2-C6E879AF061B}"/>
    <cellStyle name="40% - Accent6 5 4 3" xfId="10430" xr:uid="{6DE76D31-45BB-45ED-A517-444C6F18B896}"/>
    <cellStyle name="40% - Accent6 5 4 3 2" xfId="21572" xr:uid="{DB2C9104-B45B-4BCB-B6DB-1552B3B2FCEF}"/>
    <cellStyle name="40% - Accent6 5 4 3 3" xfId="33818" xr:uid="{447675FE-D9A4-44F5-9F88-0533EF819F7A}"/>
    <cellStyle name="40% - Accent6 5 4 4" xfId="15558" xr:uid="{3A2A077C-7C43-40E7-ABA3-7BF80B03CE33}"/>
    <cellStyle name="40% - Accent6 5 4 5" xfId="26407" xr:uid="{B1B05891-2664-428C-A045-FAE87FCA2289}"/>
    <cellStyle name="40% - Accent6 5 4 6" xfId="33069" xr:uid="{01B41BDF-31F4-47D4-A799-E5D4F6B3CE76}"/>
    <cellStyle name="40% - Accent6 5 4 7" xfId="41681" xr:uid="{37AB0F39-C87A-43C7-9AFF-716F848543FF}"/>
    <cellStyle name="40% - Accent6 5 5" xfId="4485" xr:uid="{4280648A-B088-47A7-AAA3-28D997E3D69C}"/>
    <cellStyle name="40% - Accent6 5 5 2" xfId="7541" xr:uid="{75E01A72-ECE8-4CAA-A8CA-A7C4041B315D}"/>
    <cellStyle name="40% - Accent6 5 5 2 2" xfId="18979" xr:uid="{6E1B7AE0-212F-405E-9A89-1A4D03F21539}"/>
    <cellStyle name="40% - Accent6 5 5 2 3" xfId="29828" xr:uid="{FA375474-B8CD-473C-9EBD-E031FC5F298A}"/>
    <cellStyle name="40% - Accent6 5 5 2 4" xfId="35642" xr:uid="{0957F93A-4B92-4565-817E-512F0AD3249F}"/>
    <cellStyle name="40% - Accent6 5 5 2 5" xfId="45102" xr:uid="{6D9CA320-2E3D-421D-95E3-91064254FDF8}"/>
    <cellStyle name="40% - Accent6 5 5 3" xfId="15923" xr:uid="{067D3A53-FB5C-4557-A385-8B659C3B63E3}"/>
    <cellStyle name="40% - Accent6 5 5 4" xfId="26772" xr:uid="{27559EBB-7BCF-4C19-8FB9-D9A0768AC307}"/>
    <cellStyle name="40% - Accent6 5 5 5" xfId="33065" xr:uid="{3FAAEBF8-689D-4734-934A-F3A579FF28B8}"/>
    <cellStyle name="40% - Accent6 5 5 6" xfId="42046" xr:uid="{7EFA222E-F479-4C77-9E68-AC06408D3799}"/>
    <cellStyle name="40% - Accent6 5 6" xfId="4847" xr:uid="{B8F15937-48E7-45BD-9AC2-4BBBF2109215}"/>
    <cellStyle name="40% - Accent6 5 6 2" xfId="7903" xr:uid="{C0F984B0-3D81-4B43-B836-74614DFDC74E}"/>
    <cellStyle name="40% - Accent6 5 6 2 2" xfId="19341" xr:uid="{4D059F8C-4CCA-4A7A-99A5-7A78BACA1BB2}"/>
    <cellStyle name="40% - Accent6 5 6 2 3" xfId="30190" xr:uid="{F88F3935-F681-4181-9B8F-256A457B7219}"/>
    <cellStyle name="40% - Accent6 5 6 2 4" xfId="45464" xr:uid="{C0F8FD3F-58D2-4EF6-A5BD-FE41BFB75EC4}"/>
    <cellStyle name="40% - Accent6 5 6 3" xfId="16285" xr:uid="{7A73D5BF-C5A1-470A-8028-15F5A49DFDF9}"/>
    <cellStyle name="40% - Accent6 5 6 4" xfId="27134" xr:uid="{D95A21E3-8DF9-4AD8-8B66-4D1877751736}"/>
    <cellStyle name="40% - Accent6 5 6 5" xfId="42408" xr:uid="{95E2DB03-765A-483F-BA86-836549FAB21C}"/>
    <cellStyle name="40% - Accent6 5 7" xfId="5214" xr:uid="{7D441A18-60E6-40F1-B39D-5BF673CFB0B0}"/>
    <cellStyle name="40% - Accent6 5 7 2" xfId="16652" xr:uid="{305C0971-4CA2-437A-9FFF-99153A15D1AF}"/>
    <cellStyle name="40% - Accent6 5 7 3" xfId="27501" xr:uid="{2AF15D54-6A31-4FD9-9D6E-0CB9D030365C}"/>
    <cellStyle name="40% - Accent6 5 7 4" xfId="42775" xr:uid="{BDF6C41C-268D-4CF6-962A-C04E81877C36}"/>
    <cellStyle name="40% - Accent6 5 8" xfId="13596" xr:uid="{BEBC8085-B2C8-4E4C-93F8-4A057501B3DF}"/>
    <cellStyle name="40% - Accent6 5 9" xfId="24445" xr:uid="{044304B7-08A7-4F2E-82B5-08E9D8EE2E31}"/>
    <cellStyle name="40% - Accent6 6" xfId="410" xr:uid="{DDB33F57-57CC-49FE-AEBA-3960111F5A29}"/>
    <cellStyle name="40% - Accent6 6 10" xfId="30622" xr:uid="{48C9B9B1-842C-4A71-8564-527FFA0A5BCB}"/>
    <cellStyle name="40% - Accent6 6 11" xfId="39720" xr:uid="{25E45429-6606-491C-9B72-09F9FC3238C2}"/>
    <cellStyle name="40% - Accent6 6 2" xfId="2469" xr:uid="{C27CE0D8-2F4E-4612-B627-355CB6803852}"/>
    <cellStyle name="40% - Accent6 6 2 2" xfId="3450" xr:uid="{6F69C89C-C02C-4642-AE7E-2ABF51F5F5A1}"/>
    <cellStyle name="40% - Accent6 6 2 2 2" xfId="6688" xr:uid="{773D825E-65E0-4E16-9B2B-C784A0553C0E}"/>
    <cellStyle name="40% - Accent6 6 2 2 2 2" xfId="10431" xr:uid="{5E048B83-E6E3-42C2-A965-CE09492B1872}"/>
    <cellStyle name="40% - Accent6 6 2 2 2 2 2" xfId="21573" xr:uid="{8272C5DA-5566-421D-A4CF-B430E57A2875}"/>
    <cellStyle name="40% - Accent6 6 2 2 2 2 3" xfId="38731" xr:uid="{4C3EFF2F-9A8B-4A1D-8735-0B839A36E78E}"/>
    <cellStyle name="40% - Accent6 6 2 2 2 3" xfId="10432" xr:uid="{E0602D31-5DC8-448B-9F75-849895EF816B}"/>
    <cellStyle name="40% - Accent6 6 2 2 2 3 2" xfId="21574" xr:uid="{113AF583-A9E2-4703-8C8D-2E4C66095025}"/>
    <cellStyle name="40% - Accent6 6 2 2 2 3 3" xfId="34764" xr:uid="{A7732DB0-D8E1-4B27-A65E-B90AC9E0CA43}"/>
    <cellStyle name="40% - Accent6 6 2 2 2 4" xfId="18126" xr:uid="{8E705A9A-5DEE-4FED-AF84-51E9FD0CE433}"/>
    <cellStyle name="40% - Accent6 6 2 2 2 5" xfId="28975" xr:uid="{12138A4B-0CC9-4A93-92C7-DF2744EF228A}"/>
    <cellStyle name="40% - Accent6 6 2 2 2 6" xfId="33072" xr:uid="{61625186-7ECB-4978-B552-8A9750116E86}"/>
    <cellStyle name="40% - Accent6 6 2 2 2 7" xfId="44249" xr:uid="{B8C0EA9E-D619-4FB8-A147-4C3E930143AC}"/>
    <cellStyle name="40% - Accent6 6 2 2 3" xfId="10433" xr:uid="{0A8D8788-295E-4CCF-8689-9691C36CF92C}"/>
    <cellStyle name="40% - Accent6 6 2 2 3 2" xfId="21575" xr:uid="{DE804795-7498-4C4F-A26D-B4A5CD52A070}"/>
    <cellStyle name="40% - Accent6 6 2 2 3 3" xfId="36750" xr:uid="{08066E9A-0471-4FC2-87B7-E16E6BFB0983}"/>
    <cellStyle name="40% - Accent6 6 2 2 4" xfId="15070" xr:uid="{D15155BF-D6BC-4473-BDDE-E096F787A481}"/>
    <cellStyle name="40% - Accent6 6 2 2 5" xfId="25919" xr:uid="{0FC334A8-101C-42E2-9945-EB28D5ECE9A2}"/>
    <cellStyle name="40% - Accent6 6 2 2 6" xfId="32069" xr:uid="{3326119E-797A-450F-9654-F4014151A0DD}"/>
    <cellStyle name="40% - Accent6 6 2 2 7" xfId="41193" xr:uid="{974D2F48-F017-4F55-8644-E7D9849C63B4}"/>
    <cellStyle name="40% - Accent6 6 2 3" xfId="5708" xr:uid="{A937C7FA-9D3C-4716-AC4A-9DF7CA462543}"/>
    <cellStyle name="40% - Accent6 6 2 3 2" xfId="10434" xr:uid="{B216D153-C989-40D2-9B5E-3176632579E8}"/>
    <cellStyle name="40% - Accent6 6 2 3 2 2" xfId="21576" xr:uid="{03F6D1F0-3A58-4E81-BA5B-96749B3E1F28}"/>
    <cellStyle name="40% - Accent6 6 2 3 2 3" xfId="38059" xr:uid="{60A7E0B2-C354-4B1B-888E-FFDE0EDB9CA4}"/>
    <cellStyle name="40% - Accent6 6 2 3 3" xfId="10435" xr:uid="{3B25834E-75EC-43F0-9C13-51F9E8769D22}"/>
    <cellStyle name="40% - Accent6 6 2 3 3 2" xfId="21577" xr:uid="{536E2D84-5132-4AFE-8EDD-53A5E3701141}"/>
    <cellStyle name="40% - Accent6 6 2 3 3 3" xfId="34104" xr:uid="{335C0BC9-EE2C-479B-8534-4E006EDA15CE}"/>
    <cellStyle name="40% - Accent6 6 2 3 4" xfId="17146" xr:uid="{05C5498F-A970-40D2-A126-5B07043FEB32}"/>
    <cellStyle name="40% - Accent6 6 2 3 5" xfId="27995" xr:uid="{C4CF2A2D-6DFE-4C43-9375-ED5ACE24E7A4}"/>
    <cellStyle name="40% - Accent6 6 2 3 6" xfId="33071" xr:uid="{204136C0-82FC-49BD-8F09-E3522993ACA8}"/>
    <cellStyle name="40% - Accent6 6 2 3 7" xfId="43269" xr:uid="{C1310B80-1143-403E-BEB8-2AB70BC37C19}"/>
    <cellStyle name="40% - Accent6 6 2 4" xfId="10436" xr:uid="{98FE4BB7-7459-4962-B7DD-AEA82BD91FD8}"/>
    <cellStyle name="40% - Accent6 6 2 4 2" xfId="21578" xr:uid="{BABDEB82-F21D-4BB6-A696-524204A4A030}"/>
    <cellStyle name="40% - Accent6 6 2 4 3" xfId="36076" xr:uid="{63D1723C-612F-4089-8CE1-FF857891B806}"/>
    <cellStyle name="40% - Accent6 6 2 5" xfId="14090" xr:uid="{AB4D59A2-EB24-4ECF-B40C-DFB2D4F53B41}"/>
    <cellStyle name="40% - Accent6 6 2 6" xfId="24939" xr:uid="{974F7A96-7123-4980-B318-8CE28B4118E3}"/>
    <cellStyle name="40% - Accent6 6 2 7" xfId="31089" xr:uid="{3D422CE2-5D46-4DA8-9ADB-4F3C0DCD1CEA}"/>
    <cellStyle name="40% - Accent6 6 2 8" xfId="40213" xr:uid="{48C62521-59DE-40C9-A236-BB63B2BB7F3D}"/>
    <cellStyle name="40% - Accent6 6 3" xfId="2957" xr:uid="{2D77A290-0E9E-40F0-B4FF-97F0F7C7A9A5}"/>
    <cellStyle name="40% - Accent6 6 3 2" xfId="6195" xr:uid="{3DC4B38F-8D1D-4626-9D8E-A4FBE7FC8B51}"/>
    <cellStyle name="40% - Accent6 6 3 2 2" xfId="10437" xr:uid="{3B28FF7A-B5CE-445E-923E-042AEFD5E0C0}"/>
    <cellStyle name="40% - Accent6 6 3 2 2 2" xfId="21579" xr:uid="{0726712E-3DAA-4F77-AFAA-585882073B46}"/>
    <cellStyle name="40% - Accent6 6 3 2 2 3" xfId="38732" xr:uid="{6AA57C5E-B952-4AEC-B8D9-AA6E4B39DCBC}"/>
    <cellStyle name="40% - Accent6 6 3 2 3" xfId="10438" xr:uid="{706B4276-A152-4292-B331-F508E522DECE}"/>
    <cellStyle name="40% - Accent6 6 3 2 3 2" xfId="21580" xr:uid="{E0651B42-EA41-4935-858C-A67F8984110F}"/>
    <cellStyle name="40% - Accent6 6 3 2 3 3" xfId="34765" xr:uid="{D961A35F-5532-44D7-97E4-16AC6481365B}"/>
    <cellStyle name="40% - Accent6 6 3 2 4" xfId="17633" xr:uid="{40BDC151-182A-4963-AD94-7DB52B21CC74}"/>
    <cellStyle name="40% - Accent6 6 3 2 5" xfId="28482" xr:uid="{F14FE356-B219-4235-AE6B-3820539816D1}"/>
    <cellStyle name="40% - Accent6 6 3 2 6" xfId="33073" xr:uid="{EE6E7B08-8F75-4DD5-8479-1F22E85E6636}"/>
    <cellStyle name="40% - Accent6 6 3 2 7" xfId="43756" xr:uid="{7D3E3324-77D2-458D-B8D7-250A8821BB0F}"/>
    <cellStyle name="40% - Accent6 6 3 3" xfId="10439" xr:uid="{A2E03CBF-CDF5-448D-869B-A10FD437A041}"/>
    <cellStyle name="40% - Accent6 6 3 3 2" xfId="21581" xr:uid="{52625F9C-CF59-4644-A95B-1A0DAB3C6FD4}"/>
    <cellStyle name="40% - Accent6 6 3 3 3" xfId="36751" xr:uid="{D1F7CF2B-E253-4402-B007-6D88D1731BB1}"/>
    <cellStyle name="40% - Accent6 6 3 4" xfId="14577" xr:uid="{3F5F1DA2-5A05-4E3A-AAD4-E6D5F423529F}"/>
    <cellStyle name="40% - Accent6 6 3 5" xfId="25426" xr:uid="{4C0B6A60-C30A-417B-93E1-A9593B81AA0E}"/>
    <cellStyle name="40% - Accent6 6 3 6" xfId="31576" xr:uid="{8DFB627B-D58F-4EC2-A168-0B28638AAD0F}"/>
    <cellStyle name="40% - Accent6 6 3 7" xfId="40700" xr:uid="{587AC383-F16F-48A6-BE4F-43EF17B0D241}"/>
    <cellStyle name="40% - Accent6 6 4" xfId="3938" xr:uid="{7C1E5197-3988-4B7C-9ABD-1ACC386EB85A}"/>
    <cellStyle name="40% - Accent6 6 4 2" xfId="7177" xr:uid="{87574BA3-875F-44CB-A377-F2B0AD73F155}"/>
    <cellStyle name="40% - Accent6 6 4 2 2" xfId="18615" xr:uid="{E6A2E2FC-FBE2-40CC-B26A-A6FF77C61B14}"/>
    <cellStyle name="40% - Accent6 6 4 2 3" xfId="29464" xr:uid="{F420244D-CF48-4EC5-8225-3AD35DADD405}"/>
    <cellStyle name="40% - Accent6 6 4 2 4" xfId="37763" xr:uid="{97DA7EC3-AC9D-4099-9631-F5E5F9420FF3}"/>
    <cellStyle name="40% - Accent6 6 4 2 5" xfId="44738" xr:uid="{D2DFED80-FC34-417C-834C-6670F0FCFF5F}"/>
    <cellStyle name="40% - Accent6 6 4 3" xfId="10440" xr:uid="{4EC223EE-F43A-4CF9-8418-AAE280701ABF}"/>
    <cellStyle name="40% - Accent6 6 4 3 2" xfId="21582" xr:uid="{6BCE3E62-1ADE-4A55-887C-DF1FEE688AC1}"/>
    <cellStyle name="40% - Accent6 6 4 3 3" xfId="33908" xr:uid="{79E7832B-543C-406E-9B92-D864740E5DD8}"/>
    <cellStyle name="40% - Accent6 6 4 4" xfId="15559" xr:uid="{86184487-74F8-4105-A3F3-7AA9ACA77D5D}"/>
    <cellStyle name="40% - Accent6 6 4 5" xfId="26408" xr:uid="{9DAFE6E0-268A-4C3C-9356-8D4C6030C494}"/>
    <cellStyle name="40% - Accent6 6 4 6" xfId="33074" xr:uid="{3761EF51-0102-49D6-8D41-BF22147EE573}"/>
    <cellStyle name="40% - Accent6 6 4 7" xfId="41682" xr:uid="{9A0B5DB3-F243-41E2-8BB5-24E93C240942}"/>
    <cellStyle name="40% - Accent6 6 5" xfId="4486" xr:uid="{A3FAD786-A807-4306-832A-D9D39A189DF4}"/>
    <cellStyle name="40% - Accent6 6 5 2" xfId="7542" xr:uid="{5333A2E0-2477-48C7-916F-FFCE4611AFE0}"/>
    <cellStyle name="40% - Accent6 6 5 2 2" xfId="18980" xr:uid="{667FB40B-7855-4FCF-A7B0-F89D56A866CD}"/>
    <cellStyle name="40% - Accent6 6 5 2 3" xfId="29829" xr:uid="{EF8EC5AF-BCA8-4DBB-81F9-F63055373D3A}"/>
    <cellStyle name="40% - Accent6 6 5 2 4" xfId="35781" xr:uid="{E861B46F-F0AB-49A8-99A6-BAD7E472D1AC}"/>
    <cellStyle name="40% - Accent6 6 5 2 5" xfId="45103" xr:uid="{25F21818-605E-4CAA-AF22-2286A64A56B7}"/>
    <cellStyle name="40% - Accent6 6 5 3" xfId="15924" xr:uid="{8660CD9D-CEF9-483A-AA49-36B904CCF840}"/>
    <cellStyle name="40% - Accent6 6 5 4" xfId="26773" xr:uid="{189ADE06-82D5-4476-971E-7F041403FBAD}"/>
    <cellStyle name="40% - Accent6 6 5 5" xfId="33070" xr:uid="{75D95165-4032-4899-84E8-DCCBD2E8B1CF}"/>
    <cellStyle name="40% - Accent6 6 5 6" xfId="42047" xr:uid="{2ABCE7F0-6C10-46A5-8E61-7D95373CBFC4}"/>
    <cellStyle name="40% - Accent6 6 6" xfId="4848" xr:uid="{86ABA430-1437-4514-98F3-D71D1753EA56}"/>
    <cellStyle name="40% - Accent6 6 6 2" xfId="7904" xr:uid="{E11D3981-AF70-4B03-883E-FBF67C74713E}"/>
    <cellStyle name="40% - Accent6 6 6 2 2" xfId="19342" xr:uid="{91450C04-1507-4C09-BD31-B3A9A0E7CAC7}"/>
    <cellStyle name="40% - Accent6 6 6 2 3" xfId="30191" xr:uid="{4AC44A65-220E-46C4-AE95-7EE7409FDCB6}"/>
    <cellStyle name="40% - Accent6 6 6 2 4" xfId="45465" xr:uid="{85D27D3F-088B-4FCC-88EB-C20B5CACE443}"/>
    <cellStyle name="40% - Accent6 6 6 3" xfId="16286" xr:uid="{AF363CA2-1D1F-4B5E-B471-B6A396518819}"/>
    <cellStyle name="40% - Accent6 6 6 4" xfId="27135" xr:uid="{B9A9336B-15B8-4237-B79B-9D8057CEA393}"/>
    <cellStyle name="40% - Accent6 6 6 5" xfId="42409" xr:uid="{FF2A7522-1EB0-4BE9-8315-63DE55D74BCA}"/>
    <cellStyle name="40% - Accent6 6 7" xfId="5215" xr:uid="{647BB1A7-8C66-4182-9031-5702AB86B69D}"/>
    <cellStyle name="40% - Accent6 6 7 2" xfId="16653" xr:uid="{F8471306-E3F3-4394-B40D-961FC4C20AE5}"/>
    <cellStyle name="40% - Accent6 6 7 3" xfId="27502" xr:uid="{79791EBA-58CE-4214-97DE-40B9C3B3D262}"/>
    <cellStyle name="40% - Accent6 6 7 4" xfId="42776" xr:uid="{06091328-3B21-4378-9578-BFCE50573C1F}"/>
    <cellStyle name="40% - Accent6 6 8" xfId="13597" xr:uid="{1FF27102-99BE-46BB-B661-D319BB6D02AC}"/>
    <cellStyle name="40% - Accent6 6 9" xfId="24446" xr:uid="{196003B4-3384-47C9-811E-28CAC68FF50C}"/>
    <cellStyle name="40% - Accent6 7" xfId="411" xr:uid="{5E730EA1-EB3C-4E90-870A-BEDD1233B34F}"/>
    <cellStyle name="40% - Accent6 7 10" xfId="30623" xr:uid="{DE740F8D-6A25-477C-86F6-3591860C2A1F}"/>
    <cellStyle name="40% - Accent6 7 11" xfId="39721" xr:uid="{727A2437-E567-476D-9AA2-5D03BF521CE5}"/>
    <cellStyle name="40% - Accent6 7 2" xfId="2470" xr:uid="{47593751-E70C-4333-8202-748D0AD9A614}"/>
    <cellStyle name="40% - Accent6 7 2 2" xfId="3451" xr:uid="{4C2A5B5B-B79B-4CF6-A09C-97D615A66E50}"/>
    <cellStyle name="40% - Accent6 7 2 2 2" xfId="6689" xr:uid="{C1D43680-64CB-4D3C-9828-A0555DF10321}"/>
    <cellStyle name="40% - Accent6 7 2 2 2 2" xfId="10441" xr:uid="{F0C11EDB-2674-4A06-8D34-E05C36C45F48}"/>
    <cellStyle name="40% - Accent6 7 2 2 2 2 2" xfId="21583" xr:uid="{D2A25CCD-BDAB-4996-B5E4-8B85FC3EE2C4}"/>
    <cellStyle name="40% - Accent6 7 2 2 2 2 3" xfId="38733" xr:uid="{549DD47D-13FC-44D2-B8AD-34CC602DE73B}"/>
    <cellStyle name="40% - Accent6 7 2 2 2 3" xfId="10442" xr:uid="{E8D6CA41-B61C-491A-9DEA-D6406674B9E2}"/>
    <cellStyle name="40% - Accent6 7 2 2 2 3 2" xfId="21584" xr:uid="{BA79CCF5-7FF3-4DA9-8971-D03186C86217}"/>
    <cellStyle name="40% - Accent6 7 2 2 2 3 3" xfId="34766" xr:uid="{A5BF2211-C69D-4A51-A190-F1AA1BC01C41}"/>
    <cellStyle name="40% - Accent6 7 2 2 2 4" xfId="18127" xr:uid="{FC14A6C3-322D-4C18-AE63-8F5AB02BEDC0}"/>
    <cellStyle name="40% - Accent6 7 2 2 2 5" xfId="28976" xr:uid="{76788A4B-3A91-4FDB-A4AA-EC0C8BB94258}"/>
    <cellStyle name="40% - Accent6 7 2 2 2 6" xfId="33077" xr:uid="{07563EBB-DFF0-463C-B9C0-D99CC46D9C31}"/>
    <cellStyle name="40% - Accent6 7 2 2 2 7" xfId="44250" xr:uid="{77B9CF65-C194-49F1-8D36-EEAA9557DFB2}"/>
    <cellStyle name="40% - Accent6 7 2 2 3" xfId="10443" xr:uid="{AB1A894A-8322-4A1A-B852-CB8710AEA594}"/>
    <cellStyle name="40% - Accent6 7 2 2 3 2" xfId="21585" xr:uid="{46315328-E305-4F6A-971C-58457900DA08}"/>
    <cellStyle name="40% - Accent6 7 2 2 3 3" xfId="36752" xr:uid="{9C16917A-6178-4CA8-9E08-29943D5990FA}"/>
    <cellStyle name="40% - Accent6 7 2 2 4" xfId="15071" xr:uid="{D354CDDC-62CC-40FC-80CA-CA1D5D6CC53E}"/>
    <cellStyle name="40% - Accent6 7 2 2 5" xfId="25920" xr:uid="{02C16E55-BB5B-47AB-BCD0-447178641AD7}"/>
    <cellStyle name="40% - Accent6 7 2 2 6" xfId="32070" xr:uid="{D430733A-6D8E-40B0-8CC5-31FA2B80F20A}"/>
    <cellStyle name="40% - Accent6 7 2 2 7" xfId="41194" xr:uid="{B054B829-B210-412B-8E10-4AE746E44280}"/>
    <cellStyle name="40% - Accent6 7 2 3" xfId="5709" xr:uid="{DAB7EACD-7D92-469E-8D21-EF4C4CDBC551}"/>
    <cellStyle name="40% - Accent6 7 2 3 2" xfId="10444" xr:uid="{316DF9E1-7519-4A2A-B742-E113F49BB948}"/>
    <cellStyle name="40% - Accent6 7 2 3 2 2" xfId="21586" xr:uid="{2F948B8F-B9AA-4FD4-8946-3173B9126F2A}"/>
    <cellStyle name="40% - Accent6 7 2 3 2 3" xfId="38060" xr:uid="{FE35718A-B9F5-4099-ABC7-9DCF182BAD73}"/>
    <cellStyle name="40% - Accent6 7 2 3 3" xfId="10445" xr:uid="{D24AF24A-0D58-451C-ACF7-4BED3FB54D30}"/>
    <cellStyle name="40% - Accent6 7 2 3 3 2" xfId="21587" xr:uid="{06A8259E-266C-44ED-A601-EAB690DCB99E}"/>
    <cellStyle name="40% - Accent6 7 2 3 3 3" xfId="34105" xr:uid="{774C98AA-5425-4A87-B7E7-2E7CD96DA37E}"/>
    <cellStyle name="40% - Accent6 7 2 3 4" xfId="17147" xr:uid="{C6BFD2FA-5C2A-46DA-A6C7-2AEE7F3D441D}"/>
    <cellStyle name="40% - Accent6 7 2 3 5" xfId="27996" xr:uid="{10F0A6F5-8AC7-45F5-A6FC-CD7B38C7799C}"/>
    <cellStyle name="40% - Accent6 7 2 3 6" xfId="33076" xr:uid="{A4D32CCB-06BB-40B7-BE87-2C9314CC188E}"/>
    <cellStyle name="40% - Accent6 7 2 3 7" xfId="43270" xr:uid="{631D85DC-EF7C-437C-91DB-AA00D68887FF}"/>
    <cellStyle name="40% - Accent6 7 2 4" xfId="10446" xr:uid="{3029F6E2-C0D4-482E-BB89-67D46C32F227}"/>
    <cellStyle name="40% - Accent6 7 2 4 2" xfId="21588" xr:uid="{136F0D2A-4612-4DBF-944B-7A78EAEEC365}"/>
    <cellStyle name="40% - Accent6 7 2 4 3" xfId="36077" xr:uid="{086898C2-8364-4CAB-9243-116DF22B3F71}"/>
    <cellStyle name="40% - Accent6 7 2 5" xfId="14091" xr:uid="{61AEC3BB-661D-4C3C-B57D-70904EEF41F4}"/>
    <cellStyle name="40% - Accent6 7 2 6" xfId="24940" xr:uid="{6B93D7EE-BCFA-445B-93D3-9C76A72CF529}"/>
    <cellStyle name="40% - Accent6 7 2 7" xfId="31090" xr:uid="{607CD19E-293F-45C4-8714-385FBD8D0559}"/>
    <cellStyle name="40% - Accent6 7 2 8" xfId="40214" xr:uid="{5842CBC6-76FD-473C-9F47-E0AE8E51DCFF}"/>
    <cellStyle name="40% - Accent6 7 3" xfId="2958" xr:uid="{4CD891D8-359D-4522-9CE1-E5B87F29BCA4}"/>
    <cellStyle name="40% - Accent6 7 3 2" xfId="6196" xr:uid="{B714395F-0C94-48C2-A710-FDE3C8A53E2E}"/>
    <cellStyle name="40% - Accent6 7 3 2 2" xfId="10447" xr:uid="{090C50D2-C215-440E-9A30-0B2F100C8FE0}"/>
    <cellStyle name="40% - Accent6 7 3 2 2 2" xfId="21589" xr:uid="{91745C7D-DFAE-4849-925B-9114B5C1A113}"/>
    <cellStyle name="40% - Accent6 7 3 2 2 3" xfId="38734" xr:uid="{EF55154A-7C7D-4594-B734-A60D1D53AF83}"/>
    <cellStyle name="40% - Accent6 7 3 2 3" xfId="10448" xr:uid="{1643EB77-8FD5-49E6-B8E3-34F697358880}"/>
    <cellStyle name="40% - Accent6 7 3 2 3 2" xfId="21590" xr:uid="{293A5757-43C1-4383-9E1B-3E485240E3A0}"/>
    <cellStyle name="40% - Accent6 7 3 2 3 3" xfId="34767" xr:uid="{A7B2EA54-C0EA-4C3C-AD0D-C423B93B21B1}"/>
    <cellStyle name="40% - Accent6 7 3 2 4" xfId="17634" xr:uid="{8E147D98-7A42-46A7-BD2B-904C30443E22}"/>
    <cellStyle name="40% - Accent6 7 3 2 5" xfId="28483" xr:uid="{7F0911F4-D7C9-499B-A62F-EC85DB2B9F82}"/>
    <cellStyle name="40% - Accent6 7 3 2 6" xfId="33078" xr:uid="{74AD02DD-82EF-4918-81E8-B6814799C97C}"/>
    <cellStyle name="40% - Accent6 7 3 2 7" xfId="43757" xr:uid="{E4EF19C1-1E01-48B7-8273-DCE537FA67D1}"/>
    <cellStyle name="40% - Accent6 7 3 3" xfId="10449" xr:uid="{617832CA-1D3A-43EF-BA0E-9B5501D90088}"/>
    <cellStyle name="40% - Accent6 7 3 3 2" xfId="21591" xr:uid="{44F38717-FC4E-49D6-BB3D-6DEEDB2224F9}"/>
    <cellStyle name="40% - Accent6 7 3 3 3" xfId="36753" xr:uid="{3FBD89F1-E5B8-4426-BA97-9DFF613173BF}"/>
    <cellStyle name="40% - Accent6 7 3 4" xfId="14578" xr:uid="{8724EE75-D36A-4397-BEB5-23A99C29FDD0}"/>
    <cellStyle name="40% - Accent6 7 3 5" xfId="25427" xr:uid="{001599E6-E82F-4CFB-95B2-DC68F6F42A46}"/>
    <cellStyle name="40% - Accent6 7 3 6" xfId="31577" xr:uid="{A251A3A7-1C8A-4DC1-9083-F90148C3ECC1}"/>
    <cellStyle name="40% - Accent6 7 3 7" xfId="40701" xr:uid="{89B7C6C9-84AA-40BC-99F5-F98DB6385064}"/>
    <cellStyle name="40% - Accent6 7 4" xfId="3939" xr:uid="{448D97C2-44F5-44A6-B16D-1E6847399BBC}"/>
    <cellStyle name="40% - Accent6 7 4 2" xfId="7178" xr:uid="{6C4B5715-2DE7-4990-B86D-362F33CE542A}"/>
    <cellStyle name="40% - Accent6 7 4 2 2" xfId="18616" xr:uid="{6B0F58D8-421F-485E-9C2E-AFF0E2DD130F}"/>
    <cellStyle name="40% - Accent6 7 4 2 3" xfId="29465" xr:uid="{A85AE482-738F-482E-83C9-C9FF3D2A4901}"/>
    <cellStyle name="40% - Accent6 7 4 2 4" xfId="37764" xr:uid="{15C57C82-3E4B-4C0A-B9D2-41AFEEABD3F9}"/>
    <cellStyle name="40% - Accent6 7 4 2 5" xfId="44739" xr:uid="{A390CB05-85DD-4A78-B9F5-0A1E93E7A538}"/>
    <cellStyle name="40% - Accent6 7 4 3" xfId="10450" xr:uid="{8B48EEBE-8FB9-40B3-AF20-EAA1E94BAB16}"/>
    <cellStyle name="40% - Accent6 7 4 3 2" xfId="21592" xr:uid="{58A1ABF3-7A12-43BA-A780-3001A140D56A}"/>
    <cellStyle name="40% - Accent6 7 4 3 3" xfId="33909" xr:uid="{6111F919-F8C5-4EC6-923E-D177CB8A595D}"/>
    <cellStyle name="40% - Accent6 7 4 4" xfId="15560" xr:uid="{D04E42B2-1733-4C9F-AB82-EEA7949494DA}"/>
    <cellStyle name="40% - Accent6 7 4 5" xfId="26409" xr:uid="{930F40B0-8EEC-47A2-A847-4217CEEA8F1B}"/>
    <cellStyle name="40% - Accent6 7 4 6" xfId="33079" xr:uid="{DC299743-DD3D-454B-ADB5-37D5857C7000}"/>
    <cellStyle name="40% - Accent6 7 4 7" xfId="41683" xr:uid="{53D48177-DFEF-452D-A32C-B3E1098B481A}"/>
    <cellStyle name="40% - Accent6 7 5" xfId="4487" xr:uid="{8A2BCD6C-459C-4BF2-BA1D-B9F38A1150A4}"/>
    <cellStyle name="40% - Accent6 7 5 2" xfId="7543" xr:uid="{068FC570-2C70-4E62-B1C0-442476A605B7}"/>
    <cellStyle name="40% - Accent6 7 5 2 2" xfId="18981" xr:uid="{23AF11CC-BE46-4410-8BBA-29B002D2E003}"/>
    <cellStyle name="40% - Accent6 7 5 2 3" xfId="29830" xr:uid="{ACCCB7E3-5671-4B70-A220-2292EFBDE916}"/>
    <cellStyle name="40% - Accent6 7 5 2 4" xfId="35782" xr:uid="{A67DE314-F1EB-46A5-B588-38B552299387}"/>
    <cellStyle name="40% - Accent6 7 5 2 5" xfId="45104" xr:uid="{8D059208-D29D-48B8-A6B0-DDDB1A0BEC90}"/>
    <cellStyle name="40% - Accent6 7 5 3" xfId="15925" xr:uid="{8164B919-14FE-4291-B02D-66FC3E10566F}"/>
    <cellStyle name="40% - Accent6 7 5 4" xfId="26774" xr:uid="{173CA781-1A07-4DCB-853D-17132DC4FE4D}"/>
    <cellStyle name="40% - Accent6 7 5 5" xfId="33075" xr:uid="{91E66AE5-1F1E-45CA-B183-010CAD9A5DAC}"/>
    <cellStyle name="40% - Accent6 7 5 6" xfId="42048" xr:uid="{B5E3E31A-D55C-472B-9428-70A93CF997F7}"/>
    <cellStyle name="40% - Accent6 7 6" xfId="4849" xr:uid="{5555D0C7-5FFC-4C1A-944F-45F016F0F2B5}"/>
    <cellStyle name="40% - Accent6 7 6 2" xfId="7905" xr:uid="{CA40E46A-72B2-495D-A7CE-4EA5F60F648E}"/>
    <cellStyle name="40% - Accent6 7 6 2 2" xfId="19343" xr:uid="{AECE6F48-AF97-4E28-A6BD-05C001E8B821}"/>
    <cellStyle name="40% - Accent6 7 6 2 3" xfId="30192" xr:uid="{312A5558-CE9E-4E7D-91A0-749A31904799}"/>
    <cellStyle name="40% - Accent6 7 6 2 4" xfId="45466" xr:uid="{E899FE1E-B318-4065-9339-328F62B8B395}"/>
    <cellStyle name="40% - Accent6 7 6 3" xfId="16287" xr:uid="{832FFB15-1980-4B38-B93A-B5B9F37BC07F}"/>
    <cellStyle name="40% - Accent6 7 6 4" xfId="27136" xr:uid="{E51DF442-D55B-4619-AB91-81C5B6C77AB0}"/>
    <cellStyle name="40% - Accent6 7 6 5" xfId="42410" xr:uid="{0D64F40B-35B6-4D5F-9FD7-0EFA8A6833BF}"/>
    <cellStyle name="40% - Accent6 7 7" xfId="5216" xr:uid="{6B914E64-E987-4500-B977-859A2484BA4E}"/>
    <cellStyle name="40% - Accent6 7 7 2" xfId="16654" xr:uid="{AB8B3389-4B2C-4DEB-91B0-C2685269C915}"/>
    <cellStyle name="40% - Accent6 7 7 3" xfId="27503" xr:uid="{A32623E1-38CA-45B4-A046-277DCEB42A55}"/>
    <cellStyle name="40% - Accent6 7 7 4" xfId="42777" xr:uid="{936386D0-4A60-4F86-9598-01915E992630}"/>
    <cellStyle name="40% - Accent6 7 8" xfId="13598" xr:uid="{0A69744C-42FA-4AB4-85E9-E9FC20B01E5A}"/>
    <cellStyle name="40% - Accent6 7 9" xfId="24447" xr:uid="{94DF803E-78EB-457C-AB96-3ED8509D34D8}"/>
    <cellStyle name="40% - Accent6 8" xfId="412" xr:uid="{BE61ACF8-0FFC-49E7-BFB6-79E2378D7320}"/>
    <cellStyle name="40% - Accent6 8 10" xfId="30624" xr:uid="{9386E49A-1211-449A-AC12-4C741EB8A9D1}"/>
    <cellStyle name="40% - Accent6 8 11" xfId="39722" xr:uid="{B9F7FAA3-0AC9-4C03-BD66-04E546860C79}"/>
    <cellStyle name="40% - Accent6 8 2" xfId="2471" xr:uid="{F1D96128-59D7-490F-A6EB-4B3DDF5BC9B9}"/>
    <cellStyle name="40% - Accent6 8 2 2" xfId="3452" xr:uid="{143208D3-C859-4FC8-B6CD-E81596CE869D}"/>
    <cellStyle name="40% - Accent6 8 2 2 2" xfId="6690" xr:uid="{21D60FFC-DFB8-415D-97AC-98817AB9FA75}"/>
    <cellStyle name="40% - Accent6 8 2 2 2 2" xfId="10451" xr:uid="{DDA2C607-8D2E-4791-BDA0-E422EC2E8AF8}"/>
    <cellStyle name="40% - Accent6 8 2 2 2 2 2" xfId="21593" xr:uid="{B97B847E-9370-4C04-9003-7AAE2B52EF0B}"/>
    <cellStyle name="40% - Accent6 8 2 2 2 2 3" xfId="38735" xr:uid="{253C66BF-043B-4C14-88AF-A200139B7DAE}"/>
    <cellStyle name="40% - Accent6 8 2 2 2 3" xfId="10452" xr:uid="{97C4729C-E335-4AB9-A915-608D02310642}"/>
    <cellStyle name="40% - Accent6 8 2 2 2 3 2" xfId="21594" xr:uid="{5256243D-D9F6-4D4A-80CC-523CD261261E}"/>
    <cellStyle name="40% - Accent6 8 2 2 2 3 3" xfId="34768" xr:uid="{C97CC602-B9DB-444B-B7DB-23CB9B16A3DA}"/>
    <cellStyle name="40% - Accent6 8 2 2 2 4" xfId="18128" xr:uid="{E6974967-4737-4F77-8821-92C36600FFAD}"/>
    <cellStyle name="40% - Accent6 8 2 2 2 5" xfId="28977" xr:uid="{50551BB1-B4A5-4B79-9C8B-7FDBEA265940}"/>
    <cellStyle name="40% - Accent6 8 2 2 2 6" xfId="33082" xr:uid="{88B4BDB1-A697-4FD5-8453-7E1D627E9449}"/>
    <cellStyle name="40% - Accent6 8 2 2 2 7" xfId="44251" xr:uid="{246CEBB8-DCAD-41BE-9C0E-07378F886CBB}"/>
    <cellStyle name="40% - Accent6 8 2 2 3" xfId="10453" xr:uid="{C09162F2-2DC8-4033-970F-356B5C061F13}"/>
    <cellStyle name="40% - Accent6 8 2 2 3 2" xfId="21595" xr:uid="{3FEDDA78-3547-4C94-8B2B-53499BDFD1D1}"/>
    <cellStyle name="40% - Accent6 8 2 2 3 3" xfId="36754" xr:uid="{2F6AD581-2443-4744-A14A-B1F054036FF7}"/>
    <cellStyle name="40% - Accent6 8 2 2 4" xfId="15072" xr:uid="{A6F25278-5A9C-4625-8320-A075B42ECAB2}"/>
    <cellStyle name="40% - Accent6 8 2 2 5" xfId="25921" xr:uid="{043F701E-05DB-48A1-AB62-6674A9326C07}"/>
    <cellStyle name="40% - Accent6 8 2 2 6" xfId="32071" xr:uid="{449C4C62-51DC-4698-A6CC-9B4FE378B444}"/>
    <cellStyle name="40% - Accent6 8 2 2 7" xfId="41195" xr:uid="{4F49BF9C-A626-4633-A185-31C089C29C10}"/>
    <cellStyle name="40% - Accent6 8 2 3" xfId="5710" xr:uid="{0E049A7B-50C8-458F-A2F4-C2929D29B56E}"/>
    <cellStyle name="40% - Accent6 8 2 3 2" xfId="10454" xr:uid="{124B6F2B-CE92-4BB7-85E1-E9FE20709FE8}"/>
    <cellStyle name="40% - Accent6 8 2 3 2 2" xfId="21596" xr:uid="{F084D792-8BFA-4747-A49D-84C772FC5897}"/>
    <cellStyle name="40% - Accent6 8 2 3 2 3" xfId="38061" xr:uid="{5159F0AB-BC4E-4085-B0DF-F439AB971B90}"/>
    <cellStyle name="40% - Accent6 8 2 3 3" xfId="10455" xr:uid="{DC17865C-BA79-4CCC-934E-CDF69BFF17E2}"/>
    <cellStyle name="40% - Accent6 8 2 3 3 2" xfId="21597" xr:uid="{C928BA24-C570-4E8E-B239-29DB9F8CB50D}"/>
    <cellStyle name="40% - Accent6 8 2 3 3 3" xfId="34106" xr:uid="{0BE266E2-7E26-4685-B04E-DAB879FB0591}"/>
    <cellStyle name="40% - Accent6 8 2 3 4" xfId="17148" xr:uid="{F85A7984-C2C1-4006-9FB6-7357E580AF4F}"/>
    <cellStyle name="40% - Accent6 8 2 3 5" xfId="27997" xr:uid="{236AF3DA-FBA5-4967-BD18-1381340FAC73}"/>
    <cellStyle name="40% - Accent6 8 2 3 6" xfId="33081" xr:uid="{BFDB946F-C187-4A65-88F0-B1E86DF7374D}"/>
    <cellStyle name="40% - Accent6 8 2 3 7" xfId="43271" xr:uid="{A96D70C3-0D97-40A1-BA57-0B66DCCA30F6}"/>
    <cellStyle name="40% - Accent6 8 2 4" xfId="10456" xr:uid="{6F114280-9E31-4E4D-89BD-131776623087}"/>
    <cellStyle name="40% - Accent6 8 2 4 2" xfId="21598" xr:uid="{49DB7077-6A6B-4E27-8F7A-4F917191BA17}"/>
    <cellStyle name="40% - Accent6 8 2 4 3" xfId="36078" xr:uid="{48BB306D-0D29-4EBF-8E03-CA093100A06D}"/>
    <cellStyle name="40% - Accent6 8 2 5" xfId="14092" xr:uid="{DC0EF503-FAA4-42E2-81E0-F2C46D06DEA2}"/>
    <cellStyle name="40% - Accent6 8 2 6" xfId="24941" xr:uid="{116B9C63-F1BA-458F-A87C-568F674C0AF0}"/>
    <cellStyle name="40% - Accent6 8 2 7" xfId="31091" xr:uid="{847318BD-753F-48B1-B54C-A94C1B7D99A8}"/>
    <cellStyle name="40% - Accent6 8 2 8" xfId="40215" xr:uid="{51C92122-0FA8-45F0-9791-7B24FE14B3BB}"/>
    <cellStyle name="40% - Accent6 8 3" xfId="2959" xr:uid="{DB2B4435-A5D4-42C4-AC00-6C084EB76661}"/>
    <cellStyle name="40% - Accent6 8 3 2" xfId="6197" xr:uid="{4F3FC92E-246F-42FD-B5B9-6872EB405255}"/>
    <cellStyle name="40% - Accent6 8 3 2 2" xfId="10457" xr:uid="{B878E5D1-554A-4A08-A490-F863AA7E8B1B}"/>
    <cellStyle name="40% - Accent6 8 3 2 2 2" xfId="21599" xr:uid="{9FBDC7B8-FE27-45CF-8F8A-46C807B3A57C}"/>
    <cellStyle name="40% - Accent6 8 3 2 2 3" xfId="38736" xr:uid="{DF6D9494-7519-42D5-A96B-30FC61252BF7}"/>
    <cellStyle name="40% - Accent6 8 3 2 3" xfId="10458" xr:uid="{8DD9CDAC-06C4-49AF-825D-8B3F5805B30C}"/>
    <cellStyle name="40% - Accent6 8 3 2 3 2" xfId="21600" xr:uid="{9F45C29B-3120-480E-AAED-FF1A384CAE40}"/>
    <cellStyle name="40% - Accent6 8 3 2 3 3" xfId="34769" xr:uid="{666E8A03-051E-42F8-8732-2B6862691D88}"/>
    <cellStyle name="40% - Accent6 8 3 2 4" xfId="17635" xr:uid="{115B3384-1C3C-4BE0-A5DB-B1CBF00A2A8D}"/>
    <cellStyle name="40% - Accent6 8 3 2 5" xfId="28484" xr:uid="{BAB55D0E-6260-4261-8B51-1EDFB5817390}"/>
    <cellStyle name="40% - Accent6 8 3 2 6" xfId="33083" xr:uid="{C8BBFB0E-8DD0-48F0-B6E8-E5F9896278C6}"/>
    <cellStyle name="40% - Accent6 8 3 2 7" xfId="43758" xr:uid="{1E62B966-C956-451A-9C5B-2D48F0C0907F}"/>
    <cellStyle name="40% - Accent6 8 3 3" xfId="10459" xr:uid="{B692C605-6ABE-4B84-A72D-7560CA2B3124}"/>
    <cellStyle name="40% - Accent6 8 3 3 2" xfId="21601" xr:uid="{3B40EE6E-51DE-4F4D-A992-F38DC00BE305}"/>
    <cellStyle name="40% - Accent6 8 3 3 3" xfId="36755" xr:uid="{BB2861FB-9507-4535-885C-C0261E1BADE5}"/>
    <cellStyle name="40% - Accent6 8 3 4" xfId="14579" xr:uid="{F533D471-2095-451D-857F-CB967477FFB9}"/>
    <cellStyle name="40% - Accent6 8 3 5" xfId="25428" xr:uid="{B23A423D-6144-4227-B92F-092E6B7B4A59}"/>
    <cellStyle name="40% - Accent6 8 3 6" xfId="31578" xr:uid="{3DB6516E-7ED1-4F91-8BB1-18FC728FA03D}"/>
    <cellStyle name="40% - Accent6 8 3 7" xfId="40702" xr:uid="{63D69112-2514-4843-BD84-D780ABF1DAA7}"/>
    <cellStyle name="40% - Accent6 8 4" xfId="3940" xr:uid="{1D994458-C534-4A46-813B-3FF13CD57681}"/>
    <cellStyle name="40% - Accent6 8 4 2" xfId="7179" xr:uid="{CC2414B3-29AD-42D3-BCBC-6619B26A0318}"/>
    <cellStyle name="40% - Accent6 8 4 2 2" xfId="18617" xr:uid="{D24258EF-34E9-4735-BCA6-E6533CE93127}"/>
    <cellStyle name="40% - Accent6 8 4 2 3" xfId="29466" xr:uid="{E40E4103-27F9-45BD-A69C-9144998CBD7E}"/>
    <cellStyle name="40% - Accent6 8 4 2 4" xfId="37765" xr:uid="{C77E8CFD-68AD-4352-80B8-7D0137B0CD0C}"/>
    <cellStyle name="40% - Accent6 8 4 2 5" xfId="44740" xr:uid="{161F2350-2357-45D9-BB39-C3BFB9393F31}"/>
    <cellStyle name="40% - Accent6 8 4 3" xfId="10460" xr:uid="{D9CA7A05-5050-4797-8A43-0E927E8E0415}"/>
    <cellStyle name="40% - Accent6 8 4 3 2" xfId="21602" xr:uid="{E1F96266-CA10-4C84-B80D-4E332A948D5A}"/>
    <cellStyle name="40% - Accent6 8 4 3 3" xfId="33910" xr:uid="{A34D13A2-8672-407F-BD4D-7E055CD921C3}"/>
    <cellStyle name="40% - Accent6 8 4 4" xfId="15561" xr:uid="{87E071F2-718F-4B90-AE88-68562FD89534}"/>
    <cellStyle name="40% - Accent6 8 4 5" xfId="26410" xr:uid="{4C1B7EFD-EAA1-4D8F-9EB4-9904BDF734A9}"/>
    <cellStyle name="40% - Accent6 8 4 6" xfId="33084" xr:uid="{190B18C8-1267-4044-A4AB-8DF779A758AD}"/>
    <cellStyle name="40% - Accent6 8 4 7" xfId="41684" xr:uid="{CC0F1A03-DB15-43A2-9166-7124FD4F4781}"/>
    <cellStyle name="40% - Accent6 8 5" xfId="4488" xr:uid="{444D017E-6C9B-4FE4-BB3D-5D1218B137E4}"/>
    <cellStyle name="40% - Accent6 8 5 2" xfId="7544" xr:uid="{00C71F83-45F5-4327-A2F4-C3A256106DCD}"/>
    <cellStyle name="40% - Accent6 8 5 2 2" xfId="18982" xr:uid="{749C471C-6A1A-4258-A193-32D52B5374A4}"/>
    <cellStyle name="40% - Accent6 8 5 2 3" xfId="29831" xr:uid="{21EA53F7-B1A7-4CFA-9CAC-852F1D959F7A}"/>
    <cellStyle name="40% - Accent6 8 5 2 4" xfId="35783" xr:uid="{8DCA82BB-B380-4203-87FE-4EBE7BC0CBC3}"/>
    <cellStyle name="40% - Accent6 8 5 2 5" xfId="45105" xr:uid="{8DEA22B7-CFB0-4883-8E47-3971C6E9500D}"/>
    <cellStyle name="40% - Accent6 8 5 3" xfId="15926" xr:uid="{1CD77F23-3DB1-4D5A-8455-5597FB976E76}"/>
    <cellStyle name="40% - Accent6 8 5 4" xfId="26775" xr:uid="{9395DC8D-35C5-4666-9832-B1E32326C9CB}"/>
    <cellStyle name="40% - Accent6 8 5 5" xfId="33080" xr:uid="{AF264A0E-5C5B-44BF-BC58-B41B614B7D18}"/>
    <cellStyle name="40% - Accent6 8 5 6" xfId="42049" xr:uid="{C1F99897-5B13-4EB2-8A3D-43F8A455D413}"/>
    <cellStyle name="40% - Accent6 8 6" xfId="4850" xr:uid="{3E41887C-6894-44B3-8121-8BC210E8D3FA}"/>
    <cellStyle name="40% - Accent6 8 6 2" xfId="7906" xr:uid="{1548C372-71EC-4A5B-AB4F-A5B976678FEC}"/>
    <cellStyle name="40% - Accent6 8 6 2 2" xfId="19344" xr:uid="{E4B4687D-E2A3-4579-9E64-9D88B1093C46}"/>
    <cellStyle name="40% - Accent6 8 6 2 3" xfId="30193" xr:uid="{6B449959-F28C-42A4-BCC9-4650138C0392}"/>
    <cellStyle name="40% - Accent6 8 6 2 4" xfId="45467" xr:uid="{E15AC8FC-9092-48C1-BEAD-E38C361BA332}"/>
    <cellStyle name="40% - Accent6 8 6 3" xfId="16288" xr:uid="{C11FED4E-0594-4A75-822D-2FB44408AE97}"/>
    <cellStyle name="40% - Accent6 8 6 4" xfId="27137" xr:uid="{65A06BE3-700B-49ED-9C20-DBF5D6DC47A7}"/>
    <cellStyle name="40% - Accent6 8 6 5" xfId="42411" xr:uid="{18077F0C-0F9E-4358-B338-E4F53D06CA17}"/>
    <cellStyle name="40% - Accent6 8 7" xfId="5217" xr:uid="{C91C66DB-60EA-4AA1-AD3C-BA8D40D9FC78}"/>
    <cellStyle name="40% - Accent6 8 7 2" xfId="16655" xr:uid="{BC73E5D3-E154-4BB5-BC64-8681A96DB658}"/>
    <cellStyle name="40% - Accent6 8 7 3" xfId="27504" xr:uid="{DBE02CE3-17CB-42DB-BDD1-BC7A4A8AD975}"/>
    <cellStyle name="40% - Accent6 8 7 4" xfId="42778" xr:uid="{519336D4-FE90-4C12-8D7F-C91C83997050}"/>
    <cellStyle name="40% - Accent6 8 8" xfId="13599" xr:uid="{9316E231-C385-4B84-903E-442336F8CFC2}"/>
    <cellStyle name="40% - Accent6 8 9" xfId="24448" xr:uid="{77469464-3D32-4C2C-8F5C-BEC310D7AAC1}"/>
    <cellStyle name="40% - Accent6 9" xfId="413" xr:uid="{493578F5-BCA1-4E93-A191-DE4764085725}"/>
    <cellStyle name="40% - Accent6 9 10" xfId="30625" xr:uid="{AFBFBE37-2810-4902-9140-0EBBF8B0F9DB}"/>
    <cellStyle name="40% - Accent6 9 11" xfId="39723" xr:uid="{C3BBE902-E71D-4907-832D-5C96A996CA3A}"/>
    <cellStyle name="40% - Accent6 9 2" xfId="2472" xr:uid="{E4C42384-185D-43ED-B222-595AC08CC06B}"/>
    <cellStyle name="40% - Accent6 9 2 2" xfId="3453" xr:uid="{F03BE8DA-3E48-4B12-AB99-6C33DF8FCB2B}"/>
    <cellStyle name="40% - Accent6 9 2 2 2" xfId="6691" xr:uid="{6DE4214D-2BB8-4ADA-BDA5-DA5CCEB17ADC}"/>
    <cellStyle name="40% - Accent6 9 2 2 2 2" xfId="10461" xr:uid="{21DAFEA2-0931-4792-8715-E7D64072157E}"/>
    <cellStyle name="40% - Accent6 9 2 2 2 2 2" xfId="21603" xr:uid="{7F1288A6-D4A7-4623-B262-6592FC3F3A82}"/>
    <cellStyle name="40% - Accent6 9 2 2 2 2 3" xfId="38737" xr:uid="{90FE1670-32C1-49D5-985D-6248544A5C85}"/>
    <cellStyle name="40% - Accent6 9 2 2 2 3" xfId="10462" xr:uid="{BA55E0D0-4D2D-47FC-BE14-08D2F041C1F1}"/>
    <cellStyle name="40% - Accent6 9 2 2 2 3 2" xfId="21604" xr:uid="{EF97966B-C0D1-4336-BF91-A5185132DC62}"/>
    <cellStyle name="40% - Accent6 9 2 2 2 3 3" xfId="34770" xr:uid="{44C191DC-952B-4DBA-8CD9-A7349E610F06}"/>
    <cellStyle name="40% - Accent6 9 2 2 2 4" xfId="18129" xr:uid="{99BD3609-48BC-45AC-ACA1-206B585F9189}"/>
    <cellStyle name="40% - Accent6 9 2 2 2 5" xfId="28978" xr:uid="{C092757E-8A96-4937-AD60-408E25B17BB2}"/>
    <cellStyle name="40% - Accent6 9 2 2 2 6" xfId="33087" xr:uid="{F9CE16C6-A984-4A16-8AED-9A4824F1E54A}"/>
    <cellStyle name="40% - Accent6 9 2 2 2 7" xfId="44252" xr:uid="{CC95B73A-BD25-49E6-871A-5F75F095B001}"/>
    <cellStyle name="40% - Accent6 9 2 2 3" xfId="10463" xr:uid="{E492D46E-7EBD-4767-8846-9644FF10D6A3}"/>
    <cellStyle name="40% - Accent6 9 2 2 3 2" xfId="21605" xr:uid="{E634E862-584B-4894-B9DE-62D08A26B2C2}"/>
    <cellStyle name="40% - Accent6 9 2 2 3 3" xfId="36756" xr:uid="{91097181-3063-4033-A81D-E6890E86E447}"/>
    <cellStyle name="40% - Accent6 9 2 2 4" xfId="15073" xr:uid="{0E0E6F01-7541-4E06-94E7-9A2B93E6697B}"/>
    <cellStyle name="40% - Accent6 9 2 2 5" xfId="25922" xr:uid="{BA7D13DE-EBC2-47C1-93E0-B83F094F9653}"/>
    <cellStyle name="40% - Accent6 9 2 2 6" xfId="32072" xr:uid="{81B35B04-232A-40C1-ADF3-DCE0C8DE5EED}"/>
    <cellStyle name="40% - Accent6 9 2 2 7" xfId="41196" xr:uid="{5333EB7B-BDB1-40EF-B0A7-FC73D8BA619B}"/>
    <cellStyle name="40% - Accent6 9 2 3" xfId="5711" xr:uid="{40D24452-FFE1-46BF-BFC1-CA53B0AEE330}"/>
    <cellStyle name="40% - Accent6 9 2 3 2" xfId="10464" xr:uid="{074A912D-A735-4854-968E-07DA331D181F}"/>
    <cellStyle name="40% - Accent6 9 2 3 2 2" xfId="21606" xr:uid="{505AA2D5-C5D1-4DFA-BB07-A9806E2C975E}"/>
    <cellStyle name="40% - Accent6 9 2 3 2 3" xfId="38062" xr:uid="{B0422041-963C-42EF-AD96-4D8BC1E340CC}"/>
    <cellStyle name="40% - Accent6 9 2 3 3" xfId="10465" xr:uid="{55851D94-B13F-4C06-80EB-509A994837FA}"/>
    <cellStyle name="40% - Accent6 9 2 3 3 2" xfId="21607" xr:uid="{2810E4C2-B4AE-44B6-8AE1-D978A65FC392}"/>
    <cellStyle name="40% - Accent6 9 2 3 3 3" xfId="34107" xr:uid="{95A4E8CB-4D20-4DAC-9A1D-B8572CC85923}"/>
    <cellStyle name="40% - Accent6 9 2 3 4" xfId="17149" xr:uid="{764F21E3-2206-4898-B33A-867EE7AC1A57}"/>
    <cellStyle name="40% - Accent6 9 2 3 5" xfId="27998" xr:uid="{ADCCE0E8-B9AB-4DF6-ABB8-D7DF68B276A3}"/>
    <cellStyle name="40% - Accent6 9 2 3 6" xfId="33086" xr:uid="{E43834CF-701D-4D84-8C4D-49D036407838}"/>
    <cellStyle name="40% - Accent6 9 2 3 7" xfId="43272" xr:uid="{781E96D4-C1C7-434D-8AA0-A66E331EB1C2}"/>
    <cellStyle name="40% - Accent6 9 2 4" xfId="10466" xr:uid="{D5F342F8-72A3-4EAB-9E01-53F2A5D56B48}"/>
    <cellStyle name="40% - Accent6 9 2 4 2" xfId="21608" xr:uid="{4DA43F33-B881-4B72-AB2D-2470EEA1AE14}"/>
    <cellStyle name="40% - Accent6 9 2 4 3" xfId="36079" xr:uid="{11325389-AC2E-4E1E-949C-6ECACDEE0666}"/>
    <cellStyle name="40% - Accent6 9 2 5" xfId="14093" xr:uid="{F9019681-F1D2-4385-807E-3274DE3EBFE8}"/>
    <cellStyle name="40% - Accent6 9 2 6" xfId="24942" xr:uid="{7BF034E6-6125-4E00-9EAA-6C11291A57F3}"/>
    <cellStyle name="40% - Accent6 9 2 7" xfId="31092" xr:uid="{89C32091-3DCD-4B9F-944D-0A9B244C3871}"/>
    <cellStyle name="40% - Accent6 9 2 8" xfId="40216" xr:uid="{19B0E3DF-9524-4BD1-9ADE-AD92CD89E020}"/>
    <cellStyle name="40% - Accent6 9 3" xfId="2960" xr:uid="{5102EAF4-78F9-4175-BD86-0AADA8C9774E}"/>
    <cellStyle name="40% - Accent6 9 3 2" xfId="6198" xr:uid="{204DD76B-9204-4579-99C8-D222385F3CAB}"/>
    <cellStyle name="40% - Accent6 9 3 2 2" xfId="10467" xr:uid="{6E998914-960B-453A-B225-84FCD4DA103D}"/>
    <cellStyle name="40% - Accent6 9 3 2 2 2" xfId="21609" xr:uid="{4D6ADE8E-2B99-4293-A762-7E2B9745B00C}"/>
    <cellStyle name="40% - Accent6 9 3 2 2 3" xfId="38738" xr:uid="{29E05147-0C3C-49D2-AF6D-9D84620AFE67}"/>
    <cellStyle name="40% - Accent6 9 3 2 3" xfId="10468" xr:uid="{EDEF0BC7-893F-44EB-86D6-615F3028B7C5}"/>
    <cellStyle name="40% - Accent6 9 3 2 3 2" xfId="21610" xr:uid="{2FD30D4F-19FD-438C-BF95-332C49DF330D}"/>
    <cellStyle name="40% - Accent6 9 3 2 3 3" xfId="34771" xr:uid="{018FE6BD-CC09-45BE-BA87-507AD6318051}"/>
    <cellStyle name="40% - Accent6 9 3 2 4" xfId="17636" xr:uid="{D157D3BA-65CD-4E15-A815-B9EBC37019FB}"/>
    <cellStyle name="40% - Accent6 9 3 2 5" xfId="28485" xr:uid="{BDB0A6FA-2893-4716-B877-99BA811A6989}"/>
    <cellStyle name="40% - Accent6 9 3 2 6" xfId="33088" xr:uid="{446F46FD-2437-43AD-8D64-3B7C2AD78FED}"/>
    <cellStyle name="40% - Accent6 9 3 2 7" xfId="43759" xr:uid="{1B3F0E59-4F1F-4005-8D5A-5FFBBBD920B9}"/>
    <cellStyle name="40% - Accent6 9 3 3" xfId="10469" xr:uid="{BA405D6A-6B04-4050-869B-1E70AB7D8937}"/>
    <cellStyle name="40% - Accent6 9 3 3 2" xfId="21611" xr:uid="{AF43136B-B260-4572-972C-216497409BCF}"/>
    <cellStyle name="40% - Accent6 9 3 3 3" xfId="36757" xr:uid="{2063E440-5A26-4F65-9184-2A93A73EF787}"/>
    <cellStyle name="40% - Accent6 9 3 4" xfId="14580" xr:uid="{83CCAEEB-B86E-43B8-ACA4-589BA9CE50AF}"/>
    <cellStyle name="40% - Accent6 9 3 5" xfId="25429" xr:uid="{8DFB3708-DD75-415B-871D-5E4AC85A6154}"/>
    <cellStyle name="40% - Accent6 9 3 6" xfId="31579" xr:uid="{8488A2AB-961C-4DE6-909B-88D2F6163126}"/>
    <cellStyle name="40% - Accent6 9 3 7" xfId="40703" xr:uid="{B3B9EC9B-498C-4741-966F-9E7E9E2B428D}"/>
    <cellStyle name="40% - Accent6 9 4" xfId="3941" xr:uid="{E34F7674-BBC8-4E21-9501-2C37E6C330D0}"/>
    <cellStyle name="40% - Accent6 9 4 2" xfId="7180" xr:uid="{A39DB940-CCC0-491C-BB8A-EF9F729B87E3}"/>
    <cellStyle name="40% - Accent6 9 4 2 2" xfId="18618" xr:uid="{9E9D06C4-E4F4-43E6-839E-5B2BC884E610}"/>
    <cellStyle name="40% - Accent6 9 4 2 3" xfId="29467" xr:uid="{1776E0C3-68EE-4163-9E54-BF8FCE1A0578}"/>
    <cellStyle name="40% - Accent6 9 4 2 4" xfId="37766" xr:uid="{E270D698-C038-4A2A-A7BC-C65F1193D107}"/>
    <cellStyle name="40% - Accent6 9 4 2 5" xfId="44741" xr:uid="{A20BA20E-9C9A-42F2-9C9B-524DB7FEDA65}"/>
    <cellStyle name="40% - Accent6 9 4 3" xfId="10470" xr:uid="{3EFE154B-3E45-4058-A654-554BF4EF9B11}"/>
    <cellStyle name="40% - Accent6 9 4 3 2" xfId="21612" xr:uid="{66EC4AE1-498C-49FB-960D-A506B1FF3DB7}"/>
    <cellStyle name="40% - Accent6 9 4 3 3" xfId="33911" xr:uid="{442AC22F-AEE1-4E27-9E28-C5B54791A66D}"/>
    <cellStyle name="40% - Accent6 9 4 4" xfId="15562" xr:uid="{93AA5A02-7170-49F8-B57B-53E638A6A6AC}"/>
    <cellStyle name="40% - Accent6 9 4 5" xfId="26411" xr:uid="{207D3E45-002D-4EC4-B12E-3BDDF636ECEC}"/>
    <cellStyle name="40% - Accent6 9 4 6" xfId="33089" xr:uid="{7CBC3361-B75A-4DEB-999D-6F6F009DDC51}"/>
    <cellStyle name="40% - Accent6 9 4 7" xfId="41685" xr:uid="{13D69750-B585-4A3C-8D5C-E7CF02840E22}"/>
    <cellStyle name="40% - Accent6 9 5" xfId="4489" xr:uid="{AA1F02E1-6177-4E45-9AD5-8B758912EB55}"/>
    <cellStyle name="40% - Accent6 9 5 2" xfId="7545" xr:uid="{23F2E7B9-2C40-42C4-B7BF-9950A8E8F5FE}"/>
    <cellStyle name="40% - Accent6 9 5 2 2" xfId="18983" xr:uid="{D60B431E-0D06-45DE-A5E6-5EE76BF975F0}"/>
    <cellStyle name="40% - Accent6 9 5 2 3" xfId="29832" xr:uid="{65D7071D-6B8E-4500-BE7F-4748E4473579}"/>
    <cellStyle name="40% - Accent6 9 5 2 4" xfId="35784" xr:uid="{C8C08277-E18E-45D4-81AF-4EFC48192D13}"/>
    <cellStyle name="40% - Accent6 9 5 2 5" xfId="45106" xr:uid="{D840F803-1425-4C68-B95C-B1621C16D47D}"/>
    <cellStyle name="40% - Accent6 9 5 3" xfId="15927" xr:uid="{2D2C94FE-D95F-42ED-8BC8-7A5D3D6B9218}"/>
    <cellStyle name="40% - Accent6 9 5 4" xfId="26776" xr:uid="{AC45D80D-F992-4E15-9E8A-634D823DA20C}"/>
    <cellStyle name="40% - Accent6 9 5 5" xfId="33085" xr:uid="{120D7640-BCDC-4C73-B3D6-8D5260DA2F6B}"/>
    <cellStyle name="40% - Accent6 9 5 6" xfId="42050" xr:uid="{38FC47B0-47B1-4CC9-AFCA-6E2A725D9C3F}"/>
    <cellStyle name="40% - Accent6 9 6" xfId="4851" xr:uid="{994E2800-2A36-44A5-BBEE-4F2B6B851470}"/>
    <cellStyle name="40% - Accent6 9 6 2" xfId="7907" xr:uid="{5302DBED-254E-494C-9FFA-B1A6FEB982E9}"/>
    <cellStyle name="40% - Accent6 9 6 2 2" xfId="19345" xr:uid="{21DB2C1A-4D10-4497-AE8F-3A2D0E63C682}"/>
    <cellStyle name="40% - Accent6 9 6 2 3" xfId="30194" xr:uid="{188E1A70-BEE4-4A96-ADB3-876A727BBB39}"/>
    <cellStyle name="40% - Accent6 9 6 2 4" xfId="45468" xr:uid="{1AA01CE5-E3BE-4087-8C2E-580447C826A3}"/>
    <cellStyle name="40% - Accent6 9 6 3" xfId="16289" xr:uid="{D9225CB6-52B2-4DFC-8AFB-0A36D6C98058}"/>
    <cellStyle name="40% - Accent6 9 6 4" xfId="27138" xr:uid="{87C647CE-5C9C-4CA6-B3EC-751C3D5E07FD}"/>
    <cellStyle name="40% - Accent6 9 6 5" xfId="42412" xr:uid="{38BC158A-74F0-45BA-ACA6-D06504E54076}"/>
    <cellStyle name="40% - Accent6 9 7" xfId="5218" xr:uid="{7D99DDE7-B645-4165-9885-E930F5FF6CDA}"/>
    <cellStyle name="40% - Accent6 9 7 2" xfId="16656" xr:uid="{771A7399-BF58-4E73-8855-E6FCB870E168}"/>
    <cellStyle name="40% - Accent6 9 7 3" xfId="27505" xr:uid="{0E756AD7-5D03-4416-AF3A-E6BA15F959BD}"/>
    <cellStyle name="40% - Accent6 9 7 4" xfId="42779" xr:uid="{8FD1EC53-D6E9-47A4-A99C-A6B7D0CDF9F0}"/>
    <cellStyle name="40% - Accent6 9 8" xfId="13600" xr:uid="{162CFC4C-086D-4F96-8190-26F7E4B23528}"/>
    <cellStyle name="40% - Accent6 9 9" xfId="24449" xr:uid="{5AAC50F0-555F-4D15-A4D6-23F6547EA0CF}"/>
    <cellStyle name="5x indented GHG Textfiels" xfId="1507" xr:uid="{FBCE2084-4804-4351-A3C7-6A162C8E39EC}"/>
    <cellStyle name="60% - Accent1 10" xfId="414" xr:uid="{48DCB164-F856-4440-9FF7-C72DBF70B40B}"/>
    <cellStyle name="60% - Accent1 10 2" xfId="10471" xr:uid="{7E2E141B-58A8-46A7-99D8-3594F96B946A}"/>
    <cellStyle name="60% - Accent1 11" xfId="415" xr:uid="{99A695A4-4CE2-47C7-AA6D-BB97E3784FC2}"/>
    <cellStyle name="60% - Accent1 11 2" xfId="10472" xr:uid="{2BE01BCB-1E29-48ED-9669-0333CD1950CB}"/>
    <cellStyle name="60% - Accent1 12" xfId="416" xr:uid="{13BC7D3C-D155-48C4-8A0D-DEB67AA177D9}"/>
    <cellStyle name="60% - Accent1 12 2" xfId="10473" xr:uid="{6997E893-F0F2-4A98-84CB-2CD9EAF4556E}"/>
    <cellStyle name="60% - Accent1 13" xfId="417" xr:uid="{70F9CEC2-8DF2-412D-B4B8-BD5175785B0B}"/>
    <cellStyle name="60% - Accent1 13 2" xfId="10474" xr:uid="{C6A84E3F-946D-4D9C-B2E3-5B448555E4B5}"/>
    <cellStyle name="60% - Accent1 14" xfId="418" xr:uid="{A4BAACA3-9BB1-4BFD-8DC7-23547C64925D}"/>
    <cellStyle name="60% - Accent1 14 2" xfId="10475" xr:uid="{2B44A086-8FA1-4DD8-B8F8-F5424C0D463D}"/>
    <cellStyle name="60% - Accent1 15" xfId="419" xr:uid="{4FCA30D9-3FAD-4DA3-B7E3-D62C678A2B7D}"/>
    <cellStyle name="60% - Accent1 15 2" xfId="10476" xr:uid="{A18C95BA-B32F-4951-B597-46CF349DA682}"/>
    <cellStyle name="60% - Accent1 16" xfId="420" xr:uid="{22313A3D-609E-4761-8A71-41CD8F5F3482}"/>
    <cellStyle name="60% - Accent1 16 2" xfId="10477" xr:uid="{8458ADA4-30C8-467A-A798-6C5382FE8B7A}"/>
    <cellStyle name="60% - Accent1 17" xfId="1508" xr:uid="{872AB39A-DC43-4A00-913D-163A63CB82B6}"/>
    <cellStyle name="60% - Accent1 18" xfId="1509" xr:uid="{85D84054-9956-4F21-A91C-3A806BB5466E}"/>
    <cellStyle name="60% - Accent1 19" xfId="1510" xr:uid="{7C3204BE-B94B-4741-961C-60753B2F5A94}"/>
    <cellStyle name="60% - Accent1 2" xfId="41" xr:uid="{11E292F6-9FAB-4723-AB16-24E1DB0B4FDF}"/>
    <cellStyle name="60% - Accent1 2 2" xfId="74" xr:uid="{2C0B9377-AE46-43C3-BF51-DD14CCC6E76E}"/>
    <cellStyle name="60% - Accent1 2 2 2" xfId="1511" xr:uid="{8385C844-DED7-475F-964E-D92FC7E9A3A2}"/>
    <cellStyle name="60% - Accent1 2 3" xfId="1512" xr:uid="{ED91A029-96D8-4FB4-BD84-A46EFE3E40CB}"/>
    <cellStyle name="60% - Accent1 2 4" xfId="1513" xr:uid="{2377AD76-924B-41D2-85A2-9F108121D8AC}"/>
    <cellStyle name="60% - Accent1 2 5" xfId="1514" xr:uid="{D13665A1-A8BF-4EB5-B541-84F8BB3C6DE9}"/>
    <cellStyle name="60% - Accent1 2 6" xfId="8401" xr:uid="{D8D538CB-1255-442D-8AD5-D51395A5AB28}"/>
    <cellStyle name="60% - Accent1 2 6 2" xfId="33090" xr:uid="{76C771A1-B0DA-4B27-8C8F-A40B0A11F84E}"/>
    <cellStyle name="60% - Accent1 2 6 3" xfId="45734" xr:uid="{AB9A92C6-FD11-4CB0-9786-D8B6BEB390B8}"/>
    <cellStyle name="60% - Accent1 20" xfId="1515" xr:uid="{A109DBAD-66CC-441C-967F-BA418CD2D6C9}"/>
    <cellStyle name="60% - Accent1 21" xfId="1516" xr:uid="{CACB77FE-9153-4C4B-9596-CBA330C3D607}"/>
    <cellStyle name="60% - Accent1 22" xfId="8127" xr:uid="{8BE154A5-D1A9-4FC3-A59B-11C348B7627A}"/>
    <cellStyle name="60% - Accent1 23" xfId="8128" xr:uid="{0AE3DCEA-A1B4-4592-87BD-C1C190E67806}"/>
    <cellStyle name="60% - Accent1 24" xfId="125" xr:uid="{EF912CDF-25F9-4605-B1B5-3621C779FB12}"/>
    <cellStyle name="60% - Accent1 3" xfId="421" xr:uid="{0D84D041-E286-41AF-948C-8B7C09F9AC5B}"/>
    <cellStyle name="60% - Accent1 3 2" xfId="10478" xr:uid="{2E687093-D062-4B03-A88F-80D1724525AD}"/>
    <cellStyle name="60% - Accent1 4" xfId="422" xr:uid="{0598363D-235D-4936-8D5E-4A29922DE56D}"/>
    <cellStyle name="60% - Accent1 4 2" xfId="10479" xr:uid="{AE4ECE57-4814-4433-8128-62A0E9CE586A}"/>
    <cellStyle name="60% - Accent1 5" xfId="423" xr:uid="{6E0AEEDB-302C-44C7-8497-C94CD428DBEC}"/>
    <cellStyle name="60% - Accent1 5 2" xfId="10480" xr:uid="{1584E413-D312-4A41-984E-1F3436998133}"/>
    <cellStyle name="60% - Accent1 6" xfId="424" xr:uid="{199CD66C-B47C-48A8-800C-41B9F536734D}"/>
    <cellStyle name="60% - Accent1 6 2" xfId="10481" xr:uid="{5D961D65-A676-4956-AB60-A18431BF24F0}"/>
    <cellStyle name="60% - Accent1 7" xfId="425" xr:uid="{DEFD149A-B063-41DF-AE3E-6EAD67F39C55}"/>
    <cellStyle name="60% - Accent1 7 2" xfId="10482" xr:uid="{248A6253-6C78-430A-9F45-5A0986768B71}"/>
    <cellStyle name="60% - Accent1 8" xfId="426" xr:uid="{A5D40F80-F24A-45E5-8808-14CC542D968B}"/>
    <cellStyle name="60% - Accent1 8 2" xfId="10483" xr:uid="{82DF5369-F230-4C61-9992-8781FD5FD80F}"/>
    <cellStyle name="60% - Accent1 9" xfId="427" xr:uid="{FD456E9A-4D59-46D5-A34D-67DD8F780D4F}"/>
    <cellStyle name="60% - Accent1 9 2" xfId="10484" xr:uid="{B5490445-DC74-4805-A4CD-02E6AE4FC133}"/>
    <cellStyle name="60% - Accent2 10" xfId="428" xr:uid="{A62D9536-BB1C-4FC7-84BD-EAC634B2E3A4}"/>
    <cellStyle name="60% - Accent2 11" xfId="429" xr:uid="{01411B9D-23D3-4FA3-8B8C-274E09803952}"/>
    <cellStyle name="60% - Accent2 12" xfId="430" xr:uid="{76CE1747-B4D2-4C9C-805B-170EFC946ACC}"/>
    <cellStyle name="60% - Accent2 13" xfId="431" xr:uid="{EC8DF9B8-AF81-41BC-9882-B4BA797CEBCD}"/>
    <cellStyle name="60% - Accent2 14" xfId="432" xr:uid="{50CD0189-4A4D-4868-841C-238A31D56067}"/>
    <cellStyle name="60% - Accent2 15" xfId="433" xr:uid="{564D4F0F-1072-45EC-AFA8-E12906516EED}"/>
    <cellStyle name="60% - Accent2 16" xfId="434" xr:uid="{0ABC37E1-C52F-43C9-BC85-1D0D017E6C68}"/>
    <cellStyle name="60% - Accent2 17" xfId="1517" xr:uid="{E5E5CD87-CB53-403F-AD5C-EA0D9DA403E7}"/>
    <cellStyle name="60% - Accent2 18" xfId="1518" xr:uid="{34344BDE-7DB8-4CB2-9AD7-99A1A6F4C815}"/>
    <cellStyle name="60% - Accent2 19" xfId="1519" xr:uid="{5DEEA985-9E57-4460-96E3-9ECA57C5241B}"/>
    <cellStyle name="60% - Accent2 2" xfId="42" xr:uid="{E568F105-618B-4C16-A693-B852EC4EBC2F}"/>
    <cellStyle name="60% - Accent2 2 2" xfId="1520" xr:uid="{BD04CF5C-6AFE-42A1-B225-F4C972BEA5DB}"/>
    <cellStyle name="60% - Accent2 2 3" xfId="1521" xr:uid="{B4F4AE10-F80D-4A4B-B5B1-A5E1C292303C}"/>
    <cellStyle name="60% - Accent2 2 4" xfId="1522" xr:uid="{2F3E7506-EB90-4EF3-9678-142B6F9E4768}"/>
    <cellStyle name="60% - Accent2 2 5" xfId="1523" xr:uid="{783142BE-F55A-4BC9-B949-572385F581F8}"/>
    <cellStyle name="60% - Accent2 2 6" xfId="8402" xr:uid="{D0F51080-232D-4B04-A2B9-9696BB91A600}"/>
    <cellStyle name="60% - Accent2 20" xfId="1524" xr:uid="{1C740F58-9267-4F77-BF59-DA30F5CDBC1E}"/>
    <cellStyle name="60% - Accent2 21" xfId="1525" xr:uid="{3B9D87A9-80B9-499D-83FB-2D9EA245216D}"/>
    <cellStyle name="60% - Accent2 22" xfId="8129" xr:uid="{580A0E53-2CE1-4504-9D70-FAE820C041B4}"/>
    <cellStyle name="60% - Accent2 23" xfId="8130" xr:uid="{200A83C5-22D9-49DE-9677-9306FB19F6F2}"/>
    <cellStyle name="60% - Accent2 24" xfId="126" xr:uid="{D72635B4-670D-4F60-9AC2-A7CCC7BEF1D3}"/>
    <cellStyle name="60% - Accent2 3" xfId="75" xr:uid="{57F98D21-887D-46CE-8801-AA0339E6E3A5}"/>
    <cellStyle name="60% - Accent2 4" xfId="435" xr:uid="{6EEF7088-F3D5-4EE8-8C78-9338E9385101}"/>
    <cellStyle name="60% - Accent2 5" xfId="436" xr:uid="{7BE7EC01-7C75-45CD-BC8A-8D0CB6D25BC7}"/>
    <cellStyle name="60% - Accent2 6" xfId="437" xr:uid="{995FDA7F-F41D-42B9-9BEE-B0A8E40A9277}"/>
    <cellStyle name="60% - Accent2 7" xfId="438" xr:uid="{4FB3D39D-8BAE-4E17-9AF3-290A6958B8EA}"/>
    <cellStyle name="60% - Accent2 8" xfId="439" xr:uid="{3BEFA731-1AF0-42D1-80CC-5BF31C9BC2C0}"/>
    <cellStyle name="60% - Accent2 9" xfId="440" xr:uid="{DDD90E63-2988-47C3-AB56-A1F3851F3806}"/>
    <cellStyle name="60% - Accent3 10" xfId="441" xr:uid="{65AD7FFD-02DE-432C-8A92-31C1B77467D5}"/>
    <cellStyle name="60% - Accent3 10 2" xfId="10485" xr:uid="{BE9E27AC-DE25-4FE8-B47E-C93DEBF074E2}"/>
    <cellStyle name="60% - Accent3 11" xfId="442" xr:uid="{BF472510-1064-4C2E-880D-76588B0D3A78}"/>
    <cellStyle name="60% - Accent3 11 2" xfId="10486" xr:uid="{AEC780B5-F383-43F1-92E7-53B02942D53C}"/>
    <cellStyle name="60% - Accent3 12" xfId="443" xr:uid="{A59AAC1F-B8BE-4166-9AEB-9C120C48EF76}"/>
    <cellStyle name="60% - Accent3 12 2" xfId="10487" xr:uid="{47A6092A-E26C-49B6-B2EE-AB26A8339B94}"/>
    <cellStyle name="60% - Accent3 13" xfId="444" xr:uid="{56E07628-6140-470B-AAD6-1FD303AB94AE}"/>
    <cellStyle name="60% - Accent3 13 2" xfId="10488" xr:uid="{AC9B082C-C457-4501-9998-9A906555FE61}"/>
    <cellStyle name="60% - Accent3 14" xfId="445" xr:uid="{13553A50-46AD-45DD-AA1D-461C7DFB53BB}"/>
    <cellStyle name="60% - Accent3 14 2" xfId="10489" xr:uid="{42DA4520-B289-4519-833F-4E73A460AA73}"/>
    <cellStyle name="60% - Accent3 15" xfId="446" xr:uid="{BEFA2A4E-CAA2-441A-8AAE-60BD1F258D8D}"/>
    <cellStyle name="60% - Accent3 15 2" xfId="10490" xr:uid="{EBECC552-E4C8-423F-A029-C842705D51EE}"/>
    <cellStyle name="60% - Accent3 16" xfId="447" xr:uid="{1AF38C7E-DE08-4B47-88F3-47D95FD523E4}"/>
    <cellStyle name="60% - Accent3 16 2" xfId="10491" xr:uid="{3ED3A7A9-0A12-405F-816D-084FE398E537}"/>
    <cellStyle name="60% - Accent3 17" xfId="1526" xr:uid="{EA0F6D04-F7E9-43D3-BD0A-E3BE52CD97D1}"/>
    <cellStyle name="60% - Accent3 18" xfId="1527" xr:uid="{23769B62-BB8E-4B86-A0D1-1CDBEB90442F}"/>
    <cellStyle name="60% - Accent3 19" xfId="1528" xr:uid="{0D6CE1B0-77C8-4CDE-A300-7A75EC6AA6D0}"/>
    <cellStyle name="60% - Accent3 2" xfId="43" xr:uid="{F89313A1-4D4C-4189-9F5C-DFA0D89B2C0F}"/>
    <cellStyle name="60% - Accent3 2 2" xfId="1529" xr:uid="{2F237AF8-EF8D-40D3-B70C-EDE49B5188F7}"/>
    <cellStyle name="60% - Accent3 2 3" xfId="1530" xr:uid="{F3085F48-ABCA-491C-9350-24E891643068}"/>
    <cellStyle name="60% - Accent3 2 4" xfId="1531" xr:uid="{86C83A59-A465-4F9B-9C47-9F53772F57C1}"/>
    <cellStyle name="60% - Accent3 2 5" xfId="1532" xr:uid="{7B878D37-5847-4D0F-A3FF-BA1B17008B49}"/>
    <cellStyle name="60% - Accent3 2 6" xfId="8403" xr:uid="{C99829C3-4406-4C4B-BE8E-AEB198E76A2A}"/>
    <cellStyle name="60% - Accent3 2 6 2" xfId="33091" xr:uid="{3C76BA74-A255-4DCC-8D05-26275B6E5504}"/>
    <cellStyle name="60% - Accent3 2 6 3" xfId="45735" xr:uid="{D80EC356-AA63-456D-9AE7-F5FDEA826BCD}"/>
    <cellStyle name="60% - Accent3 20" xfId="1533" xr:uid="{21F16781-51F9-4F1C-AEE4-ACB365BB26F3}"/>
    <cellStyle name="60% - Accent3 21" xfId="1534" xr:uid="{A6BF80D0-AE1D-459E-A8B6-213268C01A70}"/>
    <cellStyle name="60% - Accent3 22" xfId="8131" xr:uid="{508CDAB2-06DD-4EE3-9D2A-25F20FD85D31}"/>
    <cellStyle name="60% - Accent3 23" xfId="8132" xr:uid="{12DD9F5F-F017-4D77-BCA6-71F0E106145B}"/>
    <cellStyle name="60% - Accent3 24" xfId="127" xr:uid="{27ED77C3-1454-407C-8C6B-CC4129BC80EC}"/>
    <cellStyle name="60% - Accent3 3" xfId="76" xr:uid="{4809B8F1-C20A-4FAF-924D-DB31442C6B4B}"/>
    <cellStyle name="60% - Accent3 3 2" xfId="10492" xr:uid="{DA555C37-30B1-40EF-9C3E-467F6ACDA4A8}"/>
    <cellStyle name="60% - Accent3 4" xfId="448" xr:uid="{0077AD39-A802-447A-A117-3573ADA2C433}"/>
    <cellStyle name="60% - Accent3 4 2" xfId="10493" xr:uid="{2698B57C-F01B-4822-A942-50D8072BE823}"/>
    <cellStyle name="60% - Accent3 5" xfId="449" xr:uid="{C796D64C-70FF-4667-9FCF-652F8DFECAFB}"/>
    <cellStyle name="60% - Accent3 5 2" xfId="10494" xr:uid="{8020DF74-E2BD-4071-82A5-D2D2538E6465}"/>
    <cellStyle name="60% - Accent3 6" xfId="450" xr:uid="{274908FB-9FAA-4E6F-98AD-056D7C4F2B91}"/>
    <cellStyle name="60% - Accent3 6 2" xfId="10495" xr:uid="{9C97EEFB-1F54-452D-AB0F-595235BADC2A}"/>
    <cellStyle name="60% - Accent3 7" xfId="451" xr:uid="{C58C1B9F-963B-41B1-8C0C-8F4FF198D806}"/>
    <cellStyle name="60% - Accent3 7 2" xfId="10496" xr:uid="{FAA6D263-B372-4F39-9AFE-15420A34361E}"/>
    <cellStyle name="60% - Accent3 8" xfId="452" xr:uid="{E19F3E06-7A58-4806-AEFB-6EA69B0CC558}"/>
    <cellStyle name="60% - Accent3 8 2" xfId="10497" xr:uid="{42414C0F-1628-4B60-860D-E62F91CDF729}"/>
    <cellStyle name="60% - Accent3 9" xfId="453" xr:uid="{2B7D8176-1223-4FEB-8559-437BD61CC2B5}"/>
    <cellStyle name="60% - Accent3 9 2" xfId="10498" xr:uid="{C84DE62D-6193-4F46-81F2-3C5B93742922}"/>
    <cellStyle name="60% - Accent4 10" xfId="454" xr:uid="{3DFD2748-0DE6-445F-809A-6BA2AD1E7A8A}"/>
    <cellStyle name="60% - Accent4 10 2" xfId="10499" xr:uid="{D175570F-D2A4-41B2-BBD0-B770CDA45800}"/>
    <cellStyle name="60% - Accent4 11" xfId="455" xr:uid="{5A32C0C0-70F1-4C4D-A4C0-18D4758C01F5}"/>
    <cellStyle name="60% - Accent4 11 2" xfId="10500" xr:uid="{D976265A-F303-4F3C-A327-5BEF6A32CBBE}"/>
    <cellStyle name="60% - Accent4 12" xfId="456" xr:uid="{F1A3C813-A307-4D1D-9F61-69DBA994AA6A}"/>
    <cellStyle name="60% - Accent4 12 2" xfId="10501" xr:uid="{F24DD06E-8A2D-4328-9421-887FDF0D7E20}"/>
    <cellStyle name="60% - Accent4 13" xfId="457" xr:uid="{72F342DD-DD52-4A73-8702-4B4D3BB17EA0}"/>
    <cellStyle name="60% - Accent4 13 2" xfId="10502" xr:uid="{87BEB4E9-3829-4659-8D6A-D59F6750530D}"/>
    <cellStyle name="60% - Accent4 14" xfId="458" xr:uid="{FC53F54F-82D3-4CE1-876A-52AB493CDDBD}"/>
    <cellStyle name="60% - Accent4 14 2" xfId="10503" xr:uid="{781FC2D1-2D56-49F6-8460-8A7E211BD23C}"/>
    <cellStyle name="60% - Accent4 15" xfId="459" xr:uid="{813510D4-5018-4071-B534-48E5E4629DFF}"/>
    <cellStyle name="60% - Accent4 15 2" xfId="10504" xr:uid="{5E406842-AD20-4C1C-B8EE-CADA9315AEC7}"/>
    <cellStyle name="60% - Accent4 16" xfId="460" xr:uid="{BB28FA7A-CB7F-40DC-8F8D-888701C48B5C}"/>
    <cellStyle name="60% - Accent4 16 2" xfId="10505" xr:uid="{8FB02345-FD7A-4756-B743-8522B3633210}"/>
    <cellStyle name="60% - Accent4 17" xfId="1535" xr:uid="{7BD75A64-630B-468E-B50E-0B1C91B80AF0}"/>
    <cellStyle name="60% - Accent4 18" xfId="1536" xr:uid="{9A693683-71E4-449B-8C21-40D652FFDA0D}"/>
    <cellStyle name="60% - Accent4 19" xfId="1537" xr:uid="{B027906F-75E5-4A05-A22E-CD95144A85AF}"/>
    <cellStyle name="60% - Accent4 2" xfId="44" xr:uid="{E1EDFB98-4FF0-4E35-A883-038DEC8A8C56}"/>
    <cellStyle name="60% - Accent4 2 2" xfId="77" xr:uid="{BC959E31-3B37-40DE-9434-3400F83F432C}"/>
    <cellStyle name="60% - Accent4 2 2 2" xfId="1538" xr:uid="{35D1C583-C828-41AE-B04D-9162A2815D30}"/>
    <cellStyle name="60% - Accent4 2 3" xfId="1539" xr:uid="{4C60C219-85AE-4E4E-8CCB-1D0335D28505}"/>
    <cellStyle name="60% - Accent4 2 4" xfId="1540" xr:uid="{7A885456-92D3-431B-AE22-6889794ABD0F}"/>
    <cellStyle name="60% - Accent4 2 5" xfId="1541" xr:uid="{ED2A33C1-486B-4C69-84AD-F1541C5E0CFB}"/>
    <cellStyle name="60% - Accent4 2 6" xfId="8404" xr:uid="{7805FDEF-158C-4C48-8735-4FBC8D182323}"/>
    <cellStyle name="60% - Accent4 2 6 2" xfId="33092" xr:uid="{29E18814-4F4F-418B-9E0A-4874C1BBC19B}"/>
    <cellStyle name="60% - Accent4 2 6 3" xfId="45736" xr:uid="{F6042E28-94F6-48B9-BB3A-AEE99613D846}"/>
    <cellStyle name="60% - Accent4 20" xfId="1542" xr:uid="{39CECE24-8DD1-40AF-8BCF-CFE27B0D501C}"/>
    <cellStyle name="60% - Accent4 21" xfId="1543" xr:uid="{4136475C-08DB-486C-ABB9-2C0B3335785D}"/>
    <cellStyle name="60% - Accent4 22" xfId="8133" xr:uid="{E7F26D15-0A09-414A-9B0C-26E97646754E}"/>
    <cellStyle name="60% - Accent4 23" xfId="8134" xr:uid="{757AA434-7324-426D-A604-68518333686D}"/>
    <cellStyle name="60% - Accent4 24" xfId="128" xr:uid="{E503AE14-C922-4E50-8123-45C99B4F4229}"/>
    <cellStyle name="60% - Accent4 3" xfId="461" xr:uid="{780B1EB7-D263-4697-AD53-5DB30CEA0F00}"/>
    <cellStyle name="60% - Accent4 3 2" xfId="10506" xr:uid="{F5ADAEC0-D9D2-4F88-B551-1CEFFFED6C28}"/>
    <cellStyle name="60% - Accent4 4" xfId="462" xr:uid="{44A0C13F-D6E9-488F-82A2-BAACED1D5046}"/>
    <cellStyle name="60% - Accent4 4 2" xfId="10507" xr:uid="{D347638D-2A16-465D-87F5-ADB3EE892626}"/>
    <cellStyle name="60% - Accent4 5" xfId="463" xr:uid="{2FC55701-697F-43F5-9F50-928684AAF041}"/>
    <cellStyle name="60% - Accent4 5 2" xfId="10508" xr:uid="{7478F556-912B-4C15-A381-EF1C5DE83E9C}"/>
    <cellStyle name="60% - Accent4 6" xfId="464" xr:uid="{D2F711B7-FC5A-459F-A3FD-38BFD45649A1}"/>
    <cellStyle name="60% - Accent4 6 2" xfId="10509" xr:uid="{1DB30E23-2C27-4FC5-AD7C-131180F7577C}"/>
    <cellStyle name="60% - Accent4 7" xfId="465" xr:uid="{8E8C53B4-6017-48EC-9482-F92D75BA9320}"/>
    <cellStyle name="60% - Accent4 7 2" xfId="10510" xr:uid="{1BDE9B11-508E-4B88-8A28-5ED00E828DA8}"/>
    <cellStyle name="60% - Accent4 8" xfId="466" xr:uid="{3C7DE381-F02C-46A3-AEE8-7CB6DF52D3BD}"/>
    <cellStyle name="60% - Accent4 8 2" xfId="10511" xr:uid="{D750499E-7236-4677-A1EA-7E92563875B9}"/>
    <cellStyle name="60% - Accent4 9" xfId="467" xr:uid="{2FCC130E-63C9-4FE5-A284-792E69B3B990}"/>
    <cellStyle name="60% - Accent4 9 2" xfId="10512" xr:uid="{E0F94F21-8F7E-4BF0-AC10-C09B943A8FF1}"/>
    <cellStyle name="60% - Accent5 10" xfId="468" xr:uid="{A17011E0-C086-4B69-ACE1-E9893FE8EF38}"/>
    <cellStyle name="60% - Accent5 11" xfId="469" xr:uid="{72FD719E-DA73-443A-B8D9-550A6E97A4F3}"/>
    <cellStyle name="60% - Accent5 12" xfId="470" xr:uid="{649BCBCD-D097-4503-B110-E0F9DEFF6E8F}"/>
    <cellStyle name="60% - Accent5 13" xfId="471" xr:uid="{2B68A957-AE63-46B0-8B31-0F0119F4E0D5}"/>
    <cellStyle name="60% - Accent5 14" xfId="472" xr:uid="{FF00CB57-2EEB-4003-A3A9-BE96689441FB}"/>
    <cellStyle name="60% - Accent5 15" xfId="473" xr:uid="{291E4ED1-2922-4BA0-8B50-7AE778DB30B4}"/>
    <cellStyle name="60% - Accent5 16" xfId="474" xr:uid="{8AEDA9D1-5577-4415-A6DA-757CBD3652F0}"/>
    <cellStyle name="60% - Accent5 17" xfId="1544" xr:uid="{32CDC07A-88B3-4DFC-8EA3-C2ABAABD22D6}"/>
    <cellStyle name="60% - Accent5 18" xfId="1545" xr:uid="{6A6B1A80-5B45-4229-A1E6-98A677C2AE47}"/>
    <cellStyle name="60% - Accent5 19" xfId="1546" xr:uid="{C9908904-DE5D-4F6B-BA70-EB96D643FE38}"/>
    <cellStyle name="60% - Accent5 2" xfId="45" xr:uid="{20B7F6DC-B8FE-41F9-83E2-8450491CCAAB}"/>
    <cellStyle name="60% - Accent5 2 2" xfId="1547" xr:uid="{F0423378-C96F-4D2C-8B79-C9753BC30218}"/>
    <cellStyle name="60% - Accent5 2 3" xfId="1548" xr:uid="{421303D6-44E1-4963-8F92-EF7FAA525AB8}"/>
    <cellStyle name="60% - Accent5 2 4" xfId="1549" xr:uid="{A6A7F0B1-A9E6-4B06-8382-CEE0D02492D4}"/>
    <cellStyle name="60% - Accent5 2 5" xfId="1550" xr:uid="{F38EA49F-FE18-47E4-82D2-69A122809DFB}"/>
    <cellStyle name="60% - Accent5 2 6" xfId="8405" xr:uid="{F1F98238-ABC7-457D-B3EF-A3A797EBDEC1}"/>
    <cellStyle name="60% - Accent5 20" xfId="1551" xr:uid="{E3E60D90-51A2-405E-9DBB-FBF14A423945}"/>
    <cellStyle name="60% - Accent5 21" xfId="1552" xr:uid="{1CFDE7E4-FEF9-4725-B716-8DA608AD1616}"/>
    <cellStyle name="60% - Accent5 22" xfId="8135" xr:uid="{5C7CEA84-7BFE-4DAB-85E7-BCD0A70247E0}"/>
    <cellStyle name="60% - Accent5 23" xfId="8136" xr:uid="{0CC438EE-DE0C-4F11-9C8D-BDB32C1F7C17}"/>
    <cellStyle name="60% - Accent5 24" xfId="129" xr:uid="{5D2E91CE-802D-4869-88FC-2E563046E431}"/>
    <cellStyle name="60% - Accent5 3" xfId="78" xr:uid="{CF3E572D-DADB-4D55-A84F-B26BDCB5B539}"/>
    <cellStyle name="60% - Accent5 4" xfId="475" xr:uid="{CB8642D4-6E0B-4FDE-A9A8-3966BD859957}"/>
    <cellStyle name="60% - Accent5 5" xfId="476" xr:uid="{D37A535B-E3D9-42AD-892D-62D1F19D7508}"/>
    <cellStyle name="60% - Accent5 6" xfId="477" xr:uid="{E5800CAA-A0CC-4178-9AFA-44A245F25649}"/>
    <cellStyle name="60% - Accent5 7" xfId="478" xr:uid="{F92724C6-9DF4-4348-A6EC-E648C3DAD9E6}"/>
    <cellStyle name="60% - Accent5 8" xfId="479" xr:uid="{B0E566DA-5598-4445-9621-8539C0F55872}"/>
    <cellStyle name="60% - Accent5 9" xfId="480" xr:uid="{9DCD955E-D62B-4CC1-9AC4-8B06A748B8B2}"/>
    <cellStyle name="60% - Accent6 10" xfId="481" xr:uid="{51794AF8-2734-4283-BDB0-EAA19E95AA82}"/>
    <cellStyle name="60% - Accent6 10 2" xfId="10513" xr:uid="{A885EC02-5575-4F42-96B0-BCD266DC0696}"/>
    <cellStyle name="60% - Accent6 11" xfId="482" xr:uid="{1117760C-4C75-41B9-BEE7-2900B047FDC8}"/>
    <cellStyle name="60% - Accent6 11 2" xfId="10514" xr:uid="{83F77C8B-4C12-41B5-A1EE-F1A3281B5CB6}"/>
    <cellStyle name="60% - Accent6 12" xfId="483" xr:uid="{27216132-9827-405D-8BCC-756BAF74E2FA}"/>
    <cellStyle name="60% - Accent6 12 2" xfId="10515" xr:uid="{9903023D-7317-4DC9-8D27-4597643A7183}"/>
    <cellStyle name="60% - Accent6 13" xfId="484" xr:uid="{4C1F84C7-71E5-4311-85C1-CBB6BBB002FF}"/>
    <cellStyle name="60% - Accent6 13 2" xfId="10516" xr:uid="{49AF1BF9-6A90-4798-B496-00E47AF72D92}"/>
    <cellStyle name="60% - Accent6 14" xfId="485" xr:uid="{A10EB39F-0319-4C9E-B388-2E06CEDC388C}"/>
    <cellStyle name="60% - Accent6 14 2" xfId="10517" xr:uid="{1A8BF538-AD31-442C-A693-85A3CDA979A7}"/>
    <cellStyle name="60% - Accent6 15" xfId="486" xr:uid="{53005E05-5989-47B3-822B-4BBFB87F890C}"/>
    <cellStyle name="60% - Accent6 15 2" xfId="10518" xr:uid="{22AC4224-C169-49B1-9A86-245FC1D139A7}"/>
    <cellStyle name="60% - Accent6 16" xfId="487" xr:uid="{642083D1-D659-4314-A8F0-8D3D65FDD842}"/>
    <cellStyle name="60% - Accent6 16 2" xfId="10519" xr:uid="{C624A525-A4EE-4A8C-AE4D-CF190003CF33}"/>
    <cellStyle name="60% - Accent6 17" xfId="1553" xr:uid="{BDAD6D8F-3B71-419B-8007-2D3EF8FA098D}"/>
    <cellStyle name="60% - Accent6 18" xfId="1554" xr:uid="{B518B735-C5FB-46C2-A938-E67183AAE884}"/>
    <cellStyle name="60% - Accent6 19" xfId="1555" xr:uid="{99C2596D-FAD3-4F04-AC65-847540D0B0EB}"/>
    <cellStyle name="60% - Accent6 2" xfId="46" xr:uid="{784AB286-2806-4A86-8B63-1878FB87AF34}"/>
    <cellStyle name="60% - Accent6 2 2" xfId="1556" xr:uid="{E3FB3411-79D8-4D4E-AAAD-698D89CA90D7}"/>
    <cellStyle name="60% - Accent6 2 3" xfId="1557" xr:uid="{6C07C4C3-2F66-4F14-B7E8-7979E1E6AA52}"/>
    <cellStyle name="60% - Accent6 2 4" xfId="1558" xr:uid="{EF8143C5-6F0C-4520-A75D-E9809735E32E}"/>
    <cellStyle name="60% - Accent6 2 5" xfId="1559" xr:uid="{8F8674A4-161F-4AB7-AFFC-188A57BE83BA}"/>
    <cellStyle name="60% - Accent6 2 6" xfId="8406" xr:uid="{2943D362-BCDB-47FD-A8D9-2810EDF51C71}"/>
    <cellStyle name="60% - Accent6 2 6 2" xfId="33093" xr:uid="{F54F44E0-9626-4376-94E9-AC8A36DBF68E}"/>
    <cellStyle name="60% - Accent6 2 6 3" xfId="45737" xr:uid="{0CE9B183-D5FA-47C1-862B-220AAC817CD9}"/>
    <cellStyle name="60% - Accent6 20" xfId="1560" xr:uid="{3F3E3213-7188-4C00-A5AB-A19D09B1466C}"/>
    <cellStyle name="60% - Accent6 21" xfId="1561" xr:uid="{CDD210F1-7823-4364-8522-9F37DCBE14EB}"/>
    <cellStyle name="60% - Accent6 22" xfId="8137" xr:uid="{47AA9BBD-D7F3-4A3B-AFF2-7D0191347F5E}"/>
    <cellStyle name="60% - Accent6 23" xfId="8138" xr:uid="{BE161197-7866-4D44-880D-A1F0C71AB04A}"/>
    <cellStyle name="60% - Accent6 24" xfId="130" xr:uid="{8A30C282-E265-42CD-96D1-2BD99FBB8081}"/>
    <cellStyle name="60% - Accent6 3" xfId="79" xr:uid="{E5DA0042-8318-4661-87B2-E12A08980A49}"/>
    <cellStyle name="60% - Accent6 3 2" xfId="10520" xr:uid="{69209690-DACC-4C3E-A29A-5FBD9E935961}"/>
    <cellStyle name="60% - Accent6 4" xfId="488" xr:uid="{D2F6EAE3-A2CE-4715-A8A5-619B5B41633B}"/>
    <cellStyle name="60% - Accent6 4 2" xfId="10521" xr:uid="{401AD909-9687-47EC-9522-4CD431A3F8D7}"/>
    <cellStyle name="60% - Accent6 5" xfId="489" xr:uid="{B946F0D1-40E2-4EE4-B225-8627016D993C}"/>
    <cellStyle name="60% - Accent6 5 2" xfId="10522" xr:uid="{2021E537-E8D0-4FB6-BC30-DDAD4736592A}"/>
    <cellStyle name="60% - Accent6 6" xfId="490" xr:uid="{5ED92A1E-2721-47A1-B703-BB14A519883C}"/>
    <cellStyle name="60% - Accent6 6 2" xfId="10523" xr:uid="{E214FBB9-1027-42FE-BF0F-BFEA5F855DD1}"/>
    <cellStyle name="60% - Accent6 7" xfId="491" xr:uid="{2B3BC48B-862D-4956-8211-578FBB9B001D}"/>
    <cellStyle name="60% - Accent6 7 2" xfId="10524" xr:uid="{F332F204-DE5A-4563-B1C2-0A55C600B9D2}"/>
    <cellStyle name="60% - Accent6 8" xfId="492" xr:uid="{396D4000-7598-49C5-B465-1B1282E85807}"/>
    <cellStyle name="60% - Accent6 8 2" xfId="10525" xr:uid="{F4EA39CE-5BE7-4010-A321-F97AB1BD4209}"/>
    <cellStyle name="60% - Accent6 9" xfId="493" xr:uid="{1F1D7E7B-6B9F-450A-98BE-8E5FFF4C20BD}"/>
    <cellStyle name="60% - Accent6 9 2" xfId="10526" xr:uid="{B5F5E892-CF69-47F2-803A-32F4FF291617}"/>
    <cellStyle name="Accent1" xfId="19" builtinId="29" customBuiltin="1"/>
    <cellStyle name="Accent1 - 20%" xfId="494" xr:uid="{95204176-BB43-48AB-896E-7A8FF96B8F98}"/>
    <cellStyle name="Accent1 - 40%" xfId="495" xr:uid="{18C5E18C-E07F-4514-B563-6BA80EB7535D}"/>
    <cellStyle name="Accent1 - 60%" xfId="496" xr:uid="{E08AEF36-8B9A-4392-9093-0E9F6D24AA0C}"/>
    <cellStyle name="Accent1 10" xfId="497" xr:uid="{780277CB-E5EC-48A2-B16F-6AD52F96B422}"/>
    <cellStyle name="Accent1 10 2" xfId="10527" xr:uid="{7F107252-2C19-4A7A-A7D0-A9FF1354F12D}"/>
    <cellStyle name="Accent1 11" xfId="498" xr:uid="{C9BAEF22-E52E-4FCA-96DE-31145D640CD6}"/>
    <cellStyle name="Accent1 11 2" xfId="10528" xr:uid="{B27B7D40-B84A-4991-B1C1-C202D950791C}"/>
    <cellStyle name="Accent1 12" xfId="499" xr:uid="{171DBF7B-7258-43FE-A26F-AC7241AB6B53}"/>
    <cellStyle name="Accent1 12 2" xfId="10529" xr:uid="{BF8C4240-4F6D-4B00-9833-198EB38C45C3}"/>
    <cellStyle name="Accent1 13" xfId="500" xr:uid="{110763CB-7E52-4CD0-8917-0A6A5E503BE2}"/>
    <cellStyle name="Accent1 13 2" xfId="10530" xr:uid="{D465A5D4-7E8D-48B6-BB36-846A6F9F7F36}"/>
    <cellStyle name="Accent1 14" xfId="501" xr:uid="{F2DE4F9D-48C5-47D1-8F3E-1BFFA8680CA5}"/>
    <cellStyle name="Accent1 14 2" xfId="10531" xr:uid="{5B28CF2F-97CD-4B7A-B5B4-FD9036F20B5A}"/>
    <cellStyle name="Accent1 15" xfId="502" xr:uid="{29D5B163-EA91-4515-A745-CDBC36DC088F}"/>
    <cellStyle name="Accent1 15 2" xfId="10532" xr:uid="{7F1C6A4D-CBE7-4C8C-BA33-0493D0ED75B3}"/>
    <cellStyle name="Accent1 16" xfId="503" xr:uid="{7568B293-83E5-4A0C-A135-56C6B96CC911}"/>
    <cellStyle name="Accent1 16 2" xfId="10533" xr:uid="{B9FDAA96-7FF2-438A-AF17-CCA9ADABCC6E}"/>
    <cellStyle name="Accent1 17" xfId="1562" xr:uid="{6AC5B4D3-D49B-4207-BD3E-CA33801461CE}"/>
    <cellStyle name="Accent1 18" xfId="1563" xr:uid="{613983CB-06C3-4D3A-8F51-2BFC1D1DD96A}"/>
    <cellStyle name="Accent1 19" xfId="1564" xr:uid="{3B708D2F-3C16-461F-967B-845D6EC5DB46}"/>
    <cellStyle name="Accent1 2" xfId="504" xr:uid="{882736B7-78AF-47A1-AC77-DA628973664C}"/>
    <cellStyle name="Accent1 2 2" xfId="1565" xr:uid="{B34E8AD8-86E5-4045-94CD-DF9513B8BC8A}"/>
    <cellStyle name="Accent1 2 3" xfId="1566" xr:uid="{CAD75FCE-BE7A-4C60-9D9D-9740F0AF3380}"/>
    <cellStyle name="Accent1 2 4" xfId="1567" xr:uid="{4F884298-E065-4CFB-BB87-AA66F956458A}"/>
    <cellStyle name="Accent1 2 5" xfId="1568" xr:uid="{A1CBA960-CF91-4D21-89DC-74DBC02E3B91}"/>
    <cellStyle name="Accent1 2 6" xfId="8407" xr:uid="{4F9BDEB4-D47C-48C1-AC13-27BCCA11FD17}"/>
    <cellStyle name="Accent1 2 6 2" xfId="33094" xr:uid="{6E99B8B4-3DE5-4848-84FD-85C836B9F96D}"/>
    <cellStyle name="Accent1 2 6 3" xfId="45738" xr:uid="{01CF7E6F-7F96-413E-A28F-1F4E063AF7D8}"/>
    <cellStyle name="Accent1 20" xfId="1569" xr:uid="{8BCCD44D-8A06-4D34-8986-ED39AB6399E8}"/>
    <cellStyle name="Accent1 21" xfId="1570" xr:uid="{5EBAE6D9-4D89-4B16-B09C-8E067229CFEA}"/>
    <cellStyle name="Accent1 22" xfId="8139" xr:uid="{EE2EF9F9-6A33-4113-AEB3-6046680D24A4}"/>
    <cellStyle name="Accent1 23" xfId="8140" xr:uid="{9B52BB67-0D53-47F7-BD94-B3C417980B94}"/>
    <cellStyle name="Accent1 24" xfId="8141" xr:uid="{23C473DB-5939-4506-ACF2-A0CE73C4AEDC}"/>
    <cellStyle name="Accent1 25" xfId="8142" xr:uid="{0B2E54CF-0C88-4BB0-AEAE-491274616488}"/>
    <cellStyle name="Accent1 26" xfId="8143" xr:uid="{4CC02E33-7DE6-45CE-8B4C-4390033216BA}"/>
    <cellStyle name="Accent1 27" xfId="10534" xr:uid="{3923F068-2CA4-4F84-8E03-A0C9D979F93B}"/>
    <cellStyle name="Accent1 28" xfId="10535" xr:uid="{03212D39-1B6D-4E9C-8293-634B546C8204}"/>
    <cellStyle name="Accent1 29" xfId="10536" xr:uid="{C8406A89-A350-4F36-83F5-7FD7C5EF0276}"/>
    <cellStyle name="Accent1 3" xfId="505" xr:uid="{0FC63A2A-37FE-486F-9E0F-CD446B395649}"/>
    <cellStyle name="Accent1 3 2" xfId="10537" xr:uid="{9B3DEBF2-177F-4B01-BBB1-9A4E64A344AC}"/>
    <cellStyle name="Accent1 30" xfId="10538" xr:uid="{4F3DA809-9557-4BC7-B6F2-A56E8232CBC6}"/>
    <cellStyle name="Accent1 31" xfId="10539" xr:uid="{A4225158-B63A-47E5-B835-68D70F469BD9}"/>
    <cellStyle name="Accent1 32" xfId="10540" xr:uid="{88C9750E-8574-4241-94E4-AE956E91D01F}"/>
    <cellStyle name="Accent1 33" xfId="10541" xr:uid="{C2C38747-C3D1-4358-9088-C15D3A683BFD}"/>
    <cellStyle name="Accent1 34" xfId="10542" xr:uid="{629B7D93-C720-44E2-ABFB-442526D0EAC1}"/>
    <cellStyle name="Accent1 35" xfId="45739" xr:uid="{39A24869-377D-49E5-8724-5796657CC13C}"/>
    <cellStyle name="Accent1 36" xfId="131" xr:uid="{FE4BFD15-AC7F-4067-ACE2-CBF265348E5D}"/>
    <cellStyle name="Accent1 4" xfId="506" xr:uid="{3BA73B92-1355-48AC-B5DA-D05D71227482}"/>
    <cellStyle name="Accent1 4 2" xfId="10543" xr:uid="{B3CF94CB-CE0E-4D8C-B089-F0CBEF146572}"/>
    <cellStyle name="Accent1 5" xfId="507" xr:uid="{86BEE3AB-B6DD-48F5-83D4-21DB8337B4CE}"/>
    <cellStyle name="Accent1 5 2" xfId="10544" xr:uid="{9FE397EC-1509-46EF-86AB-1B9B59E82240}"/>
    <cellStyle name="Accent1 6" xfId="508" xr:uid="{CDA595E3-AAFD-4FE8-9179-08A7AEF44F22}"/>
    <cellStyle name="Accent1 6 2" xfId="10545" xr:uid="{A4A2304B-79A7-42EB-BA5A-D284ED300F77}"/>
    <cellStyle name="Accent1 7" xfId="509" xr:uid="{041B0A28-401B-466D-889D-9CD3C0C16D4A}"/>
    <cellStyle name="Accent1 7 2" xfId="10546" xr:uid="{41068754-F3C8-4396-B58C-F777AA0525AA}"/>
    <cellStyle name="Accent1 8" xfId="510" xr:uid="{B5EB7EEA-28CA-4587-A672-715C7356522D}"/>
    <cellStyle name="Accent1 8 2" xfId="10547" xr:uid="{CC80AE01-BD25-4C1B-8CB6-77DF0E984902}"/>
    <cellStyle name="Accent1 9" xfId="511" xr:uid="{1FED4399-C852-44B2-80AD-417128242EF6}"/>
    <cellStyle name="Accent1 9 2" xfId="10548" xr:uid="{1ADB49E7-F9A3-4087-AC3A-8513E2AD938E}"/>
    <cellStyle name="Accent2" xfId="22" builtinId="33" customBuiltin="1"/>
    <cellStyle name="Accent2 - 20%" xfId="512" xr:uid="{DB092465-258B-4D72-8E4B-63E3ABCE9FCC}"/>
    <cellStyle name="Accent2 - 40%" xfId="513" xr:uid="{32E07EC6-FF2F-4E5B-B79A-F97AFEE234CB}"/>
    <cellStyle name="Accent2 - 60%" xfId="514" xr:uid="{1A5ADAF9-D285-45C5-A79D-BB19D53599BD}"/>
    <cellStyle name="Accent2 10" xfId="515" xr:uid="{F6D8AB0A-0667-42A6-B544-A3EA51BD068F}"/>
    <cellStyle name="Accent2 10 2" xfId="10549" xr:uid="{67844820-303E-431C-BAA1-CB3C8A1F8D8B}"/>
    <cellStyle name="Accent2 11" xfId="516" xr:uid="{5C14062F-D987-419F-B6D8-9A41770BFEFA}"/>
    <cellStyle name="Accent2 11 2" xfId="10550" xr:uid="{D4B11D36-B63D-46AB-8C18-46F43A0E5825}"/>
    <cellStyle name="Accent2 12" xfId="517" xr:uid="{1DC97BE2-34B5-41BC-8629-9141C3D57DAD}"/>
    <cellStyle name="Accent2 12 2" xfId="10551" xr:uid="{D0AB1BF8-BE74-4A63-B7BA-13CDAB57B89F}"/>
    <cellStyle name="Accent2 13" xfId="518" xr:uid="{B5CA6DA6-606C-45A7-ADE8-303DF41AD648}"/>
    <cellStyle name="Accent2 13 2" xfId="10552" xr:uid="{D61B5359-F31C-42F8-92CC-82829F6BDD5B}"/>
    <cellStyle name="Accent2 14" xfId="519" xr:uid="{096D22E5-2F97-4E35-96E5-5C8231BCE498}"/>
    <cellStyle name="Accent2 14 2" xfId="10553" xr:uid="{6827A1DE-BD83-49A6-95BE-CBA3C791E8B2}"/>
    <cellStyle name="Accent2 15" xfId="520" xr:uid="{331C3846-C7DE-4BC3-A9D9-1AB0B5A95175}"/>
    <cellStyle name="Accent2 15 2" xfId="10554" xr:uid="{12FE6337-41AE-4118-816D-663D1C82FF91}"/>
    <cellStyle name="Accent2 16" xfId="521" xr:uid="{CC1FA6FA-C258-4549-8082-4034B0649FCE}"/>
    <cellStyle name="Accent2 16 2" xfId="10555" xr:uid="{40750956-E7E2-42FE-8D0B-1D24C99C06C5}"/>
    <cellStyle name="Accent2 17" xfId="1571" xr:uid="{16C93D57-CC05-4490-8B80-9053D15FDE63}"/>
    <cellStyle name="Accent2 18" xfId="1572" xr:uid="{C462EB19-07C5-4A7A-889B-94C4935D2DF2}"/>
    <cellStyle name="Accent2 19" xfId="1573" xr:uid="{2B65BB6E-EE84-4A6B-A8D2-32DD7EBCE041}"/>
    <cellStyle name="Accent2 2" xfId="80" xr:uid="{A2A5782F-0E41-4B52-BBC8-A3E326DBB089}"/>
    <cellStyle name="Accent2 2 2" xfId="1574" xr:uid="{EA30E1FD-41A6-4E71-BA36-59A81899EF9C}"/>
    <cellStyle name="Accent2 2 3" xfId="1575" xr:uid="{D850866F-98E9-403A-AFC5-BBA0B0B1F79A}"/>
    <cellStyle name="Accent2 2 4" xfId="1576" xr:uid="{BA0C73A8-66C9-4502-9DB0-9A67802F0626}"/>
    <cellStyle name="Accent2 2 5" xfId="1577" xr:uid="{40A71D60-C5A4-4844-8252-4BD5A8578EF8}"/>
    <cellStyle name="Accent2 2 6" xfId="8408" xr:uid="{826D0F72-8B11-406F-A787-1E6A1E3EB3F2}"/>
    <cellStyle name="Accent2 2 6 2" xfId="33095" xr:uid="{A95BACD1-21CB-4CEE-8A08-A0BE0BBD63C9}"/>
    <cellStyle name="Accent2 2 6 3" xfId="45740" xr:uid="{7E799820-4309-4253-90B6-81CB9342B7BC}"/>
    <cellStyle name="Accent2 20" xfId="1578" xr:uid="{D63FB9A9-17E7-48A1-8F8C-5C91D7424454}"/>
    <cellStyle name="Accent2 21" xfId="1579" xr:uid="{BE930DC6-82DD-4ECA-A5ED-3624FDE1E4DC}"/>
    <cellStyle name="Accent2 22" xfId="8144" xr:uid="{ED2A1CC4-E911-4C90-A401-EF18C6152521}"/>
    <cellStyle name="Accent2 23" xfId="8145" xr:uid="{1C282129-2DBD-43F1-9DE3-47A3E7964D31}"/>
    <cellStyle name="Accent2 24" xfId="8146" xr:uid="{DC1CBE11-8EF3-4631-A13D-31C06E1827F6}"/>
    <cellStyle name="Accent2 25" xfId="8147" xr:uid="{4BD4A69C-E62A-4437-999D-4C5F4242476E}"/>
    <cellStyle name="Accent2 26" xfId="8148" xr:uid="{72C664D3-E445-4E5D-A607-07C746085013}"/>
    <cellStyle name="Accent2 27" xfId="10556" xr:uid="{43342F3D-D896-461A-94E2-B618ED2FDDE1}"/>
    <cellStyle name="Accent2 28" xfId="10557" xr:uid="{271EA137-2284-46C5-B4A1-2CEDBD78082E}"/>
    <cellStyle name="Accent2 29" xfId="10558" xr:uid="{AFCB8678-AB0C-4CA3-9699-B1C80D445072}"/>
    <cellStyle name="Accent2 3" xfId="522" xr:uid="{337FCF6D-43DE-45A0-95B8-807794A3C708}"/>
    <cellStyle name="Accent2 3 2" xfId="10559" xr:uid="{89F04BBF-1B84-43D2-A9F6-83081DD0BAE9}"/>
    <cellStyle name="Accent2 30" xfId="10560" xr:uid="{195A7068-A05B-41E9-B033-BA6DA4C857FD}"/>
    <cellStyle name="Accent2 31" xfId="10561" xr:uid="{5EBE3185-3349-41D3-B593-117E0EA9C077}"/>
    <cellStyle name="Accent2 32" xfId="10562" xr:uid="{1686D884-97B0-4242-B0D6-D5C0A1CC4B50}"/>
    <cellStyle name="Accent2 33" xfId="10563" xr:uid="{D823AF1D-444E-4B33-971E-650256BC132C}"/>
    <cellStyle name="Accent2 34" xfId="10564" xr:uid="{B8574A2F-3C34-4F85-ADA2-B927D63ABA4E}"/>
    <cellStyle name="Accent2 35" xfId="45741" xr:uid="{2D85C7D9-F67B-48EF-8866-504612386A09}"/>
    <cellStyle name="Accent2 36" xfId="132" xr:uid="{CF4DD486-2E3A-4A99-950A-B25C24948BA9}"/>
    <cellStyle name="Accent2 4" xfId="523" xr:uid="{0885C8A2-73A9-4348-9E19-56AC4CC788E5}"/>
    <cellStyle name="Accent2 4 2" xfId="10565" xr:uid="{9BE3F1BE-969D-46A4-9CC3-A757671D9011}"/>
    <cellStyle name="Accent2 5" xfId="524" xr:uid="{C002C815-F0F1-4778-BEF5-215D9DF34DED}"/>
    <cellStyle name="Accent2 5 2" xfId="10566" xr:uid="{3B5F56AB-4EDD-44BE-8949-A2698ECBFEF0}"/>
    <cellStyle name="Accent2 6" xfId="525" xr:uid="{DC09313C-ACC6-4C0C-9653-B5B4DA1E33DF}"/>
    <cellStyle name="Accent2 6 2" xfId="10567" xr:uid="{A89C8158-0B12-4A25-86A5-F7AD3E6AFED7}"/>
    <cellStyle name="Accent2 7" xfId="526" xr:uid="{0617C2DC-1600-473C-B171-A1B934E4D0B5}"/>
    <cellStyle name="Accent2 7 2" xfId="10568" xr:uid="{A80D2465-2CC2-4A93-BA35-165E2ADADEC6}"/>
    <cellStyle name="Accent2 8" xfId="527" xr:uid="{DEC0231D-854A-48E8-837A-A7A036C38041}"/>
    <cellStyle name="Accent2 8 2" xfId="10569" xr:uid="{375E3CE9-B902-42FA-B6DA-39D068F04B0E}"/>
    <cellStyle name="Accent2 9" xfId="528" xr:uid="{170F0140-F6E7-49A6-BCE0-B551ABFB38A1}"/>
    <cellStyle name="Accent2 9 2" xfId="10570" xr:uid="{1ABA97AA-D9BD-4A35-962D-A4DD7503E16F}"/>
    <cellStyle name="Accent3" xfId="25" builtinId="37" customBuiltin="1"/>
    <cellStyle name="Accent3 - 20%" xfId="529" xr:uid="{6961FEE4-AF7E-4FBF-A74A-C99FC44E928E}"/>
    <cellStyle name="Accent3 - 40%" xfId="530" xr:uid="{02DF5E3E-675D-45C1-8A8E-BC32DD03F70F}"/>
    <cellStyle name="Accent3 - 60%" xfId="531" xr:uid="{2A4F9D13-3F7B-4D7A-A3E0-D7E302F78069}"/>
    <cellStyle name="Accent3 10" xfId="532" xr:uid="{CEA50B21-BE15-4EF8-8C45-B027AE784FF3}"/>
    <cellStyle name="Accent3 10 2" xfId="10571" xr:uid="{41EDD7C2-3BEF-4B19-AB97-CAE8D58800DE}"/>
    <cellStyle name="Accent3 11" xfId="533" xr:uid="{48858272-613B-4106-9BDD-F0BCF469153E}"/>
    <cellStyle name="Accent3 11 2" xfId="10572" xr:uid="{157A2CFD-CCB1-466C-A81E-C71BB0454E87}"/>
    <cellStyle name="Accent3 12" xfId="534" xr:uid="{A8ABF71C-B093-4E61-A914-426D1DA160AA}"/>
    <cellStyle name="Accent3 12 2" xfId="10573" xr:uid="{E29BB4F3-BF5A-442D-B2D5-43928634E5C3}"/>
    <cellStyle name="Accent3 13" xfId="535" xr:uid="{BA4F7BCA-8B9B-4529-8CE6-A04D99ED62DD}"/>
    <cellStyle name="Accent3 13 2" xfId="10574" xr:uid="{A67D8FD4-36AC-48E0-92BC-97D4B06DC5E5}"/>
    <cellStyle name="Accent3 14" xfId="536" xr:uid="{82A5B645-0824-476D-A7C7-4F9787EE2940}"/>
    <cellStyle name="Accent3 14 2" xfId="10575" xr:uid="{5AB26156-06C0-4F53-BA21-32079F69A1B7}"/>
    <cellStyle name="Accent3 15" xfId="537" xr:uid="{9D321F0F-1234-43F0-A064-FE4BD86EED22}"/>
    <cellStyle name="Accent3 15 2" xfId="10576" xr:uid="{7C7233E9-3612-4184-8DC0-8E6BCE0F342D}"/>
    <cellStyle name="Accent3 16" xfId="538" xr:uid="{B9C2818A-E301-4E5E-91AA-3AE0C627246A}"/>
    <cellStyle name="Accent3 16 2" xfId="10577" xr:uid="{651D5FF3-C168-4500-A561-8EA9ED949D09}"/>
    <cellStyle name="Accent3 17" xfId="1580" xr:uid="{6D7EA815-ACEA-4D3C-98B9-52A39E50E0E6}"/>
    <cellStyle name="Accent3 18" xfId="1581" xr:uid="{93D28F57-1E77-465F-B235-CF227C0A7305}"/>
    <cellStyle name="Accent3 19" xfId="1582" xr:uid="{E2BFD5CC-0599-4C47-A8C7-196C5B73E9D8}"/>
    <cellStyle name="Accent3 2" xfId="539" xr:uid="{F98CBE92-5E8E-4D1D-8F64-AF14A7597686}"/>
    <cellStyle name="Accent3 2 2" xfId="1583" xr:uid="{F70B6ADE-1B99-4EB9-BB75-3A189062C712}"/>
    <cellStyle name="Accent3 2 3" xfId="1584" xr:uid="{93530B50-38A4-4E76-9989-23482C53547B}"/>
    <cellStyle name="Accent3 2 4" xfId="1585" xr:uid="{C8080CC0-4D70-4D22-ADCE-FC804E95E949}"/>
    <cellStyle name="Accent3 2 5" xfId="1586" xr:uid="{4E22DEE6-E55E-4D60-887D-644419D444FC}"/>
    <cellStyle name="Accent3 2 6" xfId="8409" xr:uid="{B5AA2A12-635F-4D82-8AAD-65AE0533657A}"/>
    <cellStyle name="Accent3 2 6 2" xfId="33096" xr:uid="{85B4ED5F-CBE6-4BB4-8E07-B3E2C950FDD6}"/>
    <cellStyle name="Accent3 2 6 3" xfId="45742" xr:uid="{3458A0CE-F3E4-4EB8-9626-A5F9B89460D0}"/>
    <cellStyle name="Accent3 20" xfId="1587" xr:uid="{1F47DCE0-D22B-4430-B658-038DB8E7FE47}"/>
    <cellStyle name="Accent3 21" xfId="1588" xr:uid="{C20A8A3B-31EB-44A0-86C7-0414D18E1CF2}"/>
    <cellStyle name="Accent3 22" xfId="8149" xr:uid="{F87B2C80-7280-4A76-BA27-2FCA81745762}"/>
    <cellStyle name="Accent3 23" xfId="8150" xr:uid="{319F8410-1BFF-40A8-81E7-E28CC44312C2}"/>
    <cellStyle name="Accent3 24" xfId="8151" xr:uid="{00B914D9-D8B3-4E63-B2EC-6B52E1E76AF6}"/>
    <cellStyle name="Accent3 25" xfId="8152" xr:uid="{9FEC4FFE-8719-44FE-AA4D-E610BD4811B7}"/>
    <cellStyle name="Accent3 26" xfId="8153" xr:uid="{8FBE0592-63BB-4E9A-BBC3-FA9AA7018CD2}"/>
    <cellStyle name="Accent3 27" xfId="10578" xr:uid="{84D33559-2419-4760-98A4-7C7E3E974BCC}"/>
    <cellStyle name="Accent3 28" xfId="10579" xr:uid="{5C8FFBBE-7248-4662-AEF4-2B7977353267}"/>
    <cellStyle name="Accent3 29" xfId="10580" xr:uid="{067A8491-317A-405A-95B2-4864EC4A3E25}"/>
    <cellStyle name="Accent3 3" xfId="540" xr:uid="{DED56E53-3EEC-4DE9-AFD9-094595C9DF26}"/>
    <cellStyle name="Accent3 3 2" xfId="10581" xr:uid="{8E8A2C0A-C278-431D-A47D-EB222305D719}"/>
    <cellStyle name="Accent3 30" xfId="10582" xr:uid="{4926BB10-2182-4306-8ECC-A38642F76C9B}"/>
    <cellStyle name="Accent3 31" xfId="10583" xr:uid="{0C51FDE2-BC60-442B-ACB4-06DA0973CA34}"/>
    <cellStyle name="Accent3 32" xfId="10584" xr:uid="{0DC4C4AC-3867-4EFB-BA77-5F416C496BF2}"/>
    <cellStyle name="Accent3 33" xfId="10585" xr:uid="{5653D1E5-9074-41EE-907A-916F674736EE}"/>
    <cellStyle name="Accent3 34" xfId="10586" xr:uid="{C741A56E-0C5E-4B9C-B15E-682EE973C513}"/>
    <cellStyle name="Accent3 35" xfId="45743" xr:uid="{791C4D70-418D-4FD0-86BF-93C5EDC3C698}"/>
    <cellStyle name="Accent3 36" xfId="133" xr:uid="{ED689962-BA8E-4CA5-AA55-9121FFE7FB24}"/>
    <cellStyle name="Accent3 4" xfId="541" xr:uid="{97EADC5C-4F89-49EA-B8CD-5BF2C673D621}"/>
    <cellStyle name="Accent3 4 2" xfId="10587" xr:uid="{338F1DAA-D152-45B4-98EC-7779AF2423FC}"/>
    <cellStyle name="Accent3 5" xfId="542" xr:uid="{F77A9DF6-7BB2-40D9-8C35-FC47625BB30C}"/>
    <cellStyle name="Accent3 5 2" xfId="10588" xr:uid="{B7D3E95C-D377-4B7A-A6EC-96E76D2E202A}"/>
    <cellStyle name="Accent3 6" xfId="543" xr:uid="{20FB0535-734A-4D77-B76B-1A1DCACD3063}"/>
    <cellStyle name="Accent3 6 2" xfId="10589" xr:uid="{61B72B46-6325-452A-89B6-0430AF542D0A}"/>
    <cellStyle name="Accent3 7" xfId="544" xr:uid="{318B81B8-281B-49C0-9FC8-203D69589BA1}"/>
    <cellStyle name="Accent3 7 2" xfId="10590" xr:uid="{A7799A06-6D4B-46BC-AB73-345824A8A9B6}"/>
    <cellStyle name="Accent3 8" xfId="545" xr:uid="{8DA4F549-9CD7-4B09-8B6D-A3D502799E50}"/>
    <cellStyle name="Accent3 8 2" xfId="10591" xr:uid="{42925632-651F-4B25-B1FA-7F1530875EEB}"/>
    <cellStyle name="Accent3 9" xfId="546" xr:uid="{E916E33B-CE59-4559-90DC-6B6AB74B79AE}"/>
    <cellStyle name="Accent3 9 2" xfId="10592" xr:uid="{4F318D04-1798-4467-9C32-C7312C30FB74}"/>
    <cellStyle name="Accent4" xfId="28" builtinId="41" customBuiltin="1"/>
    <cellStyle name="Accent4 - 20%" xfId="547" xr:uid="{8BD64CBA-A679-4BAE-A97A-719AF8F29952}"/>
    <cellStyle name="Accent4 - 40%" xfId="548" xr:uid="{E8CDC7E2-1AA8-4B16-9151-AD86150C93E0}"/>
    <cellStyle name="Accent4 - 60%" xfId="549" xr:uid="{D30D2FA4-5756-477C-91D5-9CD8ED439185}"/>
    <cellStyle name="Accent4 10" xfId="550" xr:uid="{31AEE3E5-FF55-4551-8544-D02D4E26D21F}"/>
    <cellStyle name="Accent4 10 2" xfId="10593" xr:uid="{A1F4E236-B8FF-4896-A27E-62079D740521}"/>
    <cellStyle name="Accent4 11" xfId="551" xr:uid="{43B46D4B-DFAF-4616-A814-C3ED83D872C8}"/>
    <cellStyle name="Accent4 11 2" xfId="10594" xr:uid="{FF682D5A-852B-4B8E-96C3-8644D5CC9648}"/>
    <cellStyle name="Accent4 12" xfId="552" xr:uid="{56C0F0F3-2D1C-4C98-9364-FC0FB9BAB893}"/>
    <cellStyle name="Accent4 12 2" xfId="10595" xr:uid="{AAAEFCB3-B3AE-4C78-9BF2-A7DA37617A0B}"/>
    <cellStyle name="Accent4 13" xfId="553" xr:uid="{39CCF39F-2948-49BB-B01B-85719336B830}"/>
    <cellStyle name="Accent4 13 2" xfId="10596" xr:uid="{54BDA163-6BE4-4C7A-B6FD-0928F63118F7}"/>
    <cellStyle name="Accent4 14" xfId="554" xr:uid="{3AA000FC-0DA0-4D08-A4BA-873FA6C39A5A}"/>
    <cellStyle name="Accent4 14 2" xfId="10597" xr:uid="{1EBDE1DB-389E-4BC1-B83D-A95FF2851039}"/>
    <cellStyle name="Accent4 15" xfId="555" xr:uid="{C238CAA1-B42C-499E-86E5-722841EBAA85}"/>
    <cellStyle name="Accent4 15 2" xfId="10598" xr:uid="{F7D8DAAE-A749-4051-A1BD-46DE4F8291A4}"/>
    <cellStyle name="Accent4 16" xfId="556" xr:uid="{A99C8931-838A-4DAA-8511-F98AB60143CD}"/>
    <cellStyle name="Accent4 16 2" xfId="10599" xr:uid="{B714E9B4-62AD-4CD2-BF1D-AA4C26DFF8BF}"/>
    <cellStyle name="Accent4 17" xfId="1589" xr:uid="{464ABEBB-45D0-4240-A3C3-0B3ED990C833}"/>
    <cellStyle name="Accent4 18" xfId="1590" xr:uid="{8CAE30E0-A1D7-4A74-A44F-B473C5B8CCD8}"/>
    <cellStyle name="Accent4 19" xfId="1591" xr:uid="{89A8091D-0A34-49F7-8373-A061AF3913FB}"/>
    <cellStyle name="Accent4 2" xfId="81" xr:uid="{D299C214-DCBE-40B4-83DB-48D587D87CC5}"/>
    <cellStyle name="Accent4 2 2" xfId="1592" xr:uid="{D0A0A288-77AE-4B45-AF41-6A5208779E7F}"/>
    <cellStyle name="Accent4 2 3" xfId="1593" xr:uid="{1F495439-5233-47F9-AD99-974967EABE71}"/>
    <cellStyle name="Accent4 2 4" xfId="1594" xr:uid="{5148F928-46FE-415C-9E8F-208A4749706E}"/>
    <cellStyle name="Accent4 2 5" xfId="1595" xr:uid="{DBF4BE19-48E9-4327-9DDC-AC2E4B8F6CE6}"/>
    <cellStyle name="Accent4 2 6" xfId="8410" xr:uid="{2FFEC93E-87C3-4E63-A846-86437C10CB55}"/>
    <cellStyle name="Accent4 2 6 2" xfId="33097" xr:uid="{96B74DE9-EA5A-4DD5-9DFC-F644FB62F979}"/>
    <cellStyle name="Accent4 2 6 3" xfId="45744" xr:uid="{86002C0B-363E-48BE-BB8E-F5A1CBD25C12}"/>
    <cellStyle name="Accent4 20" xfId="1596" xr:uid="{7DEFB1FD-81F0-41FB-9F2E-CCEF4FA3249B}"/>
    <cellStyle name="Accent4 21" xfId="1597" xr:uid="{18FB29FE-2A3F-453E-B504-D26F9C0877B3}"/>
    <cellStyle name="Accent4 22" xfId="8154" xr:uid="{FB57B596-CF87-4EB4-9195-B267E1609F9C}"/>
    <cellStyle name="Accent4 23" xfId="8155" xr:uid="{B84FEC6B-262F-49F8-98B6-404CD8706249}"/>
    <cellStyle name="Accent4 24" xfId="8156" xr:uid="{86FE1EBB-2C5C-48F6-B8E7-5478453ADC81}"/>
    <cellStyle name="Accent4 25" xfId="8157" xr:uid="{09A5F713-0489-4701-9E37-61AE02655164}"/>
    <cellStyle name="Accent4 26" xfId="8158" xr:uid="{63EA9199-2EC3-4E21-A841-BAA174C77B88}"/>
    <cellStyle name="Accent4 27" xfId="10600" xr:uid="{DCF02C37-BD0A-4A5E-9BD9-AC663D858A8E}"/>
    <cellStyle name="Accent4 28" xfId="10601" xr:uid="{70213717-F386-42F7-AC52-767EE84B285E}"/>
    <cellStyle name="Accent4 29" xfId="10602" xr:uid="{2C2C9799-6EB2-4D15-AEC1-EC26F63FC3D9}"/>
    <cellStyle name="Accent4 3" xfId="557" xr:uid="{B74F637D-6EE4-4483-9962-027D259DCB5E}"/>
    <cellStyle name="Accent4 3 2" xfId="10603" xr:uid="{723E4A2E-DE4C-406A-BF6E-26BF9A4E9946}"/>
    <cellStyle name="Accent4 30" xfId="10604" xr:uid="{D5C0197D-2DA5-4A2C-8696-74E2220E09A8}"/>
    <cellStyle name="Accent4 31" xfId="10605" xr:uid="{A4D6EAEF-9AA0-48FE-9A32-E7469E351AD7}"/>
    <cellStyle name="Accent4 32" xfId="10606" xr:uid="{9A22FB04-5C5A-4ADD-9B84-07DAD739B243}"/>
    <cellStyle name="Accent4 33" xfId="10607" xr:uid="{3BB7A08A-54FC-4CF9-B3E6-37E79384E302}"/>
    <cellStyle name="Accent4 34" xfId="10608" xr:uid="{1C377C10-BA5E-4ECC-AD48-B7CB72AD7AD7}"/>
    <cellStyle name="Accent4 35" xfId="45745" xr:uid="{BBAB76E2-C45D-4201-BA2A-5A32F9340B2A}"/>
    <cellStyle name="Accent4 36" xfId="134" xr:uid="{98FC249F-7B4A-4955-80DB-E687A7315BA3}"/>
    <cellStyle name="Accent4 4" xfId="558" xr:uid="{44B1532E-E2D6-4EE0-BB11-C89F713CBE98}"/>
    <cellStyle name="Accent4 4 2" xfId="10609" xr:uid="{BFFF51CA-44BB-41BF-9085-BD8D33E3EB8D}"/>
    <cellStyle name="Accent4 5" xfId="559" xr:uid="{8EDD92A5-96AE-4DA2-85CD-EE115BE17A1C}"/>
    <cellStyle name="Accent4 5 2" xfId="10610" xr:uid="{F71E1FE3-1A8C-4FEF-A9C1-2BB363C07C0C}"/>
    <cellStyle name="Accent4 6" xfId="560" xr:uid="{98040F3F-980D-41B0-9348-55CA8F0F6D35}"/>
    <cellStyle name="Accent4 6 2" xfId="10611" xr:uid="{BF3546F8-75DC-46AD-A591-67895E66AAD4}"/>
    <cellStyle name="Accent4 7" xfId="561" xr:uid="{21726DDA-21D5-402F-B7BC-C7EEA9B992DA}"/>
    <cellStyle name="Accent4 7 2" xfId="10612" xr:uid="{7EFCB785-5BFE-4B73-B0EA-C14DD972BF4B}"/>
    <cellStyle name="Accent4 8" xfId="562" xr:uid="{38784C29-D9FB-4173-AF24-19EEB5285F01}"/>
    <cellStyle name="Accent4 8 2" xfId="10613" xr:uid="{85924E00-D095-4821-8958-6C14FD2BFA97}"/>
    <cellStyle name="Accent4 9" xfId="563" xr:uid="{5ED421F9-DAEE-4299-8437-1DFE5D80F22B}"/>
    <cellStyle name="Accent4 9 2" xfId="10614" xr:uid="{8DCF906F-1442-441D-B10C-076D71EF2F08}"/>
    <cellStyle name="Accent5" xfId="31" builtinId="45" customBuiltin="1"/>
    <cellStyle name="Accent5 - 20%" xfId="564" xr:uid="{2F081672-AA6F-4336-9026-724E4F870EFF}"/>
    <cellStyle name="Accent5 - 40%" xfId="565" xr:uid="{BED66329-2A23-4710-9C2D-9E5D870667CC}"/>
    <cellStyle name="Accent5 - 60%" xfId="566" xr:uid="{4FEB77C3-9283-4F6B-9DAE-6AEEBB6418E7}"/>
    <cellStyle name="Accent5 10" xfId="567" xr:uid="{EBE94593-F9E5-4653-886C-CADD5644C3A1}"/>
    <cellStyle name="Accent5 11" xfId="568" xr:uid="{68F14836-97A3-4C06-9C79-963C34634343}"/>
    <cellStyle name="Accent5 12" xfId="569" xr:uid="{E7DE5AEA-A50A-4DCF-8F1E-42FE14A5DAA7}"/>
    <cellStyle name="Accent5 13" xfId="570" xr:uid="{D3A53BD9-573C-4334-9B23-D6B49D89AF53}"/>
    <cellStyle name="Accent5 14" xfId="571" xr:uid="{AC659D6E-11DA-4C26-831F-F718EB483B3C}"/>
    <cellStyle name="Accent5 15" xfId="572" xr:uid="{A800B477-35F5-4684-BED5-12D4953F8AA5}"/>
    <cellStyle name="Accent5 16" xfId="573" xr:uid="{50498185-1C84-40E1-8B9F-02604FE8D488}"/>
    <cellStyle name="Accent5 17" xfId="1598" xr:uid="{A23C0FF6-F6B2-465C-ABFF-B4FF8663BF46}"/>
    <cellStyle name="Accent5 18" xfId="1599" xr:uid="{66B8F99A-8F22-4A91-A235-765C062BF543}"/>
    <cellStyle name="Accent5 19" xfId="1600" xr:uid="{7D3DF700-01CC-4227-A165-9D5E299C56D7}"/>
    <cellStyle name="Accent5 2" xfId="82" xr:uid="{BC5CE8CE-611E-48F3-8453-86232046B18F}"/>
    <cellStyle name="Accent5 2 2" xfId="1601" xr:uid="{70FFF22F-EECD-4B9A-849B-08CFAF201E19}"/>
    <cellStyle name="Accent5 2 3" xfId="1602" xr:uid="{E48034DB-1ECE-4FCB-82A6-3C26764C7B2E}"/>
    <cellStyle name="Accent5 2 4" xfId="1603" xr:uid="{8CDA118E-C9EE-4141-8538-B9EE90F7756D}"/>
    <cellStyle name="Accent5 2 5" xfId="1604" xr:uid="{7B495F26-89DB-4F8A-93CF-75FF0517868F}"/>
    <cellStyle name="Accent5 20" xfId="1605" xr:uid="{B2517739-E60F-4582-B054-5321D71F33DA}"/>
    <cellStyle name="Accent5 21" xfId="1606" xr:uid="{6434D07E-9FD3-4D5B-8664-AA14E64FACAD}"/>
    <cellStyle name="Accent5 22" xfId="8159" xr:uid="{4FE66157-E1F8-464F-B095-BDC123FC56A2}"/>
    <cellStyle name="Accent5 23" xfId="8160" xr:uid="{90E25E15-B654-4872-8287-68CE6A0030B6}"/>
    <cellStyle name="Accent5 24" xfId="8161" xr:uid="{D2F5073B-FB90-4EB4-81B6-C5A182A7864C}"/>
    <cellStyle name="Accent5 25" xfId="8162" xr:uid="{5744ED78-E49E-4C61-8C0E-32E10617B135}"/>
    <cellStyle name="Accent5 26" xfId="8163" xr:uid="{CD039AB1-E10D-4E3D-88B3-4E2F2F57003C}"/>
    <cellStyle name="Accent5 27" xfId="8388" xr:uid="{93EA0776-F3BE-4258-B0FF-7EA24EDF6F32}"/>
    <cellStyle name="Accent5 27 2" xfId="33098" xr:uid="{EBFDB548-9866-4F9D-AA8D-0A8AA8B0C8D9}"/>
    <cellStyle name="Accent5 27 3" xfId="45746" xr:uid="{8D108E72-9016-47D6-B66D-FB2F5970E147}"/>
    <cellStyle name="Accent5 28" xfId="10615" xr:uid="{F7E18A9B-C6D1-4DE7-9744-BFA336F3A7E5}"/>
    <cellStyle name="Accent5 29" xfId="10616" xr:uid="{0937B037-E3ED-4C7E-B713-5E67EFDC87D5}"/>
    <cellStyle name="Accent5 3" xfId="574" xr:uid="{559D814B-F5AC-49F8-836F-EC5B583194AE}"/>
    <cellStyle name="Accent5 30" xfId="10617" xr:uid="{BCDE7C1B-154E-476F-A767-AAACAADB33AD}"/>
    <cellStyle name="Accent5 31" xfId="10618" xr:uid="{B24CDD9C-96F9-4A5D-B595-021443610699}"/>
    <cellStyle name="Accent5 32" xfId="10619" xr:uid="{068E5BF3-08F8-47C9-B887-BCB9357B41A6}"/>
    <cellStyle name="Accent5 33" xfId="10620" xr:uid="{46A1D6F0-5A08-44E8-A7A2-BBBE50D0B838}"/>
    <cellStyle name="Accent5 34" xfId="10621" xr:uid="{8A20D3D5-065B-4210-A8B0-86582253C3CC}"/>
    <cellStyle name="Accent5 35" xfId="45747" xr:uid="{23E98AAF-22FE-4E58-8665-D6B99F7A92C6}"/>
    <cellStyle name="Accent5 36" xfId="135" xr:uid="{D8ECE291-2EE6-4AF5-8989-A3ACC90D90C3}"/>
    <cellStyle name="Accent5 4" xfId="575" xr:uid="{AFFD9959-1536-445F-AFDF-2BB0F741103A}"/>
    <cellStyle name="Accent5 5" xfId="576" xr:uid="{2FF7098A-2EF5-45DF-80B7-6AE376309EB4}"/>
    <cellStyle name="Accent5 6" xfId="577" xr:uid="{FADC59DA-3A58-4CA3-A94F-F4F47AAF01B9}"/>
    <cellStyle name="Accent5 7" xfId="578" xr:uid="{11BE3527-0621-49B8-BAD9-D0FE1DFF86F4}"/>
    <cellStyle name="Accent5 8" xfId="579" xr:uid="{5F12A814-F752-469C-B8EA-15576476A21D}"/>
    <cellStyle name="Accent5 9" xfId="580" xr:uid="{7A77018A-1283-445E-AE84-EEC16F4864F8}"/>
    <cellStyle name="Accent6" xfId="34" builtinId="49" customBuiltin="1"/>
    <cellStyle name="Accent6 - 20%" xfId="581" xr:uid="{800903C4-EAE7-434D-A0A2-9BAA42419325}"/>
    <cellStyle name="Accent6 - 40%" xfId="582" xr:uid="{0EFC643C-74BB-4DB4-87DA-0AF38282B277}"/>
    <cellStyle name="Accent6 - 60%" xfId="583" xr:uid="{CC0BA62E-31A8-4615-85DC-7CE9525D05A4}"/>
    <cellStyle name="Accent6 10" xfId="584" xr:uid="{A5B3AC26-BED1-4F1B-B14D-136FDFF4B5E8}"/>
    <cellStyle name="Accent6 11" xfId="585" xr:uid="{231C21A9-DB5C-4B54-8EC9-8F0C56F26933}"/>
    <cellStyle name="Accent6 12" xfId="586" xr:uid="{F4038323-C5C8-4E9D-BFCB-B2B5AE028318}"/>
    <cellStyle name="Accent6 13" xfId="587" xr:uid="{A0135EA0-FB9A-406B-9CD6-40B8C3B23D2A}"/>
    <cellStyle name="Accent6 14" xfId="588" xr:uid="{EBE84437-5295-42BD-9BA1-C19C35A002ED}"/>
    <cellStyle name="Accent6 15" xfId="589" xr:uid="{8BAE62E7-8E97-4FC4-BD0D-FD84DBAF0996}"/>
    <cellStyle name="Accent6 16" xfId="590" xr:uid="{69EC9015-EA0C-4C85-A341-C32E62BD5B47}"/>
    <cellStyle name="Accent6 17" xfId="1607" xr:uid="{6477A559-4F6A-4E95-A17F-88D2778D3179}"/>
    <cellStyle name="Accent6 18" xfId="1608" xr:uid="{F691FA4C-C826-43C0-9EA5-C0891FA1E920}"/>
    <cellStyle name="Accent6 19" xfId="1609" xr:uid="{1DFF5CCF-170B-4EE0-86AB-5CE14BD05996}"/>
    <cellStyle name="Accent6 2" xfId="591" xr:uid="{5328AB3F-9C3B-4E94-BF52-D9EF29B5ECBB}"/>
    <cellStyle name="Accent6 2 2" xfId="1610" xr:uid="{77ECC36C-E45F-4241-9514-ACE5F7CCDB35}"/>
    <cellStyle name="Accent6 2 3" xfId="1611" xr:uid="{A6194261-E15F-48BA-8135-D3154E4445AA}"/>
    <cellStyle name="Accent6 2 4" xfId="1612" xr:uid="{43BE7F6F-6385-4588-8182-9BDD28967394}"/>
    <cellStyle name="Accent6 2 5" xfId="1613" xr:uid="{CF8B5D69-ED83-442F-A54C-DE3C601CF912}"/>
    <cellStyle name="Accent6 2 6" xfId="8411" xr:uid="{E19C2A09-95E7-4CF2-B2D8-6ECB1FE7B257}"/>
    <cellStyle name="Accent6 20" xfId="1614" xr:uid="{FFE33052-6135-4AC8-8481-BDFBE6E8CA08}"/>
    <cellStyle name="Accent6 21" xfId="1615" xr:uid="{46F30370-CABF-4302-972E-2606FE321A16}"/>
    <cellStyle name="Accent6 22" xfId="8164" xr:uid="{53A785A1-5E2B-4C9C-9CBA-3C7048D087A3}"/>
    <cellStyle name="Accent6 23" xfId="8165" xr:uid="{43B3BD6B-F2CD-4E46-A1B0-5524B4D650B0}"/>
    <cellStyle name="Accent6 24" xfId="8166" xr:uid="{DBF3D93C-1823-4544-826D-B4C8B8FB1E1A}"/>
    <cellStyle name="Accent6 25" xfId="8167" xr:uid="{E76B76FD-82C7-4DF1-BB31-48A53325E177}"/>
    <cellStyle name="Accent6 26" xfId="8168" xr:uid="{0C19D9E3-AF97-4A7E-987D-F818013B1EA9}"/>
    <cellStyle name="Accent6 27" xfId="10622" xr:uid="{EF492A64-18AF-4AD8-A441-6140A0DC7951}"/>
    <cellStyle name="Accent6 28" xfId="10623" xr:uid="{3D971983-8F95-467A-B0D8-A6DFA1262BE8}"/>
    <cellStyle name="Accent6 29" xfId="10624" xr:uid="{A12262DA-A5BB-4D50-8D34-A9B0E02C5698}"/>
    <cellStyle name="Accent6 3" xfId="592" xr:uid="{FB763CC9-4E94-452E-B109-03E61E5D0CDD}"/>
    <cellStyle name="Accent6 30" xfId="10625" xr:uid="{CEAA7DAF-3F39-47B1-9A37-C67C8BE37917}"/>
    <cellStyle name="Accent6 31" xfId="10626" xr:uid="{D0E1720B-4622-43A7-A6A0-FEB6DACFF6A5}"/>
    <cellStyle name="Accent6 32" xfId="10627" xr:uid="{016479D9-2F90-4B75-A973-ECD24C92CC40}"/>
    <cellStyle name="Accent6 33" xfId="10628" xr:uid="{F42AB2DA-973D-49E9-A9C9-DEBC09530C62}"/>
    <cellStyle name="Accent6 34" xfId="10629" xr:uid="{D098A5C3-F4D8-4BDE-974A-1A02AA5AE782}"/>
    <cellStyle name="Accent6 35" xfId="45748" xr:uid="{BF02756E-0103-4AB1-B253-C75C2ED8356A}"/>
    <cellStyle name="Accent6 36" xfId="136" xr:uid="{870A0E81-762F-422E-A8DB-CD2503433B15}"/>
    <cellStyle name="Accent6 4" xfId="593" xr:uid="{BC27CBC3-67E9-4AA1-B829-5584829BBC5C}"/>
    <cellStyle name="Accent6 5" xfId="594" xr:uid="{87D22389-45E7-4B94-BFF2-B62EC60B51FE}"/>
    <cellStyle name="Accent6 6" xfId="595" xr:uid="{C3A4430A-3702-4B56-AE12-F47CB2F760DA}"/>
    <cellStyle name="Accent6 7" xfId="596" xr:uid="{273F80E8-910F-4097-8A75-1FD1F9A0CFC5}"/>
    <cellStyle name="Accent6 8" xfId="597" xr:uid="{C8E51D59-752E-4E92-A59F-F84BAD0FE8C0}"/>
    <cellStyle name="Accent6 9" xfId="598" xr:uid="{8CA650B2-5C7A-42F7-9BE6-2EBB042D8195}"/>
    <cellStyle name="AFE" xfId="137" xr:uid="{A630C2F3-557F-4251-B6FC-264E04C861D7}"/>
    <cellStyle name="AFE 2" xfId="10630" xr:uid="{A4915996-3E74-4A53-9C94-604F23AA23A8}"/>
    <cellStyle name="Bad" xfId="9" builtinId="27" customBuiltin="1"/>
    <cellStyle name="Bad 10" xfId="599" xr:uid="{4306D7A7-8DAB-46D7-AB8B-015CA6B2D899}"/>
    <cellStyle name="Bad 10 2" xfId="10631" xr:uid="{7D0DF4C7-1FA4-4F6C-9CFB-C015AB4E40F8}"/>
    <cellStyle name="Bad 11" xfId="600" xr:uid="{0BDA0139-DC59-4FB3-A3BD-FA281311CF3C}"/>
    <cellStyle name="Bad 11 2" xfId="10632" xr:uid="{6473C2C3-6525-4816-BC3D-B6C865BB858A}"/>
    <cellStyle name="Bad 12" xfId="601" xr:uid="{91780581-B1D2-43C3-91A6-93CFC123CD98}"/>
    <cellStyle name="Bad 12 2" xfId="10633" xr:uid="{93EF0B26-62CE-4251-80C2-D2CDB61FD6D8}"/>
    <cellStyle name="Bad 13" xfId="602" xr:uid="{563AE203-A2BE-4D1F-BD3B-D34E5F4EACFA}"/>
    <cellStyle name="Bad 13 2" xfId="10634" xr:uid="{95BFBAC0-76EB-4177-831B-378F63DE991A}"/>
    <cellStyle name="Bad 14" xfId="603" xr:uid="{99B32451-5F3F-42B9-B26C-0553FE17882A}"/>
    <cellStyle name="Bad 14 2" xfId="10635" xr:uid="{64D34CFA-A137-4134-9CB5-269C0B343027}"/>
    <cellStyle name="Bad 15" xfId="604" xr:uid="{4556E244-071C-417E-9B58-22786B79D7C3}"/>
    <cellStyle name="Bad 15 2" xfId="10636" xr:uid="{4D71D278-AC9A-49D5-A58A-B98971AD3E1E}"/>
    <cellStyle name="Bad 16" xfId="605" xr:uid="{726CC9DC-AD48-425A-9B31-24AA2C00627A}"/>
    <cellStyle name="Bad 16 2" xfId="10637" xr:uid="{7E378D92-32E1-43A8-8861-32EDC1AFC72C}"/>
    <cellStyle name="Bad 17" xfId="1616" xr:uid="{2EC86552-A6F5-4A33-8314-6113C73BDB54}"/>
    <cellStyle name="Bad 18" xfId="1617" xr:uid="{F4F2FEA8-B92F-42CE-83EC-48F2FD26A06E}"/>
    <cellStyle name="Bad 19" xfId="1618" xr:uid="{83FD165A-08FA-4122-9D0A-D59214697E67}"/>
    <cellStyle name="Bad 2" xfId="606" xr:uid="{50194AEC-4714-49E4-9FFA-C12638A42461}"/>
    <cellStyle name="Bad 2 2" xfId="1619" xr:uid="{A0DA3737-D2F3-4B07-AA08-ABA058CF5A6E}"/>
    <cellStyle name="Bad 2 3" xfId="1620" xr:uid="{22C1A81C-2869-444F-811B-4A4D854933A1}"/>
    <cellStyle name="Bad 2 4" xfId="1621" xr:uid="{4E6DFCEA-17E3-483B-80D0-163B7595446B}"/>
    <cellStyle name="Bad 2 5" xfId="1622" xr:uid="{67A93076-5363-4971-9210-1108099D82D7}"/>
    <cellStyle name="Bad 2 6" xfId="8412" xr:uid="{ABB3B2DA-FD0F-40F2-A901-D249C8854E3A}"/>
    <cellStyle name="Bad 2 6 2" xfId="33099" xr:uid="{E3CAA0A5-2B05-4F26-8C48-FB49154A5E52}"/>
    <cellStyle name="Bad 2 6 3" xfId="45749" xr:uid="{C663F092-5C7F-425A-BA64-BA38C1EBE314}"/>
    <cellStyle name="Bad 20" xfId="1623" xr:uid="{38E54312-BACE-41E4-9A93-602EB6DC9373}"/>
    <cellStyle name="Bad 21" xfId="1624" xr:uid="{B6B9BE1E-05EE-4258-AB0E-925D804E268D}"/>
    <cellStyle name="Bad 22" xfId="8169" xr:uid="{B56C90B2-4868-4C6C-AAC0-5A98B6DB9F28}"/>
    <cellStyle name="Bad 23" xfId="8170" xr:uid="{FE477A77-4423-49D5-94F2-6848F6571A14}"/>
    <cellStyle name="Bad 24" xfId="138" xr:uid="{758DB4C1-123F-4CF4-AD0B-313E41137802}"/>
    <cellStyle name="Bad 3" xfId="607" xr:uid="{22A5EAB9-6EEB-4CCF-A02C-285096DD8985}"/>
    <cellStyle name="Bad 3 2" xfId="10638" xr:uid="{A351AD00-31BA-4997-85B6-CD60E21EA2F4}"/>
    <cellStyle name="Bad 4" xfId="608" xr:uid="{83C58220-BA5C-4A9E-B737-956906CFE5FD}"/>
    <cellStyle name="Bad 4 2" xfId="10639" xr:uid="{CEF7EDDF-2ADE-4A92-A4CC-8FAAE4367811}"/>
    <cellStyle name="Bad 5" xfId="609" xr:uid="{D00BAD95-ED01-4A59-83DC-8C89FBC0FD26}"/>
    <cellStyle name="Bad 5 2" xfId="10640" xr:uid="{00BA2EC0-B88C-4C3C-B914-035381C415BF}"/>
    <cellStyle name="Bad 6" xfId="610" xr:uid="{8B3DD91A-5AC9-4444-807E-0BC11CDA7656}"/>
    <cellStyle name="Bad 6 2" xfId="10641" xr:uid="{8E469148-F545-4EF3-92DA-1FF30DAE29FE}"/>
    <cellStyle name="Bad 7" xfId="611" xr:uid="{EA4584B7-7BDD-4AB2-8B40-7F22DEF81FB0}"/>
    <cellStyle name="Bad 7 2" xfId="10642" xr:uid="{26148557-7533-4515-B81B-30497C2BE787}"/>
    <cellStyle name="Bad 8" xfId="612" xr:uid="{C91C0D22-3A99-485C-B5E2-94DCE7D7EDD0}"/>
    <cellStyle name="Bad 8 2" xfId="10643" xr:uid="{DA881F4A-53C5-48C6-AA31-10ED76A06D85}"/>
    <cellStyle name="Bad 9" xfId="613" xr:uid="{9DED5EA5-2AE4-499C-BC7B-23922C860165}"/>
    <cellStyle name="Bad 9 2" xfId="10644" xr:uid="{01722947-422F-4A03-81C8-D3BB4FD87E77}"/>
    <cellStyle name="Biomass" xfId="1625" xr:uid="{25833EF3-1C10-4CBA-B7E8-D33CE8B34FD8}"/>
    <cellStyle name="Body: normal cell" xfId="59" xr:uid="{36D3767C-6C4D-4668-B3DD-A3F22E3424D5}"/>
    <cellStyle name="Bold GHG Numbers (0.00)" xfId="1626" xr:uid="{3D245E8C-77C9-4652-9EA5-F00FD46D002F}"/>
    <cellStyle name="C01_Main head" xfId="8171" xr:uid="{50172007-36A9-4C16-8966-B2115140E44B}"/>
    <cellStyle name="C02_Column heads" xfId="8172" xr:uid="{09135C0E-D53B-4340-A9C1-27A3B84D4972}"/>
    <cellStyle name="C03_Sub head bold" xfId="8173" xr:uid="{F1D067DE-21F5-4588-9860-21FF173DC8F8}"/>
    <cellStyle name="C03a_Sub head" xfId="8174" xr:uid="{79847FB7-B56B-4822-BDD5-24F445FD2633}"/>
    <cellStyle name="C04_Total text white bold" xfId="8175" xr:uid="{50C7D056-C08F-4C26-B13C-7C03AE6DA0A8}"/>
    <cellStyle name="C04a_Total text black with rule" xfId="8176" xr:uid="{C9CC17BB-849D-48C1-BB51-804B301A53CF}"/>
    <cellStyle name="C05_Main text" xfId="8177" xr:uid="{C4F52115-F0F2-4E66-BE90-ACC70DEC49C6}"/>
    <cellStyle name="C06_Figs" xfId="8178" xr:uid="{867A15E0-AF56-4F32-A451-B8475B95545B}"/>
    <cellStyle name="C07_Figs 1 dec percent" xfId="8179" xr:uid="{67F1FBD1-6F33-453B-9FE9-11F36D0C5D5A}"/>
    <cellStyle name="C08_Figs 1 decimal" xfId="8180" xr:uid="{F8B2C649-7DAC-432F-91DE-D90F89750AB8}"/>
    <cellStyle name="C09_Notes" xfId="8181" xr:uid="{1DCD663C-981B-4C32-A57D-C550BB832855}"/>
    <cellStyle name="Calculation" xfId="12" builtinId="22" customBuiltin="1"/>
    <cellStyle name="Calculation 10" xfId="614" xr:uid="{2E5DA6D1-FA13-4527-BD46-6E5EACBEE3B8}"/>
    <cellStyle name="Calculation 10 2" xfId="10645" xr:uid="{7FDB1F09-3857-412B-BE72-DA3FEEE42581}"/>
    <cellStyle name="Calculation 11" xfId="615" xr:uid="{71C2887A-D898-4D35-B68D-7EBE18229E07}"/>
    <cellStyle name="Calculation 11 2" xfId="10646" xr:uid="{44715501-5400-4CF5-81FA-A6878AB77835}"/>
    <cellStyle name="Calculation 12" xfId="616" xr:uid="{FE5AE41E-D34F-40A9-820D-BD772BD107BF}"/>
    <cellStyle name="Calculation 12 2" xfId="10647" xr:uid="{D62FD6FF-8D83-486E-973E-01552616594A}"/>
    <cellStyle name="Calculation 13" xfId="617" xr:uid="{9E94D9DA-355D-42E7-8433-C38612F77A9D}"/>
    <cellStyle name="Calculation 13 2" xfId="10648" xr:uid="{AE0813B0-9F75-46EE-9D05-8763D72FA213}"/>
    <cellStyle name="Calculation 14" xfId="618" xr:uid="{648BF3D5-3BB6-4F6A-8254-F916643F0DE1}"/>
    <cellStyle name="Calculation 14 2" xfId="10649" xr:uid="{301A48EB-9A37-47D9-AA2C-7CA065FB5642}"/>
    <cellStyle name="Calculation 15" xfId="619" xr:uid="{81F9D3BE-CECC-4037-A473-607C713F881E}"/>
    <cellStyle name="Calculation 15 2" xfId="10650" xr:uid="{5513E64D-8556-414F-9C38-8FAD7F1F64E7}"/>
    <cellStyle name="Calculation 16" xfId="620" xr:uid="{37978784-3180-4C73-9D0A-7D5D96047459}"/>
    <cellStyle name="Calculation 16 2" xfId="10651" xr:uid="{E188992E-BFEA-4196-8B3C-146571AF294E}"/>
    <cellStyle name="Calculation 17" xfId="1627" xr:uid="{CCDCB5F2-C4B3-4C25-80B7-53F235EC1AE8}"/>
    <cellStyle name="Calculation 18" xfId="1628" xr:uid="{EA0B0744-A0D4-4EF6-9CB8-6E972EFE02BA}"/>
    <cellStyle name="Calculation 19" xfId="1629" xr:uid="{D66B7BC6-79C4-4D6B-AA10-5649B165733B}"/>
    <cellStyle name="Calculation 2" xfId="621" xr:uid="{11E049F3-2B47-47A7-B7AD-47EBFC852545}"/>
    <cellStyle name="Calculation 2 2" xfId="1630" xr:uid="{D2D5D58F-E203-4E1B-8AC5-7EB56AAD8C80}"/>
    <cellStyle name="Calculation 2 3" xfId="1631" xr:uid="{E7477F47-D74A-4DCB-96AD-844D5DC92F47}"/>
    <cellStyle name="Calculation 2 4" xfId="1632" xr:uid="{54863964-E291-4E9D-89DF-832A1B42A934}"/>
    <cellStyle name="Calculation 2 5" xfId="1633" xr:uid="{E2A18E9F-37D2-40F3-9AC9-5AD81A05ADB5}"/>
    <cellStyle name="Calculation 2 6" xfId="8413" xr:uid="{C7F80850-92FF-4003-8B11-E408C55A3E50}"/>
    <cellStyle name="Calculation 2 6 2" xfId="33100" xr:uid="{BDBBD379-048E-4278-96A1-0DEAB5FDFC8D}"/>
    <cellStyle name="Calculation 2 6 3" xfId="45750" xr:uid="{56F9B910-13FE-4318-9015-AE5A162CE87B}"/>
    <cellStyle name="Calculation 20" xfId="1634" xr:uid="{1671B03D-568A-44CB-9091-37731A9ACC9E}"/>
    <cellStyle name="Calculation 21" xfId="1635" xr:uid="{28E1E528-5C82-4506-92BA-0ED77CE3A92E}"/>
    <cellStyle name="Calculation 22" xfId="8182" xr:uid="{650D1A2C-60EA-4B55-8699-EA5EE435838F}"/>
    <cellStyle name="Calculation 23" xfId="8183" xr:uid="{CEE9DB7A-F372-4685-9F5D-0A29E85EBB95}"/>
    <cellStyle name="Calculation 24" xfId="139" xr:uid="{90740030-57EA-44B9-BD54-775237AA8349}"/>
    <cellStyle name="Calculation 3" xfId="622" xr:uid="{BFFD359F-0707-4977-949A-E5A70B243DD9}"/>
    <cellStyle name="Calculation 3 2" xfId="10652" xr:uid="{8186D4A0-D8E5-490F-B6DD-14EC9EECEEF1}"/>
    <cellStyle name="Calculation 4" xfId="623" xr:uid="{0B1CF0B3-25C4-4A7E-AC3C-2DA4F5AB7F49}"/>
    <cellStyle name="Calculation 4 2" xfId="10653" xr:uid="{40B4F340-2EBE-45A6-A7E3-FD49F74927F0}"/>
    <cellStyle name="Calculation 5" xfId="624" xr:uid="{7EB5D037-E26D-4ADC-84CB-15E6013F57BF}"/>
    <cellStyle name="Calculation 5 2" xfId="10654" xr:uid="{69C07212-D5CC-47C1-BD5C-EB5C50A2642D}"/>
    <cellStyle name="Calculation 6" xfId="625" xr:uid="{6D295C00-4160-4770-B5B2-5659DA67850C}"/>
    <cellStyle name="Calculation 6 2" xfId="10655" xr:uid="{E06CE696-6BC6-4F1E-BDBD-FF1E23BF49BE}"/>
    <cellStyle name="Calculation 7" xfId="626" xr:uid="{688878A1-7693-4B05-8C18-F9F365191A9B}"/>
    <cellStyle name="Calculation 7 2" xfId="10656" xr:uid="{BDCB6A69-EAEC-4509-A431-1DB0B4E16AAE}"/>
    <cellStyle name="Calculation 8" xfId="627" xr:uid="{F5AAE568-6B9E-4F10-835A-56B753AC196B}"/>
    <cellStyle name="Calculation 8 2" xfId="10657" xr:uid="{8DFA36B1-E22C-450B-A4D0-51ABC254F303}"/>
    <cellStyle name="Calculation 9" xfId="628" xr:uid="{D3746D6C-8DC3-467F-8E66-4A234B30F240}"/>
    <cellStyle name="Calculation 9 2" xfId="10658" xr:uid="{9FFE003F-2E40-483B-BA51-43FCAA00D254}"/>
    <cellStyle name="Check Cell" xfId="14" builtinId="23" customBuiltin="1"/>
    <cellStyle name="Check Cell 10" xfId="629" xr:uid="{ECD404B0-1718-4063-8756-658B4A8CBFA9}"/>
    <cellStyle name="Check Cell 11" xfId="630" xr:uid="{F61CDB73-01D0-4521-9D05-E4D1DC0E1DC3}"/>
    <cellStyle name="Check Cell 12" xfId="631" xr:uid="{2C788561-DDB0-4B56-BFB6-2E44EAF498C7}"/>
    <cellStyle name="Check Cell 13" xfId="632" xr:uid="{BBA21B2F-1990-49B5-BE33-533875DE46EB}"/>
    <cellStyle name="Check Cell 14" xfId="633" xr:uid="{D9969F18-F693-41E5-BC1A-5FEBA2888237}"/>
    <cellStyle name="Check Cell 15" xfId="634" xr:uid="{F2F89ACC-77D5-462F-83E1-4F8CC8CB50BD}"/>
    <cellStyle name="Check Cell 16" xfId="635" xr:uid="{B9C59C22-4D66-4C10-BB2A-2C5D103CB3D1}"/>
    <cellStyle name="Check Cell 17" xfId="1636" xr:uid="{E9A0A046-E3C1-406D-A558-889106D24699}"/>
    <cellStyle name="Check Cell 18" xfId="1637" xr:uid="{EBB75D8C-BEC4-4549-BC26-BB48C72D1E41}"/>
    <cellStyle name="Check Cell 19" xfId="1638" xr:uid="{A498BA7D-7E89-4C37-80E0-C7DB050DF746}"/>
    <cellStyle name="Check Cell 2" xfId="636" xr:uid="{4B23CC8C-D1B8-4185-BB04-FE6C50B5C49B}"/>
    <cellStyle name="Check Cell 2 2" xfId="1639" xr:uid="{F499DB50-20CD-4AAE-98F1-4FD079F2824D}"/>
    <cellStyle name="Check Cell 2 3" xfId="1640" xr:uid="{3EE7D6DE-0E5A-4BE6-A14E-83146EAC7E08}"/>
    <cellStyle name="Check Cell 2 4" xfId="1641" xr:uid="{5C7AD8F9-C348-4C31-B01F-E60F2F23DB12}"/>
    <cellStyle name="Check Cell 2 5" xfId="1642" xr:uid="{1AED6C8C-8A8E-4548-AD58-5D8B8C18B498}"/>
    <cellStyle name="Check Cell 20" xfId="1643" xr:uid="{42355EEB-8B87-481C-8ABD-696969DEF3DC}"/>
    <cellStyle name="Check Cell 21" xfId="1644" xr:uid="{18D3960B-35D3-4F0F-864C-DA59E3D3407B}"/>
    <cellStyle name="Check Cell 22" xfId="8184" xr:uid="{B3E488ED-8233-4514-8CEC-2D1E9E618A37}"/>
    <cellStyle name="Check Cell 23" xfId="8185" xr:uid="{5EF4CE19-93EF-4035-9DF7-0E54CA92AEB1}"/>
    <cellStyle name="Check Cell 24" xfId="140" xr:uid="{468AB47E-8BB7-4000-BDA6-E3478865093A}"/>
    <cellStyle name="Check Cell 3" xfId="637" xr:uid="{BE38C235-B080-45D3-AC53-505FD3034BB6}"/>
    <cellStyle name="Check Cell 4" xfId="638" xr:uid="{B22F2979-4EDE-4874-A39E-6AA03A3E8D8F}"/>
    <cellStyle name="Check Cell 5" xfId="639" xr:uid="{54FD24F0-EF8C-4D29-9B0B-A6F79857A42F}"/>
    <cellStyle name="Check Cell 6" xfId="640" xr:uid="{C6B61BAB-0D2B-417E-AE6E-8B3CF0AFF19D}"/>
    <cellStyle name="Check Cell 7" xfId="641" xr:uid="{B8F97906-2CAE-4298-B045-85F550B6BBE7}"/>
    <cellStyle name="Check Cell 8" xfId="642" xr:uid="{2A8D0678-3A78-484C-8579-87C12C44FFDE}"/>
    <cellStyle name="Check Cell 9" xfId="643" xr:uid="{0C807ED4-474A-4A34-9262-94AC39959DA4}"/>
    <cellStyle name="clsAltData" xfId="8186" xr:uid="{E0F6F01F-8CB4-4A08-A941-DACD7B02BCCF}"/>
    <cellStyle name="clsColumnHeader" xfId="8187" xr:uid="{1A44BE99-A75B-4963-A418-6DBB39F2AF20}"/>
    <cellStyle name="clsData" xfId="8188" xr:uid="{233D2B6B-69A6-4098-9411-1C48594F04A8}"/>
    <cellStyle name="clsDefault" xfId="8189" xr:uid="{49AD762A-04A1-4B66-9E67-12AAD967573D}"/>
    <cellStyle name="clsRowHeader" xfId="8190" xr:uid="{7287EC49-1988-4CB7-BBD8-ECD44550C3BB}"/>
    <cellStyle name="clsSection" xfId="8191" xr:uid="{754F703B-A466-48B8-8D55-95BDB0FE8814}"/>
    <cellStyle name="Column heading" xfId="1645" xr:uid="{BF2BFA46-27BE-4B87-9D10-09B031426FD8}"/>
    <cellStyle name="Comma" xfId="1" builtinId="3"/>
    <cellStyle name="Comma 10" xfId="644" xr:uid="{E3E3F4FD-5350-4906-A4FA-4449C7F548D4}"/>
    <cellStyle name="Comma 10 10" xfId="37" xr:uid="{57DCE68B-88B5-4B43-B21D-BBC4354A7C85}"/>
    <cellStyle name="Comma 10 2 4" xfId="49" xr:uid="{68D1251A-5247-4DE6-A1EE-FC78FBDF2596}"/>
    <cellStyle name="Comma 11" xfId="1646" xr:uid="{A7CA1A6D-5401-494F-A620-F5F1AA6CAFAD}"/>
    <cellStyle name="Comma 11 2" xfId="8192" xr:uid="{E09F746C-4B77-4766-B026-0120E52940FA}"/>
    <cellStyle name="Comma 11 3" xfId="8193" xr:uid="{4049891D-AD50-4530-86F0-9CB6397A9904}"/>
    <cellStyle name="Comma 11 3 2" xfId="8194" xr:uid="{7C9C1BCE-ABEB-446F-A3C6-971985470E16}"/>
    <cellStyle name="Comma 11 3 2 2" xfId="10659" xr:uid="{FA38F0BF-8B8E-46AD-930A-6433176216D9}"/>
    <cellStyle name="Comma 11 3 2 3" xfId="19536" xr:uid="{F0F47112-ECFA-47E4-B723-920CBB51B1A2}"/>
    <cellStyle name="Comma 11 3 2 4" xfId="30385" xr:uid="{760948B7-3798-4D1A-A391-DFD55B70D76F}"/>
    <cellStyle name="Comma 11 3 2 5" xfId="32374" xr:uid="{0066768F-2CB0-401B-BAF0-D781078BA22A}"/>
    <cellStyle name="Comma 11 3 2 6" xfId="45659" xr:uid="{29B6161B-0CBC-49FE-940F-558B528A00A2}"/>
    <cellStyle name="Comma 11 3 3" xfId="10660" xr:uid="{3D828E06-C14F-44DB-A852-6D5F3C45B941}"/>
    <cellStyle name="Comma 11 3 4" xfId="19535" xr:uid="{5C2B8B10-D3B9-4C17-B79D-1B6F71D0A0ED}"/>
    <cellStyle name="Comma 11 3 5" xfId="30384" xr:uid="{BC83B255-442B-42A3-9976-F38D5AAF714B}"/>
    <cellStyle name="Comma 11 3 6" xfId="32381" xr:uid="{0F173D66-846D-41F0-9FE9-718417305440}"/>
    <cellStyle name="Comma 11 3 7" xfId="45658" xr:uid="{8E90E688-A9E3-4389-BAB5-EE406AA2A412}"/>
    <cellStyle name="Comma 12" xfId="1647" xr:uid="{6E38132E-71E9-4028-B1B6-3E53CB981D94}"/>
    <cellStyle name="Comma 12 10" xfId="39870" xr:uid="{E696C1DF-C54C-467D-AAF7-653F2EF31E1A}"/>
    <cellStyle name="Comma 12 2" xfId="1648" xr:uid="{0964C97F-83FC-4568-B78E-BDF55C0AF5B2}"/>
    <cellStyle name="Comma 12 2 2" xfId="2621" xr:uid="{F13D2C26-D0EA-475B-A677-A50B1EF072CC}"/>
    <cellStyle name="Comma 12 2 2 2" xfId="3601" xr:uid="{214C5216-2A4F-4AC6-BC0B-66A4C47B6238}"/>
    <cellStyle name="Comma 12 2 2 2 2" xfId="6839" xr:uid="{1B1C6278-6D34-4410-A773-56A91029B5B6}"/>
    <cellStyle name="Comma 12 2 2 2 2 2" xfId="10661" xr:uid="{9E3AE375-BAAE-4F95-86BE-3CD664806536}"/>
    <cellStyle name="Comma 12 2 2 2 2 2 2" xfId="21613" xr:uid="{70F4B874-4067-4FC9-B71F-D7ED9010EDAA}"/>
    <cellStyle name="Comma 12 2 2 2 2 2 3" xfId="38740" xr:uid="{E9587CD8-5C25-411C-B583-0FD87E2F59E4}"/>
    <cellStyle name="Comma 12 2 2 2 2 3" xfId="10662" xr:uid="{20A0B836-5994-4810-9E32-D1F0BBAA0D27}"/>
    <cellStyle name="Comma 12 2 2 2 2 3 2" xfId="21614" xr:uid="{8445D21A-63E4-4EE1-B9A3-99A1501677C6}"/>
    <cellStyle name="Comma 12 2 2 2 2 3 3" xfId="34773" xr:uid="{AA5660C2-8541-4FC2-90D9-FC3B09E73BCB}"/>
    <cellStyle name="Comma 12 2 2 2 2 4" xfId="18277" xr:uid="{92975487-3205-4091-A443-6C90A7C1BF5A}"/>
    <cellStyle name="Comma 12 2 2 2 2 5" xfId="29126" xr:uid="{078F99E2-AF55-4970-9DF1-8068478B9EB4}"/>
    <cellStyle name="Comma 12 2 2 2 2 6" xfId="33104" xr:uid="{C63202EE-6DA9-49AD-8FFF-62732D8B489C}"/>
    <cellStyle name="Comma 12 2 2 2 2 7" xfId="44400" xr:uid="{BD36C30E-51BF-4DE9-938E-8A04DFCE160C}"/>
    <cellStyle name="Comma 12 2 2 2 3" xfId="10663" xr:uid="{324F35ED-3964-4806-8D23-DFF9CD1CE6CC}"/>
    <cellStyle name="Comma 12 2 2 2 3 2" xfId="21615" xr:uid="{526BAAD2-5799-4B96-A8B9-BC5F774C2E09}"/>
    <cellStyle name="Comma 12 2 2 2 3 3" xfId="36759" xr:uid="{B073BC7D-2939-4A3C-B7EE-F262233AE786}"/>
    <cellStyle name="Comma 12 2 2 2 4" xfId="15221" xr:uid="{8F73E1D4-99BB-497C-A6AA-2B2C87A00300}"/>
    <cellStyle name="Comma 12 2 2 2 5" xfId="26070" xr:uid="{F799BD04-6C82-4B58-8058-FA811C7B94B5}"/>
    <cellStyle name="Comma 12 2 2 2 6" xfId="32220" xr:uid="{9AF4D2DE-45BA-4CC3-8851-08D7898D31FF}"/>
    <cellStyle name="Comma 12 2 2 2 7" xfId="41344" xr:uid="{9D65916A-DD75-4460-9E33-D275299EC6F3}"/>
    <cellStyle name="Comma 12 2 2 3" xfId="5859" xr:uid="{D0D4E8F0-C115-467D-91D2-853F27341A23}"/>
    <cellStyle name="Comma 12 2 2 3 2" xfId="10664" xr:uid="{3F25A77D-25D1-43EE-B43B-7F2AD52AA798}"/>
    <cellStyle name="Comma 12 2 2 3 2 2" xfId="21616" xr:uid="{A3FAC44B-17EF-4EE5-A131-DB5605E6C53F}"/>
    <cellStyle name="Comma 12 2 2 3 2 3" xfId="38739" xr:uid="{B37B2EB0-4F02-443B-B4D2-F3EB1A681386}"/>
    <cellStyle name="Comma 12 2 2 3 3" xfId="10665" xr:uid="{E2BA18B6-4EAC-4A43-B2CA-94421587F037}"/>
    <cellStyle name="Comma 12 2 2 3 3 2" xfId="21617" xr:uid="{3DADF879-926B-4002-AB35-2BA328933FDE}"/>
    <cellStyle name="Comma 12 2 2 3 3 3" xfId="34772" xr:uid="{229C5B79-D789-4CB7-BC84-7866F5085606}"/>
    <cellStyle name="Comma 12 2 2 3 4" xfId="17297" xr:uid="{9E6E2D3A-8784-4250-AD2C-414B28A9BF2B}"/>
    <cellStyle name="Comma 12 2 2 3 5" xfId="28146" xr:uid="{A5153659-0A4F-4F60-843E-3BB5A2794AAA}"/>
    <cellStyle name="Comma 12 2 2 3 6" xfId="33103" xr:uid="{5562BC52-F2A6-4FBA-BCE9-2E421830191F}"/>
    <cellStyle name="Comma 12 2 2 3 7" xfId="43420" xr:uid="{67366EEF-1991-428C-A5AB-E7088C066509}"/>
    <cellStyle name="Comma 12 2 2 4" xfId="10666" xr:uid="{2EE82028-86AB-43EC-BC22-C878AA840B96}"/>
    <cellStyle name="Comma 12 2 2 4 2" xfId="21618" xr:uid="{8926D134-C6D0-45C5-A430-CDE72B26E2FF}"/>
    <cellStyle name="Comma 12 2 2 4 3" xfId="36758" xr:uid="{35A053B0-13E0-4729-97FF-CD73D3E92B24}"/>
    <cellStyle name="Comma 12 2 2 5" xfId="14241" xr:uid="{24913380-4F03-4F2B-A91E-B9625ABADAE9}"/>
    <cellStyle name="Comma 12 2 2 6" xfId="25090" xr:uid="{537AFCB7-3E2E-4F26-8B09-F33629E1163C}"/>
    <cellStyle name="Comma 12 2 2 7" xfId="31240" xr:uid="{8E380462-8BFF-4865-839A-B5500428853E}"/>
    <cellStyle name="Comma 12 2 2 8" xfId="40364" xr:uid="{EC824AAA-60EA-4749-9014-D1ACCCE1766D}"/>
    <cellStyle name="Comma 12 2 3" xfId="3108" xr:uid="{6E87562F-A787-49C3-8BAF-27B0AF67AA26}"/>
    <cellStyle name="Comma 12 2 3 2" xfId="6346" xr:uid="{68E3B801-B86E-4019-9ABE-E356CDE99BEE}"/>
    <cellStyle name="Comma 12 2 3 2 2" xfId="10667" xr:uid="{54853C7F-3139-47AC-929E-42315518EAC6}"/>
    <cellStyle name="Comma 12 2 3 2 2 2" xfId="21619" xr:uid="{47D3DF48-6245-48AA-B0E9-89244661E63E}"/>
    <cellStyle name="Comma 12 2 3 2 2 3" xfId="38741" xr:uid="{81B0ACE2-94D8-4CAD-A975-5501FC8B05B2}"/>
    <cellStyle name="Comma 12 2 3 2 3" xfId="10668" xr:uid="{F93E92A5-F4CE-4A22-A0A3-314A3A5E710D}"/>
    <cellStyle name="Comma 12 2 3 2 3 2" xfId="21620" xr:uid="{81E19A0F-C9A9-4EE5-914C-BBE61A1E8AC7}"/>
    <cellStyle name="Comma 12 2 3 2 3 3" xfId="34774" xr:uid="{3227B27B-0022-41F1-A76C-DBB7E2C36FE2}"/>
    <cellStyle name="Comma 12 2 3 2 4" xfId="17784" xr:uid="{6B0139CA-AA84-443E-BD75-A3DF95CB1AEF}"/>
    <cellStyle name="Comma 12 2 3 2 5" xfId="28633" xr:uid="{CF9757FD-6100-4587-B5F5-A545ADAAB92D}"/>
    <cellStyle name="Comma 12 2 3 2 6" xfId="33105" xr:uid="{9D9BC20F-3E61-4BDA-AB86-3948A479C125}"/>
    <cellStyle name="Comma 12 2 3 2 7" xfId="43907" xr:uid="{2D6983EB-55BE-430E-826D-BF794A090314}"/>
    <cellStyle name="Comma 12 2 3 3" xfId="10669" xr:uid="{F5DF7643-DB75-4F7F-BB60-9B9A9F133EB2}"/>
    <cellStyle name="Comma 12 2 3 3 2" xfId="21621" xr:uid="{3676430F-9A32-48B0-AA23-AF060195EE28}"/>
    <cellStyle name="Comma 12 2 3 3 3" xfId="36760" xr:uid="{48485DDF-0106-4048-BD2E-9BE38D62BFE8}"/>
    <cellStyle name="Comma 12 2 3 4" xfId="14728" xr:uid="{9ACDD5CB-2B34-42D8-9C27-8BD9F7E395E4}"/>
    <cellStyle name="Comma 12 2 3 5" xfId="25577" xr:uid="{81F20E70-8230-4E6B-90EB-81A26E42090E}"/>
    <cellStyle name="Comma 12 2 3 6" xfId="31727" xr:uid="{09059DCB-6CEE-4308-B299-26EEA6BD052F}"/>
    <cellStyle name="Comma 12 2 3 7" xfId="40851" xr:uid="{7D3047C4-18E4-4F52-839C-0FC5368756BB}"/>
    <cellStyle name="Comma 12 2 4" xfId="5366" xr:uid="{3DF282A6-909B-4285-9004-F5842099743C}"/>
    <cellStyle name="Comma 12 2 4 2" xfId="10670" xr:uid="{E610F659-CB5C-4BF3-930E-C84B1DD0719D}"/>
    <cellStyle name="Comma 12 2 4 2 2" xfId="21622" xr:uid="{60415521-FA96-4201-93DF-793C592BAE59}"/>
    <cellStyle name="Comma 12 2 4 2 3" xfId="38064" xr:uid="{D542B191-EF4A-4963-9836-F33A59121CE0}"/>
    <cellStyle name="Comma 12 2 4 3" xfId="10671" xr:uid="{814936FD-2ACB-4A2B-A366-B576AABFD16B}"/>
    <cellStyle name="Comma 12 2 4 3 2" xfId="21623" xr:uid="{CC6E553A-6A91-4DF7-A461-39E4BC2A46DD}"/>
    <cellStyle name="Comma 12 2 4 3 3" xfId="34109" xr:uid="{D5026F2D-DB3C-4D01-90B5-7CEB88FD18C3}"/>
    <cellStyle name="Comma 12 2 4 4" xfId="16804" xr:uid="{69E39ABE-121A-4EB7-B4F2-0351102C4EF9}"/>
    <cellStyle name="Comma 12 2 4 5" xfId="27653" xr:uid="{3E7399DC-D95F-4040-A281-95020B99D7A9}"/>
    <cellStyle name="Comma 12 2 4 6" xfId="33102" xr:uid="{ACD06616-A7FA-4635-9215-BA6FDCCD1EAE}"/>
    <cellStyle name="Comma 12 2 4 7" xfId="42927" xr:uid="{0F842E04-EBE2-40C9-97B4-E9D3BB7A6245}"/>
    <cellStyle name="Comma 12 2 5" xfId="10672" xr:uid="{6064A4FB-38CE-4900-9907-DE2D8CD84486}"/>
    <cellStyle name="Comma 12 2 5 2" xfId="21624" xr:uid="{7F079326-B617-4275-A9A3-921A87C9C9EB}"/>
    <cellStyle name="Comma 12 2 5 3" xfId="36081" xr:uid="{15A70215-98F8-4BD1-B0DF-C48E632529D7}"/>
    <cellStyle name="Comma 12 2 6" xfId="13748" xr:uid="{74F55010-55CD-4336-BA58-FC5CFEFDBC33}"/>
    <cellStyle name="Comma 12 2 7" xfId="24597" xr:uid="{DC9532A2-0164-4B4A-BF6D-AFC489F3D055}"/>
    <cellStyle name="Comma 12 2 8" xfId="30743" xr:uid="{02C0C2E4-6544-4B91-9808-17A29905AEE7}"/>
    <cellStyle name="Comma 12 2 9" xfId="39871" xr:uid="{35EFDEF5-C8F7-4337-8283-4355E755A646}"/>
    <cellStyle name="Comma 12 3" xfId="2620" xr:uid="{99BF1103-B4F1-4A5A-80A6-C18C280DB1BB}"/>
    <cellStyle name="Comma 12 3 2" xfId="3600" xr:uid="{D4E6D055-91CC-4143-816F-5A4BF1E7FF13}"/>
    <cellStyle name="Comma 12 3 2 2" xfId="6838" xr:uid="{1F0A3215-E2FB-43DC-B6C6-69B45C322A20}"/>
    <cellStyle name="Comma 12 3 2 2 2" xfId="10673" xr:uid="{BF048726-8297-4CFA-8765-1379CC2BC3AE}"/>
    <cellStyle name="Comma 12 3 2 2 2 2" xfId="21625" xr:uid="{3CEFA7DA-4AE8-4AC8-BDB7-B90A74FE7AAE}"/>
    <cellStyle name="Comma 12 3 2 2 2 3" xfId="38743" xr:uid="{5879B3C1-F3D2-45B7-B0F8-505C6410688D}"/>
    <cellStyle name="Comma 12 3 2 2 3" xfId="10674" xr:uid="{F3543ABA-9DC1-425C-B089-4DCA4C305884}"/>
    <cellStyle name="Comma 12 3 2 2 3 2" xfId="21626" xr:uid="{A58A9A6F-BAD7-4C84-A754-B708AC8D0F9A}"/>
    <cellStyle name="Comma 12 3 2 2 3 3" xfId="34776" xr:uid="{8D2DB9AF-E2E7-4B12-BAF7-CB9924690BED}"/>
    <cellStyle name="Comma 12 3 2 2 4" xfId="18276" xr:uid="{84648CCB-9D6B-4493-9B5C-656E9F98811A}"/>
    <cellStyle name="Comma 12 3 2 2 5" xfId="29125" xr:uid="{8A1C3BEA-AD5D-40DB-8715-D75E138270B6}"/>
    <cellStyle name="Comma 12 3 2 2 6" xfId="33107" xr:uid="{5BAA10A4-844B-46EF-8AFF-F298AD1C5426}"/>
    <cellStyle name="Comma 12 3 2 2 7" xfId="44399" xr:uid="{27C50C7B-5783-43E7-A546-E5B67DEEA2AC}"/>
    <cellStyle name="Comma 12 3 2 3" xfId="10675" xr:uid="{4B805740-3FE7-446B-90BB-9DC570FCF7A9}"/>
    <cellStyle name="Comma 12 3 2 3 2" xfId="21627" xr:uid="{810FD0A9-A631-4A0A-9231-6EE7C16B17CB}"/>
    <cellStyle name="Comma 12 3 2 3 3" xfId="36762" xr:uid="{6BF7CB44-BA05-4C25-93C0-95E7B51727F2}"/>
    <cellStyle name="Comma 12 3 2 4" xfId="15220" xr:uid="{CFD237F7-A067-45AD-A201-09A75F826152}"/>
    <cellStyle name="Comma 12 3 2 5" xfId="26069" xr:uid="{FA7DA090-8286-429F-B905-823289C2C690}"/>
    <cellStyle name="Comma 12 3 2 6" xfId="32219" xr:uid="{01E2C268-317B-40D0-9E86-AE7CBD2FF61B}"/>
    <cellStyle name="Comma 12 3 2 7" xfId="41343" xr:uid="{B4F71878-F7D8-46A5-99CF-752A7954EB49}"/>
    <cellStyle name="Comma 12 3 3" xfId="5858" xr:uid="{63109793-AF95-4750-A5D3-79BA1DE63BDD}"/>
    <cellStyle name="Comma 12 3 3 2" xfId="10676" xr:uid="{6FD52694-A9A6-413B-B225-4A64B539C472}"/>
    <cellStyle name="Comma 12 3 3 2 2" xfId="21628" xr:uid="{48A4B4CA-EF8D-4926-BA24-AA5B2363C01D}"/>
    <cellStyle name="Comma 12 3 3 2 3" xfId="38742" xr:uid="{F7EF9B8C-58EE-4616-8A63-62279878083E}"/>
    <cellStyle name="Comma 12 3 3 3" xfId="10677" xr:uid="{7737BF4D-DDDC-4195-8FCF-20D342999AA8}"/>
    <cellStyle name="Comma 12 3 3 3 2" xfId="21629" xr:uid="{59413E4D-6919-4725-8FBC-3A0423954058}"/>
    <cellStyle name="Comma 12 3 3 3 3" xfId="34775" xr:uid="{8029CA6D-0A1D-476D-AA7A-978C79780143}"/>
    <cellStyle name="Comma 12 3 3 4" xfId="17296" xr:uid="{CC0CE31A-75E2-4A1F-9138-CEC6814A0F60}"/>
    <cellStyle name="Comma 12 3 3 5" xfId="28145" xr:uid="{8BD4926F-0622-4AEA-B023-FBDCBF3E3FBF}"/>
    <cellStyle name="Comma 12 3 3 6" xfId="33106" xr:uid="{2235B861-B538-46BD-93F9-2338D6771722}"/>
    <cellStyle name="Comma 12 3 3 7" xfId="43419" xr:uid="{C648F335-8D42-42F2-BF38-1B341A7F8AC5}"/>
    <cellStyle name="Comma 12 3 4" xfId="10678" xr:uid="{C9D443A6-227D-43A8-8DEF-9CA45EE84397}"/>
    <cellStyle name="Comma 12 3 4 2" xfId="21630" xr:uid="{A28DA1F4-108E-4E67-8085-8B631F7B3F48}"/>
    <cellStyle name="Comma 12 3 4 3" xfId="36761" xr:uid="{57334AA7-D32C-41F8-A4E3-6C923DE1D8D2}"/>
    <cellStyle name="Comma 12 3 5" xfId="14240" xr:uid="{A9E81022-0A25-47E0-AAE4-C7B1A9E777AD}"/>
    <cellStyle name="Comma 12 3 6" xfId="25089" xr:uid="{CDB4FC43-4E9E-4E5C-A30B-E785EA2D0408}"/>
    <cellStyle name="Comma 12 3 7" xfId="31239" xr:uid="{85EDF3B2-C88A-4619-8DFD-742DADC65D00}"/>
    <cellStyle name="Comma 12 3 8" xfId="40363" xr:uid="{03B25040-A871-49AD-9DF6-689D3D1F882A}"/>
    <cellStyle name="Comma 12 4" xfId="3107" xr:uid="{28DF8EE1-EE95-457D-A969-8471BDBB1CD7}"/>
    <cellStyle name="Comma 12 4 2" xfId="6345" xr:uid="{821A112D-E52F-41A2-A096-13B70B4EC28D}"/>
    <cellStyle name="Comma 12 4 2 2" xfId="10679" xr:uid="{D2DD87CF-E39A-4E89-801B-A120505ADA50}"/>
    <cellStyle name="Comma 12 4 2 2 2" xfId="21631" xr:uid="{7D67FB4E-E3CC-46F5-801E-AC1D127900D1}"/>
    <cellStyle name="Comma 12 4 2 2 3" xfId="38744" xr:uid="{DF46D829-F6D8-49AC-A6B9-BFAD2C11806E}"/>
    <cellStyle name="Comma 12 4 2 3" xfId="10680" xr:uid="{E385AD39-732F-4704-94C5-FF4EFB41C260}"/>
    <cellStyle name="Comma 12 4 2 3 2" xfId="21632" xr:uid="{E8069611-E157-49D4-9DC5-3F363E9190CD}"/>
    <cellStyle name="Comma 12 4 2 3 3" xfId="34777" xr:uid="{EA7849A3-EDFD-4FFC-B15C-EC0D33377668}"/>
    <cellStyle name="Comma 12 4 2 4" xfId="17783" xr:uid="{49198C1E-3F62-4FFD-BE30-686A6E36EA6E}"/>
    <cellStyle name="Comma 12 4 2 5" xfId="28632" xr:uid="{2F33C4DC-5B1E-4E2D-9EC7-230A562B56D0}"/>
    <cellStyle name="Comma 12 4 2 6" xfId="33108" xr:uid="{10BF1890-CC82-4583-B9F8-B0EBD71CD935}"/>
    <cellStyle name="Comma 12 4 2 7" xfId="43906" xr:uid="{DBD4731F-A325-434B-BBE6-7C7900CD9DAB}"/>
    <cellStyle name="Comma 12 4 3" xfId="10681" xr:uid="{34B9B9D7-94A1-4CEA-91FA-63EF2EF5EA73}"/>
    <cellStyle name="Comma 12 4 3 2" xfId="21633" xr:uid="{B8C2A0A1-184E-4EFB-A565-BC39FA8A4435}"/>
    <cellStyle name="Comma 12 4 3 3" xfId="36763" xr:uid="{C9AD0A31-268C-4272-8AA2-A1504AD5567B}"/>
    <cellStyle name="Comma 12 4 4" xfId="14727" xr:uid="{D0FE809E-E91C-4CC8-8A7F-03235178C5F9}"/>
    <cellStyle name="Comma 12 4 5" xfId="25576" xr:uid="{9DE167E8-1C12-4BC5-B19E-2039BA0E3C4A}"/>
    <cellStyle name="Comma 12 4 6" xfId="31726" xr:uid="{E7D6CA39-C0AD-41D5-ADB8-B3D87D0CFA16}"/>
    <cellStyle name="Comma 12 4 7" xfId="40850" xr:uid="{5999DFBB-9ED5-48F3-85EA-CABB60AA7466}"/>
    <cellStyle name="Comma 12 5" xfId="5365" xr:uid="{3A16AD50-997E-4B3B-A434-3BA890D10FB0}"/>
    <cellStyle name="Comma 12 5 2" xfId="10682" xr:uid="{3A7621F9-D677-40CC-9165-8B0994F0B127}"/>
    <cellStyle name="Comma 12 5 2 2" xfId="21634" xr:uid="{CD549229-07EB-4337-95C0-63AB4611EF90}"/>
    <cellStyle name="Comma 12 5 2 3" xfId="38063" xr:uid="{8BB2002A-37C2-4F9C-8BAB-4F9118DD483B}"/>
    <cellStyle name="Comma 12 5 3" xfId="10683" xr:uid="{0B979B48-50F7-4BDE-8781-59A4F903FC49}"/>
    <cellStyle name="Comma 12 5 3 2" xfId="21635" xr:uid="{0E4B8ADA-5051-44EF-8704-95D8EE7F2E37}"/>
    <cellStyle name="Comma 12 5 3 3" xfId="34108" xr:uid="{CB7A2E3D-ADB9-4BA0-8766-D12C7ED5B5D3}"/>
    <cellStyle name="Comma 12 5 4" xfId="16803" xr:uid="{72208DC8-52E9-4A53-B244-DF404DF18305}"/>
    <cellStyle name="Comma 12 5 5" xfId="27652" xr:uid="{607893B3-2966-4E76-A0C4-08F1330301A6}"/>
    <cellStyle name="Comma 12 5 6" xfId="33101" xr:uid="{1F596494-8AB4-4420-846F-CE612BCD4356}"/>
    <cellStyle name="Comma 12 5 7" xfId="42926" xr:uid="{7721F5AE-51C5-4D4E-B79E-AF53B42538B0}"/>
    <cellStyle name="Comma 12 6" xfId="10684" xr:uid="{F6EF369E-230D-43EF-84DC-C7CC3CCD1E60}"/>
    <cellStyle name="Comma 12 6 2" xfId="21636" xr:uid="{59004AE8-71C5-45E4-BF1E-91CBA0C9D7D2}"/>
    <cellStyle name="Comma 12 6 3" xfId="36080" xr:uid="{C1070DE9-014B-44D8-A6F7-DCDB9A03E3C8}"/>
    <cellStyle name="Comma 12 7" xfId="13747" xr:uid="{07774A0A-2901-4C3F-9194-DEC7FEC13485}"/>
    <cellStyle name="Comma 12 8" xfId="24596" xr:uid="{241C3AE5-3E1D-4F3B-A214-D8EE9A1895B1}"/>
    <cellStyle name="Comma 12 9" xfId="30742" xr:uid="{21B431C5-FF83-44EF-85BF-60C75E4FA1D3}"/>
    <cellStyle name="Comma 13" xfId="1649" xr:uid="{A14FD240-2BD0-4B5D-AA2E-CE8F2B7BFB73}"/>
    <cellStyle name="Comma 13 2" xfId="2622" xr:uid="{E4B819DC-7F35-4C1D-94CF-8DB85445B2F7}"/>
    <cellStyle name="Comma 13 2 2" xfId="3602" xr:uid="{06E310BC-B3B3-4462-B7A0-E6D69E6F9A98}"/>
    <cellStyle name="Comma 13 2 2 2" xfId="6840" xr:uid="{3F7E821F-4B29-4D54-9AB1-B24807FA2F31}"/>
    <cellStyle name="Comma 13 2 2 2 2" xfId="10685" xr:uid="{937728F9-6AB1-4270-B9C8-4FB6CE9D9F5F}"/>
    <cellStyle name="Comma 13 2 2 2 2 2" xfId="21637" xr:uid="{1F84CA50-838B-41B3-9E15-D09EFDE40228}"/>
    <cellStyle name="Comma 13 2 2 2 2 3" xfId="38746" xr:uid="{D1A20477-37ED-4AF6-8970-D9258CBEB372}"/>
    <cellStyle name="Comma 13 2 2 2 3" xfId="10686" xr:uid="{7B09120A-9B4F-4F8D-9E9D-9437683B0938}"/>
    <cellStyle name="Comma 13 2 2 2 3 2" xfId="21638" xr:uid="{93E8A73C-DC78-4216-9B8A-DA8B55C32870}"/>
    <cellStyle name="Comma 13 2 2 2 3 3" xfId="34779" xr:uid="{CEA83E7D-5FCE-4E6E-B294-4AC540A1E661}"/>
    <cellStyle name="Comma 13 2 2 2 4" xfId="18278" xr:uid="{4DB8CE9C-F9C8-45E5-A455-F0C9F50C1F22}"/>
    <cellStyle name="Comma 13 2 2 2 5" xfId="29127" xr:uid="{8ED2646D-52B6-4AF0-9880-3D75A0F6B98D}"/>
    <cellStyle name="Comma 13 2 2 2 6" xfId="33111" xr:uid="{01D86057-15C7-42BF-860D-14025DDB4BE5}"/>
    <cellStyle name="Comma 13 2 2 2 7" xfId="44401" xr:uid="{D40D7EA0-6CF3-4436-A640-E624418ACBDD}"/>
    <cellStyle name="Comma 13 2 2 3" xfId="10687" xr:uid="{0B35CD9C-65EB-44A0-8D18-65763CCA002F}"/>
    <cellStyle name="Comma 13 2 2 3 2" xfId="21639" xr:uid="{4CEF5DED-C5C8-40EF-B8D5-197E98FD2AB1}"/>
    <cellStyle name="Comma 13 2 2 3 3" xfId="36765" xr:uid="{08ED6EDE-B05C-4E30-A4AD-00733E699234}"/>
    <cellStyle name="Comma 13 2 2 4" xfId="15222" xr:uid="{18BEBA84-80A3-429A-ADCE-936301191A7D}"/>
    <cellStyle name="Comma 13 2 2 5" xfId="26071" xr:uid="{33488D78-3D84-4D5A-90D3-1D5D8D7F08F2}"/>
    <cellStyle name="Comma 13 2 2 6" xfId="32221" xr:uid="{51759C32-5488-4C5E-9C41-D845B18BFABA}"/>
    <cellStyle name="Comma 13 2 2 7" xfId="41345" xr:uid="{A6D865B7-4F78-4A61-BD44-FF50A7EB2AD0}"/>
    <cellStyle name="Comma 13 2 3" xfId="5860" xr:uid="{3D9E113E-CCBF-43EE-A2A9-D6931D88E1DE}"/>
    <cellStyle name="Comma 13 2 3 2" xfId="10688" xr:uid="{D575F04A-5963-4616-A209-B76D28F45337}"/>
    <cellStyle name="Comma 13 2 3 2 2" xfId="21640" xr:uid="{04F3A97E-6DA8-4FF2-94B2-43AE5B929783}"/>
    <cellStyle name="Comma 13 2 3 2 3" xfId="38745" xr:uid="{3A7F5BBD-6F5D-474C-8DB3-43A4C5B2FA71}"/>
    <cellStyle name="Comma 13 2 3 3" xfId="10689" xr:uid="{2A6ECDC0-E656-431E-BDDB-70C6C775ED43}"/>
    <cellStyle name="Comma 13 2 3 3 2" xfId="21641" xr:uid="{331480F2-2C02-48F4-95A4-C34678278046}"/>
    <cellStyle name="Comma 13 2 3 3 3" xfId="34778" xr:uid="{3EB125C4-E573-4EEF-92AE-76963BF6AD11}"/>
    <cellStyle name="Comma 13 2 3 4" xfId="17298" xr:uid="{3086940F-F940-46B4-A6C6-B8F9134C589C}"/>
    <cellStyle name="Comma 13 2 3 5" xfId="28147" xr:uid="{4DAF03F9-8E2D-4478-BD44-3782FCF56D1A}"/>
    <cellStyle name="Comma 13 2 3 6" xfId="33110" xr:uid="{189CFAF2-2B5F-4032-8FE0-579339003576}"/>
    <cellStyle name="Comma 13 2 3 7" xfId="43421" xr:uid="{D3CC2FDC-07B7-4D9F-9949-48EC43B9BE89}"/>
    <cellStyle name="Comma 13 2 4" xfId="10690" xr:uid="{13EC722D-0C52-4323-9922-9043D4E88B1F}"/>
    <cellStyle name="Comma 13 2 4 2" xfId="21642" xr:uid="{F480820B-7CAF-498F-8FD8-FBD50EBB465D}"/>
    <cellStyle name="Comma 13 2 4 3" xfId="36764" xr:uid="{3846839F-93E1-4E25-9B5D-CF7EC5583606}"/>
    <cellStyle name="Comma 13 2 5" xfId="14242" xr:uid="{2F6FB673-46D9-4455-A9B0-31AE7E101063}"/>
    <cellStyle name="Comma 13 2 6" xfId="25091" xr:uid="{8040120E-A928-40AA-BDFE-CB64B6A00FBE}"/>
    <cellStyle name="Comma 13 2 7" xfId="31241" xr:uid="{C8F11F81-FCF3-41A8-9816-F279CDF0EDE8}"/>
    <cellStyle name="Comma 13 2 8" xfId="40365" xr:uid="{C996EBE9-4A88-45A5-BE8E-D659917583EB}"/>
    <cellStyle name="Comma 13 3" xfId="3109" xr:uid="{586DF391-1317-484A-9293-EEBEAB6A3B2F}"/>
    <cellStyle name="Comma 13 3 2" xfId="6347" xr:uid="{00D99FB2-8E86-4585-A240-252A9A2B7064}"/>
    <cellStyle name="Comma 13 3 2 2" xfId="10691" xr:uid="{EC09659A-7AE9-40E8-A60B-EFCEB0FFF2F2}"/>
    <cellStyle name="Comma 13 3 2 2 2" xfId="21643" xr:uid="{179594D6-6EBB-42B6-9D16-B8F6D5635817}"/>
    <cellStyle name="Comma 13 3 2 2 3" xfId="38747" xr:uid="{80EE781C-2574-4A37-8DFF-102114B4FEDF}"/>
    <cellStyle name="Comma 13 3 2 3" xfId="10692" xr:uid="{7FD63A3F-A7B6-49EA-AD2F-0D69562B3D72}"/>
    <cellStyle name="Comma 13 3 2 3 2" xfId="21644" xr:uid="{19BD11E0-44B4-4516-974E-2F2D9B688112}"/>
    <cellStyle name="Comma 13 3 2 3 3" xfId="34780" xr:uid="{A814C096-7675-48B1-950E-6D00540761AC}"/>
    <cellStyle name="Comma 13 3 2 4" xfId="17785" xr:uid="{A885EF6B-8C09-4FA7-A047-C13AF33B922B}"/>
    <cellStyle name="Comma 13 3 2 5" xfId="28634" xr:uid="{DCB8A1E3-990E-43CD-ADEA-2B495E6B0F1E}"/>
    <cellStyle name="Comma 13 3 2 6" xfId="33112" xr:uid="{19E732B2-A754-4A69-9B77-D81FE3B44B18}"/>
    <cellStyle name="Comma 13 3 2 7" xfId="43908" xr:uid="{FB8C768A-CBE8-4DC6-B2BD-FA82A3C9E713}"/>
    <cellStyle name="Comma 13 3 3" xfId="10693" xr:uid="{60064CA2-C587-4718-92D0-7FA719476447}"/>
    <cellStyle name="Comma 13 3 3 2" xfId="21645" xr:uid="{C4E69AC1-F581-41AA-93EC-54F75FEF8C91}"/>
    <cellStyle name="Comma 13 3 3 3" xfId="36766" xr:uid="{1969EFF5-3900-40E0-809E-3A1D314EBB92}"/>
    <cellStyle name="Comma 13 3 4" xfId="14729" xr:uid="{1F23A8BC-A7AD-4F85-AEA1-3AFAE3EC2B4A}"/>
    <cellStyle name="Comma 13 3 5" xfId="25578" xr:uid="{96875700-7EC4-4807-895C-1632AF1CF94F}"/>
    <cellStyle name="Comma 13 3 6" xfId="31728" xr:uid="{B06168CB-DED8-458B-8956-71F9C9C27A12}"/>
    <cellStyle name="Comma 13 3 7" xfId="40852" xr:uid="{1664B2C8-6FD7-47AD-85F9-8D7B26274060}"/>
    <cellStyle name="Comma 13 4" xfId="5367" xr:uid="{F074F8DD-55BC-4291-BE45-B2634C3EA77F}"/>
    <cellStyle name="Comma 13 4 2" xfId="10694" xr:uid="{EE40446E-9BC0-4CBA-8645-B3651C2525F1}"/>
    <cellStyle name="Comma 13 4 2 2" xfId="21646" xr:uid="{2FFA64C5-4E60-4D88-A7F1-B6D16EAEA624}"/>
    <cellStyle name="Comma 13 4 2 3" xfId="38065" xr:uid="{0DA755FB-499D-49B6-8B98-77136DC29EA2}"/>
    <cellStyle name="Comma 13 4 3" xfId="10695" xr:uid="{76F3D398-F2B7-44D7-A400-8CEECE7B8B92}"/>
    <cellStyle name="Comma 13 4 3 2" xfId="21647" xr:uid="{5A3F8EE3-0C60-499F-86E0-ABD53F057563}"/>
    <cellStyle name="Comma 13 4 3 3" xfId="34110" xr:uid="{4BE7C172-4260-4232-B489-8F2DDFAAE9C2}"/>
    <cellStyle name="Comma 13 4 4" xfId="16805" xr:uid="{18E11340-5E8B-4015-B7C6-B47D663896CC}"/>
    <cellStyle name="Comma 13 4 5" xfId="27654" xr:uid="{3F6970A9-9E9A-4613-B606-AAAC8E381E17}"/>
    <cellStyle name="Comma 13 4 6" xfId="33109" xr:uid="{F95453A5-82B5-48BC-9E95-25125533B2E4}"/>
    <cellStyle name="Comma 13 4 7" xfId="42928" xr:uid="{97EBDC11-6B5A-4F6B-81C9-24F1801F5506}"/>
    <cellStyle name="Comma 13 5" xfId="10696" xr:uid="{75FA26AE-F574-426E-BE3F-92F06EF77DC6}"/>
    <cellStyle name="Comma 13 5 2" xfId="21648" xr:uid="{4AC94C28-AF97-4DC4-BEC6-B582B643F1F5}"/>
    <cellStyle name="Comma 13 5 3" xfId="36082" xr:uid="{4156F29F-E284-46D8-88AC-F1AC4E3E0A4F}"/>
    <cellStyle name="Comma 13 6" xfId="13749" xr:uid="{721D1168-1848-4708-AC8A-09A891B46783}"/>
    <cellStyle name="Comma 13 7" xfId="24598" xr:uid="{C0C3857B-37C1-4F60-9996-E1C16963E4E6}"/>
    <cellStyle name="Comma 13 8" xfId="30744" xr:uid="{2FB6C5F1-90F1-428E-BA50-F122B365BA76}"/>
    <cellStyle name="Comma 13 9" xfId="39872" xr:uid="{B866CED5-246B-4F8E-81EB-F1E1F194117D}"/>
    <cellStyle name="Comma 14" xfId="1650" xr:uid="{60D03114-44CD-478E-BD06-C399C5299262}"/>
    <cellStyle name="Comma 14 2" xfId="2623" xr:uid="{7A7BB7F6-9FC0-4EBE-A6D1-882EA02B694B}"/>
    <cellStyle name="Comma 14 2 2" xfId="3603" xr:uid="{8CB23DE2-D23D-469C-B772-EB5DC4DA3ED0}"/>
    <cellStyle name="Comma 14 2 2 2" xfId="6841" xr:uid="{69C6D971-F228-49A2-AE4F-120C3DBB55D7}"/>
    <cellStyle name="Comma 14 2 2 2 2" xfId="10697" xr:uid="{59FA77F1-7C6C-4DF1-A544-B52513200E88}"/>
    <cellStyle name="Comma 14 2 2 2 2 2" xfId="21649" xr:uid="{81941101-FB9E-4E30-B99B-89C524F96CD1}"/>
    <cellStyle name="Comma 14 2 2 2 2 3" xfId="38749" xr:uid="{899F148C-CE67-4ABE-B0A3-4E6CF407E2DA}"/>
    <cellStyle name="Comma 14 2 2 2 3" xfId="10698" xr:uid="{291F956D-15DB-4116-9987-CE24FCEB15D6}"/>
    <cellStyle name="Comma 14 2 2 2 3 2" xfId="21650" xr:uid="{7BD4886E-B438-43F6-B4C1-9D239EDBBFDF}"/>
    <cellStyle name="Comma 14 2 2 2 3 3" xfId="34782" xr:uid="{1EFBB998-8FC3-49DA-8C9F-7E91957F45E1}"/>
    <cellStyle name="Comma 14 2 2 2 4" xfId="18279" xr:uid="{57674C50-E122-4DFA-91FF-38B22AAFD61A}"/>
    <cellStyle name="Comma 14 2 2 2 5" xfId="29128" xr:uid="{9B45A909-6437-4358-9791-FC8F31DDE04B}"/>
    <cellStyle name="Comma 14 2 2 2 6" xfId="33115" xr:uid="{9BDD18C0-8EE4-4D1C-A38E-5B3E74AD27EA}"/>
    <cellStyle name="Comma 14 2 2 2 7" xfId="44402" xr:uid="{78560551-01C4-41ED-B24B-8E815D5BFEDF}"/>
    <cellStyle name="Comma 14 2 2 3" xfId="10699" xr:uid="{F5ADDD7A-FCD0-4022-B383-C173AD5933C7}"/>
    <cellStyle name="Comma 14 2 2 3 2" xfId="21651" xr:uid="{BFA0BA9C-9797-4185-B82B-BF89DA930153}"/>
    <cellStyle name="Comma 14 2 2 3 3" xfId="36768" xr:uid="{AA528DC1-E4D2-4D4D-99BD-650C81C492B0}"/>
    <cellStyle name="Comma 14 2 2 4" xfId="15223" xr:uid="{B6E6D81D-AB2A-48BA-9916-0F1F4A7C6A24}"/>
    <cellStyle name="Comma 14 2 2 5" xfId="26072" xr:uid="{385E3643-FA42-457A-AD8A-3C68A57DEB6D}"/>
    <cellStyle name="Comma 14 2 2 6" xfId="32222" xr:uid="{5CE96E11-7F84-4C7B-8C97-F70DBA74BB99}"/>
    <cellStyle name="Comma 14 2 2 7" xfId="41346" xr:uid="{B438D5EE-BACB-4C66-BB25-771037B1FE34}"/>
    <cellStyle name="Comma 14 2 3" xfId="5861" xr:uid="{308C63FB-368A-49D6-B517-29E013178F49}"/>
    <cellStyle name="Comma 14 2 3 2" xfId="10700" xr:uid="{FBF1793B-51B6-4CCB-A5EC-7C5CA445AC26}"/>
    <cellStyle name="Comma 14 2 3 2 2" xfId="21652" xr:uid="{69310B9A-3E7D-4902-A56A-199F7380C77F}"/>
    <cellStyle name="Comma 14 2 3 2 3" xfId="38748" xr:uid="{CDF96994-A1DD-43FC-9D53-00A7D19AD07C}"/>
    <cellStyle name="Comma 14 2 3 3" xfId="10701" xr:uid="{0881771B-56BF-4DC3-9CFC-7886C3AB5214}"/>
    <cellStyle name="Comma 14 2 3 3 2" xfId="21653" xr:uid="{EDB3F9F3-9CD8-4F43-A387-A84BE3320038}"/>
    <cellStyle name="Comma 14 2 3 3 3" xfId="34781" xr:uid="{EFCEEC19-2AF6-40FE-9B77-15E65343BCBB}"/>
    <cellStyle name="Comma 14 2 3 4" xfId="17299" xr:uid="{1E2EB573-8BCC-448E-9F21-7EC0B3815176}"/>
    <cellStyle name="Comma 14 2 3 5" xfId="28148" xr:uid="{28315DA6-CC77-4AD2-B2DF-7E08B0264BA3}"/>
    <cellStyle name="Comma 14 2 3 6" xfId="33114" xr:uid="{7D3CCD03-0D48-4536-B635-4071BD3C065F}"/>
    <cellStyle name="Comma 14 2 3 7" xfId="43422" xr:uid="{E52A6ACF-945B-47E1-BE97-F4752F68475B}"/>
    <cellStyle name="Comma 14 2 4" xfId="10702" xr:uid="{48384F2E-765C-444C-83BC-8244EC57903C}"/>
    <cellStyle name="Comma 14 2 4 2" xfId="21654" xr:uid="{FA6E9FC2-E620-4973-97A5-548334BA26C9}"/>
    <cellStyle name="Comma 14 2 4 3" xfId="36767" xr:uid="{9F3ACC5A-3FB8-465C-BF94-E4BF58329670}"/>
    <cellStyle name="Comma 14 2 5" xfId="14243" xr:uid="{3254317F-81FF-4FB7-9568-B9953B0EB8CC}"/>
    <cellStyle name="Comma 14 2 6" xfId="25092" xr:uid="{81347A9D-93F2-4389-BE25-71DEF0560E6B}"/>
    <cellStyle name="Comma 14 2 7" xfId="31242" xr:uid="{17C293CC-828D-4012-A1F2-1D8E875E64A1}"/>
    <cellStyle name="Comma 14 2 8" xfId="40366" xr:uid="{AD063BFA-0564-4BC9-92C4-BDBB468C2247}"/>
    <cellStyle name="Comma 14 3" xfId="3110" xr:uid="{531F7B64-95C7-413F-A026-DC96B27A840D}"/>
    <cellStyle name="Comma 14 3 2" xfId="6348" xr:uid="{FA489530-500A-425A-A689-A55059407E36}"/>
    <cellStyle name="Comma 14 3 2 2" xfId="10703" xr:uid="{6B2EC523-9812-417B-A5A8-DB30635CC055}"/>
    <cellStyle name="Comma 14 3 2 2 2" xfId="21655" xr:uid="{D44C274E-0A89-4BA1-ADD5-80F279A8BCE3}"/>
    <cellStyle name="Comma 14 3 2 2 3" xfId="38750" xr:uid="{CEB19FE4-6070-4BCD-8A63-A35F3AC61AB7}"/>
    <cellStyle name="Comma 14 3 2 3" xfId="10704" xr:uid="{3D2669B0-D7B5-4A83-AC2F-798CE6BBE3E4}"/>
    <cellStyle name="Comma 14 3 2 3 2" xfId="21656" xr:uid="{DA338B17-05D4-4069-ACAD-92DC2CA79E36}"/>
    <cellStyle name="Comma 14 3 2 3 3" xfId="34783" xr:uid="{815A2534-F57B-4648-AD73-C2C9DB16C5CE}"/>
    <cellStyle name="Comma 14 3 2 4" xfId="17786" xr:uid="{4F9D6A0F-784F-4215-AE75-2EC27450AA71}"/>
    <cellStyle name="Comma 14 3 2 5" xfId="28635" xr:uid="{6F545627-5404-49AA-A9CF-4E3019B0D547}"/>
    <cellStyle name="Comma 14 3 2 6" xfId="33116" xr:uid="{2D624C60-6D58-41D8-9E42-66044DFBDBE1}"/>
    <cellStyle name="Comma 14 3 2 7" xfId="43909" xr:uid="{34E4E042-5AC2-49C9-873F-4171F1ABF42D}"/>
    <cellStyle name="Comma 14 3 3" xfId="10705" xr:uid="{C54587D9-30DA-4859-A4E6-200427B0A01E}"/>
    <cellStyle name="Comma 14 3 3 2" xfId="21657" xr:uid="{6F59318B-4283-48F8-A856-19D1FA79CAA6}"/>
    <cellStyle name="Comma 14 3 3 3" xfId="36769" xr:uid="{F0F3BD5D-1CD9-44D8-AF42-F8677A889039}"/>
    <cellStyle name="Comma 14 3 4" xfId="14730" xr:uid="{58D74FD5-064D-46C7-B5FF-6CCA4F668EF0}"/>
    <cellStyle name="Comma 14 3 5" xfId="25579" xr:uid="{E47F8DD0-588F-4922-A462-C7D8D92FB411}"/>
    <cellStyle name="Comma 14 3 6" xfId="31729" xr:uid="{739787B1-5DED-4B4A-8CED-4F34C0634285}"/>
    <cellStyle name="Comma 14 3 7" xfId="40853" xr:uid="{F7A7A241-0E3D-47BB-A3F0-475551C8A78B}"/>
    <cellStyle name="Comma 14 4" xfId="5368" xr:uid="{DED6E5D6-E3C6-418D-9AF2-C5DB775DB039}"/>
    <cellStyle name="Comma 14 4 2" xfId="10706" xr:uid="{192AF73C-7B43-4E84-AAD9-4DF2BB28C676}"/>
    <cellStyle name="Comma 14 4 2 2" xfId="21658" xr:uid="{2F6C7B4D-1F73-477E-8739-B71CC3C79DF3}"/>
    <cellStyle name="Comma 14 4 2 3" xfId="38066" xr:uid="{603994B3-8F55-4CD1-8849-5640BC94935D}"/>
    <cellStyle name="Comma 14 4 3" xfId="10707" xr:uid="{A73EA8E4-F4FC-4A9B-8326-38C36A131017}"/>
    <cellStyle name="Comma 14 4 3 2" xfId="21659" xr:uid="{27CABCC2-D13F-401B-8F42-7E2AFEF671BE}"/>
    <cellStyle name="Comma 14 4 3 3" xfId="34111" xr:uid="{1356CDF8-C95E-4A91-826A-ECC66A0DBBFA}"/>
    <cellStyle name="Comma 14 4 4" xfId="16806" xr:uid="{778C26FB-A286-4DC1-8520-EB5C0CEC406F}"/>
    <cellStyle name="Comma 14 4 5" xfId="27655" xr:uid="{94C27E07-DE4B-438F-8E70-DC0CF24ED41D}"/>
    <cellStyle name="Comma 14 4 6" xfId="33113" xr:uid="{2A434EFB-6E70-4700-8ACC-D1DB4070E0E5}"/>
    <cellStyle name="Comma 14 4 7" xfId="42929" xr:uid="{8C8D74FF-8F0A-4A58-90EA-1B27414F1E39}"/>
    <cellStyle name="Comma 14 5" xfId="10708" xr:uid="{D2D44203-845D-495A-AA46-C28330FA2AB4}"/>
    <cellStyle name="Comma 14 5 2" xfId="21660" xr:uid="{80D5F3AE-473B-4905-926C-A452EB96AD4E}"/>
    <cellStyle name="Comma 14 5 3" xfId="36083" xr:uid="{6824DCD9-2FD2-4759-B2CB-4345A491DDA1}"/>
    <cellStyle name="Comma 14 6" xfId="13750" xr:uid="{42E8EBFB-0832-439D-A0AF-3498E5B8B83D}"/>
    <cellStyle name="Comma 14 7" xfId="24599" xr:uid="{2DE73171-252B-4EB2-84E9-4A4099CD931A}"/>
    <cellStyle name="Comma 14 8" xfId="30745" xr:uid="{7F18A319-FEED-4DF5-BE24-427C66DB9309}"/>
    <cellStyle name="Comma 14 9" xfId="39873" xr:uid="{CD0F50FE-BD8A-44DF-AD4C-CC787DA66025}"/>
    <cellStyle name="Comma 15" xfId="8195" xr:uid="{45D998DB-A57D-4A7B-AB02-AAE54EB7585E}"/>
    <cellStyle name="Comma 15 2" xfId="8196" xr:uid="{DED4767D-2BDC-48ED-AFD3-58D5199FFBB0}"/>
    <cellStyle name="Comma 15 2 2" xfId="10709" xr:uid="{D0A9FB3E-569E-459F-AADB-4C93F74438F2}"/>
    <cellStyle name="Comma 15 2 2 2" xfId="10710" xr:uid="{839CA7BA-3568-42D7-AEDF-EC3C4508D8D1}"/>
    <cellStyle name="Comma 15 2 2 2 2" xfId="21661" xr:uid="{912D3B16-CDD6-4883-9C89-43A941C945EB}"/>
    <cellStyle name="Comma 15 2 2 2 3" xfId="38067" xr:uid="{8107C425-39CE-4076-82AF-D9BE46972307}"/>
    <cellStyle name="Comma 15 2 3" xfId="19537" xr:uid="{EA9F7FC1-A302-4439-B24A-57B80554C480}"/>
    <cellStyle name="Comma 15 2 4" xfId="30386" xr:uid="{72A27C5D-8078-422A-8866-330204523C17}"/>
    <cellStyle name="Comma 15 2 5" xfId="32382" xr:uid="{10D99648-8910-4C77-8DBC-BE975D966F19}"/>
    <cellStyle name="Comma 15 2 6" xfId="45660" xr:uid="{D4D8A09C-463F-4FAB-A685-E219DF44EB6E}"/>
    <cellStyle name="Comma 15 3" xfId="10711" xr:uid="{66277CBE-F689-45A1-A34D-437B89706652}"/>
    <cellStyle name="Comma 15 3 2" xfId="21662" xr:uid="{EA2A9F32-5238-4A3C-A2FA-0F3E6263D864}"/>
    <cellStyle name="Comma 15 3 3" xfId="36084" xr:uid="{CA446506-F572-403C-8CD2-BDA81461E17C}"/>
    <cellStyle name="Comma 16" xfId="8197" xr:uid="{D5750BE3-2D57-4F9D-9A2B-F5E00E15B1CE}"/>
    <cellStyle name="Comma 16 2" xfId="10712" xr:uid="{6957C0C4-C40E-4844-BDF9-8F355AC872DE}"/>
    <cellStyle name="Comma 16 2 2" xfId="10713" xr:uid="{9CB50976-80B5-4167-BE43-FA7AA109C8BA}"/>
    <cellStyle name="Comma 16 2 2 2" xfId="21663" xr:uid="{A8703044-F264-456A-A490-08D75094EA2B}"/>
    <cellStyle name="Comma 16 2 2 3" xfId="38373" xr:uid="{F7C3D25A-126E-4F83-80C1-56C8FCDAEFF1}"/>
    <cellStyle name="Comma 16 2 3" xfId="10714" xr:uid="{C9A82932-1D2A-424D-8871-F64DDB7DA4B9}"/>
    <cellStyle name="Comma 16 2 3 2" xfId="21664" xr:uid="{006AD036-1AFD-4388-911C-6916E4F04CB3}"/>
    <cellStyle name="Comma 16 2 3 3" xfId="34407" xr:uid="{4D78811B-D0AC-468B-AFA6-254986DD8D20}"/>
    <cellStyle name="Comma 16 3" xfId="10715" xr:uid="{890A5CF0-8201-4711-B08F-D736AEFAEA71}"/>
    <cellStyle name="Comma 16 3 2" xfId="21665" xr:uid="{E2DC8A71-0DC0-45F2-8D36-DDE75EAE4ECF}"/>
    <cellStyle name="Comma 16 3 3" xfId="36391" xr:uid="{17DFC72B-7ADA-403F-B582-B385405E810B}"/>
    <cellStyle name="Comma 16 4" xfId="10716" xr:uid="{C564ED94-61C1-4674-A473-289BE7BC4181}"/>
    <cellStyle name="Comma 16 4 2" xfId="21666" xr:uid="{351A168F-E036-45BB-9EBC-C8CF3494E808}"/>
    <cellStyle name="Comma 16 4 3" xfId="33767" xr:uid="{CDE0ED99-7830-49D0-85A6-A330F78E8817}"/>
    <cellStyle name="Comma 17" xfId="8198" xr:uid="{AEAA1FB8-3655-4BF0-BEC8-7010EC5DD331}"/>
    <cellStyle name="Comma 17 2" xfId="10717" xr:uid="{222FB7E7-DF23-4782-9EBE-82C68F832EF1}"/>
    <cellStyle name="Comma 18" xfId="8199" xr:uid="{57A444E3-73EA-468A-9E51-5CC70A79FCF5}"/>
    <cellStyle name="Comma 19" xfId="8200" xr:uid="{90FF0737-5BAE-4EB5-A3E0-27C1E5046C85}"/>
    <cellStyle name="Comma 19 2" xfId="45751" xr:uid="{0FE67A31-761A-4F25-B6B2-5E68293E95EC}"/>
    <cellStyle name="Comma 2" xfId="70" xr:uid="{B07D6D32-C481-45A7-AAE6-56DBEEBA6953}"/>
    <cellStyle name="Comma 2 10" xfId="645" xr:uid="{E1424A9C-0D47-499F-BA29-780BF5721E9E}"/>
    <cellStyle name="Comma 2 11" xfId="646" xr:uid="{46372DC4-CF9B-42CC-B8F3-3F09A96480CF}"/>
    <cellStyle name="Comma 2 12" xfId="647" xr:uid="{C59A1880-2888-481E-83DD-85A0BA662F4D}"/>
    <cellStyle name="Comma 2 13" xfId="1651" xr:uid="{027085D1-5144-4B7C-A148-5608427A99DB}"/>
    <cellStyle name="Comma 2 13 2" xfId="10718" xr:uid="{3733E926-9239-4636-89F2-ECA20A9018F6}"/>
    <cellStyle name="Comma 2 14" xfId="1652" xr:uid="{66E7CDF8-714F-4027-A612-D295992D2201}"/>
    <cellStyle name="Comma 2 15" xfId="1653" xr:uid="{B824710E-255D-443C-B3A5-43EB07EFF59B}"/>
    <cellStyle name="Comma 2 16" xfId="1654" xr:uid="{E01E69A9-BF63-467E-84A4-4255165977F6}"/>
    <cellStyle name="Comma 2 17" xfId="1655" xr:uid="{8648E020-C2F1-41F7-9E96-64E4F14536A8}"/>
    <cellStyle name="Comma 2 18" xfId="1656" xr:uid="{3FDAFCCF-DB95-4AC6-AFEF-1B19D694E7AF}"/>
    <cellStyle name="Comma 2 19" xfId="1657" xr:uid="{C3F10DB0-CECF-4E8A-8A7F-7921CBD4B3E5}"/>
    <cellStyle name="Comma 2 2" xfId="83" xr:uid="{8D4B44AB-3454-4F8B-8EF8-B5301C4323E3}"/>
    <cellStyle name="Comma 2 2 10" xfId="1658" xr:uid="{B972D5EB-C670-453D-A78F-402977FEF0E3}"/>
    <cellStyle name="Comma 2 2 11" xfId="1659" xr:uid="{29268AF0-6217-497B-BD1C-5E7076B16984}"/>
    <cellStyle name="Comma 2 2 12" xfId="1660" xr:uid="{559BF5E5-FA0B-4ABD-8C47-038779789EA4}"/>
    <cellStyle name="Comma 2 2 13" xfId="188" xr:uid="{974ABA51-700C-46CE-ACA7-07D392971E88}"/>
    <cellStyle name="Comma 2 2 2" xfId="648" xr:uid="{8BFBADDB-67A5-4624-B029-CEF9BE39CCE7}"/>
    <cellStyle name="Comma 2 2 2 10" xfId="1661" xr:uid="{1CD3DFC2-905B-47A4-9E5C-C31A63EEF344}"/>
    <cellStyle name="Comma 2 2 2 11" xfId="1662" xr:uid="{C8521C9B-4025-431C-8197-425AC2F5D646}"/>
    <cellStyle name="Comma 2 2 2 2" xfId="649" xr:uid="{4294F2E9-C9F1-467C-84D2-F7AB696C6C07}"/>
    <cellStyle name="Comma 2 2 2 2 2" xfId="1663" xr:uid="{B4E9A680-D085-449A-B912-296F98AE5D09}"/>
    <cellStyle name="Comma 2 2 2 2 3" xfId="1664" xr:uid="{B57F7104-DF6F-400B-BA3A-B3537CCA1A21}"/>
    <cellStyle name="Comma 2 2 2 2 4" xfId="1665" xr:uid="{B462F8F3-9DAA-40F4-9EF9-CB461D841193}"/>
    <cellStyle name="Comma 2 2 2 2 5" xfId="1666" xr:uid="{C6DD5CBA-E265-4C6A-B88D-B513702502BB}"/>
    <cellStyle name="Comma 2 2 2 2 6" xfId="1667" xr:uid="{31258F3A-9BD8-4641-A18D-CE3873B94EDC}"/>
    <cellStyle name="Comma 2 2 2 2 7" xfId="1668" xr:uid="{32F6158A-9980-4FDB-9EA2-8337A76153F5}"/>
    <cellStyle name="Comma 2 2 2 3" xfId="650" xr:uid="{CF60FBA5-DD79-4E1E-8CF4-8A2FA2C71AF2}"/>
    <cellStyle name="Comma 2 2 2 4" xfId="651" xr:uid="{A9052709-6B10-48D7-9CA2-EBE37440B741}"/>
    <cellStyle name="Comma 2 2 2 5" xfId="652" xr:uid="{3C277226-05E8-4BF3-8F14-6583FEC08B78}"/>
    <cellStyle name="Comma 2 2 2 6" xfId="653" xr:uid="{EDDFDA76-0E73-4FD2-A379-96F0EAC1F818}"/>
    <cellStyle name="Comma 2 2 2 7" xfId="654" xr:uid="{170F78B4-BF51-4284-9AB2-E6D06BB6650C}"/>
    <cellStyle name="Comma 2 2 2 8" xfId="655" xr:uid="{85BDD9A9-5D8A-473C-B0ED-756D0D61B569}"/>
    <cellStyle name="Comma 2 2 2 9" xfId="1669" xr:uid="{3DBEE7F9-2691-470C-9B5B-2FD0510D9193}"/>
    <cellStyle name="Comma 2 2 3" xfId="656" xr:uid="{BBF4E63C-77FF-4D7E-8002-A9866B90CB09}"/>
    <cellStyle name="Comma 2 2 3 2" xfId="657" xr:uid="{7DBAAD6F-8BB8-4EC6-BB8D-DD317BAB3B56}"/>
    <cellStyle name="Comma 2 2 3 3" xfId="658" xr:uid="{C23C11A7-E6AA-4BCE-B8CD-446B8F051E85}"/>
    <cellStyle name="Comma 2 2 4" xfId="659" xr:uid="{A742821A-0C8B-4E0E-905C-FB013A8B3E0F}"/>
    <cellStyle name="Comma 2 2 4 2" xfId="660" xr:uid="{8F2A3171-C03B-4270-87EE-3D1F6B4B8F86}"/>
    <cellStyle name="Comma 2 2 4 3" xfId="661" xr:uid="{D0D8CEA1-FDD7-44D0-84C9-77A61329D70E}"/>
    <cellStyle name="Comma 2 2 5" xfId="662" xr:uid="{CE0F0EF2-3891-4A10-A970-0FE731CB05D4}"/>
    <cellStyle name="Comma 2 2 5 2" xfId="663" xr:uid="{34EFD046-3784-45F4-A538-8D5FD1F20210}"/>
    <cellStyle name="Comma 2 2 5 3" xfId="664" xr:uid="{C0F71E33-255B-4642-AFBD-D77D5863A7D8}"/>
    <cellStyle name="Comma 2 2 6" xfId="665" xr:uid="{BAA2D902-EFBF-4081-BA1D-3478E3AF5135}"/>
    <cellStyle name="Comma 2 2 6 2" xfId="666" xr:uid="{B992E9A6-1004-4303-AA04-AF1F46268AE6}"/>
    <cellStyle name="Comma 2 2 6 3" xfId="667" xr:uid="{7BA820A8-C895-4513-8CEC-481C35260984}"/>
    <cellStyle name="Comma 2 2 7" xfId="668" xr:uid="{5279249B-293C-4D33-A00A-ABB893C9DBA0}"/>
    <cellStyle name="Comma 2 2 8" xfId="1670" xr:uid="{A1C3270C-CC9A-456B-AA8D-F78D07EABFD1}"/>
    <cellStyle name="Comma 2 2 9" xfId="1671" xr:uid="{D70E66F7-D634-486A-A402-F3028A5F282F}"/>
    <cellStyle name="Comma 2 20" xfId="1672" xr:uid="{624458DD-B55C-4072-8729-374814693828}"/>
    <cellStyle name="Comma 2 21" xfId="1673" xr:uid="{75FCA85F-AED1-46E1-A4E7-289D61CD39A9}"/>
    <cellStyle name="Comma 2 22" xfId="1674" xr:uid="{213639C2-FDC5-4692-B5C9-06E6B0F8408E}"/>
    <cellStyle name="Comma 2 23" xfId="1675" xr:uid="{DDCB286E-6D5B-4EE1-940F-38027D8DB0CA}"/>
    <cellStyle name="Comma 2 24" xfId="1676" xr:uid="{A46EE41A-A1DC-4600-B8E8-FDD56B002F5E}"/>
    <cellStyle name="Comma 2 25" xfId="1677" xr:uid="{CB307B9A-EC33-43C5-A7AB-89D74910122F}"/>
    <cellStyle name="Comma 2 26" xfId="1678" xr:uid="{296167DA-9978-44D0-83A4-5D59DA801BA3}"/>
    <cellStyle name="Comma 2 27" xfId="1679" xr:uid="{524D0A89-12AE-4981-8D3B-3B3B0CD9A6B8}"/>
    <cellStyle name="Comma 2 28" xfId="1680" xr:uid="{7B5736D0-36D0-4B6B-B09F-CA18723438FE}"/>
    <cellStyle name="Comma 2 29" xfId="1681" xr:uid="{290B3B5F-A1FD-4E63-850C-B9F120D69A17}"/>
    <cellStyle name="Comma 2 3" xfId="669" xr:uid="{5DDC7FF7-C0B1-4FC8-A2C4-2D01C8033ED5}"/>
    <cellStyle name="Comma 2 3 2" xfId="1682" xr:uid="{A92C9C24-5AB0-4001-9664-AA9F0D16BD20}"/>
    <cellStyle name="Comma 2 3 2 2" xfId="4117" xr:uid="{BE53FBB3-EFA8-4B6B-BDDE-1F597D763FE5}"/>
    <cellStyle name="Comma 2 3 3" xfId="1683" xr:uid="{69FAC48B-3CC3-46F1-9330-042026C1C58B}"/>
    <cellStyle name="Comma 2 3 3 2" xfId="4118" xr:uid="{BD51A7FC-31E7-4769-AC72-395B53247D7C}"/>
    <cellStyle name="Comma 2 3 4" xfId="1684" xr:uid="{7C65CD48-E1CB-4F3E-AE42-4C776424B085}"/>
    <cellStyle name="Comma 2 3 5" xfId="1685" xr:uid="{668BA3EC-B825-4106-AE8B-AE9B99EEF421}"/>
    <cellStyle name="Comma 2 3 6" xfId="1686" xr:uid="{082A1868-93F6-4C69-A98E-2CE054E96DAC}"/>
    <cellStyle name="Comma 2 3 7" xfId="1687" xr:uid="{94B21ACA-9207-49DE-958E-91FAD2CD88EC}"/>
    <cellStyle name="Comma 2 30" xfId="1688" xr:uid="{A06A21B7-340B-400B-8C8F-96E86BA1954F}"/>
    <cellStyle name="Comma 2 31" xfId="1689" xr:uid="{2997F126-0971-4676-9370-E7700CFE4EDA}"/>
    <cellStyle name="Comma 2 32" xfId="1690" xr:uid="{215043DF-A0DD-453A-9AA4-350933A8CE55}"/>
    <cellStyle name="Comma 2 33" xfId="1691" xr:uid="{4A8F211C-5313-4639-889E-D6FAB30F0F48}"/>
    <cellStyle name="Comma 2 34" xfId="1692" xr:uid="{0C0ADADD-5F79-4316-B823-DC1D39452B16}"/>
    <cellStyle name="Comma 2 35" xfId="1693" xr:uid="{46663FFE-651A-4E05-AB27-26445C2230C3}"/>
    <cellStyle name="Comma 2 36" xfId="1694" xr:uid="{E859DF67-7C26-47F4-B551-36942F6451F7}"/>
    <cellStyle name="Comma 2 37" xfId="1695" xr:uid="{E16A2C34-CB70-43FD-8D53-AB2B9ABFCE3B}"/>
    <cellStyle name="Comma 2 38" xfId="1696" xr:uid="{C483D939-AA83-4B12-AA45-660AD0AF0023}"/>
    <cellStyle name="Comma 2 39" xfId="1697" xr:uid="{DDA5293E-9902-4A83-AB16-F40F9C75E093}"/>
    <cellStyle name="Comma 2 4" xfId="670" xr:uid="{7E9A39D5-E591-4386-9E3A-057BC154B2CE}"/>
    <cellStyle name="Comma 2 4 2" xfId="671" xr:uid="{0A26F9DD-F8F4-46E8-B33C-2A2382B71BC3}"/>
    <cellStyle name="Comma 2 4 3" xfId="672" xr:uid="{9140436A-2C7B-4663-87BE-6222D1F5AB0F}"/>
    <cellStyle name="Comma 2 4 4" xfId="673" xr:uid="{A40EE7DD-4C1B-493E-921F-2A52256CE52D}"/>
    <cellStyle name="Comma 2 4 5" xfId="674" xr:uid="{D3F89082-36AA-4B39-B43F-844AE53DD7EC}"/>
    <cellStyle name="Comma 2 4 6" xfId="1698" xr:uid="{D3C4EE38-5C18-416B-886B-3FAB0C04CEC3}"/>
    <cellStyle name="Comma 2 4 7" xfId="1699" xr:uid="{27B3DC50-4CB7-4C89-9237-788D3A46A8AA}"/>
    <cellStyle name="Comma 2 4 8" xfId="3942" xr:uid="{B1091FEE-BD84-4509-8960-A66097471491}"/>
    <cellStyle name="Comma 2 40" xfId="1700" xr:uid="{5B4B8FA7-51F5-43E5-8B9E-0D26662A1F20}"/>
    <cellStyle name="Comma 2 41" xfId="1701" xr:uid="{EE5A3B66-171B-4D68-8711-187F0981DFAA}"/>
    <cellStyle name="Comma 2 42" xfId="1702" xr:uid="{A126980A-D40C-41CB-ABF8-D290EFDF5E0E}"/>
    <cellStyle name="Comma 2 43" xfId="1703" xr:uid="{37935A84-812E-4B35-A144-81366895B6A3}"/>
    <cellStyle name="Comma 2 44" xfId="1704" xr:uid="{F48CC661-A8A0-42CC-BEDD-682565D917CF}"/>
    <cellStyle name="Comma 2 45" xfId="8201" xr:uid="{65F98A9E-0CF3-41DF-AEF5-228101738A99}"/>
    <cellStyle name="Comma 2 45 2" xfId="8202" xr:uid="{C21560CF-CE4C-4866-B3FE-0512E7A69EF3}"/>
    <cellStyle name="Comma 2 45 2 2" xfId="10719" xr:uid="{A52C714C-420F-41DB-9E42-E42A3E41D89C}"/>
    <cellStyle name="Comma 2 45 2 2 2" xfId="10720" xr:uid="{EE0DD2D0-A66D-465B-9FFF-97356C1FF7D6}"/>
    <cellStyle name="Comma 2 45 2 2 2 2" xfId="21667" xr:uid="{81BDEA83-E559-4F19-AD26-F7ACD5FEE645}"/>
    <cellStyle name="Comma 2 45 2 2 2 3" xfId="38068" xr:uid="{473B9D3D-3125-479A-88FE-1BAAAA3337ED}"/>
    <cellStyle name="Comma 2 45 2 3" xfId="19539" xr:uid="{8ECE4C15-A2D7-4BB8-BA3D-B59CDFDBF015}"/>
    <cellStyle name="Comma 2 45 2 4" xfId="30388" xr:uid="{A49A0E5D-34AF-4D88-A817-9660F971D0FC}"/>
    <cellStyle name="Comma 2 45 2 5" xfId="32384" xr:uid="{F8DC824F-2220-4B9B-9E18-85CFEF142E91}"/>
    <cellStyle name="Comma 2 45 2 6" xfId="45662" xr:uid="{54A601A8-32A5-4CAA-93C8-3A846435F6E9}"/>
    <cellStyle name="Comma 2 45 3" xfId="10721" xr:uid="{F0F2A761-ECC3-45A6-BC1A-5BB2C65C25B0}"/>
    <cellStyle name="Comma 2 45 3 2" xfId="10722" xr:uid="{73104573-9179-4D16-B940-DFC2B64D855B}"/>
    <cellStyle name="Comma 2 45 3 2 2" xfId="21668" xr:uid="{EC983641-85DA-4171-8B50-227D8698F328}"/>
    <cellStyle name="Comma 2 45 3 2 3" xfId="36085" xr:uid="{5232C4C2-800C-4818-A08C-1D745BDDC375}"/>
    <cellStyle name="Comma 2 45 4" xfId="19538" xr:uid="{1FF411EF-D741-49A0-B5D2-6DEFD0E78A84}"/>
    <cellStyle name="Comma 2 45 5" xfId="30387" xr:uid="{443B3DDB-2A7B-411A-9F50-FCDE3210DE8D}"/>
    <cellStyle name="Comma 2 45 6" xfId="32383" xr:uid="{752D3889-CA98-476A-9E9C-6B4C820943D6}"/>
    <cellStyle name="Comma 2 45 7" xfId="45661" xr:uid="{0F425F9F-E9BF-40EB-988D-48868768946F}"/>
    <cellStyle name="Comma 2 46" xfId="10723" xr:uid="{34A5CBD2-AA2A-4DC3-BA6F-7F0155895C41}"/>
    <cellStyle name="Comma 2 47" xfId="181" xr:uid="{13A389A0-57A5-46BA-AEAF-2986BB020755}"/>
    <cellStyle name="Comma 2 5" xfId="675" xr:uid="{B4AE4B8C-471E-40AA-8407-6DB57E3F1A80}"/>
    <cellStyle name="Comma 2 5 2" xfId="1705" xr:uid="{01793A89-7394-4E52-84DF-28FC7CCF5A4A}"/>
    <cellStyle name="Comma 2 5 3" xfId="1706" xr:uid="{07404978-7B06-4A11-927C-2A01EC1B490A}"/>
    <cellStyle name="Comma 2 5 4" xfId="1707" xr:uid="{D91BAB60-76DC-40E0-BFC2-97A403ECDBD2}"/>
    <cellStyle name="Comma 2 5 5" xfId="1708" xr:uid="{481EB046-9734-4289-90EC-E0F4D1DFD55A}"/>
    <cellStyle name="Comma 2 5 6" xfId="1709" xr:uid="{CD405C4A-D1C8-406F-ABA2-FA40E5DC5270}"/>
    <cellStyle name="Comma 2 5 7" xfId="1710" xr:uid="{54B903EA-B951-46CD-B0F6-191F8F810627}"/>
    <cellStyle name="Comma 2 6" xfId="676" xr:uid="{55B6D917-8114-4A70-80C9-39CEABBFE147}"/>
    <cellStyle name="Comma 2 6 2" xfId="1711" xr:uid="{46A79689-6DE1-429F-BCC8-B8E08D6F4A12}"/>
    <cellStyle name="Comma 2 6 3" xfId="1712" xr:uid="{821A882C-2A3C-4015-8A0F-0F1399571C8A}"/>
    <cellStyle name="Comma 2 6 4" xfId="1713" xr:uid="{90611686-6F7B-4FBE-AFC8-01E1EA28DA3C}"/>
    <cellStyle name="Comma 2 6 5" xfId="1714" xr:uid="{EFB6D315-A7D2-491E-B11B-73AACFE1E586}"/>
    <cellStyle name="Comma 2 6 6" xfId="1715" xr:uid="{7A1DB027-E7C3-41F0-9874-04FECFD5657E}"/>
    <cellStyle name="Comma 2 6 7" xfId="1716" xr:uid="{47894FD9-091A-4FDD-B99D-08BAAEAE954D}"/>
    <cellStyle name="Comma 2 7" xfId="677" xr:uid="{F9DBF7F7-89FC-4C25-9EDA-AF108441B705}"/>
    <cellStyle name="Comma 2 7 2" xfId="1717" xr:uid="{F24863EB-7917-478F-AC66-5A201197A2BE}"/>
    <cellStyle name="Comma 2 7 3" xfId="1718" xr:uid="{FC096CB8-E092-408F-BC1A-9B9D045794E9}"/>
    <cellStyle name="Comma 2 7 4" xfId="1719" xr:uid="{97BA5152-1EF9-49C1-A1E7-B9D36E916CEE}"/>
    <cellStyle name="Comma 2 7 5" xfId="1720" xr:uid="{52689AF1-726B-484A-964C-6F0144C1533D}"/>
    <cellStyle name="Comma 2 7 6" xfId="1721" xr:uid="{6EA04B1B-BD7C-4F1A-95AA-F3194560D36A}"/>
    <cellStyle name="Comma 2 7 7" xfId="1722" xr:uid="{A387CD57-00E1-491E-BE7D-6E4884C0DA2B}"/>
    <cellStyle name="Comma 2 8" xfId="678" xr:uid="{21D3BBFD-4436-41A4-BA2F-66ABA3665898}"/>
    <cellStyle name="Comma 2 9" xfId="679" xr:uid="{F004D525-7E7C-4CF8-92F5-A2E3A7E0E03C}"/>
    <cellStyle name="Comma 20" xfId="8203" xr:uid="{99D582AB-7C1B-4002-A7DB-30B6DB118B5D}"/>
    <cellStyle name="Comma 21" xfId="8204" xr:uid="{65AA9BF1-BA6C-4EC7-B931-C6F8BB013597}"/>
    <cellStyle name="Comma 22" xfId="8205" xr:uid="{C46BDD2D-E317-4A25-B97B-D59F89D4D7F4}"/>
    <cellStyle name="Comma 23" xfId="8206" xr:uid="{A068AF44-F46B-4609-B6A4-A5E22FCB45F8}"/>
    <cellStyle name="Comma 24" xfId="10724" xr:uid="{AE560CBF-BA44-4815-996A-2B9F40CCE2FB}"/>
    <cellStyle name="Comma 24 2" xfId="10725" xr:uid="{109276D4-91FD-4468-9D22-393046270A0A}"/>
    <cellStyle name="Comma 25" xfId="10726" xr:uid="{96726113-1D06-4AAF-A388-93BCD2A77A63}"/>
    <cellStyle name="Comma 25 2" xfId="45752" xr:uid="{6F7517DD-BE4A-4874-A72D-565CE272F11E}"/>
    <cellStyle name="Comma 26" xfId="33765" xr:uid="{0D389D3F-3925-4C5A-8C23-9809541FCE75}"/>
    <cellStyle name="Comma 26 2" xfId="45753" xr:uid="{352AD57B-D9E1-4690-BF4A-D6B38CF0B02B}"/>
    <cellStyle name="Comma 27" xfId="45694" xr:uid="{4EB77C26-A7C1-4B53-A1FB-3F8B1BD9A19B}"/>
    <cellStyle name="Comma 28" xfId="45885" xr:uid="{A61995D0-6EA9-418F-878E-04150A431DCE}"/>
    <cellStyle name="Comma 29" xfId="45688" xr:uid="{BF89B037-E030-4649-B2F6-C45F46AF5797}"/>
    <cellStyle name="Comma 3" xfId="67" xr:uid="{12C8F1F4-2F7F-468F-AE78-01451A59F8A0}"/>
    <cellStyle name="Comma 3 2" xfId="681" xr:uid="{02D07E43-61DB-48D2-B334-C359FE7D2D15}"/>
    <cellStyle name="Comma 3 3" xfId="682" xr:uid="{5D8CB0F6-126F-499D-8400-E81A6DF21524}"/>
    <cellStyle name="Comma 3 4" xfId="680" xr:uid="{3E3F62E9-E6D3-4A0E-B002-B0CDCAC510DC}"/>
    <cellStyle name="Comma 4" xfId="84" xr:uid="{0FF0904D-F7CB-42F9-8DBB-310B9E6E861F}"/>
    <cellStyle name="Comma 4 2" xfId="683" xr:uid="{471FE603-BA27-4D77-B3FB-66AC7A1D6B80}"/>
    <cellStyle name="Comma 5" xfId="684" xr:uid="{802307C1-18DB-44AE-B2D8-0852C1AF7F41}"/>
    <cellStyle name="Comma 6" xfId="685" xr:uid="{95454609-F1D2-436C-B329-0533EFFEEA9F}"/>
    <cellStyle name="Comma 7" xfId="1723" xr:uid="{59A33AA0-4F67-480E-9A23-E516C19F97F9}"/>
    <cellStyle name="Comma 7 10" xfId="13751" xr:uid="{BDCC3EF4-2580-437B-BE68-7308151746C3}"/>
    <cellStyle name="Comma 7 11" xfId="24600" xr:uid="{FABF4C70-FEB3-4E5C-A747-A64CFA1665C9}"/>
    <cellStyle name="Comma 7 12" xfId="30740" xr:uid="{A905DA3A-0A0D-4FED-8274-B4C36FFA9A0B}"/>
    <cellStyle name="Comma 7 13" xfId="39874" xr:uid="{C7E44A10-7E30-4D35-B05D-67E1BE5AA32C}"/>
    <cellStyle name="Comma 7 2" xfId="1724" xr:uid="{10308657-EECD-4FAA-A10B-FC3F98AD8D4F}"/>
    <cellStyle name="Comma 7 2 2" xfId="2625" xr:uid="{08A0A689-BD8D-4D2F-BC4E-8F4F4E4FF454}"/>
    <cellStyle name="Comma 7 2 2 2" xfId="3605" xr:uid="{7440DCC5-9576-464F-8BAF-4A50CF36B663}"/>
    <cellStyle name="Comma 7 2 2 2 2" xfId="6843" xr:uid="{C818A767-7C23-4BCC-A6A7-47221C833C10}"/>
    <cellStyle name="Comma 7 2 2 2 2 2" xfId="10727" xr:uid="{73F03A18-091B-4AC5-B574-BFDF5E8627C8}"/>
    <cellStyle name="Comma 7 2 2 2 2 2 2" xfId="21669" xr:uid="{A19ED22C-9802-43EE-9904-B5F992CF34D8}"/>
    <cellStyle name="Comma 7 2 2 2 2 2 3" xfId="38752" xr:uid="{F1CBCB59-4888-46F5-874B-9AFF4D4CA7ED}"/>
    <cellStyle name="Comma 7 2 2 2 2 3" xfId="10728" xr:uid="{557A62EA-B6B6-4023-80B6-579EE57FD4FB}"/>
    <cellStyle name="Comma 7 2 2 2 2 3 2" xfId="21670" xr:uid="{C5565318-A4D9-49F5-99F5-20BE7A752BA4}"/>
    <cellStyle name="Comma 7 2 2 2 2 3 3" xfId="34785" xr:uid="{62E9D8ED-4535-4FE6-981B-D41DB5EA8E62}"/>
    <cellStyle name="Comma 7 2 2 2 2 4" xfId="18281" xr:uid="{DCCFFE41-72C7-4800-AD2A-B21C1BEDD018}"/>
    <cellStyle name="Comma 7 2 2 2 2 5" xfId="29130" xr:uid="{9A00E7D1-F7D5-499A-ABD0-1E912A57698F}"/>
    <cellStyle name="Comma 7 2 2 2 2 6" xfId="33120" xr:uid="{B48494AA-9851-4CB6-9E1D-9B69594E7847}"/>
    <cellStyle name="Comma 7 2 2 2 2 7" xfId="44404" xr:uid="{DBE9B8A3-F814-48D1-88E4-03E72F75F524}"/>
    <cellStyle name="Comma 7 2 2 2 3" xfId="10729" xr:uid="{58692E57-30D0-48CB-947E-F682A004579C}"/>
    <cellStyle name="Comma 7 2 2 2 3 2" xfId="21671" xr:uid="{CFD65CDD-4164-4B90-B227-8E2DAB336877}"/>
    <cellStyle name="Comma 7 2 2 2 3 3" xfId="36771" xr:uid="{CC4467EC-63F1-4533-9189-8B025CC10436}"/>
    <cellStyle name="Comma 7 2 2 2 4" xfId="15225" xr:uid="{5A833D6E-671B-4106-B95E-CA6D8468F9E4}"/>
    <cellStyle name="Comma 7 2 2 2 5" xfId="26074" xr:uid="{8E420369-4837-441C-B355-01787CD9CE38}"/>
    <cellStyle name="Comma 7 2 2 2 6" xfId="32224" xr:uid="{4A8858F0-44D9-4423-9B42-45E917B2504E}"/>
    <cellStyle name="Comma 7 2 2 2 7" xfId="41348" xr:uid="{7514BD3A-FC09-482B-B62C-8EB50A7921AD}"/>
    <cellStyle name="Comma 7 2 2 3" xfId="5863" xr:uid="{B82062E8-5515-40F7-85BB-6F7CFC30CE47}"/>
    <cellStyle name="Comma 7 2 2 3 2" xfId="10730" xr:uid="{210967D9-D026-4820-9DB2-BD1F360CB945}"/>
    <cellStyle name="Comma 7 2 2 3 2 2" xfId="21672" xr:uid="{ED2B6656-8D10-418B-8879-88B4EE7FF06E}"/>
    <cellStyle name="Comma 7 2 2 3 2 3" xfId="38751" xr:uid="{5E185BB7-EA2A-42A5-AD94-05337E66ACD4}"/>
    <cellStyle name="Comma 7 2 2 3 3" xfId="10731" xr:uid="{DF0FCE03-73A0-44CB-BE96-27C137EDEF6D}"/>
    <cellStyle name="Comma 7 2 2 3 3 2" xfId="21673" xr:uid="{6F7460E9-8A7D-4A51-8CEC-A35BB40B32D8}"/>
    <cellStyle name="Comma 7 2 2 3 3 3" xfId="34784" xr:uid="{07FDF0FC-986E-4A6A-BD25-7289F5D976DA}"/>
    <cellStyle name="Comma 7 2 2 3 4" xfId="17301" xr:uid="{60638D1C-3E83-463B-99BB-4B8EEDBA93F5}"/>
    <cellStyle name="Comma 7 2 2 3 5" xfId="28150" xr:uid="{115FE944-AF87-4A86-90FD-FAA73589FBEE}"/>
    <cellStyle name="Comma 7 2 2 3 6" xfId="33119" xr:uid="{96CD00E0-9724-448F-BA9E-5BD4F66D4491}"/>
    <cellStyle name="Comma 7 2 2 3 7" xfId="43424" xr:uid="{5E21F131-B210-486E-A49B-E40CF6004A23}"/>
    <cellStyle name="Comma 7 2 2 4" xfId="10732" xr:uid="{8C3A5C13-6785-41F1-82CE-30FA1ECD8561}"/>
    <cellStyle name="Comma 7 2 2 4 2" xfId="21674" xr:uid="{EEA94342-6B00-4ABE-929A-AD1A91F8991E}"/>
    <cellStyle name="Comma 7 2 2 4 3" xfId="36770" xr:uid="{AD05777A-562B-4EA0-A30E-9FA666E2445C}"/>
    <cellStyle name="Comma 7 2 2 5" xfId="14245" xr:uid="{EE34F479-35FA-4519-B9C5-26C713F5D798}"/>
    <cellStyle name="Comma 7 2 2 6" xfId="25094" xr:uid="{42689410-D2E0-4B65-81AE-41823293F7A3}"/>
    <cellStyle name="Comma 7 2 2 7" xfId="31244" xr:uid="{8E027A3C-FF45-4ADF-954C-7D5C15063DE3}"/>
    <cellStyle name="Comma 7 2 2 8" xfId="40368" xr:uid="{5C8D032E-5C4D-452B-A1BD-041F0AE8CEC1}"/>
    <cellStyle name="Comma 7 2 3" xfId="3112" xr:uid="{FA19CE0B-DF7F-4E6C-A03D-08B435830ADA}"/>
    <cellStyle name="Comma 7 2 3 2" xfId="6350" xr:uid="{D20EE09B-9B27-4556-8091-869A6C6A7555}"/>
    <cellStyle name="Comma 7 2 3 2 2" xfId="10733" xr:uid="{A4194000-994A-4B4C-BE29-F5A8E8B4942F}"/>
    <cellStyle name="Comma 7 2 3 2 2 2" xfId="21675" xr:uid="{66E813BE-B3CB-4823-B755-EA7FD44D41C5}"/>
    <cellStyle name="Comma 7 2 3 2 2 3" xfId="38753" xr:uid="{D506BD6B-678E-4024-83CF-7153D3A73F8B}"/>
    <cellStyle name="Comma 7 2 3 2 3" xfId="10734" xr:uid="{1D1BB171-31A1-40FD-A82A-B62E8765F7AB}"/>
    <cellStyle name="Comma 7 2 3 2 3 2" xfId="21676" xr:uid="{934FAEFC-081F-484C-82D7-B9AC8A5B2D61}"/>
    <cellStyle name="Comma 7 2 3 2 3 3" xfId="34786" xr:uid="{D738516A-B535-406E-9910-233EC41F28F6}"/>
    <cellStyle name="Comma 7 2 3 2 4" xfId="17788" xr:uid="{BDB5D6E9-66AD-4734-B5B8-FEA8AD9796F7}"/>
    <cellStyle name="Comma 7 2 3 2 5" xfId="28637" xr:uid="{68A508F2-70FA-407A-94B6-FD50F6395172}"/>
    <cellStyle name="Comma 7 2 3 2 6" xfId="33121" xr:uid="{4A646B84-5E0C-4EEF-A741-DF1D75DBC4EC}"/>
    <cellStyle name="Comma 7 2 3 2 7" xfId="43911" xr:uid="{A3A2C17C-F1CF-4FDA-813F-9ADFE5C07F16}"/>
    <cellStyle name="Comma 7 2 3 3" xfId="10735" xr:uid="{54C4B852-7C84-45BF-BC74-D1A82C0749BE}"/>
    <cellStyle name="Comma 7 2 3 3 2" xfId="21677" xr:uid="{F99A27ED-1772-4617-B6A3-3A82BBB49F98}"/>
    <cellStyle name="Comma 7 2 3 3 3" xfId="36772" xr:uid="{4089F179-71D3-4A5C-A02A-C81EF1168390}"/>
    <cellStyle name="Comma 7 2 3 4" xfId="14732" xr:uid="{CFB08261-D53B-4299-A484-6955C7076DD1}"/>
    <cellStyle name="Comma 7 2 3 5" xfId="25581" xr:uid="{6C28ED3A-C35F-4D17-BD4E-FB7FD723C9B2}"/>
    <cellStyle name="Comma 7 2 3 6" xfId="31731" xr:uid="{3DDE0CFC-0EFC-4976-AFDC-92D1C697F06F}"/>
    <cellStyle name="Comma 7 2 3 7" xfId="40855" xr:uid="{30F9E8D6-DA44-4927-9750-AEED3D9A5A00}"/>
    <cellStyle name="Comma 7 2 4" xfId="5370" xr:uid="{9F526327-A25F-4AF5-920B-D64AA98837E5}"/>
    <cellStyle name="Comma 7 2 4 2" xfId="10736" xr:uid="{CEAE4BDF-5319-43DE-A52F-2D7CF024EDF3}"/>
    <cellStyle name="Comma 7 2 4 2 2" xfId="21678" xr:uid="{1F84111B-7183-47C3-984C-D693D21D34F9}"/>
    <cellStyle name="Comma 7 2 4 2 3" xfId="38070" xr:uid="{BDD94D85-5FC3-4594-B4D5-667E575D0BF9}"/>
    <cellStyle name="Comma 7 2 4 3" xfId="10737" xr:uid="{B126D243-5499-4234-A07E-760B40E21FF8}"/>
    <cellStyle name="Comma 7 2 4 3 2" xfId="21679" xr:uid="{AFFC29B5-7B6A-480D-A16E-CD1528DDAFB7}"/>
    <cellStyle name="Comma 7 2 4 3 3" xfId="34113" xr:uid="{A89B684D-DC22-4064-8B5D-B35AE8F6810E}"/>
    <cellStyle name="Comma 7 2 4 4" xfId="16808" xr:uid="{61A970C0-81F0-4D24-A792-8A5DCB2F125D}"/>
    <cellStyle name="Comma 7 2 4 5" xfId="27657" xr:uid="{564AC04C-4105-4ADC-B7B9-5676C08AA36E}"/>
    <cellStyle name="Comma 7 2 4 6" xfId="33118" xr:uid="{B8DE4996-4465-491C-9B4E-E34C4F1262A6}"/>
    <cellStyle name="Comma 7 2 4 7" xfId="42931" xr:uid="{EC1B21B0-E8E5-4F89-AA95-D3AE4FC0DEA5}"/>
    <cellStyle name="Comma 7 2 5" xfId="10738" xr:uid="{39B86805-609F-47D2-8FEF-6714583D1638}"/>
    <cellStyle name="Comma 7 2 5 2" xfId="21680" xr:uid="{E468548F-202B-47DB-B538-178B385A2D4A}"/>
    <cellStyle name="Comma 7 2 5 3" xfId="36087" xr:uid="{83AC5C5B-904E-4A3E-A05F-887F843CDF94}"/>
    <cellStyle name="Comma 7 2 6" xfId="13752" xr:uid="{FD78A4A6-8B68-4C28-8A38-C96071C35E3E}"/>
    <cellStyle name="Comma 7 2 7" xfId="24601" xr:uid="{212349D6-EC64-4024-A91E-59788AA2DCAA}"/>
    <cellStyle name="Comma 7 2 8" xfId="30746" xr:uid="{CE20FC3A-3DE9-4288-A6FA-42094DF1B61C}"/>
    <cellStyle name="Comma 7 2 9" xfId="39875" xr:uid="{34E8BF43-DE21-47CB-8010-CAF8DA85253E}"/>
    <cellStyle name="Comma 7 3" xfId="2624" xr:uid="{98EFF189-336D-4889-AE48-DB6BBC3FDA2C}"/>
    <cellStyle name="Comma 7 3 2" xfId="3604" xr:uid="{AF19DB0D-1106-4FD1-85D1-DF8972EF5AC0}"/>
    <cellStyle name="Comma 7 3 2 2" xfId="6842" xr:uid="{BAA00514-5214-47EB-A349-1343749F57AF}"/>
    <cellStyle name="Comma 7 3 2 2 2" xfId="10739" xr:uid="{38CEF96E-30F4-4DEA-A645-FC229206A4A4}"/>
    <cellStyle name="Comma 7 3 2 2 2 2" xfId="21681" xr:uid="{723D6A91-036F-4884-ADAC-812B25409E01}"/>
    <cellStyle name="Comma 7 3 2 2 2 3" xfId="38754" xr:uid="{E8951FCD-0FBC-4410-B150-E03B3E2F539A}"/>
    <cellStyle name="Comma 7 3 2 2 3" xfId="10740" xr:uid="{89CD9AC5-496F-474B-B18C-529EC915F235}"/>
    <cellStyle name="Comma 7 3 2 2 3 2" xfId="21682" xr:uid="{0040646E-AB15-48EC-A8B3-213F6DB623F0}"/>
    <cellStyle name="Comma 7 3 2 2 3 3" xfId="34787" xr:uid="{BC9BE595-CC7A-47A9-9727-C37902146D9F}"/>
    <cellStyle name="Comma 7 3 2 2 4" xfId="18280" xr:uid="{54B1F507-DC11-47FB-B335-B04D3E181FCA}"/>
    <cellStyle name="Comma 7 3 2 2 5" xfId="29129" xr:uid="{ACF7933E-230E-42A1-AE10-2B0F751A9683}"/>
    <cellStyle name="Comma 7 3 2 2 6" xfId="33123" xr:uid="{D19F8E87-B9F9-4EB5-A0B7-D9A7682D2C4F}"/>
    <cellStyle name="Comma 7 3 2 2 7" xfId="44403" xr:uid="{0AE73230-F130-46EA-B446-5F49A87D2A98}"/>
    <cellStyle name="Comma 7 3 2 3" xfId="10741" xr:uid="{23797808-5452-4500-844D-C941E96491DE}"/>
    <cellStyle name="Comma 7 3 2 3 2" xfId="21683" xr:uid="{27F9F82E-C18B-4722-BC9D-1E237F3CDF51}"/>
    <cellStyle name="Comma 7 3 2 3 3" xfId="36773" xr:uid="{10EED174-3A55-4B20-880F-CF04661C7137}"/>
    <cellStyle name="Comma 7 3 2 4" xfId="15224" xr:uid="{410BCCBD-ABC4-4E55-815F-57443A7B369F}"/>
    <cellStyle name="Comma 7 3 2 5" xfId="26073" xr:uid="{390B911E-5131-4B63-8D39-CD6AB27DDEB2}"/>
    <cellStyle name="Comma 7 3 2 6" xfId="32223" xr:uid="{F869BC9F-0E63-4307-9644-06C10F0D021F}"/>
    <cellStyle name="Comma 7 3 2 7" xfId="41347" xr:uid="{2A7F392D-C3AB-403C-8988-FAB243C415F5}"/>
    <cellStyle name="Comma 7 3 3" xfId="5862" xr:uid="{E103C1D1-9082-4977-BB42-0B434C48D2DB}"/>
    <cellStyle name="Comma 7 3 3 2" xfId="10742" xr:uid="{70D430A2-BAA5-4841-8D78-16E78D2C5F6B}"/>
    <cellStyle name="Comma 7 3 3 2 2" xfId="21684" xr:uid="{C607D4A9-0EBD-413F-81BD-442AE9627713}"/>
    <cellStyle name="Comma 7 3 3 2 3" xfId="38071" xr:uid="{E1E38C22-DF17-44F7-BD0F-E800C776CC08}"/>
    <cellStyle name="Comma 7 3 3 3" xfId="10743" xr:uid="{1DB04658-70B5-4231-8D86-4533165769FC}"/>
    <cellStyle name="Comma 7 3 3 3 2" xfId="21685" xr:uid="{2ADAA65F-7BC1-498B-B927-4D9D7ECCF71C}"/>
    <cellStyle name="Comma 7 3 3 3 3" xfId="34114" xr:uid="{1D028320-DD4C-44ED-BD0B-C2EEDF88482A}"/>
    <cellStyle name="Comma 7 3 3 4" xfId="17300" xr:uid="{6D501D17-5C2E-41FB-988C-AFA83DAEAECF}"/>
    <cellStyle name="Comma 7 3 3 5" xfId="28149" xr:uid="{386BD837-5B94-4BF0-A9E6-FA9A2B4122A5}"/>
    <cellStyle name="Comma 7 3 3 6" xfId="33122" xr:uid="{72E097FA-F3E3-471D-ACB4-02FED24BC1CA}"/>
    <cellStyle name="Comma 7 3 3 7" xfId="43423" xr:uid="{5D15314D-5E22-4667-B7D0-DE51138CBAB9}"/>
    <cellStyle name="Comma 7 3 4" xfId="10744" xr:uid="{AF023A72-82F1-443C-926D-7E9C521F4808}"/>
    <cellStyle name="Comma 7 3 4 2" xfId="21686" xr:uid="{9DA6B381-A89A-48AB-8C81-4DF9D9DB400A}"/>
    <cellStyle name="Comma 7 3 4 3" xfId="36088" xr:uid="{6E073628-EC64-487C-8F96-C70FCCF59213}"/>
    <cellStyle name="Comma 7 3 5" xfId="14244" xr:uid="{10486C1F-4440-4FD5-A235-B38E566C02D6}"/>
    <cellStyle name="Comma 7 3 6" xfId="25093" xr:uid="{63773538-E987-444D-BE81-7723D7D4178F}"/>
    <cellStyle name="Comma 7 3 7" xfId="31243" xr:uid="{08EE12D8-360B-48E2-9E01-1C3E308BAAF4}"/>
    <cellStyle name="Comma 7 3 8" xfId="40367" xr:uid="{A7BD12F5-8CFD-472C-9CE5-D8D71AE75722}"/>
    <cellStyle name="Comma 7 4" xfId="3111" xr:uid="{84D83E3A-BDD7-4AEE-B0CE-EFA2AB3B51AB}"/>
    <cellStyle name="Comma 7 4 2" xfId="6349" xr:uid="{4346BD51-598D-497D-AE2B-EFBD9FC4CD17}"/>
    <cellStyle name="Comma 7 4 2 2" xfId="10745" xr:uid="{1DD4189C-2AA1-4C09-B679-21092CE8772A}"/>
    <cellStyle name="Comma 7 4 2 2 2" xfId="21687" xr:uid="{BEA1B163-C505-45FC-9279-04429B867C49}"/>
    <cellStyle name="Comma 7 4 2 2 3" xfId="38755" xr:uid="{33AD73F2-5E1A-4EB1-8D47-E9CA0C55F029}"/>
    <cellStyle name="Comma 7 4 2 3" xfId="10746" xr:uid="{5C8ED179-F6B5-40DA-B98A-51360C9A9DB1}"/>
    <cellStyle name="Comma 7 4 2 3 2" xfId="21688" xr:uid="{5183079B-7DBB-4253-94EE-A3350552275A}"/>
    <cellStyle name="Comma 7 4 2 3 3" xfId="34788" xr:uid="{80139DB7-980C-44DE-A41F-574906583BDF}"/>
    <cellStyle name="Comma 7 4 2 4" xfId="17787" xr:uid="{1771D438-B46F-42D3-8389-4A2A7730C384}"/>
    <cellStyle name="Comma 7 4 2 5" xfId="28636" xr:uid="{A3F742B5-967F-4D10-AAB7-096D064D40CD}"/>
    <cellStyle name="Comma 7 4 2 6" xfId="33124" xr:uid="{927F1274-4827-4D28-A415-A456F9AD924B}"/>
    <cellStyle name="Comma 7 4 2 7" xfId="43910" xr:uid="{300D3E41-3705-4D20-A402-5D1C3A5E33C8}"/>
    <cellStyle name="Comma 7 4 3" xfId="10747" xr:uid="{4FE145E8-2E08-4DE2-B876-C6E2E65C98A2}"/>
    <cellStyle name="Comma 7 4 3 2" xfId="10748" xr:uid="{E8DB248F-4B5C-41B6-9C89-D50F7656BDB4}"/>
    <cellStyle name="Comma 7 4 3 2 2" xfId="21689" xr:uid="{D0212BF5-542E-40B5-B7A0-37C15609DBB4}"/>
    <cellStyle name="Comma 7 4 3 2 3" xfId="36774" xr:uid="{687BB197-1561-431A-A4E0-594290343A5E}"/>
    <cellStyle name="Comma 7 4 4" xfId="14731" xr:uid="{8917967F-C72E-4B11-880B-A61FBC996E9E}"/>
    <cellStyle name="Comma 7 4 5" xfId="25580" xr:uid="{47443A68-B7DB-415F-8214-8A71ECA883DB}"/>
    <cellStyle name="Comma 7 4 6" xfId="31730" xr:uid="{078FFEB0-DA23-4A1D-8D49-79934B921A45}"/>
    <cellStyle name="Comma 7 4 7" xfId="40854" xr:uid="{C72AA0E4-7100-41F4-ABDE-4BE791A55337}"/>
    <cellStyle name="Comma 7 5" xfId="3943" xr:uid="{BB180951-C7F9-4EFF-8087-C082EF0BD468}"/>
    <cellStyle name="Comma 7 5 2" xfId="7181" xr:uid="{B7F35A0C-4AC9-440E-AEA2-9D961FB9F791}"/>
    <cellStyle name="Comma 7 5 2 2" xfId="10749" xr:uid="{2124130F-E309-4A53-876C-51B8406A4DEC}"/>
    <cellStyle name="Comma 7 5 2 2 2" xfId="21690" xr:uid="{4AFD05A4-DF02-43C4-9C4A-F6726A771509}"/>
    <cellStyle name="Comma 7 5 2 2 3" xfId="38069" xr:uid="{DDA6AC17-E98E-4DEB-9E7D-8374DABBE31F}"/>
    <cellStyle name="Comma 7 5 2 3" xfId="18619" xr:uid="{155E78B5-A565-4A45-B3AD-40E9FBEA5EFD}"/>
    <cellStyle name="Comma 7 5 2 4" xfId="29468" xr:uid="{17B7E869-E53D-40D4-8EE5-BFA77FC41539}"/>
    <cellStyle name="Comma 7 5 2 5" xfId="33125" xr:uid="{85334A57-BDF7-4EA2-81E5-C9288B88B925}"/>
    <cellStyle name="Comma 7 5 2 6" xfId="44742" xr:uid="{8B9C4403-92FD-401C-B788-5788A87C981C}"/>
    <cellStyle name="Comma 7 5 2 7" xfId="45754" xr:uid="{913A8511-6F5D-40F0-9AEE-AD116A0C74D9}"/>
    <cellStyle name="Comma 7 5 3" xfId="10750" xr:uid="{D7872C17-49E9-4E7C-A4B5-F0AA63D1B700}"/>
    <cellStyle name="Comma 7 5 3 2" xfId="21691" xr:uid="{489FB268-5322-4ABF-B7F1-6E67B13327AF}"/>
    <cellStyle name="Comma 7 5 3 3" xfId="34112" xr:uid="{964EE2C3-C200-4440-8804-9237A289CE59}"/>
    <cellStyle name="Comma 7 5 4" xfId="15563" xr:uid="{15BE4ABF-40A5-4657-96FA-2D55865D06C9}"/>
    <cellStyle name="Comma 7 5 5" xfId="26412" xr:uid="{65C29E22-D7AA-40E0-82DB-25B99D97E5E4}"/>
    <cellStyle name="Comma 7 5 6" xfId="32385" xr:uid="{F0D33515-6C19-4083-A8CA-103CDE3531FE}"/>
    <cellStyle name="Comma 7 5 7" xfId="41686" xr:uid="{92E1A284-DC2C-4AC9-9247-47AC08362669}"/>
    <cellStyle name="Comma 7 6" xfId="4490" xr:uid="{8C33A3BD-5DCE-4F0E-A236-631DDB8245E6}"/>
    <cellStyle name="Comma 7 6 2" xfId="7546" xr:uid="{0D4212A7-BDBF-45C5-8B66-27EC0FE25080}"/>
    <cellStyle name="Comma 7 6 2 2" xfId="18984" xr:uid="{01674398-BB4B-4565-BAAD-FD54A83A1462}"/>
    <cellStyle name="Comma 7 6 2 3" xfId="29833" xr:uid="{3D790BE9-D9E5-4D9E-BC0D-F7DF4A51ED62}"/>
    <cellStyle name="Comma 7 6 2 4" xfId="36086" xr:uid="{D113F888-7047-47E5-8A26-7EF2C3C59093}"/>
    <cellStyle name="Comma 7 6 2 5" xfId="45107" xr:uid="{ED30B2C0-7DA2-48D7-B911-C29FF98A8D49}"/>
    <cellStyle name="Comma 7 6 2 6" xfId="45755" xr:uid="{D872FC32-AA96-4629-A3E3-F09F79478B94}"/>
    <cellStyle name="Comma 7 6 3" xfId="15928" xr:uid="{622BB323-5A81-4551-997A-D4CE3AF92391}"/>
    <cellStyle name="Comma 7 6 4" xfId="26777" xr:uid="{65B26ABC-25BA-4804-9694-E9C515715F61}"/>
    <cellStyle name="Comma 7 6 5" xfId="33117" xr:uid="{A641F954-85DE-450B-AEA8-FCA04C56C7A5}"/>
    <cellStyle name="Comma 7 6 6" xfId="42051" xr:uid="{0547FFB4-DA55-456A-AAD8-3057067C1367}"/>
    <cellStyle name="Comma 7 6 7" xfId="45756" xr:uid="{B724B2A1-BB71-4C59-A4B9-318E2436616F}"/>
    <cellStyle name="Comma 7 7" xfId="4852" xr:uid="{82763AA8-5A16-464D-8328-C4E0BC27EBF7}"/>
    <cellStyle name="Comma 7 7 2" xfId="7908" xr:uid="{9FFF5E13-2C48-460A-B8B7-4D03FD7AC395}"/>
    <cellStyle name="Comma 7 7 2 2" xfId="19346" xr:uid="{851E50E6-7F31-4A68-82A0-37073AB41278}"/>
    <cellStyle name="Comma 7 7 2 3" xfId="30195" xr:uid="{1CA23876-F412-41C1-84B9-428D5A583642}"/>
    <cellStyle name="Comma 7 7 2 4" xfId="45469" xr:uid="{12CD6084-62E1-49B8-8AB5-F3FD6C02C2FA}"/>
    <cellStyle name="Comma 7 7 3" xfId="16290" xr:uid="{5F350A65-DDA5-4DA9-8213-346FF0247BE7}"/>
    <cellStyle name="Comma 7 7 4" xfId="27139" xr:uid="{E8549F7E-6C9B-40C7-88D4-DF00B43BA051}"/>
    <cellStyle name="Comma 7 7 5" xfId="42413" xr:uid="{AADD5D4C-321D-407D-8C64-AE076FFCC77C}"/>
    <cellStyle name="Comma 7 8" xfId="5369" xr:uid="{1927D711-3DB8-4888-B4F8-DEB7BB120A84}"/>
    <cellStyle name="Comma 7 8 2" xfId="16807" xr:uid="{27035308-FDA9-4F49-80A4-B1B5D91A77EE}"/>
    <cellStyle name="Comma 7 8 3" xfId="27656" xr:uid="{8C8EB985-3D6E-419C-9DAD-74B1380AD82D}"/>
    <cellStyle name="Comma 7 8 4" xfId="42930" xr:uid="{E3BCF0AF-C24F-4127-BFD0-A65881765808}"/>
    <cellStyle name="Comma 7 9" xfId="8280" xr:uid="{604B7116-5BC6-4633-A3A1-5A8375BF51A2}"/>
    <cellStyle name="Comma 7 9 2" xfId="19549" xr:uid="{417F2F78-14DB-41C3-9851-13D51A7C8250}"/>
    <cellStyle name="Comma 7 9 3" xfId="30398" xr:uid="{2D7DB70A-D323-45D7-8346-1EC5F8A0DA4F}"/>
    <cellStyle name="Comma 7 9 4" xfId="45672" xr:uid="{E60031D9-61CF-4630-A63E-EA8751957405}"/>
    <cellStyle name="Comma 7 9 5" xfId="45685" xr:uid="{6DFF2310-A87C-45A1-A07D-C70DAFF01D2C}"/>
    <cellStyle name="Comma 8" xfId="1725" xr:uid="{EF72AE60-3BB2-4D46-AB0A-A66F121A70D9}"/>
    <cellStyle name="Comma 8 2" xfId="3944" xr:uid="{2A3BBF3A-4DC8-4D09-B058-8A1FDB6D8A04}"/>
    <cellStyle name="Comma 8 2 2" xfId="7182" xr:uid="{2E3A9013-6EDA-42C9-BE10-91071374C3C0}"/>
    <cellStyle name="Comma 8 2 2 2" xfId="18620" xr:uid="{BDB6D377-3290-470F-9F2E-79D8926F3B8D}"/>
    <cellStyle name="Comma 8 2 2 3" xfId="29469" xr:uid="{59E6AA79-C97E-45C0-950B-D62B7E61A76F}"/>
    <cellStyle name="Comma 8 2 2 4" xfId="44743" xr:uid="{AB07D97C-F2C6-4946-88BA-A1A8B0952FD0}"/>
    <cellStyle name="Comma 8 2 3" xfId="15564" xr:uid="{70BC9DDB-7A96-4B85-B529-FE45A85F6C4A}"/>
    <cellStyle name="Comma 8 2 4" xfId="26413" xr:uid="{7A10D2AB-67D2-4ACF-B59D-1D68FF20FAE5}"/>
    <cellStyle name="Comma 8 2 5" xfId="32386" xr:uid="{FA3D262D-735E-4624-A4C5-3954C5E7BFFB}"/>
    <cellStyle name="Comma 8 2 6" xfId="41687" xr:uid="{055C55BB-4AA4-4E2B-B222-B879D36EBE7A}"/>
    <cellStyle name="Comma 8 2 7" xfId="45757" xr:uid="{97B7844C-2A47-44A8-89AE-98D49E8FC980}"/>
    <cellStyle name="Comma 8 3" xfId="4491" xr:uid="{363CFBFA-A831-4AB9-86AF-5BC62F0C5DB4}"/>
    <cellStyle name="Comma 8 3 2" xfId="7547" xr:uid="{889F5FFC-DD17-409F-9198-8A90678D03C9}"/>
    <cellStyle name="Comma 8 3 2 2" xfId="18985" xr:uid="{C3AD9B5B-80B6-43C2-B2DE-755A29E88803}"/>
    <cellStyle name="Comma 8 3 2 3" xfId="29834" xr:uid="{CE9ECFD4-3935-4477-97C1-8276924F147F}"/>
    <cellStyle name="Comma 8 3 2 4" xfId="33126" xr:uid="{D3DD976B-09FC-4853-8577-B058FF22090C}"/>
    <cellStyle name="Comma 8 3 2 5" xfId="45108" xr:uid="{8EC671D9-2061-41A5-A59C-19FB6BE4553B}"/>
    <cellStyle name="Comma 8 3 2 6" xfId="45758" xr:uid="{EBD57E1F-B1E0-4D91-9835-F5D1C39EFE25}"/>
    <cellStyle name="Comma 8 3 3" xfId="15929" xr:uid="{FA648EA0-9E23-4AC3-AFC4-62DD2FB47260}"/>
    <cellStyle name="Comma 8 3 4" xfId="26778" xr:uid="{CF37BAB5-30EB-45BE-9CBB-4C3309C18020}"/>
    <cellStyle name="Comma 8 3 5" xfId="32387" xr:uid="{67FDAC97-13D0-491B-823D-B0FA48BD28F5}"/>
    <cellStyle name="Comma 8 3 6" xfId="42052" xr:uid="{2A3C4E06-9864-4A59-9550-9D26ECBC4CB2}"/>
    <cellStyle name="Comma 8 4" xfId="4853" xr:uid="{AB08378D-884D-40FD-AD40-24C6B28CBBEE}"/>
    <cellStyle name="Comma 8 4 2" xfId="7909" xr:uid="{22C542BE-4692-42C6-8B49-40968936ABC1}"/>
    <cellStyle name="Comma 8 4 2 2" xfId="19347" xr:uid="{7835B522-262E-4AFB-9348-92940AA50DE3}"/>
    <cellStyle name="Comma 8 4 2 3" xfId="30196" xr:uid="{B1EE3871-D215-491A-9AC4-CEE2DB32C790}"/>
    <cellStyle name="Comma 8 4 2 4" xfId="45470" xr:uid="{2CEE7616-4C07-4415-A504-248F05B44E10}"/>
    <cellStyle name="Comma 8 4 3" xfId="16291" xr:uid="{4B71E92F-DB10-4B18-A577-48962D5C0F4C}"/>
    <cellStyle name="Comma 8 4 4" xfId="27140" xr:uid="{30D33275-6B2E-47A1-A869-E7A3085F2128}"/>
    <cellStyle name="Comma 8 4 5" xfId="42414" xr:uid="{A1BBC950-BF3A-4980-9A3F-A398EE280322}"/>
    <cellStyle name="Comma 9" xfId="686" xr:uid="{BA815017-1459-4241-857F-4215398B2E20}"/>
    <cellStyle name="Comma 9 2" xfId="687" xr:uid="{E2C4326F-D1EB-4BD1-A9D4-FFAE16BEF0E3}"/>
    <cellStyle name="Comma 9 3" xfId="688" xr:uid="{25B626C1-FCE7-476C-B21A-2BA839148CC7}"/>
    <cellStyle name="Comma0" xfId="1726" xr:uid="{C4F38611-87DB-415F-8AC1-208A8CE51C29}"/>
    <cellStyle name="Comma0 10" xfId="1727" xr:uid="{46D6462B-3270-4482-93B7-389C2BF5153C}"/>
    <cellStyle name="Comma0 11" xfId="1728" xr:uid="{23C7BC39-67DF-4CA7-8B1F-457B5D8A6D56}"/>
    <cellStyle name="Comma0 12" xfId="10751" xr:uid="{CF63C94F-A1D0-4D36-9290-23A7B57353EC}"/>
    <cellStyle name="Comma0 2" xfId="1729" xr:uid="{DAF7B57B-928E-4091-9553-630E329F23CF}"/>
    <cellStyle name="Comma0 3" xfId="1730" xr:uid="{448EBC9F-507A-4AA9-B562-F5EAE096B57D}"/>
    <cellStyle name="Comma0 4" xfId="1731" xr:uid="{84524113-5C6A-4E0E-B46C-9DA3DEF013DC}"/>
    <cellStyle name="Comma0 5" xfId="1732" xr:uid="{33B5CEC5-6C2D-4E70-9823-E79D9F8EA02D}"/>
    <cellStyle name="Comma0 6" xfId="1733" xr:uid="{02F3344F-9EB3-4B1E-B823-0A3DE732A599}"/>
    <cellStyle name="Comma0 7" xfId="1734" xr:uid="{3E2B02E9-400D-4DBF-B92B-3E7508085E0B}"/>
    <cellStyle name="Comma0 8" xfId="1735" xr:uid="{8358584C-8DB8-4246-8C0F-4DCD4293327C}"/>
    <cellStyle name="Comma0 9" xfId="1736" xr:uid="{278A5831-82CC-430B-82D4-E7D241D96AD9}"/>
    <cellStyle name="Corner heading" xfId="1737" xr:uid="{717680F2-C618-488F-AEA2-2DDEFAC796B8}"/>
    <cellStyle name="Cover" xfId="1738" xr:uid="{DA09E6FE-284A-4E21-83FA-947BD2FEFC8B}"/>
    <cellStyle name="Currency" xfId="2" builtinId="4"/>
    <cellStyle name="Currency 2" xfId="1739" xr:uid="{C2B503FA-E578-4242-83FE-7BD21F478EA1}"/>
    <cellStyle name="Currency 2 10" xfId="4119" xr:uid="{614BBA95-5E6C-407A-B072-85E22C6E17BA}"/>
    <cellStyle name="Currency 2 11" xfId="4120" xr:uid="{A8DEA5C4-8399-429F-86B9-D81C7B2E11D7}"/>
    <cellStyle name="Currency 2 12" xfId="4121" xr:uid="{C54B9252-8990-4417-A831-0DBBC953BF2B}"/>
    <cellStyle name="Currency 2 13" xfId="4122" xr:uid="{FAAB8E80-50B9-42D1-AC2E-B6F76C996D8E}"/>
    <cellStyle name="Currency 2 14" xfId="4123" xr:uid="{0C43728D-7F6C-4B89-9B1C-443A2B046F03}"/>
    <cellStyle name="Currency 2 2" xfId="4124" xr:uid="{EAAF411C-CEB2-4FFC-8E28-2F71B343D847}"/>
    <cellStyle name="Currency 2 2 2" xfId="4125" xr:uid="{857B2A67-0A22-425B-89D7-3F68BFC1424D}"/>
    <cellStyle name="Currency 2 2 3" xfId="4126" xr:uid="{AC34D045-DC1C-47D5-AE46-DDA6AE2AE891}"/>
    <cellStyle name="Currency 2 3" xfId="4127" xr:uid="{9742A144-1069-47FA-978E-E3D158DDC5E4}"/>
    <cellStyle name="Currency 2 3 2" xfId="4128" xr:uid="{4E00A828-3784-4DD8-9657-6E6079E40005}"/>
    <cellStyle name="Currency 2 3 3" xfId="4129" xr:uid="{67E79579-E95C-43CE-B672-97B97EC0296E}"/>
    <cellStyle name="Currency 2 4" xfId="4130" xr:uid="{446D2B0D-5BEF-4CBF-921C-AC7F8382D13F}"/>
    <cellStyle name="Currency 2 4 2" xfId="4131" xr:uid="{D3851C69-3E0D-47C9-A247-E6AE91956C42}"/>
    <cellStyle name="Currency 2 4 3" xfId="4132" xr:uid="{F1486529-5EE4-4F64-9EDB-0D40AC9D0681}"/>
    <cellStyle name="Currency 2 5" xfId="4133" xr:uid="{93E2BB2F-B5B5-431B-B3D2-49BFAC9F4EF7}"/>
    <cellStyle name="Currency 2 6" xfId="4134" xr:uid="{81F0DDF0-7573-4057-917D-93F3826A6554}"/>
    <cellStyle name="Currency 2 7" xfId="4135" xr:uid="{DF9372E8-6976-4408-A917-08B2CD691CA7}"/>
    <cellStyle name="Currency 2 8" xfId="4136" xr:uid="{BEB33449-88EC-4A58-B4AE-4DC5F8755B61}"/>
    <cellStyle name="Currency 2 9" xfId="4137" xr:uid="{12D21B58-C822-4405-8C62-1186499CEB8D}"/>
    <cellStyle name="Currency 3" xfId="10752" xr:uid="{AD5628A1-CCAD-4018-9F34-19657F9639AF}"/>
    <cellStyle name="Currency 4" xfId="10753" xr:uid="{DDD42FD1-3CFF-44EF-8778-13893FF2BBD8}"/>
    <cellStyle name="Currency 4 2" xfId="45759" xr:uid="{0BE7E334-7B14-46AC-B462-FDEE02B085BD}"/>
    <cellStyle name="Currency 5" xfId="45760" xr:uid="{26142413-1DCC-47CB-A74E-8A8D98FDEC67}"/>
    <cellStyle name="Currency0" xfId="1740" xr:uid="{4F80CEC3-CA7C-4EEF-8190-6ADEEA863FF1}"/>
    <cellStyle name="Currency0 10" xfId="1741" xr:uid="{65D11815-6CA7-4C31-A553-3CDD445A732E}"/>
    <cellStyle name="Currency0 11" xfId="1742" xr:uid="{96189348-624D-4ACF-8B7F-B6000875AE39}"/>
    <cellStyle name="Currency0 12" xfId="10754" xr:uid="{225AC717-2E56-4A71-9915-D7F07D2344FF}"/>
    <cellStyle name="Currency0 2" xfId="1743" xr:uid="{ECAFD6BB-945A-4D35-924C-5D57C5AEBE72}"/>
    <cellStyle name="Currency0 3" xfId="1744" xr:uid="{76C04793-9284-474A-9AAF-8D994BAF9960}"/>
    <cellStyle name="Currency0 4" xfId="1745" xr:uid="{ED8C6849-E7C8-4B7B-9E0C-B65B1080DEAD}"/>
    <cellStyle name="Currency0 5" xfId="1746" xr:uid="{82DD33AC-BBEC-4E5A-848B-2368EE5B2001}"/>
    <cellStyle name="Currency0 6" xfId="1747" xr:uid="{DA754315-3538-4F98-9CD0-8D9344DDACAD}"/>
    <cellStyle name="Currency0 7" xfId="1748" xr:uid="{3A3F989F-7C9E-48EF-A551-B86FB9A102BD}"/>
    <cellStyle name="Currency0 8" xfId="1749" xr:uid="{6DB21E9D-9F82-4AD8-A2B2-7402B8AA7A02}"/>
    <cellStyle name="Currency0 9" xfId="1750" xr:uid="{21C3AB75-1DE0-46B4-AABF-82AA4FE7BFF9}"/>
    <cellStyle name="Data" xfId="1751" xr:uid="{BE6FF864-AFFF-4EF8-B4C2-E5AD36FC4F51}"/>
    <cellStyle name="Data no deci" xfId="1752" xr:uid="{145D8A89-404F-4263-B9BB-A1E3F656A810}"/>
    <cellStyle name="Data Superscript" xfId="1753" xr:uid="{8F1D7EF5-8A3E-49C9-8EBE-35D95D0A4BAF}"/>
    <cellStyle name="Data_1-1A-Regular" xfId="1754" xr:uid="{3EC403C6-0D1B-42A2-918A-88133E2A968F}"/>
    <cellStyle name="Data-one deci" xfId="1755" xr:uid="{F6CBBF74-4EA0-49AD-B0BD-E9DCBCA0D683}"/>
    <cellStyle name="Date" xfId="1756" xr:uid="{96D43866-09FD-49AC-9A97-42DB18581004}"/>
    <cellStyle name="Date 10" xfId="1757" xr:uid="{A7032A77-4402-4F7F-B2D2-E7C536771A7E}"/>
    <cellStyle name="Date 11" xfId="1758" xr:uid="{AB85A6B6-74CF-46C7-A855-2D69D2B5BD80}"/>
    <cellStyle name="Date 12" xfId="10755" xr:uid="{B735EE44-4C13-4B57-93B6-9C7676960226}"/>
    <cellStyle name="Date 2" xfId="1759" xr:uid="{8DF86037-DD9F-4943-9F95-09D4B6D09FAC}"/>
    <cellStyle name="Date 3" xfId="1760" xr:uid="{5075A416-1FB6-4B46-AAE5-635B1AE8EBC2}"/>
    <cellStyle name="Date 4" xfId="1761" xr:uid="{F1A74786-D101-4AE2-9F30-EF883FC752D5}"/>
    <cellStyle name="Date 5" xfId="1762" xr:uid="{96B92866-2E12-4877-BB54-1908477EA256}"/>
    <cellStyle name="Date 6" xfId="1763" xr:uid="{7E6253EC-8358-4BFF-BA10-83C2840B197C}"/>
    <cellStyle name="Date 7" xfId="1764" xr:uid="{D399B3B0-9B66-413F-B2BA-98470DDDBD0F}"/>
    <cellStyle name="Date 8" xfId="1765" xr:uid="{4E942373-AA51-4EE3-9650-ECAF55CDFAEA}"/>
    <cellStyle name="Date 9" xfId="1766" xr:uid="{854AEF23-FD6F-46BC-BAEE-B27C74C30A69}"/>
    <cellStyle name="DateTime" xfId="8207" xr:uid="{281DCEE5-F143-4FFA-B683-773CD6563202}"/>
    <cellStyle name="Dropdown" xfId="85" xr:uid="{1D51AB52-4BC9-43B7-BD34-EDB0863C82A2}"/>
    <cellStyle name="Euro" xfId="8208" xr:uid="{93C386FC-CD2D-4B7B-A1A6-7159210666DB}"/>
    <cellStyle name="Explanatory Text" xfId="17" builtinId="53" customBuiltin="1"/>
    <cellStyle name="Explanatory Text 10" xfId="689" xr:uid="{978AF51C-0800-4303-9E84-7AC19A50E947}"/>
    <cellStyle name="Explanatory Text 11" xfId="690" xr:uid="{616DA795-D7BD-42AF-A94B-7C7A6520FEDF}"/>
    <cellStyle name="Explanatory Text 12" xfId="691" xr:uid="{E828CE20-2C0E-4A30-8CF7-DA95EDDCBCA5}"/>
    <cellStyle name="Explanatory Text 13" xfId="692" xr:uid="{245348C4-260A-4C2C-94F9-8CA00F32174B}"/>
    <cellStyle name="Explanatory Text 14" xfId="693" xr:uid="{769BD518-0B12-4133-AFDE-8EBCDF7F0934}"/>
    <cellStyle name="Explanatory Text 15" xfId="694" xr:uid="{50359034-B67F-4E89-983E-F32FA6B0CC08}"/>
    <cellStyle name="Explanatory Text 16" xfId="695" xr:uid="{F9C953E0-5E63-4DCF-B0D1-32539CEC27E0}"/>
    <cellStyle name="Explanatory Text 17" xfId="1767" xr:uid="{C21FB076-19A4-4160-9762-E18B81A06DD3}"/>
    <cellStyle name="Explanatory Text 18" xfId="1768" xr:uid="{560B0907-ED02-4C09-8467-59C1933DC4D6}"/>
    <cellStyle name="Explanatory Text 19" xfId="1769" xr:uid="{3FC03453-7114-4DA7-A094-4320D0197A17}"/>
    <cellStyle name="Explanatory Text 2" xfId="696" xr:uid="{308D9905-CFD9-4B81-AC2C-A88D28FF4112}"/>
    <cellStyle name="Explanatory Text 2 2" xfId="1770" xr:uid="{927AA500-82A3-41E8-8B8A-1074FDA4EAD1}"/>
    <cellStyle name="Explanatory Text 2 3" xfId="1771" xr:uid="{6D1FE3D1-AC50-4170-9800-8A4A58F74696}"/>
    <cellStyle name="Explanatory Text 2 4" xfId="1772" xr:uid="{E7D2C4D5-763E-4A3C-BC5C-1CC3295BA0CC}"/>
    <cellStyle name="Explanatory Text 2 5" xfId="1773" xr:uid="{9A48FB5D-E5C6-4711-AA74-8D2B98A98E72}"/>
    <cellStyle name="Explanatory Text 20" xfId="1774" xr:uid="{62E63FB6-FFE5-46C1-BA88-6F1F4650FDD2}"/>
    <cellStyle name="Explanatory Text 21" xfId="1775" xr:uid="{99352706-8EDE-4F9B-B2D2-2837FD7C113A}"/>
    <cellStyle name="Explanatory Text 22" xfId="8209" xr:uid="{E842E321-47A4-4729-9298-4295F47D3AC1}"/>
    <cellStyle name="Explanatory Text 23" xfId="8210" xr:uid="{B14F7656-E0E4-41C3-83C9-066391E0D080}"/>
    <cellStyle name="Explanatory Text 24" xfId="141" xr:uid="{8D08F438-B7CD-485A-87D7-7814885FF02B}"/>
    <cellStyle name="Explanatory Text 3" xfId="697" xr:uid="{13E98A0D-9415-46F1-8EDA-510D8886E68C}"/>
    <cellStyle name="Explanatory Text 4" xfId="698" xr:uid="{EA5262C2-71C1-42D2-B615-1F8EBA63931D}"/>
    <cellStyle name="Explanatory Text 5" xfId="699" xr:uid="{30F4CB50-13E4-4CE9-9E3F-85E8CB378B9B}"/>
    <cellStyle name="Explanatory Text 6" xfId="700" xr:uid="{84B5F25A-F7EC-4A37-AD5A-3E38791C306B}"/>
    <cellStyle name="Explanatory Text 7" xfId="701" xr:uid="{4AB19F1A-4468-48F6-9AF7-8F6041B16EE2}"/>
    <cellStyle name="Explanatory Text 8" xfId="702" xr:uid="{498EE91B-49F9-44A8-83FB-46094983C801}"/>
    <cellStyle name="Explanatory Text 9" xfId="703" xr:uid="{19A4CDE8-4A2C-4994-B31C-4CCC9D305B2B}"/>
    <cellStyle name="Fixed" xfId="1776" xr:uid="{DECB5768-4A0C-4EEE-B9E2-E6C635F1A5D2}"/>
    <cellStyle name="Fixed 10" xfId="1777" xr:uid="{C5886DEA-33CE-4D62-A935-ABB614D907B6}"/>
    <cellStyle name="Fixed 11" xfId="1778" xr:uid="{FA57A90A-3D02-4130-96DD-2B7BA446E1EC}"/>
    <cellStyle name="Fixed 12" xfId="10756" xr:uid="{D97098D3-BDBA-44D6-807F-0A7AB8CB9D60}"/>
    <cellStyle name="Fixed 2" xfId="1779" xr:uid="{150F7814-5587-438F-A522-3988D78466ED}"/>
    <cellStyle name="Fixed 3" xfId="1780" xr:uid="{29AFBF05-9304-440D-8EF2-953F81068E5E}"/>
    <cellStyle name="Fixed 4" xfId="1781" xr:uid="{DA06C4DC-39D0-406B-8E02-84DD9423EB36}"/>
    <cellStyle name="Fixed 5" xfId="1782" xr:uid="{56DBA3C8-4438-45DE-B865-B3A94945C38A}"/>
    <cellStyle name="Fixed 6" xfId="1783" xr:uid="{29204B44-CEB4-42C9-BEA6-9A19A850E2F6}"/>
    <cellStyle name="Fixed 7" xfId="1784" xr:uid="{B43314B1-62EA-47E9-83E9-87A02B00A101}"/>
    <cellStyle name="Fixed 8" xfId="1785" xr:uid="{D9374DF5-1C9C-4475-9F83-8484CEE5571E}"/>
    <cellStyle name="Fixed 9" xfId="1786" xr:uid="{4F009F4F-B5C6-4298-A24E-3B909688FE1D}"/>
    <cellStyle name="Font: Calibri, 9pt regular" xfId="56" xr:uid="{84AD8A39-164B-4166-B8CA-C39F1AD2F8FC}"/>
    <cellStyle name="Footnotes: all except top row" xfId="61" xr:uid="{9A77E359-27E3-4B3E-B51D-2C06AB662A70}"/>
    <cellStyle name="Footnotes: top row" xfId="60" xr:uid="{A8416396-0C14-43A6-AE38-B4DE659C6ECA}"/>
    <cellStyle name="Good" xfId="8" builtinId="26" customBuiltin="1"/>
    <cellStyle name="Good 10" xfId="704" xr:uid="{5720C270-D6AA-4D1D-8E1C-D7E138C0D586}"/>
    <cellStyle name="Good 11" xfId="705" xr:uid="{0BF70597-4B49-4B54-9214-7E3743C53F9A}"/>
    <cellStyle name="Good 12" xfId="706" xr:uid="{96199A42-7D1A-47D1-8D14-A3CB03948158}"/>
    <cellStyle name="Good 13" xfId="707" xr:uid="{6190284F-F027-4969-ADC4-789BA4E9C96C}"/>
    <cellStyle name="Good 14" xfId="708" xr:uid="{5068AD60-87A2-45F3-AD65-DEC285723965}"/>
    <cellStyle name="Good 15" xfId="709" xr:uid="{DB09D837-2A42-4610-8A02-5ED8636AD03D}"/>
    <cellStyle name="Good 16" xfId="710" xr:uid="{4DBA7C61-040E-4998-B227-71D14AF47B1F}"/>
    <cellStyle name="Good 17" xfId="1787" xr:uid="{BF9B396B-EFC5-40E0-A396-2277ACDEECCB}"/>
    <cellStyle name="Good 18" xfId="1788" xr:uid="{17C898F3-DB58-4BA3-AC86-4D5015B4E597}"/>
    <cellStyle name="Good 19" xfId="1789" xr:uid="{AE9EEB40-D30F-427B-9869-71539EEE3932}"/>
    <cellStyle name="Good 2" xfId="711" xr:uid="{661D5EFC-F2C3-44AD-B8E5-3DFB03D3CA2A}"/>
    <cellStyle name="Good 2 2" xfId="1790" xr:uid="{AC608B3C-979B-4AE8-A1A6-7881062F6A82}"/>
    <cellStyle name="Good 2 3" xfId="1791" xr:uid="{455A7652-34DC-436F-8A60-E7C89DE1A4BF}"/>
    <cellStyle name="Good 2 4" xfId="1792" xr:uid="{6AFD9AB7-8283-4BC0-A898-16706EEA4965}"/>
    <cellStyle name="Good 2 5" xfId="1793" xr:uid="{4B6D3F5F-9D3D-46F3-A1D8-542D7691AF22}"/>
    <cellStyle name="Good 2 6" xfId="8414" xr:uid="{26C3FB51-4303-4224-AEED-3DF933F56A94}"/>
    <cellStyle name="Good 20" xfId="1794" xr:uid="{448779AE-2C4C-4068-9DC9-513C848C4F28}"/>
    <cellStyle name="Good 21" xfId="1795" xr:uid="{945E14D6-84FD-459A-A943-0F22BEDF9F68}"/>
    <cellStyle name="Good 22" xfId="8211" xr:uid="{800FEF83-5B90-49E8-87A0-09EFBF49337E}"/>
    <cellStyle name="Good 23" xfId="8212" xr:uid="{F062A037-46BD-4204-8791-49B2E4475B79}"/>
    <cellStyle name="Good 24" xfId="142" xr:uid="{C05553EB-41BA-4250-A241-BB22E430A67F}"/>
    <cellStyle name="Good 3" xfId="712" xr:uid="{86F468B9-A4BD-441B-A830-80AD5A221827}"/>
    <cellStyle name="Good 4" xfId="713" xr:uid="{21092AD7-8586-44E1-911F-C62F325A24EB}"/>
    <cellStyle name="Good 5" xfId="714" xr:uid="{A9E684C6-CB20-4138-861E-F12BE528E5B0}"/>
    <cellStyle name="Good 6" xfId="715" xr:uid="{800FB578-C0D7-4FD3-B364-665E11FEB8EA}"/>
    <cellStyle name="Good 7" xfId="716" xr:uid="{B4D52C99-E110-4581-9DFE-6BED84A407DB}"/>
    <cellStyle name="Good 8" xfId="717" xr:uid="{2B6F0568-AE6C-4F6C-8FDC-97785DE409CB}"/>
    <cellStyle name="Good 9" xfId="718" xr:uid="{BB80C375-E249-4216-8F37-E6810D1A5261}"/>
    <cellStyle name="Header: bottom row" xfId="57" xr:uid="{A7BCE35C-5C47-48A2-88E1-CD1C3509D622}"/>
    <cellStyle name="Header: top rows" xfId="62" xr:uid="{B5E2146E-C9F9-4AEF-85E9-64A071FCAE5F}"/>
    <cellStyle name="Heading" xfId="86" xr:uid="{B5240BAD-1C0C-4D42-9A98-2C52716C9B20}"/>
    <cellStyle name="Heading 1" xfId="4" builtinId="16" customBuiltin="1"/>
    <cellStyle name="Heading 1 10" xfId="719" xr:uid="{82FD91FA-0670-46EC-9F60-D1BAAFC6FE5A}"/>
    <cellStyle name="Heading 1 10 2" xfId="10757" xr:uid="{8DBCB3B2-B7FF-46F9-9745-5E877B3A8363}"/>
    <cellStyle name="Heading 1 11" xfId="720" xr:uid="{A81CFF00-DBF2-4C3E-9E07-1DE886E78169}"/>
    <cellStyle name="Heading 1 11 2" xfId="10758" xr:uid="{CABCFF40-C2C4-4A98-94DF-8F2B77C6594B}"/>
    <cellStyle name="Heading 1 12" xfId="721" xr:uid="{B86B4C49-7450-4140-A353-BF343A1C4567}"/>
    <cellStyle name="Heading 1 12 2" xfId="10759" xr:uid="{576DB426-732D-4C51-A189-5F418B2F64CA}"/>
    <cellStyle name="Heading 1 13" xfId="722" xr:uid="{ED33DEFD-510E-48A1-A918-9BD08D45050C}"/>
    <cellStyle name="Heading 1 13 2" xfId="10760" xr:uid="{BA485508-50BC-4D56-AFC1-E0FDC1D36965}"/>
    <cellStyle name="Heading 1 14" xfId="723" xr:uid="{D1527513-9DA8-4C95-BC6A-D22EFDA13A83}"/>
    <cellStyle name="Heading 1 14 2" xfId="10761" xr:uid="{58649D22-191A-4064-AC31-D4A94BB7A390}"/>
    <cellStyle name="Heading 1 15" xfId="724" xr:uid="{E730B928-F721-4877-9452-3590DE826E39}"/>
    <cellStyle name="Heading 1 15 2" xfId="10762" xr:uid="{A20E6B26-D0DF-422E-A5E4-328570E9E872}"/>
    <cellStyle name="Heading 1 16" xfId="725" xr:uid="{75E59568-F3F8-4127-8117-BD2163276F3C}"/>
    <cellStyle name="Heading 1 16 2" xfId="10763" xr:uid="{CAA22FC3-4389-4679-B2A1-CF051385FC73}"/>
    <cellStyle name="Heading 1 17" xfId="1796" xr:uid="{329C1174-45C7-4120-8240-273A47638EDE}"/>
    <cellStyle name="Heading 1 18" xfId="1797" xr:uid="{F72EECD6-B032-4FF4-B202-3913B1FA3BF7}"/>
    <cellStyle name="Heading 1 19" xfId="1798" xr:uid="{7395A922-A78E-4B65-A045-C84C634AB16E}"/>
    <cellStyle name="Heading 1 2" xfId="726" xr:uid="{873FF628-B602-4264-ABE6-2EC37E077E79}"/>
    <cellStyle name="Heading 1 2 2" xfId="1799" xr:uid="{5D7CE10B-68C1-4953-B10D-B83B0EBC33F1}"/>
    <cellStyle name="Heading 1 2 3" xfId="1800" xr:uid="{307F5041-6410-4A02-94D9-CB9C80D82361}"/>
    <cellStyle name="Heading 1 2 4" xfId="1801" xr:uid="{8A797427-9030-4546-A1E5-0FED636C4CB6}"/>
    <cellStyle name="Heading 1 2 5" xfId="1802" xr:uid="{51D9883B-8DB8-403A-A19C-0D9A4E45C08A}"/>
    <cellStyle name="Heading 1 2 6" xfId="8415" xr:uid="{EB00BCF0-3E72-471D-9F1C-D77D7BD668A3}"/>
    <cellStyle name="Heading 1 2 6 2" xfId="33127" xr:uid="{627A0FE4-4791-4D06-A72A-4949817E3A4B}"/>
    <cellStyle name="Heading 1 2 6 3" xfId="45761" xr:uid="{3190591E-B75F-424D-8022-21D2272A1DF7}"/>
    <cellStyle name="Heading 1 20" xfId="1803" xr:uid="{1202B689-3D82-4EAE-91DB-7E9C795CF0B7}"/>
    <cellStyle name="Heading 1 21" xfId="1804" xr:uid="{F80EAE72-A26B-45C1-A6CB-215F6E6844E6}"/>
    <cellStyle name="Heading 1 22" xfId="8213" xr:uid="{F24A62D0-F3ED-47AC-9C5C-8B9F361BF672}"/>
    <cellStyle name="Heading 1 23" xfId="8214" xr:uid="{8348A905-0153-484F-B553-00D48C2FF219}"/>
    <cellStyle name="Heading 1 24" xfId="10764" xr:uid="{B53495A7-00CC-4AA3-9A28-C0A69A989713}"/>
    <cellStyle name="Heading 1 25" xfId="143" xr:uid="{BB7E7081-6A2A-45C4-BDD5-317C8A01A5EB}"/>
    <cellStyle name="Heading 1 3" xfId="727" xr:uid="{FC3FFD18-F403-46D7-9708-217E64CA8B45}"/>
    <cellStyle name="Heading 1 3 2" xfId="10765" xr:uid="{04117EA9-EE87-469E-A465-EC5F37FD63D6}"/>
    <cellStyle name="Heading 1 4" xfId="728" xr:uid="{B09C88B3-50F9-4B4E-B1FD-123618F953BE}"/>
    <cellStyle name="Heading 1 4 2" xfId="10766" xr:uid="{86C7D7B4-4608-4B16-B352-D8FC962AFF7C}"/>
    <cellStyle name="Heading 1 5" xfId="729" xr:uid="{4C040517-A298-4727-BDF1-7840AF9703AA}"/>
    <cellStyle name="Heading 1 5 2" xfId="10767" xr:uid="{5782DF7D-8E42-4E35-B703-0C0FE7FF0881}"/>
    <cellStyle name="Heading 1 6" xfId="730" xr:uid="{FE6D11B2-E8E5-43CE-A3AA-820A50E9F13F}"/>
    <cellStyle name="Heading 1 6 2" xfId="10768" xr:uid="{B34B3CD9-A459-4FE8-8E63-737C6485BFE0}"/>
    <cellStyle name="Heading 1 7" xfId="731" xr:uid="{14892A0F-B829-4A7C-8054-CF6D4A2F38F6}"/>
    <cellStyle name="Heading 1 7 2" xfId="10769" xr:uid="{8F6B77C6-EDA8-4CA5-B46B-DAF811ED9E23}"/>
    <cellStyle name="Heading 1 8" xfId="732" xr:uid="{08E5C804-D87D-42B6-B3C3-5F0D3608DF0E}"/>
    <cellStyle name="Heading 1 8 2" xfId="10770" xr:uid="{E4892EA9-F8CD-4D4F-B632-C9F4C4149AEF}"/>
    <cellStyle name="Heading 1 9" xfId="733" xr:uid="{A97203DB-FA32-4536-8887-82DC9E8D6BA6}"/>
    <cellStyle name="Heading 1 9 2" xfId="10771" xr:uid="{4E83AE47-9FC7-43BF-9C0F-6588A4E837B7}"/>
    <cellStyle name="Heading 2" xfId="5" builtinId="17" customBuiltin="1"/>
    <cellStyle name="Heading 2 10" xfId="734" xr:uid="{FBBC5573-D15D-4E65-A321-9D8D34E918B5}"/>
    <cellStyle name="Heading 2 10 2" xfId="10772" xr:uid="{3880999F-5DC7-47F7-BAEE-E07EAFB4DBB9}"/>
    <cellStyle name="Heading 2 11" xfId="735" xr:uid="{67E9E7E6-859A-4CB1-93AD-2A7EEA94C207}"/>
    <cellStyle name="Heading 2 11 2" xfId="10773" xr:uid="{F465408E-3AB0-448A-A310-CB8BD7E408B1}"/>
    <cellStyle name="Heading 2 12" xfId="736" xr:uid="{DDFFF89C-6D8C-41ED-A115-D0DB4A04EA21}"/>
    <cellStyle name="Heading 2 12 2" xfId="10774" xr:uid="{1565AFAA-43BE-4F31-B011-9307D377B902}"/>
    <cellStyle name="Heading 2 13" xfId="737" xr:uid="{9D4D8951-D76E-426D-8AED-9B55C0EC5D8B}"/>
    <cellStyle name="Heading 2 13 2" xfId="10775" xr:uid="{86998AEA-F848-48B6-BAEB-C1269CF1B9D0}"/>
    <cellStyle name="Heading 2 14" xfId="738" xr:uid="{98A83309-0D51-401F-9419-3EB07F42508F}"/>
    <cellStyle name="Heading 2 14 2" xfId="10776" xr:uid="{01F93D50-30BE-4DCD-8A5E-7A41D33067A6}"/>
    <cellStyle name="Heading 2 15" xfId="739" xr:uid="{14FC17B3-3102-40CB-851C-0DC23242FA52}"/>
    <cellStyle name="Heading 2 15 2" xfId="10777" xr:uid="{3D4A882D-8034-4C63-BAAC-8644211F778C}"/>
    <cellStyle name="Heading 2 16" xfId="740" xr:uid="{FC46FE35-B21F-497E-BFA0-A9C80D0FD0DE}"/>
    <cellStyle name="Heading 2 16 2" xfId="10778" xr:uid="{86F4EC81-71DD-4D26-A433-14B543211EBF}"/>
    <cellStyle name="Heading 2 17" xfId="1805" xr:uid="{B2877068-0BB9-47D4-A60A-84E6F6C258EB}"/>
    <cellStyle name="Heading 2 18" xfId="1806" xr:uid="{3C667D26-7E99-470C-B087-A8CE53F8FF15}"/>
    <cellStyle name="Heading 2 19" xfId="1807" xr:uid="{F219C5E4-E04D-4D4B-9880-409DF2446716}"/>
    <cellStyle name="Heading 2 2" xfId="741" xr:uid="{91428F35-7F42-4515-A3BE-B0EAFD2F973F}"/>
    <cellStyle name="Heading 2 2 2" xfId="1808" xr:uid="{CF1BE20F-89F0-4712-80FF-10C189975EC1}"/>
    <cellStyle name="Heading 2 2 3" xfId="1809" xr:uid="{7C130546-133D-4FE9-B612-061D528DEDEB}"/>
    <cellStyle name="Heading 2 2 4" xfId="1810" xr:uid="{61DC77CC-94F3-4757-A4E1-2980B1A987C3}"/>
    <cellStyle name="Heading 2 2 5" xfId="1811" xr:uid="{FCFD72DE-2629-4944-9A74-7A1B755145C6}"/>
    <cellStyle name="Heading 2 2 6" xfId="8416" xr:uid="{51BEC4DA-7080-448F-A2D3-1F5E79B9BCFE}"/>
    <cellStyle name="Heading 2 2 6 2" xfId="33128" xr:uid="{80BCAD6D-8C7B-4609-92BD-1447826A9CF0}"/>
    <cellStyle name="Heading 2 2 6 3" xfId="45762" xr:uid="{FA7796E3-9F90-47F9-89AA-04109C21CDD9}"/>
    <cellStyle name="Heading 2 20" xfId="1812" xr:uid="{52D59F31-8382-4AEE-B27F-FDBEA5B4F588}"/>
    <cellStyle name="Heading 2 21" xfId="1813" xr:uid="{3343C5C7-A6C6-40CF-9E8C-D5A130FD13A4}"/>
    <cellStyle name="Heading 2 22" xfId="8215" xr:uid="{6A0DFDF8-CD6F-4725-8120-C404493C0EA8}"/>
    <cellStyle name="Heading 2 23" xfId="8216" xr:uid="{A21C7ED0-DC4E-4EB5-B437-60000E19C692}"/>
    <cellStyle name="Heading 2 24" xfId="10779" xr:uid="{CF3E4F9A-2C16-400C-9655-A4F6E73C8262}"/>
    <cellStyle name="Heading 2 25" xfId="144" xr:uid="{17DDC874-1EC2-4B64-B904-99A52B37F90B}"/>
    <cellStyle name="Heading 2 3" xfId="742" xr:uid="{89DC90BC-2717-4603-8C3C-9BB731D6FC90}"/>
    <cellStyle name="Heading 2 3 2" xfId="10780" xr:uid="{EF0EFA70-E7C8-46CD-B329-5D5D60D62D8B}"/>
    <cellStyle name="Heading 2 4" xfId="743" xr:uid="{AC71E352-DF21-4BD7-96CC-F9AB49BD8D08}"/>
    <cellStyle name="Heading 2 4 2" xfId="10781" xr:uid="{9CD5B697-0512-4B9F-B251-3E2E3C51F5D3}"/>
    <cellStyle name="Heading 2 5" xfId="744" xr:uid="{2EF0CE4E-ED4B-482A-9399-E43FD64E94F6}"/>
    <cellStyle name="Heading 2 5 2" xfId="10782" xr:uid="{DD73ACB9-A0A8-4D79-85C3-548C0FB44E8E}"/>
    <cellStyle name="Heading 2 6" xfId="745" xr:uid="{9B97DD0D-C151-46DD-A37D-8DA4FCB6A802}"/>
    <cellStyle name="Heading 2 6 2" xfId="10783" xr:uid="{807A5AF8-118F-4DDA-9AF2-0067DF1CBD69}"/>
    <cellStyle name="Heading 2 7" xfId="746" xr:uid="{46F3DF92-400D-4834-977E-99183B155BA3}"/>
    <cellStyle name="Heading 2 7 2" xfId="10784" xr:uid="{03190ACB-04F8-4330-9D54-1BD46A2ABB33}"/>
    <cellStyle name="Heading 2 8" xfId="747" xr:uid="{EF67139A-84AC-4A12-8AF8-58BE8B2E758A}"/>
    <cellStyle name="Heading 2 8 2" xfId="10785" xr:uid="{9FF1290F-30A8-4616-9FB2-DE4A383FD38D}"/>
    <cellStyle name="Heading 2 9" xfId="748" xr:uid="{036D280C-F35A-46C7-9817-5CEC39220DDE}"/>
    <cellStyle name="Heading 2 9 2" xfId="10786" xr:uid="{489F486D-83C4-4650-9095-20D1B7B39F1F}"/>
    <cellStyle name="Heading 3" xfId="6" builtinId="18" customBuiltin="1"/>
    <cellStyle name="Heading 3 10" xfId="749" xr:uid="{6D5BBCB1-FD73-4EBA-A9B7-AD248497FFC1}"/>
    <cellStyle name="Heading 3 10 2" xfId="10787" xr:uid="{6B6D813B-D4B6-43F3-A291-D9EFA78C6FE2}"/>
    <cellStyle name="Heading 3 11" xfId="750" xr:uid="{FF082A31-6EAC-43EC-B2EA-3733394722FF}"/>
    <cellStyle name="Heading 3 11 2" xfId="10788" xr:uid="{E9747B36-2F59-418C-9E15-AC09CA2DE900}"/>
    <cellStyle name="Heading 3 12" xfId="751" xr:uid="{51F9BDBD-1612-4234-B03B-560957D5E433}"/>
    <cellStyle name="Heading 3 12 2" xfId="10789" xr:uid="{DD4FFEF2-5923-4592-ABE3-678E58AA56A8}"/>
    <cellStyle name="Heading 3 13" xfId="752" xr:uid="{6BAF51F2-FC7D-4EA7-85CD-5B107F6C60B5}"/>
    <cellStyle name="Heading 3 13 2" xfId="10790" xr:uid="{7B411324-E48D-4A30-AA33-037E5D02C03A}"/>
    <cellStyle name="Heading 3 14" xfId="753" xr:uid="{FD53E773-0E30-4E98-AC94-F204A8F7C055}"/>
    <cellStyle name="Heading 3 14 2" xfId="10791" xr:uid="{AFBA82E6-4CC2-482E-9D28-69B40A296965}"/>
    <cellStyle name="Heading 3 15" xfId="754" xr:uid="{E33BE72C-77A3-4EE8-A143-9D43AA38A67A}"/>
    <cellStyle name="Heading 3 15 2" xfId="10792" xr:uid="{056B6001-9E7D-4F7D-A2A3-842FAAB9046F}"/>
    <cellStyle name="Heading 3 16" xfId="755" xr:uid="{211021FF-C01C-4187-9F13-094D1D7D3B2C}"/>
    <cellStyle name="Heading 3 16 2" xfId="10793" xr:uid="{9777FB47-A292-4555-ADE6-A79200CE3AA8}"/>
    <cellStyle name="Heading 3 17" xfId="1814" xr:uid="{FA9BF1C7-5033-403B-9096-4176FB6D4AEA}"/>
    <cellStyle name="Heading 3 18" xfId="1815" xr:uid="{5F10F33D-4ED2-4060-9FD1-D9B43327995B}"/>
    <cellStyle name="Heading 3 19" xfId="1816" xr:uid="{2AB53BA5-7B49-4E78-96FD-04C5580CA761}"/>
    <cellStyle name="Heading 3 2" xfId="756" xr:uid="{25F746B6-ACC6-4E80-840B-E5830C9AAEA0}"/>
    <cellStyle name="Heading 3 2 2" xfId="1817" xr:uid="{2FC78777-22B2-4685-8A42-62D99DAA9107}"/>
    <cellStyle name="Heading 3 2 3" xfId="1818" xr:uid="{BC38F70D-838B-4930-A0C4-6E037843B3BC}"/>
    <cellStyle name="Heading 3 2 4" xfId="1819" xr:uid="{6369B9DD-AA5A-4429-A89E-449C253E974E}"/>
    <cellStyle name="Heading 3 2 5" xfId="1820" xr:uid="{A760D327-F573-40EE-8A38-BB0C4AF72EF9}"/>
    <cellStyle name="Heading 3 2 6" xfId="8417" xr:uid="{2EF977E5-F114-40CE-A310-0D75247E9047}"/>
    <cellStyle name="Heading 3 2 6 2" xfId="33129" xr:uid="{EDBCEE59-39BD-467F-A618-A6B847FF8628}"/>
    <cellStyle name="Heading 3 2 6 3" xfId="45763" xr:uid="{7AEF5B3A-D3DA-4BCF-97DD-925DFE6AA17B}"/>
    <cellStyle name="Heading 3 20" xfId="1821" xr:uid="{F01B3ABA-ADBA-4218-B6C1-5F475FF0169F}"/>
    <cellStyle name="Heading 3 21" xfId="1822" xr:uid="{B3981269-1092-4D6F-891B-7A66BB06F8F6}"/>
    <cellStyle name="Heading 3 22" xfId="8217" xr:uid="{0A24C0E5-F58A-4AB9-87F4-9B036B06431B}"/>
    <cellStyle name="Heading 3 23" xfId="8218" xr:uid="{88A1C71E-B385-4ADC-BFED-CD863DD345CC}"/>
    <cellStyle name="Heading 3 24" xfId="145" xr:uid="{F1FFC501-501C-455B-A33C-55321C68BD57}"/>
    <cellStyle name="Heading 3 3" xfId="757" xr:uid="{F4F0C29A-7EA4-4762-9272-C1B8B33F6AD4}"/>
    <cellStyle name="Heading 3 3 2" xfId="10794" xr:uid="{06C1F5FE-CF3A-4EF4-AFE3-E468984B06A0}"/>
    <cellStyle name="Heading 3 4" xfId="758" xr:uid="{F1531C06-6D07-4D28-A160-3CDC6601746E}"/>
    <cellStyle name="Heading 3 4 2" xfId="10795" xr:uid="{7EB7A08A-DA01-475A-91C1-E41AC79B3D75}"/>
    <cellStyle name="Heading 3 5" xfId="759" xr:uid="{8478878F-40C0-4701-AF6A-945C6ACE13F4}"/>
    <cellStyle name="Heading 3 5 2" xfId="10796" xr:uid="{DE95A9C7-69B7-4928-BBF2-E9FBBE43A6C7}"/>
    <cellStyle name="Heading 3 6" xfId="760" xr:uid="{BAE2E409-076E-4280-8ED4-F3D31B38FE9B}"/>
    <cellStyle name="Heading 3 6 2" xfId="10797" xr:uid="{60C9F962-B61D-4E16-9B48-B91E9E978305}"/>
    <cellStyle name="Heading 3 7" xfId="761" xr:uid="{2AAEB70C-8BD8-40AA-BB25-4CB8E702170B}"/>
    <cellStyle name="Heading 3 7 2" xfId="10798" xr:uid="{300E7FD0-7ED6-4687-8FF2-BE303C07F700}"/>
    <cellStyle name="Heading 3 8" xfId="762" xr:uid="{3398F28F-88DE-40AB-991A-64B905CE12F2}"/>
    <cellStyle name="Heading 3 8 2" xfId="10799" xr:uid="{403ED14C-B7F4-46C3-BEA9-B3D9D61DCE40}"/>
    <cellStyle name="Heading 3 9" xfId="763" xr:uid="{053F9474-29E4-4026-8BA1-E773A15BE3C8}"/>
    <cellStyle name="Heading 3 9 2" xfId="10800" xr:uid="{E64FBDD8-C85E-4D42-8B9E-B849A569CA4C}"/>
    <cellStyle name="Heading 4" xfId="7" builtinId="19" customBuiltin="1"/>
    <cellStyle name="Heading 4 10" xfId="764" xr:uid="{E1C0C3A6-B25A-4073-8C62-B04725F5AFB3}"/>
    <cellStyle name="Heading 4 10 2" xfId="10801" xr:uid="{67CF4812-9F41-433A-84F9-6DD908B4E932}"/>
    <cellStyle name="Heading 4 11" xfId="765" xr:uid="{115902B4-BD4D-4155-A2D2-4274B70C6FBF}"/>
    <cellStyle name="Heading 4 11 2" xfId="10802" xr:uid="{A298A490-3E89-4F8B-AA14-06BC551F4349}"/>
    <cellStyle name="Heading 4 12" xfId="766" xr:uid="{73AA6576-4DA1-4034-A097-555B5258AE81}"/>
    <cellStyle name="Heading 4 12 2" xfId="10803" xr:uid="{0DAE78C6-CD54-46A3-AB84-64BA314B7D82}"/>
    <cellStyle name="Heading 4 13" xfId="767" xr:uid="{2EC8C271-64A2-4473-AA51-89971B4958A8}"/>
    <cellStyle name="Heading 4 13 2" xfId="10804" xr:uid="{140F7144-30E2-4A35-AD62-B707F443EFFB}"/>
    <cellStyle name="Heading 4 14" xfId="768" xr:uid="{5D7AEADA-B57A-4CD5-B583-A1B3888C20A3}"/>
    <cellStyle name="Heading 4 14 2" xfId="10805" xr:uid="{B5403C07-C68A-4537-8502-860BEEF6878D}"/>
    <cellStyle name="Heading 4 15" xfId="769" xr:uid="{81B7318F-8211-46AA-A793-B16BC30DA2B7}"/>
    <cellStyle name="Heading 4 15 2" xfId="10806" xr:uid="{ABAD4CAF-6734-4747-B058-4AB7A6EBB611}"/>
    <cellStyle name="Heading 4 16" xfId="770" xr:uid="{49DF12FF-0A06-428B-81BB-2CEACD23E396}"/>
    <cellStyle name="Heading 4 16 2" xfId="10807" xr:uid="{A99016F5-640E-4B53-BDF5-F7FFC52D16D8}"/>
    <cellStyle name="Heading 4 17" xfId="1823" xr:uid="{D256D56B-894C-4EAB-B7AF-1FBDC1204603}"/>
    <cellStyle name="Heading 4 18" xfId="1824" xr:uid="{1B1B3D47-698E-4FAC-9A26-9D44C7F76C74}"/>
    <cellStyle name="Heading 4 19" xfId="1825" xr:uid="{1CB8D620-C0A9-4DFF-84B2-C458D3CF9191}"/>
    <cellStyle name="Heading 4 2" xfId="771" xr:uid="{112D26CC-0CD6-4C3A-B6CD-6CDD491F692B}"/>
    <cellStyle name="Heading 4 2 2" xfId="1826" xr:uid="{1C52D535-CF50-426D-9523-133E3ADE3445}"/>
    <cellStyle name="Heading 4 2 3" xfId="1827" xr:uid="{E030828F-3970-42F7-B008-A208B894B935}"/>
    <cellStyle name="Heading 4 2 4" xfId="1828" xr:uid="{245BBED0-4E8B-41D0-9792-82D2E284E582}"/>
    <cellStyle name="Heading 4 2 5" xfId="1829" xr:uid="{B7E5AC6C-058D-4304-8F50-71709F0C40FE}"/>
    <cellStyle name="Heading 4 2 6" xfId="8418" xr:uid="{E7E8C21F-7C87-4CCA-9240-E1B77039FCE2}"/>
    <cellStyle name="Heading 4 2 6 2" xfId="33130" xr:uid="{B366878A-7A8C-43B8-A40B-CC3F10C1FF18}"/>
    <cellStyle name="Heading 4 2 6 3" xfId="45764" xr:uid="{F37A2B28-2DEB-4381-B999-F53933445D8F}"/>
    <cellStyle name="Heading 4 20" xfId="1830" xr:uid="{47D7C8FE-C3A8-40BE-8EBD-189A174A602A}"/>
    <cellStyle name="Heading 4 21" xfId="1831" xr:uid="{FB859189-9C26-4E3D-8731-8EF7D637A197}"/>
    <cellStyle name="Heading 4 22" xfId="8219" xr:uid="{146E7C6A-C2E8-4FA9-B8AB-34B5A94D0305}"/>
    <cellStyle name="Heading 4 23" xfId="8220" xr:uid="{BC213081-1DE5-46E7-AED2-6862C7AD8A64}"/>
    <cellStyle name="Heading 4 24" xfId="146" xr:uid="{ABFAD5C5-67C5-4947-9E3D-5CC74B958330}"/>
    <cellStyle name="Heading 4 3" xfId="772" xr:uid="{6058F608-7752-450C-BFCC-6816D7B9104A}"/>
    <cellStyle name="Heading 4 3 2" xfId="10808" xr:uid="{D4736665-89F2-43D9-AD94-9BDF2FB4ECD2}"/>
    <cellStyle name="Heading 4 4" xfId="773" xr:uid="{56580B8C-94F6-4F51-96CC-49DBCA1733DE}"/>
    <cellStyle name="Heading 4 4 2" xfId="10809" xr:uid="{FD95CCD3-7BB0-4E4E-9C18-C3DBA102DAD2}"/>
    <cellStyle name="Heading 4 5" xfId="774" xr:uid="{D152A5C5-EA2F-478D-96E4-38556E0F0960}"/>
    <cellStyle name="Heading 4 5 2" xfId="10810" xr:uid="{A935183C-1280-4D6B-A887-328E71BB8EA7}"/>
    <cellStyle name="Heading 4 6" xfId="775" xr:uid="{4B74CA3F-272D-4C87-823F-32137116052D}"/>
    <cellStyle name="Heading 4 6 2" xfId="10811" xr:uid="{A9AAA0B4-B11D-47D1-89CD-464104CA25BA}"/>
    <cellStyle name="Heading 4 7" xfId="776" xr:uid="{C0DB6859-077B-4830-AF61-8ED4E87E76D4}"/>
    <cellStyle name="Heading 4 7 2" xfId="10812" xr:uid="{07382873-8C9F-4B54-9FC8-DE0B4F04948B}"/>
    <cellStyle name="Heading 4 8" xfId="777" xr:uid="{0409DA3C-58A7-448B-95B8-0126378FB808}"/>
    <cellStyle name="Heading 4 8 2" xfId="10813" xr:uid="{674E8850-1FFF-4E40-97FD-4A6128F0DAB3}"/>
    <cellStyle name="Heading 4 9" xfId="778" xr:uid="{2802381B-0FE2-4446-B574-8900C2C29F21}"/>
    <cellStyle name="Heading 4 9 2" xfId="10814" xr:uid="{8DC73ECD-AFFB-4460-A3F3-AE0880F33ED4}"/>
    <cellStyle name="Heading1" xfId="1832" xr:uid="{CCA8F4E6-A023-4CA5-A41F-6DC806B94B46}"/>
    <cellStyle name="Heading2" xfId="1833" xr:uid="{A43C7FF6-5525-4F30-B3B9-A59B6EC775AA}"/>
    <cellStyle name="Headline" xfId="1834" xr:uid="{7554E736-C86B-4531-BC2A-3188AF757CD6}"/>
    <cellStyle name="HeadlineStyle" xfId="147" xr:uid="{242097C5-3443-413D-9983-DD523EB09BCF}"/>
    <cellStyle name="HeadlineStyle 2" xfId="779" xr:uid="{2EF89AAB-5BCB-41D6-8292-E9913FF7E9B1}"/>
    <cellStyle name="HeadlineStyle 2 2" xfId="780" xr:uid="{D5EFFA38-8E30-4A81-A8D2-13AF75BF96E6}"/>
    <cellStyle name="HeadlineStyle 2 3" xfId="781" xr:uid="{F6CADDDE-16BF-417D-901E-A4FF96F730F0}"/>
    <cellStyle name="HeadlineStyle 3" xfId="782" xr:uid="{05AF1D49-BBC4-4F02-B29E-276F63724788}"/>
    <cellStyle name="HeadlineStyle 3 2" xfId="783" xr:uid="{3F81E6D2-1B84-4251-89D6-83138E45FF2E}"/>
    <cellStyle name="HeadlineStyle 3 3" xfId="784" xr:uid="{6EC6975D-D5D1-4308-A021-52F5115B24AF}"/>
    <cellStyle name="HeadlineStyle 4" xfId="785" xr:uid="{DDECF107-EEF7-45DF-902C-A017285F5A25}"/>
    <cellStyle name="HeadlineStyle 4 2" xfId="786" xr:uid="{AD1F1972-AB9C-4AEA-8676-9A0C433FCCF1}"/>
    <cellStyle name="HeadlineStyle 4 3" xfId="787" xr:uid="{EA40B716-E908-430E-B7C9-866E82013367}"/>
    <cellStyle name="HeadlineStyle 5" xfId="788" xr:uid="{4B7CBAB8-42B0-4542-8B39-B3E1A2BDF9D8}"/>
    <cellStyle name="HeadlineStyle 5 2" xfId="789" xr:uid="{41E3F6BA-0E24-4C55-BC7A-2D7937BDE879}"/>
    <cellStyle name="HeadlineStyle 5 3" xfId="790" xr:uid="{620FE1AA-3332-4059-A80B-1E42B7805F45}"/>
    <cellStyle name="HeadlineStyle 6" xfId="791" xr:uid="{FF836287-16D7-441E-913F-258DA0E5ABDA}"/>
    <cellStyle name="HeadlineStyle 6 2" xfId="792" xr:uid="{DEA4B07F-75C0-4767-BEE9-E320573D652D}"/>
    <cellStyle name="HeadlineStyle 6 3" xfId="793" xr:uid="{47709E92-776F-4728-AD91-A8FFD2AE2885}"/>
    <cellStyle name="HeadlineStyleJustified" xfId="148" xr:uid="{432107F7-ACAE-44BF-9B2B-1F4F02F34358}"/>
    <cellStyle name="HeadlineStyleJustified 2" xfId="794" xr:uid="{F2A8A89F-52B7-4DDD-9478-34FB082FEE67}"/>
    <cellStyle name="HeadlineStyleJustified 2 2" xfId="795" xr:uid="{9D157C8D-405B-43EF-8B08-8E66F67CED6D}"/>
    <cellStyle name="HeadlineStyleJustified 2 3" xfId="796" xr:uid="{C491D357-4270-4764-88CB-30C190AFA551}"/>
    <cellStyle name="HeadlineStyleJustified 3" xfId="797" xr:uid="{6EBFD4B8-4FBB-4F36-9C19-B8EDDFFA1661}"/>
    <cellStyle name="HeadlineStyleJustified 3 2" xfId="798" xr:uid="{07F135AA-7598-447E-81C8-27C3A62BA680}"/>
    <cellStyle name="HeadlineStyleJustified 3 3" xfId="799" xr:uid="{A48D2B1E-5311-4ED3-AC7E-48A5BC99AD6B}"/>
    <cellStyle name="HeadlineStyleJustified 4" xfId="800" xr:uid="{AB06946F-EAFD-414A-9642-4A0D18BB064E}"/>
    <cellStyle name="HeadlineStyleJustified 4 2" xfId="801" xr:uid="{6E95BC49-C089-4B98-8C51-91C824AC6AB7}"/>
    <cellStyle name="HeadlineStyleJustified 4 3" xfId="802" xr:uid="{04863316-9DD2-4C47-9B1E-0E76006D73A8}"/>
    <cellStyle name="HeadlineStyleJustified 5" xfId="803" xr:uid="{1EA90E44-3FB6-4059-9D7D-917BEFACDFB5}"/>
    <cellStyle name="HeadlineStyleJustified 5 2" xfId="804" xr:uid="{FF86A3F1-C552-4F80-914D-0DDA5677CE3E}"/>
    <cellStyle name="HeadlineStyleJustified 5 3" xfId="805" xr:uid="{A8D704DB-C40F-43AA-9559-E5E9BA4EFC50}"/>
    <cellStyle name="HeadlineStyleJustified 6" xfId="806" xr:uid="{46F846D4-7100-4C63-A6C6-923F883171C0}"/>
    <cellStyle name="HeadlineStyleJustified 6 2" xfId="807" xr:uid="{B4F8FC59-D5EA-4A54-9954-E1E2121D94CA}"/>
    <cellStyle name="HeadlineStyleJustified 6 3" xfId="808" xr:uid="{915CC42D-EDD7-4CC9-9B8D-9A4BA3007DEF}"/>
    <cellStyle name="Hed Side" xfId="1835" xr:uid="{1BDA671A-F426-49DA-BE4C-BD8F36B35C7A}"/>
    <cellStyle name="Hed Side bold" xfId="1836" xr:uid="{5453CD01-79D1-46CC-A7A8-10D89E98B9F9}"/>
    <cellStyle name="Hed Side Indent" xfId="1837" xr:uid="{C41B0EE7-0EF7-4B47-A458-53BD32FD19F9}"/>
    <cellStyle name="Hed Side Regular" xfId="1838" xr:uid="{6264BE2C-5B88-4A59-977B-E75A0420C783}"/>
    <cellStyle name="Hed Side_1-1A-Regular" xfId="1839" xr:uid="{ADD16E13-2556-4C87-B998-6EA94F6E6A03}"/>
    <cellStyle name="Hed Top" xfId="1840" xr:uid="{85FC6B70-EEAA-4EF6-B1A9-C68A5DAB773E}"/>
    <cellStyle name="Hed Top - SECTION" xfId="1841" xr:uid="{7E0028B2-CA89-4386-89E9-6C884278C201}"/>
    <cellStyle name="Hed Top_3-new4" xfId="1842" xr:uid="{FC0D9F6C-8474-408D-B3AB-CB67F636FB36}"/>
    <cellStyle name="Hyperlink 2" xfId="66" xr:uid="{D0B14FC0-903B-45D8-8BB6-717AB1E245CA}"/>
    <cellStyle name="Hyperlink 2 10" xfId="1843" xr:uid="{A3AD3904-D482-471A-8902-03030CD46C16}"/>
    <cellStyle name="Hyperlink 2 11" xfId="1844" xr:uid="{C53918FE-A99C-46C7-A7B0-15D2A3AE3001}"/>
    <cellStyle name="Hyperlink 2 12" xfId="1845" xr:uid="{3FADEC64-2D85-4B84-AA51-A0BB4B0B1FCD}"/>
    <cellStyle name="Hyperlink 2 2" xfId="809" xr:uid="{16F2D302-75BA-48D0-82A4-D22898C1C0F0}"/>
    <cellStyle name="Hyperlink 2 3" xfId="810" xr:uid="{50D1C701-6F8C-4E7E-AEE1-114F418D5A91}"/>
    <cellStyle name="Hyperlink 2 4" xfId="811" xr:uid="{F8934CE8-209B-4865-B2EE-BBBE3BB50560}"/>
    <cellStyle name="Hyperlink 2 5" xfId="812" xr:uid="{55878656-83B9-44A0-A275-98AEE84C6A8A}"/>
    <cellStyle name="Hyperlink 2 6" xfId="1846" xr:uid="{D7CD2929-FA23-44CA-86BD-A71C9F1997ED}"/>
    <cellStyle name="Hyperlink 2 7" xfId="1847" xr:uid="{37C818E1-BD68-47AE-905C-F6237E31ACF7}"/>
    <cellStyle name="Hyperlink 2 8" xfId="1848" xr:uid="{FB866EEF-B615-4048-82FF-7CEA79E9248A}"/>
    <cellStyle name="Hyperlink 2 9" xfId="1849" xr:uid="{35E1B7A2-D43F-4415-806F-7D38C975ABD7}"/>
    <cellStyle name="Hyperlink 3" xfId="813" xr:uid="{A8E17989-6783-477B-A262-F43B7DA08A41}"/>
    <cellStyle name="Hyperlink 4" xfId="8090" xr:uid="{7F4C1F71-EDB7-4972-95AA-B9F9D8B19396}"/>
    <cellStyle name="Hyperlink 4 2" xfId="8283" xr:uid="{187126B9-DA53-4A61-A561-0B4B49F64530}"/>
    <cellStyle name="Hyperlink 4 2 2" xfId="33131" xr:uid="{C48E3821-6E8A-4596-B924-88F8D33EB1D2}"/>
    <cellStyle name="Hyperlink 4 2 3" xfId="45765" xr:uid="{AA907F31-C230-4C4D-B3CE-F9E49EB34F6B}"/>
    <cellStyle name="Hyperlink 4 3" xfId="45766" xr:uid="{7DCAD8AC-5F92-49CF-B231-794065B0D72C}"/>
    <cellStyle name="Hyperlink 5" xfId="10815" xr:uid="{097AA482-860F-47FC-AA9A-EA7C9BC786F6}"/>
    <cellStyle name="Hyperlink 5 2" xfId="10816" xr:uid="{0734EDC0-FA33-40A4-885B-280F62A6D677}"/>
    <cellStyle name="Hyperlink 5 3" xfId="10817" xr:uid="{6E13AB27-D650-4924-AED6-54EB7631377F}"/>
    <cellStyle name="Hyperlink 6" xfId="10818" xr:uid="{F79DFBC1-FAD0-475B-9BC7-E9E90FF96DA3}"/>
    <cellStyle name="Hyperlink 6 2" xfId="45767" xr:uid="{04B5D00E-88BB-43CC-AB0C-7497039A9106}"/>
    <cellStyle name="Input" xfId="10" builtinId="20" customBuiltin="1"/>
    <cellStyle name="Input 10" xfId="814" xr:uid="{EB356733-C642-4F67-890D-17A8197B1F1E}"/>
    <cellStyle name="Input 11" xfId="815" xr:uid="{C78F4521-F695-47E6-9D98-CB3456C9D80A}"/>
    <cellStyle name="Input 12" xfId="816" xr:uid="{4ACAD71C-10B2-434F-B164-9CB22966DF0C}"/>
    <cellStyle name="Input 13" xfId="817" xr:uid="{47192827-178B-4FC9-AB0F-415B01F0921C}"/>
    <cellStyle name="Input 14" xfId="818" xr:uid="{91885741-84B2-43E1-99A9-B3ED02584DE0}"/>
    <cellStyle name="Input 15" xfId="819" xr:uid="{696A325B-787C-402B-BC3B-6178A5D45816}"/>
    <cellStyle name="Input 16" xfId="820" xr:uid="{0024B488-6E1D-4349-B6BE-7BEA2B1BBCC9}"/>
    <cellStyle name="Input 17" xfId="1850" xr:uid="{5C870CC3-8D8C-4853-87D2-A17DCA86B092}"/>
    <cellStyle name="Input 18" xfId="1851" xr:uid="{30CF2461-0E6A-48ED-ADA2-7F0FCD436B69}"/>
    <cellStyle name="Input 19" xfId="1852" xr:uid="{5B5B94CE-B21F-4EA2-86EB-B6F3137B88D1}"/>
    <cellStyle name="Input 2" xfId="87" xr:uid="{79345DBC-F9FB-422C-B818-35267FBFFE49}"/>
    <cellStyle name="Input 2 2" xfId="1853" xr:uid="{CB695E95-0AE5-49C2-A0ED-8D5E7381ED9F}"/>
    <cellStyle name="Input 2 3" xfId="1854" xr:uid="{913E709C-F5F9-4BA2-8850-BBA42F38A177}"/>
    <cellStyle name="Input 2 4" xfId="1855" xr:uid="{D76464BC-6683-4447-AD47-2A30EB9940EE}"/>
    <cellStyle name="Input 2 5" xfId="1856" xr:uid="{645E21B5-0217-46E2-85BE-5F8633B883D9}"/>
    <cellStyle name="Input 2 6" xfId="8419" xr:uid="{795A13A9-7C37-4060-A2FD-33EE6F266901}"/>
    <cellStyle name="Input 2 7" xfId="821" xr:uid="{BC91B555-B33A-433A-8B2D-29D27C1483F1}"/>
    <cellStyle name="Input 20" xfId="1857" xr:uid="{D227BA46-A4E6-4E11-9309-AAF678DD912F}"/>
    <cellStyle name="Input 21" xfId="1858" xr:uid="{2A976080-24EE-4577-A5C6-45BF5740DD56}"/>
    <cellStyle name="Input 22" xfId="8221" xr:uid="{99F8B3E9-EE96-4439-A743-9B88639B5D5E}"/>
    <cellStyle name="Input 23" xfId="8222" xr:uid="{875F7877-8B22-49D1-B6E5-1A82111BA33E}"/>
    <cellStyle name="Input 24" xfId="149" xr:uid="{E643AECA-912E-4F63-A244-73A4FA379D0E}"/>
    <cellStyle name="Input 3" xfId="822" xr:uid="{73B6F10C-BEC1-4271-B5A2-10BF1B038F85}"/>
    <cellStyle name="Input 4" xfId="823" xr:uid="{6E9E7094-F505-4410-A795-9FA6BA275AAA}"/>
    <cellStyle name="Input 5" xfId="824" xr:uid="{891BCB4B-94A2-4397-A87C-7B448F61FB63}"/>
    <cellStyle name="Input 6" xfId="825" xr:uid="{25FB4A81-C982-4BE8-A89B-FBB6D022E826}"/>
    <cellStyle name="Input 7" xfId="826" xr:uid="{CF7C2936-58E9-45B8-A5A2-982EE14C0E61}"/>
    <cellStyle name="Input 8" xfId="827" xr:uid="{258CB3D4-D760-413D-A62F-316302DEE0C7}"/>
    <cellStyle name="Input 9" xfId="828" xr:uid="{9D2BC9B1-48DE-4C2D-AC2B-528C38EA8F4B}"/>
    <cellStyle name="Linked Cell" xfId="13" builtinId="24" customBuiltin="1"/>
    <cellStyle name="Linked Cell 10" xfId="829" xr:uid="{1BAD1F21-1D03-499F-93B0-7F114755E334}"/>
    <cellStyle name="Linked Cell 11" xfId="830" xr:uid="{641289CC-39FE-47A9-8D4C-166532C72D69}"/>
    <cellStyle name="Linked Cell 12" xfId="831" xr:uid="{51DFB972-253A-4674-A042-3BA0FF14B6F4}"/>
    <cellStyle name="Linked Cell 13" xfId="832" xr:uid="{00E244D2-B11F-4E18-9680-F73BAC546C67}"/>
    <cellStyle name="Linked Cell 14" xfId="833" xr:uid="{E4C856EC-2A6C-450F-957C-2DBFD555ACB6}"/>
    <cellStyle name="Linked Cell 15" xfId="834" xr:uid="{2C675A76-A4BE-48EA-AA21-3650AF8C9879}"/>
    <cellStyle name="Linked Cell 16" xfId="835" xr:uid="{61A43902-0737-42A5-97AD-E11D862F27A7}"/>
    <cellStyle name="Linked Cell 17" xfId="1859" xr:uid="{A43E8AFB-C188-41C0-A90B-6AFC539BF725}"/>
    <cellStyle name="Linked Cell 18" xfId="1860" xr:uid="{F9980018-FA4B-43E4-9972-0460713208AA}"/>
    <cellStyle name="Linked Cell 19" xfId="1861" xr:uid="{7BC2901F-DD73-4B57-B3E6-8735AC8F80E4}"/>
    <cellStyle name="Linked Cell 2" xfId="836" xr:uid="{CAB9C733-582E-4E3A-8376-76134ED6515F}"/>
    <cellStyle name="Linked Cell 2 2" xfId="1862" xr:uid="{2C55AFA9-FED9-49E5-9D53-6221E2FA8D1C}"/>
    <cellStyle name="Linked Cell 2 3" xfId="1863" xr:uid="{7FE5E0B8-C50A-4D3E-8C0E-035E80E7EB5A}"/>
    <cellStyle name="Linked Cell 2 4" xfId="1864" xr:uid="{E8F5F03F-4A98-44F4-955D-3EC001183ADD}"/>
    <cellStyle name="Linked Cell 2 5" xfId="1865" xr:uid="{1D7838D8-9043-44A6-843A-E06CFCBBA299}"/>
    <cellStyle name="Linked Cell 2 6" xfId="8420" xr:uid="{75DF6646-CC29-4CEA-B4C6-FD9D52948117}"/>
    <cellStyle name="Linked Cell 20" xfId="1866" xr:uid="{520CB14B-A852-4E8D-88F1-3C0B8E7D075D}"/>
    <cellStyle name="Linked Cell 21" xfId="1867" xr:uid="{AC472DC1-C153-484E-AF7E-198562644782}"/>
    <cellStyle name="Linked Cell 22" xfId="8223" xr:uid="{6006D967-77AE-4105-8B86-78B5B241A265}"/>
    <cellStyle name="Linked Cell 23" xfId="8224" xr:uid="{00EA7852-2C61-49FC-9C73-84E1AE1D1FF3}"/>
    <cellStyle name="Linked Cell 24" xfId="150" xr:uid="{CBAB7461-4BFD-4E01-9124-56105CE657B1}"/>
    <cellStyle name="Linked Cell 3" xfId="837" xr:uid="{7147E5E0-5475-445A-93F1-5AD6D5D45146}"/>
    <cellStyle name="Linked Cell 4" xfId="838" xr:uid="{69408A85-96BF-4FE3-B936-B5BA402D573E}"/>
    <cellStyle name="Linked Cell 5" xfId="839" xr:uid="{92F988E0-9113-4B9E-A6E2-1E20C7BFAFEB}"/>
    <cellStyle name="Linked Cell 6" xfId="840" xr:uid="{67CFC394-18F4-4C62-BD7D-16DF7149DEBB}"/>
    <cellStyle name="Linked Cell 7" xfId="841" xr:uid="{13A92135-6994-4576-9423-6256BE671B13}"/>
    <cellStyle name="Linked Cell 8" xfId="842" xr:uid="{1C538242-FB8F-4CBB-BBE1-604FF0509AB0}"/>
    <cellStyle name="Linked Cell 9" xfId="843" xr:uid="{18EAFE47-2433-48BC-B27D-61BFC01BB209}"/>
    <cellStyle name="Menu" xfId="1868" xr:uid="{DE14053F-EA29-4A38-BB1E-1C44B3CBE950}"/>
    <cellStyle name="Milliers [0]_Annex_comb_guideline_version4-2" xfId="1869" xr:uid="{F8A79E32-3544-4BE4-9E22-3E9029EF28A5}"/>
    <cellStyle name="Milliers_Annex_comb_guideline_version4-2" xfId="1870" xr:uid="{5BC23D76-1AA5-411A-9782-FBDB0130508D}"/>
    <cellStyle name="Monétaire [0]_Annex comb guideline 4-7" xfId="1871" xr:uid="{BCF40E46-C1F8-4051-903F-0B283A26703B}"/>
    <cellStyle name="Monétaire_Annex_comb_guideline_version4-2" xfId="1872" xr:uid="{3DC2C6D5-4020-45A9-8EF1-10518D63532E}"/>
    <cellStyle name="Neutral 10" xfId="844" xr:uid="{EB48A852-4A60-4608-9733-0AFFC572ACED}"/>
    <cellStyle name="Neutral 11" xfId="845" xr:uid="{D25A7808-DB85-4707-9D2F-2A786687AE50}"/>
    <cellStyle name="Neutral 12" xfId="846" xr:uid="{A6EEFD76-82EA-4BB0-A7CF-718B2FD1F008}"/>
    <cellStyle name="Neutral 13" xfId="847" xr:uid="{935EDB49-B7A2-4D3D-821E-2DF1686CF1A5}"/>
    <cellStyle name="Neutral 14" xfId="848" xr:uid="{6E4E9D3D-C5C8-4D8D-9790-C6731CFC06DE}"/>
    <cellStyle name="Neutral 15" xfId="849" xr:uid="{D92F04C7-ABC6-4040-AED0-B032116EFF7D}"/>
    <cellStyle name="Neutral 16" xfId="850" xr:uid="{016C8A3C-1857-4AB5-8274-9BCB589392A6}"/>
    <cellStyle name="Neutral 17" xfId="1873" xr:uid="{D149E665-A440-4646-A8C4-B7B18AAE86F8}"/>
    <cellStyle name="Neutral 18" xfId="1874" xr:uid="{FE20DD6A-8646-4DEF-B82A-6F8F8D6F8EA3}"/>
    <cellStyle name="Neutral 19" xfId="1875" xr:uid="{592221C9-93C4-43F2-A137-1BC13E485F72}"/>
    <cellStyle name="Neutral 2" xfId="40" xr:uid="{0A1A687E-6C89-405E-8B30-0E9872E24C02}"/>
    <cellStyle name="Neutral 2 2" xfId="1876" xr:uid="{954B1D79-5222-409A-B0B1-565234A95C21}"/>
    <cellStyle name="Neutral 2 3" xfId="1877" xr:uid="{F59603AD-13E8-4A24-8502-FDC39DBAA126}"/>
    <cellStyle name="Neutral 2 4" xfId="1878" xr:uid="{C748688F-C15E-47EC-AC79-3A79512288D9}"/>
    <cellStyle name="Neutral 2 5" xfId="1879" xr:uid="{7432B0A3-3825-489F-9CF1-86D6943E77BF}"/>
    <cellStyle name="Neutral 2 6" xfId="8421" xr:uid="{8E1D0917-B346-41FE-9925-EEAA09B277C9}"/>
    <cellStyle name="Neutral 20" xfId="1880" xr:uid="{43E1B72F-6E7A-4323-850C-230CB2646515}"/>
    <cellStyle name="Neutral 21" xfId="1881" xr:uid="{A1481E79-0E2E-4584-B8AB-73A4E09D837A}"/>
    <cellStyle name="Neutral 22" xfId="8225" xr:uid="{D0CF5E0D-FF53-479B-BD35-9DE2258C7AAD}"/>
    <cellStyle name="Neutral 23" xfId="8226" xr:uid="{7675A366-D58F-498D-BA40-7FBDA1B5FF00}"/>
    <cellStyle name="Neutral 24" xfId="151" xr:uid="{9BBCAC74-ADCC-4360-AC02-039843BF171C}"/>
    <cellStyle name="Neutral 3" xfId="88" xr:uid="{B075FB52-21A4-4492-8E96-20CD9E74471D}"/>
    <cellStyle name="Neutral 4" xfId="851" xr:uid="{2A375EEF-A711-4C4B-918D-089E27F56D16}"/>
    <cellStyle name="Neutral 5" xfId="852" xr:uid="{DC4D7C74-79B2-41B1-B925-2BFF9152B779}"/>
    <cellStyle name="Neutral 6" xfId="853" xr:uid="{2974B656-E10B-44F7-B94D-F22FB6C43205}"/>
    <cellStyle name="Neutral 7" xfId="854" xr:uid="{5E01D52B-DB49-499C-956C-040FD1BCAED8}"/>
    <cellStyle name="Neutral 8" xfId="855" xr:uid="{978446B7-B8A0-4DE0-9B45-7324A2D133E0}"/>
    <cellStyle name="Neutral 9" xfId="856" xr:uid="{0EBD6F9A-8F9C-47BC-8B24-18BD1F02A3C9}"/>
    <cellStyle name="Normal" xfId="0" builtinId="0"/>
    <cellStyle name="Normal 10" xfId="183" xr:uid="{8A0B3AA6-3C9D-40E8-A4F7-0F4FDBBF4BFE}"/>
    <cellStyle name="Normal 10 10" xfId="48" xr:uid="{8CA6F7BF-155C-4C84-9DE4-58A475F13330}"/>
    <cellStyle name="Normal 10 10 2" xfId="100" xr:uid="{0BE6C1DB-20AA-4580-A9F2-9D04DB607C54}"/>
    <cellStyle name="Normal 10 10 2 2" xfId="45687" xr:uid="{2B574669-8FA7-4D9C-ADF7-A817AD14937B}"/>
    <cellStyle name="Normal 10 10 3" xfId="6995" xr:uid="{6403367C-0BF9-4145-81B1-E607AA774AF2}"/>
    <cellStyle name="Normal 10 10 3 2" xfId="18433" xr:uid="{7AB1DFAC-2EA3-4DCD-8849-254135FBDEE5}"/>
    <cellStyle name="Normal 10 10 3 3" xfId="29282" xr:uid="{E5B12934-24F2-4B59-B754-5130640A6CD2}"/>
    <cellStyle name="Normal 10 10 3 4" xfId="37546" xr:uid="{0BAAD7C3-6499-4070-8DBA-BCF4DE24EB7B}"/>
    <cellStyle name="Normal 10 10 3 5" xfId="44556" xr:uid="{3C5F442F-9DF8-4232-B9CA-FCB07ED371C7}"/>
    <cellStyle name="Normal 10 10 4" xfId="15377" xr:uid="{B93A01AF-43D1-4D0F-B76C-5D64BDCBA8DD}"/>
    <cellStyle name="Normal 10 10 5" xfId="26226" xr:uid="{410FD8D0-3E3E-4538-B0E6-D7DF15324E90}"/>
    <cellStyle name="Normal 10 10 6" xfId="33132" xr:uid="{D140E8B0-B561-4D46-A29B-E1B79DF0C44B}"/>
    <cellStyle name="Normal 10 10 7" xfId="41500" xr:uid="{73D7621A-AE42-4B8E-A6B5-1C17860436CA}"/>
    <cellStyle name="Normal 10 11" xfId="4138" xr:uid="{C1AB889D-FF9B-4698-B46D-7124123DFB11}"/>
    <cellStyle name="Normal 10 11 2" xfId="35566" xr:uid="{201E73BE-4A90-451B-926C-3A7441FDCA16}"/>
    <cellStyle name="Normal 10 11 3" xfId="45768" xr:uid="{3E68AFC7-6047-445D-AFA8-69AA369DDFA1}"/>
    <cellStyle name="Normal 10 12" xfId="4139" xr:uid="{DACF27C0-5C90-4386-86C3-EFE79517C353}"/>
    <cellStyle name="Normal 10 13" xfId="4140" xr:uid="{B3A0F2F1-FC6E-42BB-A79E-F5BEB1E9AEDB}"/>
    <cellStyle name="Normal 10 14" xfId="4141" xr:uid="{3462529D-6D89-45B1-9D5E-119794E69489}"/>
    <cellStyle name="Normal 10 14 2" xfId="4142" xr:uid="{A9EE8B80-264F-4E1E-B50F-3F28C965ECE5}"/>
    <cellStyle name="Normal 10 14 2 2" xfId="4653" xr:uid="{CAE7C14D-CAFF-4A9A-B3F9-ADEF88E04F1A}"/>
    <cellStyle name="Normal 10 14 2 2 2" xfId="7709" xr:uid="{B7F94E8C-EED5-4FD8-94A5-EB83B90BEAF4}"/>
    <cellStyle name="Normal 10 14 2 2 2 2" xfId="19147" xr:uid="{6D122FBB-BFEA-4BA3-91C3-D5FBFB83B867}"/>
    <cellStyle name="Normal 10 14 2 2 2 3" xfId="29996" xr:uid="{DDA332A2-9AB8-45ED-AD87-5483C16494B2}"/>
    <cellStyle name="Normal 10 14 2 2 2 4" xfId="45270" xr:uid="{66267E5E-7119-4E4A-9C3D-8FC6776CBAF5}"/>
    <cellStyle name="Normal 10 14 2 2 3" xfId="16091" xr:uid="{5C7E6D20-C8CC-46D5-B7F3-7DB82F0157EA}"/>
    <cellStyle name="Normal 10 14 2 2 4" xfId="26940" xr:uid="{CACB4CB1-A1DA-40FF-9186-B94643C21A0F}"/>
    <cellStyle name="Normal 10 14 2 2 5" xfId="42214" xr:uid="{CD5F3554-F35F-40F1-8BC9-5F8A6B397F4C}"/>
    <cellStyle name="Normal 10 14 2 3" xfId="5015" xr:uid="{D6D3AC18-91F0-4D29-9A66-99C79E9B0E1F}"/>
    <cellStyle name="Normal 10 14 2 3 2" xfId="8071" xr:uid="{E38CE0F1-3211-4708-BB85-91B64DB71EDC}"/>
    <cellStyle name="Normal 10 14 2 3 2 2" xfId="19509" xr:uid="{46BD7F61-8029-4EEB-9FB9-17304C0B46DE}"/>
    <cellStyle name="Normal 10 14 2 3 2 3" xfId="30358" xr:uid="{208A79E6-20D1-485F-AC3E-EE6A9AD31EF6}"/>
    <cellStyle name="Normal 10 14 2 3 2 4" xfId="45632" xr:uid="{FBE90C5E-3007-449C-881F-7B80F6F18BF2}"/>
    <cellStyle name="Normal 10 14 2 3 3" xfId="16453" xr:uid="{27BA6771-F181-4502-A213-FD5BF3C05227}"/>
    <cellStyle name="Normal 10 14 2 3 4" xfId="27302" xr:uid="{1175B479-A0F9-426F-8096-6CB5254EF651}"/>
    <cellStyle name="Normal 10 14 2 3 5" xfId="42576" xr:uid="{FC82BEA1-1454-4069-895B-88435FD7839F}"/>
    <cellStyle name="Normal 10 14 2 4" xfId="7344" xr:uid="{D4779BD5-08A9-4EB6-A044-9C27D2E0D2F2}"/>
    <cellStyle name="Normal 10 14 2 4 2" xfId="18782" xr:uid="{C9125645-771D-4A0A-B53E-83BEC9D00FB5}"/>
    <cellStyle name="Normal 10 14 2 4 3" xfId="29631" xr:uid="{8C9F3757-3D8F-468A-83CB-9E4051FEEA2C}"/>
    <cellStyle name="Normal 10 14 2 4 4" xfId="44905" xr:uid="{DD13405E-D308-4B9B-A301-A47622594C9C}"/>
    <cellStyle name="Normal 10 14 2 5" xfId="15726" xr:uid="{D9EDF531-14C4-40C2-A829-28D188E88071}"/>
    <cellStyle name="Normal 10 14 2 6" xfId="26575" xr:uid="{EF20CA1F-1F4D-4585-9A95-43E85BE5F86F}"/>
    <cellStyle name="Normal 10 14 2 7" xfId="41849" xr:uid="{000F8B60-4B46-4857-B9F5-9606EF544184}"/>
    <cellStyle name="Normal 10 14 3" xfId="4143" xr:uid="{5FE94BFD-3B62-42BB-B42D-B5B2102B3B15}"/>
    <cellStyle name="Normal 10 14 3 2" xfId="4654" xr:uid="{5C4F78AC-2E5A-474B-97EC-83194778D033}"/>
    <cellStyle name="Normal 10 14 3 2 2" xfId="7710" xr:uid="{DEC7F2DB-747D-42D8-BAE5-CD008AEB4320}"/>
    <cellStyle name="Normal 10 14 3 2 2 2" xfId="19148" xr:uid="{BBE3BF44-6014-4444-9EF4-C743C30182C0}"/>
    <cellStyle name="Normal 10 14 3 2 2 3" xfId="29997" xr:uid="{DD5A5EE4-CF85-4D2B-A073-D2D9AFE04046}"/>
    <cellStyle name="Normal 10 14 3 2 2 4" xfId="45271" xr:uid="{B3911645-A766-4CB1-850C-D275E6B1E13C}"/>
    <cellStyle name="Normal 10 14 3 2 3" xfId="16092" xr:uid="{B2D5C00B-408D-4956-81A3-9C2B9206F06D}"/>
    <cellStyle name="Normal 10 14 3 2 4" xfId="26941" xr:uid="{A1B50C65-A034-4405-A7A6-700D5550DB51}"/>
    <cellStyle name="Normal 10 14 3 2 5" xfId="42215" xr:uid="{70FC17AE-5FB4-4813-9332-63FDB7ED0101}"/>
    <cellStyle name="Normal 10 14 3 3" xfId="5016" xr:uid="{13446DD6-782C-492E-A72C-973F93C25817}"/>
    <cellStyle name="Normal 10 14 3 3 2" xfId="8072" xr:uid="{A862CE56-701D-4762-A023-C5FF820A0BDB}"/>
    <cellStyle name="Normal 10 14 3 3 2 2" xfId="19510" xr:uid="{72B5B37A-C07D-4A82-9DB8-C1DC3A38B4E1}"/>
    <cellStyle name="Normal 10 14 3 3 2 3" xfId="30359" xr:uid="{677DA63A-6640-4F64-B10B-750169E81A36}"/>
    <cellStyle name="Normal 10 14 3 3 2 4" xfId="45633" xr:uid="{B8366714-20B5-4365-B67F-0B65CF744F87}"/>
    <cellStyle name="Normal 10 14 3 3 3" xfId="16454" xr:uid="{84D86284-A2BF-47F0-8346-3B2F62469AE1}"/>
    <cellStyle name="Normal 10 14 3 3 4" xfId="27303" xr:uid="{439A8F5E-19DF-44F7-83F5-7F238F612E6E}"/>
    <cellStyle name="Normal 10 14 3 3 5" xfId="42577" xr:uid="{D6BE4E97-AB13-4C1A-AA72-E6B605409048}"/>
    <cellStyle name="Normal 10 14 3 4" xfId="7345" xr:uid="{7385365F-6692-4752-8B02-4A8B87E886ED}"/>
    <cellStyle name="Normal 10 14 3 4 2" xfId="18783" xr:uid="{00D87948-DFBF-4EBA-8244-4D882A2E4964}"/>
    <cellStyle name="Normal 10 14 3 4 3" xfId="29632" xr:uid="{2FF0B4C5-E940-4478-A8D0-8E5E9B450994}"/>
    <cellStyle name="Normal 10 14 3 4 4" xfId="44906" xr:uid="{91D46403-BAA5-4B80-B930-DBDBC0E99370}"/>
    <cellStyle name="Normal 10 14 3 5" xfId="15727" xr:uid="{B2F694B5-3B2E-43FA-A653-9EC35F450E9A}"/>
    <cellStyle name="Normal 10 14 3 6" xfId="26576" xr:uid="{3005E0C2-A744-48CC-BA1A-2629B0FC60C7}"/>
    <cellStyle name="Normal 10 14 3 7" xfId="41850" xr:uid="{EE8BAD11-3B86-4633-A6DC-0B88FD8DDEC6}"/>
    <cellStyle name="Normal 10 14 4" xfId="4144" xr:uid="{0065862E-81D2-41D1-9808-650699D83BF6}"/>
    <cellStyle name="Normal 10 14 4 2" xfId="4655" xr:uid="{CCABE652-85A7-48B8-B035-58D43AB4707F}"/>
    <cellStyle name="Normal 10 14 4 2 2" xfId="7711" xr:uid="{1406F208-6ED1-405B-9943-8C78DE782950}"/>
    <cellStyle name="Normal 10 14 4 2 2 2" xfId="19149" xr:uid="{5279A1D4-1516-4F07-82CA-10EB61B946A0}"/>
    <cellStyle name="Normal 10 14 4 2 2 3" xfId="29998" xr:uid="{6E5C790C-DC85-4642-A4BC-9A774E86E7F1}"/>
    <cellStyle name="Normal 10 14 4 2 2 4" xfId="45272" xr:uid="{C4C93F82-D8B7-4060-8A1D-A208107FD7BD}"/>
    <cellStyle name="Normal 10 14 4 2 3" xfId="16093" xr:uid="{6A397FF1-84F9-43E5-89A5-BFCFDC0B8AE8}"/>
    <cellStyle name="Normal 10 14 4 2 4" xfId="26942" xr:uid="{2F08CF98-190A-457A-9F4A-9FD6613D4B39}"/>
    <cellStyle name="Normal 10 14 4 2 5" xfId="42216" xr:uid="{04458DA6-10FC-4847-82F6-348A769A8D61}"/>
    <cellStyle name="Normal 10 14 4 3" xfId="5017" xr:uid="{30ECB4F0-C8CA-420C-977E-0AD60B574128}"/>
    <cellStyle name="Normal 10 14 4 3 2" xfId="8073" xr:uid="{3A0E6963-F901-40E5-B4B7-5C791C206D1F}"/>
    <cellStyle name="Normal 10 14 4 3 2 2" xfId="19511" xr:uid="{36CF0803-1988-40D1-8118-45EEF86BB9E1}"/>
    <cellStyle name="Normal 10 14 4 3 2 3" xfId="30360" xr:uid="{D2510FAA-F7C2-4E7D-BEFE-E6F3BCF40112}"/>
    <cellStyle name="Normal 10 14 4 3 2 4" xfId="45634" xr:uid="{54769FEA-6811-4236-8F6E-C95F50B41A4A}"/>
    <cellStyle name="Normal 10 14 4 3 3" xfId="16455" xr:uid="{D4EB1F52-77D7-448E-A141-AFB252D072A1}"/>
    <cellStyle name="Normal 10 14 4 3 4" xfId="27304" xr:uid="{0CEA430F-0CF1-4ADF-AF59-B9D5FC52CF68}"/>
    <cellStyle name="Normal 10 14 4 3 5" xfId="42578" xr:uid="{D89A41EA-7CF9-46A8-A851-915B2FA7C50D}"/>
    <cellStyle name="Normal 10 14 4 4" xfId="7346" xr:uid="{4E5500CD-EA64-4808-BE01-C6AC9C265A6A}"/>
    <cellStyle name="Normal 10 14 4 4 2" xfId="18784" xr:uid="{347C05D8-65CC-4502-9CB9-B1E76FF4515E}"/>
    <cellStyle name="Normal 10 14 4 4 3" xfId="29633" xr:uid="{D0BEC4E9-5800-45FC-956C-FA60EAA7EA92}"/>
    <cellStyle name="Normal 10 14 4 4 4" xfId="44907" xr:uid="{59B5879A-0885-4C7A-BFF0-97AB0BF2075E}"/>
    <cellStyle name="Normal 10 14 4 5" xfId="15728" xr:uid="{08A98881-DC55-479B-AC4E-EDCDF380CB3B}"/>
    <cellStyle name="Normal 10 14 4 6" xfId="26577" xr:uid="{478DE99B-97DF-44F8-8657-0584491B02F0}"/>
    <cellStyle name="Normal 10 14 4 7" xfId="41851" xr:uid="{AF096C7C-7268-4012-85AC-95000BB09B47}"/>
    <cellStyle name="Normal 10 14 5" xfId="4145" xr:uid="{01AD913D-00DB-4C35-96A8-BAD3DBFF63B8}"/>
    <cellStyle name="Normal 10 14 5 2" xfId="4656" xr:uid="{FFF79D1D-457C-40BB-B8B7-2B5057FC726D}"/>
    <cellStyle name="Normal 10 14 5 2 2" xfId="7712" xr:uid="{C8C4D0BB-62AD-47F3-877B-8C3429E09C4D}"/>
    <cellStyle name="Normal 10 14 5 2 2 2" xfId="19150" xr:uid="{6CBCCA82-3AAA-4ABA-AC08-FE02C0BE1EE1}"/>
    <cellStyle name="Normal 10 14 5 2 2 3" xfId="29999" xr:uid="{8070D514-1B89-47FC-9C0D-7BF1906C8D46}"/>
    <cellStyle name="Normal 10 14 5 2 2 4" xfId="45273" xr:uid="{741DD9D0-E35C-4FC0-8E05-307580FFEF17}"/>
    <cellStyle name="Normal 10 14 5 2 3" xfId="16094" xr:uid="{14AA8988-4D3A-4276-A646-374DEAC6EEEC}"/>
    <cellStyle name="Normal 10 14 5 2 4" xfId="26943" xr:uid="{2FB4B10D-848C-496B-A258-BAE029904A39}"/>
    <cellStyle name="Normal 10 14 5 2 5" xfId="42217" xr:uid="{588127C3-CA7A-4F9F-A843-2012F10A5B06}"/>
    <cellStyle name="Normal 10 14 5 3" xfId="5018" xr:uid="{5DA5855E-2117-4D9C-BDBF-B382269DD3D9}"/>
    <cellStyle name="Normal 10 14 5 3 2" xfId="8074" xr:uid="{C9EF7F78-5403-4219-94F6-AC8C1A4F4F96}"/>
    <cellStyle name="Normal 10 14 5 3 2 2" xfId="19512" xr:uid="{8F77212B-7D12-4B96-9123-AD2F8DAE064F}"/>
    <cellStyle name="Normal 10 14 5 3 2 3" xfId="30361" xr:uid="{66C5C38E-207A-4CB5-9715-E2BB88809F12}"/>
    <cellStyle name="Normal 10 14 5 3 2 4" xfId="45635" xr:uid="{7FF2A9DA-7DD8-40D9-9558-8516090EF3CB}"/>
    <cellStyle name="Normal 10 14 5 3 3" xfId="16456" xr:uid="{A9D59C91-2D43-43CF-A065-E7CEC3878CD0}"/>
    <cellStyle name="Normal 10 14 5 3 4" xfId="27305" xr:uid="{E93A993A-6F81-4A47-B690-5999718A32AB}"/>
    <cellStyle name="Normal 10 14 5 3 5" xfId="42579" xr:uid="{94485F3A-8A76-494A-A294-5F0592236008}"/>
    <cellStyle name="Normal 10 14 5 4" xfId="7347" xr:uid="{B4E54454-543B-4142-B00F-AC565B60FF27}"/>
    <cellStyle name="Normal 10 14 5 4 2" xfId="18785" xr:uid="{CA778E9B-55BD-4E4F-865C-3D1480E94362}"/>
    <cellStyle name="Normal 10 14 5 4 3" xfId="29634" xr:uid="{6EDEAE4D-E14C-42F6-BF82-09B678CA6E76}"/>
    <cellStyle name="Normal 10 14 5 4 4" xfId="44908" xr:uid="{C5932D43-0523-44A8-B8A7-4DDD12648741}"/>
    <cellStyle name="Normal 10 14 5 5" xfId="15729" xr:uid="{902765C7-DC41-459C-9DCB-42B3700337A0}"/>
    <cellStyle name="Normal 10 14 5 6" xfId="26578" xr:uid="{50F22598-C23A-436E-94DD-C7FDD96440E4}"/>
    <cellStyle name="Normal 10 14 5 7" xfId="41852" xr:uid="{B2181C37-15A0-46E6-BB86-71EE309BD4F2}"/>
    <cellStyle name="Normal 10 15" xfId="4146" xr:uid="{585ECACB-7F6D-41EF-9388-F394CF922FDD}"/>
    <cellStyle name="Normal 10 15 2" xfId="4657" xr:uid="{3AE7002E-870A-4474-A5A7-04D62578036B}"/>
    <cellStyle name="Normal 10 15 2 2" xfId="7713" xr:uid="{DE2DD57E-A06B-404E-A2F0-55F43EF10C47}"/>
    <cellStyle name="Normal 10 15 2 2 2" xfId="19151" xr:uid="{259D591E-81B2-431D-AC42-48B646224C6C}"/>
    <cellStyle name="Normal 10 15 2 2 3" xfId="30000" xr:uid="{E6783265-FA3D-4E14-9CC0-814390AF51CA}"/>
    <cellStyle name="Normal 10 15 2 2 4" xfId="45274" xr:uid="{D7D2D961-7866-46D7-B015-A46B1FD7795B}"/>
    <cellStyle name="Normal 10 15 2 3" xfId="16095" xr:uid="{9DF4C523-F050-4330-AB98-28363041D52B}"/>
    <cellStyle name="Normal 10 15 2 4" xfId="26944" xr:uid="{BB3DCCE7-F0EB-45DF-A9E5-1EB38407A824}"/>
    <cellStyle name="Normal 10 15 2 5" xfId="42218" xr:uid="{758CCD95-2B51-48E2-B661-979628E09F0E}"/>
    <cellStyle name="Normal 10 15 3" xfId="5019" xr:uid="{B017BC3A-C5BF-4584-AACF-A979F7A1FFD2}"/>
    <cellStyle name="Normal 10 15 3 2" xfId="8075" xr:uid="{AA2F1749-91C1-427F-A076-D275BE1A5D41}"/>
    <cellStyle name="Normal 10 15 3 2 2" xfId="19513" xr:uid="{76741574-B3EA-4BE3-A312-70A306374F8D}"/>
    <cellStyle name="Normal 10 15 3 2 3" xfId="30362" xr:uid="{0B929BCD-0A53-4A12-A13F-D4B4191DACC2}"/>
    <cellStyle name="Normal 10 15 3 2 4" xfId="45636" xr:uid="{7DFD12CD-6CE3-4976-A996-9D5662AC1B77}"/>
    <cellStyle name="Normal 10 15 3 3" xfId="16457" xr:uid="{5D1B8F5C-E222-43B3-B743-B16C9306E1E9}"/>
    <cellStyle name="Normal 10 15 3 4" xfId="27306" xr:uid="{49C6A205-9C54-48DD-8163-5299AF04070A}"/>
    <cellStyle name="Normal 10 15 3 5" xfId="42580" xr:uid="{D0AB8252-5E26-492C-A34F-B05984ED20F1}"/>
    <cellStyle name="Normal 10 15 4" xfId="7348" xr:uid="{807C5679-CB82-43DD-B3D2-95947CC21686}"/>
    <cellStyle name="Normal 10 15 4 2" xfId="18786" xr:uid="{F5729E75-9E92-4529-B7C7-BE2E296E910F}"/>
    <cellStyle name="Normal 10 15 4 3" xfId="29635" xr:uid="{236887C4-7855-4CD6-A236-F7B2CA5E3A9E}"/>
    <cellStyle name="Normal 10 15 4 4" xfId="44909" xr:uid="{B6B82714-6AE3-4BD1-AF39-4459D8AB3F1C}"/>
    <cellStyle name="Normal 10 15 5" xfId="15730" xr:uid="{4F1A5AC9-A82C-4E94-85F0-967D4CB58492}"/>
    <cellStyle name="Normal 10 15 6" xfId="26579" xr:uid="{386A4A5E-E499-4B9E-BB63-62D40D6BC70D}"/>
    <cellStyle name="Normal 10 15 7" xfId="41853" xr:uid="{8A9B1659-987C-4933-816F-8674A7430B9C}"/>
    <cellStyle name="Normal 10 16" xfId="4147" xr:uid="{BE8FBB1B-379D-4F33-A583-FE735FF30CE3}"/>
    <cellStyle name="Normal 10 16 2" xfId="4658" xr:uid="{7647DD3F-4CA8-4670-8A9D-606458C765B5}"/>
    <cellStyle name="Normal 10 16 2 2" xfId="7714" xr:uid="{3A7CFE20-BB69-4FEC-8633-30C57242E78C}"/>
    <cellStyle name="Normal 10 16 2 2 2" xfId="19152" xr:uid="{F5A2A51E-76A8-410A-892C-DCB76B4F8AF8}"/>
    <cellStyle name="Normal 10 16 2 2 3" xfId="30001" xr:uid="{AF678092-8827-4A78-BD65-4590668E8169}"/>
    <cellStyle name="Normal 10 16 2 2 4" xfId="45275" xr:uid="{597E2048-8847-4A91-8C57-F8603FEE499A}"/>
    <cellStyle name="Normal 10 16 2 3" xfId="16096" xr:uid="{895F044E-7966-422E-BE22-8FDD98E9C51E}"/>
    <cellStyle name="Normal 10 16 2 4" xfId="26945" xr:uid="{5450AC57-49D0-4999-A07F-B93B76568250}"/>
    <cellStyle name="Normal 10 16 2 5" xfId="42219" xr:uid="{EE529747-1913-4220-91A4-3F5F0E4ADADE}"/>
    <cellStyle name="Normal 10 16 3" xfId="5020" xr:uid="{60150FEC-67BE-4AA8-8E86-7B4A12A9D1A7}"/>
    <cellStyle name="Normal 10 16 3 2" xfId="8076" xr:uid="{5509948A-6C6F-47BA-A9AB-C36AAE4E9E55}"/>
    <cellStyle name="Normal 10 16 3 2 2" xfId="19514" xr:uid="{2B8B5250-8DAC-41E7-910B-322E73538434}"/>
    <cellStyle name="Normal 10 16 3 2 3" xfId="30363" xr:uid="{A9BD265E-3976-4BD9-9575-63341764D1DB}"/>
    <cellStyle name="Normal 10 16 3 2 4" xfId="45637" xr:uid="{F1BDF733-45E9-43F2-B69B-29593CEF02E3}"/>
    <cellStyle name="Normal 10 16 3 3" xfId="16458" xr:uid="{FE604579-F9FD-4575-ACBB-03D0A8175780}"/>
    <cellStyle name="Normal 10 16 3 4" xfId="27307" xr:uid="{27E78C4A-D86D-437C-B8D0-3E5756F0E80D}"/>
    <cellStyle name="Normal 10 16 3 5" xfId="42581" xr:uid="{8397F6A3-F614-4C70-B7B6-2E02302F47E1}"/>
    <cellStyle name="Normal 10 16 4" xfId="7349" xr:uid="{6DDCF3C0-F5EB-4330-8F66-391E57888477}"/>
    <cellStyle name="Normal 10 16 4 2" xfId="18787" xr:uid="{FBE452EE-7C29-4653-839B-381A4BB8C554}"/>
    <cellStyle name="Normal 10 16 4 3" xfId="29636" xr:uid="{DEB52FB2-51E9-4CC3-8AC4-9AA9D6BA107D}"/>
    <cellStyle name="Normal 10 16 4 4" xfId="44910" xr:uid="{1755F9F5-A623-4946-9819-AB4FD856E204}"/>
    <cellStyle name="Normal 10 16 5" xfId="15731" xr:uid="{26734172-76C1-4BFE-AC83-9B08D9708F9B}"/>
    <cellStyle name="Normal 10 16 6" xfId="26580" xr:uid="{25A069C5-9227-4A94-A102-39A8991B875F}"/>
    <cellStyle name="Normal 10 16 7" xfId="41854" xr:uid="{18E3357E-55FB-47F8-898C-BB0751FFBC0B}"/>
    <cellStyle name="Normal 10 17" xfId="4148" xr:uid="{81076A73-80EB-4C93-B227-5969AA46B982}"/>
    <cellStyle name="Normal 10 17 2" xfId="4659" xr:uid="{34BF49C3-5884-4995-BB84-D0833E7C3C91}"/>
    <cellStyle name="Normal 10 17 2 2" xfId="7715" xr:uid="{DBFD7E05-F1EF-4F8F-B88B-DE194B1749BA}"/>
    <cellStyle name="Normal 10 17 2 2 2" xfId="19153" xr:uid="{4C23B5ED-37FE-4258-A403-1E06BD7E827D}"/>
    <cellStyle name="Normal 10 17 2 2 3" xfId="30002" xr:uid="{8200FA5A-2C39-46BC-923A-0DFC3D69EE3A}"/>
    <cellStyle name="Normal 10 17 2 2 4" xfId="45276" xr:uid="{DE71809E-408D-442F-9EEF-B90E693E85F2}"/>
    <cellStyle name="Normal 10 17 2 3" xfId="16097" xr:uid="{A1D18650-1BB6-4AC9-A243-E162CCC840B8}"/>
    <cellStyle name="Normal 10 17 2 4" xfId="26946" xr:uid="{36686B2B-5609-40C9-B3DC-0E4675C74E31}"/>
    <cellStyle name="Normal 10 17 2 5" xfId="42220" xr:uid="{2640C351-A820-4035-B998-3D5CF6F33175}"/>
    <cellStyle name="Normal 10 17 3" xfId="5021" xr:uid="{F44B08CA-6F19-416B-842D-2B48ACE6D2EC}"/>
    <cellStyle name="Normal 10 17 3 2" xfId="8077" xr:uid="{D10FB62D-C67A-4063-85C4-D6AC6416D175}"/>
    <cellStyle name="Normal 10 17 3 2 2" xfId="19515" xr:uid="{22332413-0672-44EC-8B48-D9157B4760B0}"/>
    <cellStyle name="Normal 10 17 3 2 3" xfId="30364" xr:uid="{C227DD22-7D6E-42C8-AB4C-A2D69A14558D}"/>
    <cellStyle name="Normal 10 17 3 2 4" xfId="45638" xr:uid="{EBC90DAC-3C02-4DBF-AD05-FAECE54F7CD4}"/>
    <cellStyle name="Normal 10 17 3 3" xfId="16459" xr:uid="{42CC4D88-CB38-41CB-904F-7AE03AFA104C}"/>
    <cellStyle name="Normal 10 17 3 4" xfId="27308" xr:uid="{547541BA-A6C2-4EEB-BB9A-862F3F6AA6DB}"/>
    <cellStyle name="Normal 10 17 3 5" xfId="42582" xr:uid="{1F12908D-73AD-4218-9161-D4E5CD74CC20}"/>
    <cellStyle name="Normal 10 17 4" xfId="7350" xr:uid="{00C64B91-7B1A-4C2F-8FC2-E20C3C944016}"/>
    <cellStyle name="Normal 10 17 4 2" xfId="18788" xr:uid="{17175143-557B-4565-9C45-D55C1D62D125}"/>
    <cellStyle name="Normal 10 17 4 3" xfId="29637" xr:uid="{0866080F-919C-42AF-BEA5-197124B714CB}"/>
    <cellStyle name="Normal 10 17 4 4" xfId="44911" xr:uid="{55FFFC7E-7AB9-4795-AFFA-0B9D6EB2F7B6}"/>
    <cellStyle name="Normal 10 17 5" xfId="15732" xr:uid="{093829BC-FBA0-440B-9795-AE6A7B0F538D}"/>
    <cellStyle name="Normal 10 17 6" xfId="26581" xr:uid="{EE3E7CE2-5F1C-47A7-B85E-1F42A3C54FAE}"/>
    <cellStyle name="Normal 10 17 7" xfId="41855" xr:uid="{3B320B3A-9154-4011-82A7-A2714FCA82B4}"/>
    <cellStyle name="Normal 10 18" xfId="4149" xr:uid="{2B9CADFD-FAD7-4784-900F-A57AE3649C02}"/>
    <cellStyle name="Normal 10 18 2" xfId="4660" xr:uid="{7C0B041C-D6A8-462A-A3FA-C50B4EF4E3F1}"/>
    <cellStyle name="Normal 10 18 2 2" xfId="7716" xr:uid="{680325A1-AF4B-4F8A-98D1-0496E49F6A5A}"/>
    <cellStyle name="Normal 10 18 2 2 2" xfId="19154" xr:uid="{40491EDF-278D-4AED-9F62-392D57B3711D}"/>
    <cellStyle name="Normal 10 18 2 2 3" xfId="30003" xr:uid="{5E264CF6-61C0-4EF9-9C87-AAC3E87C7D5B}"/>
    <cellStyle name="Normal 10 18 2 2 4" xfId="45277" xr:uid="{488A3980-3D21-42E8-9362-1DCC8E45DABE}"/>
    <cellStyle name="Normal 10 18 2 3" xfId="16098" xr:uid="{7DD06052-A896-4C29-9610-0F5E3D11D3BA}"/>
    <cellStyle name="Normal 10 18 2 4" xfId="26947" xr:uid="{3B9B64E1-7C0E-4D24-9068-31EA8BDFEB86}"/>
    <cellStyle name="Normal 10 18 2 5" xfId="42221" xr:uid="{FC89886B-DCAB-4752-AA0A-B9CBF5F26438}"/>
    <cellStyle name="Normal 10 18 3" xfId="5022" xr:uid="{109D4E57-616E-4E76-B44E-809F84E12784}"/>
    <cellStyle name="Normal 10 18 3 2" xfId="8078" xr:uid="{BAD9B964-6D11-4468-B045-DD531E9FE818}"/>
    <cellStyle name="Normal 10 18 3 2 2" xfId="19516" xr:uid="{C5B9E546-97AF-43C0-899D-C5C389B25BBB}"/>
    <cellStyle name="Normal 10 18 3 2 3" xfId="30365" xr:uid="{40CACB25-496A-4945-9EF2-DACEF7965D58}"/>
    <cellStyle name="Normal 10 18 3 2 4" xfId="45639" xr:uid="{32A06E07-2948-4665-9929-12AFE9DB1B5D}"/>
    <cellStyle name="Normal 10 18 3 3" xfId="16460" xr:uid="{752AC0B0-29BF-4FA1-B4BB-FF0B1625B6F9}"/>
    <cellStyle name="Normal 10 18 3 4" xfId="27309" xr:uid="{7F6C00BB-B563-482A-9FC6-E5A91DFCF211}"/>
    <cellStyle name="Normal 10 18 3 5" xfId="42583" xr:uid="{B65019C7-B7B9-4772-B5A1-57D02B97B2F4}"/>
    <cellStyle name="Normal 10 18 4" xfId="7351" xr:uid="{9B4FD4C5-B2DC-4E8C-9818-720B83079949}"/>
    <cellStyle name="Normal 10 18 4 2" xfId="18789" xr:uid="{E60830C5-675F-43CE-8167-474840A7876E}"/>
    <cellStyle name="Normal 10 18 4 3" xfId="29638" xr:uid="{D1BB0D46-D753-4DCD-8BBB-C02EBA303745}"/>
    <cellStyle name="Normal 10 18 4 4" xfId="44912" xr:uid="{B180C72F-0C7A-41DE-8066-815C5A2B60B0}"/>
    <cellStyle name="Normal 10 18 5" xfId="15733" xr:uid="{362E3C96-4ED8-4202-BD0D-EA0A246FC10D}"/>
    <cellStyle name="Normal 10 18 6" xfId="26582" xr:uid="{D4304B4A-A3D9-434A-B517-C825122DF2E6}"/>
    <cellStyle name="Normal 10 18 7" xfId="41856" xr:uid="{466EEF32-48A0-47C2-A0BA-946AD14E2BF5}"/>
    <cellStyle name="Normal 10 19" xfId="4150" xr:uid="{3E1DFF18-E455-4FAD-BB6A-5217B7549AAC}"/>
    <cellStyle name="Normal 10 2" xfId="857" xr:uid="{2E325510-9DDF-4111-99AD-084A9D51F6AD}"/>
    <cellStyle name="Normal 10 2 10" xfId="24450" xr:uid="{E50EE76B-D40D-4781-92A7-49013E13C2F3}"/>
    <cellStyle name="Normal 10 2 11" xfId="30626" xr:uid="{B3477EEA-7189-4A6E-9A5B-74F0A9624A72}"/>
    <cellStyle name="Normal 10 2 12" xfId="39724" xr:uid="{2B1E9FC9-0BA1-4403-B91F-B7031B50DC55}"/>
    <cellStyle name="Normal 10 2 2" xfId="2473" xr:uid="{977DD93D-18C2-4116-93A7-183046CC1A10}"/>
    <cellStyle name="Normal 10 2 2 10" xfId="40217" xr:uid="{EF4F8B37-CAFE-44B3-B180-D1CF13D859CC}"/>
    <cellStyle name="Normal 10 2 2 2" xfId="3454" xr:uid="{9BA80939-224E-47FF-8AA3-25294F1EC0AE}"/>
    <cellStyle name="Normal 10 2 2 2 2" xfId="6692" xr:uid="{6047C68F-6069-46F4-AB38-80B4871DD3FF}"/>
    <cellStyle name="Normal 10 2 2 2 2 2" xfId="10819" xr:uid="{792979D4-4A09-4A28-A5F1-062FF5FF36E1}"/>
    <cellStyle name="Normal 10 2 2 2 2 2 2" xfId="21692" xr:uid="{5D44D4C1-A7C6-4F59-A771-537BE3CE49BD}"/>
    <cellStyle name="Normal 10 2 2 2 2 2 3" xfId="38756" xr:uid="{25231869-AF7B-4414-9E4D-7D7BC50EFB89}"/>
    <cellStyle name="Normal 10 2 2 2 2 3" xfId="18130" xr:uid="{EC574AA7-C56E-4AB3-8B77-71B7B34A9F89}"/>
    <cellStyle name="Normal 10 2 2 2 2 4" xfId="28979" xr:uid="{EB333C35-103D-45F5-948F-0C91039BE581}"/>
    <cellStyle name="Normal 10 2 2 2 2 5" xfId="34789" xr:uid="{26F4D5EF-7499-4366-A0AB-DD083E0AD0BB}"/>
    <cellStyle name="Normal 10 2 2 2 2 6" xfId="44253" xr:uid="{1D3C9D85-C0C9-4700-9258-0224D82BE606}"/>
    <cellStyle name="Normal 10 2 2 2 3" xfId="10820" xr:uid="{E187D247-32EA-4AB5-A820-5B7A3704B940}"/>
    <cellStyle name="Normal 10 2 2 2 3 2" xfId="21693" xr:uid="{1F055E8C-C82E-4A4E-ACD9-1DC095EAB375}"/>
    <cellStyle name="Normal 10 2 2 2 3 3" xfId="36775" xr:uid="{29A90D9E-30D8-4808-83FD-8B61177DF88B}"/>
    <cellStyle name="Normal 10 2 2 2 4" xfId="15074" xr:uid="{66128F9C-F2E0-401F-A3D7-A2425EFFFDBB}"/>
    <cellStyle name="Normal 10 2 2 2 5" xfId="25923" xr:uid="{1D008114-6F39-486F-8815-AECB1526AB10}"/>
    <cellStyle name="Normal 10 2 2 2 6" xfId="32073" xr:uid="{81BEF13F-54A6-44D1-A79B-428A5D300A56}"/>
    <cellStyle name="Normal 10 2 2 2 7" xfId="41197" xr:uid="{B8E78E6A-1CE3-4158-B5F5-56D5F61B0940}"/>
    <cellStyle name="Normal 10 2 2 3" xfId="4151" xr:uid="{985E16E5-5025-494C-9DFE-A7F1207FC97A}"/>
    <cellStyle name="Normal 10 2 2 3 2" xfId="7352" xr:uid="{F6E1B280-87CF-41F1-882F-62504309C2C1}"/>
    <cellStyle name="Normal 10 2 2 3 2 2" xfId="18790" xr:uid="{CB553067-7833-413B-97BE-6667B6E93EC8}"/>
    <cellStyle name="Normal 10 2 2 3 2 3" xfId="29639" xr:uid="{87A0A055-020A-4C2D-8078-A1C7A1CE6391}"/>
    <cellStyle name="Normal 10 2 2 3 2 4" xfId="38072" xr:uid="{B2E1B250-4D2A-4AC9-9061-B6EF9EDF7696}"/>
    <cellStyle name="Normal 10 2 2 3 2 5" xfId="44913" xr:uid="{6070A4EB-920E-4AC6-BF93-E479CB450803}"/>
    <cellStyle name="Normal 10 2 2 3 3" xfId="15734" xr:uid="{F1761772-B21B-47A3-BFD7-ED569C3AE075}"/>
    <cellStyle name="Normal 10 2 2 3 4" xfId="26583" xr:uid="{5AF09816-F51D-4F66-B203-2643D21DBFCA}"/>
    <cellStyle name="Normal 10 2 2 3 5" xfId="34115" xr:uid="{28E3D390-FD4E-4E69-AD94-ADBEC91C71A9}"/>
    <cellStyle name="Normal 10 2 2 3 6" xfId="41857" xr:uid="{CB74C031-DFF0-46B6-B16C-A9B1B2A1D6E6}"/>
    <cellStyle name="Normal 10 2 2 4" xfId="4661" xr:uid="{05B50F35-E8CA-46F3-8112-9D374EE937D1}"/>
    <cellStyle name="Normal 10 2 2 4 2" xfId="7717" xr:uid="{87937546-EE92-41CC-A520-76286AF42033}"/>
    <cellStyle name="Normal 10 2 2 4 2 2" xfId="19155" xr:uid="{F7F42DF6-0661-48E2-AF5F-F45DCC3F8AD3}"/>
    <cellStyle name="Normal 10 2 2 4 2 3" xfId="30004" xr:uid="{C5DB45A6-5A2E-4947-AD50-827FF3F27F20}"/>
    <cellStyle name="Normal 10 2 2 4 2 4" xfId="45278" xr:uid="{8FB0FE6C-C5AF-44C8-BBCA-04B1F60CF1CB}"/>
    <cellStyle name="Normal 10 2 2 4 3" xfId="16099" xr:uid="{5107D69F-D382-49A7-BBE5-4E3087A6FFF2}"/>
    <cellStyle name="Normal 10 2 2 4 4" xfId="26948" xr:uid="{03ED64D2-7639-4758-BCAD-5ECD5B19F3A3}"/>
    <cellStyle name="Normal 10 2 2 4 5" xfId="36089" xr:uid="{5632C0F5-7069-4B76-8065-02453BF0CB67}"/>
    <cellStyle name="Normal 10 2 2 4 6" xfId="42222" xr:uid="{711CA3C4-A3E6-439F-8582-3BB562DE823A}"/>
    <cellStyle name="Normal 10 2 2 5" xfId="5023" xr:uid="{F68BE70D-D7F5-4D1E-94DC-68F4A7425DBF}"/>
    <cellStyle name="Normal 10 2 2 5 2" xfId="8079" xr:uid="{BC67C320-85E3-4E6F-9B05-07BC50AE343B}"/>
    <cellStyle name="Normal 10 2 2 5 2 2" xfId="19517" xr:uid="{7BCDA09B-7F2F-43E7-90B5-F6852DB72DA8}"/>
    <cellStyle name="Normal 10 2 2 5 2 3" xfId="30366" xr:uid="{32448BB0-D2E8-4FD0-AA84-EC9980BB83C3}"/>
    <cellStyle name="Normal 10 2 2 5 2 4" xfId="45640" xr:uid="{35CE4711-DCC6-4BE9-A159-96F8EB59612A}"/>
    <cellStyle name="Normal 10 2 2 5 3" xfId="16461" xr:uid="{826E4B4A-F515-447D-9439-7DE38EBDB9E1}"/>
    <cellStyle name="Normal 10 2 2 5 4" xfId="27310" xr:uid="{3F9C08B4-DD3A-4806-89BB-83450581CEE2}"/>
    <cellStyle name="Normal 10 2 2 5 5" xfId="42584" xr:uid="{587548DA-F257-48E5-8958-B1DF85B6DC71}"/>
    <cellStyle name="Normal 10 2 2 6" xfId="5712" xr:uid="{33376E2A-6A54-499B-B9F1-BEF810AB0708}"/>
    <cellStyle name="Normal 10 2 2 6 2" xfId="17150" xr:uid="{21E5386D-2999-4285-8C5B-97CE50F4BF21}"/>
    <cellStyle name="Normal 10 2 2 6 3" xfId="27999" xr:uid="{9F80EBCD-B531-4B39-8316-6793B774C1EB}"/>
    <cellStyle name="Normal 10 2 2 6 4" xfId="43273" xr:uid="{46D702EF-4AE1-45B8-AC86-C2DD2D128308}"/>
    <cellStyle name="Normal 10 2 2 7" xfId="14094" xr:uid="{36FF8B1A-1F5E-40C2-A87B-4615CCFC16F7}"/>
    <cellStyle name="Normal 10 2 2 8" xfId="24943" xr:uid="{FB602DDD-4405-4243-AAD9-69800C029084}"/>
    <cellStyle name="Normal 10 2 2 9" xfId="31093" xr:uid="{EB1F7CA4-CDF2-4A10-96B7-4D213A72E934}"/>
    <cellStyle name="Normal 10 2 3" xfId="2961" xr:uid="{C02C9082-ECA1-4E85-8A43-E7BD6ACA319A}"/>
    <cellStyle name="Normal 10 2 3 2" xfId="4152" xr:uid="{271220A4-BA27-4DDD-8750-6E5F99803F63}"/>
    <cellStyle name="Normal 10 2 3 2 2" xfId="7353" xr:uid="{83E394F7-19C9-4A67-B5E1-326729487DBD}"/>
    <cellStyle name="Normal 10 2 3 2 2 2" xfId="18791" xr:uid="{EB267D22-5021-43C3-B236-D19D4C16D4C3}"/>
    <cellStyle name="Normal 10 2 3 2 2 3" xfId="29640" xr:uid="{89E68417-0945-499C-B9F1-30E0E122EBA5}"/>
    <cellStyle name="Normal 10 2 3 2 2 4" xfId="38757" xr:uid="{EF7C264C-8800-4DB8-8E70-DBE70B24904D}"/>
    <cellStyle name="Normal 10 2 3 2 2 5" xfId="44914" xr:uid="{70EBD8DC-DDFB-4622-BB2C-8793DA88CB02}"/>
    <cellStyle name="Normal 10 2 3 2 3" xfId="15735" xr:uid="{7B46F3DA-A2A7-4B27-B4FC-A6F26BA05FDE}"/>
    <cellStyle name="Normal 10 2 3 2 4" xfId="26584" xr:uid="{A24591AD-11FD-4F54-9AEF-A17AE10AC2B4}"/>
    <cellStyle name="Normal 10 2 3 2 5" xfId="34790" xr:uid="{92E11A98-BEE9-45E2-8686-02FF607B81DD}"/>
    <cellStyle name="Normal 10 2 3 2 6" xfId="41858" xr:uid="{C8FBA69D-46C4-49FA-99EA-9CEFB3C6EF99}"/>
    <cellStyle name="Normal 10 2 3 3" xfId="4662" xr:uid="{9D0713D8-2CE6-4AB3-812F-2124A0FAA830}"/>
    <cellStyle name="Normal 10 2 3 3 2" xfId="7718" xr:uid="{FAAB5AD0-1AF8-42AC-981E-3378F4A834D2}"/>
    <cellStyle name="Normal 10 2 3 3 2 2" xfId="19156" xr:uid="{4A011421-7076-487F-88F4-890810DF5580}"/>
    <cellStyle name="Normal 10 2 3 3 2 3" xfId="30005" xr:uid="{9EC83EE6-9DCB-4269-841C-242942FDC64D}"/>
    <cellStyle name="Normal 10 2 3 3 2 4" xfId="45279" xr:uid="{6B31BD51-6431-4160-B87C-3FB1CBF6A151}"/>
    <cellStyle name="Normal 10 2 3 3 3" xfId="16100" xr:uid="{FDCCCCD4-21B9-4927-B388-A275AEC8DACF}"/>
    <cellStyle name="Normal 10 2 3 3 4" xfId="26949" xr:uid="{C580CF82-7F1C-47B7-920A-472F49E31CFB}"/>
    <cellStyle name="Normal 10 2 3 3 5" xfId="36776" xr:uid="{F32A69F9-4EFA-454D-A7C2-01AF08A044F5}"/>
    <cellStyle name="Normal 10 2 3 3 6" xfId="42223" xr:uid="{8ECA2B9B-4FA4-4DC1-81E7-5E29E93FDD65}"/>
    <cellStyle name="Normal 10 2 3 4" xfId="5024" xr:uid="{6E3466DC-95D9-4918-BEDF-227E3513AEC7}"/>
    <cellStyle name="Normal 10 2 3 4 2" xfId="8080" xr:uid="{33F720EA-707A-4899-B31F-81EEB871BB51}"/>
    <cellStyle name="Normal 10 2 3 4 2 2" xfId="19518" xr:uid="{B6ACCAA6-9E91-4E16-9F7C-C95206FC5136}"/>
    <cellStyle name="Normal 10 2 3 4 2 3" xfId="30367" xr:uid="{99A87128-4CD5-4BCE-AC5D-54AB70BC7DAE}"/>
    <cellStyle name="Normal 10 2 3 4 2 4" xfId="45641" xr:uid="{CB9BFD99-B400-414F-A6D9-FF37FD7A08DF}"/>
    <cellStyle name="Normal 10 2 3 4 3" xfId="16462" xr:uid="{BABB3934-FD02-4FFA-8016-186A7B89802A}"/>
    <cellStyle name="Normal 10 2 3 4 4" xfId="27311" xr:uid="{507BC49D-3A18-45BE-8B1E-6259FEF30713}"/>
    <cellStyle name="Normal 10 2 3 4 5" xfId="42585" xr:uid="{EA5157AC-A0E4-4692-AB89-2CCA757018B4}"/>
    <cellStyle name="Normal 10 2 3 5" xfId="6199" xr:uid="{750B3B52-7BE4-4B60-92D9-5FAAAC43D3FF}"/>
    <cellStyle name="Normal 10 2 3 5 2" xfId="17637" xr:uid="{D00AF10A-45A9-464A-94AA-75F97F0FB1A0}"/>
    <cellStyle name="Normal 10 2 3 5 3" xfId="28486" xr:uid="{45C570D7-E832-4671-A4A1-22133260E254}"/>
    <cellStyle name="Normal 10 2 3 5 4" xfId="43760" xr:uid="{1160CF76-3600-421E-B839-268734152AAE}"/>
    <cellStyle name="Normal 10 2 3 6" xfId="14581" xr:uid="{F3499A0C-F782-4ADB-9007-F3DF21BA2B88}"/>
    <cellStyle name="Normal 10 2 3 7" xfId="25430" xr:uid="{4AAB22B2-DBF8-49E9-AE12-E0BDF03DA2E2}"/>
    <cellStyle name="Normal 10 2 3 8" xfId="31580" xr:uid="{00F9146D-B7AF-4827-8B6A-5E06A4B47DE5}"/>
    <cellStyle name="Normal 10 2 3 9" xfId="40704" xr:uid="{3273FF54-B209-4E7A-B330-E78769EA942A}"/>
    <cellStyle name="Normal 10 2 4" xfId="4153" xr:uid="{B65BE7F0-A562-4CEF-A6FB-647283BDF603}"/>
    <cellStyle name="Normal 10 2 4 2" xfId="4663" xr:uid="{D8AC29CB-1E1E-48DD-B9A3-C41326EFE1C9}"/>
    <cellStyle name="Normal 10 2 4 2 2" xfId="7719" xr:uid="{1E0CED1C-6179-46A2-B8DC-A000D6130836}"/>
    <cellStyle name="Normal 10 2 4 2 2 2" xfId="19157" xr:uid="{A231CDD7-69A4-4F4E-9289-511AA06BDBD4}"/>
    <cellStyle name="Normal 10 2 4 2 2 3" xfId="30006" xr:uid="{71DB2BD7-E018-4AE9-AD84-27CD4E1476F0}"/>
    <cellStyle name="Normal 10 2 4 2 2 4" xfId="45280" xr:uid="{BEC5FCEF-CEBB-4317-825C-CFE1D9AD32BE}"/>
    <cellStyle name="Normal 10 2 4 2 3" xfId="16101" xr:uid="{4D5F2AFB-3A1D-4E05-8BF3-ABDC91E207D5}"/>
    <cellStyle name="Normal 10 2 4 2 4" xfId="26950" xr:uid="{5DA8A8DD-ECE9-405B-AA63-169CFBB52599}"/>
    <cellStyle name="Normal 10 2 4 2 5" xfId="37767" xr:uid="{BDED7441-78DD-46EE-A871-4C39AA35A1D7}"/>
    <cellStyle name="Normal 10 2 4 2 6" xfId="42224" xr:uid="{10C34443-112F-433E-BF46-19D70F4E8035}"/>
    <cellStyle name="Normal 10 2 4 3" xfId="5025" xr:uid="{CD958D1D-ABE9-441B-A6C7-7B0A85FACD29}"/>
    <cellStyle name="Normal 10 2 4 3 2" xfId="8081" xr:uid="{610C8A86-ED6A-49C6-94D3-14AC30042042}"/>
    <cellStyle name="Normal 10 2 4 3 2 2" xfId="19519" xr:uid="{37EEEC1E-807D-4A4E-B889-E23944103F59}"/>
    <cellStyle name="Normal 10 2 4 3 2 3" xfId="30368" xr:uid="{1D60214F-B198-4383-BFD3-BFC4D18EE54A}"/>
    <cellStyle name="Normal 10 2 4 3 2 4" xfId="45642" xr:uid="{B72CBFDF-975D-4295-B735-FA3DB530C533}"/>
    <cellStyle name="Normal 10 2 4 3 3" xfId="16463" xr:uid="{BA554D0A-E2BF-492F-B40B-8F337FF91FC4}"/>
    <cellStyle name="Normal 10 2 4 3 4" xfId="27312" xr:uid="{E4F3E5D1-D58B-469B-93C5-3C0197A787B2}"/>
    <cellStyle name="Normal 10 2 4 3 5" xfId="42586" xr:uid="{AFB2CE69-CC51-49E1-BEFA-C64A977ACDB2}"/>
    <cellStyle name="Normal 10 2 4 4" xfId="7354" xr:uid="{E81A1F2D-86E3-4616-BFFA-458C0C03BDD0}"/>
    <cellStyle name="Normal 10 2 4 4 2" xfId="18792" xr:uid="{D603C6F6-F830-4AF1-B7F1-12BA3A5D2BCC}"/>
    <cellStyle name="Normal 10 2 4 4 3" xfId="29641" xr:uid="{81010036-5B5B-42A8-87D9-BD3517ECF16C}"/>
    <cellStyle name="Normal 10 2 4 4 4" xfId="44915" xr:uid="{304C73A8-AFAC-4584-AF20-14C4B41C762E}"/>
    <cellStyle name="Normal 10 2 4 5" xfId="15736" xr:uid="{F0E97F2B-570B-4462-9E56-53362256BB06}"/>
    <cellStyle name="Normal 10 2 4 6" xfId="26585" xr:uid="{2BD0924E-0A38-49B0-A0C8-EFBD92EC170C}"/>
    <cellStyle name="Normal 10 2 4 7" xfId="33133" xr:uid="{6A1E6821-2398-4264-8350-C64F5D718231}"/>
    <cellStyle name="Normal 10 2 4 8" xfId="41859" xr:uid="{0F38843C-C5DE-4705-861B-9F3CC0363F21}"/>
    <cellStyle name="Normal 10 2 5" xfId="3946" xr:uid="{606803D9-B784-477B-8D63-55244E274956}"/>
    <cellStyle name="Normal 10 2 5 2" xfId="7184" xr:uid="{79E6028F-9852-4F2E-8904-9515FF3D9FAB}"/>
    <cellStyle name="Normal 10 2 5 2 2" xfId="18622" xr:uid="{544E0B1A-1337-4A75-A3FD-3F798E70308D}"/>
    <cellStyle name="Normal 10 2 5 2 3" xfId="29471" xr:uid="{1E9CED5A-D452-46A5-B385-B2A123F4DDC8}"/>
    <cellStyle name="Normal 10 2 5 2 4" xfId="44745" xr:uid="{0A28D3A7-8654-4898-970B-23830765C77E}"/>
    <cellStyle name="Normal 10 2 5 3" xfId="15566" xr:uid="{2720D790-E349-4583-9897-ADE3735EE46A}"/>
    <cellStyle name="Normal 10 2 5 4" xfId="26415" xr:uid="{202D5149-AEC3-4835-BB04-C0AF19A8A2A2}"/>
    <cellStyle name="Normal 10 2 5 5" xfId="35785" xr:uid="{117EBFC9-52A7-4DBE-BB80-6842F58C3A50}"/>
    <cellStyle name="Normal 10 2 5 6" xfId="41689" xr:uid="{F63B2CA7-0C1C-40E7-9E82-22A1D1AD9AC0}"/>
    <cellStyle name="Normal 10 2 6" xfId="4493" xr:uid="{A5D0B1D4-EFDB-41BC-B9B4-C8AE099005E8}"/>
    <cellStyle name="Normal 10 2 6 2" xfId="7549" xr:uid="{E90B2DE8-936D-41F9-A986-08CB636E164A}"/>
    <cellStyle name="Normal 10 2 6 2 2" xfId="18987" xr:uid="{D10E5070-2BCB-477D-848B-346B6B9A6B00}"/>
    <cellStyle name="Normal 10 2 6 2 3" xfId="29836" xr:uid="{C4748644-FAB4-41D9-9918-8C39FED4FBAE}"/>
    <cellStyle name="Normal 10 2 6 2 4" xfId="45110" xr:uid="{80F1DE7D-1037-40D3-A5FF-86F4AED7B8F9}"/>
    <cellStyle name="Normal 10 2 6 3" xfId="15931" xr:uid="{4769FD07-93B9-482E-AA2F-5FC262E385CD}"/>
    <cellStyle name="Normal 10 2 6 4" xfId="26780" xr:uid="{28EBBC21-3ACB-466A-9F6F-EFD5136E7BAD}"/>
    <cellStyle name="Normal 10 2 6 5" xfId="42054" xr:uid="{6245F080-314E-45CB-83E3-3057E101F196}"/>
    <cellStyle name="Normal 10 2 7" xfId="4855" xr:uid="{27CAE130-DFF4-4B27-9B1A-7FFC832307B7}"/>
    <cellStyle name="Normal 10 2 7 2" xfId="7911" xr:uid="{CFB8D48D-3E55-482A-8782-490209BA9507}"/>
    <cellStyle name="Normal 10 2 7 2 2" xfId="19349" xr:uid="{F9B1AD94-436D-448E-B3C0-F2F8926F50C2}"/>
    <cellStyle name="Normal 10 2 7 2 3" xfId="30198" xr:uid="{68F87427-1324-4EC8-8BFC-1D13021287B8}"/>
    <cellStyle name="Normal 10 2 7 2 4" xfId="45472" xr:uid="{6E558318-B5FC-4D3B-A80A-0DCC82ABE259}"/>
    <cellStyle name="Normal 10 2 7 3" xfId="16293" xr:uid="{0DCB9D9C-8650-4C0B-BF46-50DCEBD86865}"/>
    <cellStyle name="Normal 10 2 7 4" xfId="27142" xr:uid="{7640B8D7-ACBD-45FF-A25B-C3C6828B895E}"/>
    <cellStyle name="Normal 10 2 7 5" xfId="42416" xr:uid="{5FE12581-9D21-4CE2-AD51-B1D784DBD3F6}"/>
    <cellStyle name="Normal 10 2 8" xfId="5219" xr:uid="{BCF1C26D-1864-4DB3-884B-A6C9D7F7B729}"/>
    <cellStyle name="Normal 10 2 8 2" xfId="16657" xr:uid="{FCE5E0A4-55B6-4F1B-BD3C-504358F68728}"/>
    <cellStyle name="Normal 10 2 8 3" xfId="27506" xr:uid="{1E4FCEE5-8562-4C8A-94CD-AAD36D776738}"/>
    <cellStyle name="Normal 10 2 8 4" xfId="42780" xr:uid="{8366C926-A508-44CD-AAF5-2BF9D0D97F64}"/>
    <cellStyle name="Normal 10 2 9" xfId="13601" xr:uid="{7E199857-50F6-4767-91A1-A553946CE5A5}"/>
    <cellStyle name="Normal 10 20" xfId="4154" xr:uid="{A614C352-C65B-429F-B8A7-198F2FACB8FF}"/>
    <cellStyle name="Normal 10 21" xfId="4155" xr:uid="{8BF24925-C3DF-4EB3-8082-39BCF08E9F8E}"/>
    <cellStyle name="Normal 10 22" xfId="4156" xr:uid="{84F417E1-A8EA-4BE6-906D-BBB9A8D16B6B}"/>
    <cellStyle name="Normal 10 23" xfId="4157" xr:uid="{1C93AA09-C360-468A-B7F1-CA62E5C2460F}"/>
    <cellStyle name="Normal 10 24" xfId="4158" xr:uid="{CE2B044F-F3A5-4932-94AC-90C170F5F5FA}"/>
    <cellStyle name="Normal 10 25" xfId="4159" xr:uid="{C8C215A8-40E7-4F3B-BC3F-5D7E31168624}"/>
    <cellStyle name="Normal 10 26" xfId="4160" xr:uid="{40553A3B-860E-4D1F-BAFD-5B77FC479F71}"/>
    <cellStyle name="Normal 10 27" xfId="4161" xr:uid="{F6FDFCD1-B515-42E9-ABC4-5A105B2CEF8F}"/>
    <cellStyle name="Normal 10 28" xfId="4162" xr:uid="{BCD1FBEB-200F-49D9-8FED-AD38B16E966E}"/>
    <cellStyle name="Normal 10 29" xfId="4163" xr:uid="{B11CF695-78FA-42FE-ACA5-C1EB14F8AFDB}"/>
    <cellStyle name="Normal 10 3" xfId="858" xr:uid="{C81DB078-3D27-40E6-98F5-D213EE506AF7}"/>
    <cellStyle name="Normal 10 3 10" xfId="30627" xr:uid="{13E55177-1BD7-4B28-B370-101DB17092E3}"/>
    <cellStyle name="Normal 10 3 11" xfId="39725" xr:uid="{592AA965-00CF-4FA0-94D4-9E7BEDDC4965}"/>
    <cellStyle name="Normal 10 3 2" xfId="2474" xr:uid="{E8157221-05F5-46A9-B89C-389ECADAC9F4}"/>
    <cellStyle name="Normal 10 3 2 2" xfId="3455" xr:uid="{3B9C63A7-E885-40AF-A43D-E078F3F3419F}"/>
    <cellStyle name="Normal 10 3 2 2 2" xfId="6693" xr:uid="{23568533-ACE1-4A46-A38C-A3113C3CFEBD}"/>
    <cellStyle name="Normal 10 3 2 2 2 2" xfId="10821" xr:uid="{357D896B-1D35-4377-894F-80066B426EEE}"/>
    <cellStyle name="Normal 10 3 2 2 2 2 2" xfId="21694" xr:uid="{2FF7AF3F-ACC5-4200-85D9-814B93FA0169}"/>
    <cellStyle name="Normal 10 3 2 2 2 2 3" xfId="38758" xr:uid="{D9CFF9D1-90D2-4E9C-84A4-626E59E489DD}"/>
    <cellStyle name="Normal 10 3 2 2 2 3" xfId="18131" xr:uid="{A1B16895-A2BA-42FB-8878-D88D81C9AFFA}"/>
    <cellStyle name="Normal 10 3 2 2 2 4" xfId="28980" xr:uid="{F3B5E4CF-21D1-421F-AE18-DF4387C40D8A}"/>
    <cellStyle name="Normal 10 3 2 2 2 5" xfId="34791" xr:uid="{9A81219D-8F44-4BCD-868C-23D7F1B17636}"/>
    <cellStyle name="Normal 10 3 2 2 2 6" xfId="44254" xr:uid="{0D0E7FE0-0AE8-4452-85BB-CC432701205D}"/>
    <cellStyle name="Normal 10 3 2 2 3" xfId="10822" xr:uid="{2F3E3081-2988-4444-A2E4-A6649D50BC40}"/>
    <cellStyle name="Normal 10 3 2 2 3 2" xfId="21695" xr:uid="{5ECC26B3-03E9-4746-88F9-2151F7F38137}"/>
    <cellStyle name="Normal 10 3 2 2 3 3" xfId="36777" xr:uid="{42CA2222-3F6F-4B4E-BC93-2C238903D410}"/>
    <cellStyle name="Normal 10 3 2 2 4" xfId="15075" xr:uid="{B55E5752-AC44-4B54-A215-9199D36F174C}"/>
    <cellStyle name="Normal 10 3 2 2 5" xfId="25924" xr:uid="{A4B2ECB3-C1E5-4F3A-8456-3FEB37DA80C9}"/>
    <cellStyle name="Normal 10 3 2 2 6" xfId="32074" xr:uid="{B7AC00BD-9108-4E2D-ACAB-3BD76BF38838}"/>
    <cellStyle name="Normal 10 3 2 2 7" xfId="41198" xr:uid="{59FC9019-79AB-40E1-B818-6CC0166651A1}"/>
    <cellStyle name="Normal 10 3 2 3" xfId="5713" xr:uid="{609AAD93-F830-456C-8F1D-D4A87FBFA199}"/>
    <cellStyle name="Normal 10 3 2 3 2" xfId="10823" xr:uid="{75052A1F-230A-47E9-9E95-A611A193A380}"/>
    <cellStyle name="Normal 10 3 2 3 2 2" xfId="21696" xr:uid="{5D8D7D39-9F1A-477E-9DBA-B1D1F5F26E0D}"/>
    <cellStyle name="Normal 10 3 2 3 2 3" xfId="38073" xr:uid="{87CF43E8-DA64-41E6-A46E-7060A80A3E75}"/>
    <cellStyle name="Normal 10 3 2 3 3" xfId="17151" xr:uid="{F7D7143F-40AE-4A09-9737-06EF81608DBA}"/>
    <cellStyle name="Normal 10 3 2 3 4" xfId="28000" xr:uid="{5E69D8F3-9FE2-45BE-BE54-B6BB41F72773}"/>
    <cellStyle name="Normal 10 3 2 3 5" xfId="34116" xr:uid="{E802D1DF-D25A-402E-99CB-19BA61C5DF66}"/>
    <cellStyle name="Normal 10 3 2 3 6" xfId="43274" xr:uid="{EBE44294-E2C0-47E8-9948-1B6B2DFA7F39}"/>
    <cellStyle name="Normal 10 3 2 4" xfId="10824" xr:uid="{196C0261-E078-492D-AADF-7AFC577D1B88}"/>
    <cellStyle name="Normal 10 3 2 4 2" xfId="21697" xr:uid="{9BDA79CA-A406-4359-A2CA-3D667D6A1690}"/>
    <cellStyle name="Normal 10 3 2 4 3" xfId="36090" xr:uid="{A29EE934-77EF-4564-810E-D9FD8B85306C}"/>
    <cellStyle name="Normal 10 3 2 5" xfId="14095" xr:uid="{E1A95255-5003-46D6-B844-EDBFFB076008}"/>
    <cellStyle name="Normal 10 3 2 6" xfId="24944" xr:uid="{15B9C9ED-7B01-4517-AA5C-2C0C503AD6DD}"/>
    <cellStyle name="Normal 10 3 2 7" xfId="31094" xr:uid="{79144CBD-30E9-4972-9828-67A78FEE9C03}"/>
    <cellStyle name="Normal 10 3 2 8" xfId="40218" xr:uid="{B9FD1B58-681A-4F7F-B054-6731262EE223}"/>
    <cellStyle name="Normal 10 3 3" xfId="2962" xr:uid="{98935B1E-8980-4F44-9463-9FCB58E1C3FC}"/>
    <cellStyle name="Normal 10 3 3 2" xfId="6200" xr:uid="{49D0BBE8-A206-4C75-BE2F-6477E72795B2}"/>
    <cellStyle name="Normal 10 3 3 2 2" xfId="10825" xr:uid="{B8BCDFB5-3A4C-4379-9119-0F073F730523}"/>
    <cellStyle name="Normal 10 3 3 2 2 2" xfId="21698" xr:uid="{66977D26-7737-4F47-AD5A-87DF4D20AA64}"/>
    <cellStyle name="Normal 10 3 3 2 2 3" xfId="38759" xr:uid="{DE2325D0-C76C-4C15-B3C5-EEB0BC3666EC}"/>
    <cellStyle name="Normal 10 3 3 2 3" xfId="17638" xr:uid="{99B1A6DA-784B-42EB-BCB7-157D70D17765}"/>
    <cellStyle name="Normal 10 3 3 2 4" xfId="28487" xr:uid="{2279C9DE-8A60-488B-A23A-F9A3F1C99FAF}"/>
    <cellStyle name="Normal 10 3 3 2 5" xfId="34792" xr:uid="{8B2288ED-CA57-49F8-AEAD-BFEC576487F3}"/>
    <cellStyle name="Normal 10 3 3 2 6" xfId="43761" xr:uid="{B33EF46F-E642-4EED-A4EB-75A771EDCCF0}"/>
    <cellStyle name="Normal 10 3 3 3" xfId="10826" xr:uid="{3C6A8A92-FCDF-41C0-B96D-0B7DA3364D67}"/>
    <cellStyle name="Normal 10 3 3 3 2" xfId="21699" xr:uid="{1F161665-E869-40DC-90A0-B98995AFD252}"/>
    <cellStyle name="Normal 10 3 3 3 3" xfId="36778" xr:uid="{B2A69DC4-595C-4A38-878D-3537C8044234}"/>
    <cellStyle name="Normal 10 3 3 4" xfId="14582" xr:uid="{F24028F0-9BE5-4DF9-B540-08983D311BEE}"/>
    <cellStyle name="Normal 10 3 3 5" xfId="25431" xr:uid="{1028E842-8BB5-4DA3-9E1B-6F439667AB3A}"/>
    <cellStyle name="Normal 10 3 3 6" xfId="31581" xr:uid="{B8F89607-BD55-4D78-BDFD-6E4188BDBEFA}"/>
    <cellStyle name="Normal 10 3 3 7" xfId="40705" xr:uid="{AFCE00DA-902B-4EFB-8C70-B8E9C501ABD5}"/>
    <cellStyle name="Normal 10 3 4" xfId="3947" xr:uid="{823DAF3F-EE3E-4754-8F20-F61F4E0C8750}"/>
    <cellStyle name="Normal 10 3 4 2" xfId="7185" xr:uid="{E77755B2-18F6-483E-B707-C50CCD292AC6}"/>
    <cellStyle name="Normal 10 3 4 2 2" xfId="18623" xr:uid="{D66AF647-AA83-4A66-A059-F567D6E0B00C}"/>
    <cellStyle name="Normal 10 3 4 2 3" xfId="29472" xr:uid="{BB1D672C-2F5C-4157-BAD6-CF514BE4CF00}"/>
    <cellStyle name="Normal 10 3 4 2 4" xfId="37768" xr:uid="{B89E20F0-DB86-4389-A2CD-CBB4335B15AB}"/>
    <cellStyle name="Normal 10 3 4 2 5" xfId="44746" xr:uid="{3E324634-E1D8-4C64-B65F-97ABDDC49D6E}"/>
    <cellStyle name="Normal 10 3 4 3" xfId="15567" xr:uid="{A19FDD0A-6172-4F3A-ADBD-5BA07B49AA49}"/>
    <cellStyle name="Normal 10 3 4 4" xfId="26416" xr:uid="{4AD6A2DF-B82B-4552-96F2-8298FC54D8E8}"/>
    <cellStyle name="Normal 10 3 4 5" xfId="33134" xr:uid="{E849BECC-AC8B-48E1-8E9F-97B5C677E6C2}"/>
    <cellStyle name="Normal 10 3 4 6" xfId="41690" xr:uid="{A285964F-EA7A-4166-BA38-9ABA5BDE40E6}"/>
    <cellStyle name="Normal 10 3 5" xfId="4494" xr:uid="{3C8F3C82-9EE7-4EF4-A393-7821F5EA5498}"/>
    <cellStyle name="Normal 10 3 5 2" xfId="7550" xr:uid="{98A8FDBC-9AF8-4078-A236-0534671253EB}"/>
    <cellStyle name="Normal 10 3 5 2 2" xfId="18988" xr:uid="{9C26BB57-2045-4459-B306-8753E18F84E5}"/>
    <cellStyle name="Normal 10 3 5 2 3" xfId="29837" xr:uid="{1F45CA3F-41A4-4202-897B-6A73F4AEF4A6}"/>
    <cellStyle name="Normal 10 3 5 2 4" xfId="45111" xr:uid="{A7A2345C-D4EE-4148-A606-777402986B45}"/>
    <cellStyle name="Normal 10 3 5 3" xfId="15932" xr:uid="{9457122B-0FF5-4505-867E-990CCAE4A4AB}"/>
    <cellStyle name="Normal 10 3 5 4" xfId="26781" xr:uid="{CB493962-5598-4D5B-9838-16ADB271AF15}"/>
    <cellStyle name="Normal 10 3 5 5" xfId="35786" xr:uid="{6FBC49D6-A190-4B31-A96D-DA6222302B0C}"/>
    <cellStyle name="Normal 10 3 5 6" xfId="42055" xr:uid="{4326EF59-AEF4-43FA-8677-4FDB154999D8}"/>
    <cellStyle name="Normal 10 3 6" xfId="4856" xr:uid="{87DFC290-0F9D-4CAC-BEB3-ED6F2ABA4CC8}"/>
    <cellStyle name="Normal 10 3 6 2" xfId="7912" xr:uid="{48D95534-2403-4DFA-8469-A39C87C9BCA5}"/>
    <cellStyle name="Normal 10 3 6 2 2" xfId="19350" xr:uid="{39706B80-4EA2-4B94-B0E7-AA0DB00E95A1}"/>
    <cellStyle name="Normal 10 3 6 2 3" xfId="30199" xr:uid="{A8A3CF8A-A768-4507-B868-9A5EA5ABCEBB}"/>
    <cellStyle name="Normal 10 3 6 2 4" xfId="45473" xr:uid="{08F3AF5F-E516-45CA-94AF-104808BCC659}"/>
    <cellStyle name="Normal 10 3 6 3" xfId="16294" xr:uid="{1A04BF7D-A127-477D-8F68-DE680A2BC1F7}"/>
    <cellStyle name="Normal 10 3 6 4" xfId="27143" xr:uid="{F0C58600-E154-4CA2-B15F-5E8621539DC6}"/>
    <cellStyle name="Normal 10 3 6 5" xfId="42417" xr:uid="{344644DE-F026-4F82-B553-E32B17C85D9B}"/>
    <cellStyle name="Normal 10 3 7" xfId="5220" xr:uid="{E987DF65-C7B8-44CE-8E10-33269385FE34}"/>
    <cellStyle name="Normal 10 3 7 2" xfId="16658" xr:uid="{87FD956B-E229-4857-9331-D2495CAEE8F4}"/>
    <cellStyle name="Normal 10 3 7 3" xfId="27507" xr:uid="{813CE340-6272-4070-A9B1-560AD7D008AE}"/>
    <cellStyle name="Normal 10 3 7 4" xfId="42781" xr:uid="{0F12D7FB-BBFA-47A0-A3DD-5FBBFB9EDA82}"/>
    <cellStyle name="Normal 10 3 8" xfId="13602" xr:uid="{5759DE45-F439-4C8E-B4FD-8245E438BEDD}"/>
    <cellStyle name="Normal 10 3 9" xfId="24451" xr:uid="{C9F53040-D2C3-4589-A888-CFF564CC2942}"/>
    <cellStyle name="Normal 10 30" xfId="4164" xr:uid="{5F5B7E02-4F48-48CB-9CCF-23043997D32E}"/>
    <cellStyle name="Normal 10 31" xfId="4165" xr:uid="{AA786454-280E-43D5-A32D-60B07354BDF6}"/>
    <cellStyle name="Normal 10 32" xfId="4166" xr:uid="{59850FE7-0A47-416B-B74F-34138A453C6E}"/>
    <cellStyle name="Normal 10 33" xfId="4167" xr:uid="{4D19DEDD-593E-4CF2-AAA9-3F9559249CAC}"/>
    <cellStyle name="Normal 10 34" xfId="4168" xr:uid="{73CECEEE-4E16-4CED-912B-A4BAB06A6DA3}"/>
    <cellStyle name="Normal 10 35" xfId="4169" xr:uid="{3F71C05E-69C4-48D3-A5ED-4A35C2608846}"/>
    <cellStyle name="Normal 10 36" xfId="4170" xr:uid="{68B9595F-969E-40CB-AA04-B5F6B6AD0759}"/>
    <cellStyle name="Normal 10 37" xfId="4171" xr:uid="{3B951A80-F3E9-4E04-B946-CCF37EFABE71}"/>
    <cellStyle name="Normal 10 37 2" xfId="4664" xr:uid="{B9459EC7-A9CD-4FDA-84B4-2B34D11E9317}"/>
    <cellStyle name="Normal 10 37 2 2" xfId="7720" xr:uid="{02C220D5-8F8E-4DF1-BEA8-DC95686BFC11}"/>
    <cellStyle name="Normal 10 37 2 2 2" xfId="19158" xr:uid="{9110CE92-7F24-4DCB-9A31-AEF4D666A122}"/>
    <cellStyle name="Normal 10 37 2 2 3" xfId="30007" xr:uid="{9D2266E9-B6CD-4143-A1B6-37AEC266DC6C}"/>
    <cellStyle name="Normal 10 37 2 2 4" xfId="45281" xr:uid="{32AC4712-EBD4-4A5C-AD51-21381C567939}"/>
    <cellStyle name="Normal 10 37 2 3" xfId="16102" xr:uid="{DCB77C60-54CC-4E3D-8C73-A9F7CE018D8A}"/>
    <cellStyle name="Normal 10 37 2 4" xfId="26951" xr:uid="{0756AC39-4EC1-4694-A19E-17501717B45A}"/>
    <cellStyle name="Normal 10 37 2 5" xfId="42225" xr:uid="{411EBD9C-6019-4A04-AC30-B7383A9EE0B1}"/>
    <cellStyle name="Normal 10 37 3" xfId="5026" xr:uid="{1D86FB45-9978-43F0-B111-1C20D63D9240}"/>
    <cellStyle name="Normal 10 37 3 2" xfId="8082" xr:uid="{9B29E649-0690-4171-8DF8-F7E9149FEC52}"/>
    <cellStyle name="Normal 10 37 3 2 2" xfId="19520" xr:uid="{7272E8ED-3E81-4527-A43A-4BF98EA2D70D}"/>
    <cellStyle name="Normal 10 37 3 2 3" xfId="30369" xr:uid="{7655AE86-F663-4B10-BF94-2563E8C7F486}"/>
    <cellStyle name="Normal 10 37 3 2 4" xfId="45643" xr:uid="{C187034F-193A-47F7-B434-181CB373127B}"/>
    <cellStyle name="Normal 10 37 3 3" xfId="16464" xr:uid="{94C0EB27-39ED-4889-A6E1-7E8E2EB6E936}"/>
    <cellStyle name="Normal 10 37 3 4" xfId="27313" xr:uid="{751C31FB-B5B7-4FA4-B14C-6B10C4C2082A}"/>
    <cellStyle name="Normal 10 37 3 5" xfId="42587" xr:uid="{A6E93644-F3EF-49B6-8091-2F5233461711}"/>
    <cellStyle name="Normal 10 37 4" xfId="7355" xr:uid="{47E6F71E-032A-4817-BB3D-E6721284E23A}"/>
    <cellStyle name="Normal 10 37 4 2" xfId="18793" xr:uid="{D2E5B871-1D69-4514-A2C5-9E81A9720D43}"/>
    <cellStyle name="Normal 10 37 4 3" xfId="29642" xr:uid="{CD37CD74-7E15-4B9F-9A2B-97D81758AD4B}"/>
    <cellStyle name="Normal 10 37 4 4" xfId="44916" xr:uid="{4C1772B6-8373-4308-B201-968566AB9302}"/>
    <cellStyle name="Normal 10 37 5" xfId="15737" xr:uid="{7C0B2C68-F583-489E-8024-148F3744457C}"/>
    <cellStyle name="Normal 10 37 6" xfId="26586" xr:uid="{6B03E1D5-C465-479E-B6FA-31489E3BEE37}"/>
    <cellStyle name="Normal 10 37 7" xfId="41860" xr:uid="{F460E9BB-CA75-4654-B1C0-C3C16BEC8B9C}"/>
    <cellStyle name="Normal 10 38" xfId="4172" xr:uid="{FA7B9022-640B-4667-8222-213DB6B50CC5}"/>
    <cellStyle name="Normal 10 39" xfId="4173" xr:uid="{0CFDFFE9-900E-4F08-AE1D-D398C96316B8}"/>
    <cellStyle name="Normal 10 4" xfId="859" xr:uid="{1F9176C5-0A61-4D3D-BEEA-A5E0B56641CA}"/>
    <cellStyle name="Normal 10 4 10" xfId="30680" xr:uid="{CE8DDA7D-18A5-496D-8880-7E20340ADD07}"/>
    <cellStyle name="Normal 10 4 11" xfId="39726" xr:uid="{BBF7541B-D70B-412D-A0BA-1513B54EA665}"/>
    <cellStyle name="Normal 10 4 2" xfId="2475" xr:uid="{5CF8A564-F9D9-4DBD-AB95-1963A764E5B0}"/>
    <cellStyle name="Normal 10 4 2 2" xfId="3456" xr:uid="{27D588C1-389C-4DE7-818A-3DFD014BF548}"/>
    <cellStyle name="Normal 10 4 2 2 2" xfId="6694" xr:uid="{E1452428-15B5-463D-B205-8705C9D618CC}"/>
    <cellStyle name="Normal 10 4 2 2 2 2" xfId="10827" xr:uid="{C0BDDF0D-F70B-44D7-A4A7-2DAB01624E21}"/>
    <cellStyle name="Normal 10 4 2 2 2 2 2" xfId="21700" xr:uid="{BC323F9A-3DAF-4E80-8C7F-AC56E4B5A941}"/>
    <cellStyle name="Normal 10 4 2 2 2 2 3" xfId="38760" xr:uid="{7DC6BCCF-B622-4FB5-AF28-6573A331E56A}"/>
    <cellStyle name="Normal 10 4 2 2 2 3" xfId="18132" xr:uid="{DE6E64A3-01AC-44FE-A3A8-1F699B4A3327}"/>
    <cellStyle name="Normal 10 4 2 2 2 4" xfId="28981" xr:uid="{A50C8A72-97ED-4518-84F1-061875545258}"/>
    <cellStyle name="Normal 10 4 2 2 2 5" xfId="34793" xr:uid="{915B6AD5-7DD1-445E-ABA8-B549011528A8}"/>
    <cellStyle name="Normal 10 4 2 2 2 6" xfId="44255" xr:uid="{D9431E9C-B53A-41F9-BB1A-0186853AC1C4}"/>
    <cellStyle name="Normal 10 4 2 2 3" xfId="10828" xr:uid="{FCACE590-EB72-4C19-9536-530ADB6E8A85}"/>
    <cellStyle name="Normal 10 4 2 2 3 2" xfId="21701" xr:uid="{85219666-102F-4AF6-B52F-D80DD77C5582}"/>
    <cellStyle name="Normal 10 4 2 2 3 3" xfId="36779" xr:uid="{B24CB038-AB67-43DF-8892-ED8B8949907A}"/>
    <cellStyle name="Normal 10 4 2 2 4" xfId="15076" xr:uid="{24A786BF-633F-4FDC-83ED-632A9B463DAD}"/>
    <cellStyle name="Normal 10 4 2 2 5" xfId="25925" xr:uid="{726C0F82-F497-4F88-9E93-34B23D9A597D}"/>
    <cellStyle name="Normal 10 4 2 2 6" xfId="32075" xr:uid="{B9FD73AE-7D1C-4FD5-8927-1B34AAFBD5FA}"/>
    <cellStyle name="Normal 10 4 2 2 7" xfId="41199" xr:uid="{12D58A94-DE9F-484A-9720-78FF3D468A46}"/>
    <cellStyle name="Normal 10 4 2 3" xfId="5714" xr:uid="{52ED5521-A8F2-4B91-A13B-0318B81B4023}"/>
    <cellStyle name="Normal 10 4 2 3 2" xfId="10829" xr:uid="{A7BBF5D3-997F-4E38-8DAF-2D6DC24E7C89}"/>
    <cellStyle name="Normal 10 4 2 3 2 2" xfId="21702" xr:uid="{36A7C003-C196-40C4-B47A-0080E1138E11}"/>
    <cellStyle name="Normal 10 4 2 3 2 3" xfId="38074" xr:uid="{35BF33FF-6389-4E95-A1E5-47399D3A3D38}"/>
    <cellStyle name="Normal 10 4 2 3 3" xfId="17152" xr:uid="{8C8C9E53-FC5B-4B47-BC4A-0EF9522FD58A}"/>
    <cellStyle name="Normal 10 4 2 3 4" xfId="28001" xr:uid="{F314912D-3F96-41D8-9FDB-062B061FD9E5}"/>
    <cellStyle name="Normal 10 4 2 3 5" xfId="34117" xr:uid="{08F4C1E8-57E1-47EF-A9A5-28C09F718DCF}"/>
    <cellStyle name="Normal 10 4 2 3 6" xfId="43275" xr:uid="{650BE98F-E490-4185-8C08-D34E4340DFF0}"/>
    <cellStyle name="Normal 10 4 2 4" xfId="10830" xr:uid="{816C5E7A-11DE-4BA3-9870-9E9D079A37AA}"/>
    <cellStyle name="Normal 10 4 2 4 2" xfId="21703" xr:uid="{CBFA7799-B658-417D-946E-D6F5C692C3E4}"/>
    <cellStyle name="Normal 10 4 2 4 3" xfId="36091" xr:uid="{BB6766F9-F438-4245-8B56-5951F6EF8241}"/>
    <cellStyle name="Normal 10 4 2 5" xfId="14096" xr:uid="{8FBC31FB-8A5A-4587-9562-689248C4938C}"/>
    <cellStyle name="Normal 10 4 2 6" xfId="24945" xr:uid="{4D86CFD1-8243-48D8-BFEF-284B4FD69FD7}"/>
    <cellStyle name="Normal 10 4 2 7" xfId="31095" xr:uid="{3C44EF23-BD14-4129-9672-861435C12898}"/>
    <cellStyle name="Normal 10 4 2 8" xfId="40219" xr:uid="{F27A8578-BED2-4F94-A1FD-219AD2E05C14}"/>
    <cellStyle name="Normal 10 4 3" xfId="2963" xr:uid="{41E41D70-6961-4F22-AB20-C703BEA29C6E}"/>
    <cellStyle name="Normal 10 4 3 2" xfId="6201" xr:uid="{D27C363B-58C1-4D75-8102-F766BFC09957}"/>
    <cellStyle name="Normal 10 4 3 2 2" xfId="10831" xr:uid="{785852FF-8EF2-42C3-95C7-E33F68F849E8}"/>
    <cellStyle name="Normal 10 4 3 2 2 2" xfId="21704" xr:uid="{B5B91CE0-A951-4448-9152-6C05994EF0D3}"/>
    <cellStyle name="Normal 10 4 3 2 2 3" xfId="38761" xr:uid="{5BD77532-D1EC-4528-99D3-43DBC2EEAEA0}"/>
    <cellStyle name="Normal 10 4 3 2 3" xfId="17639" xr:uid="{FDFC94A6-EA98-47EB-AB5F-C024FBED70FD}"/>
    <cellStyle name="Normal 10 4 3 2 4" xfId="28488" xr:uid="{02D69A63-249E-4A5E-81D3-4C968F45E068}"/>
    <cellStyle name="Normal 10 4 3 2 5" xfId="34794" xr:uid="{C4C8A42E-B5E3-4344-80BC-C8F8B38B78E4}"/>
    <cellStyle name="Normal 10 4 3 2 6" xfId="43762" xr:uid="{54DB32F7-D135-41DD-B4FF-63612542B050}"/>
    <cellStyle name="Normal 10 4 3 3" xfId="10832" xr:uid="{C6A65103-1654-46D7-9318-0277A051460C}"/>
    <cellStyle name="Normal 10 4 3 3 2" xfId="21705" xr:uid="{D6028BD9-D88A-451B-9C73-7C5463EC320F}"/>
    <cellStyle name="Normal 10 4 3 3 3" xfId="36780" xr:uid="{A09D908F-407F-4777-B096-EA9FC564357F}"/>
    <cellStyle name="Normal 10 4 3 4" xfId="14583" xr:uid="{AE932F7C-7663-4335-9411-2AFEA2A4B0A9}"/>
    <cellStyle name="Normal 10 4 3 5" xfId="25432" xr:uid="{54B132D0-049B-4AA5-999A-B99F9F2EDCE3}"/>
    <cellStyle name="Normal 10 4 3 6" xfId="31582" xr:uid="{1723E3DB-7464-4279-B0C3-7012D528322D}"/>
    <cellStyle name="Normal 10 4 3 7" xfId="40706" xr:uid="{9FD29F50-BBBE-427D-A099-6FDA7A938BDD}"/>
    <cellStyle name="Normal 10 4 4" xfId="3948" xr:uid="{67254B59-F632-41B7-99CB-495413F269E7}"/>
    <cellStyle name="Normal 10 4 4 2" xfId="7186" xr:uid="{ACA09831-60CA-4E5B-A5FB-32F0983883A8}"/>
    <cellStyle name="Normal 10 4 4 2 2" xfId="18624" xr:uid="{284403A2-FC69-4991-8D36-CBC25FDA33D2}"/>
    <cellStyle name="Normal 10 4 4 2 3" xfId="29473" xr:uid="{45806365-FC9F-49F8-B050-0DCA5A431F8F}"/>
    <cellStyle name="Normal 10 4 4 2 4" xfId="37769" xr:uid="{7EDB858E-0345-45E5-829B-889D7ECD43A5}"/>
    <cellStyle name="Normal 10 4 4 2 5" xfId="44747" xr:uid="{37BE71B0-764E-47FE-B5DC-B491CF91F260}"/>
    <cellStyle name="Normal 10 4 4 3" xfId="15568" xr:uid="{95C8590F-3B36-4F56-B057-B7EF0C300233}"/>
    <cellStyle name="Normal 10 4 4 4" xfId="26417" xr:uid="{036C4E3F-6C9A-466C-A2C2-EF331FE147CA}"/>
    <cellStyle name="Normal 10 4 4 5" xfId="33135" xr:uid="{DA89D318-B09F-45E9-B8EC-7D27B8FEB80B}"/>
    <cellStyle name="Normal 10 4 4 6" xfId="41691" xr:uid="{A997DAF4-1BEE-43EA-9834-AF53CF573B15}"/>
    <cellStyle name="Normal 10 4 5" xfId="4495" xr:uid="{66D57458-5C3E-41F1-A884-0545B9F17525}"/>
    <cellStyle name="Normal 10 4 5 2" xfId="7551" xr:uid="{6FBC5F13-E5E3-4566-95F4-A57638B35FF8}"/>
    <cellStyle name="Normal 10 4 5 2 2" xfId="18989" xr:uid="{EA0FF68A-33C2-474C-88E9-27B9B5558EA4}"/>
    <cellStyle name="Normal 10 4 5 2 3" xfId="29838" xr:uid="{991647EC-E0B9-400C-8ABE-FB2911603256}"/>
    <cellStyle name="Normal 10 4 5 2 4" xfId="45112" xr:uid="{DF52743A-E9DB-4F81-9CFE-E7225B044F75}"/>
    <cellStyle name="Normal 10 4 5 3" xfId="15933" xr:uid="{68203100-8C03-4008-BB86-704909EE9886}"/>
    <cellStyle name="Normal 10 4 5 4" xfId="26782" xr:uid="{D15324E9-FAFF-420F-91F1-5804F95E9C65}"/>
    <cellStyle name="Normal 10 4 5 5" xfId="35787" xr:uid="{5F16C1F9-3617-430E-92B7-963E1BEB7E01}"/>
    <cellStyle name="Normal 10 4 5 6" xfId="42056" xr:uid="{87A395A7-D073-4441-BEDD-1ECB9F4A9AE2}"/>
    <cellStyle name="Normal 10 4 6" xfId="4857" xr:uid="{88E23209-0B93-4619-B0B9-79DD249A14FC}"/>
    <cellStyle name="Normal 10 4 6 2" xfId="7913" xr:uid="{D2BA87A1-AAED-40A8-BAE3-145EC149FF04}"/>
    <cellStyle name="Normal 10 4 6 2 2" xfId="19351" xr:uid="{85F92AE9-5324-4523-8EEA-85990A56EA2F}"/>
    <cellStyle name="Normal 10 4 6 2 3" xfId="30200" xr:uid="{43EC84E9-DEB7-4153-AECE-52135978C881}"/>
    <cellStyle name="Normal 10 4 6 2 4" xfId="45474" xr:uid="{F59FBD62-C66C-4CDA-80CD-7109657782C0}"/>
    <cellStyle name="Normal 10 4 6 3" xfId="16295" xr:uid="{810005CB-D240-4E32-9594-0F99E540E85D}"/>
    <cellStyle name="Normal 10 4 6 4" xfId="27144" xr:uid="{E97DED25-5BD9-4AA0-89AE-00586DF183A4}"/>
    <cellStyle name="Normal 10 4 6 5" xfId="42418" xr:uid="{EEE83778-3A0B-4ED1-9500-B5B1D3FD66CB}"/>
    <cellStyle name="Normal 10 4 7" xfId="5221" xr:uid="{26A5ECC4-BC1C-4D3A-9EA6-9EAB77D9E2C3}"/>
    <cellStyle name="Normal 10 4 7 2" xfId="16659" xr:uid="{61241FE7-A0C1-48D1-BA6B-FB9076460E77}"/>
    <cellStyle name="Normal 10 4 7 3" xfId="27508" xr:uid="{5FF0F0CB-8E3F-42FD-AA42-2AC6347440B4}"/>
    <cellStyle name="Normal 10 4 7 4" xfId="42782" xr:uid="{E722FF7E-FB98-44CE-8B60-5B9ABDFF3FD7}"/>
    <cellStyle name="Normal 10 4 8" xfId="13603" xr:uid="{C8AC8A13-8865-4481-B324-942AF135B4A1}"/>
    <cellStyle name="Normal 10 4 9" xfId="24452" xr:uid="{51A55F35-A1E4-40B9-AFD3-98959C56B5DD}"/>
    <cellStyle name="Normal 10 40" xfId="3945" xr:uid="{2D19151A-F478-4CDF-8AAE-0925A14294B7}"/>
    <cellStyle name="Normal 10 40 2" xfId="7183" xr:uid="{54D6F103-A5DC-45EF-A88F-80AFA1C4B1BA}"/>
    <cellStyle name="Normal 10 40 2 2" xfId="18621" xr:uid="{2DB4397E-3AEA-4299-AC41-A7FB0A8A9B9D}"/>
    <cellStyle name="Normal 10 40 2 3" xfId="29470" xr:uid="{54150A36-61FD-44C2-BD35-DF1B73A79382}"/>
    <cellStyle name="Normal 10 40 2 4" xfId="44744" xr:uid="{E20C1402-877D-42E2-837E-B984D0D78C1E}"/>
    <cellStyle name="Normal 10 40 3" xfId="15565" xr:uid="{D81503B5-E44B-4A04-ACAC-3E79190BEE7C}"/>
    <cellStyle name="Normal 10 40 4" xfId="26414" xr:uid="{823CF6AD-1D75-4182-B02A-C0CADDF1EE83}"/>
    <cellStyle name="Normal 10 40 5" xfId="41688" xr:uid="{7B1E29FC-F4D8-4C59-89AF-9910CADCD677}"/>
    <cellStyle name="Normal 10 41" xfId="4305" xr:uid="{0D7A652B-393C-4131-8466-C3CA8DE6EC90}"/>
    <cellStyle name="Normal 10 41 2" xfId="7361" xr:uid="{DC4926A9-6663-4317-B1F7-869A93BCAC8D}"/>
    <cellStyle name="Normal 10 41 2 2" xfId="18799" xr:uid="{EB3B7C9F-0442-44C5-BC0F-19057698D14D}"/>
    <cellStyle name="Normal 10 41 2 3" xfId="29648" xr:uid="{C054C6EB-D9F8-49AD-923F-B351E6E044BE}"/>
    <cellStyle name="Normal 10 41 2 4" xfId="39528" xr:uid="{B4E203EF-2F3D-4C3D-B226-5C799B0D37CD}"/>
    <cellStyle name="Normal 10 41 2 5" xfId="44922" xr:uid="{58EE86DA-8408-473F-81C2-2045730BA349}"/>
    <cellStyle name="Normal 10 41 3" xfId="10833" xr:uid="{3A35CFAA-CE9A-4C76-93AC-5C6A3A9C780C}"/>
    <cellStyle name="Normal 10 41 3 2" xfId="21706" xr:uid="{850251A5-1804-4217-B003-5B02A0361CCB}"/>
    <cellStyle name="Normal 10 41 3 3" xfId="39536" xr:uid="{15692BDD-4AE9-431C-B887-CF1CF143624C}"/>
    <cellStyle name="Normal 10 41 4" xfId="15743" xr:uid="{094F5FD1-00FB-4757-BC1D-596C372FF3D6}"/>
    <cellStyle name="Normal 10 41 5" xfId="26592" xr:uid="{25CD185E-959A-42BC-BC37-B30E99F0D48F}"/>
    <cellStyle name="Normal 10 41 6" xfId="35558" xr:uid="{F4C420D3-D5AF-4A4F-8F9A-81C09DAED408}"/>
    <cellStyle name="Normal 10 41 7" xfId="41866" xr:uid="{B17076D6-55BF-4DD0-833E-5EDE7AA37F69}"/>
    <cellStyle name="Normal 10 41 8" xfId="101" xr:uid="{26EA6AA2-FFC2-48FF-9309-6F18E902639D}"/>
    <cellStyle name="Normal 10 42" xfId="4492" xr:uid="{96875916-CFD4-440B-B31C-272DC5F1F1A6}"/>
    <cellStyle name="Normal 10 42 2" xfId="7548" xr:uid="{A178947E-64A4-4A7D-AAC1-1F0EC3AA4278}"/>
    <cellStyle name="Normal 10 42 2 2" xfId="18986" xr:uid="{5303386E-CF95-4F09-BA2E-E8478B3E180A}"/>
    <cellStyle name="Normal 10 42 2 3" xfId="29835" xr:uid="{991BE6B1-B087-44D1-8857-BE0D16724BC0}"/>
    <cellStyle name="Normal 10 42 2 4" xfId="45109" xr:uid="{917F2B47-3A6D-4500-A88D-366AE8A5E6DB}"/>
    <cellStyle name="Normal 10 42 3" xfId="15930" xr:uid="{4FAEB87D-B939-4071-89A5-AFB98809D89A}"/>
    <cellStyle name="Normal 10 42 4" xfId="26779" xr:uid="{AF215C78-CF11-4B8E-A834-EEEB88D181DA}"/>
    <cellStyle name="Normal 10 42 5" xfId="42053" xr:uid="{14184C38-F559-4C94-9A27-2338C64EA9FE}"/>
    <cellStyle name="Normal 10 43" xfId="4854" xr:uid="{37AD3FC4-4725-4961-BB09-6BA51D74138B}"/>
    <cellStyle name="Normal 10 43 2" xfId="7910" xr:uid="{3CFAC12F-223E-4B5E-8CBE-E5EFD8076FD5}"/>
    <cellStyle name="Normal 10 43 2 2" xfId="19348" xr:uid="{39F5A99C-78D8-4F57-AA4B-F71124D49D3C}"/>
    <cellStyle name="Normal 10 43 2 3" xfId="30197" xr:uid="{855C912E-8752-4462-B079-6FC3D038E54A}"/>
    <cellStyle name="Normal 10 43 2 4" xfId="45471" xr:uid="{D277A184-4AA4-4BDC-B25F-BFFBBF024AF5}"/>
    <cellStyle name="Normal 10 43 3" xfId="16292" xr:uid="{A4E71BF0-9F61-444C-B68C-A5C99E755113}"/>
    <cellStyle name="Normal 10 43 4" xfId="27141" xr:uid="{616A8F11-2992-4676-978E-3F4A6DFBB17C}"/>
    <cellStyle name="Normal 10 43 5" xfId="42415" xr:uid="{B2236387-0244-4BA5-BA85-968ABF665002}"/>
    <cellStyle name="Normal 10 44" xfId="5035" xr:uid="{78AAB3AC-1F65-4672-9D8F-42FF78569DFB}"/>
    <cellStyle name="Normal 10 44 2" xfId="16473" xr:uid="{70458675-6A5C-4ED6-A20B-657AB6A0F6FD}"/>
    <cellStyle name="Normal 10 44 3" xfId="27322" xr:uid="{AE84CA53-A67E-4F22-9B9F-E2AF6DB7BC5F}"/>
    <cellStyle name="Normal 10 44 4" xfId="42596" xr:uid="{B436158A-0C77-41BC-A8A6-A5B9ACA301A1}"/>
    <cellStyle name="Normal 10 45" xfId="8286" xr:uid="{A6C4015E-04C3-45D8-A032-A241DA7D4A04}"/>
    <cellStyle name="Normal 10 45 2" xfId="19554" xr:uid="{88EC6368-5BDA-4ECC-B5C1-44F054A7353D}"/>
    <cellStyle name="Normal 10 45 3" xfId="30403" xr:uid="{0967A305-E11C-4401-84A4-36EECBB01AE8}"/>
    <cellStyle name="Normal 10 45 4" xfId="45677" xr:uid="{370478CB-7068-4E54-8DA3-C4D561FF6D52}"/>
    <cellStyle name="Normal 10 46" xfId="13417" xr:uid="{B3CE5A42-968C-4439-8276-0FC45A17C503}"/>
    <cellStyle name="Normal 10 47" xfId="24266" xr:uid="{355245B3-C93F-412D-9367-788397848F6C}"/>
    <cellStyle name="Normal 10 48" xfId="30461" xr:uid="{8BA7489F-045E-457F-B881-734B656DF37D}"/>
    <cellStyle name="Normal 10 49" xfId="39540" xr:uid="{89F2BC12-5CEA-4887-A741-F13FC0AD3755}"/>
    <cellStyle name="Normal 10 5" xfId="860" xr:uid="{79964578-D916-4054-8111-EAAF852415FB}"/>
    <cellStyle name="Normal 10 5 10" xfId="30681" xr:uid="{38544638-522E-4810-A523-769790FD501C}"/>
    <cellStyle name="Normal 10 5 11" xfId="39727" xr:uid="{AAA27F00-B3E5-4ECB-84B5-3EECCC65B9B6}"/>
    <cellStyle name="Normal 10 5 2" xfId="2476" xr:uid="{9C97EF6E-969B-49CE-A2D3-A6D5C3B99F3D}"/>
    <cellStyle name="Normal 10 5 2 10" xfId="40220" xr:uid="{E8ACF868-53A7-44AE-95DB-886633A95C69}"/>
    <cellStyle name="Normal 10 5 2 2" xfId="3457" xr:uid="{6466C5AA-8108-49D0-B659-5527BE749A7A}"/>
    <cellStyle name="Normal 10 5 2 2 2" xfId="6695" xr:uid="{0CCC15CA-6B1F-490F-8E87-CDDDEE56DD45}"/>
    <cellStyle name="Normal 10 5 2 2 2 2" xfId="10834" xr:uid="{70CBB74F-1309-4B31-8828-1C91B45513C5}"/>
    <cellStyle name="Normal 10 5 2 2 2 2 2" xfId="21707" xr:uid="{823910FC-2BEC-40AA-93DD-02D175A8BF92}"/>
    <cellStyle name="Normal 10 5 2 2 2 2 3" xfId="38762" xr:uid="{7C74723E-F529-4AF2-89DD-8174E0B718EA}"/>
    <cellStyle name="Normal 10 5 2 2 2 3" xfId="18133" xr:uid="{E5D28A08-5985-4E1A-80FC-B55E60B3424A}"/>
    <cellStyle name="Normal 10 5 2 2 2 4" xfId="28982" xr:uid="{F7BC99B7-3121-4360-B678-75B326767227}"/>
    <cellStyle name="Normal 10 5 2 2 2 5" xfId="34795" xr:uid="{72395956-B076-475A-8C8F-431E64E23A83}"/>
    <cellStyle name="Normal 10 5 2 2 2 6" xfId="44256" xr:uid="{E75A1FCC-FB5B-40C3-9AB6-2B3B8545C349}"/>
    <cellStyle name="Normal 10 5 2 2 3" xfId="10835" xr:uid="{F4A9FF38-C827-4F19-AF06-C43DED7502DE}"/>
    <cellStyle name="Normal 10 5 2 2 3 2" xfId="21708" xr:uid="{7C57271C-D323-482F-A1F9-18192E4531A1}"/>
    <cellStyle name="Normal 10 5 2 2 3 3" xfId="36781" xr:uid="{C535BB41-E885-4743-8868-878BB1EC1792}"/>
    <cellStyle name="Normal 10 5 2 2 4" xfId="15077" xr:uid="{46C7A866-B9F3-4466-B086-28D91E0E2A5B}"/>
    <cellStyle name="Normal 10 5 2 2 5" xfId="25926" xr:uid="{E4E28183-EE5E-428A-A8B5-99FED7C7A7C0}"/>
    <cellStyle name="Normal 10 5 2 2 6" xfId="32076" xr:uid="{9758CBFC-41C1-4EE3-84F5-AAB47055A43B}"/>
    <cellStyle name="Normal 10 5 2 2 7" xfId="41200" xr:uid="{429AE257-F967-4757-82FB-C19530549C23}"/>
    <cellStyle name="Normal 10 5 2 3" xfId="4174" xr:uid="{24098751-536C-49D7-B869-D4A920791CE9}"/>
    <cellStyle name="Normal 10 5 2 3 2" xfId="7356" xr:uid="{99144FD1-271E-4160-A73C-5DCA76D5C4B0}"/>
    <cellStyle name="Normal 10 5 2 3 2 2" xfId="18794" xr:uid="{37CD9670-9AD1-4F16-A541-7F2D52B14F66}"/>
    <cellStyle name="Normal 10 5 2 3 2 3" xfId="29643" xr:uid="{10B8F4F0-127F-4CB2-8148-8543BB278ECA}"/>
    <cellStyle name="Normal 10 5 2 3 2 4" xfId="38075" xr:uid="{A8083CF2-A861-4DFD-8C2A-2B9FE9BD1EFF}"/>
    <cellStyle name="Normal 10 5 2 3 2 5" xfId="44917" xr:uid="{24167096-A5D1-4FA7-8003-AC590F6B2B78}"/>
    <cellStyle name="Normal 10 5 2 3 3" xfId="15738" xr:uid="{8EA4D7AC-A937-48DE-9EF9-A9722D9ABEB7}"/>
    <cellStyle name="Normal 10 5 2 3 4" xfId="26587" xr:uid="{EBA2574A-8DD6-4D26-B42D-9CE1135B0A2C}"/>
    <cellStyle name="Normal 10 5 2 3 5" xfId="34118" xr:uid="{AB4B9FDE-2EE2-4B13-BE82-4FAD50150297}"/>
    <cellStyle name="Normal 10 5 2 3 6" xfId="41861" xr:uid="{324A7F86-0DB7-4C11-AB70-A885178FC238}"/>
    <cellStyle name="Normal 10 5 2 4" xfId="4665" xr:uid="{8586A26C-D1E5-4BC2-AF9D-D1F445905E72}"/>
    <cellStyle name="Normal 10 5 2 4 2" xfId="7721" xr:uid="{59120995-2491-407B-BF66-1257A19D72D9}"/>
    <cellStyle name="Normal 10 5 2 4 2 2" xfId="19159" xr:uid="{7BA1E2A9-7E21-43D1-9D2C-05BD2BC631FD}"/>
    <cellStyle name="Normal 10 5 2 4 2 3" xfId="30008" xr:uid="{F26DC2DC-7602-41C0-B708-759DEC6AA89D}"/>
    <cellStyle name="Normal 10 5 2 4 2 4" xfId="45282" xr:uid="{B501B666-9C1D-43A3-8909-43B3DD2C220B}"/>
    <cellStyle name="Normal 10 5 2 4 3" xfId="16103" xr:uid="{E4886D10-52C3-4260-BEDB-55B2783BD837}"/>
    <cellStyle name="Normal 10 5 2 4 4" xfId="26952" xr:uid="{122D20E4-F1DF-4317-B1F7-28819A38377D}"/>
    <cellStyle name="Normal 10 5 2 4 5" xfId="36092" xr:uid="{029C0C3C-DBBA-4F7A-B2BF-312208657454}"/>
    <cellStyle name="Normal 10 5 2 4 6" xfId="42226" xr:uid="{47349233-4579-4336-89D0-A501FE92FE9F}"/>
    <cellStyle name="Normal 10 5 2 5" xfId="5027" xr:uid="{7E3A1C7F-3C4F-4AA7-9690-A9F9ECA1F62E}"/>
    <cellStyle name="Normal 10 5 2 5 2" xfId="8083" xr:uid="{F4398FBC-C8D9-449E-9799-2B643E3B5CDF}"/>
    <cellStyle name="Normal 10 5 2 5 2 2" xfId="19521" xr:uid="{0553E034-E158-4506-B023-5F1CA9734B9F}"/>
    <cellStyle name="Normal 10 5 2 5 2 3" xfId="30370" xr:uid="{23ED764D-A912-4157-B00B-96F16049C55A}"/>
    <cellStyle name="Normal 10 5 2 5 2 4" xfId="45644" xr:uid="{F070BC09-D841-4010-AF4E-5496DCDA6116}"/>
    <cellStyle name="Normal 10 5 2 5 3" xfId="16465" xr:uid="{4D90059C-20BC-4CC6-893B-06BABA7A68E1}"/>
    <cellStyle name="Normal 10 5 2 5 4" xfId="27314" xr:uid="{7160BC1D-C458-433B-BD3D-DCF6763DDD14}"/>
    <cellStyle name="Normal 10 5 2 5 5" xfId="42588" xr:uid="{9A717001-CBCE-4A1C-935E-5BA6C7B77E27}"/>
    <cellStyle name="Normal 10 5 2 6" xfId="5715" xr:uid="{8F253D22-E682-480F-B3D8-70FA2454716D}"/>
    <cellStyle name="Normal 10 5 2 6 2" xfId="17153" xr:uid="{CCEF8D4C-D487-4F3B-B2E3-754AB672B08A}"/>
    <cellStyle name="Normal 10 5 2 6 3" xfId="28002" xr:uid="{89CF2FE8-CEC3-479E-8EB0-406A8C89C5FD}"/>
    <cellStyle name="Normal 10 5 2 6 4" xfId="43276" xr:uid="{07D54FC4-6151-413A-BA08-F1FF86991B6A}"/>
    <cellStyle name="Normal 10 5 2 7" xfId="14097" xr:uid="{4FD9D0F4-3A75-4D81-B096-D6CFC7795D75}"/>
    <cellStyle name="Normal 10 5 2 8" xfId="24946" xr:uid="{350019AF-3252-469C-88E0-5965F19CF307}"/>
    <cellStyle name="Normal 10 5 2 9" xfId="31096" xr:uid="{DF07CDFB-57C7-4548-A5C9-FEFC05A5B254}"/>
    <cellStyle name="Normal 10 5 3" xfId="2964" xr:uid="{1483632B-FD30-4757-8C97-F8F554532B40}"/>
    <cellStyle name="Normal 10 5 3 2" xfId="6202" xr:uid="{547DC574-668B-4525-9580-B21265A9C03B}"/>
    <cellStyle name="Normal 10 5 3 2 2" xfId="10836" xr:uid="{F743539A-6F90-49EE-828E-B5116938818A}"/>
    <cellStyle name="Normal 10 5 3 2 2 2" xfId="21709" xr:uid="{FE7E24EE-6FF1-458D-B41E-363C53997A40}"/>
    <cellStyle name="Normal 10 5 3 2 2 3" xfId="38763" xr:uid="{AE3941F9-B06D-4E94-ADF8-74C3A3BBD318}"/>
    <cellStyle name="Normal 10 5 3 2 3" xfId="17640" xr:uid="{7AEF96BB-F1DC-4BE3-8317-53A7090B6B4C}"/>
    <cellStyle name="Normal 10 5 3 2 4" xfId="28489" xr:uid="{B2D8EF8F-3BA8-4F8A-8CC4-F0CECEF3F5E7}"/>
    <cellStyle name="Normal 10 5 3 2 5" xfId="34796" xr:uid="{2F17F161-0C75-46DF-9C29-2F36DBA6069E}"/>
    <cellStyle name="Normal 10 5 3 2 6" xfId="43763" xr:uid="{6C89D592-0CB8-4EE3-AF48-FADE15E233FF}"/>
    <cellStyle name="Normal 10 5 3 3" xfId="10837" xr:uid="{4DEA15EE-C48C-42D6-912A-D58F8A746839}"/>
    <cellStyle name="Normal 10 5 3 3 2" xfId="21710" xr:uid="{338A06CD-0A15-4024-9F55-0AECDFEB9107}"/>
    <cellStyle name="Normal 10 5 3 3 3" xfId="36782" xr:uid="{2B6A6281-754A-43A0-9546-90A33BCD2B96}"/>
    <cellStyle name="Normal 10 5 3 4" xfId="14584" xr:uid="{23AE7536-962C-43FE-AC6D-9C920218DDBD}"/>
    <cellStyle name="Normal 10 5 3 5" xfId="25433" xr:uid="{36EE0ABA-6B7D-4958-93B8-1B33645702B3}"/>
    <cellStyle name="Normal 10 5 3 6" xfId="31583" xr:uid="{037C5792-2058-4CA3-8AD1-170F695E9BCA}"/>
    <cellStyle name="Normal 10 5 3 7" xfId="40707" xr:uid="{1FB6EFF7-1AD0-49EB-975F-AFED80DA2AD9}"/>
    <cellStyle name="Normal 10 5 4" xfId="3949" xr:uid="{458779A7-E80B-46D7-AE80-838F831CDC3E}"/>
    <cellStyle name="Normal 10 5 4 2" xfId="7187" xr:uid="{70E5D3A2-54FD-4101-A333-7934041B2C79}"/>
    <cellStyle name="Normal 10 5 4 2 2" xfId="18625" xr:uid="{1F83CE13-E45E-461B-9101-FC74B0898CCB}"/>
    <cellStyle name="Normal 10 5 4 2 3" xfId="29474" xr:uid="{E0D02681-5C62-415D-A17B-5C211675900D}"/>
    <cellStyle name="Normal 10 5 4 2 4" xfId="37770" xr:uid="{E28EB59B-CE61-4380-91AB-9718F33F8058}"/>
    <cellStyle name="Normal 10 5 4 2 5" xfId="44748" xr:uid="{280583DC-4FB1-4D61-9768-473EBD34B0CA}"/>
    <cellStyle name="Normal 10 5 4 3" xfId="15569" xr:uid="{CAEA3E46-6D6C-4D4B-9D09-AD4C6A116E95}"/>
    <cellStyle name="Normal 10 5 4 4" xfId="26418" xr:uid="{949B2069-8253-43DD-8390-C1FD9683CD74}"/>
    <cellStyle name="Normal 10 5 4 5" xfId="33136" xr:uid="{5F474FD0-5447-4C63-B0E9-C6764B069E1D}"/>
    <cellStyle name="Normal 10 5 4 6" xfId="41692" xr:uid="{7373804F-47D2-4939-945B-BEC9908EC9D7}"/>
    <cellStyle name="Normal 10 5 5" xfId="4496" xr:uid="{9A000FDE-5791-4ECF-AAED-E3DDB6A32102}"/>
    <cellStyle name="Normal 10 5 5 2" xfId="7552" xr:uid="{154B3A5F-A1E5-46DA-B8CE-001B57CA87EA}"/>
    <cellStyle name="Normal 10 5 5 2 2" xfId="18990" xr:uid="{DCC7ADC7-FC74-4962-B50C-BEFC8671ACDF}"/>
    <cellStyle name="Normal 10 5 5 2 3" xfId="29839" xr:uid="{B8806C94-D860-4611-943D-2439B6273AA0}"/>
    <cellStyle name="Normal 10 5 5 2 4" xfId="45113" xr:uid="{5A9B37B6-E9C9-4EC2-8840-703A5FF24F5C}"/>
    <cellStyle name="Normal 10 5 5 3" xfId="15934" xr:uid="{C26D6932-01C0-4B16-A75C-50CFB2DB8AE2}"/>
    <cellStyle name="Normal 10 5 5 4" xfId="26783" xr:uid="{E2B5D643-F318-4922-8D01-708268D1E570}"/>
    <cellStyle name="Normal 10 5 5 5" xfId="35788" xr:uid="{34203D25-6FBE-4220-A89F-5227F924FC7C}"/>
    <cellStyle name="Normal 10 5 5 6" xfId="42057" xr:uid="{6FE7195C-60F3-4812-8117-966A83B6C0E8}"/>
    <cellStyle name="Normal 10 5 6" xfId="4858" xr:uid="{2DA17B59-19A8-4018-A5D3-A1B4E2D1FC55}"/>
    <cellStyle name="Normal 10 5 6 2" xfId="7914" xr:uid="{E59D3962-F571-4467-A36B-313AFFB5320C}"/>
    <cellStyle name="Normal 10 5 6 2 2" xfId="19352" xr:uid="{F2F11690-4AF8-4D67-BEAD-CC828A290B49}"/>
    <cellStyle name="Normal 10 5 6 2 3" xfId="30201" xr:uid="{6BA67C93-3922-46BB-87B5-37B0D8C63185}"/>
    <cellStyle name="Normal 10 5 6 2 4" xfId="45475" xr:uid="{4E76F295-C995-4595-8855-B3A6AD9686A0}"/>
    <cellStyle name="Normal 10 5 6 3" xfId="16296" xr:uid="{530ED4E1-7302-4183-8A1C-7433887EEB58}"/>
    <cellStyle name="Normal 10 5 6 4" xfId="27145" xr:uid="{BBE1E433-F553-4C79-A5E8-B63A33D1DBAF}"/>
    <cellStyle name="Normal 10 5 6 5" xfId="42419" xr:uid="{3721BD5A-B0A2-466B-9D61-C7631122E504}"/>
    <cellStyle name="Normal 10 5 7" xfId="5222" xr:uid="{F245F5D5-7C1D-447C-A5F2-0326308483B7}"/>
    <cellStyle name="Normal 10 5 7 2" xfId="16660" xr:uid="{F4BAFFED-BFA0-4958-A4D1-5EB911EFF7C9}"/>
    <cellStyle name="Normal 10 5 7 3" xfId="27509" xr:uid="{D62FEF9C-3D25-4ABF-8205-46E9F0862379}"/>
    <cellStyle name="Normal 10 5 7 4" xfId="42783" xr:uid="{2E00AE84-653F-4427-A509-E8FDD9323019}"/>
    <cellStyle name="Normal 10 5 8" xfId="13604" xr:uid="{E8CFA2FD-3B71-41A6-B941-3FFFEEA299C6}"/>
    <cellStyle name="Normal 10 5 9" xfId="24453" xr:uid="{C7A9379A-9FCB-49DF-81DE-5AF0C12306D9}"/>
    <cellStyle name="Normal 10 6" xfId="861" xr:uid="{773B2888-40F3-4191-9FD9-C033DF36F96C}"/>
    <cellStyle name="Normal 10 6 10" xfId="30682" xr:uid="{7B1952FC-0BCD-4341-A468-6F514BD347E5}"/>
    <cellStyle name="Normal 10 6 11" xfId="39728" xr:uid="{D0D9C601-1854-4C58-BA20-FF966AC1BD2E}"/>
    <cellStyle name="Normal 10 6 2" xfId="2477" xr:uid="{4D2B4D17-0FC0-4C45-A44F-FDD0E2D4944D}"/>
    <cellStyle name="Normal 10 6 2 10" xfId="40221" xr:uid="{EB07D22F-FE68-45F8-AE36-B5CBAA489ACC}"/>
    <cellStyle name="Normal 10 6 2 2" xfId="3458" xr:uid="{A3E218D2-7E5D-4692-8D16-CA18E76BDA6A}"/>
    <cellStyle name="Normal 10 6 2 2 2" xfId="6696" xr:uid="{45C5237A-5766-4C2E-B45A-4D26EBF8D65D}"/>
    <cellStyle name="Normal 10 6 2 2 2 2" xfId="10838" xr:uid="{76B79ABB-2DC3-4467-B739-78DA2BC961E9}"/>
    <cellStyle name="Normal 10 6 2 2 2 2 2" xfId="21711" xr:uid="{3EC5197B-4240-4FFC-942F-3C2835050EC7}"/>
    <cellStyle name="Normal 10 6 2 2 2 2 3" xfId="38764" xr:uid="{3F9828A1-7460-4E0B-8FFF-4D03FF1EFFDE}"/>
    <cellStyle name="Normal 10 6 2 2 2 3" xfId="18134" xr:uid="{D996A451-CBEC-4EF9-AE9C-487025E6F891}"/>
    <cellStyle name="Normal 10 6 2 2 2 4" xfId="28983" xr:uid="{EB9E0336-C500-4093-B851-39AAE1CAC2AB}"/>
    <cellStyle name="Normal 10 6 2 2 2 5" xfId="34797" xr:uid="{C4FEE347-FE99-4884-8CC1-3F4D5BDBFDAB}"/>
    <cellStyle name="Normal 10 6 2 2 2 6" xfId="44257" xr:uid="{995312FB-64EE-4C47-8FF8-20DCC350A3B0}"/>
    <cellStyle name="Normal 10 6 2 2 3" xfId="10839" xr:uid="{17582EDC-FB2C-4E48-91EE-01330DC10A8C}"/>
    <cellStyle name="Normal 10 6 2 2 3 2" xfId="21712" xr:uid="{724651DE-E126-4CE4-972F-C90CB5BC0581}"/>
    <cellStyle name="Normal 10 6 2 2 3 3" xfId="36783" xr:uid="{999E8BA9-F20A-4A84-85F3-C4350D9CDD2A}"/>
    <cellStyle name="Normal 10 6 2 2 4" xfId="15078" xr:uid="{841EA5CA-1F18-40A7-8383-D3358082C24C}"/>
    <cellStyle name="Normal 10 6 2 2 5" xfId="25927" xr:uid="{8DB56F0B-A20B-473C-B800-FBC8FA837136}"/>
    <cellStyle name="Normal 10 6 2 2 6" xfId="32077" xr:uid="{C7281C35-4A53-4B98-AE1D-9CDD6DEA3BB6}"/>
    <cellStyle name="Normal 10 6 2 2 7" xfId="41201" xr:uid="{3D1A3BDA-8439-439D-9CF1-879343F7CD19}"/>
    <cellStyle name="Normal 10 6 2 3" xfId="4175" xr:uid="{23DD97E7-C266-4338-BFE0-012BD8D1E58E}"/>
    <cellStyle name="Normal 10 6 2 3 2" xfId="7357" xr:uid="{A3DB54D1-6D00-4C7A-BEFF-C3333371DB7E}"/>
    <cellStyle name="Normal 10 6 2 3 2 2" xfId="18795" xr:uid="{359BD87F-6377-4930-8FB2-3857F5CFE033}"/>
    <cellStyle name="Normal 10 6 2 3 2 3" xfId="29644" xr:uid="{F46A4072-1762-4CA7-846F-815C7BEDB96A}"/>
    <cellStyle name="Normal 10 6 2 3 2 4" xfId="38076" xr:uid="{3D430DD0-F023-40C8-A45E-CEB8DE138B99}"/>
    <cellStyle name="Normal 10 6 2 3 2 5" xfId="44918" xr:uid="{4B34EDBF-AEE1-4B9C-8024-8B5455987C70}"/>
    <cellStyle name="Normal 10 6 2 3 3" xfId="15739" xr:uid="{0E8B43EB-B5C2-47C6-A30D-825670578198}"/>
    <cellStyle name="Normal 10 6 2 3 4" xfId="26588" xr:uid="{E577A639-DB5D-42FC-9DBD-5E2CE4763D5D}"/>
    <cellStyle name="Normal 10 6 2 3 5" xfId="34119" xr:uid="{C7072964-4F27-4BC7-B3CC-EB2002D966C3}"/>
    <cellStyle name="Normal 10 6 2 3 6" xfId="41862" xr:uid="{E9185D5A-A5E5-4198-A218-5BF513F35EB9}"/>
    <cellStyle name="Normal 10 6 2 4" xfId="4666" xr:uid="{FBD1F3BC-6DA1-40B9-8BD4-15D580D5C4EC}"/>
    <cellStyle name="Normal 10 6 2 4 2" xfId="7722" xr:uid="{F8B75BD4-FB7D-4BD4-AEC5-9157C4FC32D4}"/>
    <cellStyle name="Normal 10 6 2 4 2 2" xfId="19160" xr:uid="{1632DFDB-C8FA-49CB-8C63-88191929992C}"/>
    <cellStyle name="Normal 10 6 2 4 2 3" xfId="30009" xr:uid="{11A1AFDC-3258-4450-96BD-FA7880445390}"/>
    <cellStyle name="Normal 10 6 2 4 2 4" xfId="45283" xr:uid="{EFF4EC17-6818-49DC-971A-68ED3E186321}"/>
    <cellStyle name="Normal 10 6 2 4 3" xfId="16104" xr:uid="{C51FB235-08EC-4D00-B60A-F27B343DBA64}"/>
    <cellStyle name="Normal 10 6 2 4 4" xfId="26953" xr:uid="{7376EB23-1362-41B9-95EE-3E930CF3DC9C}"/>
    <cellStyle name="Normal 10 6 2 4 5" xfId="36093" xr:uid="{B81305B3-C454-4CD4-BBE1-1D6B42405E32}"/>
    <cellStyle name="Normal 10 6 2 4 6" xfId="42227" xr:uid="{D6759D63-79CE-44BE-AE3A-65F7D4D5BCBA}"/>
    <cellStyle name="Normal 10 6 2 5" xfId="5028" xr:uid="{86658CD9-B6C2-4E8E-9A0B-024C2DB1448D}"/>
    <cellStyle name="Normal 10 6 2 5 2" xfId="8084" xr:uid="{9C36EE95-C5E4-4FFA-806C-3A646BF22B91}"/>
    <cellStyle name="Normal 10 6 2 5 2 2" xfId="19522" xr:uid="{5AE0088F-8B94-486D-A715-A5283A79ACB8}"/>
    <cellStyle name="Normal 10 6 2 5 2 3" xfId="30371" xr:uid="{58EB8957-E2D3-44DF-88CE-C097D208EF6E}"/>
    <cellStyle name="Normal 10 6 2 5 2 4" xfId="45645" xr:uid="{7532EF4F-38A4-4959-B500-1284DC46E9D7}"/>
    <cellStyle name="Normal 10 6 2 5 3" xfId="16466" xr:uid="{BDB96117-3A66-4010-9160-AE2079BFE393}"/>
    <cellStyle name="Normal 10 6 2 5 4" xfId="27315" xr:uid="{DAFAE061-CA96-4AE0-9975-A408A96C1A52}"/>
    <cellStyle name="Normal 10 6 2 5 5" xfId="42589" xr:uid="{4AC4407A-50DB-4D60-B632-8CE579279AD3}"/>
    <cellStyle name="Normal 10 6 2 6" xfId="5716" xr:uid="{0E1DD9B4-FBD6-4FAC-8935-6633DC1A83CA}"/>
    <cellStyle name="Normal 10 6 2 6 2" xfId="17154" xr:uid="{552C007C-62A2-4E5F-BE4C-FAAB732BFDF1}"/>
    <cellStyle name="Normal 10 6 2 6 3" xfId="28003" xr:uid="{0523F2B4-9215-486A-991A-D84BDD591235}"/>
    <cellStyle name="Normal 10 6 2 6 4" xfId="43277" xr:uid="{3C200450-7FAA-4951-88D1-06F6C6233834}"/>
    <cellStyle name="Normal 10 6 2 7" xfId="14098" xr:uid="{4AE1F041-73B9-47E8-BA87-31FA93E598DD}"/>
    <cellStyle name="Normal 10 6 2 8" xfId="24947" xr:uid="{45488F34-6FFD-4A47-AE9F-51EE33CAAD5C}"/>
    <cellStyle name="Normal 10 6 2 9" xfId="31097" xr:uid="{8B1FFB9E-EAF4-4269-885A-ED85CC7BE472}"/>
    <cellStyle name="Normal 10 6 3" xfId="2965" xr:uid="{43A9BA2C-5026-47AD-9493-0E1DA4F4FED2}"/>
    <cellStyle name="Normal 10 6 3 2" xfId="6203" xr:uid="{B33DE391-39CF-435B-911C-37976E1D2067}"/>
    <cellStyle name="Normal 10 6 3 2 2" xfId="10840" xr:uid="{5DD2A1E9-DE56-46D5-8186-4BF513E27E9F}"/>
    <cellStyle name="Normal 10 6 3 2 2 2" xfId="21713" xr:uid="{57F2DD27-8256-46C2-A856-192B25445E7F}"/>
    <cellStyle name="Normal 10 6 3 2 2 3" xfId="38765" xr:uid="{8ABFB72A-A106-45E5-88B2-536A98F44B06}"/>
    <cellStyle name="Normal 10 6 3 2 3" xfId="17641" xr:uid="{A84B2D17-7966-47E9-A5A2-D7232C076186}"/>
    <cellStyle name="Normal 10 6 3 2 4" xfId="28490" xr:uid="{C3B455FF-14B2-4254-80C8-CA95C51AD5A1}"/>
    <cellStyle name="Normal 10 6 3 2 5" xfId="34798" xr:uid="{FD75F18D-C94C-453E-93D0-CB2237645F7D}"/>
    <cellStyle name="Normal 10 6 3 2 6" xfId="43764" xr:uid="{177A39B6-3EA1-4B2C-8AD0-5461CD02EC11}"/>
    <cellStyle name="Normal 10 6 3 3" xfId="10841" xr:uid="{A1AE80D7-348E-432B-9110-82F3F4DE11E2}"/>
    <cellStyle name="Normal 10 6 3 3 2" xfId="21714" xr:uid="{53FF6F54-57D8-4A11-B6AC-870FBAF29ABD}"/>
    <cellStyle name="Normal 10 6 3 3 3" xfId="36784" xr:uid="{726EC958-9126-46D9-9B15-60A68A0D642C}"/>
    <cellStyle name="Normal 10 6 3 4" xfId="14585" xr:uid="{5202FC90-F425-44FB-914F-B716E2B0CB02}"/>
    <cellStyle name="Normal 10 6 3 5" xfId="25434" xr:uid="{26008715-850C-4952-9931-A3F3B1A37F05}"/>
    <cellStyle name="Normal 10 6 3 6" xfId="31584" xr:uid="{22DC27E6-D67A-41F1-BD0F-A9D6A3584AA9}"/>
    <cellStyle name="Normal 10 6 3 7" xfId="40708" xr:uid="{8C37E4FD-B2B6-4179-A95C-A9D78A0385B7}"/>
    <cellStyle name="Normal 10 6 4" xfId="3950" xr:uid="{130E4D9B-F000-44D3-A28A-4523DAC59D11}"/>
    <cellStyle name="Normal 10 6 4 2" xfId="7188" xr:uid="{BBDDC4E8-5F40-4E17-9889-32D083D749F9}"/>
    <cellStyle name="Normal 10 6 4 2 2" xfId="18626" xr:uid="{3E5DEE4B-6B5C-4835-84A8-6A836EA3201B}"/>
    <cellStyle name="Normal 10 6 4 2 3" xfId="29475" xr:uid="{EC9FBCD4-CD15-447D-9276-A49974FDCC61}"/>
    <cellStyle name="Normal 10 6 4 2 4" xfId="37771" xr:uid="{486B6014-6D54-443D-B25F-9E32D2217D14}"/>
    <cellStyle name="Normal 10 6 4 2 5" xfId="44749" xr:uid="{1805050E-CB4A-4E4D-A780-87E01FF7FCAE}"/>
    <cellStyle name="Normal 10 6 4 3" xfId="15570" xr:uid="{C9791D2C-8BE8-41E3-BC7F-CC9133110D0C}"/>
    <cellStyle name="Normal 10 6 4 4" xfId="26419" xr:uid="{70C9A8F0-48CE-440E-B611-D642DC2C34E8}"/>
    <cellStyle name="Normal 10 6 4 5" xfId="33137" xr:uid="{7D77B478-E949-4559-88A8-B8AF5FEDEC5E}"/>
    <cellStyle name="Normal 10 6 4 6" xfId="41693" xr:uid="{4B3E2FD3-85C1-4C08-9459-11D49E34FCF6}"/>
    <cellStyle name="Normal 10 6 5" xfId="4497" xr:uid="{202BE134-C33D-4C0E-A2FD-BEBC9D004C44}"/>
    <cellStyle name="Normal 10 6 5 2" xfId="7553" xr:uid="{39861D64-B9D3-48CB-A174-D3F886AF4402}"/>
    <cellStyle name="Normal 10 6 5 2 2" xfId="18991" xr:uid="{3312EB60-F7CC-45DD-A4E4-B2B0F96B202E}"/>
    <cellStyle name="Normal 10 6 5 2 3" xfId="29840" xr:uid="{F71962DC-F3DC-4455-8C30-461CCA701CF7}"/>
    <cellStyle name="Normal 10 6 5 2 4" xfId="45114" xr:uid="{4EDE6878-CADA-4CF9-BE7D-F4B2A245B046}"/>
    <cellStyle name="Normal 10 6 5 3" xfId="15935" xr:uid="{299F5A50-6154-4004-B8C1-5D1C8460A1F4}"/>
    <cellStyle name="Normal 10 6 5 4" xfId="26784" xr:uid="{A350E2B7-6CE8-4E40-8A7E-3B40203E276A}"/>
    <cellStyle name="Normal 10 6 5 5" xfId="35789" xr:uid="{7C58235C-CC95-45FA-8632-5DC582566B13}"/>
    <cellStyle name="Normal 10 6 5 6" xfId="42058" xr:uid="{7ADBE78E-2F1A-424C-A2BD-CF19FA9F7320}"/>
    <cellStyle name="Normal 10 6 6" xfId="4859" xr:uid="{D7ADB402-17C5-419B-AE5F-C32A87CCD9C2}"/>
    <cellStyle name="Normal 10 6 6 2" xfId="7915" xr:uid="{7E4931C1-9514-40CF-9C68-C9FBDC18A196}"/>
    <cellStyle name="Normal 10 6 6 2 2" xfId="19353" xr:uid="{9746CD5E-58F3-4053-8934-9A99C147CCA3}"/>
    <cellStyle name="Normal 10 6 6 2 3" xfId="30202" xr:uid="{6CA9E391-2C42-43C4-8FC8-F625FA018175}"/>
    <cellStyle name="Normal 10 6 6 2 4" xfId="45476" xr:uid="{CC908FC2-3505-4628-A767-3FF8E7301BE7}"/>
    <cellStyle name="Normal 10 6 6 3" xfId="16297" xr:uid="{6EE96947-77D4-412F-B4CD-3AEADED541D8}"/>
    <cellStyle name="Normal 10 6 6 4" xfId="27146" xr:uid="{54ACBF21-D89A-4958-9C81-B5037CD73B7E}"/>
    <cellStyle name="Normal 10 6 6 5" xfId="42420" xr:uid="{BE963060-4420-4A31-9B7F-B96BF435A951}"/>
    <cellStyle name="Normal 10 6 7" xfId="5223" xr:uid="{00472F66-5E97-41CD-85B8-E356621C7117}"/>
    <cellStyle name="Normal 10 6 7 2" xfId="16661" xr:uid="{01B89E75-D304-405B-8910-CDD477F41AFD}"/>
    <cellStyle name="Normal 10 6 7 3" xfId="27510" xr:uid="{B62EBA9C-3F20-4745-B911-A7023581CB5C}"/>
    <cellStyle name="Normal 10 6 7 4" xfId="42784" xr:uid="{AF898B75-295A-4234-8FEE-3EF3D8FBAA0C}"/>
    <cellStyle name="Normal 10 6 8" xfId="13605" xr:uid="{1D27371E-E50E-4A6D-AAB9-1C845B3CBF2A}"/>
    <cellStyle name="Normal 10 6 9" xfId="24454" xr:uid="{4C6566B0-8561-4726-B84D-F164A9ADA06A}"/>
    <cellStyle name="Normal 10 7" xfId="1882" xr:uid="{AD8D080C-2421-41D1-AD1C-ABB430CF377F}"/>
    <cellStyle name="Normal 10 7 10" xfId="45686" xr:uid="{2A48C44D-D3A2-4D48-97A8-781EC69E838A}"/>
    <cellStyle name="Normal 10 7 2" xfId="2626" xr:uid="{17C1414B-5937-4552-9273-4D08A18AFC1B}"/>
    <cellStyle name="Normal 10 7 2 10" xfId="40369" xr:uid="{5AAECD45-60FA-4631-BA7C-406D50DDF31A}"/>
    <cellStyle name="Normal 10 7 2 2" xfId="3606" xr:uid="{14018AF0-C31C-470F-AE6B-D62C55E80CE6}"/>
    <cellStyle name="Normal 10 7 2 2 2" xfId="6844" xr:uid="{681FCC67-C398-493D-ABE6-93FDF66AE3EC}"/>
    <cellStyle name="Normal 10 7 2 2 2 2" xfId="10842" xr:uid="{909C965B-7A25-4EC4-BA5E-A5625CC9E65F}"/>
    <cellStyle name="Normal 10 7 2 2 2 2 2" xfId="21715" xr:uid="{59530255-1AD7-471F-AED2-A1C37998DB9B}"/>
    <cellStyle name="Normal 10 7 2 2 2 2 3" xfId="38766" xr:uid="{1C5BC49B-B140-4252-BE0E-3F02B25DB3F3}"/>
    <cellStyle name="Normal 10 7 2 2 2 3" xfId="18282" xr:uid="{5EFAC45A-5EAB-4083-95B2-83D8D4E8E314}"/>
    <cellStyle name="Normal 10 7 2 2 2 4" xfId="29131" xr:uid="{69763131-10E0-4C70-9E1D-81E36FBB9081}"/>
    <cellStyle name="Normal 10 7 2 2 2 5" xfId="34799" xr:uid="{27E0C837-44E3-4784-8C93-5B0CA46BCE9A}"/>
    <cellStyle name="Normal 10 7 2 2 2 6" xfId="44405" xr:uid="{106D8F30-60C2-4C78-A160-C5008C9FAB83}"/>
    <cellStyle name="Normal 10 7 2 2 3" xfId="10843" xr:uid="{7FA620D9-3691-48FE-A05F-5B5BA360C019}"/>
    <cellStyle name="Normal 10 7 2 2 3 2" xfId="21716" xr:uid="{90CADB11-4367-4C88-82A4-368B11937122}"/>
    <cellStyle name="Normal 10 7 2 2 3 3" xfId="36785" xr:uid="{3B047316-4C54-498E-B7D0-67AA2BA2BB59}"/>
    <cellStyle name="Normal 10 7 2 2 4" xfId="15226" xr:uid="{C877CC04-722D-4D98-8EB4-A8D6059CAD16}"/>
    <cellStyle name="Normal 10 7 2 2 5" xfId="26075" xr:uid="{A05FB320-E3E8-4CC5-A28E-E6CD33C97820}"/>
    <cellStyle name="Normal 10 7 2 2 6" xfId="32225" xr:uid="{921545AB-B574-472B-A1FB-FFE3D4F96726}"/>
    <cellStyle name="Normal 10 7 2 2 7" xfId="41349" xr:uid="{1C9C874A-DBCA-4B1B-BA94-995F23A20C78}"/>
    <cellStyle name="Normal 10 7 2 3" xfId="4177" xr:uid="{7ECA14BF-F522-4280-BDD2-820DBFF52A10}"/>
    <cellStyle name="Normal 10 7 2 3 2" xfId="7358" xr:uid="{65AB2C77-80B6-432E-80C6-36F2F6A6BA08}"/>
    <cellStyle name="Normal 10 7 2 3 2 2" xfId="18796" xr:uid="{DBD13E4A-4DB3-423C-96AD-8850BFAC4D8B}"/>
    <cellStyle name="Normal 10 7 2 3 2 3" xfId="29645" xr:uid="{7F423DD2-59B1-4DE8-8AFE-80996DA20454}"/>
    <cellStyle name="Normal 10 7 2 3 2 4" xfId="32389" xr:uid="{22548001-521B-4449-AF4A-681BEA1AC0FB}"/>
    <cellStyle name="Normal 10 7 2 3 2 5" xfId="44919" xr:uid="{912302F3-7991-4105-B985-63616D98AC27}"/>
    <cellStyle name="Normal 10 7 2 3 3" xfId="15740" xr:uid="{0E34F2D5-3D39-41A8-9267-BF14B386E2F6}"/>
    <cellStyle name="Normal 10 7 2 3 4" xfId="26589" xr:uid="{72AF920C-592B-47C6-8663-9FDD37D7AF11}"/>
    <cellStyle name="Normal 10 7 2 3 5" xfId="32388" xr:uid="{5F16D7A0-351F-4B36-9FC8-2698AFF05C6F}"/>
    <cellStyle name="Normal 10 7 2 3 6" xfId="41863" xr:uid="{E5EE6117-659B-47A0-AC40-80E20A3E160E}"/>
    <cellStyle name="Normal 10 7 2 4" xfId="4667" xr:uid="{D94746D7-EAC8-41A7-AA41-B0C0B729E6D9}"/>
    <cellStyle name="Normal 10 7 2 4 2" xfId="7723" xr:uid="{4DC7B257-80A3-46C8-8123-CDD7557A71C7}"/>
    <cellStyle name="Normal 10 7 2 4 2 2" xfId="19161" xr:uid="{68091553-13C1-4723-9CBB-CA6F7BF9E914}"/>
    <cellStyle name="Normal 10 7 2 4 2 3" xfId="30010" xr:uid="{C7FFF677-5097-4FE9-B8CF-66D11E6F0D77}"/>
    <cellStyle name="Normal 10 7 2 4 2 4" xfId="45284" xr:uid="{30E8BD2F-5EE7-49D6-B8B9-FBC6B3E6D45E}"/>
    <cellStyle name="Normal 10 7 2 4 3" xfId="16105" xr:uid="{1ECD33E5-D4D2-4FBA-B876-CBDA72223B65}"/>
    <cellStyle name="Normal 10 7 2 4 4" xfId="26954" xr:uid="{8D092BA0-94E9-4445-8FF7-8D3E3D262695}"/>
    <cellStyle name="Normal 10 7 2 4 5" xfId="36397" xr:uid="{61ADDBB9-7CA8-4530-816B-209184E74681}"/>
    <cellStyle name="Normal 10 7 2 4 6" xfId="42228" xr:uid="{21688817-EDE2-4D67-98C4-342979D40355}"/>
    <cellStyle name="Normal 10 7 2 5" xfId="5029" xr:uid="{91E28964-20D3-4CC4-A86B-AE456B36AF10}"/>
    <cellStyle name="Normal 10 7 2 5 2" xfId="8085" xr:uid="{62B96FEF-92C7-4F1B-8F18-8035CE4A1F73}"/>
    <cellStyle name="Normal 10 7 2 5 2 2" xfId="19523" xr:uid="{74BD787F-8267-417C-9AB4-110A28D5AB2B}"/>
    <cellStyle name="Normal 10 7 2 5 2 3" xfId="30372" xr:uid="{915035B3-D4DC-49B0-9C44-91FF7856FD1F}"/>
    <cellStyle name="Normal 10 7 2 5 2 4" xfId="45646" xr:uid="{759FC129-6893-4B71-921D-858A791BBF9D}"/>
    <cellStyle name="Normal 10 7 2 5 3" xfId="16467" xr:uid="{6410E4A6-388B-49CC-A4F3-4A0F6E8AC8DC}"/>
    <cellStyle name="Normal 10 7 2 5 4" xfId="27316" xr:uid="{2DF30D56-A0D1-463E-96FA-BB3A03799BF6}"/>
    <cellStyle name="Normal 10 7 2 5 5" xfId="42590" xr:uid="{DC191716-C757-4289-AEC7-48BB41D4F051}"/>
    <cellStyle name="Normal 10 7 2 6" xfId="5864" xr:uid="{7184B8DC-2D5C-4BB0-B216-11CC528E2B9A}"/>
    <cellStyle name="Normal 10 7 2 6 2" xfId="17302" xr:uid="{D97670DB-CB4C-4FBA-8A3E-58CCF6E7A65A}"/>
    <cellStyle name="Normal 10 7 2 6 3" xfId="28151" xr:uid="{B899CCC3-8DC3-4D96-AB8F-42915A89F877}"/>
    <cellStyle name="Normal 10 7 2 6 4" xfId="43425" xr:uid="{9E5AC236-012E-4DF7-9D66-3C8286706DE0}"/>
    <cellStyle name="Normal 10 7 2 7" xfId="14246" xr:uid="{4140C52B-A8A0-4DA8-83D0-641CE9D32834}"/>
    <cellStyle name="Normal 10 7 2 8" xfId="25095" xr:uid="{910F4A69-C134-4CFA-A235-2103C38CC97B}"/>
    <cellStyle name="Normal 10 7 2 9" xfId="31245" xr:uid="{EEBBCA00-77ED-467B-814A-8F3CD6579ED2}"/>
    <cellStyle name="Normal 10 7 3" xfId="3113" xr:uid="{D8792E95-6307-4B55-BE39-071409466B30}"/>
    <cellStyle name="Normal 10 7 3 2" xfId="6351" xr:uid="{B3DCE767-B0F9-409B-B144-68E91FE624A6}"/>
    <cellStyle name="Normal 10 7 3 2 2" xfId="10844" xr:uid="{FA51AF5C-005C-403C-9941-FA49B7BCE663}"/>
    <cellStyle name="Normal 10 7 3 2 2 2" xfId="21717" xr:uid="{55EB1DB3-77BE-4C60-AE8C-B1104197AA2F}"/>
    <cellStyle name="Normal 10 7 3 2 2 3" xfId="38767" xr:uid="{6AB51ABE-A41B-4266-86BA-EE3889ED3626}"/>
    <cellStyle name="Normal 10 7 3 2 3" xfId="17789" xr:uid="{556BAB97-FA57-40F7-A02C-A288C85B689D}"/>
    <cellStyle name="Normal 10 7 3 2 4" xfId="28638" xr:uid="{2858690B-12C5-4DDB-AC5C-65BEC99E74E5}"/>
    <cellStyle name="Normal 10 7 3 2 5" xfId="34800" xr:uid="{56A24E1D-8E98-409E-87A4-399D1D064016}"/>
    <cellStyle name="Normal 10 7 3 2 6" xfId="43912" xr:uid="{392E7B98-A5DF-4B13-A01D-CA7892870030}"/>
    <cellStyle name="Normal 10 7 3 3" xfId="10845" xr:uid="{C34A6C0C-DC79-4B11-BAA6-455474E95047}"/>
    <cellStyle name="Normal 10 7 3 3 2" xfId="21718" xr:uid="{F9FA62E8-D1B5-4D39-B954-DBE3AAC1DBA7}"/>
    <cellStyle name="Normal 10 7 3 3 3" xfId="36786" xr:uid="{FD02F5FF-1F98-48DD-BBC3-D0B72892BAAA}"/>
    <cellStyle name="Normal 10 7 3 4" xfId="14733" xr:uid="{4FE4EA67-C5F9-4DCD-922E-32C20BD8E57E}"/>
    <cellStyle name="Normal 10 7 3 5" xfId="25582" xr:uid="{8520107E-A2DE-428C-B53D-6D493B4915AE}"/>
    <cellStyle name="Normal 10 7 3 6" xfId="31732" xr:uid="{C4D8CD69-525A-48BE-9E47-9D612A52990C}"/>
    <cellStyle name="Normal 10 7 3 7" xfId="40856" xr:uid="{86DA548C-CCDB-4478-B6D3-3D6F419D31A6}"/>
    <cellStyle name="Normal 10 7 4" xfId="4176" xr:uid="{922A7299-84AD-4190-BFF6-A57D6A96C2C4}"/>
    <cellStyle name="Normal 10 7 4 2" xfId="10846" xr:uid="{638E236E-7E66-453F-B96C-FFF95EC2DEDB}"/>
    <cellStyle name="Normal 10 7 4 2 2" xfId="21719" xr:uid="{E266BBDF-4E90-4B4F-B60B-DBC79848EEC9}"/>
    <cellStyle name="Normal 10 7 4 2 3" xfId="33139" xr:uid="{7434D8EE-9CA6-456A-AA24-748D295B0A4D}"/>
    <cellStyle name="Normal 10 7 4 3" xfId="33138" xr:uid="{002DCA44-7C55-41D0-9FBC-898211F3A1A1}"/>
    <cellStyle name="Normal 10 7 4 4" xfId="45769" xr:uid="{BEA9F263-E974-4D88-85B4-4FD1D34FC079}"/>
    <cellStyle name="Normal 10 7 5" xfId="5371" xr:uid="{0B6DC0A8-EC5B-4C60-AC01-F2F504E0DCF0}"/>
    <cellStyle name="Normal 10 7 5 2" xfId="16809" xr:uid="{8257071E-808F-4C21-B4AA-B8111868010C}"/>
    <cellStyle name="Normal 10 7 5 3" xfId="27658" xr:uid="{7F8EA360-06C8-4A87-B1E0-E2909FD87594}"/>
    <cellStyle name="Normal 10 7 5 4" xfId="35899" xr:uid="{31726D4C-390F-4519-9209-316805413CD2}"/>
    <cellStyle name="Normal 10 7 5 5" xfId="42932" xr:uid="{CCAC2F6B-F114-4D78-A40E-F71E6AA9FFD8}"/>
    <cellStyle name="Normal 10 7 6" xfId="13753" xr:uid="{C28024F0-E20B-4CEB-A7FE-8B4C02531223}"/>
    <cellStyle name="Normal 10 7 6 2" xfId="45886" xr:uid="{8755A80E-82DF-49CB-A737-724F8A82DB1B}"/>
    <cellStyle name="Normal 10 7 6 2 2" xfId="45887" xr:uid="{8A045B2B-57E4-4A91-9123-ABF23D5E0E9A}"/>
    <cellStyle name="Normal 10 7 7" xfId="24602" xr:uid="{70DF46E0-D6A0-4DB3-8CAF-99C56BBAFD1C}"/>
    <cellStyle name="Normal 10 7 8" xfId="30761" xr:uid="{2889924B-2E42-4BA9-82C6-E6BCF824E469}"/>
    <cellStyle name="Normal 10 7 9" xfId="39876" xr:uid="{BFBC3128-9BD4-43A1-A930-29C1D6861CDE}"/>
    <cellStyle name="Normal 10 8" xfId="2289" xr:uid="{F613BA31-15D0-48E2-A0CB-3204D4208CC6}"/>
    <cellStyle name="Normal 10 8 2" xfId="3270" xr:uid="{F8767D3E-8765-4E76-88BF-D1991C0C464C}"/>
    <cellStyle name="Normal 10 8 2 2" xfId="6508" xr:uid="{91A75689-9720-4562-B340-9E56B33FDB57}"/>
    <cellStyle name="Normal 10 8 2 2 2" xfId="10847" xr:uid="{A0B8AD97-2567-4786-9B92-77972D7809F9}"/>
    <cellStyle name="Normal 10 8 2 2 2 2" xfId="21720" xr:uid="{CF139AE5-9ECE-4242-8818-9AB8E0BABFD2}"/>
    <cellStyle name="Normal 10 8 2 2 2 3" xfId="38768" xr:uid="{8816C5EF-116E-4C7F-B20F-122404FBBCDA}"/>
    <cellStyle name="Normal 10 8 2 2 3" xfId="17946" xr:uid="{3A3F99CD-251C-4501-B44B-4E0DEAD487B7}"/>
    <cellStyle name="Normal 10 8 2 2 4" xfId="28795" xr:uid="{84BBD3AD-2526-4B0F-8373-72A0F7E4BD32}"/>
    <cellStyle name="Normal 10 8 2 2 5" xfId="34801" xr:uid="{1FF126DB-4DCE-4748-905B-5841093348EA}"/>
    <cellStyle name="Normal 10 8 2 2 6" xfId="44069" xr:uid="{F9DD2DA7-7D84-455A-B37C-7E1C7F293913}"/>
    <cellStyle name="Normal 10 8 2 3" xfId="10848" xr:uid="{55D646EC-13F8-4F60-A9C6-D7725359BD73}"/>
    <cellStyle name="Normal 10 8 2 3 2" xfId="21721" xr:uid="{2D4C964E-93EF-4B74-8F0B-55D5808DEC13}"/>
    <cellStyle name="Normal 10 8 2 3 3" xfId="36787" xr:uid="{B8EF3477-DFDC-4B16-8509-0D60766DE160}"/>
    <cellStyle name="Normal 10 8 2 4" xfId="14890" xr:uid="{01A2718F-E921-402F-A9A8-BE99AB15454A}"/>
    <cellStyle name="Normal 10 8 2 5" xfId="25739" xr:uid="{D26DCFDA-10A8-4C64-AD92-F587B95A15C6}"/>
    <cellStyle name="Normal 10 8 2 6" xfId="31889" xr:uid="{30EF1E5D-6AD6-419A-BFBB-2B6E1C3FA785}"/>
    <cellStyle name="Normal 10 8 2 7" xfId="41013" xr:uid="{A66EAC64-109E-4CE2-BDCB-1E4290A9E563}"/>
    <cellStyle name="Normal 10 8 3" xfId="4178" xr:uid="{27A8E6D9-0B19-4A86-BAF6-290E14CEA45D}"/>
    <cellStyle name="Normal 10 8 3 2" xfId="10849" xr:uid="{C66C973E-AD35-49B2-9FB4-D3BBF4B57606}"/>
    <cellStyle name="Normal 10 8 3 2 2" xfId="21722" xr:uid="{E312B7DD-4430-4218-9B5B-E5AB342DCDE7}"/>
    <cellStyle name="Normal 10 8 3 2 3" xfId="38077" xr:uid="{1927E3C0-554D-4751-B458-D0FAFAB59C35}"/>
    <cellStyle name="Normal 10 8 3 3" xfId="34120" xr:uid="{BD7262F6-01A0-4A42-B502-7F832CF97C67}"/>
    <cellStyle name="Normal 10 8 3 4" xfId="45770" xr:uid="{B211603C-3458-43B1-B334-999C21AECF35}"/>
    <cellStyle name="Normal 10 8 4" xfId="5528" xr:uid="{78E2C19F-0DAD-4CF9-A887-FE398EADAFA7}"/>
    <cellStyle name="Normal 10 8 4 2" xfId="16966" xr:uid="{A738D795-3593-4A32-904D-5327B822FD0C}"/>
    <cellStyle name="Normal 10 8 4 3" xfId="27815" xr:uid="{3C7AF7E1-BAA8-4479-A666-50105EC67052}"/>
    <cellStyle name="Normal 10 8 4 4" xfId="36094" xr:uid="{2953DCF4-0C75-4989-A6CF-21B6E3375E03}"/>
    <cellStyle name="Normal 10 8 4 5" xfId="43089" xr:uid="{ECDF115D-0461-4B86-9BDA-1D4C220A1B36}"/>
    <cellStyle name="Normal 10 8 5" xfId="13910" xr:uid="{B75C1143-54B6-44B0-95CD-E5FE21E9652B}"/>
    <cellStyle name="Normal 10 8 6" xfId="24759" xr:uid="{2C35044F-EA03-49D9-A7E5-1B3751B0866B}"/>
    <cellStyle name="Normal 10 8 7" xfId="30909" xr:uid="{B7DA06DA-697F-41E6-B166-2C530E55C0C7}"/>
    <cellStyle name="Normal 10 8 8" xfId="40033" xr:uid="{E65EC890-911A-415D-A26D-F333C04E9A49}"/>
    <cellStyle name="Normal 10 9" xfId="2777" xr:uid="{D60D0B0C-6EAC-4FBE-913C-87CF3238DFEE}"/>
    <cellStyle name="Normal 10 9 2" xfId="4179" xr:uid="{CEA01936-1CF4-412D-9784-311C05E0693E}"/>
    <cellStyle name="Normal 10 9 2 2" xfId="10850" xr:uid="{F80D518C-2809-4789-8FAA-EC3350992AE4}"/>
    <cellStyle name="Normal 10 9 2 2 2" xfId="21723" xr:uid="{C1277574-0CA7-4695-83F7-B6B7476E78D5}"/>
    <cellStyle name="Normal 10 9 2 2 3" xfId="38769" xr:uid="{1DEAE977-2911-4AC3-993C-559934162E70}"/>
    <cellStyle name="Normal 10 9 2 3" xfId="34802" xr:uid="{0F4CB0D9-0164-48D9-9680-9B6E382410A0}"/>
    <cellStyle name="Normal 10 9 2 4" xfId="45771" xr:uid="{369D0D9A-1E7A-449B-B165-494C3E0E09B8}"/>
    <cellStyle name="Normal 10 9 3" xfId="6015" xr:uid="{1738DBD1-0FA1-41BD-BD15-C8250AF25705}"/>
    <cellStyle name="Normal 10 9 3 2" xfId="17453" xr:uid="{8BB93D0B-C1DA-4EAE-9390-6F22390BEB44}"/>
    <cellStyle name="Normal 10 9 3 3" xfId="28302" xr:uid="{5BEBE614-8EA6-49E6-886E-EF6974F76E64}"/>
    <cellStyle name="Normal 10 9 3 4" xfId="36788" xr:uid="{A7940065-F9F2-4817-9B7F-949F7E4C1246}"/>
    <cellStyle name="Normal 10 9 3 5" xfId="43576" xr:uid="{7312B5C6-70D3-4A85-A46E-68CCFF041371}"/>
    <cellStyle name="Normal 10 9 4" xfId="14397" xr:uid="{A43FE11E-A8DB-4135-A947-3BEAD326136C}"/>
    <cellStyle name="Normal 10 9 5" xfId="25246" xr:uid="{4285EA6F-E320-406E-8173-3BCF98056CF9}"/>
    <cellStyle name="Normal 10 9 6" xfId="31396" xr:uid="{109D7A5C-9C3F-4F32-89C3-619D5CB89E07}"/>
    <cellStyle name="Normal 10 9 7" xfId="40520" xr:uid="{F27A907E-B3D7-4861-8292-5641138ADC96}"/>
    <cellStyle name="Normal 100" xfId="8360" xr:uid="{A6D6C2B0-8317-4994-B29D-3481E96653B6}"/>
    <cellStyle name="Normal 100 2" xfId="33140" xr:uid="{9521E6F9-F280-479B-B0DE-408D4678F216}"/>
    <cellStyle name="Normal 100 3" xfId="45772" xr:uid="{F3E0BED4-FA43-4690-920E-9B778BEA589A}"/>
    <cellStyle name="Normal 101" xfId="8361" xr:uid="{1E1A491C-E494-4F8D-A6E9-4FD353D09018}"/>
    <cellStyle name="Normal 101 3" xfId="45689" xr:uid="{84FC9A20-96EF-4007-AC69-8C03BFBE5268}"/>
    <cellStyle name="Normal 102" xfId="8362" xr:uid="{18CC2008-595B-4FC8-B2E9-6669E25A2CC0}"/>
    <cellStyle name="Normal 102 2" xfId="33762" xr:uid="{2CBD2D04-1BFF-4940-9BB1-D3F2C06C7B5E}"/>
    <cellStyle name="Normal 102 3" xfId="45773" xr:uid="{F2C73252-24E8-44C6-B063-2F7D194DBCC6}"/>
    <cellStyle name="Normal 103" xfId="8365" xr:uid="{7A2932C0-E3CE-46BD-A07C-7109425B6998}"/>
    <cellStyle name="Normal 103 2" xfId="45774" xr:uid="{A996857A-A91A-46E7-BFBB-1005246D606F}"/>
    <cellStyle name="Normal 104" xfId="8363" xr:uid="{D71A6167-2205-4FB3-BDC9-C5932A833038}"/>
    <cellStyle name="Normal 104 2" xfId="39537" xr:uid="{013F3D16-DF8F-430E-B66B-FFD39E332879}"/>
    <cellStyle name="Normal 104 3" xfId="45775" xr:uid="{4E5F4B66-0639-4AAB-8BE1-3DBAE3A702BE}"/>
    <cellStyle name="Normal 105" xfId="8364" xr:uid="{CE5BACD6-FFB2-4BE5-AB54-FCEBE723D7F9}"/>
    <cellStyle name="Normal 105 2" xfId="45776" xr:uid="{9BB15BEF-36BB-46C3-8452-495E8CA366EA}"/>
    <cellStyle name="Normal 106" xfId="8298" xr:uid="{E8C0AA48-BED7-4E30-98A6-8E8C9537B695}"/>
    <cellStyle name="Normal 107" xfId="8366" xr:uid="{3420A91D-7D61-4AA2-A68E-AB958A1DD1C5}"/>
    <cellStyle name="Normal 108" xfId="8367" xr:uid="{AB3766D8-B3FE-49A4-A0DE-75C9D5BE0E93}"/>
    <cellStyle name="Normal 109" xfId="8368" xr:uid="{39452AFA-A04D-4A3C-B8FE-E094BEE70221}"/>
    <cellStyle name="Normal 11" xfId="89" xr:uid="{5D6E3090-B058-46D5-AC0B-4FE106D26CA7}"/>
    <cellStyle name="Normal 11 10" xfId="4180" xr:uid="{D09EF2FC-35CA-4964-8306-D34F676E6DCA}"/>
    <cellStyle name="Normal 11 11" xfId="4181" xr:uid="{5981A667-5D53-444F-A0BC-BA046C9EF9D3}"/>
    <cellStyle name="Normal 11 12" xfId="3951" xr:uid="{9E7BC49C-C0C0-4CF7-8040-2B4915AF6FC5}"/>
    <cellStyle name="Normal 11 13" xfId="5224" xr:uid="{FCADAFDC-F258-4978-8AB7-1EC86D1CD6E8}"/>
    <cellStyle name="Normal 11 13 2" xfId="16662" xr:uid="{56705FE6-A3B2-4C8E-AC1E-0C1D47B77481}"/>
    <cellStyle name="Normal 11 13 3" xfId="27511" xr:uid="{98FE05F0-FA5F-4241-A9A8-94210BC59082}"/>
    <cellStyle name="Normal 11 13 4" xfId="42785" xr:uid="{B1582E61-9FA1-41A6-872F-1DD309520F2B}"/>
    <cellStyle name="Normal 11 14" xfId="13606" xr:uid="{547186F1-A864-4B62-8ED5-1A441CDACC4C}"/>
    <cellStyle name="Normal 11 15" xfId="24455" xr:uid="{C8331A8B-6A4B-4699-A136-05E000A17F62}"/>
    <cellStyle name="Normal 11 16" xfId="30462" xr:uid="{4747A75B-6357-4A11-97EE-8D42D5AC1445}"/>
    <cellStyle name="Normal 11 17" xfId="39729" xr:uid="{8264D831-EDA1-49F7-81C6-BFF4CA1BC254}"/>
    <cellStyle name="Normal 11 18" xfId="862" xr:uid="{27B7278A-2DD7-4D07-9B1B-B64D96335C9C}"/>
    <cellStyle name="Normal 11 2" xfId="863" xr:uid="{28876A8A-E1DF-45B8-B2D8-14F227DD6715}"/>
    <cellStyle name="Normal 11 2 10" xfId="30683" xr:uid="{09F8016E-03FD-4765-94DE-873644E32CAE}"/>
    <cellStyle name="Normal 11 2 11" xfId="39730" xr:uid="{3B26492E-0FDB-4DB9-9737-3522C90A5839}"/>
    <cellStyle name="Normal 11 2 2" xfId="2479" xr:uid="{0935DFDC-F12E-42FA-9536-7ABB70D4F065}"/>
    <cellStyle name="Normal 11 2 2 2" xfId="3460" xr:uid="{7ECB3104-3ECD-4245-80B1-58C3C1A737E1}"/>
    <cellStyle name="Normal 11 2 2 2 2" xfId="6698" xr:uid="{2F2973EF-8F11-4F74-8E59-1E9D89CAA6D7}"/>
    <cellStyle name="Normal 11 2 2 2 2 2" xfId="10851" xr:uid="{3CB1CDBD-42A8-440B-ACF0-C59E5D4CBD80}"/>
    <cellStyle name="Normal 11 2 2 2 2 2 2" xfId="21724" xr:uid="{45FD332E-3BAB-4515-BBD0-DD544BE8EAC0}"/>
    <cellStyle name="Normal 11 2 2 2 2 2 3" xfId="38770" xr:uid="{08CA9E16-3870-4FC8-890F-76246ED2B0F7}"/>
    <cellStyle name="Normal 11 2 2 2 2 3" xfId="18136" xr:uid="{2742CF6C-EE10-4448-9383-05492F9158FE}"/>
    <cellStyle name="Normal 11 2 2 2 2 4" xfId="28985" xr:uid="{740F3D70-5555-470E-AF97-A86BB792E25F}"/>
    <cellStyle name="Normal 11 2 2 2 2 5" xfId="34803" xr:uid="{BDD90533-23A9-4C37-9B64-49C08D447BC5}"/>
    <cellStyle name="Normal 11 2 2 2 2 6" xfId="44259" xr:uid="{57F92A28-0B1F-441C-9604-442FDF1D1E45}"/>
    <cellStyle name="Normal 11 2 2 2 3" xfId="10852" xr:uid="{6826D1E1-A927-40AC-AC6D-17381D9CF39D}"/>
    <cellStyle name="Normal 11 2 2 2 3 2" xfId="21725" xr:uid="{E9401B36-1A0A-4244-BE2D-73A4B35B3161}"/>
    <cellStyle name="Normal 11 2 2 2 3 3" xfId="36789" xr:uid="{E609A22E-7259-4140-AA7F-3ACFCD8A6A1C}"/>
    <cellStyle name="Normal 11 2 2 2 4" xfId="15080" xr:uid="{C338997E-44D2-4D95-AA5E-CBC5F21896DD}"/>
    <cellStyle name="Normal 11 2 2 2 5" xfId="25929" xr:uid="{B49D8ED8-1C56-4277-B69A-1D34085CA63B}"/>
    <cellStyle name="Normal 11 2 2 2 6" xfId="32079" xr:uid="{1CFB9CC0-DCA1-47D1-9AF3-FCF80BE7F526}"/>
    <cellStyle name="Normal 11 2 2 2 7" xfId="41203" xr:uid="{2C7E0FD6-3AFB-4181-A445-8F45208783FF}"/>
    <cellStyle name="Normal 11 2 2 3" xfId="5718" xr:uid="{BFBA65AA-7FC4-4135-8B2E-16A6B37212D8}"/>
    <cellStyle name="Normal 11 2 2 3 2" xfId="10853" xr:uid="{DFF293E9-DA6C-45FE-88B9-2A11E169569E}"/>
    <cellStyle name="Normal 11 2 2 3 2 2" xfId="21726" xr:uid="{42BD9DC4-C9FF-4E18-88AB-841EFC069F73}"/>
    <cellStyle name="Normal 11 2 2 3 2 3" xfId="38078" xr:uid="{0CBAC49E-2C76-4924-BBFD-4B62345A6554}"/>
    <cellStyle name="Normal 11 2 2 3 3" xfId="17156" xr:uid="{EEBF9E38-E8B2-4DFC-A338-936776C31BA3}"/>
    <cellStyle name="Normal 11 2 2 3 4" xfId="28005" xr:uid="{3ABA309B-815D-4796-9039-0CDE7259C58B}"/>
    <cellStyle name="Normal 11 2 2 3 5" xfId="34121" xr:uid="{415B326B-4AFF-4E99-BAA6-D2504E3DAD72}"/>
    <cellStyle name="Normal 11 2 2 3 6" xfId="43279" xr:uid="{F35664B6-BDD6-4EF9-9D72-6DB96579F6E1}"/>
    <cellStyle name="Normal 11 2 2 4" xfId="10854" xr:uid="{67887861-ABB7-43C5-89CF-1441EBD87AF8}"/>
    <cellStyle name="Normal 11 2 2 4 2" xfId="21727" xr:uid="{A5C500BC-4DDA-4CD8-B6E6-0F44185C7100}"/>
    <cellStyle name="Normal 11 2 2 4 3" xfId="36095" xr:uid="{C4A01B26-FC7F-4DE9-AB93-C9DC46545D3F}"/>
    <cellStyle name="Normal 11 2 2 5" xfId="14100" xr:uid="{E6C7FC3F-2AD4-491C-8709-F0FAF510469C}"/>
    <cellStyle name="Normal 11 2 2 6" xfId="24949" xr:uid="{F210AE4D-25F2-4336-A406-FCE7210555FB}"/>
    <cellStyle name="Normal 11 2 2 7" xfId="31099" xr:uid="{EA6CF2F2-571A-4B47-8988-40C9D0182A9D}"/>
    <cellStyle name="Normal 11 2 2 8" xfId="40223" xr:uid="{D6AD958C-FD78-48D1-9B91-226725B20A7C}"/>
    <cellStyle name="Normal 11 2 3" xfId="2967" xr:uid="{90D48741-7B61-41C2-B647-440CC915BC1D}"/>
    <cellStyle name="Normal 11 2 3 2" xfId="6205" xr:uid="{1F8FDEEC-7F85-4DB3-9BA5-D7E8619BF3EA}"/>
    <cellStyle name="Normal 11 2 3 2 2" xfId="10855" xr:uid="{88E2B02C-BBEB-441B-880D-BF2C218033DD}"/>
    <cellStyle name="Normal 11 2 3 2 2 2" xfId="21728" xr:uid="{7EF466A5-D7D2-4C72-9599-CE03A05F030E}"/>
    <cellStyle name="Normal 11 2 3 2 2 3" xfId="38771" xr:uid="{BE9DC5E9-EFD3-4FAB-9380-261F1E25C2C7}"/>
    <cellStyle name="Normal 11 2 3 2 3" xfId="17643" xr:uid="{603B8CFF-5DC3-47D8-9187-D044DFCE4BED}"/>
    <cellStyle name="Normal 11 2 3 2 4" xfId="28492" xr:uid="{E752C59C-A243-43DB-B04E-5D95AEC21DB6}"/>
    <cellStyle name="Normal 11 2 3 2 5" xfId="34804" xr:uid="{C3F65C13-E311-4E00-9460-E4731C6AAA55}"/>
    <cellStyle name="Normal 11 2 3 2 6" xfId="43766" xr:uid="{2B3AA1F5-058C-46A1-B821-959A540A1E34}"/>
    <cellStyle name="Normal 11 2 3 3" xfId="10856" xr:uid="{97615AC1-F8B6-4B18-91BC-B5671A6E579C}"/>
    <cellStyle name="Normal 11 2 3 3 2" xfId="21729" xr:uid="{EBA64FBE-8B64-427A-A3FE-30D248914776}"/>
    <cellStyle name="Normal 11 2 3 3 3" xfId="36790" xr:uid="{4D6CBCA8-19C8-4C56-9110-2157FDFAA42A}"/>
    <cellStyle name="Normal 11 2 3 4" xfId="14587" xr:uid="{48CE1665-AD93-4AEC-BE4B-163637DD81E6}"/>
    <cellStyle name="Normal 11 2 3 5" xfId="25436" xr:uid="{29C08A3D-521E-45A2-B9E7-30E85ED8C45C}"/>
    <cellStyle name="Normal 11 2 3 6" xfId="31586" xr:uid="{7A2CD465-9D3F-441E-9B23-ED8BD9BA30F5}"/>
    <cellStyle name="Normal 11 2 3 7" xfId="40710" xr:uid="{63A0B69E-90F9-4A51-ABD0-0673203594C0}"/>
    <cellStyle name="Normal 11 2 4" xfId="3952" xr:uid="{EFBD7EE4-00B3-40F5-A8DF-6BB900281324}"/>
    <cellStyle name="Normal 11 2 4 2" xfId="7189" xr:uid="{A6810E36-BFCF-4939-B94B-F04598CB90BD}"/>
    <cellStyle name="Normal 11 2 4 2 2" xfId="18627" xr:uid="{BFC10239-DF58-4A75-BE9A-132E33F08939}"/>
    <cellStyle name="Normal 11 2 4 2 3" xfId="29476" xr:uid="{025D0901-8804-459A-A9D8-3A6D61AD8DD4}"/>
    <cellStyle name="Normal 11 2 4 2 4" xfId="37772" xr:uid="{31898D7F-CD3B-4C97-9A71-2AECB1FFCCDF}"/>
    <cellStyle name="Normal 11 2 4 2 5" xfId="44750" xr:uid="{3DBC7D3D-836E-4CA1-AC2B-F5AE31CFC0E3}"/>
    <cellStyle name="Normal 11 2 4 3" xfId="15571" xr:uid="{A3BD32B5-0C26-4130-B335-2094E4CD5253}"/>
    <cellStyle name="Normal 11 2 4 4" xfId="26420" xr:uid="{5D650A17-B7E6-432D-ADF9-413227561DFD}"/>
    <cellStyle name="Normal 11 2 4 5" xfId="33141" xr:uid="{44918186-0C64-4156-ACE0-1D159F65DEE1}"/>
    <cellStyle name="Normal 11 2 4 6" xfId="41694" xr:uid="{72743B68-86AB-4087-B61F-E2BBB22573E2}"/>
    <cellStyle name="Normal 11 2 5" xfId="4498" xr:uid="{8357F54C-8360-4349-A925-F98420FC0139}"/>
    <cellStyle name="Normal 11 2 5 2" xfId="7554" xr:uid="{66C66081-64ED-4B1C-AB69-3516BEF712A1}"/>
    <cellStyle name="Normal 11 2 5 2 2" xfId="18992" xr:uid="{7F208739-BFC5-487F-B11A-3EE3DDD5561D}"/>
    <cellStyle name="Normal 11 2 5 2 3" xfId="29841" xr:uid="{20C25387-65AB-40EF-8582-F382CC7C86E7}"/>
    <cellStyle name="Normal 11 2 5 2 4" xfId="45115" xr:uid="{4986D116-10C4-45C2-B5E0-435F89E9A3A6}"/>
    <cellStyle name="Normal 11 2 5 3" xfId="15936" xr:uid="{06DBFC4A-E722-4FA5-9A10-9326044F9CE4}"/>
    <cellStyle name="Normal 11 2 5 4" xfId="26785" xr:uid="{854DC2A5-22BA-4EF7-BA74-49A669797DA8}"/>
    <cellStyle name="Normal 11 2 5 5" xfId="35790" xr:uid="{7721CBC2-5A80-4C9C-B070-E54089EBAB91}"/>
    <cellStyle name="Normal 11 2 5 6" xfId="42059" xr:uid="{9A5C4366-D489-4003-9D7F-3CCB38978CD3}"/>
    <cellStyle name="Normal 11 2 6" xfId="4860" xr:uid="{E3F291E2-3DD3-444B-B300-E92871A1B727}"/>
    <cellStyle name="Normal 11 2 6 2" xfId="7916" xr:uid="{79BF26AA-EA24-4C83-BDB7-79B8F869063C}"/>
    <cellStyle name="Normal 11 2 6 2 2" xfId="19354" xr:uid="{07BEB4C9-8776-42AD-ACF3-CDC4B8128E60}"/>
    <cellStyle name="Normal 11 2 6 2 3" xfId="30203" xr:uid="{20E6C6B4-190C-4B6A-B7E9-B7F6521951A8}"/>
    <cellStyle name="Normal 11 2 6 2 4" xfId="45477" xr:uid="{7FA76CEC-6EA9-4758-A1FB-F07E69B8313A}"/>
    <cellStyle name="Normal 11 2 6 3" xfId="16298" xr:uid="{BADFA234-95DC-4F22-B748-8377B93902CB}"/>
    <cellStyle name="Normal 11 2 6 4" xfId="27147" xr:uid="{3B48B3D6-08C6-4093-AB33-E5B8CAE5106A}"/>
    <cellStyle name="Normal 11 2 6 5" xfId="42421" xr:uid="{44B5310F-A245-43CD-B91E-6283C1877D03}"/>
    <cellStyle name="Normal 11 2 7" xfId="5225" xr:uid="{BDCBFEA2-FDF8-4350-867D-96D22EEC931E}"/>
    <cellStyle name="Normal 11 2 7 2" xfId="16663" xr:uid="{2F9C0F45-2017-44CF-BDDE-E82A22FEFBD8}"/>
    <cellStyle name="Normal 11 2 7 3" xfId="27512" xr:uid="{2AD70209-AEDC-49F8-B50F-10C3B02A5653}"/>
    <cellStyle name="Normal 11 2 7 4" xfId="42786" xr:uid="{FC8198DA-E5AE-4C8E-9433-A2722CC88B04}"/>
    <cellStyle name="Normal 11 2 8" xfId="13607" xr:uid="{1B043928-F77F-4886-BF69-52701DB8004C}"/>
    <cellStyle name="Normal 11 2 9" xfId="24456" xr:uid="{0D7959CE-7B84-41D6-9015-983EF10807DC}"/>
    <cellStyle name="Normal 11 3" xfId="864" xr:uid="{5C252A6A-1B74-460D-B9BD-C45EC51B6EAE}"/>
    <cellStyle name="Normal 11 3 10" xfId="30684" xr:uid="{177A51F5-E149-4974-9939-C4084F436BD4}"/>
    <cellStyle name="Normal 11 3 11" xfId="39731" xr:uid="{1D49B2D0-5A69-4666-B840-31BDEBC75A62}"/>
    <cellStyle name="Normal 11 3 2" xfId="2480" xr:uid="{8227F1EE-52D2-4476-8330-0E14A12A3686}"/>
    <cellStyle name="Normal 11 3 2 2" xfId="3461" xr:uid="{485ED105-4172-4D4B-BE1B-815E589B5CAB}"/>
    <cellStyle name="Normal 11 3 2 2 2" xfId="6699" xr:uid="{8E80B54D-B233-45A8-889B-83E9EDC16789}"/>
    <cellStyle name="Normal 11 3 2 2 2 2" xfId="10857" xr:uid="{A8B2068D-6292-405B-9232-7900C4FCA3CE}"/>
    <cellStyle name="Normal 11 3 2 2 2 2 2" xfId="21730" xr:uid="{71E2A0C1-6C1E-46CE-9E84-9309FB9A24B9}"/>
    <cellStyle name="Normal 11 3 2 2 2 2 3" xfId="38772" xr:uid="{3D98FDFB-8C46-41C0-9E80-7AE3DCD765DE}"/>
    <cellStyle name="Normal 11 3 2 2 2 3" xfId="18137" xr:uid="{C2F1F451-104C-411A-AE99-429E4A07C33B}"/>
    <cellStyle name="Normal 11 3 2 2 2 4" xfId="28986" xr:uid="{653D6EC6-672D-4A7F-8857-289A7F42F068}"/>
    <cellStyle name="Normal 11 3 2 2 2 5" xfId="34805" xr:uid="{CEE9AE6D-D5B8-4519-AFA9-66D9C5CD0A19}"/>
    <cellStyle name="Normal 11 3 2 2 2 6" xfId="44260" xr:uid="{77580844-E5C0-4820-B6A4-66D70CF295C2}"/>
    <cellStyle name="Normal 11 3 2 2 3" xfId="10858" xr:uid="{2E2C8D44-C691-4825-9FC4-C00E821ED808}"/>
    <cellStyle name="Normal 11 3 2 2 3 2" xfId="21731" xr:uid="{65122533-9BB9-458E-B568-1F0BFEC1B83F}"/>
    <cellStyle name="Normal 11 3 2 2 3 3" xfId="36791" xr:uid="{53DCC49D-EBBB-4ED5-9885-D725CDFB0135}"/>
    <cellStyle name="Normal 11 3 2 2 4" xfId="15081" xr:uid="{62E2A568-E03A-4FC1-A01E-5AD613DD213A}"/>
    <cellStyle name="Normal 11 3 2 2 5" xfId="25930" xr:uid="{1941A096-0357-4118-8430-E7E760920384}"/>
    <cellStyle name="Normal 11 3 2 2 6" xfId="32080" xr:uid="{6403DE23-BE7D-48D8-8006-03A78F5FE179}"/>
    <cellStyle name="Normal 11 3 2 2 7" xfId="41204" xr:uid="{5B97FDAA-EC89-4418-A284-5C30B491E5EE}"/>
    <cellStyle name="Normal 11 3 2 3" xfId="5719" xr:uid="{7F5C8485-0F50-4434-B3BD-0367E0AAE650}"/>
    <cellStyle name="Normal 11 3 2 3 2" xfId="10859" xr:uid="{F6194874-DB01-4076-9710-62FE313BA5A9}"/>
    <cellStyle name="Normal 11 3 2 3 2 2" xfId="21732" xr:uid="{B1576C82-AE06-4C84-8164-162C8EAE6992}"/>
    <cellStyle name="Normal 11 3 2 3 2 3" xfId="38079" xr:uid="{2C65E47C-9D0F-467F-9CA1-2A044B13DB58}"/>
    <cellStyle name="Normal 11 3 2 3 3" xfId="17157" xr:uid="{904F152E-3961-4913-B150-14C21F282B66}"/>
    <cellStyle name="Normal 11 3 2 3 4" xfId="28006" xr:uid="{5F4593AA-8AE7-4B0D-A1AE-13FCF9AEB552}"/>
    <cellStyle name="Normal 11 3 2 3 5" xfId="34122" xr:uid="{F0825473-0878-4A34-89D6-C1CB2E220B88}"/>
    <cellStyle name="Normal 11 3 2 3 6" xfId="43280" xr:uid="{6C5CA01B-AB7C-47F3-AB26-FE6F00DC443A}"/>
    <cellStyle name="Normal 11 3 2 4" xfId="10860" xr:uid="{4A5B2881-4D78-4C05-A428-9FDCB66374D2}"/>
    <cellStyle name="Normal 11 3 2 4 2" xfId="21733" xr:uid="{63C5D9D9-782A-4754-B23D-31E5DD30F514}"/>
    <cellStyle name="Normal 11 3 2 4 3" xfId="36096" xr:uid="{2D66FA32-C1FA-48F9-9419-BE5BA2210792}"/>
    <cellStyle name="Normal 11 3 2 5" xfId="14101" xr:uid="{52D97981-EAEA-4AD8-ABEE-A910D3A190C0}"/>
    <cellStyle name="Normal 11 3 2 6" xfId="24950" xr:uid="{686D64AA-5C2A-498F-A5F6-4FF2E88701AA}"/>
    <cellStyle name="Normal 11 3 2 7" xfId="31100" xr:uid="{E7E1B3AB-282F-4DC8-808A-9950E644C803}"/>
    <cellStyle name="Normal 11 3 2 8" xfId="40224" xr:uid="{0DA311F0-3846-4222-9154-0834F630EB6E}"/>
    <cellStyle name="Normal 11 3 3" xfId="2968" xr:uid="{F129801C-0683-4B28-B979-DA7A7C5C60D6}"/>
    <cellStyle name="Normal 11 3 3 2" xfId="6206" xr:uid="{9F3F70B6-89A4-4D4B-9C00-9BE884DEFE2D}"/>
    <cellStyle name="Normal 11 3 3 2 2" xfId="10861" xr:uid="{41270824-93F1-47D4-9D7C-A502C31E904C}"/>
    <cellStyle name="Normal 11 3 3 2 2 2" xfId="21734" xr:uid="{13F8B53A-5781-4C74-B606-04C6BA660C2A}"/>
    <cellStyle name="Normal 11 3 3 2 2 3" xfId="38773" xr:uid="{5B98D893-5C47-4160-B261-81265B6E8C38}"/>
    <cellStyle name="Normal 11 3 3 2 3" xfId="17644" xr:uid="{80B9BDBA-4773-4919-BF08-2DA273260799}"/>
    <cellStyle name="Normal 11 3 3 2 4" xfId="28493" xr:uid="{01C06A85-791A-4DDF-9B6D-51E72F8BD45B}"/>
    <cellStyle name="Normal 11 3 3 2 5" xfId="34806" xr:uid="{A1394B37-E4D3-4226-904C-B1449BD652B3}"/>
    <cellStyle name="Normal 11 3 3 2 6" xfId="43767" xr:uid="{6829272C-9D0F-451B-8CF6-1B468D159BAE}"/>
    <cellStyle name="Normal 11 3 3 3" xfId="10862" xr:uid="{9F56A926-8FA4-4C3F-8283-CE23FF36B5C2}"/>
    <cellStyle name="Normal 11 3 3 3 2" xfId="21735" xr:uid="{705C7FB2-E36F-4DD6-8FC5-0BBDBDE6FE99}"/>
    <cellStyle name="Normal 11 3 3 3 3" xfId="36792" xr:uid="{9B91541A-AC1A-4AE6-B923-BBBBEFE782F3}"/>
    <cellStyle name="Normal 11 3 3 4" xfId="14588" xr:uid="{FA131D91-1352-40F3-84CB-5D98C5233183}"/>
    <cellStyle name="Normal 11 3 3 5" xfId="25437" xr:uid="{4F2FE4A8-FB88-4EC6-8245-C2BF50FDD8CB}"/>
    <cellStyle name="Normal 11 3 3 6" xfId="31587" xr:uid="{BD2C11A7-DA69-4122-967E-6648B5883A49}"/>
    <cellStyle name="Normal 11 3 3 7" xfId="40711" xr:uid="{F36ECA15-7586-456D-8B05-2FCFC95DC590}"/>
    <cellStyle name="Normal 11 3 4" xfId="3953" xr:uid="{444A361D-7FC5-4058-9AAD-E60912A32261}"/>
    <cellStyle name="Normal 11 3 4 2" xfId="7190" xr:uid="{F86B1806-D682-4B59-A484-AD876131B031}"/>
    <cellStyle name="Normal 11 3 4 2 2" xfId="18628" xr:uid="{CA98D778-DE2A-4937-8EEA-1876C2C21839}"/>
    <cellStyle name="Normal 11 3 4 2 3" xfId="29477" xr:uid="{D5EAF6AD-D0B3-4C00-A306-823AC6400E8D}"/>
    <cellStyle name="Normal 11 3 4 2 4" xfId="37773" xr:uid="{AA4FD6A4-63B7-4B13-90B3-A60EC2AA7FB5}"/>
    <cellStyle name="Normal 11 3 4 2 5" xfId="44751" xr:uid="{A83353D6-2608-49F9-9914-274BA56AADD7}"/>
    <cellStyle name="Normal 11 3 4 3" xfId="15572" xr:uid="{A397043C-22F6-4185-8218-11064B7DED51}"/>
    <cellStyle name="Normal 11 3 4 4" xfId="26421" xr:uid="{106F0924-D659-47FA-9842-8AAC51EE1CAD}"/>
    <cellStyle name="Normal 11 3 4 5" xfId="33142" xr:uid="{CDAB6B5A-DD96-4B94-A459-CD26CB40225F}"/>
    <cellStyle name="Normal 11 3 4 6" xfId="41695" xr:uid="{454A7989-C33D-4601-89A1-31343FF051E3}"/>
    <cellStyle name="Normal 11 3 5" xfId="4499" xr:uid="{F3689C87-B64B-4767-82C5-6F217FC26D1E}"/>
    <cellStyle name="Normal 11 3 5 2" xfId="7555" xr:uid="{308A5267-55B1-4B81-A153-75935766679C}"/>
    <cellStyle name="Normal 11 3 5 2 2" xfId="18993" xr:uid="{D1315FF1-96A9-446E-B1FC-75BA30DD734E}"/>
    <cellStyle name="Normal 11 3 5 2 3" xfId="29842" xr:uid="{60F34D1D-4B7B-49B1-B2B2-05E77692DDC3}"/>
    <cellStyle name="Normal 11 3 5 2 4" xfId="45116" xr:uid="{2FF5858F-445B-4374-A9DE-BC6A2BB48F05}"/>
    <cellStyle name="Normal 11 3 5 3" xfId="15937" xr:uid="{66412B7C-198D-4765-B7A5-460E8300B084}"/>
    <cellStyle name="Normal 11 3 5 4" xfId="26786" xr:uid="{A2F82FB6-74B1-412E-A53F-325F00C4B41E}"/>
    <cellStyle name="Normal 11 3 5 5" xfId="35791" xr:uid="{221FFBA7-03AC-4524-968E-FCD97AD188D0}"/>
    <cellStyle name="Normal 11 3 5 6" xfId="42060" xr:uid="{3D37E7BD-9D71-4899-AD7E-BA6E79526D1B}"/>
    <cellStyle name="Normal 11 3 6" xfId="4861" xr:uid="{FD39130B-8360-4E4A-9E31-721EA89FE271}"/>
    <cellStyle name="Normal 11 3 6 2" xfId="7917" xr:uid="{A807432D-7D2A-4B1B-86D2-E567053028E8}"/>
    <cellStyle name="Normal 11 3 6 2 2" xfId="19355" xr:uid="{74144F02-D40E-4519-849C-1791FB0D3DC2}"/>
    <cellStyle name="Normal 11 3 6 2 3" xfId="30204" xr:uid="{3CFC78CC-9274-4F95-9AAC-FB2DCF8E86D1}"/>
    <cellStyle name="Normal 11 3 6 2 4" xfId="45478" xr:uid="{24AB1A99-1891-4E08-B2E2-52B6A63A8B53}"/>
    <cellStyle name="Normal 11 3 6 3" xfId="16299" xr:uid="{18A4D2AE-E050-4E48-8332-1CA4C545EAC5}"/>
    <cellStyle name="Normal 11 3 6 4" xfId="27148" xr:uid="{386251B9-EC11-4B32-BAD9-BF34FDF744AE}"/>
    <cellStyle name="Normal 11 3 6 5" xfId="42422" xr:uid="{51D4B391-2322-4A32-A3ED-D518916EAE2D}"/>
    <cellStyle name="Normal 11 3 7" xfId="5226" xr:uid="{5069C05D-9138-4798-9368-AA259F89F2F1}"/>
    <cellStyle name="Normal 11 3 7 2" xfId="16664" xr:uid="{A8CA259C-7ACD-49D9-AFFF-73C02B351776}"/>
    <cellStyle name="Normal 11 3 7 3" xfId="27513" xr:uid="{D0EB3A90-B37B-40A5-A274-A5DA168FF67D}"/>
    <cellStyle name="Normal 11 3 7 4" xfId="42787" xr:uid="{D41CEC78-6001-451D-8CB4-DB5DFE0328FA}"/>
    <cellStyle name="Normal 11 3 8" xfId="13608" xr:uid="{EF0197BF-3A29-46DB-973D-5F66504101FD}"/>
    <cellStyle name="Normal 11 3 9" xfId="24457" xr:uid="{A17ACF08-C874-4303-929D-2AD96E07D2D0}"/>
    <cellStyle name="Normal 11 4" xfId="865" xr:uid="{FD8653C7-C4DE-49A5-9EB3-7C358B8004AB}"/>
    <cellStyle name="Normal 11 4 10" xfId="30685" xr:uid="{AA1605B5-6EC2-45BA-A316-56838BDEEFF9}"/>
    <cellStyle name="Normal 11 4 11" xfId="39732" xr:uid="{A573813E-8A54-4D9D-9ED4-7CD601FF8780}"/>
    <cellStyle name="Normal 11 4 2" xfId="2481" xr:uid="{81301A6E-3000-40EB-91B5-59940C870086}"/>
    <cellStyle name="Normal 11 4 2 2" xfId="3462" xr:uid="{411B5469-5EFF-432D-B458-96186F8A73F9}"/>
    <cellStyle name="Normal 11 4 2 2 2" xfId="6700" xr:uid="{223461D4-8159-468E-8FA8-E977BF76C4E0}"/>
    <cellStyle name="Normal 11 4 2 2 2 2" xfId="10863" xr:uid="{EAD2324A-CC9B-4FE5-803C-7C94F008840D}"/>
    <cellStyle name="Normal 11 4 2 2 2 2 2" xfId="21736" xr:uid="{566D5A7C-3B4E-4105-9CC4-72591B96001C}"/>
    <cellStyle name="Normal 11 4 2 2 2 2 3" xfId="38774" xr:uid="{B35CCB5B-9AC0-47F9-A5E8-536A466939FF}"/>
    <cellStyle name="Normal 11 4 2 2 2 3" xfId="18138" xr:uid="{B4F56E84-3CF0-4E9D-8F44-35391949CB3A}"/>
    <cellStyle name="Normal 11 4 2 2 2 4" xfId="28987" xr:uid="{88579A9E-D93A-475D-95B7-FE8E45E7FB4E}"/>
    <cellStyle name="Normal 11 4 2 2 2 5" xfId="34807" xr:uid="{7200A097-BAB2-44FE-8284-A1E88EB0ABD4}"/>
    <cellStyle name="Normal 11 4 2 2 2 6" xfId="44261" xr:uid="{896B811C-240D-4E20-BA40-9AAB67AA5CB4}"/>
    <cellStyle name="Normal 11 4 2 2 3" xfId="10864" xr:uid="{1F0CBE7C-AC9A-4B35-8CF8-1D4B763F78DA}"/>
    <cellStyle name="Normal 11 4 2 2 3 2" xfId="21737" xr:uid="{2A37252A-A40F-4D47-A19E-AB3E5C113345}"/>
    <cellStyle name="Normal 11 4 2 2 3 3" xfId="36793" xr:uid="{E143DA8F-9C5E-42E0-8CEF-E45AC928E292}"/>
    <cellStyle name="Normal 11 4 2 2 4" xfId="15082" xr:uid="{8F76E156-927B-4E40-BE8D-663FFFA5C2AB}"/>
    <cellStyle name="Normal 11 4 2 2 5" xfId="25931" xr:uid="{FD30C568-8F9E-48D7-A90A-671F2A188058}"/>
    <cellStyle name="Normal 11 4 2 2 6" xfId="32081" xr:uid="{5D77EBE1-0C64-4B2B-AB08-04A1E81F63E1}"/>
    <cellStyle name="Normal 11 4 2 2 7" xfId="41205" xr:uid="{829C4468-3A0A-4F40-940B-2F670A380FDA}"/>
    <cellStyle name="Normal 11 4 2 3" xfId="5720" xr:uid="{EC6488AF-2B90-47F2-85E5-227CA7B70081}"/>
    <cellStyle name="Normal 11 4 2 3 2" xfId="10865" xr:uid="{1EB9EAB4-E83E-4B85-BBDA-F78222F78EB9}"/>
    <cellStyle name="Normal 11 4 2 3 2 2" xfId="21738" xr:uid="{5D1DCF16-C4D4-451D-87F2-20C629EE4899}"/>
    <cellStyle name="Normal 11 4 2 3 2 3" xfId="38080" xr:uid="{F26E10C0-16CB-4108-8FBC-6ECB9871C6C1}"/>
    <cellStyle name="Normal 11 4 2 3 3" xfId="17158" xr:uid="{C1E72F8A-E728-4AB5-975A-8BFBAB0A6959}"/>
    <cellStyle name="Normal 11 4 2 3 4" xfId="28007" xr:uid="{C6B3C8AB-FAA2-4DAE-A610-A7AFF3C48F1F}"/>
    <cellStyle name="Normal 11 4 2 3 5" xfId="34123" xr:uid="{BE6B22D7-B974-4745-AA20-7E081E0EC4B4}"/>
    <cellStyle name="Normal 11 4 2 3 6" xfId="43281" xr:uid="{D0295CB8-B608-4B49-9313-1894F9B1F87A}"/>
    <cellStyle name="Normal 11 4 2 4" xfId="10866" xr:uid="{9E0A6674-9BA8-44CF-9863-1B162A0EC4F1}"/>
    <cellStyle name="Normal 11 4 2 4 2" xfId="21739" xr:uid="{83069487-A938-4953-AF11-D42B2446FD14}"/>
    <cellStyle name="Normal 11 4 2 4 3" xfId="36097" xr:uid="{88B787BC-6B3C-40FA-B9A0-E794A9FFD368}"/>
    <cellStyle name="Normal 11 4 2 5" xfId="14102" xr:uid="{89CA39CC-76C9-408C-BA7A-8A696F791374}"/>
    <cellStyle name="Normal 11 4 2 6" xfId="24951" xr:uid="{5DF79700-8A0A-47EE-AE07-93A5F19E36AA}"/>
    <cellStyle name="Normal 11 4 2 7" xfId="31101" xr:uid="{9DE33CE7-3353-4E0D-A242-22B5AE8FC0CB}"/>
    <cellStyle name="Normal 11 4 2 8" xfId="40225" xr:uid="{4C595EE6-7A74-4F5E-86C9-69BCF6C9697E}"/>
    <cellStyle name="Normal 11 4 3" xfId="2969" xr:uid="{C8A9A65D-9266-40F0-A066-C8E58D27CA66}"/>
    <cellStyle name="Normal 11 4 3 2" xfId="6207" xr:uid="{C5B62E59-B844-4B40-AC5A-75BD2C5591A4}"/>
    <cellStyle name="Normal 11 4 3 2 2" xfId="10867" xr:uid="{0ABD9D53-9AEA-4F12-9987-0971A44DA628}"/>
    <cellStyle name="Normal 11 4 3 2 2 2" xfId="21740" xr:uid="{EE89F4D5-09CA-43C6-A731-0C3E033C4D55}"/>
    <cellStyle name="Normal 11 4 3 2 2 3" xfId="38775" xr:uid="{8021A750-4D2C-4A79-8233-8EA0BA690E3E}"/>
    <cellStyle name="Normal 11 4 3 2 3" xfId="17645" xr:uid="{245F77F8-A953-465F-B1ED-ED32344EDF10}"/>
    <cellStyle name="Normal 11 4 3 2 4" xfId="28494" xr:uid="{9555DB03-3A93-42FA-BDF4-D3CCE972CEF1}"/>
    <cellStyle name="Normal 11 4 3 2 5" xfId="34808" xr:uid="{17B5408E-E4E0-457F-8132-9BA1EA36F79B}"/>
    <cellStyle name="Normal 11 4 3 2 6" xfId="43768" xr:uid="{A24BB7D1-D7FB-4C6E-93C5-1C5ACE8B5C75}"/>
    <cellStyle name="Normal 11 4 3 3" xfId="10868" xr:uid="{B5FDAD46-4FAA-4D71-A28F-2152A0E816E8}"/>
    <cellStyle name="Normal 11 4 3 3 2" xfId="21741" xr:uid="{5FE07B52-5A22-4EA8-A455-7F924920AEEE}"/>
    <cellStyle name="Normal 11 4 3 3 3" xfId="36794" xr:uid="{B5AD31DE-102F-4BB5-85DB-F67657905835}"/>
    <cellStyle name="Normal 11 4 3 4" xfId="14589" xr:uid="{5858E110-EFC5-4993-98E2-C37136E9E5DC}"/>
    <cellStyle name="Normal 11 4 3 5" xfId="25438" xr:uid="{8E454EE1-DA3A-478A-AF55-980F8AA92C49}"/>
    <cellStyle name="Normal 11 4 3 6" xfId="31588" xr:uid="{4D586025-E144-4B87-A4A1-DFC928BC8996}"/>
    <cellStyle name="Normal 11 4 3 7" xfId="40712" xr:uid="{A4CB8196-D32F-4BE8-B6D2-90161425652D}"/>
    <cellStyle name="Normal 11 4 4" xfId="3954" xr:uid="{C4A91152-D21A-4316-9740-53AB9E7EAD46}"/>
    <cellStyle name="Normal 11 4 4 2" xfId="7191" xr:uid="{5CCCD39F-19F6-4144-BDCB-5E20C7215E31}"/>
    <cellStyle name="Normal 11 4 4 2 2" xfId="18629" xr:uid="{1DA59564-F8A4-45A9-97F1-0743F045220A}"/>
    <cellStyle name="Normal 11 4 4 2 3" xfId="29478" xr:uid="{BC7A9F06-C875-4B31-B41A-B6966C145DB8}"/>
    <cellStyle name="Normal 11 4 4 2 4" xfId="37774" xr:uid="{6C72E83E-F23F-4238-8577-C4B8A0397E48}"/>
    <cellStyle name="Normal 11 4 4 2 5" xfId="44752" xr:uid="{5B191913-982F-4415-83C5-055C38A872DD}"/>
    <cellStyle name="Normal 11 4 4 3" xfId="15573" xr:uid="{3208C837-1374-4040-9658-573779C06CF2}"/>
    <cellStyle name="Normal 11 4 4 4" xfId="26422" xr:uid="{5C167773-356D-401F-8C2A-CC2FCF2D08D8}"/>
    <cellStyle name="Normal 11 4 4 5" xfId="33143" xr:uid="{22BC20B5-16F2-4548-90FB-8E78A6A9D429}"/>
    <cellStyle name="Normal 11 4 4 6" xfId="41696" xr:uid="{AE5A8AFE-D5F3-4584-86D3-F9E847027911}"/>
    <cellStyle name="Normal 11 4 5" xfId="4500" xr:uid="{CB21D481-EC58-45C8-9D2B-915A0A305544}"/>
    <cellStyle name="Normal 11 4 5 2" xfId="7556" xr:uid="{A19FE905-921F-475B-88BF-B347CAAA3950}"/>
    <cellStyle name="Normal 11 4 5 2 2" xfId="18994" xr:uid="{0C066D93-953C-4186-A746-740184013044}"/>
    <cellStyle name="Normal 11 4 5 2 3" xfId="29843" xr:uid="{B63DDEF1-083B-4746-9D0E-8E2977501FCD}"/>
    <cellStyle name="Normal 11 4 5 2 4" xfId="45117" xr:uid="{08A001C9-2CC6-4B72-A23A-7BCEC91333FC}"/>
    <cellStyle name="Normal 11 4 5 3" xfId="15938" xr:uid="{51CCBB6E-33FD-4978-A2F7-5387C9C8D2FF}"/>
    <cellStyle name="Normal 11 4 5 4" xfId="26787" xr:uid="{55938147-3F0C-4A06-99E6-805896326092}"/>
    <cellStyle name="Normal 11 4 5 5" xfId="35792" xr:uid="{0FAE889A-852E-40A6-934B-646A4A44CE68}"/>
    <cellStyle name="Normal 11 4 5 6" xfId="42061" xr:uid="{74380BDB-ED0E-4B3F-B642-1802F5DE590F}"/>
    <cellStyle name="Normal 11 4 6" xfId="4862" xr:uid="{94755923-202B-4FFC-97B4-647401399C2B}"/>
    <cellStyle name="Normal 11 4 6 2" xfId="7918" xr:uid="{EEE5905E-CB5F-4EB5-BFA9-EAA527CE8890}"/>
    <cellStyle name="Normal 11 4 6 2 2" xfId="19356" xr:uid="{91FC9416-B426-4A0E-9DCE-AAD25938CB6B}"/>
    <cellStyle name="Normal 11 4 6 2 3" xfId="30205" xr:uid="{A75054EB-2F12-452A-BD12-D904F1A3F2B3}"/>
    <cellStyle name="Normal 11 4 6 2 4" xfId="45479" xr:uid="{73DC0326-A504-4D3B-9781-0EFD4327D156}"/>
    <cellStyle name="Normal 11 4 6 3" xfId="16300" xr:uid="{5FCF8113-77C1-4946-B1B7-213F16FBE341}"/>
    <cellStyle name="Normal 11 4 6 4" xfId="27149" xr:uid="{2D824D7F-0B2F-4452-B799-94ED2354A73B}"/>
    <cellStyle name="Normal 11 4 6 5" xfId="42423" xr:uid="{C616F5B8-F23A-4FD8-A724-42F4CC541A7C}"/>
    <cellStyle name="Normal 11 4 7" xfId="5227" xr:uid="{DCADA727-E4FC-4244-B153-254D6FA5224D}"/>
    <cellStyle name="Normal 11 4 7 2" xfId="16665" xr:uid="{319754EA-8AE3-4626-915D-128044318CCA}"/>
    <cellStyle name="Normal 11 4 7 3" xfId="27514" xr:uid="{B89C4B7C-2537-44E6-9EF7-97A1067282F5}"/>
    <cellStyle name="Normal 11 4 7 4" xfId="42788" xr:uid="{55EB4C1E-27E4-4AF4-A0DA-2384145B3B20}"/>
    <cellStyle name="Normal 11 4 8" xfId="13609" xr:uid="{FC08C542-BFD6-4FCD-A977-B00280D51572}"/>
    <cellStyle name="Normal 11 4 9" xfId="24458" xr:uid="{4C5DA718-88E6-4FDE-A102-0CA35CCA7D70}"/>
    <cellStyle name="Normal 11 5" xfId="866" xr:uid="{C0FF658D-0217-432A-B50F-CB3FB49DA4AC}"/>
    <cellStyle name="Normal 11 5 10" xfId="30686" xr:uid="{53FB9164-B3E9-4604-92C1-2403C69A95E5}"/>
    <cellStyle name="Normal 11 5 11" xfId="39733" xr:uid="{2E8D5768-3B22-41D8-8AAC-2EA11F7A02D8}"/>
    <cellStyle name="Normal 11 5 2" xfId="2482" xr:uid="{303574C2-BBC3-4E0C-9891-06286BAEA22C}"/>
    <cellStyle name="Normal 11 5 2 2" xfId="3463" xr:uid="{981BBF1D-C4DF-48B5-AA16-D61012C98BBC}"/>
    <cellStyle name="Normal 11 5 2 2 2" xfId="6701" xr:uid="{05295CCD-5060-44D3-BD4A-AC51FE6909D4}"/>
    <cellStyle name="Normal 11 5 2 2 2 2" xfId="10869" xr:uid="{98813934-3FD0-47E3-8945-C83A0DB30EAF}"/>
    <cellStyle name="Normal 11 5 2 2 2 2 2" xfId="21742" xr:uid="{A4905A3E-727B-4AD9-9EC0-B5D435783D20}"/>
    <cellStyle name="Normal 11 5 2 2 2 2 3" xfId="38776" xr:uid="{484A4FE6-8357-41F1-B0DE-B0110D4C8D08}"/>
    <cellStyle name="Normal 11 5 2 2 2 3" xfId="18139" xr:uid="{C4FE10D3-B8F6-4DE2-8826-EF97D647D126}"/>
    <cellStyle name="Normal 11 5 2 2 2 4" xfId="28988" xr:uid="{7D21787E-B185-4C31-BFAF-04EE4F189291}"/>
    <cellStyle name="Normal 11 5 2 2 2 5" xfId="34809" xr:uid="{29D6D7EB-C1FA-4501-A0AA-E53DA71E20AB}"/>
    <cellStyle name="Normal 11 5 2 2 2 6" xfId="44262" xr:uid="{3AD63CE2-242E-4BF4-9CCA-9B421704AEBD}"/>
    <cellStyle name="Normal 11 5 2 2 3" xfId="10870" xr:uid="{32E20CB9-AF60-400F-AF11-AA671C849894}"/>
    <cellStyle name="Normal 11 5 2 2 3 2" xfId="21743" xr:uid="{24AC624C-015A-404D-8C52-BFBB3804BCA3}"/>
    <cellStyle name="Normal 11 5 2 2 3 3" xfId="36795" xr:uid="{85220398-0F99-4D95-A9EA-6F7E0FEC0EFC}"/>
    <cellStyle name="Normal 11 5 2 2 4" xfId="15083" xr:uid="{EC6A36AD-D4D7-430A-B32A-D818992B52CD}"/>
    <cellStyle name="Normal 11 5 2 2 5" xfId="25932" xr:uid="{40451138-502A-413B-A122-8F2456EA7A53}"/>
    <cellStyle name="Normal 11 5 2 2 6" xfId="32082" xr:uid="{B9D09CA0-1FEE-4D1A-AB58-404F34E98921}"/>
    <cellStyle name="Normal 11 5 2 2 7" xfId="41206" xr:uid="{75E91562-33FF-4B01-9ADE-4C29CE2F18A7}"/>
    <cellStyle name="Normal 11 5 2 3" xfId="5721" xr:uid="{1B3BBCA2-AA7E-473A-A32F-7A98FF8A3324}"/>
    <cellStyle name="Normal 11 5 2 3 2" xfId="10871" xr:uid="{E6D8203F-C05F-4E53-A611-7D4D5A2CCE7C}"/>
    <cellStyle name="Normal 11 5 2 3 2 2" xfId="21744" xr:uid="{F1EA6677-083D-4DA1-AD8D-DD2ACB4DBD42}"/>
    <cellStyle name="Normal 11 5 2 3 2 3" xfId="38081" xr:uid="{890AC093-7547-4319-94E5-5AFCC1BC3E94}"/>
    <cellStyle name="Normal 11 5 2 3 3" xfId="17159" xr:uid="{447CEBE5-92A7-480B-B821-0C72DCCF2D43}"/>
    <cellStyle name="Normal 11 5 2 3 4" xfId="28008" xr:uid="{1B16871D-266D-4A1A-A558-3BEF9F1EB3A6}"/>
    <cellStyle name="Normal 11 5 2 3 5" xfId="34124" xr:uid="{CCE5DE11-DA77-421F-9BD9-8F188C7EB49B}"/>
    <cellStyle name="Normal 11 5 2 3 6" xfId="43282" xr:uid="{325206AA-87D8-43CF-90A7-1C9093968EF0}"/>
    <cellStyle name="Normal 11 5 2 4" xfId="10872" xr:uid="{86CFC2D9-FAF1-4F59-A49C-D72E1284D572}"/>
    <cellStyle name="Normal 11 5 2 4 2" xfId="21745" xr:uid="{BD0FCBE5-03DD-4E5B-B872-FF7F3E639E13}"/>
    <cellStyle name="Normal 11 5 2 4 3" xfId="36098" xr:uid="{41A94838-CC5C-4730-A83F-B9C22BACFBEA}"/>
    <cellStyle name="Normal 11 5 2 5" xfId="14103" xr:uid="{B78E89DF-1279-4F8E-A198-58A525ECFD34}"/>
    <cellStyle name="Normal 11 5 2 6" xfId="24952" xr:uid="{8CE0C595-47E0-4F2A-9F5F-FB1ED7BEF4FC}"/>
    <cellStyle name="Normal 11 5 2 7" xfId="31102" xr:uid="{4FBF8148-76E2-47B2-8EF7-7F8104208D71}"/>
    <cellStyle name="Normal 11 5 2 8" xfId="40226" xr:uid="{6ADB3027-1058-4C0E-89FF-F156FDBDFC2D}"/>
    <cellStyle name="Normal 11 5 3" xfId="2970" xr:uid="{7DBF2A31-376C-451C-AC03-51C29672550C}"/>
    <cellStyle name="Normal 11 5 3 2" xfId="6208" xr:uid="{DBA68A29-AE2F-4278-9F52-F71E300B4296}"/>
    <cellStyle name="Normal 11 5 3 2 2" xfId="10873" xr:uid="{5D936E64-6ABC-44D3-AE9D-EEE14D23B95C}"/>
    <cellStyle name="Normal 11 5 3 2 2 2" xfId="21746" xr:uid="{1289B5A9-C1BD-42C2-BEAD-B34A86371601}"/>
    <cellStyle name="Normal 11 5 3 2 2 3" xfId="38777" xr:uid="{838A5F8D-83B0-4A06-BE57-9CA582FB41F8}"/>
    <cellStyle name="Normal 11 5 3 2 3" xfId="17646" xr:uid="{2A0E6A35-64E4-4192-A263-1EC49A899012}"/>
    <cellStyle name="Normal 11 5 3 2 4" xfId="28495" xr:uid="{7F408703-6ABA-4985-82F8-53309A2BD85B}"/>
    <cellStyle name="Normal 11 5 3 2 5" xfId="34810" xr:uid="{A2266F7F-AAFF-4A16-B5B6-B9C24F1AB8E7}"/>
    <cellStyle name="Normal 11 5 3 2 6" xfId="43769" xr:uid="{AD0CEE3A-4465-425C-B645-267BF4A865E4}"/>
    <cellStyle name="Normal 11 5 3 3" xfId="10874" xr:uid="{BC992C1C-C37D-4C96-ACCC-2A84E67CC1CF}"/>
    <cellStyle name="Normal 11 5 3 3 2" xfId="21747" xr:uid="{F0BC2951-80C5-41DF-9D88-4242CD6A8B8B}"/>
    <cellStyle name="Normal 11 5 3 3 3" xfId="36796" xr:uid="{1FAACE00-A476-4773-B89B-1BBD89C69292}"/>
    <cellStyle name="Normal 11 5 3 4" xfId="14590" xr:uid="{80F91AA0-EBC5-41AE-A197-7AF9D916F1E1}"/>
    <cellStyle name="Normal 11 5 3 5" xfId="25439" xr:uid="{78C40EFB-2BBB-4D66-9A23-F1C967805208}"/>
    <cellStyle name="Normal 11 5 3 6" xfId="31589" xr:uid="{C078F6FF-3025-4784-89E5-51B7DC9C983E}"/>
    <cellStyle name="Normal 11 5 3 7" xfId="40713" xr:uid="{47BCED0E-85FE-48C5-8BF0-AD67B6E7F309}"/>
    <cellStyle name="Normal 11 5 4" xfId="3955" xr:uid="{47F8191F-3582-44F2-BD6C-0F66BD9997DA}"/>
    <cellStyle name="Normal 11 5 4 2" xfId="7192" xr:uid="{F95A70D0-21A2-42C8-98B9-8387816973DC}"/>
    <cellStyle name="Normal 11 5 4 2 2" xfId="18630" xr:uid="{4C6CEC16-9B77-4ACA-AAD6-9867755D719B}"/>
    <cellStyle name="Normal 11 5 4 2 3" xfId="29479" xr:uid="{BB9C2CDA-100D-49C3-A2A6-0A8127951F7F}"/>
    <cellStyle name="Normal 11 5 4 2 4" xfId="37775" xr:uid="{C9CE9780-7A86-4991-A8C9-F18C4D45EFC9}"/>
    <cellStyle name="Normal 11 5 4 2 5" xfId="44753" xr:uid="{7884F6BA-6C6C-46D9-949A-AF5483F37E35}"/>
    <cellStyle name="Normal 11 5 4 3" xfId="15574" xr:uid="{F73F66F6-203F-4E12-9E95-1ACA89AF3399}"/>
    <cellStyle name="Normal 11 5 4 4" xfId="26423" xr:uid="{B1EE4513-5B21-444C-918F-9B418F2C8CC1}"/>
    <cellStyle name="Normal 11 5 4 5" xfId="33144" xr:uid="{7FE67D89-FCF9-455B-B50B-AE1C50AF6863}"/>
    <cellStyle name="Normal 11 5 4 6" xfId="41697" xr:uid="{3412D06B-5DF7-4E9D-9BC1-6B69EDD27AF9}"/>
    <cellStyle name="Normal 11 5 5" xfId="4501" xr:uid="{50ABA33D-353E-4C87-A6DD-4075FA29BC4A}"/>
    <cellStyle name="Normal 11 5 5 2" xfId="7557" xr:uid="{708737C3-BFE1-4E79-912B-2E1E3DFFE9CB}"/>
    <cellStyle name="Normal 11 5 5 2 2" xfId="18995" xr:uid="{CF87F907-BB53-4F40-8D67-B3A4138B0AF5}"/>
    <cellStyle name="Normal 11 5 5 2 3" xfId="29844" xr:uid="{5E13B959-0043-48D7-9254-24B89B0055E0}"/>
    <cellStyle name="Normal 11 5 5 2 4" xfId="45118" xr:uid="{59850E92-73F0-4F51-8380-2C0B49980AB2}"/>
    <cellStyle name="Normal 11 5 5 3" xfId="15939" xr:uid="{8C7EA754-7A31-4921-9B56-BA4627A2EE77}"/>
    <cellStyle name="Normal 11 5 5 4" xfId="26788" xr:uid="{7237511E-A75A-4D46-942B-AAD978EB0C59}"/>
    <cellStyle name="Normal 11 5 5 5" xfId="35793" xr:uid="{46FF649C-C325-4B09-BB96-69AD82B46E92}"/>
    <cellStyle name="Normal 11 5 5 6" xfId="42062" xr:uid="{279B88C3-2896-4ADE-941E-D169C4B28E4F}"/>
    <cellStyle name="Normal 11 5 6" xfId="4863" xr:uid="{6E699839-7D6F-4D87-A1DB-57CAFAF7A4EE}"/>
    <cellStyle name="Normal 11 5 6 2" xfId="7919" xr:uid="{8BE08E58-79BF-48D7-8B88-8105856738CE}"/>
    <cellStyle name="Normal 11 5 6 2 2" xfId="19357" xr:uid="{806AE971-A119-4083-A71A-E3ABF06829B8}"/>
    <cellStyle name="Normal 11 5 6 2 3" xfId="30206" xr:uid="{F4B878A2-085D-49F4-8CDE-9B8933F9EB7D}"/>
    <cellStyle name="Normal 11 5 6 2 4" xfId="45480" xr:uid="{FC856856-9AB3-4D50-8612-E55E37AE7574}"/>
    <cellStyle name="Normal 11 5 6 3" xfId="16301" xr:uid="{03B24417-C334-44FE-9245-C4E737E2D217}"/>
    <cellStyle name="Normal 11 5 6 4" xfId="27150" xr:uid="{740559CD-8BFA-42AE-B65B-8743DF0BBFE7}"/>
    <cellStyle name="Normal 11 5 6 5" xfId="42424" xr:uid="{6B55C847-EFB3-40D2-A616-091743985903}"/>
    <cellStyle name="Normal 11 5 7" xfId="5228" xr:uid="{C3659C19-4FCC-4A91-B4BF-5177D1B9DDF4}"/>
    <cellStyle name="Normal 11 5 7 2" xfId="16666" xr:uid="{C7D4BEA2-110C-4F56-A436-10855769CCFA}"/>
    <cellStyle name="Normal 11 5 7 3" xfId="27515" xr:uid="{90A05ADF-EBF5-4FA6-A062-BC25E0028EB5}"/>
    <cellStyle name="Normal 11 5 7 4" xfId="42789" xr:uid="{732E0CF9-8F51-4D39-A5FF-069D7317F4C7}"/>
    <cellStyle name="Normal 11 5 8" xfId="13610" xr:uid="{25C6E933-64D5-44F1-8DD9-0C4C0E45F71F}"/>
    <cellStyle name="Normal 11 5 9" xfId="24459" xr:uid="{E6ABF811-01F1-41CC-B09F-CB416491B298}"/>
    <cellStyle name="Normal 11 6" xfId="2478" xr:uid="{50C60A3A-7FA1-4B1C-9EE3-68001534166A}"/>
    <cellStyle name="Normal 11 6 2" xfId="3459" xr:uid="{79C69EB1-250A-41A5-803A-7345B1215F3B}"/>
    <cellStyle name="Normal 11 6 2 2" xfId="6697" xr:uid="{23E9DC1A-0BA3-464B-B0C3-BF21D3A3C3AC}"/>
    <cellStyle name="Normal 11 6 2 2 2" xfId="10875" xr:uid="{8AA7D7F0-6174-4CFA-A24B-B6F552FE03D0}"/>
    <cellStyle name="Normal 11 6 2 2 2 2" xfId="21748" xr:uid="{7441A344-25AF-48E6-B29C-ECE1259CAA79}"/>
    <cellStyle name="Normal 11 6 2 2 2 3" xfId="38778" xr:uid="{E692453A-66E2-4DBC-A0C9-5F87BEAA77C5}"/>
    <cellStyle name="Normal 11 6 2 2 3" xfId="18135" xr:uid="{4FAC3302-1F05-48AF-B9D9-E7AB1FCAB4E0}"/>
    <cellStyle name="Normal 11 6 2 2 4" xfId="28984" xr:uid="{615E150B-1CF2-4411-96D6-9517ED6EF480}"/>
    <cellStyle name="Normal 11 6 2 2 5" xfId="34811" xr:uid="{F1901BBE-D7A1-43B8-B49A-93CD80003B86}"/>
    <cellStyle name="Normal 11 6 2 2 6" xfId="44258" xr:uid="{BD039F70-55D7-4AA1-B513-782A2497B1EC}"/>
    <cellStyle name="Normal 11 6 2 3" xfId="10876" xr:uid="{7F435BD7-073E-4409-8B08-F4B3A0A3D187}"/>
    <cellStyle name="Normal 11 6 2 3 2" xfId="21749" xr:uid="{CDF38292-AA75-46F4-8660-36C5B4331A27}"/>
    <cellStyle name="Normal 11 6 2 3 3" xfId="36797" xr:uid="{94B1A751-6A67-4620-821C-B1283567D5C4}"/>
    <cellStyle name="Normal 11 6 2 4" xfId="15079" xr:uid="{82426820-C320-4241-A756-B17D9EB91C89}"/>
    <cellStyle name="Normal 11 6 2 5" xfId="25928" xr:uid="{8BA93348-C3CE-4495-8DDC-EC8EAAEBC23A}"/>
    <cellStyle name="Normal 11 6 2 6" xfId="32078" xr:uid="{014003D9-2E69-4719-896C-68E6F7375AAE}"/>
    <cellStyle name="Normal 11 6 2 7" xfId="41202" xr:uid="{195D7483-27ED-4000-BE1B-72337D1ADDAD}"/>
    <cellStyle name="Normal 11 6 3" xfId="4182" xr:uid="{78083A2B-E26F-41C6-A074-A609772431C2}"/>
    <cellStyle name="Normal 11 6 3 2" xfId="10877" xr:uid="{1D54D2DB-92FA-4167-9785-D3C54B35D4F7}"/>
    <cellStyle name="Normal 11 6 3 2 2" xfId="21750" xr:uid="{63788F7E-E097-4E62-87F2-7A4B3FC574C2}"/>
    <cellStyle name="Normal 11 6 3 2 3" xfId="38082" xr:uid="{BD4F03D0-5EC8-4A9C-A518-0A9FA209D163}"/>
    <cellStyle name="Normal 11 6 3 3" xfId="34125" xr:uid="{8C94763A-894E-480F-8687-80341A42BF50}"/>
    <cellStyle name="Normal 11 6 3 4" xfId="45777" xr:uid="{572B5C96-321F-4A5C-8F52-323B5C534358}"/>
    <cellStyle name="Normal 11 6 4" xfId="5717" xr:uid="{AEFDF9CF-9869-4A03-AD84-CB9168FFF515}"/>
    <cellStyle name="Normal 11 6 4 2" xfId="17155" xr:uid="{5017C525-BC7E-442C-8866-F77D21C044C2}"/>
    <cellStyle name="Normal 11 6 4 3" xfId="28004" xr:uid="{A6DC8A21-F704-48F0-B2AE-1B33D5E6AA7D}"/>
    <cellStyle name="Normal 11 6 4 4" xfId="36099" xr:uid="{978561EB-C740-49FB-BD61-BA722471972C}"/>
    <cellStyle name="Normal 11 6 4 5" xfId="43278" xr:uid="{5714CC80-2F31-4642-90F4-08C300EDF012}"/>
    <cellStyle name="Normal 11 6 5" xfId="14099" xr:uid="{14656D5C-651B-46F9-BB71-5F3AC3B29BB9}"/>
    <cellStyle name="Normal 11 6 6" xfId="24948" xr:uid="{9F72BA0B-303D-4B9C-9D37-9A3933395E65}"/>
    <cellStyle name="Normal 11 6 7" xfId="31098" xr:uid="{59863441-E40B-4810-BE6D-A308EBE9F6E3}"/>
    <cellStyle name="Normal 11 6 8" xfId="40222" xr:uid="{C73F197C-A7E7-4917-A4BB-57F963CE98F5}"/>
    <cellStyle name="Normal 11 7" xfId="2966" xr:uid="{868CCDF7-2410-4C93-BE0B-7D1918A7C42F}"/>
    <cellStyle name="Normal 11 7 2" xfId="4183" xr:uid="{B3E5C0F5-F637-40EC-8FDD-9833CD55AA96}"/>
    <cellStyle name="Normal 11 7 2 2" xfId="10878" xr:uid="{0E0188FC-0948-496C-AD09-7845382D437E}"/>
    <cellStyle name="Normal 11 7 2 2 2" xfId="21751" xr:uid="{65D74E09-7809-4EA6-95AF-83456A1B5831}"/>
    <cellStyle name="Normal 11 7 2 2 3" xfId="38779" xr:uid="{9BF1A431-7555-46ED-8CA3-ED69C2DF7555}"/>
    <cellStyle name="Normal 11 7 2 3" xfId="34812" xr:uid="{F5A472E3-027B-4905-AD60-1F99A3299895}"/>
    <cellStyle name="Normal 11 7 2 4" xfId="45778" xr:uid="{B86BB542-DCB1-4D77-AFB4-CF77AF2807A8}"/>
    <cellStyle name="Normal 11 7 3" xfId="6204" xr:uid="{490272ED-9C5C-472A-99D3-018E21E55649}"/>
    <cellStyle name="Normal 11 7 3 2" xfId="17642" xr:uid="{07845116-F5AE-42D5-B227-777F8650F3D3}"/>
    <cellStyle name="Normal 11 7 3 3" xfId="28491" xr:uid="{6C4403F5-229F-4B07-ABFB-D7DC860BD79A}"/>
    <cellStyle name="Normal 11 7 3 4" xfId="36798" xr:uid="{815B100B-938E-463A-B9E6-71900D1459C7}"/>
    <cellStyle name="Normal 11 7 3 5" xfId="43765" xr:uid="{69018456-2A9A-4FBA-846B-B5BCFEA3CE6E}"/>
    <cellStyle name="Normal 11 7 4" xfId="14586" xr:uid="{EDB8211C-C757-458A-B4AE-968C769F35C6}"/>
    <cellStyle name="Normal 11 7 5" xfId="25435" xr:uid="{E6BF702B-A779-448A-9A5E-B3DBBF0E4B77}"/>
    <cellStyle name="Normal 11 7 6" xfId="31585" xr:uid="{A52D8407-B02B-436A-9134-4F177D42FEBA}"/>
    <cellStyle name="Normal 11 7 7" xfId="40709" xr:uid="{0A49D700-4E6C-494F-BE0F-0AF65FB07B6E}"/>
    <cellStyle name="Normal 11 8" xfId="4184" xr:uid="{8ECD1DE3-9580-4140-B636-2B81783747F2}"/>
    <cellStyle name="Normal 11 8 2" xfId="10879" xr:uid="{68E01FC6-0C2F-4013-8C42-3D7D2015F8C6}"/>
    <cellStyle name="Normal 11 8 2 2" xfId="21752" xr:uid="{578F13CB-D1E3-4386-AA28-AA34E0D4C6F3}"/>
    <cellStyle name="Normal 11 8 2 3" xfId="37556" xr:uid="{5EB12022-2506-4315-853D-36E97A464498}"/>
    <cellStyle name="Normal 11 8 3" xfId="33780" xr:uid="{BEDA8F12-C7A6-4085-90BF-1712A5EEAD35}"/>
    <cellStyle name="Normal 11 8 4" xfId="45779" xr:uid="{FB4B3749-24E8-4819-B0CA-C57DD1C750F1}"/>
    <cellStyle name="Normal 11 9" xfId="4185" xr:uid="{F86C7B39-5A3B-4D4F-8B5E-AC13309C4FE4}"/>
    <cellStyle name="Normal 11 9 2" xfId="35575" xr:uid="{3B581F60-C019-4F16-9339-140ADA58EA49}"/>
    <cellStyle name="Normal 11 9 3" xfId="45780" xr:uid="{59B53141-F3D3-4CE6-B09C-B33BA7F868B6}"/>
    <cellStyle name="Normal 110" xfId="8369" xr:uid="{444720A2-6F50-450D-9E00-6D287A7DA428}"/>
    <cellStyle name="Normal 111" xfId="8370" xr:uid="{AE9AD73B-3C12-413E-9194-EF203E116220}"/>
    <cellStyle name="Normal 112" xfId="8371" xr:uid="{DFCB2071-498E-4DC6-80E7-BFBAF187740B}"/>
    <cellStyle name="Normal 113" xfId="8294" xr:uid="{4A9CB311-D293-4681-B1BB-3652A3533F39}"/>
    <cellStyle name="Normal 114" xfId="8372" xr:uid="{F39003C9-01E4-4AC2-8441-CB1C6E0CEC87}"/>
    <cellStyle name="Normal 115" xfId="8373" xr:uid="{2C93AFA9-BB2C-40BF-928B-7D0E756386DB}"/>
    <cellStyle name="Normal 116" xfId="8374" xr:uid="{639A937B-D6F6-40D6-A471-1AFEB6166CC4}"/>
    <cellStyle name="Normal 117" xfId="8375" xr:uid="{70F7E6B4-56FD-4602-AA09-60D8B04D380E}"/>
    <cellStyle name="Normal 118" xfId="8295" xr:uid="{BF5A8E35-0136-436E-A63D-34BE8D0B80E8}"/>
    <cellStyle name="Normal 119" xfId="8376" xr:uid="{795EF35C-5F9D-409F-A185-D171F5E6F204}"/>
    <cellStyle name="Normal 12" xfId="178" xr:uid="{3D16FEF5-88CC-48FC-BFC1-BA8A93416491}"/>
    <cellStyle name="Normal 12 10" xfId="8227" xr:uid="{C9C05E5D-C8BC-4687-9780-C0278005E0A2}"/>
    <cellStyle name="Normal 12 10 2" xfId="8228" xr:uid="{5FCE18B9-EA77-4E76-902C-238DC974EF40}"/>
    <cellStyle name="Normal 12 10 2 2" xfId="10880" xr:uid="{C5F683DC-37E6-4D25-B62B-3465B9F167B9}"/>
    <cellStyle name="Normal 12 10 2 2 2" xfId="21753" xr:uid="{CC16991F-C5B9-44E5-8068-B5428A4B9171}"/>
    <cellStyle name="Normal 12 10 2 2 3" xfId="38083" xr:uid="{C8A24689-E604-40EE-9E69-41AFE91F707D}"/>
    <cellStyle name="Normal 12 10 2 3" xfId="19541" xr:uid="{6CABE950-ED48-4576-B91F-2C2641106A8E}"/>
    <cellStyle name="Normal 12 10 2 4" xfId="30390" xr:uid="{27E36B2D-9B32-4AB1-A3A4-E010FCBF08A7}"/>
    <cellStyle name="Normal 12 10 2 5" xfId="32391" xr:uid="{637CF465-8A73-41EA-8DAC-8946BB6EEBE2}"/>
    <cellStyle name="Normal 12 10 2 6" xfId="45664" xr:uid="{343848E1-59C4-424C-9BE0-F724A5515D4E}"/>
    <cellStyle name="Normal 12 10 3" xfId="10881" xr:uid="{4254D464-779E-4EA4-BEDC-B60D1A9324CE}"/>
    <cellStyle name="Normal 12 10 3 2" xfId="21754" xr:uid="{FD6B8C7F-C84E-4BD3-A037-0DEB60E97294}"/>
    <cellStyle name="Normal 12 10 3 3" xfId="36100" xr:uid="{777BE6F6-DE36-4FCC-B70D-F390A75A63D9}"/>
    <cellStyle name="Normal 12 10 4" xfId="19540" xr:uid="{3A884E83-D764-42E5-811D-834C82F2CBAF}"/>
    <cellStyle name="Normal 12 10 5" xfId="30389" xr:uid="{C6565ED8-493A-46BA-943F-52EF92D62DA3}"/>
    <cellStyle name="Normal 12 10 6" xfId="32390" xr:uid="{8176B666-B35C-4439-8464-DABD79551E34}"/>
    <cellStyle name="Normal 12 10 7" xfId="45663" xr:uid="{C12A0BCB-A481-4006-AEFC-C6A65EB52EE9}"/>
    <cellStyle name="Normal 12 11" xfId="10882" xr:uid="{30C3A5D9-5B63-44D1-AF2D-A5C0F0C43499}"/>
    <cellStyle name="Normal 12 11 2" xfId="10883" xr:uid="{F47BE099-CC8C-47C4-9706-52EDCDA4A741}"/>
    <cellStyle name="Normal 12 11 2 2" xfId="21756" xr:uid="{83C1D7B0-F052-4276-8440-3B7C3108469D}"/>
    <cellStyle name="Normal 12 11 2 3" xfId="37553" xr:uid="{06CC9A02-089B-4927-85D1-6B5FE9B1C34A}"/>
    <cellStyle name="Normal 12 11 3" xfId="21755" xr:uid="{40DA2864-0444-495A-BD02-C47F70E07AE5}"/>
    <cellStyle name="Normal 12 11 4" xfId="33778" xr:uid="{0C9C4DE4-465D-4510-AE06-85512CD2E8F5}"/>
    <cellStyle name="Normal 12 12" xfId="10884" xr:uid="{E1902C87-F16A-4327-94E9-0791F60A139A}"/>
    <cellStyle name="Normal 12 12 2" xfId="21757" xr:uid="{4A7F5D36-2439-414C-B114-646548DA5175}"/>
    <cellStyle name="Normal 12 12 3" xfId="35572" xr:uid="{3C265259-5799-43F0-875B-93030CFECE80}"/>
    <cellStyle name="Normal 12 13" xfId="30463" xr:uid="{AEC7AA39-0362-4296-9F68-42C531067E60}"/>
    <cellStyle name="Normal 12 2" xfId="182" xr:uid="{CCD9591F-7F4B-4A3F-93A7-F5FD595BF6F3}"/>
    <cellStyle name="Normal 12 2 2" xfId="189" xr:uid="{060D6B65-4151-44B5-A8D0-332EA7D6C228}"/>
    <cellStyle name="Normal 12 2 3" xfId="867" xr:uid="{2DF25E87-6BD2-4BEA-A0D1-3940936714D8}"/>
    <cellStyle name="Normal 12 2 4" xfId="868" xr:uid="{8AC9DF1D-6F44-4764-B0F5-AC5A943E31B8}"/>
    <cellStyle name="Normal 12 2 5" xfId="869" xr:uid="{CCA16ABC-2805-425E-9C48-1E763FD6AA04}"/>
    <cellStyle name="Normal 12 2 6" xfId="870" xr:uid="{C4C92844-D91D-4D1E-B4A8-A0DEB766B112}"/>
    <cellStyle name="Normal 12 2 7" xfId="3956" xr:uid="{27ECC192-8CB4-4E64-BA5E-06FACB5DD4A9}"/>
    <cellStyle name="Normal 12 2 7 2" xfId="7193" xr:uid="{0B221906-6FE6-41BC-A876-BC6F678C5C1E}"/>
    <cellStyle name="Normal 12 2 7 2 2" xfId="18631" xr:uid="{454B44C6-D074-4E60-BA86-A71A0E8220EA}"/>
    <cellStyle name="Normal 12 2 7 2 3" xfId="29480" xr:uid="{9D462836-ACB5-4040-A0EF-3D895661A87F}"/>
    <cellStyle name="Normal 12 2 7 2 4" xfId="44754" xr:uid="{B4747E49-C8C6-4EA3-995E-42BC878F394F}"/>
    <cellStyle name="Normal 12 2 7 3" xfId="15575" xr:uid="{8E026737-3370-4AC5-A57C-376BDC7C269B}"/>
    <cellStyle name="Normal 12 2 7 4" xfId="26424" xr:uid="{9339F02A-5EE5-4942-B1AA-B8DE33F8B87A}"/>
    <cellStyle name="Normal 12 2 7 5" xfId="32392" xr:uid="{2149E571-705B-4560-84A5-4CA89BEC41D3}"/>
    <cellStyle name="Normal 12 2 7 6" xfId="41698" xr:uid="{128FEF6D-BE13-43DE-B227-0E1CF65575FB}"/>
    <cellStyle name="Normal 12 2 8" xfId="4502" xr:uid="{D892368D-5A61-4BA3-A871-AAF276FE9179}"/>
    <cellStyle name="Normal 12 2 8 2" xfId="7558" xr:uid="{45E1B856-D81F-4545-A1B2-557081087EDB}"/>
    <cellStyle name="Normal 12 2 8 2 2" xfId="18996" xr:uid="{EC49701F-ED4C-43A0-B273-A01751C33F38}"/>
    <cellStyle name="Normal 12 2 8 2 3" xfId="29845" xr:uid="{CAF46401-2A88-4855-B80D-B6DEB51F7C2D}"/>
    <cellStyle name="Normal 12 2 8 2 4" xfId="45119" xr:uid="{8AE4DA13-D0DC-450E-A673-D83F8B257678}"/>
    <cellStyle name="Normal 12 2 8 3" xfId="15940" xr:uid="{90A1FC0A-0929-4846-B136-77E3DBD8DD9B}"/>
    <cellStyle name="Normal 12 2 8 4" xfId="26789" xr:uid="{A12A2B07-0ED4-412C-A622-80D97FF8DF51}"/>
    <cellStyle name="Normal 12 2 8 5" xfId="33145" xr:uid="{17694E32-3144-4969-8F2A-2F121482561A}"/>
    <cellStyle name="Normal 12 2 8 6" xfId="42063" xr:uid="{5A9164A6-B9F5-4706-90B4-6FCEF72FA043}"/>
    <cellStyle name="Normal 12 2 9" xfId="4864" xr:uid="{739E32D4-0A59-45C1-8502-E779E6B805E5}"/>
    <cellStyle name="Normal 12 2 9 2" xfId="7920" xr:uid="{C50D36EE-C724-49D0-B467-3B22CB736F2E}"/>
    <cellStyle name="Normal 12 2 9 2 2" xfId="19358" xr:uid="{9683E45F-4A93-4229-AA2B-A9B79B6FEF20}"/>
    <cellStyle name="Normal 12 2 9 2 3" xfId="30207" xr:uid="{C46AC25B-C511-4949-8CFA-2BA312B734ED}"/>
    <cellStyle name="Normal 12 2 9 2 4" xfId="45481" xr:uid="{742AF771-BDA1-46F9-9E6D-DE6D4BACA529}"/>
    <cellStyle name="Normal 12 2 9 3" xfId="16302" xr:uid="{C447C3F9-C78E-4547-BC8A-D0F67601D88A}"/>
    <cellStyle name="Normal 12 2 9 4" xfId="27151" xr:uid="{1DF9414A-FA40-4DBD-BA99-FF7189D6908F}"/>
    <cellStyle name="Normal 12 2 9 5" xfId="42425" xr:uid="{08C6C50B-93B2-4202-8B7A-B53CBC5D07DF}"/>
    <cellStyle name="Normal 12 3" xfId="871" xr:uid="{2F7DE16A-B28F-4C18-9E4A-CE641013BCC9}"/>
    <cellStyle name="Normal 12 3 2" xfId="872" xr:uid="{AF0C6EA3-DBA8-4572-93A3-3FEEBD4DACAF}"/>
    <cellStyle name="Normal 12 3 3" xfId="873" xr:uid="{0467E1BD-EC18-4331-8DB7-5C5C54D7658C}"/>
    <cellStyle name="Normal 12 4" xfId="874" xr:uid="{1CD74C74-B7B3-49E2-82BE-9B3EE8B7C1D5}"/>
    <cellStyle name="Normal 12 4 2" xfId="875" xr:uid="{B054BBD7-6392-4B4B-A2EC-65FEFFA3D0A6}"/>
    <cellStyle name="Normal 12 4 3" xfId="876" xr:uid="{79917B16-4B24-49A9-9BD1-DC381BAD33DE}"/>
    <cellStyle name="Normal 12 5" xfId="877" xr:uid="{CE055899-6667-441E-8042-7159AEA5DCC6}"/>
    <cellStyle name="Normal 12 5 2" xfId="878" xr:uid="{D9D6B0B8-0EE3-47B0-8427-4C5C0F21FAE3}"/>
    <cellStyle name="Normal 12 5 3" xfId="879" xr:uid="{337B271D-3A04-4EB9-8782-BB4E5EC8E80C}"/>
    <cellStyle name="Normal 12 6" xfId="880" xr:uid="{C6DBA124-F2ED-48A3-9E55-BDFC3C9516E7}"/>
    <cellStyle name="Normal 12 6 2" xfId="881" xr:uid="{B2940EB1-CC43-4771-860C-2A877285292C}"/>
    <cellStyle name="Normal 12 6 3" xfId="882" xr:uid="{FD717EB6-81DF-4C31-8EA5-7DCE1ECDC360}"/>
    <cellStyle name="Normal 12 7" xfId="883" xr:uid="{DE035DB6-3353-43AB-A3F9-1CBEB78A18A2}"/>
    <cellStyle name="Normal 12 7 10" xfId="30687" xr:uid="{ABE47883-0FCF-45A8-95AD-F5840383C39B}"/>
    <cellStyle name="Normal 12 7 11" xfId="39734" xr:uid="{F3144394-C380-4A0F-BECD-6E9F0EEFFBAB}"/>
    <cellStyle name="Normal 12 7 2" xfId="2483" xr:uid="{4DC8E5D2-7E09-4461-A398-BC3ACBA9E9DA}"/>
    <cellStyle name="Normal 12 7 2 2" xfId="3464" xr:uid="{4DDF394A-7346-43DA-9220-421B795A49EE}"/>
    <cellStyle name="Normal 12 7 2 2 2" xfId="6702" xr:uid="{F6B59441-B1FE-42CD-BFFB-A8FD01B179CE}"/>
    <cellStyle name="Normal 12 7 2 2 2 2" xfId="10885" xr:uid="{7EBE5A4A-BCE3-4B87-A438-AD65E0F28B28}"/>
    <cellStyle name="Normal 12 7 2 2 2 2 2" xfId="21758" xr:uid="{43537D27-E602-42EE-8470-80DCF4C1267B}"/>
    <cellStyle name="Normal 12 7 2 2 2 2 3" xfId="38780" xr:uid="{6AA429CD-7D68-466E-A251-F3A67198E986}"/>
    <cellStyle name="Normal 12 7 2 2 2 3" xfId="18140" xr:uid="{1C4C078B-AB5B-4AEF-BD98-0CF601F2451E}"/>
    <cellStyle name="Normal 12 7 2 2 2 4" xfId="28989" xr:uid="{769CADD0-E7AE-4CC4-A38B-3C4F685F4742}"/>
    <cellStyle name="Normal 12 7 2 2 2 5" xfId="34813" xr:uid="{5A005F23-37AB-4C55-B8B2-68B85DF08063}"/>
    <cellStyle name="Normal 12 7 2 2 2 6" xfId="44263" xr:uid="{F018E5B4-648C-47AB-A26C-444D26E49824}"/>
    <cellStyle name="Normal 12 7 2 2 3" xfId="10886" xr:uid="{D44F9FEB-CAD5-49DE-8185-7A8627BA2206}"/>
    <cellStyle name="Normal 12 7 2 2 3 2" xfId="21759" xr:uid="{835B5F46-F83A-4F76-A849-54AE8A1D93E1}"/>
    <cellStyle name="Normal 12 7 2 2 3 3" xfId="36799" xr:uid="{AB518476-8D99-4360-AB44-AD607E25B5E4}"/>
    <cellStyle name="Normal 12 7 2 2 4" xfId="15084" xr:uid="{C48EB71B-E7B8-4297-BCD2-404B5DEAB2B8}"/>
    <cellStyle name="Normal 12 7 2 2 5" xfId="25933" xr:uid="{73D0DAAA-254E-4338-8366-92991ED0CB9C}"/>
    <cellStyle name="Normal 12 7 2 2 6" xfId="32083" xr:uid="{46218270-5249-44EC-8DEF-251C8C9397DB}"/>
    <cellStyle name="Normal 12 7 2 2 7" xfId="41207" xr:uid="{B74A16CD-6E29-4D5E-89F2-71901167A4A0}"/>
    <cellStyle name="Normal 12 7 2 3" xfId="5722" xr:uid="{163EE3F2-6066-44F5-9C35-EBE2BD137E59}"/>
    <cellStyle name="Normal 12 7 2 3 2" xfId="10887" xr:uid="{79B408E7-1FE8-4852-BCA8-7CEA550FFDA2}"/>
    <cellStyle name="Normal 12 7 2 3 2 2" xfId="21760" xr:uid="{9EFFDCE9-355E-46D1-85A6-0770EBF66DD7}"/>
    <cellStyle name="Normal 12 7 2 3 2 3" xfId="38084" xr:uid="{6BF9CB0F-A2D2-448E-9E83-C14A79F68CF5}"/>
    <cellStyle name="Normal 12 7 2 3 3" xfId="17160" xr:uid="{DB274A1A-5672-4D07-8074-A5BC6C9548BD}"/>
    <cellStyle name="Normal 12 7 2 3 4" xfId="28009" xr:uid="{EB1EF3A7-6431-4618-ACAF-15C2066C99A4}"/>
    <cellStyle name="Normal 12 7 2 3 5" xfId="34126" xr:uid="{672B8304-06A8-4BC7-890A-4988EFC9F490}"/>
    <cellStyle name="Normal 12 7 2 3 6" xfId="43283" xr:uid="{B7CDB183-E670-4CF9-8DA5-9D0CD00C91E6}"/>
    <cellStyle name="Normal 12 7 2 4" xfId="10888" xr:uid="{DFFF7ACD-D8E7-4443-A330-C9930A87AC98}"/>
    <cellStyle name="Normal 12 7 2 4 2" xfId="21761" xr:uid="{880BC926-2CAA-4389-AB95-80876CCB5BB8}"/>
    <cellStyle name="Normal 12 7 2 4 3" xfId="36101" xr:uid="{A984C7FC-351C-4DDF-8B2E-08811752D041}"/>
    <cellStyle name="Normal 12 7 2 5" xfId="14104" xr:uid="{2C7D02E0-CCD5-4929-9F6D-CE4C83EEA6AC}"/>
    <cellStyle name="Normal 12 7 2 6" xfId="24953" xr:uid="{205C71E5-AB96-4077-801B-B25807B3F5A0}"/>
    <cellStyle name="Normal 12 7 2 7" xfId="31103" xr:uid="{D064FE86-9094-4B91-B6C5-4B72FA7242A0}"/>
    <cellStyle name="Normal 12 7 2 8" xfId="40227" xr:uid="{8CA1709C-7FE2-413D-8BA9-0AB91F7DEB62}"/>
    <cellStyle name="Normal 12 7 3" xfId="2971" xr:uid="{0A00FE92-4598-48C2-BCE7-D3CBBEF55E32}"/>
    <cellStyle name="Normal 12 7 3 2" xfId="6209" xr:uid="{D93C6686-EFAF-4CF8-BBE2-D6D46CD72C3F}"/>
    <cellStyle name="Normal 12 7 3 2 2" xfId="10889" xr:uid="{4132B2CA-AA42-4A6D-960B-B38A5AB453EC}"/>
    <cellStyle name="Normal 12 7 3 2 2 2" xfId="21762" xr:uid="{E6CAC172-8A0A-4F7B-AE26-3A24617AA69D}"/>
    <cellStyle name="Normal 12 7 3 2 2 3" xfId="38781" xr:uid="{E355ADEF-AF84-4D87-8EE9-02FABAB533CD}"/>
    <cellStyle name="Normal 12 7 3 2 3" xfId="17647" xr:uid="{25683FC9-E944-4CF3-BE08-170CE81DC111}"/>
    <cellStyle name="Normal 12 7 3 2 4" xfId="28496" xr:uid="{6D31AA1B-91CF-4232-B896-8A4AA8E6DCCB}"/>
    <cellStyle name="Normal 12 7 3 2 5" xfId="34814" xr:uid="{5685A40E-478E-461E-B5D3-D92E7B461F99}"/>
    <cellStyle name="Normal 12 7 3 2 6" xfId="43770" xr:uid="{875B87A0-E896-46BB-98D2-35F8626C80C2}"/>
    <cellStyle name="Normal 12 7 3 3" xfId="10890" xr:uid="{8117CED8-7098-497F-99BF-6C73C3354225}"/>
    <cellStyle name="Normal 12 7 3 3 2" xfId="21763" xr:uid="{3048BD0D-72AB-4093-B64D-114869DE2428}"/>
    <cellStyle name="Normal 12 7 3 3 3" xfId="36800" xr:uid="{B7ADB0CF-F5F3-4E81-B392-9ABE8BFAEE05}"/>
    <cellStyle name="Normal 12 7 3 4" xfId="14591" xr:uid="{84FE0273-3BC3-477E-AD86-5857383804E3}"/>
    <cellStyle name="Normal 12 7 3 5" xfId="25440" xr:uid="{A96F834B-ECC2-4498-A62B-BF7AB1805C13}"/>
    <cellStyle name="Normal 12 7 3 6" xfId="31590" xr:uid="{173DEF57-A18E-4EB4-85CE-9E6A0C1675B3}"/>
    <cellStyle name="Normal 12 7 3 7" xfId="40714" xr:uid="{93D1BF88-F735-4708-988D-F8487CCCB4F6}"/>
    <cellStyle name="Normal 12 7 4" xfId="3957" xr:uid="{C6522F6E-3663-4281-BBAA-7CCF5BB02963}"/>
    <cellStyle name="Normal 12 7 4 2" xfId="7194" xr:uid="{5F93A1A2-AB03-45F2-AEFC-2A40EA994469}"/>
    <cellStyle name="Normal 12 7 4 2 2" xfId="18632" xr:uid="{E90340FC-A5FD-4549-8F95-A3534B806DD1}"/>
    <cellStyle name="Normal 12 7 4 2 3" xfId="29481" xr:uid="{5EB8FB8A-319E-4DEC-9A1A-5B5E088B0F6D}"/>
    <cellStyle name="Normal 12 7 4 2 4" xfId="37776" xr:uid="{444AF148-7D84-449C-8A85-13552524DCCC}"/>
    <cellStyle name="Normal 12 7 4 2 5" xfId="44755" xr:uid="{5145AE93-D5CC-40CE-AE56-F3EBCE14FAF1}"/>
    <cellStyle name="Normal 12 7 4 3" xfId="15576" xr:uid="{D0770ADF-B073-485C-AAE2-B60ACFEF95DA}"/>
    <cellStyle name="Normal 12 7 4 4" xfId="26425" xr:uid="{1E044538-7EAF-4195-9A12-C97ED456438F}"/>
    <cellStyle name="Normal 12 7 4 5" xfId="33146" xr:uid="{B7094C4E-E202-47CB-BDAC-BDD6B2951B2B}"/>
    <cellStyle name="Normal 12 7 4 6" xfId="41699" xr:uid="{801EC2EA-59CB-474E-88AF-BBB55DC6BA9B}"/>
    <cellStyle name="Normal 12 7 5" xfId="4503" xr:uid="{DC26C583-BF3B-49E0-978A-AA4E3DD466C7}"/>
    <cellStyle name="Normal 12 7 5 2" xfId="7559" xr:uid="{969DE465-2998-4C0C-BDE3-2B3DD636918D}"/>
    <cellStyle name="Normal 12 7 5 2 2" xfId="18997" xr:uid="{05FB14BE-E171-409E-9F5C-AC7431870B7E}"/>
    <cellStyle name="Normal 12 7 5 2 3" xfId="29846" xr:uid="{89AB0B99-186F-4985-89C9-63AA3ED31B1F}"/>
    <cellStyle name="Normal 12 7 5 2 4" xfId="45120" xr:uid="{16BC5467-898E-4916-A1FD-721025EB3F6A}"/>
    <cellStyle name="Normal 12 7 5 3" xfId="15941" xr:uid="{31011A92-87D3-4073-8F39-92DCE000EA26}"/>
    <cellStyle name="Normal 12 7 5 4" xfId="26790" xr:uid="{001362BD-D13A-41C8-8C5E-2D9CDCDC42B1}"/>
    <cellStyle name="Normal 12 7 5 5" xfId="35794" xr:uid="{112E336A-92AA-46EC-947F-236C87AB2B68}"/>
    <cellStyle name="Normal 12 7 5 6" xfId="42064" xr:uid="{D04BF173-1F8C-40D1-A413-4E2937B6D763}"/>
    <cellStyle name="Normal 12 7 6" xfId="4865" xr:uid="{2638D849-70A7-4B07-B2C3-4870C6FD9E50}"/>
    <cellStyle name="Normal 12 7 6 2" xfId="7921" xr:uid="{EE365F06-1F8C-4AD4-86AB-8320985077DF}"/>
    <cellStyle name="Normal 12 7 6 2 2" xfId="19359" xr:uid="{2F2E9AA4-BFB0-4847-AF58-026889B2840F}"/>
    <cellStyle name="Normal 12 7 6 2 3" xfId="30208" xr:uid="{902B4677-2D58-47C6-A353-186A44051B54}"/>
    <cellStyle name="Normal 12 7 6 2 4" xfId="45482" xr:uid="{D09D1100-C164-434E-AE9E-55B1BDE92F50}"/>
    <cellStyle name="Normal 12 7 6 3" xfId="16303" xr:uid="{DE45F3D3-B83D-4883-BD52-3BE029671DD4}"/>
    <cellStyle name="Normal 12 7 6 4" xfId="27152" xr:uid="{6B70AAE6-749A-4A62-8002-EEB21F17713F}"/>
    <cellStyle name="Normal 12 7 6 5" xfId="42426" xr:uid="{08F90361-AEF7-4CE7-A65E-2A87DB91D1DF}"/>
    <cellStyle name="Normal 12 7 7" xfId="5229" xr:uid="{45B6CA6C-ED55-4FE9-B3D2-0A31F842F9BE}"/>
    <cellStyle name="Normal 12 7 7 2" xfId="16667" xr:uid="{7121269E-D6AD-437B-B15F-9DB4F32FCF45}"/>
    <cellStyle name="Normal 12 7 7 3" xfId="27516" xr:uid="{BEB0A221-E383-43B6-94AF-76F794B53ECE}"/>
    <cellStyle name="Normal 12 7 7 4" xfId="42790" xr:uid="{8AC7FDC1-6DEC-450A-92F5-B144F55F5767}"/>
    <cellStyle name="Normal 12 7 8" xfId="13611" xr:uid="{C30BDCA3-4EED-4A55-802D-F95DD1DF87F2}"/>
    <cellStyle name="Normal 12 7 9" xfId="24460" xr:uid="{972A840B-EAA2-40FD-B040-6EBE3623F4B4}"/>
    <cellStyle name="Normal 12 8" xfId="884" xr:uid="{C6A64788-A3A4-4A4B-B457-0D2E05E84EE4}"/>
    <cellStyle name="Normal 12 8 10" xfId="30688" xr:uid="{5C106D27-A25E-4F40-80BB-0124EE717DE2}"/>
    <cellStyle name="Normal 12 8 11" xfId="39735" xr:uid="{44671E95-06B1-45EF-B5F1-B1004902CFC9}"/>
    <cellStyle name="Normal 12 8 2" xfId="2484" xr:uid="{D7F855E3-C9E6-4684-B741-ADB60CDD4F62}"/>
    <cellStyle name="Normal 12 8 2 2" xfId="3465" xr:uid="{E00F21D4-0B79-4324-9F10-72507724FF63}"/>
    <cellStyle name="Normal 12 8 2 2 2" xfId="6703" xr:uid="{4FB7830E-0997-4DE3-8754-57879643BC88}"/>
    <cellStyle name="Normal 12 8 2 2 2 2" xfId="10891" xr:uid="{563DD51C-8FEB-452D-B36C-36F9A435F57C}"/>
    <cellStyle name="Normal 12 8 2 2 2 2 2" xfId="21764" xr:uid="{10296583-D603-4A22-9639-AFFB3E6957A8}"/>
    <cellStyle name="Normal 12 8 2 2 2 2 3" xfId="38782" xr:uid="{C242B106-55B5-4FCA-8AA0-49E62D860D2E}"/>
    <cellStyle name="Normal 12 8 2 2 2 3" xfId="18141" xr:uid="{087E7D88-9DA6-4321-A0B5-D26A0A72AC29}"/>
    <cellStyle name="Normal 12 8 2 2 2 4" xfId="28990" xr:uid="{70DC46A8-A2FB-4486-962F-92FD435F3EE7}"/>
    <cellStyle name="Normal 12 8 2 2 2 5" xfId="34815" xr:uid="{499D3803-972B-4705-9FE6-34A19C1AE503}"/>
    <cellStyle name="Normal 12 8 2 2 2 6" xfId="44264" xr:uid="{20037293-CDAB-4603-8844-B647AADC15C2}"/>
    <cellStyle name="Normal 12 8 2 2 3" xfId="10892" xr:uid="{DA98F0A9-9B32-47CC-89AE-202BF33F5505}"/>
    <cellStyle name="Normal 12 8 2 2 3 2" xfId="21765" xr:uid="{50FDA7BE-582A-45E4-8BAB-EE212EB3A2D9}"/>
    <cellStyle name="Normal 12 8 2 2 3 3" xfId="36801" xr:uid="{DE920037-CEA7-449C-AC3F-365BDE79903A}"/>
    <cellStyle name="Normal 12 8 2 2 4" xfId="15085" xr:uid="{C7221921-9DF8-4BD3-960A-9B45414FE214}"/>
    <cellStyle name="Normal 12 8 2 2 5" xfId="25934" xr:uid="{EB13F436-5D6F-417F-833B-08239EE2519C}"/>
    <cellStyle name="Normal 12 8 2 2 6" xfId="32084" xr:uid="{EFBE2B76-5B93-462B-949D-188358888355}"/>
    <cellStyle name="Normal 12 8 2 2 7" xfId="41208" xr:uid="{11D2A4F0-9FA2-4E1B-BF84-5B1473BD4A47}"/>
    <cellStyle name="Normal 12 8 2 3" xfId="5723" xr:uid="{A3ADD27C-6056-4DF9-AAC9-71A8C655AAB7}"/>
    <cellStyle name="Normal 12 8 2 3 2" xfId="10893" xr:uid="{A221EC3F-FB7F-44BA-8377-038B136DC723}"/>
    <cellStyle name="Normal 12 8 2 3 2 2" xfId="21766" xr:uid="{07D3AC72-CF77-48E2-B966-04C476B23728}"/>
    <cellStyle name="Normal 12 8 2 3 2 3" xfId="38085" xr:uid="{0BE1CD37-834B-4E7F-8589-F1EA45E196CC}"/>
    <cellStyle name="Normal 12 8 2 3 3" xfId="17161" xr:uid="{85F0F471-7C72-4C0A-82E4-48E6AB6E0193}"/>
    <cellStyle name="Normal 12 8 2 3 4" xfId="28010" xr:uid="{76A85CC8-A50B-47BE-8AEC-47886727F7B5}"/>
    <cellStyle name="Normal 12 8 2 3 5" xfId="34127" xr:uid="{7BA314AA-377F-4474-B269-FEBE1C6B6255}"/>
    <cellStyle name="Normal 12 8 2 3 6" xfId="43284" xr:uid="{9CF82766-8C72-41BC-BDD2-9DD5E74176AF}"/>
    <cellStyle name="Normal 12 8 2 4" xfId="10894" xr:uid="{9850C8C2-8AEB-4971-8961-D996A305B6C2}"/>
    <cellStyle name="Normal 12 8 2 4 2" xfId="21767" xr:uid="{39117B4F-A140-4965-B80E-D8B0BD0EF345}"/>
    <cellStyle name="Normal 12 8 2 4 3" xfId="36102" xr:uid="{7C717050-C4E1-4A42-A49A-479A5A3F9B86}"/>
    <cellStyle name="Normal 12 8 2 5" xfId="14105" xr:uid="{411307A3-0445-4683-8865-689B5D50E8B8}"/>
    <cellStyle name="Normal 12 8 2 6" xfId="24954" xr:uid="{2A95A639-9547-4B90-AA77-2FFBFFCDD228}"/>
    <cellStyle name="Normal 12 8 2 7" xfId="31104" xr:uid="{339AE712-59E3-4BB9-B30C-D06E3DFF0678}"/>
    <cellStyle name="Normal 12 8 2 8" xfId="40228" xr:uid="{D38E8973-6F0F-4C21-84F8-F3A6F947E329}"/>
    <cellStyle name="Normal 12 8 3" xfId="2972" xr:uid="{015668A2-DD2D-44A0-92EE-0D201006A11A}"/>
    <cellStyle name="Normal 12 8 3 2" xfId="6210" xr:uid="{D8A1935E-0565-42A8-9259-B351D9E3BD8C}"/>
    <cellStyle name="Normal 12 8 3 2 2" xfId="10895" xr:uid="{4168A82A-6E41-4FB9-85DF-08BEC59D413B}"/>
    <cellStyle name="Normal 12 8 3 2 2 2" xfId="21768" xr:uid="{10C9003E-1886-437E-9387-CAE0D0F8E77E}"/>
    <cellStyle name="Normal 12 8 3 2 2 3" xfId="38783" xr:uid="{FF4C4C3A-28B4-4815-909B-11D05975B587}"/>
    <cellStyle name="Normal 12 8 3 2 3" xfId="17648" xr:uid="{FE3440B6-2A68-4BD2-84CB-2F87473F7DF2}"/>
    <cellStyle name="Normal 12 8 3 2 4" xfId="28497" xr:uid="{C767C891-10FF-4BC9-8BC0-7868A717E850}"/>
    <cellStyle name="Normal 12 8 3 2 5" xfId="34816" xr:uid="{48D76024-CACA-4113-80CC-161D04F25D36}"/>
    <cellStyle name="Normal 12 8 3 2 6" xfId="43771" xr:uid="{0E05A542-1204-4ACA-8A85-E77C026A4BF4}"/>
    <cellStyle name="Normal 12 8 3 3" xfId="10896" xr:uid="{3D4691E7-BF9C-4D1A-8FEA-319C3624C7D6}"/>
    <cellStyle name="Normal 12 8 3 3 2" xfId="21769" xr:uid="{02C2D98B-765D-4D22-8B70-E1783D873E4B}"/>
    <cellStyle name="Normal 12 8 3 3 3" xfId="36802" xr:uid="{A041F648-69E8-42D2-8A15-7CF19FF48850}"/>
    <cellStyle name="Normal 12 8 3 4" xfId="14592" xr:uid="{6BAF47FE-E4DF-42D6-B03D-A3AF5D48F1A7}"/>
    <cellStyle name="Normal 12 8 3 5" xfId="25441" xr:uid="{0E8F9CFB-9DC2-472A-95FC-D977945DBF77}"/>
    <cellStyle name="Normal 12 8 3 6" xfId="31591" xr:uid="{C5F006ED-09D5-47E8-9740-6E2B9352DD6E}"/>
    <cellStyle name="Normal 12 8 3 7" xfId="40715" xr:uid="{AFE84A32-B6D5-471F-A332-E0074A11865C}"/>
    <cellStyle name="Normal 12 8 4" xfId="3958" xr:uid="{DEC812E5-C470-4098-96E4-1D22044F7FFC}"/>
    <cellStyle name="Normal 12 8 4 2" xfId="7195" xr:uid="{02A990DF-25F2-4C6B-B481-313974542F86}"/>
    <cellStyle name="Normal 12 8 4 2 2" xfId="18633" xr:uid="{3BFBD57B-B2E7-4B39-B2D4-438324820805}"/>
    <cellStyle name="Normal 12 8 4 2 3" xfId="29482" xr:uid="{3D3217CE-9F4A-4D67-A1C2-D18159DA2732}"/>
    <cellStyle name="Normal 12 8 4 2 4" xfId="37777" xr:uid="{DBACF0C3-151D-46E4-9485-E1BEA6288573}"/>
    <cellStyle name="Normal 12 8 4 2 5" xfId="44756" xr:uid="{8DFC0C7F-3748-4483-8CCE-5E95481B0C7F}"/>
    <cellStyle name="Normal 12 8 4 3" xfId="15577" xr:uid="{3CBCC75B-B165-45F5-ACAD-CC940897278C}"/>
    <cellStyle name="Normal 12 8 4 4" xfId="26426" xr:uid="{AF3BED0B-7832-42BE-BE97-DF25FA48B126}"/>
    <cellStyle name="Normal 12 8 4 5" xfId="33147" xr:uid="{CC40BA98-EC99-46EF-A78C-142CE63D04EE}"/>
    <cellStyle name="Normal 12 8 4 6" xfId="41700" xr:uid="{4FED78D5-6D4F-45C1-BDFD-6845C4B6D222}"/>
    <cellStyle name="Normal 12 8 5" xfId="4504" xr:uid="{4F75AAC8-9240-4E89-9CF7-9915772691C4}"/>
    <cellStyle name="Normal 12 8 5 2" xfId="7560" xr:uid="{E0A87B35-0204-4C92-9D09-ABF71CD4A4FA}"/>
    <cellStyle name="Normal 12 8 5 2 2" xfId="18998" xr:uid="{73F55F1B-592A-49E8-9258-D911F82DB039}"/>
    <cellStyle name="Normal 12 8 5 2 3" xfId="29847" xr:uid="{72E417F8-B8E7-428A-8786-418EB52B1CAA}"/>
    <cellStyle name="Normal 12 8 5 2 4" xfId="45121" xr:uid="{51615DE9-FAEF-4F68-B589-9C8C8A90BCAA}"/>
    <cellStyle name="Normal 12 8 5 3" xfId="15942" xr:uid="{E9575C29-0389-4293-A13A-9F52A7F5D81B}"/>
    <cellStyle name="Normal 12 8 5 4" xfId="26791" xr:uid="{2E3D1222-522B-4666-B5AF-876AD47AB440}"/>
    <cellStyle name="Normal 12 8 5 5" xfId="35795" xr:uid="{2CC95129-9ED3-4395-BB26-8FBA6427DDAA}"/>
    <cellStyle name="Normal 12 8 5 6" xfId="42065" xr:uid="{2A6E051F-2199-4322-9011-E1326D3FF364}"/>
    <cellStyle name="Normal 12 8 6" xfId="4866" xr:uid="{03D65149-3F49-443E-9808-824C5D7A394C}"/>
    <cellStyle name="Normal 12 8 6 2" xfId="7922" xr:uid="{CDEAF904-D20F-44A0-B5E2-5F7DADA24739}"/>
    <cellStyle name="Normal 12 8 6 2 2" xfId="19360" xr:uid="{3914E76A-2B36-4C7C-A435-FAF093312568}"/>
    <cellStyle name="Normal 12 8 6 2 3" xfId="30209" xr:uid="{8FB33621-2239-49F9-96D3-787DB28A3C46}"/>
    <cellStyle name="Normal 12 8 6 2 4" xfId="45483" xr:uid="{DB70195C-88CE-43E5-8EE7-87DDA1C55768}"/>
    <cellStyle name="Normal 12 8 6 3" xfId="16304" xr:uid="{BB073843-3FB0-4D10-9EE0-B49D6C986EC4}"/>
    <cellStyle name="Normal 12 8 6 4" xfId="27153" xr:uid="{0EEF580B-C226-4B40-909E-243D289BFDF9}"/>
    <cellStyle name="Normal 12 8 6 5" xfId="42427" xr:uid="{A23E4C23-732A-45D6-A60A-EAE5E1EEAA9B}"/>
    <cellStyle name="Normal 12 8 7" xfId="5230" xr:uid="{F3CFDAA7-188F-4893-B62E-DFE0739F50A6}"/>
    <cellStyle name="Normal 12 8 7 2" xfId="16668" xr:uid="{5C9E4F6C-2FAC-4C70-96AE-78A2E0AB2B86}"/>
    <cellStyle name="Normal 12 8 7 3" xfId="27517" xr:uid="{AA557A80-DDB2-4FBC-B3F3-AE74E64053C3}"/>
    <cellStyle name="Normal 12 8 7 4" xfId="42791" xr:uid="{CFBA3266-29F6-4604-8194-4877AB8ED8F1}"/>
    <cellStyle name="Normal 12 8 8" xfId="13612" xr:uid="{D12B0166-3C74-44FB-BC95-B9183953BAF2}"/>
    <cellStyle name="Normal 12 8 9" xfId="24461" xr:uid="{8CBE3803-4754-4A7B-BD98-991646BEA816}"/>
    <cellStyle name="Normal 12 9" xfId="885" xr:uid="{FFB19DE9-5CA8-4910-8CA6-6EFD138A99D8}"/>
    <cellStyle name="Normal 12 9 10" xfId="30689" xr:uid="{ADC5D6E7-A5A2-4281-9B11-E8EA72232DAE}"/>
    <cellStyle name="Normal 12 9 11" xfId="39736" xr:uid="{9AD7E9BD-F0AB-4042-AEEA-1EAF575F21D4}"/>
    <cellStyle name="Normal 12 9 2" xfId="2485" xr:uid="{DD26FB6A-8D18-4C23-86D1-1A7D794A7037}"/>
    <cellStyle name="Normal 12 9 2 2" xfId="3466" xr:uid="{02D11332-8DFD-4AB7-A515-C9C9D796F155}"/>
    <cellStyle name="Normal 12 9 2 2 2" xfId="6704" xr:uid="{143F2804-8C35-4127-83A1-F41BFFC7F8A8}"/>
    <cellStyle name="Normal 12 9 2 2 2 2" xfId="10897" xr:uid="{6199E8AF-6AA9-45FB-9C3D-E0FF90E00A6B}"/>
    <cellStyle name="Normal 12 9 2 2 2 2 2" xfId="21770" xr:uid="{7FA28001-3C5E-4310-BF8C-54E86A133A9E}"/>
    <cellStyle name="Normal 12 9 2 2 2 2 3" xfId="38784" xr:uid="{9EBAB58B-F16F-4A57-884E-4B01809CE4EC}"/>
    <cellStyle name="Normal 12 9 2 2 2 3" xfId="18142" xr:uid="{24A7F3D3-CFA5-4EDF-A8BA-40A7CAB000DF}"/>
    <cellStyle name="Normal 12 9 2 2 2 4" xfId="28991" xr:uid="{610ADFF8-172B-4482-8C67-4986EF438FAA}"/>
    <cellStyle name="Normal 12 9 2 2 2 5" xfId="34817" xr:uid="{87420D8F-9487-4B25-8729-23FC5D3283C4}"/>
    <cellStyle name="Normal 12 9 2 2 2 6" xfId="44265" xr:uid="{8E9434DA-7185-459B-86E0-54D6CC57D0C2}"/>
    <cellStyle name="Normal 12 9 2 2 3" xfId="10898" xr:uid="{A798F896-E938-4C17-9F26-68F9871A0A17}"/>
    <cellStyle name="Normal 12 9 2 2 3 2" xfId="21771" xr:uid="{E92CE13A-1FE0-416C-B669-783BDCB496B2}"/>
    <cellStyle name="Normal 12 9 2 2 3 3" xfId="36803" xr:uid="{BC29808E-3A5B-4559-ACFC-AE1321B1B1EE}"/>
    <cellStyle name="Normal 12 9 2 2 4" xfId="15086" xr:uid="{E5F9720F-2C2C-42CF-89EC-19B6BE1F22E5}"/>
    <cellStyle name="Normal 12 9 2 2 5" xfId="25935" xr:uid="{FD6F6B9F-DF10-451A-8981-D326BE597CA7}"/>
    <cellStyle name="Normal 12 9 2 2 6" xfId="32085" xr:uid="{6D577F1C-BBA9-482B-BEC0-D6C7A5443322}"/>
    <cellStyle name="Normal 12 9 2 2 7" xfId="41209" xr:uid="{98FC7F6D-9A5E-4C73-A9E3-7037F6DED000}"/>
    <cellStyle name="Normal 12 9 2 3" xfId="5724" xr:uid="{93179E00-3749-4414-91D4-3C2BA7EBF019}"/>
    <cellStyle name="Normal 12 9 2 3 2" xfId="10899" xr:uid="{083AAA62-7D28-438F-9D67-1AF15540ED0B}"/>
    <cellStyle name="Normal 12 9 2 3 2 2" xfId="21772" xr:uid="{C32DAB9F-3AF7-400F-A138-A9B1083AA21A}"/>
    <cellStyle name="Normal 12 9 2 3 2 3" xfId="38086" xr:uid="{EA20BF01-137D-4926-954A-15988199E161}"/>
    <cellStyle name="Normal 12 9 2 3 3" xfId="17162" xr:uid="{6AC50146-EE5C-40F1-947C-8AFFBCF12F44}"/>
    <cellStyle name="Normal 12 9 2 3 4" xfId="28011" xr:uid="{BE67F310-90EF-4E6C-BBC6-48E2B4174886}"/>
    <cellStyle name="Normal 12 9 2 3 5" xfId="34128" xr:uid="{948FC490-C887-4AEF-9591-B0035D86CD28}"/>
    <cellStyle name="Normal 12 9 2 3 6" xfId="43285" xr:uid="{EA6B0267-528B-40D8-9D49-B5C6CDBA28C7}"/>
    <cellStyle name="Normal 12 9 2 4" xfId="10900" xr:uid="{E20485E4-3FFE-4E5C-8F39-7E38C9EAB625}"/>
    <cellStyle name="Normal 12 9 2 4 2" xfId="21773" xr:uid="{86EAF75E-CB25-4AC9-B3FC-99D789DE1548}"/>
    <cellStyle name="Normal 12 9 2 4 3" xfId="36103" xr:uid="{34F96DFC-D81F-47CE-812F-0158DE18B0E7}"/>
    <cellStyle name="Normal 12 9 2 5" xfId="14106" xr:uid="{E1121DCE-BE75-4873-BA73-CF7D44802D2E}"/>
    <cellStyle name="Normal 12 9 2 6" xfId="24955" xr:uid="{11EAE43A-E53D-4C9C-BCB2-F5E42B026771}"/>
    <cellStyle name="Normal 12 9 2 7" xfId="31105" xr:uid="{6373AF8D-AD4E-4D68-AD18-F3150EE65102}"/>
    <cellStyle name="Normal 12 9 2 8" xfId="40229" xr:uid="{F8274E39-7577-4136-8C2C-113037B703B7}"/>
    <cellStyle name="Normal 12 9 3" xfId="2973" xr:uid="{8B967FF3-5422-42D8-8A8E-BAAB7432983B}"/>
    <cellStyle name="Normal 12 9 3 2" xfId="6211" xr:uid="{28696F12-FBDC-4BC0-BBB5-CC2BD7F78352}"/>
    <cellStyle name="Normal 12 9 3 2 2" xfId="10901" xr:uid="{188EE953-13DE-486B-8E62-FBAD9BBF29F3}"/>
    <cellStyle name="Normal 12 9 3 2 2 2" xfId="21774" xr:uid="{A02E1729-3E7A-44BB-8B81-BB51EA967953}"/>
    <cellStyle name="Normal 12 9 3 2 2 3" xfId="38785" xr:uid="{2F5551B7-4811-47CE-9B07-87FFD596FB64}"/>
    <cellStyle name="Normal 12 9 3 2 3" xfId="17649" xr:uid="{16C73FA3-EC75-4EC9-A5FB-AF5E97E7A41B}"/>
    <cellStyle name="Normal 12 9 3 2 4" xfId="28498" xr:uid="{4FCA85DB-9744-48B6-AD54-EA1BBC67BE00}"/>
    <cellStyle name="Normal 12 9 3 2 5" xfId="34818" xr:uid="{B5A04776-9414-4764-98BB-63B6F90AB573}"/>
    <cellStyle name="Normal 12 9 3 2 6" xfId="43772" xr:uid="{F8BFB6B3-BF60-45EC-B3C2-8AD1CE7219BA}"/>
    <cellStyle name="Normal 12 9 3 3" xfId="10902" xr:uid="{488D93BD-A1EC-4DCA-B7DE-B3DE9ACE362D}"/>
    <cellStyle name="Normal 12 9 3 3 2" xfId="21775" xr:uid="{81D55D10-DBB8-44C3-862C-8D69C9431C48}"/>
    <cellStyle name="Normal 12 9 3 3 3" xfId="36804" xr:uid="{C16CE1F7-7777-472F-8435-B0567E15E449}"/>
    <cellStyle name="Normal 12 9 3 4" xfId="14593" xr:uid="{E4B3DC83-8B71-4F2F-8FF5-4B165619B76A}"/>
    <cellStyle name="Normal 12 9 3 5" xfId="25442" xr:uid="{48696A92-414F-441A-9770-DA7A28B00243}"/>
    <cellStyle name="Normal 12 9 3 6" xfId="31592" xr:uid="{4E4D598D-9141-4E5C-A713-021AD7B3FC42}"/>
    <cellStyle name="Normal 12 9 3 7" xfId="40716" xr:uid="{2137BEA3-5D8A-4C39-9395-ACFEE6A35FBB}"/>
    <cellStyle name="Normal 12 9 4" xfId="3959" xr:uid="{93C5CDF8-8863-438E-9503-E7BAB7D9AE52}"/>
    <cellStyle name="Normal 12 9 4 2" xfId="7196" xr:uid="{6D842A67-2B59-47FD-B06E-150C3D8D60AE}"/>
    <cellStyle name="Normal 12 9 4 2 2" xfId="18634" xr:uid="{A7A0DC69-8146-498F-9421-15FC58291FAB}"/>
    <cellStyle name="Normal 12 9 4 2 3" xfId="29483" xr:uid="{5E412D54-C27C-43A3-A2D6-4CD6327A54CC}"/>
    <cellStyle name="Normal 12 9 4 2 4" xfId="37778" xr:uid="{CA51F3DB-2D21-49EB-AA65-18A3313D01EE}"/>
    <cellStyle name="Normal 12 9 4 2 5" xfId="44757" xr:uid="{5B1097C1-79D8-403C-9730-0CE2F3AAD050}"/>
    <cellStyle name="Normal 12 9 4 3" xfId="15578" xr:uid="{B8B5D3AF-6CCE-4656-816B-2C69FD24B113}"/>
    <cellStyle name="Normal 12 9 4 4" xfId="26427" xr:uid="{57D735A5-0A49-45E7-8E37-FDBDBF39FA24}"/>
    <cellStyle name="Normal 12 9 4 5" xfId="33148" xr:uid="{87B34745-FA13-49D3-82C8-591486AE7D06}"/>
    <cellStyle name="Normal 12 9 4 6" xfId="41701" xr:uid="{6346E79B-69D7-4CF5-90D2-5B65F57FFC42}"/>
    <cellStyle name="Normal 12 9 5" xfId="4505" xr:uid="{F7E0F5F7-0A74-4684-B258-50379DD59F50}"/>
    <cellStyle name="Normal 12 9 5 2" xfId="7561" xr:uid="{2AF8F0F8-03B6-4C14-B01A-9D2E13FDBB5D}"/>
    <cellStyle name="Normal 12 9 5 2 2" xfId="18999" xr:uid="{D08375CA-EE01-494B-830F-B4AA42C93294}"/>
    <cellStyle name="Normal 12 9 5 2 3" xfId="29848" xr:uid="{D864A376-9AEC-4D76-AF7A-7AB241E6C25D}"/>
    <cellStyle name="Normal 12 9 5 2 4" xfId="45122" xr:uid="{77646E89-A3F1-43C3-8181-5DC09F05CE38}"/>
    <cellStyle name="Normal 12 9 5 3" xfId="15943" xr:uid="{BFEE6DD1-A450-4BF8-9102-15508E095907}"/>
    <cellStyle name="Normal 12 9 5 4" xfId="26792" xr:uid="{CB50580C-B480-48DE-B7E7-FE118CA9B1AB}"/>
    <cellStyle name="Normal 12 9 5 5" xfId="35796" xr:uid="{184B1B05-D1C8-4A58-98C0-13CF2ABBC91D}"/>
    <cellStyle name="Normal 12 9 5 6" xfId="42066" xr:uid="{5D75C41A-B46C-47AF-9597-54E2E566A407}"/>
    <cellStyle name="Normal 12 9 6" xfId="4867" xr:uid="{F58F63F9-3565-4F38-8637-F4A01DFF985C}"/>
    <cellStyle name="Normal 12 9 6 2" xfId="7923" xr:uid="{DF49A35C-1165-4566-B3FE-F3415A123AB6}"/>
    <cellStyle name="Normal 12 9 6 2 2" xfId="19361" xr:uid="{1BD41598-7522-4F71-8564-5AD297827CC7}"/>
    <cellStyle name="Normal 12 9 6 2 3" xfId="30210" xr:uid="{562FD448-2BFA-4F5C-96E1-4741185859B1}"/>
    <cellStyle name="Normal 12 9 6 2 4" xfId="45484" xr:uid="{99B76497-38C4-4B7F-AFB0-54C258BAEB75}"/>
    <cellStyle name="Normal 12 9 6 3" xfId="16305" xr:uid="{24B42DA6-1766-4F02-B4DD-FB8E20D14B02}"/>
    <cellStyle name="Normal 12 9 6 4" xfId="27154" xr:uid="{179A81AD-D5DF-41B0-8B16-A62DFCD01770}"/>
    <cellStyle name="Normal 12 9 6 5" xfId="42428" xr:uid="{FF56C24B-F7AE-4DAA-B012-56E597C43D9E}"/>
    <cellStyle name="Normal 12 9 7" xfId="5231" xr:uid="{9A4AF937-DC4E-4E87-BFA6-F9DF6524B334}"/>
    <cellStyle name="Normal 12 9 7 2" xfId="16669" xr:uid="{2F8D0961-EB48-43ED-89B3-F23F49A6F32A}"/>
    <cellStyle name="Normal 12 9 7 3" xfId="27518" xr:uid="{40829505-AD08-4CC2-BF20-6A1D4700D944}"/>
    <cellStyle name="Normal 12 9 7 4" xfId="42792" xr:uid="{B178F103-9962-4ED4-848C-EF60B3C10A7B}"/>
    <cellStyle name="Normal 12 9 8" xfId="13613" xr:uid="{EF26627B-44D6-4E0B-9DF3-9EB8EF6875B0}"/>
    <cellStyle name="Normal 12 9 9" xfId="24462" xr:uid="{324552CB-649D-4B81-A095-FCB0A912CBA8}"/>
    <cellStyle name="Normal 120" xfId="8297" xr:uid="{1A78DC25-9E6C-403E-A357-19407FB2519D}"/>
    <cellStyle name="Normal 121" xfId="8377" xr:uid="{6B1CDB01-E8CF-4649-9951-6C1B4FE40EC6}"/>
    <cellStyle name="Normal 122" xfId="8378" xr:uid="{E12F6A9B-CCB0-42A0-835A-F79AC710A8BD}"/>
    <cellStyle name="Normal 123" xfId="8379" xr:uid="{9E697300-09A7-43EB-98E0-306B5DF7AFD7}"/>
    <cellStyle name="Normal 124" xfId="8380" xr:uid="{C4B8DE3F-0B82-457D-9C89-D6A79660812C}"/>
    <cellStyle name="Normal 125" xfId="8299" xr:uid="{19EE718E-7249-4467-AF1A-DB58DAE2726A}"/>
    <cellStyle name="Normal 126" xfId="8381" xr:uid="{9045D6F7-6B6D-4405-8D4E-B7ADFE96D060}"/>
    <cellStyle name="Normal 127" xfId="8455" xr:uid="{F7455DD2-CC4A-4100-B757-FDEF31D8C24E}"/>
    <cellStyle name="Normal 127 2" xfId="8535" xr:uid="{CA78ACB0-2D70-464E-911A-8173B16E29CD}"/>
    <cellStyle name="Normal 127 3" xfId="8615" xr:uid="{C7C5BF1B-BDAF-4BFE-9B16-A341CC41E1A7}"/>
    <cellStyle name="Normal 127 4" xfId="8813" xr:uid="{86F16170-C178-4B71-A2E0-01BF69F24552}"/>
    <cellStyle name="Normal 127 4 2" xfId="19957" xr:uid="{6C5674F0-787C-484B-A6DA-40D9B1F82EE2}"/>
    <cellStyle name="Normal 128" xfId="8452" xr:uid="{65E8AC1F-EAB1-40E3-8CC7-2A6C7E0A375F}"/>
    <cellStyle name="Normal 128 2" xfId="8532" xr:uid="{0ADE6852-42B4-4C60-985E-29C0E7859CF6}"/>
    <cellStyle name="Normal 128 2 2" xfId="8692" xr:uid="{8A8EAEB2-A246-43EA-8A80-1373168DF26B}"/>
    <cellStyle name="Normal 128 2 2 2" xfId="19836" xr:uid="{B5F15C9D-2A8B-497C-967D-A68D217178C2}"/>
    <cellStyle name="Normal 128 2 3" xfId="8890" xr:uid="{68227A4F-E0A4-40EA-B061-B864E06A382A}"/>
    <cellStyle name="Normal 128 2 3 2" xfId="20034" xr:uid="{760BEAAE-57CB-4C15-8BC1-EE9DB3A9396A}"/>
    <cellStyle name="Normal 128 2 4" xfId="19678" xr:uid="{CE8060B3-DB2C-465B-A628-82BF6561505B}"/>
    <cellStyle name="Normal 128 3" xfId="8612" xr:uid="{F17F487F-A8E5-492D-9D21-FFE7E5A2410D}"/>
    <cellStyle name="Normal 128 3 2" xfId="19757" xr:uid="{D37998DC-7CEB-4536-BA05-7AB5C95FEA97}"/>
    <cellStyle name="Normal 128 4" xfId="8810" xr:uid="{EEC8E21A-E509-466C-8362-24F264C4936B}"/>
    <cellStyle name="Normal 128 4 2" xfId="19954" xr:uid="{C88F70E6-BA74-44FD-91FC-6C248970FE57}"/>
    <cellStyle name="Normal 128 5" xfId="19599" xr:uid="{1626E850-D01E-46C3-8CB3-C5B506609752}"/>
    <cellStyle name="Normal 129" xfId="8383" xr:uid="{6432F2E1-6CD2-405C-86D1-88173359C529}"/>
    <cellStyle name="Normal 129 2" xfId="8386" xr:uid="{7B765817-AF36-4956-A763-4E8790CCDB60}"/>
    <cellStyle name="Normal 129 3" xfId="8385" xr:uid="{97B57F7C-1C1C-4490-8499-B922E2EA7519}"/>
    <cellStyle name="Normal 13" xfId="886" xr:uid="{493017F7-A42B-46A7-A93F-1C425D6EECF1}"/>
    <cellStyle name="Normal 13 10" xfId="1883" xr:uid="{EE8235E8-A724-4093-8AE2-9FC0E7B690AE}"/>
    <cellStyle name="Normal 13 11" xfId="1884" xr:uid="{091A62FE-838E-4AD0-9362-72F5A7282476}"/>
    <cellStyle name="Normal 13 12" xfId="2486" xr:uid="{69DC1669-F051-46BF-8CB5-D9308D9E470A}"/>
    <cellStyle name="Normal 13 12 2" xfId="3467" xr:uid="{08B619A5-5756-4163-A226-8168502F4D24}"/>
    <cellStyle name="Normal 13 12 2 2" xfId="6705" xr:uid="{5B55C73B-08B0-4007-B818-25B02DB9ECAF}"/>
    <cellStyle name="Normal 13 12 2 2 2" xfId="10903" xr:uid="{71E5A3FC-D876-4F3B-8F6B-6BF9E20C46D4}"/>
    <cellStyle name="Normal 13 12 2 2 2 2" xfId="21776" xr:uid="{B47B83FC-62BA-4331-AB18-2A7FBB1FD761}"/>
    <cellStyle name="Normal 13 12 2 2 2 3" xfId="38786" xr:uid="{A8177713-787E-49A0-AF34-A325BE1E9AFA}"/>
    <cellStyle name="Normal 13 12 2 2 3" xfId="18143" xr:uid="{32523629-2CB6-4824-9786-282835C4B157}"/>
    <cellStyle name="Normal 13 12 2 2 4" xfId="28992" xr:uid="{65B25EE3-EFDB-4180-98CF-7754D19BED24}"/>
    <cellStyle name="Normal 13 12 2 2 5" xfId="34819" xr:uid="{CC06D8BA-6F59-46F3-8377-6A6142D02616}"/>
    <cellStyle name="Normal 13 12 2 2 6" xfId="44266" xr:uid="{97655801-C4F2-4156-A9D9-03BBA6864E04}"/>
    <cellStyle name="Normal 13 12 2 3" xfId="10904" xr:uid="{8ABFF547-3187-4613-937E-A4B884A1C130}"/>
    <cellStyle name="Normal 13 12 2 3 2" xfId="21777" xr:uid="{EBEF6884-7C7E-402F-90E7-0BBF66362209}"/>
    <cellStyle name="Normal 13 12 2 3 3" xfId="36805" xr:uid="{0E3FC6FB-D435-4686-92FD-91DA634A9906}"/>
    <cellStyle name="Normal 13 12 2 4" xfId="15087" xr:uid="{3B6E14E5-4DBD-49FD-929C-8BF530DA745B}"/>
    <cellStyle name="Normal 13 12 2 5" xfId="25936" xr:uid="{80A57F1D-BEFC-4804-932D-1B863710ED15}"/>
    <cellStyle name="Normal 13 12 2 6" xfId="32086" xr:uid="{27C97D36-FA15-4BE9-ABB6-12DE012DCDBA}"/>
    <cellStyle name="Normal 13 12 2 7" xfId="41210" xr:uid="{F479F5AA-E3A3-4C48-A0CB-ACA49C9E52A0}"/>
    <cellStyle name="Normal 13 12 3" xfId="5725" xr:uid="{B6CE2E39-28E3-4235-9BA0-3B2505D129F9}"/>
    <cellStyle name="Normal 13 12 3 2" xfId="10905" xr:uid="{E882A8A8-AF3F-477A-8BC8-904A79F18375}"/>
    <cellStyle name="Normal 13 12 3 2 2" xfId="21778" xr:uid="{95A1856E-D38D-4DDD-BD57-039F79AD06CF}"/>
    <cellStyle name="Normal 13 12 3 2 3" xfId="38087" xr:uid="{44748E12-B6BC-4017-929B-C7598BA32D66}"/>
    <cellStyle name="Normal 13 12 3 3" xfId="17163" xr:uid="{453BCE6F-85AB-4AB7-A4A2-F47C990AB6FA}"/>
    <cellStyle name="Normal 13 12 3 4" xfId="28012" xr:uid="{3E62E158-D3EC-41A4-A2D6-99150C3686E0}"/>
    <cellStyle name="Normal 13 12 3 5" xfId="34129" xr:uid="{23B2FD54-3139-441F-B7F1-5594A1A00817}"/>
    <cellStyle name="Normal 13 12 3 6" xfId="43286" xr:uid="{F9BD98E1-9723-4247-AC8F-601BDE911F8D}"/>
    <cellStyle name="Normal 13 12 4" xfId="10906" xr:uid="{BD90C09C-28B5-40A5-AC30-FD30AD0CDC00}"/>
    <cellStyle name="Normal 13 12 4 2" xfId="21779" xr:uid="{885D248F-8171-4BF2-9A91-F1F0EB3FE358}"/>
    <cellStyle name="Normal 13 12 4 3" xfId="36104" xr:uid="{D86CF48A-2A11-4513-B062-55FE46D2090B}"/>
    <cellStyle name="Normal 13 12 5" xfId="14107" xr:uid="{4ED92135-534B-49DF-B53F-A7773AC3A384}"/>
    <cellStyle name="Normal 13 12 6" xfId="24956" xr:uid="{C43B5063-3C74-4C7E-A1EA-C95A4B77F93F}"/>
    <cellStyle name="Normal 13 12 7" xfId="31106" xr:uid="{DCF7C22A-D854-4217-B02C-D49A9640A39A}"/>
    <cellStyle name="Normal 13 12 8" xfId="40230" xr:uid="{7C748051-7A06-4F55-B9D1-EA228177AE02}"/>
    <cellStyle name="Normal 13 13" xfId="2974" xr:uid="{ED0F1350-8E94-4D5B-9DEB-DEEF168B5272}"/>
    <cellStyle name="Normal 13 13 2" xfId="6212" xr:uid="{D034953D-884F-4039-BD19-18319C7DCC0D}"/>
    <cellStyle name="Normal 13 13 2 2" xfId="10907" xr:uid="{67BD59D8-04AF-4EE1-BFED-72388F4B8162}"/>
    <cellStyle name="Normal 13 13 2 2 2" xfId="21780" xr:uid="{B49FD447-5849-4EBC-B963-D94F5B5FFCC0}"/>
    <cellStyle name="Normal 13 13 2 2 3" xfId="38787" xr:uid="{303F9C21-F394-43CD-B636-96D59AA3B03D}"/>
    <cellStyle name="Normal 13 13 2 3" xfId="17650" xr:uid="{E596166C-6405-4E57-AAFD-6C67E04BD264}"/>
    <cellStyle name="Normal 13 13 2 4" xfId="28499" xr:uid="{3D783FD2-9E43-4B2C-AE70-E413CB1820BA}"/>
    <cellStyle name="Normal 13 13 2 5" xfId="34820" xr:uid="{8471EC96-163F-4C66-8A49-28A2B7EFEB3B}"/>
    <cellStyle name="Normal 13 13 2 6" xfId="43773" xr:uid="{220E5E9F-2CB3-4FD5-BFE2-C4CF7B1758AB}"/>
    <cellStyle name="Normal 13 13 3" xfId="10908" xr:uid="{116CF743-6010-498B-B5FB-87E786B757F5}"/>
    <cellStyle name="Normal 13 13 3 2" xfId="21781" xr:uid="{6EB0C7DE-0DDA-4EBE-928D-5882F83BAE22}"/>
    <cellStyle name="Normal 13 13 3 3" xfId="36806" xr:uid="{6D9B0EFC-7454-4850-BD8D-26D004CFD3A5}"/>
    <cellStyle name="Normal 13 13 4" xfId="14594" xr:uid="{BD85BF43-DFA0-4F7B-BC74-C563FBBF57CE}"/>
    <cellStyle name="Normal 13 13 5" xfId="25443" xr:uid="{47D36ECD-F300-4CBC-8777-8029C8F7382F}"/>
    <cellStyle name="Normal 13 13 6" xfId="31593" xr:uid="{F09CF8C0-F1CB-42FB-863C-73CB10B27717}"/>
    <cellStyle name="Normal 13 13 7" xfId="40717" xr:uid="{A77C6B7E-AA8D-4E2B-AC5E-02F3ECB0CEF8}"/>
    <cellStyle name="Normal 13 14" xfId="5232" xr:uid="{F43BC327-9460-4586-82FA-FCB61FFE2CC0}"/>
    <cellStyle name="Normal 13 14 2" xfId="10909" xr:uid="{5DB20F16-06B8-40EB-9089-F6889B473EB6}"/>
    <cellStyle name="Normal 13 14 2 2" xfId="21782" xr:uid="{3A269161-2A62-479F-822E-21B187886FD0}"/>
    <cellStyle name="Normal 13 14 2 3" xfId="37560" xr:uid="{3F5BD861-ABD3-493A-9C78-15FA53439C1E}"/>
    <cellStyle name="Normal 13 14 3" xfId="16670" xr:uid="{2DAE2C0D-1E2A-4A97-99CE-F5A3405F6B3D}"/>
    <cellStyle name="Normal 13 14 4" xfId="27519" xr:uid="{EC65DBDC-1982-41A5-B918-2798B6E1A91D}"/>
    <cellStyle name="Normal 13 14 5" xfId="33781" xr:uid="{FB5CE59A-0A1E-446A-8150-408CCFCFA708}"/>
    <cellStyle name="Normal 13 14 6" xfId="42793" xr:uid="{1D2B3013-B048-4448-A3CC-0C49DC0C3D8E}"/>
    <cellStyle name="Normal 13 15" xfId="10910" xr:uid="{E65BCCCB-072E-4361-859B-6DD9940C353D}"/>
    <cellStyle name="Normal 13 15 2" xfId="21783" xr:uid="{90832838-4F59-462F-B618-EF71F3BC7B6E}"/>
    <cellStyle name="Normal 13 15 3" xfId="35579" xr:uid="{37E699ED-AAC4-4803-85DA-259F616DC680}"/>
    <cellStyle name="Normal 13 16" xfId="13614" xr:uid="{516BE314-C9DF-4733-AFFC-ABE6B9D5D4E0}"/>
    <cellStyle name="Normal 13 17" xfId="24463" xr:uid="{5916DD7F-B5C4-447B-BECD-518FC83EA641}"/>
    <cellStyle name="Normal 13 18" xfId="30464" xr:uid="{6163E965-115C-4820-A57A-68E486073534}"/>
    <cellStyle name="Normal 13 19" xfId="39737" xr:uid="{C8116601-9044-44E5-AC1F-D109A4BDDDDC}"/>
    <cellStyle name="Normal 13 2" xfId="887" xr:uid="{F3D13741-3D12-49E6-A6AD-BD0CA593B7DF}"/>
    <cellStyle name="Normal 13 2 10" xfId="13615" xr:uid="{D4EDB1D4-3B92-4324-9295-AD7C62451283}"/>
    <cellStyle name="Normal 13 2 11" xfId="24464" xr:uid="{F56EDC36-3713-4E83-A3AB-393ABF1CE31B}"/>
    <cellStyle name="Normal 13 2 12" xfId="30465" xr:uid="{675A1E57-55D8-415C-AF7F-3A46C7D4FAEC}"/>
    <cellStyle name="Normal 13 2 13" xfId="39738" xr:uid="{F18410A0-6503-46ED-99E4-3350614D1B8D}"/>
    <cellStyle name="Normal 13 2 2" xfId="888" xr:uid="{23D9A329-AF08-408E-A552-EAF2B8F1ACCD}"/>
    <cellStyle name="Normal 13 2 3" xfId="889" xr:uid="{6BFB0C7A-C03A-41E6-B93D-533710F53426}"/>
    <cellStyle name="Normal 13 2 4" xfId="2487" xr:uid="{1C7AEA27-EDDD-4108-A32B-306EEF92A2A3}"/>
    <cellStyle name="Normal 13 2 4 2" xfId="3468" xr:uid="{10EDA761-C415-4BB8-92AD-409BCBD3135F}"/>
    <cellStyle name="Normal 13 2 4 2 2" xfId="6706" xr:uid="{C1420BBC-4FC0-4969-93B9-7C73D53AD8D2}"/>
    <cellStyle name="Normal 13 2 4 2 2 2" xfId="10911" xr:uid="{4FA075FE-59B9-4D8A-8761-062D26897772}"/>
    <cellStyle name="Normal 13 2 4 2 2 2 2" xfId="21784" xr:uid="{34802ECE-F502-42F5-AECD-4F05CECFC5DE}"/>
    <cellStyle name="Normal 13 2 4 2 2 2 3" xfId="38788" xr:uid="{B7019919-E518-4FA8-9FAD-6A4B1A577D6A}"/>
    <cellStyle name="Normal 13 2 4 2 2 3" xfId="18144" xr:uid="{11E3FC61-3591-4FBA-BEE6-3CF53BA39646}"/>
    <cellStyle name="Normal 13 2 4 2 2 4" xfId="28993" xr:uid="{BF65EDFF-CD77-4F27-89B1-3762AAF8E7DB}"/>
    <cellStyle name="Normal 13 2 4 2 2 5" xfId="34821" xr:uid="{65CD9B89-3D6B-43A1-8B6C-55EBB160A1C7}"/>
    <cellStyle name="Normal 13 2 4 2 2 6" xfId="44267" xr:uid="{5F378406-15DA-47F6-A6B6-A92F7AFB25C8}"/>
    <cellStyle name="Normal 13 2 4 2 3" xfId="10912" xr:uid="{5B471250-8BE7-4A7F-9E73-7A37AA79DBE2}"/>
    <cellStyle name="Normal 13 2 4 2 3 2" xfId="21785" xr:uid="{CF541CC3-F7FF-49E6-BDBA-1BA68DA607B6}"/>
    <cellStyle name="Normal 13 2 4 2 3 3" xfId="36807" xr:uid="{70162049-4E46-435B-B2D7-EC6A02551E8E}"/>
    <cellStyle name="Normal 13 2 4 2 4" xfId="15088" xr:uid="{28156230-3BE1-4EEA-A765-3219554D7034}"/>
    <cellStyle name="Normal 13 2 4 2 5" xfId="25937" xr:uid="{807D5AEA-2E22-4263-812E-0A18BDCFE891}"/>
    <cellStyle name="Normal 13 2 4 2 6" xfId="32087" xr:uid="{C0460ADE-EDDF-452F-B2DE-3DF869EB9154}"/>
    <cellStyle name="Normal 13 2 4 2 7" xfId="41211" xr:uid="{225CCCD3-1ADA-4030-ABF2-9AF6BDCD209A}"/>
    <cellStyle name="Normal 13 2 4 3" xfId="5726" xr:uid="{00C9B855-5D4D-4EF8-B991-5C4887B251D1}"/>
    <cellStyle name="Normal 13 2 4 3 2" xfId="10913" xr:uid="{04728EFF-1C14-4214-9BB6-BB688021F2C9}"/>
    <cellStyle name="Normal 13 2 4 3 2 2" xfId="21786" xr:uid="{19CC4801-0EE4-4C6D-8CFD-C8E047747E35}"/>
    <cellStyle name="Normal 13 2 4 3 2 3" xfId="38088" xr:uid="{BEB31FDE-470D-4B79-A800-8275C060AE24}"/>
    <cellStyle name="Normal 13 2 4 3 3" xfId="17164" xr:uid="{82F32C62-4D99-44C4-ABDD-BFC4F84CBFCC}"/>
    <cellStyle name="Normal 13 2 4 3 4" xfId="28013" xr:uid="{86895E71-DE5C-414B-A1C2-D93F41C5F89F}"/>
    <cellStyle name="Normal 13 2 4 3 5" xfId="34130" xr:uid="{48C1629D-350D-4E4D-8EF8-2217B2788D2D}"/>
    <cellStyle name="Normal 13 2 4 3 6" xfId="43287" xr:uid="{FE005210-9735-4C43-937C-048642E5CC87}"/>
    <cellStyle name="Normal 13 2 4 4" xfId="10914" xr:uid="{1EDD383E-46C6-458E-8568-E692941C864B}"/>
    <cellStyle name="Normal 13 2 4 4 2" xfId="21787" xr:uid="{DD9E3824-116A-45D4-B0D9-5F4680700777}"/>
    <cellStyle name="Normal 13 2 4 4 3" xfId="36105" xr:uid="{7CC6D675-8015-4E1C-ABCE-5B0C96DB0172}"/>
    <cellStyle name="Normal 13 2 4 5" xfId="14108" xr:uid="{F9193871-C044-41A2-96CE-E072D273A3EC}"/>
    <cellStyle name="Normal 13 2 4 6" xfId="24957" xr:uid="{F0DFE2FD-6384-4336-8FF1-2C0131EDFC61}"/>
    <cellStyle name="Normal 13 2 4 7" xfId="31107" xr:uid="{A5EDB9D1-5165-45E5-8A70-515F38583B96}"/>
    <cellStyle name="Normal 13 2 4 8" xfId="40231" xr:uid="{B46042FA-61BA-4F3B-8544-0A34AC6A4C62}"/>
    <cellStyle name="Normal 13 2 5" xfId="2975" xr:uid="{861588CC-58FE-4294-BB97-44775E7B0F89}"/>
    <cellStyle name="Normal 13 2 5 2" xfId="6213" xr:uid="{31915CA2-021A-4293-83C1-7583B5B2A01E}"/>
    <cellStyle name="Normal 13 2 5 2 2" xfId="10915" xr:uid="{C1BCA0B1-BA7B-423E-BBE1-0167E0A5A54D}"/>
    <cellStyle name="Normal 13 2 5 2 2 2" xfId="21788" xr:uid="{E39CC2DB-BD4F-4555-8FE6-6F1073618448}"/>
    <cellStyle name="Normal 13 2 5 2 2 3" xfId="38789" xr:uid="{72283CCC-1E2F-4E17-9529-021E59E22966}"/>
    <cellStyle name="Normal 13 2 5 2 3" xfId="17651" xr:uid="{2749769A-96D0-4218-890A-D6E981B9A515}"/>
    <cellStyle name="Normal 13 2 5 2 4" xfId="28500" xr:uid="{04F7DD41-AB26-4F16-9C36-145981A4E354}"/>
    <cellStyle name="Normal 13 2 5 2 5" xfId="34822" xr:uid="{4E706E7E-4AA5-4F4C-9362-A18A4B24D1D9}"/>
    <cellStyle name="Normal 13 2 5 2 6" xfId="43774" xr:uid="{98B28308-F623-4920-8445-99D22549E67D}"/>
    <cellStyle name="Normal 13 2 5 3" xfId="10916" xr:uid="{8B66277B-E7E7-4C6D-ACC1-E6769BDE7371}"/>
    <cellStyle name="Normal 13 2 5 3 2" xfId="21789" xr:uid="{BC9B4A4C-0314-4BA6-A44C-B4A9FB79611D}"/>
    <cellStyle name="Normal 13 2 5 3 3" xfId="36808" xr:uid="{55BED267-D059-4F14-B89C-EFF64031F577}"/>
    <cellStyle name="Normal 13 2 5 4" xfId="14595" xr:uid="{1FCF663A-7DE1-4E88-A10C-48276FBD12D4}"/>
    <cellStyle name="Normal 13 2 5 5" xfId="25444" xr:uid="{E90E96DA-1143-4D79-8E26-59D8A1D0CD40}"/>
    <cellStyle name="Normal 13 2 5 6" xfId="31594" xr:uid="{DEE2B05D-01E9-41BE-BCD8-76B76845F561}"/>
    <cellStyle name="Normal 13 2 5 7" xfId="40718" xr:uid="{711509BC-7F46-4534-924C-8CFE239C0076}"/>
    <cellStyle name="Normal 13 2 6" xfId="3960" xr:uid="{20186980-02D9-4447-852A-D40E7F3D56DE}"/>
    <cellStyle name="Normal 13 2 6 2" xfId="7197" xr:uid="{C1AC4C68-CC0F-4887-895F-5769665E39E1}"/>
    <cellStyle name="Normal 13 2 6 2 2" xfId="10917" xr:uid="{EE3BDA10-C60D-4322-89B7-F537C1E90883}"/>
    <cellStyle name="Normal 13 2 6 2 2 2" xfId="21790" xr:uid="{18E7B160-79D9-472E-A387-8C1466F86904}"/>
    <cellStyle name="Normal 13 2 6 2 2 3" xfId="39524" xr:uid="{54915E85-DD26-4B3C-98EE-CBEC2ADAB621}"/>
    <cellStyle name="Normal 13 2 6 2 3" xfId="18635" xr:uid="{DBA7D15F-AAB3-455C-A7BE-AD8844BE1D1F}"/>
    <cellStyle name="Normal 13 2 6 2 4" xfId="29484" xr:uid="{CC686BE7-5255-4A47-9E4C-3A413F98D94B}"/>
    <cellStyle name="Normal 13 2 6 2 5" xfId="35555" xr:uid="{0D80618E-5A3F-459F-9CD9-A8D35486C658}"/>
    <cellStyle name="Normal 13 2 6 2 6" xfId="44758" xr:uid="{0BE47200-0BDA-4DEC-9B36-C5F1F82EBD99}"/>
    <cellStyle name="Normal 13 2 6 3" xfId="10918" xr:uid="{825A0B86-908F-4B85-8028-316E85BC3A04}"/>
    <cellStyle name="Normal 13 2 6 3 2" xfId="21791" xr:uid="{8EF3FCC9-C749-4CC7-9C05-72A9BAEF6085}"/>
    <cellStyle name="Normal 13 2 6 3 3" xfId="37544" xr:uid="{A8FC8DE3-2E92-4430-998F-6DE07FEDD388}"/>
    <cellStyle name="Normal 13 2 6 4" xfId="15579" xr:uid="{F975A36F-F647-4002-8C55-BB48BC446727}"/>
    <cellStyle name="Normal 13 2 6 5" xfId="26428" xr:uid="{A9D9B419-287B-49A9-ACC1-0496276BCFB0}"/>
    <cellStyle name="Normal 13 2 6 6" xfId="33149" xr:uid="{1A62C73A-3094-40A1-A272-4556CC11A414}"/>
    <cellStyle name="Normal 13 2 6 7" xfId="41702" xr:uid="{D9439519-2B33-4366-9B32-61B9E555ABCF}"/>
    <cellStyle name="Normal 13 2 7" xfId="4506" xr:uid="{E8CEE800-8E7C-48FA-807B-5E63B096A70B}"/>
    <cellStyle name="Normal 13 2 7 2" xfId="7562" xr:uid="{20D73F64-C0E1-4D90-A604-08E38A2D6645}"/>
    <cellStyle name="Normal 13 2 7 2 2" xfId="19000" xr:uid="{A99BDE1C-BD5B-4E92-A724-6FCDD76D81EB}"/>
    <cellStyle name="Normal 13 2 7 2 3" xfId="29849" xr:uid="{CAAD3CA8-B4EF-4612-B993-C437E7969212}"/>
    <cellStyle name="Normal 13 2 7 2 4" xfId="37630" xr:uid="{3F6E3D6F-36E5-4F29-A721-6FC2E02C0D0B}"/>
    <cellStyle name="Normal 13 2 7 2 5" xfId="45123" xr:uid="{A72CF390-9540-41FB-BBF8-6B8C1836960D}"/>
    <cellStyle name="Normal 13 2 7 3" xfId="15944" xr:uid="{4469BBF2-CB2C-4BC2-AD45-76C7201C4897}"/>
    <cellStyle name="Normal 13 2 7 4" xfId="26793" xr:uid="{5CCDBA93-65B0-4CC4-861F-49729D928B57}"/>
    <cellStyle name="Normal 13 2 7 5" xfId="33821" xr:uid="{4C7DCFD9-D56A-4042-BEC7-09150B7AF2AC}"/>
    <cellStyle name="Normal 13 2 7 6" xfId="42067" xr:uid="{0EB3CDA0-5757-41CC-84CE-04C8822F3705}"/>
    <cellStyle name="Normal 13 2 8" xfId="4868" xr:uid="{74506D1E-2213-48B0-BDB1-FC970ED48240}"/>
    <cellStyle name="Normal 13 2 8 2" xfId="7924" xr:uid="{2536527D-C7B2-449D-8EA9-94FE6B405FD6}"/>
    <cellStyle name="Normal 13 2 8 2 2" xfId="19362" xr:uid="{CD8DA34F-8203-42DF-A2F4-2D18DD978404}"/>
    <cellStyle name="Normal 13 2 8 2 3" xfId="30211" xr:uid="{5EA38314-2B0C-4B10-9C40-599E54EA3F14}"/>
    <cellStyle name="Normal 13 2 8 2 4" xfId="45485" xr:uid="{01070B39-764D-4943-A863-A7F408A20B5E}"/>
    <cellStyle name="Normal 13 2 8 3" xfId="16306" xr:uid="{671140AB-B2EA-4128-8DC8-ABFA37587EDF}"/>
    <cellStyle name="Normal 13 2 8 4" xfId="27155" xr:uid="{1683A2F8-A38B-43E2-82F6-0E288891C07E}"/>
    <cellStyle name="Normal 13 2 8 5" xfId="35649" xr:uid="{2E4FF2E6-9CE2-44DD-9E7B-F8D08711EF7F}"/>
    <cellStyle name="Normal 13 2 8 6" xfId="42429" xr:uid="{EC5D8AF7-161D-4A0B-849A-24C8904B755B}"/>
    <cellStyle name="Normal 13 2 9" xfId="5233" xr:uid="{F025A178-B608-4BA8-86AC-18135EE83F0D}"/>
    <cellStyle name="Normal 13 2 9 2" xfId="16671" xr:uid="{2DF36A73-CE13-4659-AFC6-E76059E539EF}"/>
    <cellStyle name="Normal 13 2 9 3" xfId="27520" xr:uid="{100869C2-4575-4A6F-98F4-C711D9C7919F}"/>
    <cellStyle name="Normal 13 2 9 4" xfId="42794" xr:uid="{D4A25867-00FF-41BD-B3B8-ABF8AF2BFE3C}"/>
    <cellStyle name="Normal 13 3" xfId="890" xr:uid="{7AA87849-F862-4C1E-80EA-7221A2C5CC7C}"/>
    <cellStyle name="Normal 13 3 2" xfId="891" xr:uid="{7A552118-7FCC-4196-A734-7BB53D7BE189}"/>
    <cellStyle name="Normal 13 3 3" xfId="892" xr:uid="{822FF31E-8020-4BA4-9B96-AF59B5292D98}"/>
    <cellStyle name="Normal 13 4" xfId="893" xr:uid="{039D661D-C50A-4E94-8C95-B1705B5B6622}"/>
    <cellStyle name="Normal 13 4 2" xfId="894" xr:uid="{EC9CD06D-EB94-4B92-A53A-BE55F9A061E5}"/>
    <cellStyle name="Normal 13 4 3" xfId="895" xr:uid="{296788EB-93EF-482B-9629-9A69A830FA92}"/>
    <cellStyle name="Normal 13 5" xfId="896" xr:uid="{0B58135F-DC92-425F-9177-400AEFB916B1}"/>
    <cellStyle name="Normal 13 5 2" xfId="897" xr:uid="{47514B0E-FB8B-46B0-97FB-B0836F65B7A2}"/>
    <cellStyle name="Normal 13 5 3" xfId="898" xr:uid="{86A5098C-CF9B-40C5-9B94-3F627883E92B}"/>
    <cellStyle name="Normal 13 6" xfId="899" xr:uid="{6B2A111E-A4F0-4C0D-A4D3-B159683B18A7}"/>
    <cellStyle name="Normal 13 6 2" xfId="900" xr:uid="{9C7B2AF4-B3CC-4440-956E-0C36B1B040C7}"/>
    <cellStyle name="Normal 13 6 3" xfId="901" xr:uid="{3C129689-145F-4833-BFB9-091EE390CE79}"/>
    <cellStyle name="Normal 13 7" xfId="902" xr:uid="{38065A06-7997-4F63-9727-C05F1834C971}"/>
    <cellStyle name="Normal 13 7 10" xfId="30690" xr:uid="{60D1EF5E-D3B6-4348-82F9-C614D48EBD0C}"/>
    <cellStyle name="Normal 13 7 11" xfId="39739" xr:uid="{832EB7C0-DB47-4AA9-BAA3-473987243DD4}"/>
    <cellStyle name="Normal 13 7 2" xfId="2488" xr:uid="{EC694031-B481-4ADB-878D-2F3E8B43D74C}"/>
    <cellStyle name="Normal 13 7 2 2" xfId="3469" xr:uid="{A1441FDE-4E1F-4363-9EE2-CF4A8083530A}"/>
    <cellStyle name="Normal 13 7 2 2 2" xfId="6707" xr:uid="{E251702C-C36F-4EE5-840B-36C63B600B09}"/>
    <cellStyle name="Normal 13 7 2 2 2 2" xfId="10919" xr:uid="{58B59E85-D079-4E01-AEBF-A755DB60F4FC}"/>
    <cellStyle name="Normal 13 7 2 2 2 2 2" xfId="21792" xr:uid="{16A37115-2047-418E-B195-74B7A8021CE7}"/>
    <cellStyle name="Normal 13 7 2 2 2 2 3" xfId="38790" xr:uid="{0D37AC75-93AC-48FC-9C3C-AA867ABC851F}"/>
    <cellStyle name="Normal 13 7 2 2 2 3" xfId="18145" xr:uid="{06237BA2-2D58-4DB9-8691-DDBEEF05473A}"/>
    <cellStyle name="Normal 13 7 2 2 2 4" xfId="28994" xr:uid="{2D0BFB95-D7B9-4A3A-8507-ABA4EA19AE0F}"/>
    <cellStyle name="Normal 13 7 2 2 2 5" xfId="34823" xr:uid="{E231EEB2-55FA-4775-9D05-6D2D1C488CAB}"/>
    <cellStyle name="Normal 13 7 2 2 2 6" xfId="44268" xr:uid="{91E7AE7F-6D92-4E3E-A935-AF64BCE3086F}"/>
    <cellStyle name="Normal 13 7 2 2 3" xfId="10920" xr:uid="{79D726BB-7A1F-4762-97D4-C399285EEDB3}"/>
    <cellStyle name="Normal 13 7 2 2 3 2" xfId="21793" xr:uid="{53CC6AB3-CEF7-48CC-9837-F7A8816D5A17}"/>
    <cellStyle name="Normal 13 7 2 2 3 3" xfId="36809" xr:uid="{A9ADC7DB-A448-4493-A474-99786E7335DB}"/>
    <cellStyle name="Normal 13 7 2 2 4" xfId="15089" xr:uid="{6F6C6472-CB7F-452D-9CE3-140002439BA0}"/>
    <cellStyle name="Normal 13 7 2 2 5" xfId="25938" xr:uid="{E63EAC1C-2D2D-43A8-B2BC-B41675F4B552}"/>
    <cellStyle name="Normal 13 7 2 2 6" xfId="32088" xr:uid="{D64D5A5A-4747-45D5-90F8-ADAC33C037AB}"/>
    <cellStyle name="Normal 13 7 2 2 7" xfId="41212" xr:uid="{1CAA13D2-9F1C-4A3E-8D54-399E5B4F2C66}"/>
    <cellStyle name="Normal 13 7 2 3" xfId="5727" xr:uid="{330EB9EC-B924-4841-B4B6-6AB3BDF7136D}"/>
    <cellStyle name="Normal 13 7 2 3 2" xfId="10921" xr:uid="{143BC484-A982-436C-A951-3454A2DF8536}"/>
    <cellStyle name="Normal 13 7 2 3 2 2" xfId="21794" xr:uid="{0EEAEB71-73B8-4DA1-9F0E-0D90932A49A4}"/>
    <cellStyle name="Normal 13 7 2 3 2 3" xfId="38089" xr:uid="{6B32E084-453B-42B2-B12C-8A16DFEF6A1D}"/>
    <cellStyle name="Normal 13 7 2 3 3" xfId="17165" xr:uid="{46230CB3-CBC7-4A54-A455-D0B2B4E26719}"/>
    <cellStyle name="Normal 13 7 2 3 4" xfId="28014" xr:uid="{9C761C07-D9F5-4311-86C3-E79E2A64AC60}"/>
    <cellStyle name="Normal 13 7 2 3 5" xfId="34131" xr:uid="{636FDE75-1EC5-4D88-8C61-80EDB71C7E47}"/>
    <cellStyle name="Normal 13 7 2 3 6" xfId="43288" xr:uid="{BA9F96BF-46F8-4EA1-9B0D-CCFABD92A420}"/>
    <cellStyle name="Normal 13 7 2 4" xfId="10922" xr:uid="{59DF7702-60EA-4F0F-A45F-9974B4FE8898}"/>
    <cellStyle name="Normal 13 7 2 4 2" xfId="21795" xr:uid="{923DFFE9-EA42-4969-8823-FE94523301CF}"/>
    <cellStyle name="Normal 13 7 2 4 3" xfId="36106" xr:uid="{17E93BEB-BBBF-4B14-879A-9D6C6A0D5242}"/>
    <cellStyle name="Normal 13 7 2 5" xfId="14109" xr:uid="{EFF3F906-8501-4A35-86F4-7555FE029470}"/>
    <cellStyle name="Normal 13 7 2 6" xfId="24958" xr:uid="{E9D53A2D-72F8-421A-81C0-D935DA179BD4}"/>
    <cellStyle name="Normal 13 7 2 7" xfId="31108" xr:uid="{BC5AFA4D-755F-45CA-96A3-82EC1DF27CA5}"/>
    <cellStyle name="Normal 13 7 2 8" xfId="40232" xr:uid="{A533DE7B-057E-42FD-BF63-FFFF0381F5C1}"/>
    <cellStyle name="Normal 13 7 3" xfId="2976" xr:uid="{0AC5EAB0-B5FA-4542-92BA-1F1CD67E4800}"/>
    <cellStyle name="Normal 13 7 3 2" xfId="6214" xr:uid="{73E8B0BB-1A76-4C62-84D0-6C6BF569BD7D}"/>
    <cellStyle name="Normal 13 7 3 2 2" xfId="10923" xr:uid="{E753395A-4BDA-4A25-A48B-FE694CA110E5}"/>
    <cellStyle name="Normal 13 7 3 2 2 2" xfId="21796" xr:uid="{5C89862C-B3BE-4E27-A8AC-9FEFED953009}"/>
    <cellStyle name="Normal 13 7 3 2 2 3" xfId="38791" xr:uid="{40D20807-996F-4971-996D-DF0C8E12FAED}"/>
    <cellStyle name="Normal 13 7 3 2 3" xfId="17652" xr:uid="{CF7392C8-63F6-45BB-B8DD-577A61593B62}"/>
    <cellStyle name="Normal 13 7 3 2 4" xfId="28501" xr:uid="{A90F3F74-89AF-4191-B5CC-BE8AAA760C72}"/>
    <cellStyle name="Normal 13 7 3 2 5" xfId="34824" xr:uid="{B30C0328-C3A4-4D2C-9B04-510C0FA4B2B1}"/>
    <cellStyle name="Normal 13 7 3 2 6" xfId="43775" xr:uid="{CCCF488D-7E4B-4FD6-A390-C5B0ECE7F387}"/>
    <cellStyle name="Normal 13 7 3 3" xfId="10924" xr:uid="{8CBE3151-09E1-4AA1-B83B-E0411EB8B1C7}"/>
    <cellStyle name="Normal 13 7 3 3 2" xfId="21797" xr:uid="{ABF49354-369B-4E0D-93A8-5C2C07FF6163}"/>
    <cellStyle name="Normal 13 7 3 3 3" xfId="36810" xr:uid="{EC822568-47DD-4002-A217-CB0D7E61D5BE}"/>
    <cellStyle name="Normal 13 7 3 4" xfId="14596" xr:uid="{A1F57D75-3B0C-4601-9AD6-A4950A2EA9FA}"/>
    <cellStyle name="Normal 13 7 3 5" xfId="25445" xr:uid="{987A6F7E-210B-4A48-B7E9-FE72176DE0BE}"/>
    <cellStyle name="Normal 13 7 3 6" xfId="31595" xr:uid="{385EA18C-9B6A-4776-B8D5-627761B459F0}"/>
    <cellStyle name="Normal 13 7 3 7" xfId="40719" xr:uid="{45533A68-8A51-47F0-BC24-4118CCC026E3}"/>
    <cellStyle name="Normal 13 7 4" xfId="3961" xr:uid="{9B2BC200-7972-4AC4-BC63-9C1211234F6B}"/>
    <cellStyle name="Normal 13 7 4 2" xfId="7198" xr:uid="{8D1A9479-011B-4B2C-9BB0-6DFDF1555533}"/>
    <cellStyle name="Normal 13 7 4 2 2" xfId="18636" xr:uid="{751C26DD-1CAC-42C9-A4DF-E206B9AA6567}"/>
    <cellStyle name="Normal 13 7 4 2 3" xfId="29485" xr:uid="{574D230B-6332-4EF6-A8A7-642AC2CE00DD}"/>
    <cellStyle name="Normal 13 7 4 2 4" xfId="37779" xr:uid="{7797DD8C-19E0-4A2D-A3F7-342549A37E01}"/>
    <cellStyle name="Normal 13 7 4 2 5" xfId="44759" xr:uid="{47C3A324-8807-4067-8023-91934C3A2EAD}"/>
    <cellStyle name="Normal 13 7 4 3" xfId="15580" xr:uid="{9E6D8114-4D69-4E84-8B5B-072904A6F5D0}"/>
    <cellStyle name="Normal 13 7 4 4" xfId="26429" xr:uid="{E08AE218-D84C-4E36-BD05-FC7612C6BD96}"/>
    <cellStyle name="Normal 13 7 4 5" xfId="33150" xr:uid="{35A1BCFC-EABF-4AA4-9B1B-64AF968678C3}"/>
    <cellStyle name="Normal 13 7 4 6" xfId="41703" xr:uid="{CAAC163F-94C2-40CB-852F-A00FEAC2CF44}"/>
    <cellStyle name="Normal 13 7 5" xfId="4507" xr:uid="{8ED2D48E-4BED-4B6E-BC53-FF93C11DAA0C}"/>
    <cellStyle name="Normal 13 7 5 2" xfId="7563" xr:uid="{62CCA95D-26E4-403E-ADCC-6FC865866147}"/>
    <cellStyle name="Normal 13 7 5 2 2" xfId="19001" xr:uid="{441898B5-C9BD-4928-9B96-32E3ED59B038}"/>
    <cellStyle name="Normal 13 7 5 2 3" xfId="29850" xr:uid="{139A639F-7BB7-4DBB-97C4-867AD303B5CA}"/>
    <cellStyle name="Normal 13 7 5 2 4" xfId="45124" xr:uid="{FC0F41D0-F328-43C4-9F18-624200F492D4}"/>
    <cellStyle name="Normal 13 7 5 3" xfId="15945" xr:uid="{4FC58DD7-7069-443B-9A0C-3A4EA6B29465}"/>
    <cellStyle name="Normal 13 7 5 4" xfId="26794" xr:uid="{54EBCE18-F09A-4A1C-AF70-DCDD7B56C428}"/>
    <cellStyle name="Normal 13 7 5 5" xfId="35797" xr:uid="{19DF6B10-921E-48B9-BE76-A7635822DF90}"/>
    <cellStyle name="Normal 13 7 5 6" xfId="42068" xr:uid="{BE4A41F2-B16A-41A2-A1E7-6381CDDFE239}"/>
    <cellStyle name="Normal 13 7 6" xfId="4869" xr:uid="{91CC749E-BEC8-4E50-AADF-E634F2574E95}"/>
    <cellStyle name="Normal 13 7 6 2" xfId="7925" xr:uid="{70AD0EA3-4C63-42DB-B969-AA9C3D5C17B7}"/>
    <cellStyle name="Normal 13 7 6 2 2" xfId="19363" xr:uid="{98348B1A-6CC4-4C17-B513-651A9C3A5FFA}"/>
    <cellStyle name="Normal 13 7 6 2 3" xfId="30212" xr:uid="{3D92F668-56F2-48C4-8508-56C8190544E0}"/>
    <cellStyle name="Normal 13 7 6 2 4" xfId="45486" xr:uid="{77F4F90B-DF6B-4011-92A2-B7E5CD9A07C9}"/>
    <cellStyle name="Normal 13 7 6 3" xfId="16307" xr:uid="{9B0DC9C2-0156-4C8F-BC32-4A9A02FC89FB}"/>
    <cellStyle name="Normal 13 7 6 4" xfId="27156" xr:uid="{D4A3CBE5-9556-4D18-B8B9-FA0CB3C6ADCF}"/>
    <cellStyle name="Normal 13 7 6 5" xfId="42430" xr:uid="{A4A21298-6420-4B4F-B042-17C9FE9374F2}"/>
    <cellStyle name="Normal 13 7 7" xfId="5234" xr:uid="{CB082497-BBDB-46A9-8094-7A913F590966}"/>
    <cellStyle name="Normal 13 7 7 2" xfId="16672" xr:uid="{3381979D-D535-458C-A73D-FBA85808C12C}"/>
    <cellStyle name="Normal 13 7 7 3" xfId="27521" xr:uid="{FE4A0691-C042-4138-ACEF-5A0780C0C17F}"/>
    <cellStyle name="Normal 13 7 7 4" xfId="42795" xr:uid="{1B5B59F5-56A9-4861-9C7B-86222DAE7E48}"/>
    <cellStyle name="Normal 13 7 8" xfId="13616" xr:uid="{57D3E398-4BE9-4663-B8C8-B8AD4721108B}"/>
    <cellStyle name="Normal 13 7 9" xfId="24465" xr:uid="{CF724B9A-3E26-43DB-9280-5321D15F549B}"/>
    <cellStyle name="Normal 13 8" xfId="903" xr:uid="{31BF6D74-731E-4213-B7FC-42C45155B568}"/>
    <cellStyle name="Normal 13 8 10" xfId="30691" xr:uid="{B1759A59-2605-481C-9170-7FCE043E4C00}"/>
    <cellStyle name="Normal 13 8 11" xfId="39740" xr:uid="{595D365A-DE17-4176-825D-2D1EBE7BE533}"/>
    <cellStyle name="Normal 13 8 2" xfId="2489" xr:uid="{90B451AE-E519-4E33-9126-E509DBCA7FA1}"/>
    <cellStyle name="Normal 13 8 2 2" xfId="3470" xr:uid="{6652ABBE-EAB0-431B-8587-EEC0A4DEDB55}"/>
    <cellStyle name="Normal 13 8 2 2 2" xfId="6708" xr:uid="{0A8BD6FF-DF58-4375-9663-44D41598F5B7}"/>
    <cellStyle name="Normal 13 8 2 2 2 2" xfId="10925" xr:uid="{263DB0D8-C299-4918-8078-797E05018452}"/>
    <cellStyle name="Normal 13 8 2 2 2 2 2" xfId="21798" xr:uid="{2FE93E85-681B-414C-B701-F050D41D6C94}"/>
    <cellStyle name="Normal 13 8 2 2 2 2 3" xfId="38792" xr:uid="{F7679392-B084-4DA6-89A5-57AC5669D0D0}"/>
    <cellStyle name="Normal 13 8 2 2 2 3" xfId="18146" xr:uid="{3AE8D515-0AEA-4EE2-A90D-1A1C224F4802}"/>
    <cellStyle name="Normal 13 8 2 2 2 4" xfId="28995" xr:uid="{35B8F612-CEB9-4163-9394-750324C78694}"/>
    <cellStyle name="Normal 13 8 2 2 2 5" xfId="34825" xr:uid="{41E2CCB6-FFF1-416E-AB21-FD88A6694395}"/>
    <cellStyle name="Normal 13 8 2 2 2 6" xfId="44269" xr:uid="{E8EA22E3-17B0-4636-92F7-17B94D7DE34D}"/>
    <cellStyle name="Normal 13 8 2 2 3" xfId="10926" xr:uid="{617991D7-2162-4C83-931C-4EB7927635DA}"/>
    <cellStyle name="Normal 13 8 2 2 3 2" xfId="21799" xr:uid="{56F44F02-F421-4E88-B83E-52EA1969EAC1}"/>
    <cellStyle name="Normal 13 8 2 2 3 3" xfId="36811" xr:uid="{37B9B988-4955-48A0-AF58-0D88E3BD7AD5}"/>
    <cellStyle name="Normal 13 8 2 2 4" xfId="15090" xr:uid="{24C6B7FA-A1D0-419B-B0C3-FE29C8D7B555}"/>
    <cellStyle name="Normal 13 8 2 2 5" xfId="25939" xr:uid="{9F004F26-B4A5-4731-8861-BA43D6D2A04C}"/>
    <cellStyle name="Normal 13 8 2 2 6" xfId="32089" xr:uid="{764E9DAF-2F1E-4EEB-B93A-89010653ED1A}"/>
    <cellStyle name="Normal 13 8 2 2 7" xfId="41213" xr:uid="{A849F5EE-054F-4F48-9A4C-1ACBF6DCB85C}"/>
    <cellStyle name="Normal 13 8 2 3" xfId="5728" xr:uid="{0975ED16-7115-4358-8389-F1BD5EDC7B52}"/>
    <cellStyle name="Normal 13 8 2 3 2" xfId="10927" xr:uid="{C6B4C740-F172-46FA-BE49-DEACDEA1844D}"/>
    <cellStyle name="Normal 13 8 2 3 2 2" xfId="21800" xr:uid="{02EDDF82-9276-4EF6-A25B-E8CA93261333}"/>
    <cellStyle name="Normal 13 8 2 3 2 3" xfId="38090" xr:uid="{ADD3EB69-E999-4971-A1BD-5741D4364C77}"/>
    <cellStyle name="Normal 13 8 2 3 3" xfId="17166" xr:uid="{797757B9-945A-4775-B3C4-B65B49079AF3}"/>
    <cellStyle name="Normal 13 8 2 3 4" xfId="28015" xr:uid="{F8C1D157-41BC-425A-A92D-9B0AECD86805}"/>
    <cellStyle name="Normal 13 8 2 3 5" xfId="34132" xr:uid="{5EE57995-CC8F-4444-9826-D18478592006}"/>
    <cellStyle name="Normal 13 8 2 3 6" xfId="43289" xr:uid="{2CA70407-5762-43A2-85D7-71ABA73FD663}"/>
    <cellStyle name="Normal 13 8 2 4" xfId="10928" xr:uid="{0CC3564C-8616-4D10-9625-C770D972798A}"/>
    <cellStyle name="Normal 13 8 2 4 2" xfId="21801" xr:uid="{87359112-BC33-47F3-9280-37E6B3435AC3}"/>
    <cellStyle name="Normal 13 8 2 4 3" xfId="36107" xr:uid="{C40316F8-E76D-4E18-B9B7-311FD8F0A007}"/>
    <cellStyle name="Normal 13 8 2 5" xfId="14110" xr:uid="{888F3E60-CD78-45F1-B768-F3EB3E4DDCF9}"/>
    <cellStyle name="Normal 13 8 2 6" xfId="24959" xr:uid="{81040C2F-81AA-4252-B42B-EED16B7E3177}"/>
    <cellStyle name="Normal 13 8 2 7" xfId="31109" xr:uid="{154C6F84-BA82-490E-BB4B-0878BFE49DF3}"/>
    <cellStyle name="Normal 13 8 2 8" xfId="40233" xr:uid="{7569B4D3-86F4-444A-8D43-917B7771B758}"/>
    <cellStyle name="Normal 13 8 3" xfId="2977" xr:uid="{EF384FBE-B7AD-425C-A3BE-0F9603D6B0B7}"/>
    <cellStyle name="Normal 13 8 3 2" xfId="6215" xr:uid="{0CD79C4B-98CD-4662-B6D0-ED445A66A7C9}"/>
    <cellStyle name="Normal 13 8 3 2 2" xfId="10929" xr:uid="{40512F0A-B0B2-40E7-90D1-3524D09FAD5E}"/>
    <cellStyle name="Normal 13 8 3 2 2 2" xfId="21802" xr:uid="{568C62D2-FA95-4D2D-93DD-BE2DDF362560}"/>
    <cellStyle name="Normal 13 8 3 2 2 3" xfId="38793" xr:uid="{B7DC4204-0FFC-4B3D-ACA6-609D12D2E4C2}"/>
    <cellStyle name="Normal 13 8 3 2 3" xfId="17653" xr:uid="{2DC21DB5-049E-460E-8BB3-BCC7F73784C9}"/>
    <cellStyle name="Normal 13 8 3 2 4" xfId="28502" xr:uid="{618B50EB-A80A-4EA5-A961-5C9A2A0AC794}"/>
    <cellStyle name="Normal 13 8 3 2 5" xfId="34826" xr:uid="{48459562-91D7-46D5-93EC-273CE9F39C79}"/>
    <cellStyle name="Normal 13 8 3 2 6" xfId="43776" xr:uid="{A7C46D24-2438-4F1B-90C2-E923FC71153E}"/>
    <cellStyle name="Normal 13 8 3 3" xfId="10930" xr:uid="{AC0761F9-77E4-446D-8DE2-A6945D11A469}"/>
    <cellStyle name="Normal 13 8 3 3 2" xfId="21803" xr:uid="{BEA72AAF-DFF7-4500-B5A5-D152D2F47978}"/>
    <cellStyle name="Normal 13 8 3 3 3" xfId="36812" xr:uid="{BAE16433-BC7C-4086-B052-23187E2C90E9}"/>
    <cellStyle name="Normal 13 8 3 4" xfId="14597" xr:uid="{8AECD963-2B4F-42BC-8628-229FC8887B98}"/>
    <cellStyle name="Normal 13 8 3 5" xfId="25446" xr:uid="{14740EB2-0637-4143-A345-25360A9081AF}"/>
    <cellStyle name="Normal 13 8 3 6" xfId="31596" xr:uid="{6ECF6EFF-01F7-4C32-83C5-1A159114ADBC}"/>
    <cellStyle name="Normal 13 8 3 7" xfId="40720" xr:uid="{ACAE93A3-3241-4545-B6FC-1941ADB237CA}"/>
    <cellStyle name="Normal 13 8 4" xfId="3962" xr:uid="{17541FE1-F97F-4CCD-B194-3599C6FFAB3D}"/>
    <cellStyle name="Normal 13 8 4 2" xfId="7199" xr:uid="{D6CACBC7-DEE3-4076-B37E-98E088100164}"/>
    <cellStyle name="Normal 13 8 4 2 2" xfId="18637" xr:uid="{1A187DE0-4560-4076-B8DD-F8A660DFD018}"/>
    <cellStyle name="Normal 13 8 4 2 3" xfId="29486" xr:uid="{204CD642-F5D8-481D-B82D-D8FCFE6AC5B4}"/>
    <cellStyle name="Normal 13 8 4 2 4" xfId="37780" xr:uid="{577172D8-3481-48C6-8796-9A728BAA2874}"/>
    <cellStyle name="Normal 13 8 4 2 5" xfId="44760" xr:uid="{5B1BCD77-80EB-4F3E-BB6C-0BC62EB3926A}"/>
    <cellStyle name="Normal 13 8 4 3" xfId="15581" xr:uid="{F8A31BC9-E0AE-4BB3-BA59-C8EC53E42220}"/>
    <cellStyle name="Normal 13 8 4 4" xfId="26430" xr:uid="{0C6FFD6E-239E-46A5-8FC1-68B12E5840D9}"/>
    <cellStyle name="Normal 13 8 4 5" xfId="33151" xr:uid="{C1A3D7C3-26DE-47B7-80C1-4203D12053DE}"/>
    <cellStyle name="Normal 13 8 4 6" xfId="41704" xr:uid="{5EF193EF-6F34-4C11-AB6C-38F8474F6A3B}"/>
    <cellStyle name="Normal 13 8 5" xfId="4508" xr:uid="{F72BBEDC-1E08-4531-AEAC-A2513C70084E}"/>
    <cellStyle name="Normal 13 8 5 2" xfId="7564" xr:uid="{36800856-FAA1-49C4-82E2-6B1B34E34E01}"/>
    <cellStyle name="Normal 13 8 5 2 2" xfId="19002" xr:uid="{2E093E09-3482-4D73-B206-4CE2CFF7654A}"/>
    <cellStyle name="Normal 13 8 5 2 3" xfId="29851" xr:uid="{DDED8E77-540E-4636-814E-FE2C90E08DBC}"/>
    <cellStyle name="Normal 13 8 5 2 4" xfId="45125" xr:uid="{3E3164BD-0EBD-43EF-BB94-D644BC8A28F7}"/>
    <cellStyle name="Normal 13 8 5 3" xfId="15946" xr:uid="{92A2F5DF-5773-4186-B315-C4A998C53C1A}"/>
    <cellStyle name="Normal 13 8 5 4" xfId="26795" xr:uid="{45ACF1B3-A3CF-45A9-A66D-38B20A9DAB6C}"/>
    <cellStyle name="Normal 13 8 5 5" xfId="35798" xr:uid="{84858A93-155C-495F-B17E-346C9AC3212F}"/>
    <cellStyle name="Normal 13 8 5 6" xfId="42069" xr:uid="{DBF995D1-61D1-4F0F-B756-F09A23073C25}"/>
    <cellStyle name="Normal 13 8 6" xfId="4870" xr:uid="{B425C910-A07F-45B9-A6BE-8C2C385DC690}"/>
    <cellStyle name="Normal 13 8 6 2" xfId="7926" xr:uid="{948F4E69-8377-44D8-849A-903DDA20F152}"/>
    <cellStyle name="Normal 13 8 6 2 2" xfId="19364" xr:uid="{AA11F665-9B6C-468B-8022-4C7464DA939B}"/>
    <cellStyle name="Normal 13 8 6 2 3" xfId="30213" xr:uid="{FC0B6F0C-D8B6-4D9D-9EC0-AE9A3B959F74}"/>
    <cellStyle name="Normal 13 8 6 2 4" xfId="45487" xr:uid="{07107D58-4B03-4F40-A940-20764D7DDC17}"/>
    <cellStyle name="Normal 13 8 6 3" xfId="16308" xr:uid="{E40C0185-331B-4D17-97CB-3A9446CA184E}"/>
    <cellStyle name="Normal 13 8 6 4" xfId="27157" xr:uid="{D03E2E94-9E7D-42E7-9D16-A639B462EB7E}"/>
    <cellStyle name="Normal 13 8 6 5" xfId="42431" xr:uid="{66D97E3E-1C3B-4613-BCBD-CAAE46034326}"/>
    <cellStyle name="Normal 13 8 7" xfId="5235" xr:uid="{59942FE0-3849-4E45-A1EF-6ABABE3A0617}"/>
    <cellStyle name="Normal 13 8 7 2" xfId="16673" xr:uid="{459B5390-2A85-415D-AAB0-97A4940C2E73}"/>
    <cellStyle name="Normal 13 8 7 3" xfId="27522" xr:uid="{B56DEE75-1012-490E-8B94-183262BBD612}"/>
    <cellStyle name="Normal 13 8 7 4" xfId="42796" xr:uid="{8D226775-0014-4050-BBAE-B7CA491075F9}"/>
    <cellStyle name="Normal 13 8 8" xfId="13617" xr:uid="{F58A0E62-85E4-4515-8D02-1838E12451B3}"/>
    <cellStyle name="Normal 13 8 9" xfId="24466" xr:uid="{E15D7837-18A7-444F-A959-95CA2B1F189D}"/>
    <cellStyle name="Normal 13 9" xfId="904" xr:uid="{B869F351-8FD3-4304-8356-DDB3C32F5F03}"/>
    <cellStyle name="Normal 13 9 10" xfId="30692" xr:uid="{7A4EE6C8-C303-4E22-B38B-81070BEE7D9A}"/>
    <cellStyle name="Normal 13 9 11" xfId="39741" xr:uid="{950434AC-1B9F-466B-84E4-8ABF5C44D50A}"/>
    <cellStyle name="Normal 13 9 2" xfId="2490" xr:uid="{D2CFFE71-B342-499C-870B-BF805F116189}"/>
    <cellStyle name="Normal 13 9 2 2" xfId="3471" xr:uid="{E6A0C356-906A-4452-8B4A-34D35061D7D3}"/>
    <cellStyle name="Normal 13 9 2 2 2" xfId="6709" xr:uid="{852115C7-E3E1-410E-87C1-2BD50092B1B7}"/>
    <cellStyle name="Normal 13 9 2 2 2 2" xfId="10931" xr:uid="{F4F88182-A402-47C1-8D47-8E7F1047DDD7}"/>
    <cellStyle name="Normal 13 9 2 2 2 2 2" xfId="21804" xr:uid="{9EB60002-0A9F-4D80-9ED4-844A7DF68F28}"/>
    <cellStyle name="Normal 13 9 2 2 2 2 3" xfId="38794" xr:uid="{30F758BF-62EB-409A-A095-B29724DC3E19}"/>
    <cellStyle name="Normal 13 9 2 2 2 3" xfId="18147" xr:uid="{67EC3692-7100-4C39-957E-14B22C57D670}"/>
    <cellStyle name="Normal 13 9 2 2 2 4" xfId="28996" xr:uid="{70033A3B-C786-40E8-A3F0-D2E3F650DE6C}"/>
    <cellStyle name="Normal 13 9 2 2 2 5" xfId="34827" xr:uid="{C39CA100-9182-4983-B68A-E333194F00A7}"/>
    <cellStyle name="Normal 13 9 2 2 2 6" xfId="44270" xr:uid="{D4860222-D778-4D13-B188-CA466238E8F5}"/>
    <cellStyle name="Normal 13 9 2 2 3" xfId="10932" xr:uid="{B7121727-7CF4-4883-AF36-7590240A5AB8}"/>
    <cellStyle name="Normal 13 9 2 2 3 2" xfId="21805" xr:uid="{1B479677-1AD8-4A64-B041-9E94ED0F74D7}"/>
    <cellStyle name="Normal 13 9 2 2 3 3" xfId="36813" xr:uid="{B60EAA6A-C96A-4856-B460-340C10305C12}"/>
    <cellStyle name="Normal 13 9 2 2 4" xfId="15091" xr:uid="{FF09017B-D0CF-4A7A-A715-E382AF54BF42}"/>
    <cellStyle name="Normal 13 9 2 2 5" xfId="25940" xr:uid="{22FA14B1-0C25-4144-B793-D51EFF8CEB14}"/>
    <cellStyle name="Normal 13 9 2 2 6" xfId="32090" xr:uid="{670B9EA0-0227-4963-BE16-F522ECE850C5}"/>
    <cellStyle name="Normal 13 9 2 2 7" xfId="41214" xr:uid="{683127A8-F3A1-4D03-8650-FF34585CB9A8}"/>
    <cellStyle name="Normal 13 9 2 3" xfId="5729" xr:uid="{65778291-E251-4AA5-B27D-46250EEEB533}"/>
    <cellStyle name="Normal 13 9 2 3 2" xfId="10933" xr:uid="{D53FD52C-D0BC-4863-AD60-F4F6135CA7F2}"/>
    <cellStyle name="Normal 13 9 2 3 2 2" xfId="21806" xr:uid="{26467C5F-E487-424B-886C-8A03EB510039}"/>
    <cellStyle name="Normal 13 9 2 3 2 3" xfId="38091" xr:uid="{23E2A7F4-CD96-4030-8A7F-EEE2BBC7DA14}"/>
    <cellStyle name="Normal 13 9 2 3 3" xfId="17167" xr:uid="{F27DD455-D3FE-46B7-8EB4-4B67FBCDD783}"/>
    <cellStyle name="Normal 13 9 2 3 4" xfId="28016" xr:uid="{85CEBC60-94A6-489D-97FD-84FA7C27FC51}"/>
    <cellStyle name="Normal 13 9 2 3 5" xfId="34133" xr:uid="{C046DDFD-935B-4A11-89E8-FFF392B072B8}"/>
    <cellStyle name="Normal 13 9 2 3 6" xfId="43290" xr:uid="{B0DA5888-D244-4C9B-983C-0CF6A57B6DF6}"/>
    <cellStyle name="Normal 13 9 2 4" xfId="10934" xr:uid="{F58FDDEA-0CD3-4A4A-9399-B8D2C2C19911}"/>
    <cellStyle name="Normal 13 9 2 4 2" xfId="21807" xr:uid="{F090751F-D3A3-4142-B1FC-7E7512393A58}"/>
    <cellStyle name="Normal 13 9 2 4 3" xfId="36108" xr:uid="{14234D74-B563-446C-839A-341EE9D600E3}"/>
    <cellStyle name="Normal 13 9 2 5" xfId="14111" xr:uid="{7FB6B76C-4E11-4128-A716-CC1D0AEA0282}"/>
    <cellStyle name="Normal 13 9 2 6" xfId="24960" xr:uid="{CB0F2C2A-B262-4832-92AA-FBC00F4E620F}"/>
    <cellStyle name="Normal 13 9 2 7" xfId="31110" xr:uid="{9CBBEA86-AB0A-402B-8A10-5EEFB6B7B639}"/>
    <cellStyle name="Normal 13 9 2 8" xfId="40234" xr:uid="{96815849-D51E-4AB1-8D86-3CB940C3862C}"/>
    <cellStyle name="Normal 13 9 3" xfId="2978" xr:uid="{2DB76FA7-6DB5-4100-A8E5-F3F5ADF18EFD}"/>
    <cellStyle name="Normal 13 9 3 2" xfId="6216" xr:uid="{4AB273D9-A283-4A6C-83CC-9959857950B1}"/>
    <cellStyle name="Normal 13 9 3 2 2" xfId="10935" xr:uid="{F3649411-6FCC-4F23-822A-669608AEB856}"/>
    <cellStyle name="Normal 13 9 3 2 2 2" xfId="21808" xr:uid="{941CA414-CEB9-4D87-9757-71C4DC526B1D}"/>
    <cellStyle name="Normal 13 9 3 2 2 3" xfId="38795" xr:uid="{D17563A5-CA1D-473E-AF47-1C842E9B203F}"/>
    <cellStyle name="Normal 13 9 3 2 3" xfId="17654" xr:uid="{63E26007-2254-459F-83E6-7C096C4008F7}"/>
    <cellStyle name="Normal 13 9 3 2 4" xfId="28503" xr:uid="{78B80931-8A87-473B-9D75-443DE94C5D23}"/>
    <cellStyle name="Normal 13 9 3 2 5" xfId="34828" xr:uid="{53057497-A506-4ADE-8391-5D8577B1032F}"/>
    <cellStyle name="Normal 13 9 3 2 6" xfId="43777" xr:uid="{46C86806-8CBC-49BD-BD65-5E5C9C7669EE}"/>
    <cellStyle name="Normal 13 9 3 3" xfId="10936" xr:uid="{0EF248F1-7D5D-4997-A9B0-8767970F2EBA}"/>
    <cellStyle name="Normal 13 9 3 3 2" xfId="21809" xr:uid="{A7A4C62C-924F-4BBC-8CD8-A8C2BA947CD4}"/>
    <cellStyle name="Normal 13 9 3 3 3" xfId="36814" xr:uid="{13D607CC-A791-4045-823E-98E519E38284}"/>
    <cellStyle name="Normal 13 9 3 4" xfId="14598" xr:uid="{116FC241-2785-475B-8968-9C59015347C2}"/>
    <cellStyle name="Normal 13 9 3 5" xfId="25447" xr:uid="{3D0AD28C-00CD-45EF-80FC-14F2EC7E98F6}"/>
    <cellStyle name="Normal 13 9 3 6" xfId="31597" xr:uid="{41A63712-2288-4A70-964F-77F25BC7ED2E}"/>
    <cellStyle name="Normal 13 9 3 7" xfId="40721" xr:uid="{58666DFC-94D1-4F3B-84AD-C8402F4D8109}"/>
    <cellStyle name="Normal 13 9 4" xfId="3963" xr:uid="{E3B6DEE6-EECC-4F53-B9D8-03F7F7880DBF}"/>
    <cellStyle name="Normal 13 9 4 2" xfId="7200" xr:uid="{1622D7FD-C842-4AFC-AD89-F031232E496D}"/>
    <cellStyle name="Normal 13 9 4 2 2" xfId="18638" xr:uid="{F73F37B2-620E-47E6-A99A-88F142557D98}"/>
    <cellStyle name="Normal 13 9 4 2 3" xfId="29487" xr:uid="{22CAEC31-76C3-4CEE-B071-0B12449C1BA6}"/>
    <cellStyle name="Normal 13 9 4 2 4" xfId="37781" xr:uid="{F4ABA119-7782-4085-B774-81EE418A1E65}"/>
    <cellStyle name="Normal 13 9 4 2 5" xfId="44761" xr:uid="{B276159D-FCF6-47E5-86E2-9138CAE3DD5A}"/>
    <cellStyle name="Normal 13 9 4 3" xfId="15582" xr:uid="{1FB934B8-C69D-43FE-A362-3DDF024C0241}"/>
    <cellStyle name="Normal 13 9 4 4" xfId="26431" xr:uid="{AC8E1E00-AAEB-4EB4-A170-CBD8E023AFAE}"/>
    <cellStyle name="Normal 13 9 4 5" xfId="33152" xr:uid="{D62BBD98-CB98-48FF-A5B9-8DA65E7E0B3F}"/>
    <cellStyle name="Normal 13 9 4 6" xfId="41705" xr:uid="{A9056A4D-7C21-4A4C-99F7-61625EA629C9}"/>
    <cellStyle name="Normal 13 9 5" xfId="4509" xr:uid="{5EC757BE-9534-4A85-B60B-7EA4ECAA60F9}"/>
    <cellStyle name="Normal 13 9 5 2" xfId="7565" xr:uid="{CFE11C7C-B50B-494E-B799-5E93FEA90429}"/>
    <cellStyle name="Normal 13 9 5 2 2" xfId="19003" xr:uid="{529439B2-9178-4AEB-886D-F9B52483D8B6}"/>
    <cellStyle name="Normal 13 9 5 2 3" xfId="29852" xr:uid="{D43FD648-D3BE-4C76-801C-627B6DEFF4EA}"/>
    <cellStyle name="Normal 13 9 5 2 4" xfId="45126" xr:uid="{BD1F009D-D9F2-476E-8750-3D10B32DA3EA}"/>
    <cellStyle name="Normal 13 9 5 3" xfId="15947" xr:uid="{1762CCEC-5670-426C-AB3B-D1D058D8BDAC}"/>
    <cellStyle name="Normal 13 9 5 4" xfId="26796" xr:uid="{152DE609-1F08-48EB-9F09-5E9B5A47E01C}"/>
    <cellStyle name="Normal 13 9 5 5" xfId="35799" xr:uid="{40D1D8AB-B1F7-4C8B-9459-C9EE5AC5CCCE}"/>
    <cellStyle name="Normal 13 9 5 6" xfId="42070" xr:uid="{B5879C80-C1F0-4CBD-81F5-CF7FE2898929}"/>
    <cellStyle name="Normal 13 9 6" xfId="4871" xr:uid="{69CABB3A-D4A9-4C49-9101-A47B60C3C3B3}"/>
    <cellStyle name="Normal 13 9 6 2" xfId="7927" xr:uid="{00F58F9E-5F63-46AD-9A94-48E3DFAA9ED0}"/>
    <cellStyle name="Normal 13 9 6 2 2" xfId="19365" xr:uid="{E868C8FB-92FB-4709-88F1-1FCDC73BB87D}"/>
    <cellStyle name="Normal 13 9 6 2 3" xfId="30214" xr:uid="{E7E74491-D971-402B-B617-6F307B263796}"/>
    <cellStyle name="Normal 13 9 6 2 4" xfId="45488" xr:uid="{A7679288-6FFF-4313-87C5-F2AAF592EE99}"/>
    <cellStyle name="Normal 13 9 6 3" xfId="16309" xr:uid="{0E5FB0FC-24EE-4E3F-928B-A74080316DF9}"/>
    <cellStyle name="Normal 13 9 6 4" xfId="27158" xr:uid="{416AD70E-D393-49AE-9338-B6A8C2DA80C1}"/>
    <cellStyle name="Normal 13 9 6 5" xfId="42432" xr:uid="{C8817D62-2513-407C-BB3D-162B0639622C}"/>
    <cellStyle name="Normal 13 9 7" xfId="5236" xr:uid="{29EB16BB-B17B-4B62-AC36-0E5C3B0986CD}"/>
    <cellStyle name="Normal 13 9 7 2" xfId="16674" xr:uid="{8E2496AE-689E-4751-8F29-85966DC4F79A}"/>
    <cellStyle name="Normal 13 9 7 3" xfId="27523" xr:uid="{79AD561D-A88C-4138-AFFF-2F9F6EE5115A}"/>
    <cellStyle name="Normal 13 9 7 4" xfId="42797" xr:uid="{F9A6A169-4108-408F-A8E8-CCBAA6E6896C}"/>
    <cellStyle name="Normal 13 9 8" xfId="13618" xr:uid="{33DC9DDD-895D-4A90-AB07-786E46948A18}"/>
    <cellStyle name="Normal 13 9 9" xfId="24467" xr:uid="{0D3BDBFD-D744-4A28-8820-F2BD22C96D8F}"/>
    <cellStyle name="Normal 130" xfId="8382" xr:uid="{2E4999DD-2833-400A-AE5B-AB4C4048F886}"/>
    <cellStyle name="Normal 131" xfId="8969" xr:uid="{96138F62-12E8-4043-8EBF-3425F958965B}"/>
    <cellStyle name="Normal 131 2" xfId="20113" xr:uid="{CB493389-C549-40B0-AFAF-6EF939234F2B}"/>
    <cellStyle name="Normal 132" xfId="8972" xr:uid="{E4BAA411-E5D6-4148-AAB3-3051DD19BC6C}"/>
    <cellStyle name="Normal 132 2" xfId="20116" xr:uid="{915B0F2E-2617-49A9-9214-36CDE696F03A}"/>
    <cellStyle name="Normal 133" xfId="8974" xr:uid="{D43006B1-0C29-498F-9226-2A9BE38C35C8}"/>
    <cellStyle name="Normal 133 2" xfId="20118" xr:uid="{FC9114F9-FD3F-4B15-B371-DD6BD4ADE741}"/>
    <cellStyle name="Normal 134" xfId="13414" xr:uid="{4EE33B52-11E9-49F8-8082-FD7B3BAEB9C8}"/>
    <cellStyle name="Normal 135" xfId="30408" xr:uid="{7D036480-7C21-42F2-98C0-E6FFE465F4DB}"/>
    <cellStyle name="Normal 136" xfId="45682" xr:uid="{6F913C95-260C-44AE-A6CB-5CE5187D5881}"/>
    <cellStyle name="Normal 136 2" xfId="45895" xr:uid="{2A9AE0AC-C9CC-46DE-9139-2DABC825225F}"/>
    <cellStyle name="Normal 137" xfId="45781" xr:uid="{9830F81E-6D25-4E1B-8F5E-0DE489C280B5}"/>
    <cellStyle name="Normal 138" xfId="45782" xr:uid="{DD999100-043A-4DB6-B3ED-A1EFED61DD8A}"/>
    <cellStyle name="Normal 139" xfId="45879" xr:uid="{BBA4AA44-3B98-4E5C-B7BB-05F5A4FF9595}"/>
    <cellStyle name="Normal 139 2" xfId="45888" xr:uid="{105CFB64-C83B-4552-B4E6-F24C78B11A0C}"/>
    <cellStyle name="Normal 139 3" xfId="45889" xr:uid="{0245527D-C317-4019-8A6B-976F5AB41021}"/>
    <cellStyle name="Normal 14" xfId="90" xr:uid="{A493BC79-1BB3-49EB-9944-3BCC4C35F896}"/>
    <cellStyle name="Normal 14 10" xfId="4186" xr:uid="{00B8EB35-AA80-465F-9FB5-633A7D7B6010}"/>
    <cellStyle name="Normal 14 11" xfId="3964" xr:uid="{892D5980-9F85-4585-903E-860046B1B954}"/>
    <cellStyle name="Normal 14 11 2" xfId="7201" xr:uid="{54D2A8D2-48A8-4388-ADC3-AB2A037A9F19}"/>
    <cellStyle name="Normal 14 11 2 2" xfId="18639" xr:uid="{6AB67FCE-C5F4-48BC-82C9-84D6A05F6CFC}"/>
    <cellStyle name="Normal 14 11 2 3" xfId="29488" xr:uid="{31158EDE-A44E-4F16-B941-3862EA8FE832}"/>
    <cellStyle name="Normal 14 11 2 4" xfId="44762" xr:uid="{9DB4DA71-E08A-41EF-9576-7A334FC66E4F}"/>
    <cellStyle name="Normal 14 11 3" xfId="15583" xr:uid="{B1EDEEEE-38F8-4B87-A6DD-6584E75E0464}"/>
    <cellStyle name="Normal 14 11 4" xfId="26432" xr:uid="{4E1042ED-2B23-431D-B83B-388968A9BF2A}"/>
    <cellStyle name="Normal 14 11 5" xfId="41706" xr:uid="{F5411620-2088-430C-BF0F-F2626695AC32}"/>
    <cellStyle name="Normal 14 12" xfId="4510" xr:uid="{734789E6-D70F-4EA6-BD6A-723A8E972047}"/>
    <cellStyle name="Normal 14 12 2" xfId="7566" xr:uid="{6AD45ED8-E06E-49D0-9CA4-F9393994155C}"/>
    <cellStyle name="Normal 14 12 2 2" xfId="19004" xr:uid="{231482DF-B5A8-4140-BBEB-65B136F4D865}"/>
    <cellStyle name="Normal 14 12 2 3" xfId="29853" xr:uid="{EF66F213-A241-4D0C-A3FD-0D22FB15286D}"/>
    <cellStyle name="Normal 14 12 2 4" xfId="45127" xr:uid="{E7362C0D-6AD9-4E09-8BD6-90E881899065}"/>
    <cellStyle name="Normal 14 12 3" xfId="15948" xr:uid="{EFEBCA56-10D0-476D-8FE2-6F7922112FF2}"/>
    <cellStyle name="Normal 14 12 4" xfId="26797" xr:uid="{6FEC96C4-EBD2-48B9-8EC3-BD45C2CA899B}"/>
    <cellStyle name="Normal 14 12 5" xfId="42071" xr:uid="{362F7244-7010-4450-997E-62D3B70C4DF6}"/>
    <cellStyle name="Normal 14 13" xfId="4872" xr:uid="{9909C5BD-6954-4B9E-8616-D9B4D3D4739A}"/>
    <cellStyle name="Normal 14 13 2" xfId="7928" xr:uid="{2FD28835-336C-4508-93DC-0F14A392C420}"/>
    <cellStyle name="Normal 14 13 2 2" xfId="19366" xr:uid="{8A8A4596-3B5A-42FD-8C6D-B119C2CE388A}"/>
    <cellStyle name="Normal 14 13 2 3" xfId="30215" xr:uid="{B2317064-E106-49AB-BCF5-AC92EF353270}"/>
    <cellStyle name="Normal 14 13 2 4" xfId="45489" xr:uid="{4B92A3B3-9FC9-4779-AF3F-05F43A93D5AC}"/>
    <cellStyle name="Normal 14 13 3" xfId="16310" xr:uid="{76A60B0F-051F-49CA-A872-1A1E1B8E0095}"/>
    <cellStyle name="Normal 14 13 4" xfId="27159" xr:uid="{A2791021-155A-4F5B-8641-A66331783AA5}"/>
    <cellStyle name="Normal 14 13 5" xfId="42433" xr:uid="{3787128F-42BA-4846-B762-687B0DD2CA5B}"/>
    <cellStyle name="Normal 14 14" xfId="5237" xr:uid="{8FE43625-1D61-4C75-8811-98DE6D26C955}"/>
    <cellStyle name="Normal 14 14 2" xfId="16675" xr:uid="{DBB7422F-723A-487E-9B34-FBE5CA677CDA}"/>
    <cellStyle name="Normal 14 14 3" xfId="27524" xr:uid="{994211AF-2F09-4131-A225-7A08EA76D35A}"/>
    <cellStyle name="Normal 14 14 4" xfId="42798" xr:uid="{8B2D8D69-6096-47FB-B3CE-84DD0286F93F}"/>
    <cellStyle name="Normal 14 15" xfId="13619" xr:uid="{FD1E1478-A173-4670-AE92-91E80DA988CF}"/>
    <cellStyle name="Normal 14 16" xfId="24468" xr:uid="{9162CEAA-8B3C-4595-A241-A3AB00454FAD}"/>
    <cellStyle name="Normal 14 17" xfId="30466" xr:uid="{6D0684A8-F0F7-4F18-82F7-7AFCBE882FF7}"/>
    <cellStyle name="Normal 14 18" xfId="39742" xr:uid="{0BE804F2-2726-499C-B16F-C1C2CB966490}"/>
    <cellStyle name="Normal 14 19" xfId="905" xr:uid="{51BAAD47-BD43-4038-AEB6-2597DE5AD490}"/>
    <cellStyle name="Normal 14 2" xfId="906" xr:uid="{70B2BC9B-CBDF-4CCC-A11A-A4F0005BC35B}"/>
    <cellStyle name="Normal 14 2 10" xfId="30693" xr:uid="{82CDCD16-0AEF-4B31-92D5-4F346666103B}"/>
    <cellStyle name="Normal 14 2 11" xfId="39743" xr:uid="{23AE697A-46B9-494A-B250-868149B65529}"/>
    <cellStyle name="Normal 14 2 2" xfId="2492" xr:uid="{F9F49F2D-4FC5-4F1D-80F4-1C378FE6F070}"/>
    <cellStyle name="Normal 14 2 2 2" xfId="3473" xr:uid="{B4225DD8-0D19-46BD-99F3-0F56E232A301}"/>
    <cellStyle name="Normal 14 2 2 2 2" xfId="6711" xr:uid="{F3AAB8E1-D475-42E7-81FC-5C616524EDA5}"/>
    <cellStyle name="Normal 14 2 2 2 2 2" xfId="10937" xr:uid="{8F2F3A52-F77B-48F7-B649-F55A2DBEFD76}"/>
    <cellStyle name="Normal 14 2 2 2 2 2 2" xfId="21810" xr:uid="{322286A5-4D66-4559-B506-1C07F9FD64A8}"/>
    <cellStyle name="Normal 14 2 2 2 2 2 3" xfId="38796" xr:uid="{26D3076F-9CFE-4E6B-AF0B-292DEADF2B1A}"/>
    <cellStyle name="Normal 14 2 2 2 2 3" xfId="18149" xr:uid="{4FBC4519-5CFC-4F5A-908F-E5EF17037C0B}"/>
    <cellStyle name="Normal 14 2 2 2 2 4" xfId="28998" xr:uid="{D2CB4DC7-67D1-4C52-B056-3F920A58A801}"/>
    <cellStyle name="Normal 14 2 2 2 2 5" xfId="34829" xr:uid="{DD156BF6-3817-4B2D-9657-6505F2C31CEB}"/>
    <cellStyle name="Normal 14 2 2 2 2 6" xfId="44272" xr:uid="{C09C4620-BCB0-4D19-B46C-DB610623D152}"/>
    <cellStyle name="Normal 14 2 2 2 3" xfId="10938" xr:uid="{FD883FB1-2996-456D-AF10-9FA9CA7C4B41}"/>
    <cellStyle name="Normal 14 2 2 2 3 2" xfId="21811" xr:uid="{D94F2121-0BE3-465F-8973-7C68001459BB}"/>
    <cellStyle name="Normal 14 2 2 2 3 3" xfId="36815" xr:uid="{62730CAA-97D3-4443-B8E6-D0F526647C36}"/>
    <cellStyle name="Normal 14 2 2 2 4" xfId="15093" xr:uid="{FBEA8A50-0666-466D-A7FF-A7646C4391E1}"/>
    <cellStyle name="Normal 14 2 2 2 5" xfId="25942" xr:uid="{FAF83A2D-F4C8-406F-9AAC-94282DA2DA64}"/>
    <cellStyle name="Normal 14 2 2 2 6" xfId="32092" xr:uid="{497E2BE0-B699-4063-9F3F-93E3F4A6F0CA}"/>
    <cellStyle name="Normal 14 2 2 2 7" xfId="41216" xr:uid="{59F8AD51-3DAD-48C3-A309-BE6FE34B0FA3}"/>
    <cellStyle name="Normal 14 2 2 3" xfId="5731" xr:uid="{18BF191C-61E3-4CEE-8D29-18557C8D9A41}"/>
    <cellStyle name="Normal 14 2 2 3 2" xfId="10939" xr:uid="{26B2CE41-2F00-472F-A22F-AA5C010D5256}"/>
    <cellStyle name="Normal 14 2 2 3 2 2" xfId="21812" xr:uid="{384C105D-6258-40CA-925A-9CA00BC439B7}"/>
    <cellStyle name="Normal 14 2 2 3 2 3" xfId="38092" xr:uid="{B7A6A4F1-E404-47BA-BBF1-3FA08964E85C}"/>
    <cellStyle name="Normal 14 2 2 3 3" xfId="17169" xr:uid="{268671AC-933C-4AD8-B623-9F9553BD5D59}"/>
    <cellStyle name="Normal 14 2 2 3 4" xfId="28018" xr:uid="{558E22AC-3373-468F-8E2C-611D357F2D22}"/>
    <cellStyle name="Normal 14 2 2 3 5" xfId="34134" xr:uid="{FCE8BC71-6988-49FA-AA76-0187E6EF281B}"/>
    <cellStyle name="Normal 14 2 2 3 6" xfId="43292" xr:uid="{8E812F63-74E2-49F0-9CC4-17A82529C195}"/>
    <cellStyle name="Normal 14 2 2 4" xfId="10940" xr:uid="{7C99F595-797E-4429-98BD-683EC37F600C}"/>
    <cellStyle name="Normal 14 2 2 4 2" xfId="21813" xr:uid="{A8D16144-0FEB-4119-86B5-6D2CB4759E08}"/>
    <cellStyle name="Normal 14 2 2 4 3" xfId="36109" xr:uid="{69E666F7-3633-411C-A6A8-45330037FE7D}"/>
    <cellStyle name="Normal 14 2 2 5" xfId="14113" xr:uid="{7B667D98-52D0-4440-AD35-3029669FD68F}"/>
    <cellStyle name="Normal 14 2 2 6" xfId="24962" xr:uid="{24B6D797-98BB-4F1F-858A-985931A9C38D}"/>
    <cellStyle name="Normal 14 2 2 7" xfId="31112" xr:uid="{E85839F8-91AD-4EF6-9AB5-B5FA5CC26F5E}"/>
    <cellStyle name="Normal 14 2 2 8" xfId="40236" xr:uid="{D765FBA2-A5CF-41FF-A502-63B3BDA01C3A}"/>
    <cellStyle name="Normal 14 2 3" xfId="2980" xr:uid="{4A9920D9-E265-470C-B13B-C3294A040817}"/>
    <cellStyle name="Normal 14 2 3 2" xfId="6218" xr:uid="{B38B8F80-13DE-41B9-BBAC-F6305A8C6614}"/>
    <cellStyle name="Normal 14 2 3 2 2" xfId="10941" xr:uid="{387754D9-4846-4FAE-8851-D1308B0E6C6F}"/>
    <cellStyle name="Normal 14 2 3 2 2 2" xfId="21814" xr:uid="{066E0E9A-1E86-41FC-8CB1-E80AE27AA4D7}"/>
    <cellStyle name="Normal 14 2 3 2 2 3" xfId="38797" xr:uid="{AB0405AC-FE40-471B-B326-E6A28B14151F}"/>
    <cellStyle name="Normal 14 2 3 2 3" xfId="17656" xr:uid="{1C54BD73-903C-48DC-BD12-2A78AD5C33FC}"/>
    <cellStyle name="Normal 14 2 3 2 4" xfId="28505" xr:uid="{C1D50407-9941-4EC4-8482-ABF7994548D7}"/>
    <cellStyle name="Normal 14 2 3 2 5" xfId="34830" xr:uid="{B2EFE78B-5B3A-4641-A94C-DBE70A0469DB}"/>
    <cellStyle name="Normal 14 2 3 2 6" xfId="43779" xr:uid="{1A8DB7B4-F82A-4BB2-8BF3-104922F5715D}"/>
    <cellStyle name="Normal 14 2 3 3" xfId="10942" xr:uid="{4AA453F5-61A6-4FD5-82E9-CE0F4CAF7149}"/>
    <cellStyle name="Normal 14 2 3 3 2" xfId="21815" xr:uid="{DA88CCD8-9FAB-4FD7-8DEF-FF25D9E6C61D}"/>
    <cellStyle name="Normal 14 2 3 3 3" xfId="36816" xr:uid="{0CEF4E86-AAD5-4097-8810-F8AC56EDC12F}"/>
    <cellStyle name="Normal 14 2 3 4" xfId="14600" xr:uid="{8CE7AFE4-C0E8-46FF-9EF3-650B7352C3B9}"/>
    <cellStyle name="Normal 14 2 3 5" xfId="25449" xr:uid="{ED4D467D-4E04-43BF-9A36-A8ABF84FA311}"/>
    <cellStyle name="Normal 14 2 3 6" xfId="31599" xr:uid="{84A9215E-846F-4640-9C65-3FA191A39B4A}"/>
    <cellStyle name="Normal 14 2 3 7" xfId="40723" xr:uid="{A686C896-5FF6-4515-806F-57068EDCA3B6}"/>
    <cellStyle name="Normal 14 2 4" xfId="3965" xr:uid="{B3FC20BD-1EB3-4718-BB8F-4643256E3D2B}"/>
    <cellStyle name="Normal 14 2 4 2" xfId="7202" xr:uid="{AD963149-B8EC-49F7-8DFB-2A8D8E54768E}"/>
    <cellStyle name="Normal 14 2 4 2 2" xfId="18640" xr:uid="{91811708-EEB8-46BD-9E8A-7A9157FCE5DF}"/>
    <cellStyle name="Normal 14 2 4 2 3" xfId="29489" xr:uid="{89F2FDF0-48C6-435B-A273-F15A7227AFEF}"/>
    <cellStyle name="Normal 14 2 4 2 4" xfId="37782" xr:uid="{A160E2B5-F562-4C73-B6C9-C4BA24CE17B4}"/>
    <cellStyle name="Normal 14 2 4 2 5" xfId="44763" xr:uid="{A4A89ECC-8CF7-47A2-B4A8-B91116C5048A}"/>
    <cellStyle name="Normal 14 2 4 3" xfId="15584" xr:uid="{D5303454-A874-40A6-849D-AA3B58E9B32A}"/>
    <cellStyle name="Normal 14 2 4 4" xfId="26433" xr:uid="{9BA08134-55E7-444E-B8AF-B05469DCDF58}"/>
    <cellStyle name="Normal 14 2 4 5" xfId="33153" xr:uid="{62D25D6D-D6A8-49FF-8E17-EF5639A430AF}"/>
    <cellStyle name="Normal 14 2 4 6" xfId="41707" xr:uid="{39EE5CDB-E759-4376-8CED-E4860329E9A0}"/>
    <cellStyle name="Normal 14 2 5" xfId="4511" xr:uid="{4ABDC0C5-EF65-430B-816A-4B0B3805289A}"/>
    <cellStyle name="Normal 14 2 5 2" xfId="7567" xr:uid="{A7D25FEA-8944-48CE-81C6-622D5D942410}"/>
    <cellStyle name="Normal 14 2 5 2 2" xfId="19005" xr:uid="{B46590B6-BEBE-4697-957D-4941996B5FCD}"/>
    <cellStyle name="Normal 14 2 5 2 3" xfId="29854" xr:uid="{97785483-8E25-43B5-BE9F-95D2F6160882}"/>
    <cellStyle name="Normal 14 2 5 2 4" xfId="45128" xr:uid="{09554B3B-7BAB-42C2-B886-BF0CF8B770D4}"/>
    <cellStyle name="Normal 14 2 5 3" xfId="15949" xr:uid="{B84A92CB-D847-4F48-885C-D5E6E5CFE5FB}"/>
    <cellStyle name="Normal 14 2 5 4" xfId="26798" xr:uid="{4039124E-EE3E-4A7E-A399-56E96FA87421}"/>
    <cellStyle name="Normal 14 2 5 5" xfId="35800" xr:uid="{9E5CF96D-85F6-42BA-9B99-2B68DB07F17F}"/>
    <cellStyle name="Normal 14 2 5 6" xfId="42072" xr:uid="{FD72FB31-33E7-4DD4-A537-AEEA402EFDA3}"/>
    <cellStyle name="Normal 14 2 6" xfId="4873" xr:uid="{916FFFAB-AECA-4CAF-95EA-90299FB25651}"/>
    <cellStyle name="Normal 14 2 6 2" xfId="7929" xr:uid="{CB104F52-95B6-4BE9-8466-500351E4D112}"/>
    <cellStyle name="Normal 14 2 6 2 2" xfId="19367" xr:uid="{74D604AF-66C0-4B6A-A70F-F6AC64F6DF4A}"/>
    <cellStyle name="Normal 14 2 6 2 3" xfId="30216" xr:uid="{11485D48-6103-4D5F-8440-C0A6275C131A}"/>
    <cellStyle name="Normal 14 2 6 2 4" xfId="45490" xr:uid="{45DBE908-F879-48F6-9769-D27AC699FA5E}"/>
    <cellStyle name="Normal 14 2 6 3" xfId="16311" xr:uid="{649C6E71-E9D2-486E-BD2A-7A8EEF45DC4C}"/>
    <cellStyle name="Normal 14 2 6 4" xfId="27160" xr:uid="{01C313D7-3457-4A54-A1A1-5A564A75752E}"/>
    <cellStyle name="Normal 14 2 6 5" xfId="42434" xr:uid="{11CB8D50-DFF1-481D-8A89-845D59BE4226}"/>
    <cellStyle name="Normal 14 2 7" xfId="5238" xr:uid="{71184034-A945-40FF-9222-7BE477ED9E6A}"/>
    <cellStyle name="Normal 14 2 7 2" xfId="16676" xr:uid="{D5EC93FB-EFE0-4E3B-AF41-CD062EEF44B2}"/>
    <cellStyle name="Normal 14 2 7 3" xfId="27525" xr:uid="{56930AAD-BAAD-4016-992B-B12250BF39BD}"/>
    <cellStyle name="Normal 14 2 7 4" xfId="42799" xr:uid="{E978D982-7B1E-4F1F-A583-1609B7CCBA96}"/>
    <cellStyle name="Normal 14 2 8" xfId="13620" xr:uid="{32836B95-78FD-496E-B505-1D24C86279BF}"/>
    <cellStyle name="Normal 14 2 9" xfId="24469" xr:uid="{4A5649B7-3991-441A-A98E-080883961D60}"/>
    <cellStyle name="Normal 14 20" xfId="106" xr:uid="{10538017-0640-4BEC-AE3D-69CFB8B5EC40}"/>
    <cellStyle name="Normal 14 3" xfId="907" xr:uid="{1610FD96-7A2E-47C7-A96F-7E97366A9022}"/>
    <cellStyle name="Normal 14 3 10" xfId="30694" xr:uid="{F3104BEB-D787-482B-9B2D-C3BA7B4A157F}"/>
    <cellStyle name="Normal 14 3 11" xfId="39744" xr:uid="{8DF112D0-7838-4DDB-BC48-58898B8FE0CF}"/>
    <cellStyle name="Normal 14 3 2" xfId="2493" xr:uid="{141C8047-8552-4901-8918-4AE476F83D2E}"/>
    <cellStyle name="Normal 14 3 2 2" xfId="3474" xr:uid="{DEFF7989-8326-4032-AE8D-047886F95D33}"/>
    <cellStyle name="Normal 14 3 2 2 2" xfId="6712" xr:uid="{7AE78EC9-631F-4B63-8C4C-C4A23BABE7BD}"/>
    <cellStyle name="Normal 14 3 2 2 2 2" xfId="10943" xr:uid="{1EB4638D-4C7B-4FF7-A63C-A18593512F86}"/>
    <cellStyle name="Normal 14 3 2 2 2 2 2" xfId="21816" xr:uid="{C5A799D2-AF08-42AA-B297-4DA1B4EBA6A7}"/>
    <cellStyle name="Normal 14 3 2 2 2 2 3" xfId="38798" xr:uid="{94A90123-DE43-41C4-B624-37B12CC1ED50}"/>
    <cellStyle name="Normal 14 3 2 2 2 3" xfId="18150" xr:uid="{980FFB6F-747C-4E31-9F40-7C0943F6B3DB}"/>
    <cellStyle name="Normal 14 3 2 2 2 4" xfId="28999" xr:uid="{B9E45C8C-139C-4B78-88EB-BA5E70C181F9}"/>
    <cellStyle name="Normal 14 3 2 2 2 5" xfId="34831" xr:uid="{5EBAEDB0-02AB-49FD-9A77-2665926D6178}"/>
    <cellStyle name="Normal 14 3 2 2 2 6" xfId="44273" xr:uid="{9E3B2D0B-1031-477C-AEB8-11F6D975763F}"/>
    <cellStyle name="Normal 14 3 2 2 3" xfId="10944" xr:uid="{33D37FF7-3B39-4163-A25C-B79B795AAD90}"/>
    <cellStyle name="Normal 14 3 2 2 3 2" xfId="21817" xr:uid="{C080BAD6-362F-402E-8066-2BD5E7C8BF3C}"/>
    <cellStyle name="Normal 14 3 2 2 3 3" xfId="36817" xr:uid="{F1DDC605-0509-489C-820D-E0ADE779B479}"/>
    <cellStyle name="Normal 14 3 2 2 4" xfId="15094" xr:uid="{6A429A02-BA4D-47F9-A3B0-ABE908622F6D}"/>
    <cellStyle name="Normal 14 3 2 2 5" xfId="25943" xr:uid="{45D4A2E9-1F7C-4606-8684-7D3EB577A185}"/>
    <cellStyle name="Normal 14 3 2 2 6" xfId="32093" xr:uid="{DBB76DBA-9A8B-442B-BDC8-1ADBF96BB87B}"/>
    <cellStyle name="Normal 14 3 2 2 7" xfId="41217" xr:uid="{2CED718C-5447-4247-9101-5BCC3C1ABD14}"/>
    <cellStyle name="Normal 14 3 2 3" xfId="5732" xr:uid="{236177A9-A356-4BED-A19C-C6F71CB861DD}"/>
    <cellStyle name="Normal 14 3 2 3 2" xfId="10945" xr:uid="{8FA19C81-45B0-4E4C-8CD2-0C74E9B9A379}"/>
    <cellStyle name="Normal 14 3 2 3 2 2" xfId="21818" xr:uid="{11BED66F-D8A0-4982-8846-108BBD4A3482}"/>
    <cellStyle name="Normal 14 3 2 3 2 3" xfId="38093" xr:uid="{2228B0C5-2400-4295-8C67-A23556B7E026}"/>
    <cellStyle name="Normal 14 3 2 3 3" xfId="17170" xr:uid="{FF417FFE-809D-487A-9DEE-E3AF9E36EB25}"/>
    <cellStyle name="Normal 14 3 2 3 4" xfId="28019" xr:uid="{112C2C12-2185-4848-ABED-DB89130570D5}"/>
    <cellStyle name="Normal 14 3 2 3 5" xfId="34135" xr:uid="{B498FC82-7B2D-4FE6-9867-BD6F08EB9B34}"/>
    <cellStyle name="Normal 14 3 2 3 6" xfId="43293" xr:uid="{C5CD4B31-7110-48AB-94EF-3977EDEE8137}"/>
    <cellStyle name="Normal 14 3 2 4" xfId="10946" xr:uid="{16758283-74C3-4F5C-A826-9BF795CFF591}"/>
    <cellStyle name="Normal 14 3 2 4 2" xfId="21819" xr:uid="{18674E30-3D06-46E4-B20F-C1042A777F7F}"/>
    <cellStyle name="Normal 14 3 2 4 3" xfId="36110" xr:uid="{7E6F8763-2A17-4DCE-BA6F-A70C49EA4325}"/>
    <cellStyle name="Normal 14 3 2 5" xfId="14114" xr:uid="{83458CA1-B211-4A02-BE65-36C2350FE201}"/>
    <cellStyle name="Normal 14 3 2 6" xfId="24963" xr:uid="{4F6E9CE2-5954-4584-A7CF-FC2D8F28C569}"/>
    <cellStyle name="Normal 14 3 2 7" xfId="31113" xr:uid="{8088D99B-7A56-4DE0-9049-CC7EC2BC3CF6}"/>
    <cellStyle name="Normal 14 3 2 8" xfId="40237" xr:uid="{AB7176E2-85BD-463E-AEC3-C1EEC9040721}"/>
    <cellStyle name="Normal 14 3 3" xfId="2981" xr:uid="{8C25867A-DAE9-4F0E-A454-B39427D2EC76}"/>
    <cellStyle name="Normal 14 3 3 2" xfId="6219" xr:uid="{D0E220EA-87C3-4C12-B560-F665047A97B6}"/>
    <cellStyle name="Normal 14 3 3 2 2" xfId="10947" xr:uid="{9F56BAFA-DEBA-4252-A799-20CFD4E509ED}"/>
    <cellStyle name="Normal 14 3 3 2 2 2" xfId="21820" xr:uid="{83833927-33DF-45CD-B9E9-38E2004CE699}"/>
    <cellStyle name="Normal 14 3 3 2 2 3" xfId="38799" xr:uid="{45E7A2A3-DFFE-4071-8010-3A14D879F04C}"/>
    <cellStyle name="Normal 14 3 3 2 3" xfId="17657" xr:uid="{2A71A197-6E49-4C2E-B662-DCA948F872D0}"/>
    <cellStyle name="Normal 14 3 3 2 4" xfId="28506" xr:uid="{13DF0A7F-B77B-4C83-99B8-223D796256F4}"/>
    <cellStyle name="Normal 14 3 3 2 5" xfId="34832" xr:uid="{300CBD80-184E-47A9-B1F4-4E78E22ACFF2}"/>
    <cellStyle name="Normal 14 3 3 2 6" xfId="43780" xr:uid="{A31C14A8-F0DD-4474-BD1D-8BC82EE4C62C}"/>
    <cellStyle name="Normal 14 3 3 3" xfId="10948" xr:uid="{E9F6BA05-B738-4660-8E31-311F9A6BE71B}"/>
    <cellStyle name="Normal 14 3 3 3 2" xfId="21821" xr:uid="{B7516851-E720-4FE5-B829-6942A8140CFB}"/>
    <cellStyle name="Normal 14 3 3 3 3" xfId="36818" xr:uid="{37277612-90AD-46AF-AE8D-0603606A7FE8}"/>
    <cellStyle name="Normal 14 3 3 4" xfId="14601" xr:uid="{EEE9C52A-01A4-4BCE-B7C7-4409293FF40B}"/>
    <cellStyle name="Normal 14 3 3 5" xfId="25450" xr:uid="{FDAF1E41-2DC1-4CE3-B107-DA2CEB2AF4A9}"/>
    <cellStyle name="Normal 14 3 3 6" xfId="31600" xr:uid="{3D209A40-70A4-4D6E-8B66-BEC9E3891DF8}"/>
    <cellStyle name="Normal 14 3 3 7" xfId="40724" xr:uid="{D345A3DF-F9CC-47B7-934B-72BC88766C1F}"/>
    <cellStyle name="Normal 14 3 4" xfId="3966" xr:uid="{62F511B9-472E-4726-A1B2-D3EA41C44ACF}"/>
    <cellStyle name="Normal 14 3 4 2" xfId="7203" xr:uid="{CCD135B3-A104-46F0-952A-843906E63AAC}"/>
    <cellStyle name="Normal 14 3 4 2 2" xfId="18641" xr:uid="{4C4A3824-883E-424C-A284-38143579A679}"/>
    <cellStyle name="Normal 14 3 4 2 3" xfId="29490" xr:uid="{7D3C1D2C-3B2A-4FA2-A56E-31FD2EFD6B72}"/>
    <cellStyle name="Normal 14 3 4 2 4" xfId="37783" xr:uid="{46ECBD86-0279-47A9-9C63-3ECCDE6A3BAF}"/>
    <cellStyle name="Normal 14 3 4 2 5" xfId="44764" xr:uid="{560B2C47-C22B-4C2F-BE5E-D0BC0827D21F}"/>
    <cellStyle name="Normal 14 3 4 3" xfId="15585" xr:uid="{CBD69675-699D-45E2-8052-BCFF061A2ABA}"/>
    <cellStyle name="Normal 14 3 4 4" xfId="26434" xr:uid="{C79D90DA-BD82-4828-B1EF-31808DDD604D}"/>
    <cellStyle name="Normal 14 3 4 5" xfId="33154" xr:uid="{00DC044C-FA26-4F34-89D4-0B20314CDE6B}"/>
    <cellStyle name="Normal 14 3 4 6" xfId="41708" xr:uid="{7FB3FD58-815C-4D7F-9599-F766BA242056}"/>
    <cellStyle name="Normal 14 3 5" xfId="4512" xr:uid="{BA64A39D-A8A0-4639-89FD-98C1F6BD2452}"/>
    <cellStyle name="Normal 14 3 5 2" xfId="7568" xr:uid="{37816363-035B-4063-B0AD-AFCA0B502902}"/>
    <cellStyle name="Normal 14 3 5 2 2" xfId="19006" xr:uid="{78CD63A1-6BCC-4FEB-B65F-97228DAFCB52}"/>
    <cellStyle name="Normal 14 3 5 2 3" xfId="29855" xr:uid="{BBFF5F3D-97FC-40D9-BBEC-D59CD278FB89}"/>
    <cellStyle name="Normal 14 3 5 2 4" xfId="45129" xr:uid="{133E0296-5FB4-4257-8190-D1ABCA23C5E0}"/>
    <cellStyle name="Normal 14 3 5 3" xfId="15950" xr:uid="{F1E4245F-9F35-462D-A137-F1B4F4CDD10D}"/>
    <cellStyle name="Normal 14 3 5 4" xfId="26799" xr:uid="{586517B5-6639-400E-B812-7A8583FBB540}"/>
    <cellStyle name="Normal 14 3 5 5" xfId="35801" xr:uid="{C02BAA53-C491-4A2D-B2B7-599DFECAF3C2}"/>
    <cellStyle name="Normal 14 3 5 6" xfId="42073" xr:uid="{4B9B23E8-C994-4BC5-9219-DA3E2DF290A0}"/>
    <cellStyle name="Normal 14 3 6" xfId="4874" xr:uid="{534F57CC-70D1-476F-8874-32298F301F43}"/>
    <cellStyle name="Normal 14 3 6 2" xfId="7930" xr:uid="{916588E0-764C-494A-B96C-8CDA365F4E89}"/>
    <cellStyle name="Normal 14 3 6 2 2" xfId="19368" xr:uid="{25D9E1D0-9273-4505-A1B7-2F01666B6CA2}"/>
    <cellStyle name="Normal 14 3 6 2 3" xfId="30217" xr:uid="{85CA93D9-21AD-4E08-AA44-A6180C57A3DA}"/>
    <cellStyle name="Normal 14 3 6 2 4" xfId="45491" xr:uid="{6FDDABA0-D197-498D-9A4D-D0265FFCACCE}"/>
    <cellStyle name="Normal 14 3 6 3" xfId="16312" xr:uid="{AB892681-58D2-4A87-B015-06DF92095BAB}"/>
    <cellStyle name="Normal 14 3 6 4" xfId="27161" xr:uid="{7BB5359F-D239-4101-A656-7F32EFF35337}"/>
    <cellStyle name="Normal 14 3 6 5" xfId="42435" xr:uid="{BE3A5AE9-A2A4-475A-ACE9-E5A56E238C1B}"/>
    <cellStyle name="Normal 14 3 7" xfId="5239" xr:uid="{362EA331-6D47-4E26-BCB2-CEB859C4BD85}"/>
    <cellStyle name="Normal 14 3 7 2" xfId="16677" xr:uid="{62A21F3A-FE27-425C-95F5-7CA7DD6B2631}"/>
    <cellStyle name="Normal 14 3 7 3" xfId="27526" xr:uid="{F72E1CE0-083D-4C7C-B90F-97A5FB95F740}"/>
    <cellStyle name="Normal 14 3 7 4" xfId="42800" xr:uid="{C09FB615-13EA-414D-9183-48C44B646BB3}"/>
    <cellStyle name="Normal 14 3 8" xfId="13621" xr:uid="{8AF095BB-A972-4381-A789-FC0122F91A7E}"/>
    <cellStyle name="Normal 14 3 9" xfId="24470" xr:uid="{F1D36C79-B5E4-443F-94F8-222FD40DB4D7}"/>
    <cellStyle name="Normal 14 4" xfId="908" xr:uid="{D3FB12AC-6610-4869-BDAF-AF27ACD21235}"/>
    <cellStyle name="Normal 14 4 10" xfId="30695" xr:uid="{7CDE96B1-219C-444A-96EF-76A7A459751E}"/>
    <cellStyle name="Normal 14 4 11" xfId="39745" xr:uid="{422260EE-4D51-49FB-8548-41A628E25FD5}"/>
    <cellStyle name="Normal 14 4 2" xfId="2494" xr:uid="{8DDB2285-B976-4B1E-B245-9EAD4C7FBE19}"/>
    <cellStyle name="Normal 14 4 2 2" xfId="3475" xr:uid="{173FB5BB-237B-4934-9D67-B39E8F79C342}"/>
    <cellStyle name="Normal 14 4 2 2 2" xfId="6713" xr:uid="{40593648-988C-442D-AF7C-B093EF01C778}"/>
    <cellStyle name="Normal 14 4 2 2 2 2" xfId="10949" xr:uid="{983051A5-031C-4B1F-95ED-4485A4C242A6}"/>
    <cellStyle name="Normal 14 4 2 2 2 2 2" xfId="21822" xr:uid="{8371859A-C3F6-4AE7-A101-AB7F4F212781}"/>
    <cellStyle name="Normal 14 4 2 2 2 2 3" xfId="38800" xr:uid="{F6C54889-CBC8-4FAC-A372-AAA5B0033E6C}"/>
    <cellStyle name="Normal 14 4 2 2 2 3" xfId="18151" xr:uid="{C1694A47-8108-4D52-9BFB-B86F7C3AF02F}"/>
    <cellStyle name="Normal 14 4 2 2 2 4" xfId="29000" xr:uid="{EDE18EC1-F382-426D-80C9-566A30A42994}"/>
    <cellStyle name="Normal 14 4 2 2 2 5" xfId="34833" xr:uid="{157DD4F4-235F-48C9-8356-408F8B2FDB77}"/>
    <cellStyle name="Normal 14 4 2 2 2 6" xfId="44274" xr:uid="{0848F1F3-BE2B-47F9-B5FF-7B7BCB4063E4}"/>
    <cellStyle name="Normal 14 4 2 2 3" xfId="10950" xr:uid="{144DBC2E-441B-493C-9641-94B16E61B05B}"/>
    <cellStyle name="Normal 14 4 2 2 3 2" xfId="21823" xr:uid="{1FBE9DA9-B41A-4242-8936-34C75352CD4B}"/>
    <cellStyle name="Normal 14 4 2 2 3 3" xfId="36819" xr:uid="{33EE8756-A751-4CC5-9676-DE4C3D6FAF56}"/>
    <cellStyle name="Normal 14 4 2 2 4" xfId="15095" xr:uid="{9AFF64C8-54FD-495F-B850-F00D53335C58}"/>
    <cellStyle name="Normal 14 4 2 2 5" xfId="25944" xr:uid="{DCF0D2A9-E9EB-4891-972A-7C345A65567A}"/>
    <cellStyle name="Normal 14 4 2 2 6" xfId="32094" xr:uid="{9E94F689-E232-4F34-8730-853542D9A73E}"/>
    <cellStyle name="Normal 14 4 2 2 7" xfId="41218" xr:uid="{0A200FA4-1CC7-4A25-B2BF-8FF28E4612B3}"/>
    <cellStyle name="Normal 14 4 2 3" xfId="5733" xr:uid="{90A51F8C-F5A6-4036-BD0D-99A5AAFD168E}"/>
    <cellStyle name="Normal 14 4 2 3 2" xfId="10951" xr:uid="{BECA561A-94B6-4292-8DA4-2EC3D7FE9D8C}"/>
    <cellStyle name="Normal 14 4 2 3 2 2" xfId="21824" xr:uid="{4204167D-F150-490D-B550-B30A79BD40B1}"/>
    <cellStyle name="Normal 14 4 2 3 2 3" xfId="38094" xr:uid="{1C6E059E-96C6-4F0D-9A8B-91A0744E6E9F}"/>
    <cellStyle name="Normal 14 4 2 3 3" xfId="17171" xr:uid="{E507A45A-46CB-4112-BAA8-A8F9E08FB35B}"/>
    <cellStyle name="Normal 14 4 2 3 4" xfId="28020" xr:uid="{6635CEA8-C523-4B18-A29D-9624D25E51B3}"/>
    <cellStyle name="Normal 14 4 2 3 5" xfId="34136" xr:uid="{9C19D495-E254-4CF4-8671-E34259AAC300}"/>
    <cellStyle name="Normal 14 4 2 3 6" xfId="43294" xr:uid="{43E48AB5-DDB6-4493-A153-2185C901D414}"/>
    <cellStyle name="Normal 14 4 2 4" xfId="10952" xr:uid="{918921CB-A984-44C4-8B4A-138937A6BBB4}"/>
    <cellStyle name="Normal 14 4 2 4 2" xfId="21825" xr:uid="{7C870257-7326-4EE1-BE1C-23A9597D0308}"/>
    <cellStyle name="Normal 14 4 2 4 3" xfId="36111" xr:uid="{519EC9AA-D96D-436D-92A7-B8BB695E9C92}"/>
    <cellStyle name="Normal 14 4 2 5" xfId="14115" xr:uid="{B9E23710-B5B1-44B0-A5E6-DB1A12BBE9F7}"/>
    <cellStyle name="Normal 14 4 2 6" xfId="24964" xr:uid="{B3882D33-A064-43CB-81E5-FD84719C6070}"/>
    <cellStyle name="Normal 14 4 2 7" xfId="31114" xr:uid="{01754B99-7B7D-461E-898F-3508B4C62AD8}"/>
    <cellStyle name="Normal 14 4 2 8" xfId="40238" xr:uid="{4F303EA9-7898-4AE1-B67D-B0EAE0978336}"/>
    <cellStyle name="Normal 14 4 3" xfId="2982" xr:uid="{A9AFB530-6777-46A9-906A-EF4F079D5BEE}"/>
    <cellStyle name="Normal 14 4 3 2" xfId="6220" xr:uid="{F819801B-2FBC-48FD-9BE4-9808EE2FA86D}"/>
    <cellStyle name="Normal 14 4 3 2 2" xfId="10953" xr:uid="{59B0D8F3-C230-49A2-9A27-19DA4A1FF158}"/>
    <cellStyle name="Normal 14 4 3 2 2 2" xfId="21826" xr:uid="{F0969EF7-822E-4838-8329-6836DEA53CE4}"/>
    <cellStyle name="Normal 14 4 3 2 2 3" xfId="38801" xr:uid="{4354808B-86F1-4C50-85C4-9ADEEA45CABA}"/>
    <cellStyle name="Normal 14 4 3 2 3" xfId="17658" xr:uid="{49B98AE7-1371-418D-9AC5-2F2C548802FD}"/>
    <cellStyle name="Normal 14 4 3 2 4" xfId="28507" xr:uid="{D2497BF1-B229-46E4-AB9A-BDB1ECB259AC}"/>
    <cellStyle name="Normal 14 4 3 2 5" xfId="34834" xr:uid="{599020C4-02A0-4590-BCE4-C027CD53D259}"/>
    <cellStyle name="Normal 14 4 3 2 6" xfId="43781" xr:uid="{3A04DE7F-F602-4EB5-9A84-4A3B5BD80225}"/>
    <cellStyle name="Normal 14 4 3 3" xfId="10954" xr:uid="{84DB20A2-D3D1-4810-8B73-C28479BC70D0}"/>
    <cellStyle name="Normal 14 4 3 3 2" xfId="21827" xr:uid="{DE82E984-67AB-47B5-8233-CC0D9D2FFBDE}"/>
    <cellStyle name="Normal 14 4 3 3 3" xfId="36820" xr:uid="{EF37FBDA-DD6D-4726-A393-54BB57C70EA1}"/>
    <cellStyle name="Normal 14 4 3 4" xfId="14602" xr:uid="{36F9A688-C428-4D76-8613-ADBB938991AC}"/>
    <cellStyle name="Normal 14 4 3 5" xfId="25451" xr:uid="{6F5BBC33-C06B-48FC-945E-0FEBAC2A95DD}"/>
    <cellStyle name="Normal 14 4 3 6" xfId="31601" xr:uid="{35F9889C-5633-489D-8451-1471C2280452}"/>
    <cellStyle name="Normal 14 4 3 7" xfId="40725" xr:uid="{711CE75C-CE09-4B21-8211-871C99016883}"/>
    <cellStyle name="Normal 14 4 4" xfId="3967" xr:uid="{B5D4D9C1-664A-4905-8F82-9132CE2B44F1}"/>
    <cellStyle name="Normal 14 4 4 2" xfId="7204" xr:uid="{E5D6B833-5B3C-4D83-94D4-40A39164007A}"/>
    <cellStyle name="Normal 14 4 4 2 2" xfId="18642" xr:uid="{FF244016-4BE1-4F7E-AB33-F403C36AD079}"/>
    <cellStyle name="Normal 14 4 4 2 3" xfId="29491" xr:uid="{D7540D84-2C63-4587-BA9B-35FB5A58E5F2}"/>
    <cellStyle name="Normal 14 4 4 2 4" xfId="37784" xr:uid="{A6032CE1-D703-4A74-9EBF-3BDF7FDD0F3F}"/>
    <cellStyle name="Normal 14 4 4 2 5" xfId="44765" xr:uid="{493B63D6-B293-4604-9746-6C5B421EC8D0}"/>
    <cellStyle name="Normal 14 4 4 3" xfId="15586" xr:uid="{B850A78E-85E2-401A-AB6D-5AE142493A1D}"/>
    <cellStyle name="Normal 14 4 4 4" xfId="26435" xr:uid="{A795AD72-DC82-4200-8EAE-FAF6EFC488E5}"/>
    <cellStyle name="Normal 14 4 4 5" xfId="33155" xr:uid="{8183A220-F387-4528-BB65-BD03451954F2}"/>
    <cellStyle name="Normal 14 4 4 6" xfId="41709" xr:uid="{3855B6C8-171A-4F3B-B349-827AA0C54EC5}"/>
    <cellStyle name="Normal 14 4 5" xfId="4513" xr:uid="{48B58AE4-108F-4D51-A764-069815D3FAE5}"/>
    <cellStyle name="Normal 14 4 5 2" xfId="7569" xr:uid="{1BADC762-BBBC-4AE9-99ED-603346FC5544}"/>
    <cellStyle name="Normal 14 4 5 2 2" xfId="19007" xr:uid="{D2BA7825-23B4-4991-8A40-2DB292B604E1}"/>
    <cellStyle name="Normal 14 4 5 2 3" xfId="29856" xr:uid="{2BB5F824-2AA8-4F5E-85DB-8014D365F5BE}"/>
    <cellStyle name="Normal 14 4 5 2 4" xfId="45130" xr:uid="{266F1258-2A8F-4DCE-ACFD-0B5B4A17D5F1}"/>
    <cellStyle name="Normal 14 4 5 3" xfId="15951" xr:uid="{6A42F1F3-F13B-471C-A93C-72E13EB531FA}"/>
    <cellStyle name="Normal 14 4 5 4" xfId="26800" xr:uid="{0205DC46-44BA-40E0-8045-8480EC5D458E}"/>
    <cellStyle name="Normal 14 4 5 5" xfId="35802" xr:uid="{31E2EFCB-9AA3-4DC5-A062-D20026D67EAC}"/>
    <cellStyle name="Normal 14 4 5 6" xfId="42074" xr:uid="{7D4CBCF3-8A85-475E-9F7F-D77F7558069A}"/>
    <cellStyle name="Normal 14 4 6" xfId="4875" xr:uid="{5DB7FD87-B422-4738-B4F8-B11C02F0E704}"/>
    <cellStyle name="Normal 14 4 6 2" xfId="7931" xr:uid="{54FBA18E-3554-45D5-A9F2-4F41C21C0F66}"/>
    <cellStyle name="Normal 14 4 6 2 2" xfId="19369" xr:uid="{C246071C-66A1-4263-AB89-BC1C05078133}"/>
    <cellStyle name="Normal 14 4 6 2 3" xfId="30218" xr:uid="{CA4F8643-1B04-4851-9B61-12898996F770}"/>
    <cellStyle name="Normal 14 4 6 2 4" xfId="45492" xr:uid="{C5E52D51-9322-41AF-B6B6-C1F3163BE8DC}"/>
    <cellStyle name="Normal 14 4 6 3" xfId="16313" xr:uid="{A278E1F4-4BC7-4201-9DFC-4107ADF65405}"/>
    <cellStyle name="Normal 14 4 6 4" xfId="27162" xr:uid="{2377E5FE-82F5-4442-BF62-F53047DA1C4D}"/>
    <cellStyle name="Normal 14 4 6 5" xfId="42436" xr:uid="{0DCF9186-1864-424A-9BF1-23BB349DC614}"/>
    <cellStyle name="Normal 14 4 7" xfId="5240" xr:uid="{E303B007-2C97-462D-BF72-E8058883E3F3}"/>
    <cellStyle name="Normal 14 4 7 2" xfId="16678" xr:uid="{4798D920-EDF9-467D-BC24-1728F1F11152}"/>
    <cellStyle name="Normal 14 4 7 3" xfId="27527" xr:uid="{396A75DA-FDE9-4B7E-AA30-49EC4AB27045}"/>
    <cellStyle name="Normal 14 4 7 4" xfId="42801" xr:uid="{4A306E8B-F595-4BBB-86FF-1EEE86BF69CD}"/>
    <cellStyle name="Normal 14 4 8" xfId="13622" xr:uid="{0F5FACFC-4231-48A4-A5DB-B35AE19830C3}"/>
    <cellStyle name="Normal 14 4 9" xfId="24471" xr:uid="{20CB3974-EABA-4B53-A01A-6275B9A62594}"/>
    <cellStyle name="Normal 14 5" xfId="909" xr:uid="{4C5B0D2F-476C-41BE-88FD-A4DA87539268}"/>
    <cellStyle name="Normal 14 5 10" xfId="30696" xr:uid="{36653F13-F136-44A5-AFFD-B8DBFB1E951A}"/>
    <cellStyle name="Normal 14 5 11" xfId="39746" xr:uid="{A497D1EF-763E-4BFA-947A-1C1027D3876C}"/>
    <cellStyle name="Normal 14 5 2" xfId="2495" xr:uid="{1EA2D8A1-D5EE-4F9C-B545-214C55594E87}"/>
    <cellStyle name="Normal 14 5 2 2" xfId="3476" xr:uid="{CDD01105-5508-40CB-B9CB-12BAE473F889}"/>
    <cellStyle name="Normal 14 5 2 2 2" xfId="6714" xr:uid="{B7E7A64C-17E6-4F16-96AA-B958D38E6087}"/>
    <cellStyle name="Normal 14 5 2 2 2 2" xfId="10955" xr:uid="{E837B007-233D-4B6B-A380-151282D8631E}"/>
    <cellStyle name="Normal 14 5 2 2 2 2 2" xfId="21828" xr:uid="{CA1E9C96-BE06-4C43-9C16-70908F0C2EEE}"/>
    <cellStyle name="Normal 14 5 2 2 2 2 3" xfId="38802" xr:uid="{8A90135C-DD87-43C2-B071-2E38E82D7F98}"/>
    <cellStyle name="Normal 14 5 2 2 2 3" xfId="18152" xr:uid="{82522DA0-18E8-42AB-93F8-BDCECFAFB427}"/>
    <cellStyle name="Normal 14 5 2 2 2 4" xfId="29001" xr:uid="{9931713E-DAFA-493E-942E-AA241E193AFA}"/>
    <cellStyle name="Normal 14 5 2 2 2 5" xfId="34835" xr:uid="{BEC728A1-4660-4FAF-88A5-C09D64B83F7A}"/>
    <cellStyle name="Normal 14 5 2 2 2 6" xfId="44275" xr:uid="{8056397C-800E-4165-9B93-0EE84B288B41}"/>
    <cellStyle name="Normal 14 5 2 2 3" xfId="10956" xr:uid="{8E3E3AC8-CBF5-402C-B40B-5A67DF470325}"/>
    <cellStyle name="Normal 14 5 2 2 3 2" xfId="21829" xr:uid="{BA9AC004-6E7A-449D-8388-1AAE4D068D0A}"/>
    <cellStyle name="Normal 14 5 2 2 3 3" xfId="36821" xr:uid="{2E938F6A-8177-4D52-8FF6-745704E6C8A0}"/>
    <cellStyle name="Normal 14 5 2 2 4" xfId="15096" xr:uid="{0A035E51-FC01-4A60-86C0-D3A01976027F}"/>
    <cellStyle name="Normal 14 5 2 2 5" xfId="25945" xr:uid="{AFEAD3D9-3FF7-4439-ACF9-240BA2E5BFC1}"/>
    <cellStyle name="Normal 14 5 2 2 6" xfId="32095" xr:uid="{E3C33BEC-15AB-4920-82D9-19139C87BFF2}"/>
    <cellStyle name="Normal 14 5 2 2 7" xfId="41219" xr:uid="{7AE83E11-82D5-4EF9-A818-F436CEEB09A9}"/>
    <cellStyle name="Normal 14 5 2 3" xfId="5734" xr:uid="{449EF8E5-6141-48F8-9BFB-E97C4187E4A0}"/>
    <cellStyle name="Normal 14 5 2 3 2" xfId="10957" xr:uid="{99A3109D-F021-41C6-9E5E-67C31F8C3E76}"/>
    <cellStyle name="Normal 14 5 2 3 2 2" xfId="21830" xr:uid="{041D8F02-7181-4595-B8B8-30CDD4B6A061}"/>
    <cellStyle name="Normal 14 5 2 3 2 3" xfId="38095" xr:uid="{480AE7A2-FA61-47F8-A1F1-3B17E8020E44}"/>
    <cellStyle name="Normal 14 5 2 3 3" xfId="17172" xr:uid="{13D7D1BA-2D0E-451A-AEDA-3BBB61F4F157}"/>
    <cellStyle name="Normal 14 5 2 3 4" xfId="28021" xr:uid="{20009FAE-8F46-4ADF-8D6E-B08C7F5CFDBF}"/>
    <cellStyle name="Normal 14 5 2 3 5" xfId="34137" xr:uid="{1AD2E65C-4FE2-4E76-ABD1-61C23F85204C}"/>
    <cellStyle name="Normal 14 5 2 3 6" xfId="43295" xr:uid="{C1A9ABCB-8FF4-4E86-BCA2-C90B90551EBA}"/>
    <cellStyle name="Normal 14 5 2 4" xfId="10958" xr:uid="{A5FB7B54-A10F-4C54-A8E3-3FB8462B5B1D}"/>
    <cellStyle name="Normal 14 5 2 4 2" xfId="21831" xr:uid="{EF6201B8-3F34-4FE1-9BCF-CB00C43C4076}"/>
    <cellStyle name="Normal 14 5 2 4 3" xfId="36112" xr:uid="{BAAF9A05-2E45-4C6C-A602-B3D1DE4C366C}"/>
    <cellStyle name="Normal 14 5 2 5" xfId="14116" xr:uid="{F06B71FC-2A28-478A-83C5-FCDEFA009649}"/>
    <cellStyle name="Normal 14 5 2 6" xfId="24965" xr:uid="{041F4FAF-146B-473E-BCFE-0991CE561AD5}"/>
    <cellStyle name="Normal 14 5 2 7" xfId="31115" xr:uid="{00BDF73B-69E3-496D-8ED2-37083CFE7AD9}"/>
    <cellStyle name="Normal 14 5 2 8" xfId="40239" xr:uid="{93197936-925A-44C2-9657-B81CCA4177BB}"/>
    <cellStyle name="Normal 14 5 3" xfId="2983" xr:uid="{18915036-7754-446B-9BF2-104B9EEDB365}"/>
    <cellStyle name="Normal 14 5 3 2" xfId="6221" xr:uid="{4540E1B0-3F84-4735-8CE3-B5DD95D728B8}"/>
    <cellStyle name="Normal 14 5 3 2 2" xfId="10959" xr:uid="{3CC331BB-D9F8-4AE5-A6E5-FB03D44E7914}"/>
    <cellStyle name="Normal 14 5 3 2 2 2" xfId="21832" xr:uid="{7E76DCDE-62AF-414F-A700-A11BB4A573C7}"/>
    <cellStyle name="Normal 14 5 3 2 2 3" xfId="38803" xr:uid="{33E70E9C-4D4F-4D5A-9D3E-3DB2CDC69E0A}"/>
    <cellStyle name="Normal 14 5 3 2 3" xfId="17659" xr:uid="{0E23C562-7FE4-417D-8A3C-8585F094B3B9}"/>
    <cellStyle name="Normal 14 5 3 2 4" xfId="28508" xr:uid="{755D317D-5353-4ACA-8576-66B49B69E27B}"/>
    <cellStyle name="Normal 14 5 3 2 5" xfId="34836" xr:uid="{7B89D6E2-A1DF-4D69-9160-4C4756B92FA7}"/>
    <cellStyle name="Normal 14 5 3 2 6" xfId="43782" xr:uid="{8D0F1830-5B0C-4024-ABD3-6342D22CD805}"/>
    <cellStyle name="Normal 14 5 3 3" xfId="10960" xr:uid="{39112BC9-16A8-4C5C-A288-77FB716FB8E7}"/>
    <cellStyle name="Normal 14 5 3 3 2" xfId="21833" xr:uid="{8C3C17B5-E7DA-4F98-AB0C-DB9A779A1CBF}"/>
    <cellStyle name="Normal 14 5 3 3 3" xfId="36822" xr:uid="{BC5472A2-47D7-4A02-BD7B-10CF405E3530}"/>
    <cellStyle name="Normal 14 5 3 4" xfId="14603" xr:uid="{A88284DE-05F6-47A4-B7CE-87B458C38ACE}"/>
    <cellStyle name="Normal 14 5 3 5" xfId="25452" xr:uid="{42B12891-E497-4499-9968-340930DEB428}"/>
    <cellStyle name="Normal 14 5 3 6" xfId="31602" xr:uid="{7B3ED847-C703-4421-8EED-F16441E65D12}"/>
    <cellStyle name="Normal 14 5 3 7" xfId="40726" xr:uid="{DA3E6688-5614-4B9B-8CDF-49F1E01CCAAF}"/>
    <cellStyle name="Normal 14 5 4" xfId="3968" xr:uid="{F4A63E50-7C6E-436C-89AF-4126798FDB1A}"/>
    <cellStyle name="Normal 14 5 4 2" xfId="7205" xr:uid="{FE76631A-FA26-4CE5-873C-148186D284FA}"/>
    <cellStyle name="Normal 14 5 4 2 2" xfId="18643" xr:uid="{93587E95-C708-4397-AB79-7BDD31F94282}"/>
    <cellStyle name="Normal 14 5 4 2 3" xfId="29492" xr:uid="{40FD89BF-C7E8-466A-84F6-928385E2D7EB}"/>
    <cellStyle name="Normal 14 5 4 2 4" xfId="37785" xr:uid="{DE08638E-8952-4FB7-A579-EAFBD297C010}"/>
    <cellStyle name="Normal 14 5 4 2 5" xfId="44766" xr:uid="{4955E633-F4A7-414B-9AAD-5D6189316ABE}"/>
    <cellStyle name="Normal 14 5 4 3" xfId="15587" xr:uid="{C366111B-75E7-43A6-9835-F082E471B074}"/>
    <cellStyle name="Normal 14 5 4 4" xfId="26436" xr:uid="{E3266D51-5276-4634-AF28-625014EBD602}"/>
    <cellStyle name="Normal 14 5 4 5" xfId="33156" xr:uid="{8003B0CD-013E-4EDA-A9A9-34D7B65C4A15}"/>
    <cellStyle name="Normal 14 5 4 6" xfId="41710" xr:uid="{93D8708D-7387-468C-B177-BEBB82FC3962}"/>
    <cellStyle name="Normal 14 5 5" xfId="4514" xr:uid="{6958E5A1-6ED4-47E2-BF86-DFA1BC7076D2}"/>
    <cellStyle name="Normal 14 5 5 2" xfId="7570" xr:uid="{CF300D8E-E457-4F31-A37E-08841E87E4DB}"/>
    <cellStyle name="Normal 14 5 5 2 2" xfId="19008" xr:uid="{F7894641-5853-4116-969C-55CDC69F0EC4}"/>
    <cellStyle name="Normal 14 5 5 2 3" xfId="29857" xr:uid="{9CC69521-C174-43E5-9CDB-B48DFBF16174}"/>
    <cellStyle name="Normal 14 5 5 2 4" xfId="45131" xr:uid="{D84A9E35-3499-4202-996D-8F008FE06316}"/>
    <cellStyle name="Normal 14 5 5 3" xfId="15952" xr:uid="{AB117D42-7D47-4B97-8DD7-3FC1F02211EE}"/>
    <cellStyle name="Normal 14 5 5 4" xfId="26801" xr:uid="{13FB6F55-1C24-4597-A2CF-C0EEDEE0BD76}"/>
    <cellStyle name="Normal 14 5 5 5" xfId="35803" xr:uid="{9DBDEB23-FA61-4B7F-A40E-18DDEFDF5FF9}"/>
    <cellStyle name="Normal 14 5 5 6" xfId="42075" xr:uid="{A662C736-E994-4566-B7F1-044DE8A8FB0D}"/>
    <cellStyle name="Normal 14 5 6" xfId="4876" xr:uid="{D33A94A2-6D3A-4630-B7AD-6A0DBBC99F94}"/>
    <cellStyle name="Normal 14 5 6 2" xfId="7932" xr:uid="{88EA5233-98F5-4F4D-A2A3-8461428F1512}"/>
    <cellStyle name="Normal 14 5 6 2 2" xfId="19370" xr:uid="{03D19D4C-6B91-4B70-A815-B07F34B9757A}"/>
    <cellStyle name="Normal 14 5 6 2 3" xfId="30219" xr:uid="{04B1DE55-A255-4F45-8DC7-F61835E767E9}"/>
    <cellStyle name="Normal 14 5 6 2 4" xfId="45493" xr:uid="{2400F71B-A288-4911-9518-40E56BC43D5A}"/>
    <cellStyle name="Normal 14 5 6 3" xfId="16314" xr:uid="{CD2689B1-D034-4615-A56F-8565A5294024}"/>
    <cellStyle name="Normal 14 5 6 4" xfId="27163" xr:uid="{0C404E6E-F74D-41BF-9345-A22976A96514}"/>
    <cellStyle name="Normal 14 5 6 5" xfId="42437" xr:uid="{8908D272-BA2C-4B1A-824B-7172D9BFF00E}"/>
    <cellStyle name="Normal 14 5 7" xfId="5241" xr:uid="{1193F257-0119-4058-9C83-3DCFD76DAADE}"/>
    <cellStyle name="Normal 14 5 7 2" xfId="16679" xr:uid="{3447BC57-E54E-4948-BAD0-D484C5581DC0}"/>
    <cellStyle name="Normal 14 5 7 3" xfId="27528" xr:uid="{AB636E20-3879-43EF-AD63-5F3FECF8621D}"/>
    <cellStyle name="Normal 14 5 7 4" xfId="42802" xr:uid="{88D6EB04-951C-4CF0-AAF6-D925E50E4F9B}"/>
    <cellStyle name="Normal 14 5 8" xfId="13623" xr:uid="{49D184F8-99BB-4D0E-9C58-05D3D6B63A7A}"/>
    <cellStyle name="Normal 14 5 9" xfId="24472" xr:uid="{EFC5C40F-3658-43D0-AA2C-0283F108A516}"/>
    <cellStyle name="Normal 14 6" xfId="2491" xr:uid="{D6348D53-D7F4-4DE2-B352-16BFF45881E7}"/>
    <cellStyle name="Normal 14 6 2" xfId="3472" xr:uid="{2C04818D-B1C3-4FCA-A66E-57777CDB7226}"/>
    <cellStyle name="Normal 14 6 2 2" xfId="6710" xr:uid="{FB31EDD5-C12B-45C5-B43D-BCB1445B4F0E}"/>
    <cellStyle name="Normal 14 6 2 2 2" xfId="10961" xr:uid="{06A079C1-1473-4EF3-A5FE-B377084046D3}"/>
    <cellStyle name="Normal 14 6 2 2 2 2" xfId="21834" xr:uid="{9F695E2F-BEFD-4B68-932D-E0B1C717A41B}"/>
    <cellStyle name="Normal 14 6 2 2 2 3" xfId="38804" xr:uid="{3D74E952-9E30-4057-9A4F-C2DF1BFBEF01}"/>
    <cellStyle name="Normal 14 6 2 2 3" xfId="18148" xr:uid="{2212DFC9-AD4C-45E2-8BD0-C92884B0DF05}"/>
    <cellStyle name="Normal 14 6 2 2 4" xfId="28997" xr:uid="{9CA195D4-67A5-4EC3-B4BC-DB03E63F2FBD}"/>
    <cellStyle name="Normal 14 6 2 2 5" xfId="34837" xr:uid="{BA702FA3-5590-492C-9509-F71ACE58ED3F}"/>
    <cellStyle name="Normal 14 6 2 2 6" xfId="44271" xr:uid="{9015B068-0E6C-43BB-A402-87439700EE04}"/>
    <cellStyle name="Normal 14 6 2 3" xfId="10962" xr:uid="{F4CBBA77-693E-4972-8F01-9EABFE7DA0FA}"/>
    <cellStyle name="Normal 14 6 2 3 2" xfId="21835" xr:uid="{95A576B8-2A14-4B4D-BF3D-FA4AE29A7F0D}"/>
    <cellStyle name="Normal 14 6 2 3 3" xfId="36823" xr:uid="{9E75422B-7F14-4FF4-9803-4845E847F2EB}"/>
    <cellStyle name="Normal 14 6 2 4" xfId="15092" xr:uid="{B96DC260-98C3-4A73-9497-AA8D9E295650}"/>
    <cellStyle name="Normal 14 6 2 5" xfId="25941" xr:uid="{76EF2FB1-1F8E-4599-90EA-2389CD3B62A6}"/>
    <cellStyle name="Normal 14 6 2 6" xfId="32091" xr:uid="{BA8D7263-615D-4B7F-A00D-6ADDD90C3D2F}"/>
    <cellStyle name="Normal 14 6 2 7" xfId="41215" xr:uid="{CF19FF72-42B5-48A1-91B6-B2F3C6876738}"/>
    <cellStyle name="Normal 14 6 3" xfId="4187" xr:uid="{4A4D4266-C954-474D-A5B5-788C199FC58E}"/>
    <cellStyle name="Normal 14 6 3 2" xfId="10963" xr:uid="{03AC6846-7830-4D9E-A119-8A379DF9BD2E}"/>
    <cellStyle name="Normal 14 6 3 2 2" xfId="21836" xr:uid="{71B7308C-14DB-40A9-B2EF-28E10866BEE4}"/>
    <cellStyle name="Normal 14 6 3 2 3" xfId="38096" xr:uid="{3665F314-6E14-4272-8653-5B78AB95F277}"/>
    <cellStyle name="Normal 14 6 3 3" xfId="34138" xr:uid="{EA7366D1-8A9E-41A4-B9DA-D582495481C7}"/>
    <cellStyle name="Normal 14 6 3 4" xfId="45783" xr:uid="{FDBC1809-D3AA-48CD-9B4D-0820D470EF1E}"/>
    <cellStyle name="Normal 14 6 4" xfId="5730" xr:uid="{95CF58FA-A7FF-43E1-8BD1-11442580EE20}"/>
    <cellStyle name="Normal 14 6 4 2" xfId="17168" xr:uid="{1A6C38CD-415C-45E6-8148-9EE28791E0DE}"/>
    <cellStyle name="Normal 14 6 4 3" xfId="28017" xr:uid="{3742ED9F-BB60-4690-9E45-CCBD287461C4}"/>
    <cellStyle name="Normal 14 6 4 4" xfId="36113" xr:uid="{D84B1FAA-1FEF-40BE-81BE-6DEA06D52F17}"/>
    <cellStyle name="Normal 14 6 4 5" xfId="43291" xr:uid="{90712434-0C0D-428A-BE3F-4065ED8A04F0}"/>
    <cellStyle name="Normal 14 6 5" xfId="14112" xr:uid="{0453CBCC-D2D0-46AD-88D0-AC0C3876CF3A}"/>
    <cellStyle name="Normal 14 6 6" xfId="24961" xr:uid="{6E7A8621-96D0-4AB9-A2BE-E9A0963AA827}"/>
    <cellStyle name="Normal 14 6 7" xfId="31111" xr:uid="{B64D950B-A4EF-417B-9CF8-5A394916D87F}"/>
    <cellStyle name="Normal 14 6 8" xfId="40235" xr:uid="{69178FAB-A2B6-49C2-B603-4DBD814C3D65}"/>
    <cellStyle name="Normal 14 7" xfId="2979" xr:uid="{28A4D837-C871-458B-A11B-24B188A0BA6A}"/>
    <cellStyle name="Normal 14 7 2" xfId="4188" xr:uid="{F583587B-DFB4-4F68-A387-9FB391E5BBEA}"/>
    <cellStyle name="Normal 14 7 2 2" xfId="10964" xr:uid="{9BB6573A-6BB1-41F0-B08B-494F993F93D3}"/>
    <cellStyle name="Normal 14 7 2 2 2" xfId="21837" xr:uid="{739EAE2A-D209-4D3B-B112-76AE4765D8BD}"/>
    <cellStyle name="Normal 14 7 2 2 3" xfId="38805" xr:uid="{8BAB8B41-214F-4CAD-9CBE-C17C61AC8FB7}"/>
    <cellStyle name="Normal 14 7 2 3" xfId="34838" xr:uid="{30ED6AF6-E86C-4B74-B0ED-4D7D99AED925}"/>
    <cellStyle name="Normal 14 7 2 4" xfId="45784" xr:uid="{0E4A0D11-CC11-4E5C-A9D4-8B8A09A27F92}"/>
    <cellStyle name="Normal 14 7 3" xfId="6217" xr:uid="{0C431255-C60B-4BF0-8C2B-CC9EA5CF0CA3}"/>
    <cellStyle name="Normal 14 7 3 2" xfId="17655" xr:uid="{744FB0BC-A9B7-425B-9686-56C22D0E1920}"/>
    <cellStyle name="Normal 14 7 3 3" xfId="28504" xr:uid="{EB784DD3-DF68-4366-A2C8-B140F76DA1B0}"/>
    <cellStyle name="Normal 14 7 3 4" xfId="36824" xr:uid="{0D2EEA74-969A-4D23-8E79-54EEEB2E0412}"/>
    <cellStyle name="Normal 14 7 3 5" xfId="43778" xr:uid="{9A357BE0-7060-41C0-989A-6E4BCCAA504A}"/>
    <cellStyle name="Normal 14 7 4" xfId="14599" xr:uid="{CF6A46D9-CCD4-4337-AAC4-B37198582C98}"/>
    <cellStyle name="Normal 14 7 5" xfId="25448" xr:uid="{F56C0510-8261-449D-9C7E-FF8C998DD994}"/>
    <cellStyle name="Normal 14 7 6" xfId="31598" xr:uid="{C042A31A-C186-41F1-8201-78C700E8F708}"/>
    <cellStyle name="Normal 14 7 7" xfId="40722" xr:uid="{281ABFAF-871F-4D57-A933-6DA813C72E9E}"/>
    <cellStyle name="Normal 14 8" xfId="4189" xr:uid="{2DB7FCAE-ABB9-4D78-BA5F-C30822AD3958}"/>
    <cellStyle name="Normal 14 8 2" xfId="10965" xr:uid="{D5C04946-DB84-410A-876C-E785A9BE4BFD}"/>
    <cellStyle name="Normal 14 8 2 2" xfId="21838" xr:uid="{021D493F-58D9-4AF5-82F3-2D2D9227B4E8}"/>
    <cellStyle name="Normal 14 8 2 3" xfId="37561" xr:uid="{03CE5A59-3E2A-4FA0-9341-8612F2820129}"/>
    <cellStyle name="Normal 14 8 3" xfId="33157" xr:uid="{E07ABE16-C05D-407A-B39C-925ADABEFAB9}"/>
    <cellStyle name="Normal 14 8 4" xfId="45785" xr:uid="{C16BE046-7D49-4261-8991-015E833580FA}"/>
    <cellStyle name="Normal 14 9" xfId="4190" xr:uid="{A47673E0-5AB9-4F42-843E-B00477A6FD41}"/>
    <cellStyle name="Normal 14 9 2" xfId="35580" xr:uid="{EC63B79F-AF9A-4EBC-B815-DA9F47754F78}"/>
    <cellStyle name="Normal 14 9 3" xfId="45786" xr:uid="{40B3B608-B364-4596-A143-3381213E591D}"/>
    <cellStyle name="Normal 140" xfId="45890" xr:uid="{7ED30849-1077-4A79-82FB-B283063A08BD}"/>
    <cellStyle name="Normal 140 2" xfId="45891" xr:uid="{8AE43FBA-8D01-4BEC-B562-48F228695B3D}"/>
    <cellStyle name="Normal 141" xfId="107" xr:uid="{1C4DD3BF-3461-4927-8B7B-E05E3986848A}"/>
    <cellStyle name="Normal 15" xfId="910" xr:uid="{5F2697E8-266C-4848-9FBD-9ED67AEE93FE}"/>
    <cellStyle name="Normal 15 10" xfId="4191" xr:uid="{6BFC8897-116E-4A50-8181-29C5DD365950}"/>
    <cellStyle name="Normal 15 11" xfId="3969" xr:uid="{5165B345-582E-458D-A6F9-F54ABC76D529}"/>
    <cellStyle name="Normal 15 11 2" xfId="7206" xr:uid="{4C43B4B2-7B7E-4921-A88C-03F24112F0CB}"/>
    <cellStyle name="Normal 15 11 2 2" xfId="18644" xr:uid="{931D18AB-26F6-4DD2-968B-5E2E6C592ACD}"/>
    <cellStyle name="Normal 15 11 2 3" xfId="29493" xr:uid="{9A486F95-9A38-432F-AFFA-92C3B0FE269B}"/>
    <cellStyle name="Normal 15 11 2 4" xfId="44767" xr:uid="{E2A19469-7B5F-4D96-9351-A465FBB5588A}"/>
    <cellStyle name="Normal 15 11 3" xfId="15588" xr:uid="{AAC5134D-4B93-4ECB-B27C-2867B9050C68}"/>
    <cellStyle name="Normal 15 11 4" xfId="26437" xr:uid="{81CA54A6-947B-465E-9569-39479EF54B5C}"/>
    <cellStyle name="Normal 15 11 5" xfId="41711" xr:uid="{0581E2CC-4AD7-4937-91CF-1CEDD5B23A91}"/>
    <cellStyle name="Normal 15 12" xfId="4515" xr:uid="{4A5CC679-733D-4DA2-A95B-3AA1EA21AAC1}"/>
    <cellStyle name="Normal 15 12 2" xfId="7571" xr:uid="{026D1DE1-12AC-450D-94A7-AB5ADD0DD5E9}"/>
    <cellStyle name="Normal 15 12 2 2" xfId="19009" xr:uid="{D41F1B23-A0FB-40E3-849E-DF949F2E18BB}"/>
    <cellStyle name="Normal 15 12 2 3" xfId="29858" xr:uid="{AA7208B6-5A30-4104-AE0C-955FC2CB3D3E}"/>
    <cellStyle name="Normal 15 12 2 4" xfId="45132" xr:uid="{C4567295-CF1D-4BE5-B324-B7D2080E8FF5}"/>
    <cellStyle name="Normal 15 12 3" xfId="15953" xr:uid="{5E81625C-2BE7-448E-8A36-74E32899062A}"/>
    <cellStyle name="Normal 15 12 4" xfId="26802" xr:uid="{3BDED050-6847-4841-AADA-E4182B42009B}"/>
    <cellStyle name="Normal 15 12 5" xfId="42076" xr:uid="{BB3585AE-9FFF-49CE-86BD-437A2E6E8972}"/>
    <cellStyle name="Normal 15 13" xfId="4877" xr:uid="{FC4C6667-97CF-4EAF-81CE-C39E06C62FF3}"/>
    <cellStyle name="Normal 15 13 2" xfId="7933" xr:uid="{CD97F747-FBC9-468B-A0B7-2C099BA68AE6}"/>
    <cellStyle name="Normal 15 13 2 2" xfId="19371" xr:uid="{5D1545F8-DB4F-46D8-A479-39AB2AEF6B05}"/>
    <cellStyle name="Normal 15 13 2 3" xfId="30220" xr:uid="{BDA8330D-1D50-47B2-8DF0-C78AB46E3177}"/>
    <cellStyle name="Normal 15 13 2 4" xfId="45494" xr:uid="{8AD9D78D-3FB6-4AA7-B44B-FA870CBF0B34}"/>
    <cellStyle name="Normal 15 13 3" xfId="16315" xr:uid="{F047B03E-87BF-4A5F-851A-61B2A3391501}"/>
    <cellStyle name="Normal 15 13 4" xfId="27164" xr:uid="{52DD73B3-4E53-409D-92A4-60197B852176}"/>
    <cellStyle name="Normal 15 13 5" xfId="42438" xr:uid="{50F15CC1-08BE-4231-9060-2A5DD01B7A50}"/>
    <cellStyle name="Normal 15 14" xfId="5242" xr:uid="{09129A57-A156-4040-B60D-80A9FCC72E21}"/>
    <cellStyle name="Normal 15 14 2" xfId="16680" xr:uid="{EFCB92EB-9616-40DB-9A43-5D88389149C2}"/>
    <cellStyle name="Normal 15 14 3" xfId="27529" xr:uid="{5EA47506-D3EB-4C18-8C6F-9D3FE7D5C618}"/>
    <cellStyle name="Normal 15 14 4" xfId="42803" xr:uid="{A76DFC38-A108-47CE-9AFF-673FC769B757}"/>
    <cellStyle name="Normal 15 15" xfId="13624" xr:uid="{ADE665FD-E697-4A6C-8C6E-B04BBAFD1054}"/>
    <cellStyle name="Normal 15 16" xfId="24473" xr:uid="{F7F6C8EC-53A4-40EE-9CF4-CE1510E9FD18}"/>
    <cellStyle name="Normal 15 17" xfId="30467" xr:uid="{E4289329-B645-4C7E-9A59-FF0872EDC2F1}"/>
    <cellStyle name="Normal 15 18" xfId="39747" xr:uid="{E82D66DF-AB61-4F75-B454-4DCE7D81E7E5}"/>
    <cellStyle name="Normal 15 2" xfId="1885" xr:uid="{145ECA87-9738-4171-B4F7-13D73D46828B}"/>
    <cellStyle name="Normal 15 3" xfId="2496" xr:uid="{3750795A-70BE-4944-AEE3-1D62C1704F38}"/>
    <cellStyle name="Normal 15 3 2" xfId="3477" xr:uid="{A989FB16-308A-4DDC-96BB-F10330285963}"/>
    <cellStyle name="Normal 15 3 2 2" xfId="6715" xr:uid="{A8165521-A951-4164-8DBD-BEB671D6077B}"/>
    <cellStyle name="Normal 15 3 2 2 2" xfId="10966" xr:uid="{C6D2B346-2677-436D-A7AF-D41C9B1F2B1C}"/>
    <cellStyle name="Normal 15 3 2 2 2 2" xfId="21839" xr:uid="{64630FDA-31CF-4784-9298-49953AB23837}"/>
    <cellStyle name="Normal 15 3 2 2 2 3" xfId="38806" xr:uid="{67FC53BC-2446-4141-8DED-8E581044ED9E}"/>
    <cellStyle name="Normal 15 3 2 2 3" xfId="18153" xr:uid="{C78D4711-CA14-41C5-A632-3EB62A09A49F}"/>
    <cellStyle name="Normal 15 3 2 2 4" xfId="29002" xr:uid="{AC4526D9-D931-41C0-91B8-8DF934A7F947}"/>
    <cellStyle name="Normal 15 3 2 2 5" xfId="34839" xr:uid="{936620F2-EFEB-499B-A03C-737C885C6E25}"/>
    <cellStyle name="Normal 15 3 2 2 6" xfId="44276" xr:uid="{B8751E9D-EEF4-456C-94CC-9F4BB33D6D37}"/>
    <cellStyle name="Normal 15 3 2 3" xfId="10967" xr:uid="{B1A6C08E-CA1B-4E73-ACA2-3239EA7592BA}"/>
    <cellStyle name="Normal 15 3 2 3 2" xfId="21840" xr:uid="{F9DBC7A2-4050-4270-99F5-B0572BC48941}"/>
    <cellStyle name="Normal 15 3 2 3 3" xfId="36825" xr:uid="{38FF3CE6-3AA4-49D0-825E-8D2A563D7046}"/>
    <cellStyle name="Normal 15 3 2 4" xfId="15097" xr:uid="{0544273D-B5B5-48E0-82C9-0F30A3CBA631}"/>
    <cellStyle name="Normal 15 3 2 5" xfId="25946" xr:uid="{65A98D6D-5552-4CB2-9EE0-D6C26C0363F8}"/>
    <cellStyle name="Normal 15 3 2 6" xfId="32096" xr:uid="{6F5E2C4E-6B2E-4F0C-AAAD-4509A2442EAF}"/>
    <cellStyle name="Normal 15 3 2 7" xfId="41220" xr:uid="{3FCFFB95-2627-42F5-B119-D902CC09F629}"/>
    <cellStyle name="Normal 15 3 3" xfId="4192" xr:uid="{3918655A-20A5-49B6-BC96-F09D0A08D61F}"/>
    <cellStyle name="Normal 15 3 3 2" xfId="10968" xr:uid="{7B70959F-E0B2-4D12-BE60-A2299E8CC54F}"/>
    <cellStyle name="Normal 15 3 3 2 2" xfId="21841" xr:uid="{6F338236-13A8-429E-8CE2-5A4B95CB7A6D}"/>
    <cellStyle name="Normal 15 3 3 2 3" xfId="38097" xr:uid="{3F8FEF3A-B906-4057-8A8A-28D8422CE888}"/>
    <cellStyle name="Normal 15 3 3 3" xfId="34139" xr:uid="{8D337333-86C4-4133-97E0-B77102496B16}"/>
    <cellStyle name="Normal 15 3 3 4" xfId="45787" xr:uid="{78531273-8001-488C-BFBC-2B8BA029F2C5}"/>
    <cellStyle name="Normal 15 3 4" xfId="5735" xr:uid="{C752113D-FA74-46AB-BA7A-EB0B24E3C291}"/>
    <cellStyle name="Normal 15 3 4 2" xfId="17173" xr:uid="{46E8169A-A7F5-4507-BF73-1E1BEEF0FF84}"/>
    <cellStyle name="Normal 15 3 4 3" xfId="28022" xr:uid="{67AFD94A-FF95-4D51-8078-5E5111166552}"/>
    <cellStyle name="Normal 15 3 4 4" xfId="36114" xr:uid="{25F9CB40-0DAF-4844-ABA3-3B90657E7703}"/>
    <cellStyle name="Normal 15 3 4 5" xfId="43296" xr:uid="{6B95BE0E-7F3E-44F2-964B-A4D8F3E27BEA}"/>
    <cellStyle name="Normal 15 3 5" xfId="14117" xr:uid="{695F2267-C5D7-4F38-855D-0CF2F3B5E580}"/>
    <cellStyle name="Normal 15 3 6" xfId="24966" xr:uid="{7F11AE9F-F903-48D5-A94C-EE565B66F6EB}"/>
    <cellStyle name="Normal 15 3 7" xfId="31116" xr:uid="{78B1CFEE-712B-456F-AE92-918BBEB1335A}"/>
    <cellStyle name="Normal 15 3 8" xfId="40240" xr:uid="{3E4FDEEA-B961-4E12-954D-9D051D6FB4A8}"/>
    <cellStyle name="Normal 15 4" xfId="2984" xr:uid="{AFB3BD67-D3E9-46DF-A306-DF28CE076C51}"/>
    <cellStyle name="Normal 15 4 2" xfId="4193" xr:uid="{35E18317-1FB0-41CD-A0DA-C10D74D7598C}"/>
    <cellStyle name="Normal 15 4 2 2" xfId="10969" xr:uid="{DF499BAA-6754-420A-8FBB-623BDB9DD6F3}"/>
    <cellStyle name="Normal 15 4 2 2 2" xfId="21842" xr:uid="{AE70DF17-A23D-4C16-A610-53C75057ED3E}"/>
    <cellStyle name="Normal 15 4 2 2 3" xfId="38807" xr:uid="{553AD709-1603-4C52-AF03-9C39A19FE30D}"/>
    <cellStyle name="Normal 15 4 2 3" xfId="34840" xr:uid="{486F0C87-FC5D-4E65-8712-69403B26B626}"/>
    <cellStyle name="Normal 15 4 2 4" xfId="45788" xr:uid="{97366240-962E-46FE-95A6-D99FCE3599B3}"/>
    <cellStyle name="Normal 15 4 3" xfId="6222" xr:uid="{21AE85EE-C222-4F1C-A4CB-922F8A0A0656}"/>
    <cellStyle name="Normal 15 4 3 2" xfId="17660" xr:uid="{948F1418-DC71-4D05-B9ED-854C744EC69F}"/>
    <cellStyle name="Normal 15 4 3 3" xfId="28509" xr:uid="{48F386E2-FB3E-4467-A464-BE3F32A2D34E}"/>
    <cellStyle name="Normal 15 4 3 4" xfId="36826" xr:uid="{2D850940-9531-4C77-8B49-179E5B16E285}"/>
    <cellStyle name="Normal 15 4 3 5" xfId="43783" xr:uid="{06608E81-16AF-41A9-B8FE-12A064547C03}"/>
    <cellStyle name="Normal 15 4 4" xfId="14604" xr:uid="{523C43A0-3270-4E11-B7B5-0390A6EE1008}"/>
    <cellStyle name="Normal 15 4 5" xfId="25453" xr:uid="{16345245-43D9-4F13-8438-0F17ADF21CFA}"/>
    <cellStyle name="Normal 15 4 6" xfId="31603" xr:uid="{845C38E7-EA02-4F4B-8622-03735E3DBA93}"/>
    <cellStyle name="Normal 15 4 7" xfId="40727" xr:uid="{354BECA8-A527-419A-A4AC-8C4696865283}"/>
    <cellStyle name="Normal 15 5" xfId="4194" xr:uid="{043CBAB9-1A3A-4882-89E5-9498D6A18ECE}"/>
    <cellStyle name="Normal 15 5 2" xfId="10970" xr:uid="{EEBB0C7E-EAAE-4EE0-8F8E-9EFB2F577222}"/>
    <cellStyle name="Normal 15 5 2 2" xfId="21843" xr:uid="{A6114C68-41CA-4F42-A51A-4BAE2B2A8D8A}"/>
    <cellStyle name="Normal 15 5 2 3" xfId="37565" xr:uid="{A4C7D1BE-1EBF-4635-80BA-81022758560F}"/>
    <cellStyle name="Normal 15 5 3" xfId="33158" xr:uid="{0820172C-CB9D-42BE-9672-9BF3B31C964B}"/>
    <cellStyle name="Normal 15 5 4" xfId="45789" xr:uid="{7855F6E6-8DDD-4830-972F-8CC6C464FD76}"/>
    <cellStyle name="Normal 15 6" xfId="4195" xr:uid="{AEA207C0-7B24-4B7F-A032-2C5D3406A633}"/>
    <cellStyle name="Normal 15 6 2" xfId="35584" xr:uid="{B5776270-B330-415F-9921-624BF014BAC3}"/>
    <cellStyle name="Normal 15 6 3" xfId="45790" xr:uid="{E15D09C2-D200-4F99-BE2B-7A09180E298A}"/>
    <cellStyle name="Normal 15 7" xfId="4196" xr:uid="{A59B9F89-B59F-4BAE-9EAF-A4939DB9EEAA}"/>
    <cellStyle name="Normal 15 8" xfId="4197" xr:uid="{8E0EE7DC-907C-4CA3-9C16-8AF0122D7F92}"/>
    <cellStyle name="Normal 15 9" xfId="4198" xr:uid="{4E126C43-EF21-48F6-87C4-F3D3E54F65D9}"/>
    <cellStyle name="Normal 16" xfId="911" xr:uid="{785DF5FD-E3B0-48E2-AC8D-EBFBFA5C65A3}"/>
    <cellStyle name="Normal 16 10" xfId="13625" xr:uid="{6C03E3D9-F92D-458C-B81E-9FB4FBCCB66B}"/>
    <cellStyle name="Normal 16 11" xfId="24474" xr:uid="{98E850BB-00A3-4EE8-B0AB-1D0BB570E5D1}"/>
    <cellStyle name="Normal 16 12" xfId="30468" xr:uid="{64660FA4-52E1-4102-877B-2BE59AF28779}"/>
    <cellStyle name="Normal 16 13" xfId="39748" xr:uid="{1841E926-69B6-4550-A74C-4A3C02AC7D51}"/>
    <cellStyle name="Normal 16 2" xfId="912" xr:uid="{FB0ED0B6-16BB-4393-89A6-6198677AADE1}"/>
    <cellStyle name="Normal 16 2 10" xfId="30469" xr:uid="{CE354629-DDB8-4FC8-9AA4-C851961FD111}"/>
    <cellStyle name="Normal 16 2 11" xfId="39749" xr:uid="{53CE0D46-06E2-498B-927C-F5C468F2D86B}"/>
    <cellStyle name="Normal 16 2 2" xfId="2498" xr:uid="{7BAE53AE-B33E-484D-AD93-A5E65A7ACA3C}"/>
    <cellStyle name="Normal 16 2 2 2" xfId="3479" xr:uid="{F96EC44A-FF07-4130-8F65-42B62D2729B1}"/>
    <cellStyle name="Normal 16 2 2 2 2" xfId="6717" xr:uid="{C2DD306C-6B96-4E4D-9360-8DF1F55FB8AB}"/>
    <cellStyle name="Normal 16 2 2 2 2 2" xfId="10971" xr:uid="{D39AB263-522F-404D-9E2B-914A809EDC05}"/>
    <cellStyle name="Normal 16 2 2 2 2 2 2" xfId="21844" xr:uid="{86FE2213-5080-4461-B6F4-7E3E38CA2835}"/>
    <cellStyle name="Normal 16 2 2 2 2 2 3" xfId="38808" xr:uid="{23740E14-56C0-419B-8997-1AD8BE18140A}"/>
    <cellStyle name="Normal 16 2 2 2 2 3" xfId="18155" xr:uid="{0D6DEDFD-9F09-440B-AEE9-762FA3B962CC}"/>
    <cellStyle name="Normal 16 2 2 2 2 4" xfId="29004" xr:uid="{0CF25FCD-695C-41E0-B6FC-42DA2FD28715}"/>
    <cellStyle name="Normal 16 2 2 2 2 5" xfId="34841" xr:uid="{3DFA4143-33E8-4A56-8DD4-1552D0443DD5}"/>
    <cellStyle name="Normal 16 2 2 2 2 6" xfId="44278" xr:uid="{38CA3F09-895C-4E32-B742-BB4EC4FA82F9}"/>
    <cellStyle name="Normal 16 2 2 2 3" xfId="10972" xr:uid="{2A3B49C9-CC3B-4AF0-867B-4230930A3919}"/>
    <cellStyle name="Normal 16 2 2 2 3 2" xfId="21845" xr:uid="{8A746046-9723-489A-B123-12DB84652294}"/>
    <cellStyle name="Normal 16 2 2 2 3 3" xfId="36827" xr:uid="{50D24F5A-807D-4DA0-BDFC-2C3A27C8EBBC}"/>
    <cellStyle name="Normal 16 2 2 2 4" xfId="15099" xr:uid="{54C529BA-57C6-4A92-A499-A040E704BEDC}"/>
    <cellStyle name="Normal 16 2 2 2 5" xfId="25948" xr:uid="{C5763B8B-D21C-482D-B4D4-68389A770B8C}"/>
    <cellStyle name="Normal 16 2 2 2 6" xfId="32098" xr:uid="{673B91E7-CAC7-402A-B95A-37FE49E3E0FC}"/>
    <cellStyle name="Normal 16 2 2 2 7" xfId="41222" xr:uid="{CF6573C0-1F00-465C-BC1E-77B5EED188FE}"/>
    <cellStyle name="Normal 16 2 2 3" xfId="5737" xr:uid="{14C9C82C-8651-498F-9E57-1DB9C730A99B}"/>
    <cellStyle name="Normal 16 2 2 3 2" xfId="10973" xr:uid="{4BE4940D-6004-493A-98B9-8B9ACA5B43E6}"/>
    <cellStyle name="Normal 16 2 2 3 2 2" xfId="21846" xr:uid="{059DF8AA-3FB3-493C-8613-B3684F84CB77}"/>
    <cellStyle name="Normal 16 2 2 3 2 3" xfId="38098" xr:uid="{288D2007-3E18-46A7-9A92-A53676C7297C}"/>
    <cellStyle name="Normal 16 2 2 3 3" xfId="17175" xr:uid="{CD874A35-5B1D-4D47-AA8A-83DCE915362B}"/>
    <cellStyle name="Normal 16 2 2 3 4" xfId="28024" xr:uid="{0A7E29C7-EABA-42D9-9749-A27D296FDC35}"/>
    <cellStyle name="Normal 16 2 2 3 5" xfId="34140" xr:uid="{75A3D136-9359-4885-AB2D-9CBBDA9F4F4D}"/>
    <cellStyle name="Normal 16 2 2 3 6" xfId="43298" xr:uid="{934C59D3-0672-455E-A5EE-58077F7473A7}"/>
    <cellStyle name="Normal 16 2 2 4" xfId="10974" xr:uid="{5F0A9B2D-F1A6-4D53-8B18-19996FD51F7C}"/>
    <cellStyle name="Normal 16 2 2 4 2" xfId="21847" xr:uid="{FCA89C5F-E4B7-45BE-9BBE-764769D2FA3B}"/>
    <cellStyle name="Normal 16 2 2 4 3" xfId="36115" xr:uid="{94B0B076-B5F3-43CD-B67A-6B64EF5D12D3}"/>
    <cellStyle name="Normal 16 2 2 5" xfId="14119" xr:uid="{E85FFF34-EEC2-42C0-9E06-637F1095CD8B}"/>
    <cellStyle name="Normal 16 2 2 6" xfId="24968" xr:uid="{6C3E68CA-4857-4CA6-B04B-E6C25F2940BC}"/>
    <cellStyle name="Normal 16 2 2 7" xfId="31118" xr:uid="{8ABF2B53-8986-40D4-8677-D221F989BE55}"/>
    <cellStyle name="Normal 16 2 2 8" xfId="40242" xr:uid="{5C729050-A9D4-48F5-A059-149188324581}"/>
    <cellStyle name="Normal 16 2 3" xfId="2986" xr:uid="{B05AD27E-58F4-40AC-9FB2-5860140ABF13}"/>
    <cellStyle name="Normal 16 2 3 2" xfId="6224" xr:uid="{D151A631-6326-49C2-90E3-C7456C32E4F3}"/>
    <cellStyle name="Normal 16 2 3 2 2" xfId="10975" xr:uid="{A2752B62-64D3-472B-AEA2-6983A0AFD97D}"/>
    <cellStyle name="Normal 16 2 3 2 2 2" xfId="21848" xr:uid="{5308C8C1-E05D-43D2-A875-E14AB72C21E5}"/>
    <cellStyle name="Normal 16 2 3 2 2 3" xfId="38809" xr:uid="{686187F0-02DC-497C-93DB-F846C79C44DB}"/>
    <cellStyle name="Normal 16 2 3 2 3" xfId="17662" xr:uid="{02FB0A31-DF63-4307-8AF4-A5AA37ACD9AB}"/>
    <cellStyle name="Normal 16 2 3 2 4" xfId="28511" xr:uid="{4DD1CF9C-FC85-4194-B08A-DF1A4552B0F0}"/>
    <cellStyle name="Normal 16 2 3 2 5" xfId="34842" xr:uid="{7AF59576-96DC-4F31-A631-46B4F43A0F3A}"/>
    <cellStyle name="Normal 16 2 3 2 6" xfId="43785" xr:uid="{44933B44-51C1-4745-BFFA-594C25BCD8B5}"/>
    <cellStyle name="Normal 16 2 3 3" xfId="10976" xr:uid="{47CBAD78-AC11-4724-B426-9AFD7A471D55}"/>
    <cellStyle name="Normal 16 2 3 3 2" xfId="21849" xr:uid="{10C382FE-0B66-4A36-8968-DD7CBE220CFE}"/>
    <cellStyle name="Normal 16 2 3 3 3" xfId="36828" xr:uid="{474247C1-6F07-4BB5-B767-C4581EEC33F9}"/>
    <cellStyle name="Normal 16 2 3 4" xfId="14606" xr:uid="{AC42B51B-72CB-4C4D-98EE-6570613C613E}"/>
    <cellStyle name="Normal 16 2 3 5" xfId="25455" xr:uid="{DF3C97C4-83A1-4C53-A693-3434E7F6E297}"/>
    <cellStyle name="Normal 16 2 3 6" xfId="31605" xr:uid="{8132DAD5-9CC6-4D1F-9883-DE36CDB87C61}"/>
    <cellStyle name="Normal 16 2 3 7" xfId="40729" xr:uid="{CDFD788A-7076-4566-ADE6-BE4BEA7FA688}"/>
    <cellStyle name="Normal 16 2 4" xfId="3971" xr:uid="{B7EA77CA-94BD-43A8-B860-9D4B1A9380E4}"/>
    <cellStyle name="Normal 16 2 4 2" xfId="7208" xr:uid="{46144390-006F-4B5B-8376-9AF586EEA36A}"/>
    <cellStyle name="Normal 16 2 4 2 2" xfId="18646" xr:uid="{3ABDE430-989D-45E8-AEAC-6C7CA989FE8C}"/>
    <cellStyle name="Normal 16 2 4 2 3" xfId="29495" xr:uid="{C2C0D3C9-7549-46EE-AE8D-0BFF465FDD7B}"/>
    <cellStyle name="Normal 16 2 4 2 4" xfId="37628" xr:uid="{EED1AE2B-65D6-4953-93C1-F137BD0A5B39}"/>
    <cellStyle name="Normal 16 2 4 2 5" xfId="44769" xr:uid="{0F009793-F16C-4EF9-8063-6268B217EF61}"/>
    <cellStyle name="Normal 16 2 4 3" xfId="15590" xr:uid="{9646AC11-7B33-487A-8C63-6D922FC1EC20}"/>
    <cellStyle name="Normal 16 2 4 4" xfId="26439" xr:uid="{B0C95D6E-25F1-4514-B09B-85663055E27D}"/>
    <cellStyle name="Normal 16 2 4 5" xfId="33159" xr:uid="{954995E4-1CA8-4D71-BEB4-DD9D577849AE}"/>
    <cellStyle name="Normal 16 2 4 6" xfId="41713" xr:uid="{ACE3B7FF-39FC-423C-8160-1F799D036353}"/>
    <cellStyle name="Normal 16 2 5" xfId="4517" xr:uid="{AA0DB5B3-078B-4735-9195-2145D984CEB5}"/>
    <cellStyle name="Normal 16 2 5 2" xfId="7573" xr:uid="{41042935-9B7C-42AC-B49B-9B99CE9C2DE7}"/>
    <cellStyle name="Normal 16 2 5 2 2" xfId="19011" xr:uid="{1C8FD3DF-96AC-4D76-B136-1E715F3E687D}"/>
    <cellStyle name="Normal 16 2 5 2 3" xfId="29860" xr:uid="{4E07452C-417E-46CD-B7B5-61D0E757930A}"/>
    <cellStyle name="Normal 16 2 5 2 4" xfId="45134" xr:uid="{AF406A85-75EF-4BAA-8CE9-5F170BBDBE55}"/>
    <cellStyle name="Normal 16 2 5 3" xfId="15955" xr:uid="{8F5B5CF9-9048-40D9-AC2E-5E1D4F1B47F3}"/>
    <cellStyle name="Normal 16 2 5 4" xfId="26804" xr:uid="{422DB87D-E3FA-443F-8F4C-0F6BE3A5A58E}"/>
    <cellStyle name="Normal 16 2 5 5" xfId="35647" xr:uid="{C5A8B826-5034-48AE-8C06-208D62C4CACA}"/>
    <cellStyle name="Normal 16 2 5 6" xfId="42078" xr:uid="{E9C64F4C-8ABB-4953-B93B-6F52DDAB34AC}"/>
    <cellStyle name="Normal 16 2 6" xfId="4879" xr:uid="{842DE7D6-4084-4122-9DF0-299D6BB621F9}"/>
    <cellStyle name="Normal 16 2 6 2" xfId="7935" xr:uid="{27C60441-E5F7-4EEA-BDE4-611E9C46E729}"/>
    <cellStyle name="Normal 16 2 6 2 2" xfId="19373" xr:uid="{2E3302D9-8E1B-4981-A709-DCF37F3A5277}"/>
    <cellStyle name="Normal 16 2 6 2 3" xfId="30222" xr:uid="{00D864D5-CD60-4B6A-BBC0-26A8E33F57A1}"/>
    <cellStyle name="Normal 16 2 6 2 4" xfId="45496" xr:uid="{77346DD4-E58D-4547-9210-1E59C3FF0951}"/>
    <cellStyle name="Normal 16 2 6 3" xfId="16317" xr:uid="{AE432AE6-917F-4FC5-93FB-0DE05E28326F}"/>
    <cellStyle name="Normal 16 2 6 4" xfId="27166" xr:uid="{1E382BFE-A53B-4440-96AC-19A55D34C9C8}"/>
    <cellStyle name="Normal 16 2 6 5" xfId="42440" xr:uid="{31FFFC85-0E6D-413D-9990-FCDF8D86B3DF}"/>
    <cellStyle name="Normal 16 2 7" xfId="5244" xr:uid="{F7CF2B3A-3C0C-45A9-8148-1FAE237CF082}"/>
    <cellStyle name="Normal 16 2 7 2" xfId="16682" xr:uid="{83C75917-E251-4123-97ED-437DD4B1AF71}"/>
    <cellStyle name="Normal 16 2 7 3" xfId="27531" xr:uid="{D1F9DFE7-C446-47F9-AECE-D8DCF5A33E0B}"/>
    <cellStyle name="Normal 16 2 7 4" xfId="42805" xr:uid="{B9DB78E7-E4E6-4C3D-A7F4-2A961DF63713}"/>
    <cellStyle name="Normal 16 2 8" xfId="13626" xr:uid="{793E4CBA-FE07-4773-830C-79A9823F68AD}"/>
    <cellStyle name="Normal 16 2 9" xfId="24475" xr:uid="{5195B786-A3AA-4B19-9B8A-A94DBFC20A43}"/>
    <cellStyle name="Normal 16 3" xfId="2497" xr:uid="{75990527-C77F-45E2-92BE-51EF71E3402C}"/>
    <cellStyle name="Normal 16 3 2" xfId="3478" xr:uid="{0802BD0A-5A61-4500-BB19-21C59DB75A83}"/>
    <cellStyle name="Normal 16 3 2 2" xfId="6716" xr:uid="{CE5DD0DC-57E2-4A55-82A2-11A79D4BC1C6}"/>
    <cellStyle name="Normal 16 3 2 2 2" xfId="10977" xr:uid="{1085AAB3-2825-40D0-90B7-B143F618EF65}"/>
    <cellStyle name="Normal 16 3 2 2 2 2" xfId="21850" xr:uid="{400D7389-3875-4423-989A-751F0F96A93E}"/>
    <cellStyle name="Normal 16 3 2 2 2 3" xfId="38810" xr:uid="{C6EDC893-2013-4A99-814B-F06E11AA1AC7}"/>
    <cellStyle name="Normal 16 3 2 2 3" xfId="18154" xr:uid="{E9046F79-D4B6-46D4-8E76-64C8F7AD8DAC}"/>
    <cellStyle name="Normal 16 3 2 2 4" xfId="29003" xr:uid="{DC9FB8D1-6C48-4473-8414-90FE2B9C917D}"/>
    <cellStyle name="Normal 16 3 2 2 5" xfId="34843" xr:uid="{1FBCD3B2-3B7E-462E-B731-A0BBB5327AF3}"/>
    <cellStyle name="Normal 16 3 2 2 6" xfId="44277" xr:uid="{F832D8D2-061B-4050-A359-C8F406CA3AFF}"/>
    <cellStyle name="Normal 16 3 2 3" xfId="10978" xr:uid="{7A20D124-E43E-4AC7-AEDB-B423EBA11BE9}"/>
    <cellStyle name="Normal 16 3 2 3 2" xfId="21851" xr:uid="{4D7841B1-5319-4BAE-A680-CBC0DFAF02AE}"/>
    <cellStyle name="Normal 16 3 2 3 3" xfId="36829" xr:uid="{D1AA8FD7-7878-4523-A1DB-B9E7072F6F4E}"/>
    <cellStyle name="Normal 16 3 2 4" xfId="15098" xr:uid="{0C80CB5A-2AA7-4699-94C4-57C6F059795B}"/>
    <cellStyle name="Normal 16 3 2 5" xfId="25947" xr:uid="{189E7FD5-A996-4B49-86F0-C5BE53F988A8}"/>
    <cellStyle name="Normal 16 3 2 6" xfId="32097" xr:uid="{BB4E1B5B-1969-4CD9-A352-564FB0A2E2C2}"/>
    <cellStyle name="Normal 16 3 2 7" xfId="41221" xr:uid="{8D9B9CA7-FED2-4292-B2D2-978F2A6985B1}"/>
    <cellStyle name="Normal 16 3 3" xfId="5736" xr:uid="{66DD347B-7AC3-4406-9067-D6204ACC73D1}"/>
    <cellStyle name="Normal 16 3 3 2" xfId="10979" xr:uid="{E4E20C03-CC28-43C1-9433-4E2391527D76}"/>
    <cellStyle name="Normal 16 3 3 2 2" xfId="21852" xr:uid="{0CF25C12-1EED-491B-9CC6-03BA3B7F8364}"/>
    <cellStyle name="Normal 16 3 3 2 3" xfId="38099" xr:uid="{2A1FBAAD-D4CA-44BA-AF65-2E1CEE03172A}"/>
    <cellStyle name="Normal 16 3 3 3" xfId="17174" xr:uid="{D6ABD68E-0EC5-4467-80DD-FD38AE9251CF}"/>
    <cellStyle name="Normal 16 3 3 4" xfId="28023" xr:uid="{0A9AD102-1C13-42CD-93EB-085315B270B9}"/>
    <cellStyle name="Normal 16 3 3 5" xfId="34141" xr:uid="{52886DAC-239E-4203-84FA-AACA6BE9B6E8}"/>
    <cellStyle name="Normal 16 3 3 6" xfId="43297" xr:uid="{7D1105C4-D5F9-4EC8-93C8-33922B94A4A2}"/>
    <cellStyle name="Normal 16 3 4" xfId="10980" xr:uid="{30FDC364-8147-466E-B5D9-544A2F2F84B4}"/>
    <cellStyle name="Normal 16 3 4 2" xfId="21853" xr:uid="{F11CD668-EF7F-4AE9-974C-639566755FE8}"/>
    <cellStyle name="Normal 16 3 4 3" xfId="36116" xr:uid="{C2F11C9F-F6CA-4774-81A4-183CDDDB6729}"/>
    <cellStyle name="Normal 16 3 5" xfId="14118" xr:uid="{5054B677-FD7F-43D4-8C63-60D4C4758F68}"/>
    <cellStyle name="Normal 16 3 6" xfId="24967" xr:uid="{A43A9258-0D06-496C-B134-C8AC36DAB6ED}"/>
    <cellStyle name="Normal 16 3 7" xfId="31117" xr:uid="{45F46EC0-21D9-4224-AD8A-A6AF666B4D87}"/>
    <cellStyle name="Normal 16 3 8" xfId="40241" xr:uid="{6F8DDD27-1D6A-4B0B-8883-2946B2855BB1}"/>
    <cellStyle name="Normal 16 4" xfId="2985" xr:uid="{3FD2F60F-B236-48FB-A5DC-2FD2C32E17A8}"/>
    <cellStyle name="Normal 16 4 2" xfId="6223" xr:uid="{A6492F58-6B27-4679-BC29-011FD648C11B}"/>
    <cellStyle name="Normal 16 4 2 2" xfId="10981" xr:uid="{0203165A-A235-48E4-8EEB-0377820E99F6}"/>
    <cellStyle name="Normal 16 4 2 2 2" xfId="21854" xr:uid="{3EC8869B-D987-4FD6-B1D6-B72C3CD4B2D5}"/>
    <cellStyle name="Normal 16 4 2 2 3" xfId="38811" xr:uid="{80C5EBE3-1060-4596-9CB5-6937A7F25C72}"/>
    <cellStyle name="Normal 16 4 2 3" xfId="17661" xr:uid="{298DABFE-395A-4C18-97F9-1C6DF5096791}"/>
    <cellStyle name="Normal 16 4 2 4" xfId="28510" xr:uid="{AF641A5D-70EA-444D-AD52-C6743E9BE5CE}"/>
    <cellStyle name="Normal 16 4 2 5" xfId="34844" xr:uid="{E8B0E1E4-8576-4648-B9DA-DE5BB264F0D0}"/>
    <cellStyle name="Normal 16 4 2 6" xfId="43784" xr:uid="{0CC9745A-F4AF-4D1E-A732-5DEE14757D88}"/>
    <cellStyle name="Normal 16 4 3" xfId="10982" xr:uid="{A0AFB070-0348-47E2-8824-DEAE204355F2}"/>
    <cellStyle name="Normal 16 4 3 2" xfId="21855" xr:uid="{7E883A47-C513-42E7-8F42-161C79AAEBBC}"/>
    <cellStyle name="Normal 16 4 3 3" xfId="36830" xr:uid="{FA261B7D-4418-4065-8038-B4FD4E381C7E}"/>
    <cellStyle name="Normal 16 4 4" xfId="14605" xr:uid="{5928CE81-1D16-4D86-8372-83452BAEBDB3}"/>
    <cellStyle name="Normal 16 4 5" xfId="25454" xr:uid="{3E75CB44-208A-4E8E-B5A2-DC8E74100429}"/>
    <cellStyle name="Normal 16 4 6" xfId="31604" xr:uid="{A72E1AA9-A4A8-482A-BEB8-F4AA32FDCD2A}"/>
    <cellStyle name="Normal 16 4 7" xfId="40728" xr:uid="{44F7620B-00FB-4FC2-94C2-F3A3C2BC8467}"/>
    <cellStyle name="Normal 16 5" xfId="3970" xr:uid="{D9C650DF-9062-4508-A70D-F80D8E912678}"/>
    <cellStyle name="Normal 16 5 2" xfId="7207" xr:uid="{56AC4CC8-DE77-402E-A9E3-EEBB5D3E5E81}"/>
    <cellStyle name="Normal 16 5 2 2" xfId="18645" xr:uid="{D472901A-E79F-46FA-A400-052A48A3F9BA}"/>
    <cellStyle name="Normal 16 5 2 3" xfId="29494" xr:uid="{8F8CB0E2-3575-4B1E-9642-2D8BBA9CF7BF}"/>
    <cellStyle name="Normal 16 5 2 4" xfId="37557" xr:uid="{E1E12559-C4A0-4DF2-A48A-1B37B55916B7}"/>
    <cellStyle name="Normal 16 5 2 5" xfId="44768" xr:uid="{45A528EB-0F59-4A92-9025-618C3F92C085}"/>
    <cellStyle name="Normal 16 5 3" xfId="15589" xr:uid="{C6A296EF-36D0-4AD2-AEA8-4A9ED55BCBDE}"/>
    <cellStyle name="Normal 16 5 4" xfId="26438" xr:uid="{0EF66A4D-1852-42A8-92FD-EA651C1300F9}"/>
    <cellStyle name="Normal 16 5 5" xfId="33160" xr:uid="{0E09788C-1FA4-4999-BC93-5063DBB8AAEC}"/>
    <cellStyle name="Normal 16 5 6" xfId="41712" xr:uid="{E587E962-ABF6-465E-84FE-BF50019BC1D0}"/>
    <cellStyle name="Normal 16 6" xfId="4516" xr:uid="{CF267241-EC8D-4A4E-90DF-B5538E545066}"/>
    <cellStyle name="Normal 16 6 2" xfId="7572" xr:uid="{286E4BA7-FE97-487B-95BD-D22AE743515D}"/>
    <cellStyle name="Normal 16 6 2 2" xfId="19010" xr:uid="{FDBF0604-0F3C-4478-9AC2-6AA7DB568A1A}"/>
    <cellStyle name="Normal 16 6 2 3" xfId="29859" xr:uid="{2D719A99-21CE-44AF-915C-7B10CC5F527D}"/>
    <cellStyle name="Normal 16 6 2 4" xfId="45133" xr:uid="{B0294EED-0744-4F8E-88D2-9F03C9936D16}"/>
    <cellStyle name="Normal 16 6 3" xfId="15954" xr:uid="{51D64E35-44A3-428C-9E16-F1E2121083F5}"/>
    <cellStyle name="Normal 16 6 4" xfId="26803" xr:uid="{995DB10E-B377-47A9-AAC3-46B5C568BFBC}"/>
    <cellStyle name="Normal 16 6 5" xfId="35576" xr:uid="{2453861D-28A2-4820-84F3-036B1554F7B2}"/>
    <cellStyle name="Normal 16 6 6" xfId="42077" xr:uid="{95270777-59AB-43F8-8008-C3B931D2E9B1}"/>
    <cellStyle name="Normal 16 7" xfId="4878" xr:uid="{2DBD6572-874C-4F54-86AA-51BACC6DB1D9}"/>
    <cellStyle name="Normal 16 7 2" xfId="7934" xr:uid="{2148195E-2153-4B55-958A-5C19C0C24E38}"/>
    <cellStyle name="Normal 16 7 2 2" xfId="19372" xr:uid="{60454B69-1325-4522-B8DD-49E6B00B3CBB}"/>
    <cellStyle name="Normal 16 7 2 3" xfId="30221" xr:uid="{8DD83D85-E701-498E-8DE6-D2E0D90BF54D}"/>
    <cellStyle name="Normal 16 7 2 4" xfId="45495" xr:uid="{8EF7838D-EE92-43F8-A78C-4CA8080E6C4C}"/>
    <cellStyle name="Normal 16 7 3" xfId="16316" xr:uid="{A5817B69-D4C0-4E1B-A17F-E9D4407C1E1C}"/>
    <cellStyle name="Normal 16 7 4" xfId="27165" xr:uid="{59AE0EEC-F89F-47FD-A0A7-7A7B40B057B5}"/>
    <cellStyle name="Normal 16 7 5" xfId="42439" xr:uid="{B018BC17-83EE-4380-B0AD-7D327334964B}"/>
    <cellStyle name="Normal 16 8" xfId="5243" xr:uid="{AFD75616-9AD2-4F4C-AC02-B940D0C90382}"/>
    <cellStyle name="Normal 16 8 2" xfId="16681" xr:uid="{F8A21FC4-01B0-48EB-BD01-D4700021C752}"/>
    <cellStyle name="Normal 16 8 3" xfId="27530" xr:uid="{3EFE4192-34D5-4645-BFA4-1DF1D937C60E}"/>
    <cellStyle name="Normal 16 8 4" xfId="42804" xr:uid="{9103AB69-CC9B-4535-A325-5BED62B11BEF}"/>
    <cellStyle name="Normal 16 9" xfId="8311" xr:uid="{234A891E-0B1A-4F69-97AF-6F508D1379F7}"/>
    <cellStyle name="Normal 17" xfId="913" xr:uid="{69F08BE6-D025-488E-89C7-F5F02C259088}"/>
    <cellStyle name="Normal 17 10" xfId="24476" xr:uid="{186A4553-9E6E-4428-971C-00FF0479D774}"/>
    <cellStyle name="Normal 17 11" xfId="30470" xr:uid="{251098C3-BB6A-4342-AE39-EAB7D8D7901F}"/>
    <cellStyle name="Normal 17 12" xfId="39750" xr:uid="{5020BC13-B6B6-43C1-BAAF-EE7CF3AD3980}"/>
    <cellStyle name="Normal 17 2" xfId="2499" xr:uid="{A5AE8A5A-F91F-46C7-86A1-22EC6665CB2B}"/>
    <cellStyle name="Normal 17 2 2" xfId="3480" xr:uid="{1E899754-0AE7-4C08-B6F8-E0AF1719854D}"/>
    <cellStyle name="Normal 17 2 2 2" xfId="6718" xr:uid="{4123F39A-C52A-4742-8846-82E6ADD27179}"/>
    <cellStyle name="Normal 17 2 2 2 2" xfId="10983" xr:uid="{3E42E733-15F6-4A19-B578-BB077F115AB8}"/>
    <cellStyle name="Normal 17 2 2 2 2 2" xfId="21856" xr:uid="{6DA4C36E-6D7D-427E-87BF-07898AD27486}"/>
    <cellStyle name="Normal 17 2 2 2 2 3" xfId="38812" xr:uid="{C857757D-08EA-4461-AAC4-A7A54CA16231}"/>
    <cellStyle name="Normal 17 2 2 2 3" xfId="18156" xr:uid="{78150049-51C5-490B-A59D-78125884910D}"/>
    <cellStyle name="Normal 17 2 2 2 4" xfId="29005" xr:uid="{98714381-7184-42A9-9DFD-32A837E8CBA3}"/>
    <cellStyle name="Normal 17 2 2 2 5" xfId="34845" xr:uid="{F842060B-37EF-4842-9F55-E3E7D26820FA}"/>
    <cellStyle name="Normal 17 2 2 2 6" xfId="44279" xr:uid="{F1E998F7-A352-4C52-9059-145372C20659}"/>
    <cellStyle name="Normal 17 2 2 3" xfId="10984" xr:uid="{DC563E1E-981C-42D4-991D-252E67FAA500}"/>
    <cellStyle name="Normal 17 2 2 3 2" xfId="21857" xr:uid="{E9627ECD-1B89-4DC0-A470-0BD696101EAD}"/>
    <cellStyle name="Normal 17 2 2 3 3" xfId="36831" xr:uid="{2E6E3FEB-4D5B-471C-A9E8-0FA2BC3DB50E}"/>
    <cellStyle name="Normal 17 2 2 4" xfId="15100" xr:uid="{A5E611C3-F1E0-410D-B6AE-573F8BE6B67D}"/>
    <cellStyle name="Normal 17 2 2 5" xfId="25949" xr:uid="{80B998C6-5A1A-41EC-A445-C883419C0CCA}"/>
    <cellStyle name="Normal 17 2 2 6" xfId="32099" xr:uid="{B1BDD1CF-0F19-4393-94CF-26AC95AF9A49}"/>
    <cellStyle name="Normal 17 2 2 7" xfId="41223" xr:uid="{33D387A0-2F7D-48AA-8CA4-8D0BF0F6DF4E}"/>
    <cellStyle name="Normal 17 2 3" xfId="5738" xr:uid="{0A5A9A06-4ED1-44D2-AB50-357D6237C50F}"/>
    <cellStyle name="Normal 17 2 3 2" xfId="10985" xr:uid="{13F0F3C4-4B33-456C-B369-42066B7628F1}"/>
    <cellStyle name="Normal 17 2 3 2 2" xfId="21858" xr:uid="{9FEFA553-8A8F-4B92-A045-5F5F6A2AD722}"/>
    <cellStyle name="Normal 17 2 3 2 3" xfId="38100" xr:uid="{94FE5F76-5ADE-4F97-954B-ED7EBD3C16B2}"/>
    <cellStyle name="Normal 17 2 3 3" xfId="17176" xr:uid="{451A5600-1FDB-449F-8157-8086CFDEF37D}"/>
    <cellStyle name="Normal 17 2 3 4" xfId="28025" xr:uid="{982AB46F-9795-46E1-8E2A-754A459E9B43}"/>
    <cellStyle name="Normal 17 2 3 5" xfId="34142" xr:uid="{CD102E41-AF1C-44B4-85A0-DD85598C4C99}"/>
    <cellStyle name="Normal 17 2 3 6" xfId="43299" xr:uid="{3123F92D-67BB-4170-B5B2-1DE6EC6ED828}"/>
    <cellStyle name="Normal 17 2 4" xfId="10986" xr:uid="{50E09177-D986-4580-93F9-A605DC71A9E3}"/>
    <cellStyle name="Normal 17 2 4 2" xfId="21859" xr:uid="{2355A64C-DB93-4EE1-B15E-F1B7B12C1253}"/>
    <cellStyle name="Normal 17 2 4 3" xfId="36117" xr:uid="{E5CD248A-BEAA-4CCF-9B70-A40E80CB19FF}"/>
    <cellStyle name="Normal 17 2 5" xfId="14120" xr:uid="{42C1DECF-7262-4CD8-A6E8-0002332D6781}"/>
    <cellStyle name="Normal 17 2 6" xfId="24969" xr:uid="{B0B39584-2BA6-4749-821A-771E16E781E4}"/>
    <cellStyle name="Normal 17 2 7" xfId="31119" xr:uid="{49C667DA-F750-4FDC-A395-BF669CE65516}"/>
    <cellStyle name="Normal 17 2 8" xfId="40243" xr:uid="{D94CAC87-AC2F-4AAF-8FBD-3DA2B43EB176}"/>
    <cellStyle name="Normal 17 3" xfId="2987" xr:uid="{FDF7FFF5-B7EB-4A13-B5E5-C7ECDC5A8009}"/>
    <cellStyle name="Normal 17 3 2" xfId="6225" xr:uid="{C58A6397-D430-471F-A24D-F048996B805C}"/>
    <cellStyle name="Normal 17 3 2 2" xfId="10987" xr:uid="{77CBD100-1338-4672-BD7B-CA904FC22A3F}"/>
    <cellStyle name="Normal 17 3 2 2 2" xfId="21860" xr:uid="{31025977-A56F-44CE-A3DE-331D09E021AB}"/>
    <cellStyle name="Normal 17 3 2 2 3" xfId="38813" xr:uid="{3A8C0F99-3D84-42D4-BF75-99800206D96D}"/>
    <cellStyle name="Normal 17 3 2 3" xfId="17663" xr:uid="{FA5F55AF-7EA9-4C67-804C-3685AE2CBFAA}"/>
    <cellStyle name="Normal 17 3 2 4" xfId="28512" xr:uid="{DB871B06-9DDF-4A04-B414-D7A536C4A35C}"/>
    <cellStyle name="Normal 17 3 2 5" xfId="34846" xr:uid="{38A6AFAB-2F85-41B6-8551-F029A029CBBB}"/>
    <cellStyle name="Normal 17 3 2 6" xfId="43786" xr:uid="{439AAC8B-863F-4A48-9EA5-D78F96863519}"/>
    <cellStyle name="Normal 17 3 3" xfId="10988" xr:uid="{8EED2D9A-C652-4DB8-9CFD-B524C4BFFCE4}"/>
    <cellStyle name="Normal 17 3 3 2" xfId="21861" xr:uid="{41DCCAC9-4607-4F49-98F2-19E978B27F11}"/>
    <cellStyle name="Normal 17 3 3 3" xfId="36832" xr:uid="{27983B1A-EA45-4A4D-A9A0-43FB7499D06A}"/>
    <cellStyle name="Normal 17 3 4" xfId="14607" xr:uid="{B3004D55-A4E7-47C3-BCBB-057D65F43EF7}"/>
    <cellStyle name="Normal 17 3 5" xfId="25456" xr:uid="{F0820EEA-F77C-475B-9AF0-1E6A37A0290E}"/>
    <cellStyle name="Normal 17 3 6" xfId="31606" xr:uid="{0F943C62-68D0-4893-B438-A9BBE7A95618}"/>
    <cellStyle name="Normal 17 3 7" xfId="40730" xr:uid="{FCB51282-424A-4BE1-966D-7F3B4B090522}"/>
    <cellStyle name="Normal 17 4" xfId="3972" xr:uid="{F6BEE443-FD81-4D50-83AC-625560FB5124}"/>
    <cellStyle name="Normal 17 4 2" xfId="7209" xr:uid="{F89A3479-7160-4C71-BDFE-C1103301C06B}"/>
    <cellStyle name="Normal 17 4 2 2" xfId="18647" xr:uid="{7556C3F3-8D78-4B90-8386-6B45F2DA6EA8}"/>
    <cellStyle name="Normal 17 4 2 3" xfId="29496" xr:uid="{4FA42A9A-94B2-4257-9C9A-AD08E041A99F}"/>
    <cellStyle name="Normal 17 4 2 4" xfId="37562" xr:uid="{E9F9FE26-BCF5-4CBC-84E2-78F184703DB3}"/>
    <cellStyle name="Normal 17 4 2 5" xfId="44770" xr:uid="{4586B03E-CDFF-49BC-BF30-D292C4A3719C}"/>
    <cellStyle name="Normal 17 4 3" xfId="15591" xr:uid="{64BE21D2-9EB3-44CA-A70E-F356B04F0E2C}"/>
    <cellStyle name="Normal 17 4 4" xfId="26440" xr:uid="{2C825F97-6F15-47B1-A874-41165F2D5A33}"/>
    <cellStyle name="Normal 17 4 5" xfId="33161" xr:uid="{AAC3A227-977D-41B7-8A88-FA8E14E4C27C}"/>
    <cellStyle name="Normal 17 4 6" xfId="41714" xr:uid="{F86F02D4-41DD-47B7-92E4-54B664920A5D}"/>
    <cellStyle name="Normal 17 5" xfId="4518" xr:uid="{0D63602F-0B9E-4CDA-B2C3-4E60F3A0FA63}"/>
    <cellStyle name="Normal 17 5 2" xfId="7574" xr:uid="{5F14AF76-F388-4574-B7E7-BFCC052F97DE}"/>
    <cellStyle name="Normal 17 5 2 2" xfId="19012" xr:uid="{A709A35B-242C-4F2C-89B0-B23D45E84D89}"/>
    <cellStyle name="Normal 17 5 2 3" xfId="29861" xr:uid="{A63756D3-B7BB-4B66-BF3F-3A61660939BD}"/>
    <cellStyle name="Normal 17 5 2 4" xfId="45135" xr:uid="{2B9AB6D5-38F4-4C17-A5DA-03CADA942EBC}"/>
    <cellStyle name="Normal 17 5 3" xfId="15956" xr:uid="{2D9E7EED-54AB-40A5-9E7E-BD7686AE0D15}"/>
    <cellStyle name="Normal 17 5 4" xfId="26805" xr:uid="{254911DB-786E-4A52-A317-6614EA265912}"/>
    <cellStyle name="Normal 17 5 5" xfId="35581" xr:uid="{BBC3F0E3-02BE-4018-9FE6-4DF9AEFDF184}"/>
    <cellStyle name="Normal 17 5 6" xfId="42079" xr:uid="{A9D9EBF2-7122-43C2-838B-12FD7011E688}"/>
    <cellStyle name="Normal 17 6" xfId="4880" xr:uid="{A5AE87CB-7E66-4447-8B2E-84393B282ED3}"/>
    <cellStyle name="Normal 17 6 2" xfId="7936" xr:uid="{5ED706DC-58CB-48B1-B9BA-431949B09831}"/>
    <cellStyle name="Normal 17 6 2 2" xfId="19374" xr:uid="{652BBC7A-9946-4D7F-A695-CB289B1B887A}"/>
    <cellStyle name="Normal 17 6 2 3" xfId="30223" xr:uid="{733FB90A-F9D3-42F1-9C62-BE2F9916F4F6}"/>
    <cellStyle name="Normal 17 6 2 4" xfId="45497" xr:uid="{C9B90E7B-8820-46BF-8589-B6D10BFC3D4C}"/>
    <cellStyle name="Normal 17 6 3" xfId="16318" xr:uid="{CE2EBB27-7FA0-4DE5-8B6B-5A174E7C70AA}"/>
    <cellStyle name="Normal 17 6 4" xfId="27167" xr:uid="{4DBD5B57-0D87-4AC5-A378-F256507B107C}"/>
    <cellStyle name="Normal 17 6 5" xfId="42441" xr:uid="{B501F158-2DAC-4E2B-8F8F-47659CF11502}"/>
    <cellStyle name="Normal 17 7" xfId="5245" xr:uid="{261FF112-F415-4D01-972E-9BE51D245EB4}"/>
    <cellStyle name="Normal 17 7 2" xfId="16683" xr:uid="{1AB386A4-91E9-41F0-967A-1D1FFD002183}"/>
    <cellStyle name="Normal 17 7 3" xfId="27532" xr:uid="{CA3B642A-1BE2-43D8-A5BF-14A7482B2D03}"/>
    <cellStyle name="Normal 17 7 4" xfId="42806" xr:uid="{E88699C2-1EFD-462D-8F51-44B7DBEF673C}"/>
    <cellStyle name="Normal 17 8" xfId="8301" xr:uid="{6E55C5DF-BE11-4718-A2DC-7C57C3DE0D8D}"/>
    <cellStyle name="Normal 17 9" xfId="13627" xr:uid="{7AED88CA-ABC6-405C-A60D-7379DD1611B5}"/>
    <cellStyle name="Normal 18" xfId="914" xr:uid="{7ADA2BD6-BDF9-4E23-8484-932F08792BD9}"/>
    <cellStyle name="Normal 18 10" xfId="24477" xr:uid="{492B2577-8A22-47CB-AD52-3D1DA2C761C7}"/>
    <cellStyle name="Normal 18 11" xfId="30471" xr:uid="{DAB0EB43-5C2A-47E2-BBB2-2BAA5D824507}"/>
    <cellStyle name="Normal 18 12" xfId="39751" xr:uid="{90F03E18-1740-4549-97D8-0F37B243DE2B}"/>
    <cellStyle name="Normal 18 2" xfId="1886" xr:uid="{92F29398-BE68-4003-BBAD-4187CC78EE8B}"/>
    <cellStyle name="Normal 18 3" xfId="2500" xr:uid="{B116B976-F9C4-4D33-9FB1-53E25AFC3C30}"/>
    <cellStyle name="Normal 18 3 2" xfId="3481" xr:uid="{A4AB6CAA-584B-4EFF-8981-E6901EB31316}"/>
    <cellStyle name="Normal 18 3 2 2" xfId="6719" xr:uid="{C1C099B1-17CC-460A-8330-CC14017BF56F}"/>
    <cellStyle name="Normal 18 3 2 2 2" xfId="10989" xr:uid="{C93C5FAA-3608-4F59-9A98-C44D483F0415}"/>
    <cellStyle name="Normal 18 3 2 2 2 2" xfId="21862" xr:uid="{A0DCD264-7133-4DD6-A4B2-A232AE8A7B82}"/>
    <cellStyle name="Normal 18 3 2 2 2 3" xfId="38814" xr:uid="{D81F0CE4-26B3-40BB-BB71-49965846616C}"/>
    <cellStyle name="Normal 18 3 2 2 3" xfId="18157" xr:uid="{87957A10-B064-4AFE-818F-EE7C88D6F09F}"/>
    <cellStyle name="Normal 18 3 2 2 4" xfId="29006" xr:uid="{CF58DA82-F7CD-49D2-9EB1-0AF9FF0CEE00}"/>
    <cellStyle name="Normal 18 3 2 2 5" xfId="34847" xr:uid="{7E0EBD9A-1D6F-4B68-8CAE-EEDB306A966B}"/>
    <cellStyle name="Normal 18 3 2 2 6" xfId="44280" xr:uid="{35C23F78-DEFB-4BFE-8CA5-9AD6FB9911E1}"/>
    <cellStyle name="Normal 18 3 2 3" xfId="10990" xr:uid="{86CB5150-F309-4D00-8C8C-78660302C90D}"/>
    <cellStyle name="Normal 18 3 2 3 2" xfId="21863" xr:uid="{71EF78EF-8F7B-4957-8C47-EBF6A5314742}"/>
    <cellStyle name="Normal 18 3 2 3 3" xfId="36833" xr:uid="{EBA3D388-A7F0-48EE-8636-D0BE399AF52A}"/>
    <cellStyle name="Normal 18 3 2 4" xfId="15101" xr:uid="{D1247DF2-6A98-414D-BCA4-9FB9307CBA97}"/>
    <cellStyle name="Normal 18 3 2 5" xfId="25950" xr:uid="{5AEEDAE4-57B5-4DBB-A667-D80907CFA17F}"/>
    <cellStyle name="Normal 18 3 2 6" xfId="32100" xr:uid="{946A13C1-2010-4A39-9207-BD0B7D0F66B8}"/>
    <cellStyle name="Normal 18 3 2 7" xfId="41224" xr:uid="{0F65327A-AE6E-421C-979A-BE7151D46935}"/>
    <cellStyle name="Normal 18 3 3" xfId="5739" xr:uid="{DE7ADA0A-5944-46DB-8D41-9A22F8E923BF}"/>
    <cellStyle name="Normal 18 3 3 2" xfId="10991" xr:uid="{E48D0B66-AE0F-42F2-86F1-2BFAA8C4D345}"/>
    <cellStyle name="Normal 18 3 3 2 2" xfId="21864" xr:uid="{51706ACA-52A4-4D3C-A30B-9AEBE5E8A360}"/>
    <cellStyle name="Normal 18 3 3 2 3" xfId="38101" xr:uid="{9D7EBBA7-D4DC-4077-9D56-8ADB9B6C9EDF}"/>
    <cellStyle name="Normal 18 3 3 3" xfId="17177" xr:uid="{0AF31EF2-B15A-41E9-BAEA-80AD2CC90088}"/>
    <cellStyle name="Normal 18 3 3 4" xfId="28026" xr:uid="{A9C661CF-689B-4A19-A2FD-689ADF23814A}"/>
    <cellStyle name="Normal 18 3 3 5" xfId="34143" xr:uid="{4A08AFFD-28E6-458A-93AD-3094B3B47E88}"/>
    <cellStyle name="Normal 18 3 3 6" xfId="43300" xr:uid="{8AF74824-0B31-454F-AA80-C83928DEEAD1}"/>
    <cellStyle name="Normal 18 3 4" xfId="10992" xr:uid="{FA3A2F5E-268D-4FB4-9774-F44E3C00D27D}"/>
    <cellStyle name="Normal 18 3 4 2" xfId="21865" xr:uid="{5E43C5DB-A9EB-4B52-91AF-2408701601D2}"/>
    <cellStyle name="Normal 18 3 4 3" xfId="36118" xr:uid="{CD389E11-065B-41E8-99BC-E6721CDDF6E1}"/>
    <cellStyle name="Normal 18 3 5" xfId="14121" xr:uid="{563B6BB0-5F53-4381-A1CA-3DB5B102A3EA}"/>
    <cellStyle name="Normal 18 3 6" xfId="24970" xr:uid="{EA98D0B4-0DFC-4329-9361-8A0676522A01}"/>
    <cellStyle name="Normal 18 3 7" xfId="31120" xr:uid="{084C7B37-7CA8-4EC7-B60D-EBF67D76C3A0}"/>
    <cellStyle name="Normal 18 3 8" xfId="40244" xr:uid="{B3F50616-0DA8-435D-9D92-E2752B41D722}"/>
    <cellStyle name="Normal 18 4" xfId="2988" xr:uid="{671517AE-F9CB-4273-8213-6CA56BB5647C}"/>
    <cellStyle name="Normal 18 4 2" xfId="6226" xr:uid="{BB31A122-8703-4D81-B1EF-9EFD52896BC1}"/>
    <cellStyle name="Normal 18 4 2 2" xfId="10993" xr:uid="{2C4CB3BC-5241-41F6-A3E2-AEACFFBD9296}"/>
    <cellStyle name="Normal 18 4 2 2 2" xfId="21866" xr:uid="{FA9A162F-CEC5-4D04-858B-616B0D0904AF}"/>
    <cellStyle name="Normal 18 4 2 2 3" xfId="38815" xr:uid="{754E6034-252E-45F8-B3B7-EF9D1BE4D901}"/>
    <cellStyle name="Normal 18 4 2 3" xfId="17664" xr:uid="{B4398E46-1F0E-4C68-8BF2-57F9B455755A}"/>
    <cellStyle name="Normal 18 4 2 4" xfId="28513" xr:uid="{76308D26-F84B-4213-B60E-5B1C738455B0}"/>
    <cellStyle name="Normal 18 4 2 5" xfId="34848" xr:uid="{0476AF53-9943-44A7-999E-4FDA7417A2D2}"/>
    <cellStyle name="Normal 18 4 2 6" xfId="43787" xr:uid="{C8B573A3-CAB8-4640-A861-D213A434CB89}"/>
    <cellStyle name="Normal 18 4 3" xfId="10994" xr:uid="{DC4C0C72-FABA-4D0F-8730-51E1FD3EF974}"/>
    <cellStyle name="Normal 18 4 3 2" xfId="21867" xr:uid="{6DD68815-DEA2-4244-A7E1-CA52E2549C30}"/>
    <cellStyle name="Normal 18 4 3 3" xfId="36834" xr:uid="{50A2B1FB-9BF6-4C1F-9783-605317D286DC}"/>
    <cellStyle name="Normal 18 4 4" xfId="14608" xr:uid="{75D7747B-0B56-4EDA-9672-0BD65F023C8A}"/>
    <cellStyle name="Normal 18 4 5" xfId="25457" xr:uid="{BC2FF769-49E1-4EB6-92D5-11D5535B9F34}"/>
    <cellStyle name="Normal 18 4 6" xfId="31607" xr:uid="{3B9F9FD9-2751-4F8B-9325-CEF456E67A30}"/>
    <cellStyle name="Normal 18 4 7" xfId="40731" xr:uid="{319A628A-74F1-44A7-8D73-8AC5B4D956E8}"/>
    <cellStyle name="Normal 18 5" xfId="3973" xr:uid="{93200B4B-D699-4179-BB45-896A124A23D1}"/>
    <cellStyle name="Normal 18 5 2" xfId="7210" xr:uid="{ADE90C0E-7A65-4D2D-BA21-8BA69F4A67C3}"/>
    <cellStyle name="Normal 18 5 2 2" xfId="18648" xr:uid="{758006FB-080D-437D-B321-AD10076EF281}"/>
    <cellStyle name="Normal 18 5 2 3" xfId="29497" xr:uid="{D3AE4ADD-B7A1-4D18-8556-E0375C35A5C0}"/>
    <cellStyle name="Normal 18 5 2 4" xfId="37558" xr:uid="{5B948393-C446-4822-8509-7339683410E2}"/>
    <cellStyle name="Normal 18 5 2 5" xfId="44771" xr:uid="{CC711598-4800-4449-82BD-75490132BC02}"/>
    <cellStyle name="Normal 18 5 3" xfId="15592" xr:uid="{FC2DF3C9-CB78-414A-BA1B-536182F5A82E}"/>
    <cellStyle name="Normal 18 5 4" xfId="26441" xr:uid="{8510D6E8-F057-44B5-ADE5-42EB2BDC4125}"/>
    <cellStyle name="Normal 18 5 5" xfId="33162" xr:uid="{4D798A42-DC86-476A-BADD-563AD97B088D}"/>
    <cellStyle name="Normal 18 5 6" xfId="41715" xr:uid="{E5E0D2C3-72FF-4954-891F-C5EA507F96DE}"/>
    <cellStyle name="Normal 18 6" xfId="4519" xr:uid="{79F6DC29-367A-439D-A806-093BA33731A7}"/>
    <cellStyle name="Normal 18 6 2" xfId="7575" xr:uid="{B6176C3A-F6C7-4078-8A43-E27D70B34B63}"/>
    <cellStyle name="Normal 18 6 2 2" xfId="19013" xr:uid="{FC7B4F3B-630E-4310-9867-9486A6E73FE0}"/>
    <cellStyle name="Normal 18 6 2 3" xfId="29862" xr:uid="{2CE9B623-8056-45A5-BD6B-1B815828AF32}"/>
    <cellStyle name="Normal 18 6 2 4" xfId="45136" xr:uid="{20F96688-7AA2-4BA8-AA5B-14F76AD03BC1}"/>
    <cellStyle name="Normal 18 6 3" xfId="15957" xr:uid="{6355E48E-57B4-48EB-BFAD-2DE95C9D1B4A}"/>
    <cellStyle name="Normal 18 6 4" xfId="26806" xr:uid="{F88A6CA4-E065-4482-8CE5-0422D1418B57}"/>
    <cellStyle name="Normal 18 6 5" xfId="35577" xr:uid="{883DE96C-B298-4FD3-B287-6B5752283142}"/>
    <cellStyle name="Normal 18 6 6" xfId="42080" xr:uid="{8EABF335-5E8B-4850-9AF9-DF03DE92C72C}"/>
    <cellStyle name="Normal 18 7" xfId="4881" xr:uid="{9CEB6FBE-F735-45F8-A7A4-872D3B0F6E31}"/>
    <cellStyle name="Normal 18 7 2" xfId="7937" xr:uid="{80C88B36-68B1-45A2-9240-60D76343EDCA}"/>
    <cellStyle name="Normal 18 7 2 2" xfId="19375" xr:uid="{A321278C-FD1C-455B-BB60-EA76DC61AF59}"/>
    <cellStyle name="Normal 18 7 2 3" xfId="30224" xr:uid="{E6BD252A-8606-45C0-9375-FBA5AC0B4A92}"/>
    <cellStyle name="Normal 18 7 2 4" xfId="45498" xr:uid="{9DD87C0C-DE1F-4AB0-B1E9-5C6CD4A776B6}"/>
    <cellStyle name="Normal 18 7 3" xfId="16319" xr:uid="{61F7C320-E5DB-4760-AB97-1F5303E626CC}"/>
    <cellStyle name="Normal 18 7 4" xfId="27168" xr:uid="{E54F36FA-5914-44CA-9F21-954D5B69439D}"/>
    <cellStyle name="Normal 18 7 5" xfId="42442" xr:uid="{0F09846E-0552-4753-AB84-771860F9D3A5}"/>
    <cellStyle name="Normal 18 8" xfId="5246" xr:uid="{B2961067-3EF6-4D5C-977B-791A2BCAC748}"/>
    <cellStyle name="Normal 18 8 2" xfId="16684" xr:uid="{A9C47B71-0A32-4F7B-87A1-29560079A5E5}"/>
    <cellStyle name="Normal 18 8 3" xfId="27533" xr:uid="{997BCC20-7C98-49D9-AB8C-1E9DCFF4CAB1}"/>
    <cellStyle name="Normal 18 8 4" xfId="42807" xr:uid="{3EFC2B13-DC5B-406B-8B71-1ED4A070BA75}"/>
    <cellStyle name="Normal 18 9" xfId="13628" xr:uid="{C145ADE5-FB6C-4046-A766-54781AD441B2}"/>
    <cellStyle name="Normal 19" xfId="915" xr:uid="{5F6B275A-5D8C-407D-8A82-C6D62ED312A2}"/>
    <cellStyle name="Normal 19 10" xfId="24478" xr:uid="{5A84EC9E-3861-4A0C-AE83-3D2E111D6DD2}"/>
    <cellStyle name="Normal 19 11" xfId="30472" xr:uid="{8B9ABC8F-BF8B-4603-88B5-F664B60D1224}"/>
    <cellStyle name="Normal 19 12" xfId="39752" xr:uid="{179CA04C-D58D-46B7-9072-14C74DA43346}"/>
    <cellStyle name="Normal 19 2" xfId="1887" xr:uid="{3F28D5CB-92FD-4269-91FB-7518CC131E40}"/>
    <cellStyle name="Normal 19 3" xfId="2501" xr:uid="{A057135C-3CB5-404E-8FC3-BB8A887DE32B}"/>
    <cellStyle name="Normal 19 3 2" xfId="3482" xr:uid="{7AD91B55-464E-4FC9-81A6-5CC62EF399C1}"/>
    <cellStyle name="Normal 19 3 2 2" xfId="6720" xr:uid="{611CE394-AC02-4319-8F03-2C12CA22E0DD}"/>
    <cellStyle name="Normal 19 3 2 2 2" xfId="10995" xr:uid="{EF80BA7F-8E05-4790-B76B-3192E0DC665E}"/>
    <cellStyle name="Normal 19 3 2 2 2 2" xfId="21868" xr:uid="{F31FBDAF-48FD-4A3A-880F-0BCC916B66C1}"/>
    <cellStyle name="Normal 19 3 2 2 2 3" xfId="38816" xr:uid="{F70A449E-DBDE-4C24-9FE2-AC4BA998FEA6}"/>
    <cellStyle name="Normal 19 3 2 2 3" xfId="18158" xr:uid="{21D516C9-E0A8-498A-8735-D526A6D4BD0B}"/>
    <cellStyle name="Normal 19 3 2 2 4" xfId="29007" xr:uid="{B6879D1B-71BA-46FE-9D99-7AFA9EDC6338}"/>
    <cellStyle name="Normal 19 3 2 2 5" xfId="34849" xr:uid="{6D0032DE-1312-4BDD-85F7-8B7182BAE03D}"/>
    <cellStyle name="Normal 19 3 2 2 6" xfId="44281" xr:uid="{43E4BF8F-795F-404E-9627-41C93DCDAB53}"/>
    <cellStyle name="Normal 19 3 2 3" xfId="10996" xr:uid="{1F59ED01-682E-4698-8175-AD76CCF8F0FE}"/>
    <cellStyle name="Normal 19 3 2 3 2" xfId="21869" xr:uid="{72ABBF14-DF1E-4174-8133-0A2BC336113F}"/>
    <cellStyle name="Normal 19 3 2 3 3" xfId="36835" xr:uid="{BD6C51A0-86E5-49DF-B20A-AFA4C5E654C2}"/>
    <cellStyle name="Normal 19 3 2 4" xfId="15102" xr:uid="{32E1C18F-07D5-442F-9D46-550AB4DE8ACB}"/>
    <cellStyle name="Normal 19 3 2 5" xfId="25951" xr:uid="{D6AF43B3-72D6-43C7-93AC-CD8A45CAD636}"/>
    <cellStyle name="Normal 19 3 2 6" xfId="32101" xr:uid="{49BBB758-BEDD-4414-AD9E-D2A2CFFC3479}"/>
    <cellStyle name="Normal 19 3 2 7" xfId="41225" xr:uid="{3A6062CC-6061-460D-8F49-2D5B2038C799}"/>
    <cellStyle name="Normal 19 3 3" xfId="5740" xr:uid="{027AB342-4FB6-4EB4-B086-2D838CF16461}"/>
    <cellStyle name="Normal 19 3 3 2" xfId="10997" xr:uid="{97B0FF83-5064-4A13-BE61-318675C360A5}"/>
    <cellStyle name="Normal 19 3 3 2 2" xfId="21870" xr:uid="{E685C2EA-5BBD-40C9-AEF0-360FB177046B}"/>
    <cellStyle name="Normal 19 3 3 2 3" xfId="38102" xr:uid="{A4E0C904-8179-4E05-B9BF-0F424FBAA295}"/>
    <cellStyle name="Normal 19 3 3 3" xfId="17178" xr:uid="{5C727358-4E9D-4935-9309-069B1B313330}"/>
    <cellStyle name="Normal 19 3 3 4" xfId="28027" xr:uid="{0505F2A8-6C97-4032-BDFE-C31988790EA9}"/>
    <cellStyle name="Normal 19 3 3 5" xfId="34144" xr:uid="{05EE3ECF-97C0-41C7-B820-FC7DDBD6280A}"/>
    <cellStyle name="Normal 19 3 3 6" xfId="43301" xr:uid="{43F5742B-63B2-4D25-A4A5-62233D3868E3}"/>
    <cellStyle name="Normal 19 3 4" xfId="10998" xr:uid="{B8568959-3638-478C-BD74-F839CB586A91}"/>
    <cellStyle name="Normal 19 3 4 2" xfId="21871" xr:uid="{BF8BFA36-2210-4159-869D-97291E0F439A}"/>
    <cellStyle name="Normal 19 3 4 3" xfId="36119" xr:uid="{E94B34FB-A3ED-40B1-BD86-72AA128749E2}"/>
    <cellStyle name="Normal 19 3 5" xfId="14122" xr:uid="{4AD7C41F-EA22-47CB-9EDF-B42C9C46A8FB}"/>
    <cellStyle name="Normal 19 3 6" xfId="24971" xr:uid="{F6B9065B-C2FD-4E2B-929A-61149372E897}"/>
    <cellStyle name="Normal 19 3 7" xfId="31121" xr:uid="{0342A6C3-C9FC-4481-842A-1D28FBA2AE14}"/>
    <cellStyle name="Normal 19 3 8" xfId="40245" xr:uid="{99F0FD85-390C-4F66-A9B7-3EF784F35288}"/>
    <cellStyle name="Normal 19 4" xfId="2989" xr:uid="{A4576DDE-2431-46A6-B702-90EEE1BF75E0}"/>
    <cellStyle name="Normal 19 4 2" xfId="6227" xr:uid="{796A93EA-1A77-4F08-A647-5A76489EA79C}"/>
    <cellStyle name="Normal 19 4 2 2" xfId="10999" xr:uid="{630590B8-4968-48C9-B6DD-B3C6BD2DE2D4}"/>
    <cellStyle name="Normal 19 4 2 2 2" xfId="21872" xr:uid="{2C848DF6-65A0-4E57-8AB8-FFA1405BE69C}"/>
    <cellStyle name="Normal 19 4 2 2 3" xfId="38817" xr:uid="{CD248609-EE42-429A-9724-A3B69A33D3FF}"/>
    <cellStyle name="Normal 19 4 2 3" xfId="17665" xr:uid="{A3EA7A27-DD4E-4AFC-AB6E-007CB0DD9CEE}"/>
    <cellStyle name="Normal 19 4 2 4" xfId="28514" xr:uid="{75CDE4C6-1A01-45C9-BFCD-8C5A80E3376B}"/>
    <cellStyle name="Normal 19 4 2 5" xfId="34850" xr:uid="{1EC2599A-4252-467F-A9CD-BEFD456022E3}"/>
    <cellStyle name="Normal 19 4 2 6" xfId="43788" xr:uid="{AC2B144A-A159-4854-A7F9-8B1DD944F63B}"/>
    <cellStyle name="Normal 19 4 3" xfId="11000" xr:uid="{AB7443B4-2C3F-4C93-BE0E-86B16C0A2F33}"/>
    <cellStyle name="Normal 19 4 3 2" xfId="21873" xr:uid="{FBEF8AC0-D66B-4D39-A935-5231F631BA44}"/>
    <cellStyle name="Normal 19 4 3 3" xfId="36836" xr:uid="{E7E94DE5-B268-4B48-927E-FB7B368422C2}"/>
    <cellStyle name="Normal 19 4 4" xfId="14609" xr:uid="{207CEE45-1B1D-48D2-AAD5-416CB8EE5607}"/>
    <cellStyle name="Normal 19 4 5" xfId="25458" xr:uid="{C3E19C44-3278-476A-8528-31DC5F86CDD4}"/>
    <cellStyle name="Normal 19 4 6" xfId="31608" xr:uid="{48679232-3566-4386-A338-A389723D2BBC}"/>
    <cellStyle name="Normal 19 4 7" xfId="40732" xr:uid="{CA842933-55BC-4317-BB30-95B3609CF91D}"/>
    <cellStyle name="Normal 19 5" xfId="3974" xr:uid="{E60C01A7-FEF9-4CCD-AD98-0E7DD4C6C069}"/>
    <cellStyle name="Normal 19 5 2" xfId="7211" xr:uid="{362BBAD7-1DEE-4ACB-822D-44AD096B0324}"/>
    <cellStyle name="Normal 19 5 2 2" xfId="18649" xr:uid="{E1117777-D360-4BB4-B971-729334B8FADE}"/>
    <cellStyle name="Normal 19 5 2 3" xfId="29498" xr:uid="{90C5F04A-2E3E-4333-8EB1-5D95C7000756}"/>
    <cellStyle name="Normal 19 5 2 4" xfId="37554" xr:uid="{E2B1F28B-7E23-4888-8C6B-AC6458DACD6D}"/>
    <cellStyle name="Normal 19 5 2 5" xfId="44772" xr:uid="{CEE521F4-BCAA-40EA-BCC4-E82996FC6AD7}"/>
    <cellStyle name="Normal 19 5 3" xfId="15593" xr:uid="{81B8D141-B7DF-450B-B3C2-4D833D2F66E6}"/>
    <cellStyle name="Normal 19 5 4" xfId="26442" xr:uid="{26F0C6B7-F988-4E7B-BD93-EB1E70F3B944}"/>
    <cellStyle name="Normal 19 5 5" xfId="33163" xr:uid="{DCEBED4A-ED6C-4BA9-88F6-BBB808734109}"/>
    <cellStyle name="Normal 19 5 6" xfId="41716" xr:uid="{7082B138-8E75-4876-A4B2-050E8E4D8148}"/>
    <cellStyle name="Normal 19 6" xfId="4520" xr:uid="{D848B824-7AF5-4F9C-8532-BA425530C800}"/>
    <cellStyle name="Normal 19 6 2" xfId="7576" xr:uid="{10CA5C8D-93CC-4034-BCA5-D69818EB6C28}"/>
    <cellStyle name="Normal 19 6 2 2" xfId="19014" xr:uid="{1552AF1F-FFBC-423E-8A0B-56EEDF9D871B}"/>
    <cellStyle name="Normal 19 6 2 3" xfId="29863" xr:uid="{FA86F1B1-882A-478A-82CD-17BF20575718}"/>
    <cellStyle name="Normal 19 6 2 4" xfId="45137" xr:uid="{A6EFA9AF-5A85-48CD-81C4-492F8C0BA263}"/>
    <cellStyle name="Normal 19 6 3" xfId="15958" xr:uid="{C9BFA020-9FF2-44CA-9FE3-029A85263143}"/>
    <cellStyle name="Normal 19 6 4" xfId="26807" xr:uid="{98829F3E-F1A4-4379-86E2-8AFD97971CB1}"/>
    <cellStyle name="Normal 19 6 5" xfId="35573" xr:uid="{FBFADC0C-851A-4C3E-AE34-D896DC785D59}"/>
    <cellStyle name="Normal 19 6 6" xfId="42081" xr:uid="{8E3EAB05-6396-4DAD-A091-781DBBEFD340}"/>
    <cellStyle name="Normal 19 7" xfId="4882" xr:uid="{F1F10E47-53F0-4392-BFB8-57C135D4E1A9}"/>
    <cellStyle name="Normal 19 7 2" xfId="7938" xr:uid="{4DE02A8E-3269-443E-AE70-EE627635AB3D}"/>
    <cellStyle name="Normal 19 7 2 2" xfId="19376" xr:uid="{03B72672-6EDF-4AD9-B322-D66AFF4126DA}"/>
    <cellStyle name="Normal 19 7 2 3" xfId="30225" xr:uid="{4CB82235-5843-4C32-950A-2E08DD0ADD7F}"/>
    <cellStyle name="Normal 19 7 2 4" xfId="45499" xr:uid="{76266ADC-88E8-4951-BFA0-9AE4AC34AB4E}"/>
    <cellStyle name="Normal 19 7 3" xfId="16320" xr:uid="{FCB67C67-23A5-4C5B-8F5D-443B05FB275B}"/>
    <cellStyle name="Normal 19 7 4" xfId="27169" xr:uid="{1DAD4B2B-8886-4148-9CE4-ECAA69362C03}"/>
    <cellStyle name="Normal 19 7 5" xfId="42443" xr:uid="{E5C4D811-2909-441B-890D-9676F51C47A6}"/>
    <cellStyle name="Normal 19 8" xfId="5247" xr:uid="{4BD20EF7-071D-46B5-A91A-C05175C0AE73}"/>
    <cellStyle name="Normal 19 8 2" xfId="16685" xr:uid="{01F26C69-39A4-41DA-BFEF-5BBBD36F2BE2}"/>
    <cellStyle name="Normal 19 8 3" xfId="27534" xr:uid="{ED5FC537-BBAB-4BCA-9E24-45B914FDFAD6}"/>
    <cellStyle name="Normal 19 8 4" xfId="42808" xr:uid="{8024182D-7C76-48EF-BCE6-5C08A1D105C2}"/>
    <cellStyle name="Normal 19 9" xfId="13629" xr:uid="{D1A6AEBB-39C3-4616-B948-C40A6AFAD1F6}"/>
    <cellStyle name="Normal 2" xfId="54" xr:uid="{B97BF9A6-930C-49E0-A4EC-64F858DACF48}"/>
    <cellStyle name="Normal 2 10" xfId="916" xr:uid="{FB1E6457-66B7-4162-BC3C-74EA95DF0FB6}"/>
    <cellStyle name="Normal 2 10 10" xfId="24479" xr:uid="{4ED3EFBC-4876-4362-82E3-6D4939FB87EC}"/>
    <cellStyle name="Normal 2 10 11" xfId="30628" xr:uid="{E766BF35-FCE3-4064-B240-7AF2046087EC}"/>
    <cellStyle name="Normal 2 10 12" xfId="39753" xr:uid="{60F118B8-F62B-4858-B409-19EAFEB1AADA}"/>
    <cellStyle name="Normal 2 10 2" xfId="2274" xr:uid="{BD0AE5D9-2521-4A8D-86A9-BDF54B1DE7E5}"/>
    <cellStyle name="Normal 2 10 2 2" xfId="2769" xr:uid="{FCA10A35-7CEC-48A0-B384-35C63CE2561E}"/>
    <cellStyle name="Normal 2 10 2 2 2" xfId="3749" xr:uid="{673F4000-E4CA-43A8-A488-5E7370EAF6A5}"/>
    <cellStyle name="Normal 2 10 2 2 2 2" xfId="6987" xr:uid="{FB77D615-A193-4D8E-96AB-F10FD32020E0}"/>
    <cellStyle name="Normal 2 10 2 2 2 2 2" xfId="11001" xr:uid="{ACA7F58E-CA24-4D2A-AA9C-A4290B42F2DF}"/>
    <cellStyle name="Normal 2 10 2 2 2 2 2 2" xfId="21874" xr:uid="{E4B866D3-6196-488D-8D67-1019D0004EAF}"/>
    <cellStyle name="Normal 2 10 2 2 2 2 2 3" xfId="38819" xr:uid="{FABD7F40-F291-47FF-A21D-8B50E3C33FE2}"/>
    <cellStyle name="Normal 2 10 2 2 2 2 3" xfId="18425" xr:uid="{12FA229F-D542-4627-A6BE-F5A5B3E1D66C}"/>
    <cellStyle name="Normal 2 10 2 2 2 2 4" xfId="29274" xr:uid="{3A22A20C-D990-43DE-ADC8-BB13EB54480E}"/>
    <cellStyle name="Normal 2 10 2 2 2 2 5" xfId="34852" xr:uid="{261163E6-C470-4561-A8AF-B9DE96A15A7D}"/>
    <cellStyle name="Normal 2 10 2 2 2 2 6" xfId="44548" xr:uid="{F7D28751-290D-442F-8FA2-A30E5AD92EF8}"/>
    <cellStyle name="Normal 2 10 2 2 2 3" xfId="11002" xr:uid="{EFA16578-F17A-4FB3-8B99-9C094B233BB9}"/>
    <cellStyle name="Normal 2 10 2 2 2 3 2" xfId="21875" xr:uid="{17433DD1-E3F6-4392-BADE-5D466850F94B}"/>
    <cellStyle name="Normal 2 10 2 2 2 3 3" xfId="36838" xr:uid="{408CFE99-C269-4DE6-9CC8-39D2A95C9F4E}"/>
    <cellStyle name="Normal 2 10 2 2 2 4" xfId="15369" xr:uid="{D76A9BE6-8CEC-46E3-B280-D3D99F42B651}"/>
    <cellStyle name="Normal 2 10 2 2 2 5" xfId="26218" xr:uid="{07DA28CF-7E0E-4BA5-8B4C-17C0255A0DCF}"/>
    <cellStyle name="Normal 2 10 2 2 2 6" xfId="32368" xr:uid="{21FBBF33-C02C-495B-BAAE-D34885759D50}"/>
    <cellStyle name="Normal 2 10 2 2 2 7" xfId="41492" xr:uid="{4B9E810B-08E2-421D-AAF1-899745FBAE5E}"/>
    <cellStyle name="Normal 2 10 2 2 3" xfId="6007" xr:uid="{35C964AC-C773-4942-A855-EC35558206C4}"/>
    <cellStyle name="Normal 2 10 2 2 3 2" xfId="11003" xr:uid="{B231D2A1-4047-457C-8AA7-80FE57B0CBD2}"/>
    <cellStyle name="Normal 2 10 2 2 3 2 2" xfId="21876" xr:uid="{7D4068D1-6986-49E5-A976-9B0F1C8B2000}"/>
    <cellStyle name="Normal 2 10 2 2 3 2 3" xfId="38818" xr:uid="{10E916C3-199F-4814-B028-44BAB4555F90}"/>
    <cellStyle name="Normal 2 10 2 2 3 3" xfId="17445" xr:uid="{CEB967BC-AF1D-4786-A0CB-4B0DDE2A831A}"/>
    <cellStyle name="Normal 2 10 2 2 3 4" xfId="28294" xr:uid="{0DEB815A-9964-410B-B9C4-9531FAA8E6D2}"/>
    <cellStyle name="Normal 2 10 2 2 3 5" xfId="34851" xr:uid="{073F9849-0BC9-44AD-B2F3-C8157259DA9B}"/>
    <cellStyle name="Normal 2 10 2 2 3 6" xfId="43568" xr:uid="{939FFB7F-B81B-4D30-B9B2-110E7A61CDE5}"/>
    <cellStyle name="Normal 2 10 2 2 4" xfId="11004" xr:uid="{427D130A-22F6-4D77-AC8F-ACD1AFFB6DF3}"/>
    <cellStyle name="Normal 2 10 2 2 4 2" xfId="21877" xr:uid="{D3A55213-9155-45A0-BDE6-253BD6E4D6BE}"/>
    <cellStyle name="Normal 2 10 2 2 4 3" xfId="36837" xr:uid="{45B0D2C9-ECD6-4C26-90BC-6500853BF38E}"/>
    <cellStyle name="Normal 2 10 2 2 5" xfId="14389" xr:uid="{AF11A9FF-5ACB-40CC-BC0D-FBF7F5F187E3}"/>
    <cellStyle name="Normal 2 10 2 2 6" xfId="25238" xr:uid="{7E138499-9FC7-42AB-8C8A-C9B72C4EAE0C}"/>
    <cellStyle name="Normal 2 10 2 2 7" xfId="31388" xr:uid="{D4872999-7797-46EA-85A7-FE2969E14AB1}"/>
    <cellStyle name="Normal 2 10 2 2 8" xfId="40512" xr:uid="{4794081B-F945-48CA-9E38-6C2C19949937}"/>
    <cellStyle name="Normal 2 10 2 3" xfId="3256" xr:uid="{C629213E-3426-4211-A9C6-03AE74B7D87C}"/>
    <cellStyle name="Normal 2 10 2 3 2" xfId="6494" xr:uid="{3A08C5B9-CE08-49F5-AD71-2ABB5A80FB3B}"/>
    <cellStyle name="Normal 2 10 2 3 2 2" xfId="11005" xr:uid="{3208C8FD-7686-4DD1-BA50-41FE5114078A}"/>
    <cellStyle name="Normal 2 10 2 3 2 2 2" xfId="21878" xr:uid="{D43729A8-6104-4CC5-AD5A-2C43085F1C1F}"/>
    <cellStyle name="Normal 2 10 2 3 2 2 3" xfId="38820" xr:uid="{82801F92-4A9F-4DDE-B41D-85B8D525080E}"/>
    <cellStyle name="Normal 2 10 2 3 2 3" xfId="17932" xr:uid="{0D2B6E4D-EC3E-44F1-B4A1-47AEB7C622C0}"/>
    <cellStyle name="Normal 2 10 2 3 2 4" xfId="28781" xr:uid="{AB3BA055-D861-4252-972B-291BC5F6DF66}"/>
    <cellStyle name="Normal 2 10 2 3 2 5" xfId="34853" xr:uid="{E252AB86-D9BC-4FFE-821C-26C47C0DBDDD}"/>
    <cellStyle name="Normal 2 10 2 3 2 6" xfId="44055" xr:uid="{E7F8FB92-85B6-4918-B48F-CD9762EE1D90}"/>
    <cellStyle name="Normal 2 10 2 3 3" xfId="11006" xr:uid="{29103B04-255F-46E1-ACB4-86370411935E}"/>
    <cellStyle name="Normal 2 10 2 3 3 2" xfId="21879" xr:uid="{61E11FF1-5E0D-4FED-93FA-7A364627EC63}"/>
    <cellStyle name="Normal 2 10 2 3 3 3" xfId="36839" xr:uid="{176625E3-F497-4A9F-895C-FA19BA99A9D9}"/>
    <cellStyle name="Normal 2 10 2 3 4" xfId="14876" xr:uid="{DE19323D-5F3E-457B-A3D7-96CFFC7F0ED9}"/>
    <cellStyle name="Normal 2 10 2 3 5" xfId="25725" xr:uid="{E3689FEC-06C2-48C6-B97C-53AE02CD4CF5}"/>
    <cellStyle name="Normal 2 10 2 3 6" xfId="31875" xr:uid="{B6CBF7EB-AE7B-4B6A-B2F7-CF896BDDA54A}"/>
    <cellStyle name="Normal 2 10 2 3 7" xfId="40999" xr:uid="{BB8F81FB-C123-4CEA-8C23-39E69C4C819E}"/>
    <cellStyle name="Normal 2 10 2 4" xfId="5514" xr:uid="{BB15DFF2-28BE-47F0-BFFE-C8FD65135BC3}"/>
    <cellStyle name="Normal 2 10 2 4 2" xfId="11007" xr:uid="{FDC0E6FE-06E9-49EB-A904-6DD6A1A56461}"/>
    <cellStyle name="Normal 2 10 2 4 2 2" xfId="21880" xr:uid="{E67F3216-B612-41BD-BFB0-BF7D48AA83DC}"/>
    <cellStyle name="Normal 2 10 2 4 2 3" xfId="33165" xr:uid="{5C0EF2FC-0809-4219-A3EB-B1C5B243429C}"/>
    <cellStyle name="Normal 2 10 2 4 3" xfId="16952" xr:uid="{252878B3-D2A3-41C5-A9AF-5C213E87238B}"/>
    <cellStyle name="Normal 2 10 2 4 4" xfId="27801" xr:uid="{4C6E782F-167E-44ED-8440-2CD71D652F13}"/>
    <cellStyle name="Normal 2 10 2 4 5" xfId="33164" xr:uid="{5E983CF4-6C22-4DB7-9173-2A3650832970}"/>
    <cellStyle name="Normal 2 10 2 4 6" xfId="43075" xr:uid="{3EFB5ABA-3779-4FB4-9CC9-E509FF455509}"/>
    <cellStyle name="Normal 2 10 2 5" xfId="11008" xr:uid="{B0F971AE-99E8-4659-A3FF-268E1AF0904F}"/>
    <cellStyle name="Normal 2 10 2 5 2" xfId="21881" xr:uid="{65A12127-D52B-4562-A244-EA02FC6320C5}"/>
    <cellStyle name="Normal 2 10 2 5 3" xfId="36120" xr:uid="{CE19B40F-EDAB-442E-BDA9-BEE219DB3518}"/>
    <cellStyle name="Normal 2 10 2 6" xfId="13896" xr:uid="{A188F16E-8542-4632-B9C9-F20701A097BE}"/>
    <cellStyle name="Normal 2 10 2 7" xfId="24745" xr:uid="{83FFF441-8F38-49F6-9AF7-853D1F74B062}"/>
    <cellStyle name="Normal 2 10 2 8" xfId="30890" xr:uid="{E2944F2D-18C8-4C2D-A747-45226EDC3D6D}"/>
    <cellStyle name="Normal 2 10 2 9" xfId="40019" xr:uid="{0DACB0C4-9EAD-4AC0-B464-ECA5D8E0B9AE}"/>
    <cellStyle name="Normal 2 10 3" xfId="2502" xr:uid="{A31BEBD0-E1E8-42B7-95AD-915DB6267D23}"/>
    <cellStyle name="Normal 2 10 3 2" xfId="3483" xr:uid="{118E4957-1E2D-4AF5-99FC-CF695B54E531}"/>
    <cellStyle name="Normal 2 10 3 2 2" xfId="6721" xr:uid="{5F104066-F5E6-4EB0-8948-3DC5A99015F9}"/>
    <cellStyle name="Normal 2 10 3 2 2 2" xfId="11009" xr:uid="{5D48731D-AC76-47FD-9144-6F5B7F2E9421}"/>
    <cellStyle name="Normal 2 10 3 2 2 2 2" xfId="21882" xr:uid="{E51E696C-8E9F-4352-A661-A8BDD1B9F994}"/>
    <cellStyle name="Normal 2 10 3 2 2 2 3" xfId="38821" xr:uid="{A1F6944D-1F6E-4AAD-BFD7-7D0097FCE4C9}"/>
    <cellStyle name="Normal 2 10 3 2 2 3" xfId="18159" xr:uid="{F94DBEC8-34BA-441E-86A3-23BC115E8DF5}"/>
    <cellStyle name="Normal 2 10 3 2 2 4" xfId="29008" xr:uid="{6342641B-2407-4938-B961-727CE53544D0}"/>
    <cellStyle name="Normal 2 10 3 2 2 5" xfId="34854" xr:uid="{8FF62961-E590-4455-8CE5-0A2DF52DAF56}"/>
    <cellStyle name="Normal 2 10 3 2 2 6" xfId="44282" xr:uid="{AED0B6B2-319E-4B87-8E82-A0D28F52A5EA}"/>
    <cellStyle name="Normal 2 10 3 2 3" xfId="11010" xr:uid="{F0C6F33B-FF1A-4D42-A436-B0524D28A158}"/>
    <cellStyle name="Normal 2 10 3 2 3 2" xfId="21883" xr:uid="{C1DE0C49-0FBC-407E-8C6E-E707A140B119}"/>
    <cellStyle name="Normal 2 10 3 2 3 3" xfId="36840" xr:uid="{CFAE2946-7641-4860-8609-A34962E15663}"/>
    <cellStyle name="Normal 2 10 3 2 4" xfId="15103" xr:uid="{F2C06CCF-AE76-4670-AEBB-2E56FB4F9EEB}"/>
    <cellStyle name="Normal 2 10 3 2 5" xfId="25952" xr:uid="{278DCAFC-2AF2-46BE-AD8C-45A9A01F13B9}"/>
    <cellStyle name="Normal 2 10 3 2 6" xfId="32102" xr:uid="{06C64AD7-67D9-4164-9F90-DD77E27E4E04}"/>
    <cellStyle name="Normal 2 10 3 2 7" xfId="41226" xr:uid="{E15FACA5-F110-48C3-BBEB-14043CBCA4F3}"/>
    <cellStyle name="Normal 2 10 3 3" xfId="5741" xr:uid="{09456DC6-ECBC-4461-BDBC-B0C541633968}"/>
    <cellStyle name="Normal 2 10 3 3 2" xfId="11011" xr:uid="{CEA47107-7AC2-46F3-A14A-496FC6D419F3}"/>
    <cellStyle name="Normal 2 10 3 3 2 2" xfId="21884" xr:uid="{AFAE4583-E35C-452A-90A2-E94B30F4DD4A}"/>
    <cellStyle name="Normal 2 10 3 3 2 3" xfId="38103" xr:uid="{DE3C3CEE-B2F3-4CFA-844D-6978EE557EC7}"/>
    <cellStyle name="Normal 2 10 3 3 3" xfId="17179" xr:uid="{E875F467-D90B-472F-9CCF-128276F12489}"/>
    <cellStyle name="Normal 2 10 3 3 4" xfId="28028" xr:uid="{2757E2FE-7046-4352-A03E-F3CF9D28AA71}"/>
    <cellStyle name="Normal 2 10 3 3 5" xfId="34145" xr:uid="{E55998C8-0827-404D-9371-EB87FE9DC38A}"/>
    <cellStyle name="Normal 2 10 3 3 6" xfId="43302" xr:uid="{D92647D2-040F-4C66-A881-3A52F677CFF3}"/>
    <cellStyle name="Normal 2 10 3 4" xfId="11012" xr:uid="{638ADBD8-AE9C-4724-8F5B-E303B735AA6B}"/>
    <cellStyle name="Normal 2 10 3 4 2" xfId="21885" xr:uid="{65660AED-4B99-498C-8B29-4B26D2F057DB}"/>
    <cellStyle name="Normal 2 10 3 4 3" xfId="36121" xr:uid="{37E2CAC8-76A5-4CA9-8137-665E847F4827}"/>
    <cellStyle name="Normal 2 10 3 5" xfId="14123" xr:uid="{66D75BEC-E8C3-40EE-A57F-97884043AA13}"/>
    <cellStyle name="Normal 2 10 3 6" xfId="24972" xr:uid="{D0BB0575-93B6-4104-93BB-B31951360324}"/>
    <cellStyle name="Normal 2 10 3 7" xfId="31122" xr:uid="{700B62A5-254A-4AF7-9656-465224FC3351}"/>
    <cellStyle name="Normal 2 10 3 8" xfId="40246" xr:uid="{8792711D-743D-4569-96A2-4FF751917744}"/>
    <cellStyle name="Normal 2 10 4" xfId="2990" xr:uid="{A0CC47B4-52D3-4EB2-B3A5-3A354B20905A}"/>
    <cellStyle name="Normal 2 10 4 2" xfId="6228" xr:uid="{0286CAF9-13A4-490D-BAF2-AC23F592A285}"/>
    <cellStyle name="Normal 2 10 4 2 2" xfId="11013" xr:uid="{01A4ADBD-6027-4C11-95AF-B0D4BE755E80}"/>
    <cellStyle name="Normal 2 10 4 2 2 2" xfId="21886" xr:uid="{C5280F91-8CA1-4098-A80D-9908CD1763C4}"/>
    <cellStyle name="Normal 2 10 4 2 2 3" xfId="38822" xr:uid="{AA6B94E2-4103-4EAD-B353-09149F0A0FCD}"/>
    <cellStyle name="Normal 2 10 4 2 3" xfId="17666" xr:uid="{411A6AC5-8C75-45DE-9C70-312EC45261EA}"/>
    <cellStyle name="Normal 2 10 4 2 4" xfId="28515" xr:uid="{03D335F9-B41D-4DD7-9DA5-2996005E6DFD}"/>
    <cellStyle name="Normal 2 10 4 2 5" xfId="34855" xr:uid="{37E84DAC-55A2-4CAB-ADD6-91323A912F85}"/>
    <cellStyle name="Normal 2 10 4 2 6" xfId="43789" xr:uid="{25D2FD06-7857-4AE4-963C-5FAE09B3955E}"/>
    <cellStyle name="Normal 2 10 4 3" xfId="11014" xr:uid="{E359DDEE-1375-4EBF-87BD-D1C3F441AB9B}"/>
    <cellStyle name="Normal 2 10 4 3 2" xfId="21887" xr:uid="{CA1A7E38-A3B8-462C-BDFE-2A485E7B04D0}"/>
    <cellStyle name="Normal 2 10 4 3 3" xfId="36841" xr:uid="{4D27FD46-E2BA-4A72-8945-B31496286DC7}"/>
    <cellStyle name="Normal 2 10 4 4" xfId="14610" xr:uid="{614A1E11-7AF0-4698-ACF2-1FE05582E485}"/>
    <cellStyle name="Normal 2 10 4 5" xfId="25459" xr:uid="{5DF50EDB-EED9-47F5-A9A7-333783E37AEC}"/>
    <cellStyle name="Normal 2 10 4 6" xfId="31609" xr:uid="{801962E4-2E68-42E2-A420-0D6D7674BD37}"/>
    <cellStyle name="Normal 2 10 4 7" xfId="40733" xr:uid="{D03E35C3-6FCB-4A73-B00C-DB0A5CDEE545}"/>
    <cellStyle name="Normal 2 10 5" xfId="3976" xr:uid="{235A5E0D-534F-479B-8FBD-C0AD81323D60}"/>
    <cellStyle name="Normal 2 10 5 2" xfId="7213" xr:uid="{10ABE355-8EA5-413E-A377-A490C35482F3}"/>
    <cellStyle name="Normal 2 10 5 2 2" xfId="18651" xr:uid="{B27A338F-6A45-4BC9-B324-0663A1959D28}"/>
    <cellStyle name="Normal 2 10 5 2 3" xfId="29500" xr:uid="{E057750B-F576-4CF6-B684-870E517A7048}"/>
    <cellStyle name="Normal 2 10 5 2 4" xfId="37786" xr:uid="{D42020B4-8A02-4128-9E3B-8B70B667C31A}"/>
    <cellStyle name="Normal 2 10 5 2 5" xfId="44774" xr:uid="{115AF0AE-C4AA-4525-9097-4D56DAD7C6E7}"/>
    <cellStyle name="Normal 2 10 5 3" xfId="15595" xr:uid="{B41626D9-D501-4F05-AEE6-7F7298097905}"/>
    <cellStyle name="Normal 2 10 5 4" xfId="26444" xr:uid="{645F7A54-6FD8-4A05-82DF-C2ED10AB87FA}"/>
    <cellStyle name="Normal 2 10 5 5" xfId="33166" xr:uid="{3207A6C9-2A61-4FC8-8BFB-F5C7799198B5}"/>
    <cellStyle name="Normal 2 10 5 6" xfId="41718" xr:uid="{0759D463-3FE1-40E6-875F-36B00529A390}"/>
    <cellStyle name="Normal 2 10 6" xfId="4522" xr:uid="{2F2AF800-3F81-4B80-ACED-BE06BB9D10D4}"/>
    <cellStyle name="Normal 2 10 6 2" xfId="7578" xr:uid="{D5A4A5EA-6DD9-4096-9FF5-75E2ED329E15}"/>
    <cellStyle name="Normal 2 10 6 2 2" xfId="19016" xr:uid="{B6860CAC-0643-4D4F-898E-16D9FB99C80B}"/>
    <cellStyle name="Normal 2 10 6 2 3" xfId="29865" xr:uid="{97012932-7C62-471C-9FCA-4D90D3B78AC0}"/>
    <cellStyle name="Normal 2 10 6 2 4" xfId="45139" xr:uid="{195051E0-EE35-47C2-8BA7-A4D17C7387F6}"/>
    <cellStyle name="Normal 2 10 6 3" xfId="15960" xr:uid="{B7927760-06A9-488E-B3B0-55693123802A}"/>
    <cellStyle name="Normal 2 10 6 4" xfId="26809" xr:uid="{1E92016A-354E-4808-9D56-4A3A74862966}"/>
    <cellStyle name="Normal 2 10 6 5" xfId="35804" xr:uid="{9B9C3D71-22F1-4821-9791-2F4679A884B7}"/>
    <cellStyle name="Normal 2 10 6 6" xfId="42083" xr:uid="{46E12EFF-4230-49E8-91AA-DFA922FAB81F}"/>
    <cellStyle name="Normal 2 10 7" xfId="4884" xr:uid="{5DE388E9-B825-40E5-B894-9F8B246DDD71}"/>
    <cellStyle name="Normal 2 10 7 2" xfId="7940" xr:uid="{5F873168-6B3D-4B0E-BFAF-72D1730237E6}"/>
    <cellStyle name="Normal 2 10 7 2 2" xfId="19378" xr:uid="{DDD0B85F-FAC7-42EE-99A1-54D450F328CC}"/>
    <cellStyle name="Normal 2 10 7 2 3" xfId="30227" xr:uid="{FE47FB61-B108-4C2F-AC85-ACED95136786}"/>
    <cellStyle name="Normal 2 10 7 2 4" xfId="45501" xr:uid="{D5C9FF56-CC61-49BE-BE1D-C52C014C6E04}"/>
    <cellStyle name="Normal 2 10 7 3" xfId="16322" xr:uid="{D85FD71A-3C1F-4381-8391-7F0822A6196F}"/>
    <cellStyle name="Normal 2 10 7 4" xfId="27171" xr:uid="{15BF24BC-CAB6-4444-A406-47A62040F156}"/>
    <cellStyle name="Normal 2 10 7 5" xfId="42445" xr:uid="{CB1538D3-40B5-4B12-BEDA-B140DC5D27AD}"/>
    <cellStyle name="Normal 2 10 8" xfId="5248" xr:uid="{5BAC9DFA-99F6-46F0-B227-1733E131F41A}"/>
    <cellStyle name="Normal 2 10 8 2" xfId="16686" xr:uid="{BC2C0FD4-2C55-446B-88C5-FDCA1E6EC436}"/>
    <cellStyle name="Normal 2 10 8 3" xfId="27535" xr:uid="{1B6252A2-3419-47E3-8B78-7CCFE7E7AC02}"/>
    <cellStyle name="Normal 2 10 8 4" xfId="42809" xr:uid="{F81E7377-60B2-4EAA-91C3-2A132711115B}"/>
    <cellStyle name="Normal 2 10 9" xfId="13630" xr:uid="{B5D72B1C-835A-4680-8BE2-7080073ADE07}"/>
    <cellStyle name="Normal 2 11" xfId="917" xr:uid="{3FC465F2-6BF0-4E9C-8FB7-16C331F3750D}"/>
    <cellStyle name="Normal 2 11 10" xfId="30629" xr:uid="{D4D172A8-C68D-4081-953E-8FD721CBCAD8}"/>
    <cellStyle name="Normal 2 11 11" xfId="39754" xr:uid="{7EB50890-90B1-48FC-8D96-5A67E89FC6B4}"/>
    <cellStyle name="Normal 2 11 2" xfId="2503" xr:uid="{62FA136C-C80F-4BCF-81ED-34B359B16571}"/>
    <cellStyle name="Normal 2 11 2 2" xfId="3484" xr:uid="{8AD2E351-A54C-45CB-959B-6B303B2E5452}"/>
    <cellStyle name="Normal 2 11 2 2 2" xfId="6722" xr:uid="{922DDA02-850C-4065-92BC-89E7EAC2488F}"/>
    <cellStyle name="Normal 2 11 2 2 2 2" xfId="11015" xr:uid="{BFF2D436-6036-4469-9E69-3AD1AF50E3FC}"/>
    <cellStyle name="Normal 2 11 2 2 2 2 2" xfId="21888" xr:uid="{4335B8D8-83BB-47C7-A9EF-FCD31C40F2F6}"/>
    <cellStyle name="Normal 2 11 2 2 2 2 3" xfId="38823" xr:uid="{7E64CDB0-8BFF-4C47-8833-1D6634DFF450}"/>
    <cellStyle name="Normal 2 11 2 2 2 3" xfId="18160" xr:uid="{E5C8C4C4-AC1B-4899-91C5-00422322DA97}"/>
    <cellStyle name="Normal 2 11 2 2 2 4" xfId="29009" xr:uid="{0DB52BE8-C99D-479D-9949-78AF78E64916}"/>
    <cellStyle name="Normal 2 11 2 2 2 5" xfId="34856" xr:uid="{E05BE2AB-4FFD-4ED4-A2EC-7FA9761665E7}"/>
    <cellStyle name="Normal 2 11 2 2 2 6" xfId="44283" xr:uid="{0B4B3B9F-4AC9-4BEA-A46C-127314C9E0C5}"/>
    <cellStyle name="Normal 2 11 2 2 3" xfId="11016" xr:uid="{32675F9F-3C3A-4FEC-9E82-20B886AEC0EF}"/>
    <cellStyle name="Normal 2 11 2 2 3 2" xfId="21889" xr:uid="{5835812A-482D-4253-951D-AAB9B97FF109}"/>
    <cellStyle name="Normal 2 11 2 2 3 3" xfId="36842" xr:uid="{406EA67D-A600-4CE2-993F-389C8D3496CA}"/>
    <cellStyle name="Normal 2 11 2 2 4" xfId="15104" xr:uid="{1F56436F-FD6B-4E1C-B0C5-344C453F1CFD}"/>
    <cellStyle name="Normal 2 11 2 2 5" xfId="25953" xr:uid="{3039EECA-B00E-42E3-869F-1763B5C709E7}"/>
    <cellStyle name="Normal 2 11 2 2 6" xfId="32103" xr:uid="{00E2BF6F-44C1-45F7-8769-5039FEE0E59E}"/>
    <cellStyle name="Normal 2 11 2 2 7" xfId="41227" xr:uid="{53E7F356-EA4F-4CA4-8F90-685F91BBDEDE}"/>
    <cellStyle name="Normal 2 11 2 3" xfId="5742" xr:uid="{B6D538D0-B24F-40CB-9108-9BC391969642}"/>
    <cellStyle name="Normal 2 11 2 3 2" xfId="11017" xr:uid="{187B09B1-A77B-4398-B1F6-2477A110A29C}"/>
    <cellStyle name="Normal 2 11 2 3 2 2" xfId="21890" xr:uid="{703B7143-7EE8-40F8-8B60-935DF20DAE78}"/>
    <cellStyle name="Normal 2 11 2 3 2 3" xfId="38104" xr:uid="{8FC535E0-A241-4A63-B4C8-79BD77D1E6C6}"/>
    <cellStyle name="Normal 2 11 2 3 3" xfId="17180" xr:uid="{2C00341C-F3DB-4A3B-91D2-DD033B801FC7}"/>
    <cellStyle name="Normal 2 11 2 3 4" xfId="28029" xr:uid="{DDBAF809-2F77-4712-A7D7-2949A60D71C2}"/>
    <cellStyle name="Normal 2 11 2 3 5" xfId="34146" xr:uid="{4F3838BA-400B-45C3-BB41-AE6FF1BB8075}"/>
    <cellStyle name="Normal 2 11 2 3 6" xfId="43303" xr:uid="{87AE6820-0EF3-4937-BB2A-92A3DA2B7DAF}"/>
    <cellStyle name="Normal 2 11 2 4" xfId="11018" xr:uid="{B65F1A72-140F-46C1-8BAA-F7CF750F6A6E}"/>
    <cellStyle name="Normal 2 11 2 4 2" xfId="21891" xr:uid="{843DDF14-A0C6-4603-A0F1-1066D9E90FE9}"/>
    <cellStyle name="Normal 2 11 2 4 3" xfId="36122" xr:uid="{5FA16E21-B4FA-496B-A2FE-B3191F5E1852}"/>
    <cellStyle name="Normal 2 11 2 5" xfId="14124" xr:uid="{A43FE952-1B4F-48E8-8D59-0FF5ECAB0558}"/>
    <cellStyle name="Normal 2 11 2 6" xfId="24973" xr:uid="{2B8186FD-4537-4C68-BAF5-F85D1E8F6338}"/>
    <cellStyle name="Normal 2 11 2 7" xfId="31123" xr:uid="{EA2D4D8F-DD2A-43F4-8F65-52C29092A670}"/>
    <cellStyle name="Normal 2 11 2 8" xfId="40247" xr:uid="{96A503CE-3A78-4E4C-894D-F9FB69AD3950}"/>
    <cellStyle name="Normal 2 11 3" xfId="2991" xr:uid="{E7AF2D33-7FED-43C7-BBEC-16FDE098FA52}"/>
    <cellStyle name="Normal 2 11 3 2" xfId="6229" xr:uid="{72B5B0D0-53A5-4CF9-8F8F-108AEC89FF77}"/>
    <cellStyle name="Normal 2 11 3 2 2" xfId="11019" xr:uid="{483C357A-8C4E-4DAA-9307-767CA4E1A508}"/>
    <cellStyle name="Normal 2 11 3 2 2 2" xfId="21892" xr:uid="{9C80AA77-0A76-4B45-9DD1-FABAB4DF474E}"/>
    <cellStyle name="Normal 2 11 3 2 2 3" xfId="38824" xr:uid="{DC2D8368-2224-4BC4-AADB-B12E21E59CEA}"/>
    <cellStyle name="Normal 2 11 3 2 3" xfId="17667" xr:uid="{402D92FC-3C9B-474F-9EE6-4EC4D24B0EAC}"/>
    <cellStyle name="Normal 2 11 3 2 4" xfId="28516" xr:uid="{1081EE9D-E1B1-4D42-ADA6-57A5C1F333F6}"/>
    <cellStyle name="Normal 2 11 3 2 5" xfId="34857" xr:uid="{C5DDC2E7-5776-43B0-9722-0E8EBB06315B}"/>
    <cellStyle name="Normal 2 11 3 2 6" xfId="43790" xr:uid="{67284A11-ADA2-46DC-ABAB-459FD5BE8DC7}"/>
    <cellStyle name="Normal 2 11 3 3" xfId="11020" xr:uid="{D0AB69EB-0911-48B0-8AA7-DCB845DB98EA}"/>
    <cellStyle name="Normal 2 11 3 3 2" xfId="21893" xr:uid="{FF7366EB-864C-41B8-8CA6-1F05C85ED0D9}"/>
    <cellStyle name="Normal 2 11 3 3 3" xfId="36843" xr:uid="{9B7F7B2D-5C7D-46CA-AC7B-00491F01CBB8}"/>
    <cellStyle name="Normal 2 11 3 4" xfId="14611" xr:uid="{97388A76-CF1B-4779-BEE0-5738A84896C3}"/>
    <cellStyle name="Normal 2 11 3 5" xfId="25460" xr:uid="{C987DCA6-E53B-48BF-9A0A-AB616E1A86A4}"/>
    <cellStyle name="Normal 2 11 3 6" xfId="31610" xr:uid="{654AE461-2EB9-422D-B54E-74E99F28D8B3}"/>
    <cellStyle name="Normal 2 11 3 7" xfId="40734" xr:uid="{DCA99EDA-18DF-4415-8C26-C60865546D2C}"/>
    <cellStyle name="Normal 2 11 4" xfId="3977" xr:uid="{46C5E9B5-2AB6-459F-B5E0-70CC9BF43690}"/>
    <cellStyle name="Normal 2 11 4 2" xfId="7214" xr:uid="{A37EBE50-3895-46DF-BB50-58B84FBC7115}"/>
    <cellStyle name="Normal 2 11 4 2 2" xfId="18652" xr:uid="{631172B4-2B14-412C-AB52-DAFA424656ED}"/>
    <cellStyle name="Normal 2 11 4 2 3" xfId="29501" xr:uid="{6E25EFFA-730A-440C-BC8E-F144C200F249}"/>
    <cellStyle name="Normal 2 11 4 2 4" xfId="37787" xr:uid="{5C7839C3-9E61-4954-B07C-B1B6D7800EFB}"/>
    <cellStyle name="Normal 2 11 4 2 5" xfId="44775" xr:uid="{40FF5309-058E-4766-9ABE-8623A4FEC3DD}"/>
    <cellStyle name="Normal 2 11 4 3" xfId="15596" xr:uid="{60575270-90EE-4D1D-90B7-47475005D7E3}"/>
    <cellStyle name="Normal 2 11 4 4" xfId="26445" xr:uid="{E428CE05-C3CC-4A56-8210-5D7E8EACC9B7}"/>
    <cellStyle name="Normal 2 11 4 5" xfId="33167" xr:uid="{41CA0142-382F-4FDA-B4E7-234FD03C70FC}"/>
    <cellStyle name="Normal 2 11 4 6" xfId="41719" xr:uid="{9B6DD429-0A10-40C3-8D27-104BC7DBE065}"/>
    <cellStyle name="Normal 2 11 5" xfId="4523" xr:uid="{865FB3B8-F2F9-4C24-8D34-8B68E4BA4D26}"/>
    <cellStyle name="Normal 2 11 5 2" xfId="7579" xr:uid="{08BA7A43-1D12-41A0-BC24-50F38F8ACBB7}"/>
    <cellStyle name="Normal 2 11 5 2 2" xfId="19017" xr:uid="{60F04CBE-ED21-49DE-825E-59754D54C044}"/>
    <cellStyle name="Normal 2 11 5 2 3" xfId="29866" xr:uid="{57D50ACA-84DF-498B-8A9A-0F9EC22954CE}"/>
    <cellStyle name="Normal 2 11 5 2 4" xfId="45140" xr:uid="{8FE29125-656F-4FA3-953D-B24EE8122291}"/>
    <cellStyle name="Normal 2 11 5 3" xfId="15961" xr:uid="{39782B5C-6837-428E-852E-7C97EA9F3B0F}"/>
    <cellStyle name="Normal 2 11 5 4" xfId="26810" xr:uid="{6D45ACC8-BABB-46B1-87A1-5A44388F7DA7}"/>
    <cellStyle name="Normal 2 11 5 5" xfId="35805" xr:uid="{8151F4E9-54D7-423C-A76E-99B4F410F8C8}"/>
    <cellStyle name="Normal 2 11 5 6" xfId="42084" xr:uid="{03E16688-C972-4096-8651-6293D65A7EF8}"/>
    <cellStyle name="Normal 2 11 6" xfId="4885" xr:uid="{CBB0D985-10ED-4EDB-A95D-BF5A7EAF092F}"/>
    <cellStyle name="Normal 2 11 6 2" xfId="7941" xr:uid="{AC89DC9C-C69D-4FD2-A85F-A01D0DB82339}"/>
    <cellStyle name="Normal 2 11 6 2 2" xfId="19379" xr:uid="{53B3FCF4-A424-4564-BA5E-5AFF599C4142}"/>
    <cellStyle name="Normal 2 11 6 2 3" xfId="30228" xr:uid="{4319ADAA-CB92-4B85-A14C-F039497D5A86}"/>
    <cellStyle name="Normal 2 11 6 2 4" xfId="45502" xr:uid="{F28C3EC9-ECAA-43B1-A838-DB6BBFDEF482}"/>
    <cellStyle name="Normal 2 11 6 3" xfId="16323" xr:uid="{446D3FE9-91BD-40DE-8160-1EE6D7BA6CDC}"/>
    <cellStyle name="Normal 2 11 6 4" xfId="27172" xr:uid="{8FF2B580-FDA6-466F-9214-2FCEFFC14E44}"/>
    <cellStyle name="Normal 2 11 6 5" xfId="42446" xr:uid="{34B5A51A-597A-40EC-921C-CF34DEB4649E}"/>
    <cellStyle name="Normal 2 11 7" xfId="5249" xr:uid="{ABF9CF1B-CE29-4196-920C-7A0E7DE1FA42}"/>
    <cellStyle name="Normal 2 11 7 2" xfId="16687" xr:uid="{72B35529-E373-41DD-9FF2-5628BA104D88}"/>
    <cellStyle name="Normal 2 11 7 3" xfId="27536" xr:uid="{4B1E9DE0-C722-496E-A1CC-BD1BDCDB245B}"/>
    <cellStyle name="Normal 2 11 7 4" xfId="42810" xr:uid="{D3C80574-DF2C-44C7-A2D6-3EB8DF4093B2}"/>
    <cellStyle name="Normal 2 11 8" xfId="13631" xr:uid="{807E67B8-B073-4DB8-B6F4-3B018E34A80D}"/>
    <cellStyle name="Normal 2 11 9" xfId="24480" xr:uid="{CDD04F0F-844F-4516-8B02-F859C7252C3B}"/>
    <cellStyle name="Normal 2 12" xfId="918" xr:uid="{5309F1EB-742F-486C-813B-8B8459C062F2}"/>
    <cellStyle name="Normal 2 13" xfId="919" xr:uid="{07281740-72EE-474B-9875-FED773F737AC}"/>
    <cellStyle name="Normal 2 14" xfId="920" xr:uid="{C75C5AC6-6428-48FA-B86A-4DA83B58B188}"/>
    <cellStyle name="Normal 2 15" xfId="1888" xr:uid="{B0A972CD-9C35-4C56-893A-4716116B7A85}"/>
    <cellStyle name="Normal 2 15 2" xfId="8229" xr:uid="{16FFD050-B33B-4EFE-909B-8F978E295745}"/>
    <cellStyle name="Normal 2 16" xfId="1889" xr:uid="{9AFE4C46-7D2E-4301-803F-2A04B8B615FB}"/>
    <cellStyle name="Normal 2 17" xfId="105" xr:uid="{9E5296A6-189A-4B31-BD5E-9A7C41CA07BC}"/>
    <cellStyle name="Normal 2 18" xfId="1890" xr:uid="{E1336D6D-8F82-40F4-8AA3-D5AE318B0E21}"/>
    <cellStyle name="Normal 2 19" xfId="1891" xr:uid="{D9792729-BE3F-4803-8F7C-A5C405C0E48F}"/>
    <cellStyle name="Normal 2 2" xfId="91" xr:uid="{D2ECA57B-5907-4269-9472-760B0E0D4581}"/>
    <cellStyle name="Normal 2 2 10" xfId="180" xr:uid="{9D66830A-050E-4C6D-B766-7D775F585A01}"/>
    <cellStyle name="Normal 2 2 10 2" xfId="53" xr:uid="{B90ABA17-25B7-4912-AD45-E35A841DADF5}"/>
    <cellStyle name="Normal 2 2 11" xfId="921" xr:uid="{1F19BEFF-6AE1-4B7F-8D1A-12E450F1C217}"/>
    <cellStyle name="Normal 2 2 12" xfId="922" xr:uid="{8B20DFEB-1661-4778-A5B8-6B41551C2480}"/>
    <cellStyle name="Normal 2 2 13" xfId="1892" xr:uid="{B48F2AFE-175E-450C-A251-1C8EFE70E974}"/>
    <cellStyle name="Normal 2 2 14" xfId="1893" xr:uid="{481B1BB0-22A9-48D4-A109-052EDF235FA3}"/>
    <cellStyle name="Normal 2 2 2" xfId="923" xr:uid="{6A319A1D-E15C-44D6-8EE4-6F21DEB1A66E}"/>
    <cellStyle name="Normal 2 2 2 10" xfId="1894" xr:uid="{AFEB4E84-EA6B-4A31-92D0-41912D8843DC}"/>
    <cellStyle name="Normal 2 2 2 11" xfId="1895" xr:uid="{FB48D577-B06B-48E2-A0ED-014B5EB33F58}"/>
    <cellStyle name="Normal 2 2 2 2" xfId="924" xr:uid="{CB9A799E-30F4-448C-B6BC-B88A23A7D503}"/>
    <cellStyle name="Normal 2 2 2 2 10" xfId="1896" xr:uid="{1A915997-CC9C-4B46-85E4-B2ED066F023C}"/>
    <cellStyle name="Normal 2 2 2 2 11" xfId="1897" xr:uid="{10CF2546-50CC-45A2-8C5A-D9356216FD75}"/>
    <cellStyle name="Normal 2 2 2 2 2" xfId="925" xr:uid="{39F60369-A98F-40F4-BF32-05A14DE9CB68}"/>
    <cellStyle name="Normal 2 2 2 2 2 2" xfId="1898" xr:uid="{EB76E072-BBBD-46A5-98CC-C4A1BF59CC7A}"/>
    <cellStyle name="Normal 2 2 2 2 2 3" xfId="1899" xr:uid="{B738D502-7CC3-4D74-8D87-E46C03C6647E}"/>
    <cellStyle name="Normal 2 2 2 2 2 4" xfId="1900" xr:uid="{33FF25D5-E771-4C3D-A4E3-DE8BDEFBEB78}"/>
    <cellStyle name="Normal 2 2 2 2 2 5" xfId="1901" xr:uid="{CBD6368E-3722-40FF-A066-1C3D03C571A2}"/>
    <cellStyle name="Normal 2 2 2 2 2 6" xfId="1902" xr:uid="{4DA321EA-EC02-4D67-95CB-18FCE44DC250}"/>
    <cellStyle name="Normal 2 2 2 2 2 7" xfId="1903" xr:uid="{F28FEC14-52EF-4AF1-9130-5A44FA70348A}"/>
    <cellStyle name="Normal 2 2 2 2 3" xfId="926" xr:uid="{5DA281AF-EE42-46FA-904B-C7E1A7AA989D}"/>
    <cellStyle name="Normal 2 2 2 2 4" xfId="927" xr:uid="{E30B4243-FF61-4F3B-997C-093405C4F0A5}"/>
    <cellStyle name="Normal 2 2 2 2 5" xfId="928" xr:uid="{5F0AE3C8-B55F-41EC-B323-E59557587AD0}"/>
    <cellStyle name="Normal 2 2 2 2 6" xfId="929" xr:uid="{9BEF7D9F-D84C-490A-9AA9-140D665193DD}"/>
    <cellStyle name="Normal 2 2 2 2 7" xfId="1904" xr:uid="{6616AAE3-B579-4AC4-A3BD-F355D883AAD2}"/>
    <cellStyle name="Normal 2 2 2 2 8" xfId="1905" xr:uid="{F09F926B-EFFE-4374-84AB-A4D0FC6BACAA}"/>
    <cellStyle name="Normal 2 2 2 2 9" xfId="1906" xr:uid="{A2CA3284-45EF-40E4-ACA6-533C8D3A78E6}"/>
    <cellStyle name="Normal 2 2 2 3" xfId="930" xr:uid="{E3F0B309-94FC-4E6A-91DA-3592AFA55C5E}"/>
    <cellStyle name="Normal 2 2 2 4" xfId="931" xr:uid="{76F62B9C-AABD-46E7-A62F-3DCE9235DBC7}"/>
    <cellStyle name="Normal 2 2 2 5" xfId="932" xr:uid="{39128737-0304-4846-A2EE-B6F1E15D3F24}"/>
    <cellStyle name="Normal 2 2 2 6" xfId="933" xr:uid="{FAF344F2-7C36-4385-AED9-06AED1E46860}"/>
    <cellStyle name="Normal 2 2 2 7" xfId="193" xr:uid="{4E9B312D-30EF-439A-B237-ABC3EEEE843B}"/>
    <cellStyle name="Normal 2 2 2 8" xfId="1907" xr:uid="{5A5C9D6D-FDB9-4246-A0F2-9FCB4CA74B42}"/>
    <cellStyle name="Normal 2 2 2 9" xfId="1908" xr:uid="{861335E5-D209-4B3E-8D68-AE9CCE7582D0}"/>
    <cellStyle name="Normal 2 2 3" xfId="934" xr:uid="{2E4EEB01-18A4-46F3-BB5F-AE931943DD98}"/>
    <cellStyle name="Normal 2 2 3 2" xfId="179" xr:uid="{ED6264A1-7B1C-4CD0-B1F1-E4FF9FC80201}"/>
    <cellStyle name="Normal 2 2 3 2 2" xfId="2288" xr:uid="{41055ACA-21B1-4CA8-9B6B-4FB3CE3FF6DA}"/>
    <cellStyle name="Normal 2 2 3 2 3" xfId="8230" xr:uid="{0422AF1C-8D9C-45F6-8E18-B21A76042674}"/>
    <cellStyle name="Normal 2 2 3 2 4" xfId="30762" xr:uid="{DE57FBD4-5D6B-480B-AEFD-DB1E1E86E442}"/>
    <cellStyle name="Normal 2 2 3 3" xfId="1909" xr:uid="{BECABB18-208B-4C53-97DE-48CA88D9EECB}"/>
    <cellStyle name="Normal 2 2 3 4" xfId="1910" xr:uid="{CEF8C36E-D588-442C-B9FD-2B4842478C08}"/>
    <cellStyle name="Normal 2 2 3 5" xfId="1911" xr:uid="{F1753122-45A1-4092-8E53-E993DE6AEAB3}"/>
    <cellStyle name="Normal 2 2 3 6" xfId="1912" xr:uid="{0D323818-1B8D-4CBC-944A-5FCB2AAEDAA0}"/>
    <cellStyle name="Normal 2 2 3 7" xfId="1913" xr:uid="{F5392AC3-292B-45CF-872A-3BC8DD045D05}"/>
    <cellStyle name="Normal 2 2 4" xfId="935" xr:uid="{CAA8F4C3-F437-4923-8233-3402EAC04353}"/>
    <cellStyle name="Normal 2 2 5" xfId="936" xr:uid="{1FDE3FBF-D524-46E8-86B6-90FF8670FD3B}"/>
    <cellStyle name="Normal 2 2 6" xfId="937" xr:uid="{FAC1CF14-9EF7-4CCF-B28A-F95DF40F43E2}"/>
    <cellStyle name="Normal 2 2 7" xfId="938" xr:uid="{B448F7AA-6FCB-4165-8A1F-C67FCBB50736}"/>
    <cellStyle name="Normal 2 2 8" xfId="939" xr:uid="{B3D2D2CC-96FA-4349-8B34-D63CEDCBA1E1}"/>
    <cellStyle name="Normal 2 2 9" xfId="940" xr:uid="{7D5ED572-92C2-4E60-908E-CEF7BFD4C18E}"/>
    <cellStyle name="Normal 2 2 9 2" xfId="192" xr:uid="{8059691E-9F97-4358-AC69-317D5F5F7F3A}"/>
    <cellStyle name="Normal 2 2 9 3" xfId="941" xr:uid="{6FB13031-2219-42BC-BBC3-76EABE52E8E1}"/>
    <cellStyle name="Normal 2 20" xfId="1914" xr:uid="{C18EECA8-79AC-4DBC-9CB7-324F74ED9D8D}"/>
    <cellStyle name="Normal 2 21" xfId="1915" xr:uid="{5A4DC449-DC29-4D30-90B2-91F3F979B41F}"/>
    <cellStyle name="Normal 2 22" xfId="1916" xr:uid="{3FAC1D79-E66B-46D1-BBDE-351894DF76FE}"/>
    <cellStyle name="Normal 2 23" xfId="1917" xr:uid="{5109B873-D5D5-4101-8E22-D5750D00DBCE}"/>
    <cellStyle name="Normal 2 24" xfId="1918" xr:uid="{F0D82541-7A63-4BE2-9A38-E53FC7B465C5}"/>
    <cellStyle name="Normal 2 25" xfId="1919" xr:uid="{DFA441CA-9809-4F6F-80A9-29CD941C7B32}"/>
    <cellStyle name="Normal 2 26" xfId="1920" xr:uid="{557ED683-0DD4-4ED9-A02B-7760FC35FBB4}"/>
    <cellStyle name="Normal 2 27" xfId="1921" xr:uid="{310781D0-752A-4D7B-B6B3-E7D980A345B8}"/>
    <cellStyle name="Normal 2 28" xfId="1922" xr:uid="{0B35FE71-C025-41EF-846B-68B7FF1AF094}"/>
    <cellStyle name="Normal 2 29" xfId="1923" xr:uid="{89E060CB-EEF5-49BF-A448-215357DDB89F}"/>
    <cellStyle name="Normal 2 3" xfId="92" xr:uid="{0F817500-993E-417C-8AF6-BC502A0C2D2A}"/>
    <cellStyle name="Normal 2 3 10" xfId="942" xr:uid="{311DBBFA-C145-43F0-AB9B-17E015B36F53}"/>
    <cellStyle name="Normal 2 3 11" xfId="1924" xr:uid="{C30DFF28-6C7C-42D1-A093-92C369E03C4A}"/>
    <cellStyle name="Normal 2 3 12" xfId="1925" xr:uid="{67B90E3B-BB22-446D-A16B-920A500E3250}"/>
    <cellStyle name="Normal 2 3 12 2" xfId="2627" xr:uid="{585A77E7-D9CA-4EB6-93DA-EADC5C0A49E9}"/>
    <cellStyle name="Normal 2 3 12 2 2" xfId="3607" xr:uid="{C01B965E-2EFC-4AA4-AD89-6CF3C7A92273}"/>
    <cellStyle name="Normal 2 3 12 2 2 2" xfId="6845" xr:uid="{FA51911B-5CF7-4F01-AFED-1D36CB00FDE2}"/>
    <cellStyle name="Normal 2 3 12 2 2 2 2" xfId="11021" xr:uid="{7F7E5316-9607-4974-86F3-FEA7136B3F3E}"/>
    <cellStyle name="Normal 2 3 12 2 2 2 2 2" xfId="21894" xr:uid="{76D8534A-212B-49D2-BBAA-506A2781211F}"/>
    <cellStyle name="Normal 2 3 12 2 2 2 2 3" xfId="38826" xr:uid="{0E883923-676F-4364-A7D3-66C148218C55}"/>
    <cellStyle name="Normal 2 3 12 2 2 2 3" xfId="18283" xr:uid="{C7A3707C-B3B2-4A9F-8C59-8E0D80F6DE49}"/>
    <cellStyle name="Normal 2 3 12 2 2 2 4" xfId="29132" xr:uid="{772403ED-AD38-4B4A-9BD6-9B2D3C620D4B}"/>
    <cellStyle name="Normal 2 3 12 2 2 2 5" xfId="34859" xr:uid="{E6DF105F-5678-4663-992D-D86E27F2CFEB}"/>
    <cellStyle name="Normal 2 3 12 2 2 2 6" xfId="44406" xr:uid="{2D7F73BD-A9D0-45B8-9179-2CB30AB95991}"/>
    <cellStyle name="Normal 2 3 12 2 2 3" xfId="11022" xr:uid="{6F7F5036-C303-4AD8-863B-6ACCFA9AF297}"/>
    <cellStyle name="Normal 2 3 12 2 2 3 2" xfId="21895" xr:uid="{19A47D91-7F8D-451B-BEE5-741E0B2734C0}"/>
    <cellStyle name="Normal 2 3 12 2 2 3 3" xfId="36845" xr:uid="{CF14B864-8A6C-4106-8D07-F98751C02ACA}"/>
    <cellStyle name="Normal 2 3 12 2 2 4" xfId="15227" xr:uid="{60144009-D0B9-4FB1-9EB1-66D7C440C380}"/>
    <cellStyle name="Normal 2 3 12 2 2 5" xfId="26076" xr:uid="{BE39F1D8-2B17-4BF6-8298-34CA0EAC39EC}"/>
    <cellStyle name="Normal 2 3 12 2 2 6" xfId="32226" xr:uid="{D748E1EF-CA53-4281-861D-20A6A6B5544E}"/>
    <cellStyle name="Normal 2 3 12 2 2 7" xfId="41350" xr:uid="{C2DF8B9F-19C7-4927-829E-7BD3A6ED277B}"/>
    <cellStyle name="Normal 2 3 12 2 3" xfId="5865" xr:uid="{9ABD1BF5-2FA5-4FFE-B227-FE7E3356598F}"/>
    <cellStyle name="Normal 2 3 12 2 3 2" xfId="11023" xr:uid="{16B8C6B8-3AB3-438E-8CA9-99FC806035B3}"/>
    <cellStyle name="Normal 2 3 12 2 3 2 2" xfId="21896" xr:uid="{76B0EA5F-D27F-4187-8D6F-745DC52462CE}"/>
    <cellStyle name="Normal 2 3 12 2 3 2 3" xfId="38825" xr:uid="{6D059084-1D45-4B5F-B07E-8E330C85BE53}"/>
    <cellStyle name="Normal 2 3 12 2 3 3" xfId="17303" xr:uid="{E4FD2DE5-129E-4B18-8CC6-685768917D0C}"/>
    <cellStyle name="Normal 2 3 12 2 3 4" xfId="28152" xr:uid="{36617EFE-2A6B-4F35-B88B-31F1CB49DEC5}"/>
    <cellStyle name="Normal 2 3 12 2 3 5" xfId="34858" xr:uid="{C0DC6290-9045-413E-AA6D-4278CAD97854}"/>
    <cellStyle name="Normal 2 3 12 2 3 6" xfId="43426" xr:uid="{4471E600-C851-4864-AEAE-CA07B2C8CCF5}"/>
    <cellStyle name="Normal 2 3 12 2 4" xfId="11024" xr:uid="{8C0ADA84-F88A-4DE3-A5C2-A62E6A125232}"/>
    <cellStyle name="Normal 2 3 12 2 4 2" xfId="21897" xr:uid="{F30335CA-714F-45D4-B2C5-3F32A1704BEF}"/>
    <cellStyle name="Normal 2 3 12 2 4 3" xfId="36844" xr:uid="{93A03456-0A66-45F9-8606-DAF1DE14A4BE}"/>
    <cellStyle name="Normal 2 3 12 2 5" xfId="14247" xr:uid="{F9B6B371-D927-4873-B11C-4E75356FE002}"/>
    <cellStyle name="Normal 2 3 12 2 6" xfId="25096" xr:uid="{85B27B34-9754-49F9-9100-DE39867ED77D}"/>
    <cellStyle name="Normal 2 3 12 2 7" xfId="31246" xr:uid="{CB7D933A-EBFB-4A95-A74C-A9E00DA2238B}"/>
    <cellStyle name="Normal 2 3 12 2 8" xfId="40370" xr:uid="{26A9203A-E963-4E54-A507-B7AA11A51387}"/>
    <cellStyle name="Normal 2 3 12 3" xfId="3114" xr:uid="{AC39F86E-D69A-4C95-B3DA-35C9DC4D774A}"/>
    <cellStyle name="Normal 2 3 12 3 2" xfId="6352" xr:uid="{7AF6007C-B8E4-4F04-AC82-BB9AE372065D}"/>
    <cellStyle name="Normal 2 3 12 3 2 2" xfId="11025" xr:uid="{C621BADF-2235-4551-8706-690D25903A72}"/>
    <cellStyle name="Normal 2 3 12 3 2 2 2" xfId="21898" xr:uid="{8088D66C-0458-4D33-9E18-49DC9251BA11}"/>
    <cellStyle name="Normal 2 3 12 3 2 2 3" xfId="38827" xr:uid="{6B742895-8EDD-4193-8903-94CC40293552}"/>
    <cellStyle name="Normal 2 3 12 3 2 3" xfId="17790" xr:uid="{853CABB6-ADED-40AE-92A0-69F741247042}"/>
    <cellStyle name="Normal 2 3 12 3 2 4" xfId="28639" xr:uid="{C0F65AF1-F1ED-4122-AEA5-E16D96ABCF80}"/>
    <cellStyle name="Normal 2 3 12 3 2 5" xfId="34860" xr:uid="{BDAB3804-4F52-4744-8BEE-B4AABE132556}"/>
    <cellStyle name="Normal 2 3 12 3 2 6" xfId="43913" xr:uid="{9E1D0D49-798F-4B9E-AD0E-C91560A14911}"/>
    <cellStyle name="Normal 2 3 12 3 3" xfId="11026" xr:uid="{A240154A-9DB8-40AF-9A79-AB5571C8F20E}"/>
    <cellStyle name="Normal 2 3 12 3 3 2" xfId="21899" xr:uid="{A2519252-7470-4851-A3C5-AABE75538519}"/>
    <cellStyle name="Normal 2 3 12 3 3 3" xfId="36846" xr:uid="{0A51D1F8-A0CB-45B9-AD77-FA241F3698F4}"/>
    <cellStyle name="Normal 2 3 12 3 4" xfId="14734" xr:uid="{1ECF7639-E931-472D-AE8C-D5DB7784E77B}"/>
    <cellStyle name="Normal 2 3 12 3 5" xfId="25583" xr:uid="{221EEAD3-20CC-435F-A406-598297A7C30C}"/>
    <cellStyle name="Normal 2 3 12 3 6" xfId="31733" xr:uid="{3005E7D7-3062-4750-97ED-90021B2EED5C}"/>
    <cellStyle name="Normal 2 3 12 3 7" xfId="40857" xr:uid="{FC695FC8-FED8-4E6E-AD52-F800A9249DCF}"/>
    <cellStyle name="Normal 2 3 12 4" xfId="5372" xr:uid="{676E89F2-F647-450A-B920-EF24FFB5964E}"/>
    <cellStyle name="Normal 2 3 12 4 2" xfId="11027" xr:uid="{FC276768-1CDC-4F34-A643-734CF25E6DA6}"/>
    <cellStyle name="Normal 2 3 12 4 2 2" xfId="21900" xr:uid="{FE655D60-B6A9-4C7E-9938-39272A3C8FB7}"/>
    <cellStyle name="Normal 2 3 12 4 2 3" xfId="38105" xr:uid="{9A5C5766-FA59-4D0B-8C7E-291647DFE22A}"/>
    <cellStyle name="Normal 2 3 12 4 3" xfId="16810" xr:uid="{CC45DB07-53E0-40C5-A096-FFA57B5A79A1}"/>
    <cellStyle name="Normal 2 3 12 4 4" xfId="27659" xr:uid="{1295B98E-8254-43BD-80DE-C762DB4A7A09}"/>
    <cellStyle name="Normal 2 3 12 4 5" xfId="34147" xr:uid="{A00215A1-3CBE-4655-A074-07D7230042CB}"/>
    <cellStyle name="Normal 2 3 12 4 6" xfId="42933" xr:uid="{B926CCC8-0F2E-4F1B-9DD7-BA4F166D8CC8}"/>
    <cellStyle name="Normal 2 3 12 5" xfId="11028" xr:uid="{C43CF01E-9ACA-48AC-AAD3-F9A0BD741666}"/>
    <cellStyle name="Normal 2 3 12 5 2" xfId="21901" xr:uid="{ACEF4DC0-F7AA-459A-ADE1-8A2FAAEA422D}"/>
    <cellStyle name="Normal 2 3 12 5 3" xfId="36123" xr:uid="{76A0B0EE-222D-4222-9BDB-D9C34BE16095}"/>
    <cellStyle name="Normal 2 3 12 6" xfId="13754" xr:uid="{25B12592-902D-4085-8150-4F53F2163C92}"/>
    <cellStyle name="Normal 2 3 12 7" xfId="24603" xr:uid="{9716A0B3-9050-4714-A0A7-31BAEEFDCF17}"/>
    <cellStyle name="Normal 2 3 12 8" xfId="30763" xr:uid="{8EDA52BA-62BC-4622-B678-E3BD6237789C}"/>
    <cellStyle name="Normal 2 3 12 9" xfId="39877" xr:uid="{158A3B36-A96D-4FAC-96C3-E8AE4FE55925}"/>
    <cellStyle name="Normal 2 3 13" xfId="1926" xr:uid="{CB3AFDE9-3D42-4BFC-9F94-B695ADF8F059}"/>
    <cellStyle name="Normal 2 3 13 2" xfId="2628" xr:uid="{47720EC7-1398-48A9-9878-18B1ED300DF0}"/>
    <cellStyle name="Normal 2 3 13 2 2" xfId="3608" xr:uid="{7A8F3BD9-974F-4BC7-B667-1B3F0EC9EC12}"/>
    <cellStyle name="Normal 2 3 13 2 2 2" xfId="6846" xr:uid="{B69792A3-D0B7-4FA0-8600-9892A4B2609D}"/>
    <cellStyle name="Normal 2 3 13 2 2 2 2" xfId="11029" xr:uid="{31E9D548-17E4-4F87-A7D8-5DC037D9784E}"/>
    <cellStyle name="Normal 2 3 13 2 2 2 2 2" xfId="21902" xr:uid="{1D6AC4A9-B1CD-47AA-BF8F-71588511B949}"/>
    <cellStyle name="Normal 2 3 13 2 2 2 2 3" xfId="38829" xr:uid="{EF7463BC-78EA-4BDB-B8EF-CCC5700EF516}"/>
    <cellStyle name="Normal 2 3 13 2 2 2 3" xfId="18284" xr:uid="{69C76634-51B0-4BB9-910C-44CF586D5913}"/>
    <cellStyle name="Normal 2 3 13 2 2 2 4" xfId="29133" xr:uid="{EC08AF9A-D9E1-482E-90F9-6636A700524D}"/>
    <cellStyle name="Normal 2 3 13 2 2 2 5" xfId="34862" xr:uid="{0618E278-C6F5-4FD2-A7CC-65F8ABBE933B}"/>
    <cellStyle name="Normal 2 3 13 2 2 2 6" xfId="44407" xr:uid="{3A66853E-B86E-40EF-8D23-29338C91BF5C}"/>
    <cellStyle name="Normal 2 3 13 2 2 3" xfId="11030" xr:uid="{37B5127F-6EDB-402B-B61F-80FD0FE71848}"/>
    <cellStyle name="Normal 2 3 13 2 2 3 2" xfId="21903" xr:uid="{AE95F04D-30F2-48DA-B3F0-998B45AEA7A9}"/>
    <cellStyle name="Normal 2 3 13 2 2 3 3" xfId="36848" xr:uid="{14EED829-A227-4BFB-9CF5-A0E61DF3F416}"/>
    <cellStyle name="Normal 2 3 13 2 2 4" xfId="15228" xr:uid="{721ABF48-A72B-4E00-9065-AE3F7EC3FDE3}"/>
    <cellStyle name="Normal 2 3 13 2 2 5" xfId="26077" xr:uid="{281F1DF4-EBBC-40A8-8D60-213D0728C535}"/>
    <cellStyle name="Normal 2 3 13 2 2 6" xfId="32227" xr:uid="{A09DBBA6-562E-4403-BA99-092605AA8CB9}"/>
    <cellStyle name="Normal 2 3 13 2 2 7" xfId="41351" xr:uid="{576AB573-0C13-47FB-BFBA-5959F8F70954}"/>
    <cellStyle name="Normal 2 3 13 2 3" xfId="5866" xr:uid="{C392F97E-FECF-4379-A4E6-F25FB99EFE68}"/>
    <cellStyle name="Normal 2 3 13 2 3 2" xfId="11031" xr:uid="{0050AE34-69A4-440F-BAEF-5C8A8A05A145}"/>
    <cellStyle name="Normal 2 3 13 2 3 2 2" xfId="21904" xr:uid="{4F113687-BC92-420A-A28E-BE218F7B0980}"/>
    <cellStyle name="Normal 2 3 13 2 3 2 3" xfId="38828" xr:uid="{EBE49FB0-83E8-4DCB-BF1C-540522B148CA}"/>
    <cellStyle name="Normal 2 3 13 2 3 3" xfId="17304" xr:uid="{28DB8C15-FD2C-422B-B70F-72FB360D97E9}"/>
    <cellStyle name="Normal 2 3 13 2 3 4" xfId="28153" xr:uid="{6631B3C5-7005-4634-92A3-DF331A44EDAD}"/>
    <cellStyle name="Normal 2 3 13 2 3 5" xfId="34861" xr:uid="{CF109C6C-4736-488A-967B-CFE3527CFCB1}"/>
    <cellStyle name="Normal 2 3 13 2 3 6" xfId="43427" xr:uid="{249C27DF-4B18-4745-AFCF-29FF34090A78}"/>
    <cellStyle name="Normal 2 3 13 2 4" xfId="11032" xr:uid="{97E8015C-533E-4872-AFEB-97C43F72CE2D}"/>
    <cellStyle name="Normal 2 3 13 2 4 2" xfId="21905" xr:uid="{9285B30C-D625-4884-841B-E02906357DE4}"/>
    <cellStyle name="Normal 2 3 13 2 4 3" xfId="36847" xr:uid="{3710671C-731A-436F-8952-26CC032706E8}"/>
    <cellStyle name="Normal 2 3 13 2 5" xfId="14248" xr:uid="{625A4E80-154E-49CC-9B8D-8877656A2117}"/>
    <cellStyle name="Normal 2 3 13 2 6" xfId="25097" xr:uid="{C6C353CB-B605-4D92-AEE7-960DD2ACE6B0}"/>
    <cellStyle name="Normal 2 3 13 2 7" xfId="31247" xr:uid="{24F42262-CB39-4FC9-A3A8-70968F05115A}"/>
    <cellStyle name="Normal 2 3 13 2 8" xfId="40371" xr:uid="{8BD352F5-9B12-4B2B-9BFE-7455B3B9C9B1}"/>
    <cellStyle name="Normal 2 3 13 3" xfId="3115" xr:uid="{518FB474-AA55-4113-B746-72DBBE9EC9BD}"/>
    <cellStyle name="Normal 2 3 13 3 2" xfId="6353" xr:uid="{2915477A-5846-450D-8229-C192F6A06F34}"/>
    <cellStyle name="Normal 2 3 13 3 2 2" xfId="11033" xr:uid="{E0E80BC8-FE0F-4E87-BC3F-9A77F3717FC7}"/>
    <cellStyle name="Normal 2 3 13 3 2 2 2" xfId="21906" xr:uid="{3C94EA2D-0FA3-4D93-BB85-5ACF6D5F5A82}"/>
    <cellStyle name="Normal 2 3 13 3 2 2 3" xfId="38830" xr:uid="{CA221ADD-C490-4AC4-BF47-9979271B3231}"/>
    <cellStyle name="Normal 2 3 13 3 2 3" xfId="17791" xr:uid="{245146AD-9BAF-4C42-954C-A1F0D10033AE}"/>
    <cellStyle name="Normal 2 3 13 3 2 4" xfId="28640" xr:uid="{9065FA7D-CE7F-4FDC-BB83-F01D01817BB4}"/>
    <cellStyle name="Normal 2 3 13 3 2 5" xfId="34863" xr:uid="{8B299794-28C1-4372-8713-C65A7D887AE8}"/>
    <cellStyle name="Normal 2 3 13 3 2 6" xfId="43914" xr:uid="{C3704B42-7671-4C05-B45C-913EC3D6DD2B}"/>
    <cellStyle name="Normal 2 3 13 3 3" xfId="11034" xr:uid="{0647F250-46B4-466F-BDD3-E60846621D07}"/>
    <cellStyle name="Normal 2 3 13 3 3 2" xfId="21907" xr:uid="{76B295AE-64F9-45AC-B739-83E6EF2A50A2}"/>
    <cellStyle name="Normal 2 3 13 3 3 3" xfId="36849" xr:uid="{F2E9CB2A-A1A7-46CC-AD42-FE491A86A576}"/>
    <cellStyle name="Normal 2 3 13 3 4" xfId="14735" xr:uid="{E2D3DEEA-B9B8-4116-BB93-D3789B1399CC}"/>
    <cellStyle name="Normal 2 3 13 3 5" xfId="25584" xr:uid="{6A27894A-30BC-4624-8F60-2DA2BA7AF349}"/>
    <cellStyle name="Normal 2 3 13 3 6" xfId="31734" xr:uid="{6F1B1C0C-5CC0-4ED0-91F6-D24EB2FC8531}"/>
    <cellStyle name="Normal 2 3 13 3 7" xfId="40858" xr:uid="{DB5B87FA-CAF3-443D-95F8-49D9826DC152}"/>
    <cellStyle name="Normal 2 3 13 4" xfId="5373" xr:uid="{516A73A9-04D1-4DF1-AE51-D1078948F58C}"/>
    <cellStyle name="Normal 2 3 13 4 2" xfId="11035" xr:uid="{29FF4812-EE74-472A-861A-4B3B2FB5406D}"/>
    <cellStyle name="Normal 2 3 13 4 2 2" xfId="21908" xr:uid="{1FE72E50-DB0E-412D-9251-5F4024DFC487}"/>
    <cellStyle name="Normal 2 3 13 4 2 3" xfId="38106" xr:uid="{28BCD376-5ABE-4096-BFB2-2E67B9468C82}"/>
    <cellStyle name="Normal 2 3 13 4 3" xfId="16811" xr:uid="{52460FE3-F788-46D7-B9B1-AB9D2A480249}"/>
    <cellStyle name="Normal 2 3 13 4 4" xfId="27660" xr:uid="{609B9267-C466-4FF2-87E7-F6FE75A41FAB}"/>
    <cellStyle name="Normal 2 3 13 4 5" xfId="34148" xr:uid="{3EA09F40-49AE-4E73-AF42-3B3EF6B22834}"/>
    <cellStyle name="Normal 2 3 13 4 6" xfId="42934" xr:uid="{97D00D7D-17C7-4242-925F-31DA72623960}"/>
    <cellStyle name="Normal 2 3 13 5" xfId="11036" xr:uid="{93F637FF-6A36-494B-8043-1837C760DD7E}"/>
    <cellStyle name="Normal 2 3 13 5 2" xfId="21909" xr:uid="{6BE709A3-1713-4687-B686-22E9A3DF4F3F}"/>
    <cellStyle name="Normal 2 3 13 5 3" xfId="36124" xr:uid="{3584D377-1C7E-4BFA-BC36-AD60CA6365D8}"/>
    <cellStyle name="Normal 2 3 13 6" xfId="13755" xr:uid="{9D772BB1-8601-48AF-8519-36FF5AB80ACD}"/>
    <cellStyle name="Normal 2 3 13 7" xfId="24604" xr:uid="{397E869F-DC28-4B8C-BDDB-38C7E7E43FEF}"/>
    <cellStyle name="Normal 2 3 13 8" xfId="30764" xr:uid="{64E590A2-918B-44B6-8E61-41FD72895E16}"/>
    <cellStyle name="Normal 2 3 13 9" xfId="39878" xr:uid="{ED4E4E4F-719C-441A-B73C-1C9B60B47050}"/>
    <cellStyle name="Normal 2 3 14" xfId="1927" xr:uid="{7D7C18A4-EFD3-4233-BE7E-6AF7D2226F3C}"/>
    <cellStyle name="Normal 2 3 14 2" xfId="2629" xr:uid="{47B5E51D-370D-46D8-A809-354D3BEE8A12}"/>
    <cellStyle name="Normal 2 3 14 2 2" xfId="3609" xr:uid="{0F461CDC-3831-4E7F-9A4A-D33B3F6F2314}"/>
    <cellStyle name="Normal 2 3 14 2 2 2" xfId="6847" xr:uid="{AFE3EBBC-490E-463F-A863-37D62C852E64}"/>
    <cellStyle name="Normal 2 3 14 2 2 2 2" xfId="11037" xr:uid="{EE52BE4A-2654-49AC-A1FC-E260499EB81A}"/>
    <cellStyle name="Normal 2 3 14 2 2 2 2 2" xfId="21910" xr:uid="{BC1EBB2F-93C9-4503-9837-424AFE81AF43}"/>
    <cellStyle name="Normal 2 3 14 2 2 2 2 3" xfId="38832" xr:uid="{522412DE-8EE8-47BB-AE12-B0569D930AF7}"/>
    <cellStyle name="Normal 2 3 14 2 2 2 3" xfId="18285" xr:uid="{36A0F012-61A7-4E19-8D07-F07733D9E493}"/>
    <cellStyle name="Normal 2 3 14 2 2 2 4" xfId="29134" xr:uid="{ED0E57C1-31EF-4584-B8B0-B9B6DD3700D6}"/>
    <cellStyle name="Normal 2 3 14 2 2 2 5" xfId="34865" xr:uid="{066201FD-4C64-40A7-BBA3-AC87542C06CB}"/>
    <cellStyle name="Normal 2 3 14 2 2 2 6" xfId="44408" xr:uid="{0D52D709-E7F4-4180-BB37-D7A3685891E4}"/>
    <cellStyle name="Normal 2 3 14 2 2 3" xfId="11038" xr:uid="{17489487-21A9-4623-B208-189B2E3596D8}"/>
    <cellStyle name="Normal 2 3 14 2 2 3 2" xfId="21911" xr:uid="{0955F075-C179-4CB7-B408-5D6A1BFCAAF1}"/>
    <cellStyle name="Normal 2 3 14 2 2 3 3" xfId="36851" xr:uid="{5B6343F8-67E9-4C61-8C15-464E718E6DEC}"/>
    <cellStyle name="Normal 2 3 14 2 2 4" xfId="15229" xr:uid="{A9B25428-4954-424D-B64E-D468B23DB6C8}"/>
    <cellStyle name="Normal 2 3 14 2 2 5" xfId="26078" xr:uid="{C52957CD-3EB3-40B5-8B50-0AB13B48589C}"/>
    <cellStyle name="Normal 2 3 14 2 2 6" xfId="32228" xr:uid="{06962DFD-3B17-4FA4-9640-B5A615E17F06}"/>
    <cellStyle name="Normal 2 3 14 2 2 7" xfId="41352" xr:uid="{A01A50E4-2D75-49B7-9C03-8569BA410310}"/>
    <cellStyle name="Normal 2 3 14 2 3" xfId="5867" xr:uid="{D26AC7B0-EE04-4278-A6B7-B9D9C81F5EFB}"/>
    <cellStyle name="Normal 2 3 14 2 3 2" xfId="11039" xr:uid="{533C7422-BE5F-44EC-8074-AE0FED4C493D}"/>
    <cellStyle name="Normal 2 3 14 2 3 2 2" xfId="21912" xr:uid="{D93C1A59-E6DD-4F9D-B7B3-3EE7F66B5CC3}"/>
    <cellStyle name="Normal 2 3 14 2 3 2 3" xfId="38831" xr:uid="{56C1BC5B-7A61-4410-9ED7-9D2AA621AA87}"/>
    <cellStyle name="Normal 2 3 14 2 3 3" xfId="17305" xr:uid="{19CF93B3-5DB8-4214-98F3-C4CC2C2E2264}"/>
    <cellStyle name="Normal 2 3 14 2 3 4" xfId="28154" xr:uid="{68B992C9-9BF7-4A63-8E0B-77842521AB18}"/>
    <cellStyle name="Normal 2 3 14 2 3 5" xfId="34864" xr:uid="{EFF8962B-2CEE-4E2C-B789-468C99E1BBA9}"/>
    <cellStyle name="Normal 2 3 14 2 3 6" xfId="43428" xr:uid="{6C8EEAA6-F91A-40C5-AB4E-09FEC34CBF0A}"/>
    <cellStyle name="Normal 2 3 14 2 4" xfId="11040" xr:uid="{E44DB50F-CEC1-401D-82B8-B32A0766F18F}"/>
    <cellStyle name="Normal 2 3 14 2 4 2" xfId="21913" xr:uid="{55B92233-CE13-42B5-8DDE-9AD9A799C78E}"/>
    <cellStyle name="Normal 2 3 14 2 4 3" xfId="36850" xr:uid="{B17ECD2E-8A59-4531-9DFF-6B566041D03A}"/>
    <cellStyle name="Normal 2 3 14 2 5" xfId="14249" xr:uid="{095FA35E-0BFE-4E37-B65A-117548CE4A39}"/>
    <cellStyle name="Normal 2 3 14 2 6" xfId="25098" xr:uid="{7BDC143F-F49F-40B1-9ADC-1E5519AF44AD}"/>
    <cellStyle name="Normal 2 3 14 2 7" xfId="31248" xr:uid="{D089DFC0-8D2D-49F7-9A54-821DDC13BE11}"/>
    <cellStyle name="Normal 2 3 14 2 8" xfId="40372" xr:uid="{D54676BD-4D3C-4240-9A10-A4C0EA709F57}"/>
    <cellStyle name="Normal 2 3 14 3" xfId="3116" xr:uid="{0466DD7E-1844-4F60-BD63-27F3C1AADDC2}"/>
    <cellStyle name="Normal 2 3 14 3 2" xfId="6354" xr:uid="{5E9634AD-8FCE-4756-9B39-8D8A4E33CF1C}"/>
    <cellStyle name="Normal 2 3 14 3 2 2" xfId="11041" xr:uid="{59EC8D4F-BC18-4E85-A3A6-E6B2A252EBD7}"/>
    <cellStyle name="Normal 2 3 14 3 2 2 2" xfId="21914" xr:uid="{8D935C56-3BF2-460F-868F-906D8D4BF558}"/>
    <cellStyle name="Normal 2 3 14 3 2 2 3" xfId="38833" xr:uid="{2A1C973B-AA3C-452F-93B7-0FA719F3295D}"/>
    <cellStyle name="Normal 2 3 14 3 2 3" xfId="17792" xr:uid="{54969052-A33D-438A-B9BD-AC3CEEE1E2E9}"/>
    <cellStyle name="Normal 2 3 14 3 2 4" xfId="28641" xr:uid="{49B76937-CD4C-413F-BCF4-768BA630815A}"/>
    <cellStyle name="Normal 2 3 14 3 2 5" xfId="34866" xr:uid="{ED1FC180-C6DA-403C-BD6B-CB16E3B509FF}"/>
    <cellStyle name="Normal 2 3 14 3 2 6" xfId="43915" xr:uid="{5E164268-9AD7-48A5-8040-8952997EB4B3}"/>
    <cellStyle name="Normal 2 3 14 3 3" xfId="11042" xr:uid="{2FFCBF9A-289E-42DA-814E-E462C21BDC2E}"/>
    <cellStyle name="Normal 2 3 14 3 3 2" xfId="21915" xr:uid="{D0E80FE5-D9F2-4D96-8256-057262D0D001}"/>
    <cellStyle name="Normal 2 3 14 3 3 3" xfId="36852" xr:uid="{88BF729F-626F-48E8-962D-37BCE37BA235}"/>
    <cellStyle name="Normal 2 3 14 3 4" xfId="14736" xr:uid="{2D59592B-AEF2-4D42-A73F-D14BA696B19E}"/>
    <cellStyle name="Normal 2 3 14 3 5" xfId="25585" xr:uid="{3BBE4EF6-EC77-40F5-9FD1-A3753E48B50D}"/>
    <cellStyle name="Normal 2 3 14 3 6" xfId="31735" xr:uid="{039B97F9-3FC6-41D0-86E4-2EBBCA0F7CAE}"/>
    <cellStyle name="Normal 2 3 14 3 7" xfId="40859" xr:uid="{4A1234FF-893B-4EDF-A7CF-187BC1AEA97C}"/>
    <cellStyle name="Normal 2 3 14 4" xfId="5374" xr:uid="{5E49D612-A44F-4CFA-A463-1A668CB34EA5}"/>
    <cellStyle name="Normal 2 3 14 4 2" xfId="11043" xr:uid="{F7171FFA-9118-4C49-886E-9715CCA24EEA}"/>
    <cellStyle name="Normal 2 3 14 4 2 2" xfId="21916" xr:uid="{3C4EE4E9-3E07-4813-96E5-BBC08B53A2FD}"/>
    <cellStyle name="Normal 2 3 14 4 2 3" xfId="38107" xr:uid="{269AD9EA-BF3F-45A5-8519-C6B27ABE12C2}"/>
    <cellStyle name="Normal 2 3 14 4 3" xfId="16812" xr:uid="{77C66540-69F9-4488-A699-3AEC5F55C60C}"/>
    <cellStyle name="Normal 2 3 14 4 4" xfId="27661" xr:uid="{D974D875-BC6E-4846-A7EC-DE8BDB6E2796}"/>
    <cellStyle name="Normal 2 3 14 4 5" xfId="34149" xr:uid="{4B18BBA1-C448-4885-B33A-09F13FB793D7}"/>
    <cellStyle name="Normal 2 3 14 4 6" xfId="42935" xr:uid="{25A2FFD5-1484-48AE-8C3F-916F438EA7CB}"/>
    <cellStyle name="Normal 2 3 14 5" xfId="11044" xr:uid="{54753D21-E147-4FED-9028-914444608620}"/>
    <cellStyle name="Normal 2 3 14 5 2" xfId="21917" xr:uid="{2295EA57-A9D7-448D-927E-EEACF4A14F9A}"/>
    <cellStyle name="Normal 2 3 14 5 3" xfId="36125" xr:uid="{91D640ED-33D3-4276-A254-C4DC6ACCBDE4}"/>
    <cellStyle name="Normal 2 3 14 6" xfId="13756" xr:uid="{AAE67897-AEB9-48F6-847C-6F98D8642630}"/>
    <cellStyle name="Normal 2 3 14 7" xfId="24605" xr:uid="{3E4C808A-7B91-46C2-A4A8-D9B627467F74}"/>
    <cellStyle name="Normal 2 3 14 8" xfId="30765" xr:uid="{C35B06FD-E4E3-4052-87CC-52714EB93078}"/>
    <cellStyle name="Normal 2 3 14 9" xfId="39879" xr:uid="{86088F3A-384B-46CF-AB5A-165A0AA7CAFE}"/>
    <cellStyle name="Normal 2 3 15" xfId="1928" xr:uid="{7D94ED2A-83FB-4260-97B3-E71F0392D85B}"/>
    <cellStyle name="Normal 2 3 15 2" xfId="2630" xr:uid="{C8FB5E37-1A4E-4854-8712-7E1A3BCA9344}"/>
    <cellStyle name="Normal 2 3 15 2 2" xfId="3610" xr:uid="{1416F364-3E0A-43B4-9D06-17D254029CF7}"/>
    <cellStyle name="Normal 2 3 15 2 2 2" xfId="6848" xr:uid="{8C519EE4-B050-4492-B9F5-CFE7D3053A29}"/>
    <cellStyle name="Normal 2 3 15 2 2 2 2" xfId="11045" xr:uid="{D6C66656-3991-4CAD-A7D8-3FA59A278BD7}"/>
    <cellStyle name="Normal 2 3 15 2 2 2 2 2" xfId="21918" xr:uid="{29153F1C-2433-4C33-B3E3-FBA5A919E0E2}"/>
    <cellStyle name="Normal 2 3 15 2 2 2 2 3" xfId="38835" xr:uid="{7CB9F9F3-163E-4FCF-824D-4443E3598990}"/>
    <cellStyle name="Normal 2 3 15 2 2 2 3" xfId="18286" xr:uid="{4A2582FB-73EC-496D-94B9-763D24EBC9B5}"/>
    <cellStyle name="Normal 2 3 15 2 2 2 4" xfId="29135" xr:uid="{EAF2BCA7-9FE2-4A56-AAF0-ED2A52AC6143}"/>
    <cellStyle name="Normal 2 3 15 2 2 2 5" xfId="34868" xr:uid="{6B47F191-8F03-4A26-8CD5-E19E007B54F2}"/>
    <cellStyle name="Normal 2 3 15 2 2 2 6" xfId="44409" xr:uid="{9FCA6828-C23C-4BF1-9922-544AF2F0DF98}"/>
    <cellStyle name="Normal 2 3 15 2 2 3" xfId="11046" xr:uid="{16D5EB1A-9338-4BC5-BDEE-8EE07E1F92BF}"/>
    <cellStyle name="Normal 2 3 15 2 2 3 2" xfId="21919" xr:uid="{19D7E941-5382-48BB-849F-514853D6A0C5}"/>
    <cellStyle name="Normal 2 3 15 2 2 3 3" xfId="36854" xr:uid="{354E5110-4E4D-4B1B-991F-5A3A7BE49851}"/>
    <cellStyle name="Normal 2 3 15 2 2 4" xfId="15230" xr:uid="{EEF9E4FA-D0FB-43F7-A5C8-35D2BF3BB832}"/>
    <cellStyle name="Normal 2 3 15 2 2 5" xfId="26079" xr:uid="{C3182518-F4AC-4651-8732-EB346AFF4CFC}"/>
    <cellStyle name="Normal 2 3 15 2 2 6" xfId="32229" xr:uid="{DD0F5979-DBBE-4BA1-933D-B803E8C86D7B}"/>
    <cellStyle name="Normal 2 3 15 2 2 7" xfId="41353" xr:uid="{13C51106-F006-4D13-B6AB-E4A8261CFDCD}"/>
    <cellStyle name="Normal 2 3 15 2 3" xfId="5868" xr:uid="{5E73449B-FF8E-4E34-8BFA-6B37261A5897}"/>
    <cellStyle name="Normal 2 3 15 2 3 2" xfId="11047" xr:uid="{0348EA6F-87A8-4919-A14C-F46D84DB689F}"/>
    <cellStyle name="Normal 2 3 15 2 3 2 2" xfId="21920" xr:uid="{7E33A293-3B74-49DB-B78F-DA973AB143BB}"/>
    <cellStyle name="Normal 2 3 15 2 3 2 3" xfId="38834" xr:uid="{B82A586F-9F52-435E-A2E9-2ADF49E9529C}"/>
    <cellStyle name="Normal 2 3 15 2 3 3" xfId="17306" xr:uid="{62D077CD-8A93-45D2-9B31-C313039C6E14}"/>
    <cellStyle name="Normal 2 3 15 2 3 4" xfId="28155" xr:uid="{7DB1E23B-544D-4968-9F3F-3F5ECCF67C49}"/>
    <cellStyle name="Normal 2 3 15 2 3 5" xfId="34867" xr:uid="{1FD9621B-AD0D-4F9C-A010-AA0D4B6CF421}"/>
    <cellStyle name="Normal 2 3 15 2 3 6" xfId="43429" xr:uid="{98AE2124-1C1E-4666-B27A-160EE9263932}"/>
    <cellStyle name="Normal 2 3 15 2 4" xfId="11048" xr:uid="{92FBDFE8-47FF-4912-963D-297CB11ACFDE}"/>
    <cellStyle name="Normal 2 3 15 2 4 2" xfId="21921" xr:uid="{4991F941-30B5-4703-9058-DE774D39DB65}"/>
    <cellStyle name="Normal 2 3 15 2 4 3" xfId="36853" xr:uid="{6A8DCDDC-7CD2-4C34-B577-49A93372E56D}"/>
    <cellStyle name="Normal 2 3 15 2 5" xfId="14250" xr:uid="{D7983CB8-686B-4C04-9200-75038BA78F6E}"/>
    <cellStyle name="Normal 2 3 15 2 6" xfId="25099" xr:uid="{DF8FA860-736E-45E2-9DE7-986BEF9F4EC1}"/>
    <cellStyle name="Normal 2 3 15 2 7" xfId="31249" xr:uid="{4E7D2868-A7D8-415B-8AA7-CE32391B7329}"/>
    <cellStyle name="Normal 2 3 15 2 8" xfId="40373" xr:uid="{2C6E171C-C125-473B-92D1-3B79C4D72C13}"/>
    <cellStyle name="Normal 2 3 15 3" xfId="3117" xr:uid="{25194C9C-7B86-4320-A650-E07575A9BA19}"/>
    <cellStyle name="Normal 2 3 15 3 2" xfId="6355" xr:uid="{767347CC-7518-486E-89F9-43FF5BA3ABD3}"/>
    <cellStyle name="Normal 2 3 15 3 2 2" xfId="11049" xr:uid="{92F58377-49D6-4245-8049-45462D6D75FE}"/>
    <cellStyle name="Normal 2 3 15 3 2 2 2" xfId="21922" xr:uid="{6AD4ED8F-43A3-4AFE-AA26-E719BCA96B5C}"/>
    <cellStyle name="Normal 2 3 15 3 2 2 3" xfId="38836" xr:uid="{F5F4839F-B602-4FFF-8691-4DF677DF684E}"/>
    <cellStyle name="Normal 2 3 15 3 2 3" xfId="17793" xr:uid="{4C78E6DF-6E40-43A0-B504-DECAFFAD723D}"/>
    <cellStyle name="Normal 2 3 15 3 2 4" xfId="28642" xr:uid="{C56C0B7A-12F2-4804-A923-E9084AB180C4}"/>
    <cellStyle name="Normal 2 3 15 3 2 5" xfId="34869" xr:uid="{52BCAB7C-023C-4012-B5CD-AC0E39CE6397}"/>
    <cellStyle name="Normal 2 3 15 3 2 6" xfId="43916" xr:uid="{CD2FC3AA-F597-46E1-88E6-1F94C773EDB5}"/>
    <cellStyle name="Normal 2 3 15 3 3" xfId="11050" xr:uid="{9F1EED34-80E9-4922-B26C-867DEBC367D6}"/>
    <cellStyle name="Normal 2 3 15 3 3 2" xfId="21923" xr:uid="{97986151-F039-4A3B-94C4-208CC7A8B0FE}"/>
    <cellStyle name="Normal 2 3 15 3 3 3" xfId="36855" xr:uid="{8BFCDD8B-DD1E-4176-A93E-0AFE21F7A3F2}"/>
    <cellStyle name="Normal 2 3 15 3 4" xfId="14737" xr:uid="{14D84084-0F02-4A3B-8C4E-62009F03621E}"/>
    <cellStyle name="Normal 2 3 15 3 5" xfId="25586" xr:uid="{8BE81F2F-47A4-4304-A69C-168ACF21705B}"/>
    <cellStyle name="Normal 2 3 15 3 6" xfId="31736" xr:uid="{EB54C5C1-730F-4670-B797-85ED442B9D85}"/>
    <cellStyle name="Normal 2 3 15 3 7" xfId="40860" xr:uid="{6769B24D-990D-4207-A2E8-631224261EDC}"/>
    <cellStyle name="Normal 2 3 15 4" xfId="5375" xr:uid="{82E37D12-0880-4E35-A3C5-77CB554C6ADD}"/>
    <cellStyle name="Normal 2 3 15 4 2" xfId="11051" xr:uid="{7D9C5067-A69A-47FA-B2D5-3C28FC18FA40}"/>
    <cellStyle name="Normal 2 3 15 4 2 2" xfId="21924" xr:uid="{ACB6DF48-BE77-4447-B213-B24B03A64C3D}"/>
    <cellStyle name="Normal 2 3 15 4 2 3" xfId="38108" xr:uid="{97D3AFA5-CBE5-4AC9-B382-3A807373AF9B}"/>
    <cellStyle name="Normal 2 3 15 4 3" xfId="16813" xr:uid="{C7D54527-CAEE-4D77-8BBE-BAFB62E7FA95}"/>
    <cellStyle name="Normal 2 3 15 4 4" xfId="27662" xr:uid="{4DEBF33B-31CA-42D1-91AA-658843AC9169}"/>
    <cellStyle name="Normal 2 3 15 4 5" xfId="34150" xr:uid="{0200D335-29AD-42F0-9DF2-E68C9A774DF4}"/>
    <cellStyle name="Normal 2 3 15 4 6" xfId="42936" xr:uid="{38B2021E-F139-4C4E-A48E-4E2EE01970F1}"/>
    <cellStyle name="Normal 2 3 15 5" xfId="11052" xr:uid="{47B31EC7-BA8F-4918-8A00-9F6BA04AF69E}"/>
    <cellStyle name="Normal 2 3 15 5 2" xfId="21925" xr:uid="{DAE814CC-DF8F-48BE-AEBA-9B2C6E43C9F7}"/>
    <cellStyle name="Normal 2 3 15 5 3" xfId="36126" xr:uid="{53777FFF-D6F4-47DE-84FA-2A00DE112A44}"/>
    <cellStyle name="Normal 2 3 15 6" xfId="13757" xr:uid="{BBB53917-417A-476C-BE1A-B5D02D4142AC}"/>
    <cellStyle name="Normal 2 3 15 7" xfId="24606" xr:uid="{D6263E8A-8B14-4451-8CAE-58C4DAE3096F}"/>
    <cellStyle name="Normal 2 3 15 8" xfId="30766" xr:uid="{16327805-B3D7-4FFD-A334-DB7CC53DBDA2}"/>
    <cellStyle name="Normal 2 3 15 9" xfId="39880" xr:uid="{35D56B55-B302-4D21-BD5E-87C1FCF21048}"/>
    <cellStyle name="Normal 2 3 16" xfId="1929" xr:uid="{2A81F95D-8C4E-4B6F-9116-A58B24935D37}"/>
    <cellStyle name="Normal 2 3 16 2" xfId="2631" xr:uid="{A6ADA714-DB2C-4638-8CE5-1BEFEA6D6969}"/>
    <cellStyle name="Normal 2 3 16 2 2" xfId="3611" xr:uid="{9A2AB68A-2AB6-499D-85FD-2A3F8C174428}"/>
    <cellStyle name="Normal 2 3 16 2 2 2" xfId="6849" xr:uid="{3AA706D1-8E35-4AEE-B502-528818353708}"/>
    <cellStyle name="Normal 2 3 16 2 2 2 2" xfId="11053" xr:uid="{24D54002-468E-454F-8152-0F14BB1BAB22}"/>
    <cellStyle name="Normal 2 3 16 2 2 2 2 2" xfId="21926" xr:uid="{D1AE4200-BB44-43BF-A0F9-888F109652BA}"/>
    <cellStyle name="Normal 2 3 16 2 2 2 2 3" xfId="38838" xr:uid="{E238CEA9-0D2B-4FE4-8F66-BEE8A03CA73B}"/>
    <cellStyle name="Normal 2 3 16 2 2 2 3" xfId="18287" xr:uid="{DCE0E448-0937-42AC-97C0-861BED11A735}"/>
    <cellStyle name="Normal 2 3 16 2 2 2 4" xfId="29136" xr:uid="{DB7756B2-EBF2-441E-9B86-1830973196C4}"/>
    <cellStyle name="Normal 2 3 16 2 2 2 5" xfId="34871" xr:uid="{DE6E4081-84A7-47A2-BB2E-1859D5979926}"/>
    <cellStyle name="Normal 2 3 16 2 2 2 6" xfId="44410" xr:uid="{6492211A-CFBC-4613-9E2D-ACE3FF0BF76B}"/>
    <cellStyle name="Normal 2 3 16 2 2 3" xfId="11054" xr:uid="{EE8A4CF1-7134-4DA0-8E3C-C613B4B0A4F5}"/>
    <cellStyle name="Normal 2 3 16 2 2 3 2" xfId="21927" xr:uid="{C3FEDDE7-EC22-44CB-BDD5-25EA7B1892C2}"/>
    <cellStyle name="Normal 2 3 16 2 2 3 3" xfId="36857" xr:uid="{EC6D1617-3614-4F8B-BFD4-1E9F6BB3665E}"/>
    <cellStyle name="Normal 2 3 16 2 2 4" xfId="15231" xr:uid="{A4224075-40D5-404E-9C3D-0C842B62EFF8}"/>
    <cellStyle name="Normal 2 3 16 2 2 5" xfId="26080" xr:uid="{E1E1FE08-70B6-4127-9DD2-A99E8A472C0A}"/>
    <cellStyle name="Normal 2 3 16 2 2 6" xfId="32230" xr:uid="{A0D84CDF-89DE-4FFD-8E96-5807FC0CA2E0}"/>
    <cellStyle name="Normal 2 3 16 2 2 7" xfId="41354" xr:uid="{B61B8296-36F4-4A4A-894A-BC67C214D77A}"/>
    <cellStyle name="Normal 2 3 16 2 3" xfId="5869" xr:uid="{125640AF-CBD2-40BF-B42F-6C3087C33213}"/>
    <cellStyle name="Normal 2 3 16 2 3 2" xfId="11055" xr:uid="{6CE79B11-9F2D-4921-994D-6972E8E43414}"/>
    <cellStyle name="Normal 2 3 16 2 3 2 2" xfId="21928" xr:uid="{E9DF168D-4DC4-45F1-B10C-E2650D87267B}"/>
    <cellStyle name="Normal 2 3 16 2 3 2 3" xfId="38837" xr:uid="{AB5891DA-6888-4EE2-9CA8-25F8E8693C7E}"/>
    <cellStyle name="Normal 2 3 16 2 3 3" xfId="17307" xr:uid="{1171DF14-5E63-43EE-80EB-C868EC721B3D}"/>
    <cellStyle name="Normal 2 3 16 2 3 4" xfId="28156" xr:uid="{C561C6BE-1BE8-46F0-B7CF-19A4ED62DA6F}"/>
    <cellStyle name="Normal 2 3 16 2 3 5" xfId="34870" xr:uid="{70A2F2A2-8BC6-4AAE-A3C0-5AE9F372DB29}"/>
    <cellStyle name="Normal 2 3 16 2 3 6" xfId="43430" xr:uid="{8D1E5BC9-7624-4BAC-80B2-AF1EE3CAC658}"/>
    <cellStyle name="Normal 2 3 16 2 4" xfId="11056" xr:uid="{5A310ADA-8E73-4C20-AFD5-432D06F91687}"/>
    <cellStyle name="Normal 2 3 16 2 4 2" xfId="21929" xr:uid="{D16B1A2B-8440-41ED-9B6A-EE25B33CE087}"/>
    <cellStyle name="Normal 2 3 16 2 4 3" xfId="36856" xr:uid="{4F8733DB-1CF3-496B-BF17-C028C862B2D3}"/>
    <cellStyle name="Normal 2 3 16 2 5" xfId="14251" xr:uid="{D682D383-8D67-47B1-B5F8-AE2F4A3665E0}"/>
    <cellStyle name="Normal 2 3 16 2 6" xfId="25100" xr:uid="{DE3AEF18-7A86-44B4-A4C8-0FBB2C08284B}"/>
    <cellStyle name="Normal 2 3 16 2 7" xfId="31250" xr:uid="{773F2FD7-E492-4E0F-8B06-CA7C0AF0B4E6}"/>
    <cellStyle name="Normal 2 3 16 2 8" xfId="40374" xr:uid="{4D924DEB-0A5C-4820-BCB7-5E9719DD426A}"/>
    <cellStyle name="Normal 2 3 16 3" xfId="3118" xr:uid="{09199FC7-4F2D-4B0A-B034-9C16C9C1289E}"/>
    <cellStyle name="Normal 2 3 16 3 2" xfId="6356" xr:uid="{992A906B-3CF5-460F-96B6-F3F59DC0EC8B}"/>
    <cellStyle name="Normal 2 3 16 3 2 2" xfId="11057" xr:uid="{6E138C5D-519C-419D-9AFE-1BEF70521ED9}"/>
    <cellStyle name="Normal 2 3 16 3 2 2 2" xfId="21930" xr:uid="{9EF4FF77-0058-4E98-AB12-6985C2483FBD}"/>
    <cellStyle name="Normal 2 3 16 3 2 2 3" xfId="38839" xr:uid="{8FA0416C-5B70-4E2E-9DB1-3C2FB51C1863}"/>
    <cellStyle name="Normal 2 3 16 3 2 3" xfId="17794" xr:uid="{EB74A664-D172-4842-8E43-0E45287537A6}"/>
    <cellStyle name="Normal 2 3 16 3 2 4" xfId="28643" xr:uid="{7A79FAE8-90C4-490F-8145-DC6F812C5AA9}"/>
    <cellStyle name="Normal 2 3 16 3 2 5" xfId="34872" xr:uid="{E4F909F0-32BD-40B2-BB12-33ADAFA9B07D}"/>
    <cellStyle name="Normal 2 3 16 3 2 6" xfId="43917" xr:uid="{D14DECCC-ED59-4D13-9999-F4E4DAA5C585}"/>
    <cellStyle name="Normal 2 3 16 3 3" xfId="11058" xr:uid="{652FC7D9-406E-4E3A-AB80-C3CC50CC66B2}"/>
    <cellStyle name="Normal 2 3 16 3 3 2" xfId="21931" xr:uid="{C942486E-D6BE-4D96-A43B-3619EA1F68D6}"/>
    <cellStyle name="Normal 2 3 16 3 3 3" xfId="36858" xr:uid="{42F47DAE-1116-4653-8961-3FA95BED785F}"/>
    <cellStyle name="Normal 2 3 16 3 4" xfId="14738" xr:uid="{68FE6F4E-660A-4C66-A3C2-F9A356962B12}"/>
    <cellStyle name="Normal 2 3 16 3 5" xfId="25587" xr:uid="{1994A3AC-3669-4599-B15E-F049CBBE36EE}"/>
    <cellStyle name="Normal 2 3 16 3 6" xfId="31737" xr:uid="{A2A977DE-B6CA-4A4F-AD33-49581C2DA475}"/>
    <cellStyle name="Normal 2 3 16 3 7" xfId="40861" xr:uid="{7DB6BED1-3315-44D1-8729-12518A7EE05E}"/>
    <cellStyle name="Normal 2 3 16 4" xfId="5376" xr:uid="{F5A4899C-D86F-40C2-ACDF-65008A017AB8}"/>
    <cellStyle name="Normal 2 3 16 4 2" xfId="11059" xr:uid="{2DFCE280-AE0E-4221-8E12-BADA31D2660E}"/>
    <cellStyle name="Normal 2 3 16 4 2 2" xfId="21932" xr:uid="{D55E2895-AD12-4B7A-9C6A-C74B786C06ED}"/>
    <cellStyle name="Normal 2 3 16 4 2 3" xfId="38109" xr:uid="{F1024B68-4EE1-4BB9-BBEE-10BDE0521DF6}"/>
    <cellStyle name="Normal 2 3 16 4 3" xfId="16814" xr:uid="{E0D9CF8A-5F80-49D6-81C7-1AE7898AA1CC}"/>
    <cellStyle name="Normal 2 3 16 4 4" xfId="27663" xr:uid="{2900CEAF-0135-4FE8-987F-62D1953B890D}"/>
    <cellStyle name="Normal 2 3 16 4 5" xfId="34151" xr:uid="{EC94F3EC-92F4-43B0-B31E-9F69840F1F8A}"/>
    <cellStyle name="Normal 2 3 16 4 6" xfId="42937" xr:uid="{CF61ACA4-85AE-4A88-B128-5C2B69BD940D}"/>
    <cellStyle name="Normal 2 3 16 5" xfId="11060" xr:uid="{0829B018-C25A-49FD-B9F7-97FD878E84BE}"/>
    <cellStyle name="Normal 2 3 16 5 2" xfId="21933" xr:uid="{272A6BAE-E70F-4FA1-A1BE-7F74286017F5}"/>
    <cellStyle name="Normal 2 3 16 5 3" xfId="36127" xr:uid="{BC0EB4F9-6842-4462-8B24-9E277629057F}"/>
    <cellStyle name="Normal 2 3 16 6" xfId="13758" xr:uid="{66F4A06F-B77A-4566-91C5-610ADB8B019C}"/>
    <cellStyle name="Normal 2 3 16 7" xfId="24607" xr:uid="{45F44869-19B0-4BB8-A5A2-1657AE69E061}"/>
    <cellStyle name="Normal 2 3 16 8" xfId="30767" xr:uid="{E670AEB1-5F72-421E-80BB-4A9A505A4C6D}"/>
    <cellStyle name="Normal 2 3 16 9" xfId="39881" xr:uid="{C0A2A235-AD04-4BA2-B383-5CD20F7F264A}"/>
    <cellStyle name="Normal 2 3 17" xfId="1930" xr:uid="{7D499175-7CF8-46A3-8878-8876E1A02A4F}"/>
    <cellStyle name="Normal 2 3 17 2" xfId="2632" xr:uid="{DFF26E78-E2CA-42D6-A0EC-1E69A8B74D40}"/>
    <cellStyle name="Normal 2 3 17 2 2" xfId="3612" xr:uid="{B1CC2829-7ADC-4924-8E02-96DB131B8E84}"/>
    <cellStyle name="Normal 2 3 17 2 2 2" xfId="6850" xr:uid="{C7B6F557-30AB-4C15-AF14-6CF47C1B0A5C}"/>
    <cellStyle name="Normal 2 3 17 2 2 2 2" xfId="11061" xr:uid="{FA33D2C9-9474-481C-9234-9514C89C90C5}"/>
    <cellStyle name="Normal 2 3 17 2 2 2 2 2" xfId="21934" xr:uid="{22A7CEF8-BA84-462F-A41D-3F297EF27772}"/>
    <cellStyle name="Normal 2 3 17 2 2 2 2 3" xfId="38841" xr:uid="{5AE1FE8C-5D74-4139-AE8A-3E35672D7C2B}"/>
    <cellStyle name="Normal 2 3 17 2 2 2 3" xfId="18288" xr:uid="{BFD60D36-CFB8-4A8B-AD33-828104553D83}"/>
    <cellStyle name="Normal 2 3 17 2 2 2 4" xfId="29137" xr:uid="{015AB006-01A9-4A2A-9F51-1252E6C2AA5B}"/>
    <cellStyle name="Normal 2 3 17 2 2 2 5" xfId="34874" xr:uid="{206BEE50-0C9C-4E4A-B0C8-06536EA5F448}"/>
    <cellStyle name="Normal 2 3 17 2 2 2 6" xfId="44411" xr:uid="{CB287D8C-9FE3-442F-AE3A-EFD127ABBFF1}"/>
    <cellStyle name="Normal 2 3 17 2 2 3" xfId="11062" xr:uid="{50A85832-F9EE-4F69-96D6-F81B2893375C}"/>
    <cellStyle name="Normal 2 3 17 2 2 3 2" xfId="21935" xr:uid="{44EAE814-6BBB-45AD-8CB0-0107F3014F06}"/>
    <cellStyle name="Normal 2 3 17 2 2 3 3" xfId="36860" xr:uid="{25A1C501-0E04-4E45-8121-1C8A0474BC40}"/>
    <cellStyle name="Normal 2 3 17 2 2 4" xfId="15232" xr:uid="{62D94EA7-2878-4DC5-9B10-F17A534B9BCF}"/>
    <cellStyle name="Normal 2 3 17 2 2 5" xfId="26081" xr:uid="{E72943B3-2B8F-456D-8D8E-179F06678CD7}"/>
    <cellStyle name="Normal 2 3 17 2 2 6" xfId="32231" xr:uid="{38E49923-6D98-4C4F-8544-6961C62D4A4B}"/>
    <cellStyle name="Normal 2 3 17 2 2 7" xfId="41355" xr:uid="{37E5806B-B030-48DD-A9BD-D6C334A05D68}"/>
    <cellStyle name="Normal 2 3 17 2 3" xfId="5870" xr:uid="{A21E5138-9E87-4C86-A13E-35D9B5895476}"/>
    <cellStyle name="Normal 2 3 17 2 3 2" xfId="11063" xr:uid="{EE02579B-62FC-421A-8C13-B7F5FCA7F822}"/>
    <cellStyle name="Normal 2 3 17 2 3 2 2" xfId="21936" xr:uid="{BE35C7C4-603D-49DB-898D-25BC8F623473}"/>
    <cellStyle name="Normal 2 3 17 2 3 2 3" xfId="38840" xr:uid="{06795DA2-8994-437D-8781-E90DEA9A3974}"/>
    <cellStyle name="Normal 2 3 17 2 3 3" xfId="17308" xr:uid="{F58362E1-FA79-4233-9041-40B459BDC95F}"/>
    <cellStyle name="Normal 2 3 17 2 3 4" xfId="28157" xr:uid="{046A361F-6125-4E07-93DF-ED69E1B90833}"/>
    <cellStyle name="Normal 2 3 17 2 3 5" xfId="34873" xr:uid="{5B608B2B-BFD7-4B5A-B296-330E81BE542C}"/>
    <cellStyle name="Normal 2 3 17 2 3 6" xfId="43431" xr:uid="{40F4AF01-13C8-4DEE-AF71-EB00128E4A37}"/>
    <cellStyle name="Normal 2 3 17 2 4" xfId="11064" xr:uid="{F81CEF7E-B423-4BF9-987B-732336CFB128}"/>
    <cellStyle name="Normal 2 3 17 2 4 2" xfId="21937" xr:uid="{AA9B3BF9-FD2A-421D-9177-6AA50A0230E5}"/>
    <cellStyle name="Normal 2 3 17 2 4 3" xfId="36859" xr:uid="{D8A33072-BCC8-4CF2-A8D0-86E5B634A3D9}"/>
    <cellStyle name="Normal 2 3 17 2 5" xfId="14252" xr:uid="{9FCA8509-47B6-4F55-8D16-B52EB904777B}"/>
    <cellStyle name="Normal 2 3 17 2 6" xfId="25101" xr:uid="{E27044B2-6261-4758-A182-D6935DA7B73A}"/>
    <cellStyle name="Normal 2 3 17 2 7" xfId="31251" xr:uid="{6E98D641-B901-4B66-B788-CB175C14EF39}"/>
    <cellStyle name="Normal 2 3 17 2 8" xfId="40375" xr:uid="{2756F887-D7A9-4C56-856C-C2C131C50B58}"/>
    <cellStyle name="Normal 2 3 17 3" xfId="3119" xr:uid="{CAD435F4-9C98-4890-9B78-1703FDCD4633}"/>
    <cellStyle name="Normal 2 3 17 3 2" xfId="6357" xr:uid="{37C7A40A-D579-4489-8EEF-D5026D773613}"/>
    <cellStyle name="Normal 2 3 17 3 2 2" xfId="11065" xr:uid="{08F76550-E1EE-40F0-B26A-56B41D97A2CF}"/>
    <cellStyle name="Normal 2 3 17 3 2 2 2" xfId="21938" xr:uid="{5FF25626-B382-46EE-9A7E-EBF96D6FA99A}"/>
    <cellStyle name="Normal 2 3 17 3 2 2 3" xfId="38842" xr:uid="{EA016616-EE9C-4773-8FA0-4B88E56BDB85}"/>
    <cellStyle name="Normal 2 3 17 3 2 3" xfId="17795" xr:uid="{1C46DEF7-4175-4F35-A80B-8247E0683FCC}"/>
    <cellStyle name="Normal 2 3 17 3 2 4" xfId="28644" xr:uid="{D7D9F0EF-8A30-4C9C-AFC7-01977299E91E}"/>
    <cellStyle name="Normal 2 3 17 3 2 5" xfId="34875" xr:uid="{FBA06F66-B987-4294-BB7B-16658F2D91CB}"/>
    <cellStyle name="Normal 2 3 17 3 2 6" xfId="43918" xr:uid="{3F34BB21-5FA8-4051-85F3-CC265FB4E6CE}"/>
    <cellStyle name="Normal 2 3 17 3 3" xfId="11066" xr:uid="{0AEAC9C5-9393-4359-B5DE-05B68AD06454}"/>
    <cellStyle name="Normal 2 3 17 3 3 2" xfId="21939" xr:uid="{A068EF2D-A608-4ACB-BEA3-B3E246242A9A}"/>
    <cellStyle name="Normal 2 3 17 3 3 3" xfId="36861" xr:uid="{03C99CE5-CB84-4B2D-A81B-2712FCB5E44F}"/>
    <cellStyle name="Normal 2 3 17 3 4" xfId="14739" xr:uid="{84337B8A-EB5E-4DC8-B044-C30AAFC1B81B}"/>
    <cellStyle name="Normal 2 3 17 3 5" xfId="25588" xr:uid="{59151874-191D-495C-B345-D77CB352BC69}"/>
    <cellStyle name="Normal 2 3 17 3 6" xfId="31738" xr:uid="{D9551B83-9BEA-4246-B288-3805C4DBEA4F}"/>
    <cellStyle name="Normal 2 3 17 3 7" xfId="40862" xr:uid="{06A7A94A-68F4-4729-AC0D-6B141ED9B8C2}"/>
    <cellStyle name="Normal 2 3 17 4" xfId="5377" xr:uid="{D360B692-484E-416A-93CA-5A96C913C87F}"/>
    <cellStyle name="Normal 2 3 17 4 2" xfId="11067" xr:uid="{2B84477A-DF71-4609-9A6C-6E3AB97B16CE}"/>
    <cellStyle name="Normal 2 3 17 4 2 2" xfId="21940" xr:uid="{BEDC15CB-26BE-4865-B6A0-AA451F62BC30}"/>
    <cellStyle name="Normal 2 3 17 4 2 3" xfId="38110" xr:uid="{56DB506F-0371-4305-AEFA-57ECFA3010AA}"/>
    <cellStyle name="Normal 2 3 17 4 3" xfId="16815" xr:uid="{F90EF155-C3CA-4111-85B8-8977C5F761CC}"/>
    <cellStyle name="Normal 2 3 17 4 4" xfId="27664" xr:uid="{0F71B782-FCC7-4906-8036-3AB1FFE2218C}"/>
    <cellStyle name="Normal 2 3 17 4 5" xfId="34152" xr:uid="{FC400971-E5A3-4911-90EA-A5CA522028C3}"/>
    <cellStyle name="Normal 2 3 17 4 6" xfId="42938" xr:uid="{D8BB3AF8-A535-433C-A981-727B56D1DF89}"/>
    <cellStyle name="Normal 2 3 17 5" xfId="11068" xr:uid="{2B8C8533-621E-40D5-9400-1AB510AF7C43}"/>
    <cellStyle name="Normal 2 3 17 5 2" xfId="21941" xr:uid="{52BB7CB4-3B21-4189-83B0-17F79AE2F776}"/>
    <cellStyle name="Normal 2 3 17 5 3" xfId="36128" xr:uid="{BDBC5D80-759D-4691-B195-69EF5D066BEC}"/>
    <cellStyle name="Normal 2 3 17 6" xfId="13759" xr:uid="{715354AD-C32A-4C2D-A5DD-DC1EEB2E78F1}"/>
    <cellStyle name="Normal 2 3 17 7" xfId="24608" xr:uid="{3DB91316-F7D2-4420-841B-8DAE5423BE31}"/>
    <cellStyle name="Normal 2 3 17 8" xfId="30768" xr:uid="{3A31116D-B414-47AA-9904-89AF43488B72}"/>
    <cellStyle name="Normal 2 3 17 9" xfId="39882" xr:uid="{868BF6E1-AD30-4997-B455-5C9DB09F0EE8}"/>
    <cellStyle name="Normal 2 3 18" xfId="1931" xr:uid="{5F7F18A4-3953-4C18-852F-FDC65D9042C6}"/>
    <cellStyle name="Normal 2 3 18 2" xfId="2633" xr:uid="{7489EDC8-3F97-451F-AC99-ADA21E4F3F4B}"/>
    <cellStyle name="Normal 2 3 18 2 2" xfId="3613" xr:uid="{CD46C5CC-F23D-46FE-AC8A-CECDE4E688C6}"/>
    <cellStyle name="Normal 2 3 18 2 2 2" xfId="6851" xr:uid="{FCAAA1DF-E9BF-41B4-BC1B-C744EBA4C1D4}"/>
    <cellStyle name="Normal 2 3 18 2 2 2 2" xfId="11069" xr:uid="{B9BA88CA-5A4D-4BC6-BA12-2DF75FC0D78A}"/>
    <cellStyle name="Normal 2 3 18 2 2 2 2 2" xfId="21942" xr:uid="{43F53C07-7CE4-44C7-B20D-AB41E6E06ED3}"/>
    <cellStyle name="Normal 2 3 18 2 2 2 2 3" xfId="38844" xr:uid="{5F7A26FC-D386-471D-997C-E9E031CD348A}"/>
    <cellStyle name="Normal 2 3 18 2 2 2 3" xfId="18289" xr:uid="{6F7D3E51-0858-4281-9D4B-5E420E34D4BB}"/>
    <cellStyle name="Normal 2 3 18 2 2 2 4" xfId="29138" xr:uid="{325607D9-3BCC-46DB-955D-AA7ADB577ACB}"/>
    <cellStyle name="Normal 2 3 18 2 2 2 5" xfId="34877" xr:uid="{CEF6CF40-3361-4D5E-87EA-25DD5792BE2E}"/>
    <cellStyle name="Normal 2 3 18 2 2 2 6" xfId="44412" xr:uid="{30D8363F-B118-484F-9A40-31A20A703BED}"/>
    <cellStyle name="Normal 2 3 18 2 2 3" xfId="11070" xr:uid="{29C371AC-B2C7-4E5F-8F80-3249A115321C}"/>
    <cellStyle name="Normal 2 3 18 2 2 3 2" xfId="21943" xr:uid="{79118730-99EC-44A6-AAE5-1BA4BDDD922F}"/>
    <cellStyle name="Normal 2 3 18 2 2 3 3" xfId="36863" xr:uid="{82AC9781-9289-48B5-84A7-AEEE7ECF1D90}"/>
    <cellStyle name="Normal 2 3 18 2 2 4" xfId="15233" xr:uid="{9082BC17-D22E-4E68-9249-46C9D9A73D06}"/>
    <cellStyle name="Normal 2 3 18 2 2 5" xfId="26082" xr:uid="{9FC6DEBB-3988-446E-9DDD-353B9CB6CEDE}"/>
    <cellStyle name="Normal 2 3 18 2 2 6" xfId="32232" xr:uid="{4F8AB9DA-593E-4B5A-9C04-A4F85AC8150F}"/>
    <cellStyle name="Normal 2 3 18 2 2 7" xfId="41356" xr:uid="{F587908E-62EA-42FF-94C4-3AAC1C7A704A}"/>
    <cellStyle name="Normal 2 3 18 2 3" xfId="5871" xr:uid="{90984024-8830-48B8-830D-24BF471F8153}"/>
    <cellStyle name="Normal 2 3 18 2 3 2" xfId="11071" xr:uid="{EFE05D60-6ACD-42F9-B1EB-86671FD015F1}"/>
    <cellStyle name="Normal 2 3 18 2 3 2 2" xfId="21944" xr:uid="{763367E4-4586-4E46-B4C7-1F3790FE3D9D}"/>
    <cellStyle name="Normal 2 3 18 2 3 2 3" xfId="38843" xr:uid="{A28B5DB0-B5FA-485C-98B6-8A81B50556C6}"/>
    <cellStyle name="Normal 2 3 18 2 3 3" xfId="17309" xr:uid="{6FCFD134-C734-4061-A348-C196E7458B5F}"/>
    <cellStyle name="Normal 2 3 18 2 3 4" xfId="28158" xr:uid="{9ADD930F-521A-4A6C-88EC-5502ED56F6B3}"/>
    <cellStyle name="Normal 2 3 18 2 3 5" xfId="34876" xr:uid="{0AFFB42B-E8D9-4608-A290-C6A014C6C558}"/>
    <cellStyle name="Normal 2 3 18 2 3 6" xfId="43432" xr:uid="{D734AE58-223E-40B8-BF85-799AF0C0FD53}"/>
    <cellStyle name="Normal 2 3 18 2 4" xfId="11072" xr:uid="{7BCE5F5A-AB85-4E39-BA81-55B7D0D62888}"/>
    <cellStyle name="Normal 2 3 18 2 4 2" xfId="21945" xr:uid="{8E4E2B9E-40F0-4FA8-8DEE-328AA749E9DC}"/>
    <cellStyle name="Normal 2 3 18 2 4 3" xfId="36862" xr:uid="{D465E357-98AB-4F2F-B258-A8A047213FC5}"/>
    <cellStyle name="Normal 2 3 18 2 5" xfId="14253" xr:uid="{F0D56A4F-C2C0-44EA-B16A-498C56708945}"/>
    <cellStyle name="Normal 2 3 18 2 6" xfId="25102" xr:uid="{AFF9C48B-011F-4D5E-BD46-32CD773EAA13}"/>
    <cellStyle name="Normal 2 3 18 2 7" xfId="31252" xr:uid="{7FD9B889-99C9-4412-8186-9EB9F9D57696}"/>
    <cellStyle name="Normal 2 3 18 2 8" xfId="40376" xr:uid="{9426E868-5228-439E-AE21-111B60FBA600}"/>
    <cellStyle name="Normal 2 3 18 3" xfId="3120" xr:uid="{E0C66722-84B2-46D7-9D52-A15756C9548D}"/>
    <cellStyle name="Normal 2 3 18 3 2" xfId="6358" xr:uid="{7416C79C-C285-4D54-9587-E539A285CFA6}"/>
    <cellStyle name="Normal 2 3 18 3 2 2" xfId="11073" xr:uid="{DE639368-A0BE-4353-BC41-738A9A568247}"/>
    <cellStyle name="Normal 2 3 18 3 2 2 2" xfId="21946" xr:uid="{18EC722F-B0DE-4BD6-A473-7D69882A1C86}"/>
    <cellStyle name="Normal 2 3 18 3 2 2 3" xfId="38845" xr:uid="{EAF9329F-2CA8-435D-843D-8E73A6335162}"/>
    <cellStyle name="Normal 2 3 18 3 2 3" xfId="17796" xr:uid="{E715AD23-5399-41C4-B650-1977E184AE07}"/>
    <cellStyle name="Normal 2 3 18 3 2 4" xfId="28645" xr:uid="{D0AA1790-F699-4FE4-A4ED-C7E02A7371DD}"/>
    <cellStyle name="Normal 2 3 18 3 2 5" xfId="34878" xr:uid="{221512F2-A9F5-4E35-9DCA-91BBEA2E4ADF}"/>
    <cellStyle name="Normal 2 3 18 3 2 6" xfId="43919" xr:uid="{6F923D58-02B5-4A05-968D-1463C906F6AB}"/>
    <cellStyle name="Normal 2 3 18 3 3" xfId="11074" xr:uid="{D92548B9-0C24-4213-8971-E777E6C76104}"/>
    <cellStyle name="Normal 2 3 18 3 3 2" xfId="21947" xr:uid="{F442E975-F886-4D20-88E9-4150C0105D6F}"/>
    <cellStyle name="Normal 2 3 18 3 3 3" xfId="36864" xr:uid="{693E99A9-2FDE-4F49-9221-8CE16DEBA6DC}"/>
    <cellStyle name="Normal 2 3 18 3 4" xfId="14740" xr:uid="{655878F1-E5FC-4964-9521-4108F629042B}"/>
    <cellStyle name="Normal 2 3 18 3 5" xfId="25589" xr:uid="{8C0C2E1F-5D29-4557-944E-C84985041C76}"/>
    <cellStyle name="Normal 2 3 18 3 6" xfId="31739" xr:uid="{4F08FCE5-B99A-4CBB-9282-491CF85A9013}"/>
    <cellStyle name="Normal 2 3 18 3 7" xfId="40863" xr:uid="{AC7A315D-330F-4323-9372-E3CC8CD49055}"/>
    <cellStyle name="Normal 2 3 18 4" xfId="5378" xr:uid="{CBBB61B1-ABA9-4AFB-9742-88063C5CEB9A}"/>
    <cellStyle name="Normal 2 3 18 4 2" xfId="11075" xr:uid="{E1E9DA16-AA0B-4FFE-8654-9933EC60F241}"/>
    <cellStyle name="Normal 2 3 18 4 2 2" xfId="21948" xr:uid="{6D11B6F9-D9AA-49F2-B39C-6F0C0596D727}"/>
    <cellStyle name="Normal 2 3 18 4 2 3" xfId="38111" xr:uid="{591EBCA6-2C56-4139-978E-32353DA7C7E8}"/>
    <cellStyle name="Normal 2 3 18 4 3" xfId="16816" xr:uid="{42CE2A76-2643-423B-8E26-E6745796DDF3}"/>
    <cellStyle name="Normal 2 3 18 4 4" xfId="27665" xr:uid="{060C133B-AF58-4A34-BA3D-C5B94B70B104}"/>
    <cellStyle name="Normal 2 3 18 4 5" xfId="34153" xr:uid="{1409C920-A345-4E64-BE98-5CD06D56BE2E}"/>
    <cellStyle name="Normal 2 3 18 4 6" xfId="42939" xr:uid="{62098348-B63F-4F96-8738-6142FBB9E26A}"/>
    <cellStyle name="Normal 2 3 18 5" xfId="11076" xr:uid="{6091D99F-EAE9-4691-8115-E4056C13D50D}"/>
    <cellStyle name="Normal 2 3 18 5 2" xfId="21949" xr:uid="{E5DC7EC5-7AEE-43B7-AEBF-0D1F596CFA33}"/>
    <cellStyle name="Normal 2 3 18 5 3" xfId="36129" xr:uid="{3BBD3542-E9CD-44A8-8BB5-57D30C6D6EA3}"/>
    <cellStyle name="Normal 2 3 18 6" xfId="13760" xr:uid="{908A9A86-705E-4603-A5BD-EED13FC0009F}"/>
    <cellStyle name="Normal 2 3 18 7" xfId="24609" xr:uid="{BEA9D64A-3AA9-430A-9F28-3B7C168BAEEE}"/>
    <cellStyle name="Normal 2 3 18 8" xfId="30769" xr:uid="{3CF7DB42-C038-41B4-839E-4E8A5ACEE992}"/>
    <cellStyle name="Normal 2 3 18 9" xfId="39883" xr:uid="{87BB1535-445F-4BA9-BFF1-226D059C5AF0}"/>
    <cellStyle name="Normal 2 3 19" xfId="1932" xr:uid="{09CF8773-2A26-45CC-B714-49C00744FFF3}"/>
    <cellStyle name="Normal 2 3 19 2" xfId="2634" xr:uid="{E54481B5-19EE-4AB0-8CD8-245FAF1DF5F9}"/>
    <cellStyle name="Normal 2 3 19 2 2" xfId="3614" xr:uid="{0261152B-0436-424F-8791-6C2FB99676D0}"/>
    <cellStyle name="Normal 2 3 19 2 2 2" xfId="6852" xr:uid="{BEBDEF9B-7423-4778-BE5F-1FC2DA3C4BC7}"/>
    <cellStyle name="Normal 2 3 19 2 2 2 2" xfId="11077" xr:uid="{98A7ED6F-1A76-4210-AD2F-19EB840F6C2B}"/>
    <cellStyle name="Normal 2 3 19 2 2 2 2 2" xfId="21950" xr:uid="{8E48862F-62B2-402F-A007-0DA574E53E59}"/>
    <cellStyle name="Normal 2 3 19 2 2 2 2 3" xfId="38847" xr:uid="{8C401CE6-DE26-49E8-9A15-7A2C834643BF}"/>
    <cellStyle name="Normal 2 3 19 2 2 2 3" xfId="18290" xr:uid="{E37F8CEA-D011-40EE-9D28-9366900F1D8F}"/>
    <cellStyle name="Normal 2 3 19 2 2 2 4" xfId="29139" xr:uid="{42C2E1F6-1544-4121-8300-D4F2790965CF}"/>
    <cellStyle name="Normal 2 3 19 2 2 2 5" xfId="34880" xr:uid="{4B3087BE-425A-43BB-97E2-9B09581962C0}"/>
    <cellStyle name="Normal 2 3 19 2 2 2 6" xfId="44413" xr:uid="{7A732720-FCCD-4DFB-B7DB-E0073BECC9D1}"/>
    <cellStyle name="Normal 2 3 19 2 2 3" xfId="11078" xr:uid="{7BA9844E-2705-4A67-BB55-C7D5AC953F17}"/>
    <cellStyle name="Normal 2 3 19 2 2 3 2" xfId="21951" xr:uid="{5DF17160-B250-4058-BD6D-9B3F7014FACF}"/>
    <cellStyle name="Normal 2 3 19 2 2 3 3" xfId="36866" xr:uid="{01FF1600-4BE9-4846-A65F-49A238584290}"/>
    <cellStyle name="Normal 2 3 19 2 2 4" xfId="15234" xr:uid="{5FABCA65-FB85-47E6-B90B-6CE9A53FB7CA}"/>
    <cellStyle name="Normal 2 3 19 2 2 5" xfId="26083" xr:uid="{B6CD7075-D2E2-4868-BC1F-BF51C0C24924}"/>
    <cellStyle name="Normal 2 3 19 2 2 6" xfId="32233" xr:uid="{891347A7-C34D-443D-BDBF-DACEC6212363}"/>
    <cellStyle name="Normal 2 3 19 2 2 7" xfId="41357" xr:uid="{BA68E6B7-F3E0-4073-82F4-A008A4A80D35}"/>
    <cellStyle name="Normal 2 3 19 2 3" xfId="5872" xr:uid="{96A29B72-2F9F-420A-9EAB-1EF17D15C27A}"/>
    <cellStyle name="Normal 2 3 19 2 3 2" xfId="11079" xr:uid="{09C2CB61-A776-4933-B5A8-2363D01228EF}"/>
    <cellStyle name="Normal 2 3 19 2 3 2 2" xfId="21952" xr:uid="{89BA7C52-EAA8-4BD9-B84F-C67BAC116415}"/>
    <cellStyle name="Normal 2 3 19 2 3 2 3" xfId="38846" xr:uid="{BCD5FD30-72F3-48C3-942E-67E26276DEAC}"/>
    <cellStyle name="Normal 2 3 19 2 3 3" xfId="17310" xr:uid="{3CF4E3D0-FB14-4478-BA8B-02DB4C65DBC8}"/>
    <cellStyle name="Normal 2 3 19 2 3 4" xfId="28159" xr:uid="{79E93E1B-E6B9-40A6-84D4-6EF98365B8D4}"/>
    <cellStyle name="Normal 2 3 19 2 3 5" xfId="34879" xr:uid="{B8D8B353-9EA2-49C4-B594-CCFF1A301F10}"/>
    <cellStyle name="Normal 2 3 19 2 3 6" xfId="43433" xr:uid="{A79FD39B-725A-48D7-892B-43FE91E64DDA}"/>
    <cellStyle name="Normal 2 3 19 2 4" xfId="11080" xr:uid="{FF474321-9FF2-4629-A091-95F44DF7B32E}"/>
    <cellStyle name="Normal 2 3 19 2 4 2" xfId="21953" xr:uid="{28463D8A-5D18-48FD-AD78-29B3860B10C3}"/>
    <cellStyle name="Normal 2 3 19 2 4 3" xfId="36865" xr:uid="{4663131C-896B-4AB5-B5BA-D24A492695A4}"/>
    <cellStyle name="Normal 2 3 19 2 5" xfId="14254" xr:uid="{1DC77E10-84F3-46B8-B87F-70823E4E55F2}"/>
    <cellStyle name="Normal 2 3 19 2 6" xfId="25103" xr:uid="{92D16D94-9CA8-47A8-972A-E7E4CFA279CA}"/>
    <cellStyle name="Normal 2 3 19 2 7" xfId="31253" xr:uid="{D6B98F28-17A9-438E-B74E-C10E820CC6C1}"/>
    <cellStyle name="Normal 2 3 19 2 8" xfId="40377" xr:uid="{F82519E6-2365-441D-A076-EBDEC5220B8D}"/>
    <cellStyle name="Normal 2 3 19 3" xfId="3121" xr:uid="{7BD8FAC3-FD93-4721-BA82-219ACA75FB2E}"/>
    <cellStyle name="Normal 2 3 19 3 2" xfId="6359" xr:uid="{2A063E3C-ED08-4B49-9B72-C215786472D5}"/>
    <cellStyle name="Normal 2 3 19 3 2 2" xfId="11081" xr:uid="{3D0D439A-0F3B-4119-8756-18E502B7DEAB}"/>
    <cellStyle name="Normal 2 3 19 3 2 2 2" xfId="21954" xr:uid="{56CB8DDE-D489-41E1-B543-3BFF9D68891D}"/>
    <cellStyle name="Normal 2 3 19 3 2 2 3" xfId="38848" xr:uid="{1AE0BEA0-9081-4EE4-911B-403C15455220}"/>
    <cellStyle name="Normal 2 3 19 3 2 3" xfId="17797" xr:uid="{A1644586-7ADC-4600-AF34-B1D31990026C}"/>
    <cellStyle name="Normal 2 3 19 3 2 4" xfId="28646" xr:uid="{10CF0E00-F1C9-4B92-BF8F-0C3B91A06F85}"/>
    <cellStyle name="Normal 2 3 19 3 2 5" xfId="34881" xr:uid="{6E1FAD15-D76B-4CFF-9922-99D655EB15F6}"/>
    <cellStyle name="Normal 2 3 19 3 2 6" xfId="43920" xr:uid="{BF4466C6-B779-4E0D-B93E-8C3F809411AF}"/>
    <cellStyle name="Normal 2 3 19 3 3" xfId="11082" xr:uid="{15CF3BFE-DC2A-4628-91D2-2FA6DACDAFA4}"/>
    <cellStyle name="Normal 2 3 19 3 3 2" xfId="21955" xr:uid="{FA84016F-6E5D-4722-BA35-7E765700C349}"/>
    <cellStyle name="Normal 2 3 19 3 3 3" xfId="36867" xr:uid="{B9D9B8B1-46BE-4577-AE8F-6B9ACB4E8730}"/>
    <cellStyle name="Normal 2 3 19 3 4" xfId="14741" xr:uid="{3D12EBAE-2B16-4BA5-B93E-673ECF171711}"/>
    <cellStyle name="Normal 2 3 19 3 5" xfId="25590" xr:uid="{277FCE2B-AF6E-412A-8123-C2024D334C6A}"/>
    <cellStyle name="Normal 2 3 19 3 6" xfId="31740" xr:uid="{E0427342-8582-4BF6-8D36-0FA9EF381FC8}"/>
    <cellStyle name="Normal 2 3 19 3 7" xfId="40864" xr:uid="{D7F9F357-B54B-4099-9558-907BE7439D33}"/>
    <cellStyle name="Normal 2 3 19 4" xfId="5379" xr:uid="{EB200834-85F2-4067-A814-A584747502DE}"/>
    <cellStyle name="Normal 2 3 19 4 2" xfId="11083" xr:uid="{79595B02-388D-48BD-99CD-FF331631EA55}"/>
    <cellStyle name="Normal 2 3 19 4 2 2" xfId="21956" xr:uid="{FB5C0CA8-5328-4AAB-A6B0-4CDA9C85029C}"/>
    <cellStyle name="Normal 2 3 19 4 2 3" xfId="38112" xr:uid="{CCB316CE-09B4-4C3C-8F9D-9589DC0B7280}"/>
    <cellStyle name="Normal 2 3 19 4 3" xfId="16817" xr:uid="{8C4E430C-CE54-42A0-B571-145DF2426156}"/>
    <cellStyle name="Normal 2 3 19 4 4" xfId="27666" xr:uid="{435EDD61-3F13-41FD-81A7-5C67AC4267AC}"/>
    <cellStyle name="Normal 2 3 19 4 5" xfId="34154" xr:uid="{7A8741C3-93D6-4F6A-B333-642E552521BE}"/>
    <cellStyle name="Normal 2 3 19 4 6" xfId="42940" xr:uid="{FD857299-BA57-4680-BAAA-9839B0184E5C}"/>
    <cellStyle name="Normal 2 3 19 5" xfId="11084" xr:uid="{7158364F-3E1D-4417-9813-111E823486C7}"/>
    <cellStyle name="Normal 2 3 19 5 2" xfId="21957" xr:uid="{8D6911E1-9CB3-41A8-B5CE-F9FBC78A2F85}"/>
    <cellStyle name="Normal 2 3 19 5 3" xfId="36130" xr:uid="{E1E7AB7F-DBDE-4B21-8D58-60E40B127D4E}"/>
    <cellStyle name="Normal 2 3 19 6" xfId="13761" xr:uid="{0AB50DC1-CE56-4D52-B24C-B10ADEAEAA67}"/>
    <cellStyle name="Normal 2 3 19 7" xfId="24610" xr:uid="{E48025D7-F3FF-4693-8254-0BB67B107C18}"/>
    <cellStyle name="Normal 2 3 19 8" xfId="30770" xr:uid="{5FCE1DA8-F991-434F-8330-A89BDB787217}"/>
    <cellStyle name="Normal 2 3 19 9" xfId="39884" xr:uid="{44799BE4-A031-428D-80F5-20A4BBDB6A73}"/>
    <cellStyle name="Normal 2 3 2" xfId="177" xr:uid="{33109E9C-8B57-4B6C-8947-6071D3CA4FB0}"/>
    <cellStyle name="Normal 2 3 2 10" xfId="3759" xr:uid="{4AE93087-E264-4DC3-B837-6CB9EB89C22D}"/>
    <cellStyle name="Normal 2 3 2 10 2" xfId="6998" xr:uid="{2BE599DE-FA47-4E39-A541-B1294F3175AF}"/>
    <cellStyle name="Normal 2 3 2 10 2 2" xfId="11085" xr:uid="{84AB6338-F6A1-4917-BF32-34B618B11217}"/>
    <cellStyle name="Normal 2 3 2 10 2 2 2" xfId="21958" xr:uid="{4A72D469-F450-43DC-8E8D-663BED9C3AD0}"/>
    <cellStyle name="Normal 2 3 2 10 2 2 3" xfId="39525" xr:uid="{6C829A88-2CF3-4308-8EF6-32C3CED2D0C1}"/>
    <cellStyle name="Normal 2 3 2 10 2 3" xfId="18436" xr:uid="{D2577839-B3B2-4FC4-8436-29CCD7008A04}"/>
    <cellStyle name="Normal 2 3 2 10 2 4" xfId="29285" xr:uid="{469DA8EA-86BF-42E3-8A61-8F30DA475311}"/>
    <cellStyle name="Normal 2 3 2 10 2 5" xfId="35556" xr:uid="{5DA82170-0762-4A68-A3DB-DC4C23D3A000}"/>
    <cellStyle name="Normal 2 3 2 10 2 6" xfId="44559" xr:uid="{C4E0B011-62A3-44CB-9180-E34575C092D8}"/>
    <cellStyle name="Normal 2 3 2 10 3" xfId="8279" xr:uid="{5587C611-8FE0-48F7-8195-EF49D4822E9F}"/>
    <cellStyle name="Normal 2 3 2 10 3 2" xfId="19548" xr:uid="{F44D2C94-B506-4599-BEAF-296CBE44D51F}"/>
    <cellStyle name="Normal 2 3 2 10 3 3" xfId="30397" xr:uid="{35493BF7-E37E-4605-BF3B-EC67E59E6DE3}"/>
    <cellStyle name="Normal 2 3 2 10 3 4" xfId="37545" xr:uid="{879A7F02-F29C-4B73-B649-729E5BA78F5A}"/>
    <cellStyle name="Normal 2 3 2 10 3 5" xfId="45671" xr:uid="{7D0B3A36-30F7-402D-847E-DBA33A4B8BA1}"/>
    <cellStyle name="Normal 2 3 2 10 3 6" xfId="45684" xr:uid="{4F9097C4-3D10-42D4-B591-26EC13E6FEAF}"/>
    <cellStyle name="Normal 2 3 2 10 4" xfId="15380" xr:uid="{00CF1496-3F46-4C59-ACB3-BE59F3B9B222}"/>
    <cellStyle name="Normal 2 3 2 10 5" xfId="24261" xr:uid="{EE342A71-8A8B-43E6-AB6C-F8AC1D7A4E3F}"/>
    <cellStyle name="Normal 2 3 2 10 6" xfId="26229" xr:uid="{B8FE36D1-45C4-40D6-BC5B-1FBFD2CD5472}"/>
    <cellStyle name="Normal 2 3 2 10 7" xfId="33168" xr:uid="{6FF26701-F51A-4F5F-A2BB-8C8AF9588CE0}"/>
    <cellStyle name="Normal 2 3 2 10 8" xfId="41503" xr:uid="{E8199C74-8454-4435-9838-4938F37E5C6C}"/>
    <cellStyle name="Normal 2 3 2 11" xfId="3979" xr:uid="{A84F0666-D3F8-48DE-A87D-481DB615AA0A}"/>
    <cellStyle name="Normal 2 3 2 11 2" xfId="7216" xr:uid="{3C6E6BF5-9FF8-451C-813C-490CC76317A2}"/>
    <cellStyle name="Normal 2 3 2 11 2 2" xfId="18654" xr:uid="{057726B8-4D4D-4610-ADA7-C5873FF1CCAF}"/>
    <cellStyle name="Normal 2 3 2 11 2 3" xfId="29503" xr:uid="{A1665835-D171-4083-9378-63DEF9CBEE2D}"/>
    <cellStyle name="Normal 2 3 2 11 2 4" xfId="37626" xr:uid="{40B91AB1-017B-454C-8BCE-6404D3D9EFB1}"/>
    <cellStyle name="Normal 2 3 2 11 2 5" xfId="44777" xr:uid="{9F2B968B-318B-4275-A51D-5C9F515BFA63}"/>
    <cellStyle name="Normal 2 3 2 11 3" xfId="15598" xr:uid="{9B01BB19-60BD-4BB5-B584-FF7741170F2D}"/>
    <cellStyle name="Normal 2 3 2 11 4" xfId="26447" xr:uid="{E1A5EE4C-E4A7-47E2-B65A-D26CEBC57BC3}"/>
    <cellStyle name="Normal 2 3 2 11 5" xfId="33819" xr:uid="{6F626001-9016-46C1-BD75-5283E8F591E5}"/>
    <cellStyle name="Normal 2 3 2 11 6" xfId="41721" xr:uid="{22244F04-64FA-4F2E-8A6F-AA8510F3F3E6}"/>
    <cellStyle name="Normal 2 3 2 12" xfId="4525" xr:uid="{7D501AA5-B723-4A46-AD76-061C3398F441}"/>
    <cellStyle name="Normal 2 3 2 12 2" xfId="7581" xr:uid="{89A5C602-6B8F-4A00-8358-F5B395E6E8CB}"/>
    <cellStyle name="Normal 2 3 2 12 2 2" xfId="19019" xr:uid="{82CDD15A-87F8-4B39-8838-995504A9069F}"/>
    <cellStyle name="Normal 2 3 2 12 2 3" xfId="29868" xr:uid="{FB1CE6CE-6A10-460E-87CC-319A819CE523}"/>
    <cellStyle name="Normal 2 3 2 12 2 4" xfId="45142" xr:uid="{C394EA16-0FFD-406B-B17E-DE76ACBF245E}"/>
    <cellStyle name="Normal 2 3 2 12 3" xfId="15963" xr:uid="{CC75A423-3A3D-4117-B75E-0E2919EE30CB}"/>
    <cellStyle name="Normal 2 3 2 12 4" xfId="26812" xr:uid="{7559D72D-F279-4B4F-B56C-ECB8A601A51E}"/>
    <cellStyle name="Normal 2 3 2 12 5" xfId="35645" xr:uid="{98D94E19-ABDA-4D24-965D-355646BF5EA2}"/>
    <cellStyle name="Normal 2 3 2 12 6" xfId="42086" xr:uid="{A14FD851-FBF0-4CE4-96C3-5B0476D3AB69}"/>
    <cellStyle name="Normal 2 3 2 13" xfId="4887" xr:uid="{0FD9BE6A-E929-4895-BADE-5FFC1F41AED1}"/>
    <cellStyle name="Normal 2 3 2 13 2" xfId="7943" xr:uid="{C68924AF-BEA2-4A24-8F70-77E564DD90B6}"/>
    <cellStyle name="Normal 2 3 2 13 2 2" xfId="19381" xr:uid="{1997DC4F-A473-47AE-A656-B3CB91601F65}"/>
    <cellStyle name="Normal 2 3 2 13 2 3" xfId="30230" xr:uid="{99C0F4E3-7FBC-4998-B34E-5A9645A15798}"/>
    <cellStyle name="Normal 2 3 2 13 2 4" xfId="45504" xr:uid="{DCEC920E-090A-4E9B-80F7-F68BC16AEF9B}"/>
    <cellStyle name="Normal 2 3 2 13 3" xfId="16325" xr:uid="{A47B986C-BC36-4E49-9434-C313216D1091}"/>
    <cellStyle name="Normal 2 3 2 13 4" xfId="27174" xr:uid="{C4390628-FD2D-4DC7-877B-F661425486B5}"/>
    <cellStyle name="Normal 2 3 2 13 5" xfId="42448" xr:uid="{11831870-4282-4830-B400-180CE3A66261}"/>
    <cellStyle name="Normal 2 3 2 14" xfId="5033" xr:uid="{D53E6569-29BC-4B34-8FFC-444D7C20DF23}"/>
    <cellStyle name="Normal 2 3 2 14 2" xfId="16471" xr:uid="{176716FD-06BF-40E1-9F95-42BE9DB09DC3}"/>
    <cellStyle name="Normal 2 3 2 14 3" xfId="27320" xr:uid="{2C663A43-61EF-4F84-9168-B33091D6F648}"/>
    <cellStyle name="Normal 2 3 2 14 4" xfId="42594" xr:uid="{97F05C0D-3702-4F17-86A1-13D5CD5B85F0}"/>
    <cellStyle name="Normal 2 3 2 15" xfId="13415" xr:uid="{D878EA90-067C-429E-A654-C8D0B15BE9B3}"/>
    <cellStyle name="Normal 2 3 2 16" xfId="24264" xr:uid="{B96AF9D6-5155-4438-8CFA-1221F6BE23B2}"/>
    <cellStyle name="Normal 2 3 2 17" xfId="30473" xr:uid="{FEB052A4-2E83-4B71-B79F-CC359D16CD92}"/>
    <cellStyle name="Normal 2 3 2 18" xfId="39538" xr:uid="{737D051B-61AB-4CCF-9441-9F5CADE4645D}"/>
    <cellStyle name="Normal 2 3 2 2" xfId="190" xr:uid="{2337D804-AC05-4E32-899F-6372CC6C6E63}"/>
    <cellStyle name="Normal 2 3 2 2 10" xfId="5038" xr:uid="{AD73278F-A077-4CF4-948E-947FFD05335A}"/>
    <cellStyle name="Normal 2 3 2 2 10 2" xfId="16476" xr:uid="{590AE519-B91C-42BF-882C-823B14E81031}"/>
    <cellStyle name="Normal 2 3 2 2 10 3" xfId="27325" xr:uid="{3D20FC4C-CF51-4D81-B2AF-D4C43DC2FDED}"/>
    <cellStyle name="Normal 2 3 2 2 10 4" xfId="42599" xr:uid="{DA7F0FCF-32D0-4B14-8351-DB97D156FAD5}"/>
    <cellStyle name="Normal 2 3 2 2 11" xfId="13420" xr:uid="{EC7EBF44-9DE5-4DAA-ABC7-0ED6DAE8668F}"/>
    <cellStyle name="Normal 2 3 2 2 12" xfId="24269" xr:uid="{48B1AC03-987A-4605-9237-616AC9E2CC00}"/>
    <cellStyle name="Normal 2 3 2 2 13" xfId="30493" xr:uid="{C2CA1AEF-4C82-432A-AA41-6D244AB638F3}"/>
    <cellStyle name="Normal 2 3 2 2 14" xfId="39543" xr:uid="{D249432C-C7B9-4ABA-BB82-799996A4D1B1}"/>
    <cellStyle name="Normal 2 3 2 2 2" xfId="943" xr:uid="{91E4C3DE-22EF-4B93-B11F-0D293225FA35}"/>
    <cellStyle name="Normal 2 3 2 2 2 10" xfId="39756" xr:uid="{49E208E2-D4F8-42C7-89F6-AB62A0195090}"/>
    <cellStyle name="Normal 2 3 2 2 2 2" xfId="2505" xr:uid="{6BFA85BD-C0FD-4F0C-9047-FECFC3BF7FDB}"/>
    <cellStyle name="Normal 2 3 2 2 2 2 2" xfId="3486" xr:uid="{08338857-9A20-4859-A397-B408DA003092}"/>
    <cellStyle name="Normal 2 3 2 2 2 2 2 2" xfId="6724" xr:uid="{D5A87B90-9061-4583-9D29-CC3A3679697F}"/>
    <cellStyle name="Normal 2 3 2 2 2 2 2 2 2" xfId="11086" xr:uid="{DF9E2B5F-648E-4E75-AA66-27EF8850C2CC}"/>
    <cellStyle name="Normal 2 3 2 2 2 2 2 2 2 2" xfId="21959" xr:uid="{A6B21FC2-4B48-4CA4-8E9B-ED905A88008E}"/>
    <cellStyle name="Normal 2 3 2 2 2 2 2 2 2 3" xfId="38849" xr:uid="{986CDE28-9AF5-4196-AC59-90C60809024A}"/>
    <cellStyle name="Normal 2 3 2 2 2 2 2 2 3" xfId="18162" xr:uid="{3A37C49F-6B1B-44EB-98C3-8AFF7E98AE4D}"/>
    <cellStyle name="Normal 2 3 2 2 2 2 2 2 4" xfId="29011" xr:uid="{1A33B598-6916-445F-A28E-47CB45709552}"/>
    <cellStyle name="Normal 2 3 2 2 2 2 2 2 5" xfId="34882" xr:uid="{08E12AEC-08F2-429A-9C5F-326F8A88B669}"/>
    <cellStyle name="Normal 2 3 2 2 2 2 2 2 6" xfId="44285" xr:uid="{59221400-700F-4DB2-BA1E-8A24F1D9D117}"/>
    <cellStyle name="Normal 2 3 2 2 2 2 2 3" xfId="11087" xr:uid="{EF7B443C-6F62-4C90-B36E-49789A6E37B6}"/>
    <cellStyle name="Normal 2 3 2 2 2 2 2 3 2" xfId="21960" xr:uid="{69356BBA-8476-47D5-8D90-D6C8FB170584}"/>
    <cellStyle name="Normal 2 3 2 2 2 2 2 3 3" xfId="36868" xr:uid="{B32DCC8D-5253-4B8A-879E-0FFDE6DA36B6}"/>
    <cellStyle name="Normal 2 3 2 2 2 2 2 4" xfId="15106" xr:uid="{3D62B215-265A-46AB-A749-4A5EC1834337}"/>
    <cellStyle name="Normal 2 3 2 2 2 2 2 5" xfId="25955" xr:uid="{3A6F2199-F6DA-4D54-A525-EDBBA6A9803D}"/>
    <cellStyle name="Normal 2 3 2 2 2 2 2 6" xfId="32105" xr:uid="{20A10B14-83B6-4DF2-ADD2-42CD54E4FFB2}"/>
    <cellStyle name="Normal 2 3 2 2 2 2 2 7" xfId="41229" xr:uid="{870C7878-9FD2-4B41-B53C-804FEDF1A944}"/>
    <cellStyle name="Normal 2 3 2 2 2 2 3" xfId="5744" xr:uid="{D79DAEB4-06EC-4C86-8DCC-F9AC27217F37}"/>
    <cellStyle name="Normal 2 3 2 2 2 2 3 2" xfId="11088" xr:uid="{D755851C-F21B-44E8-BCF2-B150BBA4FE15}"/>
    <cellStyle name="Normal 2 3 2 2 2 2 3 2 2" xfId="21961" xr:uid="{1F7D81A8-8BB9-4179-8312-38DBE1EF0B5F}"/>
    <cellStyle name="Normal 2 3 2 2 2 2 3 2 3" xfId="38113" xr:uid="{3C60CF06-0D46-4982-B935-538FDF748179}"/>
    <cellStyle name="Normal 2 3 2 2 2 2 3 3" xfId="11089" xr:uid="{AEAD0F97-955B-48E1-8D81-C77987383EA8}"/>
    <cellStyle name="Normal 2 3 2 2 2 2 3 3 2" xfId="21962" xr:uid="{152EE41B-A672-4A91-A571-2DA4D087442C}"/>
    <cellStyle name="Normal 2 3 2 2 2 2 3 3 3" xfId="34155" xr:uid="{152EFE68-10A6-4EF5-8B08-C38FE82CE190}"/>
    <cellStyle name="Normal 2 3 2 2 2 2 3 4" xfId="17182" xr:uid="{DBE50696-352A-42D2-94E3-C625D013D6FD}"/>
    <cellStyle name="Normal 2 3 2 2 2 2 3 5" xfId="28031" xr:uid="{578EA7F1-EABB-4F28-B58F-DFDD144952F5}"/>
    <cellStyle name="Normal 2 3 2 2 2 2 3 6" xfId="33169" xr:uid="{81A616EF-2A10-4723-B413-9F26D7B062AF}"/>
    <cellStyle name="Normal 2 3 2 2 2 2 3 7" xfId="43305" xr:uid="{A7020A27-0A99-4EF5-A3E7-E0B4143DF613}"/>
    <cellStyle name="Normal 2 3 2 2 2 2 4" xfId="11090" xr:uid="{9B28141D-05AC-4C60-8F00-32B21160645E}"/>
    <cellStyle name="Normal 2 3 2 2 2 2 4 2" xfId="21963" xr:uid="{63354230-C1E8-4B0A-8B25-C362568D3326}"/>
    <cellStyle name="Normal 2 3 2 2 2 2 4 3" xfId="36131" xr:uid="{E553D6DB-91BA-491D-9354-1659D790AA34}"/>
    <cellStyle name="Normal 2 3 2 2 2 2 5" xfId="14126" xr:uid="{B9CB5429-5120-42FE-BF79-DF120DE8B6AD}"/>
    <cellStyle name="Normal 2 3 2 2 2 2 6" xfId="24975" xr:uid="{5E43FB85-647B-4546-8E1C-ED2D1389F386}"/>
    <cellStyle name="Normal 2 3 2 2 2 2 7" xfId="31125" xr:uid="{D32E40E2-499C-4C5A-A538-ECF67421DE34}"/>
    <cellStyle name="Normal 2 3 2 2 2 2 8" xfId="40249" xr:uid="{387CCF0E-81E2-4BB1-B4F7-6ED6EA66369B}"/>
    <cellStyle name="Normal 2 3 2 2 2 3" xfId="2993" xr:uid="{F2629663-ABB5-466F-B33D-BFC52BEA1B34}"/>
    <cellStyle name="Normal 2 3 2 2 2 3 2" xfId="6231" xr:uid="{B48F0ED6-AE50-4158-A589-A1B837914CEC}"/>
    <cellStyle name="Normal 2 3 2 2 2 3 2 2" xfId="11091" xr:uid="{A21A67E3-73B7-4964-813B-6EC94C684747}"/>
    <cellStyle name="Normal 2 3 2 2 2 3 2 2 2" xfId="21964" xr:uid="{09892F88-067F-471E-9BD5-7F53EC1A84A4}"/>
    <cellStyle name="Normal 2 3 2 2 2 3 2 2 3" xfId="38850" xr:uid="{6C56B8EA-409F-4767-BBF4-A36FF42B1D2F}"/>
    <cellStyle name="Normal 2 3 2 2 2 3 2 3" xfId="17669" xr:uid="{5D67A019-FF69-4F39-A230-3D7FE6047540}"/>
    <cellStyle name="Normal 2 3 2 2 2 3 2 4" xfId="28518" xr:uid="{5E2C73E0-2356-4542-9871-403FA2608062}"/>
    <cellStyle name="Normal 2 3 2 2 2 3 2 5" xfId="34883" xr:uid="{CB7F7365-DEDA-489D-8E0C-77E6D9E17266}"/>
    <cellStyle name="Normal 2 3 2 2 2 3 2 6" xfId="43792" xr:uid="{52471BDC-4CF5-45D0-976C-EB2F0101FB37}"/>
    <cellStyle name="Normal 2 3 2 2 2 3 3" xfId="11092" xr:uid="{4C90F731-EEDA-4089-BBA4-AB5699130CFB}"/>
    <cellStyle name="Normal 2 3 2 2 2 3 3 2" xfId="21965" xr:uid="{1ACBBA9C-C84C-4691-9D2C-98F5D3844408}"/>
    <cellStyle name="Normal 2 3 2 2 2 3 3 3" xfId="36869" xr:uid="{365F03A9-B0C5-4970-8A93-C9BEBF30CFFC}"/>
    <cellStyle name="Normal 2 3 2 2 2 3 4" xfId="14613" xr:uid="{03F4BA3F-B35D-409C-A861-91AFD8147838}"/>
    <cellStyle name="Normal 2 3 2 2 2 3 5" xfId="25462" xr:uid="{DBE2D0A6-10AF-42FE-841A-6410D3D6CD86}"/>
    <cellStyle name="Normal 2 3 2 2 2 3 6" xfId="31612" xr:uid="{6A10C2E3-1130-47BC-8714-FCE00D23C8A6}"/>
    <cellStyle name="Normal 2 3 2 2 2 3 7" xfId="40736" xr:uid="{8A3DBD21-8626-4C90-8644-5A71410E56BC}"/>
    <cellStyle name="Normal 2 3 2 2 2 4" xfId="3981" xr:uid="{4C6349B3-82F0-4A8A-A979-AF578609F1A5}"/>
    <cellStyle name="Normal 2 3 2 2 2 4 2" xfId="11093" xr:uid="{F81997E9-68DA-4CE7-BA1F-BDDCF940FD51}"/>
    <cellStyle name="Normal 2 3 2 2 2 4 2 2" xfId="11094" xr:uid="{F35419DD-24EA-4783-8DF8-2581388C08EC}"/>
    <cellStyle name="Normal 2 3 2 2 2 4 2 2 2" xfId="21967" xr:uid="{FFDCD952-FDB8-42F5-9B44-6C7B43BB5750}"/>
    <cellStyle name="Normal 2 3 2 2 2 4 2 2 3" xfId="39521" xr:uid="{DEF5E0BB-A70D-49EE-9199-E592976D2139}"/>
    <cellStyle name="Normal 2 3 2 2 2 4 2 3" xfId="21966" xr:uid="{99D06348-A0FA-4D1D-8462-D6138D815313}"/>
    <cellStyle name="Normal 2 3 2 2 2 4 2 4" xfId="35552" xr:uid="{8AED42B6-F8A0-4FDB-9E3D-14BB6D406509}"/>
    <cellStyle name="Normal 2 3 2 2 2 4 3" xfId="11095" xr:uid="{6313F356-1FC8-42B1-B860-7676B53C615C}"/>
    <cellStyle name="Normal 2 3 2 2 2 4 3 2" xfId="21968" xr:uid="{179DDAAD-F6E1-402C-85D1-969A2F543695}"/>
    <cellStyle name="Normal 2 3 2 2 2 4 3 3" xfId="37541" xr:uid="{A996FF81-04DA-4F6D-B006-14BDA5C46243}"/>
    <cellStyle name="Normal 2 3 2 2 2 4 4" xfId="33775" xr:uid="{22DB1DE8-C182-4C2F-A5AE-5720DCBA78F3}"/>
    <cellStyle name="Normal 2 3 2 2 2 4 5" xfId="45791" xr:uid="{5DEF4D40-6855-48E3-86D8-677EC3996E4C}"/>
    <cellStyle name="Normal 2 3 2 2 2 5" xfId="5251" xr:uid="{4E9260C3-494A-4C7E-9D29-36BE3C1B222A}"/>
    <cellStyle name="Normal 2 3 2 2 2 5 2" xfId="11096" xr:uid="{AAB13B92-9CD4-48B6-B7F5-F7BCE63F8B57}"/>
    <cellStyle name="Normal 2 3 2 2 2 5 2 2" xfId="21969" xr:uid="{140DE584-E914-4C7E-9DEF-BA0F2937B44D}"/>
    <cellStyle name="Normal 2 3 2 2 2 5 2 3" xfId="37788" xr:uid="{7D2FB426-6EA6-4BB2-BA58-C9F1F2E6D2F7}"/>
    <cellStyle name="Normal 2 3 2 2 2 5 3" xfId="16689" xr:uid="{F66C67CD-B485-47C7-8D43-C1912D3B05C6}"/>
    <cellStyle name="Normal 2 3 2 2 2 5 4" xfId="27538" xr:uid="{A076DA6C-090B-468A-9DB3-24D798AC3E00}"/>
    <cellStyle name="Normal 2 3 2 2 2 5 5" xfId="33912" xr:uid="{7045F799-1185-4CE4-806C-EC88668DF433}"/>
    <cellStyle name="Normal 2 3 2 2 2 5 6" xfId="42812" xr:uid="{3EB29B09-C54F-4380-A986-039E7D005D66}"/>
    <cellStyle name="Normal 2 3 2 2 2 6" xfId="11097" xr:uid="{1636AB4E-B905-45EF-8670-BDABCC04CE3C}"/>
    <cellStyle name="Normal 2 3 2 2 2 6 2" xfId="21970" xr:uid="{CB5A55FC-62F9-4A2C-B51C-6C73071900C9}"/>
    <cellStyle name="Normal 2 3 2 2 2 6 3" xfId="35806" xr:uid="{2DC2E6B1-D303-4B6A-98A6-9D0DD9E17303}"/>
    <cellStyle name="Normal 2 3 2 2 2 7" xfId="13633" xr:uid="{425074E6-2F2D-4AFA-AD16-5CA0E7B8C6A9}"/>
    <cellStyle name="Normal 2 3 2 2 2 8" xfId="24482" xr:uid="{6781862C-116B-4823-93C9-11C4B48DD06E}"/>
    <cellStyle name="Normal 2 3 2 2 2 9" xfId="30697" xr:uid="{54F0BEF6-E445-4466-831B-B1C330722D18}"/>
    <cellStyle name="Normal 2 3 2 2 3" xfId="2273" xr:uid="{F1CD8B30-6864-40EB-9599-FA1534E7A566}"/>
    <cellStyle name="Normal 2 3 2 2 3 10" xfId="30891" xr:uid="{DCC735BD-CA57-4B75-A983-49D071FC4B8D}"/>
    <cellStyle name="Normal 2 3 2 2 3 11" xfId="40018" xr:uid="{03C99E5C-7358-4AFE-BE3B-5A5137712DFB}"/>
    <cellStyle name="Normal 2 3 2 2 3 2" xfId="2768" xr:uid="{87642CC6-AE19-4608-88E3-9ECA25B5925F}"/>
    <cellStyle name="Normal 2 3 2 2 3 2 2" xfId="3748" xr:uid="{ED19F13C-F58D-40A1-A4EA-BB5BC6B78593}"/>
    <cellStyle name="Normal 2 3 2 2 3 2 2 2" xfId="6986" xr:uid="{FD16F8FB-DDF4-4181-B162-C9C11522187E}"/>
    <cellStyle name="Normal 2 3 2 2 3 2 2 2 2" xfId="11098" xr:uid="{44FE1FD8-B557-4B7E-A7A5-E689218A7893}"/>
    <cellStyle name="Normal 2 3 2 2 3 2 2 2 2 2" xfId="21971" xr:uid="{C4755C46-0481-47EE-9BF0-E97A8388C5E0}"/>
    <cellStyle name="Normal 2 3 2 2 3 2 2 2 2 3" xfId="38851" xr:uid="{52A6805D-0E6D-442A-9C19-493CA7832E76}"/>
    <cellStyle name="Normal 2 3 2 2 3 2 2 2 3" xfId="18424" xr:uid="{504B8CE4-4B95-4BF0-AC54-F06766599421}"/>
    <cellStyle name="Normal 2 3 2 2 3 2 2 2 4" xfId="29273" xr:uid="{00305409-2AB2-467A-BEC2-BD10D72C7313}"/>
    <cellStyle name="Normal 2 3 2 2 3 2 2 2 5" xfId="34884" xr:uid="{23384068-343D-43AD-A545-7B7BE625676D}"/>
    <cellStyle name="Normal 2 3 2 2 3 2 2 2 6" xfId="44547" xr:uid="{18E36F77-C08C-4180-A0FD-10E9C0B7E3E4}"/>
    <cellStyle name="Normal 2 3 2 2 3 2 2 3" xfId="11099" xr:uid="{00EF4A84-5D3C-4393-8F31-8C8D79836B22}"/>
    <cellStyle name="Normal 2 3 2 2 3 2 2 3 2" xfId="21972" xr:uid="{7AB6A446-611B-4D7A-B0BD-A52B36D96E07}"/>
    <cellStyle name="Normal 2 3 2 2 3 2 2 3 3" xfId="36870" xr:uid="{A02B974B-F046-4DB2-9617-DCD0F2FD739B}"/>
    <cellStyle name="Normal 2 3 2 2 3 2 2 4" xfId="15368" xr:uid="{059B4C4A-6C3D-4179-BC7E-A31FC8ACADB7}"/>
    <cellStyle name="Normal 2 3 2 2 3 2 2 5" xfId="26217" xr:uid="{EB45CD30-AFC7-412D-AD77-70E39EBC094D}"/>
    <cellStyle name="Normal 2 3 2 2 3 2 2 6" xfId="32367" xr:uid="{4E4DDDF0-9B8D-4B43-BE12-7D5E9DB44ABF}"/>
    <cellStyle name="Normal 2 3 2 2 3 2 2 7" xfId="41491" xr:uid="{A11EC04A-814B-4DCA-8CBB-18B14E090229}"/>
    <cellStyle name="Normal 2 3 2 2 3 2 3" xfId="6006" xr:uid="{C90C52FE-DD8C-45DA-824A-AE3F873F57F9}"/>
    <cellStyle name="Normal 2 3 2 2 3 2 3 2" xfId="11100" xr:uid="{DD434773-EFC7-4D72-B33C-AD7A70BECF2B}"/>
    <cellStyle name="Normal 2 3 2 2 3 2 3 2 2" xfId="21973" xr:uid="{FD469F7D-7963-4CB5-B25D-37F31837F311}"/>
    <cellStyle name="Normal 2 3 2 2 3 2 3 2 3" xfId="38115" xr:uid="{1945748D-3DE3-4EBF-95D3-05B401409F2B}"/>
    <cellStyle name="Normal 2 3 2 2 3 2 3 3" xfId="17444" xr:uid="{906565F3-72BE-4F61-8BAE-CF9F4CDBBB86}"/>
    <cellStyle name="Normal 2 3 2 2 3 2 3 4" xfId="28293" xr:uid="{7BFA3A7B-1452-4EFB-9CCF-89BAEE0821B5}"/>
    <cellStyle name="Normal 2 3 2 2 3 2 3 5" xfId="34156" xr:uid="{5A5E0338-465E-45EE-AA3C-690F0EA19E4C}"/>
    <cellStyle name="Normal 2 3 2 2 3 2 3 6" xfId="43567" xr:uid="{184811B8-F71D-4685-89D4-74D20FAF226A}"/>
    <cellStyle name="Normal 2 3 2 2 3 2 4" xfId="11101" xr:uid="{1ABEE0FF-F775-4311-BA63-95639A9ABBF6}"/>
    <cellStyle name="Normal 2 3 2 2 3 2 4 2" xfId="21974" xr:uid="{F95849DC-DA81-4E69-9D06-3CF2C6B20011}"/>
    <cellStyle name="Normal 2 3 2 2 3 2 4 3" xfId="36133" xr:uid="{22B1E91E-9D4B-435B-9483-B51BF1755998}"/>
    <cellStyle name="Normal 2 3 2 2 3 2 5" xfId="14388" xr:uid="{0173A16B-C470-479E-93E2-C48E465AE4A2}"/>
    <cellStyle name="Normal 2 3 2 2 3 2 6" xfId="25237" xr:uid="{83601D7A-527F-4168-B116-B526BB983EC7}"/>
    <cellStyle name="Normal 2 3 2 2 3 2 7" xfId="31387" xr:uid="{CD8F6399-2AD0-41BA-B14C-AB0D6E1F60EB}"/>
    <cellStyle name="Normal 2 3 2 2 3 2 8" xfId="40511" xr:uid="{55F7160B-C4F3-4C83-8CD8-235FA1BC8AAC}"/>
    <cellStyle name="Normal 2 3 2 2 3 3" xfId="3255" xr:uid="{F88B0D4B-768C-4FBC-A0B3-68CB1A5F81C1}"/>
    <cellStyle name="Normal 2 3 2 2 3 3 2" xfId="6493" xr:uid="{069A8709-39C7-4455-827E-4CA57D2FAD7F}"/>
    <cellStyle name="Normal 2 3 2 2 3 3 2 2" xfId="11102" xr:uid="{559BDC36-9610-4555-AEA4-D2589959E629}"/>
    <cellStyle name="Normal 2 3 2 2 3 3 2 2 2" xfId="21975" xr:uid="{36A40E6C-A05B-4877-AF30-3DACEBC12FC1}"/>
    <cellStyle name="Normal 2 3 2 2 3 3 2 2 3" xfId="38852" xr:uid="{6FF7DAF1-9CF7-4F26-8327-E9A1F09AB315}"/>
    <cellStyle name="Normal 2 3 2 2 3 3 2 3" xfId="17931" xr:uid="{CD0C1A50-9AE1-452A-82B7-9BF5EE07AC66}"/>
    <cellStyle name="Normal 2 3 2 2 3 3 2 4" xfId="28780" xr:uid="{4F956F28-429C-44F6-A5CD-56587107245E}"/>
    <cellStyle name="Normal 2 3 2 2 3 3 2 5" xfId="34885" xr:uid="{3340B71F-2A0D-4D1A-9E10-0E198750CBE7}"/>
    <cellStyle name="Normal 2 3 2 2 3 3 2 6" xfId="44054" xr:uid="{9FB23F10-42EE-4B53-8F35-AB0353A99166}"/>
    <cellStyle name="Normal 2 3 2 2 3 3 3" xfId="11103" xr:uid="{AE4FB756-4484-45BA-85C4-DDB41B159870}"/>
    <cellStyle name="Normal 2 3 2 2 3 3 3 2" xfId="21976" xr:uid="{0A4D1EB6-4E69-417B-A80F-507081580ACB}"/>
    <cellStyle name="Normal 2 3 2 2 3 3 3 3" xfId="36871" xr:uid="{DAB2B2F5-18CB-4E64-B290-01D5E11651F7}"/>
    <cellStyle name="Normal 2 3 2 2 3 3 4" xfId="14875" xr:uid="{62C85EF6-F8F6-4E1B-A847-39DFAB04B145}"/>
    <cellStyle name="Normal 2 3 2 2 3 3 5" xfId="25724" xr:uid="{5EC7513F-7B43-4F7C-B0AD-1F5A09A976DE}"/>
    <cellStyle name="Normal 2 3 2 2 3 3 6" xfId="31874" xr:uid="{C5B022FA-27E9-43F4-8467-27B98487D696}"/>
    <cellStyle name="Normal 2 3 2 2 3 3 7" xfId="40998" xr:uid="{FF368874-5658-4C4C-8D4C-323DC007CAA1}"/>
    <cellStyle name="Normal 2 3 2 2 3 4" xfId="3982" xr:uid="{735D6CF0-3584-4B3A-AE1C-A065997C915B}"/>
    <cellStyle name="Normal 2 3 2 2 3 4 2" xfId="7218" xr:uid="{12972339-E7A3-4F52-8E84-95EA29B1240F}"/>
    <cellStyle name="Normal 2 3 2 2 3 4 2 2" xfId="18656" xr:uid="{69F56D6E-76AE-49A3-8781-8D7145E45752}"/>
    <cellStyle name="Normal 2 3 2 2 3 4 2 3" xfId="29505" xr:uid="{00D172A5-2BBD-4AA2-9AFB-9D5BF8EE12A2}"/>
    <cellStyle name="Normal 2 3 2 2 3 4 2 4" xfId="38114" xr:uid="{5C77FD8A-BEAA-4CB7-B76C-1ECF4800BB6C}"/>
    <cellStyle name="Normal 2 3 2 2 3 4 2 5" xfId="44779" xr:uid="{66378FB3-8746-4E1D-9A58-F24719BA3654}"/>
    <cellStyle name="Normal 2 3 2 2 3 4 3" xfId="15600" xr:uid="{3DACFB70-2E31-4553-88F0-A5D2FE9AC3FD}"/>
    <cellStyle name="Normal 2 3 2 2 3 4 4" xfId="26449" xr:uid="{28E9AF50-9CDB-4DA2-B9E2-5958FBA38AA7}"/>
    <cellStyle name="Normal 2 3 2 2 3 4 5" xfId="33170" xr:uid="{8A6D1C14-9D31-4E85-A79B-4DF94CC025C2}"/>
    <cellStyle name="Normal 2 3 2 2 3 4 6" xfId="41723" xr:uid="{200827F3-F3CB-4CAE-BF8D-EF9D9E0EE107}"/>
    <cellStyle name="Normal 2 3 2 2 3 5" xfId="4527" xr:uid="{1B5F4AFD-7C61-4A71-A6DF-EC5B7CBC8C21}"/>
    <cellStyle name="Normal 2 3 2 2 3 5 2" xfId="7583" xr:uid="{74BBC414-4F2E-405D-8AAE-BFCCB49F01AD}"/>
    <cellStyle name="Normal 2 3 2 2 3 5 2 2" xfId="19021" xr:uid="{B2C01E12-8DC3-4318-9ED5-620C4A5827BA}"/>
    <cellStyle name="Normal 2 3 2 2 3 5 2 3" xfId="29870" xr:uid="{CEE4DFEE-A2CC-4EAA-9EBA-7BFF56B85013}"/>
    <cellStyle name="Normal 2 3 2 2 3 5 2 4" xfId="45144" xr:uid="{B2E38D6E-2DBB-4561-90F8-5C7AC676584E}"/>
    <cellStyle name="Normal 2 3 2 2 3 5 3" xfId="15965" xr:uid="{F40F4028-1DD2-421C-8A1F-0F0F27D7A7C3}"/>
    <cellStyle name="Normal 2 3 2 2 3 5 4" xfId="26814" xr:uid="{8FFB4450-7EF2-403D-A087-D3C6F146A291}"/>
    <cellStyle name="Normal 2 3 2 2 3 5 5" xfId="36132" xr:uid="{9EB314DE-D00F-4F71-801F-38A360FD4A07}"/>
    <cellStyle name="Normal 2 3 2 2 3 5 6" xfId="42088" xr:uid="{AACF4F25-1290-4E45-BFC2-9E9B6FBDD5D8}"/>
    <cellStyle name="Normal 2 3 2 2 3 6" xfId="4889" xr:uid="{F0B0C857-BE31-4607-97F0-D8CA0AF6CF82}"/>
    <cellStyle name="Normal 2 3 2 2 3 6 2" xfId="7945" xr:uid="{CB4462ED-CF5D-47A5-B8EE-BA0B09C35E50}"/>
    <cellStyle name="Normal 2 3 2 2 3 6 2 2" xfId="19383" xr:uid="{351DD7AB-C8FF-4C4D-BF39-A1D7F52862E9}"/>
    <cellStyle name="Normal 2 3 2 2 3 6 2 3" xfId="30232" xr:uid="{645512A7-8AB0-44B3-815C-705244ED9B36}"/>
    <cellStyle name="Normal 2 3 2 2 3 6 2 4" xfId="45506" xr:uid="{40015784-CB12-4007-BCD2-6F47A7B8B5A4}"/>
    <cellStyle name="Normal 2 3 2 2 3 6 3" xfId="16327" xr:uid="{B98DBBC6-8BE4-4CAB-8484-5A7EA9DF5FBB}"/>
    <cellStyle name="Normal 2 3 2 2 3 6 4" xfId="27176" xr:uid="{268A02B9-0514-447B-AA21-68D266D7266F}"/>
    <cellStyle name="Normal 2 3 2 2 3 6 5" xfId="42450" xr:uid="{D64249E8-1DFD-46B4-B1AC-F1B6632F3C9C}"/>
    <cellStyle name="Normal 2 3 2 2 3 7" xfId="5513" xr:uid="{A949DADD-5F20-4F63-8D46-21DA9F8B5902}"/>
    <cellStyle name="Normal 2 3 2 2 3 7 2" xfId="16951" xr:uid="{9D9254E9-EDFD-4D64-8B84-1E1E5B9683B1}"/>
    <cellStyle name="Normal 2 3 2 2 3 7 3" xfId="27800" xr:uid="{C1000C0D-70D1-4B04-BB0E-20D2A712A0FF}"/>
    <cellStyle name="Normal 2 3 2 2 3 7 4" xfId="43074" xr:uid="{9861FE25-FF7D-4997-B473-AD3AA215906E}"/>
    <cellStyle name="Normal 2 3 2 2 3 8" xfId="13895" xr:uid="{8891AF00-0148-4A1E-99A6-629E328120D1}"/>
    <cellStyle name="Normal 2 3 2 2 3 9" xfId="24744" xr:uid="{BCC03257-CEB2-4DFD-9FAA-619D6C283E2E}"/>
    <cellStyle name="Normal 2 3 2 2 4" xfId="2279" xr:uid="{ED5B6536-93BE-4B90-826A-62EB9540A8F8}"/>
    <cellStyle name="Normal 2 3 2 2 4 10" xfId="40024" xr:uid="{CEAAE0F6-81A1-4FED-BF4A-66F775813140}"/>
    <cellStyle name="Normal 2 3 2 2 4 11" xfId="45690" xr:uid="{4E3165DC-4B57-442B-9E48-16C94414EC8A}"/>
    <cellStyle name="Normal 2 3 2 2 4 12" xfId="45881" xr:uid="{73A772AD-695C-4A9F-A7D4-DB88E823DCFD}"/>
    <cellStyle name="Normal 2 3 2 2 4 2" xfId="2774" xr:uid="{FDC8B0E9-9C75-4118-B87E-E6C5ECB75989}"/>
    <cellStyle name="Normal 2 3 2 2 4 2 2" xfId="3754" xr:uid="{91493D86-87EE-4DEB-B923-84602ABD994E}"/>
    <cellStyle name="Normal 2 3 2 2 4 2 2 2" xfId="6992" xr:uid="{C0DD2368-487D-48F8-B46F-1C35BE3C07D2}"/>
    <cellStyle name="Normal 2 3 2 2 4 2 2 2 2" xfId="11104" xr:uid="{3F57CDC2-75C7-479F-B239-5A7EF725D8E1}"/>
    <cellStyle name="Normal 2 3 2 2 4 2 2 2 2 2" xfId="11105" xr:uid="{45B08159-862A-4617-80CC-68A66DC2B42C}"/>
    <cellStyle name="Normal 2 3 2 2 4 2 2 2 2 2 2" xfId="21978" xr:uid="{AB98B659-3001-4476-B24B-9BF8CBEBF729}"/>
    <cellStyle name="Normal 2 3 2 2 4 2 2 2 2 2 3" xfId="39520" xr:uid="{7FF2057C-22A7-478E-8C52-E50971CE41D0}"/>
    <cellStyle name="Normal 2 3 2 2 4 2 2 2 2 3" xfId="21977" xr:uid="{5EA55255-2BE3-44BF-AB3A-738EA708B4B5}"/>
    <cellStyle name="Normal 2 3 2 2 4 2 2 2 2 4" xfId="35551" xr:uid="{7BE17D4B-53CA-44B8-8BCA-A5BB8C341B02}"/>
    <cellStyle name="Normal 2 3 2 2 4 2 2 2 3" xfId="11106" xr:uid="{DAF383F3-E034-42BF-A8F4-16DC3C439203}"/>
    <cellStyle name="Normal 2 3 2 2 4 2 2 2 3 2" xfId="21979" xr:uid="{648B1450-42C3-4A20-AC36-361E387BA9FC}"/>
    <cellStyle name="Normal 2 3 2 2 4 2 2 2 3 3" xfId="37540" xr:uid="{2C8B1A6D-2302-4455-A2CA-EEE3C41AD4EE}"/>
    <cellStyle name="Normal 2 3 2 2 4 2 2 2 4" xfId="18430" xr:uid="{3148A9A3-8E2B-4101-88B8-82717AC48780}"/>
    <cellStyle name="Normal 2 3 2 2 4 2 2 2 4 2" xfId="45695" xr:uid="{0DBED291-DEDA-4353-AF25-7712B147F47B}"/>
    <cellStyle name="Normal 2 3 2 2 4 2 2 2 5" xfId="29279" xr:uid="{186C937C-EFF4-4CC0-93B0-C66B1067F607}"/>
    <cellStyle name="Normal 2 3 2 2 4 2 2 2 6" xfId="32379" xr:uid="{73E2DB6A-F25F-4DA2-9736-85515D22B998}"/>
    <cellStyle name="Normal 2 3 2 2 4 2 2 2 7" xfId="44553" xr:uid="{C6914EED-7B04-4D4A-8D83-E655A91FD273}"/>
    <cellStyle name="Normal 2 3 2 2 4 2 2 3" xfId="8094" xr:uid="{E54039AC-C585-4F3E-90D1-6447BC326FB3}"/>
    <cellStyle name="Normal 2 3 2 2 4 2 2 3 2" xfId="8284" xr:uid="{0B1CA7A4-8FDB-432C-AA27-CE2957B89ABA}"/>
    <cellStyle name="Normal 2 3 2 2 4 2 2 3 2 2" xfId="11107" xr:uid="{9F084504-FB5F-4CDC-9909-FDACF3B8CF99}"/>
    <cellStyle name="Normal 2 3 2 2 4 2 2 3 2 2 2" xfId="21980" xr:uid="{51F96D8D-5D2A-4D92-9DA9-D6DC55CE2320}"/>
    <cellStyle name="Normal 2 3 2 2 4 2 2 3 2 2 3" xfId="39534" xr:uid="{9DE3ECD9-2D01-4EE2-A1B6-F5285CC1B727}"/>
    <cellStyle name="Normal 2 3 2 2 4 2 2 3 2 3" xfId="19552" xr:uid="{7DFF2A91-8139-4836-9333-8AE62EED9058}"/>
    <cellStyle name="Normal 2 3 2 2 4 2 2 3 2 4" xfId="30401" xr:uid="{68F14277-4E85-4E2E-8F3B-0A13DFB75D1B}"/>
    <cellStyle name="Normal 2 3 2 2 4 2 2 3 2 5" xfId="35564" xr:uid="{3C29610B-FCB5-40A9-A92C-3E7D51B929D6}"/>
    <cellStyle name="Normal 2 3 2 2 4 2 2 3 2 6" xfId="45675" xr:uid="{ED7D969D-B2C2-4B35-8CD4-7A799464715E}"/>
    <cellStyle name="Normal 2 3 2 2 4 2 2 3 3" xfId="11108" xr:uid="{83017C14-A505-4D3A-B4B8-D3F29683A479}"/>
    <cellStyle name="Normal 2 3 2 2 4 2 2 3 3 2" xfId="21981" xr:uid="{531BA2C0-37BF-4098-AA78-68B8FB2E1A92}"/>
    <cellStyle name="Normal 2 3 2 2 4 2 2 3 3 3" xfId="38378" xr:uid="{96BBDB21-6E33-463F-AE25-90240BCF04B8}"/>
    <cellStyle name="Normal 2 3 2 2 4 2 2 3 4" xfId="19532" xr:uid="{C521C801-4F64-4534-994E-2B52B8148F8B}"/>
    <cellStyle name="Normal 2 3 2 2 4 2 2 3 5" xfId="30381" xr:uid="{95661FDA-1CEE-4DA8-BA3A-A4DE4CF3BB08}"/>
    <cellStyle name="Normal 2 3 2 2 4 2 2 3 6" xfId="34411" xr:uid="{2E26F3CD-41CE-494B-9E91-A9112842ACB8}"/>
    <cellStyle name="Normal 2 3 2 2 4 2 2 3 7" xfId="45655" xr:uid="{3F9C00D4-8A4D-4949-9940-5A8EF494BED0}"/>
    <cellStyle name="Normal 2 3 2 2 4 2 2 3 8" xfId="45892" xr:uid="{0ACC41C2-9322-45C8-A205-66123EAC8C77}"/>
    <cellStyle name="Normal 2 3 2 2 4 2 2 4" xfId="11109" xr:uid="{0F8D0F43-D370-4C3C-ADC4-DE8170D97339}"/>
    <cellStyle name="Normal 2 3 2 2 4 2 2 4 2" xfId="21982" xr:uid="{1480192F-9CEA-4F58-8C78-2FDD6B5A6D63}"/>
    <cellStyle name="Normal 2 3 2 2 4 2 2 4 3" xfId="36396" xr:uid="{3E764E02-D35F-43A9-B5A0-C33C31B17FB0}"/>
    <cellStyle name="Normal 2 3 2 2 4 2 2 5" xfId="15374" xr:uid="{C125D3E0-4BBC-4CF7-8343-EC2924C04163}"/>
    <cellStyle name="Normal 2 3 2 2 4 2 2 6" xfId="26223" xr:uid="{5D9232EC-29B1-47E9-A2AC-266EDD1FFD31}"/>
    <cellStyle name="Normal 2 3 2 2 4 2 2 7" xfId="32373" xr:uid="{912E040F-74B7-458B-A53D-74F1A8F32F8D}"/>
    <cellStyle name="Normal 2 3 2 2 4 2 2 8" xfId="41497" xr:uid="{C031C11C-1584-46EC-9159-F93300210A52}"/>
    <cellStyle name="Normal 2 3 2 2 4 2 3" xfId="6012" xr:uid="{6F88F114-6F94-4C7E-B6D9-BBB3477B2DB3}"/>
    <cellStyle name="Normal 2 3 2 2 4 2 3 2" xfId="11110" xr:uid="{1CDAD2E5-81CF-42B4-94A0-4FFBFF46FD8D}"/>
    <cellStyle name="Normal 2 3 2 2 4 2 3 2 2" xfId="21983" xr:uid="{435156FA-511B-4E25-921C-09C10369535A}"/>
    <cellStyle name="Normal 2 3 2 2 4 2 3 2 3" xfId="38376" xr:uid="{E2CECD20-33E7-4362-9E4D-42152738A8D1}"/>
    <cellStyle name="Normal 2 3 2 2 4 2 3 3" xfId="17450" xr:uid="{CAB00324-6EC1-4F01-8514-9D4EB780BDEA}"/>
    <cellStyle name="Normal 2 3 2 2 4 2 3 4" xfId="28299" xr:uid="{13397FCA-60A3-467D-B55A-A0815D275515}"/>
    <cellStyle name="Normal 2 3 2 2 4 2 3 5" xfId="34409" xr:uid="{EA8CEECC-F7C3-434B-9B85-886EC407860F}"/>
    <cellStyle name="Normal 2 3 2 2 4 2 3 6" xfId="43573" xr:uid="{ECFB7A2E-6E73-4591-936B-7AAEA0E6CC0D}"/>
    <cellStyle name="Normal 2 3 2 2 4 2 4" xfId="11111" xr:uid="{BDDA00DC-CCD5-4A6E-A9C3-79BE6FBD3558}"/>
    <cellStyle name="Normal 2 3 2 2 4 2 4 2" xfId="21984" xr:uid="{1AA11C23-B43C-4FA4-AD8A-207B41DE2D94}"/>
    <cellStyle name="Normal 2 3 2 2 4 2 4 3" xfId="36394" xr:uid="{DD6CC85A-2F07-46B4-97C9-4C3359D21101}"/>
    <cellStyle name="Normal 2 3 2 2 4 2 5" xfId="14394" xr:uid="{CBB36EAE-387F-4753-9A0B-E446BC3203D8}"/>
    <cellStyle name="Normal 2 3 2 2 4 2 6" xfId="25243" xr:uid="{611B6115-8210-4AF8-B9E6-826C4FCF4F68}"/>
    <cellStyle name="Normal 2 3 2 2 4 2 7" xfId="31393" xr:uid="{4A5B1BF4-4EBF-4ACA-B1B0-0A2898343109}"/>
    <cellStyle name="Normal 2 3 2 2 4 2 8" xfId="40517" xr:uid="{230E052F-0A29-498E-BF0B-4B677FBCACEF}"/>
    <cellStyle name="Normal 2 3 2 2 4 3" xfId="3261" xr:uid="{A94E6C6F-B0A2-41B4-8CDA-168BC0D805CA}"/>
    <cellStyle name="Normal 2 3 2 2 4 3 2" xfId="6499" xr:uid="{1F55EA84-56A3-403D-AE53-88D0D44BE42D}"/>
    <cellStyle name="Normal 2 3 2 2 4 3 2 2" xfId="11112" xr:uid="{E0026B75-5633-44E7-A092-995D88927AD6}"/>
    <cellStyle name="Normal 2 3 2 2 4 3 2 2 2" xfId="11113" xr:uid="{3A1E237C-79EA-44A3-8431-064478699553}"/>
    <cellStyle name="Normal 2 3 2 2 4 3 2 2 2 2" xfId="21986" xr:uid="{F3B1E934-A4D8-4FAB-9D65-382D271DEB94}"/>
    <cellStyle name="Normal 2 3 2 2 4 3 2 2 2 3" xfId="39519" xr:uid="{CF26AD90-D23C-4DC5-9086-C739D4991EBF}"/>
    <cellStyle name="Normal 2 3 2 2 4 3 2 2 2 3 2" xfId="45693" xr:uid="{5D6978AF-514B-4E3F-A6C1-7E421519DBAE}"/>
    <cellStyle name="Normal 2 3 2 2 4 3 2 2 2 3 3" xfId="45884" xr:uid="{1E4E7E8E-7050-4AFE-996D-7A8008C00E2F}"/>
    <cellStyle name="Normal 2 3 2 2 4 3 2 2 3" xfId="21985" xr:uid="{86B75013-2191-4587-A81D-EE3400615CBD}"/>
    <cellStyle name="Normal 2 3 2 2 4 3 2 2 4" xfId="35550" xr:uid="{13C5C953-A3C8-4535-B6A7-43C51A5221F7}"/>
    <cellStyle name="Normal 2 3 2 2 4 3 2 3" xfId="11114" xr:uid="{671E1B56-4D9C-4681-BCBB-D7A725C74445}"/>
    <cellStyle name="Normal 2 3 2 2 4 3 2 3 2" xfId="21987" xr:uid="{F31BC1C9-DA40-40F1-A8A8-B17B4AAD0943}"/>
    <cellStyle name="Normal 2 3 2 2 4 3 2 3 3" xfId="37539" xr:uid="{6B73D1F5-CE78-44F9-9A7B-0429D5B761DD}"/>
    <cellStyle name="Normal 2 3 2 2 4 3 2 4" xfId="17937" xr:uid="{F7C7F930-EEF3-4AC2-9529-43823498EFBE}"/>
    <cellStyle name="Normal 2 3 2 2 4 3 2 5" xfId="28786" xr:uid="{64966FA1-FDDC-41DE-A34D-47BC5C5B707E}"/>
    <cellStyle name="Normal 2 3 2 2 4 3 2 6" xfId="33774" xr:uid="{667EE242-87EB-4043-9A80-E8D32FC434CC}"/>
    <cellStyle name="Normal 2 3 2 2 4 3 2 7" xfId="44060" xr:uid="{56D7F36D-9439-4277-8CBB-02A088B5E9C9}"/>
    <cellStyle name="Normal 2 3 2 2 4 3 3" xfId="8093" xr:uid="{E86803DB-F6D4-497A-A124-C646ED631D01}"/>
    <cellStyle name="Normal 2 3 2 2 4 3 3 2" xfId="11115" xr:uid="{984B8897-6759-4894-821D-414562FB4CD3}"/>
    <cellStyle name="Normal 2 3 2 2 4 3 3 2 2" xfId="11116" xr:uid="{A25F2D73-4A45-4EFB-9BE9-A7B235804489}"/>
    <cellStyle name="Normal 2 3 2 2 4 3 3 2 2 2" xfId="21989" xr:uid="{C70A1661-DA09-40E4-900A-6D8AF9599B73}"/>
    <cellStyle name="Normal 2 3 2 2 4 3 3 2 2 3" xfId="39532" xr:uid="{E5CA9DB7-0308-4AB9-A2D4-DE3F3DAF0C51}"/>
    <cellStyle name="Normal 2 3 2 2 4 3 3 2 3" xfId="21988" xr:uid="{DE35FC68-C473-4FD1-AD4B-ED141916FB25}"/>
    <cellStyle name="Normal 2 3 2 2 4 3 3 2 4" xfId="35562" xr:uid="{01B2355D-E78B-4A9E-A847-AED3F4DF09E6}"/>
    <cellStyle name="Normal 2 3 2 2 4 3 3 3" xfId="11117" xr:uid="{CA551C42-50D5-4BD2-B362-CBA0E20EEA8A}"/>
    <cellStyle name="Normal 2 3 2 2 4 3 3 3 2" xfId="21990" xr:uid="{0D45FFA8-85D9-4C1B-ABD8-1E732330D6CF}"/>
    <cellStyle name="Normal 2 3 2 2 4 3 3 3 3" xfId="38377" xr:uid="{DD6C4B22-CC00-4488-96FF-95050A9C4D23}"/>
    <cellStyle name="Normal 2 3 2 2 4 3 3 4" xfId="19531" xr:uid="{892B308B-FAE7-4474-8242-959DD0430DD4}"/>
    <cellStyle name="Normal 2 3 2 2 4 3 3 5" xfId="30380" xr:uid="{B941DC3B-18B4-4768-B3A8-18477AFFE150}"/>
    <cellStyle name="Normal 2 3 2 2 4 3 3 6" xfId="34410" xr:uid="{99B7A718-199B-41D4-BAB3-8F559D65264D}"/>
    <cellStyle name="Normal 2 3 2 2 4 3 3 7" xfId="45654" xr:uid="{2F2E4FE5-457E-47DD-B4A7-6230C98009AF}"/>
    <cellStyle name="Normal 2 3 2 2 4 3 4" xfId="11118" xr:uid="{FACFEA81-B25B-49FE-8C31-117CB57110FD}"/>
    <cellStyle name="Normal 2 3 2 2 4 3 4 2" xfId="21991" xr:uid="{76916D62-946A-4EEA-B0DF-EDD7FDC3658C}"/>
    <cellStyle name="Normal 2 3 2 2 4 3 4 3" xfId="36395" xr:uid="{8CF6CC83-1CD5-4187-B0FE-8D5C97FDDEB2}"/>
    <cellStyle name="Normal 2 3 2 2 4 3 5" xfId="14881" xr:uid="{48E63726-BFAA-490A-A4EC-0E4C698B8B78}"/>
    <cellStyle name="Normal 2 3 2 2 4 3 6" xfId="25730" xr:uid="{95C1E1E5-C8E6-40A3-9EB4-0D440570E078}"/>
    <cellStyle name="Normal 2 3 2 2 4 3 7" xfId="31880" xr:uid="{B842555B-52B8-4F87-9981-88529E4AF49E}"/>
    <cellStyle name="Normal 2 3 2 2 4 3 8" xfId="41004" xr:uid="{5452F6A4-4350-4740-AB9C-770F2D30C237}"/>
    <cellStyle name="Normal 2 3 2 2 4 4" xfId="5519" xr:uid="{CF6302CB-E8EC-475C-9CA0-57587130F985}"/>
    <cellStyle name="Normal 2 3 2 2 4 4 2" xfId="11119" xr:uid="{DD76208D-A94D-4187-8554-D83C0C49068A}"/>
    <cellStyle name="Normal 2 3 2 2 4 4 2 2" xfId="11120" xr:uid="{71F30C9E-0182-4AAA-AF64-FF5C3C1C97A2}"/>
    <cellStyle name="Normal 2 3 2 2 4 4 2 2 2" xfId="21993" xr:uid="{10D88A21-49C8-4A8E-A4F4-642FD17A51E3}"/>
    <cellStyle name="Normal 2 3 2 2 4 4 2 2 3" xfId="39518" xr:uid="{D2B5FA51-437D-4915-B140-BC62919A91E6}"/>
    <cellStyle name="Normal 2 3 2 2 4 4 2 3" xfId="21992" xr:uid="{E404EFC4-CAD4-4985-9545-AF49A3CB9C3A}"/>
    <cellStyle name="Normal 2 3 2 2 4 4 2 4" xfId="35549" xr:uid="{343266FF-FECA-43D1-8D94-29B845999FEF}"/>
    <cellStyle name="Normal 2 3 2 2 4 4 3" xfId="11121" xr:uid="{2BF4E498-787D-4999-8D95-1B56901BB9E1}"/>
    <cellStyle name="Normal 2 3 2 2 4 4 3 2" xfId="21994" xr:uid="{A121EB3F-D4B8-4D6B-9DF8-2FB89D13FFC5}"/>
    <cellStyle name="Normal 2 3 2 2 4 4 3 3" xfId="37538" xr:uid="{33AC0858-9759-42F1-AE17-8EB3DC48268E}"/>
    <cellStyle name="Normal 2 3 2 2 4 4 4" xfId="16957" xr:uid="{73766754-8E79-4822-8CC4-EB67132D4E95}"/>
    <cellStyle name="Normal 2 3 2 2 4 4 5" xfId="27806" xr:uid="{AF4D47CD-7354-4AEF-B32E-6FC85B5E8FC3}"/>
    <cellStyle name="Normal 2 3 2 2 4 4 6" xfId="32380" xr:uid="{27D2467A-0ED5-4AA1-82B8-C0AD370968FC}"/>
    <cellStyle name="Normal 2 3 2 2 4 4 7" xfId="43080" xr:uid="{AF215713-D00C-4E0F-9373-80AF479EBFFE}"/>
    <cellStyle name="Normal 2 3 2 2 4 5" xfId="8092" xr:uid="{45972A94-4C19-4CFF-A3E6-037B43636768}"/>
    <cellStyle name="Normal 2 3 2 2 4 5 2" xfId="8971" xr:uid="{9096FF0B-4AFA-4D77-A72A-2B4CD50D2E4E}"/>
    <cellStyle name="Normal 2 3 2 2 4 5 2 2" xfId="11122" xr:uid="{2F826CE7-EECF-4413-AAC0-A8039B6882A7}"/>
    <cellStyle name="Normal 2 3 2 2 4 5 2 2 2" xfId="21995" xr:uid="{A4EFE0C5-8031-4EE5-B520-E5B7B317C0C9}"/>
    <cellStyle name="Normal 2 3 2 2 4 5 2 2 3" xfId="39531" xr:uid="{DD8BA28F-499E-45A6-8355-42F9FB6D1475}"/>
    <cellStyle name="Normal 2 3 2 2 4 5 2 3" xfId="20115" xr:uid="{E5B12B7A-7061-43F7-B471-4E541F30AF5A}"/>
    <cellStyle name="Normal 2 3 2 2 4 5 2 3 2" xfId="45692" xr:uid="{C0558874-9AC2-4E7F-B95A-6F676F1B3F98}"/>
    <cellStyle name="Normal 2 3 2 2 4 5 2 3 3" xfId="45883" xr:uid="{819738C0-0EA7-433E-B507-7154B93B1BC4}"/>
    <cellStyle name="Normal 2 3 2 2 4 5 2 4" xfId="35561" xr:uid="{FDEF1099-AAD3-46EE-A4A0-EF1EBD5E9B7D}"/>
    <cellStyle name="Normal 2 3 2 2 4 5 2 5" xfId="45691" xr:uid="{D7E8EBBE-7937-4BD8-A179-2EB0EB9E04A3}"/>
    <cellStyle name="Normal 2 3 2 2 4 5 2 6" xfId="45882" xr:uid="{56A0915E-3D19-4330-B308-8B76D760E695}"/>
    <cellStyle name="Normal 2 3 2 2 4 5 3" xfId="11123" xr:uid="{6B7604DC-92B3-45B2-AB01-284D3A9FF576}"/>
    <cellStyle name="Normal 2 3 2 2 4 5 3 2" xfId="21996" xr:uid="{5802F0F6-C6B7-4C1A-9A23-E5218A756526}"/>
    <cellStyle name="Normal 2 3 2 2 4 5 3 3" xfId="37882" xr:uid="{A9C6900F-015F-4E83-889A-4F0B879C2577}"/>
    <cellStyle name="Normal 2 3 2 2 4 5 4" xfId="19530" xr:uid="{13FA74F2-B5B2-42DC-AFEC-01B86B05032D}"/>
    <cellStyle name="Normal 2 3 2 2 4 5 5" xfId="30379" xr:uid="{30671889-EC1F-4E95-BFD7-F284AE299EF1}"/>
    <cellStyle name="Normal 2 3 2 2 4 5 6" xfId="33766" xr:uid="{C6A09CFE-39C4-40AF-95A3-991FAFACAC8E}"/>
    <cellStyle name="Normal 2 3 2 2 4 5 7" xfId="45653" xr:uid="{49BEC059-394A-4FEC-BA29-B57A73699F24}"/>
    <cellStyle name="Normal 2 3 2 2 4 6" xfId="11124" xr:uid="{ABAC9C69-EF01-48F4-8E5C-92F451957314}"/>
    <cellStyle name="Normal 2 3 2 2 4 6 2" xfId="21997" xr:uid="{BBB635CB-E303-484F-8B08-FAE691387997}"/>
    <cellStyle name="Normal 2 3 2 2 4 6 3" xfId="35898" xr:uid="{71A323BA-986F-400F-A7BD-D8D7609114F6}"/>
    <cellStyle name="Normal 2 3 2 2 4 7" xfId="13901" xr:uid="{C3F5B1B8-661D-4ED4-9515-63DF884B77E4}"/>
    <cellStyle name="Normal 2 3 2 2 4 8" xfId="24750" xr:uid="{D2E2DF02-F9C3-4D5D-9E73-95A5059650B4}"/>
    <cellStyle name="Normal 2 3 2 2 4 9" xfId="30895" xr:uid="{782EFDBD-C6C7-4009-BCEB-3A94024CB843}"/>
    <cellStyle name="Normal 2 3 2 2 5" xfId="2292" xr:uid="{A921E78E-177B-405B-A026-47884303A9FB}"/>
    <cellStyle name="Normal 2 3 2 2 5 2" xfId="3273" xr:uid="{F5D3EE9B-E7D0-4F5B-A5A4-49E2780CF8D7}"/>
    <cellStyle name="Normal 2 3 2 2 5 2 2" xfId="6511" xr:uid="{55FE1688-53EA-49CC-B755-BD5A778EAF11}"/>
    <cellStyle name="Normal 2 3 2 2 5 2 2 2" xfId="11125" xr:uid="{BEA1EAB6-A881-4A24-BCA7-809F479C559A}"/>
    <cellStyle name="Normal 2 3 2 2 5 2 2 2 2" xfId="21998" xr:uid="{3FFCE639-6102-4C9F-8D4B-9CD25872E7A5}"/>
    <cellStyle name="Normal 2 3 2 2 5 2 2 2 3" xfId="38854" xr:uid="{69AC3BF3-C771-441C-8046-080564AB4262}"/>
    <cellStyle name="Normal 2 3 2 2 5 2 2 3" xfId="17949" xr:uid="{8BE8D992-3603-42EF-B134-FAAF5468F212}"/>
    <cellStyle name="Normal 2 3 2 2 5 2 2 4" xfId="28798" xr:uid="{047EEE84-479B-4690-AE8B-8504AF3E216F}"/>
    <cellStyle name="Normal 2 3 2 2 5 2 2 5" xfId="34887" xr:uid="{4CCE7BCF-6F9D-4243-8C02-1A8078813DF4}"/>
    <cellStyle name="Normal 2 3 2 2 5 2 2 6" xfId="44072" xr:uid="{8BA26174-039F-492C-8A27-187E8AFA430F}"/>
    <cellStyle name="Normal 2 3 2 2 5 2 3" xfId="11126" xr:uid="{E570A57E-ADBC-4F98-B69E-5924FD296936}"/>
    <cellStyle name="Normal 2 3 2 2 5 2 3 2" xfId="21999" xr:uid="{2B20DAE2-8D43-41BE-8EBB-2412317C5F0F}"/>
    <cellStyle name="Normal 2 3 2 2 5 2 3 3" xfId="36873" xr:uid="{2320DE41-2785-4999-A701-9326296D53C0}"/>
    <cellStyle name="Normal 2 3 2 2 5 2 4" xfId="14893" xr:uid="{A3A3423E-9A2F-4AF7-ACB1-9479D85E9BE7}"/>
    <cellStyle name="Normal 2 3 2 2 5 2 5" xfId="25742" xr:uid="{BC6C39EF-2A7B-451F-8374-86549EB18AAC}"/>
    <cellStyle name="Normal 2 3 2 2 5 2 6" xfId="31892" xr:uid="{1891E3C8-D2B8-4944-BA9B-928C5F7447FB}"/>
    <cellStyle name="Normal 2 3 2 2 5 2 7" xfId="41016" xr:uid="{FBC24816-5F44-4485-A9F2-90A35EC581DD}"/>
    <cellStyle name="Normal 2 3 2 2 5 3" xfId="5531" xr:uid="{87EBC494-4C67-4883-89C7-3AFD5C2593EA}"/>
    <cellStyle name="Normal 2 3 2 2 5 3 2" xfId="11127" xr:uid="{EBE1B2FF-77C1-4370-8573-2792D877DB4E}"/>
    <cellStyle name="Normal 2 3 2 2 5 3 2 2" xfId="22000" xr:uid="{F6C1E2C8-2956-4896-B9A6-16AD239658A2}"/>
    <cellStyle name="Normal 2 3 2 2 5 3 2 3" xfId="38853" xr:uid="{C53C0A62-9E0D-4470-B99E-DA45D5FE38EC}"/>
    <cellStyle name="Normal 2 3 2 2 5 3 3" xfId="16969" xr:uid="{8D1BCCB8-016E-4C2D-B74A-BB45FA4632BD}"/>
    <cellStyle name="Normal 2 3 2 2 5 3 4" xfId="27818" xr:uid="{5FB14401-E9C3-4D90-B061-4565FA188A1E}"/>
    <cellStyle name="Normal 2 3 2 2 5 3 5" xfId="34886" xr:uid="{95B69FCB-50E8-46DC-9E5A-7CB9B0812CE0}"/>
    <cellStyle name="Normal 2 3 2 2 5 3 6" xfId="43092" xr:uid="{73B06152-146E-49C6-87C2-52B3B0CA6ABF}"/>
    <cellStyle name="Normal 2 3 2 2 5 4" xfId="11128" xr:uid="{9886EAB6-6660-4342-BD99-3A5C157ABFDA}"/>
    <cellStyle name="Normal 2 3 2 2 5 4 2" xfId="22001" xr:uid="{1A650FFF-5BF6-46EA-96A4-4B7FB1B2CE90}"/>
    <cellStyle name="Normal 2 3 2 2 5 4 3" xfId="36872" xr:uid="{350CAC88-F3CA-4F6E-9B95-9431A9023FA8}"/>
    <cellStyle name="Normal 2 3 2 2 5 5" xfId="13913" xr:uid="{F8C9A635-9FD4-40A0-9EB0-EBFC3F84492E}"/>
    <cellStyle name="Normal 2 3 2 2 5 6" xfId="24762" xr:uid="{E9C6A946-7EA7-43CF-AE52-72C32D676A56}"/>
    <cellStyle name="Normal 2 3 2 2 5 7" xfId="30912" xr:uid="{60524D82-818B-4731-A0CA-793559773277}"/>
    <cellStyle name="Normal 2 3 2 2 5 8" xfId="40036" xr:uid="{AD3B0EF1-88CC-4447-AA99-EDF71F92B01C}"/>
    <cellStyle name="Normal 2 3 2 2 6" xfId="2780" xr:uid="{E11A03B9-77C4-4F3B-A137-F707CCCAB00A}"/>
    <cellStyle name="Normal 2 3 2 2 6 2" xfId="6018" xr:uid="{B2DB5C7C-F868-489A-9B94-3D1D71532B6A}"/>
    <cellStyle name="Normal 2 3 2 2 6 2 2" xfId="11129" xr:uid="{1B4C33EB-E4AF-42CD-A793-4E40D2245CB8}"/>
    <cellStyle name="Normal 2 3 2 2 6 2 2 2" xfId="22002" xr:uid="{C90CFAC7-2632-4B42-864D-F4F9A7CF42A8}"/>
    <cellStyle name="Normal 2 3 2 2 6 2 2 3" xfId="38855" xr:uid="{0B54BAB5-568D-49DC-A6A9-0C3973B62F5E}"/>
    <cellStyle name="Normal 2 3 2 2 6 2 3" xfId="17456" xr:uid="{9BAE8888-B974-4090-B5F9-AF8017AB1DA1}"/>
    <cellStyle name="Normal 2 3 2 2 6 2 4" xfId="28305" xr:uid="{D0D29898-F8E4-4895-84AA-DCC5C79EA572}"/>
    <cellStyle name="Normal 2 3 2 2 6 2 5" xfId="34888" xr:uid="{28669A72-94E3-43D4-AB41-43F5AE58B439}"/>
    <cellStyle name="Normal 2 3 2 2 6 2 6" xfId="43579" xr:uid="{F341391D-0C66-40C7-9502-AF7E8473EAEA}"/>
    <cellStyle name="Normal 2 3 2 2 6 3" xfId="11130" xr:uid="{FDB72B5D-6823-44A4-A996-D9BD3AFDB10C}"/>
    <cellStyle name="Normal 2 3 2 2 6 3 2" xfId="22003" xr:uid="{BD6BBCFB-ED16-41A6-92E8-58DD6C903959}"/>
    <cellStyle name="Normal 2 3 2 2 6 3 3" xfId="36874" xr:uid="{B2F73CC7-A380-431D-B3B0-486162FBF411}"/>
    <cellStyle name="Normal 2 3 2 2 6 4" xfId="14400" xr:uid="{69EBC012-D593-48F4-A401-1A75942CFCB4}"/>
    <cellStyle name="Normal 2 3 2 2 6 5" xfId="25249" xr:uid="{A8CBD4BC-396E-4474-A685-C7980395E574}"/>
    <cellStyle name="Normal 2 3 2 2 6 6" xfId="31399" xr:uid="{1B3BB589-7217-48A3-BABE-B6A3973D93AC}"/>
    <cellStyle name="Normal 2 3 2 2 6 7" xfId="40523" xr:uid="{85388733-A8EF-4E07-B303-3EA89587FC21}"/>
    <cellStyle name="Normal 2 3 2 2 7" xfId="3980" xr:uid="{A8623D9A-AB14-44BA-A74A-000592CA8F0B}"/>
    <cellStyle name="Normal 2 3 2 2 7 2" xfId="7217" xr:uid="{3F0B6C56-4117-40BC-B17D-67EEB31A715E}"/>
    <cellStyle name="Normal 2 3 2 2 7 2 2" xfId="18655" xr:uid="{EDD172A7-FB21-42B6-9837-A6E5D824164B}"/>
    <cellStyle name="Normal 2 3 2 2 7 2 3" xfId="29504" xr:uid="{6C2F52CB-AB6D-4452-BA7D-F73D5DB7A0C6}"/>
    <cellStyle name="Normal 2 3 2 2 7 2 4" xfId="37634" xr:uid="{D69C20CB-10B4-4C7B-95E7-918D47E7413A}"/>
    <cellStyle name="Normal 2 3 2 2 7 2 5" xfId="44778" xr:uid="{E015C387-AAAD-4DEC-8F63-E812F5891672}"/>
    <cellStyle name="Normal 2 3 2 2 7 3" xfId="15599" xr:uid="{88B32AF2-0E04-44C8-BB96-82F8CE073EE5}"/>
    <cellStyle name="Normal 2 3 2 2 7 4" xfId="26448" xr:uid="{299AD1F5-653D-4BDB-9E00-A112A0B45D19}"/>
    <cellStyle name="Normal 2 3 2 2 7 5" xfId="33823" xr:uid="{4CBA3DA0-56FA-45A2-A355-621250474FF9}"/>
    <cellStyle name="Normal 2 3 2 2 7 6" xfId="41722" xr:uid="{F553D3F1-2557-4255-9E9E-DCA472CA2D38}"/>
    <cellStyle name="Normal 2 3 2 2 8" xfId="4526" xr:uid="{4D75E25D-EC34-4FD3-A16D-4770B627EC1B}"/>
    <cellStyle name="Normal 2 3 2 2 8 2" xfId="7582" xr:uid="{B9FDB632-766E-4971-835A-F4D2CBAC47CF}"/>
    <cellStyle name="Normal 2 3 2 2 8 2 2" xfId="19020" xr:uid="{B8D7B419-1182-4923-98F4-E3897ECB4521}"/>
    <cellStyle name="Normal 2 3 2 2 8 2 3" xfId="29869" xr:uid="{2C466944-0204-49F2-BA0C-AE3E083A3379}"/>
    <cellStyle name="Normal 2 3 2 2 8 2 4" xfId="45143" xr:uid="{CE20AE4F-18BD-4AA5-9CD8-10D72B789CF5}"/>
    <cellStyle name="Normal 2 3 2 2 8 3" xfId="15964" xr:uid="{28323295-CCE0-43EE-9250-E2CF168947D1}"/>
    <cellStyle name="Normal 2 3 2 2 8 4" xfId="26813" xr:uid="{23E26067-2D6F-45A1-A6AD-F8EF7F4906D9}"/>
    <cellStyle name="Normal 2 3 2 2 8 5" xfId="35652" xr:uid="{22339276-C05A-4B22-BA6B-9701D773C420}"/>
    <cellStyle name="Normal 2 3 2 2 8 6" xfId="42087" xr:uid="{CCC81F1C-15A7-473E-89EB-F01AA09FFA46}"/>
    <cellStyle name="Normal 2 3 2 2 9" xfId="4888" xr:uid="{F710A46D-E69C-4E74-8D5D-6E86F0CA32EC}"/>
    <cellStyle name="Normal 2 3 2 2 9 2" xfId="7944" xr:uid="{CFBA8F8F-EF78-483D-92A9-DB0355796981}"/>
    <cellStyle name="Normal 2 3 2 2 9 2 2" xfId="19382" xr:uid="{CBB8E19D-1361-4CDD-BF1A-56F48F6A12D3}"/>
    <cellStyle name="Normal 2 3 2 2 9 2 3" xfId="30231" xr:uid="{4C23D91B-7DE0-449A-9AEC-73745A4D1856}"/>
    <cellStyle name="Normal 2 3 2 2 9 2 4" xfId="45505" xr:uid="{B4BA574E-1622-4AF3-B226-98A595FF1DA5}"/>
    <cellStyle name="Normal 2 3 2 2 9 3" xfId="16326" xr:uid="{556789E0-6DD8-4FF4-ACEC-2CB3461D74E3}"/>
    <cellStyle name="Normal 2 3 2 2 9 4" xfId="27175" xr:uid="{96630920-5EBB-4126-8BBF-521E193357A9}"/>
    <cellStyle name="Normal 2 3 2 2 9 5" xfId="42449" xr:uid="{B220A7AF-92E2-4D25-AD6B-6D4E77568DED}"/>
    <cellStyle name="Normal 2 3 2 3" xfId="944" xr:uid="{391F62A9-F1E1-4AEC-A9F7-BBB1A910D26B}"/>
    <cellStyle name="Normal 2 3 2 3 10" xfId="30630" xr:uid="{2C0901AB-9CEB-4FD3-BB0C-8B4C1CDE5435}"/>
    <cellStyle name="Normal 2 3 2 3 11" xfId="39757" xr:uid="{0F765745-9054-4E1D-9AA0-B58E7D21C7A3}"/>
    <cellStyle name="Normal 2 3 2 3 2" xfId="2506" xr:uid="{DAEEBD2C-C84C-47EB-A941-EDFC778C3F37}"/>
    <cellStyle name="Normal 2 3 2 3 2 2" xfId="3487" xr:uid="{365D78E6-592A-4665-BDF9-AA1DEEF44741}"/>
    <cellStyle name="Normal 2 3 2 3 2 2 2" xfId="6725" xr:uid="{A447ECBA-35DB-4157-A332-D4CC40A12316}"/>
    <cellStyle name="Normal 2 3 2 3 2 2 2 2" xfId="11131" xr:uid="{2A73E033-9CBB-4E44-93FF-EBA6345AC8D7}"/>
    <cellStyle name="Normal 2 3 2 3 2 2 2 2 2" xfId="22004" xr:uid="{FB75244D-6CA6-4BC2-8C8E-066FC1449296}"/>
    <cellStyle name="Normal 2 3 2 3 2 2 2 2 3" xfId="38856" xr:uid="{28A5AC3F-84C9-417D-9A2F-26609FD3ADC0}"/>
    <cellStyle name="Normal 2 3 2 3 2 2 2 3" xfId="18163" xr:uid="{0725FD74-7F29-44E6-9A86-AFA467FA329F}"/>
    <cellStyle name="Normal 2 3 2 3 2 2 2 4" xfId="29012" xr:uid="{71E924AE-4457-4BDE-80BA-6C013AB242C7}"/>
    <cellStyle name="Normal 2 3 2 3 2 2 2 5" xfId="34889" xr:uid="{00B85098-A835-4092-A308-9D9B22F16384}"/>
    <cellStyle name="Normal 2 3 2 3 2 2 2 6" xfId="44286" xr:uid="{2DEFE9FA-6E45-4112-B07A-C701BE47C99B}"/>
    <cellStyle name="Normal 2 3 2 3 2 2 3" xfId="11132" xr:uid="{914CB893-CFB3-4883-BBEE-42048869F348}"/>
    <cellStyle name="Normal 2 3 2 3 2 2 3 2" xfId="22005" xr:uid="{6E6418F3-2516-4578-B3B8-06BF9118A574}"/>
    <cellStyle name="Normal 2 3 2 3 2 2 3 3" xfId="36875" xr:uid="{EBCF34DD-61D4-493D-A575-60EEA1DFECDA}"/>
    <cellStyle name="Normal 2 3 2 3 2 2 4" xfId="15107" xr:uid="{85B5661F-73A6-4109-A742-7DE431076B17}"/>
    <cellStyle name="Normal 2 3 2 3 2 2 5" xfId="25956" xr:uid="{2C94CB6E-D3B3-4704-96F7-14ECCB2F4FEB}"/>
    <cellStyle name="Normal 2 3 2 3 2 2 6" xfId="32106" xr:uid="{69AE226E-6484-43B9-A1E1-3887483DC2AB}"/>
    <cellStyle name="Normal 2 3 2 3 2 2 7" xfId="41230" xr:uid="{A83DC175-8AF0-4972-B7C5-34B962B2663B}"/>
    <cellStyle name="Normal 2 3 2 3 2 3" xfId="5745" xr:uid="{F558A267-4293-4F4D-87E4-EF226B9B7A5A}"/>
    <cellStyle name="Normal 2 3 2 3 2 3 2" xfId="11133" xr:uid="{5844F4DA-8C85-4710-A09D-23DF172B2D16}"/>
    <cellStyle name="Normal 2 3 2 3 2 3 2 2" xfId="22006" xr:uid="{5044C1E6-0C0B-4918-8CA9-F956A2782F49}"/>
    <cellStyle name="Normal 2 3 2 3 2 3 2 3" xfId="38116" xr:uid="{34B53798-CF15-41A5-8233-EB922573B66C}"/>
    <cellStyle name="Normal 2 3 2 3 2 3 3" xfId="17183" xr:uid="{98869D3F-2185-409D-A071-7058AED90970}"/>
    <cellStyle name="Normal 2 3 2 3 2 3 4" xfId="28032" xr:uid="{16E931CA-208F-4120-BF92-D1938D2C26BD}"/>
    <cellStyle name="Normal 2 3 2 3 2 3 5" xfId="34157" xr:uid="{03E7E183-04D1-48AA-9ED0-08DFC2A8C924}"/>
    <cellStyle name="Normal 2 3 2 3 2 3 6" xfId="43306" xr:uid="{3904BD0F-7D09-47C9-8F31-794923D06AE1}"/>
    <cellStyle name="Normal 2 3 2 3 2 4" xfId="11134" xr:uid="{A30E6152-495D-491D-BABB-87D32E04BC6A}"/>
    <cellStyle name="Normal 2 3 2 3 2 4 2" xfId="22007" xr:uid="{9F1A3442-B149-485B-BC05-68E6F6ABAA4A}"/>
    <cellStyle name="Normal 2 3 2 3 2 4 3" xfId="36134" xr:uid="{493185AE-9906-4D88-956C-AD2C2CFFE0E5}"/>
    <cellStyle name="Normal 2 3 2 3 2 5" xfId="14127" xr:uid="{8027E53E-8A47-4E66-9167-F3F47A5BF7DA}"/>
    <cellStyle name="Normal 2 3 2 3 2 6" xfId="24976" xr:uid="{EDEA2B1E-BA46-4D02-BF88-E175A4468625}"/>
    <cellStyle name="Normal 2 3 2 3 2 7" xfId="31126" xr:uid="{F693AC45-43A6-4278-85E0-012B87EA559E}"/>
    <cellStyle name="Normal 2 3 2 3 2 8" xfId="40250" xr:uid="{EB1D532A-B756-4387-9C9D-38BFCD53A359}"/>
    <cellStyle name="Normal 2 3 2 3 3" xfId="2994" xr:uid="{379BF521-BAEA-4818-97EC-6373EE7863FA}"/>
    <cellStyle name="Normal 2 3 2 3 3 2" xfId="6232" xr:uid="{C4644668-A994-4FCE-8C49-902F9EB130FD}"/>
    <cellStyle name="Normal 2 3 2 3 3 2 2" xfId="11135" xr:uid="{7C6F4C22-6847-4802-A597-9F370122BB13}"/>
    <cellStyle name="Normal 2 3 2 3 3 2 2 2" xfId="22008" xr:uid="{84E5A1E3-35E5-40B5-A011-0552D83E018F}"/>
    <cellStyle name="Normal 2 3 2 3 3 2 2 3" xfId="38857" xr:uid="{BD26C45C-E524-498C-8CD1-C528EA7D06B7}"/>
    <cellStyle name="Normal 2 3 2 3 3 2 3" xfId="17670" xr:uid="{D200E238-6E47-4544-91D1-C86E88FC57D4}"/>
    <cellStyle name="Normal 2 3 2 3 3 2 4" xfId="28519" xr:uid="{3A41826C-153B-44C0-872E-EFC5F509E5D8}"/>
    <cellStyle name="Normal 2 3 2 3 3 2 5" xfId="34890" xr:uid="{226E3D9E-F9AA-453C-8523-ABB155379AF3}"/>
    <cellStyle name="Normal 2 3 2 3 3 2 6" xfId="43793" xr:uid="{7497D5A7-3CC9-455C-B069-D46B25A640EB}"/>
    <cellStyle name="Normal 2 3 2 3 3 3" xfId="11136" xr:uid="{A740B553-F296-42C2-8B95-4DE379283E13}"/>
    <cellStyle name="Normal 2 3 2 3 3 3 2" xfId="22009" xr:uid="{0BE1EE9D-05C0-43AF-A8C7-F5B25BCE85B2}"/>
    <cellStyle name="Normal 2 3 2 3 3 3 3" xfId="36876" xr:uid="{A7D62095-F9B4-433D-A128-B32D8CB52066}"/>
    <cellStyle name="Normal 2 3 2 3 3 4" xfId="14614" xr:uid="{E6C85D3F-23B4-4440-9D02-2A0921A4BBCD}"/>
    <cellStyle name="Normal 2 3 2 3 3 5" xfId="25463" xr:uid="{07AA9A1E-02CE-4253-BFE8-E3F91815C53F}"/>
    <cellStyle name="Normal 2 3 2 3 3 6" xfId="31613" xr:uid="{74121492-FAC4-4012-A128-0D704C13EAE5}"/>
    <cellStyle name="Normal 2 3 2 3 3 7" xfId="40737" xr:uid="{F07D7909-EDD5-4273-AC2F-A2C8219647B3}"/>
    <cellStyle name="Normal 2 3 2 3 4" xfId="3983" xr:uid="{9F626CBC-1A29-4AE8-888B-077956921B61}"/>
    <cellStyle name="Normal 2 3 2 3 4 2" xfId="7219" xr:uid="{7F606FA3-6996-4C41-A375-47983C071C59}"/>
    <cellStyle name="Normal 2 3 2 3 4 2 2" xfId="18657" xr:uid="{53F68A43-98C1-4A03-B4D9-9D5105489837}"/>
    <cellStyle name="Normal 2 3 2 3 4 2 3" xfId="29506" xr:uid="{2115D66A-B52A-48BF-8A9B-63E5FEF880C8}"/>
    <cellStyle name="Normal 2 3 2 3 4 2 4" xfId="37789" xr:uid="{6BCD8B38-C76A-4710-85FA-CC30CEE5CE62}"/>
    <cellStyle name="Normal 2 3 2 3 4 2 5" xfId="44780" xr:uid="{A5D7C919-A585-4306-B12E-1704D3102980}"/>
    <cellStyle name="Normal 2 3 2 3 4 3" xfId="15601" xr:uid="{2A15024B-0A36-47AD-8DA8-E810610C7D35}"/>
    <cellStyle name="Normal 2 3 2 3 4 4" xfId="26450" xr:uid="{EE1A1FAE-2D08-4F79-B3A1-CC889F236DAD}"/>
    <cellStyle name="Normal 2 3 2 3 4 5" xfId="33171" xr:uid="{52493090-1CA5-4FC2-A079-C26887EB6E1A}"/>
    <cellStyle name="Normal 2 3 2 3 4 6" xfId="41724" xr:uid="{528853AE-8791-4754-BCC7-CF37821FABF0}"/>
    <cellStyle name="Normal 2 3 2 3 5" xfId="4528" xr:uid="{6C3D1F4C-6DB1-45FF-97FD-B20026F3F63B}"/>
    <cellStyle name="Normal 2 3 2 3 5 2" xfId="7584" xr:uid="{22919DD9-CD6A-4992-8C99-F6D12F850800}"/>
    <cellStyle name="Normal 2 3 2 3 5 2 2" xfId="19022" xr:uid="{120E4142-2D92-4D0F-8305-03330F388D55}"/>
    <cellStyle name="Normal 2 3 2 3 5 2 3" xfId="29871" xr:uid="{096E2D9F-6580-4D87-A3B7-5D277CEFAD00}"/>
    <cellStyle name="Normal 2 3 2 3 5 2 4" xfId="45145" xr:uid="{CBEE0D88-9E5B-4548-A80B-C2FAAB2B3B45}"/>
    <cellStyle name="Normal 2 3 2 3 5 3" xfId="15966" xr:uid="{9F6E43F3-77FE-477B-9D08-67560A4EF9C5}"/>
    <cellStyle name="Normal 2 3 2 3 5 4" xfId="26815" xr:uid="{97C523B3-4DF2-4367-A90B-44530A7B1764}"/>
    <cellStyle name="Normal 2 3 2 3 5 5" xfId="35807" xr:uid="{3B729873-BB93-4D78-9D25-916A5B11AEC8}"/>
    <cellStyle name="Normal 2 3 2 3 5 6" xfId="42089" xr:uid="{26637FAB-1AF1-4CFC-A280-B03E9DC026A0}"/>
    <cellStyle name="Normal 2 3 2 3 6" xfId="4890" xr:uid="{2E677A29-E30D-4750-99E6-4F6B89F76501}"/>
    <cellStyle name="Normal 2 3 2 3 6 2" xfId="7946" xr:uid="{92C913CB-751F-4107-AF42-42E5414573FA}"/>
    <cellStyle name="Normal 2 3 2 3 6 2 2" xfId="19384" xr:uid="{72612903-A360-45E7-B116-9DC0E1A2E29C}"/>
    <cellStyle name="Normal 2 3 2 3 6 2 3" xfId="30233" xr:uid="{10446E0E-CDCE-4D72-98FD-98972AFD13A1}"/>
    <cellStyle name="Normal 2 3 2 3 6 2 4" xfId="45507" xr:uid="{552ABB7E-A1BA-4609-B002-5AEF4C166839}"/>
    <cellStyle name="Normal 2 3 2 3 6 3" xfId="16328" xr:uid="{E90BAB75-442F-430E-988C-248CA179CB0F}"/>
    <cellStyle name="Normal 2 3 2 3 6 4" xfId="27177" xr:uid="{28CC4BFE-E0AF-47EA-9F1D-6DADC38FBC8A}"/>
    <cellStyle name="Normal 2 3 2 3 6 5" xfId="42451" xr:uid="{6DBE8B0F-F678-4C4B-9F88-15AA33E829D4}"/>
    <cellStyle name="Normal 2 3 2 3 7" xfId="5252" xr:uid="{54D1C721-61FA-47EE-8BB3-74355BF186B6}"/>
    <cellStyle name="Normal 2 3 2 3 7 2" xfId="16690" xr:uid="{58A7DF67-964A-4ED2-8BEE-A996A39AB576}"/>
    <cellStyle name="Normal 2 3 2 3 7 3" xfId="27539" xr:uid="{56583715-08D1-4B21-8E85-DF26700BDE8C}"/>
    <cellStyle name="Normal 2 3 2 3 7 4" xfId="42813" xr:uid="{2DE50C3A-2E37-4A01-9C61-C5D1171D0FF8}"/>
    <cellStyle name="Normal 2 3 2 3 8" xfId="13634" xr:uid="{BD76ED09-6921-42FB-9857-36F3C7C8AEA1}"/>
    <cellStyle name="Normal 2 3 2 3 9" xfId="24483" xr:uid="{CE5B9C74-BC13-4A54-B5AC-C2C09FA016E4}"/>
    <cellStyle name="Normal 2 3 2 4" xfId="945" xr:uid="{F3189C10-D1F8-4EB3-B74F-29479556E11E}"/>
    <cellStyle name="Normal 2 3 2 4 10" xfId="30698" xr:uid="{D062A0EF-52A0-4509-A6F7-CB6DC49E9DD0}"/>
    <cellStyle name="Normal 2 3 2 4 11" xfId="39758" xr:uid="{59010500-258C-45FD-8C5E-921A01EA3565}"/>
    <cellStyle name="Normal 2 3 2 4 2" xfId="2507" xr:uid="{D61ED393-F4AB-427D-8EE3-84B401D647F0}"/>
    <cellStyle name="Normal 2 3 2 4 2 2" xfId="3488" xr:uid="{71822A2C-023C-4619-8AC2-F856E4B36170}"/>
    <cellStyle name="Normal 2 3 2 4 2 2 2" xfId="6726" xr:uid="{BD58460E-D796-4DA6-A0CD-17D9F27553A7}"/>
    <cellStyle name="Normal 2 3 2 4 2 2 2 2" xfId="11137" xr:uid="{AF6BC9A4-6999-44FB-AF2B-87CC23C10BBE}"/>
    <cellStyle name="Normal 2 3 2 4 2 2 2 2 2" xfId="22010" xr:uid="{D6545733-C9CB-401C-9079-958F783C3E65}"/>
    <cellStyle name="Normal 2 3 2 4 2 2 2 2 3" xfId="38858" xr:uid="{F6FB3FAD-302E-4C9B-A2A1-A3487938FAC9}"/>
    <cellStyle name="Normal 2 3 2 4 2 2 2 3" xfId="18164" xr:uid="{4126819B-38CE-463A-9F3B-3A9EBB61FF4C}"/>
    <cellStyle name="Normal 2 3 2 4 2 2 2 4" xfId="29013" xr:uid="{350A6238-A61B-4BE7-A969-F3BCB24CE581}"/>
    <cellStyle name="Normal 2 3 2 4 2 2 2 5" xfId="34891" xr:uid="{EA7A48DA-4AEE-4AA6-9E3B-E35057370D99}"/>
    <cellStyle name="Normal 2 3 2 4 2 2 2 6" xfId="44287" xr:uid="{268CB08E-9A6C-4F25-AD20-8359187D8058}"/>
    <cellStyle name="Normal 2 3 2 4 2 2 3" xfId="11138" xr:uid="{330E9A1A-A243-4D00-ACEB-7F26816C7CBC}"/>
    <cellStyle name="Normal 2 3 2 4 2 2 3 2" xfId="22011" xr:uid="{6B973106-8962-4DDE-BD13-9147C8D5690C}"/>
    <cellStyle name="Normal 2 3 2 4 2 2 3 3" xfId="36877" xr:uid="{34D5BEC2-11DA-4EC7-860A-F3F56B986148}"/>
    <cellStyle name="Normal 2 3 2 4 2 2 4" xfId="15108" xr:uid="{AC6A88DF-AA9A-4025-B175-75C6773C289E}"/>
    <cellStyle name="Normal 2 3 2 4 2 2 5" xfId="25957" xr:uid="{B9261288-38A5-4CD7-AED6-EF9CA04F1907}"/>
    <cellStyle name="Normal 2 3 2 4 2 2 6" xfId="32107" xr:uid="{0E0AD32E-459B-4510-919C-A21F406267E3}"/>
    <cellStyle name="Normal 2 3 2 4 2 2 7" xfId="41231" xr:uid="{B9C95D85-B626-404B-B5D6-876CFB1A21F4}"/>
    <cellStyle name="Normal 2 3 2 4 2 3" xfId="5746" xr:uid="{85BB825F-9EFC-405E-A3A3-D1E28969857D}"/>
    <cellStyle name="Normal 2 3 2 4 2 3 2" xfId="11139" xr:uid="{08BB8E2F-C780-4AF5-833B-DE7280BF7283}"/>
    <cellStyle name="Normal 2 3 2 4 2 3 2 2" xfId="22012" xr:uid="{04D91EBE-0B71-46A2-AB92-935892E2EB2C}"/>
    <cellStyle name="Normal 2 3 2 4 2 3 2 3" xfId="38117" xr:uid="{EE9238EC-1F1B-4B50-AE3E-D8F292AC9F5E}"/>
    <cellStyle name="Normal 2 3 2 4 2 3 3" xfId="17184" xr:uid="{72618743-9F21-4704-AA2C-BAE0C053AEB9}"/>
    <cellStyle name="Normal 2 3 2 4 2 3 4" xfId="28033" xr:uid="{87BE30C5-079F-49A6-8032-8AA7CA1475E7}"/>
    <cellStyle name="Normal 2 3 2 4 2 3 5" xfId="34158" xr:uid="{385EBD35-5C1D-40DD-997E-D465C8882E13}"/>
    <cellStyle name="Normal 2 3 2 4 2 3 6" xfId="43307" xr:uid="{65FCC2E5-B317-452E-B981-CAD66FD0604D}"/>
    <cellStyle name="Normal 2 3 2 4 2 4" xfId="11140" xr:uid="{3D6B9410-17F3-465F-B517-266300FF62D2}"/>
    <cellStyle name="Normal 2 3 2 4 2 4 2" xfId="22013" xr:uid="{4A6AC9BC-0B7A-4C67-8789-291D693F102B}"/>
    <cellStyle name="Normal 2 3 2 4 2 4 3" xfId="36135" xr:uid="{69C9358B-4EF5-414D-802A-99E69596DFBA}"/>
    <cellStyle name="Normal 2 3 2 4 2 5" xfId="14128" xr:uid="{AB632424-E62A-4398-AFE3-521467688DA6}"/>
    <cellStyle name="Normal 2 3 2 4 2 6" xfId="24977" xr:uid="{8EEBBDFD-A530-4754-9B11-F0ED38702CA5}"/>
    <cellStyle name="Normal 2 3 2 4 2 7" xfId="31127" xr:uid="{F75B74D8-C4A4-42E7-A7AC-6196044E26C9}"/>
    <cellStyle name="Normal 2 3 2 4 2 8" xfId="40251" xr:uid="{371A7078-7FAD-4176-AC3E-40897C4EC8E3}"/>
    <cellStyle name="Normal 2 3 2 4 3" xfId="2995" xr:uid="{93AA447A-A066-47F1-92F0-5A6897DF14F2}"/>
    <cellStyle name="Normal 2 3 2 4 3 2" xfId="6233" xr:uid="{B2BEBBFA-919A-4E32-97BB-23F0DA4DA9EC}"/>
    <cellStyle name="Normal 2 3 2 4 3 2 2" xfId="11141" xr:uid="{F4A30C0A-3B2C-4A60-A88B-B5171D634118}"/>
    <cellStyle name="Normal 2 3 2 4 3 2 2 2" xfId="22014" xr:uid="{77B89A8C-69BA-4061-9333-E523766AF3A5}"/>
    <cellStyle name="Normal 2 3 2 4 3 2 2 3" xfId="38859" xr:uid="{99CC55BC-A1A1-4333-9959-C39929EA6FF4}"/>
    <cellStyle name="Normal 2 3 2 4 3 2 3" xfId="17671" xr:uid="{0957EF0B-DFFE-43BE-B688-37E757BD718A}"/>
    <cellStyle name="Normal 2 3 2 4 3 2 4" xfId="28520" xr:uid="{05B85FDC-5EDE-44C7-BC33-CC3EFC64E598}"/>
    <cellStyle name="Normal 2 3 2 4 3 2 5" xfId="34892" xr:uid="{B61E2176-D16F-40E1-AFED-D5B90FEE00E8}"/>
    <cellStyle name="Normal 2 3 2 4 3 2 6" xfId="43794" xr:uid="{80807017-FC9D-4782-B487-D219FCD946BF}"/>
    <cellStyle name="Normal 2 3 2 4 3 3" xfId="11142" xr:uid="{9A9DA9A8-0AD6-4332-862F-C10501B0FAB9}"/>
    <cellStyle name="Normal 2 3 2 4 3 3 2" xfId="22015" xr:uid="{2C70D3A3-478C-4219-B52E-54AE8DFF406D}"/>
    <cellStyle name="Normal 2 3 2 4 3 3 3" xfId="36878" xr:uid="{7886BBBF-83C1-45DA-99A6-AB8515685440}"/>
    <cellStyle name="Normal 2 3 2 4 3 4" xfId="14615" xr:uid="{A6D64436-4A65-4FBC-9EF5-8508959AD869}"/>
    <cellStyle name="Normal 2 3 2 4 3 5" xfId="25464" xr:uid="{E203DE8C-5E21-479B-99AE-5F64F2201BD8}"/>
    <cellStyle name="Normal 2 3 2 4 3 6" xfId="31614" xr:uid="{987CC23C-3B1B-4F2E-8BF9-195681C7807E}"/>
    <cellStyle name="Normal 2 3 2 4 3 7" xfId="40738" xr:uid="{7D77ADAC-FA56-4B9B-8BDA-0DEABB3BBD0C}"/>
    <cellStyle name="Normal 2 3 2 4 4" xfId="3984" xr:uid="{993D8E2A-928F-40F8-9116-31F585B7CF4D}"/>
    <cellStyle name="Normal 2 3 2 4 4 2" xfId="7220" xr:uid="{D536BBB2-2FC3-4E24-8B7C-C276A85DB6AB}"/>
    <cellStyle name="Normal 2 3 2 4 4 2 2" xfId="18658" xr:uid="{81957D1D-8EC0-4D0C-846C-00EF4200F07D}"/>
    <cellStyle name="Normal 2 3 2 4 4 2 3" xfId="29507" xr:uid="{3EC138A5-D7CF-4A03-B675-849688BD3770}"/>
    <cellStyle name="Normal 2 3 2 4 4 2 4" xfId="37790" xr:uid="{9CC39788-999D-43E0-874F-C53447EB68C7}"/>
    <cellStyle name="Normal 2 3 2 4 4 2 5" xfId="44781" xr:uid="{2FEF9C9C-A21F-40AF-8E88-C306F4846C51}"/>
    <cellStyle name="Normal 2 3 2 4 4 3" xfId="15602" xr:uid="{EF2EB5DB-922D-460A-953A-93FCA875B153}"/>
    <cellStyle name="Normal 2 3 2 4 4 4" xfId="26451" xr:uid="{7F6F9B50-EDAA-457F-BFE7-63428E0DA09F}"/>
    <cellStyle name="Normal 2 3 2 4 4 5" xfId="33172" xr:uid="{F1F6CC5B-FE7E-40B8-A5D3-3FD810F65B64}"/>
    <cellStyle name="Normal 2 3 2 4 4 6" xfId="41725" xr:uid="{A86EC22F-0C71-42D5-BE91-7A03C2F798CF}"/>
    <cellStyle name="Normal 2 3 2 4 5" xfId="4529" xr:uid="{72F620AE-2AF7-4CC9-B579-35CB60FC461E}"/>
    <cellStyle name="Normal 2 3 2 4 5 2" xfId="7585" xr:uid="{2FFA6F54-DBCC-42D2-8203-3477B5B15BD1}"/>
    <cellStyle name="Normal 2 3 2 4 5 2 2" xfId="19023" xr:uid="{624E76C8-8EE5-40D0-9503-A246812FDCBD}"/>
    <cellStyle name="Normal 2 3 2 4 5 2 3" xfId="29872" xr:uid="{8477D0C2-28A5-4177-9CA4-AE6C61B0E831}"/>
    <cellStyle name="Normal 2 3 2 4 5 2 4" xfId="45146" xr:uid="{5B076670-E76A-4B5C-BB2B-B7877305DAF2}"/>
    <cellStyle name="Normal 2 3 2 4 5 3" xfId="15967" xr:uid="{C67784BB-A2AE-4AAD-8AAF-81B9D74D85A9}"/>
    <cellStyle name="Normal 2 3 2 4 5 4" xfId="26816" xr:uid="{3F7E1936-858C-494A-9F33-5D58BC513C47}"/>
    <cellStyle name="Normal 2 3 2 4 5 5" xfId="35808" xr:uid="{E0540371-FBA0-42D7-9F05-98A7E151BA66}"/>
    <cellStyle name="Normal 2 3 2 4 5 6" xfId="42090" xr:uid="{398AA09C-A59E-49F4-8F84-4FE1AB31412A}"/>
    <cellStyle name="Normal 2 3 2 4 6" xfId="4891" xr:uid="{BA433E19-162D-49F9-81E8-0F94D8740E59}"/>
    <cellStyle name="Normal 2 3 2 4 6 2" xfId="7947" xr:uid="{E7D9CED1-F579-4ACB-8267-33FD54B08ADA}"/>
    <cellStyle name="Normal 2 3 2 4 6 2 2" xfId="19385" xr:uid="{94DFBE37-8174-4A75-A966-54794F1DC073}"/>
    <cellStyle name="Normal 2 3 2 4 6 2 3" xfId="30234" xr:uid="{9A439245-FBAE-4009-BDF6-B92845C0A3C3}"/>
    <cellStyle name="Normal 2 3 2 4 6 2 4" xfId="45508" xr:uid="{1B318AA3-4DDB-4B60-A24E-01F5BA39192D}"/>
    <cellStyle name="Normal 2 3 2 4 6 3" xfId="16329" xr:uid="{F5737FD3-85BD-45B0-BC71-C5C5C45D703B}"/>
    <cellStyle name="Normal 2 3 2 4 6 4" xfId="27178" xr:uid="{FD8B803D-B557-4D8F-9980-5E53080C4392}"/>
    <cellStyle name="Normal 2 3 2 4 6 5" xfId="42452" xr:uid="{17183456-BE33-4B6C-B238-DB6262E09300}"/>
    <cellStyle name="Normal 2 3 2 4 7" xfId="5253" xr:uid="{0FA11986-B6F9-402C-A600-F368DE3955C4}"/>
    <cellStyle name="Normal 2 3 2 4 7 2" xfId="16691" xr:uid="{A8970D88-7C48-4FA2-82CE-FB58AB2D3874}"/>
    <cellStyle name="Normal 2 3 2 4 7 3" xfId="27540" xr:uid="{C47D1DC0-7B54-46BB-A44A-74DD2877EA7F}"/>
    <cellStyle name="Normal 2 3 2 4 7 4" xfId="42814" xr:uid="{39AA7F61-8AB3-40EC-A682-DFF15DD6D60F}"/>
    <cellStyle name="Normal 2 3 2 4 8" xfId="13635" xr:uid="{3C13CA84-843F-46F2-83E5-C7AAEA9E07A9}"/>
    <cellStyle name="Normal 2 3 2 4 9" xfId="24484" xr:uid="{E611BDD3-C544-42B3-B805-B3BFDA4AAA4F}"/>
    <cellStyle name="Normal 2 3 2 5" xfId="946" xr:uid="{4EBE6375-07C6-494F-AFE8-EF1AC9D7EC94}"/>
    <cellStyle name="Normal 2 3 2 5 10" xfId="30699" xr:uid="{59711817-7890-4A9C-A618-DB7510554271}"/>
    <cellStyle name="Normal 2 3 2 5 11" xfId="39759" xr:uid="{7C7FEAEF-7256-4CE8-ADDB-F40C11FB1923}"/>
    <cellStyle name="Normal 2 3 2 5 2" xfId="2508" xr:uid="{A7A96C7B-FA42-40FD-B6F3-FA8CE7C5529E}"/>
    <cellStyle name="Normal 2 3 2 5 2 2" xfId="3489" xr:uid="{9E3065A3-F88C-4D08-BC42-B70783027DD7}"/>
    <cellStyle name="Normal 2 3 2 5 2 2 2" xfId="6727" xr:uid="{4E3996AE-30FE-47F7-B7DD-0CB47B421FFC}"/>
    <cellStyle name="Normal 2 3 2 5 2 2 2 2" xfId="11143" xr:uid="{25ADEB81-BEC4-48FE-9EDF-1BE848D7A046}"/>
    <cellStyle name="Normal 2 3 2 5 2 2 2 2 2" xfId="22016" xr:uid="{1336EB22-A9DE-4AE5-8018-AD45A48B94F3}"/>
    <cellStyle name="Normal 2 3 2 5 2 2 2 2 3" xfId="38860" xr:uid="{55EB8E6C-5514-46AC-B9B2-58E550E5AB09}"/>
    <cellStyle name="Normal 2 3 2 5 2 2 2 3" xfId="18165" xr:uid="{4521E0FF-3DAC-4430-99ED-64C21EA828AA}"/>
    <cellStyle name="Normal 2 3 2 5 2 2 2 4" xfId="29014" xr:uid="{23FE9167-8813-4233-A6AF-7DDE43730F27}"/>
    <cellStyle name="Normal 2 3 2 5 2 2 2 5" xfId="34893" xr:uid="{DD4A84D6-7E0A-4C8B-836F-5CD2DF91B818}"/>
    <cellStyle name="Normal 2 3 2 5 2 2 2 6" xfId="44288" xr:uid="{4D8FC584-E0F2-4A13-902B-99BC7939D5B0}"/>
    <cellStyle name="Normal 2 3 2 5 2 2 3" xfId="11144" xr:uid="{5748F7CD-CF40-4EEE-8787-16A1EAA6A30E}"/>
    <cellStyle name="Normal 2 3 2 5 2 2 3 2" xfId="22017" xr:uid="{CA918621-9153-4456-A522-5D7931152E4B}"/>
    <cellStyle name="Normal 2 3 2 5 2 2 3 3" xfId="36879" xr:uid="{0643B3CC-3475-47EC-9E07-A8F4CFF73C12}"/>
    <cellStyle name="Normal 2 3 2 5 2 2 4" xfId="15109" xr:uid="{392566B8-B826-4D8D-8600-A16FD903314E}"/>
    <cellStyle name="Normal 2 3 2 5 2 2 5" xfId="25958" xr:uid="{617CDBC9-0E67-4E00-A45B-CDBED6542216}"/>
    <cellStyle name="Normal 2 3 2 5 2 2 6" xfId="32108" xr:uid="{AD6AA068-98ED-437C-ABDA-C5052670C0A2}"/>
    <cellStyle name="Normal 2 3 2 5 2 2 7" xfId="41232" xr:uid="{994C0051-1B59-48A1-AB8D-00A4D7922732}"/>
    <cellStyle name="Normal 2 3 2 5 2 3" xfId="5747" xr:uid="{43510C99-7958-45B8-BCE0-EE6CA7879650}"/>
    <cellStyle name="Normal 2 3 2 5 2 3 2" xfId="11145" xr:uid="{7F8A6A63-0313-4F9A-8362-A749179AA6E5}"/>
    <cellStyle name="Normal 2 3 2 5 2 3 2 2" xfId="22018" xr:uid="{4A571D2D-4A34-4536-91F2-89CD5D4F8856}"/>
    <cellStyle name="Normal 2 3 2 5 2 3 2 3" xfId="38118" xr:uid="{AC7719B6-27CD-4B2E-B8F4-DBC8B7693031}"/>
    <cellStyle name="Normal 2 3 2 5 2 3 3" xfId="17185" xr:uid="{B0728C6D-C49F-4D61-ABB4-C5BD4FB34E4C}"/>
    <cellStyle name="Normal 2 3 2 5 2 3 4" xfId="28034" xr:uid="{9232C9F2-06B7-4CB7-9614-B2EC040EDD52}"/>
    <cellStyle name="Normal 2 3 2 5 2 3 5" xfId="34159" xr:uid="{218A78F6-45D7-45AE-9626-07419ABFD8B3}"/>
    <cellStyle name="Normal 2 3 2 5 2 3 6" xfId="43308" xr:uid="{678FE63B-A056-4C57-BC10-A014B6FDA882}"/>
    <cellStyle name="Normal 2 3 2 5 2 4" xfId="11146" xr:uid="{2414F299-0456-4EC6-B086-5239CE851DB1}"/>
    <cellStyle name="Normal 2 3 2 5 2 4 2" xfId="22019" xr:uid="{DA7D17C4-A6BC-4FA8-9544-EEB64B2C1765}"/>
    <cellStyle name="Normal 2 3 2 5 2 4 3" xfId="36136" xr:uid="{7EBB91F3-92E4-498D-AFB9-120AAA178518}"/>
    <cellStyle name="Normal 2 3 2 5 2 5" xfId="14129" xr:uid="{1E346545-9EF6-4DA9-B5C2-8EA365E31DA1}"/>
    <cellStyle name="Normal 2 3 2 5 2 6" xfId="24978" xr:uid="{066891F1-689B-424E-AB06-7E1BCB2152E0}"/>
    <cellStyle name="Normal 2 3 2 5 2 7" xfId="31128" xr:uid="{A7CA81DD-AD75-4DBC-94AE-99254A33154E}"/>
    <cellStyle name="Normal 2 3 2 5 2 8" xfId="40252" xr:uid="{5DA60EAB-5C4B-42FE-9CBC-E3C8ED6299B2}"/>
    <cellStyle name="Normal 2 3 2 5 3" xfId="2996" xr:uid="{3BCF27F5-A014-48ED-BAF2-F1B646AA6156}"/>
    <cellStyle name="Normal 2 3 2 5 3 2" xfId="6234" xr:uid="{1455FC72-377B-4F23-92C9-EDA2097CE073}"/>
    <cellStyle name="Normal 2 3 2 5 3 2 2" xfId="11147" xr:uid="{CFB3B6FB-6B1F-4DF5-88A2-BE34C8AF395B}"/>
    <cellStyle name="Normal 2 3 2 5 3 2 2 2" xfId="22020" xr:uid="{D4044F73-26F0-408D-804B-8AF7BD82E310}"/>
    <cellStyle name="Normal 2 3 2 5 3 2 2 3" xfId="38861" xr:uid="{6B69EAF9-8757-4CA3-9142-62FC5F9F3AA3}"/>
    <cellStyle name="Normal 2 3 2 5 3 2 3" xfId="17672" xr:uid="{90B727AF-E6D6-45E9-A98E-246252F0A798}"/>
    <cellStyle name="Normal 2 3 2 5 3 2 4" xfId="28521" xr:uid="{24F03738-73B0-4E25-B415-D7B67375B353}"/>
    <cellStyle name="Normal 2 3 2 5 3 2 5" xfId="34894" xr:uid="{6D5FFFC7-82CC-4C21-94FD-E8B5C1755382}"/>
    <cellStyle name="Normal 2 3 2 5 3 2 6" xfId="43795" xr:uid="{40AF256D-C455-40C2-ADEA-7BF6E5DAC5F7}"/>
    <cellStyle name="Normal 2 3 2 5 3 3" xfId="11148" xr:uid="{9FE61CB4-E606-4314-9D01-10A4BA2161C8}"/>
    <cellStyle name="Normal 2 3 2 5 3 3 2" xfId="22021" xr:uid="{89492BD9-9111-4EDA-993E-8238122DF84E}"/>
    <cellStyle name="Normal 2 3 2 5 3 3 3" xfId="36880" xr:uid="{A268F6BC-FD0E-466D-8CDA-044ABE490633}"/>
    <cellStyle name="Normal 2 3 2 5 3 4" xfId="14616" xr:uid="{9395F43B-5E1C-451C-9CE7-892673F9C818}"/>
    <cellStyle name="Normal 2 3 2 5 3 5" xfId="25465" xr:uid="{366A4961-1D47-4314-9AD1-9C0E735DF0C9}"/>
    <cellStyle name="Normal 2 3 2 5 3 6" xfId="31615" xr:uid="{E8998DFF-5E41-4A43-8DB2-48945109EBCF}"/>
    <cellStyle name="Normal 2 3 2 5 3 7" xfId="40739" xr:uid="{9060EFEB-1C10-4A11-93F5-0D473D472DD7}"/>
    <cellStyle name="Normal 2 3 2 5 4" xfId="3985" xr:uid="{9199EEE5-2304-40C1-9979-6B788732FAE1}"/>
    <cellStyle name="Normal 2 3 2 5 4 2" xfId="7221" xr:uid="{4E161EC9-619E-4356-9FA8-05EC34E865E6}"/>
    <cellStyle name="Normal 2 3 2 5 4 2 2" xfId="18659" xr:uid="{FCC0D56E-CF69-4D00-A95B-D1742415851E}"/>
    <cellStyle name="Normal 2 3 2 5 4 2 3" xfId="29508" xr:uid="{1245A9ED-C877-4413-81F0-CD29FD9A75E4}"/>
    <cellStyle name="Normal 2 3 2 5 4 2 4" xfId="37791" xr:uid="{9BF25BFE-0693-482D-848E-AE70D425082D}"/>
    <cellStyle name="Normal 2 3 2 5 4 2 5" xfId="44782" xr:uid="{7F9EC0D6-12EF-43C3-9C50-77185816C9FA}"/>
    <cellStyle name="Normal 2 3 2 5 4 3" xfId="15603" xr:uid="{2C832006-EE87-4C95-9474-730E06F8862B}"/>
    <cellStyle name="Normal 2 3 2 5 4 4" xfId="26452" xr:uid="{D71AA8EB-DFDA-485C-87C5-C576C8E633F7}"/>
    <cellStyle name="Normal 2 3 2 5 4 5" xfId="33173" xr:uid="{865BA3F5-FBB0-4D8F-85C0-4227D3359B6E}"/>
    <cellStyle name="Normal 2 3 2 5 4 6" xfId="41726" xr:uid="{AE56B655-28BE-44A9-8C08-4C81AC8D954F}"/>
    <cellStyle name="Normal 2 3 2 5 5" xfId="4530" xr:uid="{4F07DEBC-B76D-4467-A297-8FE36C7A532E}"/>
    <cellStyle name="Normal 2 3 2 5 5 2" xfId="7586" xr:uid="{FA7460E6-E043-4FA0-9510-05893314D468}"/>
    <cellStyle name="Normal 2 3 2 5 5 2 2" xfId="19024" xr:uid="{800081D4-3874-4EC2-B7CB-6CC95FFBF9AF}"/>
    <cellStyle name="Normal 2 3 2 5 5 2 3" xfId="29873" xr:uid="{80946502-4D1D-41D1-8064-B5A19FE7B1F8}"/>
    <cellStyle name="Normal 2 3 2 5 5 2 4" xfId="45147" xr:uid="{A10FD7A0-B4A7-4206-BD87-4E981E98A84D}"/>
    <cellStyle name="Normal 2 3 2 5 5 3" xfId="15968" xr:uid="{4058E6D3-FC70-4B71-8833-8D76625A30A4}"/>
    <cellStyle name="Normal 2 3 2 5 5 4" xfId="26817" xr:uid="{5814A418-0E60-4F36-B3E8-580ADF6392CB}"/>
    <cellStyle name="Normal 2 3 2 5 5 5" xfId="35809" xr:uid="{076FAB7D-2E13-4E56-B8E7-B5F5EF145956}"/>
    <cellStyle name="Normal 2 3 2 5 5 6" xfId="42091" xr:uid="{08BF3399-8410-46C8-B20A-C63E01D6C02F}"/>
    <cellStyle name="Normal 2 3 2 5 6" xfId="4892" xr:uid="{4A75DB5E-E48D-4394-9ECA-C173E75327EA}"/>
    <cellStyle name="Normal 2 3 2 5 6 2" xfId="7948" xr:uid="{A14D98AF-5075-4B4C-99E1-A430162B5CAC}"/>
    <cellStyle name="Normal 2 3 2 5 6 2 2" xfId="19386" xr:uid="{FDE73DB1-6A74-4BD4-AF4B-A3D8208FFC2F}"/>
    <cellStyle name="Normal 2 3 2 5 6 2 3" xfId="30235" xr:uid="{9752406D-8E7A-44AB-8957-14D6579C6120}"/>
    <cellStyle name="Normal 2 3 2 5 6 2 4" xfId="45509" xr:uid="{C934F287-717A-4625-9B4A-F1AC97944729}"/>
    <cellStyle name="Normal 2 3 2 5 6 3" xfId="16330" xr:uid="{F1F7432B-FA42-415C-9814-034CF4AF04A1}"/>
    <cellStyle name="Normal 2 3 2 5 6 4" xfId="27179" xr:uid="{BAB0EF43-BCFE-4F51-A83E-132BC66A1858}"/>
    <cellStyle name="Normal 2 3 2 5 6 5" xfId="42453" xr:uid="{8CCD359A-E805-4097-BB76-E9D232C54FFB}"/>
    <cellStyle name="Normal 2 3 2 5 7" xfId="5254" xr:uid="{5A9E9377-5190-4BD1-9EB5-64350C46BA29}"/>
    <cellStyle name="Normal 2 3 2 5 7 2" xfId="16692" xr:uid="{8E9B1582-673C-449D-9F7A-91A3775AF6CB}"/>
    <cellStyle name="Normal 2 3 2 5 7 3" xfId="27541" xr:uid="{33EB6075-A435-47DD-AB36-C37B99722FCE}"/>
    <cellStyle name="Normal 2 3 2 5 7 4" xfId="42815" xr:uid="{D367A9D3-646D-48D5-B9BF-67C31DB393B1}"/>
    <cellStyle name="Normal 2 3 2 5 8" xfId="13636" xr:uid="{D7D2F1BB-B716-4F16-B0B6-C4CE7A8E3D8B}"/>
    <cellStyle name="Normal 2 3 2 5 9" xfId="24485" xr:uid="{1FF8CBFE-F319-4B88-8F93-B6B56C19E386}"/>
    <cellStyle name="Normal 2 3 2 6" xfId="947" xr:uid="{FF9C8D61-8BC8-49D4-9615-D6D115363A56}"/>
    <cellStyle name="Normal 2 3 2 6 10" xfId="30700" xr:uid="{19EAC5EA-0085-45FB-8B9C-A31D9301BFAA}"/>
    <cellStyle name="Normal 2 3 2 6 11" xfId="39760" xr:uid="{516B501C-C230-4CC5-A8BC-16B523C33EF7}"/>
    <cellStyle name="Normal 2 3 2 6 2" xfId="2509" xr:uid="{B14CF3D2-77F3-46A2-BF36-9F1CE95C0A20}"/>
    <cellStyle name="Normal 2 3 2 6 2 2" xfId="3490" xr:uid="{02A03A2A-9634-4E35-86CD-73CA6EA87BBE}"/>
    <cellStyle name="Normal 2 3 2 6 2 2 2" xfId="6728" xr:uid="{342A244C-009B-4B5A-98FA-0BED62ADA731}"/>
    <cellStyle name="Normal 2 3 2 6 2 2 2 2" xfId="11149" xr:uid="{06305D7C-8470-4710-A892-CEE3AA1AD2BC}"/>
    <cellStyle name="Normal 2 3 2 6 2 2 2 2 2" xfId="22022" xr:uid="{87D8F02D-0FEE-47C4-B6BB-7A9029A46E86}"/>
    <cellStyle name="Normal 2 3 2 6 2 2 2 2 3" xfId="38862" xr:uid="{592CF342-B9C5-48D9-98FE-45F6BD25C543}"/>
    <cellStyle name="Normal 2 3 2 6 2 2 2 3" xfId="18166" xr:uid="{30D492A4-40D9-48FE-AA04-16E7C08E2C4E}"/>
    <cellStyle name="Normal 2 3 2 6 2 2 2 4" xfId="29015" xr:uid="{27A92A50-B901-4C5D-BC68-F8C96C00574B}"/>
    <cellStyle name="Normal 2 3 2 6 2 2 2 5" xfId="34895" xr:uid="{78AC5498-3F51-474E-8259-3A8126E71484}"/>
    <cellStyle name="Normal 2 3 2 6 2 2 2 6" xfId="44289" xr:uid="{DCCEE26D-F4A8-4C40-9273-DAEE85DE6643}"/>
    <cellStyle name="Normal 2 3 2 6 2 2 3" xfId="11150" xr:uid="{52E61627-4BA1-4CCE-9554-86FAEE5B148A}"/>
    <cellStyle name="Normal 2 3 2 6 2 2 3 2" xfId="22023" xr:uid="{F6A8F3C7-1EE2-46B1-AD92-2E835847E6EC}"/>
    <cellStyle name="Normal 2 3 2 6 2 2 3 3" xfId="36881" xr:uid="{3837EE6E-8057-461B-8646-EAC92EF7D27C}"/>
    <cellStyle name="Normal 2 3 2 6 2 2 4" xfId="15110" xr:uid="{92BA4648-EAB9-4E29-9E29-129710D2E469}"/>
    <cellStyle name="Normal 2 3 2 6 2 2 5" xfId="25959" xr:uid="{E054624E-F7D0-4BA9-AD93-25315183E2BB}"/>
    <cellStyle name="Normal 2 3 2 6 2 2 6" xfId="32109" xr:uid="{23E477C3-31F9-4A9E-BE9D-224030653F6B}"/>
    <cellStyle name="Normal 2 3 2 6 2 2 7" xfId="41233" xr:uid="{54872FC9-1DCC-43D9-9899-67C3BA22EE36}"/>
    <cellStyle name="Normal 2 3 2 6 2 3" xfId="5748" xr:uid="{B650BF8F-0AF2-4716-9417-55E1BDA67EFE}"/>
    <cellStyle name="Normal 2 3 2 6 2 3 2" xfId="11151" xr:uid="{1DC72869-7A79-4CBC-B1E6-4A642064FBD6}"/>
    <cellStyle name="Normal 2 3 2 6 2 3 2 2" xfId="22024" xr:uid="{6125E534-8D1D-4D8A-B7D9-EDFB6F31456A}"/>
    <cellStyle name="Normal 2 3 2 6 2 3 2 3" xfId="38119" xr:uid="{AE0612B6-0ADE-40B5-A987-88F67596E7E3}"/>
    <cellStyle name="Normal 2 3 2 6 2 3 3" xfId="17186" xr:uid="{8D5331F8-AE98-4420-8744-DE47A73F76F1}"/>
    <cellStyle name="Normal 2 3 2 6 2 3 4" xfId="28035" xr:uid="{47E080A0-23C2-404A-A21A-8A1143078153}"/>
    <cellStyle name="Normal 2 3 2 6 2 3 5" xfId="34160" xr:uid="{CEF88F99-F66F-4E0B-B8B3-4A8D6E721149}"/>
    <cellStyle name="Normal 2 3 2 6 2 3 6" xfId="43309" xr:uid="{D93B489B-900A-4F55-9D1E-1F847C14B3FE}"/>
    <cellStyle name="Normal 2 3 2 6 2 4" xfId="11152" xr:uid="{E91BB872-C159-4C3B-BE40-F7C5134E8137}"/>
    <cellStyle name="Normal 2 3 2 6 2 4 2" xfId="22025" xr:uid="{01A8EBFB-C57E-41D4-B5CD-0BAD3891DEBF}"/>
    <cellStyle name="Normal 2 3 2 6 2 4 3" xfId="36137" xr:uid="{1B7D41B3-2313-4507-BE00-BC671618105A}"/>
    <cellStyle name="Normal 2 3 2 6 2 5" xfId="14130" xr:uid="{42C1879D-2B40-401B-BC1D-6C84DC5D6BBA}"/>
    <cellStyle name="Normal 2 3 2 6 2 6" xfId="24979" xr:uid="{2BB4CF28-D69E-49B9-A5B7-76614BB75CAB}"/>
    <cellStyle name="Normal 2 3 2 6 2 7" xfId="31129" xr:uid="{F6C33FFF-7617-4A68-AC99-4872E1E8EAF5}"/>
    <cellStyle name="Normal 2 3 2 6 2 8" xfId="40253" xr:uid="{530066E6-8DBA-464F-A02D-44330EEBF2D7}"/>
    <cellStyle name="Normal 2 3 2 6 3" xfId="2997" xr:uid="{636E4FBF-60C8-4A07-9DE7-A381A449042B}"/>
    <cellStyle name="Normal 2 3 2 6 3 2" xfId="6235" xr:uid="{C88CB1E9-82E7-4E31-881A-3FA5B61C1633}"/>
    <cellStyle name="Normal 2 3 2 6 3 2 2" xfId="11153" xr:uid="{9FFA692D-6661-4EB5-8213-B5F71164EF92}"/>
    <cellStyle name="Normal 2 3 2 6 3 2 2 2" xfId="22026" xr:uid="{58F30FB4-F3FD-4224-A684-DABC89BC817F}"/>
    <cellStyle name="Normal 2 3 2 6 3 2 2 3" xfId="38863" xr:uid="{6BEABA08-3096-4B1B-B215-3B4D64DA33CE}"/>
    <cellStyle name="Normal 2 3 2 6 3 2 3" xfId="17673" xr:uid="{785D6E76-AA27-4C88-9A77-A367AFD98314}"/>
    <cellStyle name="Normal 2 3 2 6 3 2 4" xfId="28522" xr:uid="{D0C2CCD4-B593-4B22-AB47-812FD2B066A0}"/>
    <cellStyle name="Normal 2 3 2 6 3 2 5" xfId="34896" xr:uid="{5040B4C7-ED08-475C-A674-E2B03BB1F1E8}"/>
    <cellStyle name="Normal 2 3 2 6 3 2 6" xfId="43796" xr:uid="{41FA09A8-D644-4217-A235-9580669E7323}"/>
    <cellStyle name="Normal 2 3 2 6 3 3" xfId="11154" xr:uid="{930B297C-F222-4CA2-8549-3350050B31EB}"/>
    <cellStyle name="Normal 2 3 2 6 3 3 2" xfId="22027" xr:uid="{0FCC00E6-F0CE-4A3B-93B0-A808ACFF8D20}"/>
    <cellStyle name="Normal 2 3 2 6 3 3 3" xfId="36882" xr:uid="{BC7AC270-64A4-44B5-A1D7-BD24108D07F1}"/>
    <cellStyle name="Normal 2 3 2 6 3 4" xfId="14617" xr:uid="{68B161EA-F71A-452B-91B1-298E4B8788E5}"/>
    <cellStyle name="Normal 2 3 2 6 3 5" xfId="25466" xr:uid="{6FC4033E-FF38-4180-8EAA-95BE22C5CF87}"/>
    <cellStyle name="Normal 2 3 2 6 3 6" xfId="31616" xr:uid="{0EDC9216-6B0D-4DDB-83B2-4DF616F9ABF4}"/>
    <cellStyle name="Normal 2 3 2 6 3 7" xfId="40740" xr:uid="{3F84F9EB-0914-4032-9585-0CBC1E435114}"/>
    <cellStyle name="Normal 2 3 2 6 4" xfId="3986" xr:uid="{AAFFC5B6-C132-496B-A200-496D3DD92EC3}"/>
    <cellStyle name="Normal 2 3 2 6 4 2" xfId="7222" xr:uid="{A1967958-55D2-4AF3-A7D3-D965FC5C3D5D}"/>
    <cellStyle name="Normal 2 3 2 6 4 2 2" xfId="18660" xr:uid="{E66BF8E1-186B-425C-A43C-125F0B6E38FE}"/>
    <cellStyle name="Normal 2 3 2 6 4 2 3" xfId="29509" xr:uid="{2F3C6CC6-8E5A-4020-AB9D-29716F91F76B}"/>
    <cellStyle name="Normal 2 3 2 6 4 2 4" xfId="37792" xr:uid="{B0825475-CE47-43F1-9864-0FA0226682AE}"/>
    <cellStyle name="Normal 2 3 2 6 4 2 5" xfId="44783" xr:uid="{FC6C001D-1B28-49DD-AAE1-C506C8E1415F}"/>
    <cellStyle name="Normal 2 3 2 6 4 3" xfId="15604" xr:uid="{B600D51F-8C11-4EEA-AEC5-D28D102A29F7}"/>
    <cellStyle name="Normal 2 3 2 6 4 4" xfId="26453" xr:uid="{B0C40948-68AC-4194-BD1E-2FC2AA25CB37}"/>
    <cellStyle name="Normal 2 3 2 6 4 5" xfId="33174" xr:uid="{796B0F4B-2CEA-496C-9918-6EFFC4F16B14}"/>
    <cellStyle name="Normal 2 3 2 6 4 6" xfId="41727" xr:uid="{961F0D44-B0DD-4047-B59E-DE1D0509F28E}"/>
    <cellStyle name="Normal 2 3 2 6 5" xfId="4531" xr:uid="{DC7A1EF7-BC16-42C0-B378-EB303C35F1EC}"/>
    <cellStyle name="Normal 2 3 2 6 5 2" xfId="7587" xr:uid="{8D901F2D-4F94-412C-B8EE-AE247747C48C}"/>
    <cellStyle name="Normal 2 3 2 6 5 2 2" xfId="19025" xr:uid="{B7FB71DD-4403-414B-944B-AC5C5CF44871}"/>
    <cellStyle name="Normal 2 3 2 6 5 2 3" xfId="29874" xr:uid="{444B75FC-97A3-4883-8E70-7DDCE62332A5}"/>
    <cellStyle name="Normal 2 3 2 6 5 2 4" xfId="45148" xr:uid="{09626BBE-A013-498F-8D74-F180ACCB7A8B}"/>
    <cellStyle name="Normal 2 3 2 6 5 3" xfId="15969" xr:uid="{5B5C2CCE-1F1A-4820-A454-29387086224A}"/>
    <cellStyle name="Normal 2 3 2 6 5 4" xfId="26818" xr:uid="{4DBD352F-10F7-48F3-A598-B575CBB11AB1}"/>
    <cellStyle name="Normal 2 3 2 6 5 5" xfId="35810" xr:uid="{0863D3C9-B84F-4FA3-8EF8-85B7394D598E}"/>
    <cellStyle name="Normal 2 3 2 6 5 6" xfId="42092" xr:uid="{E74B71EC-53DC-4E87-80C3-50BA57A5DAB8}"/>
    <cellStyle name="Normal 2 3 2 6 6" xfId="4893" xr:uid="{5321E29C-61E0-422F-A8D9-E955E4E8FC53}"/>
    <cellStyle name="Normal 2 3 2 6 6 2" xfId="7949" xr:uid="{8A9CFE35-3A5E-4294-86E2-884B1A9E9CED}"/>
    <cellStyle name="Normal 2 3 2 6 6 2 2" xfId="19387" xr:uid="{9745C293-3349-469C-B68F-6DD62FB46E9C}"/>
    <cellStyle name="Normal 2 3 2 6 6 2 3" xfId="30236" xr:uid="{104A7DB5-F48B-4064-958D-12878EECCFF6}"/>
    <cellStyle name="Normal 2 3 2 6 6 2 4" xfId="45510" xr:uid="{47BEB021-C20E-4B30-9B8B-988CAA24EBE4}"/>
    <cellStyle name="Normal 2 3 2 6 6 3" xfId="16331" xr:uid="{32DF6A5C-B535-4AE8-A186-CA246CBFD3E1}"/>
    <cellStyle name="Normal 2 3 2 6 6 4" xfId="27180" xr:uid="{7B572CBC-0A79-4DCD-8B12-4FDAC23F9EDC}"/>
    <cellStyle name="Normal 2 3 2 6 6 5" xfId="42454" xr:uid="{971CE607-A2C8-416F-AF00-C2D97EF28160}"/>
    <cellStyle name="Normal 2 3 2 6 7" xfId="5255" xr:uid="{874BA006-9DAE-4F9A-A838-C6A564D9C9A9}"/>
    <cellStyle name="Normal 2 3 2 6 7 2" xfId="16693" xr:uid="{E2B3DC0E-6448-4C00-992A-D8DC6B76BBF9}"/>
    <cellStyle name="Normal 2 3 2 6 7 3" xfId="27542" xr:uid="{A32C7A55-4ECC-4D74-9783-C49CAFCC570B}"/>
    <cellStyle name="Normal 2 3 2 6 7 4" xfId="42816" xr:uid="{0C9BEAFB-F84D-40EF-8569-38E4901A1811}"/>
    <cellStyle name="Normal 2 3 2 6 8" xfId="13637" xr:uid="{153FCCAD-E0CF-4384-A6F1-2CC7E80B6D23}"/>
    <cellStyle name="Normal 2 3 2 6 9" xfId="24486" xr:uid="{5C59C7C0-A4A6-4560-A76D-096B759AEB13}"/>
    <cellStyle name="Normal 2 3 2 7" xfId="1933" xr:uid="{A0890532-EC41-4578-98DC-BD53975B68D3}"/>
    <cellStyle name="Normal 2 3 2 7 10" xfId="30771" xr:uid="{CD372EAF-22C4-4620-98D9-40295B2A3ACC}"/>
    <cellStyle name="Normal 2 3 2 7 11" xfId="39885" xr:uid="{88034F5D-4204-4EC5-BD17-2572814A6D72}"/>
    <cellStyle name="Normal 2 3 2 7 2" xfId="2635" xr:uid="{86394DF6-5BE4-4CA1-BEAD-282A68D70DEE}"/>
    <cellStyle name="Normal 2 3 2 7 2 2" xfId="3615" xr:uid="{D89CD895-F237-497D-9019-38882380E0BF}"/>
    <cellStyle name="Normal 2 3 2 7 2 2 2" xfId="6853" xr:uid="{3FEEC0C3-573C-48F3-80AA-9255C9C0B6DA}"/>
    <cellStyle name="Normal 2 3 2 7 2 2 2 2" xfId="11155" xr:uid="{AE4608D8-28DF-46DF-99A5-2B7ED10F7403}"/>
    <cellStyle name="Normal 2 3 2 7 2 2 2 2 2" xfId="22028" xr:uid="{1C9F67D1-FDB8-4396-A4E2-85BB3347DB1C}"/>
    <cellStyle name="Normal 2 3 2 7 2 2 2 2 3" xfId="38864" xr:uid="{860C0A13-EA4E-4C99-A7FC-930B0F4AAEBD}"/>
    <cellStyle name="Normal 2 3 2 7 2 2 2 3" xfId="18291" xr:uid="{4EF99D07-AE86-4D3D-B65E-C500A9C069E8}"/>
    <cellStyle name="Normal 2 3 2 7 2 2 2 4" xfId="29140" xr:uid="{16B78D55-7EF6-4ABD-9EAD-82C0180C1204}"/>
    <cellStyle name="Normal 2 3 2 7 2 2 2 5" xfId="34897" xr:uid="{601FBCAA-76D7-4889-A683-CFAE0E4C9671}"/>
    <cellStyle name="Normal 2 3 2 7 2 2 2 6" xfId="44414" xr:uid="{148D41E8-DD0C-4087-AC2B-C2F46FC8E644}"/>
    <cellStyle name="Normal 2 3 2 7 2 2 3" xfId="11156" xr:uid="{4C1A78D7-A220-4ED3-AB04-2950CD30F8FE}"/>
    <cellStyle name="Normal 2 3 2 7 2 2 3 2" xfId="22029" xr:uid="{34446DDC-0CF5-4E4A-96CA-16A589F3624E}"/>
    <cellStyle name="Normal 2 3 2 7 2 2 3 3" xfId="36883" xr:uid="{5B2C0B12-3162-403C-AFF1-64A3F849BA66}"/>
    <cellStyle name="Normal 2 3 2 7 2 2 4" xfId="15235" xr:uid="{9173B0FB-63C3-4F00-9F37-4EC259CD7F93}"/>
    <cellStyle name="Normal 2 3 2 7 2 2 5" xfId="26084" xr:uid="{0016E8F8-90E7-42D9-9FD3-1F166D9FB4C6}"/>
    <cellStyle name="Normal 2 3 2 7 2 2 6" xfId="32234" xr:uid="{D73D4802-8ECC-46A3-BA3C-DA3D433DE4F2}"/>
    <cellStyle name="Normal 2 3 2 7 2 2 7" xfId="41358" xr:uid="{2E3D7E82-6638-4FBB-8F44-8CB4C6254AFB}"/>
    <cellStyle name="Normal 2 3 2 7 2 3" xfId="5873" xr:uid="{9602F487-797A-46DC-81F6-10684D36F8CE}"/>
    <cellStyle name="Normal 2 3 2 7 2 3 2" xfId="11157" xr:uid="{8138B041-96A3-4FE8-A31A-81ECEB47C953}"/>
    <cellStyle name="Normal 2 3 2 7 2 3 2 2" xfId="22030" xr:uid="{C1EF7E51-5272-4B11-AFC1-B0E182D1AB19}"/>
    <cellStyle name="Normal 2 3 2 7 2 3 2 3" xfId="38121" xr:uid="{62A11EA6-3247-455B-BF6D-6480E707B3FB}"/>
    <cellStyle name="Normal 2 3 2 7 2 3 3" xfId="17311" xr:uid="{D5BDD1C0-8105-4127-AE8D-344F96189501}"/>
    <cellStyle name="Normal 2 3 2 7 2 3 4" xfId="28160" xr:uid="{D031EC4F-16F6-48FA-80F2-4A6E5316F8CE}"/>
    <cellStyle name="Normal 2 3 2 7 2 3 5" xfId="34161" xr:uid="{3FA71536-C4AE-446D-A460-B6971AAF4392}"/>
    <cellStyle name="Normal 2 3 2 7 2 3 6" xfId="43434" xr:uid="{C31E89D8-2503-4EB3-9934-B95AE1164EB0}"/>
    <cellStyle name="Normal 2 3 2 7 2 4" xfId="11158" xr:uid="{9DE9B757-541F-4D97-8D01-849BDD9532F6}"/>
    <cellStyle name="Normal 2 3 2 7 2 4 2" xfId="22031" xr:uid="{4B044040-8F77-4C62-AD10-4A359C936C08}"/>
    <cellStyle name="Normal 2 3 2 7 2 4 3" xfId="36139" xr:uid="{066B23CD-1D5A-43A8-8E39-C0998D9631D2}"/>
    <cellStyle name="Normal 2 3 2 7 2 5" xfId="14255" xr:uid="{4486623B-B832-4AA2-91A8-27B243375939}"/>
    <cellStyle name="Normal 2 3 2 7 2 6" xfId="25104" xr:uid="{7BDB3A67-DE5C-4EC1-9618-388AF0A744CF}"/>
    <cellStyle name="Normal 2 3 2 7 2 7" xfId="31254" xr:uid="{867F7206-DB45-41B5-88FE-5770686EB5A7}"/>
    <cellStyle name="Normal 2 3 2 7 2 8" xfId="40378" xr:uid="{0E96F002-595E-4ACF-9246-4E42CB5389A4}"/>
    <cellStyle name="Normal 2 3 2 7 3" xfId="3122" xr:uid="{CF91D098-D5B6-427F-9016-2DB64F606819}"/>
    <cellStyle name="Normal 2 3 2 7 3 2" xfId="6360" xr:uid="{48F4F93B-35FF-4559-BAEB-1D28DFB9553D}"/>
    <cellStyle name="Normal 2 3 2 7 3 2 2" xfId="11159" xr:uid="{BEF6448A-9E6D-4E9C-9D35-1C75DC276912}"/>
    <cellStyle name="Normal 2 3 2 7 3 2 2 2" xfId="22032" xr:uid="{8DAD22A6-896B-4066-9063-28AE70B53B66}"/>
    <cellStyle name="Normal 2 3 2 7 3 2 2 3" xfId="38865" xr:uid="{F69E4BD5-40DE-4BB2-97F6-E3929C52249C}"/>
    <cellStyle name="Normal 2 3 2 7 3 2 3" xfId="17798" xr:uid="{887EC97A-5C9B-49E2-A77B-EA8B910958BE}"/>
    <cellStyle name="Normal 2 3 2 7 3 2 4" xfId="28647" xr:uid="{37A900FB-4C55-4617-9921-65204A8778FE}"/>
    <cellStyle name="Normal 2 3 2 7 3 2 5" xfId="34898" xr:uid="{52D982B0-EB60-41FF-9CBA-0A0F1EFD401D}"/>
    <cellStyle name="Normal 2 3 2 7 3 2 6" xfId="43921" xr:uid="{E197C8E7-0752-4F96-8955-0A526F95A691}"/>
    <cellStyle name="Normal 2 3 2 7 3 3" xfId="11160" xr:uid="{CE7C72A4-8098-4F94-B46F-88631C6E9935}"/>
    <cellStyle name="Normal 2 3 2 7 3 3 2" xfId="22033" xr:uid="{E71266E5-793D-4E61-A9B5-C5FB079D1D8A}"/>
    <cellStyle name="Normal 2 3 2 7 3 3 3" xfId="36884" xr:uid="{3849C0D5-B9EB-4A9B-8D6D-F7264BD02E9C}"/>
    <cellStyle name="Normal 2 3 2 7 3 4" xfId="14742" xr:uid="{5A3484A8-1BB4-4256-BD47-7A1FDF32B764}"/>
    <cellStyle name="Normal 2 3 2 7 3 5" xfId="25591" xr:uid="{C08D5D6D-8AF9-4D9E-87AA-55307EF18FD1}"/>
    <cellStyle name="Normal 2 3 2 7 3 6" xfId="31741" xr:uid="{6E8BD3D9-CC1A-4554-B4CD-D54A1747B615}"/>
    <cellStyle name="Normal 2 3 2 7 3 7" xfId="40865" xr:uid="{59FB9418-B740-4F8B-8BE6-2B57F4127CD3}"/>
    <cellStyle name="Normal 2 3 2 7 4" xfId="3987" xr:uid="{B593D9D2-72F2-47BB-975F-EA573F9BE603}"/>
    <cellStyle name="Normal 2 3 2 7 4 2" xfId="7223" xr:uid="{97C5222B-C897-44EF-8B79-950C56789CC5}"/>
    <cellStyle name="Normal 2 3 2 7 4 2 2" xfId="18661" xr:uid="{D0E80B96-443B-4F37-8FD5-B382B68EE222}"/>
    <cellStyle name="Normal 2 3 2 7 4 2 3" xfId="29510" xr:uid="{5861AAB9-BC3A-4E58-98D1-F61ED37658A5}"/>
    <cellStyle name="Normal 2 3 2 7 4 2 4" xfId="38120" xr:uid="{9CD89A9F-D75D-4617-9FE4-D7B6CC987A1E}"/>
    <cellStyle name="Normal 2 3 2 7 4 2 5" xfId="44784" xr:uid="{4DC848A9-3A2F-4DE5-9A40-B57B5FCB1EE5}"/>
    <cellStyle name="Normal 2 3 2 7 4 3" xfId="15605" xr:uid="{E1F692AD-A0B5-4DDB-BD89-13C82250F14D}"/>
    <cellStyle name="Normal 2 3 2 7 4 4" xfId="26454" xr:uid="{67C25346-AE71-459B-BF38-1F65646C7839}"/>
    <cellStyle name="Normal 2 3 2 7 4 5" xfId="32393" xr:uid="{0E493AB3-D6F8-4C01-BFA2-043CD2AC3B9A}"/>
    <cellStyle name="Normal 2 3 2 7 4 6" xfId="41728" xr:uid="{14890A8B-610A-4AD3-BF05-6E4D1CFC79E6}"/>
    <cellStyle name="Normal 2 3 2 7 5" xfId="4532" xr:uid="{A1F9F2A0-D332-46C0-924E-8B76D9497160}"/>
    <cellStyle name="Normal 2 3 2 7 5 2" xfId="7588" xr:uid="{14AF8FB8-B10C-40C6-A0D8-93A7DF06D55A}"/>
    <cellStyle name="Normal 2 3 2 7 5 2 2" xfId="19026" xr:uid="{A11B7F29-1F53-44EC-8B3D-C9D4C96C20F1}"/>
    <cellStyle name="Normal 2 3 2 7 5 2 3" xfId="29875" xr:uid="{1E921BD6-8845-4173-880C-EF9A1CCE37AE}"/>
    <cellStyle name="Normal 2 3 2 7 5 2 4" xfId="45149" xr:uid="{69794C09-FB8E-4018-B655-013DDC4DF512}"/>
    <cellStyle name="Normal 2 3 2 7 5 3" xfId="15970" xr:uid="{527AE16E-F4AC-48F9-88E7-A1CD2942565B}"/>
    <cellStyle name="Normal 2 3 2 7 5 4" xfId="26819" xr:uid="{0B1CCB98-D867-4E6C-B12E-057285016D8A}"/>
    <cellStyle name="Normal 2 3 2 7 5 5" xfId="36138" xr:uid="{C7141FA9-C6B8-4D85-ACC2-0CA70964BCA7}"/>
    <cellStyle name="Normal 2 3 2 7 5 6" xfId="42093" xr:uid="{717552ED-3A2E-4EA6-BB5C-E9DEA36BC6E9}"/>
    <cellStyle name="Normal 2 3 2 7 6" xfId="4894" xr:uid="{B1DBA0DB-4D7C-4F31-964B-9BBBAF3D0602}"/>
    <cellStyle name="Normal 2 3 2 7 6 2" xfId="7950" xr:uid="{49CB44F2-1ED0-4575-BCCD-CBEC47D1BC5A}"/>
    <cellStyle name="Normal 2 3 2 7 6 2 2" xfId="19388" xr:uid="{C8CB4726-AB25-46F9-859E-E4CF5741641E}"/>
    <cellStyle name="Normal 2 3 2 7 6 2 3" xfId="30237" xr:uid="{4F6C6EC3-F0AC-48AF-B223-FA1290BD1623}"/>
    <cellStyle name="Normal 2 3 2 7 6 2 4" xfId="45511" xr:uid="{55ED92F7-C8D5-48F3-A84F-2ABB5CB7220D}"/>
    <cellStyle name="Normal 2 3 2 7 6 3" xfId="16332" xr:uid="{57112373-EF04-4A92-A511-1129BD2A3DA6}"/>
    <cellStyle name="Normal 2 3 2 7 6 4" xfId="27181" xr:uid="{23F035AC-EBFE-444E-B358-4D87E4B7FE75}"/>
    <cellStyle name="Normal 2 3 2 7 6 5" xfId="42455" xr:uid="{8B657912-1379-436F-9703-658D5F9B987B}"/>
    <cellStyle name="Normal 2 3 2 7 7" xfId="5380" xr:uid="{93978CC2-B986-44D7-836C-ADEA0A584749}"/>
    <cellStyle name="Normal 2 3 2 7 7 2" xfId="16818" xr:uid="{73B15D7A-9880-43F1-A0F3-CB27424B5356}"/>
    <cellStyle name="Normal 2 3 2 7 7 3" xfId="27667" xr:uid="{BD8FDC73-8E9E-4AC7-94DF-B1A8BFDB9951}"/>
    <cellStyle name="Normal 2 3 2 7 7 4" xfId="42941" xr:uid="{555FCB21-2115-4225-AB71-F9CDA26317A0}"/>
    <cellStyle name="Normal 2 3 2 7 8" xfId="13762" xr:uid="{322A7E2E-0F00-403D-8DD8-95CCE003D210}"/>
    <cellStyle name="Normal 2 3 2 7 9" xfId="24611" xr:uid="{723E55A8-0306-406B-8E76-B461B5082E7E}"/>
    <cellStyle name="Normal 2 3 2 8" xfId="2286" xr:uid="{0836C80E-8270-430D-B245-096413FE4232}"/>
    <cellStyle name="Normal 2 3 2 8 2" xfId="3268" xr:uid="{8E309C3B-B7A9-4400-A60F-E64B506D672B}"/>
    <cellStyle name="Normal 2 3 2 8 2 2" xfId="6506" xr:uid="{13496541-12AB-4560-8453-20653AD48794}"/>
    <cellStyle name="Normal 2 3 2 8 2 2 2" xfId="11161" xr:uid="{E630A044-0181-4669-9998-AF75601750DB}"/>
    <cellStyle name="Normal 2 3 2 8 2 2 2 2" xfId="22034" xr:uid="{574AA9DC-C889-4E5A-A731-92A03DC7D7E2}"/>
    <cellStyle name="Normal 2 3 2 8 2 2 2 3" xfId="38866" xr:uid="{3A05509E-369C-43DA-8597-EFBF01FBC353}"/>
    <cellStyle name="Normal 2 3 2 8 2 2 3" xfId="17944" xr:uid="{FAF1AFC2-0E0E-4967-8FB8-3745436E360D}"/>
    <cellStyle name="Normal 2 3 2 8 2 2 4" xfId="28793" xr:uid="{FD65F2B4-B42C-4D75-9D40-DE7172E521FD}"/>
    <cellStyle name="Normal 2 3 2 8 2 2 5" xfId="34899" xr:uid="{DFD7E79C-948E-4D2B-AC29-D88A898A16A8}"/>
    <cellStyle name="Normal 2 3 2 8 2 2 6" xfId="44067" xr:uid="{F5F314AD-63A2-49F0-8EB3-144488B0DBF9}"/>
    <cellStyle name="Normal 2 3 2 8 2 3" xfId="11162" xr:uid="{D8191196-2F0B-4CAC-A41E-92BC557AC393}"/>
    <cellStyle name="Normal 2 3 2 8 2 3 2" xfId="22035" xr:uid="{07286A27-F3D4-44BB-960D-7CE6AB0CDE13}"/>
    <cellStyle name="Normal 2 3 2 8 2 3 3" xfId="36885" xr:uid="{C85709B0-B24E-4FDA-838E-1CC2C24D4D8D}"/>
    <cellStyle name="Normal 2 3 2 8 2 4" xfId="14888" xr:uid="{72951D87-18D9-453D-95DB-1DA5A7578D04}"/>
    <cellStyle name="Normal 2 3 2 8 2 5" xfId="25737" xr:uid="{9577697F-7E29-459F-9006-69D6710B9B52}"/>
    <cellStyle name="Normal 2 3 2 8 2 6" xfId="31887" xr:uid="{DE673C8E-8D41-437E-8E1C-BF7B9B8C1530}"/>
    <cellStyle name="Normal 2 3 2 8 2 7" xfId="41011" xr:uid="{FFA3E815-4934-4321-9E7D-F12AB90D1C4D}"/>
    <cellStyle name="Normal 2 3 2 8 3" xfId="5526" xr:uid="{434D1ABF-0DF8-42A8-9A9C-CBE027EBB2B5}"/>
    <cellStyle name="Normal 2 3 2 8 3 2" xfId="11163" xr:uid="{2F5B2B96-72A1-493A-8DF3-6ABB41D1C4AA}"/>
    <cellStyle name="Normal 2 3 2 8 3 2 2" xfId="22036" xr:uid="{E3BED996-C04F-4482-ABBC-BC668FD0A6F4}"/>
    <cellStyle name="Normal 2 3 2 8 3 2 3" xfId="38122" xr:uid="{D4C3E1E0-15B8-40B5-ACAB-03FD276F70DD}"/>
    <cellStyle name="Normal 2 3 2 8 3 3" xfId="16964" xr:uid="{83CC30DB-78A1-404C-8324-005F96E12F25}"/>
    <cellStyle name="Normal 2 3 2 8 3 4" xfId="27813" xr:uid="{CA234C1F-409C-4A6A-B846-515BEC03FDB0}"/>
    <cellStyle name="Normal 2 3 2 8 3 5" xfId="34162" xr:uid="{B5395E3F-A999-4AB8-8DAD-5AB53881332E}"/>
    <cellStyle name="Normal 2 3 2 8 3 6" xfId="43087" xr:uid="{D8200FA5-70D1-4169-A364-6CA8C0AA278B}"/>
    <cellStyle name="Normal 2 3 2 8 4" xfId="11164" xr:uid="{9ED2603D-3E9C-472B-9AED-A0331156B5B1}"/>
    <cellStyle name="Normal 2 3 2 8 4 2" xfId="22037" xr:uid="{192FCC1B-1F62-43CB-B24A-D15BE3EF50B7}"/>
    <cellStyle name="Normal 2 3 2 8 4 3" xfId="36140" xr:uid="{7EEBA3D0-2A9B-49B6-89B2-4CAA45F1A89E}"/>
    <cellStyle name="Normal 2 3 2 8 5" xfId="13908" xr:uid="{B6046C71-A2C7-45A1-B635-93656C9F5B23}"/>
    <cellStyle name="Normal 2 3 2 8 6" xfId="24757" xr:uid="{44FDA32D-7692-4639-8C7D-B7127950E5FA}"/>
    <cellStyle name="Normal 2 3 2 8 7" xfId="30907" xr:uid="{70D620EF-C224-48CB-943C-5BE0055F3005}"/>
    <cellStyle name="Normal 2 3 2 8 8" xfId="40031" xr:uid="{E9E04551-D81C-4BE1-900C-B75AB43AF15C}"/>
    <cellStyle name="Normal 2 3 2 9" xfId="2775" xr:uid="{AE88A47F-DAD5-4ACA-8D9E-719D759DB19A}"/>
    <cellStyle name="Normal 2 3 2 9 2" xfId="6013" xr:uid="{7D7B03F0-BC9E-4EDC-8913-A4168A57B1F6}"/>
    <cellStyle name="Normal 2 3 2 9 2 2" xfId="11165" xr:uid="{2BB88F00-6859-4B8C-972F-F00B4A984C1A}"/>
    <cellStyle name="Normal 2 3 2 9 2 2 2" xfId="22038" xr:uid="{1F408882-7D16-42BE-B574-8E383C26E027}"/>
    <cellStyle name="Normal 2 3 2 9 2 2 3" xfId="38867" xr:uid="{4BBC0D02-32DB-4107-9627-BFEEBA594979}"/>
    <cellStyle name="Normal 2 3 2 9 2 3" xfId="17451" xr:uid="{27390375-A276-4671-B8B1-AAA1C0D30B4F}"/>
    <cellStyle name="Normal 2 3 2 9 2 4" xfId="28300" xr:uid="{9B6E1964-08A3-4DBA-A0B1-B09937EB3A9D}"/>
    <cellStyle name="Normal 2 3 2 9 2 5" xfId="34900" xr:uid="{431AE73F-B641-4208-85A5-F507103EF0B4}"/>
    <cellStyle name="Normal 2 3 2 9 2 6" xfId="43574" xr:uid="{E931D516-78AD-420C-A240-10DF3DB45890}"/>
    <cellStyle name="Normal 2 3 2 9 3" xfId="11166" xr:uid="{E8863C7C-1337-470A-9CA3-FC5DFA3121A2}"/>
    <cellStyle name="Normal 2 3 2 9 3 2" xfId="22039" xr:uid="{80B037C6-64BE-4649-90C4-03588C52D7E7}"/>
    <cellStyle name="Normal 2 3 2 9 3 3" xfId="36886" xr:uid="{91A54D3D-DCA7-4A4E-86F2-7F75826E77BA}"/>
    <cellStyle name="Normal 2 3 2 9 4" xfId="14395" xr:uid="{5B3D1972-559F-4D9D-AE3F-2CA1F3C74C32}"/>
    <cellStyle name="Normal 2 3 2 9 5" xfId="25244" xr:uid="{C8FA9ED7-03CB-4F65-90C8-857A3D278B0F}"/>
    <cellStyle name="Normal 2 3 2 9 6" xfId="31394" xr:uid="{71B1C031-67CD-4EBB-B636-E2B871661401}"/>
    <cellStyle name="Normal 2 3 2 9 7" xfId="40518" xr:uid="{557D691F-D212-417F-B939-9B06717C5579}"/>
    <cellStyle name="Normal 2 3 20" xfId="1934" xr:uid="{7BDBEE4B-3FE9-4B46-ACF1-88FB5A4C55E6}"/>
    <cellStyle name="Normal 2 3 20 2" xfId="2636" xr:uid="{5F83CED5-8B75-47CE-A75E-1C12EA5727B7}"/>
    <cellStyle name="Normal 2 3 20 2 2" xfId="3616" xr:uid="{D7012666-8DA2-4E5B-99A6-046A5163C5E3}"/>
    <cellStyle name="Normal 2 3 20 2 2 2" xfId="6854" xr:uid="{D098B2E8-3E13-4A62-9A96-9EF9F213666E}"/>
    <cellStyle name="Normal 2 3 20 2 2 2 2" xfId="11167" xr:uid="{9F69AAF4-015B-4FE3-90C8-710435E4FE40}"/>
    <cellStyle name="Normal 2 3 20 2 2 2 2 2" xfId="22040" xr:uid="{8FEA318F-79AC-404E-9414-8B65AC21DEDA}"/>
    <cellStyle name="Normal 2 3 20 2 2 2 2 3" xfId="38869" xr:uid="{0C1DB309-95E4-41CC-8DD8-D0B978E80872}"/>
    <cellStyle name="Normal 2 3 20 2 2 2 3" xfId="18292" xr:uid="{6A8BEEB3-9787-44CA-9ABE-B373AB024916}"/>
    <cellStyle name="Normal 2 3 20 2 2 2 4" xfId="29141" xr:uid="{BF138AF4-7A1C-4390-9ABE-077115079A8A}"/>
    <cellStyle name="Normal 2 3 20 2 2 2 5" xfId="34902" xr:uid="{9957F9B1-B598-448E-B263-29CDE521A82D}"/>
    <cellStyle name="Normal 2 3 20 2 2 2 6" xfId="44415" xr:uid="{DF21A875-4D05-4593-A7A3-A62ECE4EBE49}"/>
    <cellStyle name="Normal 2 3 20 2 2 3" xfId="11168" xr:uid="{4711AABC-65E2-43E0-B7B5-7E7C56B86E25}"/>
    <cellStyle name="Normal 2 3 20 2 2 3 2" xfId="22041" xr:uid="{D20E590B-F79F-4533-A689-2EE66B0780C3}"/>
    <cellStyle name="Normal 2 3 20 2 2 3 3" xfId="36888" xr:uid="{A453369A-265E-4B26-A63E-5A0A89F2D541}"/>
    <cellStyle name="Normal 2 3 20 2 2 4" xfId="15236" xr:uid="{7C399E9D-4E98-4BE8-A88C-FD1ACC96121D}"/>
    <cellStyle name="Normal 2 3 20 2 2 5" xfId="26085" xr:uid="{91040F62-D09C-49DC-92A2-132D37BC31D6}"/>
    <cellStyle name="Normal 2 3 20 2 2 6" xfId="32235" xr:uid="{3E0A9FBD-0C75-44B3-8F33-B36037BF430C}"/>
    <cellStyle name="Normal 2 3 20 2 2 7" xfId="41359" xr:uid="{93AC6530-5BC5-4753-BE40-73DEF2744337}"/>
    <cellStyle name="Normal 2 3 20 2 3" xfId="5874" xr:uid="{D3C525F5-76B9-4573-A492-DA998DEE21E2}"/>
    <cellStyle name="Normal 2 3 20 2 3 2" xfId="11169" xr:uid="{DE8321F0-2983-4779-9697-D877267F27A3}"/>
    <cellStyle name="Normal 2 3 20 2 3 2 2" xfId="22042" xr:uid="{ABEED92A-9151-4FDF-AB70-EA2B1DA6F4F9}"/>
    <cellStyle name="Normal 2 3 20 2 3 2 3" xfId="38868" xr:uid="{9A1BBC18-2B3D-4308-8DB5-CC6710F765F7}"/>
    <cellStyle name="Normal 2 3 20 2 3 3" xfId="17312" xr:uid="{89772577-9D5D-418D-8573-3CC0AE9BBCDD}"/>
    <cellStyle name="Normal 2 3 20 2 3 4" xfId="28161" xr:uid="{73BF0FBA-3437-439C-962C-C90E4F76C51A}"/>
    <cellStyle name="Normal 2 3 20 2 3 5" xfId="34901" xr:uid="{70B92E86-777F-4100-9BFF-850618C8D4A7}"/>
    <cellStyle name="Normal 2 3 20 2 3 6" xfId="43435" xr:uid="{32CCF8DE-FAFE-4B69-94E3-D7E18AA20EE1}"/>
    <cellStyle name="Normal 2 3 20 2 4" xfId="11170" xr:uid="{600B60B4-E986-40C2-B900-F1A965BC6EDB}"/>
    <cellStyle name="Normal 2 3 20 2 4 2" xfId="22043" xr:uid="{6645A2F3-30F7-4B66-A9D5-A12DA6F7D0DE}"/>
    <cellStyle name="Normal 2 3 20 2 4 3" xfId="36887" xr:uid="{29DAA885-9FEF-4CEB-AD4B-5BD4C5403C7C}"/>
    <cellStyle name="Normal 2 3 20 2 5" xfId="14256" xr:uid="{C6F71C2C-6EB2-43F3-9100-ACB9439EE750}"/>
    <cellStyle name="Normal 2 3 20 2 6" xfId="25105" xr:uid="{F23EE78A-3AB0-4230-934E-211C87AF7224}"/>
    <cellStyle name="Normal 2 3 20 2 7" xfId="31255" xr:uid="{A955ED04-619F-4715-A738-A5D0111107C9}"/>
    <cellStyle name="Normal 2 3 20 2 8" xfId="40379" xr:uid="{2A37DEA3-38AA-43AB-890D-F082C9C59C16}"/>
    <cellStyle name="Normal 2 3 20 3" xfId="3123" xr:uid="{10C2E70C-D42C-4A7A-9E89-857343B972FE}"/>
    <cellStyle name="Normal 2 3 20 3 2" xfId="6361" xr:uid="{807F597E-85F0-4D50-B883-AA9F56CDCA73}"/>
    <cellStyle name="Normal 2 3 20 3 2 2" xfId="11171" xr:uid="{2EFA21F7-7E03-40C6-BD65-28CBE3951245}"/>
    <cellStyle name="Normal 2 3 20 3 2 2 2" xfId="22044" xr:uid="{8600F64A-E0A2-4F8C-89B1-1F113AAF7510}"/>
    <cellStyle name="Normal 2 3 20 3 2 2 3" xfId="38870" xr:uid="{6ED47902-6890-4B78-91B3-17851D4D2169}"/>
    <cellStyle name="Normal 2 3 20 3 2 3" xfId="17799" xr:uid="{DF585613-1D31-4B85-B71D-95B5396EB257}"/>
    <cellStyle name="Normal 2 3 20 3 2 4" xfId="28648" xr:uid="{EAF97789-89B4-4F75-9413-69772ED8988C}"/>
    <cellStyle name="Normal 2 3 20 3 2 5" xfId="34903" xr:uid="{B7FF2EA4-A7C4-4391-A00E-5D282A5F1AB6}"/>
    <cellStyle name="Normal 2 3 20 3 2 6" xfId="43922" xr:uid="{12C5AD5C-1E86-4D61-8AC9-2D418EDBE955}"/>
    <cellStyle name="Normal 2 3 20 3 3" xfId="11172" xr:uid="{354A675C-5CEA-49B1-88F8-5AEAB20ACE93}"/>
    <cellStyle name="Normal 2 3 20 3 3 2" xfId="22045" xr:uid="{F32245EE-0B6C-492C-8A16-E4B108E7B235}"/>
    <cellStyle name="Normal 2 3 20 3 3 3" xfId="36889" xr:uid="{C98FEA8B-6B8C-4CEC-89D7-013770655F3F}"/>
    <cellStyle name="Normal 2 3 20 3 4" xfId="14743" xr:uid="{E36A3C67-59D9-4257-9E8E-1C6E8CF37CA0}"/>
    <cellStyle name="Normal 2 3 20 3 5" xfId="25592" xr:uid="{EA20B094-BE90-404E-9CAA-D3288A61B2C8}"/>
    <cellStyle name="Normal 2 3 20 3 6" xfId="31742" xr:uid="{07D3D068-70B7-4286-9808-6CC1A79B6AC2}"/>
    <cellStyle name="Normal 2 3 20 3 7" xfId="40866" xr:uid="{7B04A8C3-6005-4A8B-9C6F-123435325566}"/>
    <cellStyle name="Normal 2 3 20 4" xfId="5381" xr:uid="{A9585A57-95D9-475A-94C7-FE65D131497D}"/>
    <cellStyle name="Normal 2 3 20 4 2" xfId="11173" xr:uid="{F062DE15-35D1-48BA-9E24-9595CB24C6EA}"/>
    <cellStyle name="Normal 2 3 20 4 2 2" xfId="22046" xr:uid="{3ADC3390-B844-4EC6-9593-D2A372F9292A}"/>
    <cellStyle name="Normal 2 3 20 4 2 3" xfId="38123" xr:uid="{3440F625-A93B-410A-88BB-93B6ED3655CC}"/>
    <cellStyle name="Normal 2 3 20 4 3" xfId="16819" xr:uid="{1245C033-08EF-42EB-9CB5-EDDCFC4F5FAC}"/>
    <cellStyle name="Normal 2 3 20 4 4" xfId="27668" xr:uid="{1F78FAD4-DD69-4ED7-928E-EEBE11504EA8}"/>
    <cellStyle name="Normal 2 3 20 4 5" xfId="34163" xr:uid="{616246A5-97E0-41FE-BD29-7AEDB7F3F123}"/>
    <cellStyle name="Normal 2 3 20 4 6" xfId="42942" xr:uid="{BB87D881-090C-4C0A-A3E2-0BFC6459B3BC}"/>
    <cellStyle name="Normal 2 3 20 5" xfId="11174" xr:uid="{F681F9FF-6B93-4495-B2A8-4EB1539AACCF}"/>
    <cellStyle name="Normal 2 3 20 5 2" xfId="22047" xr:uid="{72152AC4-2C05-41F1-9C63-E92D449F5C89}"/>
    <cellStyle name="Normal 2 3 20 5 3" xfId="36141" xr:uid="{D080EF07-A87C-47A5-888F-F27F14079AE1}"/>
    <cellStyle name="Normal 2 3 20 6" xfId="13763" xr:uid="{5E2971DA-06EB-4973-B422-4BDA2DDC5FA1}"/>
    <cellStyle name="Normal 2 3 20 7" xfId="24612" xr:uid="{760683CC-E97D-497A-8BA6-F6138F61E4BF}"/>
    <cellStyle name="Normal 2 3 20 8" xfId="30772" xr:uid="{66656CCB-DBF3-4B10-9D74-0F0D78B5E19D}"/>
    <cellStyle name="Normal 2 3 20 9" xfId="39886" xr:uid="{3367EBAD-A49D-40E9-89E8-AE35E2A11A16}"/>
    <cellStyle name="Normal 2 3 21" xfId="1935" xr:uid="{AAD6507E-5F71-442E-B1A6-A01CC48C72AD}"/>
    <cellStyle name="Normal 2 3 21 2" xfId="2637" xr:uid="{81051ED5-E230-41FD-867F-AE550FAC746B}"/>
    <cellStyle name="Normal 2 3 21 2 2" xfId="3617" xr:uid="{B5D4745C-3903-4AF9-8BDF-DF03B4767855}"/>
    <cellStyle name="Normal 2 3 21 2 2 2" xfId="6855" xr:uid="{B2F0529A-A3C7-4D1F-A66D-F4C5243B61EB}"/>
    <cellStyle name="Normal 2 3 21 2 2 2 2" xfId="11175" xr:uid="{C3EC3951-D337-472B-B572-63086FB216C2}"/>
    <cellStyle name="Normal 2 3 21 2 2 2 2 2" xfId="22048" xr:uid="{3AA2955E-7792-4B75-80F9-ADF163E49F1E}"/>
    <cellStyle name="Normal 2 3 21 2 2 2 2 3" xfId="38872" xr:uid="{8E823496-93A4-4873-BDE2-A3800ED46C42}"/>
    <cellStyle name="Normal 2 3 21 2 2 2 3" xfId="18293" xr:uid="{8047632A-C575-4505-9A9D-A018DB28DEB5}"/>
    <cellStyle name="Normal 2 3 21 2 2 2 4" xfId="29142" xr:uid="{A321FDF8-6C6E-45AE-B054-E2371CB9577E}"/>
    <cellStyle name="Normal 2 3 21 2 2 2 5" xfId="34905" xr:uid="{72E0B2B9-CD33-4423-8973-9B26B8B87DC7}"/>
    <cellStyle name="Normal 2 3 21 2 2 2 6" xfId="44416" xr:uid="{BA620EF0-A1CF-4ED9-83FC-6D9AEC359F46}"/>
    <cellStyle name="Normal 2 3 21 2 2 3" xfId="11176" xr:uid="{BEFC7249-024B-4383-AA73-C0092E16C226}"/>
    <cellStyle name="Normal 2 3 21 2 2 3 2" xfId="22049" xr:uid="{594F9D22-5933-4C8E-A860-B79548C2333E}"/>
    <cellStyle name="Normal 2 3 21 2 2 3 3" xfId="36891" xr:uid="{E33C6D00-E15A-4825-B96E-50E5B5277476}"/>
    <cellStyle name="Normal 2 3 21 2 2 4" xfId="15237" xr:uid="{33561B32-A880-4241-80F6-1A6336433CE2}"/>
    <cellStyle name="Normal 2 3 21 2 2 5" xfId="26086" xr:uid="{8AAC0880-A8FF-4B98-859A-848A007CC6BD}"/>
    <cellStyle name="Normal 2 3 21 2 2 6" xfId="32236" xr:uid="{F0F96B7D-A4AB-4692-9038-7FB2D015600F}"/>
    <cellStyle name="Normal 2 3 21 2 2 7" xfId="41360" xr:uid="{517BAFA9-2567-494E-AC5C-FB2C024BE00A}"/>
    <cellStyle name="Normal 2 3 21 2 3" xfId="5875" xr:uid="{F7AF66A3-405A-4D71-9772-CE4790D8C865}"/>
    <cellStyle name="Normal 2 3 21 2 3 2" xfId="11177" xr:uid="{0D233C83-8F50-4197-ADE9-42AFE0CB9A04}"/>
    <cellStyle name="Normal 2 3 21 2 3 2 2" xfId="22050" xr:uid="{5A72A1B1-10BE-4AA8-817F-CE41FF307DE1}"/>
    <cellStyle name="Normal 2 3 21 2 3 2 3" xfId="38871" xr:uid="{6E8B82AD-8C24-4AA6-AB53-A87D81639305}"/>
    <cellStyle name="Normal 2 3 21 2 3 3" xfId="17313" xr:uid="{1F6C5C9F-23A7-486C-A802-EEC0291E32E0}"/>
    <cellStyle name="Normal 2 3 21 2 3 4" xfId="28162" xr:uid="{721B837A-090A-4E83-8170-475E31A9F741}"/>
    <cellStyle name="Normal 2 3 21 2 3 5" xfId="34904" xr:uid="{98FA49AB-EFA1-4584-AEEC-489822E32156}"/>
    <cellStyle name="Normal 2 3 21 2 3 6" xfId="43436" xr:uid="{61844FD7-7786-4869-A0ED-A466C8808BA8}"/>
    <cellStyle name="Normal 2 3 21 2 4" xfId="11178" xr:uid="{3DC58172-F229-447C-8C31-15C15AA74E38}"/>
    <cellStyle name="Normal 2 3 21 2 4 2" xfId="22051" xr:uid="{5CEBCCC4-4B18-4450-B787-8E6E1D194FDC}"/>
    <cellStyle name="Normal 2 3 21 2 4 3" xfId="36890" xr:uid="{884A4CCC-E2DF-4B74-8F0A-68F8C8295434}"/>
    <cellStyle name="Normal 2 3 21 2 5" xfId="14257" xr:uid="{C021A9A6-B5BD-49A3-BEA9-894563386948}"/>
    <cellStyle name="Normal 2 3 21 2 6" xfId="25106" xr:uid="{805C8641-4A0D-46EA-9510-F189040E6C5B}"/>
    <cellStyle name="Normal 2 3 21 2 7" xfId="31256" xr:uid="{43D883AC-BFD6-400A-96FC-B18A9F7E6337}"/>
    <cellStyle name="Normal 2 3 21 2 8" xfId="40380" xr:uid="{309F8614-3943-4FA5-AF4C-43BF1B5A4A77}"/>
    <cellStyle name="Normal 2 3 21 3" xfId="3124" xr:uid="{491141A1-520E-4C17-B7D3-2B029ECD6E38}"/>
    <cellStyle name="Normal 2 3 21 3 2" xfId="6362" xr:uid="{B08F94E5-0912-4C5E-BDD1-456E32EFB710}"/>
    <cellStyle name="Normal 2 3 21 3 2 2" xfId="11179" xr:uid="{C72C2060-5496-4630-9D5D-92C48CF0E69A}"/>
    <cellStyle name="Normal 2 3 21 3 2 2 2" xfId="22052" xr:uid="{0D444073-A685-474F-A208-F4628A1FB251}"/>
    <cellStyle name="Normal 2 3 21 3 2 2 3" xfId="38873" xr:uid="{9C6A4F04-7312-4598-86A7-8A9ABEBFF166}"/>
    <cellStyle name="Normal 2 3 21 3 2 3" xfId="17800" xr:uid="{9CC5A894-373F-45FF-B5D9-F51EE0EB531C}"/>
    <cellStyle name="Normal 2 3 21 3 2 4" xfId="28649" xr:uid="{E79260FC-26A8-4003-9F97-4EAAFB423220}"/>
    <cellStyle name="Normal 2 3 21 3 2 5" xfId="34906" xr:uid="{62B62DF7-087C-45E9-ACD3-DDBDC7C50402}"/>
    <cellStyle name="Normal 2 3 21 3 2 6" xfId="43923" xr:uid="{54A6CB39-9561-4037-A1BE-59A98479B812}"/>
    <cellStyle name="Normal 2 3 21 3 3" xfId="11180" xr:uid="{05A5EC5F-6A1A-49F1-98E2-F028692C8647}"/>
    <cellStyle name="Normal 2 3 21 3 3 2" xfId="22053" xr:uid="{8F50C2E8-C256-469A-B242-90B938D060BB}"/>
    <cellStyle name="Normal 2 3 21 3 3 3" xfId="36892" xr:uid="{346426A3-EA64-485C-8D76-EFB8D2CB3BA7}"/>
    <cellStyle name="Normal 2 3 21 3 4" xfId="14744" xr:uid="{D1EBC0EB-818C-45E7-BF66-BF85DA0FDC4B}"/>
    <cellStyle name="Normal 2 3 21 3 5" xfId="25593" xr:uid="{CA0B1823-B252-46C7-B5DA-89E3E8B30CF1}"/>
    <cellStyle name="Normal 2 3 21 3 6" xfId="31743" xr:uid="{0FCD1297-6978-410C-A4F7-B8CB1580373B}"/>
    <cellStyle name="Normal 2 3 21 3 7" xfId="40867" xr:uid="{9B7032E6-A49D-41C5-9FD1-8CE3EF6F722E}"/>
    <cellStyle name="Normal 2 3 21 4" xfId="5382" xr:uid="{F9E50E73-7797-4ADF-8869-A2775D705549}"/>
    <cellStyle name="Normal 2 3 21 4 2" xfId="11181" xr:uid="{B6B33A92-51EC-457B-ABA5-54FD040204E4}"/>
    <cellStyle name="Normal 2 3 21 4 2 2" xfId="22054" xr:uid="{89076497-D00D-494F-BDD2-D491C9CE8863}"/>
    <cellStyle name="Normal 2 3 21 4 2 3" xfId="38124" xr:uid="{4588567E-0408-4D87-8ACD-72CE4B1AB04B}"/>
    <cellStyle name="Normal 2 3 21 4 3" xfId="16820" xr:uid="{EE1DE604-125D-41CC-904B-39B2538392FC}"/>
    <cellStyle name="Normal 2 3 21 4 4" xfId="27669" xr:uid="{D1753426-6E38-43D6-B1F1-A5F7708D9C8F}"/>
    <cellStyle name="Normal 2 3 21 4 5" xfId="34164" xr:uid="{19ED0216-2C47-427B-9891-9B7FF8D272C9}"/>
    <cellStyle name="Normal 2 3 21 4 6" xfId="42943" xr:uid="{AE5F59B4-D856-40EB-AAAC-6DA6BC30F9E9}"/>
    <cellStyle name="Normal 2 3 21 5" xfId="11182" xr:uid="{1C1DCCD7-4F28-40D5-9538-854E963D1BD2}"/>
    <cellStyle name="Normal 2 3 21 5 2" xfId="22055" xr:uid="{5332573B-5947-4A5F-8380-C0AAC9476245}"/>
    <cellStyle name="Normal 2 3 21 5 3" xfId="36142" xr:uid="{B35940D1-4598-40E1-BADA-960BE2800F75}"/>
    <cellStyle name="Normal 2 3 21 6" xfId="13764" xr:uid="{018CBE19-D4AF-4C9C-9948-513D46E7506D}"/>
    <cellStyle name="Normal 2 3 21 7" xfId="24613" xr:uid="{C8C998ED-FBC7-4BE4-AB13-111D6E703CFD}"/>
    <cellStyle name="Normal 2 3 21 8" xfId="30773" xr:uid="{D5B081BC-0767-4A1F-8069-3620B1581A1C}"/>
    <cellStyle name="Normal 2 3 21 9" xfId="39887" xr:uid="{9AC4C684-5006-43BF-A46E-5219E1BA5986}"/>
    <cellStyle name="Normal 2 3 22" xfId="1936" xr:uid="{1D5B1DC4-D5DA-443F-8A96-B813CE3D72FE}"/>
    <cellStyle name="Normal 2 3 22 2" xfId="2638" xr:uid="{58AC6293-CBA5-4820-84CC-89D9D9156A19}"/>
    <cellStyle name="Normal 2 3 22 2 2" xfId="3618" xr:uid="{8C196B14-17EB-485E-B5FB-26BDD32AFF92}"/>
    <cellStyle name="Normal 2 3 22 2 2 2" xfId="6856" xr:uid="{2EBB34C7-E0F7-47A5-AF48-7BFEBFA26745}"/>
    <cellStyle name="Normal 2 3 22 2 2 2 2" xfId="11183" xr:uid="{CB166945-889E-4771-BF75-1F32A6118614}"/>
    <cellStyle name="Normal 2 3 22 2 2 2 2 2" xfId="22056" xr:uid="{6C12E675-2FD7-4D51-839D-6366F73A7C97}"/>
    <cellStyle name="Normal 2 3 22 2 2 2 2 3" xfId="38875" xr:uid="{0625B16F-E3A2-4CC1-8F87-24EE81030199}"/>
    <cellStyle name="Normal 2 3 22 2 2 2 3" xfId="18294" xr:uid="{F1A5E2EB-A139-4AD4-8EB0-5711C058F6B2}"/>
    <cellStyle name="Normal 2 3 22 2 2 2 4" xfId="29143" xr:uid="{AAC66661-8ABB-4229-B8E9-0E613C602ABC}"/>
    <cellStyle name="Normal 2 3 22 2 2 2 5" xfId="34908" xr:uid="{2D6F5CC1-1F26-4EB8-AB88-3AA3C268F5C5}"/>
    <cellStyle name="Normal 2 3 22 2 2 2 6" xfId="44417" xr:uid="{B6D3DB32-636C-4EC5-80B7-B47D6B729C05}"/>
    <cellStyle name="Normal 2 3 22 2 2 3" xfId="11184" xr:uid="{57CC6237-7B84-407C-9D49-4835A7E1C0FC}"/>
    <cellStyle name="Normal 2 3 22 2 2 3 2" xfId="22057" xr:uid="{7AF14A83-DE6E-4811-8977-8364B776406D}"/>
    <cellStyle name="Normal 2 3 22 2 2 3 3" xfId="36894" xr:uid="{1EDF6907-3B92-4689-A940-C3139EAEEE26}"/>
    <cellStyle name="Normal 2 3 22 2 2 4" xfId="15238" xr:uid="{F931EAEE-FCA8-4B9A-8213-7C3A836084AF}"/>
    <cellStyle name="Normal 2 3 22 2 2 5" xfId="26087" xr:uid="{7385B7C5-7A16-452E-B82E-C6573C85A6CF}"/>
    <cellStyle name="Normal 2 3 22 2 2 6" xfId="32237" xr:uid="{F6610C52-543B-4C6C-B484-99CD01BB42AB}"/>
    <cellStyle name="Normal 2 3 22 2 2 7" xfId="41361" xr:uid="{65B30535-B102-468B-80E7-AFE112F85329}"/>
    <cellStyle name="Normal 2 3 22 2 3" xfId="5876" xr:uid="{0B14025F-1F2F-48CE-93C2-8BCDFBC66A9F}"/>
    <cellStyle name="Normal 2 3 22 2 3 2" xfId="11185" xr:uid="{143D8B8D-BB0C-4251-894E-F54FC967625C}"/>
    <cellStyle name="Normal 2 3 22 2 3 2 2" xfId="22058" xr:uid="{0D4D1CA0-E59B-439E-BD0F-694EB7CEA089}"/>
    <cellStyle name="Normal 2 3 22 2 3 2 3" xfId="38874" xr:uid="{197D57C3-7835-4025-B150-ADC4D0279718}"/>
    <cellStyle name="Normal 2 3 22 2 3 3" xfId="17314" xr:uid="{05286D27-B241-40C9-A392-7B3DCABFE0EC}"/>
    <cellStyle name="Normal 2 3 22 2 3 4" xfId="28163" xr:uid="{AE8F3E19-C64C-422C-A0AE-105E9EF4441C}"/>
    <cellStyle name="Normal 2 3 22 2 3 5" xfId="34907" xr:uid="{1179FBD7-FAF2-4277-BBA6-B0D47E17FCC1}"/>
    <cellStyle name="Normal 2 3 22 2 3 6" xfId="43437" xr:uid="{F1A3C123-7300-4AE3-BAA2-2F870BD34BD7}"/>
    <cellStyle name="Normal 2 3 22 2 4" xfId="11186" xr:uid="{E01D0B92-CA9A-4223-AA85-49E72E4413D3}"/>
    <cellStyle name="Normal 2 3 22 2 4 2" xfId="22059" xr:uid="{46178FE4-8A1A-4636-8F72-A895833B9E19}"/>
    <cellStyle name="Normal 2 3 22 2 4 3" xfId="36893" xr:uid="{0B996911-5308-4C6E-9959-F3CB2122018C}"/>
    <cellStyle name="Normal 2 3 22 2 5" xfId="14258" xr:uid="{5185ED38-302F-42D4-A56B-CEA419B5AFC0}"/>
    <cellStyle name="Normal 2 3 22 2 6" xfId="25107" xr:uid="{66F9C8B9-9B40-45BE-91B0-BE01A08D5894}"/>
    <cellStyle name="Normal 2 3 22 2 7" xfId="31257" xr:uid="{6C1D6281-056D-42F5-A0FD-A1105A37AC6D}"/>
    <cellStyle name="Normal 2 3 22 2 8" xfId="40381" xr:uid="{2F1EFB65-556F-48EE-8D83-E7717D70A958}"/>
    <cellStyle name="Normal 2 3 22 3" xfId="3125" xr:uid="{27175C5A-EB51-4241-A71D-9C6593FD982A}"/>
    <cellStyle name="Normal 2 3 22 3 2" xfId="6363" xr:uid="{17401D04-FBF6-4CD4-8600-AD401270A4D7}"/>
    <cellStyle name="Normal 2 3 22 3 2 2" xfId="11187" xr:uid="{4DFD5EC6-4179-45D2-9271-D9E01B56DDB9}"/>
    <cellStyle name="Normal 2 3 22 3 2 2 2" xfId="22060" xr:uid="{CFF3C3D7-5A02-4B9E-93D6-526E1BBA130C}"/>
    <cellStyle name="Normal 2 3 22 3 2 2 3" xfId="38876" xr:uid="{041FDDDC-7E0B-4C1C-A43D-6510B0D7042F}"/>
    <cellStyle name="Normal 2 3 22 3 2 3" xfId="17801" xr:uid="{F0222E1A-2C36-4D87-AB3B-81902D9BD03E}"/>
    <cellStyle name="Normal 2 3 22 3 2 4" xfId="28650" xr:uid="{EB12EB6E-9B33-4AC7-9F14-615DDC523907}"/>
    <cellStyle name="Normal 2 3 22 3 2 5" xfId="34909" xr:uid="{8A0AB008-6D25-43DC-88F4-2F6F640FB070}"/>
    <cellStyle name="Normal 2 3 22 3 2 6" xfId="43924" xr:uid="{82947ED4-79E3-49A2-ABEA-F56F4D4A4570}"/>
    <cellStyle name="Normal 2 3 22 3 3" xfId="11188" xr:uid="{31CD3288-3F66-4C09-ACAC-A878225F3847}"/>
    <cellStyle name="Normal 2 3 22 3 3 2" xfId="22061" xr:uid="{BF5E0537-751F-4666-B044-9395CA1D7E32}"/>
    <cellStyle name="Normal 2 3 22 3 3 3" xfId="36895" xr:uid="{03AF3307-D260-40D7-B265-83D1551068BC}"/>
    <cellStyle name="Normal 2 3 22 3 4" xfId="14745" xr:uid="{4DC57E37-A6F8-4ADB-87AF-873BDEDED89D}"/>
    <cellStyle name="Normal 2 3 22 3 5" xfId="25594" xr:uid="{BF636BB4-EFD5-48EB-A8E8-86E2F5726C39}"/>
    <cellStyle name="Normal 2 3 22 3 6" xfId="31744" xr:uid="{18C8FAB9-F727-4317-A43C-2CA2A9055419}"/>
    <cellStyle name="Normal 2 3 22 3 7" xfId="40868" xr:uid="{FE0C59C6-C483-4FEC-A031-91C9E80FF0E0}"/>
    <cellStyle name="Normal 2 3 22 4" xfId="5383" xr:uid="{06F79A21-7875-4FB2-915F-EEF95D318FFE}"/>
    <cellStyle name="Normal 2 3 22 4 2" xfId="11189" xr:uid="{69792AA0-1689-4A6E-ADF2-590CB4F4A3D1}"/>
    <cellStyle name="Normal 2 3 22 4 2 2" xfId="22062" xr:uid="{614B53F8-C1A7-4E2A-8D47-D238A3DE3B58}"/>
    <cellStyle name="Normal 2 3 22 4 2 3" xfId="38125" xr:uid="{E33651B5-C40E-422B-AF4A-7969C015D800}"/>
    <cellStyle name="Normal 2 3 22 4 3" xfId="16821" xr:uid="{5BB236AE-BF3B-4342-9AC0-65C8DCBB46E6}"/>
    <cellStyle name="Normal 2 3 22 4 4" xfId="27670" xr:uid="{B99CB7A8-482D-4DD0-AC34-88FC93962ED3}"/>
    <cellStyle name="Normal 2 3 22 4 5" xfId="34165" xr:uid="{A11DCAB4-9E47-4BD7-862B-2212C84AD8D3}"/>
    <cellStyle name="Normal 2 3 22 4 6" xfId="42944" xr:uid="{36E1A77D-F846-4C79-9567-9349539BD277}"/>
    <cellStyle name="Normal 2 3 22 5" xfId="11190" xr:uid="{D9FA334E-0F8C-4FB3-A929-C35F38E3C8B2}"/>
    <cellStyle name="Normal 2 3 22 5 2" xfId="22063" xr:uid="{FED4B767-AE1D-45DE-9B8F-A46928792896}"/>
    <cellStyle name="Normal 2 3 22 5 3" xfId="36143" xr:uid="{3B1D9F03-63EA-4178-9B0E-BF64B737C593}"/>
    <cellStyle name="Normal 2 3 22 6" xfId="13765" xr:uid="{A90A36A4-097B-4FD9-B4A3-F8D1C986E123}"/>
    <cellStyle name="Normal 2 3 22 7" xfId="24614" xr:uid="{1E341D92-5009-4A5B-8D0F-758BEC08285D}"/>
    <cellStyle name="Normal 2 3 22 8" xfId="30774" xr:uid="{7F566AB4-0B44-415E-B39D-9516CB224313}"/>
    <cellStyle name="Normal 2 3 22 9" xfId="39888" xr:uid="{C1717491-E83B-4597-B7C5-EFD3BAF45D72}"/>
    <cellStyle name="Normal 2 3 23" xfId="1937" xr:uid="{4A7D95E5-C1A8-46E0-B4C2-F321C8B5F4A9}"/>
    <cellStyle name="Normal 2 3 23 2" xfId="2639" xr:uid="{2B1FD322-CBB8-4B53-B87C-933C4C36D5D6}"/>
    <cellStyle name="Normal 2 3 23 2 2" xfId="3619" xr:uid="{AF375E2F-DD6D-4628-BF67-CC147EC4A593}"/>
    <cellStyle name="Normal 2 3 23 2 2 2" xfId="6857" xr:uid="{0C180D2A-02A2-40B3-94A4-A84E590333FD}"/>
    <cellStyle name="Normal 2 3 23 2 2 2 2" xfId="11191" xr:uid="{6A2D6826-1902-4487-9CF5-85AE22E22F8D}"/>
    <cellStyle name="Normal 2 3 23 2 2 2 2 2" xfId="22064" xr:uid="{6DC7213E-5271-45E3-8F72-4A4528B289D6}"/>
    <cellStyle name="Normal 2 3 23 2 2 2 2 3" xfId="38878" xr:uid="{5F3A6114-5F54-4320-A321-603C0F5BC442}"/>
    <cellStyle name="Normal 2 3 23 2 2 2 3" xfId="18295" xr:uid="{3F3796F7-788C-457A-8D01-3CA2A1BFE588}"/>
    <cellStyle name="Normal 2 3 23 2 2 2 4" xfId="29144" xr:uid="{4B517854-C27C-4F93-8353-0D465DE06255}"/>
    <cellStyle name="Normal 2 3 23 2 2 2 5" xfId="34911" xr:uid="{269645E9-290B-4864-835C-9D28783491A4}"/>
    <cellStyle name="Normal 2 3 23 2 2 2 6" xfId="44418" xr:uid="{6F94EDDE-A5F5-4EA3-AD7A-43884CE01DD5}"/>
    <cellStyle name="Normal 2 3 23 2 2 3" xfId="11192" xr:uid="{7C3E9E40-D805-438F-A6DE-0625C9AF89ED}"/>
    <cellStyle name="Normal 2 3 23 2 2 3 2" xfId="22065" xr:uid="{19FF498D-457E-4AC9-9FA6-39CB174F24F1}"/>
    <cellStyle name="Normal 2 3 23 2 2 3 3" xfId="36897" xr:uid="{266EC50E-DACB-45D5-B400-5FF94AF06CFE}"/>
    <cellStyle name="Normal 2 3 23 2 2 4" xfId="15239" xr:uid="{05EF5B96-2B13-482A-B4AC-A28A6CA14DBA}"/>
    <cellStyle name="Normal 2 3 23 2 2 5" xfId="26088" xr:uid="{78D229AD-63C4-4CEE-BFE4-28D82EACBF6A}"/>
    <cellStyle name="Normal 2 3 23 2 2 6" xfId="32238" xr:uid="{10923A0F-5DF2-4D04-973F-5A7930DA6CE3}"/>
    <cellStyle name="Normal 2 3 23 2 2 7" xfId="41362" xr:uid="{137D6E47-8694-4093-BC49-F00782B76F95}"/>
    <cellStyle name="Normal 2 3 23 2 3" xfId="5877" xr:uid="{E61272FD-4B3F-45DD-BA2E-7146BA6C89B4}"/>
    <cellStyle name="Normal 2 3 23 2 3 2" xfId="11193" xr:uid="{E40539CC-5E32-4040-91FC-2A03353E6647}"/>
    <cellStyle name="Normal 2 3 23 2 3 2 2" xfId="22066" xr:uid="{3BC39CB4-2BED-4E6A-AB8E-0FAC1A1752C9}"/>
    <cellStyle name="Normal 2 3 23 2 3 2 3" xfId="38877" xr:uid="{A2067605-91A2-4ACA-9703-5EDA5452CCA8}"/>
    <cellStyle name="Normal 2 3 23 2 3 3" xfId="17315" xr:uid="{223453FA-FA8E-41F0-A408-D9DDD8C864E1}"/>
    <cellStyle name="Normal 2 3 23 2 3 4" xfId="28164" xr:uid="{F36A68AC-1E70-4C69-80E6-17BDFC4C7108}"/>
    <cellStyle name="Normal 2 3 23 2 3 5" xfId="34910" xr:uid="{D0695A8A-B05E-424E-BFD8-D7C1D1938B2C}"/>
    <cellStyle name="Normal 2 3 23 2 3 6" xfId="43438" xr:uid="{40305DCB-BFC2-4C81-A42B-809BB79EF30F}"/>
    <cellStyle name="Normal 2 3 23 2 4" xfId="11194" xr:uid="{D04E7DBD-645A-4FD3-98BD-5310A86EE3B3}"/>
    <cellStyle name="Normal 2 3 23 2 4 2" xfId="22067" xr:uid="{820A26F6-CD10-4D3C-9F54-01E77BDD59B2}"/>
    <cellStyle name="Normal 2 3 23 2 4 3" xfId="36896" xr:uid="{E446D81B-43C5-4BF2-9576-EC66CFDDBB4C}"/>
    <cellStyle name="Normal 2 3 23 2 5" xfId="14259" xr:uid="{12DD63CE-A1E0-42D4-95F2-075257F221BD}"/>
    <cellStyle name="Normal 2 3 23 2 6" xfId="25108" xr:uid="{E60E3BF6-1401-4397-B3A4-C6324AA17EBC}"/>
    <cellStyle name="Normal 2 3 23 2 7" xfId="31258" xr:uid="{ACEDE94E-4EBE-415C-984F-9830190E0447}"/>
    <cellStyle name="Normal 2 3 23 2 8" xfId="40382" xr:uid="{B1A08E98-4441-481C-A52F-82C74B938036}"/>
    <cellStyle name="Normal 2 3 23 3" xfId="3126" xr:uid="{7642BBB2-110F-43EB-9DE0-F913BBC92539}"/>
    <cellStyle name="Normal 2 3 23 3 2" xfId="6364" xr:uid="{2D0639D6-D0E9-43A6-B0C0-91248E011DF3}"/>
    <cellStyle name="Normal 2 3 23 3 2 2" xfId="11195" xr:uid="{2A20A549-D2AB-44EA-A687-DEB5848F219A}"/>
    <cellStyle name="Normal 2 3 23 3 2 2 2" xfId="22068" xr:uid="{084846B0-B26F-4022-A57F-88471869A605}"/>
    <cellStyle name="Normal 2 3 23 3 2 2 3" xfId="38879" xr:uid="{B46142F1-5B93-444B-AAFD-9AEE4D009BBF}"/>
    <cellStyle name="Normal 2 3 23 3 2 3" xfId="17802" xr:uid="{C0BB21CC-B7C6-43B4-B6EE-AC19C281E56C}"/>
    <cellStyle name="Normal 2 3 23 3 2 4" xfId="28651" xr:uid="{17039601-CE7B-4AA2-A97C-5773D015621B}"/>
    <cellStyle name="Normal 2 3 23 3 2 5" xfId="34912" xr:uid="{7B6A4DEF-0D81-47EE-A0C7-5B6A465A7AF0}"/>
    <cellStyle name="Normal 2 3 23 3 2 6" xfId="43925" xr:uid="{2C9BC848-088E-4FA3-AE06-01A7CCF0CC98}"/>
    <cellStyle name="Normal 2 3 23 3 3" xfId="11196" xr:uid="{E446F952-77B5-487A-9DA7-66E5BF656519}"/>
    <cellStyle name="Normal 2 3 23 3 3 2" xfId="22069" xr:uid="{8882245B-3391-4B4A-B781-C9F381C248CB}"/>
    <cellStyle name="Normal 2 3 23 3 3 3" xfId="36898" xr:uid="{9F0CBCEF-94B3-4A01-9559-24AC9ACB94B8}"/>
    <cellStyle name="Normal 2 3 23 3 4" xfId="14746" xr:uid="{1100602D-EA2D-4C3A-B19E-9348407F1A46}"/>
    <cellStyle name="Normal 2 3 23 3 5" xfId="25595" xr:uid="{5110CEFD-5A2D-4F63-8ABC-E754E47AD351}"/>
    <cellStyle name="Normal 2 3 23 3 6" xfId="31745" xr:uid="{44C42D03-641B-47C2-9140-B20149B0C606}"/>
    <cellStyle name="Normal 2 3 23 3 7" xfId="40869" xr:uid="{1C6EF998-28C8-4523-9660-4C09AA076C8E}"/>
    <cellStyle name="Normal 2 3 23 4" xfId="5384" xr:uid="{0EA78984-FC9F-4F56-8116-BB56FCE1C6DB}"/>
    <cellStyle name="Normal 2 3 23 4 2" xfId="11197" xr:uid="{C2857BD4-3184-460B-A23C-214B4CF9D7CF}"/>
    <cellStyle name="Normal 2 3 23 4 2 2" xfId="22070" xr:uid="{79FA33A3-8E38-4647-B3D2-1D9DF594A8D6}"/>
    <cellStyle name="Normal 2 3 23 4 2 3" xfId="38126" xr:uid="{E0011F4C-D0D5-401E-BC8E-E31E0FCCCB19}"/>
    <cellStyle name="Normal 2 3 23 4 3" xfId="16822" xr:uid="{B9895A3D-D5FB-4D36-82D6-1EDAAE308675}"/>
    <cellStyle name="Normal 2 3 23 4 4" xfId="27671" xr:uid="{9B3CD9AD-5ACC-447D-8F9A-328A362F1EA7}"/>
    <cellStyle name="Normal 2 3 23 4 5" xfId="34166" xr:uid="{6682C669-649E-489A-9A3C-BEC8593D6A0B}"/>
    <cellStyle name="Normal 2 3 23 4 6" xfId="42945" xr:uid="{7F4BA415-E5C4-461C-AA09-43CDCB58496F}"/>
    <cellStyle name="Normal 2 3 23 5" xfId="11198" xr:uid="{5F2D9882-5050-410F-A2DB-0E6260AF5288}"/>
    <cellStyle name="Normal 2 3 23 5 2" xfId="22071" xr:uid="{2BE5AC33-EF33-43FC-9D1A-BD1DA5DD0C16}"/>
    <cellStyle name="Normal 2 3 23 5 3" xfId="36144" xr:uid="{0633CCAD-9CA0-499D-A22E-A0615EB32D17}"/>
    <cellStyle name="Normal 2 3 23 6" xfId="13766" xr:uid="{E056A2B9-12BC-415D-8BF1-16B6BDF45705}"/>
    <cellStyle name="Normal 2 3 23 7" xfId="24615" xr:uid="{93089455-AA1A-4DB5-9908-8C693330AC92}"/>
    <cellStyle name="Normal 2 3 23 8" xfId="30775" xr:uid="{5FEC5A8A-A34F-468B-B8D2-DBA3D9CAC71B}"/>
    <cellStyle name="Normal 2 3 23 9" xfId="39889" xr:uid="{4E3EDC14-555D-46C0-A934-956465769D6A}"/>
    <cellStyle name="Normal 2 3 24" xfId="1938" xr:uid="{C76ADC2A-D791-45F0-BC1F-69D6E28D5A06}"/>
    <cellStyle name="Normal 2 3 24 2" xfId="2640" xr:uid="{E1CD873A-A019-43FA-A79D-CE839D9BD975}"/>
    <cellStyle name="Normal 2 3 24 2 2" xfId="3620" xr:uid="{9F6983EE-3870-460F-B37C-27F30CC75B5F}"/>
    <cellStyle name="Normal 2 3 24 2 2 2" xfId="6858" xr:uid="{5F652BAF-05F9-473E-B661-AD4A53BC37D9}"/>
    <cellStyle name="Normal 2 3 24 2 2 2 2" xfId="11199" xr:uid="{2157BC53-D73B-41AC-81EA-857AFC415CC6}"/>
    <cellStyle name="Normal 2 3 24 2 2 2 2 2" xfId="22072" xr:uid="{3A5317CF-D6D1-487F-88CA-F7A6004B34F5}"/>
    <cellStyle name="Normal 2 3 24 2 2 2 2 3" xfId="38881" xr:uid="{D7308EA2-8753-4784-84C5-82C7B2999F81}"/>
    <cellStyle name="Normal 2 3 24 2 2 2 3" xfId="18296" xr:uid="{D90FD4A1-428A-43CF-83ED-2475A505FB4F}"/>
    <cellStyle name="Normal 2 3 24 2 2 2 4" xfId="29145" xr:uid="{6C9709B8-BAE0-45D1-AFC6-A0D1CE18347D}"/>
    <cellStyle name="Normal 2 3 24 2 2 2 5" xfId="34914" xr:uid="{4253E762-FD2F-4389-8AB9-29FDDF096F34}"/>
    <cellStyle name="Normal 2 3 24 2 2 2 6" xfId="44419" xr:uid="{154CE8FB-9848-4162-BAFD-5631A0BE515F}"/>
    <cellStyle name="Normal 2 3 24 2 2 3" xfId="11200" xr:uid="{A52B3BCD-B1EA-4A4C-BDF9-FAA017CA1DA6}"/>
    <cellStyle name="Normal 2 3 24 2 2 3 2" xfId="22073" xr:uid="{EBCCFBC6-44B9-4AA1-A4F1-319723949BEB}"/>
    <cellStyle name="Normal 2 3 24 2 2 3 3" xfId="36900" xr:uid="{71603C2B-0435-4ACB-82B4-925BCAA28924}"/>
    <cellStyle name="Normal 2 3 24 2 2 4" xfId="15240" xr:uid="{276954A9-AF5D-40EE-AE2E-C80EDF73B1CD}"/>
    <cellStyle name="Normal 2 3 24 2 2 5" xfId="26089" xr:uid="{091A729E-9796-42E9-A2B6-88DA1634E0C5}"/>
    <cellStyle name="Normal 2 3 24 2 2 6" xfId="32239" xr:uid="{9151E72D-7F20-4D32-B1DB-96DEAFFAC561}"/>
    <cellStyle name="Normal 2 3 24 2 2 7" xfId="41363" xr:uid="{59607FFA-FFF8-4C39-9028-6E3487858D52}"/>
    <cellStyle name="Normal 2 3 24 2 3" xfId="5878" xr:uid="{7E03E262-04D1-4FC3-8E5E-0D28528412C6}"/>
    <cellStyle name="Normal 2 3 24 2 3 2" xfId="11201" xr:uid="{3DFC4993-AE98-4A46-89F7-B3BADBE510A9}"/>
    <cellStyle name="Normal 2 3 24 2 3 2 2" xfId="22074" xr:uid="{46D5C331-5044-4936-ADAD-B7093B436F56}"/>
    <cellStyle name="Normal 2 3 24 2 3 2 3" xfId="38880" xr:uid="{01230857-2844-4060-9CB7-28ADC5D55DF8}"/>
    <cellStyle name="Normal 2 3 24 2 3 3" xfId="17316" xr:uid="{0FA9BE2C-B2A8-4F7E-8315-BECA2B10CE45}"/>
    <cellStyle name="Normal 2 3 24 2 3 4" xfId="28165" xr:uid="{C87DA248-9664-418A-A3FB-70D9AA0A6E38}"/>
    <cellStyle name="Normal 2 3 24 2 3 5" xfId="34913" xr:uid="{52F43D2E-1147-493D-844A-A21D4A4320E7}"/>
    <cellStyle name="Normal 2 3 24 2 3 6" xfId="43439" xr:uid="{62E54ABD-2CC9-4EC8-B070-AF138D915CA8}"/>
    <cellStyle name="Normal 2 3 24 2 4" xfId="11202" xr:uid="{FDEF107A-D950-49B3-BDC9-678369579AE4}"/>
    <cellStyle name="Normal 2 3 24 2 4 2" xfId="22075" xr:uid="{375EC2E4-BE78-4AA7-92F9-6FDC04A35CD9}"/>
    <cellStyle name="Normal 2 3 24 2 4 3" xfId="36899" xr:uid="{9895B0BB-06FA-4437-B1A3-5416A3551202}"/>
    <cellStyle name="Normal 2 3 24 2 5" xfId="14260" xr:uid="{92C9014A-13D3-4D23-839A-A78159D71176}"/>
    <cellStyle name="Normal 2 3 24 2 6" xfId="25109" xr:uid="{822360A6-2621-48B8-AC26-219A00543482}"/>
    <cellStyle name="Normal 2 3 24 2 7" xfId="31259" xr:uid="{C63DA7AF-F832-4643-BAA7-4B3450088026}"/>
    <cellStyle name="Normal 2 3 24 2 8" xfId="40383" xr:uid="{B96C0100-8216-4515-B882-5E0590548451}"/>
    <cellStyle name="Normal 2 3 24 3" xfId="3127" xr:uid="{DBD5F816-2D2F-4651-8AE7-19BDE1B9F60E}"/>
    <cellStyle name="Normal 2 3 24 3 2" xfId="6365" xr:uid="{658791A5-A7C6-4643-AA15-F5D0EFE88C09}"/>
    <cellStyle name="Normal 2 3 24 3 2 2" xfId="11203" xr:uid="{437C6AF0-BC98-4BD2-B854-D8BCBD71F3EF}"/>
    <cellStyle name="Normal 2 3 24 3 2 2 2" xfId="22076" xr:uid="{C339D96A-543C-45C0-AC2E-CD8A04FCAD1C}"/>
    <cellStyle name="Normal 2 3 24 3 2 2 3" xfId="38882" xr:uid="{39076264-A771-45B0-ADD3-AC49EB6BD10E}"/>
    <cellStyle name="Normal 2 3 24 3 2 3" xfId="17803" xr:uid="{95185CBE-87F1-41FC-B7AC-8CAC863CFE47}"/>
    <cellStyle name="Normal 2 3 24 3 2 4" xfId="28652" xr:uid="{46E09865-BADA-450A-A2FB-D9270F937AD9}"/>
    <cellStyle name="Normal 2 3 24 3 2 5" xfId="34915" xr:uid="{BE63C282-C7FE-4ABB-B266-FBF3CA694D26}"/>
    <cellStyle name="Normal 2 3 24 3 2 6" xfId="43926" xr:uid="{B8F998BB-9BF4-4655-8F1A-7C5858985C6A}"/>
    <cellStyle name="Normal 2 3 24 3 3" xfId="11204" xr:uid="{3B56FA5D-188D-4A98-8970-223E21BE8D60}"/>
    <cellStyle name="Normal 2 3 24 3 3 2" xfId="22077" xr:uid="{19CDA4FB-7C78-47F0-9799-ACEBDD9C005F}"/>
    <cellStyle name="Normal 2 3 24 3 3 3" xfId="36901" xr:uid="{FE483502-4725-4AD0-B3EC-3F06A8C7EE8C}"/>
    <cellStyle name="Normal 2 3 24 3 4" xfId="14747" xr:uid="{C893D216-03B8-4140-98D1-0731A5C615A1}"/>
    <cellStyle name="Normal 2 3 24 3 5" xfId="25596" xr:uid="{07028641-F14F-40FE-9810-71066710A187}"/>
    <cellStyle name="Normal 2 3 24 3 6" xfId="31746" xr:uid="{B1EAE684-033F-410A-9AE1-F969B672D6D1}"/>
    <cellStyle name="Normal 2 3 24 3 7" xfId="40870" xr:uid="{4FA528F5-02E6-48E3-9EE5-EBAC32CC1E0B}"/>
    <cellStyle name="Normal 2 3 24 4" xfId="5385" xr:uid="{C4D786E2-CAC9-4C08-AB19-41FD1494696D}"/>
    <cellStyle name="Normal 2 3 24 4 2" xfId="11205" xr:uid="{56CD343A-A551-4767-80E9-D760B825A588}"/>
    <cellStyle name="Normal 2 3 24 4 2 2" xfId="22078" xr:uid="{E5B0F740-773F-4BA9-AEA8-71D537CA3480}"/>
    <cellStyle name="Normal 2 3 24 4 2 3" xfId="38127" xr:uid="{E92B3922-4977-4A04-8BC3-29413A7CB916}"/>
    <cellStyle name="Normal 2 3 24 4 3" xfId="16823" xr:uid="{BC1A2256-9710-4BF5-A91E-E747C35727E6}"/>
    <cellStyle name="Normal 2 3 24 4 4" xfId="27672" xr:uid="{4E5ECC30-94E6-48E2-8221-7DFE5432895C}"/>
    <cellStyle name="Normal 2 3 24 4 5" xfId="34167" xr:uid="{0F784CC9-D156-4582-90A8-873402FB4EC5}"/>
    <cellStyle name="Normal 2 3 24 4 6" xfId="42946" xr:uid="{C7AE1ECF-BE19-4B23-A952-35BEA95E1D9C}"/>
    <cellStyle name="Normal 2 3 24 5" xfId="11206" xr:uid="{E5F4B91E-A512-466D-93B4-4E70671433CE}"/>
    <cellStyle name="Normal 2 3 24 5 2" xfId="22079" xr:uid="{1297CD8B-D073-4859-858B-8A8769FD7665}"/>
    <cellStyle name="Normal 2 3 24 5 3" xfId="36145" xr:uid="{C21FDBC0-8856-49EB-A830-C92A72281A0B}"/>
    <cellStyle name="Normal 2 3 24 6" xfId="13767" xr:uid="{E48C2CDA-46C2-4C65-AF03-618A1A893A6D}"/>
    <cellStyle name="Normal 2 3 24 7" xfId="24616" xr:uid="{AA33A95A-4BCE-462E-8FF8-B0787D2922E8}"/>
    <cellStyle name="Normal 2 3 24 8" xfId="30776" xr:uid="{C2C28A7F-716D-4E04-9BD2-932A552D8E6F}"/>
    <cellStyle name="Normal 2 3 24 9" xfId="39890" xr:uid="{4F47E16F-99A0-4D72-AE05-528FC76C489A}"/>
    <cellStyle name="Normal 2 3 25" xfId="1939" xr:uid="{302CC776-78BC-4C74-B5EF-1E99C682F8AE}"/>
    <cellStyle name="Normal 2 3 25 2" xfId="2641" xr:uid="{15322705-2676-4956-8D77-3F356FC7315E}"/>
    <cellStyle name="Normal 2 3 25 2 2" xfId="3621" xr:uid="{445BE920-4E6A-482E-8F16-973D871F721B}"/>
    <cellStyle name="Normal 2 3 25 2 2 2" xfId="6859" xr:uid="{4582137B-01D3-43D0-B3F3-5FB9A89B0387}"/>
    <cellStyle name="Normal 2 3 25 2 2 2 2" xfId="11207" xr:uid="{E698B8EF-35E9-4AC5-9026-85B937431C93}"/>
    <cellStyle name="Normal 2 3 25 2 2 2 2 2" xfId="22080" xr:uid="{B7ECD890-63CC-42B5-A3E6-AFCE0F4F172E}"/>
    <cellStyle name="Normal 2 3 25 2 2 2 2 3" xfId="38884" xr:uid="{A5FEF766-AFF5-40AA-8186-37BF12F17C58}"/>
    <cellStyle name="Normal 2 3 25 2 2 2 3" xfId="18297" xr:uid="{06FD3382-DB70-4CC3-BB2C-62A6C9EA6B29}"/>
    <cellStyle name="Normal 2 3 25 2 2 2 4" xfId="29146" xr:uid="{A0BE30B4-BEE4-4967-915E-E6130EC743EB}"/>
    <cellStyle name="Normal 2 3 25 2 2 2 5" xfId="34917" xr:uid="{820C617E-3670-413D-B0CD-D10C45ED68F1}"/>
    <cellStyle name="Normal 2 3 25 2 2 2 6" xfId="44420" xr:uid="{1048CE36-F44D-473F-AF92-F9BC67388805}"/>
    <cellStyle name="Normal 2 3 25 2 2 3" xfId="11208" xr:uid="{FBCACF45-37B5-4940-A577-56736B20C052}"/>
    <cellStyle name="Normal 2 3 25 2 2 3 2" xfId="22081" xr:uid="{8A247E15-9BFF-491B-89FB-EAA223657103}"/>
    <cellStyle name="Normal 2 3 25 2 2 3 3" xfId="36903" xr:uid="{A8EF6DA7-5E5C-4188-B7BE-467166ADF35D}"/>
    <cellStyle name="Normal 2 3 25 2 2 4" xfId="15241" xr:uid="{03DE4629-F024-46D7-A0FC-9781525A94F5}"/>
    <cellStyle name="Normal 2 3 25 2 2 5" xfId="26090" xr:uid="{98B02896-7A09-435F-86CB-B7FEC202ECB4}"/>
    <cellStyle name="Normal 2 3 25 2 2 6" xfId="32240" xr:uid="{E3DBD3EC-B14E-45B6-B0DF-2AAC4B9C341D}"/>
    <cellStyle name="Normal 2 3 25 2 2 7" xfId="41364" xr:uid="{3042199E-F5A3-4F72-A055-A36BA4023F8A}"/>
    <cellStyle name="Normal 2 3 25 2 3" xfId="5879" xr:uid="{1FFB3E42-2AC9-40FA-A4B7-11050703DBE1}"/>
    <cellStyle name="Normal 2 3 25 2 3 2" xfId="11209" xr:uid="{AF69F8DD-110D-4ED2-B235-3045DD13662F}"/>
    <cellStyle name="Normal 2 3 25 2 3 2 2" xfId="22082" xr:uid="{A3BB5039-81E1-47C2-976B-5087BE31C1DA}"/>
    <cellStyle name="Normal 2 3 25 2 3 2 3" xfId="38883" xr:uid="{C576CD37-67F8-45CC-86E3-B6663B3E61AA}"/>
    <cellStyle name="Normal 2 3 25 2 3 3" xfId="17317" xr:uid="{401F89A1-55F6-4351-8DEA-710B169D5862}"/>
    <cellStyle name="Normal 2 3 25 2 3 4" xfId="28166" xr:uid="{CA23231F-BDC5-4CF7-BB08-5046C1971262}"/>
    <cellStyle name="Normal 2 3 25 2 3 5" xfId="34916" xr:uid="{4680177B-91D2-401D-8328-44A2E58400FC}"/>
    <cellStyle name="Normal 2 3 25 2 3 6" xfId="43440" xr:uid="{917B94B1-657B-4968-9BCD-6BFB0930E30A}"/>
    <cellStyle name="Normal 2 3 25 2 4" xfId="11210" xr:uid="{79513F10-399F-46DC-A6B6-71A0E5C3CE78}"/>
    <cellStyle name="Normal 2 3 25 2 4 2" xfId="22083" xr:uid="{37369FE4-6769-4F1E-9E0D-503F2EE62A9C}"/>
    <cellStyle name="Normal 2 3 25 2 4 3" xfId="36902" xr:uid="{BC3ABB09-4CAE-45E2-AFE0-C2392307E399}"/>
    <cellStyle name="Normal 2 3 25 2 5" xfId="14261" xr:uid="{D6E975D7-41C3-4324-8B6D-AF9192FB0405}"/>
    <cellStyle name="Normal 2 3 25 2 6" xfId="25110" xr:uid="{87F9F9AC-95B9-4236-B9D6-66B84BE532ED}"/>
    <cellStyle name="Normal 2 3 25 2 7" xfId="31260" xr:uid="{F336CEB1-AFA2-4F45-866C-D8C4D2A6C725}"/>
    <cellStyle name="Normal 2 3 25 2 8" xfId="40384" xr:uid="{72701CD7-0BCC-4263-A8BC-BAC36F86D9DE}"/>
    <cellStyle name="Normal 2 3 25 3" xfId="3128" xr:uid="{E91AA075-A873-4AB1-AEB4-B92D8BC6178E}"/>
    <cellStyle name="Normal 2 3 25 3 2" xfId="6366" xr:uid="{28FE3FDF-811C-4B7B-95E0-B9D90B680420}"/>
    <cellStyle name="Normal 2 3 25 3 2 2" xfId="11211" xr:uid="{70FCE96B-2E18-4E45-A09D-D97D45FCF2CB}"/>
    <cellStyle name="Normal 2 3 25 3 2 2 2" xfId="22084" xr:uid="{0270FE5F-287C-4759-8050-02A5B33C3809}"/>
    <cellStyle name="Normal 2 3 25 3 2 2 3" xfId="38885" xr:uid="{D72DF557-62A5-4A0A-92D3-776BB99C3953}"/>
    <cellStyle name="Normal 2 3 25 3 2 3" xfId="17804" xr:uid="{5E6431C8-B365-443D-B9B1-431BD1E3F498}"/>
    <cellStyle name="Normal 2 3 25 3 2 4" xfId="28653" xr:uid="{139AE21C-F835-48C2-877B-3635AAE5A50A}"/>
    <cellStyle name="Normal 2 3 25 3 2 5" xfId="34918" xr:uid="{B352FFA7-4DE0-487C-BD46-F1CF8DF6943A}"/>
    <cellStyle name="Normal 2 3 25 3 2 6" xfId="43927" xr:uid="{24157BCB-D747-4C93-B69E-261AF429561E}"/>
    <cellStyle name="Normal 2 3 25 3 3" xfId="11212" xr:uid="{D906706D-71AB-413F-BE2B-67B67FB35847}"/>
    <cellStyle name="Normal 2 3 25 3 3 2" xfId="22085" xr:uid="{A0A6444A-0884-4504-A29F-164258F3605F}"/>
    <cellStyle name="Normal 2 3 25 3 3 3" xfId="36904" xr:uid="{743CD392-03CA-418F-95BF-BB9FD0B67DFB}"/>
    <cellStyle name="Normal 2 3 25 3 4" xfId="14748" xr:uid="{BE78EBA0-F7A1-460B-A850-81086CA9B2B3}"/>
    <cellStyle name="Normal 2 3 25 3 5" xfId="25597" xr:uid="{1F6A6A74-5BD4-405C-A3BE-8177CD0EE629}"/>
    <cellStyle name="Normal 2 3 25 3 6" xfId="31747" xr:uid="{C8DD516F-0685-4C0F-BA73-8FA644400075}"/>
    <cellStyle name="Normal 2 3 25 3 7" xfId="40871" xr:uid="{AC4B045D-FFEF-4916-B7A7-378B96ECA703}"/>
    <cellStyle name="Normal 2 3 25 4" xfId="5386" xr:uid="{2DB9F58B-7D74-4E73-8BA4-D1FCEAB86E74}"/>
    <cellStyle name="Normal 2 3 25 4 2" xfId="11213" xr:uid="{227A0D8C-C73D-4B6C-B0CE-F26B1448B22C}"/>
    <cellStyle name="Normal 2 3 25 4 2 2" xfId="22086" xr:uid="{D27E6B55-9403-4D47-8E21-E7110A4A432F}"/>
    <cellStyle name="Normal 2 3 25 4 2 3" xfId="38128" xr:uid="{EB9422BB-B9D1-46DA-9562-CFBB389EEEBF}"/>
    <cellStyle name="Normal 2 3 25 4 3" xfId="16824" xr:uid="{802065CA-76DA-431E-9336-69C9659091BA}"/>
    <cellStyle name="Normal 2 3 25 4 4" xfId="27673" xr:uid="{62EC8227-1FCE-4B04-AF74-61828816C839}"/>
    <cellStyle name="Normal 2 3 25 4 5" xfId="34168" xr:uid="{87F165CC-B42E-4EB1-83EB-8061E5E010B2}"/>
    <cellStyle name="Normal 2 3 25 4 6" xfId="42947" xr:uid="{3D955502-260C-4754-AB05-D0BF3A6CB2E9}"/>
    <cellStyle name="Normal 2 3 25 5" xfId="11214" xr:uid="{03436F47-B554-4194-9CD7-91E195EDB4F0}"/>
    <cellStyle name="Normal 2 3 25 5 2" xfId="22087" xr:uid="{6FB434FE-3A11-4D25-8EF8-23222E68A179}"/>
    <cellStyle name="Normal 2 3 25 5 3" xfId="36146" xr:uid="{CD0CF95A-4AA0-4F5C-983D-19B0F46274CD}"/>
    <cellStyle name="Normal 2 3 25 6" xfId="13768" xr:uid="{9147F0F2-298B-471D-9827-A780C6390422}"/>
    <cellStyle name="Normal 2 3 25 7" xfId="24617" xr:uid="{97725665-7AFA-421A-A3B3-35F6BF365A4D}"/>
    <cellStyle name="Normal 2 3 25 8" xfId="30777" xr:uid="{0A68E590-AC3B-4162-9102-390627B2CA1B}"/>
    <cellStyle name="Normal 2 3 25 9" xfId="39891" xr:uid="{1A90B7B0-5A7B-4BCB-B1D5-DF2493DB1F0F}"/>
    <cellStyle name="Normal 2 3 26" xfId="1940" xr:uid="{F223A3C2-56E0-45F0-BEDA-D34DD0A6C010}"/>
    <cellStyle name="Normal 2 3 26 2" xfId="2642" xr:uid="{8109E29A-B6CA-4FAD-ADA9-C91AA904BC28}"/>
    <cellStyle name="Normal 2 3 26 2 2" xfId="3622" xr:uid="{799831E7-4C16-4BFB-A404-F9E799BFD82A}"/>
    <cellStyle name="Normal 2 3 26 2 2 2" xfId="6860" xr:uid="{19ADB0F4-D40C-45BF-A104-92EC4D72DE9F}"/>
    <cellStyle name="Normal 2 3 26 2 2 2 2" xfId="11215" xr:uid="{B2B7D4FA-7ADE-432D-96C8-2FE0D18F32AC}"/>
    <cellStyle name="Normal 2 3 26 2 2 2 2 2" xfId="22088" xr:uid="{7F0B1B52-0995-4D22-80A7-2AB964450DA2}"/>
    <cellStyle name="Normal 2 3 26 2 2 2 2 3" xfId="38887" xr:uid="{D57B8C01-CE8B-410E-A5C8-890E34DFB9FB}"/>
    <cellStyle name="Normal 2 3 26 2 2 2 3" xfId="18298" xr:uid="{73B2EEA9-A644-4B3C-BBB0-1EC475D045D2}"/>
    <cellStyle name="Normal 2 3 26 2 2 2 4" xfId="29147" xr:uid="{83DDDDCB-5D25-4F1D-A67C-0D4C1563C00F}"/>
    <cellStyle name="Normal 2 3 26 2 2 2 5" xfId="34920" xr:uid="{12E71944-8641-45A9-A040-67A26174EB25}"/>
    <cellStyle name="Normal 2 3 26 2 2 2 6" xfId="44421" xr:uid="{AB0DF6F8-AAC9-4958-905E-AFAB83A5C950}"/>
    <cellStyle name="Normal 2 3 26 2 2 3" xfId="11216" xr:uid="{0FF005B6-4352-44DE-A8D4-A7E30B7B86CC}"/>
    <cellStyle name="Normal 2 3 26 2 2 3 2" xfId="22089" xr:uid="{C2034FCF-2E76-4C8B-A36E-6BCEED333E9D}"/>
    <cellStyle name="Normal 2 3 26 2 2 3 3" xfId="36906" xr:uid="{1F98F305-90D1-4311-9C6C-1E57BF6017F3}"/>
    <cellStyle name="Normal 2 3 26 2 2 4" xfId="15242" xr:uid="{42F1075D-0905-425E-AAD5-BB9A2869D38D}"/>
    <cellStyle name="Normal 2 3 26 2 2 5" xfId="26091" xr:uid="{71AAF3C5-AFEA-4A3B-8365-B59BA0DD6E14}"/>
    <cellStyle name="Normal 2 3 26 2 2 6" xfId="32241" xr:uid="{FB4E9502-E0B9-4F6C-97E0-E0179643D5EB}"/>
    <cellStyle name="Normal 2 3 26 2 2 7" xfId="41365" xr:uid="{6EAFF107-ED73-4987-BC5F-62E6E9C2F33A}"/>
    <cellStyle name="Normal 2 3 26 2 3" xfId="5880" xr:uid="{023333C5-2652-49A7-A021-87BA5BC425B8}"/>
    <cellStyle name="Normal 2 3 26 2 3 2" xfId="11217" xr:uid="{5979F095-595D-4AA4-B4EC-D89C787778AF}"/>
    <cellStyle name="Normal 2 3 26 2 3 2 2" xfId="22090" xr:uid="{0E276DB2-1835-4D8D-B221-7883B35A0968}"/>
    <cellStyle name="Normal 2 3 26 2 3 2 3" xfId="38886" xr:uid="{1D0A5E3B-2F02-4723-A630-893E13A2005F}"/>
    <cellStyle name="Normal 2 3 26 2 3 3" xfId="17318" xr:uid="{B19101BA-F628-4475-9492-79282D0A5B95}"/>
    <cellStyle name="Normal 2 3 26 2 3 4" xfId="28167" xr:uid="{4EEA6272-A35D-4290-8CB5-066F9BD54D64}"/>
    <cellStyle name="Normal 2 3 26 2 3 5" xfId="34919" xr:uid="{42883554-E61B-44D5-BDFB-6B8E5F86F2D3}"/>
    <cellStyle name="Normal 2 3 26 2 3 6" xfId="43441" xr:uid="{294BB6E5-EC42-4400-B31E-630A4FC5789A}"/>
    <cellStyle name="Normal 2 3 26 2 4" xfId="11218" xr:uid="{80E066E8-411C-4B4D-9446-481BDD219997}"/>
    <cellStyle name="Normal 2 3 26 2 4 2" xfId="22091" xr:uid="{949CEA11-48A4-4894-9AB7-4D73A1A7D9D5}"/>
    <cellStyle name="Normal 2 3 26 2 4 3" xfId="36905" xr:uid="{985AE65B-AF11-4D25-8B96-59494D8536EB}"/>
    <cellStyle name="Normal 2 3 26 2 5" xfId="14262" xr:uid="{3394A700-C8BA-445F-A8B3-CF4BFDB7201D}"/>
    <cellStyle name="Normal 2 3 26 2 6" xfId="25111" xr:uid="{BE32DE39-3B3C-45B0-903C-DF63D285D64C}"/>
    <cellStyle name="Normal 2 3 26 2 7" xfId="31261" xr:uid="{8AB2B546-F223-4104-B9EF-520B2A6F83AF}"/>
    <cellStyle name="Normal 2 3 26 2 8" xfId="40385" xr:uid="{9B846DF2-F8BC-47CC-BBF4-35F3A5677378}"/>
    <cellStyle name="Normal 2 3 26 3" xfId="3129" xr:uid="{C4E1E1ED-F9B3-4993-BD6C-319D7ED962DF}"/>
    <cellStyle name="Normal 2 3 26 3 2" xfId="6367" xr:uid="{1D454498-68F6-4B5C-B5C4-67FFC8C74320}"/>
    <cellStyle name="Normal 2 3 26 3 2 2" xfId="11219" xr:uid="{51447BF6-A04C-479C-99A5-A2721AF8DF37}"/>
    <cellStyle name="Normal 2 3 26 3 2 2 2" xfId="22092" xr:uid="{A7A7A63E-38CB-48D5-B710-970DF61D8C3B}"/>
    <cellStyle name="Normal 2 3 26 3 2 2 3" xfId="38888" xr:uid="{F82DE511-10A1-45B3-A6A3-23A3ECFFE99C}"/>
    <cellStyle name="Normal 2 3 26 3 2 3" xfId="17805" xr:uid="{2DA1F763-390E-4F91-B3CA-9811BC295F6D}"/>
    <cellStyle name="Normal 2 3 26 3 2 4" xfId="28654" xr:uid="{DECFEDF0-08C8-428B-A438-F6384C9E5E8C}"/>
    <cellStyle name="Normal 2 3 26 3 2 5" xfId="34921" xr:uid="{1A1DE635-A495-4638-9761-F87922203EE1}"/>
    <cellStyle name="Normal 2 3 26 3 2 6" xfId="43928" xr:uid="{F93B11CD-00A5-4C75-8555-2256D01A20B3}"/>
    <cellStyle name="Normal 2 3 26 3 3" xfId="11220" xr:uid="{A2FE8A49-9B6C-47E4-A48C-5AC65A924FFC}"/>
    <cellStyle name="Normal 2 3 26 3 3 2" xfId="22093" xr:uid="{8313D97E-CE2E-4790-A395-BC93CC5EBC45}"/>
    <cellStyle name="Normal 2 3 26 3 3 3" xfId="36907" xr:uid="{998DEA91-9075-44EC-A071-11C0B047CD7D}"/>
    <cellStyle name="Normal 2 3 26 3 4" xfId="14749" xr:uid="{5CEA9DEB-68DA-46DD-93A4-888E0AA7643F}"/>
    <cellStyle name="Normal 2 3 26 3 5" xfId="25598" xr:uid="{0F5C4326-D3B8-424D-A168-DF98130384C1}"/>
    <cellStyle name="Normal 2 3 26 3 6" xfId="31748" xr:uid="{AFE9AC9D-8AD1-499D-8D41-BF5992B745ED}"/>
    <cellStyle name="Normal 2 3 26 3 7" xfId="40872" xr:uid="{9226CD85-AB65-4AB4-9A8C-E7BEC55302D2}"/>
    <cellStyle name="Normal 2 3 26 4" xfId="5387" xr:uid="{035D0A99-2600-4210-A995-0A64E95A5977}"/>
    <cellStyle name="Normal 2 3 26 4 2" xfId="11221" xr:uid="{3EC15C82-48EA-40F2-AA83-52B1D7A19E79}"/>
    <cellStyle name="Normal 2 3 26 4 2 2" xfId="22094" xr:uid="{9A644BFB-EFFA-4C5D-82C3-C696B21C8177}"/>
    <cellStyle name="Normal 2 3 26 4 2 3" xfId="38129" xr:uid="{DBF593D4-1FC3-4841-83CC-776C30FD7BD1}"/>
    <cellStyle name="Normal 2 3 26 4 3" xfId="16825" xr:uid="{3AA4B21F-B2E3-4D10-85B0-66F2C76D88DE}"/>
    <cellStyle name="Normal 2 3 26 4 4" xfId="27674" xr:uid="{EF6AED35-E065-41DE-B473-2C4EC6717CCC}"/>
    <cellStyle name="Normal 2 3 26 4 5" xfId="34169" xr:uid="{8AE77A9C-B29F-4507-812B-E81433F1EEFC}"/>
    <cellStyle name="Normal 2 3 26 4 6" xfId="42948" xr:uid="{E5211A53-BC13-4AC9-A73A-9F6CD113D0C8}"/>
    <cellStyle name="Normal 2 3 26 5" xfId="11222" xr:uid="{14280A70-2DFF-40A1-9115-5B699201CE8C}"/>
    <cellStyle name="Normal 2 3 26 5 2" xfId="22095" xr:uid="{A12C5A74-F695-427A-AD7F-8798B32D13B7}"/>
    <cellStyle name="Normal 2 3 26 5 3" xfId="36147" xr:uid="{C6D4864E-D0CC-48F2-99FB-F20D5F868C34}"/>
    <cellStyle name="Normal 2 3 26 6" xfId="13769" xr:uid="{04DDB79D-5703-4F62-B966-E0ECE88E11C7}"/>
    <cellStyle name="Normal 2 3 26 7" xfId="24618" xr:uid="{80717A3A-F73E-4637-B05B-09E88A66ABE7}"/>
    <cellStyle name="Normal 2 3 26 8" xfId="30778" xr:uid="{021C675A-8C2E-483B-B9B7-11E1DBAD5024}"/>
    <cellStyle name="Normal 2 3 26 9" xfId="39892" xr:uid="{4217E22E-EE45-4A2E-9E53-13E673F6028C}"/>
    <cellStyle name="Normal 2 3 27" xfId="1941" xr:uid="{47DF96A9-BEF8-42B9-B79C-26AB150B67C8}"/>
    <cellStyle name="Normal 2 3 27 2" xfId="2643" xr:uid="{D8136A1B-0FA1-41BB-BD3C-7EE9904C0832}"/>
    <cellStyle name="Normal 2 3 27 2 2" xfId="3623" xr:uid="{C0485F85-7259-49F6-BF23-298E24B570B2}"/>
    <cellStyle name="Normal 2 3 27 2 2 2" xfId="6861" xr:uid="{60C88A25-657C-48E3-98F8-5B25B67C7079}"/>
    <cellStyle name="Normal 2 3 27 2 2 2 2" xfId="11223" xr:uid="{76E8F777-70B6-4985-BA0E-3F327ADBA82F}"/>
    <cellStyle name="Normal 2 3 27 2 2 2 2 2" xfId="22096" xr:uid="{E1F4D9EF-A7B4-406C-8494-8FDA20A2F85B}"/>
    <cellStyle name="Normal 2 3 27 2 2 2 2 3" xfId="38890" xr:uid="{4948978D-FE0F-4F8B-892E-6D6F0B41055B}"/>
    <cellStyle name="Normal 2 3 27 2 2 2 3" xfId="18299" xr:uid="{E4DADE6B-3BDF-4847-A345-BB0F2FDD44B1}"/>
    <cellStyle name="Normal 2 3 27 2 2 2 4" xfId="29148" xr:uid="{6A85F1F9-CEED-44A9-88AB-EFB8854DF5B7}"/>
    <cellStyle name="Normal 2 3 27 2 2 2 5" xfId="34923" xr:uid="{F6F34559-24AF-454E-9AB2-D74F8938F3A9}"/>
    <cellStyle name="Normal 2 3 27 2 2 2 6" xfId="44422" xr:uid="{1045E601-29BC-4F29-AC40-1987A7CD40F4}"/>
    <cellStyle name="Normal 2 3 27 2 2 3" xfId="11224" xr:uid="{38FE8F1C-E506-4298-9559-9FDA6A027BA7}"/>
    <cellStyle name="Normal 2 3 27 2 2 3 2" xfId="22097" xr:uid="{B82F0173-617C-4529-AE8F-78CB6CE33EA6}"/>
    <cellStyle name="Normal 2 3 27 2 2 3 3" xfId="36909" xr:uid="{2A858F6C-A3CE-41F4-A326-C7386BA064D8}"/>
    <cellStyle name="Normal 2 3 27 2 2 4" xfId="15243" xr:uid="{10876991-D2F9-4C75-BCF0-A7E578127221}"/>
    <cellStyle name="Normal 2 3 27 2 2 5" xfId="26092" xr:uid="{D79B7791-8C32-4E4D-A140-743396A01D89}"/>
    <cellStyle name="Normal 2 3 27 2 2 6" xfId="32242" xr:uid="{3D57439F-3592-42FB-AF0A-BF040B91C277}"/>
    <cellStyle name="Normal 2 3 27 2 2 7" xfId="41366" xr:uid="{D613CF29-F805-496A-A117-32226175D899}"/>
    <cellStyle name="Normal 2 3 27 2 3" xfId="5881" xr:uid="{EA70B0F7-C31F-48A6-B1B4-97848D60A897}"/>
    <cellStyle name="Normal 2 3 27 2 3 2" xfId="11225" xr:uid="{BDABDE87-4C10-4404-AC76-5431C642094E}"/>
    <cellStyle name="Normal 2 3 27 2 3 2 2" xfId="22098" xr:uid="{7040112F-39E7-443D-AF26-9DD693E6E49A}"/>
    <cellStyle name="Normal 2 3 27 2 3 2 3" xfId="38889" xr:uid="{3DE20AEC-CDFE-4C8B-9D9F-C68D768D3128}"/>
    <cellStyle name="Normal 2 3 27 2 3 3" xfId="17319" xr:uid="{32774BBB-8C65-4F5E-B9A0-3970558F6843}"/>
    <cellStyle name="Normal 2 3 27 2 3 4" xfId="28168" xr:uid="{617B63E1-938F-4EB8-8548-4E53E3E2CE3B}"/>
    <cellStyle name="Normal 2 3 27 2 3 5" xfId="34922" xr:uid="{B6BFDE04-7DAE-435F-8D4A-93FC1FDC5147}"/>
    <cellStyle name="Normal 2 3 27 2 3 6" xfId="43442" xr:uid="{31EB9B50-B4C7-449F-93E4-C1418642CB08}"/>
    <cellStyle name="Normal 2 3 27 2 4" xfId="11226" xr:uid="{5FD0C1D5-13FC-4EB4-AB56-3FDB1C7FA087}"/>
    <cellStyle name="Normal 2 3 27 2 4 2" xfId="22099" xr:uid="{3D320668-B40B-459E-8F09-552ADD436F85}"/>
    <cellStyle name="Normal 2 3 27 2 4 3" xfId="36908" xr:uid="{60DFF0CA-1397-455B-930E-5FDAA42C4E01}"/>
    <cellStyle name="Normal 2 3 27 2 5" xfId="14263" xr:uid="{13AE0D4E-6BAD-4E40-BE4B-624D016644B9}"/>
    <cellStyle name="Normal 2 3 27 2 6" xfId="25112" xr:uid="{5794B14B-52E9-426C-800E-8422DC37188B}"/>
    <cellStyle name="Normal 2 3 27 2 7" xfId="31262" xr:uid="{EC858193-B056-4E73-90B1-341936F25955}"/>
    <cellStyle name="Normal 2 3 27 2 8" xfId="40386" xr:uid="{1BFFBC18-1CB8-447D-9ACB-796CB2DB72E8}"/>
    <cellStyle name="Normal 2 3 27 3" xfId="3130" xr:uid="{636C7F67-435C-4E7A-BEF3-D271AFACF530}"/>
    <cellStyle name="Normal 2 3 27 3 2" xfId="6368" xr:uid="{2B0DBD76-9BB5-4771-9392-81F457725A42}"/>
    <cellStyle name="Normal 2 3 27 3 2 2" xfId="11227" xr:uid="{4C4C5BFF-EEA4-4A33-B520-8E9EB81BAEB0}"/>
    <cellStyle name="Normal 2 3 27 3 2 2 2" xfId="22100" xr:uid="{7AA890D4-A488-4A6E-B81E-0C0E612C8DE6}"/>
    <cellStyle name="Normal 2 3 27 3 2 2 3" xfId="38891" xr:uid="{24EFA8FB-6BDC-498E-9C8C-B1BFE4A3FC0C}"/>
    <cellStyle name="Normal 2 3 27 3 2 3" xfId="17806" xr:uid="{54E57B64-B050-4773-8270-55A293F36B1A}"/>
    <cellStyle name="Normal 2 3 27 3 2 4" xfId="28655" xr:uid="{BBF8110D-5A38-49F5-B956-3E6D5E454A4B}"/>
    <cellStyle name="Normal 2 3 27 3 2 5" xfId="34924" xr:uid="{0E0B8E42-A531-4B70-99D4-7F3C058175D2}"/>
    <cellStyle name="Normal 2 3 27 3 2 6" xfId="43929" xr:uid="{ED521236-C1DE-45F1-A7BC-26A5AA86BA07}"/>
    <cellStyle name="Normal 2 3 27 3 3" xfId="11228" xr:uid="{8EA64C98-B66F-495D-80D1-7685245CC64D}"/>
    <cellStyle name="Normal 2 3 27 3 3 2" xfId="22101" xr:uid="{E0C04A4F-5187-40B5-A7F2-061D9189CEB5}"/>
    <cellStyle name="Normal 2 3 27 3 3 3" xfId="36910" xr:uid="{9C926D94-67C5-4785-9714-20A379F74929}"/>
    <cellStyle name="Normal 2 3 27 3 4" xfId="14750" xr:uid="{5D3B9114-E27A-48D9-A503-90E55D32FC37}"/>
    <cellStyle name="Normal 2 3 27 3 5" xfId="25599" xr:uid="{35A39D71-4114-44CA-81D2-E1759604ACBE}"/>
    <cellStyle name="Normal 2 3 27 3 6" xfId="31749" xr:uid="{AD900D8E-0679-4D7A-856B-6D184205D3CE}"/>
    <cellStyle name="Normal 2 3 27 3 7" xfId="40873" xr:uid="{DAE16C7E-BA3B-4DDA-9BA2-255645F786D3}"/>
    <cellStyle name="Normal 2 3 27 4" xfId="5388" xr:uid="{64EC2783-7D60-46A4-AFF4-A293DEBEF436}"/>
    <cellStyle name="Normal 2 3 27 4 2" xfId="11229" xr:uid="{BA823C77-6517-4ACB-B920-F8839F6B0119}"/>
    <cellStyle name="Normal 2 3 27 4 2 2" xfId="22102" xr:uid="{04CD8715-2137-4CCB-B88F-8783A8A12448}"/>
    <cellStyle name="Normal 2 3 27 4 2 3" xfId="38130" xr:uid="{55A9AF35-6BA0-411D-83CC-DEF8AFF88CFD}"/>
    <cellStyle name="Normal 2 3 27 4 3" xfId="16826" xr:uid="{75A816DA-B2DC-4D68-A383-7E968E801822}"/>
    <cellStyle name="Normal 2 3 27 4 4" xfId="27675" xr:uid="{2ED75267-9605-4455-A7F1-4219E1F910E0}"/>
    <cellStyle name="Normal 2 3 27 4 5" xfId="34170" xr:uid="{56FE93B0-B751-4BEF-9CAF-23B1646DC3CB}"/>
    <cellStyle name="Normal 2 3 27 4 6" xfId="42949" xr:uid="{25065DF4-E47D-4A50-8366-075B0598E61E}"/>
    <cellStyle name="Normal 2 3 27 5" xfId="11230" xr:uid="{652C59F4-321C-423E-8EAD-3628EA189EE8}"/>
    <cellStyle name="Normal 2 3 27 5 2" xfId="22103" xr:uid="{93801C37-6849-4AF8-A002-0011BB236E7D}"/>
    <cellStyle name="Normal 2 3 27 5 3" xfId="36148" xr:uid="{07412682-033D-4370-A7DF-4F6328143BCC}"/>
    <cellStyle name="Normal 2 3 27 6" xfId="13770" xr:uid="{AFCBD93F-94C9-49AF-A865-329B7A966E75}"/>
    <cellStyle name="Normal 2 3 27 7" xfId="24619" xr:uid="{CBB53362-3A6B-4F22-957C-0F9F596E8F7C}"/>
    <cellStyle name="Normal 2 3 27 8" xfId="30779" xr:uid="{17455054-E172-43BB-AB43-5090AC1449A9}"/>
    <cellStyle name="Normal 2 3 27 9" xfId="39893" xr:uid="{16775934-B182-4EB2-B278-2D79C02B4733}"/>
    <cellStyle name="Normal 2 3 28" xfId="1942" xr:uid="{B52D5AAA-F3FE-4511-AEA8-62F575FC5AC5}"/>
    <cellStyle name="Normal 2 3 28 2" xfId="2644" xr:uid="{F7AE1480-7648-4FC1-9210-E6CCF9AD1F85}"/>
    <cellStyle name="Normal 2 3 28 2 2" xfId="3624" xr:uid="{A17DCBF6-3F3D-4EAB-8989-B70768F55DCF}"/>
    <cellStyle name="Normal 2 3 28 2 2 2" xfId="6862" xr:uid="{E9A103DE-E375-4C79-8DED-9AC3D160CDF2}"/>
    <cellStyle name="Normal 2 3 28 2 2 2 2" xfId="11231" xr:uid="{4775DF2B-59D0-4BF5-987B-268C6952B3CA}"/>
    <cellStyle name="Normal 2 3 28 2 2 2 2 2" xfId="22104" xr:uid="{A616074E-8CB9-4DC3-9D33-CC7C7ECD7CCC}"/>
    <cellStyle name="Normal 2 3 28 2 2 2 2 3" xfId="38893" xr:uid="{61ED2B3E-F6D3-4AE5-8DC9-D70E0A45DFE6}"/>
    <cellStyle name="Normal 2 3 28 2 2 2 3" xfId="18300" xr:uid="{1308A5C9-F776-43A8-9760-A0186B19223B}"/>
    <cellStyle name="Normal 2 3 28 2 2 2 4" xfId="29149" xr:uid="{B1EBB7C5-3972-457F-B5E5-DE986BDFBDF7}"/>
    <cellStyle name="Normal 2 3 28 2 2 2 5" xfId="34926" xr:uid="{1CD843BA-AE43-4BAE-955C-ADFDB31058E0}"/>
    <cellStyle name="Normal 2 3 28 2 2 2 6" xfId="44423" xr:uid="{C1BB9958-00B1-49EE-B8CA-498CD5AC4A45}"/>
    <cellStyle name="Normal 2 3 28 2 2 3" xfId="11232" xr:uid="{A6B28733-1F5B-418E-8CDA-E6ED226FFB2A}"/>
    <cellStyle name="Normal 2 3 28 2 2 3 2" xfId="22105" xr:uid="{D21EE907-70F2-486B-9F59-CD7BDBFEDA39}"/>
    <cellStyle name="Normal 2 3 28 2 2 3 3" xfId="36912" xr:uid="{E158C8BC-96BC-4345-8B41-080E5956CFE0}"/>
    <cellStyle name="Normal 2 3 28 2 2 4" xfId="15244" xr:uid="{C1A7955C-F5ED-42BF-9573-7E58B01FEBA8}"/>
    <cellStyle name="Normal 2 3 28 2 2 5" xfId="26093" xr:uid="{D7D13DBC-63CC-41C8-9CBA-C97A942A688F}"/>
    <cellStyle name="Normal 2 3 28 2 2 6" xfId="32243" xr:uid="{6FE29384-3325-4BD8-87BC-EF797272AA1F}"/>
    <cellStyle name="Normal 2 3 28 2 2 7" xfId="41367" xr:uid="{A794B71A-EAA0-4E33-B137-992CF7C469D2}"/>
    <cellStyle name="Normal 2 3 28 2 3" xfId="5882" xr:uid="{702BADD6-C75C-4974-9DF6-85BFDD0414B3}"/>
    <cellStyle name="Normal 2 3 28 2 3 2" xfId="11233" xr:uid="{BB7F9DC8-8626-4C48-A657-0D68A8B093FF}"/>
    <cellStyle name="Normal 2 3 28 2 3 2 2" xfId="22106" xr:uid="{E0B1938E-B70A-4C2A-8BFD-102F729C6F80}"/>
    <cellStyle name="Normal 2 3 28 2 3 2 3" xfId="38892" xr:uid="{C0CB72C4-CC36-45E7-9180-15189DE4AFF9}"/>
    <cellStyle name="Normal 2 3 28 2 3 3" xfId="17320" xr:uid="{6A671C2D-4C4A-445B-8B64-0BB2921ADE87}"/>
    <cellStyle name="Normal 2 3 28 2 3 4" xfId="28169" xr:uid="{BE98DF42-1B89-4FD2-91B8-7613A08B9C97}"/>
    <cellStyle name="Normal 2 3 28 2 3 5" xfId="34925" xr:uid="{82637E88-41E2-4789-8667-35ED58D690DD}"/>
    <cellStyle name="Normal 2 3 28 2 3 6" xfId="43443" xr:uid="{62399B31-B74A-434F-A6A6-9BD3B61C488B}"/>
    <cellStyle name="Normal 2 3 28 2 4" xfId="11234" xr:uid="{29CCC612-B0F1-4754-A8F6-4E5497C33AFE}"/>
    <cellStyle name="Normal 2 3 28 2 4 2" xfId="22107" xr:uid="{016764BC-EF32-43A0-8911-96E59F6D46D1}"/>
    <cellStyle name="Normal 2 3 28 2 4 3" xfId="36911" xr:uid="{55E789E1-15A4-41DE-978C-F713B5635D13}"/>
    <cellStyle name="Normal 2 3 28 2 5" xfId="14264" xr:uid="{4FF48F8A-873A-4C60-82BA-D10999A11619}"/>
    <cellStyle name="Normal 2 3 28 2 6" xfId="25113" xr:uid="{92F6D32D-F3A2-408B-B05C-B6FFDA90F6ED}"/>
    <cellStyle name="Normal 2 3 28 2 7" xfId="31263" xr:uid="{E2215FE0-07A2-49DC-8AB5-C0079D5B6C51}"/>
    <cellStyle name="Normal 2 3 28 2 8" xfId="40387" xr:uid="{007BE870-91BD-400D-8D54-74301355AB66}"/>
    <cellStyle name="Normal 2 3 28 3" xfId="3131" xr:uid="{FD62E301-EF85-4FFA-8EB4-3867EBBB59AD}"/>
    <cellStyle name="Normal 2 3 28 3 2" xfId="6369" xr:uid="{60250C32-3AB1-4945-AB15-1FB4885A3CDC}"/>
    <cellStyle name="Normal 2 3 28 3 2 2" xfId="11235" xr:uid="{E032602A-B980-462F-A950-EC3D06A99F32}"/>
    <cellStyle name="Normal 2 3 28 3 2 2 2" xfId="22108" xr:uid="{613C1A9F-DE89-4ED3-934F-676708A1943F}"/>
    <cellStyle name="Normal 2 3 28 3 2 2 3" xfId="38894" xr:uid="{A24D9B4E-A4B0-4967-803A-67177AEB4EBC}"/>
    <cellStyle name="Normal 2 3 28 3 2 3" xfId="17807" xr:uid="{2C17A4A5-DD58-4E6C-AC69-D164FA2A5399}"/>
    <cellStyle name="Normal 2 3 28 3 2 4" xfId="28656" xr:uid="{E7A96A45-52DA-4F8A-BC87-0029D53857B7}"/>
    <cellStyle name="Normal 2 3 28 3 2 5" xfId="34927" xr:uid="{C39F3E19-A419-49F1-B307-58D50DB3C525}"/>
    <cellStyle name="Normal 2 3 28 3 2 6" xfId="43930" xr:uid="{A8F4CC9E-74F7-48EC-A657-9DB872D674D0}"/>
    <cellStyle name="Normal 2 3 28 3 3" xfId="11236" xr:uid="{5CD376DB-E693-4D2B-9657-AC7048A336FF}"/>
    <cellStyle name="Normal 2 3 28 3 3 2" xfId="22109" xr:uid="{C5E7200D-F65F-4733-A241-3E5555AF5A24}"/>
    <cellStyle name="Normal 2 3 28 3 3 3" xfId="36913" xr:uid="{FC142F1D-28BE-4CA7-95B5-DEF740A20341}"/>
    <cellStyle name="Normal 2 3 28 3 4" xfId="14751" xr:uid="{95A0FBCB-E103-4C43-A72C-522A4852E9F0}"/>
    <cellStyle name="Normal 2 3 28 3 5" xfId="25600" xr:uid="{1B229049-19AE-4BFF-9335-610FD4D37FCF}"/>
    <cellStyle name="Normal 2 3 28 3 6" xfId="31750" xr:uid="{62A50AB6-07BF-4B2D-B8C4-4A71B75B59A8}"/>
    <cellStyle name="Normal 2 3 28 3 7" xfId="40874" xr:uid="{5F0D2FB5-02B7-4B6A-9936-D03650E54FAB}"/>
    <cellStyle name="Normal 2 3 28 4" xfId="5389" xr:uid="{D5D1AF06-9630-4F37-93E2-EE7EADA2CAFC}"/>
    <cellStyle name="Normal 2 3 28 4 2" xfId="11237" xr:uid="{AC5ADB5A-5300-4035-BA2B-04DE514EA3A0}"/>
    <cellStyle name="Normal 2 3 28 4 2 2" xfId="22110" xr:uid="{671D1143-1183-4A7D-8131-DEF93FEA993C}"/>
    <cellStyle name="Normal 2 3 28 4 2 3" xfId="38131" xr:uid="{A2E8BC2C-4B50-44CD-8166-A101D79A21AD}"/>
    <cellStyle name="Normal 2 3 28 4 3" xfId="16827" xr:uid="{9D824F0D-69E9-4AFC-85CC-55AE4BFC31ED}"/>
    <cellStyle name="Normal 2 3 28 4 4" xfId="27676" xr:uid="{FFDF79B0-E154-42AC-BAA4-012C036277D8}"/>
    <cellStyle name="Normal 2 3 28 4 5" xfId="34171" xr:uid="{A5ECA74A-6815-4845-BE09-3020E60C353E}"/>
    <cellStyle name="Normal 2 3 28 4 6" xfId="42950" xr:uid="{FCBF3AB8-3288-48C5-A078-A9DAC89A6A5B}"/>
    <cellStyle name="Normal 2 3 28 5" xfId="11238" xr:uid="{84FB0D9F-05D1-4A54-8194-7D35A1210DFA}"/>
    <cellStyle name="Normal 2 3 28 5 2" xfId="22111" xr:uid="{748D20FE-085D-4E4B-87DB-3E04046424F2}"/>
    <cellStyle name="Normal 2 3 28 5 3" xfId="36149" xr:uid="{94EF15EC-76A9-4CD8-B529-33F3A5802216}"/>
    <cellStyle name="Normal 2 3 28 6" xfId="13771" xr:uid="{2F873A10-48F3-41E7-A6C0-4EB4FF777768}"/>
    <cellStyle name="Normal 2 3 28 7" xfId="24620" xr:uid="{B6803007-9BDD-4477-948D-B0F922BE5CA3}"/>
    <cellStyle name="Normal 2 3 28 8" xfId="30780" xr:uid="{48BBA2A5-C115-427D-86DD-4D8C0A276169}"/>
    <cellStyle name="Normal 2 3 28 9" xfId="39894" xr:uid="{FC7A3F23-C4ED-48BC-BCA6-E2BBE9CF1CCB}"/>
    <cellStyle name="Normal 2 3 29" xfId="1943" xr:uid="{63B85DA0-4B52-4B8D-8850-B5EFCC355546}"/>
    <cellStyle name="Normal 2 3 29 2" xfId="2645" xr:uid="{FD7406B4-48C6-4F72-AB5D-5886482D2CCE}"/>
    <cellStyle name="Normal 2 3 29 2 2" xfId="3625" xr:uid="{29DC09FF-0AB5-419D-A790-C2BB89C15C0A}"/>
    <cellStyle name="Normal 2 3 29 2 2 2" xfId="6863" xr:uid="{18E524F0-44CE-4BEE-9D01-54F3DDD24838}"/>
    <cellStyle name="Normal 2 3 29 2 2 2 2" xfId="11239" xr:uid="{F964A593-8A12-4305-BA4A-3CB025DD878F}"/>
    <cellStyle name="Normal 2 3 29 2 2 2 2 2" xfId="22112" xr:uid="{893E03C8-6321-46BF-A65B-7ED2B35B17E5}"/>
    <cellStyle name="Normal 2 3 29 2 2 2 2 3" xfId="38896" xr:uid="{496E79D3-EF96-4BC2-A412-C4D5A9216ED4}"/>
    <cellStyle name="Normal 2 3 29 2 2 2 3" xfId="18301" xr:uid="{EF1690BE-99A0-4197-B352-0A67ADCAC7BB}"/>
    <cellStyle name="Normal 2 3 29 2 2 2 4" xfId="29150" xr:uid="{63D2BAEF-CB98-4AD8-96F1-9FA4C16338D8}"/>
    <cellStyle name="Normal 2 3 29 2 2 2 5" xfId="34929" xr:uid="{85B8B9CD-AEC2-48CD-AA3E-DF4A58B0996C}"/>
    <cellStyle name="Normal 2 3 29 2 2 2 6" xfId="44424" xr:uid="{4C447135-B387-42D0-B14C-32767153BFA5}"/>
    <cellStyle name="Normal 2 3 29 2 2 3" xfId="11240" xr:uid="{5E4DF9AE-18FD-4CC3-8009-735F00CEE659}"/>
    <cellStyle name="Normal 2 3 29 2 2 3 2" xfId="22113" xr:uid="{16F1BA99-5EC1-41B0-B18E-7F798A530F4D}"/>
    <cellStyle name="Normal 2 3 29 2 2 3 3" xfId="36915" xr:uid="{C8E95B8A-2D07-4331-8A56-B06F3456B7C7}"/>
    <cellStyle name="Normal 2 3 29 2 2 4" xfId="15245" xr:uid="{7244864C-87C0-4756-A8C6-8252C8370F72}"/>
    <cellStyle name="Normal 2 3 29 2 2 5" xfId="26094" xr:uid="{9BB47D5B-C13E-478B-B257-A40DFDBA18C8}"/>
    <cellStyle name="Normal 2 3 29 2 2 6" xfId="32244" xr:uid="{66374D88-4312-48A8-AED9-E454A608FDED}"/>
    <cellStyle name="Normal 2 3 29 2 2 7" xfId="41368" xr:uid="{896F566E-9B1B-43A0-9299-1E2224E78FAB}"/>
    <cellStyle name="Normal 2 3 29 2 3" xfId="5883" xr:uid="{BFEB9A36-DCA8-47EA-830D-5F469129544B}"/>
    <cellStyle name="Normal 2 3 29 2 3 2" xfId="11241" xr:uid="{C7A1EB37-EE35-40CB-87C1-24F211AD13D8}"/>
    <cellStyle name="Normal 2 3 29 2 3 2 2" xfId="22114" xr:uid="{8C66DC93-DC85-4115-AB35-8C389CAACB57}"/>
    <cellStyle name="Normal 2 3 29 2 3 2 3" xfId="38895" xr:uid="{F489D8F8-3CA2-46EA-BF8D-5500D5605D94}"/>
    <cellStyle name="Normal 2 3 29 2 3 3" xfId="17321" xr:uid="{085B282A-7677-4375-8188-EBBF0E6FA9DF}"/>
    <cellStyle name="Normal 2 3 29 2 3 4" xfId="28170" xr:uid="{5CC20B7C-DFD6-47BD-9E84-13AE73AA1C8C}"/>
    <cellStyle name="Normal 2 3 29 2 3 5" xfId="34928" xr:uid="{FB098B95-F018-4509-B1EA-1B78532FDDF8}"/>
    <cellStyle name="Normal 2 3 29 2 3 6" xfId="43444" xr:uid="{CF00ED75-19EE-4B61-A69C-1432CB687C76}"/>
    <cellStyle name="Normal 2 3 29 2 4" xfId="11242" xr:uid="{810E217C-6277-4852-BC6C-7C3872512ACE}"/>
    <cellStyle name="Normal 2 3 29 2 4 2" xfId="22115" xr:uid="{62374B43-0B10-45AB-8A67-0406A7174C29}"/>
    <cellStyle name="Normal 2 3 29 2 4 3" xfId="36914" xr:uid="{2AD92D85-456A-4CA5-AD8E-19161CC00060}"/>
    <cellStyle name="Normal 2 3 29 2 5" xfId="14265" xr:uid="{F3FE413A-4B2A-4F13-BD76-BC1D6843835C}"/>
    <cellStyle name="Normal 2 3 29 2 6" xfId="25114" xr:uid="{FC74875B-FBD9-47CE-B16C-C6F5AFB41074}"/>
    <cellStyle name="Normal 2 3 29 2 7" xfId="31264" xr:uid="{CCE7B03C-F9E8-4B7F-BA0B-68F73E6E19EE}"/>
    <cellStyle name="Normal 2 3 29 2 8" xfId="40388" xr:uid="{1C7F764A-89A9-4BCA-AC3C-1257EFF15B79}"/>
    <cellStyle name="Normal 2 3 29 3" xfId="3132" xr:uid="{C6E49797-8386-4C47-8001-3C5DD3906730}"/>
    <cellStyle name="Normal 2 3 29 3 2" xfId="6370" xr:uid="{D86E80C6-6481-4F24-93D1-C4C65841B601}"/>
    <cellStyle name="Normal 2 3 29 3 2 2" xfId="11243" xr:uid="{F40DA06C-6AAF-4B77-8E74-9871ABFD9A03}"/>
    <cellStyle name="Normal 2 3 29 3 2 2 2" xfId="22116" xr:uid="{DDBFF237-BE85-4579-83F1-0F9B51CDB2E4}"/>
    <cellStyle name="Normal 2 3 29 3 2 2 3" xfId="38897" xr:uid="{E639B37A-B075-4005-A9EA-7443B09AAEF2}"/>
    <cellStyle name="Normal 2 3 29 3 2 3" xfId="17808" xr:uid="{2656F56A-8071-4CD8-B0AF-9C6F1AEDD966}"/>
    <cellStyle name="Normal 2 3 29 3 2 4" xfId="28657" xr:uid="{F489B35C-D7BB-4D96-A31C-4F2DB9C2984C}"/>
    <cellStyle name="Normal 2 3 29 3 2 5" xfId="34930" xr:uid="{865D389A-5D7C-4353-8488-4D513E06018B}"/>
    <cellStyle name="Normal 2 3 29 3 2 6" xfId="43931" xr:uid="{24C7241E-70CA-4B32-8457-0564CFCA95DC}"/>
    <cellStyle name="Normal 2 3 29 3 3" xfId="11244" xr:uid="{C90581EB-31E6-4DAD-81DD-E7B5D3918A94}"/>
    <cellStyle name="Normal 2 3 29 3 3 2" xfId="22117" xr:uid="{A89E7639-36F0-4537-A2E8-3433F7C8AB1B}"/>
    <cellStyle name="Normal 2 3 29 3 3 3" xfId="36916" xr:uid="{ADEB2729-B9B8-4A07-AD18-634A7808EF32}"/>
    <cellStyle name="Normal 2 3 29 3 4" xfId="14752" xr:uid="{C67B067D-9FC5-45BA-8171-9C97DB52AA4E}"/>
    <cellStyle name="Normal 2 3 29 3 5" xfId="25601" xr:uid="{701DA4FE-0DCA-4269-9112-358238E546ED}"/>
    <cellStyle name="Normal 2 3 29 3 6" xfId="31751" xr:uid="{EBD51CC1-531D-43B6-B309-7CAF01DAC375}"/>
    <cellStyle name="Normal 2 3 29 3 7" xfId="40875" xr:uid="{E8BEF49E-A01B-4BCA-A49D-385F0EA4D119}"/>
    <cellStyle name="Normal 2 3 29 4" xfId="5390" xr:uid="{A8F92994-E55D-4944-8EE6-C58E339EB6E4}"/>
    <cellStyle name="Normal 2 3 29 4 2" xfId="11245" xr:uid="{A5C6924F-79A6-47C6-A555-DC70348EABDC}"/>
    <cellStyle name="Normal 2 3 29 4 2 2" xfId="22118" xr:uid="{F745E9BD-915F-45F2-93D1-7743FDB2FA87}"/>
    <cellStyle name="Normal 2 3 29 4 2 3" xfId="38132" xr:uid="{C4A87464-4DED-4692-99F7-670A0872AAF7}"/>
    <cellStyle name="Normal 2 3 29 4 3" xfId="16828" xr:uid="{4C757BCF-0019-402C-968B-180F0C3AE1E6}"/>
    <cellStyle name="Normal 2 3 29 4 4" xfId="27677" xr:uid="{4F1E6B14-D381-41FA-9C04-5A82D693FE10}"/>
    <cellStyle name="Normal 2 3 29 4 5" xfId="34172" xr:uid="{2BF07E7C-6E9A-4EF2-9DE0-714CF8858334}"/>
    <cellStyle name="Normal 2 3 29 4 6" xfId="42951" xr:uid="{23D60F32-B998-44D0-8981-9A31E829828F}"/>
    <cellStyle name="Normal 2 3 29 5" xfId="11246" xr:uid="{3916E043-42C2-468F-A227-D7B8125CF796}"/>
    <cellStyle name="Normal 2 3 29 5 2" xfId="22119" xr:uid="{3772E7A4-26B5-4E7D-B482-8AFF5A2427F3}"/>
    <cellStyle name="Normal 2 3 29 5 3" xfId="36150" xr:uid="{EE2DCB57-16BE-4521-9E18-9CBB09064D47}"/>
    <cellStyle name="Normal 2 3 29 6" xfId="13772" xr:uid="{DB6F4B93-93B9-4A15-8A3F-4818CE06A21C}"/>
    <cellStyle name="Normal 2 3 29 7" xfId="24621" xr:uid="{B064F821-8FE8-4BA4-B216-74D4BC718685}"/>
    <cellStyle name="Normal 2 3 29 8" xfId="30781" xr:uid="{82AB013B-653F-41AB-BAD9-6B88C888B27E}"/>
    <cellStyle name="Normal 2 3 29 9" xfId="39895" xr:uid="{2F5BD551-D393-4DA9-AFF4-34701D41838F}"/>
    <cellStyle name="Normal 2 3 3" xfId="948" xr:uid="{CA18C7D9-2A41-456F-9F43-D4B28A41C2CC}"/>
    <cellStyle name="Normal 2 3 3 10" xfId="4895" xr:uid="{BCD7E5E3-BC11-4E80-9A3D-A8104EBC217F}"/>
    <cellStyle name="Normal 2 3 3 10 2" xfId="7951" xr:uid="{41ADD537-AB7F-4206-8073-0F2E6C427FBD}"/>
    <cellStyle name="Normal 2 3 3 10 2 2" xfId="19389" xr:uid="{E5179E96-D4B5-489B-84FD-B8FDFB081B96}"/>
    <cellStyle name="Normal 2 3 3 10 2 3" xfId="30238" xr:uid="{7C656420-DAC4-4C6C-82B1-4027FA487ACE}"/>
    <cellStyle name="Normal 2 3 3 10 2 4" xfId="45512" xr:uid="{4A9113B8-98AB-499B-A207-1E52D7045D9B}"/>
    <cellStyle name="Normal 2 3 3 10 3" xfId="16333" xr:uid="{A9F76429-B74C-4FB0-AE23-FCA9BC9D1520}"/>
    <cellStyle name="Normal 2 3 3 10 4" xfId="27182" xr:uid="{CE072516-AC15-40C8-AB9F-8CC58A4182A2}"/>
    <cellStyle name="Normal 2 3 3 10 5" xfId="42456" xr:uid="{4E16805E-2221-4EB6-AF31-6399AC160D2A}"/>
    <cellStyle name="Normal 2 3 3 11" xfId="5256" xr:uid="{3149398A-0B8C-4E2B-9101-0604BA791941}"/>
    <cellStyle name="Normal 2 3 3 11 2" xfId="16694" xr:uid="{6DCDC59F-B807-4A5B-A634-175289DC7DAE}"/>
    <cellStyle name="Normal 2 3 3 11 3" xfId="27543" xr:uid="{9807AD55-BAE6-46CF-9339-1B188E51D683}"/>
    <cellStyle name="Normal 2 3 3 11 4" xfId="42817" xr:uid="{85606F8B-3AF8-4DFC-99AA-7147E488B268}"/>
    <cellStyle name="Normal 2 3 3 12" xfId="13638" xr:uid="{5EABD7C3-56D2-4392-AB1B-A449E632C73B}"/>
    <cellStyle name="Normal 2 3 3 13" xfId="24487" xr:uid="{7A1DFC2F-0F09-439A-AE37-41BA7DE25BEB}"/>
    <cellStyle name="Normal 2 3 3 14" xfId="30631" xr:uid="{685E0748-34CC-46DD-9239-4795FB59740A}"/>
    <cellStyle name="Normal 2 3 3 15" xfId="39761" xr:uid="{732C70BD-99AE-483A-BAA1-F135F8B40586}"/>
    <cellStyle name="Normal 2 3 3 2" xfId="949" xr:uid="{B7CCD969-34AC-4886-89B8-92DF904039CA}"/>
    <cellStyle name="Normal 2 3 3 2 10" xfId="30701" xr:uid="{EFCBC37B-27AB-48A9-9C6F-3906056D4668}"/>
    <cellStyle name="Normal 2 3 3 2 11" xfId="39762" xr:uid="{5F042A20-E7E0-4324-831C-367F868ED619}"/>
    <cellStyle name="Normal 2 3 3 2 2" xfId="2511" xr:uid="{77CD6AE0-0D62-4464-888E-A4937B481C0E}"/>
    <cellStyle name="Normal 2 3 3 2 2 2" xfId="3492" xr:uid="{5F8CE6F8-AC51-44EF-A4C9-6A7691B1601F}"/>
    <cellStyle name="Normal 2 3 3 2 2 2 2" xfId="6730" xr:uid="{2382DDC7-9895-48DA-8D95-FD34B7FF96CD}"/>
    <cellStyle name="Normal 2 3 3 2 2 2 2 2" xfId="11247" xr:uid="{D791D95F-8FBB-4EEE-8D40-185CAE0773ED}"/>
    <cellStyle name="Normal 2 3 3 2 2 2 2 2 2" xfId="22120" xr:uid="{8C901B7D-4F29-4994-97A6-DC2F20BDD5E0}"/>
    <cellStyle name="Normal 2 3 3 2 2 2 2 2 3" xfId="38898" xr:uid="{9747F2E1-2249-46FC-8433-3586F4C41FBC}"/>
    <cellStyle name="Normal 2 3 3 2 2 2 2 3" xfId="18168" xr:uid="{E78E9583-0FB5-4023-ACE0-11FD0F1C3C18}"/>
    <cellStyle name="Normal 2 3 3 2 2 2 2 4" xfId="29017" xr:uid="{5EFED0C7-2EBE-455F-8EF9-9819E7F2B820}"/>
    <cellStyle name="Normal 2 3 3 2 2 2 2 5" xfId="34931" xr:uid="{60238568-1030-44F9-81C8-A7CE6FF42730}"/>
    <cellStyle name="Normal 2 3 3 2 2 2 2 6" xfId="44291" xr:uid="{0C86F436-70D4-4A15-9ED8-A6463CFF80BC}"/>
    <cellStyle name="Normal 2 3 3 2 2 2 3" xfId="11248" xr:uid="{B9B9524B-2F28-4E0B-AD61-6970909D27FB}"/>
    <cellStyle name="Normal 2 3 3 2 2 2 3 2" xfId="22121" xr:uid="{7BD04368-289F-4512-B21A-E309E606A6FD}"/>
    <cellStyle name="Normal 2 3 3 2 2 2 3 3" xfId="36917" xr:uid="{9A234A11-6C37-48F6-AD63-BD96054F648A}"/>
    <cellStyle name="Normal 2 3 3 2 2 2 4" xfId="15112" xr:uid="{9FF08C78-724E-4DD6-9967-1D3DFAEA61E4}"/>
    <cellStyle name="Normal 2 3 3 2 2 2 5" xfId="25961" xr:uid="{BDED3700-D457-413E-9410-8E969B190063}"/>
    <cellStyle name="Normal 2 3 3 2 2 2 6" xfId="32111" xr:uid="{1EB20B2D-7E1E-43A3-AA74-3DB3CC452910}"/>
    <cellStyle name="Normal 2 3 3 2 2 2 7" xfId="41235" xr:uid="{8997122A-F516-4531-A0ED-DDCF9FFFEBC8}"/>
    <cellStyle name="Normal 2 3 3 2 2 3" xfId="5750" xr:uid="{AFFFC90A-AE9A-4FA7-B206-47A6B450A9F0}"/>
    <cellStyle name="Normal 2 3 3 2 2 3 2" xfId="11249" xr:uid="{1383239A-1A13-4355-8490-1971C26BF083}"/>
    <cellStyle name="Normal 2 3 3 2 2 3 2 2" xfId="22122" xr:uid="{9E9A41DF-40A3-4C60-B292-9185812FBFA0}"/>
    <cellStyle name="Normal 2 3 3 2 2 3 2 3" xfId="38133" xr:uid="{09DF4DC3-B91F-4853-8760-C82872BB36D8}"/>
    <cellStyle name="Normal 2 3 3 2 2 3 3" xfId="17188" xr:uid="{E2FFF88F-FEC1-46C8-8E1B-EC7280C7B78C}"/>
    <cellStyle name="Normal 2 3 3 2 2 3 4" xfId="28037" xr:uid="{81606FDE-E8CC-4EFD-9353-C40FC30FDD2F}"/>
    <cellStyle name="Normal 2 3 3 2 2 3 5" xfId="34173" xr:uid="{BD5ABDCE-5AE9-484E-8627-D727C61FA732}"/>
    <cellStyle name="Normal 2 3 3 2 2 3 6" xfId="43311" xr:uid="{5AFC843B-797F-4A1D-9DE9-21FC5650BB0A}"/>
    <cellStyle name="Normal 2 3 3 2 2 4" xfId="11250" xr:uid="{C6BC0331-20ED-4327-B4A7-847E90F141B8}"/>
    <cellStyle name="Normal 2 3 3 2 2 4 2" xfId="22123" xr:uid="{DC7E8247-8285-4A1D-A943-4E9E79478995}"/>
    <cellStyle name="Normal 2 3 3 2 2 4 3" xfId="36151" xr:uid="{EB46E8C1-938E-4216-8FFA-04401675FF6D}"/>
    <cellStyle name="Normal 2 3 3 2 2 5" xfId="14132" xr:uid="{8C74E19A-7E27-4DD9-A274-ED1666518FED}"/>
    <cellStyle name="Normal 2 3 3 2 2 6" xfId="24981" xr:uid="{8B050639-9B2B-4D21-8C94-AB226DE97AF2}"/>
    <cellStyle name="Normal 2 3 3 2 2 7" xfId="31131" xr:uid="{DF0DE670-F808-4F6B-83D8-1BC39C4D76CD}"/>
    <cellStyle name="Normal 2 3 3 2 2 8" xfId="40255" xr:uid="{2C592BA9-D401-428D-A981-26EE6C8EA74A}"/>
    <cellStyle name="Normal 2 3 3 2 3" xfId="2999" xr:uid="{58928F54-5910-499A-8233-D20C36704DD4}"/>
    <cellStyle name="Normal 2 3 3 2 3 2" xfId="6237" xr:uid="{6A7EF568-D43D-49E0-8156-480F0D7DAFCE}"/>
    <cellStyle name="Normal 2 3 3 2 3 2 2" xfId="11251" xr:uid="{59B67794-7396-4766-8D37-39CBCEB7CD6D}"/>
    <cellStyle name="Normal 2 3 3 2 3 2 2 2" xfId="22124" xr:uid="{9F450FC0-C274-45B1-BD98-B6030E10BEE5}"/>
    <cellStyle name="Normal 2 3 3 2 3 2 2 3" xfId="38899" xr:uid="{C8000948-8102-44B8-8D2E-C62713F00898}"/>
    <cellStyle name="Normal 2 3 3 2 3 2 3" xfId="17675" xr:uid="{86C81F57-C1D9-45B2-B592-36F40D1DB283}"/>
    <cellStyle name="Normal 2 3 3 2 3 2 4" xfId="28524" xr:uid="{E0CA94FC-1975-44B9-A5C8-F0F0E919B057}"/>
    <cellStyle name="Normal 2 3 3 2 3 2 5" xfId="34932" xr:uid="{82C68E62-A0A8-40EC-B5DF-EA3FAB587EC8}"/>
    <cellStyle name="Normal 2 3 3 2 3 2 6" xfId="43798" xr:uid="{06859E2D-7111-41AC-89F8-554563567925}"/>
    <cellStyle name="Normal 2 3 3 2 3 3" xfId="11252" xr:uid="{EFC7103B-C502-4A85-8D36-1FA7076AFCA5}"/>
    <cellStyle name="Normal 2 3 3 2 3 3 2" xfId="22125" xr:uid="{047396A0-3268-4431-9845-88F987903F92}"/>
    <cellStyle name="Normal 2 3 3 2 3 3 3" xfId="36918" xr:uid="{1A6268F2-097A-49BE-B084-BF179982DCFB}"/>
    <cellStyle name="Normal 2 3 3 2 3 4" xfId="14619" xr:uid="{467F07E3-96D4-42B2-B5B2-63BB9175321E}"/>
    <cellStyle name="Normal 2 3 3 2 3 5" xfId="25468" xr:uid="{38289FD2-1D4F-44D4-8EDF-637A631DB79D}"/>
    <cellStyle name="Normal 2 3 3 2 3 6" xfId="31618" xr:uid="{D7E33532-9E20-45A0-A5C4-BC4F5D8EAFC7}"/>
    <cellStyle name="Normal 2 3 3 2 3 7" xfId="40742" xr:uid="{EC7BBA36-FE3C-4E37-8A0E-C3A8F6DB17A4}"/>
    <cellStyle name="Normal 2 3 3 2 4" xfId="3989" xr:uid="{AABD2471-0B81-4A4B-8FB2-B303649EDA0B}"/>
    <cellStyle name="Normal 2 3 3 2 4 2" xfId="7225" xr:uid="{2BD9B130-60C4-4C44-AB3E-56BB2FBA864E}"/>
    <cellStyle name="Normal 2 3 3 2 4 2 2" xfId="18663" xr:uid="{61EC0ED9-F5D9-4370-A1E1-2D5927BFE5EA}"/>
    <cellStyle name="Normal 2 3 3 2 4 2 3" xfId="29512" xr:uid="{61832718-F24A-4984-B668-35D64A2488F7}"/>
    <cellStyle name="Normal 2 3 3 2 4 2 4" xfId="37794" xr:uid="{A846368D-3F0F-4EC5-BF76-17CD289F0FAE}"/>
    <cellStyle name="Normal 2 3 3 2 4 2 5" xfId="44786" xr:uid="{F99BC128-371E-47D5-A348-5E131C885C72}"/>
    <cellStyle name="Normal 2 3 3 2 4 3" xfId="15607" xr:uid="{D4E51E62-84C4-4654-961D-C4C580ED0533}"/>
    <cellStyle name="Normal 2 3 3 2 4 4" xfId="26456" xr:uid="{3FE7E5CD-5808-4C1F-AB68-04353B9337F5}"/>
    <cellStyle name="Normal 2 3 3 2 4 5" xfId="33175" xr:uid="{FA09343C-ACE7-4C5E-AD6A-430282D98535}"/>
    <cellStyle name="Normal 2 3 3 2 4 6" xfId="41730" xr:uid="{321F1742-D6BF-4AC1-AEF5-543363B936A3}"/>
    <cellStyle name="Normal 2 3 3 2 5" xfId="4534" xr:uid="{BB920FD0-BDE0-4374-9C44-BE57AE180E25}"/>
    <cellStyle name="Normal 2 3 3 2 5 2" xfId="7590" xr:uid="{7EB73341-9F7A-441A-913C-B8AC52DF581D}"/>
    <cellStyle name="Normal 2 3 3 2 5 2 2" xfId="19028" xr:uid="{5875D323-9BA5-44A7-9D10-27727966A074}"/>
    <cellStyle name="Normal 2 3 3 2 5 2 3" xfId="29877" xr:uid="{8A72F20D-80B1-45EF-A62A-7D29BDA22113}"/>
    <cellStyle name="Normal 2 3 3 2 5 2 4" xfId="45151" xr:uid="{2CE0A199-2317-48E7-AC52-80E557022487}"/>
    <cellStyle name="Normal 2 3 3 2 5 3" xfId="15972" xr:uid="{2940923F-774F-4A13-A410-C525DF750EC7}"/>
    <cellStyle name="Normal 2 3 3 2 5 4" xfId="26821" xr:uid="{77863044-ED43-4B26-A24E-E230C1985CE0}"/>
    <cellStyle name="Normal 2 3 3 2 5 5" xfId="35812" xr:uid="{4258EB18-74F2-4491-A9D0-32BE9BF5E724}"/>
    <cellStyle name="Normal 2 3 3 2 5 6" xfId="42095" xr:uid="{BDFD39FD-3694-4AE3-9022-51A51F862C4D}"/>
    <cellStyle name="Normal 2 3 3 2 6" xfId="4896" xr:uid="{C04657D0-F5A3-4963-8501-D0AEDB3613D5}"/>
    <cellStyle name="Normal 2 3 3 2 6 2" xfId="7952" xr:uid="{E9DF260B-6CC7-4097-80E9-63E3121F96FB}"/>
    <cellStyle name="Normal 2 3 3 2 6 2 2" xfId="19390" xr:uid="{9842FCDA-E11D-4400-8F3B-E93FF54360BF}"/>
    <cellStyle name="Normal 2 3 3 2 6 2 3" xfId="30239" xr:uid="{69D60A94-77F9-48E1-AEDF-1E88CD36B984}"/>
    <cellStyle name="Normal 2 3 3 2 6 2 4" xfId="45513" xr:uid="{B209450B-B094-4571-AEF4-6BEE33CB401E}"/>
    <cellStyle name="Normal 2 3 3 2 6 3" xfId="16334" xr:uid="{8FF810FC-6668-4760-B234-0BC323434187}"/>
    <cellStyle name="Normal 2 3 3 2 6 4" xfId="27183" xr:uid="{1AF8B523-A882-4866-96BC-D8B9588CAE73}"/>
    <cellStyle name="Normal 2 3 3 2 6 5" xfId="42457" xr:uid="{6C11B540-DF43-429E-A09A-A132A6A38974}"/>
    <cellStyle name="Normal 2 3 3 2 7" xfId="5257" xr:uid="{97989334-9D69-47CE-B8E8-CBA62C8C3EF2}"/>
    <cellStyle name="Normal 2 3 3 2 7 2" xfId="16695" xr:uid="{E3C1B27C-A296-41C6-BDEE-556BA4D09D96}"/>
    <cellStyle name="Normal 2 3 3 2 7 3" xfId="27544" xr:uid="{C8130A1B-7136-4BB8-B1AB-EFE114D30518}"/>
    <cellStyle name="Normal 2 3 3 2 7 4" xfId="42818" xr:uid="{4DA76AD5-55E7-41E8-9741-5C677A46712D}"/>
    <cellStyle name="Normal 2 3 3 2 8" xfId="13639" xr:uid="{89AAEE17-1F42-47F6-A50C-0FD4D6BB9F47}"/>
    <cellStyle name="Normal 2 3 3 2 9" xfId="24488" xr:uid="{2C68BBA0-EA8B-4459-B2CA-DAF060C23F6F}"/>
    <cellStyle name="Normal 2 3 3 3" xfId="950" xr:uid="{206B194B-50AA-4ED0-A0E6-7718EA25C8FC}"/>
    <cellStyle name="Normal 2 3 3 3 10" xfId="30702" xr:uid="{0C97DAF6-B6BD-49B7-A394-C27CB4348BA4}"/>
    <cellStyle name="Normal 2 3 3 3 11" xfId="39763" xr:uid="{E9D4ADDC-5AA2-4330-BD7B-49FAEE489A42}"/>
    <cellStyle name="Normal 2 3 3 3 2" xfId="2512" xr:uid="{2F2F72CF-1F44-4206-B746-782ACA4E0A9F}"/>
    <cellStyle name="Normal 2 3 3 3 2 2" xfId="3493" xr:uid="{245E46BC-7959-45AA-863B-6B00C4200DCA}"/>
    <cellStyle name="Normal 2 3 3 3 2 2 2" xfId="6731" xr:uid="{3F655273-8CFD-4A27-BFA3-48FE55B389A0}"/>
    <cellStyle name="Normal 2 3 3 3 2 2 2 2" xfId="11253" xr:uid="{89688C7F-2700-4447-9C75-0AB3AE9D1DE9}"/>
    <cellStyle name="Normal 2 3 3 3 2 2 2 2 2" xfId="22126" xr:uid="{2EAA1DD3-AD28-46B1-AF33-02158E0DB900}"/>
    <cellStyle name="Normal 2 3 3 3 2 2 2 2 3" xfId="38900" xr:uid="{C66B907E-6079-4F6E-93CD-AAC9187E5AD5}"/>
    <cellStyle name="Normal 2 3 3 3 2 2 2 3" xfId="18169" xr:uid="{07802847-34CF-47A9-981F-A1B674BF8E82}"/>
    <cellStyle name="Normal 2 3 3 3 2 2 2 4" xfId="29018" xr:uid="{0FF93F3E-FED4-494F-8C55-18EA62628061}"/>
    <cellStyle name="Normal 2 3 3 3 2 2 2 5" xfId="34933" xr:uid="{B282855B-264E-43A0-BA89-E944CB8F232E}"/>
    <cellStyle name="Normal 2 3 3 3 2 2 2 6" xfId="44292" xr:uid="{5483CC65-2469-4E53-9B75-1108178CB232}"/>
    <cellStyle name="Normal 2 3 3 3 2 2 3" xfId="11254" xr:uid="{E93DEF01-8086-494C-956C-1A9359CA1A8E}"/>
    <cellStyle name="Normal 2 3 3 3 2 2 3 2" xfId="22127" xr:uid="{8489E7F9-3C58-47B2-850D-524254AEE237}"/>
    <cellStyle name="Normal 2 3 3 3 2 2 3 3" xfId="36919" xr:uid="{F65B33F0-F5DF-4088-A673-112D4352AAD8}"/>
    <cellStyle name="Normal 2 3 3 3 2 2 4" xfId="15113" xr:uid="{ACC2E693-D0D9-446D-B29F-D34EDA22B9BE}"/>
    <cellStyle name="Normal 2 3 3 3 2 2 5" xfId="25962" xr:uid="{E2432A4A-9677-440C-BFFA-4BE0B9A17758}"/>
    <cellStyle name="Normal 2 3 3 3 2 2 6" xfId="32112" xr:uid="{EDDDA16A-4951-47B6-AB28-9D549FCA3107}"/>
    <cellStyle name="Normal 2 3 3 3 2 2 7" xfId="41236" xr:uid="{9AB7EF98-A0E1-4743-9F09-3FAE4E02B77A}"/>
    <cellStyle name="Normal 2 3 3 3 2 3" xfId="5751" xr:uid="{92D5FFF6-0AEB-4FF1-BA6A-5A9F6B68D7E2}"/>
    <cellStyle name="Normal 2 3 3 3 2 3 2" xfId="11255" xr:uid="{771D3A03-EB3D-402F-B994-BA209B78471A}"/>
    <cellStyle name="Normal 2 3 3 3 2 3 2 2" xfId="22128" xr:uid="{640A48BB-CEDF-441F-B57A-D4EDEAED89B8}"/>
    <cellStyle name="Normal 2 3 3 3 2 3 2 3" xfId="38134" xr:uid="{9FE6B517-6998-4272-AB8F-7D756BB3B901}"/>
    <cellStyle name="Normal 2 3 3 3 2 3 3" xfId="17189" xr:uid="{DFA4CE37-3237-4772-8A0F-64A55E0CE3BD}"/>
    <cellStyle name="Normal 2 3 3 3 2 3 4" xfId="28038" xr:uid="{94667CE6-1057-4D04-B360-3478F408DD50}"/>
    <cellStyle name="Normal 2 3 3 3 2 3 5" xfId="34174" xr:uid="{9F06A968-C120-4B42-858F-C0EF87BF5696}"/>
    <cellStyle name="Normal 2 3 3 3 2 3 6" xfId="43312" xr:uid="{B98BBC7A-CFE5-4DE5-BE24-17A2F3FFC5D6}"/>
    <cellStyle name="Normal 2 3 3 3 2 4" xfId="11256" xr:uid="{FDF006A6-A50C-4462-87CB-0B4E47D706FA}"/>
    <cellStyle name="Normal 2 3 3 3 2 4 2" xfId="22129" xr:uid="{DF4D2E1E-568D-4A17-BBCA-2258DE1E4E79}"/>
    <cellStyle name="Normal 2 3 3 3 2 4 3" xfId="36152" xr:uid="{DDD4826C-29D4-40CB-8174-0A6B9892827D}"/>
    <cellStyle name="Normal 2 3 3 3 2 5" xfId="14133" xr:uid="{72B98D38-48AC-40F4-9B0C-04724EB50D2D}"/>
    <cellStyle name="Normal 2 3 3 3 2 6" xfId="24982" xr:uid="{D8422609-9203-4740-AAB7-1C13CD7A72E2}"/>
    <cellStyle name="Normal 2 3 3 3 2 7" xfId="31132" xr:uid="{19CFC39D-DF49-4B43-827A-8BC0AB7E9F81}"/>
    <cellStyle name="Normal 2 3 3 3 2 8" xfId="40256" xr:uid="{57FC5EDF-5B92-4A01-A029-F7DC8DC6E4B8}"/>
    <cellStyle name="Normal 2 3 3 3 3" xfId="3000" xr:uid="{DE2E1AB3-7E1A-4B4A-851A-2487405969C2}"/>
    <cellStyle name="Normal 2 3 3 3 3 2" xfId="6238" xr:uid="{4B3B810B-5592-4CFE-A936-6E06F42D7EB3}"/>
    <cellStyle name="Normal 2 3 3 3 3 2 2" xfId="11257" xr:uid="{D91FF275-4B69-4057-97F4-5C2092BD5104}"/>
    <cellStyle name="Normal 2 3 3 3 3 2 2 2" xfId="22130" xr:uid="{50B2D918-C3E6-43D0-A4B4-B471149209C4}"/>
    <cellStyle name="Normal 2 3 3 3 3 2 2 3" xfId="38901" xr:uid="{7D18658D-44AA-4AC7-8B7B-1BC812F8599A}"/>
    <cellStyle name="Normal 2 3 3 3 3 2 3" xfId="17676" xr:uid="{DC58A933-3E5A-449C-B4DB-A0A60CB35B58}"/>
    <cellStyle name="Normal 2 3 3 3 3 2 4" xfId="28525" xr:uid="{8381E5DE-3982-40A4-AB14-49DD8395873C}"/>
    <cellStyle name="Normal 2 3 3 3 3 2 5" xfId="34934" xr:uid="{4E45D472-51D3-4196-9EA0-2F4AA3B6BF83}"/>
    <cellStyle name="Normal 2 3 3 3 3 2 6" xfId="43799" xr:uid="{6C1B873A-34DC-4C41-B6B4-A68E0514D5A0}"/>
    <cellStyle name="Normal 2 3 3 3 3 3" xfId="11258" xr:uid="{E6A7393C-45FA-4107-8D5D-5F77AC95A689}"/>
    <cellStyle name="Normal 2 3 3 3 3 3 2" xfId="22131" xr:uid="{06876CD8-E464-46EB-A458-16DE61744FDD}"/>
    <cellStyle name="Normal 2 3 3 3 3 3 3" xfId="36920" xr:uid="{A8EB42F4-0DFD-4265-9375-07C3417CD4A9}"/>
    <cellStyle name="Normal 2 3 3 3 3 4" xfId="14620" xr:uid="{70B4540E-F003-43FB-A756-F1D1A40CBC43}"/>
    <cellStyle name="Normal 2 3 3 3 3 5" xfId="25469" xr:uid="{49993BED-AD6C-488C-8DB5-25293A5A15D8}"/>
    <cellStyle name="Normal 2 3 3 3 3 6" xfId="31619" xr:uid="{C124DB04-984B-4A85-A1D9-665F63E25364}"/>
    <cellStyle name="Normal 2 3 3 3 3 7" xfId="40743" xr:uid="{DA35F6B5-4EF3-4311-9E9A-F4486BB23CD9}"/>
    <cellStyle name="Normal 2 3 3 3 4" xfId="3990" xr:uid="{80402B52-86D8-46C6-9781-A14000BE62BB}"/>
    <cellStyle name="Normal 2 3 3 3 4 2" xfId="7226" xr:uid="{CDFC7184-0B30-442C-AB11-69160903A666}"/>
    <cellStyle name="Normal 2 3 3 3 4 2 2" xfId="18664" xr:uid="{1BB41928-92A8-4988-8B9D-1435779D85D9}"/>
    <cellStyle name="Normal 2 3 3 3 4 2 3" xfId="29513" xr:uid="{756ACC85-D6BE-4F7E-8F90-9F5717170CF0}"/>
    <cellStyle name="Normal 2 3 3 3 4 2 4" xfId="37795" xr:uid="{FA9813CF-D92B-4AD6-B00B-CEABDD4ADCA0}"/>
    <cellStyle name="Normal 2 3 3 3 4 2 5" xfId="44787" xr:uid="{3B26F11D-2C6F-43A6-98F8-832C9CB92199}"/>
    <cellStyle name="Normal 2 3 3 3 4 3" xfId="15608" xr:uid="{A1A6D55A-4F46-46FB-A955-B27D51CDD1A0}"/>
    <cellStyle name="Normal 2 3 3 3 4 4" xfId="26457" xr:uid="{32428BF1-96A9-46A3-A288-BBD9E009D440}"/>
    <cellStyle name="Normal 2 3 3 3 4 5" xfId="33176" xr:uid="{E21CD2C6-BA52-4663-8B31-F2B8F482C18F}"/>
    <cellStyle name="Normal 2 3 3 3 4 6" xfId="41731" xr:uid="{1D849B9A-B6B2-4264-9C91-7904106B8FBB}"/>
    <cellStyle name="Normal 2 3 3 3 5" xfId="4535" xr:uid="{8890AF43-0EC4-4002-AD08-B4D1C4C43140}"/>
    <cellStyle name="Normal 2 3 3 3 5 2" xfId="7591" xr:uid="{13A59263-047E-479A-AAA3-97DAD7895A22}"/>
    <cellStyle name="Normal 2 3 3 3 5 2 2" xfId="19029" xr:uid="{2163A1EF-4F5E-4A9D-B192-7924589AA0B4}"/>
    <cellStyle name="Normal 2 3 3 3 5 2 3" xfId="29878" xr:uid="{5C29A566-7346-4538-B713-FB8B6AB5227A}"/>
    <cellStyle name="Normal 2 3 3 3 5 2 4" xfId="45152" xr:uid="{E6C0A9FD-C581-43AA-BFD0-F73037469CD2}"/>
    <cellStyle name="Normal 2 3 3 3 5 3" xfId="15973" xr:uid="{CD7D7074-5A89-4F43-8095-AF69FC6C669E}"/>
    <cellStyle name="Normal 2 3 3 3 5 4" xfId="26822" xr:uid="{3CAF8646-59C8-400E-B2C7-73D885701B3F}"/>
    <cellStyle name="Normal 2 3 3 3 5 5" xfId="35813" xr:uid="{24EFE249-3D9B-45CF-B87F-D5390A482E8A}"/>
    <cellStyle name="Normal 2 3 3 3 5 6" xfId="42096" xr:uid="{BF2A6720-A180-4DEF-85E6-B5D1B0E556B3}"/>
    <cellStyle name="Normal 2 3 3 3 6" xfId="4897" xr:uid="{E6F5E143-81D4-4D13-8EFB-5D467F1E28B9}"/>
    <cellStyle name="Normal 2 3 3 3 6 2" xfId="7953" xr:uid="{CA02B921-1A47-4CE4-AAD9-3D1D270AC878}"/>
    <cellStyle name="Normal 2 3 3 3 6 2 2" xfId="19391" xr:uid="{43DF4064-DE95-45E6-9054-1AB88B36F736}"/>
    <cellStyle name="Normal 2 3 3 3 6 2 3" xfId="30240" xr:uid="{A43DE31C-B3AD-4E8F-9CDC-9BE3A203414D}"/>
    <cellStyle name="Normal 2 3 3 3 6 2 4" xfId="45514" xr:uid="{959A64E3-22B5-41AB-98A1-1C6A762F32E0}"/>
    <cellStyle name="Normal 2 3 3 3 6 3" xfId="16335" xr:uid="{078B46D8-1AA7-4AE9-8424-57B25D30D797}"/>
    <cellStyle name="Normal 2 3 3 3 6 4" xfId="27184" xr:uid="{633B9DE4-54E1-4EE2-99AB-855CF46B0237}"/>
    <cellStyle name="Normal 2 3 3 3 6 5" xfId="42458" xr:uid="{30257D7F-4BE7-440C-B7E8-AB58274288A6}"/>
    <cellStyle name="Normal 2 3 3 3 7" xfId="5258" xr:uid="{780EB122-CB50-4EDF-8BB3-F6A02021F586}"/>
    <cellStyle name="Normal 2 3 3 3 7 2" xfId="16696" xr:uid="{68C7D7E5-3AAD-459A-988D-0FF8D3E15109}"/>
    <cellStyle name="Normal 2 3 3 3 7 3" xfId="27545" xr:uid="{26B800ED-473B-4F7D-80EF-017611DF1615}"/>
    <cellStyle name="Normal 2 3 3 3 7 4" xfId="42819" xr:uid="{8247C597-3EB9-49A8-9FE4-90A813F64602}"/>
    <cellStyle name="Normal 2 3 3 3 8" xfId="13640" xr:uid="{064F4DD4-BD50-4014-99DE-6C28206AD536}"/>
    <cellStyle name="Normal 2 3 3 3 9" xfId="24489" xr:uid="{34FEF265-7137-435D-8D1A-62130BAF91F6}"/>
    <cellStyle name="Normal 2 3 3 4" xfId="951" xr:uid="{30E789C8-AC02-4C19-A8F7-AA7913E94E68}"/>
    <cellStyle name="Normal 2 3 3 4 10" xfId="30703" xr:uid="{2D78F0ED-A066-4B7F-BB36-A26F678FF3C0}"/>
    <cellStyle name="Normal 2 3 3 4 11" xfId="39764" xr:uid="{8B2B6627-3F13-434D-8BC7-9EA815528033}"/>
    <cellStyle name="Normal 2 3 3 4 2" xfId="2513" xr:uid="{D955BC83-4FFA-4EC0-AE1D-0A3BD1544533}"/>
    <cellStyle name="Normal 2 3 3 4 2 2" xfId="3494" xr:uid="{BE7FCAD0-0651-4831-8D6E-4E90907C37F6}"/>
    <cellStyle name="Normal 2 3 3 4 2 2 2" xfId="6732" xr:uid="{EBB26AB3-D88E-40DD-8AF0-E3E5AB523ACA}"/>
    <cellStyle name="Normal 2 3 3 4 2 2 2 2" xfId="11259" xr:uid="{C6F5607D-8B03-4AE5-98B1-1AA798CD791D}"/>
    <cellStyle name="Normal 2 3 3 4 2 2 2 2 2" xfId="22132" xr:uid="{073F40A6-02FF-4A9F-BE2E-15DC60866515}"/>
    <cellStyle name="Normal 2 3 3 4 2 2 2 2 3" xfId="38902" xr:uid="{DD08CA9C-0AEC-4A3B-AE7D-EF7640F77D77}"/>
    <cellStyle name="Normal 2 3 3 4 2 2 2 3" xfId="18170" xr:uid="{D11C7A17-54B6-45C7-A559-595AF7F2F649}"/>
    <cellStyle name="Normal 2 3 3 4 2 2 2 4" xfId="29019" xr:uid="{3AE71D8B-8DF2-413C-B5BF-D9C6C2190849}"/>
    <cellStyle name="Normal 2 3 3 4 2 2 2 5" xfId="34935" xr:uid="{4B530815-18E4-4AD4-AE77-E42768166089}"/>
    <cellStyle name="Normal 2 3 3 4 2 2 2 6" xfId="44293" xr:uid="{9101E1DE-43EB-48E0-BBFA-8CD0E0AA4269}"/>
    <cellStyle name="Normal 2 3 3 4 2 2 3" xfId="11260" xr:uid="{FF4F0AA3-B381-4CA2-9552-ED053611B46D}"/>
    <cellStyle name="Normal 2 3 3 4 2 2 3 2" xfId="22133" xr:uid="{577C9359-0B96-4419-9959-097EB7539EBA}"/>
    <cellStyle name="Normal 2 3 3 4 2 2 3 3" xfId="36921" xr:uid="{E8B4F687-443D-4F6E-B110-7350FC152F17}"/>
    <cellStyle name="Normal 2 3 3 4 2 2 4" xfId="15114" xr:uid="{875F79C2-43D5-4798-80AE-4D9C81596755}"/>
    <cellStyle name="Normal 2 3 3 4 2 2 5" xfId="25963" xr:uid="{C6224769-84DA-4906-B8BC-90915F3BE4DF}"/>
    <cellStyle name="Normal 2 3 3 4 2 2 6" xfId="32113" xr:uid="{DE9DCDAD-A64A-4489-9A6E-ABE59144CBCB}"/>
    <cellStyle name="Normal 2 3 3 4 2 2 7" xfId="41237" xr:uid="{B70514D1-4AAE-40EE-8379-7426DB1E583E}"/>
    <cellStyle name="Normal 2 3 3 4 2 3" xfId="5752" xr:uid="{CBD9FC80-2433-4EC3-B301-EA9AF2080A97}"/>
    <cellStyle name="Normal 2 3 3 4 2 3 2" xfId="11261" xr:uid="{729F07AF-C93F-4992-8940-6C317B293015}"/>
    <cellStyle name="Normal 2 3 3 4 2 3 2 2" xfId="22134" xr:uid="{51979223-A4DC-4035-B566-1A9C32AA9EDB}"/>
    <cellStyle name="Normal 2 3 3 4 2 3 2 3" xfId="38135" xr:uid="{72F86C59-3C9D-4E28-9E7D-D8AC293A4F52}"/>
    <cellStyle name="Normal 2 3 3 4 2 3 3" xfId="17190" xr:uid="{794DCB8D-F133-484F-8095-E1BE18FA251B}"/>
    <cellStyle name="Normal 2 3 3 4 2 3 4" xfId="28039" xr:uid="{2F254625-68F3-45B1-8BA7-70495C4A8061}"/>
    <cellStyle name="Normal 2 3 3 4 2 3 5" xfId="34175" xr:uid="{7F35867F-9C4D-4B3D-AA79-23BF6D288DC2}"/>
    <cellStyle name="Normal 2 3 3 4 2 3 6" xfId="43313" xr:uid="{3E10FDD4-E0B7-40B7-A628-18B3768C733C}"/>
    <cellStyle name="Normal 2 3 3 4 2 4" xfId="11262" xr:uid="{F20E14BD-FB00-45D3-9EA9-B259A90C2AD3}"/>
    <cellStyle name="Normal 2 3 3 4 2 4 2" xfId="22135" xr:uid="{F19F9BB8-13CB-4A67-AB0C-188AA4CF884E}"/>
    <cellStyle name="Normal 2 3 3 4 2 4 3" xfId="36153" xr:uid="{9BB2F6E5-7124-4BC3-B30F-6AE129A34169}"/>
    <cellStyle name="Normal 2 3 3 4 2 5" xfId="14134" xr:uid="{8B3A7D0B-AD36-48F1-9179-29FD518F4413}"/>
    <cellStyle name="Normal 2 3 3 4 2 6" xfId="24983" xr:uid="{E0AD3771-4B0F-4B3E-9E8E-E6A817EC0D64}"/>
    <cellStyle name="Normal 2 3 3 4 2 7" xfId="31133" xr:uid="{19B7DE70-E380-4202-B26F-6C3F70C97E5D}"/>
    <cellStyle name="Normal 2 3 3 4 2 8" xfId="40257" xr:uid="{F34300C1-74D9-49D4-88F4-7FDD96BC1735}"/>
    <cellStyle name="Normal 2 3 3 4 3" xfId="3001" xr:uid="{DBA2EC30-BAEE-4566-BE88-94DBDB1532D3}"/>
    <cellStyle name="Normal 2 3 3 4 3 2" xfId="6239" xr:uid="{8925EEF9-1858-4F21-A4C9-D03DC6D355F9}"/>
    <cellStyle name="Normal 2 3 3 4 3 2 2" xfId="11263" xr:uid="{50E462A1-374B-484C-8B6D-759119CDAC80}"/>
    <cellStyle name="Normal 2 3 3 4 3 2 2 2" xfId="22136" xr:uid="{F32BEEF2-94FC-496F-B750-473B8542BE77}"/>
    <cellStyle name="Normal 2 3 3 4 3 2 2 3" xfId="38903" xr:uid="{A7822169-E73F-4F7D-8CE5-E4CE9B389FE3}"/>
    <cellStyle name="Normal 2 3 3 4 3 2 3" xfId="17677" xr:uid="{44EADE89-1D47-4C2B-9F48-7BCE868821EA}"/>
    <cellStyle name="Normal 2 3 3 4 3 2 4" xfId="28526" xr:uid="{2585BB8B-F853-4A4D-8878-47FD72DD65AE}"/>
    <cellStyle name="Normal 2 3 3 4 3 2 5" xfId="34936" xr:uid="{887E8DA2-7F6A-4B7F-A7D0-B8327B34684B}"/>
    <cellStyle name="Normal 2 3 3 4 3 2 6" xfId="43800" xr:uid="{5D4A572C-FD3F-4615-A0C0-037E659D9452}"/>
    <cellStyle name="Normal 2 3 3 4 3 3" xfId="11264" xr:uid="{9FBA9A4D-58F7-42D6-A34C-2D82EC309C8A}"/>
    <cellStyle name="Normal 2 3 3 4 3 3 2" xfId="22137" xr:uid="{F1FB09A1-99BE-4715-B332-5DC6B4B827DB}"/>
    <cellStyle name="Normal 2 3 3 4 3 3 3" xfId="36922" xr:uid="{76A2E827-91A5-41DC-9BDA-5C6144F6FAE3}"/>
    <cellStyle name="Normal 2 3 3 4 3 4" xfId="14621" xr:uid="{C2725E95-4C68-4D91-991C-F97E1B651E58}"/>
    <cellStyle name="Normal 2 3 3 4 3 5" xfId="25470" xr:uid="{85C2D949-FF05-4046-B421-2D03D07A55EE}"/>
    <cellStyle name="Normal 2 3 3 4 3 6" xfId="31620" xr:uid="{50185C32-781D-4BD0-A39D-19ACB082AF20}"/>
    <cellStyle name="Normal 2 3 3 4 3 7" xfId="40744" xr:uid="{EC61867A-9E15-408D-B942-3BF6900FD0F4}"/>
    <cellStyle name="Normal 2 3 3 4 4" xfId="3991" xr:uid="{AB322C6E-D13D-4E4D-958A-6C0A42A1F9FF}"/>
    <cellStyle name="Normal 2 3 3 4 4 2" xfId="7227" xr:uid="{3080FF8A-7BD4-4733-9B9B-99BC71A76ECE}"/>
    <cellStyle name="Normal 2 3 3 4 4 2 2" xfId="18665" xr:uid="{16740DB1-C61C-4936-9FDA-D213499562F3}"/>
    <cellStyle name="Normal 2 3 3 4 4 2 3" xfId="29514" xr:uid="{CCF14C08-E44B-4ED3-A823-2BF23B7C9916}"/>
    <cellStyle name="Normal 2 3 3 4 4 2 4" xfId="37796" xr:uid="{55845330-99FE-49B9-9231-C78AB4B96AED}"/>
    <cellStyle name="Normal 2 3 3 4 4 2 5" xfId="44788" xr:uid="{145CE850-26AD-4677-9B0B-8DF4E3824B53}"/>
    <cellStyle name="Normal 2 3 3 4 4 3" xfId="15609" xr:uid="{E46E209D-73C5-4CB8-8C5D-EAFD84F60209}"/>
    <cellStyle name="Normal 2 3 3 4 4 4" xfId="26458" xr:uid="{860209B8-39D2-4F2C-8BBF-20DDC1506F74}"/>
    <cellStyle name="Normal 2 3 3 4 4 5" xfId="33177" xr:uid="{84531251-D14D-4D7F-BDBE-A31B7F4D2A6F}"/>
    <cellStyle name="Normal 2 3 3 4 4 6" xfId="41732" xr:uid="{F71AEA07-3CFE-4095-AEEB-DAE5C800E61B}"/>
    <cellStyle name="Normal 2 3 3 4 5" xfId="4536" xr:uid="{4FB3E5CD-76CA-497C-B707-9E1BDA9B2722}"/>
    <cellStyle name="Normal 2 3 3 4 5 2" xfId="7592" xr:uid="{B83844EB-7519-405D-8D10-EC3C87C0980D}"/>
    <cellStyle name="Normal 2 3 3 4 5 2 2" xfId="19030" xr:uid="{B560B633-E114-418C-9F2D-5AD23CE21A12}"/>
    <cellStyle name="Normal 2 3 3 4 5 2 3" xfId="29879" xr:uid="{B1D152C8-6638-4B26-A000-66FFC87D2C37}"/>
    <cellStyle name="Normal 2 3 3 4 5 2 4" xfId="45153" xr:uid="{172BB939-9FAE-41D7-BE60-B39E72E2CBC2}"/>
    <cellStyle name="Normal 2 3 3 4 5 3" xfId="15974" xr:uid="{C198EA7F-286E-404D-8404-56FBFBAC36E6}"/>
    <cellStyle name="Normal 2 3 3 4 5 4" xfId="26823" xr:uid="{DBBA76E6-2CE0-4DC2-ACC2-81F2F7297AE5}"/>
    <cellStyle name="Normal 2 3 3 4 5 5" xfId="35814" xr:uid="{55F0FCDE-DAAC-47B2-8372-E47AC02A8417}"/>
    <cellStyle name="Normal 2 3 3 4 5 6" xfId="42097" xr:uid="{7F64C87E-AC70-4D37-A0B7-7D8342772A61}"/>
    <cellStyle name="Normal 2 3 3 4 6" xfId="4898" xr:uid="{0D19DF6A-1049-4EB4-903D-3018D164A7A8}"/>
    <cellStyle name="Normal 2 3 3 4 6 2" xfId="7954" xr:uid="{2C21337F-85CF-4844-A3A8-85F3BFD709CF}"/>
    <cellStyle name="Normal 2 3 3 4 6 2 2" xfId="19392" xr:uid="{83602D26-5CDC-4547-BAC0-9E48EAD85894}"/>
    <cellStyle name="Normal 2 3 3 4 6 2 3" xfId="30241" xr:uid="{54A6F38F-AAF5-4B55-A2E3-ECA9F37EC5D6}"/>
    <cellStyle name="Normal 2 3 3 4 6 2 4" xfId="45515" xr:uid="{EEA5BE8A-FBCB-4671-9015-7D69E2698F33}"/>
    <cellStyle name="Normal 2 3 3 4 6 3" xfId="16336" xr:uid="{3A32F14E-2903-40B1-A437-8B3E7C0A10CA}"/>
    <cellStyle name="Normal 2 3 3 4 6 4" xfId="27185" xr:uid="{19129DED-A060-4565-B094-E41D4C5E3C31}"/>
    <cellStyle name="Normal 2 3 3 4 6 5" xfId="42459" xr:uid="{5301892D-AC10-4794-A45B-983257057130}"/>
    <cellStyle name="Normal 2 3 3 4 7" xfId="5259" xr:uid="{76068E25-6213-4FBC-BB7B-1326FDE1D3CA}"/>
    <cellStyle name="Normal 2 3 3 4 7 2" xfId="16697" xr:uid="{81D3895D-90E6-4475-9DF8-7884CED9DB9C}"/>
    <cellStyle name="Normal 2 3 3 4 7 3" xfId="27546" xr:uid="{A3D5C8C3-67DB-4AC5-91FD-D881BBA041A5}"/>
    <cellStyle name="Normal 2 3 3 4 7 4" xfId="42820" xr:uid="{D46FED20-E473-40E7-AC6F-0C9C681FAF38}"/>
    <cellStyle name="Normal 2 3 3 4 8" xfId="13641" xr:uid="{1AAE1FAD-4CBB-41F9-9427-6282A14CC456}"/>
    <cellStyle name="Normal 2 3 3 4 9" xfId="24490" xr:uid="{6FF818DB-045A-4B4C-832D-AAAB1A305BA5}"/>
    <cellStyle name="Normal 2 3 3 5" xfId="952" xr:uid="{574E279A-9FBA-4C01-9E6E-16A99191ECE3}"/>
    <cellStyle name="Normal 2 3 3 5 10" xfId="30704" xr:uid="{E6A3AB04-3E5F-4197-A5A5-29280D0CA7B3}"/>
    <cellStyle name="Normal 2 3 3 5 11" xfId="39765" xr:uid="{E1E4DCC2-897F-415A-94BD-3F61B6606707}"/>
    <cellStyle name="Normal 2 3 3 5 2" xfId="2514" xr:uid="{DAFC8B3D-4B70-4BE2-9F7E-630D7F48E4F7}"/>
    <cellStyle name="Normal 2 3 3 5 2 2" xfId="3495" xr:uid="{278BB978-DE72-4A33-B782-CC083EF30E67}"/>
    <cellStyle name="Normal 2 3 3 5 2 2 2" xfId="6733" xr:uid="{1B509440-BCB5-4D8E-9936-E28137DF5741}"/>
    <cellStyle name="Normal 2 3 3 5 2 2 2 2" xfId="11265" xr:uid="{3CE3221C-B052-4057-A528-826A27BAB97A}"/>
    <cellStyle name="Normal 2 3 3 5 2 2 2 2 2" xfId="22138" xr:uid="{BD94E018-73E6-43AE-9318-6223AC6F18DA}"/>
    <cellStyle name="Normal 2 3 3 5 2 2 2 2 3" xfId="38904" xr:uid="{755DAFA4-EA84-46D3-8C01-FA25A8486E34}"/>
    <cellStyle name="Normal 2 3 3 5 2 2 2 3" xfId="18171" xr:uid="{DEAF87F6-766E-441D-8779-20CDC17CD3B8}"/>
    <cellStyle name="Normal 2 3 3 5 2 2 2 4" xfId="29020" xr:uid="{D11BBDB1-24A2-471B-93CB-FCE4755FB658}"/>
    <cellStyle name="Normal 2 3 3 5 2 2 2 5" xfId="34937" xr:uid="{36A43617-AB03-4FDF-BECA-B1F4B9F4A2D7}"/>
    <cellStyle name="Normal 2 3 3 5 2 2 2 6" xfId="44294" xr:uid="{0DE8A405-77FC-4EB7-8536-5CC367A0CABE}"/>
    <cellStyle name="Normal 2 3 3 5 2 2 3" xfId="11266" xr:uid="{D6C7ACCD-5867-40C3-9C33-0A224EB2D88A}"/>
    <cellStyle name="Normal 2 3 3 5 2 2 3 2" xfId="22139" xr:uid="{F5D29352-D1EA-4E8D-9C1A-14C1510C68EA}"/>
    <cellStyle name="Normal 2 3 3 5 2 2 3 3" xfId="36923" xr:uid="{49DB840B-2C47-4AA4-869E-BE538997CB42}"/>
    <cellStyle name="Normal 2 3 3 5 2 2 4" xfId="15115" xr:uid="{1FBCF444-5B03-4409-B231-FCCF8D9EC373}"/>
    <cellStyle name="Normal 2 3 3 5 2 2 5" xfId="25964" xr:uid="{67B8DE5B-572D-4C71-87F7-9E9C31664746}"/>
    <cellStyle name="Normal 2 3 3 5 2 2 6" xfId="32114" xr:uid="{B2B78162-CCA3-4B71-8172-009282E8676F}"/>
    <cellStyle name="Normal 2 3 3 5 2 2 7" xfId="41238" xr:uid="{7BA9672D-D2A0-496C-8D73-271C8EA0264F}"/>
    <cellStyle name="Normal 2 3 3 5 2 3" xfId="5753" xr:uid="{0242368D-92E1-48F5-A0B3-04F44963E6E4}"/>
    <cellStyle name="Normal 2 3 3 5 2 3 2" xfId="11267" xr:uid="{0D4FBD72-787F-413A-B4B3-AB96B6EB2D5C}"/>
    <cellStyle name="Normal 2 3 3 5 2 3 2 2" xfId="22140" xr:uid="{45323066-A43D-40F9-9ED1-F7BC546FC0B7}"/>
    <cellStyle name="Normal 2 3 3 5 2 3 2 3" xfId="38136" xr:uid="{3300D4AA-0736-47D7-AD19-D63B9E16B88A}"/>
    <cellStyle name="Normal 2 3 3 5 2 3 3" xfId="17191" xr:uid="{8C237229-6D31-4282-A14B-8E42BFA183D9}"/>
    <cellStyle name="Normal 2 3 3 5 2 3 4" xfId="28040" xr:uid="{D0AC4BEE-45E3-4656-95C8-7DDBD68ACCE5}"/>
    <cellStyle name="Normal 2 3 3 5 2 3 5" xfId="34176" xr:uid="{7D230D8C-9094-4169-9699-BBAB051AE86C}"/>
    <cellStyle name="Normal 2 3 3 5 2 3 6" xfId="43314" xr:uid="{7BFDDEEF-A80D-4FC7-8067-2D2DF4AC6568}"/>
    <cellStyle name="Normal 2 3 3 5 2 4" xfId="11268" xr:uid="{F37E0DF9-0D0F-4500-9FFD-2070E712014A}"/>
    <cellStyle name="Normal 2 3 3 5 2 4 2" xfId="22141" xr:uid="{7B7E4793-DBA5-4673-8A79-486BE3ADA8C6}"/>
    <cellStyle name="Normal 2 3 3 5 2 4 3" xfId="36154" xr:uid="{CD10377F-651D-4F27-A2D3-BCF23EB0D6AF}"/>
    <cellStyle name="Normal 2 3 3 5 2 5" xfId="14135" xr:uid="{34719273-B2CA-41F0-9A5E-EEBFB7F1EC50}"/>
    <cellStyle name="Normal 2 3 3 5 2 6" xfId="24984" xr:uid="{4E1645B5-1767-4275-8A55-43AAA583F815}"/>
    <cellStyle name="Normal 2 3 3 5 2 7" xfId="31134" xr:uid="{C2CCE82F-9B61-46F1-BA0B-DFB5C6899474}"/>
    <cellStyle name="Normal 2 3 3 5 2 8" xfId="40258" xr:uid="{74337DE5-D193-4B1F-9C28-87F570077669}"/>
    <cellStyle name="Normal 2 3 3 5 3" xfId="3002" xr:uid="{5BD5134E-04C9-4695-A75E-7A4273FB699A}"/>
    <cellStyle name="Normal 2 3 3 5 3 2" xfId="6240" xr:uid="{64560877-736C-4840-B778-5370BFDABF1F}"/>
    <cellStyle name="Normal 2 3 3 5 3 2 2" xfId="11269" xr:uid="{1EF1B357-53CB-4277-A9C5-73C8393C94CE}"/>
    <cellStyle name="Normal 2 3 3 5 3 2 2 2" xfId="22142" xr:uid="{4236C57A-090F-4A64-9B3B-5DB8464AC120}"/>
    <cellStyle name="Normal 2 3 3 5 3 2 2 3" xfId="38905" xr:uid="{230142D5-43DF-4012-9EA7-488D03092EC4}"/>
    <cellStyle name="Normal 2 3 3 5 3 2 3" xfId="17678" xr:uid="{4932F582-E335-4752-B50C-99E1BB00EF43}"/>
    <cellStyle name="Normal 2 3 3 5 3 2 4" xfId="28527" xr:uid="{9568BFA7-4526-4E3D-9031-387AA21287DF}"/>
    <cellStyle name="Normal 2 3 3 5 3 2 5" xfId="34938" xr:uid="{715E4578-83D7-404A-BA79-028EA0CA09CD}"/>
    <cellStyle name="Normal 2 3 3 5 3 2 6" xfId="43801" xr:uid="{B7E78BFA-CF88-4F86-907D-82096A860FF3}"/>
    <cellStyle name="Normal 2 3 3 5 3 3" xfId="11270" xr:uid="{35BC4654-DD0F-4610-9151-E3E16EEF08C3}"/>
    <cellStyle name="Normal 2 3 3 5 3 3 2" xfId="22143" xr:uid="{E4E2A471-398B-4FEA-9121-D2010EBFA8F3}"/>
    <cellStyle name="Normal 2 3 3 5 3 3 3" xfId="36924" xr:uid="{2D9FEFF3-E60B-4B14-A276-A164FF7FE2FB}"/>
    <cellStyle name="Normal 2 3 3 5 3 4" xfId="14622" xr:uid="{EA3DD5A2-8210-4D73-8C36-D6F5378F20CE}"/>
    <cellStyle name="Normal 2 3 3 5 3 5" xfId="25471" xr:uid="{22134F3A-0A4F-432A-83E1-C90E37642D6D}"/>
    <cellStyle name="Normal 2 3 3 5 3 6" xfId="31621" xr:uid="{5180AB07-9854-4992-855F-505B4CA3F56F}"/>
    <cellStyle name="Normal 2 3 3 5 3 7" xfId="40745" xr:uid="{538E3D61-D920-471C-94CC-AB4DF8CBD1E2}"/>
    <cellStyle name="Normal 2 3 3 5 4" xfId="3992" xr:uid="{11C75AA3-568C-4338-9691-FC9161980E8D}"/>
    <cellStyle name="Normal 2 3 3 5 4 2" xfId="7228" xr:uid="{B92AD2DE-C410-4117-95E8-F09CEAB79231}"/>
    <cellStyle name="Normal 2 3 3 5 4 2 2" xfId="18666" xr:uid="{3238241A-0DC7-490A-A3DF-FC83753AE74E}"/>
    <cellStyle name="Normal 2 3 3 5 4 2 3" xfId="29515" xr:uid="{E1FDEEE1-CE2F-4405-81CD-AB9EBF50A476}"/>
    <cellStyle name="Normal 2 3 3 5 4 2 4" xfId="37797" xr:uid="{D982015B-B3C8-44A1-9660-85A386409F55}"/>
    <cellStyle name="Normal 2 3 3 5 4 2 5" xfId="44789" xr:uid="{C97F3FFC-908C-4A81-8FD1-E8393BCCAF80}"/>
    <cellStyle name="Normal 2 3 3 5 4 3" xfId="15610" xr:uid="{B3207F90-B86F-45D1-8B5C-B66259D9D550}"/>
    <cellStyle name="Normal 2 3 3 5 4 4" xfId="26459" xr:uid="{6C740E1C-B2B5-4993-A7B1-5A79BFC8A346}"/>
    <cellStyle name="Normal 2 3 3 5 4 5" xfId="33178" xr:uid="{5C86CBC5-3588-4F5C-890C-9DF856184CE5}"/>
    <cellStyle name="Normal 2 3 3 5 4 6" xfId="41733" xr:uid="{24E09945-2EB6-499D-B811-238252FF1E2E}"/>
    <cellStyle name="Normal 2 3 3 5 5" xfId="4537" xr:uid="{C57D9B09-55C2-4CB0-BA42-0190FF16A6C2}"/>
    <cellStyle name="Normal 2 3 3 5 5 2" xfId="7593" xr:uid="{004C49F0-3483-4BE4-9C6D-09D2E798DE45}"/>
    <cellStyle name="Normal 2 3 3 5 5 2 2" xfId="19031" xr:uid="{11231F44-2C37-4133-9AC8-1D7777B72722}"/>
    <cellStyle name="Normal 2 3 3 5 5 2 3" xfId="29880" xr:uid="{536F426C-97EB-4B0A-A256-7B83ACDEDE61}"/>
    <cellStyle name="Normal 2 3 3 5 5 2 4" xfId="45154" xr:uid="{6D65B951-9858-44B6-8F07-2C9147696199}"/>
    <cellStyle name="Normal 2 3 3 5 5 3" xfId="15975" xr:uid="{D1E6F581-5C47-4D35-A082-F27A4784176D}"/>
    <cellStyle name="Normal 2 3 3 5 5 4" xfId="26824" xr:uid="{8ECF9B5E-3249-4DC2-806E-759004D61007}"/>
    <cellStyle name="Normal 2 3 3 5 5 5" xfId="35815" xr:uid="{4A0DA720-B2FE-48EA-926B-2B1BA67BF74A}"/>
    <cellStyle name="Normal 2 3 3 5 5 6" xfId="42098" xr:uid="{F63F4DF7-91E1-46E7-809D-AC3CC5F94479}"/>
    <cellStyle name="Normal 2 3 3 5 6" xfId="4899" xr:uid="{6B44FE20-4994-44D7-BBBF-C7A5BA644E5A}"/>
    <cellStyle name="Normal 2 3 3 5 6 2" xfId="7955" xr:uid="{9700442F-3FA8-4543-BAA9-F1B45A485988}"/>
    <cellStyle name="Normal 2 3 3 5 6 2 2" xfId="19393" xr:uid="{EF0AA268-861D-49C2-B6DC-DF87E9745EFA}"/>
    <cellStyle name="Normal 2 3 3 5 6 2 3" xfId="30242" xr:uid="{3631DB1D-1195-4743-9578-FC62FA80C7A2}"/>
    <cellStyle name="Normal 2 3 3 5 6 2 4" xfId="45516" xr:uid="{E235BF3E-A362-45D3-845C-9BCDDEAE3CCB}"/>
    <cellStyle name="Normal 2 3 3 5 6 3" xfId="16337" xr:uid="{BF8AB098-EFE8-474A-8D26-36A8AC037D58}"/>
    <cellStyle name="Normal 2 3 3 5 6 4" xfId="27186" xr:uid="{3597527C-4E0D-4639-93B4-24C28BA202B6}"/>
    <cellStyle name="Normal 2 3 3 5 6 5" xfId="42460" xr:uid="{2D0946E9-8F71-4C1A-BFFE-1946F3F5CEF4}"/>
    <cellStyle name="Normal 2 3 3 5 7" xfId="5260" xr:uid="{0EC2B487-40AB-4A9D-8C64-BB627DDC14C3}"/>
    <cellStyle name="Normal 2 3 3 5 7 2" xfId="16698" xr:uid="{F0BE6D20-411F-4B41-AEC5-2E2BE8593C37}"/>
    <cellStyle name="Normal 2 3 3 5 7 3" xfId="27547" xr:uid="{629472F6-3CEF-41FC-9E54-3E0E1E6F5E22}"/>
    <cellStyle name="Normal 2 3 3 5 7 4" xfId="42821" xr:uid="{5124CA9A-12DD-4444-A469-95683B36F969}"/>
    <cellStyle name="Normal 2 3 3 5 8" xfId="13642" xr:uid="{EB2E7ADB-234F-45EA-B469-7D65E82485EF}"/>
    <cellStyle name="Normal 2 3 3 5 9" xfId="24491" xr:uid="{F68590A2-602C-4689-BEA2-B7F46B8CDF93}"/>
    <cellStyle name="Normal 2 3 3 6" xfId="2510" xr:uid="{5BC7AD80-F356-4874-994A-D68AEE6EBADD}"/>
    <cellStyle name="Normal 2 3 3 6 2" xfId="3491" xr:uid="{7B3162AD-AAF6-4162-AF62-C3A9BB7DC07E}"/>
    <cellStyle name="Normal 2 3 3 6 2 2" xfId="6729" xr:uid="{A5154478-A7BB-4480-99A1-64253FEDFEAD}"/>
    <cellStyle name="Normal 2 3 3 6 2 2 2" xfId="11271" xr:uid="{EB81BA83-AFAE-49EB-89D8-EDFFF4AAD9F0}"/>
    <cellStyle name="Normal 2 3 3 6 2 2 2 2" xfId="22144" xr:uid="{A20A1014-68BB-43A7-A4DE-525BAC7BFFBD}"/>
    <cellStyle name="Normal 2 3 3 6 2 2 2 3" xfId="38906" xr:uid="{D45CA33A-7F21-462B-8668-E39FB75BB9B8}"/>
    <cellStyle name="Normal 2 3 3 6 2 2 3" xfId="18167" xr:uid="{456206E2-8981-4A56-9175-7018279EE82F}"/>
    <cellStyle name="Normal 2 3 3 6 2 2 4" xfId="29016" xr:uid="{22F916D6-E15B-4620-A7CB-5F0117C01B20}"/>
    <cellStyle name="Normal 2 3 3 6 2 2 5" xfId="34939" xr:uid="{EA4C155E-66AD-44FE-8E03-42DD38F4BB18}"/>
    <cellStyle name="Normal 2 3 3 6 2 2 6" xfId="44290" xr:uid="{B97EB402-74BA-491A-8FC9-DD7CC3A57C03}"/>
    <cellStyle name="Normal 2 3 3 6 2 3" xfId="11272" xr:uid="{93868926-DA08-4D48-AB42-81F6C8183BE9}"/>
    <cellStyle name="Normal 2 3 3 6 2 3 2" xfId="22145" xr:uid="{823ACB02-97EC-4943-BF3D-AF2BD0FF08E2}"/>
    <cellStyle name="Normal 2 3 3 6 2 3 3" xfId="36925" xr:uid="{65C8DBC6-E494-46EA-910A-92DB3511823C}"/>
    <cellStyle name="Normal 2 3 3 6 2 4" xfId="15111" xr:uid="{AAFC0DAE-0FFD-484F-AD14-58F8DF69C004}"/>
    <cellStyle name="Normal 2 3 3 6 2 5" xfId="25960" xr:uid="{82CB0586-87B7-43CF-9D26-4BDC9EAB65A0}"/>
    <cellStyle name="Normal 2 3 3 6 2 6" xfId="32110" xr:uid="{5F4926A7-F39D-4D74-A4AB-193C26AC0904}"/>
    <cellStyle name="Normal 2 3 3 6 2 7" xfId="41234" xr:uid="{81F51111-AF55-4611-A83B-039858BB71E3}"/>
    <cellStyle name="Normal 2 3 3 6 3" xfId="5749" xr:uid="{6D68F456-B119-4D64-9E9F-1BF406F45DF4}"/>
    <cellStyle name="Normal 2 3 3 6 3 2" xfId="11273" xr:uid="{FCA509FF-61CF-49B5-B4BA-903846105239}"/>
    <cellStyle name="Normal 2 3 3 6 3 2 2" xfId="22146" xr:uid="{BC6C53E2-AD5F-4527-99B7-6D66FB2BB1C2}"/>
    <cellStyle name="Normal 2 3 3 6 3 2 3" xfId="38137" xr:uid="{6D2D0594-8DBB-44DA-A15C-5690759E9159}"/>
    <cellStyle name="Normal 2 3 3 6 3 3" xfId="17187" xr:uid="{AF0BD5FC-9E84-4DEA-ADC3-A09D7ABAA8BE}"/>
    <cellStyle name="Normal 2 3 3 6 3 4" xfId="28036" xr:uid="{CD2069EE-3DCC-489B-943F-F2F5FE2BF4AB}"/>
    <cellStyle name="Normal 2 3 3 6 3 5" xfId="34177" xr:uid="{DD8EA79A-BC4E-4BC0-A81B-CF6D3117CF21}"/>
    <cellStyle name="Normal 2 3 3 6 3 6" xfId="43310" xr:uid="{B7E49010-D430-48F7-89CF-2770A76DD14F}"/>
    <cellStyle name="Normal 2 3 3 6 4" xfId="11274" xr:uid="{6246BA8D-7051-4326-90C1-B68517A74445}"/>
    <cellStyle name="Normal 2 3 3 6 4 2" xfId="22147" xr:uid="{DAE01717-3413-4E51-8740-7BC533BDEC9B}"/>
    <cellStyle name="Normal 2 3 3 6 4 3" xfId="36155" xr:uid="{F9BF21A3-4762-404B-BF98-74B94B3F3FC0}"/>
    <cellStyle name="Normal 2 3 3 6 5" xfId="14131" xr:uid="{8FC40663-8B0E-4B70-8BB5-B22A88E569ED}"/>
    <cellStyle name="Normal 2 3 3 6 6" xfId="24980" xr:uid="{BE918439-16EF-44CD-B400-D1468D27B474}"/>
    <cellStyle name="Normal 2 3 3 6 7" xfId="31130" xr:uid="{1EE58B03-D4AD-40E0-97A1-868B23621752}"/>
    <cellStyle name="Normal 2 3 3 6 8" xfId="40254" xr:uid="{79027D90-B4D9-4357-913E-6025EE0FB22B}"/>
    <cellStyle name="Normal 2 3 3 7" xfId="2998" xr:uid="{48FCBFE3-346E-4617-9433-71464D712622}"/>
    <cellStyle name="Normal 2 3 3 7 2" xfId="6236" xr:uid="{B6A8017A-1377-4A55-9866-6100FC421E97}"/>
    <cellStyle name="Normal 2 3 3 7 2 2" xfId="11275" xr:uid="{36615728-3856-4735-B298-7DBD85346A5B}"/>
    <cellStyle name="Normal 2 3 3 7 2 2 2" xfId="22148" xr:uid="{C3D462B9-AA12-46DF-A229-D1B81CBBC614}"/>
    <cellStyle name="Normal 2 3 3 7 2 2 3" xfId="38907" xr:uid="{419746F7-3E66-4BC2-AA6A-F98F5A86D9D2}"/>
    <cellStyle name="Normal 2 3 3 7 2 3" xfId="17674" xr:uid="{90F1C773-038C-4546-8DE1-81B861D11F21}"/>
    <cellStyle name="Normal 2 3 3 7 2 4" xfId="28523" xr:uid="{D3FA9544-B530-4A38-849A-14303C489869}"/>
    <cellStyle name="Normal 2 3 3 7 2 5" xfId="34940" xr:uid="{7C33DD85-BE54-4552-8F4E-F6356AD0934F}"/>
    <cellStyle name="Normal 2 3 3 7 2 6" xfId="43797" xr:uid="{C047A48A-CDDA-4B21-88DA-686F1ECBFD10}"/>
    <cellStyle name="Normal 2 3 3 7 3" xfId="11276" xr:uid="{FA49F8BB-4734-4E45-B4F8-66A8FFC803C5}"/>
    <cellStyle name="Normal 2 3 3 7 3 2" xfId="22149" xr:uid="{FCD97FF8-1E1B-46F0-909B-31B2642BCCF4}"/>
    <cellStyle name="Normal 2 3 3 7 3 3" xfId="36926" xr:uid="{16A4EF6B-C865-493B-9B3D-311E5AA7FBF5}"/>
    <cellStyle name="Normal 2 3 3 7 4" xfId="14618" xr:uid="{2D7F24A6-7647-4071-8E4F-5330DF2B0782}"/>
    <cellStyle name="Normal 2 3 3 7 5" xfId="25467" xr:uid="{50CB38E4-B88D-4A16-A1C6-CE8676E8298E}"/>
    <cellStyle name="Normal 2 3 3 7 6" xfId="31617" xr:uid="{EE348A29-4F4F-498C-A1CD-07012A45F377}"/>
    <cellStyle name="Normal 2 3 3 7 7" xfId="40741" xr:uid="{CFD3D887-16B0-463D-87D6-0C4C7B9DC0B8}"/>
    <cellStyle name="Normal 2 3 3 8" xfId="3988" xr:uid="{8285B4EF-C7B5-4331-8157-446346ABF742}"/>
    <cellStyle name="Normal 2 3 3 8 2" xfId="7224" xr:uid="{BEAC4C60-AB06-455C-9FE8-CCD6865EA8FB}"/>
    <cellStyle name="Normal 2 3 3 8 2 2" xfId="18662" xr:uid="{714CAB95-1A58-425E-810B-438B694DFE98}"/>
    <cellStyle name="Normal 2 3 3 8 2 3" xfId="29511" xr:uid="{BF3E8F0E-EC04-4186-8625-154EB3D24CA4}"/>
    <cellStyle name="Normal 2 3 3 8 2 4" xfId="37793" xr:uid="{061324E4-0C99-487B-A522-AE4875FDB5D3}"/>
    <cellStyle name="Normal 2 3 3 8 2 5" xfId="44785" xr:uid="{E4FFEE33-786F-466C-A9CC-8FF913971303}"/>
    <cellStyle name="Normal 2 3 3 8 3" xfId="15606" xr:uid="{B5D21374-9021-4D20-A8FF-3A3394FD73BC}"/>
    <cellStyle name="Normal 2 3 3 8 4" xfId="26455" xr:uid="{A0D28EC8-6253-42D6-B05B-98F693629E45}"/>
    <cellStyle name="Normal 2 3 3 8 5" xfId="33179" xr:uid="{08337B63-ABAF-41C0-8B56-E2949846A428}"/>
    <cellStyle name="Normal 2 3 3 8 6" xfId="41729" xr:uid="{C94ED83A-3573-4A58-88A4-41758B058F39}"/>
    <cellStyle name="Normal 2 3 3 9" xfId="4533" xr:uid="{22ACB96A-BFC0-45E0-9C3E-BA5F248ED4C6}"/>
    <cellStyle name="Normal 2 3 3 9 2" xfId="7589" xr:uid="{31A16AFB-173B-4783-A4F6-22A647DCE226}"/>
    <cellStyle name="Normal 2 3 3 9 2 2" xfId="19027" xr:uid="{6FF46645-8FFE-4973-B450-2847A015AEDD}"/>
    <cellStyle name="Normal 2 3 3 9 2 3" xfId="29876" xr:uid="{041975CC-F805-4D37-994A-C1CFB25FABF3}"/>
    <cellStyle name="Normal 2 3 3 9 2 4" xfId="45150" xr:uid="{DC180EFA-F4FA-41FC-A124-DB4555AD1F66}"/>
    <cellStyle name="Normal 2 3 3 9 3" xfId="15971" xr:uid="{AD3F5908-D0DB-469F-8274-F28D0B718EE6}"/>
    <cellStyle name="Normal 2 3 3 9 4" xfId="26820" xr:uid="{C5ECA056-D58A-4503-A434-116E0D4DB861}"/>
    <cellStyle name="Normal 2 3 3 9 5" xfId="35811" xr:uid="{5FBA51A7-019D-4E3C-A39E-78411AD0A03A}"/>
    <cellStyle name="Normal 2 3 3 9 6" xfId="42094" xr:uid="{AFBFCE02-D20D-44F4-A375-D18F61C09FDE}"/>
    <cellStyle name="Normal 2 3 30" xfId="1944" xr:uid="{BD0C5A35-42D0-4E07-A4EA-B5EF53B41BBE}"/>
    <cellStyle name="Normal 2 3 30 2" xfId="2646" xr:uid="{EC26D624-9942-42C2-913D-D4CA87D324A1}"/>
    <cellStyle name="Normal 2 3 30 2 2" xfId="3626" xr:uid="{DF893536-9E4F-4C73-8E06-20BE27D723BB}"/>
    <cellStyle name="Normal 2 3 30 2 2 2" xfId="6864" xr:uid="{F47A3222-74EA-4284-B19C-F47ADC09B992}"/>
    <cellStyle name="Normal 2 3 30 2 2 2 2" xfId="11277" xr:uid="{94A1B306-5DAD-4385-AF64-441EB1E4B6C7}"/>
    <cellStyle name="Normal 2 3 30 2 2 2 2 2" xfId="22150" xr:uid="{8DB702D6-F198-49A4-A7A9-3805F3D9E826}"/>
    <cellStyle name="Normal 2 3 30 2 2 2 2 3" xfId="38909" xr:uid="{F023B740-1A60-4BD5-96AC-26E1B9228301}"/>
    <cellStyle name="Normal 2 3 30 2 2 2 3" xfId="18302" xr:uid="{C9EF0CC4-7C0F-4607-ADEE-D09CDD914771}"/>
    <cellStyle name="Normal 2 3 30 2 2 2 4" xfId="29151" xr:uid="{ED184B98-B383-4573-BA76-37651B86A6FC}"/>
    <cellStyle name="Normal 2 3 30 2 2 2 5" xfId="34942" xr:uid="{67466A6D-1AEA-40EB-ABF6-B01DA4080008}"/>
    <cellStyle name="Normal 2 3 30 2 2 2 6" xfId="44425" xr:uid="{F03815A3-BF35-4B19-834A-2C6585057BE1}"/>
    <cellStyle name="Normal 2 3 30 2 2 3" xfId="11278" xr:uid="{062BEC87-5960-465A-8752-BC5961776662}"/>
    <cellStyle name="Normal 2 3 30 2 2 3 2" xfId="22151" xr:uid="{ABEA6A27-C74C-49F3-B102-1441071A3775}"/>
    <cellStyle name="Normal 2 3 30 2 2 3 3" xfId="36928" xr:uid="{36211A81-938E-471F-AE3A-50B8713FBA06}"/>
    <cellStyle name="Normal 2 3 30 2 2 4" xfId="15246" xr:uid="{F38EAAED-9551-4B36-9A9F-17210084D9BE}"/>
    <cellStyle name="Normal 2 3 30 2 2 5" xfId="26095" xr:uid="{4DFB4BD3-44CD-42B7-A9F5-44FEEBBC5462}"/>
    <cellStyle name="Normal 2 3 30 2 2 6" xfId="32245" xr:uid="{52274659-AB83-4383-B407-36DF0D349615}"/>
    <cellStyle name="Normal 2 3 30 2 2 7" xfId="41369" xr:uid="{C07DB938-7A84-41CB-B282-6211B08CD0E7}"/>
    <cellStyle name="Normal 2 3 30 2 3" xfId="5884" xr:uid="{9FAA8B26-B37E-483D-88D8-710B363FD187}"/>
    <cellStyle name="Normal 2 3 30 2 3 2" xfId="11279" xr:uid="{4FA7E2A6-6318-4982-9BA8-24DFF0DC87DE}"/>
    <cellStyle name="Normal 2 3 30 2 3 2 2" xfId="22152" xr:uid="{4A4F9A3B-6D15-4777-B674-2F9FFA8AEB6F}"/>
    <cellStyle name="Normal 2 3 30 2 3 2 3" xfId="38908" xr:uid="{C5393C1D-6EF8-42EE-91A2-6DAE6CC52CD3}"/>
    <cellStyle name="Normal 2 3 30 2 3 3" xfId="17322" xr:uid="{6673774D-F4DF-45AA-84EC-792D40E75D83}"/>
    <cellStyle name="Normal 2 3 30 2 3 4" xfId="28171" xr:uid="{D5AF48C6-505A-4755-9FAC-CCEBE1DB3DFC}"/>
    <cellStyle name="Normal 2 3 30 2 3 5" xfId="34941" xr:uid="{400126C4-0793-436B-B39E-82DF797DA981}"/>
    <cellStyle name="Normal 2 3 30 2 3 6" xfId="43445" xr:uid="{7078D711-86DB-4630-9700-0DF1A31179FE}"/>
    <cellStyle name="Normal 2 3 30 2 4" xfId="11280" xr:uid="{537A924A-2087-4EDB-BD5C-8537D87263C2}"/>
    <cellStyle name="Normal 2 3 30 2 4 2" xfId="22153" xr:uid="{986B8327-8CC2-4625-B077-3539BDE3EFE4}"/>
    <cellStyle name="Normal 2 3 30 2 4 3" xfId="36927" xr:uid="{83519986-A5F8-4E8C-842A-0428435A41B3}"/>
    <cellStyle name="Normal 2 3 30 2 5" xfId="14266" xr:uid="{5363426B-F8A0-4287-9F49-D91EC0647E60}"/>
    <cellStyle name="Normal 2 3 30 2 6" xfId="25115" xr:uid="{4CE3DB67-2BAD-4B7D-BC41-A80F9538A989}"/>
    <cellStyle name="Normal 2 3 30 2 7" xfId="31265" xr:uid="{A1299969-8721-4D86-835D-F54348F59958}"/>
    <cellStyle name="Normal 2 3 30 2 8" xfId="40389" xr:uid="{30A3B3D8-BFDD-4EC3-8131-AEEBD0E55DB0}"/>
    <cellStyle name="Normal 2 3 30 3" xfId="3133" xr:uid="{76138FD9-2F91-443B-A4CC-93A5E850AF9A}"/>
    <cellStyle name="Normal 2 3 30 3 2" xfId="6371" xr:uid="{C909F890-A944-45C2-BC9B-8982D4FCFA5B}"/>
    <cellStyle name="Normal 2 3 30 3 2 2" xfId="11281" xr:uid="{CEAAD987-1E4B-4C6E-A877-592B52090AE7}"/>
    <cellStyle name="Normal 2 3 30 3 2 2 2" xfId="22154" xr:uid="{04940990-C886-4DB5-B66B-91AB130DC3F7}"/>
    <cellStyle name="Normal 2 3 30 3 2 2 3" xfId="38910" xr:uid="{6F15827F-B803-41AD-8AA0-59B932D732F6}"/>
    <cellStyle name="Normal 2 3 30 3 2 3" xfId="17809" xr:uid="{840C660E-908D-42E9-BB88-B22663DF0077}"/>
    <cellStyle name="Normal 2 3 30 3 2 4" xfId="28658" xr:uid="{8C1B142C-6E12-489A-A3A5-012F368E24C1}"/>
    <cellStyle name="Normal 2 3 30 3 2 5" xfId="34943" xr:uid="{FA51C6E1-D423-46B2-ACD8-3E7234379ECD}"/>
    <cellStyle name="Normal 2 3 30 3 2 6" xfId="43932" xr:uid="{56F685FB-E009-4AF0-8325-ECA750115BD8}"/>
    <cellStyle name="Normal 2 3 30 3 3" xfId="11282" xr:uid="{B00644B0-4873-4FAB-8A0A-CA738B86A8B9}"/>
    <cellStyle name="Normal 2 3 30 3 3 2" xfId="22155" xr:uid="{E35E5E87-72FB-4F6B-9808-8B6AC7A6CDAA}"/>
    <cellStyle name="Normal 2 3 30 3 3 3" xfId="36929" xr:uid="{F74E0788-4240-4332-A2C6-73E7CF6B5BD4}"/>
    <cellStyle name="Normal 2 3 30 3 4" xfId="14753" xr:uid="{8D896A71-4057-48D6-8F19-66D89B4D3515}"/>
    <cellStyle name="Normal 2 3 30 3 5" xfId="25602" xr:uid="{A7B479F1-5024-4FE5-8EEF-DE5FF30205AE}"/>
    <cellStyle name="Normal 2 3 30 3 6" xfId="31752" xr:uid="{C45C447C-2482-4828-BBE9-DA1622279A81}"/>
    <cellStyle name="Normal 2 3 30 3 7" xfId="40876" xr:uid="{772F2B3F-ECBA-4B24-A360-E0624E13518F}"/>
    <cellStyle name="Normal 2 3 30 4" xfId="5391" xr:uid="{C583B881-D277-470B-9012-C12ECCDF252A}"/>
    <cellStyle name="Normal 2 3 30 4 2" xfId="11283" xr:uid="{A66CD181-FEE4-4290-8C69-A66FB645DC6E}"/>
    <cellStyle name="Normal 2 3 30 4 2 2" xfId="22156" xr:uid="{A83A1F6F-9EC9-46D1-859C-410E749EA724}"/>
    <cellStyle name="Normal 2 3 30 4 2 3" xfId="38138" xr:uid="{EDD262D4-D9C7-474E-9263-F18C01786C18}"/>
    <cellStyle name="Normal 2 3 30 4 3" xfId="16829" xr:uid="{CDB1FB3B-8831-4CBB-9F61-4C9387E5DEEF}"/>
    <cellStyle name="Normal 2 3 30 4 4" xfId="27678" xr:uid="{DB0521FC-C4EC-43E4-86DC-C5B7C9FE91ED}"/>
    <cellStyle name="Normal 2 3 30 4 5" xfId="34178" xr:uid="{CFD0CCD1-B68F-4CD4-BF14-4EDEE1274E36}"/>
    <cellStyle name="Normal 2 3 30 4 6" xfId="42952" xr:uid="{CDA1D1C8-A9F5-4063-8870-E90C544DD759}"/>
    <cellStyle name="Normal 2 3 30 5" xfId="11284" xr:uid="{C9738D8B-317A-403E-A2A6-2DFCD096E71B}"/>
    <cellStyle name="Normal 2 3 30 5 2" xfId="22157" xr:uid="{F52C7E7F-BBA4-4369-BE13-020055D74F6D}"/>
    <cellStyle name="Normal 2 3 30 5 3" xfId="36156" xr:uid="{4D707154-6172-413F-ADB1-72D6A9003C47}"/>
    <cellStyle name="Normal 2 3 30 6" xfId="13773" xr:uid="{A6F19B24-BF9A-4B49-A567-14FBF323F713}"/>
    <cellStyle name="Normal 2 3 30 7" xfId="24622" xr:uid="{67CD6E85-509A-4D8D-A2EB-87B993EDFCC8}"/>
    <cellStyle name="Normal 2 3 30 8" xfId="30782" xr:uid="{FF3151CA-F701-42A9-A3C1-C1B5935BB0FB}"/>
    <cellStyle name="Normal 2 3 30 9" xfId="39896" xr:uid="{F68B9615-BA9D-42F7-A40D-A9A7EDDD7209}"/>
    <cellStyle name="Normal 2 3 31" xfId="1945" xr:uid="{FE79DDEB-91F6-447E-AD72-33600369F52B}"/>
    <cellStyle name="Normal 2 3 31 2" xfId="2647" xr:uid="{12D45162-7EC7-48DC-833A-C95E2803BF0B}"/>
    <cellStyle name="Normal 2 3 31 2 2" xfId="3627" xr:uid="{AA79E6BA-92BD-4915-AE45-851948BCECFF}"/>
    <cellStyle name="Normal 2 3 31 2 2 2" xfId="6865" xr:uid="{E023948A-B1AB-48CD-9CA1-8B12A7349650}"/>
    <cellStyle name="Normal 2 3 31 2 2 2 2" xfId="11285" xr:uid="{E13E4F06-C2AA-40DA-AFB8-45300BFA1D3D}"/>
    <cellStyle name="Normal 2 3 31 2 2 2 2 2" xfId="22158" xr:uid="{A67C32CA-A899-4A64-A56D-55B1C8DA546C}"/>
    <cellStyle name="Normal 2 3 31 2 2 2 2 3" xfId="38912" xr:uid="{D346CBB3-A866-4B51-A732-11AF381AD94B}"/>
    <cellStyle name="Normal 2 3 31 2 2 2 3" xfId="18303" xr:uid="{308B7A68-4A0B-44ED-AD2F-CE27C42DC08E}"/>
    <cellStyle name="Normal 2 3 31 2 2 2 4" xfId="29152" xr:uid="{8B3B2978-05C9-444F-B8A1-7EB818A81659}"/>
    <cellStyle name="Normal 2 3 31 2 2 2 5" xfId="34945" xr:uid="{5A0B62BC-B792-4408-A651-A33D44EF56E3}"/>
    <cellStyle name="Normal 2 3 31 2 2 2 6" xfId="44426" xr:uid="{E5C82B42-96FD-4D4C-9CB0-36538E5924E2}"/>
    <cellStyle name="Normal 2 3 31 2 2 3" xfId="11286" xr:uid="{BAFEC79B-2CEB-4F79-9057-F3A00501DF34}"/>
    <cellStyle name="Normal 2 3 31 2 2 3 2" xfId="22159" xr:uid="{2C64A615-946D-474F-9C59-1AD1A11C4E9E}"/>
    <cellStyle name="Normal 2 3 31 2 2 3 3" xfId="36931" xr:uid="{C0B706F9-E0BA-42D1-9C37-B4D5D478674E}"/>
    <cellStyle name="Normal 2 3 31 2 2 4" xfId="15247" xr:uid="{031C8249-2044-42C9-8AF6-E65086B35172}"/>
    <cellStyle name="Normal 2 3 31 2 2 5" xfId="26096" xr:uid="{70780977-2AAB-4622-BAAE-5495ABFD0A24}"/>
    <cellStyle name="Normal 2 3 31 2 2 6" xfId="32246" xr:uid="{2634D3C4-A62E-4FB9-8C96-C2177DB3655A}"/>
    <cellStyle name="Normal 2 3 31 2 2 7" xfId="41370" xr:uid="{6341AB05-C6FB-4557-AD70-71F8454E442B}"/>
    <cellStyle name="Normal 2 3 31 2 3" xfId="5885" xr:uid="{1F7CEC8C-71B8-47CE-AB98-00C353CA17C5}"/>
    <cellStyle name="Normal 2 3 31 2 3 2" xfId="11287" xr:uid="{D3D7D3AF-B37B-4A9E-9B61-B64122F03099}"/>
    <cellStyle name="Normal 2 3 31 2 3 2 2" xfId="22160" xr:uid="{C15146B5-789A-412A-825B-91A2021196C2}"/>
    <cellStyle name="Normal 2 3 31 2 3 2 3" xfId="38911" xr:uid="{03E276C8-F067-488A-9D61-11C209191A32}"/>
    <cellStyle name="Normal 2 3 31 2 3 3" xfId="17323" xr:uid="{845FC135-CED4-4F7C-AEE3-5D90110A302B}"/>
    <cellStyle name="Normal 2 3 31 2 3 4" xfId="28172" xr:uid="{CDBC0A35-AFA0-4F7B-90B5-AED85BBFE592}"/>
    <cellStyle name="Normal 2 3 31 2 3 5" xfId="34944" xr:uid="{C4EB4FF3-090D-4F97-92BA-AD5367F368C9}"/>
    <cellStyle name="Normal 2 3 31 2 3 6" xfId="43446" xr:uid="{5A2A08F4-0FDB-4161-ADE8-B64230D42408}"/>
    <cellStyle name="Normal 2 3 31 2 4" xfId="11288" xr:uid="{B0CD801F-80B9-4709-9FB7-80929DAB5291}"/>
    <cellStyle name="Normal 2 3 31 2 4 2" xfId="22161" xr:uid="{52DC7601-1AAC-4FD9-ACFB-BA9CE7D4E862}"/>
    <cellStyle name="Normal 2 3 31 2 4 3" xfId="36930" xr:uid="{9109FC99-CE89-4370-8382-B3700D009667}"/>
    <cellStyle name="Normal 2 3 31 2 5" xfId="14267" xr:uid="{DA82FA74-DD17-4437-9E1C-210C14F04A8E}"/>
    <cellStyle name="Normal 2 3 31 2 6" xfId="25116" xr:uid="{884C01E1-A823-4C4F-B418-5F74190172DA}"/>
    <cellStyle name="Normal 2 3 31 2 7" xfId="31266" xr:uid="{1DA6D7B0-52C9-4AA6-88AF-95A27BF44FDA}"/>
    <cellStyle name="Normal 2 3 31 2 8" xfId="40390" xr:uid="{17B0B1B3-1894-4868-BBE8-FD0D7B74EC2A}"/>
    <cellStyle name="Normal 2 3 31 3" xfId="3134" xr:uid="{6DCB28B3-A2D1-4674-B6C3-DF84AA7D1CE4}"/>
    <cellStyle name="Normal 2 3 31 3 2" xfId="6372" xr:uid="{26B42A42-864F-4816-B94F-BF2AF6B8138A}"/>
    <cellStyle name="Normal 2 3 31 3 2 2" xfId="11289" xr:uid="{6FFF3E14-81A9-4B63-9E99-04975DBC7FD3}"/>
    <cellStyle name="Normal 2 3 31 3 2 2 2" xfId="22162" xr:uid="{5A52C47D-B9E4-4760-8FA4-8B61F9D24347}"/>
    <cellStyle name="Normal 2 3 31 3 2 2 3" xfId="38913" xr:uid="{E90D73DD-DB21-4AD3-AFC8-0FF7C90897FA}"/>
    <cellStyle name="Normal 2 3 31 3 2 3" xfId="17810" xr:uid="{CDD2C854-76BE-4D4B-AB7D-8409C1EAB900}"/>
    <cellStyle name="Normal 2 3 31 3 2 4" xfId="28659" xr:uid="{EA70E67B-A364-4874-8153-13F634D7987B}"/>
    <cellStyle name="Normal 2 3 31 3 2 5" xfId="34946" xr:uid="{B46BF8CE-61D7-4FDC-96FD-BBB38C07DD8E}"/>
    <cellStyle name="Normal 2 3 31 3 2 6" xfId="43933" xr:uid="{0C847946-68A0-4FDD-B6A9-BAA8D31322AF}"/>
    <cellStyle name="Normal 2 3 31 3 3" xfId="11290" xr:uid="{B4E6ABDA-719A-426D-A9C9-5A6951B3408D}"/>
    <cellStyle name="Normal 2 3 31 3 3 2" xfId="22163" xr:uid="{C883FD78-3C11-44DB-A640-46A110A597E2}"/>
    <cellStyle name="Normal 2 3 31 3 3 3" xfId="36932" xr:uid="{E1EF9414-8763-45A2-AC32-C18C89F7410F}"/>
    <cellStyle name="Normal 2 3 31 3 4" xfId="14754" xr:uid="{C966CE8B-989A-4E3E-9B89-4932FD01C1B4}"/>
    <cellStyle name="Normal 2 3 31 3 5" xfId="25603" xr:uid="{8D55D2B9-A506-481D-B798-4623B0E8C6CD}"/>
    <cellStyle name="Normal 2 3 31 3 6" xfId="31753" xr:uid="{4BD6986C-F326-40C5-9E92-EB15B12951DC}"/>
    <cellStyle name="Normal 2 3 31 3 7" xfId="40877" xr:uid="{982342E3-5084-4948-959C-EA3F8C7EF0CD}"/>
    <cellStyle name="Normal 2 3 31 4" xfId="5392" xr:uid="{B957DD1A-7D21-47E1-BD9C-8A972AAC7471}"/>
    <cellStyle name="Normal 2 3 31 4 2" xfId="11291" xr:uid="{BDAA7C77-1070-4CAB-9693-24EF876EF6CE}"/>
    <cellStyle name="Normal 2 3 31 4 2 2" xfId="22164" xr:uid="{2485CB51-E362-4B35-841E-98647A0B7395}"/>
    <cellStyle name="Normal 2 3 31 4 2 3" xfId="38139" xr:uid="{30B0FE9B-69B6-48B4-888F-EE708B60CDB1}"/>
    <cellStyle name="Normal 2 3 31 4 3" xfId="16830" xr:uid="{B82BF3DD-F949-458A-A90A-6E10EDB3A0B1}"/>
    <cellStyle name="Normal 2 3 31 4 4" xfId="27679" xr:uid="{C4E4467C-C843-4098-8B43-236DB8D91574}"/>
    <cellStyle name="Normal 2 3 31 4 5" xfId="34179" xr:uid="{105B46EC-C69D-4435-87A5-28569D8D7CE9}"/>
    <cellStyle name="Normal 2 3 31 4 6" xfId="42953" xr:uid="{31364167-154B-47FF-A816-B6521948C6E3}"/>
    <cellStyle name="Normal 2 3 31 5" xfId="11292" xr:uid="{B57D8951-0D09-40B3-99C7-91D313DEC838}"/>
    <cellStyle name="Normal 2 3 31 5 2" xfId="22165" xr:uid="{E334A98F-A39A-4146-8E00-B397F5C13B61}"/>
    <cellStyle name="Normal 2 3 31 5 3" xfId="36157" xr:uid="{4021C750-D872-4F31-A4BD-FABC0752F07A}"/>
    <cellStyle name="Normal 2 3 31 6" xfId="13774" xr:uid="{B80E3B74-FFC8-4149-8147-75A467EBB4AE}"/>
    <cellStyle name="Normal 2 3 31 7" xfId="24623" xr:uid="{EB5AE13A-3E13-4A22-8A47-B5D28306789B}"/>
    <cellStyle name="Normal 2 3 31 8" xfId="30783" xr:uid="{F536ACE0-69D5-490C-9748-DA5E1730AAC7}"/>
    <cellStyle name="Normal 2 3 31 9" xfId="39897" xr:uid="{1CFA7473-426C-44E5-BF18-3F6A014A075A}"/>
    <cellStyle name="Normal 2 3 32" xfId="1946" xr:uid="{CDB5160B-61FA-4211-A7F1-CEA5B77306E5}"/>
    <cellStyle name="Normal 2 3 32 2" xfId="2648" xr:uid="{DC273DF7-6997-4D63-8E45-5A79938466CD}"/>
    <cellStyle name="Normal 2 3 32 2 2" xfId="3628" xr:uid="{E7B42821-2192-48F8-9528-296C6E6550A6}"/>
    <cellStyle name="Normal 2 3 32 2 2 2" xfId="6866" xr:uid="{270554DD-757B-4D2F-B8F7-E43B89A7176D}"/>
    <cellStyle name="Normal 2 3 32 2 2 2 2" xfId="11293" xr:uid="{3E634720-C67E-461E-9F36-DCBC4FD37E41}"/>
    <cellStyle name="Normal 2 3 32 2 2 2 2 2" xfId="22166" xr:uid="{739FC1D0-DB39-4F29-ADB2-C6D2E7D29F62}"/>
    <cellStyle name="Normal 2 3 32 2 2 2 2 3" xfId="38915" xr:uid="{1BED54B4-304D-40F0-85D2-526668507857}"/>
    <cellStyle name="Normal 2 3 32 2 2 2 3" xfId="18304" xr:uid="{9A2560CB-8518-463F-A533-F4FD6118A736}"/>
    <cellStyle name="Normal 2 3 32 2 2 2 4" xfId="29153" xr:uid="{CED41694-36DB-480D-A9CA-B3724E4707F3}"/>
    <cellStyle name="Normal 2 3 32 2 2 2 5" xfId="34948" xr:uid="{67FC2E28-F799-4657-B055-84627D8C0021}"/>
    <cellStyle name="Normal 2 3 32 2 2 2 6" xfId="44427" xr:uid="{BD76389B-86A0-46DE-BD35-2C9291E9D59C}"/>
    <cellStyle name="Normal 2 3 32 2 2 3" xfId="11294" xr:uid="{84C67FD2-9366-4380-A3F7-0C8FDD41AD25}"/>
    <cellStyle name="Normal 2 3 32 2 2 3 2" xfId="22167" xr:uid="{1D942D7E-5D40-4641-B195-E34B3F6E4386}"/>
    <cellStyle name="Normal 2 3 32 2 2 3 3" xfId="36934" xr:uid="{81AB8D91-B685-4F21-A17E-7A0F060B0FB8}"/>
    <cellStyle name="Normal 2 3 32 2 2 4" xfId="15248" xr:uid="{1FE7F910-456E-44D4-AD5F-81995010C4DD}"/>
    <cellStyle name="Normal 2 3 32 2 2 5" xfId="26097" xr:uid="{C1C98FCC-C281-4369-AD56-1FD511863409}"/>
    <cellStyle name="Normal 2 3 32 2 2 6" xfId="32247" xr:uid="{45A76537-1302-48F5-BB40-FB0896F383C4}"/>
    <cellStyle name="Normal 2 3 32 2 2 7" xfId="41371" xr:uid="{27B65A47-ECCE-4C70-924F-8E3FB3350606}"/>
    <cellStyle name="Normal 2 3 32 2 3" xfId="5886" xr:uid="{6156C252-C83F-4298-A0F8-62324C1C516D}"/>
    <cellStyle name="Normal 2 3 32 2 3 2" xfId="11295" xr:uid="{BF8ED40A-E769-4E59-865B-459767D15305}"/>
    <cellStyle name="Normal 2 3 32 2 3 2 2" xfId="22168" xr:uid="{DD96F403-F6B9-4D64-AAB2-94E11D795EA2}"/>
    <cellStyle name="Normal 2 3 32 2 3 2 3" xfId="38914" xr:uid="{816AF8D0-598C-4314-99A6-A0BC41300C7D}"/>
    <cellStyle name="Normal 2 3 32 2 3 3" xfId="17324" xr:uid="{329EA692-98B4-467D-BC09-88F12778DAE2}"/>
    <cellStyle name="Normal 2 3 32 2 3 4" xfId="28173" xr:uid="{DE77F009-2E82-4E55-A7FC-7C4526115553}"/>
    <cellStyle name="Normal 2 3 32 2 3 5" xfId="34947" xr:uid="{F101ED9B-0491-4874-B22A-C6F5FDC2390F}"/>
    <cellStyle name="Normal 2 3 32 2 3 6" xfId="43447" xr:uid="{744AB24C-FE85-4867-8362-B5D2F04A63A6}"/>
    <cellStyle name="Normal 2 3 32 2 4" xfId="11296" xr:uid="{08A1FB5E-AE1F-4706-AA61-484F51D1F262}"/>
    <cellStyle name="Normal 2 3 32 2 4 2" xfId="22169" xr:uid="{C5B4777C-B66A-48EF-9DC3-F5AD83E549CD}"/>
    <cellStyle name="Normal 2 3 32 2 4 3" xfId="36933" xr:uid="{74004F80-4FED-4B50-9E49-4A1145A254F0}"/>
    <cellStyle name="Normal 2 3 32 2 5" xfId="14268" xr:uid="{5AF0AAA3-9CAB-4CAD-96D2-C3CE0BD27419}"/>
    <cellStyle name="Normal 2 3 32 2 6" xfId="25117" xr:uid="{C0EDDA20-73DE-4A30-82F8-0244464144CA}"/>
    <cellStyle name="Normal 2 3 32 2 7" xfId="31267" xr:uid="{700D03A0-2F59-400E-BB5C-AE2C589ABDB0}"/>
    <cellStyle name="Normal 2 3 32 2 8" xfId="40391" xr:uid="{FF84CA74-F08D-4BE3-B4B6-C4EFEBF33AB4}"/>
    <cellStyle name="Normal 2 3 32 3" xfId="3135" xr:uid="{08EB5594-F04C-4616-BF66-05B63BA8CAE4}"/>
    <cellStyle name="Normal 2 3 32 3 2" xfId="6373" xr:uid="{D58B2D1A-ACF3-4CA2-A49C-82F83326E3AB}"/>
    <cellStyle name="Normal 2 3 32 3 2 2" xfId="11297" xr:uid="{4BF29053-DCDD-44B1-9F8E-D9497392D6BA}"/>
    <cellStyle name="Normal 2 3 32 3 2 2 2" xfId="22170" xr:uid="{9D153D18-7806-4B08-AF3E-160734E22307}"/>
    <cellStyle name="Normal 2 3 32 3 2 2 3" xfId="38916" xr:uid="{CFAE113E-9461-45AB-8720-17A7361AFBF3}"/>
    <cellStyle name="Normal 2 3 32 3 2 3" xfId="17811" xr:uid="{F775EAC7-C118-446B-AEC0-886F573BD1B9}"/>
    <cellStyle name="Normal 2 3 32 3 2 4" xfId="28660" xr:uid="{B06E4AE5-F0D5-419E-A414-CE981F9E2640}"/>
    <cellStyle name="Normal 2 3 32 3 2 5" xfId="34949" xr:uid="{7E0ADB91-CF00-4039-8A67-3E418593640E}"/>
    <cellStyle name="Normal 2 3 32 3 2 6" xfId="43934" xr:uid="{E531B73B-EDDD-4BE7-8BEA-82990D80F541}"/>
    <cellStyle name="Normal 2 3 32 3 3" xfId="11298" xr:uid="{DF51D166-E8B0-4843-B9B7-FE2B21C3D9FE}"/>
    <cellStyle name="Normal 2 3 32 3 3 2" xfId="22171" xr:uid="{181BB27C-0725-491C-879C-1FA385060A30}"/>
    <cellStyle name="Normal 2 3 32 3 3 3" xfId="36935" xr:uid="{4ED6B448-8F5B-4D44-8681-1FF6792895BC}"/>
    <cellStyle name="Normal 2 3 32 3 4" xfId="14755" xr:uid="{88CB4895-1FB3-4546-8923-0A1344486231}"/>
    <cellStyle name="Normal 2 3 32 3 5" xfId="25604" xr:uid="{0EFEC2BF-656E-486E-940A-421E106A432A}"/>
    <cellStyle name="Normal 2 3 32 3 6" xfId="31754" xr:uid="{9756F23A-8AFF-4787-8AA2-9C512E103632}"/>
    <cellStyle name="Normal 2 3 32 3 7" xfId="40878" xr:uid="{11B8452E-6749-44D3-9020-A7D1435159A9}"/>
    <cellStyle name="Normal 2 3 32 4" xfId="5393" xr:uid="{44A57748-DB57-40A8-9D55-BDAAA0440549}"/>
    <cellStyle name="Normal 2 3 32 4 2" xfId="11299" xr:uid="{9564DAD7-BC8D-4CA2-952D-7C618D3CD67B}"/>
    <cellStyle name="Normal 2 3 32 4 2 2" xfId="22172" xr:uid="{83C558E9-3FE9-4B59-82DB-F93391592B0F}"/>
    <cellStyle name="Normal 2 3 32 4 2 3" xfId="38140" xr:uid="{78B4CDD0-9316-4C7C-B6FA-0A68188FB5B4}"/>
    <cellStyle name="Normal 2 3 32 4 3" xfId="16831" xr:uid="{F3CE534B-7D2C-4D29-A55E-954901559E41}"/>
    <cellStyle name="Normal 2 3 32 4 4" xfId="27680" xr:uid="{DB7DB4DF-968D-4F88-AC0E-099E364BEEAA}"/>
    <cellStyle name="Normal 2 3 32 4 5" xfId="34180" xr:uid="{2283971A-5ECD-4BCC-888E-6DA3F9D0DA20}"/>
    <cellStyle name="Normal 2 3 32 4 6" xfId="42954" xr:uid="{59F28BCF-CBBB-4776-A8EE-B3F2B32F5AF7}"/>
    <cellStyle name="Normal 2 3 32 5" xfId="11300" xr:uid="{91782036-AAA9-4300-9277-19D2471A38BE}"/>
    <cellStyle name="Normal 2 3 32 5 2" xfId="22173" xr:uid="{4B866323-B93D-4AD8-9222-5D904D8E4027}"/>
    <cellStyle name="Normal 2 3 32 5 3" xfId="36158" xr:uid="{6F122A24-2454-4042-8605-2E87879A91FD}"/>
    <cellStyle name="Normal 2 3 32 6" xfId="13775" xr:uid="{677514B8-848B-4B50-8F4D-DF42576809B2}"/>
    <cellStyle name="Normal 2 3 32 7" xfId="24624" xr:uid="{F08916A1-7DFC-4EC2-ACF9-105E565EB239}"/>
    <cellStyle name="Normal 2 3 32 8" xfId="30784" xr:uid="{EE844CE7-54D4-4888-8A4F-59D23462B36D}"/>
    <cellStyle name="Normal 2 3 32 9" xfId="39898" xr:uid="{46319D7B-E56A-4434-9563-E5747BF84DAD}"/>
    <cellStyle name="Normal 2 3 33" xfId="1947" xr:uid="{E8E152FE-4F61-4BF4-B14D-8BB756C58C2C}"/>
    <cellStyle name="Normal 2 3 33 2" xfId="2649" xr:uid="{FC0BF7CE-FD5F-4B27-BD09-D9B917D34612}"/>
    <cellStyle name="Normal 2 3 33 2 2" xfId="3629" xr:uid="{2873E8FC-4BA1-43A9-B592-7C953A4B9E75}"/>
    <cellStyle name="Normal 2 3 33 2 2 2" xfId="6867" xr:uid="{B4E56A39-D39B-4CFD-803B-241718BF5E90}"/>
    <cellStyle name="Normal 2 3 33 2 2 2 2" xfId="11301" xr:uid="{593F82E7-2D3B-4CF0-BFF5-E4EB5E449CF8}"/>
    <cellStyle name="Normal 2 3 33 2 2 2 2 2" xfId="22174" xr:uid="{B8A4013E-95A8-4531-826C-6FB27FC25CD7}"/>
    <cellStyle name="Normal 2 3 33 2 2 2 2 3" xfId="38918" xr:uid="{67953C78-9B00-4FC5-9E16-06FA7E235FB2}"/>
    <cellStyle name="Normal 2 3 33 2 2 2 3" xfId="18305" xr:uid="{4A132DB4-50CF-456F-A256-A11643392A90}"/>
    <cellStyle name="Normal 2 3 33 2 2 2 4" xfId="29154" xr:uid="{D2131436-B271-42C6-BE68-CADC5D4EFCB2}"/>
    <cellStyle name="Normal 2 3 33 2 2 2 5" xfId="34951" xr:uid="{A869D197-864C-4571-AD6D-4FC542C07FB4}"/>
    <cellStyle name="Normal 2 3 33 2 2 2 6" xfId="44428" xr:uid="{55A15A93-C595-43DE-A5CC-01F19E5B8A6D}"/>
    <cellStyle name="Normal 2 3 33 2 2 3" xfId="11302" xr:uid="{D13B63D5-A9FC-44C5-BD01-CE02D6EC9C35}"/>
    <cellStyle name="Normal 2 3 33 2 2 3 2" xfId="22175" xr:uid="{E5D74E55-625A-4575-A943-A0369B1ACC3B}"/>
    <cellStyle name="Normal 2 3 33 2 2 3 3" xfId="36937" xr:uid="{5A4EEDCF-AD7C-4E86-9909-5B1FE98DB6BC}"/>
    <cellStyle name="Normal 2 3 33 2 2 4" xfId="15249" xr:uid="{089A57CA-7CDB-424B-AE88-24C6A1661316}"/>
    <cellStyle name="Normal 2 3 33 2 2 5" xfId="26098" xr:uid="{6F2D784E-6F76-4DB9-8A5B-3EC32237DA3A}"/>
    <cellStyle name="Normal 2 3 33 2 2 6" xfId="32248" xr:uid="{FB0079AC-87A9-4761-94B7-805FC4E7041A}"/>
    <cellStyle name="Normal 2 3 33 2 2 7" xfId="41372" xr:uid="{35722719-CF2C-4766-835F-2A5675E49A1A}"/>
    <cellStyle name="Normal 2 3 33 2 3" xfId="5887" xr:uid="{B90B2054-22D0-432E-8D5F-BB934A7C48DD}"/>
    <cellStyle name="Normal 2 3 33 2 3 2" xfId="11303" xr:uid="{1EC19370-8BAA-4BDA-88BD-C503BC75D2A7}"/>
    <cellStyle name="Normal 2 3 33 2 3 2 2" xfId="22176" xr:uid="{2B4972C2-9145-4919-A88E-6B33006C5809}"/>
    <cellStyle name="Normal 2 3 33 2 3 2 3" xfId="38917" xr:uid="{3DEBDF92-3C37-4A6D-8A10-CDF3D5426F4E}"/>
    <cellStyle name="Normal 2 3 33 2 3 3" xfId="17325" xr:uid="{2FC360B6-C289-4F2B-9B77-423E27F77F96}"/>
    <cellStyle name="Normal 2 3 33 2 3 4" xfId="28174" xr:uid="{D25878C5-B4B6-487C-8AC8-F6F030DE5139}"/>
    <cellStyle name="Normal 2 3 33 2 3 5" xfId="34950" xr:uid="{24B1D4D4-E887-4309-8897-03F811B3AFD5}"/>
    <cellStyle name="Normal 2 3 33 2 3 6" xfId="43448" xr:uid="{A0B9114F-BF61-4718-BDC3-DF2076594C38}"/>
    <cellStyle name="Normal 2 3 33 2 4" xfId="11304" xr:uid="{0FEB71C9-3443-4827-9A87-93896E5030C3}"/>
    <cellStyle name="Normal 2 3 33 2 4 2" xfId="22177" xr:uid="{B2CF7998-951A-448A-825D-14542920D40B}"/>
    <cellStyle name="Normal 2 3 33 2 4 3" xfId="36936" xr:uid="{CFD4CAD2-B56A-4744-94F8-DA586ED6E87A}"/>
    <cellStyle name="Normal 2 3 33 2 5" xfId="14269" xr:uid="{3FD30870-CAEF-4C7C-AAB8-597FE675010F}"/>
    <cellStyle name="Normal 2 3 33 2 6" xfId="25118" xr:uid="{ED4991A7-8EB0-405C-A76D-BB5B572C0205}"/>
    <cellStyle name="Normal 2 3 33 2 7" xfId="31268" xr:uid="{3250ADA0-B6B9-45AA-9B61-955E412EBD40}"/>
    <cellStyle name="Normal 2 3 33 2 8" xfId="40392" xr:uid="{9D03DE5E-B409-416C-862B-82DA63F9E7C4}"/>
    <cellStyle name="Normal 2 3 33 3" xfId="3136" xr:uid="{FA81B39C-31E4-4473-BC08-3DE9F0D7DAC5}"/>
    <cellStyle name="Normal 2 3 33 3 2" xfId="6374" xr:uid="{50A27CDB-8BD3-42E1-82C3-3850989DF690}"/>
    <cellStyle name="Normal 2 3 33 3 2 2" xfId="11305" xr:uid="{0A57BCEF-FC1B-4482-8D0F-9B0E4419046D}"/>
    <cellStyle name="Normal 2 3 33 3 2 2 2" xfId="22178" xr:uid="{EC443AE2-E5C7-47AF-825B-C4E9F3164933}"/>
    <cellStyle name="Normal 2 3 33 3 2 2 3" xfId="38919" xr:uid="{A4DF8BDA-4A90-42D3-AF5A-F7A65EA4C898}"/>
    <cellStyle name="Normal 2 3 33 3 2 3" xfId="17812" xr:uid="{2EDF0FAF-4939-4D67-8C2A-3EC6EE3A986F}"/>
    <cellStyle name="Normal 2 3 33 3 2 4" xfId="28661" xr:uid="{DBCC0D90-4A53-47BA-B8C1-442B5AECCE35}"/>
    <cellStyle name="Normal 2 3 33 3 2 5" xfId="34952" xr:uid="{5927F268-3AB9-42F2-B973-74C60724E594}"/>
    <cellStyle name="Normal 2 3 33 3 2 6" xfId="43935" xr:uid="{BBFA272B-12CE-431A-BC93-E1D14D5DB521}"/>
    <cellStyle name="Normal 2 3 33 3 3" xfId="11306" xr:uid="{0C83EDCB-6DC0-45F7-A66B-EAB5CD22C0E8}"/>
    <cellStyle name="Normal 2 3 33 3 3 2" xfId="22179" xr:uid="{54C8C330-51AB-4E6A-BCF8-5D7F67DEA2BE}"/>
    <cellStyle name="Normal 2 3 33 3 3 3" xfId="36938" xr:uid="{ED1B857C-E0FA-4603-850D-D0E2FDBBF527}"/>
    <cellStyle name="Normal 2 3 33 3 4" xfId="14756" xr:uid="{E24B48CA-31DC-4771-A1B4-1AB635DD80F2}"/>
    <cellStyle name="Normal 2 3 33 3 5" xfId="25605" xr:uid="{EB494653-9CF6-41CE-AD4D-4EF1D37737CA}"/>
    <cellStyle name="Normal 2 3 33 3 6" xfId="31755" xr:uid="{53CD9943-9BDD-4C38-9B32-F691E25189E0}"/>
    <cellStyle name="Normal 2 3 33 3 7" xfId="40879" xr:uid="{08B3A2F4-0A32-4D41-B239-56D8953125F8}"/>
    <cellStyle name="Normal 2 3 33 4" xfId="5394" xr:uid="{867C783D-F6CB-46BB-BD2B-8B0DE237F2CD}"/>
    <cellStyle name="Normal 2 3 33 4 2" xfId="11307" xr:uid="{81423FA6-1735-410B-8FD1-09CC1BA798E0}"/>
    <cellStyle name="Normal 2 3 33 4 2 2" xfId="22180" xr:uid="{56B9279D-368C-4EF8-A216-EC72486BC18B}"/>
    <cellStyle name="Normal 2 3 33 4 2 3" xfId="38141" xr:uid="{5E8C470F-05EA-4333-AF34-2E1312555283}"/>
    <cellStyle name="Normal 2 3 33 4 3" xfId="16832" xr:uid="{31751644-6ED0-4CF3-9483-45F7E98DBD15}"/>
    <cellStyle name="Normal 2 3 33 4 4" xfId="27681" xr:uid="{BF539748-8C85-4367-A616-9EB7E09DD33D}"/>
    <cellStyle name="Normal 2 3 33 4 5" xfId="34181" xr:uid="{BE33166E-673D-4048-A101-37558649BDF4}"/>
    <cellStyle name="Normal 2 3 33 4 6" xfId="42955" xr:uid="{094E64B7-316D-4817-B750-F3615C3C3744}"/>
    <cellStyle name="Normal 2 3 33 5" xfId="11308" xr:uid="{EB9DC777-2475-4553-980D-D62BDD00F70A}"/>
    <cellStyle name="Normal 2 3 33 5 2" xfId="22181" xr:uid="{E04044D2-4A7A-48C6-971E-5006CB109DF4}"/>
    <cellStyle name="Normal 2 3 33 5 3" xfId="36159" xr:uid="{922AB61C-CAB6-4B91-AC93-EC97DF55C5AF}"/>
    <cellStyle name="Normal 2 3 33 6" xfId="13776" xr:uid="{893BB6BB-0637-4668-A1BB-638B8627C5AF}"/>
    <cellStyle name="Normal 2 3 33 7" xfId="24625" xr:uid="{28E32081-8500-4F58-B4BA-4170FA174DB4}"/>
    <cellStyle name="Normal 2 3 33 8" xfId="30785" xr:uid="{EC891EA5-C2BF-401C-B39E-24FE45249081}"/>
    <cellStyle name="Normal 2 3 33 9" xfId="39899" xr:uid="{0104B67A-CA9F-4ADF-B019-52FDA890B72D}"/>
    <cellStyle name="Normal 2 3 34" xfId="1948" xr:uid="{C3C3CA8A-65AB-4B10-A293-7720A337930B}"/>
    <cellStyle name="Normal 2 3 34 2" xfId="2650" xr:uid="{387A632B-6D20-426B-AA7B-13CFC2B6DA96}"/>
    <cellStyle name="Normal 2 3 34 2 2" xfId="3630" xr:uid="{7ADB9B78-CCF2-46BF-A6DA-9E045D8CB46E}"/>
    <cellStyle name="Normal 2 3 34 2 2 2" xfId="6868" xr:uid="{8879CEDB-CC91-45AC-98AA-D8E96D4CE8B8}"/>
    <cellStyle name="Normal 2 3 34 2 2 2 2" xfId="11309" xr:uid="{325DC673-C985-4E5E-968B-EB6B4324EB97}"/>
    <cellStyle name="Normal 2 3 34 2 2 2 2 2" xfId="22182" xr:uid="{DBD0532C-E862-4128-B3F7-13C84D160F04}"/>
    <cellStyle name="Normal 2 3 34 2 2 2 2 3" xfId="38921" xr:uid="{19B07091-114A-429D-A5CE-57B28D4DB51B}"/>
    <cellStyle name="Normal 2 3 34 2 2 2 3" xfId="18306" xr:uid="{D71E6C4B-AAB9-4019-BE9F-510FE771B815}"/>
    <cellStyle name="Normal 2 3 34 2 2 2 4" xfId="29155" xr:uid="{8326C868-5454-4F86-B197-0081A008E3F4}"/>
    <cellStyle name="Normal 2 3 34 2 2 2 5" xfId="34954" xr:uid="{D1D56AE1-C907-452D-BD65-732BF91CCA59}"/>
    <cellStyle name="Normal 2 3 34 2 2 2 6" xfId="44429" xr:uid="{0E37068E-83CC-46EF-B594-C366AA316054}"/>
    <cellStyle name="Normal 2 3 34 2 2 3" xfId="11310" xr:uid="{74517471-8CD5-4D05-A15B-2BB33506621E}"/>
    <cellStyle name="Normal 2 3 34 2 2 3 2" xfId="22183" xr:uid="{4A036784-FF0B-42E7-B05F-BC4C09EA2080}"/>
    <cellStyle name="Normal 2 3 34 2 2 3 3" xfId="36940" xr:uid="{D773D125-69B2-4C7B-98FA-30780BA2602F}"/>
    <cellStyle name="Normal 2 3 34 2 2 4" xfId="15250" xr:uid="{E8C00F63-362A-48A5-84FE-26571C69BE97}"/>
    <cellStyle name="Normal 2 3 34 2 2 5" xfId="26099" xr:uid="{005449C9-58D9-4E49-BC02-62DB5415A3A7}"/>
    <cellStyle name="Normal 2 3 34 2 2 6" xfId="32249" xr:uid="{908CC1D7-49D8-4AE5-BDF0-CF528109D889}"/>
    <cellStyle name="Normal 2 3 34 2 2 7" xfId="41373" xr:uid="{2CC7A0E5-E2FB-4C5F-88B3-8C9D529E3A62}"/>
    <cellStyle name="Normal 2 3 34 2 3" xfId="5888" xr:uid="{455DFF33-1F70-481C-818E-4EB3F3441F43}"/>
    <cellStyle name="Normal 2 3 34 2 3 2" xfId="11311" xr:uid="{DD56087B-86ED-4CBA-936A-A573E57EC9D0}"/>
    <cellStyle name="Normal 2 3 34 2 3 2 2" xfId="22184" xr:uid="{ADF6DAF5-A528-42EC-8587-21FEB94D8D9D}"/>
    <cellStyle name="Normal 2 3 34 2 3 2 3" xfId="38920" xr:uid="{9BA07015-505E-4066-88C3-643E64D2EEE1}"/>
    <cellStyle name="Normal 2 3 34 2 3 3" xfId="17326" xr:uid="{B16888F5-DB95-408E-BC5B-C4146B2155CF}"/>
    <cellStyle name="Normal 2 3 34 2 3 4" xfId="28175" xr:uid="{2752D6F3-CE0E-4A1A-93E6-138C57F813F7}"/>
    <cellStyle name="Normal 2 3 34 2 3 5" xfId="34953" xr:uid="{0715F660-4C3E-4394-97ED-2CCE56EC5E85}"/>
    <cellStyle name="Normal 2 3 34 2 3 6" xfId="43449" xr:uid="{F2C5F5E5-7470-410B-AFCD-E2B3BA565BFF}"/>
    <cellStyle name="Normal 2 3 34 2 4" xfId="11312" xr:uid="{CC3ACCE8-29EF-4168-8680-5C2629A9D241}"/>
    <cellStyle name="Normal 2 3 34 2 4 2" xfId="22185" xr:uid="{3597E42F-736E-419D-B904-B05B05C9DF54}"/>
    <cellStyle name="Normal 2 3 34 2 4 3" xfId="36939" xr:uid="{1665DC46-5BCD-4C1A-A142-76465F369EA7}"/>
    <cellStyle name="Normal 2 3 34 2 5" xfId="14270" xr:uid="{C93A4DE8-2652-4805-8489-7DEBFD985FCC}"/>
    <cellStyle name="Normal 2 3 34 2 6" xfId="25119" xr:uid="{23D6C167-F9F2-4D05-BC06-7E25239E823A}"/>
    <cellStyle name="Normal 2 3 34 2 7" xfId="31269" xr:uid="{BC1D0A43-6125-481D-BA0C-34404528A635}"/>
    <cellStyle name="Normal 2 3 34 2 8" xfId="40393" xr:uid="{079F782E-A0B2-4BCD-A62F-549DDCC1BDB7}"/>
    <cellStyle name="Normal 2 3 34 3" xfId="3137" xr:uid="{55187630-63F1-43D8-BE90-E04D9919E30D}"/>
    <cellStyle name="Normal 2 3 34 3 2" xfId="6375" xr:uid="{3E5E5A78-58B4-43C8-B1AA-FE56D740D3A0}"/>
    <cellStyle name="Normal 2 3 34 3 2 2" xfId="11313" xr:uid="{C7D0921E-9291-440F-BA8F-5476A33B356E}"/>
    <cellStyle name="Normal 2 3 34 3 2 2 2" xfId="22186" xr:uid="{4C875C8E-2ADB-4E48-91EB-988D0AF10BF7}"/>
    <cellStyle name="Normal 2 3 34 3 2 2 3" xfId="38922" xr:uid="{9D6BF14F-93C1-4CEA-AB7A-436C6BF73C93}"/>
    <cellStyle name="Normal 2 3 34 3 2 3" xfId="17813" xr:uid="{F190E578-7B1B-4CA7-A49C-FF8906B42896}"/>
    <cellStyle name="Normal 2 3 34 3 2 4" xfId="28662" xr:uid="{3CA5171D-7B11-4169-8BEC-E42148D7BB29}"/>
    <cellStyle name="Normal 2 3 34 3 2 5" xfId="34955" xr:uid="{5A5832B5-4180-45B4-B406-A2A13648B3E0}"/>
    <cellStyle name="Normal 2 3 34 3 2 6" xfId="43936" xr:uid="{A1B6D1B7-4498-4BFE-BA67-C652B92C1D2F}"/>
    <cellStyle name="Normal 2 3 34 3 3" xfId="11314" xr:uid="{32794BD7-A644-4DCF-A537-E216F13D8207}"/>
    <cellStyle name="Normal 2 3 34 3 3 2" xfId="22187" xr:uid="{D1C4D178-8C38-4CAF-B33E-603B502D774D}"/>
    <cellStyle name="Normal 2 3 34 3 3 3" xfId="36941" xr:uid="{D16F1D1F-E17F-4ABE-A743-CCE33CEAB773}"/>
    <cellStyle name="Normal 2 3 34 3 4" xfId="14757" xr:uid="{98DE9708-65F3-4295-A5F7-1ED60F8EA73D}"/>
    <cellStyle name="Normal 2 3 34 3 5" xfId="25606" xr:uid="{96068984-0DC2-42B6-9EAC-64CC33317B0A}"/>
    <cellStyle name="Normal 2 3 34 3 6" xfId="31756" xr:uid="{610C05F9-827E-498A-8015-59A176888E88}"/>
    <cellStyle name="Normal 2 3 34 3 7" xfId="40880" xr:uid="{629A4CB8-2177-425B-ADD9-87E2E4BD9BF8}"/>
    <cellStyle name="Normal 2 3 34 4" xfId="5395" xr:uid="{10DA3274-D2B5-44BB-93B2-C8EF70EF3715}"/>
    <cellStyle name="Normal 2 3 34 4 2" xfId="11315" xr:uid="{9E5E5056-CA7E-47F0-AFEB-96CBFA11E068}"/>
    <cellStyle name="Normal 2 3 34 4 2 2" xfId="22188" xr:uid="{B24062CE-9C93-44D9-93C2-C17220BDEF24}"/>
    <cellStyle name="Normal 2 3 34 4 2 3" xfId="38142" xr:uid="{32283D97-4703-47AD-9169-F21817793422}"/>
    <cellStyle name="Normal 2 3 34 4 3" xfId="16833" xr:uid="{A07D4494-EEC3-4DE7-BAA6-ECA3DEB4C640}"/>
    <cellStyle name="Normal 2 3 34 4 4" xfId="27682" xr:uid="{9D810E8F-2D9F-431A-A354-8C22C5E285BC}"/>
    <cellStyle name="Normal 2 3 34 4 5" xfId="34182" xr:uid="{A37971C2-FC32-4991-86A3-8C8FCDD28AEC}"/>
    <cellStyle name="Normal 2 3 34 4 6" xfId="42956" xr:uid="{E1077C52-447F-4D37-86C3-E7E9394E186E}"/>
    <cellStyle name="Normal 2 3 34 5" xfId="11316" xr:uid="{2DDBB53C-8D73-4C50-BC19-39975E238C64}"/>
    <cellStyle name="Normal 2 3 34 5 2" xfId="22189" xr:uid="{077BA4F4-A791-4444-8284-73C3BF7C56F2}"/>
    <cellStyle name="Normal 2 3 34 5 3" xfId="36160" xr:uid="{8B1022CE-1373-4CCF-93CC-DFB15E689119}"/>
    <cellStyle name="Normal 2 3 34 6" xfId="13777" xr:uid="{0E494962-32C6-4FEF-A23B-C76ACDF35DD2}"/>
    <cellStyle name="Normal 2 3 34 7" xfId="24626" xr:uid="{6A5EE0CA-8D63-4741-B572-A704D68138AB}"/>
    <cellStyle name="Normal 2 3 34 8" xfId="30786" xr:uid="{CDEFA76E-0008-49A1-8DD9-73507CD7AF11}"/>
    <cellStyle name="Normal 2 3 34 9" xfId="39900" xr:uid="{E3384F41-E3FC-468F-8C27-CFF45C90B989}"/>
    <cellStyle name="Normal 2 3 35" xfId="1949" xr:uid="{95BA27AC-9D1E-432B-A465-7565A5C170B5}"/>
    <cellStyle name="Normal 2 3 35 2" xfId="2651" xr:uid="{852F0D84-5167-4441-BD46-9244C6E7AF93}"/>
    <cellStyle name="Normal 2 3 35 2 2" xfId="3631" xr:uid="{DFC8E9C3-5E49-49F8-ABA1-01EDBFF3A18A}"/>
    <cellStyle name="Normal 2 3 35 2 2 2" xfId="6869" xr:uid="{34782077-0D32-4B56-B049-97DB71B316FC}"/>
    <cellStyle name="Normal 2 3 35 2 2 2 2" xfId="11317" xr:uid="{2380C879-C0C8-49A5-B7F9-897CDF4329C0}"/>
    <cellStyle name="Normal 2 3 35 2 2 2 2 2" xfId="22190" xr:uid="{BAFB3912-66D4-440F-B4CF-8880C8493CBB}"/>
    <cellStyle name="Normal 2 3 35 2 2 2 2 3" xfId="38924" xr:uid="{8A11CA00-09DA-4AF0-A184-4BD5BF078118}"/>
    <cellStyle name="Normal 2 3 35 2 2 2 3" xfId="18307" xr:uid="{68BFCBDB-27C8-4208-BEDC-44D6653A1821}"/>
    <cellStyle name="Normal 2 3 35 2 2 2 4" xfId="29156" xr:uid="{CE3F4342-D149-4192-B0FF-0632C30C6A7A}"/>
    <cellStyle name="Normal 2 3 35 2 2 2 5" xfId="34957" xr:uid="{E7D93BA3-0956-48F9-9B35-16C3D7461D38}"/>
    <cellStyle name="Normal 2 3 35 2 2 2 6" xfId="44430" xr:uid="{90197658-270A-4D96-9646-FDA2E6E8434F}"/>
    <cellStyle name="Normal 2 3 35 2 2 3" xfId="11318" xr:uid="{FCFE4A1E-DCEB-4987-9055-BAAA642C873C}"/>
    <cellStyle name="Normal 2 3 35 2 2 3 2" xfId="22191" xr:uid="{42BC733E-1193-4DB6-9552-90F3E86920B3}"/>
    <cellStyle name="Normal 2 3 35 2 2 3 3" xfId="36943" xr:uid="{81467886-82E5-489A-A920-97AC058E77C0}"/>
    <cellStyle name="Normal 2 3 35 2 2 4" xfId="15251" xr:uid="{EADF60D0-980C-42F0-9740-A53276EA0886}"/>
    <cellStyle name="Normal 2 3 35 2 2 5" xfId="26100" xr:uid="{E44170F9-8005-4339-9ACB-E41DAA577C37}"/>
    <cellStyle name="Normal 2 3 35 2 2 6" xfId="32250" xr:uid="{8691BDAC-86E9-460C-8BAE-154A35987273}"/>
    <cellStyle name="Normal 2 3 35 2 2 7" xfId="41374" xr:uid="{BCF27693-0557-42C9-B360-5622AC74C98C}"/>
    <cellStyle name="Normal 2 3 35 2 3" xfId="5889" xr:uid="{2316C929-D665-4FE2-B83C-A61A05717084}"/>
    <cellStyle name="Normal 2 3 35 2 3 2" xfId="11319" xr:uid="{488AD069-EEB2-44E7-ADFD-63EC06B31382}"/>
    <cellStyle name="Normal 2 3 35 2 3 2 2" xfId="22192" xr:uid="{E2298094-C717-4B5C-A8A0-AC11496838A0}"/>
    <cellStyle name="Normal 2 3 35 2 3 2 3" xfId="38923" xr:uid="{E0C496D5-9AB1-4828-A28D-4E550D5EFD3A}"/>
    <cellStyle name="Normal 2 3 35 2 3 3" xfId="17327" xr:uid="{8F486FAD-DB9D-4637-BC4D-032F261DA5D5}"/>
    <cellStyle name="Normal 2 3 35 2 3 4" xfId="28176" xr:uid="{14DFC760-9D98-4906-B852-407A9145BC2A}"/>
    <cellStyle name="Normal 2 3 35 2 3 5" xfId="34956" xr:uid="{BBB31DF2-D5DD-404C-8032-7B27D11B9B55}"/>
    <cellStyle name="Normal 2 3 35 2 3 6" xfId="43450" xr:uid="{BFE727AE-D39F-437D-83F4-DD56693F8859}"/>
    <cellStyle name="Normal 2 3 35 2 4" xfId="11320" xr:uid="{D2752E71-DB10-4D1B-ADFC-E6ACBEE11D02}"/>
    <cellStyle name="Normal 2 3 35 2 4 2" xfId="22193" xr:uid="{6C7F756E-A957-4C25-9083-53B5A809396A}"/>
    <cellStyle name="Normal 2 3 35 2 4 3" xfId="36942" xr:uid="{DDE51567-A1E3-441D-AE0A-F14D949C682C}"/>
    <cellStyle name="Normal 2 3 35 2 5" xfId="14271" xr:uid="{4F802E40-7498-42FF-8B98-0BAC90F2C6CB}"/>
    <cellStyle name="Normal 2 3 35 2 6" xfId="25120" xr:uid="{8214EB2B-13D5-4F30-9DA6-17FCB4C0CA7D}"/>
    <cellStyle name="Normal 2 3 35 2 7" xfId="31270" xr:uid="{6EA84181-F017-453F-9B08-78F74E66DE6A}"/>
    <cellStyle name="Normal 2 3 35 2 8" xfId="40394" xr:uid="{BE6A6B62-1A88-41E4-B1DA-C47ECD7C6683}"/>
    <cellStyle name="Normal 2 3 35 3" xfId="3138" xr:uid="{A6401C59-0D03-4477-AEF5-ABC7AC17C19E}"/>
    <cellStyle name="Normal 2 3 35 3 2" xfId="6376" xr:uid="{4ABD4DDB-24F5-4204-8CA4-2EFFB4A9EEBD}"/>
    <cellStyle name="Normal 2 3 35 3 2 2" xfId="11321" xr:uid="{E91BFAB6-4C5C-4C73-9F4C-FA6DD3745650}"/>
    <cellStyle name="Normal 2 3 35 3 2 2 2" xfId="22194" xr:uid="{E01DB294-0CDA-44ED-9DAA-826D977E5528}"/>
    <cellStyle name="Normal 2 3 35 3 2 2 3" xfId="38925" xr:uid="{EB51238E-0CB1-4CA9-8670-E7E5FA1840B9}"/>
    <cellStyle name="Normal 2 3 35 3 2 3" xfId="17814" xr:uid="{E2EB05F3-4549-4973-9A4E-F59C0ACD6AA5}"/>
    <cellStyle name="Normal 2 3 35 3 2 4" xfId="28663" xr:uid="{89FA0718-BFD8-40B6-B449-9C0C832B9C52}"/>
    <cellStyle name="Normal 2 3 35 3 2 5" xfId="34958" xr:uid="{CF64EF2C-1AF3-48E7-8CBA-B06CB8A89E02}"/>
    <cellStyle name="Normal 2 3 35 3 2 6" xfId="43937" xr:uid="{F05400A5-EF1B-47E2-8830-69D5DBC87AE8}"/>
    <cellStyle name="Normal 2 3 35 3 3" xfId="11322" xr:uid="{27A999E2-72DD-471D-836C-39CC5413A143}"/>
    <cellStyle name="Normal 2 3 35 3 3 2" xfId="22195" xr:uid="{AB0EEE6D-CCCB-45D0-9201-56F9CD5307AB}"/>
    <cellStyle name="Normal 2 3 35 3 3 3" xfId="36944" xr:uid="{62BE9191-2C44-4106-8EEA-53A6D3B75266}"/>
    <cellStyle name="Normal 2 3 35 3 4" xfId="14758" xr:uid="{911BFE62-002F-4FEF-B057-18708136CB47}"/>
    <cellStyle name="Normal 2 3 35 3 5" xfId="25607" xr:uid="{91ABF9C3-04F2-4FD3-B395-272DE7F01182}"/>
    <cellStyle name="Normal 2 3 35 3 6" xfId="31757" xr:uid="{B207692E-DFE1-4A32-A7E8-8B31AD1CF2FC}"/>
    <cellStyle name="Normal 2 3 35 3 7" xfId="40881" xr:uid="{12CCA941-D954-4B10-9122-D4A0BCA11371}"/>
    <cellStyle name="Normal 2 3 35 4" xfId="5396" xr:uid="{49CA79D6-2927-4E37-8593-01B54B20704E}"/>
    <cellStyle name="Normal 2 3 35 4 2" xfId="11323" xr:uid="{D5954E0F-6DF1-47F3-915A-FD6D9005A98A}"/>
    <cellStyle name="Normal 2 3 35 4 2 2" xfId="22196" xr:uid="{EA58469A-21EA-432E-ACA6-ABA16C2EB645}"/>
    <cellStyle name="Normal 2 3 35 4 2 3" xfId="38143" xr:uid="{47D2121E-F10F-4315-A082-38BC17D0C4B7}"/>
    <cellStyle name="Normal 2 3 35 4 3" xfId="16834" xr:uid="{76CC07E8-D12B-4202-8D12-32D20EAE5A0B}"/>
    <cellStyle name="Normal 2 3 35 4 4" xfId="27683" xr:uid="{121D0913-2B13-4FE5-9DE9-F58D6A808561}"/>
    <cellStyle name="Normal 2 3 35 4 5" xfId="34183" xr:uid="{F0714E80-F962-4E8A-9D71-565AEA70320B}"/>
    <cellStyle name="Normal 2 3 35 4 6" xfId="42957" xr:uid="{263D95E4-CCE3-4ED0-8610-983C8462E68B}"/>
    <cellStyle name="Normal 2 3 35 5" xfId="11324" xr:uid="{B4804ECC-201E-40D3-8887-B3F5CBB8809A}"/>
    <cellStyle name="Normal 2 3 35 5 2" xfId="22197" xr:uid="{11562DBE-2183-4BA4-8982-A4A3A212FE71}"/>
    <cellStyle name="Normal 2 3 35 5 3" xfId="36161" xr:uid="{54EB722E-9863-41A5-8EF2-6B4468539BFA}"/>
    <cellStyle name="Normal 2 3 35 6" xfId="13778" xr:uid="{B8253889-8321-4F39-944B-9AED819569C6}"/>
    <cellStyle name="Normal 2 3 35 7" xfId="24627" xr:uid="{149C05EC-12FE-4AEA-97BE-C5DF7CE19D2F}"/>
    <cellStyle name="Normal 2 3 35 8" xfId="30787" xr:uid="{8DE79113-3243-4B44-8D2D-5C601C7F0CB7}"/>
    <cellStyle name="Normal 2 3 35 9" xfId="39901" xr:uid="{DC81FE43-3384-4DAB-9FCC-CC24E88E8FC4}"/>
    <cellStyle name="Normal 2 3 36" xfId="1950" xr:uid="{850005B1-FDE9-4799-ABB9-15D406A49357}"/>
    <cellStyle name="Normal 2 3 37" xfId="1951" xr:uid="{531058A4-9256-4878-B121-645BADADC381}"/>
    <cellStyle name="Normal 2 3 38" xfId="1952" xr:uid="{AD5D8229-40CD-4EA6-8110-55BD006E19F1}"/>
    <cellStyle name="Normal 2 3 38 2" xfId="2652" xr:uid="{552252C5-B8E4-4B20-B78C-0BE75A221008}"/>
    <cellStyle name="Normal 2 3 38 2 2" xfId="3632" xr:uid="{6F51A654-F2EE-474A-8323-52290E4097B2}"/>
    <cellStyle name="Normal 2 3 38 2 2 2" xfId="6870" xr:uid="{187B7E5C-E6A1-495A-BB97-C7642CD91C8A}"/>
    <cellStyle name="Normal 2 3 38 2 2 2 2" xfId="11325" xr:uid="{90EDAAFD-6D94-4239-84DC-F69C87098641}"/>
    <cellStyle name="Normal 2 3 38 2 2 2 2 2" xfId="22198" xr:uid="{00C28180-A57E-44C8-BB1F-7C191BFFD596}"/>
    <cellStyle name="Normal 2 3 38 2 2 2 2 3" xfId="38927" xr:uid="{B5D5EE13-3E2F-47E6-8D97-AEA3AD3C4721}"/>
    <cellStyle name="Normal 2 3 38 2 2 2 3" xfId="18308" xr:uid="{7216D80C-5B40-4878-A04D-2EBB0608293A}"/>
    <cellStyle name="Normal 2 3 38 2 2 2 4" xfId="29157" xr:uid="{F014B204-01C1-4ECE-A6E5-E07067D278EA}"/>
    <cellStyle name="Normal 2 3 38 2 2 2 5" xfId="34960" xr:uid="{F446F663-3052-40CA-9548-3823D24B1461}"/>
    <cellStyle name="Normal 2 3 38 2 2 2 6" xfId="44431" xr:uid="{2A0E5692-1C3B-4812-B1C4-F5B19E6C8BB4}"/>
    <cellStyle name="Normal 2 3 38 2 2 3" xfId="11326" xr:uid="{E3009EC8-D501-4C81-8667-4B445D56591F}"/>
    <cellStyle name="Normal 2 3 38 2 2 3 2" xfId="22199" xr:uid="{44122DF0-BC03-4123-B8E0-619D5E2278E0}"/>
    <cellStyle name="Normal 2 3 38 2 2 3 3" xfId="36946" xr:uid="{B04127DD-F0BE-46E3-80EB-FD2024EC6BEC}"/>
    <cellStyle name="Normal 2 3 38 2 2 4" xfId="15252" xr:uid="{8AE2F749-27AD-43C2-AF77-E0CA1FA78E97}"/>
    <cellStyle name="Normal 2 3 38 2 2 5" xfId="26101" xr:uid="{5B0CF31F-6179-4F1C-B27B-B2DD6F7DC64F}"/>
    <cellStyle name="Normal 2 3 38 2 2 6" xfId="32251" xr:uid="{C7E9A119-8B9E-4D4D-B3C5-60FB3E7A46F8}"/>
    <cellStyle name="Normal 2 3 38 2 2 7" xfId="41375" xr:uid="{01EC25AD-9F39-49D1-BE83-E0FBC8A9E5A6}"/>
    <cellStyle name="Normal 2 3 38 2 3" xfId="5890" xr:uid="{919B02AF-963D-4A50-9C96-6508FB668171}"/>
    <cellStyle name="Normal 2 3 38 2 3 2" xfId="11327" xr:uid="{E075188B-E992-4C4D-9A25-96A914B7ABB5}"/>
    <cellStyle name="Normal 2 3 38 2 3 2 2" xfId="22200" xr:uid="{86ED6C7A-543E-499B-B5BE-05BFA69A4F1B}"/>
    <cellStyle name="Normal 2 3 38 2 3 2 3" xfId="38926" xr:uid="{61E85B9A-B83E-4836-B738-E170DD8D24E4}"/>
    <cellStyle name="Normal 2 3 38 2 3 3" xfId="17328" xr:uid="{8008900F-B69D-48FF-A159-138565D7E9CE}"/>
    <cellStyle name="Normal 2 3 38 2 3 4" xfId="28177" xr:uid="{FF6C5934-9C97-480C-956E-2D36B8858E75}"/>
    <cellStyle name="Normal 2 3 38 2 3 5" xfId="34959" xr:uid="{62A4F040-D051-4F56-8253-4D877087B87F}"/>
    <cellStyle name="Normal 2 3 38 2 3 6" xfId="43451" xr:uid="{4308019D-D3AC-486A-B9CC-1DA209C8FF67}"/>
    <cellStyle name="Normal 2 3 38 2 4" xfId="11328" xr:uid="{1F26CD97-9FEF-4872-968A-F33E3BE68A1B}"/>
    <cellStyle name="Normal 2 3 38 2 4 2" xfId="22201" xr:uid="{519D5EDB-1344-43EE-A216-73FA73162E26}"/>
    <cellStyle name="Normal 2 3 38 2 4 3" xfId="36945" xr:uid="{3A97244B-56BB-40C2-98EA-9C0359893B58}"/>
    <cellStyle name="Normal 2 3 38 2 5" xfId="14272" xr:uid="{8DE74064-FAF4-436D-8A6B-49B20F4491E4}"/>
    <cellStyle name="Normal 2 3 38 2 6" xfId="25121" xr:uid="{66971319-3F01-484C-9AB8-20C9E6066110}"/>
    <cellStyle name="Normal 2 3 38 2 7" xfId="31271" xr:uid="{6D5DFFA3-F28B-46CA-B4DB-FFFF728C84AF}"/>
    <cellStyle name="Normal 2 3 38 2 8" xfId="40395" xr:uid="{EBE50945-62B1-4A6C-A286-794D0E096DCA}"/>
    <cellStyle name="Normal 2 3 38 3" xfId="3139" xr:uid="{E530735E-952D-4569-B135-1138A2FE8AA1}"/>
    <cellStyle name="Normal 2 3 38 3 2" xfId="6377" xr:uid="{E3503C55-9216-45BA-A4EA-AD80A431C79E}"/>
    <cellStyle name="Normal 2 3 38 3 2 2" xfId="11329" xr:uid="{51CC610C-93A4-481E-B8E1-6C27882DB4B6}"/>
    <cellStyle name="Normal 2 3 38 3 2 2 2" xfId="22202" xr:uid="{1098E52D-97B5-48D6-9D27-3527AFDAEA13}"/>
    <cellStyle name="Normal 2 3 38 3 2 2 3" xfId="38928" xr:uid="{52BFEAEB-0AC3-41DC-836E-F2EF76A254A3}"/>
    <cellStyle name="Normal 2 3 38 3 2 3" xfId="17815" xr:uid="{CE91D298-2BBB-4E79-8E0F-4AE7CD6336DD}"/>
    <cellStyle name="Normal 2 3 38 3 2 4" xfId="28664" xr:uid="{CEFA20CC-6770-41E6-8F51-B08C58FBB301}"/>
    <cellStyle name="Normal 2 3 38 3 2 5" xfId="34961" xr:uid="{8B61C617-22A2-43EE-9E4E-5143F4C2D118}"/>
    <cellStyle name="Normal 2 3 38 3 2 6" xfId="43938" xr:uid="{A6EB33F5-CD8E-419D-BC0F-FA133EADBD4E}"/>
    <cellStyle name="Normal 2 3 38 3 3" xfId="11330" xr:uid="{EA3E8DF3-16EE-4994-BE82-AEFF8B63BC26}"/>
    <cellStyle name="Normal 2 3 38 3 3 2" xfId="22203" xr:uid="{38E8118B-94EA-4365-A705-7AA5088482EF}"/>
    <cellStyle name="Normal 2 3 38 3 3 3" xfId="36947" xr:uid="{2CA2A104-F71D-44E5-9378-0992DB21F16B}"/>
    <cellStyle name="Normal 2 3 38 3 4" xfId="14759" xr:uid="{5002F1F8-51D2-4405-AA5D-BD5B6060B073}"/>
    <cellStyle name="Normal 2 3 38 3 5" xfId="25608" xr:uid="{1FB28A69-1869-4083-B704-04A010BBB20B}"/>
    <cellStyle name="Normal 2 3 38 3 6" xfId="31758" xr:uid="{0F7879F2-FC0C-4021-80D4-6956047264FC}"/>
    <cellStyle name="Normal 2 3 38 3 7" xfId="40882" xr:uid="{E8003CFB-DE44-421C-A67D-7AB9D8DBEAB9}"/>
    <cellStyle name="Normal 2 3 38 4" xfId="5397" xr:uid="{2EE02F7E-8670-4CCB-AE1B-67732948811B}"/>
    <cellStyle name="Normal 2 3 38 4 2" xfId="11331" xr:uid="{E3E00419-DC77-4D71-A979-F3284A652BFD}"/>
    <cellStyle name="Normal 2 3 38 4 2 2" xfId="22204" xr:uid="{ED2CD30D-E7FF-400D-B088-246DC3EF149E}"/>
    <cellStyle name="Normal 2 3 38 4 2 3" xfId="38144" xr:uid="{42777684-7485-4BF4-A565-7FD48284C82E}"/>
    <cellStyle name="Normal 2 3 38 4 3" xfId="16835" xr:uid="{49F93DB6-B43C-4962-B09A-1B35AB31AEBF}"/>
    <cellStyle name="Normal 2 3 38 4 4" xfId="27684" xr:uid="{E55FA829-D696-462A-B1B4-850B47D730B2}"/>
    <cellStyle name="Normal 2 3 38 4 5" xfId="34184" xr:uid="{55E19B47-786D-4425-AA19-AF847A3BFA43}"/>
    <cellStyle name="Normal 2 3 38 4 6" xfId="42958" xr:uid="{8D72F0AB-C157-4657-ADDF-1F221D78F41C}"/>
    <cellStyle name="Normal 2 3 38 5" xfId="11332" xr:uid="{05AA7D26-D8CA-46C8-99A2-23E974E853E9}"/>
    <cellStyle name="Normal 2 3 38 5 2" xfId="22205" xr:uid="{A5BF749D-FF9B-48BE-8541-0400FC6F6C1C}"/>
    <cellStyle name="Normal 2 3 38 5 3" xfId="36162" xr:uid="{3A7CE556-1FA4-4DC9-8F7C-1A9A57389D14}"/>
    <cellStyle name="Normal 2 3 38 6" xfId="13779" xr:uid="{1DA37862-1166-48E5-9C69-05A3932579D9}"/>
    <cellStyle name="Normal 2 3 38 7" xfId="24628" xr:uid="{4CFF018B-BEA7-448A-84B0-F82C9CE07A48}"/>
    <cellStyle name="Normal 2 3 38 8" xfId="30788" xr:uid="{28712921-77E4-4E41-B703-731783BF6A13}"/>
    <cellStyle name="Normal 2 3 38 9" xfId="39902" xr:uid="{344B6014-97CA-44C5-B169-93DD9A0C0B73}"/>
    <cellStyle name="Normal 2 3 39" xfId="1953" xr:uid="{5659D674-13F3-49C7-B502-F5E478E6F780}"/>
    <cellStyle name="Normal 2 3 39 2" xfId="2653" xr:uid="{A9C4588A-DDA0-428A-BA05-5E52F3E6A3E2}"/>
    <cellStyle name="Normal 2 3 39 2 2" xfId="3633" xr:uid="{C08DAEF7-C1D8-4986-9A50-C6BAA35EF0AC}"/>
    <cellStyle name="Normal 2 3 39 2 2 2" xfId="6871" xr:uid="{2E5DA304-F043-4E8C-B912-FA6623939B4E}"/>
    <cellStyle name="Normal 2 3 39 2 2 2 2" xfId="11333" xr:uid="{CD9DC3DC-6796-40DD-AB58-3D0BDF798E53}"/>
    <cellStyle name="Normal 2 3 39 2 2 2 2 2" xfId="22206" xr:uid="{B9C4EB43-EF89-4F6B-97BC-9B1C3E8054EB}"/>
    <cellStyle name="Normal 2 3 39 2 2 2 2 3" xfId="38930" xr:uid="{D9B36161-629D-4654-9C04-953E32F409C5}"/>
    <cellStyle name="Normal 2 3 39 2 2 2 3" xfId="18309" xr:uid="{7715C18F-54D8-4908-AAF8-69E6921107D2}"/>
    <cellStyle name="Normal 2 3 39 2 2 2 4" xfId="29158" xr:uid="{735137C2-82E4-44DA-AE5C-2F6B7A035C3D}"/>
    <cellStyle name="Normal 2 3 39 2 2 2 5" xfId="34963" xr:uid="{4101E364-2063-4FD3-930C-10396FD9D002}"/>
    <cellStyle name="Normal 2 3 39 2 2 2 6" xfId="44432" xr:uid="{FFBFF6E2-5F46-4914-B6A1-2564D316A615}"/>
    <cellStyle name="Normal 2 3 39 2 2 3" xfId="11334" xr:uid="{C400D50E-5CA1-4227-A17B-36A4B0A55854}"/>
    <cellStyle name="Normal 2 3 39 2 2 3 2" xfId="22207" xr:uid="{26EEF0F5-4C57-4555-A24D-CE39487416E1}"/>
    <cellStyle name="Normal 2 3 39 2 2 3 3" xfId="36949" xr:uid="{030B4B86-441C-4F91-9B78-557AC110933B}"/>
    <cellStyle name="Normal 2 3 39 2 2 4" xfId="15253" xr:uid="{34D07C84-8676-47F7-A62E-AA4D0E2AA9AA}"/>
    <cellStyle name="Normal 2 3 39 2 2 5" xfId="26102" xr:uid="{AFC59C9F-D171-41EE-85DF-1B2D608E1777}"/>
    <cellStyle name="Normal 2 3 39 2 2 6" xfId="32252" xr:uid="{1005B5DF-6B56-45A9-BB73-E2B1557E3215}"/>
    <cellStyle name="Normal 2 3 39 2 2 7" xfId="41376" xr:uid="{87D5EFB3-A658-4D44-B44A-E7AB16AB175B}"/>
    <cellStyle name="Normal 2 3 39 2 3" xfId="5891" xr:uid="{6E629DB8-D742-4C94-AD80-C0E0A9BC0967}"/>
    <cellStyle name="Normal 2 3 39 2 3 2" xfId="11335" xr:uid="{998E1DC1-1A0A-40FB-95A8-4D5D96A23A2A}"/>
    <cellStyle name="Normal 2 3 39 2 3 2 2" xfId="22208" xr:uid="{694C0A0B-2972-4081-BFD8-6E5D8345B31D}"/>
    <cellStyle name="Normal 2 3 39 2 3 2 3" xfId="38929" xr:uid="{D001A1AC-61F8-4F73-93F3-DD4B4870EB7D}"/>
    <cellStyle name="Normal 2 3 39 2 3 3" xfId="17329" xr:uid="{68ADBF5D-F168-4124-9E44-18A6C0C03CA5}"/>
    <cellStyle name="Normal 2 3 39 2 3 4" xfId="28178" xr:uid="{E50D850D-7CFB-4771-A90E-DF4F5232BF31}"/>
    <cellStyle name="Normal 2 3 39 2 3 5" xfId="34962" xr:uid="{247DF48C-B1F8-4046-9CE7-ABF182CA8D5D}"/>
    <cellStyle name="Normal 2 3 39 2 3 6" xfId="43452" xr:uid="{E240A625-DBCF-4929-914E-4BBA10854E71}"/>
    <cellStyle name="Normal 2 3 39 2 4" xfId="11336" xr:uid="{AB6C2EE0-6D13-45D8-9330-18B23F9B8663}"/>
    <cellStyle name="Normal 2 3 39 2 4 2" xfId="22209" xr:uid="{C9B5F84A-0B66-4B1A-A808-C90083200CB7}"/>
    <cellStyle name="Normal 2 3 39 2 4 3" xfId="36948" xr:uid="{603C8B19-2180-44D0-A6D3-C3560D7B1E20}"/>
    <cellStyle name="Normal 2 3 39 2 5" xfId="14273" xr:uid="{0F985A75-CB53-485E-B717-3A70F881FDA7}"/>
    <cellStyle name="Normal 2 3 39 2 6" xfId="25122" xr:uid="{A20FF6E6-688C-451F-8366-B9ABFB9434C0}"/>
    <cellStyle name="Normal 2 3 39 2 7" xfId="31272" xr:uid="{8DA5E608-0EB9-4D39-ABC3-AE47CD83626C}"/>
    <cellStyle name="Normal 2 3 39 2 8" xfId="40396" xr:uid="{46E83874-2BE6-4F3A-AD97-C9250610B69F}"/>
    <cellStyle name="Normal 2 3 39 3" xfId="3140" xr:uid="{1EEC7DBC-36D9-444A-B00B-5C57186CCC95}"/>
    <cellStyle name="Normal 2 3 39 3 2" xfId="6378" xr:uid="{50E1B26E-74E7-4144-9EE9-EB061D8494E8}"/>
    <cellStyle name="Normal 2 3 39 3 2 2" xfId="11337" xr:uid="{D690D988-CDBC-487B-96F5-D3E09FC41137}"/>
    <cellStyle name="Normal 2 3 39 3 2 2 2" xfId="22210" xr:uid="{306EFBDB-BD3C-4FB7-B19A-574E957DD221}"/>
    <cellStyle name="Normal 2 3 39 3 2 2 3" xfId="38931" xr:uid="{9DE87730-50BE-4969-B986-A0DEA38D83D6}"/>
    <cellStyle name="Normal 2 3 39 3 2 3" xfId="17816" xr:uid="{0F4CCD0D-7606-44E5-9EF6-116E2F76A829}"/>
    <cellStyle name="Normal 2 3 39 3 2 4" xfId="28665" xr:uid="{5A6DD3FA-FB53-4552-8E25-E145C4452132}"/>
    <cellStyle name="Normal 2 3 39 3 2 5" xfId="34964" xr:uid="{B8996D97-928D-45B7-B65C-3573576186AC}"/>
    <cellStyle name="Normal 2 3 39 3 2 6" xfId="43939" xr:uid="{EAC08B60-9FCB-4661-813D-BE3C3091DE90}"/>
    <cellStyle name="Normal 2 3 39 3 3" xfId="11338" xr:uid="{28DD66A9-5540-4165-8770-0B7090DFE9C6}"/>
    <cellStyle name="Normal 2 3 39 3 3 2" xfId="22211" xr:uid="{AF03A399-60F5-4664-BFAD-981AF2A3F146}"/>
    <cellStyle name="Normal 2 3 39 3 3 3" xfId="36950" xr:uid="{E10AEE99-ACDA-43A2-A50F-FF3E55A21CC6}"/>
    <cellStyle name="Normal 2 3 39 3 4" xfId="14760" xr:uid="{1633795E-F3FB-4015-9446-9E90A5AB3A67}"/>
    <cellStyle name="Normal 2 3 39 3 5" xfId="25609" xr:uid="{0039FB4D-E875-4AEF-810A-40FC868BF414}"/>
    <cellStyle name="Normal 2 3 39 3 6" xfId="31759" xr:uid="{F7AA963E-0AC9-4586-ADAF-1BE100BF2108}"/>
    <cellStyle name="Normal 2 3 39 3 7" xfId="40883" xr:uid="{D84B7A8F-FD7C-4BF2-9AAD-A347EF98B27A}"/>
    <cellStyle name="Normal 2 3 39 4" xfId="5398" xr:uid="{BA61B767-F331-4730-B783-4AD0363219FE}"/>
    <cellStyle name="Normal 2 3 39 4 2" xfId="11339" xr:uid="{677DB42C-43D9-4487-92EA-8BC05C976835}"/>
    <cellStyle name="Normal 2 3 39 4 2 2" xfId="22212" xr:uid="{32DDE7E7-F1FC-4118-A93A-8C4143ADF568}"/>
    <cellStyle name="Normal 2 3 39 4 2 3" xfId="38145" xr:uid="{2E19BA74-D60A-4DCD-B1FD-1E5413FA6C3C}"/>
    <cellStyle name="Normal 2 3 39 4 3" xfId="16836" xr:uid="{69CB65C1-22A7-4FA7-8ECB-A678443376D0}"/>
    <cellStyle name="Normal 2 3 39 4 4" xfId="27685" xr:uid="{86AD3637-B30B-425C-B258-9F17F7040EAB}"/>
    <cellStyle name="Normal 2 3 39 4 5" xfId="34185" xr:uid="{5A744363-7DCC-4D46-995B-48AC8F37D994}"/>
    <cellStyle name="Normal 2 3 39 4 6" xfId="42959" xr:uid="{03711B8C-75C4-464C-8D7C-E654BFC906AD}"/>
    <cellStyle name="Normal 2 3 39 5" xfId="11340" xr:uid="{621B3F45-08D8-42CE-BA25-24F6F3E061AE}"/>
    <cellStyle name="Normal 2 3 39 5 2" xfId="22213" xr:uid="{8CF43F1F-BEF5-4535-8C64-07D1D67785DF}"/>
    <cellStyle name="Normal 2 3 39 5 3" xfId="36163" xr:uid="{885DFEC2-EF97-43B1-8AF7-F6B2D8F3E8F9}"/>
    <cellStyle name="Normal 2 3 39 6" xfId="13780" xr:uid="{9845122C-6485-47AA-B667-BC151497BECB}"/>
    <cellStyle name="Normal 2 3 39 7" xfId="24629" xr:uid="{C3C9174E-4C9C-4BFA-A3C3-9C70D00193DB}"/>
    <cellStyle name="Normal 2 3 39 8" xfId="30789" xr:uid="{A89A7DCF-782E-499D-942B-754F116BAA37}"/>
    <cellStyle name="Normal 2 3 39 9" xfId="39903" xr:uid="{7CA060C0-72FA-4B58-9BB8-647324275CB8}"/>
    <cellStyle name="Normal 2 3 4" xfId="953" xr:uid="{0E5C8568-DC32-4223-8A3C-8907F0C948A2}"/>
    <cellStyle name="Normal 2 3 4 10" xfId="30705" xr:uid="{2C7FC487-B83A-4193-9287-160E0A0FBDBE}"/>
    <cellStyle name="Normal 2 3 4 11" xfId="39766" xr:uid="{3CB6D54A-C2F4-45DE-8C35-5E84C87D4BCA}"/>
    <cellStyle name="Normal 2 3 4 2" xfId="2515" xr:uid="{D766B23A-1786-4376-A915-4F37CFE2991E}"/>
    <cellStyle name="Normal 2 3 4 2 2" xfId="3496" xr:uid="{BBFE7D0B-0EF8-4AB7-BFF8-335FAD2715A1}"/>
    <cellStyle name="Normal 2 3 4 2 2 2" xfId="6734" xr:uid="{5C4504BB-662D-4F6C-999E-1799E6C19E13}"/>
    <cellStyle name="Normal 2 3 4 2 2 2 2" xfId="11341" xr:uid="{5F4670FC-03B7-471A-8BF2-A3FA5A026594}"/>
    <cellStyle name="Normal 2 3 4 2 2 2 2 2" xfId="22214" xr:uid="{717C1F1D-80FC-424F-821C-2C1FA169D7D3}"/>
    <cellStyle name="Normal 2 3 4 2 2 2 2 3" xfId="38932" xr:uid="{2C1EDADA-4B48-4B27-916B-2E8E5DAAF98C}"/>
    <cellStyle name="Normal 2 3 4 2 2 2 3" xfId="18172" xr:uid="{05931333-BBA3-4E86-81B4-7A30086FE758}"/>
    <cellStyle name="Normal 2 3 4 2 2 2 4" xfId="29021" xr:uid="{11E85997-6139-40FE-9A4C-4FA47EBFDB46}"/>
    <cellStyle name="Normal 2 3 4 2 2 2 5" xfId="34965" xr:uid="{B46C7D93-2ACF-4962-B006-D46A9C43752C}"/>
    <cellStyle name="Normal 2 3 4 2 2 2 6" xfId="44295" xr:uid="{475F7BA4-7B6F-4765-B1DB-5A621B2237D9}"/>
    <cellStyle name="Normal 2 3 4 2 2 3" xfId="11342" xr:uid="{F74E4B3E-7864-45AF-B1F0-F6432E6C973C}"/>
    <cellStyle name="Normal 2 3 4 2 2 3 2" xfId="22215" xr:uid="{2D8E4441-B0D6-44AD-A50F-4785874E49F7}"/>
    <cellStyle name="Normal 2 3 4 2 2 3 3" xfId="36951" xr:uid="{3B4D8444-B68E-4636-9862-3D518FD4E2BE}"/>
    <cellStyle name="Normal 2 3 4 2 2 4" xfId="15116" xr:uid="{0B94FFE4-8835-400E-8483-90A95A3AE416}"/>
    <cellStyle name="Normal 2 3 4 2 2 5" xfId="25965" xr:uid="{85724F55-1160-4EC4-91DA-9F886F77609B}"/>
    <cellStyle name="Normal 2 3 4 2 2 6" xfId="32115" xr:uid="{D7F0E014-4CB0-4E11-92C7-FE3A9610C371}"/>
    <cellStyle name="Normal 2 3 4 2 2 7" xfId="41239" xr:uid="{BCC7DF13-FAC6-4416-9A79-3C571D56D05B}"/>
    <cellStyle name="Normal 2 3 4 2 3" xfId="5754" xr:uid="{F13A6F41-1C77-44A3-A367-86D89AAA9652}"/>
    <cellStyle name="Normal 2 3 4 2 3 2" xfId="11343" xr:uid="{7C3A6511-A392-4725-999D-A3E303574E2C}"/>
    <cellStyle name="Normal 2 3 4 2 3 2 2" xfId="22216" xr:uid="{0A1ACFDA-A767-47F2-93BD-1E3E942C667E}"/>
    <cellStyle name="Normal 2 3 4 2 3 2 3" xfId="38146" xr:uid="{A46B144D-64E3-4030-9865-7F3296A06587}"/>
    <cellStyle name="Normal 2 3 4 2 3 3" xfId="17192" xr:uid="{F7D61249-9D29-41FB-B416-742C12D67EC8}"/>
    <cellStyle name="Normal 2 3 4 2 3 4" xfId="28041" xr:uid="{497ABD41-C48F-4127-9F41-998FB4F2368C}"/>
    <cellStyle name="Normal 2 3 4 2 3 5" xfId="34186" xr:uid="{B74561FD-76DC-4632-B048-587A692A8664}"/>
    <cellStyle name="Normal 2 3 4 2 3 6" xfId="43315" xr:uid="{A68B1BB5-FF59-4FB7-A102-D69A352B9849}"/>
    <cellStyle name="Normal 2 3 4 2 4" xfId="11344" xr:uid="{CD5DF6F3-7B28-4069-A237-7E054E6BC12C}"/>
    <cellStyle name="Normal 2 3 4 2 4 2" xfId="22217" xr:uid="{484F7264-4A62-426D-9508-2FDE8E8B99A0}"/>
    <cellStyle name="Normal 2 3 4 2 4 3" xfId="36164" xr:uid="{EA8C1A36-5426-467F-93A2-9E1E3C234B13}"/>
    <cellStyle name="Normal 2 3 4 2 5" xfId="14136" xr:uid="{CE894F3D-46A9-4747-907B-03ED61480196}"/>
    <cellStyle name="Normal 2 3 4 2 6" xfId="24985" xr:uid="{67F9AE91-2994-486F-947B-C046492C036F}"/>
    <cellStyle name="Normal 2 3 4 2 7" xfId="31135" xr:uid="{EDBE8B63-31C2-41BB-9B22-3C4D4EF6138D}"/>
    <cellStyle name="Normal 2 3 4 2 8" xfId="40259" xr:uid="{A9F16327-6838-4966-A536-BEF5C4969FF2}"/>
    <cellStyle name="Normal 2 3 4 3" xfId="3003" xr:uid="{D36A8496-D8ED-4BE8-8778-ECBBAD993A38}"/>
    <cellStyle name="Normal 2 3 4 3 2" xfId="6241" xr:uid="{0865CC0E-2FB2-47A9-9CF1-5F4B92A1AFC7}"/>
    <cellStyle name="Normal 2 3 4 3 2 2" xfId="11345" xr:uid="{197E21E2-C79F-4F57-A557-CFD13B2F95A1}"/>
    <cellStyle name="Normal 2 3 4 3 2 2 2" xfId="22218" xr:uid="{65075613-632A-46B8-8362-B52781A662A0}"/>
    <cellStyle name="Normal 2 3 4 3 2 2 3" xfId="38933" xr:uid="{C99A559B-1E75-48AE-BC69-DC691BFA8D50}"/>
    <cellStyle name="Normal 2 3 4 3 2 3" xfId="17679" xr:uid="{5E29087A-174E-41D0-8E23-E0AF04F4411E}"/>
    <cellStyle name="Normal 2 3 4 3 2 4" xfId="28528" xr:uid="{DE5F82CD-8E54-4C63-BCC4-A318B65A1045}"/>
    <cellStyle name="Normal 2 3 4 3 2 5" xfId="34966" xr:uid="{FE4C9CE1-7F3D-4A4B-BD63-3BFD44C60EDB}"/>
    <cellStyle name="Normal 2 3 4 3 2 6" xfId="43802" xr:uid="{7FEF71CD-CCEA-4D9F-BD74-70A65549D475}"/>
    <cellStyle name="Normal 2 3 4 3 3" xfId="11346" xr:uid="{75BA4E41-B550-4D49-862B-5BDE5F8273E8}"/>
    <cellStyle name="Normal 2 3 4 3 3 2" xfId="22219" xr:uid="{C6686201-A5E7-4F3E-AAF1-AB2052D942BF}"/>
    <cellStyle name="Normal 2 3 4 3 3 3" xfId="36952" xr:uid="{3018E866-2CD6-4FAD-8DF0-824609F0CA70}"/>
    <cellStyle name="Normal 2 3 4 3 4" xfId="14623" xr:uid="{A85F2D46-AB5E-454D-AB4B-CAAA6D085BBC}"/>
    <cellStyle name="Normal 2 3 4 3 5" xfId="25472" xr:uid="{58CC18E5-D883-4BC0-B3F9-C94EC49E582D}"/>
    <cellStyle name="Normal 2 3 4 3 6" xfId="31622" xr:uid="{A834E2AC-25C0-4792-A28A-F97798A8AB28}"/>
    <cellStyle name="Normal 2 3 4 3 7" xfId="40746" xr:uid="{98C437B7-7DEA-41C8-A3E1-C56C547EC887}"/>
    <cellStyle name="Normal 2 3 4 4" xfId="3993" xr:uid="{A4782C31-20A9-4271-BDF3-91C4FAA9AE2A}"/>
    <cellStyle name="Normal 2 3 4 4 2" xfId="7229" xr:uid="{7FABA7F2-BFDE-4DD3-AB5D-22A9967E3C49}"/>
    <cellStyle name="Normal 2 3 4 4 2 2" xfId="18667" xr:uid="{8FD289DF-E8EF-41CE-BA96-C4DE0281B15C}"/>
    <cellStyle name="Normal 2 3 4 4 2 3" xfId="29516" xr:uid="{287E79C4-0447-40E6-85F8-83FA26EF2120}"/>
    <cellStyle name="Normal 2 3 4 4 2 4" xfId="37798" xr:uid="{F843A9BE-42C6-4A15-B088-1E8231208408}"/>
    <cellStyle name="Normal 2 3 4 4 2 5" xfId="44790" xr:uid="{41868195-E237-41CA-9A0A-A130C0CE5662}"/>
    <cellStyle name="Normal 2 3 4 4 3" xfId="15611" xr:uid="{4AED74E7-4D60-49CD-92A7-4C0FB0605B42}"/>
    <cellStyle name="Normal 2 3 4 4 4" xfId="26460" xr:uid="{CFD175BE-F43A-4EC0-9D09-058805AE3286}"/>
    <cellStyle name="Normal 2 3 4 4 5" xfId="33180" xr:uid="{80471541-B5B2-419E-B7DC-13F99897FF8B}"/>
    <cellStyle name="Normal 2 3 4 4 6" xfId="41734" xr:uid="{DFC17667-8A8D-4FBB-838B-56DE0322C0C0}"/>
    <cellStyle name="Normal 2 3 4 5" xfId="4538" xr:uid="{C1260739-F468-499C-9A6F-BDA9010CB56B}"/>
    <cellStyle name="Normal 2 3 4 5 2" xfId="7594" xr:uid="{95FCF9B6-CFF3-432A-94D4-6BC78009C4E5}"/>
    <cellStyle name="Normal 2 3 4 5 2 2" xfId="19032" xr:uid="{6B8DA3D6-D846-44F0-BE35-1FC3EF8B8B11}"/>
    <cellStyle name="Normal 2 3 4 5 2 3" xfId="29881" xr:uid="{9D4314CC-3114-4ECB-B503-D40F195D7DDB}"/>
    <cellStyle name="Normal 2 3 4 5 2 4" xfId="45155" xr:uid="{E8C62C77-1B9D-4490-8C4D-071509529421}"/>
    <cellStyle name="Normal 2 3 4 5 3" xfId="15976" xr:uid="{D9D39084-4DC3-4990-BEA0-19B780398678}"/>
    <cellStyle name="Normal 2 3 4 5 4" xfId="26825" xr:uid="{06993629-3964-4CC6-88C3-E1328447B8B8}"/>
    <cellStyle name="Normal 2 3 4 5 5" xfId="35816" xr:uid="{13665B1D-BFF7-4BC6-893D-BE6DCF3A78B5}"/>
    <cellStyle name="Normal 2 3 4 5 6" xfId="42099" xr:uid="{851783F7-DFF9-4CA3-B139-AA56DF964DF7}"/>
    <cellStyle name="Normal 2 3 4 6" xfId="4900" xr:uid="{2E94DFB9-1DCA-453A-AB25-A9BB172E5C51}"/>
    <cellStyle name="Normal 2 3 4 6 2" xfId="7956" xr:uid="{B7CCBE0A-A73A-46CA-AE69-CBA30DE9FA00}"/>
    <cellStyle name="Normal 2 3 4 6 2 2" xfId="19394" xr:uid="{5CAD1DF0-3076-4FD4-9BFB-DD1C8F24B3FE}"/>
    <cellStyle name="Normal 2 3 4 6 2 3" xfId="30243" xr:uid="{94F83F1F-45AC-478D-997C-34723122E39D}"/>
    <cellStyle name="Normal 2 3 4 6 2 4" xfId="45517" xr:uid="{4481AD86-6A33-44C4-95E2-5358C5C411AB}"/>
    <cellStyle name="Normal 2 3 4 6 3" xfId="16338" xr:uid="{EB55D876-5071-492B-A87D-0E94DB60B1AB}"/>
    <cellStyle name="Normal 2 3 4 6 4" xfId="27187" xr:uid="{FE016DF8-56CD-40DC-AB4F-E7910893BDD2}"/>
    <cellStyle name="Normal 2 3 4 6 5" xfId="42461" xr:uid="{2DB2F36A-B84B-4FA5-B162-C662A0279F37}"/>
    <cellStyle name="Normal 2 3 4 7" xfId="5261" xr:uid="{E198AC9B-68D7-4158-9F8C-F924324B9A9B}"/>
    <cellStyle name="Normal 2 3 4 7 2" xfId="16699" xr:uid="{89A934CF-D8B4-4F10-9394-C322165E118C}"/>
    <cellStyle name="Normal 2 3 4 7 3" xfId="27548" xr:uid="{D5F879AA-CC6B-4D5C-9A1A-964163D40614}"/>
    <cellStyle name="Normal 2 3 4 7 4" xfId="42822" xr:uid="{DCDA749F-0ACC-4873-BC03-F012A7699392}"/>
    <cellStyle name="Normal 2 3 4 8" xfId="13643" xr:uid="{F341530D-F8E5-489F-A949-F87381077AC2}"/>
    <cellStyle name="Normal 2 3 4 9" xfId="24492" xr:uid="{34DCBEFE-723B-4455-AFB4-85D0D3A45357}"/>
    <cellStyle name="Normal 2 3 40" xfId="1954" xr:uid="{292CB8F4-442E-4E7A-949F-24371AD86D43}"/>
    <cellStyle name="Normal 2 3 40 2" xfId="2654" xr:uid="{3D94A527-DC3F-44EA-92CE-32CD4AAE2E8C}"/>
    <cellStyle name="Normal 2 3 40 2 2" xfId="3634" xr:uid="{BD62364C-FCBA-45E5-B8B9-6C67C6857E76}"/>
    <cellStyle name="Normal 2 3 40 2 2 2" xfId="6872" xr:uid="{0141E5F1-3068-4E64-9633-2BCFAB9B5ABC}"/>
    <cellStyle name="Normal 2 3 40 2 2 2 2" xfId="11347" xr:uid="{5C4E4ECF-1C3A-4F54-8D4A-36B80CFCEAA5}"/>
    <cellStyle name="Normal 2 3 40 2 2 2 2 2" xfId="22220" xr:uid="{9D2E4006-60EC-4644-825B-D8FD54B5F20D}"/>
    <cellStyle name="Normal 2 3 40 2 2 2 2 3" xfId="38935" xr:uid="{6367E50D-87FC-4CDD-B0E0-E9C3AA2F0110}"/>
    <cellStyle name="Normal 2 3 40 2 2 2 3" xfId="18310" xr:uid="{CE9083CE-579A-454A-8870-C9982C846844}"/>
    <cellStyle name="Normal 2 3 40 2 2 2 4" xfId="29159" xr:uid="{5527EEC4-13D3-4871-B32C-81ABD3AE1D8E}"/>
    <cellStyle name="Normal 2 3 40 2 2 2 5" xfId="34968" xr:uid="{29BC727D-40D7-4BA5-8132-F46FD7E596B7}"/>
    <cellStyle name="Normal 2 3 40 2 2 2 6" xfId="44433" xr:uid="{AE72F2CF-3666-4C78-97BB-3C1DE215B0C8}"/>
    <cellStyle name="Normal 2 3 40 2 2 3" xfId="11348" xr:uid="{58F4FB52-5EE0-4967-A520-E679B8EE1174}"/>
    <cellStyle name="Normal 2 3 40 2 2 3 2" xfId="22221" xr:uid="{2C801141-3B0A-43D6-925B-341B36898C6A}"/>
    <cellStyle name="Normal 2 3 40 2 2 3 3" xfId="36954" xr:uid="{C267F957-B0D7-4BDE-8E51-6DFCB72CD5BA}"/>
    <cellStyle name="Normal 2 3 40 2 2 4" xfId="15254" xr:uid="{3350DE23-B0B3-4561-B0C0-8417A81045BB}"/>
    <cellStyle name="Normal 2 3 40 2 2 5" xfId="26103" xr:uid="{CD58BF8E-98AB-413A-BCCE-7F9B9647016C}"/>
    <cellStyle name="Normal 2 3 40 2 2 6" xfId="32253" xr:uid="{1BC6F4F0-E68A-48C1-8AB7-FB75CBF520A0}"/>
    <cellStyle name="Normal 2 3 40 2 2 7" xfId="41377" xr:uid="{0551D470-2D63-4C60-B1A4-EA3EDB751CF5}"/>
    <cellStyle name="Normal 2 3 40 2 3" xfId="5892" xr:uid="{B78BE7E2-37E6-401B-B078-3FCD5B525592}"/>
    <cellStyle name="Normal 2 3 40 2 3 2" xfId="11349" xr:uid="{2248A760-7B12-4329-8F66-E5A548BFF9DB}"/>
    <cellStyle name="Normal 2 3 40 2 3 2 2" xfId="22222" xr:uid="{2447F5DE-404D-4AFD-A9DB-FB9647D5439F}"/>
    <cellStyle name="Normal 2 3 40 2 3 2 3" xfId="38934" xr:uid="{1FF91FBF-D317-431B-B89C-D900B07885F2}"/>
    <cellStyle name="Normal 2 3 40 2 3 3" xfId="17330" xr:uid="{8F340387-4ED4-4657-96F0-4951F420D751}"/>
    <cellStyle name="Normal 2 3 40 2 3 4" xfId="28179" xr:uid="{B18E0599-0A28-4CBA-8093-E98315235AEE}"/>
    <cellStyle name="Normal 2 3 40 2 3 5" xfId="34967" xr:uid="{FA76E81C-2E8E-4FCE-B472-82BDFE0116B2}"/>
    <cellStyle name="Normal 2 3 40 2 3 6" xfId="43453" xr:uid="{E182EFB7-48DF-4BC8-9862-3B310A7CDF04}"/>
    <cellStyle name="Normal 2 3 40 2 4" xfId="11350" xr:uid="{5DA07CFF-8953-43B0-8F47-3D6B492F5812}"/>
    <cellStyle name="Normal 2 3 40 2 4 2" xfId="22223" xr:uid="{EEBC2591-256D-4644-A05B-6036B368ECDF}"/>
    <cellStyle name="Normal 2 3 40 2 4 3" xfId="36953" xr:uid="{567A9C5F-5E9A-4ECD-84E3-8FE02E420A08}"/>
    <cellStyle name="Normal 2 3 40 2 5" xfId="14274" xr:uid="{D0539797-6698-4247-9D0A-BA69B8FFA2E6}"/>
    <cellStyle name="Normal 2 3 40 2 6" xfId="25123" xr:uid="{4A36AAB0-69AD-4257-BC94-4410DE1802DA}"/>
    <cellStyle name="Normal 2 3 40 2 7" xfId="31273" xr:uid="{3D14DC5D-580F-4196-BDFB-CB1988873099}"/>
    <cellStyle name="Normal 2 3 40 2 8" xfId="40397" xr:uid="{DFD495E8-AB34-4828-B35D-45EF72DBCF94}"/>
    <cellStyle name="Normal 2 3 40 3" xfId="3141" xr:uid="{7A54B9D0-E314-4FBE-8882-B012A30A99BD}"/>
    <cellStyle name="Normal 2 3 40 3 2" xfId="6379" xr:uid="{D9D8E2D0-0D32-4824-A444-3BB5BA0FC025}"/>
    <cellStyle name="Normal 2 3 40 3 2 2" xfId="11351" xr:uid="{F3CC7461-569C-4E93-A0C2-70B041CB71F9}"/>
    <cellStyle name="Normal 2 3 40 3 2 2 2" xfId="22224" xr:uid="{6B556627-2701-4356-8BB2-E77DD950741D}"/>
    <cellStyle name="Normal 2 3 40 3 2 2 3" xfId="38936" xr:uid="{2ECE71EA-8026-4F21-A2D3-E3205F0A5CA5}"/>
    <cellStyle name="Normal 2 3 40 3 2 3" xfId="17817" xr:uid="{13C59A80-F54D-4720-81D1-463846F6F3A8}"/>
    <cellStyle name="Normal 2 3 40 3 2 4" xfId="28666" xr:uid="{CF3A0EB9-AC58-4890-835D-C0001E0E76D5}"/>
    <cellStyle name="Normal 2 3 40 3 2 5" xfId="34969" xr:uid="{0D78B3AD-86D4-400D-BDEA-767A9F7B3395}"/>
    <cellStyle name="Normal 2 3 40 3 2 6" xfId="43940" xr:uid="{A4036820-9DB4-4B57-AC10-BD1046270E3D}"/>
    <cellStyle name="Normal 2 3 40 3 3" xfId="11352" xr:uid="{55E3A65E-53D8-4F18-846B-854F629A9B8A}"/>
    <cellStyle name="Normal 2 3 40 3 3 2" xfId="22225" xr:uid="{4FCACBDD-E957-45BF-9963-C1B6AED901DE}"/>
    <cellStyle name="Normal 2 3 40 3 3 3" xfId="36955" xr:uid="{EAD7FDF6-B35A-4299-84D8-FF568228C8B0}"/>
    <cellStyle name="Normal 2 3 40 3 4" xfId="14761" xr:uid="{13C401D1-D208-4BD1-8650-F9FD69CC7FD0}"/>
    <cellStyle name="Normal 2 3 40 3 5" xfId="25610" xr:uid="{FBBC5AA4-5242-49D9-889A-F27DEB614471}"/>
    <cellStyle name="Normal 2 3 40 3 6" xfId="31760" xr:uid="{B4559C66-D7D4-4E0E-B597-2AB354CB3367}"/>
    <cellStyle name="Normal 2 3 40 3 7" xfId="40884" xr:uid="{C1D0107A-D991-4A74-AE3B-E32A94D0E261}"/>
    <cellStyle name="Normal 2 3 40 4" xfId="5399" xr:uid="{68D7447E-6CBE-4B92-B100-91BEA6F7B3D8}"/>
    <cellStyle name="Normal 2 3 40 4 2" xfId="11353" xr:uid="{ADDFE9FF-7679-454E-81C5-1FBE9E1EE4E5}"/>
    <cellStyle name="Normal 2 3 40 4 2 2" xfId="22226" xr:uid="{A928B84F-A95D-42CF-AF38-252D275AC964}"/>
    <cellStyle name="Normal 2 3 40 4 2 3" xfId="38147" xr:uid="{F22DE3C6-90C1-45D2-BB45-23A069EC4284}"/>
    <cellStyle name="Normal 2 3 40 4 3" xfId="16837" xr:uid="{3F561679-FC3B-4D81-8F56-DCC224F5A2C2}"/>
    <cellStyle name="Normal 2 3 40 4 4" xfId="27686" xr:uid="{7BB72792-D192-4EA1-890C-31C8C18432C7}"/>
    <cellStyle name="Normal 2 3 40 4 5" xfId="34187" xr:uid="{E1567B8D-3D0E-4431-ADFE-55A43F721596}"/>
    <cellStyle name="Normal 2 3 40 4 6" xfId="42960" xr:uid="{53401BCD-EF4B-4083-8138-AB37AF932C12}"/>
    <cellStyle name="Normal 2 3 40 5" xfId="11354" xr:uid="{D40AE167-DFD7-4860-BD69-32D441699B21}"/>
    <cellStyle name="Normal 2 3 40 5 2" xfId="22227" xr:uid="{5DB3518D-FF20-4451-ABC7-659C33795F58}"/>
    <cellStyle name="Normal 2 3 40 5 3" xfId="36165" xr:uid="{1B680748-BA27-4641-B55E-80A4C283603F}"/>
    <cellStyle name="Normal 2 3 40 6" xfId="13781" xr:uid="{236BF461-8E01-4AAE-84D8-062C8C39F43E}"/>
    <cellStyle name="Normal 2 3 40 7" xfId="24630" xr:uid="{ACA1F95F-7D8E-476C-AA74-694924B74015}"/>
    <cellStyle name="Normal 2 3 40 8" xfId="30790" xr:uid="{9D08277C-7900-4B51-A098-725AFF4472B1}"/>
    <cellStyle name="Normal 2 3 40 9" xfId="39904" xr:uid="{DCCB828A-0254-4AF2-9C3B-10685E7DF567}"/>
    <cellStyle name="Normal 2 3 41" xfId="1955" xr:uid="{8CA4B632-7A7D-45DC-8FCE-7C596CA5FF88}"/>
    <cellStyle name="Normal 2 3 41 2" xfId="2655" xr:uid="{07E720F4-B993-4CFD-BEC3-CBFDE2459A68}"/>
    <cellStyle name="Normal 2 3 41 2 2" xfId="3635" xr:uid="{2149A12D-6480-4427-99DD-58E6D913C8C0}"/>
    <cellStyle name="Normal 2 3 41 2 2 2" xfId="6873" xr:uid="{E1BC0584-5454-482A-9AA9-84D69ED262FF}"/>
    <cellStyle name="Normal 2 3 41 2 2 2 2" xfId="11355" xr:uid="{00DD5B93-FB0A-4332-B7F9-9D471D346984}"/>
    <cellStyle name="Normal 2 3 41 2 2 2 2 2" xfId="22228" xr:uid="{95A31ECB-2AC4-4306-B6E2-B3B78CF3F351}"/>
    <cellStyle name="Normal 2 3 41 2 2 2 2 3" xfId="38938" xr:uid="{6C5AE56E-B049-4ADC-A4D9-B6653AA56929}"/>
    <cellStyle name="Normal 2 3 41 2 2 2 3" xfId="18311" xr:uid="{A76BA3BF-720C-4FFC-825F-98A9B55ACF2F}"/>
    <cellStyle name="Normal 2 3 41 2 2 2 4" xfId="29160" xr:uid="{3419EDC6-FEDE-4CD7-8B81-EC90E8A0DFA9}"/>
    <cellStyle name="Normal 2 3 41 2 2 2 5" xfId="34971" xr:uid="{B0BBEC99-371D-4194-B2B9-232C207E2D4E}"/>
    <cellStyle name="Normal 2 3 41 2 2 2 6" xfId="44434" xr:uid="{D2B0979F-80E3-4009-8CF5-99BC8F86F309}"/>
    <cellStyle name="Normal 2 3 41 2 2 3" xfId="11356" xr:uid="{838DA10D-230A-410B-99E7-5D7F1BF4E8BC}"/>
    <cellStyle name="Normal 2 3 41 2 2 3 2" xfId="22229" xr:uid="{AE81CD86-CA87-4D71-8E5A-F2477B8C6BCA}"/>
    <cellStyle name="Normal 2 3 41 2 2 3 3" xfId="36957" xr:uid="{A508138B-67FD-4310-80B4-902431F3B4A4}"/>
    <cellStyle name="Normal 2 3 41 2 2 4" xfId="15255" xr:uid="{FD82A9A4-37BF-4FD3-B31B-FBD33796E8CE}"/>
    <cellStyle name="Normal 2 3 41 2 2 5" xfId="26104" xr:uid="{0C0C6390-F6B6-4BEB-B298-5862C63AB3C1}"/>
    <cellStyle name="Normal 2 3 41 2 2 6" xfId="32254" xr:uid="{C8E4719E-C919-4F27-9711-FF02D2CBC012}"/>
    <cellStyle name="Normal 2 3 41 2 2 7" xfId="41378" xr:uid="{69FEB82B-30BC-4C70-8537-C6A59893F50B}"/>
    <cellStyle name="Normal 2 3 41 2 3" xfId="5893" xr:uid="{89398D60-27CE-4F44-9F75-B96C9128D59D}"/>
    <cellStyle name="Normal 2 3 41 2 3 2" xfId="11357" xr:uid="{0A04E33F-DF73-48DF-AC2F-94CC7A3E7335}"/>
    <cellStyle name="Normal 2 3 41 2 3 2 2" xfId="22230" xr:uid="{3499B81E-351F-4900-B872-BA8B63F414DA}"/>
    <cellStyle name="Normal 2 3 41 2 3 2 3" xfId="38937" xr:uid="{CE9BE88B-07DE-4D3A-ACF3-F2346B793B6F}"/>
    <cellStyle name="Normal 2 3 41 2 3 3" xfId="17331" xr:uid="{61CFA6C8-8C16-4AFD-88AC-F3F6808E63A3}"/>
    <cellStyle name="Normal 2 3 41 2 3 4" xfId="28180" xr:uid="{82DED3DB-656D-4CCE-AE6B-F82B2C3A67BC}"/>
    <cellStyle name="Normal 2 3 41 2 3 5" xfId="34970" xr:uid="{91030DA2-2604-4177-AC35-1ABE08EFB890}"/>
    <cellStyle name="Normal 2 3 41 2 3 6" xfId="43454" xr:uid="{E3B8AEC6-FC6E-44D5-8939-036CE08B1E6C}"/>
    <cellStyle name="Normal 2 3 41 2 4" xfId="11358" xr:uid="{B63ABF51-AFE1-45DB-9168-91C3119C27E5}"/>
    <cellStyle name="Normal 2 3 41 2 4 2" xfId="22231" xr:uid="{504A0182-0745-4D0D-8CAD-D16A97F20709}"/>
    <cellStyle name="Normal 2 3 41 2 4 3" xfId="36956" xr:uid="{5978B258-CA32-4F11-9B65-5D5585163190}"/>
    <cellStyle name="Normal 2 3 41 2 5" xfId="14275" xr:uid="{82076E5E-75E6-4F2E-BC53-238A047C4FF1}"/>
    <cellStyle name="Normal 2 3 41 2 6" xfId="25124" xr:uid="{B9E33B7B-6057-49AF-A34F-033792F8A66A}"/>
    <cellStyle name="Normal 2 3 41 2 7" xfId="31274" xr:uid="{7D55B30F-ACFF-4762-BDBD-286009EA9B79}"/>
    <cellStyle name="Normal 2 3 41 2 8" xfId="40398" xr:uid="{F36762C2-0F6E-422B-95E4-C0E4C70EE386}"/>
    <cellStyle name="Normal 2 3 41 3" xfId="3142" xr:uid="{CAA641B1-CAB8-4816-9E18-28A390F626DE}"/>
    <cellStyle name="Normal 2 3 41 3 2" xfId="6380" xr:uid="{ED02AAD5-A295-4AA2-868C-E6171306D2B5}"/>
    <cellStyle name="Normal 2 3 41 3 2 2" xfId="11359" xr:uid="{28EB06CC-B1D0-4450-B48A-05B6B7C1063D}"/>
    <cellStyle name="Normal 2 3 41 3 2 2 2" xfId="22232" xr:uid="{9382895D-73E8-4BA4-81EB-C2C0A9A97988}"/>
    <cellStyle name="Normal 2 3 41 3 2 2 3" xfId="38939" xr:uid="{FD68F44B-E750-448E-9595-B0200392893B}"/>
    <cellStyle name="Normal 2 3 41 3 2 3" xfId="17818" xr:uid="{B16AB25B-ADFB-41E6-8A82-7A4A0E1409C3}"/>
    <cellStyle name="Normal 2 3 41 3 2 4" xfId="28667" xr:uid="{133E64EF-8256-40E6-BFD1-0CD4D64DAFC1}"/>
    <cellStyle name="Normal 2 3 41 3 2 5" xfId="34972" xr:uid="{CE344786-FEC6-4411-8DAA-809195A02C8B}"/>
    <cellStyle name="Normal 2 3 41 3 2 6" xfId="43941" xr:uid="{F45018C4-E3EC-4C6C-9E42-60F809A4552A}"/>
    <cellStyle name="Normal 2 3 41 3 3" xfId="11360" xr:uid="{D8DAA748-02A5-4731-BA86-DDA908565A87}"/>
    <cellStyle name="Normal 2 3 41 3 3 2" xfId="22233" xr:uid="{770C4DDA-6E3A-4474-BEEE-E6B79BE15BEB}"/>
    <cellStyle name="Normal 2 3 41 3 3 3" xfId="36958" xr:uid="{89340391-8BEF-4193-961F-453829FBBAE4}"/>
    <cellStyle name="Normal 2 3 41 3 4" xfId="14762" xr:uid="{17442195-5E6A-4AFF-BA74-AFFDFA8A4608}"/>
    <cellStyle name="Normal 2 3 41 3 5" xfId="25611" xr:uid="{A6B256E5-93B4-4F50-B2CE-97FC4A87855D}"/>
    <cellStyle name="Normal 2 3 41 3 6" xfId="31761" xr:uid="{F3BC45B9-276D-4372-9345-5C019C97871C}"/>
    <cellStyle name="Normal 2 3 41 3 7" xfId="40885" xr:uid="{08FAE994-235D-4D92-945C-65846B1BA9E2}"/>
    <cellStyle name="Normal 2 3 41 4" xfId="5400" xr:uid="{DAC9CC8A-91DA-4563-8021-999AECF3A7BE}"/>
    <cellStyle name="Normal 2 3 41 4 2" xfId="11361" xr:uid="{BE3F92C3-7E58-489E-9A21-05A0F8A8A1D8}"/>
    <cellStyle name="Normal 2 3 41 4 2 2" xfId="22234" xr:uid="{A5818C3C-1867-457B-8A4A-4D54448FB903}"/>
    <cellStyle name="Normal 2 3 41 4 2 3" xfId="38148" xr:uid="{658FDFBF-8CCC-4624-B329-C0C29BBF73D3}"/>
    <cellStyle name="Normal 2 3 41 4 3" xfId="16838" xr:uid="{AA2C93E0-2EA3-4E77-AE22-F589F808B811}"/>
    <cellStyle name="Normal 2 3 41 4 4" xfId="27687" xr:uid="{B550EA2E-9E60-4778-AFCE-9563750DD286}"/>
    <cellStyle name="Normal 2 3 41 4 5" xfId="34188" xr:uid="{9EE98841-DBF4-49BD-A52C-2D2B0521A2DC}"/>
    <cellStyle name="Normal 2 3 41 4 6" xfId="42961" xr:uid="{5A59802E-71D8-4EF8-B08A-D125687BC3A2}"/>
    <cellStyle name="Normal 2 3 41 5" xfId="11362" xr:uid="{DFC9F478-DA83-400F-AC4B-2ECA76AA626A}"/>
    <cellStyle name="Normal 2 3 41 5 2" xfId="22235" xr:uid="{2EF781B7-5820-4A43-8A92-FE4C7829FF0B}"/>
    <cellStyle name="Normal 2 3 41 5 3" xfId="36166" xr:uid="{17D62E51-EE45-4AE5-9D04-87F481449129}"/>
    <cellStyle name="Normal 2 3 41 6" xfId="13782" xr:uid="{8EAE92F0-855C-49D0-AB4D-43850E5AA036}"/>
    <cellStyle name="Normal 2 3 41 7" xfId="24631" xr:uid="{56EAF7B6-281F-4CEB-97AC-54B730DC44F4}"/>
    <cellStyle name="Normal 2 3 41 8" xfId="30791" xr:uid="{7AF8FD8A-2E05-490F-A088-F8675CA8FD9D}"/>
    <cellStyle name="Normal 2 3 41 9" xfId="39905" xr:uid="{9532C18D-D634-4974-9A22-E952378FA2B5}"/>
    <cellStyle name="Normal 2 3 42" xfId="1956" xr:uid="{DAF35C3A-F47E-4B8C-BB57-513A3C9FC950}"/>
    <cellStyle name="Normal 2 3 42 2" xfId="2656" xr:uid="{823C1A24-F58A-4EF3-B874-150E326B761B}"/>
    <cellStyle name="Normal 2 3 42 2 2" xfId="3636" xr:uid="{BFDC1E27-C00E-4E75-8F62-C6A2AED39276}"/>
    <cellStyle name="Normal 2 3 42 2 2 2" xfId="6874" xr:uid="{E8807D93-AE67-4446-8967-5A5B331B94A0}"/>
    <cellStyle name="Normal 2 3 42 2 2 2 2" xfId="11363" xr:uid="{E1C28459-5714-4E14-8A1E-AF3548D22499}"/>
    <cellStyle name="Normal 2 3 42 2 2 2 2 2" xfId="22236" xr:uid="{F7637F29-55C7-4C53-9F12-023BFFF22504}"/>
    <cellStyle name="Normal 2 3 42 2 2 2 2 3" xfId="38941" xr:uid="{12BF4767-73C9-4AE3-872D-804A85D949DF}"/>
    <cellStyle name="Normal 2 3 42 2 2 2 3" xfId="18312" xr:uid="{5E929E44-01E9-4DA9-BB61-A5300C0F4FB2}"/>
    <cellStyle name="Normal 2 3 42 2 2 2 4" xfId="29161" xr:uid="{85DEE66F-6D4E-45B9-B402-BE16A480F724}"/>
    <cellStyle name="Normal 2 3 42 2 2 2 5" xfId="34974" xr:uid="{79C57B03-123B-4450-8F1C-C89AAD4CAD33}"/>
    <cellStyle name="Normal 2 3 42 2 2 2 6" xfId="44435" xr:uid="{4E95E8BF-C8EC-40F7-8755-66FBCB465911}"/>
    <cellStyle name="Normal 2 3 42 2 2 3" xfId="11364" xr:uid="{B3170F49-D16F-4E07-8993-F4A0EE7277BF}"/>
    <cellStyle name="Normal 2 3 42 2 2 3 2" xfId="22237" xr:uid="{339BDFA1-A13C-419B-9422-F163F2817151}"/>
    <cellStyle name="Normal 2 3 42 2 2 3 3" xfId="36960" xr:uid="{D2315F85-8496-4883-B463-9F499CE67E2B}"/>
    <cellStyle name="Normal 2 3 42 2 2 4" xfId="15256" xr:uid="{A7B4FCC5-F1D0-48EC-A6CD-DCD1ADA18BC9}"/>
    <cellStyle name="Normal 2 3 42 2 2 5" xfId="26105" xr:uid="{D3E716E3-B767-4DAA-8421-CBC67E5CFB01}"/>
    <cellStyle name="Normal 2 3 42 2 2 6" xfId="32255" xr:uid="{026DFE83-8620-4CFE-A64A-A96E302A0C0D}"/>
    <cellStyle name="Normal 2 3 42 2 2 7" xfId="41379" xr:uid="{30FBCA6A-6FE6-41EB-9FDE-0BA75F426C80}"/>
    <cellStyle name="Normal 2 3 42 2 3" xfId="5894" xr:uid="{4BBE79DD-914B-4F22-9C39-CD7F6B804484}"/>
    <cellStyle name="Normal 2 3 42 2 3 2" xfId="11365" xr:uid="{F65E34B4-FD30-4F8E-9EFF-C785351AC095}"/>
    <cellStyle name="Normal 2 3 42 2 3 2 2" xfId="22238" xr:uid="{507340B1-4FDF-49AD-87F3-83051A4C4B47}"/>
    <cellStyle name="Normal 2 3 42 2 3 2 3" xfId="38940" xr:uid="{907FC879-7C23-4E7E-83C7-A384581B97E1}"/>
    <cellStyle name="Normal 2 3 42 2 3 3" xfId="17332" xr:uid="{4864FBFA-3B67-4584-AF6E-49DEA62B0CC3}"/>
    <cellStyle name="Normal 2 3 42 2 3 4" xfId="28181" xr:uid="{FE19DB59-6180-474B-B0B4-0569D5325229}"/>
    <cellStyle name="Normal 2 3 42 2 3 5" xfId="34973" xr:uid="{120A3F34-53A3-48CB-A912-C56B930CC747}"/>
    <cellStyle name="Normal 2 3 42 2 3 6" xfId="43455" xr:uid="{A173DA6F-FB09-474C-88F1-EFAD88CC242E}"/>
    <cellStyle name="Normal 2 3 42 2 4" xfId="11366" xr:uid="{8288AA9A-D27C-4585-96A0-C60E37D14DEF}"/>
    <cellStyle name="Normal 2 3 42 2 4 2" xfId="22239" xr:uid="{151EA8CB-A196-4EA8-A29C-595597917082}"/>
    <cellStyle name="Normal 2 3 42 2 4 3" xfId="36959" xr:uid="{20994BFC-27B1-4FA7-A674-07D83BEAEE42}"/>
    <cellStyle name="Normal 2 3 42 2 5" xfId="14276" xr:uid="{0D21B007-4A32-4532-8ADB-3FEFF32BD285}"/>
    <cellStyle name="Normal 2 3 42 2 6" xfId="25125" xr:uid="{0F31E18B-57ED-40A4-BE88-CACFC06E3AE9}"/>
    <cellStyle name="Normal 2 3 42 2 7" xfId="31275" xr:uid="{122D6819-25C0-4F54-8A18-8BB87BBD68E5}"/>
    <cellStyle name="Normal 2 3 42 2 8" xfId="40399" xr:uid="{78A6F257-DEE1-4686-997D-BABB5F25FF52}"/>
    <cellStyle name="Normal 2 3 42 3" xfId="3143" xr:uid="{1ABE3906-1184-47FA-B2F8-57948C7392B2}"/>
    <cellStyle name="Normal 2 3 42 3 2" xfId="6381" xr:uid="{78B2C628-74B0-4089-AC8B-0CA05E351EDD}"/>
    <cellStyle name="Normal 2 3 42 3 2 2" xfId="11367" xr:uid="{5EC98740-BD2B-47FE-AB7C-ABB4319A5B8D}"/>
    <cellStyle name="Normal 2 3 42 3 2 2 2" xfId="22240" xr:uid="{488994F0-74B7-4163-842E-D6D3A0AFF2EB}"/>
    <cellStyle name="Normal 2 3 42 3 2 2 3" xfId="38942" xr:uid="{12E9C32A-F5A8-40EC-A743-21088589D083}"/>
    <cellStyle name="Normal 2 3 42 3 2 3" xfId="17819" xr:uid="{3849B99C-9219-4A12-B436-89C5AE438014}"/>
    <cellStyle name="Normal 2 3 42 3 2 4" xfId="28668" xr:uid="{EC8BA7BB-E93C-4607-8F34-7C6FC3C1484E}"/>
    <cellStyle name="Normal 2 3 42 3 2 5" xfId="34975" xr:uid="{9BF022F4-B8FD-4D33-8732-9C6A3F7F90AB}"/>
    <cellStyle name="Normal 2 3 42 3 2 6" xfId="43942" xr:uid="{74B3EB61-913B-4EA4-80A3-F8CB223EA3BD}"/>
    <cellStyle name="Normal 2 3 42 3 3" xfId="11368" xr:uid="{672CC6BC-6433-4289-94F6-C9B4A1EB0AAE}"/>
    <cellStyle name="Normal 2 3 42 3 3 2" xfId="22241" xr:uid="{F6285113-C7EC-4E41-9966-52F65A229F2B}"/>
    <cellStyle name="Normal 2 3 42 3 3 3" xfId="36961" xr:uid="{54D59817-DC88-4F9A-A5A8-62C414CD5E36}"/>
    <cellStyle name="Normal 2 3 42 3 4" xfId="14763" xr:uid="{51DCB196-2342-4633-B5E5-3FB83EF49A09}"/>
    <cellStyle name="Normal 2 3 42 3 5" xfId="25612" xr:uid="{924B2167-647B-4146-B18B-63BA47727D84}"/>
    <cellStyle name="Normal 2 3 42 3 6" xfId="31762" xr:uid="{F6F22417-4350-4AB7-B8FE-832E97DFD52F}"/>
    <cellStyle name="Normal 2 3 42 3 7" xfId="40886" xr:uid="{FDBFD36A-49DE-492E-9DA9-60BD5E16DA33}"/>
    <cellStyle name="Normal 2 3 42 4" xfId="5401" xr:uid="{5D7375E1-82C3-4605-9E8C-4B4930521218}"/>
    <cellStyle name="Normal 2 3 42 4 2" xfId="11369" xr:uid="{1282710A-D52D-4135-9044-7A7070878C13}"/>
    <cellStyle name="Normal 2 3 42 4 2 2" xfId="22242" xr:uid="{BB13FE21-6BF0-4A0C-A675-F87D3804D6A8}"/>
    <cellStyle name="Normal 2 3 42 4 2 3" xfId="38149" xr:uid="{5DDB6395-77BA-4885-B9D0-BFF0DAE87A88}"/>
    <cellStyle name="Normal 2 3 42 4 3" xfId="16839" xr:uid="{0A892D9E-D20C-4B83-9338-3CE532CA3CD5}"/>
    <cellStyle name="Normal 2 3 42 4 4" xfId="27688" xr:uid="{82F7FF03-0A27-443B-9407-11A17B839012}"/>
    <cellStyle name="Normal 2 3 42 4 5" xfId="34189" xr:uid="{E7982434-8E45-4146-AE32-9E79E9BA40FC}"/>
    <cellStyle name="Normal 2 3 42 4 6" xfId="42962" xr:uid="{D89C591F-4CA8-451D-9714-D3B5889D4621}"/>
    <cellStyle name="Normal 2 3 42 5" xfId="11370" xr:uid="{DE701DA9-D4DD-4E90-B99E-C53E331E3695}"/>
    <cellStyle name="Normal 2 3 42 5 2" xfId="22243" xr:uid="{4E758A0B-3BA0-470F-BE00-0CC8D21EFC7C}"/>
    <cellStyle name="Normal 2 3 42 5 3" xfId="36167" xr:uid="{9F5E1800-C52C-48EA-B5A4-060F7AB5B32D}"/>
    <cellStyle name="Normal 2 3 42 6" xfId="13783" xr:uid="{FFADF05C-E19D-4D05-BBDD-7A83EDBF2144}"/>
    <cellStyle name="Normal 2 3 42 7" xfId="24632" xr:uid="{BF2824CA-3055-42D5-AEA3-74054E0882F2}"/>
    <cellStyle name="Normal 2 3 42 8" xfId="30792" xr:uid="{237B877C-B778-4867-BD3E-99A051AD930A}"/>
    <cellStyle name="Normal 2 3 42 9" xfId="39906" xr:uid="{E6A90E72-29E8-41ED-81C4-26B4084D35C0}"/>
    <cellStyle name="Normal 2 3 43" xfId="1957" xr:uid="{282AFB5D-1421-4B71-8B51-82EA7046684D}"/>
    <cellStyle name="Normal 2 3 43 2" xfId="2657" xr:uid="{FF6F00EA-91DC-4796-BF4E-99970BF09008}"/>
    <cellStyle name="Normal 2 3 43 2 2" xfId="3637" xr:uid="{F6EFA2D7-F502-4114-A9DF-3A9FDB936259}"/>
    <cellStyle name="Normal 2 3 43 2 2 2" xfId="6875" xr:uid="{DC929D1E-B025-4676-8917-C7ED2404BDE2}"/>
    <cellStyle name="Normal 2 3 43 2 2 2 2" xfId="11371" xr:uid="{BEDB9487-C9D4-40DA-8AB4-DEE12F0E994A}"/>
    <cellStyle name="Normal 2 3 43 2 2 2 2 2" xfId="22244" xr:uid="{5109D1A8-B65C-4BA9-9F78-F9D67E3D7C1F}"/>
    <cellStyle name="Normal 2 3 43 2 2 2 2 3" xfId="38944" xr:uid="{A404D768-5FA0-46DE-9359-2A1DBD03A043}"/>
    <cellStyle name="Normal 2 3 43 2 2 2 3" xfId="18313" xr:uid="{5CF80E3D-471F-4A02-BD3F-EA81715A538E}"/>
    <cellStyle name="Normal 2 3 43 2 2 2 4" xfId="29162" xr:uid="{0871C1F2-BC5C-4687-B482-102FAB6A0401}"/>
    <cellStyle name="Normal 2 3 43 2 2 2 5" xfId="34977" xr:uid="{69F43015-8BC8-464F-8858-E8572B6ACE89}"/>
    <cellStyle name="Normal 2 3 43 2 2 2 6" xfId="44436" xr:uid="{5B2EF98F-955B-4478-8C7E-BB70FA54653D}"/>
    <cellStyle name="Normal 2 3 43 2 2 3" xfId="11372" xr:uid="{3576FD4A-3B99-465E-818E-B11537FB57F7}"/>
    <cellStyle name="Normal 2 3 43 2 2 3 2" xfId="22245" xr:uid="{0E96AECB-98CE-4B0F-92CB-77785E1F9E39}"/>
    <cellStyle name="Normal 2 3 43 2 2 3 3" xfId="36963" xr:uid="{428563D1-C90D-453C-84F1-C73C3C56D1F1}"/>
    <cellStyle name="Normal 2 3 43 2 2 4" xfId="15257" xr:uid="{1A4002C2-3A24-4897-AE6F-6F162CF239E1}"/>
    <cellStyle name="Normal 2 3 43 2 2 5" xfId="26106" xr:uid="{1DA162CE-98AE-4403-83C9-3E0FCD9EE479}"/>
    <cellStyle name="Normal 2 3 43 2 2 6" xfId="32256" xr:uid="{70617EB6-68F6-458A-BB5A-3245D3087B67}"/>
    <cellStyle name="Normal 2 3 43 2 2 7" xfId="41380" xr:uid="{99035909-8A19-4879-A756-0B5DF2D88FB2}"/>
    <cellStyle name="Normal 2 3 43 2 3" xfId="5895" xr:uid="{32861C33-D708-4DE2-B6C6-6D7A723DAC53}"/>
    <cellStyle name="Normal 2 3 43 2 3 2" xfId="11373" xr:uid="{E2679343-D8EC-4CE5-936A-4CBBC1BBFBB4}"/>
    <cellStyle name="Normal 2 3 43 2 3 2 2" xfId="22246" xr:uid="{8890F2DC-99AC-47FE-82EA-D06B6A6D2749}"/>
    <cellStyle name="Normal 2 3 43 2 3 2 3" xfId="38943" xr:uid="{B988B939-1A9A-4BB7-95DB-036CFB37AE0D}"/>
    <cellStyle name="Normal 2 3 43 2 3 3" xfId="17333" xr:uid="{7478061B-4DBA-4FDF-A983-595C54091DA3}"/>
    <cellStyle name="Normal 2 3 43 2 3 4" xfId="28182" xr:uid="{C46FFF56-D39B-42C5-9DAF-B71575A88C1B}"/>
    <cellStyle name="Normal 2 3 43 2 3 5" xfId="34976" xr:uid="{7D378148-EA99-4277-B647-28B677CB9494}"/>
    <cellStyle name="Normal 2 3 43 2 3 6" xfId="43456" xr:uid="{0CADF5E0-BBC5-4720-9D66-7AD44347407F}"/>
    <cellStyle name="Normal 2 3 43 2 4" xfId="11374" xr:uid="{7E30E935-AA13-4E50-8B77-4A575574959A}"/>
    <cellStyle name="Normal 2 3 43 2 4 2" xfId="22247" xr:uid="{10F3F444-43F6-49BF-BEA4-52022AEB7184}"/>
    <cellStyle name="Normal 2 3 43 2 4 3" xfId="36962" xr:uid="{FC11563C-F9F7-4587-81BF-07B00E6A4197}"/>
    <cellStyle name="Normal 2 3 43 2 5" xfId="14277" xr:uid="{F8248972-0185-4729-BE0E-07EE27D33C37}"/>
    <cellStyle name="Normal 2 3 43 2 6" xfId="25126" xr:uid="{E32FF7A9-669C-4512-83C2-C6B7F569F4BB}"/>
    <cellStyle name="Normal 2 3 43 2 7" xfId="31276" xr:uid="{F0BAECD4-99D2-4B52-8716-6F27CA66B252}"/>
    <cellStyle name="Normal 2 3 43 2 8" xfId="40400" xr:uid="{3456A26C-3048-4454-B8AB-2638BAE457EA}"/>
    <cellStyle name="Normal 2 3 43 3" xfId="3144" xr:uid="{8F65627D-479E-42CD-A00F-EB431A4FD864}"/>
    <cellStyle name="Normal 2 3 43 3 2" xfId="6382" xr:uid="{6E0BAD44-D910-488E-BACC-355C20735E40}"/>
    <cellStyle name="Normal 2 3 43 3 2 2" xfId="11375" xr:uid="{B94B4F24-B3F7-4C1F-BA06-AF088E8A24CC}"/>
    <cellStyle name="Normal 2 3 43 3 2 2 2" xfId="22248" xr:uid="{9DC7F2A3-290B-4D8B-811C-ADF8F872D21B}"/>
    <cellStyle name="Normal 2 3 43 3 2 2 3" xfId="38945" xr:uid="{74264C7D-C4D3-452D-908D-96765F2E9D5D}"/>
    <cellStyle name="Normal 2 3 43 3 2 3" xfId="17820" xr:uid="{72789A8B-F25F-45A8-BD79-45EBFA91DF62}"/>
    <cellStyle name="Normal 2 3 43 3 2 4" xfId="28669" xr:uid="{D5E6ED8D-03BC-4356-BC57-489A9AD04751}"/>
    <cellStyle name="Normal 2 3 43 3 2 5" xfId="34978" xr:uid="{8DCEBF39-5CDB-4DFC-B818-133158A20821}"/>
    <cellStyle name="Normal 2 3 43 3 2 6" xfId="43943" xr:uid="{D748208C-1A11-4A81-B0FB-747AC15426AE}"/>
    <cellStyle name="Normal 2 3 43 3 3" xfId="11376" xr:uid="{B88AB723-A7EE-42AC-8AB6-83F71BC4AE8D}"/>
    <cellStyle name="Normal 2 3 43 3 3 2" xfId="22249" xr:uid="{445C3C53-EC90-4EDD-BD83-6E05E477F5F9}"/>
    <cellStyle name="Normal 2 3 43 3 3 3" xfId="36964" xr:uid="{02E0BF9C-64F2-4D79-B96B-3D8B866A4642}"/>
    <cellStyle name="Normal 2 3 43 3 4" xfId="14764" xr:uid="{4CE5B3E2-3CFD-4A13-989A-F4BAF2989656}"/>
    <cellStyle name="Normal 2 3 43 3 5" xfId="25613" xr:uid="{A5925D06-8304-49D0-A011-98507DFD140F}"/>
    <cellStyle name="Normal 2 3 43 3 6" xfId="31763" xr:uid="{377073D6-0039-4DC6-9BD2-A22EE7216DBA}"/>
    <cellStyle name="Normal 2 3 43 3 7" xfId="40887" xr:uid="{445FBF93-DDC8-40AB-9E4A-4B4BAFC8B207}"/>
    <cellStyle name="Normal 2 3 43 4" xfId="5402" xr:uid="{B2B2AAC8-28D5-43F3-8A08-C698F4CD416D}"/>
    <cellStyle name="Normal 2 3 43 4 2" xfId="11377" xr:uid="{90D10ACD-665E-4E83-8C60-4EEACF33AE8D}"/>
    <cellStyle name="Normal 2 3 43 4 2 2" xfId="22250" xr:uid="{0DA2029E-894D-42A5-927A-8187DDFE01F9}"/>
    <cellStyle name="Normal 2 3 43 4 2 3" xfId="38150" xr:uid="{A475D421-F929-4F79-99C2-B182FBFD0F28}"/>
    <cellStyle name="Normal 2 3 43 4 3" xfId="16840" xr:uid="{C563915B-F1AA-4C21-8B28-B914028C0A60}"/>
    <cellStyle name="Normal 2 3 43 4 4" xfId="27689" xr:uid="{C7C9580C-87E3-4C54-A7B7-767AB7932FA3}"/>
    <cellStyle name="Normal 2 3 43 4 5" xfId="34190" xr:uid="{1A34DCD2-AE21-4898-AB18-3C63A90DEB8C}"/>
    <cellStyle name="Normal 2 3 43 4 6" xfId="42963" xr:uid="{4AE2CA4A-6496-4C76-AA3A-9E3E6CB4B777}"/>
    <cellStyle name="Normal 2 3 43 5" xfId="11378" xr:uid="{601B8D72-FA5D-4AC4-82DB-B46499C765CC}"/>
    <cellStyle name="Normal 2 3 43 5 2" xfId="22251" xr:uid="{15983F18-A01D-4ED4-AB05-7ED502307317}"/>
    <cellStyle name="Normal 2 3 43 5 3" xfId="36168" xr:uid="{7AB1B88A-86AC-428D-A659-16FE83F9600F}"/>
    <cellStyle name="Normal 2 3 43 6" xfId="13784" xr:uid="{26E81054-8D6B-431D-BB20-F8BF1421BDAB}"/>
    <cellStyle name="Normal 2 3 43 7" xfId="24633" xr:uid="{FE761D30-C09C-4693-9B5A-8CA9FCC86EBF}"/>
    <cellStyle name="Normal 2 3 43 8" xfId="30793" xr:uid="{1F8DD743-EC60-4601-A3CC-275E5E1AA12A}"/>
    <cellStyle name="Normal 2 3 43 9" xfId="39907" xr:uid="{9B46CB9A-806C-4C84-B781-327333691DB6}"/>
    <cellStyle name="Normal 2 3 44" xfId="2504" xr:uid="{EE74B049-C59E-4019-9359-9F580A1D450A}"/>
    <cellStyle name="Normal 2 3 44 2" xfId="3485" xr:uid="{9B670FC4-6221-42B4-A46E-A137F3CC047C}"/>
    <cellStyle name="Normal 2 3 44 2 2" xfId="6723" xr:uid="{A3B68E2F-E5A6-48DF-ABB3-398BE91D3766}"/>
    <cellStyle name="Normal 2 3 44 2 2 2" xfId="11379" xr:uid="{D405FCB2-4CC5-42F6-AD82-44F2A71B486A}"/>
    <cellStyle name="Normal 2 3 44 2 2 2 2" xfId="22252" xr:uid="{9F370B8B-CFD3-43FE-8339-4A4DAA7659A1}"/>
    <cellStyle name="Normal 2 3 44 2 2 2 3" xfId="38946" xr:uid="{5CA37C2E-A3D6-414E-B59A-B51793DC4823}"/>
    <cellStyle name="Normal 2 3 44 2 2 3" xfId="18161" xr:uid="{6FBDEED2-3F2D-449D-98D7-986AF0CE048A}"/>
    <cellStyle name="Normal 2 3 44 2 2 4" xfId="29010" xr:uid="{39EDC622-ABE5-424B-920D-24D5594D351A}"/>
    <cellStyle name="Normal 2 3 44 2 2 5" xfId="34979" xr:uid="{4A5E1FED-1D9E-4A3C-A460-208A5820EB18}"/>
    <cellStyle name="Normal 2 3 44 2 2 6" xfId="44284" xr:uid="{BAB5A2A2-6A57-41F4-86DC-384A813B6C0F}"/>
    <cellStyle name="Normal 2 3 44 2 3" xfId="11380" xr:uid="{65FC14D3-3D89-4861-A6B0-3CB5432A7870}"/>
    <cellStyle name="Normal 2 3 44 2 3 2" xfId="22253" xr:uid="{DCCFF109-32B9-4EE3-BDA9-B56B99CC507C}"/>
    <cellStyle name="Normal 2 3 44 2 3 3" xfId="36965" xr:uid="{C85F5E9D-969A-441A-9F76-BF0C80DE92EC}"/>
    <cellStyle name="Normal 2 3 44 2 4" xfId="15105" xr:uid="{932E0B26-0D2A-475D-8D24-49F596DD857C}"/>
    <cellStyle name="Normal 2 3 44 2 5" xfId="25954" xr:uid="{B68198D7-DDF6-41A1-AC3A-2DE14775DFFD}"/>
    <cellStyle name="Normal 2 3 44 2 6" xfId="32104" xr:uid="{DB50F213-A8E0-4934-A8BA-4640CD532D1B}"/>
    <cellStyle name="Normal 2 3 44 2 7" xfId="41228" xr:uid="{55E02F95-8BA6-4C65-BB10-AD6AE6FCCCB2}"/>
    <cellStyle name="Normal 2 3 44 3" xfId="5743" xr:uid="{0B95676C-C790-4678-BE64-3913B85BCC5D}"/>
    <cellStyle name="Normal 2 3 44 3 2" xfId="11381" xr:uid="{AEF547CE-546B-4CFA-94F7-E0C7472685D8}"/>
    <cellStyle name="Normal 2 3 44 3 2 2" xfId="22254" xr:uid="{DEF3D402-2353-4151-A69F-8CA6B6D16CF5}"/>
    <cellStyle name="Normal 2 3 44 3 2 3" xfId="38151" xr:uid="{6AA781A7-289F-4614-A4A0-8D1718F9B875}"/>
    <cellStyle name="Normal 2 3 44 3 3" xfId="17181" xr:uid="{51531433-7D30-43A0-9B66-EF6524441068}"/>
    <cellStyle name="Normal 2 3 44 3 4" xfId="28030" xr:uid="{EDAEF1F4-8FAD-42F0-AFC3-1B5C029782E9}"/>
    <cellStyle name="Normal 2 3 44 3 5" xfId="34191" xr:uid="{FFA7CC19-AE3A-4E12-8D8C-87A3F7B8D28D}"/>
    <cellStyle name="Normal 2 3 44 3 6" xfId="43304" xr:uid="{A5E4C3E7-D9C6-4AC2-99D0-ABC3DF9D6322}"/>
    <cellStyle name="Normal 2 3 44 4" xfId="11382" xr:uid="{5E298D1B-E963-4532-9361-A563CF476E5E}"/>
    <cellStyle name="Normal 2 3 44 4 2" xfId="22255" xr:uid="{E9BAF49E-3857-49F9-9FED-760A12B59F45}"/>
    <cellStyle name="Normal 2 3 44 4 3" xfId="36169" xr:uid="{BE5AF575-E85C-4294-AA6D-DCEF3118F1B2}"/>
    <cellStyle name="Normal 2 3 44 5" xfId="14125" xr:uid="{6BAB6315-4B84-48E7-AA2F-9DCADD68E6EE}"/>
    <cellStyle name="Normal 2 3 44 6" xfId="24974" xr:uid="{CECF728F-975D-4A43-8C02-52ED625B45E2}"/>
    <cellStyle name="Normal 2 3 44 7" xfId="31124" xr:uid="{AD01D49E-79A2-4681-AC47-9B6B979F7DD6}"/>
    <cellStyle name="Normal 2 3 44 8" xfId="40248" xr:uid="{8B6D89CC-F431-4D47-A3E1-46787D51FE9B}"/>
    <cellStyle name="Normal 2 3 45" xfId="2992" xr:uid="{7B0E74EE-3370-4A32-9D35-1C3B22C2FD7A}"/>
    <cellStyle name="Normal 2 3 45 2" xfId="6230" xr:uid="{FA6261CF-6B55-4060-AE91-2FA59F90CB95}"/>
    <cellStyle name="Normal 2 3 45 2 2" xfId="11383" xr:uid="{B3211264-5811-4CDE-840C-82C24928C728}"/>
    <cellStyle name="Normal 2 3 45 2 2 2" xfId="22256" xr:uid="{067A2037-0624-454A-A509-1D5E9DB68D93}"/>
    <cellStyle name="Normal 2 3 45 2 2 3" xfId="38947" xr:uid="{E72665D3-306D-4C0B-A13E-ACBE0187F1C2}"/>
    <cellStyle name="Normal 2 3 45 2 3" xfId="17668" xr:uid="{6F9CC544-AD2E-4EC3-9148-7F43D49817FD}"/>
    <cellStyle name="Normal 2 3 45 2 4" xfId="28517" xr:uid="{4F7A67AA-ADEC-4A9F-8DF3-1677A572E923}"/>
    <cellStyle name="Normal 2 3 45 2 5" xfId="34980" xr:uid="{964FE299-CD94-4B15-A49C-C5359E250129}"/>
    <cellStyle name="Normal 2 3 45 2 6" xfId="43791" xr:uid="{B08F820A-9C0B-45D1-91B4-98DB00307B06}"/>
    <cellStyle name="Normal 2 3 45 3" xfId="11384" xr:uid="{472A3A12-CE02-4633-BB30-1760FC9BF423}"/>
    <cellStyle name="Normal 2 3 45 3 2" xfId="22257" xr:uid="{C412CC23-062A-4149-91DE-ACE93995BFDA}"/>
    <cellStyle name="Normal 2 3 45 3 3" xfId="36966" xr:uid="{52284C68-4A0B-4352-9160-40EFFC0FE458}"/>
    <cellStyle name="Normal 2 3 45 4" xfId="14612" xr:uid="{A5B2EAA7-A4EA-4CB1-B601-9BE1603EF2A9}"/>
    <cellStyle name="Normal 2 3 45 5" xfId="25461" xr:uid="{415ACDE5-F978-4661-B552-0A064E86F2DA}"/>
    <cellStyle name="Normal 2 3 45 6" xfId="31611" xr:uid="{32F61D86-41A2-4C0A-99E8-362777620425}"/>
    <cellStyle name="Normal 2 3 45 7" xfId="40735" xr:uid="{9660B428-6B9B-4C31-A60B-707F095CBFA9}"/>
    <cellStyle name="Normal 2 3 46" xfId="3978" xr:uid="{869C4870-7ABD-49EC-8E77-A556A25FEE95}"/>
    <cellStyle name="Normal 2 3 46 2" xfId="7215" xr:uid="{F948190F-DECD-4F09-86E7-539443931FB5}"/>
    <cellStyle name="Normal 2 3 46 2 2" xfId="18653" xr:uid="{DA087117-827E-4202-9859-00086B3EC03F}"/>
    <cellStyle name="Normal 2 3 46 2 3" xfId="29502" xr:uid="{4EF8E9E9-1C7E-4680-908E-33EAE00AFE54}"/>
    <cellStyle name="Normal 2 3 46 2 4" xfId="37550" xr:uid="{541E8381-5D42-486B-97DB-0D1017A27001}"/>
    <cellStyle name="Normal 2 3 46 2 5" xfId="44776" xr:uid="{116CD261-3FC5-4A08-A5F8-5AA2F5C3D47E}"/>
    <cellStyle name="Normal 2 3 46 3" xfId="15597" xr:uid="{67770CC5-D72E-4EB8-920B-6535D61119CE}"/>
    <cellStyle name="Normal 2 3 46 4" xfId="26446" xr:uid="{0E11C25C-CFE8-4618-93BE-06FA1B3BD227}"/>
    <cellStyle name="Normal 2 3 46 5" xfId="33181" xr:uid="{E4F51E20-5AE4-47DC-A4AB-CFCCA4A69B05}"/>
    <cellStyle name="Normal 2 3 46 6" xfId="41720" xr:uid="{F74077A9-BC70-485B-A76D-BA9F24C52BFA}"/>
    <cellStyle name="Normal 2 3 47" xfId="4524" xr:uid="{F0E68848-8D8C-4257-9575-105CF0386B79}"/>
    <cellStyle name="Normal 2 3 47 2" xfId="7580" xr:uid="{6B0157A7-3EBF-41E9-A3C6-2649D4829FB6}"/>
    <cellStyle name="Normal 2 3 47 2 2" xfId="19018" xr:uid="{4DD2FF1E-A28B-4343-9B2D-2383D1BD1615}"/>
    <cellStyle name="Normal 2 3 47 2 3" xfId="29867" xr:uid="{43852296-2FA8-4755-A942-EA3AF11DFED7}"/>
    <cellStyle name="Normal 2 3 47 2 4" xfId="45141" xr:uid="{3C374090-E021-4193-925A-C455D4EFA1E7}"/>
    <cellStyle name="Normal 2 3 47 3" xfId="15962" xr:uid="{D3275919-EC07-444C-9A03-C0576A012266}"/>
    <cellStyle name="Normal 2 3 47 4" xfId="26811" xr:uid="{42CDCA04-CC2E-4037-A9B5-5FB3A8F9AAA5}"/>
    <cellStyle name="Normal 2 3 47 5" xfId="35569" xr:uid="{9CC18255-5EC5-483F-BB75-F66926BD85B2}"/>
    <cellStyle name="Normal 2 3 47 6" xfId="42085" xr:uid="{67F14BE5-435F-43B6-AA28-0E3518B0EC7F}"/>
    <cellStyle name="Normal 2 3 48" xfId="4886" xr:uid="{9DDEFD4F-1014-4397-BAE7-037A00CA0BC5}"/>
    <cellStyle name="Normal 2 3 48 2" xfId="7942" xr:uid="{52222047-93F3-4A9D-A368-D4F7064569D0}"/>
    <cellStyle name="Normal 2 3 48 2 2" xfId="19380" xr:uid="{BD4E01EB-3FFD-4FDA-88DB-0DF8D6559466}"/>
    <cellStyle name="Normal 2 3 48 2 3" xfId="30229" xr:uid="{4D1D0765-B6FE-4D17-8B35-3ED600DFE383}"/>
    <cellStyle name="Normal 2 3 48 2 4" xfId="45503" xr:uid="{25FD4F7A-DFAF-4434-9AFB-F2244F431483}"/>
    <cellStyle name="Normal 2 3 48 3" xfId="16324" xr:uid="{73AB4C83-7BE3-459E-A5C2-88B5622DAF84}"/>
    <cellStyle name="Normal 2 3 48 4" xfId="27173" xr:uid="{1B586308-975C-484F-BFB4-834E0166C02E}"/>
    <cellStyle name="Normal 2 3 48 5" xfId="42447" xr:uid="{0F83A903-6A17-438D-8D89-D8A1E949471B}"/>
    <cellStyle name="Normal 2 3 49" xfId="5250" xr:uid="{1BDD80E3-1A73-414C-9F4C-983A5FDB2C94}"/>
    <cellStyle name="Normal 2 3 49 2" xfId="16688" xr:uid="{D0FEDDEA-8C60-4601-9ADA-490D74E4C317}"/>
    <cellStyle name="Normal 2 3 49 3" xfId="27537" xr:uid="{0D40DCD9-61C5-4851-A4AE-C60E68DF21FA}"/>
    <cellStyle name="Normal 2 3 49 4" xfId="42811" xr:uid="{6D31560C-8F92-4386-BB82-EDCDA442956E}"/>
    <cellStyle name="Normal 2 3 5" xfId="954" xr:uid="{CAB6F24C-E3A2-47A4-B21E-08104BFC44C7}"/>
    <cellStyle name="Normal 2 3 5 10" xfId="30706" xr:uid="{62C8C472-9377-4D30-8ADF-C78C28E04E16}"/>
    <cellStyle name="Normal 2 3 5 11" xfId="39767" xr:uid="{DFE669B8-E0DE-466C-9A4A-90E3FE151270}"/>
    <cellStyle name="Normal 2 3 5 2" xfId="2516" xr:uid="{5EE38D1E-6CB2-45F5-BAFD-10FE5E877F2A}"/>
    <cellStyle name="Normal 2 3 5 2 2" xfId="3497" xr:uid="{62B8076A-4F32-484B-85FF-1137956E1AA2}"/>
    <cellStyle name="Normal 2 3 5 2 2 2" xfId="6735" xr:uid="{D7A975A5-865A-4BA8-BFB8-100828D27592}"/>
    <cellStyle name="Normal 2 3 5 2 2 2 2" xfId="11385" xr:uid="{03B3C2C4-6E1E-4AB2-A4A2-D5EC8FC58E23}"/>
    <cellStyle name="Normal 2 3 5 2 2 2 2 2" xfId="22258" xr:uid="{15FAED54-E1C0-4F70-AF9A-221AEB625DDD}"/>
    <cellStyle name="Normal 2 3 5 2 2 2 2 3" xfId="38948" xr:uid="{C63437C8-8799-4FBA-BCF1-8348ABF3CB5A}"/>
    <cellStyle name="Normal 2 3 5 2 2 2 3" xfId="18173" xr:uid="{77FD712B-4D06-4CF3-8B8A-75731BF90C67}"/>
    <cellStyle name="Normal 2 3 5 2 2 2 4" xfId="29022" xr:uid="{EB7057A6-4174-4540-9B63-06BB2DC76BF5}"/>
    <cellStyle name="Normal 2 3 5 2 2 2 5" xfId="34981" xr:uid="{E06143F1-A384-4BEE-98BE-E7BA82026FC1}"/>
    <cellStyle name="Normal 2 3 5 2 2 2 6" xfId="44296" xr:uid="{52F34EF7-E1FD-450E-B546-A8AB85ED933A}"/>
    <cellStyle name="Normal 2 3 5 2 2 3" xfId="11386" xr:uid="{EF58A63E-099F-4C90-B3FC-B5069EA01260}"/>
    <cellStyle name="Normal 2 3 5 2 2 3 2" xfId="22259" xr:uid="{A1EC9A84-7073-401A-9F23-D575E0176995}"/>
    <cellStyle name="Normal 2 3 5 2 2 3 3" xfId="36967" xr:uid="{06C761AC-A17B-40EE-B9DB-8F2985B123FD}"/>
    <cellStyle name="Normal 2 3 5 2 2 4" xfId="15117" xr:uid="{67E6F319-61E4-4B10-AC62-1F8C507D89BE}"/>
    <cellStyle name="Normal 2 3 5 2 2 5" xfId="25966" xr:uid="{BD820E6C-B5A5-4491-A597-87E737ACBE10}"/>
    <cellStyle name="Normal 2 3 5 2 2 6" xfId="32116" xr:uid="{0037B065-5966-4C2F-8C43-89C76F36ADAC}"/>
    <cellStyle name="Normal 2 3 5 2 2 7" xfId="41240" xr:uid="{B106B70E-C5B3-475D-9F08-F3A75967ED2F}"/>
    <cellStyle name="Normal 2 3 5 2 3" xfId="5755" xr:uid="{DD89D3D5-9F14-45CC-8BE3-1D538E3A5C0A}"/>
    <cellStyle name="Normal 2 3 5 2 3 2" xfId="11387" xr:uid="{BAA5F863-6EE6-482D-A96F-3B8AED6BDBDA}"/>
    <cellStyle name="Normal 2 3 5 2 3 2 2" xfId="22260" xr:uid="{F3765599-7EFF-4695-AA00-F5E311691B81}"/>
    <cellStyle name="Normal 2 3 5 2 3 2 3" xfId="38152" xr:uid="{2C69B6BF-BD38-4FE8-90FA-92773BF50120}"/>
    <cellStyle name="Normal 2 3 5 2 3 3" xfId="17193" xr:uid="{201D8DAB-D0CE-43D4-B059-DB62261BD195}"/>
    <cellStyle name="Normal 2 3 5 2 3 4" xfId="28042" xr:uid="{EB65727C-DC6D-426F-BF5C-56DD8CB7AAFD}"/>
    <cellStyle name="Normal 2 3 5 2 3 5" xfId="34192" xr:uid="{9395981C-1E50-492E-8556-DFA20E6E8FCE}"/>
    <cellStyle name="Normal 2 3 5 2 3 6" xfId="43316" xr:uid="{19840E5A-B84A-4152-B303-2E1C3602B701}"/>
    <cellStyle name="Normal 2 3 5 2 4" xfId="11388" xr:uid="{F0DB224A-AB02-4861-9445-5CF1635DDCC2}"/>
    <cellStyle name="Normal 2 3 5 2 4 2" xfId="22261" xr:uid="{95D90E40-71C2-4AB9-8869-3FBD48B7C92A}"/>
    <cellStyle name="Normal 2 3 5 2 4 3" xfId="36170" xr:uid="{5B8957DD-216A-48E6-98C8-8897EA7E38B3}"/>
    <cellStyle name="Normal 2 3 5 2 5" xfId="14137" xr:uid="{3B85CFF0-2926-4989-BF1E-C1F4CABB7DD9}"/>
    <cellStyle name="Normal 2 3 5 2 6" xfId="24986" xr:uid="{0C2C6820-5037-4E38-8886-E08C62A5ED72}"/>
    <cellStyle name="Normal 2 3 5 2 7" xfId="31136" xr:uid="{9F399F9E-F783-417C-8379-ECAD3C54F563}"/>
    <cellStyle name="Normal 2 3 5 2 8" xfId="40260" xr:uid="{4E0DFD30-C0B6-4E1E-90F6-56ED3366FBA1}"/>
    <cellStyle name="Normal 2 3 5 3" xfId="3004" xr:uid="{D6865A39-B85A-4D98-BDA2-47C517DF1812}"/>
    <cellStyle name="Normal 2 3 5 3 2" xfId="6242" xr:uid="{A280F19E-180D-44C4-9620-5289E25D7C31}"/>
    <cellStyle name="Normal 2 3 5 3 2 2" xfId="11389" xr:uid="{5ADA88C6-40D1-47C9-96BA-2F36A2ECE973}"/>
    <cellStyle name="Normal 2 3 5 3 2 2 2" xfId="22262" xr:uid="{6069A980-6EB9-4327-92F6-3298251C7D09}"/>
    <cellStyle name="Normal 2 3 5 3 2 2 3" xfId="38949" xr:uid="{86358B3A-1D03-4AB3-AF72-01840C7044C1}"/>
    <cellStyle name="Normal 2 3 5 3 2 3" xfId="17680" xr:uid="{6B64E0A9-6579-4A5B-91EA-6ACD4B8EAC3B}"/>
    <cellStyle name="Normal 2 3 5 3 2 4" xfId="28529" xr:uid="{36A0F1F8-B72E-40B8-8A2C-99AB5CF26BEF}"/>
    <cellStyle name="Normal 2 3 5 3 2 5" xfId="34982" xr:uid="{700B07EE-BE7C-4E19-A717-D710C65DAE20}"/>
    <cellStyle name="Normal 2 3 5 3 2 6" xfId="43803" xr:uid="{0EACB884-40AE-4B3E-AC21-DA742AEB11E8}"/>
    <cellStyle name="Normal 2 3 5 3 3" xfId="11390" xr:uid="{0F606567-DBE1-4EE6-BAAE-B3DCE0CEB492}"/>
    <cellStyle name="Normal 2 3 5 3 3 2" xfId="22263" xr:uid="{E30E1860-BB49-4D69-9E7F-1A2E13262BAD}"/>
    <cellStyle name="Normal 2 3 5 3 3 3" xfId="36968" xr:uid="{A0A83DA1-6441-41E1-BBE7-0B2A53F9663D}"/>
    <cellStyle name="Normal 2 3 5 3 4" xfId="14624" xr:uid="{21D61A22-9747-4C45-AAE8-104176EE4D25}"/>
    <cellStyle name="Normal 2 3 5 3 5" xfId="25473" xr:uid="{E73B9D86-D7FF-47AF-BBD2-D8E050408F6E}"/>
    <cellStyle name="Normal 2 3 5 3 6" xfId="31623" xr:uid="{1A577EAC-8B13-4C06-885B-3642A0689CBA}"/>
    <cellStyle name="Normal 2 3 5 3 7" xfId="40747" xr:uid="{28882670-EB61-4687-9C14-482100308BA2}"/>
    <cellStyle name="Normal 2 3 5 4" xfId="3994" xr:uid="{70FC3B00-CEF6-4B8B-9410-8687038CF3CA}"/>
    <cellStyle name="Normal 2 3 5 4 2" xfId="7230" xr:uid="{2214B05C-98AB-458A-B177-69B20414D4C2}"/>
    <cellStyle name="Normal 2 3 5 4 2 2" xfId="18668" xr:uid="{128AA569-AC34-4DAA-A7AA-590226162851}"/>
    <cellStyle name="Normal 2 3 5 4 2 3" xfId="29517" xr:uid="{D123410D-38C3-483B-BA00-53345DB403AA}"/>
    <cellStyle name="Normal 2 3 5 4 2 4" xfId="37799" xr:uid="{2B72338D-85F0-43AA-9FB3-0D858A52567A}"/>
    <cellStyle name="Normal 2 3 5 4 2 5" xfId="44791" xr:uid="{5925C33E-5512-4103-AEE2-6C7ABEF58BCA}"/>
    <cellStyle name="Normal 2 3 5 4 3" xfId="15612" xr:uid="{2BFD656B-7D8B-4C5E-B97C-965EAC45C2DA}"/>
    <cellStyle name="Normal 2 3 5 4 4" xfId="26461" xr:uid="{CF5F22AC-882D-40F8-8D09-273131EC90A8}"/>
    <cellStyle name="Normal 2 3 5 4 5" xfId="33182" xr:uid="{C9126E0D-797A-40CF-9899-03B6448F8FE7}"/>
    <cellStyle name="Normal 2 3 5 4 6" xfId="41735" xr:uid="{A1DF432A-C4D3-4975-9160-1C7C5F1EA079}"/>
    <cellStyle name="Normal 2 3 5 5" xfId="4539" xr:uid="{81765596-61E9-4A2F-BB2B-F4B25E4A0D16}"/>
    <cellStyle name="Normal 2 3 5 5 2" xfId="7595" xr:uid="{1ECF479E-9C69-4AE0-83F8-E9FF6178DB85}"/>
    <cellStyle name="Normal 2 3 5 5 2 2" xfId="19033" xr:uid="{A3CBEB9A-513B-477F-A23F-959DEEC809AB}"/>
    <cellStyle name="Normal 2 3 5 5 2 3" xfId="29882" xr:uid="{3B2D9F56-1175-4D17-A5F6-028B635B337A}"/>
    <cellStyle name="Normal 2 3 5 5 2 4" xfId="45156" xr:uid="{9FC9D17C-EB53-4EBD-93A8-BBCCF416DD2F}"/>
    <cellStyle name="Normal 2 3 5 5 3" xfId="15977" xr:uid="{552159C1-5C13-49D0-98FE-0ECFB67DDA86}"/>
    <cellStyle name="Normal 2 3 5 5 4" xfId="26826" xr:uid="{BFA0360C-C759-4BEA-8ADE-A8C2B80CA108}"/>
    <cellStyle name="Normal 2 3 5 5 5" xfId="35817" xr:uid="{6CCF234A-9BBF-4CFD-BD9C-0310CFAA7807}"/>
    <cellStyle name="Normal 2 3 5 5 6" xfId="42100" xr:uid="{B8C2BF71-85FD-4B9B-8144-E2A4209F573C}"/>
    <cellStyle name="Normal 2 3 5 6" xfId="4901" xr:uid="{D10C261B-1039-490A-B358-32D2C7FB3587}"/>
    <cellStyle name="Normal 2 3 5 6 2" xfId="7957" xr:uid="{A26F4358-B0C1-4B2D-B202-7D170DE0DC5D}"/>
    <cellStyle name="Normal 2 3 5 6 2 2" xfId="19395" xr:uid="{85E7A403-86B5-4AA5-A35D-5B2E7BE2B2D6}"/>
    <cellStyle name="Normal 2 3 5 6 2 3" xfId="30244" xr:uid="{FEEF5350-1119-47B1-98EA-32DD99A22D29}"/>
    <cellStyle name="Normal 2 3 5 6 2 4" xfId="45518" xr:uid="{90411037-0910-4719-ABDB-F9287BF32E84}"/>
    <cellStyle name="Normal 2 3 5 6 3" xfId="16339" xr:uid="{1E208E8F-51AA-4596-A553-608FC78CCBC0}"/>
    <cellStyle name="Normal 2 3 5 6 4" xfId="27188" xr:uid="{F778A9D3-D4BF-441E-9841-D9E619694AA9}"/>
    <cellStyle name="Normal 2 3 5 6 5" xfId="42462" xr:uid="{0A7F614F-D78E-4EEF-BCE2-9908B9F8D540}"/>
    <cellStyle name="Normal 2 3 5 7" xfId="5262" xr:uid="{86FE07B5-238D-4F0E-83F3-EC02A1FF3E17}"/>
    <cellStyle name="Normal 2 3 5 7 2" xfId="16700" xr:uid="{AE2B591F-34F9-469C-BDF0-25B06FCDF96D}"/>
    <cellStyle name="Normal 2 3 5 7 3" xfId="27549" xr:uid="{EE37708C-93BB-46E1-8B9B-45098E11D294}"/>
    <cellStyle name="Normal 2 3 5 7 4" xfId="42823" xr:uid="{7C90ECD5-F93F-4ADD-AE54-1D1390F96A22}"/>
    <cellStyle name="Normal 2 3 5 8" xfId="13644" xr:uid="{3E74D531-6899-42E3-A3D5-B532C51855CE}"/>
    <cellStyle name="Normal 2 3 5 9" xfId="24493" xr:uid="{FE4796C3-8081-4B37-981C-F40FDE0B321B}"/>
    <cellStyle name="Normal 2 3 50" xfId="13632" xr:uid="{0C2945C0-4CC4-48B6-802B-77E5DA798120}"/>
    <cellStyle name="Normal 2 3 51" xfId="24481" xr:uid="{DEDBF2FC-A52E-45BB-A67F-645853BF1F0D}"/>
    <cellStyle name="Normal 2 3 52" xfId="30410" xr:uid="{C98F5C12-8085-449E-A4C1-990F47013E51}"/>
    <cellStyle name="Normal 2 3 53" xfId="39755" xr:uid="{A0985B54-40C5-4C8A-983F-0E107180F7E6}"/>
    <cellStyle name="Normal 2 3 6" xfId="955" xr:uid="{5C24184D-AECD-43DD-86D8-89ACBC13779E}"/>
    <cellStyle name="Normal 2 3 6 10" xfId="30707" xr:uid="{6580FE6D-F6C3-47F3-9BE5-477616ABD6D3}"/>
    <cellStyle name="Normal 2 3 6 11" xfId="39768" xr:uid="{965E5EED-751B-4CD3-993B-967C18F0E072}"/>
    <cellStyle name="Normal 2 3 6 2" xfId="2517" xr:uid="{B061FC0C-D910-43A6-8525-3B49DBED9350}"/>
    <cellStyle name="Normal 2 3 6 2 2" xfId="3498" xr:uid="{5FF03258-5AA0-48FD-A5F4-4A1E97377A38}"/>
    <cellStyle name="Normal 2 3 6 2 2 2" xfId="6736" xr:uid="{E11C45CE-FAA5-4CF4-B9D9-BA7EF39062AA}"/>
    <cellStyle name="Normal 2 3 6 2 2 2 2" xfId="11391" xr:uid="{08B7FA62-3B66-47DE-91D8-A2581648DF99}"/>
    <cellStyle name="Normal 2 3 6 2 2 2 2 2" xfId="22264" xr:uid="{94095988-06CA-41E3-9B10-CEAE871B073A}"/>
    <cellStyle name="Normal 2 3 6 2 2 2 2 3" xfId="38950" xr:uid="{DE53D06D-FF0E-4D25-9C97-22C9F5D61C0D}"/>
    <cellStyle name="Normal 2 3 6 2 2 2 3" xfId="18174" xr:uid="{CF953813-D7BE-4B72-B8F2-04ACDE738DCC}"/>
    <cellStyle name="Normal 2 3 6 2 2 2 4" xfId="29023" xr:uid="{E616679D-DC3B-475B-BD9D-2EC5CA9C69CA}"/>
    <cellStyle name="Normal 2 3 6 2 2 2 5" xfId="34983" xr:uid="{16D98957-C513-4EFB-991A-6CEE98DBEB23}"/>
    <cellStyle name="Normal 2 3 6 2 2 2 6" xfId="44297" xr:uid="{1021F59E-F9B1-4B09-BF7D-90F637D43A9A}"/>
    <cellStyle name="Normal 2 3 6 2 2 3" xfId="11392" xr:uid="{0D6C762D-53F3-4632-8DDC-61CDE78E06B8}"/>
    <cellStyle name="Normal 2 3 6 2 2 3 2" xfId="22265" xr:uid="{E0AB621F-2464-4F77-8B2E-2C8157AB1D5A}"/>
    <cellStyle name="Normal 2 3 6 2 2 3 3" xfId="36969" xr:uid="{D255D705-A1D3-4F23-8FDE-DBF49E59F594}"/>
    <cellStyle name="Normal 2 3 6 2 2 4" xfId="15118" xr:uid="{6098102E-79CA-48EE-8FC7-92922862C707}"/>
    <cellStyle name="Normal 2 3 6 2 2 5" xfId="25967" xr:uid="{CAD5BFCA-16B6-4F8D-BBDB-BEBA7A473BC6}"/>
    <cellStyle name="Normal 2 3 6 2 2 6" xfId="32117" xr:uid="{18644C8A-6ACA-46C0-AE5D-0EFD1AA7DC6F}"/>
    <cellStyle name="Normal 2 3 6 2 2 7" xfId="41241" xr:uid="{F478BBF9-989E-4776-8814-477DA62D32EA}"/>
    <cellStyle name="Normal 2 3 6 2 3" xfId="5756" xr:uid="{1D489F86-8178-41AE-99EB-453A1FED22E9}"/>
    <cellStyle name="Normal 2 3 6 2 3 2" xfId="11393" xr:uid="{F6A9AD0F-7281-4664-94EC-ABFC2AC92DD9}"/>
    <cellStyle name="Normal 2 3 6 2 3 2 2" xfId="22266" xr:uid="{95E9C28E-C82F-4009-94D1-37491C9D8E68}"/>
    <cellStyle name="Normal 2 3 6 2 3 2 3" xfId="38153" xr:uid="{17D53327-E989-478F-A21D-1DC3D5F89DFD}"/>
    <cellStyle name="Normal 2 3 6 2 3 3" xfId="17194" xr:uid="{7FBE9D47-0311-4054-B0C2-530499A6963A}"/>
    <cellStyle name="Normal 2 3 6 2 3 4" xfId="28043" xr:uid="{A05E6EE2-7278-4572-9399-A4C92E7176B0}"/>
    <cellStyle name="Normal 2 3 6 2 3 5" xfId="34193" xr:uid="{7BFD1B9B-4711-4592-B5D0-BD1FE3FB6A14}"/>
    <cellStyle name="Normal 2 3 6 2 3 6" xfId="43317" xr:uid="{4B90C1BD-1F26-4B67-B9C8-596EAB4D7B26}"/>
    <cellStyle name="Normal 2 3 6 2 4" xfId="11394" xr:uid="{11008F39-F232-4C20-801D-C153B6C1C897}"/>
    <cellStyle name="Normal 2 3 6 2 4 2" xfId="22267" xr:uid="{62CA0004-0F8D-4DC1-853B-583EB8F2BE98}"/>
    <cellStyle name="Normal 2 3 6 2 4 3" xfId="36171" xr:uid="{B1BEDBDA-2394-42D0-B680-7A097B7B4D43}"/>
    <cellStyle name="Normal 2 3 6 2 5" xfId="14138" xr:uid="{96B46B13-43B3-464F-98A9-2687756D4321}"/>
    <cellStyle name="Normal 2 3 6 2 6" xfId="24987" xr:uid="{2BB857D1-3053-4E56-9CA5-06D0D71007E7}"/>
    <cellStyle name="Normal 2 3 6 2 7" xfId="31137" xr:uid="{7F1A6026-72B9-4F43-A981-2C96F1D08FB1}"/>
    <cellStyle name="Normal 2 3 6 2 8" xfId="40261" xr:uid="{B396DFC1-A28F-4660-A703-08C1404D9250}"/>
    <cellStyle name="Normal 2 3 6 3" xfId="3005" xr:uid="{EF679FB0-EAEC-4325-8BB1-A80CDACF8D50}"/>
    <cellStyle name="Normal 2 3 6 3 2" xfId="6243" xr:uid="{21504F49-D40C-4372-8A41-CC35EBF210B8}"/>
    <cellStyle name="Normal 2 3 6 3 2 2" xfId="11395" xr:uid="{FFDA7000-84D7-478D-8FDC-5360459081CD}"/>
    <cellStyle name="Normal 2 3 6 3 2 2 2" xfId="22268" xr:uid="{E5AD209A-7265-4CB6-9ABE-48B88167F853}"/>
    <cellStyle name="Normal 2 3 6 3 2 2 3" xfId="38951" xr:uid="{8A705909-82C9-4226-96CB-E86FA681AB3A}"/>
    <cellStyle name="Normal 2 3 6 3 2 3" xfId="17681" xr:uid="{B570AD6F-CC13-4610-A20D-EB87D2BE4EAA}"/>
    <cellStyle name="Normal 2 3 6 3 2 4" xfId="28530" xr:uid="{1F4577A3-5901-4E0B-97CD-6FE4C3138540}"/>
    <cellStyle name="Normal 2 3 6 3 2 5" xfId="34984" xr:uid="{5EC36B21-3F6E-4BD8-B786-700BBFC2C39A}"/>
    <cellStyle name="Normal 2 3 6 3 2 6" xfId="43804" xr:uid="{72605533-C753-41A0-BF85-6F3B7C9583BD}"/>
    <cellStyle name="Normal 2 3 6 3 3" xfId="11396" xr:uid="{D903141D-3BB1-4D00-AF6D-4D0F1DBB60AC}"/>
    <cellStyle name="Normal 2 3 6 3 3 2" xfId="22269" xr:uid="{69BCC2A3-1107-410B-8F0D-E2A22E661FE1}"/>
    <cellStyle name="Normal 2 3 6 3 3 3" xfId="36970" xr:uid="{41CCB0C9-75AF-491B-93E7-5B031D9BBD7B}"/>
    <cellStyle name="Normal 2 3 6 3 4" xfId="14625" xr:uid="{B123711C-F12C-4077-AFAD-6AA69639ADA1}"/>
    <cellStyle name="Normal 2 3 6 3 5" xfId="25474" xr:uid="{B868396E-3CA1-4227-895F-5B645610934C}"/>
    <cellStyle name="Normal 2 3 6 3 6" xfId="31624" xr:uid="{F2D344D1-0FF7-4948-A4E1-5A6CDAF36F30}"/>
    <cellStyle name="Normal 2 3 6 3 7" xfId="40748" xr:uid="{D7B54056-274D-44FC-ACB4-E618EBAC8570}"/>
    <cellStyle name="Normal 2 3 6 4" xfId="3995" xr:uid="{7DB6ED4A-BB0E-45AD-9119-4E378735303D}"/>
    <cellStyle name="Normal 2 3 6 4 2" xfId="7231" xr:uid="{3CD99039-0F34-46E5-A70B-49170F9FD1EF}"/>
    <cellStyle name="Normal 2 3 6 4 2 2" xfId="18669" xr:uid="{128062EF-5D7D-441B-9259-8FB8719E1CAB}"/>
    <cellStyle name="Normal 2 3 6 4 2 3" xfId="29518" xr:uid="{43ED186A-23E6-4F6D-9C81-A05D2AC4CD67}"/>
    <cellStyle name="Normal 2 3 6 4 2 4" xfId="37800" xr:uid="{9806D143-E32D-433F-BB4F-A06AEFB930AF}"/>
    <cellStyle name="Normal 2 3 6 4 2 5" xfId="44792" xr:uid="{7E083621-1F9B-4537-A215-582B4C5BEDEA}"/>
    <cellStyle name="Normal 2 3 6 4 3" xfId="15613" xr:uid="{AFABE429-8316-4A97-A0DB-2077E0D06540}"/>
    <cellStyle name="Normal 2 3 6 4 4" xfId="26462" xr:uid="{8AE0FCEB-8DB8-4A08-AAFF-EF4C26593A6A}"/>
    <cellStyle name="Normal 2 3 6 4 5" xfId="33183" xr:uid="{437B4561-7850-4F1C-826E-B7664009963A}"/>
    <cellStyle name="Normal 2 3 6 4 6" xfId="41736" xr:uid="{61D19BB9-B8CF-4109-827D-A1D67302332D}"/>
    <cellStyle name="Normal 2 3 6 5" xfId="4540" xr:uid="{6FA46BA0-0E0F-4120-8D6C-5EFBF117386A}"/>
    <cellStyle name="Normal 2 3 6 5 2" xfId="7596" xr:uid="{7E643C20-C941-413B-9FBB-9D3DDF0B72DD}"/>
    <cellStyle name="Normal 2 3 6 5 2 2" xfId="19034" xr:uid="{98944DC2-89B7-4BA0-9907-5A50D973D8C2}"/>
    <cellStyle name="Normal 2 3 6 5 2 3" xfId="29883" xr:uid="{C2AF04FA-530A-49A8-8862-20E450706698}"/>
    <cellStyle name="Normal 2 3 6 5 2 4" xfId="45157" xr:uid="{820C3638-8D28-439E-936F-22C8C17326B9}"/>
    <cellStyle name="Normal 2 3 6 5 3" xfId="15978" xr:uid="{A82C75C0-5664-49A5-8E51-7358311BDE71}"/>
    <cellStyle name="Normal 2 3 6 5 4" xfId="26827" xr:uid="{B60F18F6-CC41-4510-9C02-0286D400EEE2}"/>
    <cellStyle name="Normal 2 3 6 5 5" xfId="35818" xr:uid="{F5A13E70-6BD2-428C-943F-1493CDE50C9A}"/>
    <cellStyle name="Normal 2 3 6 5 6" xfId="42101" xr:uid="{7C2065BB-5C4C-47B2-BB30-A13161D827B7}"/>
    <cellStyle name="Normal 2 3 6 6" xfId="4902" xr:uid="{F2E663A7-A832-4456-93A8-B7D4927E33D0}"/>
    <cellStyle name="Normal 2 3 6 6 2" xfId="7958" xr:uid="{34D94565-39EC-402F-A216-8BDCB2BFFD5A}"/>
    <cellStyle name="Normal 2 3 6 6 2 2" xfId="19396" xr:uid="{2FB2F031-0471-4D59-A3A1-DC0245C148B8}"/>
    <cellStyle name="Normal 2 3 6 6 2 3" xfId="30245" xr:uid="{B83CCAEE-BF29-4F97-9A30-4C0D34295544}"/>
    <cellStyle name="Normal 2 3 6 6 2 4" xfId="45519" xr:uid="{62D06BA9-3562-4BED-9F9E-53E3DF181126}"/>
    <cellStyle name="Normal 2 3 6 6 3" xfId="16340" xr:uid="{61F043E0-218E-47BA-AE88-A3A49305DD01}"/>
    <cellStyle name="Normal 2 3 6 6 4" xfId="27189" xr:uid="{DC263177-C90E-4488-A8E9-97AE8146A718}"/>
    <cellStyle name="Normal 2 3 6 6 5" xfId="42463" xr:uid="{8161B924-F341-4B10-8F7A-CDFF6C7566DC}"/>
    <cellStyle name="Normal 2 3 6 7" xfId="5263" xr:uid="{B5DC2B6A-0222-4ABC-A08B-916BB2009CB6}"/>
    <cellStyle name="Normal 2 3 6 7 2" xfId="16701" xr:uid="{8D640C09-9172-4CE8-A7FE-828489AD5FE8}"/>
    <cellStyle name="Normal 2 3 6 7 3" xfId="27550" xr:uid="{C305A995-B5BF-4A22-9B86-F655F230A1DB}"/>
    <cellStyle name="Normal 2 3 6 7 4" xfId="42824" xr:uid="{3D22E2BF-FAB0-4462-A612-B0966918BA66}"/>
    <cellStyle name="Normal 2 3 6 8" xfId="13645" xr:uid="{CC388BA0-3D07-4099-A10E-425246C89364}"/>
    <cellStyle name="Normal 2 3 6 9" xfId="24494" xr:uid="{72A4C3A8-90F3-4F5F-8C3A-C3F5FA8EFBC5}"/>
    <cellStyle name="Normal 2 3 7" xfId="956" xr:uid="{3E1A2FC3-0319-4578-9D6F-5C5AA81DA439}"/>
    <cellStyle name="Normal 2 3 7 10" xfId="30708" xr:uid="{E4F3011E-FEAF-442F-8FA4-4D73FF6697DC}"/>
    <cellStyle name="Normal 2 3 7 11" xfId="39769" xr:uid="{8A33484F-6A88-44AB-87BA-F3B19215FC22}"/>
    <cellStyle name="Normal 2 3 7 2" xfId="2518" xr:uid="{4F6A5926-E5D0-49A2-915F-75FE78A5FB83}"/>
    <cellStyle name="Normal 2 3 7 2 2" xfId="3499" xr:uid="{21B348F1-2B4F-439E-BED9-4BD027C60928}"/>
    <cellStyle name="Normal 2 3 7 2 2 2" xfId="6737" xr:uid="{E3E8C5A5-DA07-40C2-8134-2A5ED4EAF396}"/>
    <cellStyle name="Normal 2 3 7 2 2 2 2" xfId="11397" xr:uid="{E213138D-6F1C-4E3B-ACD1-8D41A00A1EF9}"/>
    <cellStyle name="Normal 2 3 7 2 2 2 2 2" xfId="22270" xr:uid="{943A93FC-7BA5-42A5-9C9F-99C88C3DCC80}"/>
    <cellStyle name="Normal 2 3 7 2 2 2 2 3" xfId="38952" xr:uid="{68692040-B99B-4E85-A7B7-15EBDDA48958}"/>
    <cellStyle name="Normal 2 3 7 2 2 2 3" xfId="18175" xr:uid="{E15C0535-FA59-46A7-8E10-AAD6550DAD93}"/>
    <cellStyle name="Normal 2 3 7 2 2 2 4" xfId="29024" xr:uid="{10D1B8F3-A2CD-4B74-BA51-3548D165D15B}"/>
    <cellStyle name="Normal 2 3 7 2 2 2 5" xfId="34985" xr:uid="{DF867DBD-A2A5-4534-9886-8B267CC24E40}"/>
    <cellStyle name="Normal 2 3 7 2 2 2 6" xfId="44298" xr:uid="{D950FB3E-2708-4F76-8D1D-ECF52E127AF9}"/>
    <cellStyle name="Normal 2 3 7 2 2 3" xfId="11398" xr:uid="{59024FA4-A07C-4C1A-9296-05361D806452}"/>
    <cellStyle name="Normal 2 3 7 2 2 3 2" xfId="22271" xr:uid="{321C8912-DE3F-4F73-803D-3667036B09F0}"/>
    <cellStyle name="Normal 2 3 7 2 2 3 3" xfId="36971" xr:uid="{7B1E4738-4028-4485-8A64-F929FFE4FF77}"/>
    <cellStyle name="Normal 2 3 7 2 2 4" xfId="15119" xr:uid="{E878901F-395E-44E0-B732-E892E6EF2900}"/>
    <cellStyle name="Normal 2 3 7 2 2 5" xfId="25968" xr:uid="{43896BDC-BB2A-44F1-94CB-826A3911E6AF}"/>
    <cellStyle name="Normal 2 3 7 2 2 6" xfId="32118" xr:uid="{2ADED873-58A9-49C4-88B2-DD6E0FAF4225}"/>
    <cellStyle name="Normal 2 3 7 2 2 7" xfId="41242" xr:uid="{6B3A42B6-AD65-4346-9BFF-F3B700EFE7B5}"/>
    <cellStyle name="Normal 2 3 7 2 3" xfId="5757" xr:uid="{BEC552FD-5098-40D0-BAA2-74D26900D087}"/>
    <cellStyle name="Normal 2 3 7 2 3 2" xfId="11399" xr:uid="{28B0CA81-A6A6-4077-8F9B-103A05843A5D}"/>
    <cellStyle name="Normal 2 3 7 2 3 2 2" xfId="22272" xr:uid="{5D17CD3C-1727-49DE-9C43-7C965DA27B00}"/>
    <cellStyle name="Normal 2 3 7 2 3 2 3" xfId="38154" xr:uid="{5B506E8F-B39A-4A56-A4F4-1B3EA2A9F1C7}"/>
    <cellStyle name="Normal 2 3 7 2 3 3" xfId="17195" xr:uid="{5316E3E8-5103-4E4F-A43B-47C5A394B35F}"/>
    <cellStyle name="Normal 2 3 7 2 3 4" xfId="28044" xr:uid="{BB1F4356-3FAD-4EDA-8472-BE6D268CED2E}"/>
    <cellStyle name="Normal 2 3 7 2 3 5" xfId="34194" xr:uid="{036F3501-1A43-4FE6-B7F9-BBC1B593BD5F}"/>
    <cellStyle name="Normal 2 3 7 2 3 6" xfId="43318" xr:uid="{105D2F9E-9C78-4AB1-877E-FF1FB4C51004}"/>
    <cellStyle name="Normal 2 3 7 2 4" xfId="11400" xr:uid="{31D03B30-B543-4A82-BB05-C2BEC128310A}"/>
    <cellStyle name="Normal 2 3 7 2 4 2" xfId="22273" xr:uid="{302E6A78-86E5-4F0A-955F-88D2246DB574}"/>
    <cellStyle name="Normal 2 3 7 2 4 3" xfId="36172" xr:uid="{4551B5E8-D110-4A1E-AB03-8D2835424764}"/>
    <cellStyle name="Normal 2 3 7 2 5" xfId="14139" xr:uid="{1CA25576-BEB4-4E4E-9F34-3C946F5EA72B}"/>
    <cellStyle name="Normal 2 3 7 2 6" xfId="24988" xr:uid="{D5E4D776-8BAC-40D2-9BD8-9A5F27865EE2}"/>
    <cellStyle name="Normal 2 3 7 2 7" xfId="31138" xr:uid="{9819F0D8-B98E-4767-8A45-C1BD510EAAD9}"/>
    <cellStyle name="Normal 2 3 7 2 8" xfId="40262" xr:uid="{22C177EB-4D15-4223-8990-C57074F80300}"/>
    <cellStyle name="Normal 2 3 7 3" xfId="3006" xr:uid="{4990B33F-5EEE-4E96-9CCD-96B3C76C3F3F}"/>
    <cellStyle name="Normal 2 3 7 3 2" xfId="6244" xr:uid="{39E17D3A-65D6-4374-8F9E-3A78BC3A1124}"/>
    <cellStyle name="Normal 2 3 7 3 2 2" xfId="11401" xr:uid="{0B544515-BADB-40A2-B377-FED7F98E84E5}"/>
    <cellStyle name="Normal 2 3 7 3 2 2 2" xfId="22274" xr:uid="{CE551576-2359-469B-9EDF-7C0B2D7DD740}"/>
    <cellStyle name="Normal 2 3 7 3 2 2 3" xfId="38953" xr:uid="{E8F4793E-DDD0-47EB-9B9F-657FB1CACC8C}"/>
    <cellStyle name="Normal 2 3 7 3 2 3" xfId="17682" xr:uid="{D8EF38A7-8824-4675-969F-D307090A54CE}"/>
    <cellStyle name="Normal 2 3 7 3 2 4" xfId="28531" xr:uid="{65F08447-21B5-4B28-B131-0DD07AD6F905}"/>
    <cellStyle name="Normal 2 3 7 3 2 5" xfId="34986" xr:uid="{51A7C693-0E97-4877-8D06-145F479F890D}"/>
    <cellStyle name="Normal 2 3 7 3 2 6" xfId="43805" xr:uid="{6D1B9277-8AF7-4ADD-90DF-C0CA5ADEC211}"/>
    <cellStyle name="Normal 2 3 7 3 3" xfId="11402" xr:uid="{181BCA54-A10C-4353-83A0-6D8018E18B13}"/>
    <cellStyle name="Normal 2 3 7 3 3 2" xfId="22275" xr:uid="{6BE87FDD-69D7-4E68-86F3-0A78387206CF}"/>
    <cellStyle name="Normal 2 3 7 3 3 3" xfId="36972" xr:uid="{73CD8950-C0FD-4098-A526-C7D30E03D23D}"/>
    <cellStyle name="Normal 2 3 7 3 4" xfId="14626" xr:uid="{79B03CD8-95A4-4E05-89F9-D6FF1F2E0570}"/>
    <cellStyle name="Normal 2 3 7 3 5" xfId="25475" xr:uid="{7B96864A-C34F-4C44-A4CF-1A8F5D78BC24}"/>
    <cellStyle name="Normal 2 3 7 3 6" xfId="31625" xr:uid="{88DC8160-B7B2-4B4E-9D0F-634EB198A190}"/>
    <cellStyle name="Normal 2 3 7 3 7" xfId="40749" xr:uid="{8F242854-41E4-4846-9322-3D8F16A046A5}"/>
    <cellStyle name="Normal 2 3 7 4" xfId="3996" xr:uid="{73304C8D-4261-43E5-967D-DFD9A7E4D03C}"/>
    <cellStyle name="Normal 2 3 7 4 2" xfId="7232" xr:uid="{075F532C-44B1-4709-82CF-83C6AA47AB7D}"/>
    <cellStyle name="Normal 2 3 7 4 2 2" xfId="18670" xr:uid="{207F5977-1D45-4023-A521-24D17CCA754A}"/>
    <cellStyle name="Normal 2 3 7 4 2 3" xfId="29519" xr:uid="{BBBBC38B-8D48-41F9-A154-FEF9E4A16531}"/>
    <cellStyle name="Normal 2 3 7 4 2 4" xfId="37801" xr:uid="{4474BA01-07A4-4FD9-AD80-EAD1F07EC8CA}"/>
    <cellStyle name="Normal 2 3 7 4 2 5" xfId="44793" xr:uid="{80F092E8-DC84-49A6-BB5E-E24F4F4FB7EC}"/>
    <cellStyle name="Normal 2 3 7 4 3" xfId="15614" xr:uid="{99F3E8ED-4A36-4418-983B-B81E6A52FED2}"/>
    <cellStyle name="Normal 2 3 7 4 4" xfId="26463" xr:uid="{A0A8435A-702D-4CD7-BDC1-A064EFE795E0}"/>
    <cellStyle name="Normal 2 3 7 4 5" xfId="33184" xr:uid="{CF718216-D364-4A27-8A42-10239945D808}"/>
    <cellStyle name="Normal 2 3 7 4 6" xfId="41737" xr:uid="{10C4AF5A-C2B6-45E3-B098-6F3C9A8CE77E}"/>
    <cellStyle name="Normal 2 3 7 5" xfId="4541" xr:uid="{E870D17F-45D4-44C4-8CBD-6C9EF48595A2}"/>
    <cellStyle name="Normal 2 3 7 5 2" xfId="7597" xr:uid="{04923A26-A46A-4F17-BB52-558AB2F98D3D}"/>
    <cellStyle name="Normal 2 3 7 5 2 2" xfId="19035" xr:uid="{F235DDEA-F86E-41BC-9D67-5CA754BE50E2}"/>
    <cellStyle name="Normal 2 3 7 5 2 3" xfId="29884" xr:uid="{47407E98-47AB-4D6E-871A-279127163646}"/>
    <cellStyle name="Normal 2 3 7 5 2 4" xfId="45158" xr:uid="{BA456B31-E6DD-4760-BAB2-105780AE28E7}"/>
    <cellStyle name="Normal 2 3 7 5 3" xfId="15979" xr:uid="{117EE35D-4CC7-4469-802F-EAA6BA219F63}"/>
    <cellStyle name="Normal 2 3 7 5 4" xfId="26828" xr:uid="{85238B52-DC31-48D4-A4BA-36D98CCF386B}"/>
    <cellStyle name="Normal 2 3 7 5 5" xfId="35819" xr:uid="{96FA9701-848E-4ECB-8AAD-1FD05734000C}"/>
    <cellStyle name="Normal 2 3 7 5 6" xfId="42102" xr:uid="{D974C76E-36BF-4199-A1FB-E7610AC5458E}"/>
    <cellStyle name="Normal 2 3 7 6" xfId="4903" xr:uid="{E01A48E1-AE4F-4885-A687-B5BA56C9B013}"/>
    <cellStyle name="Normal 2 3 7 6 2" xfId="7959" xr:uid="{D1E70DD0-C011-4535-ABCA-51F4B1FED16D}"/>
    <cellStyle name="Normal 2 3 7 6 2 2" xfId="19397" xr:uid="{1A352477-8892-4E88-983F-404205B6F766}"/>
    <cellStyle name="Normal 2 3 7 6 2 3" xfId="30246" xr:uid="{CBF9D8A2-92BA-4BE4-8566-36BA2C9428A1}"/>
    <cellStyle name="Normal 2 3 7 6 2 4" xfId="45520" xr:uid="{56518FBD-816D-4099-B2A8-2C745E10E9C0}"/>
    <cellStyle name="Normal 2 3 7 6 3" xfId="16341" xr:uid="{2DEE966A-5ECD-46F5-A8C7-A18347799581}"/>
    <cellStyle name="Normal 2 3 7 6 4" xfId="27190" xr:uid="{A463372D-8FAB-41A1-8F3B-45507A613515}"/>
    <cellStyle name="Normal 2 3 7 6 5" xfId="42464" xr:uid="{A29A8BBB-11FE-479B-A4D5-21324176A42C}"/>
    <cellStyle name="Normal 2 3 7 7" xfId="5264" xr:uid="{AFAFE05A-5C13-40CC-8534-E12079674D2F}"/>
    <cellStyle name="Normal 2 3 7 7 2" xfId="16702" xr:uid="{483A9788-583B-4A38-93B2-A7AA59B3D2E0}"/>
    <cellStyle name="Normal 2 3 7 7 3" xfId="27551" xr:uid="{DEEF3207-13AA-405E-B446-02514CBD4617}"/>
    <cellStyle name="Normal 2 3 7 7 4" xfId="42825" xr:uid="{71AAB923-2065-4FF9-9857-570299A12845}"/>
    <cellStyle name="Normal 2 3 7 8" xfId="13646" xr:uid="{12CBAC45-1623-407A-96A2-9C3B85AD74C9}"/>
    <cellStyle name="Normal 2 3 7 9" xfId="24495" xr:uid="{596671AF-31BC-4DF8-8ED8-83BB87290186}"/>
    <cellStyle name="Normal 2 3 8" xfId="957" xr:uid="{A6FB6CD1-5D62-4325-8095-ABE78657A314}"/>
    <cellStyle name="Normal 2 3 8 2" xfId="2519" xr:uid="{6D47B454-5E71-4AD5-8037-9B111DAFB467}"/>
    <cellStyle name="Normal 2 3 8 2 2" xfId="3500" xr:uid="{ADE20E1A-662D-4452-96AE-C88660998871}"/>
    <cellStyle name="Normal 2 3 8 2 2 2" xfId="6738" xr:uid="{DD83ECBE-F07E-4198-920E-48EEDAFB3909}"/>
    <cellStyle name="Normal 2 3 8 2 2 2 2" xfId="11403" xr:uid="{2A082708-B161-4988-A33B-93A39A37D2DC}"/>
    <cellStyle name="Normal 2 3 8 2 2 2 2 2" xfId="22276" xr:uid="{EA7CF895-5F26-42CF-8065-57F91DA207E7}"/>
    <cellStyle name="Normal 2 3 8 2 2 2 2 3" xfId="38954" xr:uid="{81BA9534-9602-4EDC-878A-FF0B4119C307}"/>
    <cellStyle name="Normal 2 3 8 2 2 2 3" xfId="18176" xr:uid="{01D8F1C5-21F9-45E2-8F16-D339AFB04F1B}"/>
    <cellStyle name="Normal 2 3 8 2 2 2 4" xfId="29025" xr:uid="{76093144-466E-493C-AE7C-0877A8C1614C}"/>
    <cellStyle name="Normal 2 3 8 2 2 2 5" xfId="34987" xr:uid="{DD16E28B-BD8A-48D2-BEB0-7A2FD517ADD4}"/>
    <cellStyle name="Normal 2 3 8 2 2 2 6" xfId="44299" xr:uid="{B92B7593-5009-4228-83D4-3CFE353FED9C}"/>
    <cellStyle name="Normal 2 3 8 2 2 3" xfId="11404" xr:uid="{998C67F4-36B4-4F90-8A57-8CC9439759EE}"/>
    <cellStyle name="Normal 2 3 8 2 2 3 2" xfId="22277" xr:uid="{8396B7CC-CEC9-42DD-9083-6AA22E0ABBE2}"/>
    <cellStyle name="Normal 2 3 8 2 2 3 3" xfId="36973" xr:uid="{FD0C083F-EE86-488A-BA04-89F2E851BF8F}"/>
    <cellStyle name="Normal 2 3 8 2 2 4" xfId="15120" xr:uid="{8CA4A49C-75A3-4DB7-986E-3129B8FC4AD1}"/>
    <cellStyle name="Normal 2 3 8 2 2 5" xfId="25969" xr:uid="{7CFCA629-0B69-4182-9C4D-EE2E8CC562B7}"/>
    <cellStyle name="Normal 2 3 8 2 2 6" xfId="32119" xr:uid="{2F8A34B2-5D0D-4B15-AB18-25D3B93948AE}"/>
    <cellStyle name="Normal 2 3 8 2 2 7" xfId="41243" xr:uid="{2048A613-1518-4435-8252-B0D9B8DD414D}"/>
    <cellStyle name="Normal 2 3 8 2 3" xfId="5758" xr:uid="{7FEB8635-2714-43EC-93EE-F9F6749AABDD}"/>
    <cellStyle name="Normal 2 3 8 2 3 2" xfId="11405" xr:uid="{1CE0024C-6515-4C9A-B16E-CBB2E0179BC7}"/>
    <cellStyle name="Normal 2 3 8 2 3 2 2" xfId="22278" xr:uid="{D0D194E8-77E4-4FCC-9FC9-3AFE7E8872D8}"/>
    <cellStyle name="Normal 2 3 8 2 3 2 3" xfId="38155" xr:uid="{0DF5DB4C-45FA-4DBF-ACB0-79EBBADFF7F9}"/>
    <cellStyle name="Normal 2 3 8 2 3 3" xfId="11406" xr:uid="{324A9DA8-98E8-483A-8D2B-4E4BAA611B60}"/>
    <cellStyle name="Normal 2 3 8 2 3 3 2" xfId="22279" xr:uid="{BAD51133-0978-471C-B47F-DBCDCC129A80}"/>
    <cellStyle name="Normal 2 3 8 2 3 3 3" xfId="34195" xr:uid="{B1BADD4F-37C8-4D29-BF8E-6B3949F16D24}"/>
    <cellStyle name="Normal 2 3 8 2 3 4" xfId="17196" xr:uid="{7481145C-6EB0-4C6B-959C-243395C37877}"/>
    <cellStyle name="Normal 2 3 8 2 3 5" xfId="28045" xr:uid="{A72B9ED7-93F6-4F5C-B701-4A6A8C51F5ED}"/>
    <cellStyle name="Normal 2 3 8 2 3 6" xfId="33185" xr:uid="{6B9727C8-5AA5-4E75-B0D4-6365035F6528}"/>
    <cellStyle name="Normal 2 3 8 2 3 7" xfId="43319" xr:uid="{CA3671F0-9310-425C-AC11-B3BA69CD8D39}"/>
    <cellStyle name="Normal 2 3 8 2 4" xfId="11407" xr:uid="{62FAD08A-03BA-4565-96D3-F62B2785C643}"/>
    <cellStyle name="Normal 2 3 8 2 4 2" xfId="22280" xr:uid="{AD1F9579-9B27-4BC5-86CE-18ADF4816C78}"/>
    <cellStyle name="Normal 2 3 8 2 4 3" xfId="36173" xr:uid="{7F700BF9-28CD-4C13-9B6B-633963AF29F2}"/>
    <cellStyle name="Normal 2 3 8 2 5" xfId="14140" xr:uid="{651B2F69-0DB4-491B-8D0E-9CBD8868918D}"/>
    <cellStyle name="Normal 2 3 8 2 6" xfId="24989" xr:uid="{B6322427-082C-4BBD-87A1-4DD643F35358}"/>
    <cellStyle name="Normal 2 3 8 2 7" xfId="31139" xr:uid="{FEA90FF7-1771-4B0E-9470-7CA94D36D356}"/>
    <cellStyle name="Normal 2 3 8 2 8" xfId="40263" xr:uid="{57D2A7A6-5A9A-4A2D-9EDA-EE2851DB50F8}"/>
    <cellStyle name="Normal 2 3 8 3" xfId="3007" xr:uid="{319A9187-03E0-4E71-B86F-4246F34716F1}"/>
    <cellStyle name="Normal 2 3 8 3 2" xfId="6245" xr:uid="{D608B172-2DD5-46B7-816B-06BBD70969F0}"/>
    <cellStyle name="Normal 2 3 8 3 2 2" xfId="11408" xr:uid="{0D684217-E1AD-4053-AD9B-87E21F9578CA}"/>
    <cellStyle name="Normal 2 3 8 3 2 2 2" xfId="22281" xr:uid="{63F624B0-D283-4656-8A39-8B6BAD894D3F}"/>
    <cellStyle name="Normal 2 3 8 3 2 2 3" xfId="38955" xr:uid="{69299BB3-D609-4248-B11E-A986322546F3}"/>
    <cellStyle name="Normal 2 3 8 3 2 3" xfId="17683" xr:uid="{1B3DB0B1-9556-443B-9BAF-4806366EA6A8}"/>
    <cellStyle name="Normal 2 3 8 3 2 4" xfId="28532" xr:uid="{F9D33D78-E948-4935-A408-58FD82DACF22}"/>
    <cellStyle name="Normal 2 3 8 3 2 5" xfId="34988" xr:uid="{9E933CB2-0A03-4EEE-84D2-8550608E246B}"/>
    <cellStyle name="Normal 2 3 8 3 2 6" xfId="43806" xr:uid="{544072D1-09B1-41B1-A1B6-8A779FCE1389}"/>
    <cellStyle name="Normal 2 3 8 3 3" xfId="11409" xr:uid="{EB7CA1EB-E930-4920-835F-B09DB6161776}"/>
    <cellStyle name="Normal 2 3 8 3 3 2" xfId="22282" xr:uid="{16C0478A-5AF2-4DFD-9980-4C5B54DDC9F1}"/>
    <cellStyle name="Normal 2 3 8 3 3 3" xfId="36974" xr:uid="{7D7E7D1E-F497-450E-9E49-70D9C4380770}"/>
    <cellStyle name="Normal 2 3 8 3 4" xfId="14627" xr:uid="{CA567B79-ECCC-4E19-B72B-A9EC2E8D9407}"/>
    <cellStyle name="Normal 2 3 8 3 5" xfId="25476" xr:uid="{6498BF5E-27E3-4DB3-B766-B6DA14E9FC9B}"/>
    <cellStyle name="Normal 2 3 8 3 6" xfId="31626" xr:uid="{F590D6CE-9C12-4FF7-9590-C660A2661169}"/>
    <cellStyle name="Normal 2 3 8 3 7" xfId="40750" xr:uid="{F4EA3725-9107-4E7C-ACEE-CE9A273D2C31}"/>
    <cellStyle name="Normal 2 3 8 4" xfId="3997" xr:uid="{AE62CD3B-E7CF-4C5B-8773-F3D284690461}"/>
    <cellStyle name="Normal 2 3 8 4 2" xfId="11410" xr:uid="{1E82C82E-2781-4B0E-BB6F-16815F89CD48}"/>
    <cellStyle name="Normal 2 3 8 4 2 2" xfId="22283" xr:uid="{3F4EC846-35E5-4F4C-9334-E181750D82F3}"/>
    <cellStyle name="Normal 2 3 8 4 2 3" xfId="37802" xr:uid="{3A1BB288-E6C5-4167-860E-35E36E15F36D}"/>
    <cellStyle name="Normal 2 3 8 4 3" xfId="33913" xr:uid="{5BA017F6-F7D4-4E20-823B-6E6E448B3155}"/>
    <cellStyle name="Normal 2 3 8 4 4" xfId="45792" xr:uid="{9EBE5EF0-EF46-43A0-932F-1AA7C75A3521}"/>
    <cellStyle name="Normal 2 3 8 5" xfId="5265" xr:uid="{590838C9-C876-44CD-8BEC-876847AB1D62}"/>
    <cellStyle name="Normal 2 3 8 5 2" xfId="16703" xr:uid="{A9B10F4C-874E-4BC4-BD95-FCED8F46CD33}"/>
    <cellStyle name="Normal 2 3 8 5 3" xfId="27552" xr:uid="{7D5A8088-0B7C-4EEA-9D74-069A7F3F7F18}"/>
    <cellStyle name="Normal 2 3 8 5 4" xfId="35820" xr:uid="{972F1834-9360-45BB-9564-35F88648668F}"/>
    <cellStyle name="Normal 2 3 8 5 5" xfId="42826" xr:uid="{2D74BC96-0AB9-4BDE-8525-C2929D02D369}"/>
    <cellStyle name="Normal 2 3 8 6" xfId="13647" xr:uid="{3667DB64-23FB-48B7-BB7E-2F9530D7162B}"/>
    <cellStyle name="Normal 2 3 8 7" xfId="24496" xr:uid="{83AB4783-BBDC-4A13-B702-300B8A2B6BDF}"/>
    <cellStyle name="Normal 2 3 8 8" xfId="30709" xr:uid="{D31A1031-4842-4095-AF95-ABAB5546C288}"/>
    <cellStyle name="Normal 2 3 8 9" xfId="39770" xr:uid="{6D3E6504-2B6E-448A-B5FF-C2EC846701B9}"/>
    <cellStyle name="Normal 2 3 9" xfId="186" xr:uid="{420AB20F-A18B-4CDB-9B87-2E67FA9353F5}"/>
    <cellStyle name="Normal 2 3 9 10" xfId="5037" xr:uid="{4A763B32-848A-46B7-B197-279C5F1A1754}"/>
    <cellStyle name="Normal 2 3 9 10 2" xfId="16475" xr:uid="{4F11554C-C010-4006-A256-5B22D892F798}"/>
    <cellStyle name="Normal 2 3 9 10 3" xfId="27324" xr:uid="{2E482B3D-AAE8-4C50-B712-3913544BB086}"/>
    <cellStyle name="Normal 2 3 9 10 4" xfId="42598" xr:uid="{B03D2262-5694-4729-9CEC-0C60F4C2050E}"/>
    <cellStyle name="Normal 2 3 9 11" xfId="13419" xr:uid="{912A8B07-5805-4A52-937D-F07AC75979FC}"/>
    <cellStyle name="Normal 2 3 9 12" xfId="24268" xr:uid="{257110BB-DD24-4F60-8B0B-9E0A563EBCB0}"/>
    <cellStyle name="Normal 2 3 9 13" xfId="30679" xr:uid="{0DE4F57C-59F5-427B-BE79-22C9EEFBE0B4}"/>
    <cellStyle name="Normal 2 3 9 14" xfId="39542" xr:uid="{BA897D2F-F8B0-436B-9D94-3E3FF358C6C8}"/>
    <cellStyle name="Normal 2 3 9 2" xfId="958" xr:uid="{7B129256-7346-460B-8AD4-050008661F93}"/>
    <cellStyle name="Normal 2 3 9 3" xfId="2272" xr:uid="{56C38C72-F829-4A86-BD7E-D0619D54092F}"/>
    <cellStyle name="Normal 2 3 9 3 2" xfId="2767" xr:uid="{C1592E0D-EBE7-4FB5-AEA2-E34293C33122}"/>
    <cellStyle name="Normal 2 3 9 3 2 2" xfId="3747" xr:uid="{56FB9098-73B4-4AD3-8BF5-C14FF5FF170D}"/>
    <cellStyle name="Normal 2 3 9 3 2 2 2" xfId="6985" xr:uid="{7A92A792-F535-432F-A423-22F72683348A}"/>
    <cellStyle name="Normal 2 3 9 3 2 2 2 2" xfId="11411" xr:uid="{CD7B3115-6A2A-4A94-A0F1-1EC17ABBB3D4}"/>
    <cellStyle name="Normal 2 3 9 3 2 2 2 2 2" xfId="22284" xr:uid="{CEA468EC-BEAC-43CE-8B7F-40615B8E77F0}"/>
    <cellStyle name="Normal 2 3 9 3 2 2 2 2 3" xfId="38957" xr:uid="{49792320-D350-4C51-A0E7-4EBFCBD017ED}"/>
    <cellStyle name="Normal 2 3 9 3 2 2 2 3" xfId="18423" xr:uid="{CC59F2C3-4252-4E33-ABD0-57525435BD8C}"/>
    <cellStyle name="Normal 2 3 9 3 2 2 2 4" xfId="29272" xr:uid="{A04DAD91-250E-4271-B6CA-C9226569CA7F}"/>
    <cellStyle name="Normal 2 3 9 3 2 2 2 5" xfId="34990" xr:uid="{D7EE93D1-EEDC-4FFD-9544-85BD293452AE}"/>
    <cellStyle name="Normal 2 3 9 3 2 2 2 6" xfId="44546" xr:uid="{ED908384-98F3-45EC-BC62-B45CDBBD331A}"/>
    <cellStyle name="Normal 2 3 9 3 2 2 3" xfId="11412" xr:uid="{ED9192EA-E4C3-44AF-9633-A20C8CC2373F}"/>
    <cellStyle name="Normal 2 3 9 3 2 2 3 2" xfId="22285" xr:uid="{F5F6C37B-F53B-465B-856C-A56A96A76D2D}"/>
    <cellStyle name="Normal 2 3 9 3 2 2 3 3" xfId="36976" xr:uid="{A3A78B06-D38A-4F56-8EAB-CF50E0275B34}"/>
    <cellStyle name="Normal 2 3 9 3 2 2 4" xfId="15367" xr:uid="{C5866C2A-84C8-4A58-A743-7FAA693B965A}"/>
    <cellStyle name="Normal 2 3 9 3 2 2 5" xfId="26216" xr:uid="{42B4E675-82BC-46E6-8F13-21026476371C}"/>
    <cellStyle name="Normal 2 3 9 3 2 2 6" xfId="32366" xr:uid="{2369624F-9C58-417A-9641-8EBA21273B37}"/>
    <cellStyle name="Normal 2 3 9 3 2 2 7" xfId="41490" xr:uid="{7FF177D1-88C6-424C-8B4C-48FEC5C04C57}"/>
    <cellStyle name="Normal 2 3 9 3 2 3" xfId="6005" xr:uid="{9E0F6051-EE81-45C6-B4C2-682D19C3671E}"/>
    <cellStyle name="Normal 2 3 9 3 2 3 2" xfId="11413" xr:uid="{DB57CAE9-48F5-4078-8FCE-8DAD3842C520}"/>
    <cellStyle name="Normal 2 3 9 3 2 3 2 2" xfId="22286" xr:uid="{AB89C164-4CE4-43B5-B5C5-2A1D14509924}"/>
    <cellStyle name="Normal 2 3 9 3 2 3 2 3" xfId="38956" xr:uid="{CC679EEB-FFA4-4890-AF05-D520DD7B0F02}"/>
    <cellStyle name="Normal 2 3 9 3 2 3 3" xfId="17443" xr:uid="{83CBC6D9-B80C-4728-BB98-4CB6B1AD63B7}"/>
    <cellStyle name="Normal 2 3 9 3 2 3 4" xfId="28292" xr:uid="{C2DCEFE8-E76A-4B0C-BF84-531F4828CEDC}"/>
    <cellStyle name="Normal 2 3 9 3 2 3 5" xfId="34989" xr:uid="{34885AAE-87E0-4E5D-A7B5-981373182B1A}"/>
    <cellStyle name="Normal 2 3 9 3 2 3 6" xfId="43566" xr:uid="{CDAD0FA1-39B7-4BCA-976D-7A1757EA11C7}"/>
    <cellStyle name="Normal 2 3 9 3 2 4" xfId="11414" xr:uid="{87EA2DDB-EF79-4C82-951B-7789C195A30C}"/>
    <cellStyle name="Normal 2 3 9 3 2 4 2" xfId="22287" xr:uid="{3AD2F2A1-4BBF-4DF5-9C4F-5E0D40424269}"/>
    <cellStyle name="Normal 2 3 9 3 2 4 3" xfId="36975" xr:uid="{027C5DF1-5A77-4BC2-89E0-BC9564A44073}"/>
    <cellStyle name="Normal 2 3 9 3 2 5" xfId="14387" xr:uid="{60D39C77-1171-4F1D-9C53-D3E5D4974F0A}"/>
    <cellStyle name="Normal 2 3 9 3 2 6" xfId="25236" xr:uid="{9A1A2532-03DF-4E25-B1B9-50CBA5818AC1}"/>
    <cellStyle name="Normal 2 3 9 3 2 7" xfId="31386" xr:uid="{1313A8BB-AC1E-4669-8AA7-2B50ED6299C1}"/>
    <cellStyle name="Normal 2 3 9 3 2 8" xfId="40510" xr:uid="{0177A920-1703-457E-A5F9-32DB54EACF62}"/>
    <cellStyle name="Normal 2 3 9 3 3" xfId="3254" xr:uid="{F58B8808-DD8B-40B7-A086-ADA0863B3A6F}"/>
    <cellStyle name="Normal 2 3 9 3 3 2" xfId="6492" xr:uid="{C6D61743-065A-4879-A085-CA1F0D9C40C8}"/>
    <cellStyle name="Normal 2 3 9 3 3 2 2" xfId="11415" xr:uid="{D33F30F3-C00D-4047-A4C4-76A84713445D}"/>
    <cellStyle name="Normal 2 3 9 3 3 2 2 2" xfId="22288" xr:uid="{79F57CDF-1E90-4473-ACBB-0A0017A67BDF}"/>
    <cellStyle name="Normal 2 3 9 3 3 2 2 3" xfId="38958" xr:uid="{6B269850-789A-4541-8382-611CE9881C4B}"/>
    <cellStyle name="Normal 2 3 9 3 3 2 3" xfId="17930" xr:uid="{F1DA93FB-551E-4A4D-9B24-74B3BEB123CB}"/>
    <cellStyle name="Normal 2 3 9 3 3 2 4" xfId="28779" xr:uid="{A070E68F-6118-47A2-9DEC-DE51B1549C66}"/>
    <cellStyle name="Normal 2 3 9 3 3 2 5" xfId="34991" xr:uid="{91CEDA7A-B6D7-4BA2-A950-D0FB4C733550}"/>
    <cellStyle name="Normal 2 3 9 3 3 2 6" xfId="44053" xr:uid="{79305B2A-1F68-4B53-A472-903662E48491}"/>
    <cellStyle name="Normal 2 3 9 3 3 3" xfId="11416" xr:uid="{D5B441B4-146A-4466-AC76-EFCE0AAD10CB}"/>
    <cellStyle name="Normal 2 3 9 3 3 3 2" xfId="22289" xr:uid="{129CB1C4-0A72-4555-9651-C71145C99D5C}"/>
    <cellStyle name="Normal 2 3 9 3 3 3 3" xfId="36977" xr:uid="{00BCAD7E-515A-415D-900E-0012676D6936}"/>
    <cellStyle name="Normal 2 3 9 3 3 4" xfId="14874" xr:uid="{6C3AD476-406A-4B1E-83F9-3613ED0D76F1}"/>
    <cellStyle name="Normal 2 3 9 3 3 5" xfId="25723" xr:uid="{0131B88D-4D24-46A7-A13D-77F1BC061D07}"/>
    <cellStyle name="Normal 2 3 9 3 3 6" xfId="31873" xr:uid="{4A07B68F-5F13-4F7A-9BE9-61776DEF404C}"/>
    <cellStyle name="Normal 2 3 9 3 3 7" xfId="40997" xr:uid="{9B17400E-4402-44C5-8404-182869C62268}"/>
    <cellStyle name="Normal 2 3 9 3 4" xfId="5512" xr:uid="{8ACA5C70-F3C4-4C17-8760-038521E5C1C9}"/>
    <cellStyle name="Normal 2 3 9 3 4 2" xfId="11417" xr:uid="{B26E52C6-8551-4625-BAB5-E77E07E8AF06}"/>
    <cellStyle name="Normal 2 3 9 3 4 2 2" xfId="22290" xr:uid="{B29B1906-94DD-4FF2-8BB2-698167A124EA}"/>
    <cellStyle name="Normal 2 3 9 3 4 2 3" xfId="38156" xr:uid="{5700B554-40A6-4F47-8A84-6C1D04C1DE46}"/>
    <cellStyle name="Normal 2 3 9 3 4 3" xfId="16950" xr:uid="{52188194-EDF3-4095-A240-F8029361510A}"/>
    <cellStyle name="Normal 2 3 9 3 4 4" xfId="27799" xr:uid="{340A6B81-0848-4156-9022-888FB10A983D}"/>
    <cellStyle name="Normal 2 3 9 3 4 5" xfId="33186" xr:uid="{03824A69-E254-4757-ACBD-8855BC3DAA85}"/>
    <cellStyle name="Normal 2 3 9 3 4 6" xfId="43073" xr:uid="{851FA600-284D-4953-A7B3-A613D809EC66}"/>
    <cellStyle name="Normal 2 3 9 3 5" xfId="11418" xr:uid="{EF20C9C9-9C58-4575-9CA5-E55DA51BD1FB}"/>
    <cellStyle name="Normal 2 3 9 3 5 2" xfId="22291" xr:uid="{00F985B4-F5AF-4499-B457-122446506B38}"/>
    <cellStyle name="Normal 2 3 9 3 5 3" xfId="36174" xr:uid="{0CAD6682-D340-4946-A7E3-2A82EC131587}"/>
    <cellStyle name="Normal 2 3 9 3 6" xfId="13894" xr:uid="{3D0B2BCD-4FCB-4863-8590-511A0FC69539}"/>
    <cellStyle name="Normal 2 3 9 3 7" xfId="24743" xr:uid="{FA53A158-0220-4C98-96F0-AA5A8879263B}"/>
    <cellStyle name="Normal 2 3 9 3 8" xfId="30892" xr:uid="{77C51030-5156-4374-9D2C-21ACC0FA9B05}"/>
    <cellStyle name="Normal 2 3 9 3 9" xfId="40017" xr:uid="{F050F67D-A380-46D8-88D0-0CF408A69203}"/>
    <cellStyle name="Normal 2 3 9 4" xfId="2278" xr:uid="{ED54E2D1-6EE1-4E10-A035-CFA0C56BC06F}"/>
    <cellStyle name="Normal 2 3 9 4 10" xfId="40023" xr:uid="{83733968-909E-457B-A6B8-CD2C6D7CD1E0}"/>
    <cellStyle name="Normal 2 3 9 4 2" xfId="2773" xr:uid="{152EFEAA-50BD-4FDA-8611-633EF775CC35}"/>
    <cellStyle name="Normal 2 3 9 4 2 2" xfId="3753" xr:uid="{9D0C4D4C-A72A-4D2F-972F-A21ECD0C50B7}"/>
    <cellStyle name="Normal 2 3 9 4 2 2 2" xfId="6991" xr:uid="{5751C36F-21C4-45F6-8565-22C5CE0A826D}"/>
    <cellStyle name="Normal 2 3 9 4 2 2 2 2" xfId="11419" xr:uid="{81608CF1-830B-4933-A5AE-51723E68B08D}"/>
    <cellStyle name="Normal 2 3 9 4 2 2 2 2 2" xfId="22292" xr:uid="{E6D288A8-565D-488D-815A-10F4EA29E4FE}"/>
    <cellStyle name="Normal 2 3 9 4 2 2 2 2 3" xfId="38959" xr:uid="{DB8AB40C-B5FB-4E08-AC19-DBD1CEBFD02D}"/>
    <cellStyle name="Normal 2 3 9 4 2 2 2 3" xfId="18429" xr:uid="{EB4EE1C0-983E-4145-AA49-1C20F5A0615A}"/>
    <cellStyle name="Normal 2 3 9 4 2 2 2 4" xfId="29278" xr:uid="{31829D3B-7322-4EAF-ADA5-E39EBB4FDE27}"/>
    <cellStyle name="Normal 2 3 9 4 2 2 2 5" xfId="34992" xr:uid="{637E4610-B1C6-4FD8-901A-07F22ABB63E9}"/>
    <cellStyle name="Normal 2 3 9 4 2 2 2 6" xfId="44552" xr:uid="{1A7DF99B-6F3B-45A8-AB93-D04A35F6B19B}"/>
    <cellStyle name="Normal 2 3 9 4 2 2 3" xfId="11420" xr:uid="{C163C2E0-E904-41B4-A2C9-69BDB2841F79}"/>
    <cellStyle name="Normal 2 3 9 4 2 2 3 2" xfId="22293" xr:uid="{6265FA2A-398F-4F46-9720-E21E8CA2899F}"/>
    <cellStyle name="Normal 2 3 9 4 2 2 3 3" xfId="36978" xr:uid="{FE0EB072-DA3E-4317-B154-ADD41AB0E7B6}"/>
    <cellStyle name="Normal 2 3 9 4 2 2 4" xfId="15373" xr:uid="{48437974-5569-4F85-A8D2-14713DF3D100}"/>
    <cellStyle name="Normal 2 3 9 4 2 2 5" xfId="26222" xr:uid="{3C48E089-3FCE-4D77-BA12-05C3984B9611}"/>
    <cellStyle name="Normal 2 3 9 4 2 2 6" xfId="32372" xr:uid="{3C25A841-D320-4701-9BD8-976CA571188D}"/>
    <cellStyle name="Normal 2 3 9 4 2 2 7" xfId="41496" xr:uid="{408886F5-AAEE-4F13-8A39-A246E5B5E61E}"/>
    <cellStyle name="Normal 2 3 9 4 2 3" xfId="6011" xr:uid="{6FAC84A1-E7CD-4F0B-B698-9567058F11BF}"/>
    <cellStyle name="Normal 2 3 9 4 2 3 2" xfId="11421" xr:uid="{EA762964-FD14-4693-B480-07DA094A1D37}"/>
    <cellStyle name="Normal 2 3 9 4 2 3 2 2" xfId="22294" xr:uid="{1C93F0C6-5828-4795-B8AA-4A378519E7FF}"/>
    <cellStyle name="Normal 2 3 9 4 2 3 2 3" xfId="38374" xr:uid="{051445EC-81B7-40E9-BEE0-7327BAB8CCDE}"/>
    <cellStyle name="Normal 2 3 9 4 2 3 3" xfId="17449" xr:uid="{99B79971-FD8D-489F-BD48-CCCD84A7BA31}"/>
    <cellStyle name="Normal 2 3 9 4 2 3 4" xfId="28298" xr:uid="{1543F46F-257A-40F0-AD6A-C38DF64E5CAE}"/>
    <cellStyle name="Normal 2 3 9 4 2 3 5" xfId="33187" xr:uid="{F47A5BF1-86C0-406A-B744-F3A2A15BF39B}"/>
    <cellStyle name="Normal 2 3 9 4 2 3 6" xfId="43572" xr:uid="{8F27640C-F8B5-4B59-90C4-9B3E2EFB462C}"/>
    <cellStyle name="Normal 2 3 9 4 2 4" xfId="11422" xr:uid="{853EF898-2DF2-4F9D-86F4-BCE5446D15F4}"/>
    <cellStyle name="Normal 2 3 9 4 2 4 2" xfId="22295" xr:uid="{E38F2206-652D-4E2B-A1C5-032D725B21F7}"/>
    <cellStyle name="Normal 2 3 9 4 2 4 3" xfId="36392" xr:uid="{AD4E68A9-2809-47E7-9197-A23AB6B4CCFE}"/>
    <cellStyle name="Normal 2 3 9 4 2 5" xfId="14393" xr:uid="{02EE98D8-6CFB-46EC-BDE4-CB93EA41FD47}"/>
    <cellStyle name="Normal 2 3 9 4 2 6" xfId="25242" xr:uid="{D1B1DFA1-301C-42BB-8A95-715A3BD51F78}"/>
    <cellStyle name="Normal 2 3 9 4 2 7" xfId="31392" xr:uid="{95DC84FB-04C1-4827-852B-1D668A6E8BD7}"/>
    <cellStyle name="Normal 2 3 9 4 2 8" xfId="40516" xr:uid="{E94FB168-3A7E-4580-9759-865C57A9A30E}"/>
    <cellStyle name="Normal 2 3 9 4 3" xfId="3260" xr:uid="{F79DC322-258C-4D38-96D3-37F079C3CC99}"/>
    <cellStyle name="Normal 2 3 9 4 3 2" xfId="6498" xr:uid="{435A30FE-B651-47D5-A01E-AA93C4861405}"/>
    <cellStyle name="Normal 2 3 9 4 3 2 2" xfId="11423" xr:uid="{06F9B654-BECC-4C97-BD02-5A1E24B9F739}"/>
    <cellStyle name="Normal 2 3 9 4 3 2 2 2" xfId="22296" xr:uid="{EBC92F89-FD5C-4C95-9CD6-451F55706091}"/>
    <cellStyle name="Normal 2 3 9 4 3 2 2 3" xfId="38960" xr:uid="{E8F8B0C8-B49F-41EB-9886-2E89AA2490F6}"/>
    <cellStyle name="Normal 2 3 9 4 3 2 3" xfId="17936" xr:uid="{81EEB15B-A75C-480F-8288-335610B6377A}"/>
    <cellStyle name="Normal 2 3 9 4 3 2 4" xfId="28785" xr:uid="{46C5DCE1-C8CD-4B4F-B8C7-3EACE50790B7}"/>
    <cellStyle name="Normal 2 3 9 4 3 2 5" xfId="34993" xr:uid="{45FA5F52-A12B-477C-9A23-8279405DE833}"/>
    <cellStyle name="Normal 2 3 9 4 3 2 6" xfId="44059" xr:uid="{1B7C49D3-F688-4BC8-83D5-ECB7E03158D6}"/>
    <cellStyle name="Normal 2 3 9 4 3 3" xfId="11424" xr:uid="{FCFF5441-6966-4AC6-86F2-39513BC3E6D7}"/>
    <cellStyle name="Normal 2 3 9 4 3 3 2" xfId="22297" xr:uid="{2C5B5B59-DFC0-4CFF-994C-9D4E59713F9F}"/>
    <cellStyle name="Normal 2 3 9 4 3 3 3" xfId="36979" xr:uid="{85D29298-ECB2-4A51-8841-2129E744E5F9}"/>
    <cellStyle name="Normal 2 3 9 4 3 4" xfId="14880" xr:uid="{6A004C5B-0412-4FA0-A1BF-D9EA7039394A}"/>
    <cellStyle name="Normal 2 3 9 4 3 5" xfId="25729" xr:uid="{88C49ABD-863D-4483-9781-196ADE1A244F}"/>
    <cellStyle name="Normal 2 3 9 4 3 6" xfId="31879" xr:uid="{DC4CD3B6-4340-4811-A9B8-FBA6F31AAFB8}"/>
    <cellStyle name="Normal 2 3 9 4 3 7" xfId="41003" xr:uid="{808D1C7A-D1BD-48AE-9A83-DCBA613C64C6}"/>
    <cellStyle name="Normal 2 3 9 4 4" xfId="5518" xr:uid="{1C287CC3-A3B0-46DF-A7CF-906494CFB24E}"/>
    <cellStyle name="Normal 2 3 9 4 4 2" xfId="11425" xr:uid="{5C947949-693E-4982-9239-BB8F0BB7FC6B}"/>
    <cellStyle name="Normal 2 3 9 4 4 2 2" xfId="11426" xr:uid="{1AE53F5C-AB6D-4846-8717-E50C8FAA4448}"/>
    <cellStyle name="Normal 2 3 9 4 4 2 2 2" xfId="22299" xr:uid="{FC61AC06-CF36-4937-B50C-31B2F0FDFFC2}"/>
    <cellStyle name="Normal 2 3 9 4 4 2 2 3" xfId="39517" xr:uid="{995CC7BF-EB27-4ACE-8A76-C47168755B2B}"/>
    <cellStyle name="Normal 2 3 9 4 4 2 3" xfId="22298" xr:uid="{A089C465-A385-4786-A5D7-E42414A71878}"/>
    <cellStyle name="Normal 2 3 9 4 4 2 4" xfId="35548" xr:uid="{1A2A7265-BC3E-4D35-A2A1-1BE7D6AA1F47}"/>
    <cellStyle name="Normal 2 3 9 4 4 3" xfId="11427" xr:uid="{7901E9C0-4091-49C0-A89F-946E6D3869F6}"/>
    <cellStyle name="Normal 2 3 9 4 4 3 2" xfId="22300" xr:uid="{83E885F1-DD07-4E2B-9085-24D02AB29A8A}"/>
    <cellStyle name="Normal 2 3 9 4 4 3 3" xfId="37537" xr:uid="{CE3F273E-F8F9-452A-B3DE-B5C0520AE0DB}"/>
    <cellStyle name="Normal 2 3 9 4 4 4" xfId="16956" xr:uid="{D24EFAE3-0021-477A-A470-5E913321FDFA}"/>
    <cellStyle name="Normal 2 3 9 4 4 5" xfId="27805" xr:uid="{7BDF5E5F-5D2E-4E5F-B8FE-ECECA86DC621}"/>
    <cellStyle name="Normal 2 3 9 4 4 6" xfId="33773" xr:uid="{AE60D831-6778-444D-9E88-CD1090B5FEF3}"/>
    <cellStyle name="Normal 2 3 9 4 4 7" xfId="43079" xr:uid="{29BAE0FE-3B94-4A07-A189-BF8F407BEAFC}"/>
    <cellStyle name="Normal 2 3 9 4 5" xfId="8091" xr:uid="{A5DD4417-6952-4E0C-B92D-1E6746212F43}"/>
    <cellStyle name="Normal 2 3 9 4 5 2" xfId="11428" xr:uid="{F2BE0463-863A-47E2-8AC6-D684FA9F3D6D}"/>
    <cellStyle name="Normal 2 3 9 4 5 2 2" xfId="22301" xr:uid="{58F945B3-8936-4F3D-AFC5-401B4A6645C6}"/>
    <cellStyle name="Normal 2 3 9 4 5 2 3" xfId="37881" xr:uid="{6B1B5678-4559-45A2-9566-893A24EEEC80}"/>
    <cellStyle name="Normal 2 3 9 4 5 3" xfId="19528" xr:uid="{CEBBC3C8-80D7-4C1E-B9EA-022B595D9300}"/>
    <cellStyle name="Normal 2 3 9 4 5 4" xfId="30377" xr:uid="{4CFA02F2-9EBE-4BFD-9036-FAFDE51CD64A}"/>
    <cellStyle name="Normal 2 3 9 4 5 5" xfId="33927" xr:uid="{FA36B0E4-DE5E-4B90-BF24-177562A9F16C}"/>
    <cellStyle name="Normal 2 3 9 4 5 6" xfId="45651" xr:uid="{EB3CF1DB-6809-4279-B664-BE7DA7EA2CB9}"/>
    <cellStyle name="Normal 2 3 9 4 6" xfId="11429" xr:uid="{1E64434F-627F-4316-875B-59DC21D8EC1C}"/>
    <cellStyle name="Normal 2 3 9 4 6 2" xfId="22302" xr:uid="{8928E5C5-D8C3-4578-BCD0-940E0AA9A344}"/>
    <cellStyle name="Normal 2 3 9 4 6 3" xfId="35897" xr:uid="{40C0FC7C-DBF6-4CA0-BE13-08E0442EAE9A}"/>
    <cellStyle name="Normal 2 3 9 4 7" xfId="13900" xr:uid="{F54ED865-3EA5-430C-8D4B-A6ABBA91E405}"/>
    <cellStyle name="Normal 2 3 9 4 8" xfId="24749" xr:uid="{FD527D79-79C3-4DA1-BE6D-5AE510DA2A87}"/>
    <cellStyle name="Normal 2 3 9 4 9" xfId="30894" xr:uid="{DCD297C3-7A46-475A-89FC-9E16D738E6F6}"/>
    <cellStyle name="Normal 2 3 9 5" xfId="2291" xr:uid="{600296A4-DE8A-45F2-B00E-6B60057432C7}"/>
    <cellStyle name="Normal 2 3 9 5 2" xfId="3272" xr:uid="{225A628E-8DA9-4E31-9F8E-E6AB92760AA3}"/>
    <cellStyle name="Normal 2 3 9 5 2 2" xfId="6510" xr:uid="{44848CD5-71D8-4A5C-928F-3A7ABDEE210C}"/>
    <cellStyle name="Normal 2 3 9 5 2 2 2" xfId="11430" xr:uid="{8EB20D1E-7826-46D1-901C-EB1E16FBE9D6}"/>
    <cellStyle name="Normal 2 3 9 5 2 2 2 2" xfId="22303" xr:uid="{1260E2DF-C9A4-4829-9747-DF4E260F33A1}"/>
    <cellStyle name="Normal 2 3 9 5 2 2 2 3" xfId="38962" xr:uid="{5DB95C23-A863-429E-839C-EBBB06E01AB3}"/>
    <cellStyle name="Normal 2 3 9 5 2 2 3" xfId="17948" xr:uid="{CD601707-522A-436A-A574-2937BA4F039B}"/>
    <cellStyle name="Normal 2 3 9 5 2 2 4" xfId="28797" xr:uid="{F04A77B7-071C-4499-823C-681D3656E6C1}"/>
    <cellStyle name="Normal 2 3 9 5 2 2 5" xfId="34995" xr:uid="{B4CDC5B9-D7D7-4985-B9D8-F19BFD2631A0}"/>
    <cellStyle name="Normal 2 3 9 5 2 2 6" xfId="44071" xr:uid="{DAD2457C-C264-4420-AC23-0C1A8AD492D6}"/>
    <cellStyle name="Normal 2 3 9 5 2 3" xfId="11431" xr:uid="{5AC67EEE-87F5-41A8-816E-79968D2C576F}"/>
    <cellStyle name="Normal 2 3 9 5 2 3 2" xfId="22304" xr:uid="{1E575CA5-227D-48E8-AEBF-29141751F146}"/>
    <cellStyle name="Normal 2 3 9 5 2 3 3" xfId="36981" xr:uid="{9EFC0B92-30C0-46C7-9FC5-945BDE500802}"/>
    <cellStyle name="Normal 2 3 9 5 2 4" xfId="14892" xr:uid="{31930A50-D16E-4F54-A89C-790A6C993704}"/>
    <cellStyle name="Normal 2 3 9 5 2 5" xfId="25741" xr:uid="{3CE5F43B-D35B-496B-98D9-1399F45AB881}"/>
    <cellStyle name="Normal 2 3 9 5 2 6" xfId="31891" xr:uid="{5F533EEA-4A94-462F-AF76-0822EF89DA72}"/>
    <cellStyle name="Normal 2 3 9 5 2 7" xfId="41015" xr:uid="{82ABB3A0-A2DA-49CD-9347-1B61BA36A8A6}"/>
    <cellStyle name="Normal 2 3 9 5 3" xfId="5530" xr:uid="{F4ECEF0E-F993-4798-8C58-07D5039AFB9F}"/>
    <cellStyle name="Normal 2 3 9 5 3 2" xfId="11432" xr:uid="{09D9D984-5FC1-4317-AD2C-CE1B57964084}"/>
    <cellStyle name="Normal 2 3 9 5 3 2 2" xfId="22305" xr:uid="{F0D054CD-0CC0-4555-9EB4-7ACCDD61AD77}"/>
    <cellStyle name="Normal 2 3 9 5 3 2 3" xfId="38961" xr:uid="{AA61F55D-A630-4159-BD39-C242F2E1B3AC}"/>
    <cellStyle name="Normal 2 3 9 5 3 3" xfId="16968" xr:uid="{107C5773-410C-4C2F-86EF-30553A6E83A2}"/>
    <cellStyle name="Normal 2 3 9 5 3 4" xfId="27817" xr:uid="{BEBEB294-2966-4A93-BD0F-18D932D3DB91}"/>
    <cellStyle name="Normal 2 3 9 5 3 5" xfId="34994" xr:uid="{ECE5F1ED-1020-4C26-A399-27724AB556E2}"/>
    <cellStyle name="Normal 2 3 9 5 3 6" xfId="43091" xr:uid="{99FFCC4F-25C2-4940-BBEC-56FFBA7607C5}"/>
    <cellStyle name="Normal 2 3 9 5 4" xfId="11433" xr:uid="{E373A037-37EB-4321-9C58-01975A2383B1}"/>
    <cellStyle name="Normal 2 3 9 5 4 2" xfId="22306" xr:uid="{3007CBA7-D742-44EB-9502-ADE3825D503D}"/>
    <cellStyle name="Normal 2 3 9 5 4 3" xfId="36980" xr:uid="{A2C2687A-35C9-495D-A8D1-C4DD310C86B5}"/>
    <cellStyle name="Normal 2 3 9 5 5" xfId="13912" xr:uid="{84C4C0C8-E0F5-4002-B56C-374B6AC5E6C0}"/>
    <cellStyle name="Normal 2 3 9 5 6" xfId="24761" xr:uid="{15E9D12C-2603-4209-B9D4-6E49E2A9305D}"/>
    <cellStyle name="Normal 2 3 9 5 7" xfId="30911" xr:uid="{1B316ECE-0AC3-472C-A542-BC3B2624894B}"/>
    <cellStyle name="Normal 2 3 9 5 8" xfId="40035" xr:uid="{5F9D3B47-29E2-409B-8478-81B06564FFFD}"/>
    <cellStyle name="Normal 2 3 9 6" xfId="2779" xr:uid="{348D183E-C428-45C9-8604-667C3F2BDC9B}"/>
    <cellStyle name="Normal 2 3 9 6 2" xfId="6017" xr:uid="{3BD4F3DE-AEE9-473B-B420-1617738890FF}"/>
    <cellStyle name="Normal 2 3 9 6 2 2" xfId="11434" xr:uid="{727B06FD-48AB-4481-B402-EF92B0F1EA0F}"/>
    <cellStyle name="Normal 2 3 9 6 2 2 2" xfId="22307" xr:uid="{FDB85470-944B-4901-8790-7EEFA9EA6763}"/>
    <cellStyle name="Normal 2 3 9 6 2 2 3" xfId="38963" xr:uid="{36977608-413D-4D62-8AEC-454CAEE0D707}"/>
    <cellStyle name="Normal 2 3 9 6 2 3" xfId="17455" xr:uid="{4FAFBD11-4961-4346-AD1D-0F2F0AC747B6}"/>
    <cellStyle name="Normal 2 3 9 6 2 4" xfId="28304" xr:uid="{3A7ACB7A-0B27-45B2-99BC-EB7DD42BC7D6}"/>
    <cellStyle name="Normal 2 3 9 6 2 5" xfId="34996" xr:uid="{32AA9234-C34F-4E12-80B0-9877E0AF1261}"/>
    <cellStyle name="Normal 2 3 9 6 2 6" xfId="43578" xr:uid="{F8E5FF86-0A2D-4B16-BBAB-7760A5CE34CD}"/>
    <cellStyle name="Normal 2 3 9 6 3" xfId="11435" xr:uid="{29B89726-A4AA-4E2B-A76F-C30E0E562970}"/>
    <cellStyle name="Normal 2 3 9 6 3 2" xfId="22308" xr:uid="{18ACB72F-9439-4CDE-BBC7-2F125AEA57FD}"/>
    <cellStyle name="Normal 2 3 9 6 3 3" xfId="36982" xr:uid="{9AF14271-4E4C-4E35-8CBE-9361E10A3D21}"/>
    <cellStyle name="Normal 2 3 9 6 4" xfId="14399" xr:uid="{7187BA0B-19BD-4EC1-859A-A2D49B66FB53}"/>
    <cellStyle name="Normal 2 3 9 6 5" xfId="25248" xr:uid="{94FB8F29-E3AC-40CF-9F78-00DBD9DECAC1}"/>
    <cellStyle name="Normal 2 3 9 6 6" xfId="31398" xr:uid="{4C7F0E76-96AC-4461-8EBE-605F1FF8463E}"/>
    <cellStyle name="Normal 2 3 9 6 7" xfId="40522" xr:uid="{275C53FE-17E0-421B-91AB-AE29A963FA78}"/>
    <cellStyle name="Normal 2 3 9 7" xfId="3998" xr:uid="{5E9687A3-6D5C-432D-A031-33D22261D66D}"/>
    <cellStyle name="Normal 2 3 9 7 2" xfId="7233" xr:uid="{E912C4DA-A2C6-4620-AE43-33E0D574B0B5}"/>
    <cellStyle name="Normal 2 3 9 7 2 2" xfId="18671" xr:uid="{A1CED40A-D3A8-4EB7-AE73-31893C194C5E}"/>
    <cellStyle name="Normal 2 3 9 7 2 3" xfId="29520" xr:uid="{D5E07843-91B8-4F57-B3BF-099A7B22604B}"/>
    <cellStyle name="Normal 2 3 9 7 2 4" xfId="37633" xr:uid="{51CF1BE1-2125-4598-B045-FABA8159C7DB}"/>
    <cellStyle name="Normal 2 3 9 7 2 5" xfId="44794" xr:uid="{F09E6A51-4B3C-4FE3-A943-749FC3B39749}"/>
    <cellStyle name="Normal 2 3 9 7 3" xfId="15615" xr:uid="{CBBD7E68-5057-4355-9A90-5B26C1EEE44D}"/>
    <cellStyle name="Normal 2 3 9 7 4" xfId="26464" xr:uid="{642FB506-22DB-4B4A-ABFB-38845ACDEC62}"/>
    <cellStyle name="Normal 2 3 9 7 5" xfId="33822" xr:uid="{29CC0A1D-D538-4B37-9BBB-A7C14209E9B0}"/>
    <cellStyle name="Normal 2 3 9 7 6" xfId="41738" xr:uid="{5F9925A8-0987-44B5-B206-E3F17524A61F}"/>
    <cellStyle name="Normal 2 3 9 8" xfId="4542" xr:uid="{78B77295-C6B5-4ACD-BD88-39451D7AE1F2}"/>
    <cellStyle name="Normal 2 3 9 8 2" xfId="7598" xr:uid="{A786767E-2365-4F4D-92E9-0D4D5A0FF4DA}"/>
    <cellStyle name="Normal 2 3 9 8 2 2" xfId="19036" xr:uid="{BB8ADDA7-4717-42BE-8B99-6DABA7E9D8EE}"/>
    <cellStyle name="Normal 2 3 9 8 2 3" xfId="29885" xr:uid="{60E155FD-B36A-479C-BC63-908BA441F02B}"/>
    <cellStyle name="Normal 2 3 9 8 2 4" xfId="39533" xr:uid="{03C776C2-FB59-48FD-9415-E4A691670190}"/>
    <cellStyle name="Normal 2 3 9 8 2 5" xfId="45159" xr:uid="{75051D77-BF4A-485A-8605-B5013755A013}"/>
    <cellStyle name="Normal 2 3 9 8 3" xfId="15980" xr:uid="{ABC4935A-9F75-41CE-9AA8-097D620192E4}"/>
    <cellStyle name="Normal 2 3 9 8 4" xfId="26829" xr:uid="{BB72D59C-DE1D-430E-9152-4477BBE3EC2E}"/>
    <cellStyle name="Normal 2 3 9 8 5" xfId="35563" xr:uid="{4F33ED66-6293-4CDC-B7DA-A13F3BFDEDCA}"/>
    <cellStyle name="Normal 2 3 9 8 6" xfId="42103" xr:uid="{1B65888C-0031-40C6-A81E-B134143CF7C1}"/>
    <cellStyle name="Normal 2 3 9 9" xfId="4904" xr:uid="{78256A16-DC7D-47DC-AB73-585AE0A0EA65}"/>
    <cellStyle name="Normal 2 3 9 9 2" xfId="7960" xr:uid="{3C5B672F-1F36-4CC3-8B6C-EECFFD016B87}"/>
    <cellStyle name="Normal 2 3 9 9 2 2" xfId="19398" xr:uid="{26EB9286-699B-4F8B-BB26-F5B7BE325D19}"/>
    <cellStyle name="Normal 2 3 9 9 2 3" xfId="30247" xr:uid="{EEC34BF0-A655-41AE-ABBC-454C583495A1}"/>
    <cellStyle name="Normal 2 3 9 9 2 4" xfId="45521" xr:uid="{6CC7D111-BE24-4688-BB05-C99CBC7BAE09}"/>
    <cellStyle name="Normal 2 3 9 9 3" xfId="16342" xr:uid="{76E50B38-5E0F-4A5C-B1C9-A55724A4882D}"/>
    <cellStyle name="Normal 2 3 9 9 4" xfId="27191" xr:uid="{B62CCA34-AAB9-4F24-BF8C-85648BCFEA75}"/>
    <cellStyle name="Normal 2 3 9 9 5" xfId="35651" xr:uid="{85B8F4C9-9E00-48B8-9F27-ECC42D6DAAF9}"/>
    <cellStyle name="Normal 2 3 9 9 6" xfId="42465" xr:uid="{EA746258-C011-4340-8341-A188EEEAC15E}"/>
    <cellStyle name="Normal 2 30" xfId="1958" xr:uid="{4DBFBAA8-130B-44B0-BC2B-6BADBAEC95D7}"/>
    <cellStyle name="Normal 2 31" xfId="1959" xr:uid="{9CFA6C9D-B41E-4152-AE3C-078C68B29D8E}"/>
    <cellStyle name="Normal 2 32" xfId="1960" xr:uid="{2D9D3BF2-D2E0-42BC-8572-574CFE37D21D}"/>
    <cellStyle name="Normal 2 33" xfId="1961" xr:uid="{06FC38AD-4A04-41FB-AD91-CC547301E3EA}"/>
    <cellStyle name="Normal 2 34" xfId="1962" xr:uid="{DBB97C8B-3D34-4077-94A5-59DAAB10CC60}"/>
    <cellStyle name="Normal 2 35" xfId="1963" xr:uid="{C1933965-FB6F-4711-AE2B-3EDA6133539C}"/>
    <cellStyle name="Normal 2 36" xfId="1964" xr:uid="{280ECDA1-5207-4457-B042-4B26A99E463D}"/>
    <cellStyle name="Normal 2 37" xfId="1965" xr:uid="{9177FA29-BF13-4768-8335-81564EDE4B4E}"/>
    <cellStyle name="Normal 2 38" xfId="1966" xr:uid="{423D85DC-2363-448D-9407-B4C30526BDC6}"/>
    <cellStyle name="Normal 2 39" xfId="1967" xr:uid="{CCEBB6B4-C0B1-4B6A-83F2-0067BAF65F99}"/>
    <cellStyle name="Normal 2 39 2" xfId="2658" xr:uid="{7E0A850E-369F-43F6-B216-DF8B5C58384A}"/>
    <cellStyle name="Normal 2 39 2 2" xfId="3638" xr:uid="{29CD8235-0A95-4308-958E-B625BCB27C2D}"/>
    <cellStyle name="Normal 2 39 2 2 2" xfId="6876" xr:uid="{B71EC2E9-EA38-4894-8C9C-A7A55037B501}"/>
    <cellStyle name="Normal 2 39 2 2 2 2" xfId="11436" xr:uid="{56CAEF31-03A3-4960-87A9-4DAC662B8590}"/>
    <cellStyle name="Normal 2 39 2 2 2 2 2" xfId="22309" xr:uid="{B3D336F5-16F1-4819-A57E-CD15F4E9EDF6}"/>
    <cellStyle name="Normal 2 39 2 2 2 2 3" xfId="38965" xr:uid="{F01DF802-1683-4979-B1C7-60137513CB93}"/>
    <cellStyle name="Normal 2 39 2 2 2 3" xfId="18314" xr:uid="{37C5B60A-4A3C-42BD-9103-7BE9D37E9B6A}"/>
    <cellStyle name="Normal 2 39 2 2 2 4" xfId="29163" xr:uid="{65154138-3CB9-4481-AE35-4D13D2DEC30F}"/>
    <cellStyle name="Normal 2 39 2 2 2 5" xfId="34998" xr:uid="{6607B6DD-B600-486D-A519-8D8A6BF07BA9}"/>
    <cellStyle name="Normal 2 39 2 2 2 6" xfId="44437" xr:uid="{580EDFA8-B6D9-40EE-A648-0B2015050013}"/>
    <cellStyle name="Normal 2 39 2 2 3" xfId="11437" xr:uid="{A1C929A5-759F-4696-8D1A-F7784108218D}"/>
    <cellStyle name="Normal 2 39 2 2 3 2" xfId="22310" xr:uid="{791244CB-9BCF-4196-B9AC-FB82CF67C512}"/>
    <cellStyle name="Normal 2 39 2 2 3 3" xfId="36984" xr:uid="{685A1560-934C-46FA-BCF6-2A9A1C32ADFC}"/>
    <cellStyle name="Normal 2 39 2 2 4" xfId="15258" xr:uid="{C7953A34-A2CA-4A7A-8BBE-CFBA26744611}"/>
    <cellStyle name="Normal 2 39 2 2 5" xfId="26107" xr:uid="{F1917C85-3B38-4788-A706-73D97EF87386}"/>
    <cellStyle name="Normal 2 39 2 2 6" xfId="32257" xr:uid="{8E5C3539-FBEA-42B6-A26D-D7A7AFC00BD1}"/>
    <cellStyle name="Normal 2 39 2 2 7" xfId="41381" xr:uid="{0544E4BD-1470-45CD-B64D-AF5DEA0517AC}"/>
    <cellStyle name="Normal 2 39 2 3" xfId="5896" xr:uid="{E6877473-7E7D-440E-A047-8C15BD47B976}"/>
    <cellStyle name="Normal 2 39 2 3 2" xfId="11438" xr:uid="{335BB997-671B-44AD-99BE-E2FBDCE5EE80}"/>
    <cellStyle name="Normal 2 39 2 3 2 2" xfId="22311" xr:uid="{A3E9C185-E9FD-4F44-A756-4E4B4A746811}"/>
    <cellStyle name="Normal 2 39 2 3 2 3" xfId="38964" xr:uid="{F63405E5-898D-4458-AEF5-5566F0DDD022}"/>
    <cellStyle name="Normal 2 39 2 3 3" xfId="17334" xr:uid="{4EE09A99-8FB0-4620-A11C-C8BCA8B1E3BE}"/>
    <cellStyle name="Normal 2 39 2 3 4" xfId="28183" xr:uid="{0F35D0CB-7142-4BC2-9351-B99611F3A3A8}"/>
    <cellStyle name="Normal 2 39 2 3 5" xfId="34997" xr:uid="{F210D3C5-D46C-4C73-8A09-19E36C286B95}"/>
    <cellStyle name="Normal 2 39 2 3 6" xfId="43457" xr:uid="{D1F7B026-8B0E-4F6F-8F85-79106EAEABB0}"/>
    <cellStyle name="Normal 2 39 2 4" xfId="11439" xr:uid="{FC353B3B-0052-470E-9AE4-AE8D90D5C15A}"/>
    <cellStyle name="Normal 2 39 2 4 2" xfId="22312" xr:uid="{26A10FA7-19E0-4D84-842D-CC3D1D246F0D}"/>
    <cellStyle name="Normal 2 39 2 4 3" xfId="36983" xr:uid="{AB63A3D6-A862-4968-884E-C8B3554113E4}"/>
    <cellStyle name="Normal 2 39 2 5" xfId="14278" xr:uid="{B653AD4F-FFE4-4C9F-83B4-8F09F8CD717A}"/>
    <cellStyle name="Normal 2 39 2 6" xfId="25127" xr:uid="{85DCFC3B-F11C-4A50-A1A8-8CC26D28C91B}"/>
    <cellStyle name="Normal 2 39 2 7" xfId="31277" xr:uid="{8B655C60-AE29-44F6-A85E-49DDF36A2C13}"/>
    <cellStyle name="Normal 2 39 2 8" xfId="40401" xr:uid="{12FC1643-B77D-4150-9C37-B1C211B3FE76}"/>
    <cellStyle name="Normal 2 39 3" xfId="3145" xr:uid="{F2E45358-B781-4B9D-AFEF-A3A53CD84149}"/>
    <cellStyle name="Normal 2 39 3 2" xfId="6383" xr:uid="{D0D6CAB1-174B-4F08-A4FC-0D7948015841}"/>
    <cellStyle name="Normal 2 39 3 2 2" xfId="11440" xr:uid="{F92000BE-01DE-4A5B-BE62-B3D5EAB67D5D}"/>
    <cellStyle name="Normal 2 39 3 2 2 2" xfId="22313" xr:uid="{F803CE2B-E98E-45C4-85A2-A6733AD29C96}"/>
    <cellStyle name="Normal 2 39 3 2 2 3" xfId="38966" xr:uid="{87E6A513-606F-41A9-B5FC-00AFA15CEC00}"/>
    <cellStyle name="Normal 2 39 3 2 3" xfId="17821" xr:uid="{9698F493-5B0C-41B8-956D-8F45FCFCDAF6}"/>
    <cellStyle name="Normal 2 39 3 2 4" xfId="28670" xr:uid="{28867EF3-FD0D-4317-81C4-441458C92BEA}"/>
    <cellStyle name="Normal 2 39 3 2 5" xfId="34999" xr:uid="{A1E22812-3081-4AB7-A89C-948516EDE282}"/>
    <cellStyle name="Normal 2 39 3 2 6" xfId="43944" xr:uid="{49B820C1-70CC-419D-AD98-F76C4E42130D}"/>
    <cellStyle name="Normal 2 39 3 3" xfId="11441" xr:uid="{271AA037-0ABF-43E6-AD14-69CC28910D3D}"/>
    <cellStyle name="Normal 2 39 3 3 2" xfId="22314" xr:uid="{BD1AEF66-3E72-412B-AC3B-D168B60D7DEA}"/>
    <cellStyle name="Normal 2 39 3 3 3" xfId="36985" xr:uid="{D6BCA7F8-ED37-460D-A69C-C545DAF9B21D}"/>
    <cellStyle name="Normal 2 39 3 4" xfId="14765" xr:uid="{E61D6CC9-0209-4771-98D8-7551803B2079}"/>
    <cellStyle name="Normal 2 39 3 5" xfId="25614" xr:uid="{56ED39CA-927F-4A96-9C9A-A181C3CC07B3}"/>
    <cellStyle name="Normal 2 39 3 6" xfId="31764" xr:uid="{17BA50DB-3B26-4C98-A3EB-6F94A4DC8D47}"/>
    <cellStyle name="Normal 2 39 3 7" xfId="40888" xr:uid="{DB58DEE5-B8EB-428B-8ACC-23568D726FE2}"/>
    <cellStyle name="Normal 2 39 4" xfId="5403" xr:uid="{0CC985A1-DCBB-4DB8-B0B4-FBDF73E8A624}"/>
    <cellStyle name="Normal 2 39 4 2" xfId="11442" xr:uid="{A742F5F3-40EB-42D6-A552-ABADACCA5639}"/>
    <cellStyle name="Normal 2 39 4 2 2" xfId="22315" xr:uid="{80710782-8CF1-4087-A28A-F860365D4ED1}"/>
    <cellStyle name="Normal 2 39 4 2 3" xfId="38157" xr:uid="{6A734A82-F122-4111-8B7F-73BCB8BB2958}"/>
    <cellStyle name="Normal 2 39 4 3" xfId="16841" xr:uid="{EFD09451-052B-4057-83B8-831C9BD79E0F}"/>
    <cellStyle name="Normal 2 39 4 4" xfId="27690" xr:uid="{0934CCD6-9B7E-48CC-8291-9EF2B1A0CCA4}"/>
    <cellStyle name="Normal 2 39 4 5" xfId="34196" xr:uid="{49167C3D-722F-4D88-9567-A1B6FD47A689}"/>
    <cellStyle name="Normal 2 39 4 6" xfId="42964" xr:uid="{77A91235-961F-43EC-94AA-A571DB8F4E62}"/>
    <cellStyle name="Normal 2 39 5" xfId="11443" xr:uid="{494C8021-5DCF-469B-A782-1C047CF0ABFF}"/>
    <cellStyle name="Normal 2 39 5 2" xfId="22316" xr:uid="{71306618-B57C-47CB-B930-19C1D4FB8C02}"/>
    <cellStyle name="Normal 2 39 5 3" xfId="36175" xr:uid="{BDB08D1F-1618-4B80-8FC3-B39C7640DCDC}"/>
    <cellStyle name="Normal 2 39 6" xfId="13785" xr:uid="{AC98E467-E4AE-464B-82C9-63483BB37D10}"/>
    <cellStyle name="Normal 2 39 7" xfId="24634" xr:uid="{22563B3D-D484-48F0-95F3-230FAE3BE5B2}"/>
    <cellStyle name="Normal 2 39 8" xfId="30794" xr:uid="{8B1C003C-86A3-434A-875B-40B3BA50F37C}"/>
    <cellStyle name="Normal 2 39 9" xfId="39908" xr:uid="{2867841C-F1F3-4F88-85BE-18EDD2546FC5}"/>
    <cellStyle name="Normal 2 4" xfId="959" xr:uid="{BA4A97F0-D7F2-4CF5-90DA-290C40EA292C}"/>
    <cellStyle name="Normal 2 4 10" xfId="960" xr:uid="{B08E52C5-F826-47E8-899A-CE762EE0FA60}"/>
    <cellStyle name="Normal 2 4 10 10" xfId="30710" xr:uid="{A2D0C07F-DABF-41CF-A289-BC6CD12705D4}"/>
    <cellStyle name="Normal 2 4 10 11" xfId="39772" xr:uid="{90EE6F29-5D2F-4A61-8FFA-ECCDBD019AA7}"/>
    <cellStyle name="Normal 2 4 10 2" xfId="2521" xr:uid="{2F836398-0B7A-4607-AFF3-9CCF7CDD79F6}"/>
    <cellStyle name="Normal 2 4 10 2 2" xfId="3502" xr:uid="{2E58035F-0AB6-4A11-86F2-CBA097BE2529}"/>
    <cellStyle name="Normal 2 4 10 2 2 2" xfId="6740" xr:uid="{2521D750-4F11-4E1B-A592-799954EDDF53}"/>
    <cellStyle name="Normal 2 4 10 2 2 2 2" xfId="11444" xr:uid="{342EC270-877E-4880-A659-CA24DA628D74}"/>
    <cellStyle name="Normal 2 4 10 2 2 2 2 2" xfId="22317" xr:uid="{2E26F369-E7E7-42E2-8A3C-9F66A7F3EAB3}"/>
    <cellStyle name="Normal 2 4 10 2 2 2 2 3" xfId="38967" xr:uid="{A78639ED-8AE2-49DC-B9FB-80D8B25159A8}"/>
    <cellStyle name="Normal 2 4 10 2 2 2 3" xfId="18178" xr:uid="{8EF22C73-8CA8-4510-86E2-EFE70CDDD80B}"/>
    <cellStyle name="Normal 2 4 10 2 2 2 4" xfId="29027" xr:uid="{96EC2724-3E99-4E2C-B23A-58B07A86CFA9}"/>
    <cellStyle name="Normal 2 4 10 2 2 2 5" xfId="35000" xr:uid="{98626F91-50D9-4AAC-853D-10E6EB4B770F}"/>
    <cellStyle name="Normal 2 4 10 2 2 2 6" xfId="44301" xr:uid="{9AE7709F-AB65-492C-950D-295421A13809}"/>
    <cellStyle name="Normal 2 4 10 2 2 3" xfId="11445" xr:uid="{03C4191C-CD29-4677-A5D3-1306DE8973D8}"/>
    <cellStyle name="Normal 2 4 10 2 2 3 2" xfId="22318" xr:uid="{DBCD061F-C8E4-4E1D-86E5-F04B9229E2B7}"/>
    <cellStyle name="Normal 2 4 10 2 2 3 3" xfId="36986" xr:uid="{FE3CDFAC-7570-4217-9E0B-4D3B452E4256}"/>
    <cellStyle name="Normal 2 4 10 2 2 4" xfId="15122" xr:uid="{FC38897A-EB3E-4991-80D5-E682CE2C3283}"/>
    <cellStyle name="Normal 2 4 10 2 2 5" xfId="25971" xr:uid="{547AD27C-E7DA-40FE-9094-A8A1192F4736}"/>
    <cellStyle name="Normal 2 4 10 2 2 6" xfId="32121" xr:uid="{2E3B6EAF-9277-4E43-B81F-39F355C1E0FE}"/>
    <cellStyle name="Normal 2 4 10 2 2 7" xfId="41245" xr:uid="{2E05D6C7-A0A3-44FB-9DEC-C33F6A85AA79}"/>
    <cellStyle name="Normal 2 4 10 2 3" xfId="5760" xr:uid="{F2338481-D989-4FE8-9E05-22A9B13DC76D}"/>
    <cellStyle name="Normal 2 4 10 2 3 2" xfId="11446" xr:uid="{2B55D8A1-A7CD-4E6E-A910-4C754C273D3E}"/>
    <cellStyle name="Normal 2 4 10 2 3 2 2" xfId="22319" xr:uid="{439603EE-D0A4-40B1-A784-C95AAF548CA5}"/>
    <cellStyle name="Normal 2 4 10 2 3 2 3" xfId="38158" xr:uid="{638A225B-B10A-4047-BCA1-87E8EDEF0535}"/>
    <cellStyle name="Normal 2 4 10 2 3 3" xfId="17198" xr:uid="{E564F6A2-214F-45BA-82A3-6509E036B35E}"/>
    <cellStyle name="Normal 2 4 10 2 3 4" xfId="28047" xr:uid="{6CF190D4-DFC4-4044-9505-E72AB3A4416A}"/>
    <cellStyle name="Normal 2 4 10 2 3 5" xfId="34197" xr:uid="{1CF04F80-6601-48B1-AFA9-D1725A358908}"/>
    <cellStyle name="Normal 2 4 10 2 3 6" xfId="43321" xr:uid="{F0FF2EEB-547A-459B-9B7B-C736E1B33FD8}"/>
    <cellStyle name="Normal 2 4 10 2 4" xfId="11447" xr:uid="{0599EAAE-2D31-45CC-B326-1FCF7E900D42}"/>
    <cellStyle name="Normal 2 4 10 2 4 2" xfId="22320" xr:uid="{C05540BF-8630-4390-AC17-3733732B5220}"/>
    <cellStyle name="Normal 2 4 10 2 4 3" xfId="36176" xr:uid="{07A8ACB7-DDAF-4925-9997-4102ED3CD4DC}"/>
    <cellStyle name="Normal 2 4 10 2 5" xfId="14142" xr:uid="{F76235E3-B9F3-4C0D-A5DF-A28636ABBAA4}"/>
    <cellStyle name="Normal 2 4 10 2 6" xfId="24991" xr:uid="{60BA75EE-B724-4E7F-8D5A-57330C75DF09}"/>
    <cellStyle name="Normal 2 4 10 2 7" xfId="31141" xr:uid="{ADB480C6-9A49-4378-99CC-1E87815FC3C8}"/>
    <cellStyle name="Normal 2 4 10 2 8" xfId="40265" xr:uid="{9CAA2092-A2F7-4587-929F-AD4CE402704D}"/>
    <cellStyle name="Normal 2 4 10 3" xfId="3009" xr:uid="{C10628A3-9182-45EA-BD01-327CD07F24C9}"/>
    <cellStyle name="Normal 2 4 10 3 2" xfId="6247" xr:uid="{910CF32B-E42A-4CDC-B870-94035921967A}"/>
    <cellStyle name="Normal 2 4 10 3 2 2" xfId="11448" xr:uid="{D2A32D06-3566-434B-9470-117246E12300}"/>
    <cellStyle name="Normal 2 4 10 3 2 2 2" xfId="22321" xr:uid="{78E2A1AC-601B-45BF-801C-5F76973BFCEF}"/>
    <cellStyle name="Normal 2 4 10 3 2 2 3" xfId="38968" xr:uid="{95A9B49D-28DF-408F-A7A7-CACCAA47403A}"/>
    <cellStyle name="Normal 2 4 10 3 2 3" xfId="17685" xr:uid="{23282340-3D25-4BCD-B2E7-E5A1E5717961}"/>
    <cellStyle name="Normal 2 4 10 3 2 4" xfId="28534" xr:uid="{AB90609A-C9AC-4D57-9C01-75BAFDCC68BD}"/>
    <cellStyle name="Normal 2 4 10 3 2 5" xfId="35001" xr:uid="{71CADCC4-782C-434F-A8AC-70963B6644E4}"/>
    <cellStyle name="Normal 2 4 10 3 2 6" xfId="43808" xr:uid="{0760D691-BD4B-4C78-8FD3-CE76CB9AA202}"/>
    <cellStyle name="Normal 2 4 10 3 3" xfId="11449" xr:uid="{3475CA01-D149-4A79-8E29-AC1B11E62777}"/>
    <cellStyle name="Normal 2 4 10 3 3 2" xfId="22322" xr:uid="{1735C7D9-188C-4B3F-AE4C-87029EF3D2F4}"/>
    <cellStyle name="Normal 2 4 10 3 3 3" xfId="36987" xr:uid="{B40D494E-E54C-482F-99C5-5B54D3BA6B09}"/>
    <cellStyle name="Normal 2 4 10 3 4" xfId="14629" xr:uid="{955E6C76-5272-4081-AC0C-94ADFC3FC2B0}"/>
    <cellStyle name="Normal 2 4 10 3 5" xfId="25478" xr:uid="{1D8962BB-ADEE-4CA6-B58F-20A036C11DD6}"/>
    <cellStyle name="Normal 2 4 10 3 6" xfId="31628" xr:uid="{D0AEB8AC-43F3-40E9-A3E8-D8566E6C4D45}"/>
    <cellStyle name="Normal 2 4 10 3 7" xfId="40752" xr:uid="{22E8F6A0-83F5-49B2-8A50-0E459FEE49E9}"/>
    <cellStyle name="Normal 2 4 10 4" xfId="4000" xr:uid="{69F8CF95-62DB-4D82-8438-4F1E71026FA9}"/>
    <cellStyle name="Normal 2 4 10 4 2" xfId="7235" xr:uid="{36F8AE28-76D0-483A-BAE2-4E2F08342795}"/>
    <cellStyle name="Normal 2 4 10 4 2 2" xfId="18673" xr:uid="{F4B5CF4E-E24C-486E-B5AA-21830404C3A6}"/>
    <cellStyle name="Normal 2 4 10 4 2 3" xfId="29522" xr:uid="{105B9CC6-712C-4335-9BAB-B6CA771A8CCC}"/>
    <cellStyle name="Normal 2 4 10 4 2 4" xfId="37803" xr:uid="{AF6B53F2-AC55-46BD-B391-0E1B7A0D05BB}"/>
    <cellStyle name="Normal 2 4 10 4 2 5" xfId="44796" xr:uid="{9633BCE9-8A9C-4250-BCC7-602AE20E11F9}"/>
    <cellStyle name="Normal 2 4 10 4 3" xfId="15617" xr:uid="{B52F2AC1-53DF-4381-8F66-E08B20C87B87}"/>
    <cellStyle name="Normal 2 4 10 4 4" xfId="26466" xr:uid="{0D09F5EB-7767-4682-8892-9AACB73C9F42}"/>
    <cellStyle name="Normal 2 4 10 4 5" xfId="33188" xr:uid="{C17DD146-9A84-4496-9A8F-D8E73985F21F}"/>
    <cellStyle name="Normal 2 4 10 4 6" xfId="41740" xr:uid="{4E8B962E-E910-469F-A496-1D77CECB08B8}"/>
    <cellStyle name="Normal 2 4 10 5" xfId="4544" xr:uid="{88672638-C024-4536-92B0-536E68C692D6}"/>
    <cellStyle name="Normal 2 4 10 5 2" xfId="7600" xr:uid="{949AAC79-56A1-4B31-9394-57D57A6A6572}"/>
    <cellStyle name="Normal 2 4 10 5 2 2" xfId="19038" xr:uid="{F15E1AD5-87B0-4FDF-A51F-4FCBAD531B50}"/>
    <cellStyle name="Normal 2 4 10 5 2 3" xfId="29887" xr:uid="{EC0D4B06-531F-464E-B40C-BC05608FEB0C}"/>
    <cellStyle name="Normal 2 4 10 5 2 4" xfId="45161" xr:uid="{8626063E-4969-41EE-A968-0CD51A579C32}"/>
    <cellStyle name="Normal 2 4 10 5 3" xfId="15982" xr:uid="{10354A8D-8F3B-4D3D-8D06-349E01F08422}"/>
    <cellStyle name="Normal 2 4 10 5 4" xfId="26831" xr:uid="{8BE26ABD-426C-4232-953E-5D6547AE90EF}"/>
    <cellStyle name="Normal 2 4 10 5 5" xfId="35821" xr:uid="{205A82D1-EB43-4258-9096-252949CD4DE4}"/>
    <cellStyle name="Normal 2 4 10 5 6" xfId="42105" xr:uid="{9A4AAD0D-192C-4F40-8F59-9605435DE773}"/>
    <cellStyle name="Normal 2 4 10 6" xfId="4906" xr:uid="{CDE04570-72FE-44E0-AACD-47D86B94EB47}"/>
    <cellStyle name="Normal 2 4 10 6 2" xfId="7962" xr:uid="{7B0A9469-F429-45CC-82B6-2558037B0CF6}"/>
    <cellStyle name="Normal 2 4 10 6 2 2" xfId="19400" xr:uid="{484D0E18-28D9-4099-894E-A46199B2C76D}"/>
    <cellStyle name="Normal 2 4 10 6 2 3" xfId="30249" xr:uid="{2C2B3C53-0E81-4382-8EA6-A856E4D757C6}"/>
    <cellStyle name="Normal 2 4 10 6 2 4" xfId="45523" xr:uid="{4A9EF909-F89D-4DB6-960A-EC6D747B62AE}"/>
    <cellStyle name="Normal 2 4 10 6 3" xfId="16344" xr:uid="{53DBF0AA-74B3-48F6-83ED-B6C416518733}"/>
    <cellStyle name="Normal 2 4 10 6 4" xfId="27193" xr:uid="{9FB3DBBD-5202-44A1-A74D-94B0F1B799C6}"/>
    <cellStyle name="Normal 2 4 10 6 5" xfId="42467" xr:uid="{7270C487-62DD-4771-B176-A8104505A0E4}"/>
    <cellStyle name="Normal 2 4 10 7" xfId="5267" xr:uid="{B415C388-0C38-4009-8233-09474F54BAA7}"/>
    <cellStyle name="Normal 2 4 10 7 2" xfId="16705" xr:uid="{C8D5898B-7243-41EC-8336-3C2C00796A7A}"/>
    <cellStyle name="Normal 2 4 10 7 3" xfId="27554" xr:uid="{CF54729F-C7CE-4829-B7B6-40A1F76FB5E1}"/>
    <cellStyle name="Normal 2 4 10 7 4" xfId="42828" xr:uid="{F6999681-3648-4CB1-9A1E-BDCE7C9EDD07}"/>
    <cellStyle name="Normal 2 4 10 8" xfId="13649" xr:uid="{45DE2289-5EDB-4339-913E-8C43F60D1322}"/>
    <cellStyle name="Normal 2 4 10 9" xfId="24498" xr:uid="{ADBE57CD-1A60-41E7-AC14-1E9655FCE44A}"/>
    <cellStyle name="Normal 2 4 11" xfId="961" xr:uid="{5C1BAFA0-35C3-4F0C-AE7A-127FEE726D70}"/>
    <cellStyle name="Normal 2 4 12" xfId="2520" xr:uid="{E4250A82-C740-495D-83B6-7F453B1150C0}"/>
    <cellStyle name="Normal 2 4 12 2" xfId="3501" xr:uid="{3430CA0E-35DC-42EA-90CB-D9788CD3EBFB}"/>
    <cellStyle name="Normal 2 4 12 2 2" xfId="6739" xr:uid="{22F5C711-D149-4889-ACD7-3323D7BC06C3}"/>
    <cellStyle name="Normal 2 4 12 2 2 2" xfId="11450" xr:uid="{1C014703-0391-4BE9-BF79-D3B0817B92BC}"/>
    <cellStyle name="Normal 2 4 12 2 2 2 2" xfId="22323" xr:uid="{F6A00E05-5C2A-49B8-88F9-D2ABCC9BBFF2}"/>
    <cellStyle name="Normal 2 4 12 2 2 2 3" xfId="38969" xr:uid="{895AA303-9CE8-49CA-A66D-34E51DF6FCC4}"/>
    <cellStyle name="Normal 2 4 12 2 2 3" xfId="18177" xr:uid="{6B11BBF4-ED42-441B-B8B1-834C76DA9AD9}"/>
    <cellStyle name="Normal 2 4 12 2 2 4" xfId="29026" xr:uid="{2AF8EEB9-99BE-46DF-9FE3-46EDC5A81488}"/>
    <cellStyle name="Normal 2 4 12 2 2 5" xfId="35002" xr:uid="{E6D464E6-96C8-4258-8A53-6D5D23965C03}"/>
    <cellStyle name="Normal 2 4 12 2 2 6" xfId="44300" xr:uid="{1884ED75-88A2-4C11-92DE-CF8CFFB21603}"/>
    <cellStyle name="Normal 2 4 12 2 3" xfId="11451" xr:uid="{97992EA1-2018-4BD5-B689-60960DCD5A9E}"/>
    <cellStyle name="Normal 2 4 12 2 3 2" xfId="22324" xr:uid="{A122C6F3-F351-4A04-8FCC-0C8B5A40755E}"/>
    <cellStyle name="Normal 2 4 12 2 3 3" xfId="36988" xr:uid="{0CBF1FE6-F5B7-4059-AD24-256EEFCF64FE}"/>
    <cellStyle name="Normal 2 4 12 2 4" xfId="15121" xr:uid="{5F33D3EC-385A-425A-BB58-25D6FD607F9C}"/>
    <cellStyle name="Normal 2 4 12 2 5" xfId="25970" xr:uid="{88099756-82A7-482B-B327-B3B53463DB81}"/>
    <cellStyle name="Normal 2 4 12 2 6" xfId="32120" xr:uid="{926FF6AE-6915-4A27-989B-0E2A60B51FA9}"/>
    <cellStyle name="Normal 2 4 12 2 7" xfId="41244" xr:uid="{DAF685FA-E2FA-4598-9BF9-285D928E6479}"/>
    <cellStyle name="Normal 2 4 12 3" xfId="5759" xr:uid="{FEAB640D-7360-4B41-B672-B6B5DCC73216}"/>
    <cellStyle name="Normal 2 4 12 3 2" xfId="11452" xr:uid="{C12AE06B-EA54-42BA-BEDF-34CF7A1E4529}"/>
    <cellStyle name="Normal 2 4 12 3 2 2" xfId="22325" xr:uid="{8E4C3833-7F6E-41B2-B2B6-12A82810401E}"/>
    <cellStyle name="Normal 2 4 12 3 2 3" xfId="38159" xr:uid="{2A1E1725-7606-471E-B19D-8CB8321AB7C1}"/>
    <cellStyle name="Normal 2 4 12 3 3" xfId="17197" xr:uid="{EF296C69-578E-4837-9DF0-BDCFCAA57C2D}"/>
    <cellStyle name="Normal 2 4 12 3 4" xfId="28046" xr:uid="{5736967F-290B-4490-A8B5-656E372DFE12}"/>
    <cellStyle name="Normal 2 4 12 3 5" xfId="34198" xr:uid="{84F29AEA-5E63-4F78-99E0-EB2E7745954A}"/>
    <cellStyle name="Normal 2 4 12 3 6" xfId="43320" xr:uid="{657CFFA9-7C55-4BF8-972C-E86F9817DCF7}"/>
    <cellStyle name="Normal 2 4 12 4" xfId="11453" xr:uid="{53B93E65-ED94-4E2A-ABA3-24E5A649BF7C}"/>
    <cellStyle name="Normal 2 4 12 4 2" xfId="22326" xr:uid="{04591054-EEDB-4E38-89E7-75AF828664CD}"/>
    <cellStyle name="Normal 2 4 12 4 3" xfId="36177" xr:uid="{947521BE-7D2C-4E81-99B5-E4C92A35E378}"/>
    <cellStyle name="Normal 2 4 12 5" xfId="14141" xr:uid="{C9676C3B-7CD0-456C-9CB0-20B118B12150}"/>
    <cellStyle name="Normal 2 4 12 6" xfId="24990" xr:uid="{AF174182-920E-4997-A447-0538F562972B}"/>
    <cellStyle name="Normal 2 4 12 7" xfId="31140" xr:uid="{E7418B6F-286F-4096-8EAD-D4ABAD03D74A}"/>
    <cellStyle name="Normal 2 4 12 8" xfId="40264" xr:uid="{79F23623-4A35-464C-B0F2-03E909363260}"/>
    <cellStyle name="Normal 2 4 13" xfId="3008" xr:uid="{EF69AF5A-1B5C-4CCA-B501-606B179B197C}"/>
    <cellStyle name="Normal 2 4 13 2" xfId="6246" xr:uid="{E1910088-A6DD-4565-A035-22FB965F3296}"/>
    <cellStyle name="Normal 2 4 13 2 2" xfId="11454" xr:uid="{E2C79FDC-835B-48B3-A8D9-6D0B9E29A5D5}"/>
    <cellStyle name="Normal 2 4 13 2 2 2" xfId="22327" xr:uid="{F1F62BEB-113C-4440-B9D9-A8326A25F38F}"/>
    <cellStyle name="Normal 2 4 13 2 2 3" xfId="38970" xr:uid="{0B9A8092-55D5-4A8B-9FC7-E88142487A06}"/>
    <cellStyle name="Normal 2 4 13 2 3" xfId="17684" xr:uid="{7F7E345E-4642-4EF5-AE92-30A741ED3F2B}"/>
    <cellStyle name="Normal 2 4 13 2 4" xfId="28533" xr:uid="{11AA7155-F6DD-4FB1-ADCD-895A60FDFA51}"/>
    <cellStyle name="Normal 2 4 13 2 5" xfId="35003" xr:uid="{1E1545AC-772D-42AE-B890-E88DB4CA70B9}"/>
    <cellStyle name="Normal 2 4 13 2 6" xfId="43807" xr:uid="{88E935AE-10DC-411E-84F2-2218A4F26E32}"/>
    <cellStyle name="Normal 2 4 13 3" xfId="11455" xr:uid="{4B8DE384-91EA-452A-9F78-B389F28B1F97}"/>
    <cellStyle name="Normal 2 4 13 3 2" xfId="22328" xr:uid="{26DFC782-ED01-4797-8B09-DD80C5D5F889}"/>
    <cellStyle name="Normal 2 4 13 3 3" xfId="36989" xr:uid="{DC0AFFB2-C298-46BA-A219-EFF995DF6908}"/>
    <cellStyle name="Normal 2 4 13 4" xfId="14628" xr:uid="{621A588E-3ED9-4960-9266-67F0CC23FC40}"/>
    <cellStyle name="Normal 2 4 13 5" xfId="25477" xr:uid="{39F11EF7-1BBF-4FB2-AE14-F216BE6CA484}"/>
    <cellStyle name="Normal 2 4 13 6" xfId="31627" xr:uid="{90A2DEF8-B64B-4C64-B7AE-DD1F92DBC397}"/>
    <cellStyle name="Normal 2 4 13 7" xfId="40751" xr:uid="{188EBC4A-7F54-4179-AE71-AD67A9B31B2F}"/>
    <cellStyle name="Normal 2 4 14" xfId="3999" xr:uid="{78093666-4FB3-4B07-A4CC-E2F6FF62D7CF}"/>
    <cellStyle name="Normal 2 4 14 2" xfId="7234" xr:uid="{52123F8C-EB86-49F9-B644-1C9DF3A6D44D}"/>
    <cellStyle name="Normal 2 4 14 2 2" xfId="18672" xr:uid="{1EDBCC65-D2F3-45BA-BEF2-E4FD1898D79D}"/>
    <cellStyle name="Normal 2 4 14 2 3" xfId="29521" xr:uid="{5493E4C9-2A31-4795-BC75-35130EABE3B4}"/>
    <cellStyle name="Normal 2 4 14 2 4" xfId="37625" xr:uid="{233DABAC-C843-482E-94EC-7C850EDA306D}"/>
    <cellStyle name="Normal 2 4 14 2 5" xfId="44795" xr:uid="{2C1BE7EC-6E6A-498A-985C-9233DD011576}"/>
    <cellStyle name="Normal 2 4 14 3" xfId="15616" xr:uid="{D6DDD6EF-A107-4D3C-BABD-80360ABD8E2F}"/>
    <cellStyle name="Normal 2 4 14 4" xfId="26465" xr:uid="{CBC6964C-72F8-4434-AF43-0B09FD028ABB}"/>
    <cellStyle name="Normal 2 4 14 5" xfId="33189" xr:uid="{E4493304-DD7C-4E13-8C08-F26AF2C2D12C}"/>
    <cellStyle name="Normal 2 4 14 6" xfId="41739" xr:uid="{7E8EF1B9-8373-4EF3-BDA2-6B1756F29C10}"/>
    <cellStyle name="Normal 2 4 15" xfId="4543" xr:uid="{6FA892A8-CFF1-4719-B2DA-033DC6455FBC}"/>
    <cellStyle name="Normal 2 4 15 2" xfId="7599" xr:uid="{68B9EB76-ECE7-4ABC-B629-55324E3BA44F}"/>
    <cellStyle name="Normal 2 4 15 2 2" xfId="19037" xr:uid="{505E3C54-F431-4528-BC49-40ECBDD10BA7}"/>
    <cellStyle name="Normal 2 4 15 2 3" xfId="29886" xr:uid="{E02BA0DD-4A5D-46DC-803D-6B6735D8E45D}"/>
    <cellStyle name="Normal 2 4 15 2 4" xfId="45160" xr:uid="{1C8E6271-A011-4A64-8A78-383E7FEBFEE0}"/>
    <cellStyle name="Normal 2 4 15 3" xfId="15981" xr:uid="{28CBF9F5-3352-4B12-892D-94286FF49916}"/>
    <cellStyle name="Normal 2 4 15 4" xfId="26830" xr:uid="{1B46DAE5-6B47-4D2C-8C12-14B38CE67C03}"/>
    <cellStyle name="Normal 2 4 15 5" xfId="35644" xr:uid="{BF8AFC99-D9E6-4B00-96A5-EE4D69E2F96F}"/>
    <cellStyle name="Normal 2 4 15 6" xfId="42104" xr:uid="{50353C99-871A-4F07-A998-8AEA7BB3B5E1}"/>
    <cellStyle name="Normal 2 4 16" xfId="4905" xr:uid="{12869A57-55B9-436A-A0CD-804B5955702D}"/>
    <cellStyle name="Normal 2 4 16 2" xfId="7961" xr:uid="{FD84BE65-C69E-4C68-A89A-2B4803B2DDA5}"/>
    <cellStyle name="Normal 2 4 16 2 2" xfId="19399" xr:uid="{5A068EC0-9C98-4A29-A0F3-82A5E632B318}"/>
    <cellStyle name="Normal 2 4 16 2 3" xfId="30248" xr:uid="{1C51CF0D-7DA1-40BF-94B7-354998C04E86}"/>
    <cellStyle name="Normal 2 4 16 2 4" xfId="45522" xr:uid="{830FFB86-68DB-437A-AD29-8EE38862FE5B}"/>
    <cellStyle name="Normal 2 4 16 3" xfId="16343" xr:uid="{AF5EEC12-D4FF-4C24-A9CB-24E548BAB077}"/>
    <cellStyle name="Normal 2 4 16 4" xfId="27192" xr:uid="{4FCABD32-482C-4221-987E-CEB5CDFDB01F}"/>
    <cellStyle name="Normal 2 4 16 5" xfId="42466" xr:uid="{070E2E08-5DDF-41EF-A260-86E67721953F}"/>
    <cellStyle name="Normal 2 4 17" xfId="5266" xr:uid="{5AC1C022-236B-44F1-AE48-5AE61D640AC3}"/>
    <cellStyle name="Normal 2 4 17 2" xfId="16704" xr:uid="{D2B73723-5A7B-42D4-9473-9125542FE418}"/>
    <cellStyle name="Normal 2 4 17 3" xfId="27553" xr:uid="{1C5DF10C-87E0-4120-A700-A7F7C589DF24}"/>
    <cellStyle name="Normal 2 4 17 4" xfId="42827" xr:uid="{B9B4BA47-39B2-4168-9B1C-BE9B10D18410}"/>
    <cellStyle name="Normal 2 4 18" xfId="13648" xr:uid="{CAD007A3-B2ED-43A9-AE6D-CF519A836544}"/>
    <cellStyle name="Normal 2 4 19" xfId="24497" xr:uid="{38795AED-5DB8-4293-8635-7FA0C5A194B4}"/>
    <cellStyle name="Normal 2 4 2" xfId="65" xr:uid="{AD14D719-19AC-4454-88FE-F27E6776AF99}"/>
    <cellStyle name="Normal 2 4 2 10" xfId="2776" xr:uid="{CBA5B543-1477-4933-AFFE-B69E9E3F4F10}"/>
    <cellStyle name="Normal 2 4 2 10 2" xfId="6014" xr:uid="{D5E78074-90D2-4F28-A7AC-0C6D3BAA6E4C}"/>
    <cellStyle name="Normal 2 4 2 10 2 2" xfId="11456" xr:uid="{76594411-632C-461A-8A9F-9B1C4E9A3F3A}"/>
    <cellStyle name="Normal 2 4 2 10 2 2 2" xfId="22329" xr:uid="{048EB763-03A7-4072-ADAF-72A33A772577}"/>
    <cellStyle name="Normal 2 4 2 10 2 2 3" xfId="38375" xr:uid="{21A924AE-3320-4D2E-B8E4-8C442171F2B1}"/>
    <cellStyle name="Normal 2 4 2 10 2 3" xfId="17452" xr:uid="{944DE827-F8C0-4753-BD5E-970571606A05}"/>
    <cellStyle name="Normal 2 4 2 10 2 4" xfId="28301" xr:uid="{D2F4449B-16B7-42F5-B3F5-2EE2C0936E20}"/>
    <cellStyle name="Normal 2 4 2 10 2 5" xfId="34408" xr:uid="{5FB7A8F9-6A4D-4FA9-A303-19A18ACBC798}"/>
    <cellStyle name="Normal 2 4 2 10 2 6" xfId="43575" xr:uid="{8DF13C47-0FCF-4F79-95F2-2CCF03529043}"/>
    <cellStyle name="Normal 2 4 2 10 3" xfId="11457" xr:uid="{D1FD4BD5-9B31-426D-8FB1-5BDBDDF0E81F}"/>
    <cellStyle name="Normal 2 4 2 10 3 2" xfId="22330" xr:uid="{AD944C12-0842-44DA-8E98-BEE484C92053}"/>
    <cellStyle name="Normal 2 4 2 10 3 3" xfId="36393" xr:uid="{E8674787-B29C-4ED7-884B-99BDAEC6359C}"/>
    <cellStyle name="Normal 2 4 2 10 4" xfId="14396" xr:uid="{1128B2F6-4626-4BE4-8ABD-5C45BCAF5EDF}"/>
    <cellStyle name="Normal 2 4 2 10 5" xfId="25245" xr:uid="{2455DF79-511E-4E9A-8E08-8094447A83F9}"/>
    <cellStyle name="Normal 2 4 2 10 6" xfId="31395" xr:uid="{8784B77D-F803-41E6-A0A0-1B9839246983}"/>
    <cellStyle name="Normal 2 4 2 10 7" xfId="40519" xr:uid="{09D5423D-FDB6-4D34-90EE-CE0CBD5F347B}"/>
    <cellStyle name="Normal 2 4 2 11" xfId="3757" xr:uid="{8D19B4CB-F2C7-468F-B0EA-6018B1F26196}"/>
    <cellStyle name="Normal 2 4 2 11 2" xfId="6996" xr:uid="{AAB2281E-E025-4E8B-A9E3-A314049908D7}"/>
    <cellStyle name="Normal 2 4 2 11 2 2" xfId="18434" xr:uid="{EFA8A4EA-0D5A-4347-88E1-EF1B6713A595}"/>
    <cellStyle name="Normal 2 4 2 11 2 3" xfId="29283" xr:uid="{39C53142-24F7-4820-9DE5-67C96E125277}"/>
    <cellStyle name="Normal 2 4 2 11 2 4" xfId="37547" xr:uid="{4045306E-5854-45F9-8266-DD9AFD2BA713}"/>
    <cellStyle name="Normal 2 4 2 11 2 5" xfId="44557" xr:uid="{84733F99-CA39-4954-B4B0-DCB14B9CF0B5}"/>
    <cellStyle name="Normal 2 4 2 11 3" xfId="15378" xr:uid="{E9F36591-8ADC-40E2-9272-76A454A48B61}"/>
    <cellStyle name="Normal 2 4 2 11 4" xfId="26227" xr:uid="{59FF6FAD-198E-4EF1-8056-35145EC68815}"/>
    <cellStyle name="Normal 2 4 2 11 5" xfId="33190" xr:uid="{B2D8BE7E-BD0C-492F-91B8-63E622D3C48C}"/>
    <cellStyle name="Normal 2 4 2 11 6" xfId="41501" xr:uid="{BD7E4BBE-23C8-40F6-96AC-590FCCE75243}"/>
    <cellStyle name="Normal 2 4 2 11 7" xfId="45683" xr:uid="{8DC7B3D6-3FB9-4517-BD53-9CA385BE56E5}"/>
    <cellStyle name="Normal 2 4 2 12" xfId="3760" xr:uid="{A51646AD-DCC4-45A1-B541-C5EE37F03710}"/>
    <cellStyle name="Normal 2 4 2 12 2" xfId="6999" xr:uid="{153D2A46-E236-4CBC-9AE5-6680691A0463}"/>
    <cellStyle name="Normal 2 4 2 12 2 2" xfId="18437" xr:uid="{699B41CF-B40F-40A7-969A-E4D879F6F8F9}"/>
    <cellStyle name="Normal 2 4 2 12 2 3" xfId="29286" xr:uid="{489A87A2-9019-48B5-ACE9-2686DB59E035}"/>
    <cellStyle name="Normal 2 4 2 12 2 4" xfId="44560" xr:uid="{9A14D15C-3654-4063-BA9E-EB106D7AF28C}"/>
    <cellStyle name="Normal 2 4 2 12 3" xfId="15381" xr:uid="{5A96E16B-D1DF-47D1-B099-4DFE3A137DAE}"/>
    <cellStyle name="Normal 2 4 2 12 4" xfId="26230" xr:uid="{5E6933BF-67C3-4008-9519-7FBCBAA6086D}"/>
    <cellStyle name="Normal 2 4 2 12 5" xfId="35567" xr:uid="{325A8A3E-C1DA-4905-BD02-1D6DB6D6EF5B}"/>
    <cellStyle name="Normal 2 4 2 12 6" xfId="41504" xr:uid="{834C546B-1F71-4FEC-895A-0C8A3F1A44EF}"/>
    <cellStyle name="Normal 2 4 2 13" xfId="4001" xr:uid="{81995093-6513-40AD-B7AC-01C3B84CECBB}"/>
    <cellStyle name="Normal 2 4 2 13 2" xfId="7236" xr:uid="{33593F2D-373A-42C8-8A82-C4BA0EC7F36A}"/>
    <cellStyle name="Normal 2 4 2 13 2 2" xfId="18674" xr:uid="{4F3272D0-9EEB-42FE-AF17-9DF4AC1CF3C2}"/>
    <cellStyle name="Normal 2 4 2 13 2 3" xfId="29523" xr:uid="{C0E58208-943D-4B59-9B68-4C00A6D55FE1}"/>
    <cellStyle name="Normal 2 4 2 13 2 4" xfId="44797" xr:uid="{C116E25A-803E-472A-B9CB-EDB2FE5C6539}"/>
    <cellStyle name="Normal 2 4 2 13 3" xfId="15618" xr:uid="{548A9737-2F95-4D8A-80D2-90B9B013F59F}"/>
    <cellStyle name="Normal 2 4 2 13 4" xfId="26467" xr:uid="{4919B53B-672D-4615-A0ED-0581933A223B}"/>
    <cellStyle name="Normal 2 4 2 13 5" xfId="41741" xr:uid="{B5FC2579-BC35-41AC-B622-BAD5810D503F}"/>
    <cellStyle name="Normal 2 4 2 14" xfId="4306" xr:uid="{EE6CB674-5CE7-438E-B089-A3C3E5F7BA13}"/>
    <cellStyle name="Normal 2 4 2 14 2" xfId="7362" xr:uid="{C2DC5ECC-9F8B-482F-AEE9-9716BAE72B9C}"/>
    <cellStyle name="Normal 2 4 2 14 2 2" xfId="18800" xr:uid="{53E3DABA-21BA-4D57-9D2C-68BC8DA1EAB7}"/>
    <cellStyle name="Normal 2 4 2 14 2 3" xfId="29649" xr:uid="{37674D33-8861-43AA-9088-EB07DEC22468}"/>
    <cellStyle name="Normal 2 4 2 14 2 4" xfId="39529" xr:uid="{E5D9CB3E-2159-4A05-8A1E-6A7E209F65CA}"/>
    <cellStyle name="Normal 2 4 2 14 2 5" xfId="44923" xr:uid="{3C24D7D5-DD58-4FB9-B4A5-683667384243}"/>
    <cellStyle name="Normal 2 4 2 14 3" xfId="15744" xr:uid="{231DA0BD-9016-402C-BDC0-C75690B459BC}"/>
    <cellStyle name="Normal 2 4 2 14 4" xfId="26593" xr:uid="{DFF02DE6-1285-43E5-96D2-37ECAA7DDE66}"/>
    <cellStyle name="Normal 2 4 2 14 5" xfId="35559" xr:uid="{A19738AD-D068-4D87-8302-AED352E5146B}"/>
    <cellStyle name="Normal 2 4 2 14 6" xfId="41867" xr:uid="{3F2908AD-FBE7-4CC6-971C-C1745C47BBB0}"/>
    <cellStyle name="Normal 2 4 2 14 7" xfId="102" xr:uid="{C8355401-0DD0-4501-9467-C490F3D539BC}"/>
    <cellStyle name="Normal 2 4 2 15" xfId="4545" xr:uid="{498A4A4E-6CDB-47E1-9A1F-769B6ED48A2F}"/>
    <cellStyle name="Normal 2 4 2 15 2" xfId="7601" xr:uid="{E376388D-D649-4DC1-90B0-E16AC01B9D0E}"/>
    <cellStyle name="Normal 2 4 2 15 2 2" xfId="19039" xr:uid="{0993BD77-124D-444C-934C-5C541108EC61}"/>
    <cellStyle name="Normal 2 4 2 15 2 3" xfId="29888" xr:uid="{53CD2311-D883-496B-8E41-DB3682CAA861}"/>
    <cellStyle name="Normal 2 4 2 15 2 4" xfId="45162" xr:uid="{1D4DCFC4-DFBA-4EE8-9026-DF2B46F457B7}"/>
    <cellStyle name="Normal 2 4 2 15 3" xfId="15983" xr:uid="{07A731FD-70AA-4F6D-A93B-86366DC3FE33}"/>
    <cellStyle name="Normal 2 4 2 15 4" xfId="26832" xr:uid="{58542B29-062F-4599-82FA-1FF544C1885C}"/>
    <cellStyle name="Normal 2 4 2 15 5" xfId="42106" xr:uid="{E9CC1470-906E-4964-9414-0769ED7F2E07}"/>
    <cellStyle name="Normal 2 4 2 16" xfId="4907" xr:uid="{E0B96AF8-664D-46DD-8DF1-17CDD9D741A7}"/>
    <cellStyle name="Normal 2 4 2 16 2" xfId="7963" xr:uid="{BB938AEA-BC40-4506-AF4A-3954448FF903}"/>
    <cellStyle name="Normal 2 4 2 16 2 2" xfId="19401" xr:uid="{92A7A25C-6EAE-4D40-8FB4-222AB68B317C}"/>
    <cellStyle name="Normal 2 4 2 16 2 3" xfId="30250" xr:uid="{E88C33B8-0F8C-41EB-81CC-6A63EBB72497}"/>
    <cellStyle name="Normal 2 4 2 16 2 4" xfId="45524" xr:uid="{0F2350F4-5BAB-4ADF-8682-B604E0BA7D9B}"/>
    <cellStyle name="Normal 2 4 2 16 3" xfId="16345" xr:uid="{FBB845BA-E690-4FA8-BE0C-6E4A98D0D5CA}"/>
    <cellStyle name="Normal 2 4 2 16 4" xfId="27194" xr:uid="{FA3C13F0-EAC5-411F-8D1E-FEDFB8C87D75}"/>
    <cellStyle name="Normal 2 4 2 16 5" xfId="42468" xr:uid="{EB75DB6C-17B5-4CAF-96F8-E6F3255CB096}"/>
    <cellStyle name="Normal 2 4 2 17" xfId="5034" xr:uid="{29717461-F6B0-439A-BBDE-8A3A8ED2CFAB}"/>
    <cellStyle name="Normal 2 4 2 17 2" xfId="16472" xr:uid="{795E66C9-0779-4EAB-B037-F0A318FD2CCD}"/>
    <cellStyle name="Normal 2 4 2 17 3" xfId="27321" xr:uid="{A7DE3E9B-BF4B-4018-8644-7D7CD05FA184}"/>
    <cellStyle name="Normal 2 4 2 17 4" xfId="42595" xr:uid="{3742ECF6-851D-4560-9C23-F4779D45A96E}"/>
    <cellStyle name="Normal 2 4 2 18" xfId="52" xr:uid="{2879949D-53CC-4DE9-BE39-9339B0B35CC0}"/>
    <cellStyle name="Normal 2 4 2 18 2" xfId="11458" xr:uid="{8CBF7ADA-B84F-42B9-9CB2-0F3BC501667E}"/>
    <cellStyle name="Normal 2 4 2 18 2 2" xfId="22331" xr:uid="{19103001-F3B8-47E8-B282-A1A43C5EF1AF}"/>
    <cellStyle name="Normal 2 4 2 18 2 3" xfId="39530" xr:uid="{6BAEAC06-A1BB-4149-8283-B00ED3865504}"/>
    <cellStyle name="Normal 2 4 2 18 3" xfId="19529" xr:uid="{26C85192-75E1-4B67-A8C2-0D6AB7E0F5AF}"/>
    <cellStyle name="Normal 2 4 2 18 4" xfId="30378" xr:uid="{E46A9E7F-6D9A-4E77-B40F-C801E29C740B}"/>
    <cellStyle name="Normal 2 4 2 18 5" xfId="35560" xr:uid="{40938F44-A8CF-4C4B-A746-4F385C55E4B6}"/>
    <cellStyle name="Normal 2 4 2 18 6" xfId="45652" xr:uid="{A830BF38-EB33-4390-8F01-C7F8F4049396}"/>
    <cellStyle name="Normal 2 4 2 18 7" xfId="45880" xr:uid="{B397C0A7-4AF9-4041-85FA-3A4918058D80}"/>
    <cellStyle name="Normal 2 4 2 18 7 2" xfId="45893" xr:uid="{05A2BEB3-C452-45E2-8183-BFABF47A77CA}"/>
    <cellStyle name="Normal 2 4 2 19" xfId="8285" xr:uid="{DAC1F61F-FB5F-406E-A3A3-707731F7D47A}"/>
    <cellStyle name="Normal 2 4 2 19 2" xfId="19553" xr:uid="{79CE1EDE-0B6E-4E56-BBFC-D1B443BC94EA}"/>
    <cellStyle name="Normal 2 4 2 19 3" xfId="30402" xr:uid="{C370BE46-99D1-43B6-A7D6-02BB1DD2BE37}"/>
    <cellStyle name="Normal 2 4 2 19 4" xfId="45676" xr:uid="{CB16BD3F-2CC6-414D-92E6-F3A2858F42A3}"/>
    <cellStyle name="Normal 2 4 2 2" xfId="962" xr:uid="{8D481DF6-38DC-4973-9C75-A74BC4A83CE6}"/>
    <cellStyle name="Normal 2 4 2 2 10" xfId="30632" xr:uid="{D825B2D0-31D8-49CD-8A3C-0601FE2BAF13}"/>
    <cellStyle name="Normal 2 4 2 2 11" xfId="39773" xr:uid="{9279919A-FF7E-4919-AF99-F854450E0D84}"/>
    <cellStyle name="Normal 2 4 2 2 2" xfId="2522" xr:uid="{79948691-3FEF-4AA1-9077-D774905C50D9}"/>
    <cellStyle name="Normal 2 4 2 2 2 2" xfId="3503" xr:uid="{80373EAA-33A9-4BFC-99F6-D1F771211E4B}"/>
    <cellStyle name="Normal 2 4 2 2 2 2 2" xfId="6741" xr:uid="{46ED8886-3CAD-4E3D-8427-5D5A8F386BC0}"/>
    <cellStyle name="Normal 2 4 2 2 2 2 2 2" xfId="11459" xr:uid="{00A7082B-2D81-4385-A83C-F7FDE92FE4EA}"/>
    <cellStyle name="Normal 2 4 2 2 2 2 2 2 2" xfId="22332" xr:uid="{114CA948-F21B-4149-8917-A8B53E70C652}"/>
    <cellStyle name="Normal 2 4 2 2 2 2 2 2 3" xfId="38971" xr:uid="{7FD8CD5B-EA8C-4E6F-B180-A04215743AC7}"/>
    <cellStyle name="Normal 2 4 2 2 2 2 2 3" xfId="18179" xr:uid="{137E0E65-D612-4D0B-9647-E834FFA816BF}"/>
    <cellStyle name="Normal 2 4 2 2 2 2 2 4" xfId="29028" xr:uid="{BFE7EB07-B7DA-4E94-9E18-FA353A0CCB94}"/>
    <cellStyle name="Normal 2 4 2 2 2 2 2 5" xfId="35004" xr:uid="{16E49FE8-3EC5-4C04-AE28-BEF74C396D89}"/>
    <cellStyle name="Normal 2 4 2 2 2 2 2 6" xfId="44302" xr:uid="{8C49E4E4-D7F7-4635-AE9D-0DD0C6868788}"/>
    <cellStyle name="Normal 2 4 2 2 2 2 3" xfId="11460" xr:uid="{A4B5DB2D-5D21-442B-90B4-AA98A637E6A3}"/>
    <cellStyle name="Normal 2 4 2 2 2 2 3 2" xfId="22333" xr:uid="{EB0FA62E-609D-411B-99A0-0C65366E553E}"/>
    <cellStyle name="Normal 2 4 2 2 2 2 3 3" xfId="36990" xr:uid="{7CBB181C-F529-4695-94D5-6E743372589F}"/>
    <cellStyle name="Normal 2 4 2 2 2 2 4" xfId="15123" xr:uid="{7E3752C4-09D8-4F33-BC2B-B143176DC0EA}"/>
    <cellStyle name="Normal 2 4 2 2 2 2 5" xfId="25972" xr:uid="{243713DA-0683-4510-8EA8-286954BF4E15}"/>
    <cellStyle name="Normal 2 4 2 2 2 2 6" xfId="32122" xr:uid="{60F60FE7-1817-47D4-B90A-F3B5CE3538A1}"/>
    <cellStyle name="Normal 2 4 2 2 2 2 7" xfId="41246" xr:uid="{1B8C0B8A-A353-49D5-B5D4-464AE9986AB6}"/>
    <cellStyle name="Normal 2 4 2 2 2 3" xfId="5761" xr:uid="{48C6AE4A-28B2-4752-98D9-586095B0F1E2}"/>
    <cellStyle name="Normal 2 4 2 2 2 3 2" xfId="11461" xr:uid="{F78EB1E8-9ED6-4BFB-9D85-B38EC35ABEE9}"/>
    <cellStyle name="Normal 2 4 2 2 2 3 2 2" xfId="22334" xr:uid="{26A836B4-81B5-433A-A7AE-21B98B057C57}"/>
    <cellStyle name="Normal 2 4 2 2 2 3 2 3" xfId="38160" xr:uid="{14B6F11A-2520-4FF5-8C24-A49CB31C5E08}"/>
    <cellStyle name="Normal 2 4 2 2 2 3 3" xfId="17199" xr:uid="{6EE1AB8C-E545-4DFB-AF9D-6EAF5AA9F541}"/>
    <cellStyle name="Normal 2 4 2 2 2 3 4" xfId="28048" xr:uid="{B499ECCF-77B7-479F-A91B-9614C1BFED41}"/>
    <cellStyle name="Normal 2 4 2 2 2 3 5" xfId="34199" xr:uid="{D5504060-6E95-4717-86EB-3F7E243B279B}"/>
    <cellStyle name="Normal 2 4 2 2 2 3 6" xfId="43322" xr:uid="{1CC6B784-BDA1-48D3-B7C3-2DFF65BEB57B}"/>
    <cellStyle name="Normal 2 4 2 2 2 4" xfId="11462" xr:uid="{6AD95682-7B73-4A19-8C15-6F243F279838}"/>
    <cellStyle name="Normal 2 4 2 2 2 4 2" xfId="22335" xr:uid="{2121C239-61D7-4A27-A55B-BEDA11E77879}"/>
    <cellStyle name="Normal 2 4 2 2 2 4 3" xfId="36178" xr:uid="{E6136451-A4DA-40EC-A6F2-979E93CD0224}"/>
    <cellStyle name="Normal 2 4 2 2 2 5" xfId="14143" xr:uid="{77022A50-BB26-4EA6-9937-775D5D6784F4}"/>
    <cellStyle name="Normal 2 4 2 2 2 6" xfId="24992" xr:uid="{CA896249-1716-4F87-B876-36723A2123DF}"/>
    <cellStyle name="Normal 2 4 2 2 2 7" xfId="31142" xr:uid="{584DD20A-F665-48AA-AB76-887094C2DE51}"/>
    <cellStyle name="Normal 2 4 2 2 2 8" xfId="40266" xr:uid="{5B5E43B8-8897-4AF8-B023-40B572F03E53}"/>
    <cellStyle name="Normal 2 4 2 2 3" xfId="3010" xr:uid="{D495A097-2186-465C-A6B2-7323D4606F6E}"/>
    <cellStyle name="Normal 2 4 2 2 3 2" xfId="6248" xr:uid="{6CFCFD62-D7F0-474B-B80D-E34184A6015D}"/>
    <cellStyle name="Normal 2 4 2 2 3 2 2" xfId="11463" xr:uid="{CE9DB3D1-D843-42E7-ACB3-B1C353A320BA}"/>
    <cellStyle name="Normal 2 4 2 2 3 2 2 2" xfId="22336" xr:uid="{772BF7F0-0BD7-4F03-AE1A-E823B2594065}"/>
    <cellStyle name="Normal 2 4 2 2 3 2 2 3" xfId="38972" xr:uid="{0AC40D62-3217-4F25-819D-9E8DF93B5EE3}"/>
    <cellStyle name="Normal 2 4 2 2 3 2 3" xfId="17686" xr:uid="{019EA238-B303-46DB-8139-62AA7BEE8323}"/>
    <cellStyle name="Normal 2 4 2 2 3 2 4" xfId="28535" xr:uid="{E92254DE-7FBF-4C4A-BDAA-748B81006806}"/>
    <cellStyle name="Normal 2 4 2 2 3 2 5" xfId="35005" xr:uid="{DE24F207-3FE6-437B-B98B-31B25C04E418}"/>
    <cellStyle name="Normal 2 4 2 2 3 2 6" xfId="43809" xr:uid="{7AE42830-C82B-4F1C-82FA-EE477A91C823}"/>
    <cellStyle name="Normal 2 4 2 2 3 3" xfId="11464" xr:uid="{BDB2E916-19B3-4519-9219-02C39A76A085}"/>
    <cellStyle name="Normal 2 4 2 2 3 3 2" xfId="22337" xr:uid="{0F31D963-06D8-4A9B-A3F7-46588CC611E2}"/>
    <cellStyle name="Normal 2 4 2 2 3 3 3" xfId="36991" xr:uid="{1E34C87D-9106-4930-87D8-959B6022862F}"/>
    <cellStyle name="Normal 2 4 2 2 3 4" xfId="14630" xr:uid="{A72DBBEA-6729-44AB-9E5B-0175E885694D}"/>
    <cellStyle name="Normal 2 4 2 2 3 5" xfId="25479" xr:uid="{FEB532A1-74F3-46B6-886B-05DC6F7456EC}"/>
    <cellStyle name="Normal 2 4 2 2 3 6" xfId="31629" xr:uid="{16EF776D-08B7-4063-A246-49752C9EA4CC}"/>
    <cellStyle name="Normal 2 4 2 2 3 7" xfId="40753" xr:uid="{10E49375-06C1-48A2-AA81-5D6A59827FB3}"/>
    <cellStyle name="Normal 2 4 2 2 4" xfId="4002" xr:uid="{0773F7C9-BEF0-463B-A359-5878DAF6BE5A}"/>
    <cellStyle name="Normal 2 4 2 2 4 2" xfId="7237" xr:uid="{43D94FA7-C12D-45F9-8069-19C85B72B1C8}"/>
    <cellStyle name="Normal 2 4 2 2 4 2 2" xfId="18675" xr:uid="{28343DD1-6354-4633-B796-0A3B2F78012A}"/>
    <cellStyle name="Normal 2 4 2 2 4 2 3" xfId="29524" xr:uid="{231BA245-44C8-420D-8688-B596DCF25071}"/>
    <cellStyle name="Normal 2 4 2 2 4 2 4" xfId="37804" xr:uid="{A6E3DAFD-8D47-4D71-AB2C-A95AF94DFAF2}"/>
    <cellStyle name="Normal 2 4 2 2 4 2 5" xfId="44798" xr:uid="{892D0565-6CBE-4E7D-A002-4EE87A8C56FA}"/>
    <cellStyle name="Normal 2 4 2 2 4 3" xfId="15619" xr:uid="{E543FF08-ADF0-4B7C-A5AD-04068C3CCAD8}"/>
    <cellStyle name="Normal 2 4 2 2 4 4" xfId="26468" xr:uid="{984C898C-5E97-401C-8473-62E3513ED097}"/>
    <cellStyle name="Normal 2 4 2 2 4 5" xfId="33191" xr:uid="{8D9EF520-9272-496C-A499-3BF8C5DB7377}"/>
    <cellStyle name="Normal 2 4 2 2 4 6" xfId="41742" xr:uid="{0E7C0B15-6EF8-4125-826F-B57F01C85C17}"/>
    <cellStyle name="Normal 2 4 2 2 5" xfId="4546" xr:uid="{5AC55E9A-77CD-424D-A05B-89908702596B}"/>
    <cellStyle name="Normal 2 4 2 2 5 2" xfId="7602" xr:uid="{40551B5C-1B05-4C9B-880E-E0AB0304A646}"/>
    <cellStyle name="Normal 2 4 2 2 5 2 2" xfId="19040" xr:uid="{A8CB3B1F-DB76-469F-941E-51F897FB5D92}"/>
    <cellStyle name="Normal 2 4 2 2 5 2 3" xfId="29889" xr:uid="{E47722C3-8E8D-416D-B979-EE9B1C574CF8}"/>
    <cellStyle name="Normal 2 4 2 2 5 2 4" xfId="45163" xr:uid="{68C7E8D8-1D14-4F68-A82F-379AAFE75BB5}"/>
    <cellStyle name="Normal 2 4 2 2 5 3" xfId="15984" xr:uid="{F38A72EE-8119-4C13-BA66-1E18F6B380DD}"/>
    <cellStyle name="Normal 2 4 2 2 5 4" xfId="26833" xr:uid="{2E107C2A-983B-49B0-8011-7D40D3F61A1D}"/>
    <cellStyle name="Normal 2 4 2 2 5 5" xfId="35822" xr:uid="{930CDA8B-CA81-4C67-A1B1-199455CF98F8}"/>
    <cellStyle name="Normal 2 4 2 2 5 6" xfId="42107" xr:uid="{C4C3EC62-CE2D-409D-87F4-6B656D0AC331}"/>
    <cellStyle name="Normal 2 4 2 2 6" xfId="4908" xr:uid="{D1AC2ACF-A3CC-441A-9A79-A0A9B35899C4}"/>
    <cellStyle name="Normal 2 4 2 2 6 2" xfId="7964" xr:uid="{3C38C640-2D53-41CE-AFA0-ACBD622EEB4A}"/>
    <cellStyle name="Normal 2 4 2 2 6 2 2" xfId="19402" xr:uid="{3B3D059A-191D-44C3-B9DE-9C45462041ED}"/>
    <cellStyle name="Normal 2 4 2 2 6 2 3" xfId="30251" xr:uid="{DB0B94D2-56D9-4F79-87A4-C9FC2115015C}"/>
    <cellStyle name="Normal 2 4 2 2 6 2 4" xfId="45525" xr:uid="{552256A6-FB47-49FF-918B-9544EDF99C4B}"/>
    <cellStyle name="Normal 2 4 2 2 6 3" xfId="16346" xr:uid="{F24ED20B-C540-4642-A1C6-DD4CE4763CC3}"/>
    <cellStyle name="Normal 2 4 2 2 6 4" xfId="27195" xr:uid="{C87B9BDE-FA61-4178-8558-48D427C887EE}"/>
    <cellStyle name="Normal 2 4 2 2 6 5" xfId="42469" xr:uid="{89DF813D-499D-41ED-90A5-E528C2F53362}"/>
    <cellStyle name="Normal 2 4 2 2 7" xfId="5268" xr:uid="{2D4D4CA8-37E4-4D62-A172-0B056A96CF97}"/>
    <cellStyle name="Normal 2 4 2 2 7 2" xfId="16706" xr:uid="{8108DF74-4BA5-4096-8CD3-10EAE8C13B0A}"/>
    <cellStyle name="Normal 2 4 2 2 7 3" xfId="27555" xr:uid="{E29FCBAE-04B1-484D-B483-83A5178B94ED}"/>
    <cellStyle name="Normal 2 4 2 2 7 4" xfId="42829" xr:uid="{C3316648-EDFB-4349-899D-CB91CB596576}"/>
    <cellStyle name="Normal 2 4 2 2 8" xfId="13650" xr:uid="{5B28FDF3-8477-4C21-97B6-06B315E0D70C}"/>
    <cellStyle name="Normal 2 4 2 2 9" xfId="24499" xr:uid="{055AD190-5C21-418B-A692-A83FA0E9822D}"/>
    <cellStyle name="Normal 2 4 2 20" xfId="8973" xr:uid="{B217704D-B663-41F6-A5E1-E1CB7B857101}"/>
    <cellStyle name="Normal 2 4 2 20 2" xfId="20117" xr:uid="{B824228E-05D6-4B5B-8ECE-23CA2EFD5BF4}"/>
    <cellStyle name="Normal 2 4 2 21" xfId="13416" xr:uid="{E5858DDC-83E2-4D16-9536-8EEC5A88B26C}"/>
    <cellStyle name="Normal 2 4 2 22" xfId="24265" xr:uid="{C15DD2A5-14EE-4FF1-9182-5F613BBE86E8}"/>
    <cellStyle name="Normal 2 4 2 23" xfId="30475" xr:uid="{4157C167-0F9B-44F7-A73C-64585C6BB48E}"/>
    <cellStyle name="Normal 2 4 2 24" xfId="39539" xr:uid="{41C24AB6-62E6-42F2-B258-919CDCC3946D}"/>
    <cellStyle name="Normal 2 4 2 3" xfId="963" xr:uid="{C49D0705-42DF-4CBB-960E-0354D6C0CDB1}"/>
    <cellStyle name="Normal 2 4 2 3 10" xfId="30633" xr:uid="{E4D38FE2-D2CB-4CF3-BC4E-E10113B97A1B}"/>
    <cellStyle name="Normal 2 4 2 3 11" xfId="39774" xr:uid="{1EB4859B-E5A4-465D-9067-BF299FAEFBF9}"/>
    <cellStyle name="Normal 2 4 2 3 2" xfId="2523" xr:uid="{FE447361-7473-4027-854E-0DFC34DB7D34}"/>
    <cellStyle name="Normal 2 4 2 3 2 2" xfId="3504" xr:uid="{2D195D73-C11C-443D-8F9F-6A162D228B14}"/>
    <cellStyle name="Normal 2 4 2 3 2 2 2" xfId="6742" xr:uid="{6FFEBA38-2E08-4FE6-AB6B-7539129C2881}"/>
    <cellStyle name="Normal 2 4 2 3 2 2 2 2" xfId="11465" xr:uid="{4BD9E1B2-62FE-418D-87CE-9523915A4EB8}"/>
    <cellStyle name="Normal 2 4 2 3 2 2 2 2 2" xfId="22338" xr:uid="{E02570D9-7199-4B36-99C4-EA087567AFE9}"/>
    <cellStyle name="Normal 2 4 2 3 2 2 2 2 3" xfId="38973" xr:uid="{43D2D892-9C0F-41CF-A14F-E2914BA4F127}"/>
    <cellStyle name="Normal 2 4 2 3 2 2 2 3" xfId="18180" xr:uid="{3FD89575-6EB3-4623-909F-1B4C81650821}"/>
    <cellStyle name="Normal 2 4 2 3 2 2 2 4" xfId="29029" xr:uid="{74A363BA-574A-4E1A-87BD-83A96FD93986}"/>
    <cellStyle name="Normal 2 4 2 3 2 2 2 5" xfId="35006" xr:uid="{F99C233E-8E06-492B-8444-C57263035D33}"/>
    <cellStyle name="Normal 2 4 2 3 2 2 2 6" xfId="44303" xr:uid="{B7BE71CC-BE77-443B-AEFE-E5AC617010C6}"/>
    <cellStyle name="Normal 2 4 2 3 2 2 3" xfId="11466" xr:uid="{5499DCEA-3A8F-4575-A87A-1E5A1E4B0A57}"/>
    <cellStyle name="Normal 2 4 2 3 2 2 3 2" xfId="22339" xr:uid="{E89A0F03-B4E6-49A7-B871-D07FB43D866E}"/>
    <cellStyle name="Normal 2 4 2 3 2 2 3 3" xfId="36992" xr:uid="{A25C58DB-F08B-4EA7-828E-62755A4E6206}"/>
    <cellStyle name="Normal 2 4 2 3 2 2 4" xfId="15124" xr:uid="{37986E8A-5DD7-419F-A8F4-560E070E2BCD}"/>
    <cellStyle name="Normal 2 4 2 3 2 2 5" xfId="25973" xr:uid="{3DB20A4B-3727-4526-B26C-6B0C6D837CAE}"/>
    <cellStyle name="Normal 2 4 2 3 2 2 6" xfId="32123" xr:uid="{4AC18811-FCDD-47E4-BFE2-695F7C25C722}"/>
    <cellStyle name="Normal 2 4 2 3 2 2 7" xfId="41247" xr:uid="{1BCD68BE-8A2F-464C-A6D5-DA76EA64BFF9}"/>
    <cellStyle name="Normal 2 4 2 3 2 3" xfId="5762" xr:uid="{BEDC61B0-36CB-46A6-AF7D-5BE56B7819C5}"/>
    <cellStyle name="Normal 2 4 2 3 2 3 2" xfId="11467" xr:uid="{4DE76F34-0483-4F9C-8D5B-F1AE0EBE553D}"/>
    <cellStyle name="Normal 2 4 2 3 2 3 2 2" xfId="22340" xr:uid="{A16E56AC-F18F-491A-A285-1442B243C8F7}"/>
    <cellStyle name="Normal 2 4 2 3 2 3 2 3" xfId="38161" xr:uid="{94D84A91-EDAB-49F8-9FCA-A626B2B42BBB}"/>
    <cellStyle name="Normal 2 4 2 3 2 3 3" xfId="17200" xr:uid="{CA0D6FE5-9FD7-4E87-B49E-6C29E978AF7A}"/>
    <cellStyle name="Normal 2 4 2 3 2 3 4" xfId="28049" xr:uid="{002F1304-4FB9-42FF-B367-0AF0D4DD8817}"/>
    <cellStyle name="Normal 2 4 2 3 2 3 5" xfId="34200" xr:uid="{B5E5D8E3-280B-4A46-9199-CFA9F3C74FEC}"/>
    <cellStyle name="Normal 2 4 2 3 2 3 6" xfId="43323" xr:uid="{15C0D785-766D-44CB-812D-7055826C3570}"/>
    <cellStyle name="Normal 2 4 2 3 2 4" xfId="11468" xr:uid="{FFD11300-CA0C-4CC4-B32E-CC75F6928F78}"/>
    <cellStyle name="Normal 2 4 2 3 2 4 2" xfId="22341" xr:uid="{45440C11-D093-4178-83DD-70969A6C62FE}"/>
    <cellStyle name="Normal 2 4 2 3 2 4 3" xfId="36179" xr:uid="{6E8BF0B9-835F-4E44-8031-8F592503C685}"/>
    <cellStyle name="Normal 2 4 2 3 2 5" xfId="14144" xr:uid="{86FBE98D-66FB-421F-A6D0-D9410C592C9A}"/>
    <cellStyle name="Normal 2 4 2 3 2 6" xfId="24993" xr:uid="{719EDBA3-F2E1-4762-992D-F62A8FAFD71F}"/>
    <cellStyle name="Normal 2 4 2 3 2 7" xfId="31143" xr:uid="{583C2FFD-0C7D-431B-9538-79A3612B6FCB}"/>
    <cellStyle name="Normal 2 4 2 3 2 8" xfId="40267" xr:uid="{505DDEFA-2B0B-4F0E-AE55-AD41A41E2F3C}"/>
    <cellStyle name="Normal 2 4 2 3 3" xfId="3011" xr:uid="{488D486F-4F76-4F2F-B4D8-3C21DD5DE3D4}"/>
    <cellStyle name="Normal 2 4 2 3 3 2" xfId="6249" xr:uid="{C1E7AF92-A3D6-4F21-B301-5202ECD2E3CD}"/>
    <cellStyle name="Normal 2 4 2 3 3 2 2" xfId="11469" xr:uid="{B507BBF2-DE40-4AE6-BB54-16141B173625}"/>
    <cellStyle name="Normal 2 4 2 3 3 2 2 2" xfId="22342" xr:uid="{80175EE9-3943-4D56-9661-B1A29C994FA3}"/>
    <cellStyle name="Normal 2 4 2 3 3 2 2 3" xfId="38974" xr:uid="{8108CB92-34A1-4228-8449-08ED49CACFFF}"/>
    <cellStyle name="Normal 2 4 2 3 3 2 3" xfId="17687" xr:uid="{2E5AE1D7-A22D-4F8C-89F9-B90B0B9EA416}"/>
    <cellStyle name="Normal 2 4 2 3 3 2 4" xfId="28536" xr:uid="{423F3329-ED12-4832-B705-02B1E71DC919}"/>
    <cellStyle name="Normal 2 4 2 3 3 2 5" xfId="35007" xr:uid="{E4312969-6A06-4863-91D4-3109965DF2A0}"/>
    <cellStyle name="Normal 2 4 2 3 3 2 6" xfId="43810" xr:uid="{3E7806C9-1CCC-4633-889D-790344872F73}"/>
    <cellStyle name="Normal 2 4 2 3 3 3" xfId="11470" xr:uid="{17643991-5DE4-4A71-9A05-886704EBCF32}"/>
    <cellStyle name="Normal 2 4 2 3 3 3 2" xfId="22343" xr:uid="{1D462250-F6F9-4075-9564-5AA38E8197ED}"/>
    <cellStyle name="Normal 2 4 2 3 3 3 3" xfId="36993" xr:uid="{045ECC8E-E65D-4574-BC39-95EEA8298694}"/>
    <cellStyle name="Normal 2 4 2 3 3 4" xfId="14631" xr:uid="{A89771DD-7A75-41C6-AC9F-0DFC8A3637CD}"/>
    <cellStyle name="Normal 2 4 2 3 3 5" xfId="25480" xr:uid="{7B23CA30-A522-4CE5-A704-F9BDFEEE37D3}"/>
    <cellStyle name="Normal 2 4 2 3 3 6" xfId="31630" xr:uid="{90E8F6C4-1279-498B-A461-A7308E0AEB26}"/>
    <cellStyle name="Normal 2 4 2 3 3 7" xfId="40754" xr:uid="{FF0482FF-F404-4758-9A24-233479EDA60A}"/>
    <cellStyle name="Normal 2 4 2 3 4" xfId="4003" xr:uid="{4E99265E-15A9-48AB-87DF-11E4F0FADAA6}"/>
    <cellStyle name="Normal 2 4 2 3 4 2" xfId="7238" xr:uid="{AFE42F8D-1FFB-4E2F-8522-E5B9E42F79AE}"/>
    <cellStyle name="Normal 2 4 2 3 4 2 2" xfId="18676" xr:uid="{4EC972A1-6782-4D3A-AB15-7BF4E5AD47FF}"/>
    <cellStyle name="Normal 2 4 2 3 4 2 3" xfId="29525" xr:uid="{54443644-1824-40D0-9EE4-D9F868D4B5E7}"/>
    <cellStyle name="Normal 2 4 2 3 4 2 4" xfId="37805" xr:uid="{B39DB698-0476-4691-A087-1DA5F3C91019}"/>
    <cellStyle name="Normal 2 4 2 3 4 2 5" xfId="44799" xr:uid="{692EC549-B333-42C1-872D-8655F0AED87F}"/>
    <cellStyle name="Normal 2 4 2 3 4 3" xfId="15620" xr:uid="{C7DA9DEC-D5CA-47D6-89B7-5A66762BA45B}"/>
    <cellStyle name="Normal 2 4 2 3 4 4" xfId="26469" xr:uid="{4B71E47A-4B65-4036-BC26-91CEB123869E}"/>
    <cellStyle name="Normal 2 4 2 3 4 5" xfId="33192" xr:uid="{46CEBBC2-ABAD-4E0B-9EB7-5EE25024EAD0}"/>
    <cellStyle name="Normal 2 4 2 3 4 6" xfId="41743" xr:uid="{827EC2C8-82C8-42BF-9517-85C21DCD149B}"/>
    <cellStyle name="Normal 2 4 2 3 5" xfId="4547" xr:uid="{482D75F9-881B-4898-81C5-9FA5406B01AA}"/>
    <cellStyle name="Normal 2 4 2 3 5 2" xfId="7603" xr:uid="{32E645BD-DE1E-4912-A848-E495CF60798A}"/>
    <cellStyle name="Normal 2 4 2 3 5 2 2" xfId="19041" xr:uid="{2A07A48C-2FCA-47DB-9C85-DEEE21AA02BF}"/>
    <cellStyle name="Normal 2 4 2 3 5 2 3" xfId="29890" xr:uid="{3EC7E4FF-77BA-4E2A-AAFD-CAF584FE2B7C}"/>
    <cellStyle name="Normal 2 4 2 3 5 2 4" xfId="45164" xr:uid="{76BA2431-A550-453F-A2AB-53A7F553E53D}"/>
    <cellStyle name="Normal 2 4 2 3 5 3" xfId="15985" xr:uid="{ECDAB331-043D-4F95-9989-1EBF9A3A4A06}"/>
    <cellStyle name="Normal 2 4 2 3 5 4" xfId="26834" xr:uid="{40796287-596D-4BBF-B1B4-51295CDB130D}"/>
    <cellStyle name="Normal 2 4 2 3 5 5" xfId="35823" xr:uid="{BCC694A0-1EC0-4185-895F-A48A2AB6541B}"/>
    <cellStyle name="Normal 2 4 2 3 5 6" xfId="42108" xr:uid="{8E843289-3664-4F58-9A03-B1BA410442B1}"/>
    <cellStyle name="Normal 2 4 2 3 6" xfId="4909" xr:uid="{CE1B62FE-84FC-4E89-AFCB-EBCE7BD2C5AF}"/>
    <cellStyle name="Normal 2 4 2 3 6 2" xfId="7965" xr:uid="{36B85D06-AB46-4258-A232-E7AF923F9369}"/>
    <cellStyle name="Normal 2 4 2 3 6 2 2" xfId="19403" xr:uid="{BBC50238-5D27-41DF-B3F2-B8BA066EBB42}"/>
    <cellStyle name="Normal 2 4 2 3 6 2 3" xfId="30252" xr:uid="{79F65E4B-6149-4C36-963D-551DF2329065}"/>
    <cellStyle name="Normal 2 4 2 3 6 2 4" xfId="45526" xr:uid="{8589A04B-E19C-4339-B53B-C6D17FFDADF8}"/>
    <cellStyle name="Normal 2 4 2 3 6 3" xfId="16347" xr:uid="{DDE888ED-C17D-4A77-8056-108E1615749D}"/>
    <cellStyle name="Normal 2 4 2 3 6 4" xfId="27196" xr:uid="{02AA4BAF-E973-4750-9616-ACBF3A61DF1E}"/>
    <cellStyle name="Normal 2 4 2 3 6 5" xfId="42470" xr:uid="{F2FEA187-1468-4BA5-8CC6-D47BB56A4EE9}"/>
    <cellStyle name="Normal 2 4 2 3 7" xfId="5269" xr:uid="{ACD2330E-E33B-413F-8ADB-2D9FD846D7A5}"/>
    <cellStyle name="Normal 2 4 2 3 7 2" xfId="16707" xr:uid="{5A7AFAF3-A3F6-4CF4-A013-3FB370E4B32C}"/>
    <cellStyle name="Normal 2 4 2 3 7 3" xfId="27556" xr:uid="{AC36BF84-2E03-426B-8EF6-4B9C9C4328FC}"/>
    <cellStyle name="Normal 2 4 2 3 7 4" xfId="42830" xr:uid="{B45A5B50-2A25-444D-A137-BD4097DFAEA9}"/>
    <cellStyle name="Normal 2 4 2 3 8" xfId="13651" xr:uid="{5C489FC3-E237-4FA5-BBC0-CC1E0B9A1D79}"/>
    <cellStyle name="Normal 2 4 2 3 9" xfId="24500" xr:uid="{CA602C99-F2B5-41DC-962E-D6C9A18D8F89}"/>
    <cellStyle name="Normal 2 4 2 4" xfId="964" xr:uid="{740FCBD7-4147-473D-834B-76C20E3CD781}"/>
    <cellStyle name="Normal 2 4 2 4 10" xfId="13652" xr:uid="{32F12593-6E00-4007-A5D6-FF0E4AF2B0D9}"/>
    <cellStyle name="Normal 2 4 2 4 11" xfId="24501" xr:uid="{DB48F93D-AA66-49B3-A8AA-D87A0CFC3FB8}"/>
    <cellStyle name="Normal 2 4 2 4 12" xfId="30634" xr:uid="{93FDDE06-5565-4D37-B1DE-56E3A46D4CE3}"/>
    <cellStyle name="Normal 2 4 2 4 13" xfId="39775" xr:uid="{3D15D10D-0967-43EF-A209-F2E488CC1C6E}"/>
    <cellStyle name="Normal 2 4 2 4 2" xfId="965" xr:uid="{F97A9499-26EA-4C7A-A9FD-0F723C27DB5A}"/>
    <cellStyle name="Normal 2 4 2 4 2 10" xfId="30711" xr:uid="{F85CC1B7-F05D-44E8-815F-EE9DA12ADCAE}"/>
    <cellStyle name="Normal 2 4 2 4 2 11" xfId="39776" xr:uid="{4C7B064C-268E-4DB8-A3CB-0E3D3AAD2A80}"/>
    <cellStyle name="Normal 2 4 2 4 2 2" xfId="2525" xr:uid="{56E6BB94-8F1A-4CC0-B02B-56DFEB255CF9}"/>
    <cellStyle name="Normal 2 4 2 4 2 2 2" xfId="3506" xr:uid="{5B9F6092-8542-4454-AB76-45C5D73187C1}"/>
    <cellStyle name="Normal 2 4 2 4 2 2 2 2" xfId="6744" xr:uid="{02599131-7DDA-485F-BC30-EB93D5C6EBD6}"/>
    <cellStyle name="Normal 2 4 2 4 2 2 2 2 2" xfId="11471" xr:uid="{362BF99F-BD97-4E73-BBE6-452D9107245B}"/>
    <cellStyle name="Normal 2 4 2 4 2 2 2 2 2 2" xfId="22344" xr:uid="{BF7B3265-5FD5-4C4B-A430-5CA9412C3721}"/>
    <cellStyle name="Normal 2 4 2 4 2 2 2 2 2 3" xfId="38975" xr:uid="{53B731C5-A486-4043-AF98-0607B89611D4}"/>
    <cellStyle name="Normal 2 4 2 4 2 2 2 2 3" xfId="18182" xr:uid="{4D38169A-3971-41E2-B2C0-0C722E961189}"/>
    <cellStyle name="Normal 2 4 2 4 2 2 2 2 4" xfId="29031" xr:uid="{6C15E07E-3523-4860-89E7-BB070FA001E8}"/>
    <cellStyle name="Normal 2 4 2 4 2 2 2 2 5" xfId="35008" xr:uid="{16F3F759-D516-4638-9BE5-40F2FC2040ED}"/>
    <cellStyle name="Normal 2 4 2 4 2 2 2 2 6" xfId="44305" xr:uid="{C93C76F0-A08E-4A97-BDE8-DC0271D3AE1F}"/>
    <cellStyle name="Normal 2 4 2 4 2 2 2 3" xfId="11472" xr:uid="{48B92435-3546-49F8-A457-DB0E4547251A}"/>
    <cellStyle name="Normal 2 4 2 4 2 2 2 3 2" xfId="22345" xr:uid="{87B77BC5-11C7-41A6-93E7-32C40D2609F4}"/>
    <cellStyle name="Normal 2 4 2 4 2 2 2 3 3" xfId="36994" xr:uid="{847D7924-F758-4BCA-B9A1-9EFB8FC21454}"/>
    <cellStyle name="Normal 2 4 2 4 2 2 2 4" xfId="15126" xr:uid="{504B896D-EC18-4AAD-9C20-82C63151C4DE}"/>
    <cellStyle name="Normal 2 4 2 4 2 2 2 5" xfId="25975" xr:uid="{7E895D3B-9380-4492-848C-F319984EAB9E}"/>
    <cellStyle name="Normal 2 4 2 4 2 2 2 6" xfId="32125" xr:uid="{65921C9F-1CEE-47FF-9523-3E154D8F8547}"/>
    <cellStyle name="Normal 2 4 2 4 2 2 2 7" xfId="41249" xr:uid="{CCD72FD4-DBA8-4F48-800B-1BEB5FFD5ABE}"/>
    <cellStyle name="Normal 2 4 2 4 2 2 3" xfId="5764" xr:uid="{A4726CF5-E782-4152-A5B4-24E2F22285CC}"/>
    <cellStyle name="Normal 2 4 2 4 2 2 3 2" xfId="11473" xr:uid="{46AF878D-0CFC-452A-9CAE-D638041C3B0F}"/>
    <cellStyle name="Normal 2 4 2 4 2 2 3 2 2" xfId="22346" xr:uid="{1312BDC7-E813-4262-B7D7-50A4F7D774D8}"/>
    <cellStyle name="Normal 2 4 2 4 2 2 3 2 3" xfId="38162" xr:uid="{BC5F58D7-E8A1-4E5F-985C-7C497F3EF6C1}"/>
    <cellStyle name="Normal 2 4 2 4 2 2 3 3" xfId="17202" xr:uid="{8A27674B-F9E5-4412-AEDF-385B1DE1C4B1}"/>
    <cellStyle name="Normal 2 4 2 4 2 2 3 4" xfId="28051" xr:uid="{1513ECA8-6694-4ABE-A1E2-56F26DCDEED0}"/>
    <cellStyle name="Normal 2 4 2 4 2 2 3 5" xfId="34201" xr:uid="{7937227D-712D-4A88-9626-290BDCDC06A0}"/>
    <cellStyle name="Normal 2 4 2 4 2 2 3 6" xfId="43325" xr:uid="{DD88CB12-EF77-4D79-8C22-A9EE3534C260}"/>
    <cellStyle name="Normal 2 4 2 4 2 2 4" xfId="11474" xr:uid="{3D22541E-9579-4E47-B89B-6BBCE827DE2C}"/>
    <cellStyle name="Normal 2 4 2 4 2 2 4 2" xfId="22347" xr:uid="{5F74E03B-4AF0-497A-B524-4D74528D26BA}"/>
    <cellStyle name="Normal 2 4 2 4 2 2 4 3" xfId="36180" xr:uid="{29E570C1-1623-414D-922D-77C000793D11}"/>
    <cellStyle name="Normal 2 4 2 4 2 2 5" xfId="14146" xr:uid="{DC02AEAB-4CE1-4FD3-9FC1-234F4777F9F3}"/>
    <cellStyle name="Normal 2 4 2 4 2 2 6" xfId="24995" xr:uid="{C2FF5F43-E441-4689-8E37-6BC90CC83BC1}"/>
    <cellStyle name="Normal 2 4 2 4 2 2 7" xfId="31145" xr:uid="{7D45AA64-8E3D-4714-A546-B3560B9B3696}"/>
    <cellStyle name="Normal 2 4 2 4 2 2 8" xfId="40269" xr:uid="{90851758-68E8-4D04-8FC0-CD8968AFBC1A}"/>
    <cellStyle name="Normal 2 4 2 4 2 3" xfId="3013" xr:uid="{2078956F-9D5F-45EA-AFD0-C3DEE8E0CD20}"/>
    <cellStyle name="Normal 2 4 2 4 2 3 2" xfId="6251" xr:uid="{FF5C3211-9642-4292-984B-46F57E3AD011}"/>
    <cellStyle name="Normal 2 4 2 4 2 3 2 2" xfId="11475" xr:uid="{3CFAA9BB-6127-4B96-AE61-A4DFBDFE088E}"/>
    <cellStyle name="Normal 2 4 2 4 2 3 2 2 2" xfId="22348" xr:uid="{1DE87B6B-32A7-4A10-AE50-0D4405ADEBAC}"/>
    <cellStyle name="Normal 2 4 2 4 2 3 2 2 3" xfId="38976" xr:uid="{F9DB5545-69D7-4ECA-956A-B2705B8CE156}"/>
    <cellStyle name="Normal 2 4 2 4 2 3 2 3" xfId="17689" xr:uid="{219CE117-2AAD-4D38-9C61-74512EE5AE6D}"/>
    <cellStyle name="Normal 2 4 2 4 2 3 2 4" xfId="28538" xr:uid="{F6C351C0-A767-4AFC-9A93-DDAD39972DF4}"/>
    <cellStyle name="Normal 2 4 2 4 2 3 2 5" xfId="35009" xr:uid="{3BF3D634-E712-4471-B274-B70E994E3C3D}"/>
    <cellStyle name="Normal 2 4 2 4 2 3 2 6" xfId="43812" xr:uid="{706DFA84-84F7-4B50-B23F-5788492BB72A}"/>
    <cellStyle name="Normal 2 4 2 4 2 3 3" xfId="11476" xr:uid="{FD99F0AD-7C14-4525-8148-64B634E84840}"/>
    <cellStyle name="Normal 2 4 2 4 2 3 3 2" xfId="22349" xr:uid="{0307DAFB-2D42-4CAD-828A-7B5090B851DB}"/>
    <cellStyle name="Normal 2 4 2 4 2 3 3 3" xfId="36995" xr:uid="{B824CC6C-58C9-482C-AEEB-2A7382FAFB75}"/>
    <cellStyle name="Normal 2 4 2 4 2 3 4" xfId="14633" xr:uid="{6BF6F729-5F18-4F55-B628-DA59DB46B2DA}"/>
    <cellStyle name="Normal 2 4 2 4 2 3 5" xfId="25482" xr:uid="{F0B2D007-6B59-43C0-AB35-FAA9C0AABA38}"/>
    <cellStyle name="Normal 2 4 2 4 2 3 6" xfId="31632" xr:uid="{D77BF2E2-5583-435B-80B0-51170D07357B}"/>
    <cellStyle name="Normal 2 4 2 4 2 3 7" xfId="40756" xr:uid="{3426D3AB-ADF5-4FE9-B33D-B9A8F30908C9}"/>
    <cellStyle name="Normal 2 4 2 4 2 4" xfId="4005" xr:uid="{85A623A7-2074-4336-85E9-53B12E308447}"/>
    <cellStyle name="Normal 2 4 2 4 2 4 2" xfId="7240" xr:uid="{5D67F125-9F64-4D7A-99F8-4CDE0437FDF3}"/>
    <cellStyle name="Normal 2 4 2 4 2 4 2 2" xfId="18678" xr:uid="{A03E6738-D333-488C-9FA7-A9DA7C2E381C}"/>
    <cellStyle name="Normal 2 4 2 4 2 4 2 3" xfId="29527" xr:uid="{F471ED40-6385-4CA0-AFE7-982C32779D86}"/>
    <cellStyle name="Normal 2 4 2 4 2 4 2 4" xfId="37807" xr:uid="{2CE08030-4D78-4050-B4DE-A3BFFF19AFD4}"/>
    <cellStyle name="Normal 2 4 2 4 2 4 2 5" xfId="44801" xr:uid="{89A5DD97-8D71-403B-8241-0AE89D3CB334}"/>
    <cellStyle name="Normal 2 4 2 4 2 4 3" xfId="15622" xr:uid="{26CA2D7B-58B0-4516-8127-79F3283AA15A}"/>
    <cellStyle name="Normal 2 4 2 4 2 4 4" xfId="26471" xr:uid="{5300CA4F-0088-4875-9C10-435271BA62CA}"/>
    <cellStyle name="Normal 2 4 2 4 2 4 5" xfId="33193" xr:uid="{4FD25525-F5DC-4F65-8163-4D93FE396FB5}"/>
    <cellStyle name="Normal 2 4 2 4 2 4 6" xfId="41745" xr:uid="{9EDDE66D-A86F-4CFE-A584-BD75A74D1680}"/>
    <cellStyle name="Normal 2 4 2 4 2 5" xfId="4549" xr:uid="{68EC60E2-55FC-493B-9E51-34ADC6B1BEFC}"/>
    <cellStyle name="Normal 2 4 2 4 2 5 2" xfId="7605" xr:uid="{4387DF41-FDC0-47AC-A02B-FB2A5CFBD8A5}"/>
    <cellStyle name="Normal 2 4 2 4 2 5 2 2" xfId="19043" xr:uid="{ABA2DA3A-3273-4BB1-9352-47B9EFA66CE3}"/>
    <cellStyle name="Normal 2 4 2 4 2 5 2 3" xfId="29892" xr:uid="{4BE67C26-0355-44A7-8D6A-A56A6175E101}"/>
    <cellStyle name="Normal 2 4 2 4 2 5 2 4" xfId="45166" xr:uid="{2A054850-17F4-43EA-AE51-9AD7AB9BCAE5}"/>
    <cellStyle name="Normal 2 4 2 4 2 5 3" xfId="15987" xr:uid="{2C9B56FF-CB27-49C1-9E4B-495224EB2876}"/>
    <cellStyle name="Normal 2 4 2 4 2 5 4" xfId="26836" xr:uid="{8ECFC086-0577-48F7-B8D9-CCD412B89E5B}"/>
    <cellStyle name="Normal 2 4 2 4 2 5 5" xfId="35825" xr:uid="{B32AFBE1-07A5-4FDA-9CAA-AF7BC6415820}"/>
    <cellStyle name="Normal 2 4 2 4 2 5 6" xfId="42110" xr:uid="{418DAFD7-5662-429A-990C-BD3B84AB378E}"/>
    <cellStyle name="Normal 2 4 2 4 2 6" xfId="4911" xr:uid="{DB586A9B-15DD-425D-B9E3-F66EA5BF1FAA}"/>
    <cellStyle name="Normal 2 4 2 4 2 6 2" xfId="7967" xr:uid="{1E8C67B8-0022-4A42-940B-3AB648F753A2}"/>
    <cellStyle name="Normal 2 4 2 4 2 6 2 2" xfId="19405" xr:uid="{1BEA7129-6501-4304-AC55-D97A2A5CA7D9}"/>
    <cellStyle name="Normal 2 4 2 4 2 6 2 3" xfId="30254" xr:uid="{4E344FA5-7687-4D80-9B39-6279D8B2E841}"/>
    <cellStyle name="Normal 2 4 2 4 2 6 2 4" xfId="45528" xr:uid="{E5DCA596-50DB-4983-AD8F-5D7E7438FD62}"/>
    <cellStyle name="Normal 2 4 2 4 2 6 3" xfId="16349" xr:uid="{1D4AC8DB-A7E6-40F3-8BB0-8D1C63B4D07C}"/>
    <cellStyle name="Normal 2 4 2 4 2 6 4" xfId="27198" xr:uid="{3F44710E-C2C7-4B38-A253-A46FE38A6F01}"/>
    <cellStyle name="Normal 2 4 2 4 2 6 5" xfId="42472" xr:uid="{D41412BF-8072-4F39-839D-887D349D78C5}"/>
    <cellStyle name="Normal 2 4 2 4 2 7" xfId="5271" xr:uid="{1F1A24BF-DEFA-42F6-8C1E-E1E30BA6CBD1}"/>
    <cellStyle name="Normal 2 4 2 4 2 7 2" xfId="16709" xr:uid="{68EE7F50-44F4-4E8A-B78B-CA485F00B583}"/>
    <cellStyle name="Normal 2 4 2 4 2 7 3" xfId="27558" xr:uid="{1E27FE7E-F31D-4339-81AC-9BCF099FCC0D}"/>
    <cellStyle name="Normal 2 4 2 4 2 7 4" xfId="42832" xr:uid="{A5F57441-5D09-4C94-92EB-437200E5A175}"/>
    <cellStyle name="Normal 2 4 2 4 2 8" xfId="13653" xr:uid="{5E543D1D-B146-4601-BC28-2E69B0781E43}"/>
    <cellStyle name="Normal 2 4 2 4 2 9" xfId="24502" xr:uid="{4ED46250-CC58-41CE-A415-968E781638BA}"/>
    <cellStyle name="Normal 2 4 2 4 3" xfId="2280" xr:uid="{BB9D1B7D-40A5-43DD-9056-D007947FD795}"/>
    <cellStyle name="Normal 2 4 2 4 3 2" xfId="2284" xr:uid="{07B4124E-8B1F-44E5-A3D2-78451411057C}"/>
    <cellStyle name="Normal 2 4 2 4 3 2 2" xfId="3266" xr:uid="{BFFCD33D-DAF1-4B18-936C-60354F8A61BB}"/>
    <cellStyle name="Normal 2 4 2 4 3 2 2 2" xfId="6504" xr:uid="{0ED290DE-D9B8-46F7-B899-DF82AB4A18B2}"/>
    <cellStyle name="Normal 2 4 2 4 3 2 2 2 2" xfId="11477" xr:uid="{D72C7B65-BB74-4BD6-A4B9-EF14A4654C16}"/>
    <cellStyle name="Normal 2 4 2 4 3 2 2 2 2 2" xfId="22350" xr:uid="{A94C7BB1-64B7-4656-AA33-FEB92AC3379F}"/>
    <cellStyle name="Normal 2 4 2 4 3 2 2 2 2 3" xfId="38978" xr:uid="{BDFDFF97-9C74-47EB-874B-E22B7829F9C0}"/>
    <cellStyle name="Normal 2 4 2 4 3 2 2 2 3" xfId="17942" xr:uid="{C1C65AFC-480D-48DA-B93E-70857FF63262}"/>
    <cellStyle name="Normal 2 4 2 4 3 2 2 2 4" xfId="28791" xr:uid="{F7B6F9C5-8798-4918-9B06-297D8603D98D}"/>
    <cellStyle name="Normal 2 4 2 4 3 2 2 2 5" xfId="35011" xr:uid="{E297AC76-35F9-4DF1-8BDA-0D92DBC1EC99}"/>
    <cellStyle name="Normal 2 4 2 4 3 2 2 2 6" xfId="44065" xr:uid="{5A186E33-0DA4-4A08-B883-C2A92A2940C4}"/>
    <cellStyle name="Normal 2 4 2 4 3 2 2 3" xfId="11478" xr:uid="{ABDDE00F-4F77-4FC4-BCB8-10B51C67AD3E}"/>
    <cellStyle name="Normal 2 4 2 4 3 2 2 3 2" xfId="22351" xr:uid="{39919287-CB66-48F3-B936-F796E00CCD79}"/>
    <cellStyle name="Normal 2 4 2 4 3 2 2 3 3" xfId="36997" xr:uid="{8B0CBD21-FB7F-47F3-B3DA-3EF680EE0ED3}"/>
    <cellStyle name="Normal 2 4 2 4 3 2 2 4" xfId="14886" xr:uid="{37DF579A-A8F3-4268-927A-CBF36D0979C2}"/>
    <cellStyle name="Normal 2 4 2 4 3 2 2 5" xfId="25735" xr:uid="{2EE9A3B4-8501-4C38-8476-0298A366A996}"/>
    <cellStyle name="Normal 2 4 2 4 3 2 2 6" xfId="31885" xr:uid="{0E9E0714-51AD-434D-9F8C-90FF71FCF4E6}"/>
    <cellStyle name="Normal 2 4 2 4 3 2 2 7" xfId="41009" xr:uid="{75FEA946-86FA-4716-8177-901CD2B15B8D}"/>
    <cellStyle name="Normal 2 4 2 4 3 2 3" xfId="5524" xr:uid="{9185F40A-CF5B-4CF7-8C6C-C7E9E971A432}"/>
    <cellStyle name="Normal 2 4 2 4 3 2 3 2" xfId="11479" xr:uid="{412EF3FA-87AE-4ABD-8911-1310EA34BE87}"/>
    <cellStyle name="Normal 2 4 2 4 3 2 3 2 2" xfId="22352" xr:uid="{A97BF89A-98B3-4A79-992F-08F11FBA1D6E}"/>
    <cellStyle name="Normal 2 4 2 4 3 2 3 2 3" xfId="38977" xr:uid="{0FD3FD9C-A004-46BB-ABCD-AF8791EE4604}"/>
    <cellStyle name="Normal 2 4 2 4 3 2 3 3" xfId="16962" xr:uid="{6CEE1B02-C869-4AD2-BEAE-0A87BC48E4C9}"/>
    <cellStyle name="Normal 2 4 2 4 3 2 3 4" xfId="27811" xr:uid="{D75A0294-BF0D-444A-96C7-D68B9AC50D3D}"/>
    <cellStyle name="Normal 2 4 2 4 3 2 3 5" xfId="35010" xr:uid="{35310A5D-95A6-4E3E-9A06-C300C8464DFD}"/>
    <cellStyle name="Normal 2 4 2 4 3 2 3 6" xfId="43085" xr:uid="{9EBB9624-AC37-427D-8B48-ACA309CE3380}"/>
    <cellStyle name="Normal 2 4 2 4 3 2 4" xfId="11480" xr:uid="{004C6805-0A8D-4CE4-9284-55E8B20C18C8}"/>
    <cellStyle name="Normal 2 4 2 4 3 2 4 2" xfId="22353" xr:uid="{CFE750DE-865A-42F2-8522-70CF3E63F81D}"/>
    <cellStyle name="Normal 2 4 2 4 3 2 4 3" xfId="36996" xr:uid="{62604003-CFFF-4B38-9239-B7EA5134B5B2}"/>
    <cellStyle name="Normal 2 4 2 4 3 2 5" xfId="13906" xr:uid="{AC6C178F-32F6-4F57-8DE8-6BBB6C465148}"/>
    <cellStyle name="Normal 2 4 2 4 3 2 6" xfId="24755" xr:uid="{391AC711-D449-4337-8CDF-740BD6C37E23}"/>
    <cellStyle name="Normal 2 4 2 4 3 2 7" xfId="30905" xr:uid="{6B649101-7641-49C8-82F7-7A16B4DA455D}"/>
    <cellStyle name="Normal 2 4 2 4 3 2 8" xfId="40029" xr:uid="{459FF192-633D-4368-9F07-DB41219B1102}"/>
    <cellStyle name="Normal 2 4 2 4 3 3" xfId="3262" xr:uid="{C3D6C60F-AC8C-49B1-89AD-1B50DB31D6EA}"/>
    <cellStyle name="Normal 2 4 2 4 3 3 2" xfId="6500" xr:uid="{DD5DB36F-B69D-4647-B712-09ECB75825C0}"/>
    <cellStyle name="Normal 2 4 2 4 3 3 2 2" xfId="11481" xr:uid="{3E8248C1-3C31-409D-AEAB-4825CFEB742E}"/>
    <cellStyle name="Normal 2 4 2 4 3 3 2 2 2" xfId="22354" xr:uid="{4DF146CC-5B64-47CE-A2B7-69E7FCD44D9B}"/>
    <cellStyle name="Normal 2 4 2 4 3 3 2 2 3" xfId="38979" xr:uid="{77DD4FF9-A613-41EC-ADDF-8BAAB2E74492}"/>
    <cellStyle name="Normal 2 4 2 4 3 3 2 3" xfId="17938" xr:uid="{D6F957C3-681E-45BA-A7F2-625E894C971A}"/>
    <cellStyle name="Normal 2 4 2 4 3 3 2 4" xfId="28787" xr:uid="{DFC66E9A-E27B-4B16-A8BB-0EAE0D510768}"/>
    <cellStyle name="Normal 2 4 2 4 3 3 2 5" xfId="35012" xr:uid="{58C152DF-67B9-4DB6-B90F-B2DBF7110290}"/>
    <cellStyle name="Normal 2 4 2 4 3 3 2 6" xfId="44061" xr:uid="{AEC1F29D-3748-480C-95C2-1942CB0FB46E}"/>
    <cellStyle name="Normal 2 4 2 4 3 3 3" xfId="11482" xr:uid="{45D21E76-1ECA-4C58-8398-6F583C780B05}"/>
    <cellStyle name="Normal 2 4 2 4 3 3 3 2" xfId="22355" xr:uid="{5963E94B-FF27-480D-A914-6D31AE6A97D4}"/>
    <cellStyle name="Normal 2 4 2 4 3 3 3 3" xfId="36998" xr:uid="{5D2D2414-AEEC-4FBB-B7C3-706EA5C58B36}"/>
    <cellStyle name="Normal 2 4 2 4 3 3 4" xfId="14882" xr:uid="{2190B4C0-DC10-4C6B-8CE4-7F9450ACE33F}"/>
    <cellStyle name="Normal 2 4 2 4 3 3 5" xfId="25731" xr:uid="{CA500A2C-B104-4D62-95AA-749E9598817E}"/>
    <cellStyle name="Normal 2 4 2 4 3 3 6" xfId="31881" xr:uid="{1E2DEF32-EE9B-4542-8331-75DBB8071F0E}"/>
    <cellStyle name="Normal 2 4 2 4 3 3 7" xfId="41005" xr:uid="{6FD92515-EA12-40D0-846D-6B8C04519E5E}"/>
    <cellStyle name="Normal 2 4 2 4 3 4" xfId="5520" xr:uid="{2C450058-4711-42BA-9155-A1B0BD5F45F6}"/>
    <cellStyle name="Normal 2 4 2 4 3 4 2" xfId="11483" xr:uid="{EFDF9DFF-E3C4-4FED-A918-FF0F44E0D852}"/>
    <cellStyle name="Normal 2 4 2 4 3 4 2 2" xfId="22356" xr:uid="{4BB1CFD2-6FF1-467B-B78C-99016D2FD827}"/>
    <cellStyle name="Normal 2 4 2 4 3 4 2 3" xfId="38163" xr:uid="{56296997-AA30-4AE3-B03A-D6C2A881E90F}"/>
    <cellStyle name="Normal 2 4 2 4 3 4 3" xfId="16958" xr:uid="{3C4A82C6-A760-4C84-995A-7B0E804BB6FA}"/>
    <cellStyle name="Normal 2 4 2 4 3 4 4" xfId="27807" xr:uid="{2D7DEB56-68E4-4686-9B95-78E0CDA80DEC}"/>
    <cellStyle name="Normal 2 4 2 4 3 4 5" xfId="34202" xr:uid="{36D56CD1-811C-4394-B3A0-400398445FAE}"/>
    <cellStyle name="Normal 2 4 2 4 3 4 6" xfId="43081" xr:uid="{524CB2B0-D888-4005-BC69-76EDB0068930}"/>
    <cellStyle name="Normal 2 4 2 4 3 5" xfId="11484" xr:uid="{2EF7AB47-E0E9-4992-A4BC-CBEB95C73151}"/>
    <cellStyle name="Normal 2 4 2 4 3 5 2" xfId="22357" xr:uid="{25D66357-73C4-4A5E-AEAE-73678492DCE9}"/>
    <cellStyle name="Normal 2 4 2 4 3 5 3" xfId="36181" xr:uid="{36664770-AAF7-46F1-9114-EEF3C84D21A5}"/>
    <cellStyle name="Normal 2 4 2 4 3 6" xfId="13902" xr:uid="{B1291F10-410E-40AB-9170-6BC63B799471}"/>
    <cellStyle name="Normal 2 4 2 4 3 7" xfId="24751" xr:uid="{D6892085-15B4-41BC-8AE9-37FAE45CE266}"/>
    <cellStyle name="Normal 2 4 2 4 3 8" xfId="30896" xr:uid="{DF6D5B34-35BE-4D58-8A50-0498039EE23B}"/>
    <cellStyle name="Normal 2 4 2 4 3 9" xfId="40025" xr:uid="{646E308F-7CE4-454A-9354-F9A1CB2F794B}"/>
    <cellStyle name="Normal 2 4 2 4 4" xfId="2524" xr:uid="{2958D890-5A4D-4AEA-BA7F-A002C195520D}"/>
    <cellStyle name="Normal 2 4 2 4 4 2" xfId="3505" xr:uid="{451942A4-FA89-47CA-8033-E068755F227D}"/>
    <cellStyle name="Normal 2 4 2 4 4 2 2" xfId="6743" xr:uid="{7467BAEC-1DE5-4C43-ABAE-2C473ED677E6}"/>
    <cellStyle name="Normal 2 4 2 4 4 2 2 2" xfId="11485" xr:uid="{50DE69B6-F62B-465E-A696-F02958851CCF}"/>
    <cellStyle name="Normal 2 4 2 4 4 2 2 2 2" xfId="22358" xr:uid="{4E783297-465E-468F-9596-81A4A62D40A2}"/>
    <cellStyle name="Normal 2 4 2 4 4 2 2 2 3" xfId="38981" xr:uid="{4F81585E-CD1E-47C4-82F8-9481997D4C24}"/>
    <cellStyle name="Normal 2 4 2 4 4 2 2 3" xfId="18181" xr:uid="{4FC9C3C9-EA89-481E-AEA6-53560DC76C72}"/>
    <cellStyle name="Normal 2 4 2 4 4 2 2 4" xfId="29030" xr:uid="{11A7267C-1B50-4659-A661-EF8E1FD75CF5}"/>
    <cellStyle name="Normal 2 4 2 4 4 2 2 5" xfId="35014" xr:uid="{6EB961FE-0888-4A9D-8F8C-24080E3B3FA5}"/>
    <cellStyle name="Normal 2 4 2 4 4 2 2 6" xfId="44304" xr:uid="{B6D6B7F7-1E1F-40D4-ACBE-4C47617FCEFF}"/>
    <cellStyle name="Normal 2 4 2 4 4 2 3" xfId="11486" xr:uid="{1E713A83-43A9-49C5-9E72-150F11C91F63}"/>
    <cellStyle name="Normal 2 4 2 4 4 2 3 2" xfId="22359" xr:uid="{A4A881F7-C2BD-4EF6-B49B-6303F074C1F7}"/>
    <cellStyle name="Normal 2 4 2 4 4 2 3 3" xfId="37000" xr:uid="{7D6C19F1-6543-402C-A250-AF8D596C11E6}"/>
    <cellStyle name="Normal 2 4 2 4 4 2 4" xfId="15125" xr:uid="{B94B6072-46D8-4295-9394-493F911E0897}"/>
    <cellStyle name="Normal 2 4 2 4 4 2 5" xfId="25974" xr:uid="{A292423A-DFD0-47C7-8EF5-B4C8B1C6BC57}"/>
    <cellStyle name="Normal 2 4 2 4 4 2 6" xfId="32124" xr:uid="{61FD5AF8-DE1B-457E-937D-6F77E1B72652}"/>
    <cellStyle name="Normal 2 4 2 4 4 2 7" xfId="41248" xr:uid="{708B2325-788B-4445-A257-A0562689AEBC}"/>
    <cellStyle name="Normal 2 4 2 4 4 3" xfId="5763" xr:uid="{DCD7E0F6-E59B-4E5A-8FC8-FD82CF76853B}"/>
    <cellStyle name="Normal 2 4 2 4 4 3 2" xfId="11487" xr:uid="{D3C7778D-7D6D-4FE3-86E9-6125B50E289A}"/>
    <cellStyle name="Normal 2 4 2 4 4 3 2 2" xfId="22360" xr:uid="{E2813743-28A7-4BC0-B6B5-0E40BCD65D4A}"/>
    <cellStyle name="Normal 2 4 2 4 4 3 2 3" xfId="38980" xr:uid="{95E7962A-1A33-4879-9849-9E8692780DA1}"/>
    <cellStyle name="Normal 2 4 2 4 4 3 3" xfId="17201" xr:uid="{EE58FFC1-CCF6-4B02-990E-3031315FD02D}"/>
    <cellStyle name="Normal 2 4 2 4 4 3 4" xfId="28050" xr:uid="{686B7733-350A-45B2-8891-5FFACEE3B3A3}"/>
    <cellStyle name="Normal 2 4 2 4 4 3 5" xfId="35013" xr:uid="{D9C00881-3175-4DAB-9F23-AD57E99D5F19}"/>
    <cellStyle name="Normal 2 4 2 4 4 3 6" xfId="43324" xr:uid="{5A743DF8-C80E-4887-ADA3-33375E650E40}"/>
    <cellStyle name="Normal 2 4 2 4 4 4" xfId="11488" xr:uid="{D18D8B7C-B3F4-477E-913D-CED095D76883}"/>
    <cellStyle name="Normal 2 4 2 4 4 4 2" xfId="22361" xr:uid="{41E1C872-8056-4814-B638-8B0707A55A0E}"/>
    <cellStyle name="Normal 2 4 2 4 4 4 3" xfId="36999" xr:uid="{DC392C7A-A424-42B6-B65B-FD2EA06DD3D9}"/>
    <cellStyle name="Normal 2 4 2 4 4 5" xfId="14145" xr:uid="{E46C3949-A17B-44E3-89A8-9034A3FC8B02}"/>
    <cellStyle name="Normal 2 4 2 4 4 6" xfId="24994" xr:uid="{4D17711B-9EA5-4E30-BD36-3DDA1B730FC8}"/>
    <cellStyle name="Normal 2 4 2 4 4 7" xfId="31144" xr:uid="{DF5A1F7F-10D5-4823-8070-0837732AC97F}"/>
    <cellStyle name="Normal 2 4 2 4 4 8" xfId="40268" xr:uid="{9F90C7CF-E545-4B62-8C28-3328AD2B52BD}"/>
    <cellStyle name="Normal 2 4 2 4 5" xfId="3012" xr:uid="{C00EAFCB-4749-403E-AABD-6D72BB9ED812}"/>
    <cellStyle name="Normal 2 4 2 4 5 2" xfId="6250" xr:uid="{EBBE3080-023E-40F7-AAB4-5FE29EDE12C1}"/>
    <cellStyle name="Normal 2 4 2 4 5 2 2" xfId="8970" xr:uid="{6E7D8A4E-A5B1-4051-B3F5-B70A4A0F92CE}"/>
    <cellStyle name="Normal 2 4 2 4 5 2 2 2" xfId="20114" xr:uid="{84AE933F-CF6A-4851-A0D4-3F7EF9AAB6FC}"/>
    <cellStyle name="Normal 2 4 2 4 5 2 2 3" xfId="38982" xr:uid="{69653264-73AA-449C-8AA0-F87BB0D5C0A2}"/>
    <cellStyle name="Normal 2 4 2 4 5 2 3" xfId="17688" xr:uid="{D91A4355-FE35-4109-BBCF-706735078E8B}"/>
    <cellStyle name="Normal 2 4 2 4 5 2 4" xfId="28537" xr:uid="{F95A2C1E-2AFF-41CC-90F4-ACBC75F4F958}"/>
    <cellStyle name="Normal 2 4 2 4 5 2 5" xfId="32394" xr:uid="{2E0EB42B-1947-474F-8E37-47340BD8A764}"/>
    <cellStyle name="Normal 2 4 2 4 5 2 6" xfId="43811" xr:uid="{6DBE547D-30C0-4EEA-9A86-CC85C0D5C9F7}"/>
    <cellStyle name="Normal 2 4 2 4 5 3" xfId="11489" xr:uid="{14F39907-3516-4474-A1E2-7330CA8B2B98}"/>
    <cellStyle name="Normal 2 4 2 4 5 3 2" xfId="22362" xr:uid="{A980D6E2-1CFE-41E7-8A36-A9EADA1FB511}"/>
    <cellStyle name="Normal 2 4 2 4 5 3 3" xfId="37001" xr:uid="{DFB8E93A-9919-4844-92B8-80AA79AF602B}"/>
    <cellStyle name="Normal 2 4 2 4 5 4" xfId="14632" xr:uid="{932D4373-5E92-4B55-B4E8-1517E558561A}"/>
    <cellStyle name="Normal 2 4 2 4 5 5" xfId="25481" xr:uid="{0A3FAE69-4741-44E9-B871-D66F76B9568E}"/>
    <cellStyle name="Normal 2 4 2 4 5 6" xfId="31631" xr:uid="{6F673BEB-591D-4DCA-8E2B-021B6174DAA2}"/>
    <cellStyle name="Normal 2 4 2 4 5 7" xfId="40755" xr:uid="{7196598C-AC3D-4DA6-AA8E-B12EBB01A993}"/>
    <cellStyle name="Normal 2 4 2 4 6" xfId="4004" xr:uid="{BFC26706-EB97-4234-BA3D-36E6795DB9A6}"/>
    <cellStyle name="Normal 2 4 2 4 6 2" xfId="7239" xr:uid="{80C04034-6F77-4916-B624-DCC4715D1010}"/>
    <cellStyle name="Normal 2 4 2 4 6 2 2" xfId="18677" xr:uid="{EC1F3D72-82E5-44B7-A753-18D59A3DE534}"/>
    <cellStyle name="Normal 2 4 2 4 6 2 3" xfId="29526" xr:uid="{66ED2FEC-3BFA-467C-9E1F-C3887890647B}"/>
    <cellStyle name="Normal 2 4 2 4 6 2 4" xfId="37806" xr:uid="{47066DF1-55BA-4EEC-876B-C0106DB35651}"/>
    <cellStyle name="Normal 2 4 2 4 6 2 5" xfId="44800" xr:uid="{7139EA4D-C4CD-4B9F-A6BC-1259ED7AB087}"/>
    <cellStyle name="Normal 2 4 2 4 6 3" xfId="15621" xr:uid="{D9E13917-8BF9-4590-8E65-806753490CAC}"/>
    <cellStyle name="Normal 2 4 2 4 6 4" xfId="26470" xr:uid="{C860E1A6-D98D-40D8-80A0-C14417E99755}"/>
    <cellStyle name="Normal 2 4 2 4 6 5" xfId="33194" xr:uid="{777C7466-27AC-42C9-8AF5-8545066B0829}"/>
    <cellStyle name="Normal 2 4 2 4 6 6" xfId="41744" xr:uid="{71F4F46E-34D6-4515-B0C8-5FD3B783DED7}"/>
    <cellStyle name="Normal 2 4 2 4 7" xfId="4548" xr:uid="{6F6717C1-EE61-43CB-B725-C16BC080429B}"/>
    <cellStyle name="Normal 2 4 2 4 7 2" xfId="7604" xr:uid="{62FD411A-7406-462E-ACF1-478DE7AA08E0}"/>
    <cellStyle name="Normal 2 4 2 4 7 2 2" xfId="19042" xr:uid="{BB9D7D3A-7744-4614-8A1C-3B3344DF5C26}"/>
    <cellStyle name="Normal 2 4 2 4 7 2 3" xfId="29891" xr:uid="{9DFD6792-1FE3-4CD3-AA6A-75E3BC47A69D}"/>
    <cellStyle name="Normal 2 4 2 4 7 2 4" xfId="45165" xr:uid="{366C98F4-4C65-4A93-A2B9-4A4DE79971BD}"/>
    <cellStyle name="Normal 2 4 2 4 7 3" xfId="15986" xr:uid="{A7888E5B-9C1B-4FBD-9FFB-A153A64A2A4B}"/>
    <cellStyle name="Normal 2 4 2 4 7 4" xfId="26835" xr:uid="{F25A3115-ED89-4CB5-907A-FEC1754A25AA}"/>
    <cellStyle name="Normal 2 4 2 4 7 5" xfId="35824" xr:uid="{2039FF9C-DD70-45A6-A8CF-DEDB2CE88E2B}"/>
    <cellStyle name="Normal 2 4 2 4 7 6" xfId="42109" xr:uid="{46756B7B-4F7C-4F25-9E3E-7E71BD45DCB5}"/>
    <cellStyle name="Normal 2 4 2 4 8" xfId="4910" xr:uid="{D4F96559-D6B7-403F-B288-E6A9DD4C548C}"/>
    <cellStyle name="Normal 2 4 2 4 8 2" xfId="7966" xr:uid="{16DA3FC6-EE7F-4D2F-BAAD-189F5F2811CC}"/>
    <cellStyle name="Normal 2 4 2 4 8 2 2" xfId="19404" xr:uid="{592B1449-9E24-4BF1-945D-FB45834DEE02}"/>
    <cellStyle name="Normal 2 4 2 4 8 2 3" xfId="30253" xr:uid="{E618DDAF-B6D2-49C0-B012-4E114E45AEDA}"/>
    <cellStyle name="Normal 2 4 2 4 8 2 4" xfId="45527" xr:uid="{06E88BAD-662E-48A7-8DC6-066B742DFB66}"/>
    <cellStyle name="Normal 2 4 2 4 8 3" xfId="16348" xr:uid="{F0C82202-182C-4656-9080-0E25BE84A537}"/>
    <cellStyle name="Normal 2 4 2 4 8 4" xfId="27197" xr:uid="{61027ED9-29B5-4D9C-A151-D2A8F0FDF6A6}"/>
    <cellStyle name="Normal 2 4 2 4 8 5" xfId="42471" xr:uid="{04D6A130-4133-4C29-828F-A9B0F4A93EC7}"/>
    <cellStyle name="Normal 2 4 2 4 9" xfId="5270" xr:uid="{D5E5F4CF-3A0E-4236-952A-782DAE4E1865}"/>
    <cellStyle name="Normal 2 4 2 4 9 2" xfId="16708" xr:uid="{62EF6DD8-C4D3-47D3-B104-C5508D2CB250}"/>
    <cellStyle name="Normal 2 4 2 4 9 3" xfId="27557" xr:uid="{18AF30EE-5748-4DB3-AC8E-BCE8F39F9C00}"/>
    <cellStyle name="Normal 2 4 2 4 9 4" xfId="42831" xr:uid="{EB91F226-F8E7-40DB-AB8B-5F283BA09CF1}"/>
    <cellStyle name="Normal 2 4 2 5" xfId="966" xr:uid="{FF083958-4F92-45FC-8E74-04C0E527C70C}"/>
    <cellStyle name="Normal 2 4 2 5 10" xfId="30712" xr:uid="{A0E5179D-307D-42BE-B5A0-A1629D8D3352}"/>
    <cellStyle name="Normal 2 4 2 5 11" xfId="39777" xr:uid="{60518F7D-EABF-4FE8-B6EC-BD3FFB68DF32}"/>
    <cellStyle name="Normal 2 4 2 5 2" xfId="2526" xr:uid="{7884361F-1B56-4E30-A208-4C421606A3F1}"/>
    <cellStyle name="Normal 2 4 2 5 2 10" xfId="40270" xr:uid="{689304B9-004B-40A6-A295-7A598A0E3457}"/>
    <cellStyle name="Normal 2 4 2 5 2 2" xfId="3507" xr:uid="{B92F947F-9D5F-4DE9-A8CF-1882C594FF77}"/>
    <cellStyle name="Normal 2 4 2 5 2 2 2" xfId="6745" xr:uid="{877068E1-F1DD-47E4-B923-13859224CA43}"/>
    <cellStyle name="Normal 2 4 2 5 2 2 2 2" xfId="11490" xr:uid="{7F055715-E722-41C8-BB4D-63714A1604BB}"/>
    <cellStyle name="Normal 2 4 2 5 2 2 2 2 2" xfId="22363" xr:uid="{446E1ED5-FE5B-4324-96FF-B7DE33D87280}"/>
    <cellStyle name="Normal 2 4 2 5 2 2 2 2 3" xfId="38983" xr:uid="{826DC3E0-5FCF-44F9-ADE7-317B16D7228B}"/>
    <cellStyle name="Normal 2 4 2 5 2 2 2 3" xfId="18183" xr:uid="{97430AFF-EACB-4604-896A-C907DC653798}"/>
    <cellStyle name="Normal 2 4 2 5 2 2 2 4" xfId="29032" xr:uid="{DDCA7002-2F7B-4C49-A16F-66BB4A1BFC83}"/>
    <cellStyle name="Normal 2 4 2 5 2 2 2 5" xfId="35015" xr:uid="{D5DDB197-9E3C-47FE-980F-CFDF4F1D0146}"/>
    <cellStyle name="Normal 2 4 2 5 2 2 2 6" xfId="44306" xr:uid="{347BA20A-6E49-4FED-AEAD-BE7AD36B3256}"/>
    <cellStyle name="Normal 2 4 2 5 2 2 3" xfId="11491" xr:uid="{D2CB9F58-F3B5-4AED-A923-76CF1E9FC409}"/>
    <cellStyle name="Normal 2 4 2 5 2 2 3 2" xfId="22364" xr:uid="{F78785AB-E1F0-406E-AB27-88A804945236}"/>
    <cellStyle name="Normal 2 4 2 5 2 2 3 3" xfId="37002" xr:uid="{269B2AC2-64AD-4078-978F-F1867B285B42}"/>
    <cellStyle name="Normal 2 4 2 5 2 2 4" xfId="15127" xr:uid="{50BA7492-BAE7-4C33-B08A-DE1B4EBF83A2}"/>
    <cellStyle name="Normal 2 4 2 5 2 2 5" xfId="25976" xr:uid="{8B6D86F7-D451-4EEE-A440-388B170785CB}"/>
    <cellStyle name="Normal 2 4 2 5 2 2 6" xfId="32126" xr:uid="{E49A4FCA-E825-4EF3-A2FC-8A39B1BF7011}"/>
    <cellStyle name="Normal 2 4 2 5 2 2 7" xfId="41250" xr:uid="{26F00DF5-B9E3-4832-98D3-CC7A349190E8}"/>
    <cellStyle name="Normal 2 4 2 5 2 3" xfId="4007" xr:uid="{43D87E4A-F487-4815-93AC-5672F0241EA9}"/>
    <cellStyle name="Normal 2 4 2 5 2 3 2" xfId="7242" xr:uid="{5B8CE171-49C1-474E-B7CC-D11858236B09}"/>
    <cellStyle name="Normal 2 4 2 5 2 3 2 2" xfId="18680" xr:uid="{6D1280EC-307D-46C4-98DF-A0A4D33DFAB8}"/>
    <cellStyle name="Normal 2 4 2 5 2 3 2 3" xfId="29529" xr:uid="{BC803C9B-E0D5-4BE6-AF33-C23BE153EE62}"/>
    <cellStyle name="Normal 2 4 2 5 2 3 2 4" xfId="38164" xr:uid="{1EB30210-7D2E-4AEA-B572-3DC4CF445602}"/>
    <cellStyle name="Normal 2 4 2 5 2 3 2 5" xfId="44803" xr:uid="{F0A74E6E-9BC1-4EA1-87F6-A959BCB1BEEF}"/>
    <cellStyle name="Normal 2 4 2 5 2 3 3" xfId="15624" xr:uid="{A1854080-4C77-4349-A54A-01517BEA8F1C}"/>
    <cellStyle name="Normal 2 4 2 5 2 3 4" xfId="26473" xr:uid="{5B396044-D1CC-4BB7-A679-4081087AF55E}"/>
    <cellStyle name="Normal 2 4 2 5 2 3 5" xfId="33195" xr:uid="{C37AE2A6-46B9-41E0-8C85-8DC2BEDE2732}"/>
    <cellStyle name="Normal 2 4 2 5 2 3 6" xfId="41747" xr:uid="{C83CE73B-6A47-4344-8827-AC4A0E239168}"/>
    <cellStyle name="Normal 2 4 2 5 2 4" xfId="4551" xr:uid="{ED9DD874-E7EB-4612-A358-DD4D004C12B1}"/>
    <cellStyle name="Normal 2 4 2 5 2 4 2" xfId="7607" xr:uid="{1B1B8CAD-2384-47D5-881E-4EE9CCBAF5EC}"/>
    <cellStyle name="Normal 2 4 2 5 2 4 2 2" xfId="19045" xr:uid="{8941298B-8745-4D92-8514-21952299B054}"/>
    <cellStyle name="Normal 2 4 2 5 2 4 2 3" xfId="29894" xr:uid="{CC69AB61-8CF8-44CF-9FDC-9247A3DCD2EC}"/>
    <cellStyle name="Normal 2 4 2 5 2 4 2 4" xfId="45168" xr:uid="{C5DF20BE-143F-487F-A15C-FA314BFFABDF}"/>
    <cellStyle name="Normal 2 4 2 5 2 4 3" xfId="15989" xr:uid="{6E96790E-D942-4778-86D9-D34F172EF848}"/>
    <cellStyle name="Normal 2 4 2 5 2 4 4" xfId="26838" xr:uid="{B06A8E34-7B3D-428C-A663-39619D7E01B8}"/>
    <cellStyle name="Normal 2 4 2 5 2 4 5" xfId="36182" xr:uid="{45B1A9A0-A8B0-4573-8A1B-359AE9068C4E}"/>
    <cellStyle name="Normal 2 4 2 5 2 4 6" xfId="42112" xr:uid="{17F4A13B-734A-4913-B211-E388654093E7}"/>
    <cellStyle name="Normal 2 4 2 5 2 5" xfId="4913" xr:uid="{FF57BF9D-0559-435E-8B06-A91EA95D3481}"/>
    <cellStyle name="Normal 2 4 2 5 2 5 2" xfId="7969" xr:uid="{3475ACFC-AEA2-48D1-B38A-CC7C55235DCD}"/>
    <cellStyle name="Normal 2 4 2 5 2 5 2 2" xfId="19407" xr:uid="{0B81F2C0-D939-4C7D-AC8D-EE607BB4E6B4}"/>
    <cellStyle name="Normal 2 4 2 5 2 5 2 3" xfId="30256" xr:uid="{51451C72-2691-4C01-BCB1-5EB371614504}"/>
    <cellStyle name="Normal 2 4 2 5 2 5 2 4" xfId="45530" xr:uid="{48DB2CFF-DA73-4E00-938E-C860BB54EE47}"/>
    <cellStyle name="Normal 2 4 2 5 2 5 3" xfId="16351" xr:uid="{37712BDB-97D5-450D-B66A-7B263D225684}"/>
    <cellStyle name="Normal 2 4 2 5 2 5 4" xfId="27200" xr:uid="{59330210-1178-494C-9A06-DCF65ECA2551}"/>
    <cellStyle name="Normal 2 4 2 5 2 5 5" xfId="42474" xr:uid="{990C07CB-1DBE-4F8F-A0E2-1AECE4A9AE7D}"/>
    <cellStyle name="Normal 2 4 2 5 2 6" xfId="5765" xr:uid="{356044DC-19E5-44F2-9A8C-B0767739DE3F}"/>
    <cellStyle name="Normal 2 4 2 5 2 6 2" xfId="17203" xr:uid="{BABB90A9-3761-4BB8-ABBF-8922BB0B2613}"/>
    <cellStyle name="Normal 2 4 2 5 2 6 3" xfId="28052" xr:uid="{16E6000A-286D-4C75-BA9A-A1712285491A}"/>
    <cellStyle name="Normal 2 4 2 5 2 6 4" xfId="43326" xr:uid="{175FDAA3-031F-4A2A-8A59-A9E4A7525347}"/>
    <cellStyle name="Normal 2 4 2 5 2 7" xfId="14147" xr:uid="{264F0C41-9AD7-46E0-8029-E5588FC4459B}"/>
    <cellStyle name="Normal 2 4 2 5 2 8" xfId="24996" xr:uid="{48EED183-4415-459F-B329-D66C0CFDE002}"/>
    <cellStyle name="Normal 2 4 2 5 2 9" xfId="31146" xr:uid="{8892DB16-84FC-410D-918B-3638EC7732C4}"/>
    <cellStyle name="Normal 2 4 2 5 3" xfId="3014" xr:uid="{2EFE0AA7-4D21-4D27-B827-A70DB1256096}"/>
    <cellStyle name="Normal 2 4 2 5 3 2" xfId="6252" xr:uid="{A2531D1B-B530-4831-BB13-11329697EDA6}"/>
    <cellStyle name="Normal 2 4 2 5 3 2 2" xfId="11492" xr:uid="{9C945BEB-11A6-4C17-9E06-B7759F52A521}"/>
    <cellStyle name="Normal 2 4 2 5 3 2 2 2" xfId="22365" xr:uid="{598F77A6-2420-4334-8958-B496D56F8268}"/>
    <cellStyle name="Normal 2 4 2 5 3 2 2 3" xfId="38165" xr:uid="{F22D59BC-48D1-4794-9CE7-46A40320476D}"/>
    <cellStyle name="Normal 2 4 2 5 3 2 3" xfId="17690" xr:uid="{C2D36D6E-E041-4BF5-9787-915E36E1216F}"/>
    <cellStyle name="Normal 2 4 2 5 3 2 4" xfId="28539" xr:uid="{782BC0B5-0449-4009-BC49-4C06564C7D2C}"/>
    <cellStyle name="Normal 2 4 2 5 3 2 5" xfId="32395" xr:uid="{FD366306-4260-44E7-BFE7-E3041E8E49D6}"/>
    <cellStyle name="Normal 2 4 2 5 3 2 6" xfId="43813" xr:uid="{6079EA8E-1195-4D12-855B-6BB478D745EE}"/>
    <cellStyle name="Normal 2 4 2 5 3 3" xfId="11493" xr:uid="{47F3DCA7-A181-49AE-B016-D3735EE02B22}"/>
    <cellStyle name="Normal 2 4 2 5 3 3 2" xfId="22366" xr:uid="{3D1BBC2C-E08F-44ED-8AF4-12EE11ADC9FF}"/>
    <cellStyle name="Normal 2 4 2 5 3 3 3" xfId="36183" xr:uid="{210836F0-184B-4711-BE0A-F11D3B3F5E9D}"/>
    <cellStyle name="Normal 2 4 2 5 3 4" xfId="14634" xr:uid="{73F516B0-A2B0-4193-AF88-E0A66356B021}"/>
    <cellStyle name="Normal 2 4 2 5 3 5" xfId="25483" xr:uid="{2D01004D-232B-467C-9BD7-38AEC7C1C03B}"/>
    <cellStyle name="Normal 2 4 2 5 3 6" xfId="31633" xr:uid="{B821FAA5-D250-4FDE-A48D-9926CB660F53}"/>
    <cellStyle name="Normal 2 4 2 5 3 7" xfId="40757" xr:uid="{0D390FF2-AFB9-4BD6-9E69-ECFCEC7CECAD}"/>
    <cellStyle name="Normal 2 4 2 5 4" xfId="4006" xr:uid="{278DE290-1C5A-4D90-AF9A-D13049257EE0}"/>
    <cellStyle name="Normal 2 4 2 5 4 2" xfId="7241" xr:uid="{E2E6E74F-A94C-4E6B-B0C6-5BD741DE76AA}"/>
    <cellStyle name="Normal 2 4 2 5 4 2 2" xfId="18679" xr:uid="{D8CB4D6B-4987-48A3-8080-8EB81F2012E5}"/>
    <cellStyle name="Normal 2 4 2 5 4 2 3" xfId="29528" xr:uid="{3758A55F-9E8A-45F5-A160-3B0363461BD9}"/>
    <cellStyle name="Normal 2 4 2 5 4 2 4" xfId="37808" xr:uid="{38F76191-7D0E-40DF-9F51-56B54322E503}"/>
    <cellStyle name="Normal 2 4 2 5 4 2 5" xfId="44802" xr:uid="{6588E5F4-1E17-40B5-9D45-6FFFCC15EAC9}"/>
    <cellStyle name="Normal 2 4 2 5 4 3" xfId="15623" xr:uid="{9550352E-D589-4004-B25B-1B9E5FAF3FAD}"/>
    <cellStyle name="Normal 2 4 2 5 4 4" xfId="26472" xr:uid="{1C093B1D-AEE3-4488-A0ED-30CA5806AAFA}"/>
    <cellStyle name="Normal 2 4 2 5 4 5" xfId="32396" xr:uid="{843F9B14-3031-4B06-823C-69F6CF57D776}"/>
    <cellStyle name="Normal 2 4 2 5 4 6" xfId="41746" xr:uid="{67AB1439-D7DE-4639-948C-B61CD466BDC3}"/>
    <cellStyle name="Normal 2 4 2 5 5" xfId="4550" xr:uid="{1EAE0B70-72B1-4671-A64D-D47E40E68541}"/>
    <cellStyle name="Normal 2 4 2 5 5 2" xfId="7606" xr:uid="{C86D512E-76CB-4BFB-ABCD-98068D5E8078}"/>
    <cellStyle name="Normal 2 4 2 5 5 2 2" xfId="19044" xr:uid="{53F9B328-8313-4B25-BF10-631AA2E010E8}"/>
    <cellStyle name="Normal 2 4 2 5 5 2 3" xfId="29893" xr:uid="{9C4D251B-2C4A-4529-B1C7-53CD7BC30334}"/>
    <cellStyle name="Normal 2 4 2 5 5 2 4" xfId="45167" xr:uid="{416A4352-0405-4375-9B50-775A95EA969C}"/>
    <cellStyle name="Normal 2 4 2 5 5 3" xfId="15988" xr:uid="{585A2AA6-9C41-46C4-B343-29346FD7A42A}"/>
    <cellStyle name="Normal 2 4 2 5 5 4" xfId="26837" xr:uid="{0B8D034E-E7D9-4FE5-B3E7-313FCDD1B324}"/>
    <cellStyle name="Normal 2 4 2 5 5 5" xfId="33196" xr:uid="{BE0A3C10-F8B3-4767-AA03-E38C042B046F}"/>
    <cellStyle name="Normal 2 4 2 5 5 6" xfId="42111" xr:uid="{86D73D31-7BD0-467C-80F7-C3EE1198650C}"/>
    <cellStyle name="Normal 2 4 2 5 6" xfId="4912" xr:uid="{E4FF91E4-DD1F-4C49-9783-85B621499C5C}"/>
    <cellStyle name="Normal 2 4 2 5 6 2" xfId="7968" xr:uid="{BB6AD5FB-87D4-471A-871B-E0465AA61BFB}"/>
    <cellStyle name="Normal 2 4 2 5 6 2 2" xfId="19406" xr:uid="{E0A29E5C-E84E-4DDD-B0E4-114FAAD6CA5E}"/>
    <cellStyle name="Normal 2 4 2 5 6 2 3" xfId="30255" xr:uid="{7FD9AF2F-3F8B-482A-8895-FDA4491B147C}"/>
    <cellStyle name="Normal 2 4 2 5 6 2 4" xfId="45529" xr:uid="{6E9F0E6F-997E-4DD5-BF7E-62FDDBC77F83}"/>
    <cellStyle name="Normal 2 4 2 5 6 3" xfId="16350" xr:uid="{15C44B16-CCFE-4102-853B-7B152792EAE7}"/>
    <cellStyle name="Normal 2 4 2 5 6 4" xfId="27199" xr:uid="{43B5D9C3-90DE-4851-A4E5-CBC58A2C06E1}"/>
    <cellStyle name="Normal 2 4 2 5 6 5" xfId="42473" xr:uid="{9836BBD5-07D1-4C87-A0ED-4E8F8947BB42}"/>
    <cellStyle name="Normal 2 4 2 5 7" xfId="5272" xr:uid="{C26162E5-CBA8-4D81-8726-95AB479F5D40}"/>
    <cellStyle name="Normal 2 4 2 5 7 2" xfId="16710" xr:uid="{5ED6298C-8851-4215-8A28-DC1A68F894DE}"/>
    <cellStyle name="Normal 2 4 2 5 7 3" xfId="27559" xr:uid="{A01F0FAE-77DB-476F-8301-4D19B6D7C959}"/>
    <cellStyle name="Normal 2 4 2 5 7 4" xfId="42833" xr:uid="{EEBAC5E2-4875-4F5F-8A49-63387B0E5AB3}"/>
    <cellStyle name="Normal 2 4 2 5 8" xfId="13654" xr:uid="{DF0EECE5-8237-46BB-8115-90EFCD0FB4FB}"/>
    <cellStyle name="Normal 2 4 2 5 9" xfId="24503" xr:uid="{1C046BB8-EB30-4023-B2EC-1CE790B4ED32}"/>
    <cellStyle name="Normal 2 4 2 6" xfId="1968" xr:uid="{2EA97046-F98B-435C-85D8-81075D9FB9B6}"/>
    <cellStyle name="Normal 2 4 2 6 2" xfId="2659" xr:uid="{60D113CB-8C86-492C-9E6F-5DD1A64439B5}"/>
    <cellStyle name="Normal 2 4 2 6 2 2" xfId="3639" xr:uid="{D2B4B953-169E-42D1-B283-14192CEA215A}"/>
    <cellStyle name="Normal 2 4 2 6 2 2 2" xfId="6877" xr:uid="{52D28393-6B97-4884-832C-B63862532D9F}"/>
    <cellStyle name="Normal 2 4 2 6 2 2 2 2" xfId="11494" xr:uid="{0BFF2F6F-B1BB-4FB8-ABD6-7B75C23AFB14}"/>
    <cellStyle name="Normal 2 4 2 6 2 2 2 2 2" xfId="22367" xr:uid="{89A97E40-D2F5-4E7C-B6C1-89410C2936F9}"/>
    <cellStyle name="Normal 2 4 2 6 2 2 2 2 3" xfId="38985" xr:uid="{4D3C0A0A-C36A-4E21-9735-8DB99FAF4BF7}"/>
    <cellStyle name="Normal 2 4 2 6 2 2 2 3" xfId="18315" xr:uid="{7530D8D1-A165-483A-8476-769C6F9A32E3}"/>
    <cellStyle name="Normal 2 4 2 6 2 2 2 4" xfId="29164" xr:uid="{238BF1C6-BEB3-4F0E-8BD0-3B0E2076763A}"/>
    <cellStyle name="Normal 2 4 2 6 2 2 2 5" xfId="35017" xr:uid="{411AF456-03BB-429C-B6F6-38FD2C1EEEFA}"/>
    <cellStyle name="Normal 2 4 2 6 2 2 2 6" xfId="44438" xr:uid="{6ED09CCC-6F00-4BA4-807C-942BE1AE2F1B}"/>
    <cellStyle name="Normal 2 4 2 6 2 2 3" xfId="11495" xr:uid="{E0E94C68-46C8-4197-82A4-A7C464C57235}"/>
    <cellStyle name="Normal 2 4 2 6 2 2 3 2" xfId="22368" xr:uid="{82AF160B-E6DD-485D-B6C4-6E58882C254F}"/>
    <cellStyle name="Normal 2 4 2 6 2 2 3 3" xfId="37004" xr:uid="{D8B340C8-801D-499F-8DD2-3C86D463E5FE}"/>
    <cellStyle name="Normal 2 4 2 6 2 2 4" xfId="15259" xr:uid="{7D70482F-57FE-4040-9EB8-F62A34AA8AD9}"/>
    <cellStyle name="Normal 2 4 2 6 2 2 5" xfId="26108" xr:uid="{0C191737-48C6-479C-9138-8E98BCE77419}"/>
    <cellStyle name="Normal 2 4 2 6 2 2 6" xfId="32258" xr:uid="{48866717-2E43-4A9A-BB56-E915650A8431}"/>
    <cellStyle name="Normal 2 4 2 6 2 2 7" xfId="41382" xr:uid="{CF246BC9-31F8-4791-B038-FB1ADFCA502D}"/>
    <cellStyle name="Normal 2 4 2 6 2 3" xfId="5897" xr:uid="{590B5354-5567-49BC-818B-10E006C667E2}"/>
    <cellStyle name="Normal 2 4 2 6 2 3 2" xfId="11496" xr:uid="{52598F71-E3ED-4E52-B7DA-527B238FBE4E}"/>
    <cellStyle name="Normal 2 4 2 6 2 3 2 2" xfId="22369" xr:uid="{E57E4B71-694B-4C11-8B8E-57273D1BE622}"/>
    <cellStyle name="Normal 2 4 2 6 2 3 2 3" xfId="38984" xr:uid="{03E2276B-423D-461E-B0B8-6741CD7C79B0}"/>
    <cellStyle name="Normal 2 4 2 6 2 3 3" xfId="17335" xr:uid="{2F102AA6-D1FE-4F6D-ACAD-2ED914923039}"/>
    <cellStyle name="Normal 2 4 2 6 2 3 4" xfId="28184" xr:uid="{00475021-72CF-48EE-9B43-CA13893925DD}"/>
    <cellStyle name="Normal 2 4 2 6 2 3 5" xfId="35016" xr:uid="{D2985105-43FF-405E-971D-DC9BC7477D2C}"/>
    <cellStyle name="Normal 2 4 2 6 2 3 6" xfId="43458" xr:uid="{8E55CCDA-3D16-43DE-A828-E9046320991B}"/>
    <cellStyle name="Normal 2 4 2 6 2 4" xfId="11497" xr:uid="{F023BB52-5572-455C-B3C7-D5959DF05FD1}"/>
    <cellStyle name="Normal 2 4 2 6 2 4 2" xfId="22370" xr:uid="{B3EF74BE-7E46-4B2B-8B83-7EDA18A398BA}"/>
    <cellStyle name="Normal 2 4 2 6 2 4 3" xfId="37003" xr:uid="{B7B1B759-F665-4399-AB6A-DEE4C067ACBF}"/>
    <cellStyle name="Normal 2 4 2 6 2 5" xfId="14279" xr:uid="{A05F6BE2-EBA4-4136-8328-BFA802787817}"/>
    <cellStyle name="Normal 2 4 2 6 2 6" xfId="25128" xr:uid="{F7C0B302-0A25-43E2-92C7-32243D25513E}"/>
    <cellStyle name="Normal 2 4 2 6 2 7" xfId="31278" xr:uid="{1EE52362-93F7-4FE8-8015-8DFE1FD5BE43}"/>
    <cellStyle name="Normal 2 4 2 6 2 8" xfId="40402" xr:uid="{4E7D6A97-F878-4969-84A1-BE7C1B421BFB}"/>
    <cellStyle name="Normal 2 4 2 6 3" xfId="3146" xr:uid="{985C1964-9346-4B70-9683-06F0A9AF2580}"/>
    <cellStyle name="Normal 2 4 2 6 3 2" xfId="6384" xr:uid="{FCD40340-E209-450B-8395-6A3E4977C42B}"/>
    <cellStyle name="Normal 2 4 2 6 3 2 2" xfId="11498" xr:uid="{F7798C8F-8F8B-4C6D-9055-EA0D44493F34}"/>
    <cellStyle name="Normal 2 4 2 6 3 2 2 2" xfId="22371" xr:uid="{8EFE5EAB-1FC8-4FC8-A26A-AFC911E527E3}"/>
    <cellStyle name="Normal 2 4 2 6 3 2 2 3" xfId="38986" xr:uid="{F2C7F9EE-4DA4-4CA4-B436-A767AD587769}"/>
    <cellStyle name="Normal 2 4 2 6 3 2 3" xfId="17822" xr:uid="{47881AFE-D6D6-4853-A34B-1E9DA9A746B1}"/>
    <cellStyle name="Normal 2 4 2 6 3 2 4" xfId="28671" xr:uid="{248D616B-A6F0-4D7C-9A48-09766538C15E}"/>
    <cellStyle name="Normal 2 4 2 6 3 2 5" xfId="35018" xr:uid="{850ABE22-FA92-4044-9FC9-FF0137F6E9B1}"/>
    <cellStyle name="Normal 2 4 2 6 3 2 6" xfId="43945" xr:uid="{D375391E-B528-46AF-9729-8E42950D24F7}"/>
    <cellStyle name="Normal 2 4 2 6 3 3" xfId="11499" xr:uid="{BFAE1B97-B672-459A-9E9E-BE7D898B4193}"/>
    <cellStyle name="Normal 2 4 2 6 3 3 2" xfId="22372" xr:uid="{1DDF4FB0-5A58-4421-A570-7BAB7279500D}"/>
    <cellStyle name="Normal 2 4 2 6 3 3 3" xfId="37005" xr:uid="{AB55D43F-F75E-40F6-800F-55440AD6EF33}"/>
    <cellStyle name="Normal 2 4 2 6 3 4" xfId="14766" xr:uid="{A2A955A3-396C-4100-890F-443A5E1DBBA4}"/>
    <cellStyle name="Normal 2 4 2 6 3 5" xfId="25615" xr:uid="{D3057E04-07FB-4040-BA40-26B867532124}"/>
    <cellStyle name="Normal 2 4 2 6 3 6" xfId="31765" xr:uid="{ED40D0CD-6437-4413-8865-EA116612FB71}"/>
    <cellStyle name="Normal 2 4 2 6 3 7" xfId="40889" xr:uid="{6CF9C2B6-CECE-4661-B7BB-65B3BE37E452}"/>
    <cellStyle name="Normal 2 4 2 6 4" xfId="5404" xr:uid="{2FA9C514-F389-44F8-986B-07F1F925418D}"/>
    <cellStyle name="Normal 2 4 2 6 4 2" xfId="11500" xr:uid="{07395889-38E6-4A26-B830-BD579AE84772}"/>
    <cellStyle name="Normal 2 4 2 6 4 2 2" xfId="22373" xr:uid="{C0525128-0701-431A-B03E-B13911FB2EF7}"/>
    <cellStyle name="Normal 2 4 2 6 4 2 3" xfId="38166" xr:uid="{BC0C65DE-8E04-4E5F-9B5D-8C4C4F2A17CA}"/>
    <cellStyle name="Normal 2 4 2 6 4 3" xfId="16842" xr:uid="{FF2D5FCD-52D0-46D2-8A7C-22107E45D157}"/>
    <cellStyle name="Normal 2 4 2 6 4 4" xfId="27691" xr:uid="{A15C7A61-0E05-43F0-8FCF-8CBA9AEB2BBA}"/>
    <cellStyle name="Normal 2 4 2 6 4 5" xfId="34203" xr:uid="{46E18BBC-6D8D-4C93-B301-CD60CE953FCD}"/>
    <cellStyle name="Normal 2 4 2 6 4 6" xfId="42965" xr:uid="{C2932487-37AE-4DA1-A543-C7EB9E28F708}"/>
    <cellStyle name="Normal 2 4 2 6 5" xfId="11501" xr:uid="{B3FA40C5-5F74-4753-A72E-E59E772045F8}"/>
    <cellStyle name="Normal 2 4 2 6 5 2" xfId="22374" xr:uid="{E9C5F096-9616-48CE-AAD4-869FE5A50D62}"/>
    <cellStyle name="Normal 2 4 2 6 5 3" xfId="36184" xr:uid="{E6F5D5E6-0538-4DCE-9983-00A53FC0FF74}"/>
    <cellStyle name="Normal 2 4 2 6 6" xfId="13786" xr:uid="{5D63135A-0235-471E-AC38-267D5838065E}"/>
    <cellStyle name="Normal 2 4 2 6 7" xfId="24635" xr:uid="{EA9E225C-9FC0-47A6-8D7D-248FA9EA50BD}"/>
    <cellStyle name="Normal 2 4 2 6 8" xfId="30795" xr:uid="{8CE9BECE-00D2-4F83-809C-CD47EC7A064B}"/>
    <cellStyle name="Normal 2 4 2 6 9" xfId="39909" xr:uid="{68A4F8E9-C425-4C51-8880-47FB587C0901}"/>
    <cellStyle name="Normal 2 4 2 7" xfId="1969" xr:uid="{DEB3FE1B-3D2C-4AB0-990B-D0BBDB1BD383}"/>
    <cellStyle name="Normal 2 4 2 7 2" xfId="2660" xr:uid="{C5DD43DA-22EB-47F5-8312-57E1CC4F4BFA}"/>
    <cellStyle name="Normal 2 4 2 7 2 2" xfId="3640" xr:uid="{77749C06-9EDE-4621-8F72-8415EC42E9A3}"/>
    <cellStyle name="Normal 2 4 2 7 2 2 2" xfId="6878" xr:uid="{271329E1-0FF3-47AD-8A67-44CFED09E944}"/>
    <cellStyle name="Normal 2 4 2 7 2 2 2 2" xfId="11502" xr:uid="{99851F30-845E-4A49-BCA9-8749F5E53DA3}"/>
    <cellStyle name="Normal 2 4 2 7 2 2 2 2 2" xfId="22375" xr:uid="{F11B5924-04C9-46AB-BBC6-5732B102369F}"/>
    <cellStyle name="Normal 2 4 2 7 2 2 2 2 3" xfId="38988" xr:uid="{BD4809E6-3C1E-452E-B8FD-42F40E7A6ACE}"/>
    <cellStyle name="Normal 2 4 2 7 2 2 2 3" xfId="18316" xr:uid="{9EE83F74-26F8-485F-9331-380F22164261}"/>
    <cellStyle name="Normal 2 4 2 7 2 2 2 4" xfId="29165" xr:uid="{F0BEDFA9-9204-4AEC-968E-E6B7C8132A85}"/>
    <cellStyle name="Normal 2 4 2 7 2 2 2 5" xfId="35020" xr:uid="{6DFA81FB-A7EE-48CA-A5CC-20D3CDB4FA74}"/>
    <cellStyle name="Normal 2 4 2 7 2 2 2 6" xfId="44439" xr:uid="{FAA77F12-F1AE-42C1-BC4B-6182178D47CB}"/>
    <cellStyle name="Normal 2 4 2 7 2 2 3" xfId="11503" xr:uid="{AE4FD1A4-67D2-4951-9A31-387002F91664}"/>
    <cellStyle name="Normal 2 4 2 7 2 2 3 2" xfId="22376" xr:uid="{2969BD36-C524-4D2C-B7D6-1CE5D3D9FB30}"/>
    <cellStyle name="Normal 2 4 2 7 2 2 3 3" xfId="37007" xr:uid="{E9E111D5-8F40-437C-A1FE-24934870F8B1}"/>
    <cellStyle name="Normal 2 4 2 7 2 2 4" xfId="15260" xr:uid="{34F1E5BA-73F6-4A7F-910B-F583AD943C8C}"/>
    <cellStyle name="Normal 2 4 2 7 2 2 5" xfId="26109" xr:uid="{B735EEF6-1870-43D1-B39C-77A3583933A8}"/>
    <cellStyle name="Normal 2 4 2 7 2 2 6" xfId="32259" xr:uid="{65C7C1FC-61BC-47F2-A9A0-1614B7E865CF}"/>
    <cellStyle name="Normal 2 4 2 7 2 2 7" xfId="41383" xr:uid="{17CB95A4-4346-4484-BE83-9EF202D9DB5D}"/>
    <cellStyle name="Normal 2 4 2 7 2 3" xfId="5898" xr:uid="{FAC631D1-D080-45B6-9D62-3885072B2198}"/>
    <cellStyle name="Normal 2 4 2 7 2 3 2" xfId="11504" xr:uid="{93F034C1-2652-42DD-A19F-28101AEC2DE6}"/>
    <cellStyle name="Normal 2 4 2 7 2 3 2 2" xfId="22377" xr:uid="{BA459DBC-4390-45BD-82D7-358C6A966A67}"/>
    <cellStyle name="Normal 2 4 2 7 2 3 2 3" xfId="38987" xr:uid="{F6053432-57B7-4A22-B55E-3695078438C7}"/>
    <cellStyle name="Normal 2 4 2 7 2 3 3" xfId="17336" xr:uid="{A35CC5ED-A84D-46C0-9A63-DF565B85CABE}"/>
    <cellStyle name="Normal 2 4 2 7 2 3 4" xfId="28185" xr:uid="{405D4277-2740-430E-8C25-26721E4D8253}"/>
    <cellStyle name="Normal 2 4 2 7 2 3 5" xfId="35019" xr:uid="{852F570E-58DA-4597-9BE4-8DCB34AE62DD}"/>
    <cellStyle name="Normal 2 4 2 7 2 3 6" xfId="43459" xr:uid="{AC264D28-D514-478C-B997-72FCFE35881E}"/>
    <cellStyle name="Normal 2 4 2 7 2 4" xfId="11505" xr:uid="{52F325E1-0FAE-49F3-BD86-7924A5ABF5EF}"/>
    <cellStyle name="Normal 2 4 2 7 2 4 2" xfId="22378" xr:uid="{CE29707D-EA7E-4D62-A96A-D4E86E5371B4}"/>
    <cellStyle name="Normal 2 4 2 7 2 4 3" xfId="37006" xr:uid="{45D0D185-8E51-4E98-8B81-C3C3D1B81B80}"/>
    <cellStyle name="Normal 2 4 2 7 2 5" xfId="14280" xr:uid="{649FA119-9DC9-4825-A876-7315040048FE}"/>
    <cellStyle name="Normal 2 4 2 7 2 6" xfId="25129" xr:uid="{EA0FBE19-3C30-4B13-88CA-496AD031BD96}"/>
    <cellStyle name="Normal 2 4 2 7 2 7" xfId="31279" xr:uid="{4FB00C04-201F-4D9A-BCFE-0F6BA6B0F4B1}"/>
    <cellStyle name="Normal 2 4 2 7 2 8" xfId="40403" xr:uid="{B019961E-B496-4940-94BD-89840FA859E3}"/>
    <cellStyle name="Normal 2 4 2 7 3" xfId="3147" xr:uid="{E47BFEB6-514E-4D19-9455-3EEAD62F23F7}"/>
    <cellStyle name="Normal 2 4 2 7 3 2" xfId="6385" xr:uid="{8BD83323-7ED3-4661-B3D8-C41267AA0A27}"/>
    <cellStyle name="Normal 2 4 2 7 3 2 2" xfId="11506" xr:uid="{95BD4F7F-AC4B-4604-A3AC-A61AFD9C24A7}"/>
    <cellStyle name="Normal 2 4 2 7 3 2 2 2" xfId="22379" xr:uid="{B4C7CFD1-D8FB-43BF-A9D2-323BB3053634}"/>
    <cellStyle name="Normal 2 4 2 7 3 2 2 3" xfId="38989" xr:uid="{BBB30C51-1E8D-4773-98DA-06A92CDA01FF}"/>
    <cellStyle name="Normal 2 4 2 7 3 2 3" xfId="17823" xr:uid="{5536CBEC-12E7-4EAD-B538-311F2B63EF6C}"/>
    <cellStyle name="Normal 2 4 2 7 3 2 4" xfId="28672" xr:uid="{D287CEB2-D6E5-46F7-A677-6ED3E6DBB244}"/>
    <cellStyle name="Normal 2 4 2 7 3 2 5" xfId="35021" xr:uid="{E14BA556-6644-4721-B9D9-E89FB728CC7B}"/>
    <cellStyle name="Normal 2 4 2 7 3 2 6" xfId="43946" xr:uid="{6D07A5E5-0D2B-4476-ACA2-2E52C5D48CD2}"/>
    <cellStyle name="Normal 2 4 2 7 3 3" xfId="11507" xr:uid="{CEC49A85-E720-410E-8C36-1EF49C60FF3B}"/>
    <cellStyle name="Normal 2 4 2 7 3 3 2" xfId="22380" xr:uid="{56F7C863-BB8C-49F2-A0F0-878988FD7785}"/>
    <cellStyle name="Normal 2 4 2 7 3 3 3" xfId="37008" xr:uid="{FB115895-B0F3-40B4-8976-2DAE5F7DDE99}"/>
    <cellStyle name="Normal 2 4 2 7 3 4" xfId="14767" xr:uid="{7DC934FB-DA1F-4103-8AFD-A87B70433FE5}"/>
    <cellStyle name="Normal 2 4 2 7 3 5" xfId="25616" xr:uid="{3CCE173A-4763-4566-9F85-1478D5A2816D}"/>
    <cellStyle name="Normal 2 4 2 7 3 6" xfId="31766" xr:uid="{0E364BEC-3C38-4718-BDAE-FA755AA05BCC}"/>
    <cellStyle name="Normal 2 4 2 7 3 7" xfId="40890" xr:uid="{3DB3A224-E7A4-4485-9C03-E21540CB83DA}"/>
    <cellStyle name="Normal 2 4 2 7 4" xfId="5405" xr:uid="{BAC6F76E-5FB8-4CF4-A7F9-1934DB7CA64F}"/>
    <cellStyle name="Normal 2 4 2 7 4 2" xfId="11508" xr:uid="{9476C69D-637F-4098-8895-546524D14B04}"/>
    <cellStyle name="Normal 2 4 2 7 4 2 2" xfId="22381" xr:uid="{8D5A6A65-AB4C-4E68-A702-6A5CB4A12E31}"/>
    <cellStyle name="Normal 2 4 2 7 4 2 3" xfId="38167" xr:uid="{177FAADE-1860-4BF7-8BDB-B7AF0FCD6020}"/>
    <cellStyle name="Normal 2 4 2 7 4 3" xfId="16843" xr:uid="{55CB2E6F-D77A-4942-89F9-2CA93C8E0231}"/>
    <cellStyle name="Normal 2 4 2 7 4 4" xfId="27692" xr:uid="{BF22DCA7-0160-438B-B20B-3B3BBD683A4D}"/>
    <cellStyle name="Normal 2 4 2 7 4 5" xfId="34204" xr:uid="{EFFD7AC7-68BD-4395-96EA-F1272D962070}"/>
    <cellStyle name="Normal 2 4 2 7 4 6" xfId="42966" xr:uid="{1D868AD5-F262-4C65-B50B-F3892567CB1F}"/>
    <cellStyle name="Normal 2 4 2 7 5" xfId="11509" xr:uid="{833964C8-E589-4FDF-83D9-1F80FAF91DB7}"/>
    <cellStyle name="Normal 2 4 2 7 5 2" xfId="22382" xr:uid="{1F3DEE34-81E2-418E-AE45-87D38767840F}"/>
    <cellStyle name="Normal 2 4 2 7 5 3" xfId="36185" xr:uid="{1B8BE23B-7438-4B3A-A9AC-6EFA5403CF6A}"/>
    <cellStyle name="Normal 2 4 2 7 6" xfId="13787" xr:uid="{EA14DEF8-32C7-42A4-874C-D3F45E35B007}"/>
    <cellStyle name="Normal 2 4 2 7 7" xfId="24636" xr:uid="{81D80672-B708-4955-AE5F-0A84C6EA303B}"/>
    <cellStyle name="Normal 2 4 2 7 8" xfId="30796" xr:uid="{7B5419CD-2B24-457D-A3E9-7CA8A88124F3}"/>
    <cellStyle name="Normal 2 4 2 7 9" xfId="39910" xr:uid="{FAA8C829-F906-48D1-80A4-4011578FA5AB}"/>
    <cellStyle name="Normal 2 4 2 8" xfId="1970" xr:uid="{23466CAA-C2CA-44A4-865B-5239FCD6C2F5}"/>
    <cellStyle name="Normal 2 4 2 8 2" xfId="2661" xr:uid="{3431C0FF-DA49-4907-9D64-685C8B06C8A3}"/>
    <cellStyle name="Normal 2 4 2 8 2 2" xfId="3641" xr:uid="{42F69043-8217-46AF-9D80-45094E2F536D}"/>
    <cellStyle name="Normal 2 4 2 8 2 2 2" xfId="6879" xr:uid="{783ADC99-6C90-4D76-ADCD-7E430BF80062}"/>
    <cellStyle name="Normal 2 4 2 8 2 2 2 2" xfId="11510" xr:uid="{16FCB2FD-F4EC-4285-943B-71547960480D}"/>
    <cellStyle name="Normal 2 4 2 8 2 2 2 2 2" xfId="22383" xr:uid="{C9723FA9-869E-4D3E-80B3-AA5DBEF8B2CF}"/>
    <cellStyle name="Normal 2 4 2 8 2 2 2 2 3" xfId="38991" xr:uid="{F15980FB-4C43-4F6E-9678-053D00ECB7F4}"/>
    <cellStyle name="Normal 2 4 2 8 2 2 2 3" xfId="18317" xr:uid="{AC14B5F4-07F6-4071-8394-60C3AD3E3DE9}"/>
    <cellStyle name="Normal 2 4 2 8 2 2 2 4" xfId="29166" xr:uid="{35895709-5217-47B7-870A-67E651A7A552}"/>
    <cellStyle name="Normal 2 4 2 8 2 2 2 5" xfId="35023" xr:uid="{F3A6F719-C4A4-4E4C-B32C-85A47408F0CA}"/>
    <cellStyle name="Normal 2 4 2 8 2 2 2 6" xfId="44440" xr:uid="{709C8741-246A-4F45-A830-878267E0381C}"/>
    <cellStyle name="Normal 2 4 2 8 2 2 3" xfId="11511" xr:uid="{2D67D68C-3E03-472B-9DF6-5A29A76BEA63}"/>
    <cellStyle name="Normal 2 4 2 8 2 2 3 2" xfId="22384" xr:uid="{3702E8E6-2256-4EC3-8E00-F3AEEA99ABA9}"/>
    <cellStyle name="Normal 2 4 2 8 2 2 3 3" xfId="37010" xr:uid="{1BC7E4A7-EFF9-47AC-96D9-B886313EFE68}"/>
    <cellStyle name="Normal 2 4 2 8 2 2 4" xfId="15261" xr:uid="{D4643A07-4369-4B8C-8FDE-F3A62EEC1C3D}"/>
    <cellStyle name="Normal 2 4 2 8 2 2 5" xfId="26110" xr:uid="{C7230AA5-F84F-4162-B29B-8D7D59F3C12B}"/>
    <cellStyle name="Normal 2 4 2 8 2 2 6" xfId="32260" xr:uid="{7270B383-3255-4F59-847F-FA222BBC0996}"/>
    <cellStyle name="Normal 2 4 2 8 2 2 7" xfId="41384" xr:uid="{38A15874-774C-47D0-A243-F428041D3ADB}"/>
    <cellStyle name="Normal 2 4 2 8 2 3" xfId="5899" xr:uid="{673E1A02-F232-4B09-B62D-A1B7C93FE9F0}"/>
    <cellStyle name="Normal 2 4 2 8 2 3 2" xfId="11512" xr:uid="{C86A2116-8EDA-4FAC-AB0B-B5CD9EA87F01}"/>
    <cellStyle name="Normal 2 4 2 8 2 3 2 2" xfId="22385" xr:uid="{DC01E1AE-CBA1-40E2-86BF-828F8BCB2BE2}"/>
    <cellStyle name="Normal 2 4 2 8 2 3 2 3" xfId="38990" xr:uid="{E41661F8-27E0-47E7-A325-5336B5F53FB6}"/>
    <cellStyle name="Normal 2 4 2 8 2 3 3" xfId="17337" xr:uid="{F62F6045-48A4-4C51-BD02-930C30A8297C}"/>
    <cellStyle name="Normal 2 4 2 8 2 3 4" xfId="28186" xr:uid="{924D9001-00C7-4741-8869-5D65D433E19D}"/>
    <cellStyle name="Normal 2 4 2 8 2 3 5" xfId="35022" xr:uid="{06E0C3F7-9AFC-4507-9F6B-46FF7D03C3BA}"/>
    <cellStyle name="Normal 2 4 2 8 2 3 6" xfId="43460" xr:uid="{0578A510-0D0A-4199-B307-D244C9990838}"/>
    <cellStyle name="Normal 2 4 2 8 2 4" xfId="11513" xr:uid="{4D12F390-8DF2-4C35-A6EA-6889EA570B59}"/>
    <cellStyle name="Normal 2 4 2 8 2 4 2" xfId="22386" xr:uid="{309B5B31-33A5-4D7F-AD75-30DB622B6429}"/>
    <cellStyle name="Normal 2 4 2 8 2 4 3" xfId="37009" xr:uid="{9FBCF846-D8AE-4C7B-86EE-0BEE0AC08B04}"/>
    <cellStyle name="Normal 2 4 2 8 2 5" xfId="14281" xr:uid="{08FA9167-6F2C-46DF-B707-2CA1AAB3106B}"/>
    <cellStyle name="Normal 2 4 2 8 2 6" xfId="25130" xr:uid="{A61B469E-3ADF-4666-8783-1D5273C15CD3}"/>
    <cellStyle name="Normal 2 4 2 8 2 7" xfId="31280" xr:uid="{13651A9F-F09C-414B-AEFE-F84D953E9A37}"/>
    <cellStyle name="Normal 2 4 2 8 2 8" xfId="40404" xr:uid="{7DB46D14-A040-4A1D-BE85-F0A636FD5463}"/>
    <cellStyle name="Normal 2 4 2 8 3" xfId="3148" xr:uid="{4120CEC7-BC26-43C9-97C4-412FF99D75CC}"/>
    <cellStyle name="Normal 2 4 2 8 3 2" xfId="6386" xr:uid="{8D3DE13C-A14C-4C06-9806-F6BDD1552A73}"/>
    <cellStyle name="Normal 2 4 2 8 3 2 2" xfId="11514" xr:uid="{25A2378F-5D86-4771-9787-FFF30B05F073}"/>
    <cellStyle name="Normal 2 4 2 8 3 2 2 2" xfId="22387" xr:uid="{90E8BC07-320F-4F47-B795-378F8A182240}"/>
    <cellStyle name="Normal 2 4 2 8 3 2 2 3" xfId="38992" xr:uid="{C2DF6D65-DE88-42B0-AE10-DFB7CBEDC9F5}"/>
    <cellStyle name="Normal 2 4 2 8 3 2 3" xfId="17824" xr:uid="{6513EBA7-E83E-431D-AA07-A23BB9FFEDE0}"/>
    <cellStyle name="Normal 2 4 2 8 3 2 4" xfId="28673" xr:uid="{232C0C55-FF6E-4F1A-A9E7-B60C6AA757C3}"/>
    <cellStyle name="Normal 2 4 2 8 3 2 5" xfId="35024" xr:uid="{B271870B-82DE-4A05-A5E1-F41227A0B6CB}"/>
    <cellStyle name="Normal 2 4 2 8 3 2 6" xfId="43947" xr:uid="{DFB34757-0B1C-42C5-9D2B-D62A5CE97F57}"/>
    <cellStyle name="Normal 2 4 2 8 3 3" xfId="11515" xr:uid="{FFA97ECD-040A-483A-BC3D-3C74A438F550}"/>
    <cellStyle name="Normal 2 4 2 8 3 3 2" xfId="22388" xr:uid="{6AC34D23-7C2C-48B1-9D5E-7537B7D947B7}"/>
    <cellStyle name="Normal 2 4 2 8 3 3 3" xfId="37011" xr:uid="{A584A62B-10C7-4BAD-BA22-C6D4AF18BEC9}"/>
    <cellStyle name="Normal 2 4 2 8 3 4" xfId="14768" xr:uid="{0631E918-E52C-408F-8400-EF044331FD3C}"/>
    <cellStyle name="Normal 2 4 2 8 3 5" xfId="25617" xr:uid="{36C02E78-44FC-4B59-B3C3-D308E1BCF562}"/>
    <cellStyle name="Normal 2 4 2 8 3 6" xfId="31767" xr:uid="{3B247FFB-4C0C-4F00-9F2F-C946C503796F}"/>
    <cellStyle name="Normal 2 4 2 8 3 7" xfId="40891" xr:uid="{70E4C457-366D-46F4-A0A3-29DEB2D132BC}"/>
    <cellStyle name="Normal 2 4 2 8 4" xfId="5406" xr:uid="{94DB65DE-41B4-4787-9056-BD69CC5D1CCD}"/>
    <cellStyle name="Normal 2 4 2 8 4 2" xfId="11516" xr:uid="{483DBEAC-4BBE-4CD1-A0B5-59B9CEB7CC24}"/>
    <cellStyle name="Normal 2 4 2 8 4 2 2" xfId="22389" xr:uid="{4AA2E2F8-9527-403E-A37D-CFC16F52AD85}"/>
    <cellStyle name="Normal 2 4 2 8 4 2 3" xfId="38168" xr:uid="{310D28CD-8A6F-4736-947D-8D9F83CEFDC3}"/>
    <cellStyle name="Normal 2 4 2 8 4 3" xfId="16844" xr:uid="{AF5A722E-2D87-4C2D-96E3-AB0187A5F663}"/>
    <cellStyle name="Normal 2 4 2 8 4 4" xfId="27693" xr:uid="{BBE53E92-47E8-49DA-9321-E9402E05CB5F}"/>
    <cellStyle name="Normal 2 4 2 8 4 5" xfId="34205" xr:uid="{068BC185-FBE2-4073-B741-30960248F054}"/>
    <cellStyle name="Normal 2 4 2 8 4 6" xfId="42967" xr:uid="{8B46BFD3-EDDA-46BF-9CAB-16AC4C5A0373}"/>
    <cellStyle name="Normal 2 4 2 8 5" xfId="11517" xr:uid="{9CAC6EA3-1A64-473F-9308-A51B860522E9}"/>
    <cellStyle name="Normal 2 4 2 8 5 2" xfId="22390" xr:uid="{225698BF-4B6E-4E46-B053-25F80040DB22}"/>
    <cellStyle name="Normal 2 4 2 8 5 3" xfId="36186" xr:uid="{1C0DE403-7CF7-4E15-85B2-145E83D6756D}"/>
    <cellStyle name="Normal 2 4 2 8 6" xfId="13788" xr:uid="{04B834F1-0378-4F01-83E4-7784C0856B45}"/>
    <cellStyle name="Normal 2 4 2 8 7" xfId="24637" xr:uid="{76A6C1FC-7D71-48EA-B210-9FC459D0C5C8}"/>
    <cellStyle name="Normal 2 4 2 8 8" xfId="30797" xr:uid="{C255BEE3-3AE4-4946-B96B-0ED052274B2F}"/>
    <cellStyle name="Normal 2 4 2 8 9" xfId="39911" xr:uid="{1F6D12E2-32F8-4B50-96B1-8E8567876372}"/>
    <cellStyle name="Normal 2 4 2 9" xfId="2287" xr:uid="{574A1B32-38DB-48D0-AEB3-E55448913770}"/>
    <cellStyle name="Normal 2 4 2 9 2" xfId="3269" xr:uid="{23580D7A-23EC-4C39-A195-50A5E59F3CE3}"/>
    <cellStyle name="Normal 2 4 2 9 2 2" xfId="6507" xr:uid="{0B3B7AE9-2E38-4CF8-BD6D-66BF35A79A90}"/>
    <cellStyle name="Normal 2 4 2 9 2 2 2" xfId="11518" xr:uid="{F9AA2C84-37F5-4E19-9B4B-5ACAB37B1FF8}"/>
    <cellStyle name="Normal 2 4 2 9 2 2 2 2" xfId="22391" xr:uid="{AFB3BB47-A8C1-4DC2-9B73-09CF7212C8FF}"/>
    <cellStyle name="Normal 2 4 2 9 2 2 2 3" xfId="38993" xr:uid="{151E6061-EB14-4D44-869B-32ED75E2B226}"/>
    <cellStyle name="Normal 2 4 2 9 2 2 3" xfId="17945" xr:uid="{75894A1C-DB0F-4394-8B30-9C83610303D7}"/>
    <cellStyle name="Normal 2 4 2 9 2 2 4" xfId="28794" xr:uid="{4065F9BB-6464-446F-9B74-926E322BF9E6}"/>
    <cellStyle name="Normal 2 4 2 9 2 2 5" xfId="35025" xr:uid="{D60BD714-8886-44A3-80FD-F85C6BEFC56D}"/>
    <cellStyle name="Normal 2 4 2 9 2 2 6" xfId="44068" xr:uid="{FC6D0B93-72C4-4056-B469-ABA1EACBCDF8}"/>
    <cellStyle name="Normal 2 4 2 9 2 3" xfId="11519" xr:uid="{FCAB8BA4-4A5D-4193-B289-00EFAFAC9C8C}"/>
    <cellStyle name="Normal 2 4 2 9 2 3 2" xfId="22392" xr:uid="{66690333-A28F-48AC-8250-D6B563D89CE9}"/>
    <cellStyle name="Normal 2 4 2 9 2 3 3" xfId="37012" xr:uid="{9630C3A3-6A24-4FB8-9079-39050EC0F63E}"/>
    <cellStyle name="Normal 2 4 2 9 2 4" xfId="14889" xr:uid="{537D935D-1257-450A-8868-C4B33C799AA7}"/>
    <cellStyle name="Normal 2 4 2 9 2 5" xfId="25738" xr:uid="{54858D60-0045-4AD8-8C57-12057115A35D}"/>
    <cellStyle name="Normal 2 4 2 9 2 6" xfId="31888" xr:uid="{461B5594-3354-4AC4-B6C5-5A4BDCB4A184}"/>
    <cellStyle name="Normal 2 4 2 9 2 7" xfId="41012" xr:uid="{296BFD52-4334-4705-A736-FDF4426BC84A}"/>
    <cellStyle name="Normal 2 4 2 9 3" xfId="5527" xr:uid="{51B0F197-FEA3-446B-BE54-5D0B30AF3BC1}"/>
    <cellStyle name="Normal 2 4 2 9 3 2" xfId="11520" xr:uid="{A12D7393-57CE-422D-8CBC-702551E2F1C0}"/>
    <cellStyle name="Normal 2 4 2 9 3 2 2" xfId="22393" xr:uid="{3C00C8F2-EEAF-49DD-8CA2-7618A7176F8F}"/>
    <cellStyle name="Normal 2 4 2 9 3 2 3" xfId="38169" xr:uid="{1469937E-8FF7-47DE-B236-0C1048508C19}"/>
    <cellStyle name="Normal 2 4 2 9 3 3" xfId="16965" xr:uid="{FBFB950C-F164-4EDC-B793-F18B71486396}"/>
    <cellStyle name="Normal 2 4 2 9 3 4" xfId="27814" xr:uid="{C469BEB4-F411-4520-A2BD-F42A88F56866}"/>
    <cellStyle name="Normal 2 4 2 9 3 5" xfId="34206" xr:uid="{B9F92365-57E9-4269-8E83-FD30A397BCC5}"/>
    <cellStyle name="Normal 2 4 2 9 3 6" xfId="43088" xr:uid="{A693037A-81B7-43BA-9D17-76281BCEE2B6}"/>
    <cellStyle name="Normal 2 4 2 9 4" xfId="11521" xr:uid="{072D62A5-5C10-48B3-8675-8E6C3FFF1836}"/>
    <cellStyle name="Normal 2 4 2 9 4 2" xfId="22394" xr:uid="{3F785F24-F28B-42FD-AA50-C4D625E0C178}"/>
    <cellStyle name="Normal 2 4 2 9 4 3" xfId="36187" xr:uid="{66184F80-0589-43D2-8872-D40E61B2F652}"/>
    <cellStyle name="Normal 2 4 2 9 5" xfId="13909" xr:uid="{387A3179-BB75-4444-B584-B0A4A149040E}"/>
    <cellStyle name="Normal 2 4 2 9 6" xfId="24758" xr:uid="{FC0057DA-21B8-43EC-AF6E-EB0DC3C3439A}"/>
    <cellStyle name="Normal 2 4 2 9 7" xfId="30908" xr:uid="{2B619B70-AB70-4F7A-8F6A-F38201D7064D}"/>
    <cellStyle name="Normal 2 4 2 9 8" xfId="40032" xr:uid="{FC7EAA49-5421-467C-94F4-A71CAB7247C2}"/>
    <cellStyle name="Normal 2 4 20" xfId="30474" xr:uid="{81378B26-4556-4136-B8CE-7BDCA5CF8D93}"/>
    <cellStyle name="Normal 2 4 21" xfId="39771" xr:uid="{DAD318FD-C3EE-40E5-9F53-3C72783DE998}"/>
    <cellStyle name="Normal 2 4 3" xfId="967" xr:uid="{32C1DCBF-2974-40F5-910A-862D895F1364}"/>
    <cellStyle name="Normal 2 4 3 10" xfId="4008" xr:uid="{31BF7C4C-660D-4EA8-B90E-711190676BBD}"/>
    <cellStyle name="Normal 2 4 3 10 2" xfId="7243" xr:uid="{2BA24BED-D606-43CA-99A7-28E6D2DC212A}"/>
    <cellStyle name="Normal 2 4 3 10 2 2" xfId="18681" xr:uid="{726E942E-6C07-4833-9795-2B3166CE73C2}"/>
    <cellStyle name="Normal 2 4 3 10 2 3" xfId="29530" xr:uid="{7F907223-016E-4DE4-8EB9-CC8BB5C5CAAC}"/>
    <cellStyle name="Normal 2 4 3 10 2 4" xfId="37809" xr:uid="{ABF9C7F3-8777-4818-9BE5-9299F3A1C23E}"/>
    <cellStyle name="Normal 2 4 3 10 2 5" xfId="44804" xr:uid="{AC757812-F349-4C65-98D7-72CB79ABAE8B}"/>
    <cellStyle name="Normal 2 4 3 10 3" xfId="15625" xr:uid="{93233326-D68D-4339-9960-9E414B51AC2D}"/>
    <cellStyle name="Normal 2 4 3 10 4" xfId="26474" xr:uid="{65FEA962-54BE-41D5-BB1D-1AF2F2873DD2}"/>
    <cellStyle name="Normal 2 4 3 10 5" xfId="33197" xr:uid="{363BCED5-6ABF-456C-AADA-2390241351C6}"/>
    <cellStyle name="Normal 2 4 3 10 6" xfId="41748" xr:uid="{7CCA4B90-16BD-4AA7-8195-35A027B2436F}"/>
    <cellStyle name="Normal 2 4 3 11" xfId="4552" xr:uid="{2B8D0FF7-CB55-48F5-BE27-B700081295DD}"/>
    <cellStyle name="Normal 2 4 3 11 2" xfId="7608" xr:uid="{0FE52EDE-4F15-4563-A735-5BE9F4B907DE}"/>
    <cellStyle name="Normal 2 4 3 11 2 2" xfId="19046" xr:uid="{D26DC995-2F8D-412D-B430-3EBF62D744F5}"/>
    <cellStyle name="Normal 2 4 3 11 2 3" xfId="29895" xr:uid="{577E939A-7D5C-424C-9D2F-BD28B796CF35}"/>
    <cellStyle name="Normal 2 4 3 11 2 4" xfId="45169" xr:uid="{B670A0D0-A261-4E1B-86C4-DDB6D721D702}"/>
    <cellStyle name="Normal 2 4 3 11 3" xfId="15990" xr:uid="{DE98C135-C7D9-45F6-BCD8-332C8482A21B}"/>
    <cellStyle name="Normal 2 4 3 11 4" xfId="26839" xr:uid="{E7A73BDA-7DFF-4A3C-8CF9-371758E526B4}"/>
    <cellStyle name="Normal 2 4 3 11 5" xfId="35826" xr:uid="{7C893CA0-2DB7-4FC0-92AC-C83435C9E5F0}"/>
    <cellStyle name="Normal 2 4 3 11 6" xfId="42113" xr:uid="{B69F75E6-892D-4D9D-B757-67B06980D6F6}"/>
    <cellStyle name="Normal 2 4 3 12" xfId="4914" xr:uid="{FB77CCA2-5D98-42E3-B241-61396336E01D}"/>
    <cellStyle name="Normal 2 4 3 12 2" xfId="7970" xr:uid="{A2C6D762-BD91-4383-9879-86CE2352EF8E}"/>
    <cellStyle name="Normal 2 4 3 12 2 2" xfId="19408" xr:uid="{3A649FAD-2002-41C2-9F48-A254BE27FEE6}"/>
    <cellStyle name="Normal 2 4 3 12 2 3" xfId="30257" xr:uid="{E98D791C-1BFF-41F2-A2A2-6D4486483E55}"/>
    <cellStyle name="Normal 2 4 3 12 2 4" xfId="45531" xr:uid="{C6D1EDA6-1FE0-4F69-B01A-ED4BCF39CBD5}"/>
    <cellStyle name="Normal 2 4 3 12 3" xfId="16352" xr:uid="{66872FCD-6344-47C2-A9CA-C7569AA190FE}"/>
    <cellStyle name="Normal 2 4 3 12 4" xfId="27201" xr:uid="{BE8E3C7A-43A4-4197-93B3-A9C7FF46FDEC}"/>
    <cellStyle name="Normal 2 4 3 12 5" xfId="42475" xr:uid="{550ED298-7A9C-4A10-BAF7-5E734C36AC94}"/>
    <cellStyle name="Normal 2 4 3 13" xfId="5273" xr:uid="{58284C82-A934-4051-BB9A-3EBC8A3E272C}"/>
    <cellStyle name="Normal 2 4 3 13 2" xfId="16711" xr:uid="{4050F13D-819F-4296-A603-8D6D5D93FB8E}"/>
    <cellStyle name="Normal 2 4 3 13 3" xfId="27560" xr:uid="{9C82ABFD-096E-493B-96BB-F0FBF765C663}"/>
    <cellStyle name="Normal 2 4 3 13 4" xfId="42834" xr:uid="{EF7237DD-3D3F-4B89-AEF4-D4B0E4517B18}"/>
    <cellStyle name="Normal 2 4 3 14" xfId="13655" xr:uid="{EA1B5A3F-6562-4652-AB7B-EA735CAC6EE7}"/>
    <cellStyle name="Normal 2 4 3 15" xfId="24504" xr:uid="{E667E59E-A08A-4D5D-A05D-EA334EBEE546}"/>
    <cellStyle name="Normal 2 4 3 16" xfId="30635" xr:uid="{8AD1241B-3BF7-4FB9-857E-81FFAE6B8F6C}"/>
    <cellStyle name="Normal 2 4 3 17" xfId="39778" xr:uid="{9CFEC434-B411-4724-8F00-EFD7884DA7A5}"/>
    <cellStyle name="Normal 2 4 3 2" xfId="968" xr:uid="{426E232A-D366-4640-9A41-F4A04D1ED733}"/>
    <cellStyle name="Normal 2 4 3 2 10" xfId="30636" xr:uid="{9D0A3BB2-159C-4871-8C70-A5B567C8E2F1}"/>
    <cellStyle name="Normal 2 4 3 2 11" xfId="39779" xr:uid="{CA514FF9-DFC0-446D-A76E-7D1458342303}"/>
    <cellStyle name="Normal 2 4 3 2 2" xfId="2528" xr:uid="{F99C50E1-DB5F-4C00-ADA4-8DF04C226317}"/>
    <cellStyle name="Normal 2 4 3 2 2 2" xfId="3509" xr:uid="{240EBBC6-D32B-4168-961D-B13CD38796EA}"/>
    <cellStyle name="Normal 2 4 3 2 2 2 2" xfId="6747" xr:uid="{1317A291-442E-434B-A703-94ADAE262859}"/>
    <cellStyle name="Normal 2 4 3 2 2 2 2 2" xfId="11522" xr:uid="{009625C4-65BF-442F-A8A2-80D9B1609C1A}"/>
    <cellStyle name="Normal 2 4 3 2 2 2 2 2 2" xfId="22395" xr:uid="{9EB75EDB-63E1-456F-B87F-D6840BAD1522}"/>
    <cellStyle name="Normal 2 4 3 2 2 2 2 2 3" xfId="38994" xr:uid="{58C0C5BD-A1F7-44B9-9819-D662AE353B40}"/>
    <cellStyle name="Normal 2 4 3 2 2 2 2 3" xfId="18185" xr:uid="{5CBDEA85-DE56-4C73-BF54-D22D0D18F420}"/>
    <cellStyle name="Normal 2 4 3 2 2 2 2 4" xfId="29034" xr:uid="{8137F84D-0C53-4DE6-8BE4-683CCAAD741D}"/>
    <cellStyle name="Normal 2 4 3 2 2 2 2 5" xfId="35026" xr:uid="{6DB4702B-9578-48EE-8340-AAF34EF37053}"/>
    <cellStyle name="Normal 2 4 3 2 2 2 2 6" xfId="44308" xr:uid="{396A5D2D-90C8-428C-9C27-C2B9A575A7A8}"/>
    <cellStyle name="Normal 2 4 3 2 2 2 3" xfId="11523" xr:uid="{4DADE863-BF8A-4995-B2BE-FF0FF7CED498}"/>
    <cellStyle name="Normal 2 4 3 2 2 2 3 2" xfId="22396" xr:uid="{0B923BD1-6F24-4851-A3B3-9DE53D681A3F}"/>
    <cellStyle name="Normal 2 4 3 2 2 2 3 3" xfId="37013" xr:uid="{2B93961D-F90E-4407-AEC0-FCBDB791C800}"/>
    <cellStyle name="Normal 2 4 3 2 2 2 4" xfId="15129" xr:uid="{0E9D0103-2E7C-403C-B6C5-0C0C33D6F686}"/>
    <cellStyle name="Normal 2 4 3 2 2 2 5" xfId="25978" xr:uid="{6CDFB8BE-716B-4426-92E8-7F9DEAD178EC}"/>
    <cellStyle name="Normal 2 4 3 2 2 2 6" xfId="32128" xr:uid="{439BAA30-2868-49E9-9D28-560053E3C4F9}"/>
    <cellStyle name="Normal 2 4 3 2 2 2 7" xfId="41252" xr:uid="{9008A9BE-680B-411F-BAC9-9DB178622B1E}"/>
    <cellStyle name="Normal 2 4 3 2 2 3" xfId="5767" xr:uid="{17D2E0BD-BB6A-4F48-815F-5E1280988FC0}"/>
    <cellStyle name="Normal 2 4 3 2 2 3 2" xfId="11524" xr:uid="{9DA8BEEC-23A5-4DFE-8A64-5349ED9F443A}"/>
    <cellStyle name="Normal 2 4 3 2 2 3 2 2" xfId="22397" xr:uid="{4B5B4184-FE51-4157-BD54-5CED5439B6FF}"/>
    <cellStyle name="Normal 2 4 3 2 2 3 2 3" xfId="38170" xr:uid="{31CB8F34-C908-46A8-9E4F-BFB1CAAD42C3}"/>
    <cellStyle name="Normal 2 4 3 2 2 3 3" xfId="17205" xr:uid="{44051043-060D-4C49-A7FA-6E2A070AB46B}"/>
    <cellStyle name="Normal 2 4 3 2 2 3 4" xfId="28054" xr:uid="{5A0DDB6A-EA47-43AA-98CE-34D6247630AC}"/>
    <cellStyle name="Normal 2 4 3 2 2 3 5" xfId="34207" xr:uid="{2B215B40-8D6D-4534-8019-171B7DF5FACC}"/>
    <cellStyle name="Normal 2 4 3 2 2 3 6" xfId="43328" xr:uid="{2F70FD9A-E160-4C02-9394-8B894DB926E9}"/>
    <cellStyle name="Normal 2 4 3 2 2 4" xfId="11525" xr:uid="{DB5B9567-72C2-4915-A81E-538D5FA3934C}"/>
    <cellStyle name="Normal 2 4 3 2 2 4 2" xfId="22398" xr:uid="{1C39E854-B976-4643-A099-D4488456D165}"/>
    <cellStyle name="Normal 2 4 3 2 2 4 3" xfId="36188" xr:uid="{4555128B-2788-4A0A-8E30-7FDFD6052409}"/>
    <cellStyle name="Normal 2 4 3 2 2 5" xfId="14149" xr:uid="{22049723-AFB3-4EE9-8927-9573117E433D}"/>
    <cellStyle name="Normal 2 4 3 2 2 6" xfId="24998" xr:uid="{6A4D3876-037A-498D-BC93-30611E49AC6A}"/>
    <cellStyle name="Normal 2 4 3 2 2 7" xfId="31148" xr:uid="{718B2507-31F2-4E63-9837-C9C41003EA6E}"/>
    <cellStyle name="Normal 2 4 3 2 2 8" xfId="40272" xr:uid="{22C2B656-6F3E-4EC7-91D6-BE5BD06AC487}"/>
    <cellStyle name="Normal 2 4 3 2 3" xfId="3016" xr:uid="{117B4388-5C0B-4922-A647-19B0B908E20E}"/>
    <cellStyle name="Normal 2 4 3 2 3 2" xfId="6254" xr:uid="{DAFA3A0E-998D-49B1-96BD-81E721BF7ED1}"/>
    <cellStyle name="Normal 2 4 3 2 3 2 2" xfId="11526" xr:uid="{5A9ABA69-0870-4F85-912E-AF8D088D7CD9}"/>
    <cellStyle name="Normal 2 4 3 2 3 2 2 2" xfId="22399" xr:uid="{C7CE915E-5203-4499-803F-8342C8991D1B}"/>
    <cellStyle name="Normal 2 4 3 2 3 2 2 3" xfId="38995" xr:uid="{42715E28-3F35-4AD6-A9A8-4FBC4880F6D8}"/>
    <cellStyle name="Normal 2 4 3 2 3 2 3" xfId="17692" xr:uid="{E29EBB00-1743-46BB-8EBA-5EDA75A3EFD8}"/>
    <cellStyle name="Normal 2 4 3 2 3 2 4" xfId="28541" xr:uid="{C8925405-5624-470A-B672-91E8CDA11DB2}"/>
    <cellStyle name="Normal 2 4 3 2 3 2 5" xfId="35027" xr:uid="{6FB71A0C-7EEC-42D0-A5D1-E92F302D675D}"/>
    <cellStyle name="Normal 2 4 3 2 3 2 6" xfId="43815" xr:uid="{394ED3CF-044C-4841-92BD-3D9381FB7DE0}"/>
    <cellStyle name="Normal 2 4 3 2 3 3" xfId="11527" xr:uid="{A6E166AC-F30A-4660-B577-E5490858AFA0}"/>
    <cellStyle name="Normal 2 4 3 2 3 3 2" xfId="22400" xr:uid="{559B023A-B46B-4295-9637-B14AFCE02357}"/>
    <cellStyle name="Normal 2 4 3 2 3 3 3" xfId="37014" xr:uid="{DCD75DB7-7810-40C3-9069-8576834F132F}"/>
    <cellStyle name="Normal 2 4 3 2 3 4" xfId="14636" xr:uid="{B31E6E09-5576-4A59-832E-9E0D6510F353}"/>
    <cellStyle name="Normal 2 4 3 2 3 5" xfId="25485" xr:uid="{C822BA52-652B-4E06-85BF-158A5CDAEFBC}"/>
    <cellStyle name="Normal 2 4 3 2 3 6" xfId="31635" xr:uid="{CCAF9A59-FC42-4766-A316-E4510B63F827}"/>
    <cellStyle name="Normal 2 4 3 2 3 7" xfId="40759" xr:uid="{977E0821-74F7-4407-9156-978F3F2016AE}"/>
    <cellStyle name="Normal 2 4 3 2 4" xfId="4009" xr:uid="{54E20E33-82D7-454D-BA90-0EA61C3208D7}"/>
    <cellStyle name="Normal 2 4 3 2 4 2" xfId="7244" xr:uid="{3FD87088-195F-4133-9515-FB8246CCFF5D}"/>
    <cellStyle name="Normal 2 4 3 2 4 2 2" xfId="18682" xr:uid="{AF3150D4-0FD5-489C-95E3-455440AD5316}"/>
    <cellStyle name="Normal 2 4 3 2 4 2 3" xfId="29531" xr:uid="{94D727A7-5A65-45F0-ACE3-EF609B4F8011}"/>
    <cellStyle name="Normal 2 4 3 2 4 2 4" xfId="37810" xr:uid="{DDAABAF1-609B-4049-B58E-F630B10C9042}"/>
    <cellStyle name="Normal 2 4 3 2 4 2 5" xfId="44805" xr:uid="{9B2C43E9-4779-477F-9245-7887A356055F}"/>
    <cellStyle name="Normal 2 4 3 2 4 3" xfId="15626" xr:uid="{A8BC689A-8DC6-4441-84B8-A21CA71136A3}"/>
    <cellStyle name="Normal 2 4 3 2 4 4" xfId="26475" xr:uid="{142D5046-1D14-40B9-BD30-7F69863C9079}"/>
    <cellStyle name="Normal 2 4 3 2 4 5" xfId="33198" xr:uid="{30596CB1-D2A1-45FA-957F-2F0C3642A31B}"/>
    <cellStyle name="Normal 2 4 3 2 4 6" xfId="41749" xr:uid="{15FFFC13-E40E-4001-BFCB-CF698F6AEB30}"/>
    <cellStyle name="Normal 2 4 3 2 5" xfId="4553" xr:uid="{0DCA030B-B1F8-448E-B785-6F4EA6457EAD}"/>
    <cellStyle name="Normal 2 4 3 2 5 2" xfId="7609" xr:uid="{495C68E8-2FAA-4330-8393-5A21DC1392AB}"/>
    <cellStyle name="Normal 2 4 3 2 5 2 2" xfId="19047" xr:uid="{090A2B36-3F54-4601-8126-17E62E71D9E5}"/>
    <cellStyle name="Normal 2 4 3 2 5 2 3" xfId="29896" xr:uid="{3BCE26BD-8934-40F5-86A8-76AEE099A2FE}"/>
    <cellStyle name="Normal 2 4 3 2 5 2 4" xfId="45170" xr:uid="{EB6420B6-630D-407E-A52B-E7054A8D3382}"/>
    <cellStyle name="Normal 2 4 3 2 5 3" xfId="15991" xr:uid="{03AAF52B-A862-428C-BE77-B34D17DC8EFA}"/>
    <cellStyle name="Normal 2 4 3 2 5 4" xfId="26840" xr:uid="{BC080A57-C0F8-49FE-AEEB-3FBD08AAEEEF}"/>
    <cellStyle name="Normal 2 4 3 2 5 5" xfId="35827" xr:uid="{642291D3-3EB8-414B-A547-844755876855}"/>
    <cellStyle name="Normal 2 4 3 2 5 6" xfId="42114" xr:uid="{6E8625B8-45AE-488F-93DB-3ABCB9274456}"/>
    <cellStyle name="Normal 2 4 3 2 6" xfId="4915" xr:uid="{BEA2C095-0789-4FE1-B55B-0066E665B894}"/>
    <cellStyle name="Normal 2 4 3 2 6 2" xfId="7971" xr:uid="{03DF0C28-D7E7-47EE-9524-BB20CBD2DD80}"/>
    <cellStyle name="Normal 2 4 3 2 6 2 2" xfId="19409" xr:uid="{A2B193A5-8DC8-4E59-BD28-208729FAF7C9}"/>
    <cellStyle name="Normal 2 4 3 2 6 2 3" xfId="30258" xr:uid="{D0819FDB-F034-4105-A899-C0EB0920758A}"/>
    <cellStyle name="Normal 2 4 3 2 6 2 4" xfId="45532" xr:uid="{DCB5C3DD-EC6E-4B8D-819E-2F3341363108}"/>
    <cellStyle name="Normal 2 4 3 2 6 3" xfId="16353" xr:uid="{A1106FB2-DFF8-43BB-8E95-E868E33741C8}"/>
    <cellStyle name="Normal 2 4 3 2 6 4" xfId="27202" xr:uid="{B096ECE7-F7C1-49F3-B682-22EE5D1CF304}"/>
    <cellStyle name="Normal 2 4 3 2 6 5" xfId="42476" xr:uid="{9FC59410-3693-40B0-8AB7-80E8DA9939A5}"/>
    <cellStyle name="Normal 2 4 3 2 7" xfId="5274" xr:uid="{7B2B7F7C-3146-4696-8AB9-94A62A5C8917}"/>
    <cellStyle name="Normal 2 4 3 2 7 2" xfId="16712" xr:uid="{BF118ABF-218F-4944-9A14-2248F28A7551}"/>
    <cellStyle name="Normal 2 4 3 2 7 3" xfId="27561" xr:uid="{1A5A5E71-7738-41BB-B818-E78281BF6969}"/>
    <cellStyle name="Normal 2 4 3 2 7 4" xfId="42835" xr:uid="{B03450FF-38CD-49EB-9C27-422EED48E7A3}"/>
    <cellStyle name="Normal 2 4 3 2 8" xfId="13656" xr:uid="{5270EF14-C3D9-4499-A068-DC287516E26C}"/>
    <cellStyle name="Normal 2 4 3 2 9" xfId="24505" xr:uid="{C8DD4232-9595-4B67-916F-1AA73BCD0373}"/>
    <cellStyle name="Normal 2 4 3 3" xfId="969" xr:uid="{85DDB845-35E4-4E29-967C-F5965C97D274}"/>
    <cellStyle name="Normal 2 4 3 3 10" xfId="30637" xr:uid="{0C275BDE-FA29-4062-A95B-3AFA38265682}"/>
    <cellStyle name="Normal 2 4 3 3 11" xfId="39780" xr:uid="{B7E2243C-8ACC-483F-BD51-08437D89602B}"/>
    <cellStyle name="Normal 2 4 3 3 2" xfId="2529" xr:uid="{B6E5F0CE-04B8-47B3-BE1F-1DF8717DE30A}"/>
    <cellStyle name="Normal 2 4 3 3 2 2" xfId="3510" xr:uid="{A507F41B-27E3-4340-856C-8574299AC81F}"/>
    <cellStyle name="Normal 2 4 3 3 2 2 2" xfId="6748" xr:uid="{24A16644-C745-4383-B407-9CB29ECCB6C8}"/>
    <cellStyle name="Normal 2 4 3 3 2 2 2 2" xfId="11528" xr:uid="{669AD77E-3B06-46FC-A960-71B1482A7ACD}"/>
    <cellStyle name="Normal 2 4 3 3 2 2 2 2 2" xfId="22401" xr:uid="{3C68503D-1A57-47D4-826A-2936791D1B29}"/>
    <cellStyle name="Normal 2 4 3 3 2 2 2 2 3" xfId="38996" xr:uid="{DCA3F1B2-CAB0-4F22-BD1A-3C9187DCD464}"/>
    <cellStyle name="Normal 2 4 3 3 2 2 2 3" xfId="18186" xr:uid="{F9AD505E-3B5D-480E-9932-835A94B0D5AD}"/>
    <cellStyle name="Normal 2 4 3 3 2 2 2 4" xfId="29035" xr:uid="{370A0B6D-CCD5-47EA-BCA2-40FED2BDD229}"/>
    <cellStyle name="Normal 2 4 3 3 2 2 2 5" xfId="35028" xr:uid="{27350F03-08F1-4DC4-AE1C-E3C3AECFC53B}"/>
    <cellStyle name="Normal 2 4 3 3 2 2 2 6" xfId="44309" xr:uid="{ED1A0C1E-DBCB-44ED-BABD-D187348F0D32}"/>
    <cellStyle name="Normal 2 4 3 3 2 2 3" xfId="11529" xr:uid="{8E3ADCB0-638D-4968-846C-2E8A6E17A7AD}"/>
    <cellStyle name="Normal 2 4 3 3 2 2 3 2" xfId="22402" xr:uid="{9B2C46C7-E6B5-4334-9D75-54E6C3AC9EAB}"/>
    <cellStyle name="Normal 2 4 3 3 2 2 3 3" xfId="37015" xr:uid="{23889B62-BC4A-469C-8642-EDABCDBF38B0}"/>
    <cellStyle name="Normal 2 4 3 3 2 2 4" xfId="15130" xr:uid="{964B3AD0-228A-4C11-A295-8999B4F6A9CA}"/>
    <cellStyle name="Normal 2 4 3 3 2 2 5" xfId="25979" xr:uid="{08FC7CA2-A75F-47CE-91E6-E7F6A7B3155F}"/>
    <cellStyle name="Normal 2 4 3 3 2 2 6" xfId="32129" xr:uid="{FF254865-2D7D-4306-B5A7-98C11AA766DF}"/>
    <cellStyle name="Normal 2 4 3 3 2 2 7" xfId="41253" xr:uid="{AA3A279A-BAC1-4467-8D7D-53C8345D8139}"/>
    <cellStyle name="Normal 2 4 3 3 2 3" xfId="5768" xr:uid="{A196C322-43AF-4E4C-A620-153514D90285}"/>
    <cellStyle name="Normal 2 4 3 3 2 3 2" xfId="11530" xr:uid="{70924971-A78B-4C8A-A2B1-E34666CB7A66}"/>
    <cellStyle name="Normal 2 4 3 3 2 3 2 2" xfId="22403" xr:uid="{B75D3CE1-33CC-4992-9928-4F4A6FB59C23}"/>
    <cellStyle name="Normal 2 4 3 3 2 3 2 3" xfId="38171" xr:uid="{CE9B89D0-2438-4D6A-98B5-C432BE2A735D}"/>
    <cellStyle name="Normal 2 4 3 3 2 3 3" xfId="17206" xr:uid="{C1886EF8-0AAE-4304-88B6-208D1565F7C8}"/>
    <cellStyle name="Normal 2 4 3 3 2 3 4" xfId="28055" xr:uid="{21B0F5C3-7765-4191-9F4E-29696FA61BCD}"/>
    <cellStyle name="Normal 2 4 3 3 2 3 5" xfId="34208" xr:uid="{F4244532-2BB9-4DA1-9C84-B6CCEA7C2723}"/>
    <cellStyle name="Normal 2 4 3 3 2 3 6" xfId="43329" xr:uid="{25357D55-3C5F-473D-8664-23AF1E046092}"/>
    <cellStyle name="Normal 2 4 3 3 2 4" xfId="11531" xr:uid="{9986E690-5912-4DB8-8EB2-0BD0039CE507}"/>
    <cellStyle name="Normal 2 4 3 3 2 4 2" xfId="22404" xr:uid="{A2E06A0C-DBD8-4692-A64E-6D6417E48A8F}"/>
    <cellStyle name="Normal 2 4 3 3 2 4 3" xfId="36189" xr:uid="{BEC3762A-6DF4-4EC1-B41A-8F50077BB156}"/>
    <cellStyle name="Normal 2 4 3 3 2 5" xfId="14150" xr:uid="{666CE553-9944-497C-A00A-B0FB6EBF2101}"/>
    <cellStyle name="Normal 2 4 3 3 2 6" xfId="24999" xr:uid="{6102588E-B505-4B81-B5BF-1B8EF47B20CC}"/>
    <cellStyle name="Normal 2 4 3 3 2 7" xfId="31149" xr:uid="{34035202-ABF1-4F30-97A3-0247ECF4ECE0}"/>
    <cellStyle name="Normal 2 4 3 3 2 8" xfId="40273" xr:uid="{64B169CE-2513-40B7-A255-C3DC47EBB432}"/>
    <cellStyle name="Normal 2 4 3 3 3" xfId="3017" xr:uid="{8EBAA7DA-4BB2-4350-B4C9-6D9155C4FC28}"/>
    <cellStyle name="Normal 2 4 3 3 3 2" xfId="6255" xr:uid="{3E83D5C5-F10A-4C2E-8422-C2D002874F73}"/>
    <cellStyle name="Normal 2 4 3 3 3 2 2" xfId="11532" xr:uid="{55662B08-80CD-4E90-A99D-63C2BEE7E262}"/>
    <cellStyle name="Normal 2 4 3 3 3 2 2 2" xfId="22405" xr:uid="{6E2F30C6-EE55-4919-B870-8F166FD80CAF}"/>
    <cellStyle name="Normal 2 4 3 3 3 2 2 3" xfId="38997" xr:uid="{01EE83F9-4401-4B6A-8A38-4D1852632B36}"/>
    <cellStyle name="Normal 2 4 3 3 3 2 3" xfId="17693" xr:uid="{5D2AAC61-F87F-48E0-A288-63F929140632}"/>
    <cellStyle name="Normal 2 4 3 3 3 2 4" xfId="28542" xr:uid="{E9996281-1B11-4DDC-A5F6-040125AFBC9D}"/>
    <cellStyle name="Normal 2 4 3 3 3 2 5" xfId="35029" xr:uid="{B1B9F859-15B7-4870-97A4-9DB3AE4C2892}"/>
    <cellStyle name="Normal 2 4 3 3 3 2 6" xfId="43816" xr:uid="{B7F46CAA-B7D3-40B1-882A-33A2BF9236EB}"/>
    <cellStyle name="Normal 2 4 3 3 3 3" xfId="11533" xr:uid="{B5391D6E-FCD6-410D-B5F3-DDDAC5F2BEE5}"/>
    <cellStyle name="Normal 2 4 3 3 3 3 2" xfId="22406" xr:uid="{5C64A1BC-B6B8-4177-85EE-75C7F6A5150F}"/>
    <cellStyle name="Normal 2 4 3 3 3 3 3" xfId="37016" xr:uid="{F48893B4-10D0-4638-B4B9-FDE84A2FB230}"/>
    <cellStyle name="Normal 2 4 3 3 3 4" xfId="14637" xr:uid="{B03163D4-A0C3-48AB-9F3B-C0FEA6521CAD}"/>
    <cellStyle name="Normal 2 4 3 3 3 5" xfId="25486" xr:uid="{6D53AF45-1CFD-4284-BC08-26F9C52339D5}"/>
    <cellStyle name="Normal 2 4 3 3 3 6" xfId="31636" xr:uid="{DFD70747-7E74-470D-8EF2-281ACB49BF5A}"/>
    <cellStyle name="Normal 2 4 3 3 3 7" xfId="40760" xr:uid="{252B0DA9-07F6-4994-8993-7F0B42199E59}"/>
    <cellStyle name="Normal 2 4 3 3 4" xfId="4010" xr:uid="{60A5570A-07BB-46EA-8E2B-94A6FCCA1530}"/>
    <cellStyle name="Normal 2 4 3 3 4 2" xfId="7245" xr:uid="{49915E6C-2819-4409-8531-D41C8383A40B}"/>
    <cellStyle name="Normal 2 4 3 3 4 2 2" xfId="18683" xr:uid="{697F5B3B-1FB2-4C47-A408-6C42A1BAB2DC}"/>
    <cellStyle name="Normal 2 4 3 3 4 2 3" xfId="29532" xr:uid="{AA9F9156-24C0-4EC6-A450-0B958235191A}"/>
    <cellStyle name="Normal 2 4 3 3 4 2 4" xfId="37811" xr:uid="{5BB23899-7C08-46C6-ACB6-CACF44CDD9BD}"/>
    <cellStyle name="Normal 2 4 3 3 4 2 5" xfId="44806" xr:uid="{0E1A18C7-74D6-4420-AE8C-45898620A47B}"/>
    <cellStyle name="Normal 2 4 3 3 4 3" xfId="15627" xr:uid="{E4095998-00DF-49EF-B1EF-7F3B89695A3A}"/>
    <cellStyle name="Normal 2 4 3 3 4 4" xfId="26476" xr:uid="{03332C95-5048-4B6C-8AA9-0F5B68D26FFE}"/>
    <cellStyle name="Normal 2 4 3 3 4 5" xfId="33199" xr:uid="{D1282664-EA2A-43C1-BDFB-67C83DAFA730}"/>
    <cellStyle name="Normal 2 4 3 3 4 6" xfId="41750" xr:uid="{7004AD94-6FB3-482B-8899-A890C84E0609}"/>
    <cellStyle name="Normal 2 4 3 3 5" xfId="4554" xr:uid="{7F683F5D-0203-45E6-A87B-2ED76E102BFF}"/>
    <cellStyle name="Normal 2 4 3 3 5 2" xfId="7610" xr:uid="{735615BF-591C-48C6-B9E6-EA2A36D65C62}"/>
    <cellStyle name="Normal 2 4 3 3 5 2 2" xfId="19048" xr:uid="{61602F96-3F42-42A4-9471-E0D055C1F5A1}"/>
    <cellStyle name="Normal 2 4 3 3 5 2 3" xfId="29897" xr:uid="{A1892D31-C913-4B92-A76D-781308434452}"/>
    <cellStyle name="Normal 2 4 3 3 5 2 4" xfId="45171" xr:uid="{F8A07118-90AA-462B-B119-0F1CDCEE66BA}"/>
    <cellStyle name="Normal 2 4 3 3 5 3" xfId="15992" xr:uid="{903DACD4-1AF1-448F-BFE6-E6742970C88A}"/>
    <cellStyle name="Normal 2 4 3 3 5 4" xfId="26841" xr:uid="{2D9773D3-A31E-4CA9-9D97-50D15A7A067D}"/>
    <cellStyle name="Normal 2 4 3 3 5 5" xfId="35828" xr:uid="{ABBA9998-B02A-436C-A517-410A0A1B1111}"/>
    <cellStyle name="Normal 2 4 3 3 5 6" xfId="42115" xr:uid="{267F33BA-A4B7-48F1-A624-BB16D93E5DBC}"/>
    <cellStyle name="Normal 2 4 3 3 6" xfId="4916" xr:uid="{838BCEDF-A00E-440B-9574-79EFE7C9A776}"/>
    <cellStyle name="Normal 2 4 3 3 6 2" xfId="7972" xr:uid="{8F0C56C1-12A6-4DBC-82DF-304A7927FF79}"/>
    <cellStyle name="Normal 2 4 3 3 6 2 2" xfId="19410" xr:uid="{71610D56-F882-49A8-8080-1DCB262E6672}"/>
    <cellStyle name="Normal 2 4 3 3 6 2 3" xfId="30259" xr:uid="{B8059282-DF8E-48FD-86C1-31ECBF1F026B}"/>
    <cellStyle name="Normal 2 4 3 3 6 2 4" xfId="45533" xr:uid="{7CC58FF5-5B31-4726-B6A2-BC320FCFFB0C}"/>
    <cellStyle name="Normal 2 4 3 3 6 3" xfId="16354" xr:uid="{B44335CC-24FD-4E12-883B-5AEAF5B3B1FF}"/>
    <cellStyle name="Normal 2 4 3 3 6 4" xfId="27203" xr:uid="{E9D8512E-5DCD-45CA-BCB7-B83CB700BD57}"/>
    <cellStyle name="Normal 2 4 3 3 6 5" xfId="42477" xr:uid="{276E4DF3-5D93-4BA7-ADBC-A7A3B93D1F78}"/>
    <cellStyle name="Normal 2 4 3 3 7" xfId="5275" xr:uid="{5C556E3B-87C6-43D7-B53D-8961BCA5A3F9}"/>
    <cellStyle name="Normal 2 4 3 3 7 2" xfId="16713" xr:uid="{95AF16B0-DF6F-4E17-AFA1-3A66228B4FC5}"/>
    <cellStyle name="Normal 2 4 3 3 7 3" xfId="27562" xr:uid="{B5B3870E-4283-4C32-880D-50F85778D6E2}"/>
    <cellStyle name="Normal 2 4 3 3 7 4" xfId="42836" xr:uid="{58FA5572-AF4E-48DA-AA22-D368AACAAD3F}"/>
    <cellStyle name="Normal 2 4 3 3 8" xfId="13657" xr:uid="{23A66B3A-DE1C-49D4-83DF-7E69354EA944}"/>
    <cellStyle name="Normal 2 4 3 3 9" xfId="24506" xr:uid="{77D230B1-7266-4C7D-9EBF-26FE9754673F}"/>
    <cellStyle name="Normal 2 4 3 4" xfId="1971" xr:uid="{AC2E13FC-01DC-4AAF-9204-CD438CC79310}"/>
    <cellStyle name="Normal 2 4 3 4 2" xfId="2662" xr:uid="{40AE9B0A-B427-4965-9A18-FADCDC402480}"/>
    <cellStyle name="Normal 2 4 3 4 2 2" xfId="3642" xr:uid="{9814E218-67E8-4A96-AE40-1D8475AE3E8C}"/>
    <cellStyle name="Normal 2 4 3 4 2 2 2" xfId="6880" xr:uid="{4EDD3D32-A147-49C4-8DC9-944E4540ABAD}"/>
    <cellStyle name="Normal 2 4 3 4 2 2 2 2" xfId="11534" xr:uid="{9F34A872-4E0E-40B3-8293-7F44E2465D1D}"/>
    <cellStyle name="Normal 2 4 3 4 2 2 2 2 2" xfId="22407" xr:uid="{74E76C4E-7C89-4A33-B86E-214EFDDD2411}"/>
    <cellStyle name="Normal 2 4 3 4 2 2 2 2 3" xfId="38999" xr:uid="{43120D9B-BC65-46D3-AF1C-C27A7FFF877C}"/>
    <cellStyle name="Normal 2 4 3 4 2 2 2 3" xfId="18318" xr:uid="{6B58A219-977C-4E08-BAC5-5C672EE17ABB}"/>
    <cellStyle name="Normal 2 4 3 4 2 2 2 4" xfId="29167" xr:uid="{A51FFC55-15D4-4C07-9F8C-EE3CBA5C5ED3}"/>
    <cellStyle name="Normal 2 4 3 4 2 2 2 5" xfId="35031" xr:uid="{38B98875-037E-4791-A916-9055105A80B1}"/>
    <cellStyle name="Normal 2 4 3 4 2 2 2 6" xfId="44441" xr:uid="{47E931E3-44A8-40BB-8BE0-F11E83FD5920}"/>
    <cellStyle name="Normal 2 4 3 4 2 2 3" xfId="11535" xr:uid="{042D1214-8022-4C6E-815C-1BA3C97240BC}"/>
    <cellStyle name="Normal 2 4 3 4 2 2 3 2" xfId="22408" xr:uid="{C2ED866B-11C4-4CB6-8184-D6A533B889F8}"/>
    <cellStyle name="Normal 2 4 3 4 2 2 3 3" xfId="37018" xr:uid="{505832A8-044E-46A2-9F48-9A36AD45BFD9}"/>
    <cellStyle name="Normal 2 4 3 4 2 2 4" xfId="15262" xr:uid="{1C1CF7AD-E3CF-43F4-81DD-2635AA31840D}"/>
    <cellStyle name="Normal 2 4 3 4 2 2 5" xfId="26111" xr:uid="{B048BB89-44BE-41C9-9287-38E7D4657CDA}"/>
    <cellStyle name="Normal 2 4 3 4 2 2 6" xfId="32261" xr:uid="{31BACCA5-9C7C-42E7-8AB0-1BD9D2C39A67}"/>
    <cellStyle name="Normal 2 4 3 4 2 2 7" xfId="41385" xr:uid="{4BEF0C47-4D5F-4899-B532-D989612CB8BC}"/>
    <cellStyle name="Normal 2 4 3 4 2 3" xfId="5900" xr:uid="{FBBE638D-E9DD-474C-82B5-7F4D7FA46878}"/>
    <cellStyle name="Normal 2 4 3 4 2 3 2" xfId="11536" xr:uid="{D1AAB87F-10BC-4646-B3EF-852715C44B1E}"/>
    <cellStyle name="Normal 2 4 3 4 2 3 2 2" xfId="22409" xr:uid="{812D8BE8-43B8-41ED-B2DF-C765106F783A}"/>
    <cellStyle name="Normal 2 4 3 4 2 3 2 3" xfId="38998" xr:uid="{3660D2C6-85CB-4959-99BC-F15B5F02CAE5}"/>
    <cellStyle name="Normal 2 4 3 4 2 3 3" xfId="17338" xr:uid="{C7B379DB-7A06-42EB-95FA-5ABD87CFB530}"/>
    <cellStyle name="Normal 2 4 3 4 2 3 4" xfId="28187" xr:uid="{0587860F-E2E3-4467-A3B4-E6BAFD2F95D6}"/>
    <cellStyle name="Normal 2 4 3 4 2 3 5" xfId="35030" xr:uid="{816372A8-4DBE-46E3-9989-4FBE215F3871}"/>
    <cellStyle name="Normal 2 4 3 4 2 3 6" xfId="43461" xr:uid="{B2EEC710-6C21-4C6E-8BFB-ADBD7543D42D}"/>
    <cellStyle name="Normal 2 4 3 4 2 4" xfId="11537" xr:uid="{AB2DBDB4-8CFF-4DE3-99DC-CFF98ADD9066}"/>
    <cellStyle name="Normal 2 4 3 4 2 4 2" xfId="22410" xr:uid="{7FE695E6-B632-40A4-9448-5F69A128EE08}"/>
    <cellStyle name="Normal 2 4 3 4 2 4 3" xfId="37017" xr:uid="{476237A5-5346-4794-A1ED-D447FFB2F96C}"/>
    <cellStyle name="Normal 2 4 3 4 2 5" xfId="14282" xr:uid="{37202BFF-1D15-4FBF-B0E2-231E322C4B8D}"/>
    <cellStyle name="Normal 2 4 3 4 2 6" xfId="25131" xr:uid="{24967BB3-D37E-403E-A6E0-D5F1117C4A40}"/>
    <cellStyle name="Normal 2 4 3 4 2 7" xfId="31281" xr:uid="{0E6A109F-FCD0-4301-A5B1-B00D5855D449}"/>
    <cellStyle name="Normal 2 4 3 4 2 8" xfId="40405" xr:uid="{8521BF24-CC8D-435F-81B2-CC59DBA0567B}"/>
    <cellStyle name="Normal 2 4 3 4 3" xfId="3149" xr:uid="{77F2FC45-29D2-45EB-8627-CA8ABDB918E2}"/>
    <cellStyle name="Normal 2 4 3 4 3 2" xfId="6387" xr:uid="{B52139C1-1FF8-4FCF-BAA2-D445384728CD}"/>
    <cellStyle name="Normal 2 4 3 4 3 2 2" xfId="11538" xr:uid="{5614E6EA-FDCE-4391-A072-E925D3E4E92B}"/>
    <cellStyle name="Normal 2 4 3 4 3 2 2 2" xfId="22411" xr:uid="{3C15972E-148D-43B3-82C1-B773C0AB6845}"/>
    <cellStyle name="Normal 2 4 3 4 3 2 2 3" xfId="39000" xr:uid="{88A999ED-DE20-4A72-85C9-0025C53B4664}"/>
    <cellStyle name="Normal 2 4 3 4 3 2 3" xfId="17825" xr:uid="{3CA86BF1-67C3-45FA-AB84-79BE57E72733}"/>
    <cellStyle name="Normal 2 4 3 4 3 2 4" xfId="28674" xr:uid="{7255F483-5C07-40BF-AF43-7DC7FC653682}"/>
    <cellStyle name="Normal 2 4 3 4 3 2 5" xfId="35032" xr:uid="{D109979E-22D4-49B6-8E11-05FA09F3A47F}"/>
    <cellStyle name="Normal 2 4 3 4 3 2 6" xfId="43948" xr:uid="{D0787E85-3F23-4075-9476-496CE915CC44}"/>
    <cellStyle name="Normal 2 4 3 4 3 3" xfId="11539" xr:uid="{6B29DBC6-0CFD-4A5B-BAF5-DB0DB5ACCA65}"/>
    <cellStyle name="Normal 2 4 3 4 3 3 2" xfId="22412" xr:uid="{212E9DED-BEE2-44D0-AC44-CDAC534F56A2}"/>
    <cellStyle name="Normal 2 4 3 4 3 3 3" xfId="37019" xr:uid="{98F744A2-BDB8-4B1A-A377-03711E81A4AA}"/>
    <cellStyle name="Normal 2 4 3 4 3 4" xfId="14769" xr:uid="{D4ADE256-8110-4D75-ABFD-06CEFB770193}"/>
    <cellStyle name="Normal 2 4 3 4 3 5" xfId="25618" xr:uid="{100AEA46-E62F-471C-AE8A-B4F72C1B7E70}"/>
    <cellStyle name="Normal 2 4 3 4 3 6" xfId="31768" xr:uid="{171865D8-0248-47D6-93BF-DC3E367F90B5}"/>
    <cellStyle name="Normal 2 4 3 4 3 7" xfId="40892" xr:uid="{D81B6760-E812-476E-9D5E-C20F539F967A}"/>
    <cellStyle name="Normal 2 4 3 4 4" xfId="5407" xr:uid="{3EE05A80-E0DA-4F34-99D9-ED0595A1AD3E}"/>
    <cellStyle name="Normal 2 4 3 4 4 2" xfId="11540" xr:uid="{22016304-511C-460B-8A5A-117F36583F44}"/>
    <cellStyle name="Normal 2 4 3 4 4 2 2" xfId="22413" xr:uid="{584872B9-B646-4F3F-BE8E-AF2E67587E7E}"/>
    <cellStyle name="Normal 2 4 3 4 4 2 3" xfId="38172" xr:uid="{6A36E15D-FF68-4149-B59D-5F22591E563D}"/>
    <cellStyle name="Normal 2 4 3 4 4 3" xfId="16845" xr:uid="{382E3448-D358-41C4-A49B-D0F2B02A132F}"/>
    <cellStyle name="Normal 2 4 3 4 4 4" xfId="27694" xr:uid="{93B6DF45-F5E6-41EC-94B2-8F5C24754EFF}"/>
    <cellStyle name="Normal 2 4 3 4 4 5" xfId="34209" xr:uid="{8F259D44-1DE1-419F-AB7E-C63D4A83AAB3}"/>
    <cellStyle name="Normal 2 4 3 4 4 6" xfId="42968" xr:uid="{A23C5C69-2811-4B9D-B4C5-BE437503A5D7}"/>
    <cellStyle name="Normal 2 4 3 4 5" xfId="11541" xr:uid="{C8776A91-8905-4A54-B3B1-78C9C15579FD}"/>
    <cellStyle name="Normal 2 4 3 4 5 2" xfId="22414" xr:uid="{C78B2F51-123D-4444-A1FB-E7444FD6D8BC}"/>
    <cellStyle name="Normal 2 4 3 4 5 3" xfId="36190" xr:uid="{2092DE68-96AA-4622-BC61-07163B92A08B}"/>
    <cellStyle name="Normal 2 4 3 4 6" xfId="13789" xr:uid="{6D6BAD1E-0F44-4A4C-8899-BA805EF0CDE0}"/>
    <cellStyle name="Normal 2 4 3 4 7" xfId="24638" xr:uid="{2479EC82-EBD0-4180-AFB6-5B439BF4DD45}"/>
    <cellStyle name="Normal 2 4 3 4 8" xfId="30798" xr:uid="{08A7247B-35CE-4E75-A695-BAF0F1D98E42}"/>
    <cellStyle name="Normal 2 4 3 4 9" xfId="39912" xr:uid="{BB66573E-59E3-4940-9E4D-B3CAD5DDD904}"/>
    <cellStyle name="Normal 2 4 3 5" xfId="1972" xr:uid="{04C3C6AB-06C7-4333-92BC-72353D9F4F6C}"/>
    <cellStyle name="Normal 2 4 3 5 2" xfId="2663" xr:uid="{750DC785-552B-48FA-82EF-F1A49CB79984}"/>
    <cellStyle name="Normal 2 4 3 5 2 2" xfId="3643" xr:uid="{4597B180-8413-4702-9F66-56F08BDC1DF7}"/>
    <cellStyle name="Normal 2 4 3 5 2 2 2" xfId="6881" xr:uid="{5B64DC71-C087-4B30-97D6-06EB908AAB6B}"/>
    <cellStyle name="Normal 2 4 3 5 2 2 2 2" xfId="11542" xr:uid="{F76D7851-F8DA-4212-A304-1B8FE333016F}"/>
    <cellStyle name="Normal 2 4 3 5 2 2 2 2 2" xfId="22415" xr:uid="{65A5A293-B44A-402A-88E8-0F78D7B21600}"/>
    <cellStyle name="Normal 2 4 3 5 2 2 2 2 3" xfId="39002" xr:uid="{39E1A24F-7C5F-44C6-86AA-4179471D4D41}"/>
    <cellStyle name="Normal 2 4 3 5 2 2 2 3" xfId="18319" xr:uid="{D950EB23-241E-4ECD-AC25-185805EB0024}"/>
    <cellStyle name="Normal 2 4 3 5 2 2 2 4" xfId="29168" xr:uid="{5646B2F6-229E-40A2-B62B-D3DEE94F9E18}"/>
    <cellStyle name="Normal 2 4 3 5 2 2 2 5" xfId="35034" xr:uid="{3369ECAA-FB7F-4AC0-92DF-652A84488D3A}"/>
    <cellStyle name="Normal 2 4 3 5 2 2 2 6" xfId="44442" xr:uid="{05A05DBF-DD6D-439F-8497-D68A926876D2}"/>
    <cellStyle name="Normal 2 4 3 5 2 2 3" xfId="11543" xr:uid="{0C0FAA21-C90E-4E86-99D2-B86A9103A56E}"/>
    <cellStyle name="Normal 2 4 3 5 2 2 3 2" xfId="22416" xr:uid="{2829DC70-E3E2-4A7E-BA86-D990E5729C39}"/>
    <cellStyle name="Normal 2 4 3 5 2 2 3 3" xfId="37021" xr:uid="{DFB2FE3B-D557-456D-AA37-78D991B3C59A}"/>
    <cellStyle name="Normal 2 4 3 5 2 2 4" xfId="15263" xr:uid="{BD9A7509-E68B-4CB3-B0DF-635897FFA0A1}"/>
    <cellStyle name="Normal 2 4 3 5 2 2 5" xfId="26112" xr:uid="{BBE1F943-F668-425E-9015-1F1F001FBD46}"/>
    <cellStyle name="Normal 2 4 3 5 2 2 6" xfId="32262" xr:uid="{B0618E84-3D13-4178-931F-CAA8D094BFF8}"/>
    <cellStyle name="Normal 2 4 3 5 2 2 7" xfId="41386" xr:uid="{0F82F5FB-5327-4529-A813-56DA36738CD5}"/>
    <cellStyle name="Normal 2 4 3 5 2 3" xfId="5901" xr:uid="{D9B8E35D-0C84-49E4-A85F-AC7EB7B867D1}"/>
    <cellStyle name="Normal 2 4 3 5 2 3 2" xfId="11544" xr:uid="{7B87158A-DBAC-4E0D-B50C-84200411F5E8}"/>
    <cellStyle name="Normal 2 4 3 5 2 3 2 2" xfId="22417" xr:uid="{735239B1-48A4-4600-A658-C04D9B649CF9}"/>
    <cellStyle name="Normal 2 4 3 5 2 3 2 3" xfId="39001" xr:uid="{66588CD9-93E3-4E99-B3D8-C8C3519F5806}"/>
    <cellStyle name="Normal 2 4 3 5 2 3 3" xfId="17339" xr:uid="{02C026A7-F871-4782-96D3-A1497E84B4AD}"/>
    <cellStyle name="Normal 2 4 3 5 2 3 4" xfId="28188" xr:uid="{92179275-B892-449A-8B69-F8915D5A06ED}"/>
    <cellStyle name="Normal 2 4 3 5 2 3 5" xfId="35033" xr:uid="{EF603E09-EB91-4039-9899-68CA690213CD}"/>
    <cellStyle name="Normal 2 4 3 5 2 3 6" xfId="43462" xr:uid="{DA8C0F56-24E0-44B5-8C29-CFA519A14788}"/>
    <cellStyle name="Normal 2 4 3 5 2 4" xfId="11545" xr:uid="{2FD247D0-005E-42AF-8329-0B593CEFA754}"/>
    <cellStyle name="Normal 2 4 3 5 2 4 2" xfId="22418" xr:uid="{EAAB569F-C06B-4A3B-B0AD-90EB6ECE03D9}"/>
    <cellStyle name="Normal 2 4 3 5 2 4 3" xfId="37020" xr:uid="{49F63A2F-47C4-491A-ABE1-1E4F217036A9}"/>
    <cellStyle name="Normal 2 4 3 5 2 5" xfId="14283" xr:uid="{6FEF4052-6472-4EA8-AA85-5B2C823CFE93}"/>
    <cellStyle name="Normal 2 4 3 5 2 6" xfId="25132" xr:uid="{5A62A0C6-F348-4C66-B264-3AFF594011BD}"/>
    <cellStyle name="Normal 2 4 3 5 2 7" xfId="31282" xr:uid="{DF44988C-3D3E-43C0-A80C-457A101C1A27}"/>
    <cellStyle name="Normal 2 4 3 5 2 8" xfId="40406" xr:uid="{6A5BFFD9-4216-4DE2-8D48-3175A93105C6}"/>
    <cellStyle name="Normal 2 4 3 5 3" xfId="3150" xr:uid="{1D434866-5007-4D44-A0CC-8251594133E5}"/>
    <cellStyle name="Normal 2 4 3 5 3 2" xfId="6388" xr:uid="{CBB6043F-5722-4F4C-A80E-5E8F3CD9BE99}"/>
    <cellStyle name="Normal 2 4 3 5 3 2 2" xfId="11546" xr:uid="{0C04C767-6365-492A-B9C1-0651350FBA4A}"/>
    <cellStyle name="Normal 2 4 3 5 3 2 2 2" xfId="22419" xr:uid="{CD1BFB65-2D59-401D-B5F9-B6676ADEDD4F}"/>
    <cellStyle name="Normal 2 4 3 5 3 2 2 3" xfId="39003" xr:uid="{01EDABB8-02F4-44C7-BECE-BB2EFFC953E6}"/>
    <cellStyle name="Normal 2 4 3 5 3 2 3" xfId="17826" xr:uid="{F67BB892-CA86-4E1E-BD14-E2E49BDD84A3}"/>
    <cellStyle name="Normal 2 4 3 5 3 2 4" xfId="28675" xr:uid="{57D351AD-2872-4BB9-8721-D6BEE8BB7030}"/>
    <cellStyle name="Normal 2 4 3 5 3 2 5" xfId="35035" xr:uid="{7CA256A6-B67D-4591-A71D-37CA9E701DFD}"/>
    <cellStyle name="Normal 2 4 3 5 3 2 6" xfId="43949" xr:uid="{99696DB5-55A3-4F55-9C20-2671DE2122C8}"/>
    <cellStyle name="Normal 2 4 3 5 3 3" xfId="11547" xr:uid="{9253A24F-4CC6-41FD-B417-AE2F545489C0}"/>
    <cellStyle name="Normal 2 4 3 5 3 3 2" xfId="22420" xr:uid="{1C1F03C4-2865-4DA2-B86F-CF1FDC3C9A7C}"/>
    <cellStyle name="Normal 2 4 3 5 3 3 3" xfId="37022" xr:uid="{BAC67598-ED3D-4826-87AD-92B884984BBB}"/>
    <cellStyle name="Normal 2 4 3 5 3 4" xfId="14770" xr:uid="{1897BA0F-2E20-4BC3-A4E6-CE71A5674824}"/>
    <cellStyle name="Normal 2 4 3 5 3 5" xfId="25619" xr:uid="{38C0CB34-285F-4C71-97F8-49D8D772237F}"/>
    <cellStyle name="Normal 2 4 3 5 3 6" xfId="31769" xr:uid="{0A222E27-52EE-482F-8EF7-9867E4C53D91}"/>
    <cellStyle name="Normal 2 4 3 5 3 7" xfId="40893" xr:uid="{96C7C273-C360-4E81-9558-52D35D666A89}"/>
    <cellStyle name="Normal 2 4 3 5 4" xfId="5408" xr:uid="{FDFFB9B8-442C-4EF1-BB36-249513BBEFB6}"/>
    <cellStyle name="Normal 2 4 3 5 4 2" xfId="11548" xr:uid="{10007EE8-9E70-4C16-A884-1108ED98FCE5}"/>
    <cellStyle name="Normal 2 4 3 5 4 2 2" xfId="22421" xr:uid="{BEB6F6D8-3704-4ADB-B1B0-75972738E600}"/>
    <cellStyle name="Normal 2 4 3 5 4 2 3" xfId="38173" xr:uid="{7741E9B7-A757-47FE-83D7-C64D8B7A324E}"/>
    <cellStyle name="Normal 2 4 3 5 4 3" xfId="16846" xr:uid="{E99F7499-B63E-4D29-94F0-C8B61A1F702F}"/>
    <cellStyle name="Normal 2 4 3 5 4 4" xfId="27695" xr:uid="{C6D1D197-74F7-482A-B3DD-6A9D91308BA8}"/>
    <cellStyle name="Normal 2 4 3 5 4 5" xfId="34210" xr:uid="{29FCE746-3474-4FB1-AB71-C2DBCE4E5D83}"/>
    <cellStyle name="Normal 2 4 3 5 4 6" xfId="42969" xr:uid="{BB00D85A-887F-4410-980D-4368476A25C7}"/>
    <cellStyle name="Normal 2 4 3 5 5" xfId="11549" xr:uid="{0BD4D9A7-6CF0-4001-878B-7465F103616D}"/>
    <cellStyle name="Normal 2 4 3 5 5 2" xfId="22422" xr:uid="{7EF55B90-A5B8-4345-BAA6-49BF2A93B3BD}"/>
    <cellStyle name="Normal 2 4 3 5 5 3" xfId="36191" xr:uid="{94E82863-A191-48B8-9C05-F1C6093BD266}"/>
    <cellStyle name="Normal 2 4 3 5 6" xfId="13790" xr:uid="{9F744FDE-1176-4505-B440-33FC6BF61B27}"/>
    <cellStyle name="Normal 2 4 3 5 7" xfId="24639" xr:uid="{A2C0EC23-3C42-49A3-A751-0FC413915091}"/>
    <cellStyle name="Normal 2 4 3 5 8" xfId="30799" xr:uid="{FCFE0705-1DEF-4836-9CF2-EDBD48EC3C4A}"/>
    <cellStyle name="Normal 2 4 3 5 9" xfId="39913" xr:uid="{1E03D80E-F6E2-4719-8692-CDAB4D35CDE0}"/>
    <cellStyle name="Normal 2 4 3 6" xfId="1973" xr:uid="{C73C1AB1-FC3F-4DD7-BAA1-039221FD3F84}"/>
    <cellStyle name="Normal 2 4 3 6 2" xfId="2664" xr:uid="{6885859F-5085-40D3-A104-F76FE97C7ECF}"/>
    <cellStyle name="Normal 2 4 3 6 2 2" xfId="3644" xr:uid="{9895255A-D427-4DC3-9129-681A53FA8163}"/>
    <cellStyle name="Normal 2 4 3 6 2 2 2" xfId="6882" xr:uid="{B3C713DC-07E4-434E-AC7B-FCE9E8C89C0E}"/>
    <cellStyle name="Normal 2 4 3 6 2 2 2 2" xfId="11550" xr:uid="{BDE91BD2-2200-4700-A27C-B2522CA3007C}"/>
    <cellStyle name="Normal 2 4 3 6 2 2 2 2 2" xfId="22423" xr:uid="{ABE16FBF-FDF6-446F-9598-703158D4AAF7}"/>
    <cellStyle name="Normal 2 4 3 6 2 2 2 2 3" xfId="39005" xr:uid="{3AABB845-99D6-4E8D-9A1D-7D4684318DC3}"/>
    <cellStyle name="Normal 2 4 3 6 2 2 2 3" xfId="18320" xr:uid="{2B452CB9-31C1-4D65-81F0-91A7DE125EB4}"/>
    <cellStyle name="Normal 2 4 3 6 2 2 2 4" xfId="29169" xr:uid="{9399CA6E-9F81-424A-829E-451DF940E226}"/>
    <cellStyle name="Normal 2 4 3 6 2 2 2 5" xfId="35037" xr:uid="{6CC898B0-4574-422C-BBB7-98BBF32B5780}"/>
    <cellStyle name="Normal 2 4 3 6 2 2 2 6" xfId="44443" xr:uid="{EFA088F2-AB02-4D5A-8D88-D701305ED758}"/>
    <cellStyle name="Normal 2 4 3 6 2 2 3" xfId="11551" xr:uid="{678929FC-D396-47AD-A2CD-8C7AEE088FEC}"/>
    <cellStyle name="Normal 2 4 3 6 2 2 3 2" xfId="22424" xr:uid="{E8408E20-89A2-49F8-BCE4-C1C077B89DA7}"/>
    <cellStyle name="Normal 2 4 3 6 2 2 3 3" xfId="37024" xr:uid="{2B99D7D1-A1B9-44ED-BC4E-E2F5098474F7}"/>
    <cellStyle name="Normal 2 4 3 6 2 2 4" xfId="15264" xr:uid="{737C7E00-85E0-4186-93EE-9EA314402E80}"/>
    <cellStyle name="Normal 2 4 3 6 2 2 5" xfId="26113" xr:uid="{E44DB1F1-303E-4A6F-8E57-19A500502E88}"/>
    <cellStyle name="Normal 2 4 3 6 2 2 6" xfId="32263" xr:uid="{388ECD6E-9D71-440B-BD36-EDE32D5F6561}"/>
    <cellStyle name="Normal 2 4 3 6 2 2 7" xfId="41387" xr:uid="{44806937-2F67-41F0-87C9-651C28F7E723}"/>
    <cellStyle name="Normal 2 4 3 6 2 3" xfId="5902" xr:uid="{43F5F0D1-398D-48E5-8095-FFEF200C0EE9}"/>
    <cellStyle name="Normal 2 4 3 6 2 3 2" xfId="11552" xr:uid="{198BED4B-738B-435A-91B6-379167C5CDE0}"/>
    <cellStyle name="Normal 2 4 3 6 2 3 2 2" xfId="22425" xr:uid="{B08F3811-1A6E-4D94-95A5-7275CEAB8E95}"/>
    <cellStyle name="Normal 2 4 3 6 2 3 2 3" xfId="39004" xr:uid="{AA6DD008-5FD5-4D17-B40C-4FC3A58D2FA8}"/>
    <cellStyle name="Normal 2 4 3 6 2 3 3" xfId="17340" xr:uid="{0BBD53F2-B65F-49E3-B5BF-59118136F950}"/>
    <cellStyle name="Normal 2 4 3 6 2 3 4" xfId="28189" xr:uid="{FAE2760A-4B11-4EB4-A30C-5034CE28F687}"/>
    <cellStyle name="Normal 2 4 3 6 2 3 5" xfId="35036" xr:uid="{18E3F96D-117D-4D85-B029-034F879CCE99}"/>
    <cellStyle name="Normal 2 4 3 6 2 3 6" xfId="43463" xr:uid="{01B0A1C8-252B-4524-8DDA-512B2D2AA32D}"/>
    <cellStyle name="Normal 2 4 3 6 2 4" xfId="11553" xr:uid="{C35546EF-174E-47A0-9EA9-B2613C27503D}"/>
    <cellStyle name="Normal 2 4 3 6 2 4 2" xfId="22426" xr:uid="{C3B1A4EC-3A79-47A4-A57F-47A3E6605EC9}"/>
    <cellStyle name="Normal 2 4 3 6 2 4 3" xfId="37023" xr:uid="{EA16FAA3-E0F2-4631-83D6-6ACED64BD45A}"/>
    <cellStyle name="Normal 2 4 3 6 2 5" xfId="14284" xr:uid="{F10404BE-BF3A-47C1-AC90-E919962A097F}"/>
    <cellStyle name="Normal 2 4 3 6 2 6" xfId="25133" xr:uid="{80006E2A-4784-4B7D-9A4E-F3B7A041DAB7}"/>
    <cellStyle name="Normal 2 4 3 6 2 7" xfId="31283" xr:uid="{B96D9619-DE92-43E6-BAD9-2FD4CE8A7928}"/>
    <cellStyle name="Normal 2 4 3 6 2 8" xfId="40407" xr:uid="{F791393D-D98F-4678-B0C5-0A578FDB92E7}"/>
    <cellStyle name="Normal 2 4 3 6 3" xfId="3151" xr:uid="{55423429-9258-43F0-B8BA-D91A729F3DE0}"/>
    <cellStyle name="Normal 2 4 3 6 3 2" xfId="6389" xr:uid="{89AA8355-7D26-48A7-AF71-2F42F7AB97B5}"/>
    <cellStyle name="Normal 2 4 3 6 3 2 2" xfId="11554" xr:uid="{A938ED63-D89C-4577-B9FC-92B0CBD86151}"/>
    <cellStyle name="Normal 2 4 3 6 3 2 2 2" xfId="22427" xr:uid="{F47E4F36-DFB7-41FE-81F3-1CEE92A31B2D}"/>
    <cellStyle name="Normal 2 4 3 6 3 2 2 3" xfId="39006" xr:uid="{D1D56CA0-F2E3-4C55-8E9D-9837512F9FDE}"/>
    <cellStyle name="Normal 2 4 3 6 3 2 3" xfId="17827" xr:uid="{93033C7C-6356-46ED-BC65-FFBF42229244}"/>
    <cellStyle name="Normal 2 4 3 6 3 2 4" xfId="28676" xr:uid="{9A7CA491-0115-40DF-9957-F2F469927312}"/>
    <cellStyle name="Normal 2 4 3 6 3 2 5" xfId="35038" xr:uid="{5F23200E-6F0D-4D50-9951-DC27B87F12DD}"/>
    <cellStyle name="Normal 2 4 3 6 3 2 6" xfId="43950" xr:uid="{4ABAB9DF-C82A-4F33-8814-64BDFBE2EF8A}"/>
    <cellStyle name="Normal 2 4 3 6 3 3" xfId="11555" xr:uid="{DED4D8EB-D658-4343-A177-24A86A6D63B4}"/>
    <cellStyle name="Normal 2 4 3 6 3 3 2" xfId="22428" xr:uid="{15FA771D-52F9-48C8-9575-99FE3073F554}"/>
    <cellStyle name="Normal 2 4 3 6 3 3 3" xfId="37025" xr:uid="{775DF103-659B-4A97-8BF2-E2D7DE56D337}"/>
    <cellStyle name="Normal 2 4 3 6 3 4" xfId="14771" xr:uid="{9C129516-0E7D-4206-A24C-F12AEB519322}"/>
    <cellStyle name="Normal 2 4 3 6 3 5" xfId="25620" xr:uid="{2FC4E11C-2F03-4B96-B07A-CBB1F65130C9}"/>
    <cellStyle name="Normal 2 4 3 6 3 6" xfId="31770" xr:uid="{C6CEF6F7-8352-408C-BB0E-FFCFA7FA0AC9}"/>
    <cellStyle name="Normal 2 4 3 6 3 7" xfId="40894" xr:uid="{29ECD322-1C4D-4EC9-A945-FAD8D522C9D1}"/>
    <cellStyle name="Normal 2 4 3 6 4" xfId="5409" xr:uid="{9A4CCDB9-93C3-40B7-BD6F-763D109635F8}"/>
    <cellStyle name="Normal 2 4 3 6 4 2" xfId="11556" xr:uid="{64D5A614-AD90-442D-9755-BFD80F08B834}"/>
    <cellStyle name="Normal 2 4 3 6 4 2 2" xfId="22429" xr:uid="{F697BA4B-2025-4375-8EE2-E2BDA2D121C7}"/>
    <cellStyle name="Normal 2 4 3 6 4 2 3" xfId="38174" xr:uid="{0496C6B7-0795-4C98-94EE-4CD643250CDD}"/>
    <cellStyle name="Normal 2 4 3 6 4 3" xfId="16847" xr:uid="{0AA0C7ED-38BE-44BD-ADCD-65C58FA4B1C7}"/>
    <cellStyle name="Normal 2 4 3 6 4 4" xfId="27696" xr:uid="{898E4272-54A9-4906-B643-424A46341E75}"/>
    <cellStyle name="Normal 2 4 3 6 4 5" xfId="34211" xr:uid="{1346D66D-7517-45BA-A764-FD19110EDAFC}"/>
    <cellStyle name="Normal 2 4 3 6 4 6" xfId="42970" xr:uid="{66A83D8F-ABFD-4CE9-B735-DC34E3BDA220}"/>
    <cellStyle name="Normal 2 4 3 6 5" xfId="11557" xr:uid="{6883B7FA-82BB-4794-8C0F-C9DB8AB1FAD6}"/>
    <cellStyle name="Normal 2 4 3 6 5 2" xfId="22430" xr:uid="{75B059BE-F354-440C-A2F4-5D5C60624FE3}"/>
    <cellStyle name="Normal 2 4 3 6 5 3" xfId="36192" xr:uid="{F2FA1235-CCBD-4AAC-BD3B-2E0BF4E78352}"/>
    <cellStyle name="Normal 2 4 3 6 6" xfId="13791" xr:uid="{8DC530FB-66B6-4E2B-8605-EE7617913F1D}"/>
    <cellStyle name="Normal 2 4 3 6 7" xfId="24640" xr:uid="{1F08FB74-D5E9-4B79-A437-7CB1F08F6CBF}"/>
    <cellStyle name="Normal 2 4 3 6 8" xfId="30800" xr:uid="{DAF680EC-09BB-404D-BCE0-8917063929E1}"/>
    <cellStyle name="Normal 2 4 3 6 9" xfId="39914" xr:uid="{20BBC00C-E6F5-4EFC-AE02-D7B2D756E314}"/>
    <cellStyle name="Normal 2 4 3 7" xfId="1974" xr:uid="{6105C4ED-75ED-475A-86D9-AA45BB3A1201}"/>
    <cellStyle name="Normal 2 4 3 7 2" xfId="2665" xr:uid="{4D0BBA01-4309-4BD5-9291-0934CDC37897}"/>
    <cellStyle name="Normal 2 4 3 7 2 2" xfId="3645" xr:uid="{503F6F41-C76A-4FC8-B1B9-F90A2DFB5E0D}"/>
    <cellStyle name="Normal 2 4 3 7 2 2 2" xfId="6883" xr:uid="{69FE7969-5872-4C25-B114-FF4EB968744D}"/>
    <cellStyle name="Normal 2 4 3 7 2 2 2 2" xfId="11558" xr:uid="{A1A12FB2-C3BF-465F-9C2D-E618E082C440}"/>
    <cellStyle name="Normal 2 4 3 7 2 2 2 2 2" xfId="22431" xr:uid="{8D5AB5CA-40D5-4F4C-A900-6322BC771F1E}"/>
    <cellStyle name="Normal 2 4 3 7 2 2 2 2 3" xfId="39008" xr:uid="{07674F78-1857-4611-9157-E67A86D1053B}"/>
    <cellStyle name="Normal 2 4 3 7 2 2 2 3" xfId="18321" xr:uid="{73004F33-1CCF-4523-B00A-EE6403362BF1}"/>
    <cellStyle name="Normal 2 4 3 7 2 2 2 4" xfId="29170" xr:uid="{E8D639BA-EE84-4E97-8180-12EEB675AC74}"/>
    <cellStyle name="Normal 2 4 3 7 2 2 2 5" xfId="35040" xr:uid="{0FDA02B9-1D48-413C-B83A-ABE9631E3890}"/>
    <cellStyle name="Normal 2 4 3 7 2 2 2 6" xfId="44444" xr:uid="{18ACE1F0-1CD4-49DB-9036-B6861EB254BA}"/>
    <cellStyle name="Normal 2 4 3 7 2 2 3" xfId="11559" xr:uid="{5336B5A8-EFE7-4049-B9EA-3FD824AAD1B3}"/>
    <cellStyle name="Normal 2 4 3 7 2 2 3 2" xfId="22432" xr:uid="{604569AB-616C-4EB2-9590-7F0FD8A86D10}"/>
    <cellStyle name="Normal 2 4 3 7 2 2 3 3" xfId="37027" xr:uid="{571EA55F-9C45-4124-B9AB-E88BCD6839BD}"/>
    <cellStyle name="Normal 2 4 3 7 2 2 4" xfId="15265" xr:uid="{E0AE33F0-1BC2-4DC8-9A54-C61612B504D3}"/>
    <cellStyle name="Normal 2 4 3 7 2 2 5" xfId="26114" xr:uid="{80AE7E53-2158-43C4-8791-01198C2269DA}"/>
    <cellStyle name="Normal 2 4 3 7 2 2 6" xfId="32264" xr:uid="{43EBB46F-A620-41F9-989B-F5B1AABE375D}"/>
    <cellStyle name="Normal 2 4 3 7 2 2 7" xfId="41388" xr:uid="{1F25311D-1ED9-4823-98D1-735327753383}"/>
    <cellStyle name="Normal 2 4 3 7 2 3" xfId="5903" xr:uid="{1359A89B-0EEB-4787-9FF7-D1EC80D3C9B2}"/>
    <cellStyle name="Normal 2 4 3 7 2 3 2" xfId="11560" xr:uid="{C7B39075-512D-4C60-AC5D-4C9EB97CC8D3}"/>
    <cellStyle name="Normal 2 4 3 7 2 3 2 2" xfId="22433" xr:uid="{A0526E1D-C0F1-4D40-AE77-AD2D76BBF40B}"/>
    <cellStyle name="Normal 2 4 3 7 2 3 2 3" xfId="39007" xr:uid="{6DEB7516-BCD2-4BFC-A7B2-9E7B90E9DF0D}"/>
    <cellStyle name="Normal 2 4 3 7 2 3 3" xfId="17341" xr:uid="{8424FDDC-7735-4002-858D-64EF184D3859}"/>
    <cellStyle name="Normal 2 4 3 7 2 3 4" xfId="28190" xr:uid="{38A05D05-2504-4EEA-A892-D16887E32D7B}"/>
    <cellStyle name="Normal 2 4 3 7 2 3 5" xfId="35039" xr:uid="{E1782D70-8CAC-406C-83A8-7FE8B8E51AD8}"/>
    <cellStyle name="Normal 2 4 3 7 2 3 6" xfId="43464" xr:uid="{145A5911-8EB5-4A6A-86C9-11F445DFBA8A}"/>
    <cellStyle name="Normal 2 4 3 7 2 4" xfId="11561" xr:uid="{2739BA50-AA19-40B9-9E9C-FA3E7CE8247F}"/>
    <cellStyle name="Normal 2 4 3 7 2 4 2" xfId="22434" xr:uid="{86F614EE-9724-44B4-8D2F-E3E8EA7D81BD}"/>
    <cellStyle name="Normal 2 4 3 7 2 4 3" xfId="37026" xr:uid="{43B230C7-EF5C-4594-84B5-B94F88E43305}"/>
    <cellStyle name="Normal 2 4 3 7 2 5" xfId="14285" xr:uid="{BAC227A1-7937-4426-9C34-6614AC634BAC}"/>
    <cellStyle name="Normal 2 4 3 7 2 6" xfId="25134" xr:uid="{1E7B3A44-9564-4498-B0A7-3A789AF51437}"/>
    <cellStyle name="Normal 2 4 3 7 2 7" xfId="31284" xr:uid="{B57FF674-451F-4157-88F4-AE6C7BAC46A5}"/>
    <cellStyle name="Normal 2 4 3 7 2 8" xfId="40408" xr:uid="{3AA1AE06-A20B-4CF5-B9E4-54F5F0E41A5D}"/>
    <cellStyle name="Normal 2 4 3 7 3" xfId="3152" xr:uid="{7FAEC35A-1105-4878-917E-EDC0748167DC}"/>
    <cellStyle name="Normal 2 4 3 7 3 2" xfId="6390" xr:uid="{E9651A6A-5753-45DB-A071-22A19A081DF7}"/>
    <cellStyle name="Normal 2 4 3 7 3 2 2" xfId="11562" xr:uid="{69A07D4C-5C72-4BA7-B68F-B49517CC3DDD}"/>
    <cellStyle name="Normal 2 4 3 7 3 2 2 2" xfId="22435" xr:uid="{24E62488-E528-4220-990D-647120CCB796}"/>
    <cellStyle name="Normal 2 4 3 7 3 2 2 3" xfId="39009" xr:uid="{B4778605-971D-4CCC-BB9F-4C69D0CED174}"/>
    <cellStyle name="Normal 2 4 3 7 3 2 3" xfId="17828" xr:uid="{5E615969-D1CB-4F0F-8985-02977F08ECE2}"/>
    <cellStyle name="Normal 2 4 3 7 3 2 4" xfId="28677" xr:uid="{35470798-4276-4963-8615-0ED22ED5071C}"/>
    <cellStyle name="Normal 2 4 3 7 3 2 5" xfId="35041" xr:uid="{4142CDA0-44B1-4915-886C-9EE49D702648}"/>
    <cellStyle name="Normal 2 4 3 7 3 2 6" xfId="43951" xr:uid="{03311278-DACB-4C9A-B707-61F44BB7DDAB}"/>
    <cellStyle name="Normal 2 4 3 7 3 3" xfId="11563" xr:uid="{1EAD07F5-C615-4203-AD26-A32DDDC5C112}"/>
    <cellStyle name="Normal 2 4 3 7 3 3 2" xfId="22436" xr:uid="{6AAE8705-1A61-4566-AFEC-0B2C24C483E5}"/>
    <cellStyle name="Normal 2 4 3 7 3 3 3" xfId="37028" xr:uid="{FA6A7D76-BD2C-45CE-9289-4399DA81B131}"/>
    <cellStyle name="Normal 2 4 3 7 3 4" xfId="14772" xr:uid="{DDB7A9C1-3FE7-4078-857D-1C021FD82596}"/>
    <cellStyle name="Normal 2 4 3 7 3 5" xfId="25621" xr:uid="{E89F1F64-D62B-4B98-BCC9-75BE6EEF7290}"/>
    <cellStyle name="Normal 2 4 3 7 3 6" xfId="31771" xr:uid="{B1EB08F3-3A0F-4408-B590-06BCDBBAA491}"/>
    <cellStyle name="Normal 2 4 3 7 3 7" xfId="40895" xr:uid="{452D3C16-1A20-403D-8816-67309BF50CE2}"/>
    <cellStyle name="Normal 2 4 3 7 4" xfId="5410" xr:uid="{435899A3-4213-44F9-B4F9-2A7A7F63CBFF}"/>
    <cellStyle name="Normal 2 4 3 7 4 2" xfId="11564" xr:uid="{4246F12B-37EB-4070-844A-C1E7AE44A36E}"/>
    <cellStyle name="Normal 2 4 3 7 4 2 2" xfId="22437" xr:uid="{3CAEE8B9-84A1-4820-8EC4-8300759A4843}"/>
    <cellStyle name="Normal 2 4 3 7 4 2 3" xfId="38175" xr:uid="{8DA22B8D-7932-4A9D-86B1-7B7756B22573}"/>
    <cellStyle name="Normal 2 4 3 7 4 3" xfId="16848" xr:uid="{1BCDDFBC-B3A8-4C8A-8D97-99FB146FB6DC}"/>
    <cellStyle name="Normal 2 4 3 7 4 4" xfId="27697" xr:uid="{A4502DBC-D9AC-45E8-8F20-BA0D2F2B7FC4}"/>
    <cellStyle name="Normal 2 4 3 7 4 5" xfId="34212" xr:uid="{4283D3CD-B792-403D-8764-8A06264195C2}"/>
    <cellStyle name="Normal 2 4 3 7 4 6" xfId="42971" xr:uid="{7A900B8D-7A0C-4FB9-92EA-4978E989688B}"/>
    <cellStyle name="Normal 2 4 3 7 5" xfId="11565" xr:uid="{BA3788DD-B8F8-47B7-9CE7-36EE7C85DE72}"/>
    <cellStyle name="Normal 2 4 3 7 5 2" xfId="22438" xr:uid="{25D32AEF-0E20-49BC-8AD3-A4766C3D934C}"/>
    <cellStyle name="Normal 2 4 3 7 5 3" xfId="36193" xr:uid="{C4436953-55FB-4F1D-9665-866DDC03738D}"/>
    <cellStyle name="Normal 2 4 3 7 6" xfId="13792" xr:uid="{E00DC370-273A-40DA-A429-A3C5432AB759}"/>
    <cellStyle name="Normal 2 4 3 7 7" xfId="24641" xr:uid="{C2DE005A-791C-48FD-9CA6-27C6DA1C6E76}"/>
    <cellStyle name="Normal 2 4 3 7 8" xfId="30801" xr:uid="{55378E50-2E65-4269-BCC0-0B1955CA4446}"/>
    <cellStyle name="Normal 2 4 3 7 9" xfId="39915" xr:uid="{B511F202-3C8E-45A0-A4AE-9A1F45CFECDA}"/>
    <cellStyle name="Normal 2 4 3 8" xfId="2527" xr:uid="{8731839D-D249-4EAD-8158-55A6E11B74AB}"/>
    <cellStyle name="Normal 2 4 3 8 2" xfId="3508" xr:uid="{3704AF45-F9A3-4A90-B5CA-53425C3E8132}"/>
    <cellStyle name="Normal 2 4 3 8 2 2" xfId="6746" xr:uid="{7C2DCF84-709E-4C35-A47F-116C0FCE5F68}"/>
    <cellStyle name="Normal 2 4 3 8 2 2 2" xfId="11566" xr:uid="{E7CFE819-992E-4094-96B0-0CE511356F68}"/>
    <cellStyle name="Normal 2 4 3 8 2 2 2 2" xfId="22439" xr:uid="{0A53447D-7FB5-44D7-BE98-EDF13E3BEB40}"/>
    <cellStyle name="Normal 2 4 3 8 2 2 2 3" xfId="39010" xr:uid="{63DB717B-A05A-45DD-BC42-5F12788FE050}"/>
    <cellStyle name="Normal 2 4 3 8 2 2 3" xfId="18184" xr:uid="{6759F290-EF23-43D6-B5FA-282994D48EF4}"/>
    <cellStyle name="Normal 2 4 3 8 2 2 4" xfId="29033" xr:uid="{E6AE43D3-DA74-4CD3-B061-89D2C6B62213}"/>
    <cellStyle name="Normal 2 4 3 8 2 2 5" xfId="35042" xr:uid="{FDBC5200-11C2-40B3-A31A-0567F1002A93}"/>
    <cellStyle name="Normal 2 4 3 8 2 2 6" xfId="44307" xr:uid="{D347D329-B337-45A4-A679-9FCF10CE5A1B}"/>
    <cellStyle name="Normal 2 4 3 8 2 3" xfId="11567" xr:uid="{3A21AA87-FC20-4F44-B7A4-07D98739D6BA}"/>
    <cellStyle name="Normal 2 4 3 8 2 3 2" xfId="22440" xr:uid="{DD45D9A0-830D-47CF-9246-C474A2C2C9CE}"/>
    <cellStyle name="Normal 2 4 3 8 2 3 3" xfId="37029" xr:uid="{FCDDF7D1-5EB0-4E22-80BB-F0D0C2CD97DF}"/>
    <cellStyle name="Normal 2 4 3 8 2 4" xfId="15128" xr:uid="{553CC1AB-C275-4788-8DA4-C9AD20758EF6}"/>
    <cellStyle name="Normal 2 4 3 8 2 5" xfId="25977" xr:uid="{39FE6393-DC0C-4214-AC8D-E7897DDCB9AA}"/>
    <cellStyle name="Normal 2 4 3 8 2 6" xfId="32127" xr:uid="{3B16CDA7-D041-4F87-B4D8-DCC3B996814D}"/>
    <cellStyle name="Normal 2 4 3 8 2 7" xfId="41251" xr:uid="{2CC5FC92-215B-4795-8CE7-CF3A9FEDF932}"/>
    <cellStyle name="Normal 2 4 3 8 3" xfId="5766" xr:uid="{28FCF784-EB09-4EA2-9D73-9144F9E63D63}"/>
    <cellStyle name="Normal 2 4 3 8 3 2" xfId="11568" xr:uid="{87666750-BC40-4279-BCA7-56E30EFFF950}"/>
    <cellStyle name="Normal 2 4 3 8 3 2 2" xfId="22441" xr:uid="{00B501E0-2315-45DA-B286-3DCF15281503}"/>
    <cellStyle name="Normal 2 4 3 8 3 2 3" xfId="38176" xr:uid="{B9D8248C-4588-4343-851F-83FAAD9E2AE8}"/>
    <cellStyle name="Normal 2 4 3 8 3 3" xfId="17204" xr:uid="{2492EF55-0176-4FCF-9763-A39A37D13539}"/>
    <cellStyle name="Normal 2 4 3 8 3 4" xfId="28053" xr:uid="{B6FE1673-5EED-4AE9-A5BD-DA09D97984D6}"/>
    <cellStyle name="Normal 2 4 3 8 3 5" xfId="34213" xr:uid="{90D35405-946F-458F-8314-E0BF7873AAE0}"/>
    <cellStyle name="Normal 2 4 3 8 3 6" xfId="43327" xr:uid="{83B07E20-B52D-40B7-BDAB-82FD4C8FDEDB}"/>
    <cellStyle name="Normal 2 4 3 8 4" xfId="11569" xr:uid="{B61AB039-C29C-4A1E-AC8F-725813E92D87}"/>
    <cellStyle name="Normal 2 4 3 8 4 2" xfId="22442" xr:uid="{69C6BA77-A313-4EEA-BF8B-13B09DF6DDC5}"/>
    <cellStyle name="Normal 2 4 3 8 4 3" xfId="36194" xr:uid="{10C7C107-E40F-4871-A3F2-A63006F233F6}"/>
    <cellStyle name="Normal 2 4 3 8 5" xfId="14148" xr:uid="{E0562C80-2CC0-4C26-80F9-288ABC68F9CA}"/>
    <cellStyle name="Normal 2 4 3 8 6" xfId="24997" xr:uid="{40DA8380-F904-4CA1-A54E-090502191F82}"/>
    <cellStyle name="Normal 2 4 3 8 7" xfId="31147" xr:uid="{A6C4D4C9-D834-4C33-BC1A-9A8AB33B7EA5}"/>
    <cellStyle name="Normal 2 4 3 8 8" xfId="40271" xr:uid="{68F88C8A-B998-42FD-AAAA-0CF90C66DDF1}"/>
    <cellStyle name="Normal 2 4 3 9" xfId="3015" xr:uid="{7C6F9582-8313-49B0-AE89-D6A7E8CDBA77}"/>
    <cellStyle name="Normal 2 4 3 9 2" xfId="6253" xr:uid="{212BAE76-0D40-4E7C-8148-DCA466A728EA}"/>
    <cellStyle name="Normal 2 4 3 9 2 2" xfId="11570" xr:uid="{20698BA9-3063-482F-9E1A-625053A5844D}"/>
    <cellStyle name="Normal 2 4 3 9 2 2 2" xfId="22443" xr:uid="{5A6FB8A9-8923-4DC9-BDFD-F8AE2DFF75EF}"/>
    <cellStyle name="Normal 2 4 3 9 2 2 3" xfId="39011" xr:uid="{D2901A03-4C80-4F69-9E11-4C48D17C712D}"/>
    <cellStyle name="Normal 2 4 3 9 2 3" xfId="17691" xr:uid="{AF7CE4D2-8A4D-4F72-A19F-FD226E9B069D}"/>
    <cellStyle name="Normal 2 4 3 9 2 4" xfId="28540" xr:uid="{E0BD5D73-E0D4-4F49-8857-53BADC44D28F}"/>
    <cellStyle name="Normal 2 4 3 9 2 5" xfId="35043" xr:uid="{F0A71EE5-FB8E-42DF-820A-4226DF14DD65}"/>
    <cellStyle name="Normal 2 4 3 9 2 6" xfId="43814" xr:uid="{2E97E766-79BA-4FC5-91C1-A9F493141639}"/>
    <cellStyle name="Normal 2 4 3 9 3" xfId="11571" xr:uid="{31199F36-BC61-450F-8258-66F7E764723C}"/>
    <cellStyle name="Normal 2 4 3 9 3 2" xfId="22444" xr:uid="{30D00B6F-ED87-45E0-9BC2-A95EB79C7FAF}"/>
    <cellStyle name="Normal 2 4 3 9 3 3" xfId="37030" xr:uid="{4F96DAD2-FC9B-4815-A4ED-6BD53E275381}"/>
    <cellStyle name="Normal 2 4 3 9 4" xfId="14635" xr:uid="{70904C2C-6AB1-4F11-9634-775DFAB1B621}"/>
    <cellStyle name="Normal 2 4 3 9 5" xfId="25484" xr:uid="{F9610326-E3E8-43BA-9D3D-E0C2D55E5155}"/>
    <cellStyle name="Normal 2 4 3 9 6" xfId="31634" xr:uid="{DC253B28-4472-40BE-8EC7-9380FC2463FF}"/>
    <cellStyle name="Normal 2 4 3 9 7" xfId="40758" xr:uid="{66EFFA97-B4E3-4D20-A01E-33A038F333C2}"/>
    <cellStyle name="Normal 2 4 4" xfId="970" xr:uid="{141D2257-A4E1-4650-BA3A-F8D32ECD06A2}"/>
    <cellStyle name="Normal 2 4 4 10" xfId="13658" xr:uid="{176CA1F0-F813-4CE0-911C-51E4C39B0ECD}"/>
    <cellStyle name="Normal 2 4 4 11" xfId="24507" xr:uid="{BBF24564-B810-4F37-B87D-C7C836092C42}"/>
    <cellStyle name="Normal 2 4 4 12" xfId="30638" xr:uid="{8A74127A-7E9A-4809-968F-896E6011F66F}"/>
    <cellStyle name="Normal 2 4 4 13" xfId="39781" xr:uid="{D54924E5-8F82-4E67-9285-9B7128265652}"/>
    <cellStyle name="Normal 2 4 4 2" xfId="971" xr:uid="{5E5B5102-9143-4112-92B7-0DBBA5962CB4}"/>
    <cellStyle name="Normal 2 4 4 2 10" xfId="30639" xr:uid="{C89D2084-EE8E-49A3-B9AF-8489BA4E1E1E}"/>
    <cellStyle name="Normal 2 4 4 2 11" xfId="39782" xr:uid="{D2AC8F80-0873-4028-A03F-6D29C506E8C6}"/>
    <cellStyle name="Normal 2 4 4 2 2" xfId="2531" xr:uid="{2A48EB18-1CC8-43FC-AE6B-D07164664F78}"/>
    <cellStyle name="Normal 2 4 4 2 2 2" xfId="3512" xr:uid="{CDC9D5AE-93CD-40CC-B2BB-D7890D3830F1}"/>
    <cellStyle name="Normal 2 4 4 2 2 2 2" xfId="6750" xr:uid="{8B9524DC-5DE4-4343-A64D-E7CDE26553F9}"/>
    <cellStyle name="Normal 2 4 4 2 2 2 2 2" xfId="11572" xr:uid="{9A054D87-373D-4887-A855-FC413B163769}"/>
    <cellStyle name="Normal 2 4 4 2 2 2 2 2 2" xfId="22445" xr:uid="{5B228F06-0D13-42ED-AF95-20A568004E00}"/>
    <cellStyle name="Normal 2 4 4 2 2 2 2 2 3" xfId="39012" xr:uid="{6E389618-63AA-43D4-AEB9-50352DA73B1B}"/>
    <cellStyle name="Normal 2 4 4 2 2 2 2 3" xfId="18188" xr:uid="{1FF186FB-2F28-4E03-801D-612071829E7E}"/>
    <cellStyle name="Normal 2 4 4 2 2 2 2 4" xfId="29037" xr:uid="{3DCB5A01-C718-4570-9CAC-311353FE6DC4}"/>
    <cellStyle name="Normal 2 4 4 2 2 2 2 5" xfId="35044" xr:uid="{9EFF291D-9F8F-452B-A564-B4529F40DEE6}"/>
    <cellStyle name="Normal 2 4 4 2 2 2 2 6" xfId="44311" xr:uid="{7ACEBEC2-80B1-4E81-B63F-A42C384B4216}"/>
    <cellStyle name="Normal 2 4 4 2 2 2 3" xfId="11573" xr:uid="{0D8F1B5E-B975-4E47-81DF-B1AADD05D2D8}"/>
    <cellStyle name="Normal 2 4 4 2 2 2 3 2" xfId="22446" xr:uid="{033F0F0D-6052-453E-B311-7C3F9F179CD0}"/>
    <cellStyle name="Normal 2 4 4 2 2 2 3 3" xfId="37031" xr:uid="{A97191C8-043C-44C3-8650-BE009C727C6B}"/>
    <cellStyle name="Normal 2 4 4 2 2 2 4" xfId="15132" xr:uid="{D24C32AC-FDEB-4A70-8A2E-FA123817A0C6}"/>
    <cellStyle name="Normal 2 4 4 2 2 2 5" xfId="25981" xr:uid="{3B6C1F9F-1D91-4944-9CFC-1D690718F600}"/>
    <cellStyle name="Normal 2 4 4 2 2 2 6" xfId="32131" xr:uid="{690B556C-47A3-46D2-9F45-BB7D19BB89D5}"/>
    <cellStyle name="Normal 2 4 4 2 2 2 7" xfId="41255" xr:uid="{5747CCF8-D10E-4A00-8D4C-BE62FBA46637}"/>
    <cellStyle name="Normal 2 4 4 2 2 3" xfId="5770" xr:uid="{33F71A8D-D431-4A40-A6B0-7D4C33CDA07B}"/>
    <cellStyle name="Normal 2 4 4 2 2 3 2" xfId="11574" xr:uid="{770B3949-410D-4CDC-B4EF-8A95738A1365}"/>
    <cellStyle name="Normal 2 4 4 2 2 3 2 2" xfId="22447" xr:uid="{D8ADB62D-1C31-40EA-A897-8765FB6D4CE3}"/>
    <cellStyle name="Normal 2 4 4 2 2 3 2 3" xfId="38177" xr:uid="{2D283113-B390-4266-9C87-CD162F434082}"/>
    <cellStyle name="Normal 2 4 4 2 2 3 3" xfId="17208" xr:uid="{7FB0F583-4D57-42C2-A99D-6FF69DC1DC8C}"/>
    <cellStyle name="Normal 2 4 4 2 2 3 4" xfId="28057" xr:uid="{1B993F48-F177-4F47-A63B-902FD9A90EDC}"/>
    <cellStyle name="Normal 2 4 4 2 2 3 5" xfId="34214" xr:uid="{6C748837-D273-4630-8210-F958415063B9}"/>
    <cellStyle name="Normal 2 4 4 2 2 3 6" xfId="43331" xr:uid="{0E4937E5-D09A-4C8B-B4DE-BB4432D792EC}"/>
    <cellStyle name="Normal 2 4 4 2 2 4" xfId="11575" xr:uid="{AC340454-CB9E-4FCB-9220-CD50A88FEB0F}"/>
    <cellStyle name="Normal 2 4 4 2 2 4 2" xfId="22448" xr:uid="{C72C7E65-0CB3-46E1-96B7-9A36A7E5B367}"/>
    <cellStyle name="Normal 2 4 4 2 2 4 3" xfId="36195" xr:uid="{5C62BF9D-F015-476B-9A34-BCE7944C11D7}"/>
    <cellStyle name="Normal 2 4 4 2 2 5" xfId="14152" xr:uid="{284D90D7-FFAD-4B69-AC2A-8E23A8917A00}"/>
    <cellStyle name="Normal 2 4 4 2 2 6" xfId="25001" xr:uid="{01FA2488-3349-47D1-B555-76178F022C23}"/>
    <cellStyle name="Normal 2 4 4 2 2 7" xfId="31151" xr:uid="{CE1D5417-F6D4-49B6-B7AA-25911B30B421}"/>
    <cellStyle name="Normal 2 4 4 2 2 8" xfId="40275" xr:uid="{66BFB9D8-9432-448E-B797-08E3C5E6D685}"/>
    <cellStyle name="Normal 2 4 4 2 3" xfId="3019" xr:uid="{A1C4F3CD-0222-4381-B6E0-E8DF3CF145A0}"/>
    <cellStyle name="Normal 2 4 4 2 3 2" xfId="6257" xr:uid="{5B67A4DC-7CAB-4B95-B5D3-2ECEFD658569}"/>
    <cellStyle name="Normal 2 4 4 2 3 2 2" xfId="11576" xr:uid="{D8ED23A6-3FDA-4641-9D65-AD15260961E1}"/>
    <cellStyle name="Normal 2 4 4 2 3 2 2 2" xfId="22449" xr:uid="{19D24952-2243-4EAC-A6DE-7DB6DC14EF00}"/>
    <cellStyle name="Normal 2 4 4 2 3 2 2 3" xfId="39013" xr:uid="{703067F8-5469-4F5C-89B5-28DC920ADA7C}"/>
    <cellStyle name="Normal 2 4 4 2 3 2 3" xfId="17695" xr:uid="{0A948EAA-24B6-409B-A23D-DA0622F2069A}"/>
    <cellStyle name="Normal 2 4 4 2 3 2 4" xfId="28544" xr:uid="{5213993C-F4ED-494B-84EF-DE50FDE37101}"/>
    <cellStyle name="Normal 2 4 4 2 3 2 5" xfId="35045" xr:uid="{98F1A3FD-D242-40AB-8779-74F9570C5E7D}"/>
    <cellStyle name="Normal 2 4 4 2 3 2 6" xfId="43818" xr:uid="{6E8EB9CD-FAE9-464F-80E4-0B69429C51A5}"/>
    <cellStyle name="Normal 2 4 4 2 3 3" xfId="11577" xr:uid="{9D40408B-F444-4BB1-88C1-925CC8452865}"/>
    <cellStyle name="Normal 2 4 4 2 3 3 2" xfId="22450" xr:uid="{A937FA45-EB5D-49C6-AA85-B4BDBDEF3F5E}"/>
    <cellStyle name="Normal 2 4 4 2 3 3 3" xfId="37032" xr:uid="{B3DC4B88-B39A-45CC-B711-EE7FAC1B9097}"/>
    <cellStyle name="Normal 2 4 4 2 3 4" xfId="14639" xr:uid="{FEDF42F5-3CE7-4EF2-9595-E6BDF726C204}"/>
    <cellStyle name="Normal 2 4 4 2 3 5" xfId="25488" xr:uid="{97C1FE67-7DD1-4AAA-B34A-A013FE06B487}"/>
    <cellStyle name="Normal 2 4 4 2 3 6" xfId="31638" xr:uid="{56CF3DB9-367D-46CA-99EA-E1A4AF85CDE9}"/>
    <cellStyle name="Normal 2 4 4 2 3 7" xfId="40762" xr:uid="{CC0B03C0-9879-4E1F-98A7-45385AE14E81}"/>
    <cellStyle name="Normal 2 4 4 2 4" xfId="4012" xr:uid="{50A86AFC-0F73-47F3-A5F2-242219156CC0}"/>
    <cellStyle name="Normal 2 4 4 2 4 2" xfId="7247" xr:uid="{0ED9142F-0814-4CAA-9DAE-B97291F56D2B}"/>
    <cellStyle name="Normal 2 4 4 2 4 2 2" xfId="18685" xr:uid="{B7D49B4E-12D2-4B93-AC05-7D956BE4BBAB}"/>
    <cellStyle name="Normal 2 4 4 2 4 2 3" xfId="29534" xr:uid="{03527F1D-348C-4225-832D-79D6BF12B65F}"/>
    <cellStyle name="Normal 2 4 4 2 4 2 4" xfId="37813" xr:uid="{75140670-4C07-45F4-8EC4-7989F6215AA8}"/>
    <cellStyle name="Normal 2 4 4 2 4 2 5" xfId="44808" xr:uid="{A216E7C0-1C6B-4419-ABC0-FE3C6B008092}"/>
    <cellStyle name="Normal 2 4 4 2 4 3" xfId="15629" xr:uid="{B4B579E1-09E0-4C6B-9854-8568FCD97633}"/>
    <cellStyle name="Normal 2 4 4 2 4 4" xfId="26478" xr:uid="{4D997497-3F4A-4505-85B5-3397DF1F8A31}"/>
    <cellStyle name="Normal 2 4 4 2 4 5" xfId="33200" xr:uid="{AF1A9FA4-D0BC-4A4F-89C9-6B46C65319FD}"/>
    <cellStyle name="Normal 2 4 4 2 4 6" xfId="41752" xr:uid="{BE51C9B6-376E-465B-8DDB-1C5E8BBCE26F}"/>
    <cellStyle name="Normal 2 4 4 2 5" xfId="4556" xr:uid="{C9F7AF51-A381-4F2A-82D5-DF0AF45EC0A4}"/>
    <cellStyle name="Normal 2 4 4 2 5 2" xfId="7612" xr:uid="{DA5BCDF3-9B1E-4590-AE1F-43BCFE8FD837}"/>
    <cellStyle name="Normal 2 4 4 2 5 2 2" xfId="19050" xr:uid="{067A8005-A323-4861-8C48-41E7B3E5E3CF}"/>
    <cellStyle name="Normal 2 4 4 2 5 2 3" xfId="29899" xr:uid="{2BA14A08-20B9-4B48-8819-F078818A5BF7}"/>
    <cellStyle name="Normal 2 4 4 2 5 2 4" xfId="45173" xr:uid="{CC4E1A12-94B5-4636-A7B8-309C8CF502E0}"/>
    <cellStyle name="Normal 2 4 4 2 5 3" xfId="15994" xr:uid="{9E9F4171-66EA-48E9-A47C-AF61C9FBFFD5}"/>
    <cellStyle name="Normal 2 4 4 2 5 4" xfId="26843" xr:uid="{7460E59F-4594-4AE4-B5F0-86AF830846C3}"/>
    <cellStyle name="Normal 2 4 4 2 5 5" xfId="35830" xr:uid="{CDCAF925-E995-416E-B896-D06A4FB92F8D}"/>
    <cellStyle name="Normal 2 4 4 2 5 6" xfId="42117" xr:uid="{5913930A-A552-4EB0-A5FF-736439821043}"/>
    <cellStyle name="Normal 2 4 4 2 6" xfId="4918" xr:uid="{B44F5ACF-3C12-461F-87DC-F66E10E92168}"/>
    <cellStyle name="Normal 2 4 4 2 6 2" xfId="7974" xr:uid="{62D41C2A-52CF-4998-A500-7BDAF11EFBD0}"/>
    <cellStyle name="Normal 2 4 4 2 6 2 2" xfId="19412" xr:uid="{4E8813E4-DA5D-461F-849F-0D1F042B04E6}"/>
    <cellStyle name="Normal 2 4 4 2 6 2 3" xfId="30261" xr:uid="{EF9AF258-11DA-40D9-9C7F-3C9ECC8955FF}"/>
    <cellStyle name="Normal 2 4 4 2 6 2 4" xfId="45535" xr:uid="{B62AC6F0-EE2E-400B-A77B-2078E06AB3A8}"/>
    <cellStyle name="Normal 2 4 4 2 6 3" xfId="16356" xr:uid="{C29C31BF-BBCF-4A12-9771-9F433AE049AC}"/>
    <cellStyle name="Normal 2 4 4 2 6 4" xfId="27205" xr:uid="{EF086765-83B0-4E65-A53F-A0B0E8E36247}"/>
    <cellStyle name="Normal 2 4 4 2 6 5" xfId="42479" xr:uid="{85D61415-6284-40E5-BEA2-7FE059D26CEE}"/>
    <cellStyle name="Normal 2 4 4 2 7" xfId="5277" xr:uid="{57D74464-11C2-45AC-B805-15C9FC9FB3CC}"/>
    <cellStyle name="Normal 2 4 4 2 7 2" xfId="16715" xr:uid="{5A1E3519-4BF9-4210-B08E-6AF7108B5FBC}"/>
    <cellStyle name="Normal 2 4 4 2 7 3" xfId="27564" xr:uid="{953B1F9F-C8ED-4852-AD4A-98274AAF49CB}"/>
    <cellStyle name="Normal 2 4 4 2 7 4" xfId="42838" xr:uid="{786DA726-B2EC-45DD-B7BF-07DFA85B3329}"/>
    <cellStyle name="Normal 2 4 4 2 8" xfId="13659" xr:uid="{C34C1996-F2A8-43DB-BAE7-F312E1901BB3}"/>
    <cellStyle name="Normal 2 4 4 2 9" xfId="24508" xr:uid="{DEC432AE-37D3-43C5-BB02-F7B91FB24CF2}"/>
    <cellStyle name="Normal 2 4 4 3" xfId="972" xr:uid="{20BEFFA0-2F70-49E3-8A38-656A6F440FDC}"/>
    <cellStyle name="Normal 2 4 4 3 10" xfId="30640" xr:uid="{79E9D335-025C-48E2-AD97-70774D3B5A70}"/>
    <cellStyle name="Normal 2 4 4 3 11" xfId="39783" xr:uid="{B19D790B-AC05-4BD9-A4BD-48120987A585}"/>
    <cellStyle name="Normal 2 4 4 3 2" xfId="2532" xr:uid="{C450E483-A8FB-4719-9D5C-0CC258CE33BC}"/>
    <cellStyle name="Normal 2 4 4 3 2 2" xfId="3513" xr:uid="{F6C54761-5B3C-4A96-88B5-8E13170D0512}"/>
    <cellStyle name="Normal 2 4 4 3 2 2 2" xfId="6751" xr:uid="{C648EC94-6DAF-485E-B58E-386248A9477D}"/>
    <cellStyle name="Normal 2 4 4 3 2 2 2 2" xfId="11578" xr:uid="{0E64C8D1-AF0C-4159-B009-70D9E6AC1735}"/>
    <cellStyle name="Normal 2 4 4 3 2 2 2 2 2" xfId="22451" xr:uid="{58DC6588-8D10-428A-96B0-A69AF8E30E16}"/>
    <cellStyle name="Normal 2 4 4 3 2 2 2 2 3" xfId="39014" xr:uid="{C11345E9-6AD7-4DA1-A597-8CE46B49EB9F}"/>
    <cellStyle name="Normal 2 4 4 3 2 2 2 3" xfId="18189" xr:uid="{B6B9E1AE-EAEE-4A46-984B-175E2C65CC27}"/>
    <cellStyle name="Normal 2 4 4 3 2 2 2 4" xfId="29038" xr:uid="{3ABAAFF7-2B08-4A2F-B445-4917C5424E85}"/>
    <cellStyle name="Normal 2 4 4 3 2 2 2 5" xfId="35046" xr:uid="{B3EBA1A9-6E89-436E-9F00-06F3AC34AB47}"/>
    <cellStyle name="Normal 2 4 4 3 2 2 2 6" xfId="44312" xr:uid="{FDD6C40D-5230-4F11-8249-9C59271906DC}"/>
    <cellStyle name="Normal 2 4 4 3 2 2 3" xfId="11579" xr:uid="{68B8A226-1D4C-492B-9AD2-63A9E8A8E32F}"/>
    <cellStyle name="Normal 2 4 4 3 2 2 3 2" xfId="22452" xr:uid="{EFDDD252-E118-4FFB-AA9F-F81CDABA90B4}"/>
    <cellStyle name="Normal 2 4 4 3 2 2 3 3" xfId="37033" xr:uid="{9415729F-4992-4016-9A3C-7888E341A2C4}"/>
    <cellStyle name="Normal 2 4 4 3 2 2 4" xfId="15133" xr:uid="{C2880F3F-4D00-4447-8DCE-573C19EB9B12}"/>
    <cellStyle name="Normal 2 4 4 3 2 2 5" xfId="25982" xr:uid="{915A3FFF-7D71-440A-BBB4-B873BA46E91B}"/>
    <cellStyle name="Normal 2 4 4 3 2 2 6" xfId="32132" xr:uid="{55365A46-F608-4C76-9545-43A737A9AA20}"/>
    <cellStyle name="Normal 2 4 4 3 2 2 7" xfId="41256" xr:uid="{E7B63C07-6C42-4FEF-9CC8-4B3E2AC7665C}"/>
    <cellStyle name="Normal 2 4 4 3 2 3" xfId="5771" xr:uid="{3ED9AE27-9C0B-4475-895C-204EE1250283}"/>
    <cellStyle name="Normal 2 4 4 3 2 3 2" xfId="11580" xr:uid="{56F8B07A-B77D-4867-8668-C39D2DFC9032}"/>
    <cellStyle name="Normal 2 4 4 3 2 3 2 2" xfId="22453" xr:uid="{9689AAF9-9A09-41DB-82F0-6DB4B25B1DCD}"/>
    <cellStyle name="Normal 2 4 4 3 2 3 2 3" xfId="38178" xr:uid="{311DE6EC-F241-484E-AD69-B7A360233303}"/>
    <cellStyle name="Normal 2 4 4 3 2 3 3" xfId="17209" xr:uid="{E4A1D4E0-832E-44D5-A1CF-7A0102270EB8}"/>
    <cellStyle name="Normal 2 4 4 3 2 3 4" xfId="28058" xr:uid="{251A8E9F-C236-4B84-BD2B-FF6CFDE61492}"/>
    <cellStyle name="Normal 2 4 4 3 2 3 5" xfId="34215" xr:uid="{37ACAF85-53CB-4349-9A60-80973ECA1883}"/>
    <cellStyle name="Normal 2 4 4 3 2 3 6" xfId="43332" xr:uid="{49026D82-192D-4B66-B9C4-BB51296AB6A7}"/>
    <cellStyle name="Normal 2 4 4 3 2 4" xfId="11581" xr:uid="{9CE92F56-93CF-4750-BEF7-3136161F48CC}"/>
    <cellStyle name="Normal 2 4 4 3 2 4 2" xfId="22454" xr:uid="{4912CE52-3931-4467-AD48-DF30AE01C4BE}"/>
    <cellStyle name="Normal 2 4 4 3 2 4 3" xfId="36196" xr:uid="{569FF076-E049-4CAF-8F8C-6C9DAE6BFF88}"/>
    <cellStyle name="Normal 2 4 4 3 2 5" xfId="14153" xr:uid="{C440FFD5-D4A4-4A9F-A5B2-0205158C7F4F}"/>
    <cellStyle name="Normal 2 4 4 3 2 6" xfId="25002" xr:uid="{E288AAE5-F2EC-4CCD-9B7B-8BA95A310613}"/>
    <cellStyle name="Normal 2 4 4 3 2 7" xfId="31152" xr:uid="{1B8B021A-B172-4AC8-A7FB-3D4F3D6B2021}"/>
    <cellStyle name="Normal 2 4 4 3 2 8" xfId="40276" xr:uid="{997398CF-E6EB-400A-BC11-4570D71D524E}"/>
    <cellStyle name="Normal 2 4 4 3 3" xfId="3020" xr:uid="{942A261A-F646-4165-B721-223113F42879}"/>
    <cellStyle name="Normal 2 4 4 3 3 2" xfId="6258" xr:uid="{A47E8263-AE3C-4ECC-A3F3-F899C783C594}"/>
    <cellStyle name="Normal 2 4 4 3 3 2 2" xfId="11582" xr:uid="{AD3A250B-7654-473E-B7AD-C47F9E63137C}"/>
    <cellStyle name="Normal 2 4 4 3 3 2 2 2" xfId="22455" xr:uid="{0A6FE64A-9B3F-47DC-87D8-39D4E3F5AA0A}"/>
    <cellStyle name="Normal 2 4 4 3 3 2 2 3" xfId="39015" xr:uid="{FC6459B1-A343-4735-AA1B-CA711DE34CC7}"/>
    <cellStyle name="Normal 2 4 4 3 3 2 3" xfId="17696" xr:uid="{067E781A-C199-4ED3-BD3B-40052D4D58C6}"/>
    <cellStyle name="Normal 2 4 4 3 3 2 4" xfId="28545" xr:uid="{26078D63-8B12-434D-A20C-16536FE554EC}"/>
    <cellStyle name="Normal 2 4 4 3 3 2 5" xfId="35047" xr:uid="{D8BC2EE2-4316-4163-8D74-627D213030CD}"/>
    <cellStyle name="Normal 2 4 4 3 3 2 6" xfId="43819" xr:uid="{D42D5C23-6547-4D9A-9E0D-533FB51755BA}"/>
    <cellStyle name="Normal 2 4 4 3 3 3" xfId="11583" xr:uid="{9265A7F5-F501-452A-8487-73D5F80CDCA8}"/>
    <cellStyle name="Normal 2 4 4 3 3 3 2" xfId="22456" xr:uid="{8FE8C6B1-703B-4CF4-8F11-F0FFE321E462}"/>
    <cellStyle name="Normal 2 4 4 3 3 3 3" xfId="37034" xr:uid="{06C5EF6C-56A2-483F-93BC-4399BDCAA0A7}"/>
    <cellStyle name="Normal 2 4 4 3 3 4" xfId="14640" xr:uid="{5D244323-CA68-4262-AE96-3A4EDA1CD716}"/>
    <cellStyle name="Normal 2 4 4 3 3 5" xfId="25489" xr:uid="{12707D06-BB69-42D3-A37E-428C8F1D367F}"/>
    <cellStyle name="Normal 2 4 4 3 3 6" xfId="31639" xr:uid="{47CD6837-041D-47B6-8A75-2C7211E2029F}"/>
    <cellStyle name="Normal 2 4 4 3 3 7" xfId="40763" xr:uid="{24706FBA-FFE1-4005-B07A-BF7B49CDE829}"/>
    <cellStyle name="Normal 2 4 4 3 4" xfId="4013" xr:uid="{4123EBFB-5543-4DDD-AC1F-84CA23FD2EB3}"/>
    <cellStyle name="Normal 2 4 4 3 4 2" xfId="7248" xr:uid="{23E093CD-D8C3-4B2F-919D-87537099091F}"/>
    <cellStyle name="Normal 2 4 4 3 4 2 2" xfId="18686" xr:uid="{C48223F6-091B-4280-B655-00FF90A89CE5}"/>
    <cellStyle name="Normal 2 4 4 3 4 2 3" xfId="29535" xr:uid="{6095F3BA-747D-417B-9DB7-BE7D2F9FE2D9}"/>
    <cellStyle name="Normal 2 4 4 3 4 2 4" xfId="37814" xr:uid="{C88376E6-D9C8-45C4-8D55-71AADFA75BD9}"/>
    <cellStyle name="Normal 2 4 4 3 4 2 5" xfId="44809" xr:uid="{0DB3D349-A3D0-4A7E-AA8D-DBF9102676D1}"/>
    <cellStyle name="Normal 2 4 4 3 4 3" xfId="15630" xr:uid="{D0FF25F1-42C3-4002-A1EB-DFF0FC580271}"/>
    <cellStyle name="Normal 2 4 4 3 4 4" xfId="26479" xr:uid="{9EA5AFF1-6048-4249-A060-F0F275EF4C23}"/>
    <cellStyle name="Normal 2 4 4 3 4 5" xfId="33201" xr:uid="{27289FF4-D519-4D2F-A275-20A6171600DC}"/>
    <cellStyle name="Normal 2 4 4 3 4 6" xfId="41753" xr:uid="{E6B2400D-0496-42C9-B2A4-A6616B1EC482}"/>
    <cellStyle name="Normal 2 4 4 3 5" xfId="4557" xr:uid="{274FE197-C76B-4E93-8869-8404A2517516}"/>
    <cellStyle name="Normal 2 4 4 3 5 2" xfId="7613" xr:uid="{461A79BF-4D0E-4A05-AE55-E314761CF611}"/>
    <cellStyle name="Normal 2 4 4 3 5 2 2" xfId="19051" xr:uid="{53AC3409-B414-4458-A14B-702E866FCEED}"/>
    <cellStyle name="Normal 2 4 4 3 5 2 3" xfId="29900" xr:uid="{E07A0496-AA64-4813-80DE-3487E332351E}"/>
    <cellStyle name="Normal 2 4 4 3 5 2 4" xfId="45174" xr:uid="{BD8B4CFB-02A3-40AE-843F-B222645542A2}"/>
    <cellStyle name="Normal 2 4 4 3 5 3" xfId="15995" xr:uid="{89B5B6DA-6B17-42EC-A6A9-2C116578D9E1}"/>
    <cellStyle name="Normal 2 4 4 3 5 4" xfId="26844" xr:uid="{55070DF5-EA1F-4351-A966-A4598EA86797}"/>
    <cellStyle name="Normal 2 4 4 3 5 5" xfId="35831" xr:uid="{25514367-001B-4F82-9709-9EEAEEB2D7AA}"/>
    <cellStyle name="Normal 2 4 4 3 5 6" xfId="42118" xr:uid="{609AD15F-E64A-41E4-9476-FBFF2DA1E749}"/>
    <cellStyle name="Normal 2 4 4 3 6" xfId="4919" xr:uid="{F15E226A-3997-4C60-8BB6-06707CCC30E6}"/>
    <cellStyle name="Normal 2 4 4 3 6 2" xfId="7975" xr:uid="{2E77F83E-71A9-4ACC-B4A6-7ED03C8715D8}"/>
    <cellStyle name="Normal 2 4 4 3 6 2 2" xfId="19413" xr:uid="{367E55A0-FA5B-4A02-9260-942C58CD02CD}"/>
    <cellStyle name="Normal 2 4 4 3 6 2 3" xfId="30262" xr:uid="{3CBF6724-2633-4B97-9879-2B9EE37B129B}"/>
    <cellStyle name="Normal 2 4 4 3 6 2 4" xfId="45536" xr:uid="{EAD30144-7E01-4332-A347-10C0595C21A3}"/>
    <cellStyle name="Normal 2 4 4 3 6 3" xfId="16357" xr:uid="{E349C21B-8B5F-4744-8FCB-8041E8F08CC2}"/>
    <cellStyle name="Normal 2 4 4 3 6 4" xfId="27206" xr:uid="{8AE6B1F3-B4FB-40CA-B4E9-976F61878763}"/>
    <cellStyle name="Normal 2 4 4 3 6 5" xfId="42480" xr:uid="{EFBEB99B-26C6-46D9-867D-7C9E8AA9E280}"/>
    <cellStyle name="Normal 2 4 4 3 7" xfId="5278" xr:uid="{51D1C0E1-0A4A-4B87-BFDB-B71AC8B3BAA1}"/>
    <cellStyle name="Normal 2 4 4 3 7 2" xfId="16716" xr:uid="{FFA15DAF-B32F-4B2E-9479-E8F1F2CF9966}"/>
    <cellStyle name="Normal 2 4 4 3 7 3" xfId="27565" xr:uid="{55D63B37-688F-4225-BA49-0857CE858227}"/>
    <cellStyle name="Normal 2 4 4 3 7 4" xfId="42839" xr:uid="{D23D6B12-77A1-40E3-A7EB-E85867D9C230}"/>
    <cellStyle name="Normal 2 4 4 3 8" xfId="13660" xr:uid="{2678FACC-7A4F-48E0-9A0F-C13D5B03F47D}"/>
    <cellStyle name="Normal 2 4 4 3 9" xfId="24509" xr:uid="{590CA63D-23F3-4F98-A5B5-C6E9B1C472A8}"/>
    <cellStyle name="Normal 2 4 4 4" xfId="2530" xr:uid="{DE063D9C-F99E-4861-83D6-9D9ABE8895E4}"/>
    <cellStyle name="Normal 2 4 4 4 2" xfId="3511" xr:uid="{BEF89A9B-0ED3-45DE-9988-2042F480FD96}"/>
    <cellStyle name="Normal 2 4 4 4 2 2" xfId="6749" xr:uid="{BD24C239-D94B-4E60-B81D-0790750C5600}"/>
    <cellStyle name="Normal 2 4 4 4 2 2 2" xfId="11584" xr:uid="{DD26FEB6-C64E-4937-B299-2CFB6231900F}"/>
    <cellStyle name="Normal 2 4 4 4 2 2 2 2" xfId="22457" xr:uid="{FFD4E034-B541-473E-8E18-F8139E142627}"/>
    <cellStyle name="Normal 2 4 4 4 2 2 2 3" xfId="39016" xr:uid="{1E104641-D3AA-4AF3-BFCA-9B8A25BCD2F2}"/>
    <cellStyle name="Normal 2 4 4 4 2 2 3" xfId="18187" xr:uid="{F4D547A1-F549-4EE8-A2E7-4770A11D639B}"/>
    <cellStyle name="Normal 2 4 4 4 2 2 4" xfId="29036" xr:uid="{46A6C083-7334-4A3E-9AE0-F13854E71DEA}"/>
    <cellStyle name="Normal 2 4 4 4 2 2 5" xfId="35048" xr:uid="{C4ABBD88-8A1F-464A-93C1-9F1C7C680C41}"/>
    <cellStyle name="Normal 2 4 4 4 2 2 6" xfId="44310" xr:uid="{0F253C0D-8A6C-477B-999C-E283A62F2A61}"/>
    <cellStyle name="Normal 2 4 4 4 2 3" xfId="11585" xr:uid="{60805F45-E37E-408D-9DA5-3A5FF261363B}"/>
    <cellStyle name="Normal 2 4 4 4 2 3 2" xfId="22458" xr:uid="{26A054E5-9795-417A-8CC7-98715F3B9840}"/>
    <cellStyle name="Normal 2 4 4 4 2 3 3" xfId="37035" xr:uid="{2FCAECED-3C57-40C2-BE44-9E47E734760D}"/>
    <cellStyle name="Normal 2 4 4 4 2 4" xfId="15131" xr:uid="{83EED5E5-09F5-48A9-BD11-B2198F197A8F}"/>
    <cellStyle name="Normal 2 4 4 4 2 5" xfId="25980" xr:uid="{E895C453-0766-40FE-A5D7-3152FA1AF069}"/>
    <cellStyle name="Normal 2 4 4 4 2 6" xfId="32130" xr:uid="{CC7D62F8-3429-4360-8217-7DF1D9469902}"/>
    <cellStyle name="Normal 2 4 4 4 2 7" xfId="41254" xr:uid="{930CAEA1-A45B-4EC2-8C4F-0C917809EBDE}"/>
    <cellStyle name="Normal 2 4 4 4 3" xfId="5769" xr:uid="{782922F7-E8C6-4BE7-B13C-2D99BA5B88AD}"/>
    <cellStyle name="Normal 2 4 4 4 3 2" xfId="11586" xr:uid="{48116526-2251-4894-A053-C4E7D4BD2D1B}"/>
    <cellStyle name="Normal 2 4 4 4 3 2 2" xfId="22459" xr:uid="{5DB781FE-C1D7-44D1-A125-4BCFBEC19D6E}"/>
    <cellStyle name="Normal 2 4 4 4 3 2 3" xfId="38179" xr:uid="{A815D750-983E-40F3-92BE-B80B10CAB251}"/>
    <cellStyle name="Normal 2 4 4 4 3 3" xfId="17207" xr:uid="{E989BDBC-C7A5-48FC-A201-18A0B2616C1D}"/>
    <cellStyle name="Normal 2 4 4 4 3 4" xfId="28056" xr:uid="{1A50286F-CACA-416D-9810-2C5074C8F6D9}"/>
    <cellStyle name="Normal 2 4 4 4 3 5" xfId="34216" xr:uid="{1D463AF0-AE78-4BA4-B9D9-9ED44523E571}"/>
    <cellStyle name="Normal 2 4 4 4 3 6" xfId="43330" xr:uid="{7D0F5AC6-D3FC-4525-86B9-6F191F2830FC}"/>
    <cellStyle name="Normal 2 4 4 4 4" xfId="11587" xr:uid="{6DE06531-86EF-420E-8341-FE73114B831F}"/>
    <cellStyle name="Normal 2 4 4 4 4 2" xfId="22460" xr:uid="{B5A658E4-D9C8-480B-94C0-FAAB4D230D6B}"/>
    <cellStyle name="Normal 2 4 4 4 4 3" xfId="36197" xr:uid="{4CE61A93-CF2D-4FB4-8723-099F72DAB94A}"/>
    <cellStyle name="Normal 2 4 4 4 5" xfId="14151" xr:uid="{B498353A-B45F-4D61-B109-1B18F87C5219}"/>
    <cellStyle name="Normal 2 4 4 4 6" xfId="25000" xr:uid="{6F1D382F-FF68-43F7-9159-D1CA74A27C6C}"/>
    <cellStyle name="Normal 2 4 4 4 7" xfId="31150" xr:uid="{8B3BDDEE-E5D5-4595-8C07-02D22C50F1BD}"/>
    <cellStyle name="Normal 2 4 4 4 8" xfId="40274" xr:uid="{8CBD551A-BC1A-459D-91C3-ED588D97C842}"/>
    <cellStyle name="Normal 2 4 4 5" xfId="3018" xr:uid="{FA10F8D3-76CB-469D-8F4D-CF93A1C86B84}"/>
    <cellStyle name="Normal 2 4 4 5 2" xfId="6256" xr:uid="{E8352D0E-6B20-49F5-AA8E-07533F0C9C17}"/>
    <cellStyle name="Normal 2 4 4 5 2 2" xfId="11588" xr:uid="{74F66DCB-191E-4AB5-99F7-EC2D27FD0BEA}"/>
    <cellStyle name="Normal 2 4 4 5 2 2 2" xfId="22461" xr:uid="{06085AC3-9101-4461-953B-F8458DB437F9}"/>
    <cellStyle name="Normal 2 4 4 5 2 2 3" xfId="39017" xr:uid="{9754B2E2-AB63-4F81-8D78-15DEAF06D6C7}"/>
    <cellStyle name="Normal 2 4 4 5 2 3" xfId="17694" xr:uid="{7EACC3DD-E487-4035-B51E-17FE41A7E79F}"/>
    <cellStyle name="Normal 2 4 4 5 2 4" xfId="28543" xr:uid="{CD1A189F-E11F-4AC5-808B-937ACACA932D}"/>
    <cellStyle name="Normal 2 4 4 5 2 5" xfId="35049" xr:uid="{078A4BA4-70EA-4FDB-9924-B9915D0DC59C}"/>
    <cellStyle name="Normal 2 4 4 5 2 6" xfId="43817" xr:uid="{B75CDC71-BCFA-43FA-961F-221074945F19}"/>
    <cellStyle name="Normal 2 4 4 5 3" xfId="11589" xr:uid="{D2413417-7648-4BC3-9312-8E67D071BA88}"/>
    <cellStyle name="Normal 2 4 4 5 3 2" xfId="22462" xr:uid="{66EC30C9-E9D4-4AC0-B90B-31D83E0672F0}"/>
    <cellStyle name="Normal 2 4 4 5 3 3" xfId="37036" xr:uid="{B41BB208-FA2C-4DE8-AB6E-CF29A0A77A49}"/>
    <cellStyle name="Normal 2 4 4 5 4" xfId="14638" xr:uid="{BB5ADAFA-2CF7-4F3C-BF70-143AF1C4190D}"/>
    <cellStyle name="Normal 2 4 4 5 5" xfId="25487" xr:uid="{F598FCE1-3821-44E0-A7B4-84C8FBC11D9F}"/>
    <cellStyle name="Normal 2 4 4 5 6" xfId="31637" xr:uid="{FBE0FDEC-F2C3-4DC8-BE6A-DBBC3B162D52}"/>
    <cellStyle name="Normal 2 4 4 5 7" xfId="40761" xr:uid="{245814D8-DE35-41F0-9E12-80D21976B5DC}"/>
    <cellStyle name="Normal 2 4 4 6" xfId="4011" xr:uid="{A4AEE220-2B18-456A-947E-A17F6EDBEC67}"/>
    <cellStyle name="Normal 2 4 4 6 2" xfId="7246" xr:uid="{06241DE6-B7F1-4507-9A59-B3476974E041}"/>
    <cellStyle name="Normal 2 4 4 6 2 2" xfId="18684" xr:uid="{4C21ED36-55AB-467D-8ED2-18760B51403B}"/>
    <cellStyle name="Normal 2 4 4 6 2 3" xfId="29533" xr:uid="{03BC130C-1C0D-4AAF-8C16-8AB6F33D0C04}"/>
    <cellStyle name="Normal 2 4 4 6 2 4" xfId="37812" xr:uid="{B3B4B989-E6E9-4A7B-934D-9D4F55313048}"/>
    <cellStyle name="Normal 2 4 4 6 2 5" xfId="44807" xr:uid="{E64216C9-4889-4EA0-98EB-7E69A081FE24}"/>
    <cellStyle name="Normal 2 4 4 6 3" xfId="15628" xr:uid="{144088D3-79B3-4344-BA18-5AA3C7163C0A}"/>
    <cellStyle name="Normal 2 4 4 6 4" xfId="26477" xr:uid="{B1C6466D-9291-4C84-8BEB-4CD13EA88B25}"/>
    <cellStyle name="Normal 2 4 4 6 5" xfId="33202" xr:uid="{C84B5EB7-201D-433A-9037-3528745CAF67}"/>
    <cellStyle name="Normal 2 4 4 6 6" xfId="41751" xr:uid="{62DACE21-F991-46C5-9F0B-FC78B40DB152}"/>
    <cellStyle name="Normal 2 4 4 7" xfId="4555" xr:uid="{2BBBCC4B-820D-4D8A-8AC9-9C4AD632EDD9}"/>
    <cellStyle name="Normal 2 4 4 7 2" xfId="7611" xr:uid="{28C46DB7-063C-412A-B4D5-3E227798500A}"/>
    <cellStyle name="Normal 2 4 4 7 2 2" xfId="19049" xr:uid="{18C729B1-1E4F-4F01-8C95-A3B1B6AB4E4C}"/>
    <cellStyle name="Normal 2 4 4 7 2 3" xfId="29898" xr:uid="{D1E19EF5-3B21-4FB3-9265-C7BA9265C628}"/>
    <cellStyle name="Normal 2 4 4 7 2 4" xfId="45172" xr:uid="{CEA75A13-539B-44A1-8F01-11A9BF16768A}"/>
    <cellStyle name="Normal 2 4 4 7 3" xfId="15993" xr:uid="{3EA10566-BB64-4FF2-98DD-14A0D8D271B1}"/>
    <cellStyle name="Normal 2 4 4 7 4" xfId="26842" xr:uid="{4FC1B27B-8298-4F67-A6C6-8A370C7C0503}"/>
    <cellStyle name="Normal 2 4 4 7 5" xfId="35829" xr:uid="{EC3CF68F-7BB2-43A7-815A-0C453E4CDCD2}"/>
    <cellStyle name="Normal 2 4 4 7 6" xfId="42116" xr:uid="{E7064346-940D-4336-A1D3-9A6A8669FD26}"/>
    <cellStyle name="Normal 2 4 4 8" xfId="4917" xr:uid="{8C3FF939-2D68-4331-9838-57D3761882FE}"/>
    <cellStyle name="Normal 2 4 4 8 2" xfId="7973" xr:uid="{AD533B79-FA65-4974-BDD2-980D6240123F}"/>
    <cellStyle name="Normal 2 4 4 8 2 2" xfId="19411" xr:uid="{65FEE0CD-FDCF-436D-BE80-5FFD51FB8148}"/>
    <cellStyle name="Normal 2 4 4 8 2 3" xfId="30260" xr:uid="{37158004-FC91-4AC6-BCE1-0B167E099F71}"/>
    <cellStyle name="Normal 2 4 4 8 2 4" xfId="45534" xr:uid="{73625C31-C6C2-469B-BD14-86CC87DEE624}"/>
    <cellStyle name="Normal 2 4 4 8 3" xfId="16355" xr:uid="{26C2B13F-C0C8-43BC-954C-C27D51D6878E}"/>
    <cellStyle name="Normal 2 4 4 8 4" xfId="27204" xr:uid="{BE91A189-59B6-4E00-AD5D-692C7F5EB28F}"/>
    <cellStyle name="Normal 2 4 4 8 5" xfId="42478" xr:uid="{0664503B-AA0B-4C70-91E5-71FA05DBCFEA}"/>
    <cellStyle name="Normal 2 4 4 9" xfId="5276" xr:uid="{C8F7D30E-C256-4D54-B63A-AA9D9CC017FE}"/>
    <cellStyle name="Normal 2 4 4 9 2" xfId="16714" xr:uid="{E1755AFA-95E0-4EFD-98F9-E7E73C8AA6D8}"/>
    <cellStyle name="Normal 2 4 4 9 3" xfId="27563" xr:uid="{7F2F2A29-FE38-44B2-B1AA-EC67F16188BC}"/>
    <cellStyle name="Normal 2 4 4 9 4" xfId="42837" xr:uid="{3FEDB2E0-B79B-4964-9FF1-A4221EB4A6AA}"/>
    <cellStyle name="Normal 2 4 5" xfId="973" xr:uid="{936D9604-0BBF-499C-83C1-6554192633B7}"/>
    <cellStyle name="Normal 2 4 5 10" xfId="13661" xr:uid="{F5F6233D-CB4A-4FAA-B517-E2C9B414DC1A}"/>
    <cellStyle name="Normal 2 4 5 11" xfId="24510" xr:uid="{3ACFB26B-C0F6-4F8B-B44C-4357DC4B4072}"/>
    <cellStyle name="Normal 2 4 5 12" xfId="30641" xr:uid="{9F0AB66D-CE98-4B65-B9D5-61E9CA72DE58}"/>
    <cellStyle name="Normal 2 4 5 13" xfId="39784" xr:uid="{753CFFB9-B3F6-40BA-A548-FD2FA8BBD0B7}"/>
    <cellStyle name="Normal 2 4 5 2" xfId="974" xr:uid="{5C3CBDC5-B003-425A-B203-F20F4FBF5969}"/>
    <cellStyle name="Normal 2 4 5 2 10" xfId="30642" xr:uid="{D39D7C7E-6013-4BFD-8B6F-64FA76FB2FA9}"/>
    <cellStyle name="Normal 2 4 5 2 11" xfId="39785" xr:uid="{D3CC23EF-AE6F-4C87-BF9E-86E59B8F1424}"/>
    <cellStyle name="Normal 2 4 5 2 2" xfId="2534" xr:uid="{8DC45D28-978F-4931-9E5F-9FBC723CF886}"/>
    <cellStyle name="Normal 2 4 5 2 2 2" xfId="3515" xr:uid="{2481B4EC-F175-460F-907D-EDA1BD9E1CE6}"/>
    <cellStyle name="Normal 2 4 5 2 2 2 2" xfId="6753" xr:uid="{CB72CB5D-784F-4D50-9226-324DCA830CF5}"/>
    <cellStyle name="Normal 2 4 5 2 2 2 2 2" xfId="11590" xr:uid="{BB446EB9-5451-433D-BA89-4CB7D9139A0E}"/>
    <cellStyle name="Normal 2 4 5 2 2 2 2 2 2" xfId="22463" xr:uid="{EDE16B43-94E1-4B97-9581-A9DFA79578C0}"/>
    <cellStyle name="Normal 2 4 5 2 2 2 2 2 3" xfId="39018" xr:uid="{73C669C9-4758-415F-B2AA-6E1DEFEAB99E}"/>
    <cellStyle name="Normal 2 4 5 2 2 2 2 3" xfId="18191" xr:uid="{B1ECC58F-6642-4C2C-A095-FE19BB1D0E5A}"/>
    <cellStyle name="Normal 2 4 5 2 2 2 2 4" xfId="29040" xr:uid="{78501584-A317-4EB8-A676-8F9BC64B0607}"/>
    <cellStyle name="Normal 2 4 5 2 2 2 2 5" xfId="35050" xr:uid="{3D46D611-E33C-4DBB-8818-32205E5F17B9}"/>
    <cellStyle name="Normal 2 4 5 2 2 2 2 6" xfId="44314" xr:uid="{275E7C68-F9A8-4D13-AAC9-C4CCE472731E}"/>
    <cellStyle name="Normal 2 4 5 2 2 2 3" xfId="11591" xr:uid="{4E1A2C86-72AF-4212-9E7F-1BF6C9379203}"/>
    <cellStyle name="Normal 2 4 5 2 2 2 3 2" xfId="22464" xr:uid="{AE72F03A-6950-403E-9090-E0B466CEFE3F}"/>
    <cellStyle name="Normal 2 4 5 2 2 2 3 3" xfId="37037" xr:uid="{45E41E5E-12F2-441D-8D0F-CB39DCC796F3}"/>
    <cellStyle name="Normal 2 4 5 2 2 2 4" xfId="15135" xr:uid="{5180B4B3-A8C4-487C-891C-486D3BC945CE}"/>
    <cellStyle name="Normal 2 4 5 2 2 2 5" xfId="25984" xr:uid="{F90C7FE8-C7F0-4579-B5CA-D2DA2848B5BC}"/>
    <cellStyle name="Normal 2 4 5 2 2 2 6" xfId="32134" xr:uid="{7374D906-1A13-4FF0-8735-617C577F844F}"/>
    <cellStyle name="Normal 2 4 5 2 2 2 7" xfId="41258" xr:uid="{99A1483D-CEAB-461F-A4EC-8B562C501428}"/>
    <cellStyle name="Normal 2 4 5 2 2 3" xfId="5773" xr:uid="{745C462A-4170-465B-8387-6573869CA893}"/>
    <cellStyle name="Normal 2 4 5 2 2 3 2" xfId="11592" xr:uid="{B355C0B9-4902-47B4-A5E3-0A0681C7CA4C}"/>
    <cellStyle name="Normal 2 4 5 2 2 3 2 2" xfId="22465" xr:uid="{9867149A-D6CF-4DC7-A094-8AE3AA958EA3}"/>
    <cellStyle name="Normal 2 4 5 2 2 3 2 3" xfId="38180" xr:uid="{13218B45-EDE5-4003-AF7A-C8D41A1BC527}"/>
    <cellStyle name="Normal 2 4 5 2 2 3 3" xfId="17211" xr:uid="{C3CF09A4-7DDC-4568-81E8-AC7DF2736529}"/>
    <cellStyle name="Normal 2 4 5 2 2 3 4" xfId="28060" xr:uid="{FD372320-94E2-4FD7-9FC8-9881ECFF3EFF}"/>
    <cellStyle name="Normal 2 4 5 2 2 3 5" xfId="34217" xr:uid="{574B2E2C-0C46-4E1A-A777-786C11AAFE54}"/>
    <cellStyle name="Normal 2 4 5 2 2 3 6" xfId="43334" xr:uid="{D3E2CA86-C1ED-4A9C-865D-5C48C63C85A2}"/>
    <cellStyle name="Normal 2 4 5 2 2 4" xfId="11593" xr:uid="{9E001144-0E18-413C-AE9F-DD46D4CFF8EB}"/>
    <cellStyle name="Normal 2 4 5 2 2 4 2" xfId="22466" xr:uid="{826F2764-AEC1-4D51-86E1-E7338325A991}"/>
    <cellStyle name="Normal 2 4 5 2 2 4 3" xfId="36198" xr:uid="{D32FE069-836E-4309-9828-743A8DD1CA46}"/>
    <cellStyle name="Normal 2 4 5 2 2 5" xfId="14155" xr:uid="{1EF005A6-F079-40E2-AB74-A68255E5529B}"/>
    <cellStyle name="Normal 2 4 5 2 2 6" xfId="25004" xr:uid="{14047DB1-BF88-4FE2-8D49-E6B3E80E850D}"/>
    <cellStyle name="Normal 2 4 5 2 2 7" xfId="31154" xr:uid="{328A4368-B259-45A5-B0E1-F4BFE4D0D75C}"/>
    <cellStyle name="Normal 2 4 5 2 2 8" xfId="40278" xr:uid="{CFEC8F8F-B248-4414-B7DB-13C5F410EB42}"/>
    <cellStyle name="Normal 2 4 5 2 3" xfId="3022" xr:uid="{0536310A-D340-42AB-966E-E92D061BB372}"/>
    <cellStyle name="Normal 2 4 5 2 3 2" xfId="6260" xr:uid="{F6B62287-EA03-44F2-B42F-D5A49DCDABA8}"/>
    <cellStyle name="Normal 2 4 5 2 3 2 2" xfId="11594" xr:uid="{F2FE5268-F633-4DE1-82DC-4D7C62002006}"/>
    <cellStyle name="Normal 2 4 5 2 3 2 2 2" xfId="22467" xr:uid="{A7BB60B8-ED66-4FC4-A21B-1A9149B5D5C6}"/>
    <cellStyle name="Normal 2 4 5 2 3 2 2 3" xfId="39019" xr:uid="{7B1CDB49-9D23-42E3-B6DD-4E9FDBFBD33A}"/>
    <cellStyle name="Normal 2 4 5 2 3 2 3" xfId="17698" xr:uid="{0EE6B9DB-141D-4409-A54F-5A4F6F54509C}"/>
    <cellStyle name="Normal 2 4 5 2 3 2 4" xfId="28547" xr:uid="{9B513515-89FB-42AB-AA72-DB9B79A17812}"/>
    <cellStyle name="Normal 2 4 5 2 3 2 5" xfId="35051" xr:uid="{22869E69-01B3-445D-96BE-2ACA72443630}"/>
    <cellStyle name="Normal 2 4 5 2 3 2 6" xfId="43821" xr:uid="{2D0D2A22-06BC-42B6-B18E-F9C39D764DFA}"/>
    <cellStyle name="Normal 2 4 5 2 3 3" xfId="11595" xr:uid="{0DBDBD16-EEEF-40E4-825D-A130F1CA09E9}"/>
    <cellStyle name="Normal 2 4 5 2 3 3 2" xfId="22468" xr:uid="{DDDEE214-897E-41BE-B53E-1DEC037C8624}"/>
    <cellStyle name="Normal 2 4 5 2 3 3 3" xfId="37038" xr:uid="{BA802017-03FE-4522-9BB5-9C413B9CB053}"/>
    <cellStyle name="Normal 2 4 5 2 3 4" xfId="14642" xr:uid="{2F1304B7-67AE-4ED9-88E1-A6D126B6BADE}"/>
    <cellStyle name="Normal 2 4 5 2 3 5" xfId="25491" xr:uid="{E90DD31D-0AF5-427F-BFC8-9467353D34E3}"/>
    <cellStyle name="Normal 2 4 5 2 3 6" xfId="31641" xr:uid="{EF820261-FC6C-499D-9203-5543D2B4FA2C}"/>
    <cellStyle name="Normal 2 4 5 2 3 7" xfId="40765" xr:uid="{77AD570F-DEB0-435D-85EB-D3AF600621F7}"/>
    <cellStyle name="Normal 2 4 5 2 4" xfId="4015" xr:uid="{12A22B03-1A75-47EE-A2CB-C96A0042F09C}"/>
    <cellStyle name="Normal 2 4 5 2 4 2" xfId="7250" xr:uid="{E6F8B3E1-4D7D-4684-8138-D8745D746BF2}"/>
    <cellStyle name="Normal 2 4 5 2 4 2 2" xfId="18688" xr:uid="{3161C290-2E39-4D83-8356-27AEDEFA5797}"/>
    <cellStyle name="Normal 2 4 5 2 4 2 3" xfId="29537" xr:uid="{783E61F1-2959-4E6F-801D-A2C0694FABB0}"/>
    <cellStyle name="Normal 2 4 5 2 4 2 4" xfId="37816" xr:uid="{646C7484-C317-4BFE-92BA-45284AB544E3}"/>
    <cellStyle name="Normal 2 4 5 2 4 2 5" xfId="44811" xr:uid="{B006B475-06B8-4EFA-AA56-E11717CCC739}"/>
    <cellStyle name="Normal 2 4 5 2 4 3" xfId="15632" xr:uid="{79381477-6E3C-422A-9A26-DFB9A8072BC0}"/>
    <cellStyle name="Normal 2 4 5 2 4 4" xfId="26481" xr:uid="{FAA4C3B3-4FE4-4548-B93D-50D2B1D528B9}"/>
    <cellStyle name="Normal 2 4 5 2 4 5" xfId="33203" xr:uid="{2A52A9E7-2155-46E5-8B00-70C3144575B0}"/>
    <cellStyle name="Normal 2 4 5 2 4 6" xfId="41755" xr:uid="{57BDED7F-8B3A-4641-AD99-D2B79BADE92F}"/>
    <cellStyle name="Normal 2 4 5 2 5" xfId="4559" xr:uid="{DEB37F97-3D39-4D60-A607-D1F7B3C6D94F}"/>
    <cellStyle name="Normal 2 4 5 2 5 2" xfId="7615" xr:uid="{D4C9066B-D60D-469B-AEDD-8BE710288610}"/>
    <cellStyle name="Normal 2 4 5 2 5 2 2" xfId="19053" xr:uid="{6B893C4E-43C6-4560-80D9-F4137AB3B389}"/>
    <cellStyle name="Normal 2 4 5 2 5 2 3" xfId="29902" xr:uid="{475EF6DC-F92A-4F22-8B71-CC01790CEC11}"/>
    <cellStyle name="Normal 2 4 5 2 5 2 4" xfId="45176" xr:uid="{7BB9A849-9EC5-440E-89FB-A30F8CFE98CA}"/>
    <cellStyle name="Normal 2 4 5 2 5 3" xfId="15997" xr:uid="{121EE09F-1CE5-423E-85ED-CB70408893D4}"/>
    <cellStyle name="Normal 2 4 5 2 5 4" xfId="26846" xr:uid="{EDBD3315-976E-43CB-877C-A6558527ED70}"/>
    <cellStyle name="Normal 2 4 5 2 5 5" xfId="35833" xr:uid="{2697B2F0-C6AA-4249-9617-CA96D2769E14}"/>
    <cellStyle name="Normal 2 4 5 2 5 6" xfId="42120" xr:uid="{EEDE7FED-C930-4DBE-BB8C-DA00093FE7D2}"/>
    <cellStyle name="Normal 2 4 5 2 6" xfId="4921" xr:uid="{83ED81C4-AD01-4821-AC5D-19ABC84C8F63}"/>
    <cellStyle name="Normal 2 4 5 2 6 2" xfId="7977" xr:uid="{71AC209D-29CD-4FA9-AAC7-D69AABD51D4A}"/>
    <cellStyle name="Normal 2 4 5 2 6 2 2" xfId="19415" xr:uid="{F13D35AE-DAFC-4FA4-A6B4-EE2845869A30}"/>
    <cellStyle name="Normal 2 4 5 2 6 2 3" xfId="30264" xr:uid="{46806D6C-91D8-4309-8333-3418D03F124B}"/>
    <cellStyle name="Normal 2 4 5 2 6 2 4" xfId="45538" xr:uid="{102FA34A-55C3-4AE4-A713-AE62C16C4F24}"/>
    <cellStyle name="Normal 2 4 5 2 6 3" xfId="16359" xr:uid="{2B2899F0-8F1D-41EF-A8D4-59772DFCE5F2}"/>
    <cellStyle name="Normal 2 4 5 2 6 4" xfId="27208" xr:uid="{FF0C086D-86AA-439A-B0F0-AE3FC407B5FD}"/>
    <cellStyle name="Normal 2 4 5 2 6 5" xfId="42482" xr:uid="{BCCFADF5-A46D-482C-A22E-F68EAF388135}"/>
    <cellStyle name="Normal 2 4 5 2 7" xfId="5280" xr:uid="{0456EB9C-80CC-4014-80EF-8A7949B7C727}"/>
    <cellStyle name="Normal 2 4 5 2 7 2" xfId="16718" xr:uid="{7FC7E571-4924-45E5-9E04-D4A53C91DA36}"/>
    <cellStyle name="Normal 2 4 5 2 7 3" xfId="27567" xr:uid="{EC0FBE54-19FF-4809-A568-1831BE675B47}"/>
    <cellStyle name="Normal 2 4 5 2 7 4" xfId="42841" xr:uid="{C7876013-44C9-4B23-AB1D-96B8BAC35ECE}"/>
    <cellStyle name="Normal 2 4 5 2 8" xfId="13662" xr:uid="{FC9775E5-C444-4292-BD62-E63F336B8F80}"/>
    <cellStyle name="Normal 2 4 5 2 9" xfId="24511" xr:uid="{33974B21-8FF4-46B6-8852-8D9CE71F0146}"/>
    <cellStyle name="Normal 2 4 5 3" xfId="975" xr:uid="{EBEA4461-3338-414D-AE88-EE4222B341BC}"/>
    <cellStyle name="Normal 2 4 5 3 10" xfId="30643" xr:uid="{C2473518-C011-4912-80A9-1C528B1C7760}"/>
    <cellStyle name="Normal 2 4 5 3 11" xfId="39786" xr:uid="{B4EE47E6-C1F6-44B6-A902-DB72640FA77F}"/>
    <cellStyle name="Normal 2 4 5 3 2" xfId="2535" xr:uid="{3828AC82-D182-41BA-9EB3-46D327503BFC}"/>
    <cellStyle name="Normal 2 4 5 3 2 2" xfId="3516" xr:uid="{34DADEF4-4348-4DA9-9A7F-377C2AFB91BC}"/>
    <cellStyle name="Normal 2 4 5 3 2 2 2" xfId="6754" xr:uid="{EC7923C0-1B85-4D3E-8C9F-35D22B95F1D7}"/>
    <cellStyle name="Normal 2 4 5 3 2 2 2 2" xfId="11596" xr:uid="{A1DD9F6F-F661-41F4-873E-80DF6C83F74E}"/>
    <cellStyle name="Normal 2 4 5 3 2 2 2 2 2" xfId="22469" xr:uid="{922AEE1B-EF3E-4857-99F4-F7FCBD156470}"/>
    <cellStyle name="Normal 2 4 5 3 2 2 2 2 3" xfId="39020" xr:uid="{283FC9BC-68DA-4AAA-963B-B62E46ACA163}"/>
    <cellStyle name="Normal 2 4 5 3 2 2 2 3" xfId="18192" xr:uid="{BE1DF73F-7617-4A73-8BE5-4FE840CFA2D1}"/>
    <cellStyle name="Normal 2 4 5 3 2 2 2 4" xfId="29041" xr:uid="{B0B6D1C6-26FE-4EAE-ADE3-585AD36B1118}"/>
    <cellStyle name="Normal 2 4 5 3 2 2 2 5" xfId="35052" xr:uid="{E4D74AD2-A8AC-4115-B663-3066A3CA1D13}"/>
    <cellStyle name="Normal 2 4 5 3 2 2 2 6" xfId="44315" xr:uid="{A4004DE2-CB70-43B3-9F14-C493F367EE8F}"/>
    <cellStyle name="Normal 2 4 5 3 2 2 3" xfId="11597" xr:uid="{E5796FFF-DDA8-4059-8288-803AFB3440EE}"/>
    <cellStyle name="Normal 2 4 5 3 2 2 3 2" xfId="22470" xr:uid="{E91A3AFA-06E1-4AB9-B5F0-E23284B9A539}"/>
    <cellStyle name="Normal 2 4 5 3 2 2 3 3" xfId="37039" xr:uid="{55809814-4050-430F-B126-B34D074F52F7}"/>
    <cellStyle name="Normal 2 4 5 3 2 2 4" xfId="15136" xr:uid="{1A2C49AA-1CE3-480F-97E0-34243241B574}"/>
    <cellStyle name="Normal 2 4 5 3 2 2 5" xfId="25985" xr:uid="{FB2695F7-91AF-4DAD-B5E6-548262AFF2C0}"/>
    <cellStyle name="Normal 2 4 5 3 2 2 6" xfId="32135" xr:uid="{A6775E96-E004-49B0-9E2D-579401D33216}"/>
    <cellStyle name="Normal 2 4 5 3 2 2 7" xfId="41259" xr:uid="{C0CB7CD9-7718-4710-A5CC-C7BE6032CEC4}"/>
    <cellStyle name="Normal 2 4 5 3 2 3" xfId="5774" xr:uid="{9CD32D44-6FD0-46F6-9CFE-B993D54FE99C}"/>
    <cellStyle name="Normal 2 4 5 3 2 3 2" xfId="11598" xr:uid="{5C5F9A2B-3D1F-4DB9-810F-131D899CBCF0}"/>
    <cellStyle name="Normal 2 4 5 3 2 3 2 2" xfId="22471" xr:uid="{094382E7-1D11-4FFF-A63A-3C50D1845011}"/>
    <cellStyle name="Normal 2 4 5 3 2 3 2 3" xfId="38181" xr:uid="{E4DEF8A1-CC64-49E4-A99F-9B2880FB8BE4}"/>
    <cellStyle name="Normal 2 4 5 3 2 3 3" xfId="17212" xr:uid="{F331DDFE-9022-491B-A58D-17F72FC9183E}"/>
    <cellStyle name="Normal 2 4 5 3 2 3 4" xfId="28061" xr:uid="{B2EF4B67-F0BD-4708-8B94-865593A4C816}"/>
    <cellStyle name="Normal 2 4 5 3 2 3 5" xfId="34218" xr:uid="{40BD912B-6651-4A42-B94D-88641703C352}"/>
    <cellStyle name="Normal 2 4 5 3 2 3 6" xfId="43335" xr:uid="{99BCBE26-28F0-4209-B188-CC31CE3F6F57}"/>
    <cellStyle name="Normal 2 4 5 3 2 4" xfId="11599" xr:uid="{8B59A2D7-EAB5-475D-956A-2AE5F905C426}"/>
    <cellStyle name="Normal 2 4 5 3 2 4 2" xfId="22472" xr:uid="{98B375B3-819D-45EA-AB09-E9ACB78FBE84}"/>
    <cellStyle name="Normal 2 4 5 3 2 4 3" xfId="36199" xr:uid="{97E76C8A-0CB2-44AA-B69B-CA901DF9D9FD}"/>
    <cellStyle name="Normal 2 4 5 3 2 5" xfId="14156" xr:uid="{F97B3200-E1F4-4FE5-8760-125171D58C69}"/>
    <cellStyle name="Normal 2 4 5 3 2 6" xfId="25005" xr:uid="{7E313FAF-4958-4CAD-8136-4EF8EBB02717}"/>
    <cellStyle name="Normal 2 4 5 3 2 7" xfId="31155" xr:uid="{FF7A7D46-2AAD-477C-A64B-3B893A4BE641}"/>
    <cellStyle name="Normal 2 4 5 3 2 8" xfId="40279" xr:uid="{263750DF-F663-4910-B426-0E69FE8AE367}"/>
    <cellStyle name="Normal 2 4 5 3 3" xfId="3023" xr:uid="{07CEC1E8-8B2E-4E0A-A73A-4B37C2562721}"/>
    <cellStyle name="Normal 2 4 5 3 3 2" xfId="6261" xr:uid="{771ABAE5-3BDA-444F-A710-00965F4E352C}"/>
    <cellStyle name="Normal 2 4 5 3 3 2 2" xfId="11600" xr:uid="{9A287225-8FE9-47A0-AD68-8E58B4CF4B81}"/>
    <cellStyle name="Normal 2 4 5 3 3 2 2 2" xfId="22473" xr:uid="{3D3FD9CC-5140-4961-868A-E6D7E8C05DBE}"/>
    <cellStyle name="Normal 2 4 5 3 3 2 2 3" xfId="39021" xr:uid="{784865F0-EDBD-4EBE-92C6-FB7F702B8A57}"/>
    <cellStyle name="Normal 2 4 5 3 3 2 3" xfId="17699" xr:uid="{F13D7BA9-BAB0-4413-9EFD-DD277A51E868}"/>
    <cellStyle name="Normal 2 4 5 3 3 2 4" xfId="28548" xr:uid="{E53262FF-8B74-4204-8E86-5624098A0BEF}"/>
    <cellStyle name="Normal 2 4 5 3 3 2 5" xfId="35053" xr:uid="{1B880373-3F58-4170-B542-D49C5A9AE434}"/>
    <cellStyle name="Normal 2 4 5 3 3 2 6" xfId="43822" xr:uid="{882A011D-CC55-4385-865F-23EDCF293B44}"/>
    <cellStyle name="Normal 2 4 5 3 3 3" xfId="11601" xr:uid="{9A9DB2DF-D190-4C57-97B3-10D33C421E27}"/>
    <cellStyle name="Normal 2 4 5 3 3 3 2" xfId="22474" xr:uid="{31608DA4-A0CD-4E0A-AAB3-98E7DF96AEEF}"/>
    <cellStyle name="Normal 2 4 5 3 3 3 3" xfId="37040" xr:uid="{3C3AC263-04FF-42E2-9054-546EDF7521E2}"/>
    <cellStyle name="Normal 2 4 5 3 3 4" xfId="14643" xr:uid="{C60150F3-3357-4C95-B20B-7F9209229BA7}"/>
    <cellStyle name="Normal 2 4 5 3 3 5" xfId="25492" xr:uid="{74BEC93E-BBDC-483A-A9AB-4E9F99008B84}"/>
    <cellStyle name="Normal 2 4 5 3 3 6" xfId="31642" xr:uid="{0FE75563-BD1F-4190-A445-D1EC8DF4C7EA}"/>
    <cellStyle name="Normal 2 4 5 3 3 7" xfId="40766" xr:uid="{4A742DD3-9CF2-4CC0-9438-373B2C65C8EC}"/>
    <cellStyle name="Normal 2 4 5 3 4" xfId="4016" xr:uid="{976463DD-9CB5-4FC8-B395-ABEDB9B3D1ED}"/>
    <cellStyle name="Normal 2 4 5 3 4 2" xfId="7251" xr:uid="{9021573D-DFE1-4640-AECB-AEB2AC52F866}"/>
    <cellStyle name="Normal 2 4 5 3 4 2 2" xfId="18689" xr:uid="{686000E0-89E1-4029-A831-FE26E076E5FE}"/>
    <cellStyle name="Normal 2 4 5 3 4 2 3" xfId="29538" xr:uid="{454D748B-9EFD-4BA7-B40F-7DE8C5BACABB}"/>
    <cellStyle name="Normal 2 4 5 3 4 2 4" xfId="37817" xr:uid="{84474483-CCDE-4D30-B214-CFE2365E9837}"/>
    <cellStyle name="Normal 2 4 5 3 4 2 5" xfId="44812" xr:uid="{C69546F4-A275-4A48-8137-85F8B850EF47}"/>
    <cellStyle name="Normal 2 4 5 3 4 3" xfId="15633" xr:uid="{DAFAF80D-36B8-4A95-A105-99241694A569}"/>
    <cellStyle name="Normal 2 4 5 3 4 4" xfId="26482" xr:uid="{AF29678B-189B-46AB-9EFF-9355AA23276E}"/>
    <cellStyle name="Normal 2 4 5 3 4 5" xfId="33204" xr:uid="{13733BDF-965C-478B-914E-CF674C055936}"/>
    <cellStyle name="Normal 2 4 5 3 4 6" xfId="41756" xr:uid="{912349CF-4E6A-4939-B359-BD487ADDA59F}"/>
    <cellStyle name="Normal 2 4 5 3 5" xfId="4560" xr:uid="{4865B3E0-E7B7-4BE5-9449-98142C21E003}"/>
    <cellStyle name="Normal 2 4 5 3 5 2" xfId="7616" xr:uid="{29C6802F-499B-4F1F-A276-E6D95B35A08D}"/>
    <cellStyle name="Normal 2 4 5 3 5 2 2" xfId="19054" xr:uid="{159609D2-E52B-4B03-B8B0-4B56001820DF}"/>
    <cellStyle name="Normal 2 4 5 3 5 2 3" xfId="29903" xr:uid="{FB0FB6CC-5231-48D1-B1BB-B8971F88A346}"/>
    <cellStyle name="Normal 2 4 5 3 5 2 4" xfId="45177" xr:uid="{0AC4968B-EBCA-492E-A2E3-4EF5A5BFE8E6}"/>
    <cellStyle name="Normal 2 4 5 3 5 3" xfId="15998" xr:uid="{C9AC8A86-1A16-49B8-9E66-DC5C64DB385B}"/>
    <cellStyle name="Normal 2 4 5 3 5 4" xfId="26847" xr:uid="{98C15E0B-12B2-4DE8-8B28-BD3068854E09}"/>
    <cellStyle name="Normal 2 4 5 3 5 5" xfId="35834" xr:uid="{BBF4286B-BA06-459F-9958-C214BED5AB12}"/>
    <cellStyle name="Normal 2 4 5 3 5 6" xfId="42121" xr:uid="{2945C002-D792-4A27-81B3-8E6EF32173CB}"/>
    <cellStyle name="Normal 2 4 5 3 6" xfId="4922" xr:uid="{53FB2FE6-C4A7-42E7-8682-20D56287065F}"/>
    <cellStyle name="Normal 2 4 5 3 6 2" xfId="7978" xr:uid="{0724E84B-7F0D-4D6F-82B8-A63647D27846}"/>
    <cellStyle name="Normal 2 4 5 3 6 2 2" xfId="19416" xr:uid="{D9575DF0-5A54-4962-8346-8D3C22E11999}"/>
    <cellStyle name="Normal 2 4 5 3 6 2 3" xfId="30265" xr:uid="{4A91934A-5548-4140-973C-C19F0F423525}"/>
    <cellStyle name="Normal 2 4 5 3 6 2 4" xfId="45539" xr:uid="{B6BBBC7C-90FE-45F2-826D-479C62DD5DF4}"/>
    <cellStyle name="Normal 2 4 5 3 6 3" xfId="16360" xr:uid="{26C7046C-DDB6-41EB-A721-AA95B3D2B017}"/>
    <cellStyle name="Normal 2 4 5 3 6 4" xfId="27209" xr:uid="{DAFED283-E58D-4469-8268-8C0498427B67}"/>
    <cellStyle name="Normal 2 4 5 3 6 5" xfId="42483" xr:uid="{C7F586E5-F6B9-4457-8FAA-A2FF08EEBE9A}"/>
    <cellStyle name="Normal 2 4 5 3 7" xfId="5281" xr:uid="{3F0EA590-3DCC-4E95-9C29-6A456938AB63}"/>
    <cellStyle name="Normal 2 4 5 3 7 2" xfId="16719" xr:uid="{242A4D4B-B636-4FEE-BA41-71042304D5E0}"/>
    <cellStyle name="Normal 2 4 5 3 7 3" xfId="27568" xr:uid="{B9E81F33-6C8F-4161-B110-3EBA33293A47}"/>
    <cellStyle name="Normal 2 4 5 3 7 4" xfId="42842" xr:uid="{C1478146-61D4-4001-AA79-B856074169F3}"/>
    <cellStyle name="Normal 2 4 5 3 8" xfId="13663" xr:uid="{71F2675F-0CAD-4496-BE3F-995D156EED7B}"/>
    <cellStyle name="Normal 2 4 5 3 9" xfId="24512" xr:uid="{AA2B7B4B-5316-44CB-935B-90022017DE6D}"/>
    <cellStyle name="Normal 2 4 5 4" xfId="2533" xr:uid="{CF3D15DD-55C3-42A2-A34F-C2955BF84F23}"/>
    <cellStyle name="Normal 2 4 5 4 2" xfId="3514" xr:uid="{E7AA73F5-FA55-4694-8210-AF0A10037A73}"/>
    <cellStyle name="Normal 2 4 5 4 2 2" xfId="6752" xr:uid="{05B11B8A-82A8-4AE4-A4AA-4811028B9A1A}"/>
    <cellStyle name="Normal 2 4 5 4 2 2 2" xfId="11602" xr:uid="{8871C54F-7496-4DEB-8075-1AE76382BC67}"/>
    <cellStyle name="Normal 2 4 5 4 2 2 2 2" xfId="22475" xr:uid="{9C791308-528B-43F6-8CEC-7B73496661DE}"/>
    <cellStyle name="Normal 2 4 5 4 2 2 2 3" xfId="39022" xr:uid="{E9CE0C11-EB29-421F-A8B9-47FB346068EA}"/>
    <cellStyle name="Normal 2 4 5 4 2 2 3" xfId="18190" xr:uid="{E512CD29-E92B-40DE-AD46-CF2D27470B8A}"/>
    <cellStyle name="Normal 2 4 5 4 2 2 4" xfId="29039" xr:uid="{2039573D-C145-4475-ABA1-EC992F381C32}"/>
    <cellStyle name="Normal 2 4 5 4 2 2 5" xfId="35054" xr:uid="{37117C0D-8AA3-450B-A3F3-2A6F10B180BD}"/>
    <cellStyle name="Normal 2 4 5 4 2 2 6" xfId="44313" xr:uid="{08D9F84D-8D55-434C-BE0C-4698B0BB18EE}"/>
    <cellStyle name="Normal 2 4 5 4 2 3" xfId="11603" xr:uid="{6882F09D-E941-456F-B741-EC81547E768A}"/>
    <cellStyle name="Normal 2 4 5 4 2 3 2" xfId="22476" xr:uid="{EC447319-D794-4DBD-8FA8-46A73796D5D4}"/>
    <cellStyle name="Normal 2 4 5 4 2 3 3" xfId="37041" xr:uid="{543EA1FC-D1AB-4547-95CF-2A34859EA998}"/>
    <cellStyle name="Normal 2 4 5 4 2 4" xfId="15134" xr:uid="{93EAE93C-7ACE-4EED-84E4-797848F749FC}"/>
    <cellStyle name="Normal 2 4 5 4 2 5" xfId="25983" xr:uid="{4C623649-3EE3-448A-9095-31CD6FCF1CA9}"/>
    <cellStyle name="Normal 2 4 5 4 2 6" xfId="32133" xr:uid="{6B8DD1B6-7F05-428A-8704-39396D0CA550}"/>
    <cellStyle name="Normal 2 4 5 4 2 7" xfId="41257" xr:uid="{572B58CA-97FB-4AB6-AFF7-E5D2F79E532D}"/>
    <cellStyle name="Normal 2 4 5 4 3" xfId="5772" xr:uid="{D3543B74-FEFF-48BF-840A-DD6CFD693A7C}"/>
    <cellStyle name="Normal 2 4 5 4 3 2" xfId="11604" xr:uid="{EA7B35B6-1AB9-4CB6-B1DC-2402A7E7BDF5}"/>
    <cellStyle name="Normal 2 4 5 4 3 2 2" xfId="22477" xr:uid="{535029AF-CAE8-4EA6-8F5C-AD51C503A0D5}"/>
    <cellStyle name="Normal 2 4 5 4 3 2 3" xfId="38182" xr:uid="{486777A9-F558-4836-BBDF-BC575C0491E9}"/>
    <cellStyle name="Normal 2 4 5 4 3 3" xfId="17210" xr:uid="{03595CD4-3357-44E7-BD06-7E38692196E1}"/>
    <cellStyle name="Normal 2 4 5 4 3 4" xfId="28059" xr:uid="{3328E789-D379-4331-B537-4CE702E67B63}"/>
    <cellStyle name="Normal 2 4 5 4 3 5" xfId="34219" xr:uid="{793EC4A7-5284-4921-BF61-CC98B046D6D6}"/>
    <cellStyle name="Normal 2 4 5 4 3 6" xfId="43333" xr:uid="{08E53342-CBD0-4730-A5BE-12CF9E904FA2}"/>
    <cellStyle name="Normal 2 4 5 4 4" xfId="11605" xr:uid="{AF52E179-C60C-478C-AD8D-CA1E4E47D96A}"/>
    <cellStyle name="Normal 2 4 5 4 4 2" xfId="22478" xr:uid="{41CB2F24-DAD1-4027-8498-150FE76781E0}"/>
    <cellStyle name="Normal 2 4 5 4 4 3" xfId="36200" xr:uid="{5DC35229-2FB5-4E4A-8699-2AC2ADCBA9D0}"/>
    <cellStyle name="Normal 2 4 5 4 5" xfId="14154" xr:uid="{DE82B84F-9FFF-40EA-868D-4E53D2D17FC4}"/>
    <cellStyle name="Normal 2 4 5 4 6" xfId="25003" xr:uid="{936BA4F9-A5A3-4041-8EB3-F35304B3640B}"/>
    <cellStyle name="Normal 2 4 5 4 7" xfId="31153" xr:uid="{B6A2F082-318C-4A88-B543-96EEE8CB5F96}"/>
    <cellStyle name="Normal 2 4 5 4 8" xfId="40277" xr:uid="{9B31FF5D-D2FB-492E-AF78-DBE054A049B4}"/>
    <cellStyle name="Normal 2 4 5 5" xfId="3021" xr:uid="{B0B45BF8-A96C-43AC-9E3D-E5EA28CB3F1B}"/>
    <cellStyle name="Normal 2 4 5 5 2" xfId="6259" xr:uid="{3B128E55-2DFF-4CD8-B515-0F4905CE8B95}"/>
    <cellStyle name="Normal 2 4 5 5 2 2" xfId="11606" xr:uid="{28C31AB2-B9B8-4A1C-9876-AA7BDE44C845}"/>
    <cellStyle name="Normal 2 4 5 5 2 2 2" xfId="22479" xr:uid="{0BB7F976-4BAF-4572-AA71-0D3A9AF86B1F}"/>
    <cellStyle name="Normal 2 4 5 5 2 2 3" xfId="39023" xr:uid="{5446F740-20DA-4434-A23C-3C05D5E4737D}"/>
    <cellStyle name="Normal 2 4 5 5 2 3" xfId="17697" xr:uid="{142DCDEE-AE89-425C-8B45-EFF639CFB779}"/>
    <cellStyle name="Normal 2 4 5 5 2 4" xfId="28546" xr:uid="{C106E711-E4DE-47BE-9B3E-3673B00BC2DB}"/>
    <cellStyle name="Normal 2 4 5 5 2 5" xfId="35055" xr:uid="{BC08C38E-5660-4EB0-BD20-342ABE1DA828}"/>
    <cellStyle name="Normal 2 4 5 5 2 6" xfId="43820" xr:uid="{465439EC-C4DB-4EDD-AC3A-3033EE996F42}"/>
    <cellStyle name="Normal 2 4 5 5 3" xfId="11607" xr:uid="{CB63C783-15B1-4276-8823-56650E8D7C54}"/>
    <cellStyle name="Normal 2 4 5 5 3 2" xfId="22480" xr:uid="{6DDF0886-BE67-4354-B4CD-00CD72814F03}"/>
    <cellStyle name="Normal 2 4 5 5 3 3" xfId="37042" xr:uid="{8D1727B6-BC9D-4ABA-9C67-236F4C0FDD80}"/>
    <cellStyle name="Normal 2 4 5 5 4" xfId="14641" xr:uid="{E24EC326-6E55-4A4E-A8B0-290409AC649C}"/>
    <cellStyle name="Normal 2 4 5 5 5" xfId="25490" xr:uid="{A6172CAE-D1AE-4574-B728-257B52A3C322}"/>
    <cellStyle name="Normal 2 4 5 5 6" xfId="31640" xr:uid="{A5A27308-4271-4B35-9A7B-E245C99875B8}"/>
    <cellStyle name="Normal 2 4 5 5 7" xfId="40764" xr:uid="{8C2FEB32-56B9-4D9D-8565-F52CE3DA0450}"/>
    <cellStyle name="Normal 2 4 5 6" xfId="4014" xr:uid="{2D35C6BA-BB1A-4FD4-A934-A356551C5436}"/>
    <cellStyle name="Normal 2 4 5 6 2" xfId="7249" xr:uid="{DFD47C44-82B1-4FDC-9DA0-9D17BDF24C3B}"/>
    <cellStyle name="Normal 2 4 5 6 2 2" xfId="18687" xr:uid="{E54224EC-8B93-46C6-9383-B223015D43C3}"/>
    <cellStyle name="Normal 2 4 5 6 2 3" xfId="29536" xr:uid="{28BCA5C7-3CF4-4F2B-AEB1-026C68B7105B}"/>
    <cellStyle name="Normal 2 4 5 6 2 4" xfId="37815" xr:uid="{C4E51CF3-930D-43A6-87AB-626F2A24F3C3}"/>
    <cellStyle name="Normal 2 4 5 6 2 5" xfId="44810" xr:uid="{C277ED1B-A503-4403-B0CE-D9C7C5A1DC9C}"/>
    <cellStyle name="Normal 2 4 5 6 3" xfId="15631" xr:uid="{F1970076-097F-49DE-937A-014C82997133}"/>
    <cellStyle name="Normal 2 4 5 6 4" xfId="26480" xr:uid="{075CB618-EC4E-4DFA-A52C-4BB9600AB7ED}"/>
    <cellStyle name="Normal 2 4 5 6 5" xfId="33205" xr:uid="{3436D185-428A-46BB-ABD5-16EF950CE5E0}"/>
    <cellStyle name="Normal 2 4 5 6 6" xfId="41754" xr:uid="{954A1A18-17D3-4888-BD2D-C5A2D1489955}"/>
    <cellStyle name="Normal 2 4 5 7" xfId="4558" xr:uid="{CA865766-B792-466C-A0EC-9533C2E4BCF6}"/>
    <cellStyle name="Normal 2 4 5 7 2" xfId="7614" xr:uid="{48B9A4A0-269D-4862-8A29-0558746CAC56}"/>
    <cellStyle name="Normal 2 4 5 7 2 2" xfId="19052" xr:uid="{C8439287-A947-449E-8B29-887568827A91}"/>
    <cellStyle name="Normal 2 4 5 7 2 3" xfId="29901" xr:uid="{819AABDC-39E5-46DB-B878-08C7B68B705D}"/>
    <cellStyle name="Normal 2 4 5 7 2 4" xfId="45175" xr:uid="{CE06ADC4-34DC-42CC-A2F7-DC3EA9C58BC9}"/>
    <cellStyle name="Normal 2 4 5 7 3" xfId="15996" xr:uid="{AFB0D9B9-9A1A-4A2C-A697-4A17E74495CA}"/>
    <cellStyle name="Normal 2 4 5 7 4" xfId="26845" xr:uid="{5150D9E4-E4F1-47C1-AA94-CD6FD532646A}"/>
    <cellStyle name="Normal 2 4 5 7 5" xfId="35832" xr:uid="{4299E80E-0221-4116-8781-3ACC554E67FD}"/>
    <cellStyle name="Normal 2 4 5 7 6" xfId="42119" xr:uid="{4B1F4B2E-5C00-4676-A0AE-780451398F1B}"/>
    <cellStyle name="Normal 2 4 5 8" xfId="4920" xr:uid="{F9CE3DE5-C9D3-43C8-BD2E-E3180D13008A}"/>
    <cellStyle name="Normal 2 4 5 8 2" xfId="7976" xr:uid="{833DE14D-97CF-46EF-B2A7-8FA731B5D04B}"/>
    <cellStyle name="Normal 2 4 5 8 2 2" xfId="19414" xr:uid="{3495B1DF-00D7-4CA6-9AB2-F132D1491A71}"/>
    <cellStyle name="Normal 2 4 5 8 2 3" xfId="30263" xr:uid="{C102AB0D-B9A5-4F60-95FB-3697CC631CE1}"/>
    <cellStyle name="Normal 2 4 5 8 2 4" xfId="45537" xr:uid="{443365FC-8AC7-42F8-98D9-022F313066D5}"/>
    <cellStyle name="Normal 2 4 5 8 3" xfId="16358" xr:uid="{DA677606-92F2-4C0A-89A1-272F224723D5}"/>
    <cellStyle name="Normal 2 4 5 8 4" xfId="27207" xr:uid="{01B77027-763F-4827-A842-F1C8549CD6A7}"/>
    <cellStyle name="Normal 2 4 5 8 5" xfId="42481" xr:uid="{EC106545-32A6-4688-8A75-77739397AABB}"/>
    <cellStyle name="Normal 2 4 5 9" xfId="5279" xr:uid="{F41486E3-B4B3-4C5F-A77E-D17001EFE4A0}"/>
    <cellStyle name="Normal 2 4 5 9 2" xfId="16717" xr:uid="{F11EC182-318A-4961-A219-2F0F3B2AD86A}"/>
    <cellStyle name="Normal 2 4 5 9 3" xfId="27566" xr:uid="{742A040E-C3DD-4BBC-A65A-12878E70F8F9}"/>
    <cellStyle name="Normal 2 4 5 9 4" xfId="42840" xr:uid="{6B703865-F25E-4317-BC0A-BA639E74C8FB}"/>
    <cellStyle name="Normal 2 4 6" xfId="976" xr:uid="{90C9D19A-D698-453E-8170-E03266629AD5}"/>
    <cellStyle name="Normal 2 4 6 10" xfId="13664" xr:uid="{087075D5-99CC-4EEE-8CC7-AF96DFCCD289}"/>
    <cellStyle name="Normal 2 4 6 11" xfId="24513" xr:uid="{A111BD97-5BBC-4C9E-BA83-41D7DF6AA542}"/>
    <cellStyle name="Normal 2 4 6 12" xfId="30644" xr:uid="{B469E6C5-52A2-4DB8-A656-A5D7DE2772ED}"/>
    <cellStyle name="Normal 2 4 6 13" xfId="39787" xr:uid="{75C71F39-8591-4845-99BE-0FB016EA3006}"/>
    <cellStyle name="Normal 2 4 6 2" xfId="977" xr:uid="{EAD695D2-E4CE-4E40-8EB0-B1CBF87483A3}"/>
    <cellStyle name="Normal 2 4 6 2 10" xfId="30645" xr:uid="{35C7D19B-C45C-4659-9CD6-3ABB4A43BF7B}"/>
    <cellStyle name="Normal 2 4 6 2 11" xfId="39788" xr:uid="{B471D0F6-49B6-4D00-A069-B229E0430F5D}"/>
    <cellStyle name="Normal 2 4 6 2 2" xfId="2537" xr:uid="{81B9CD8B-9CFC-4839-93FE-0D682D2ACEF1}"/>
    <cellStyle name="Normal 2 4 6 2 2 2" xfId="3518" xr:uid="{409D8151-8CE3-40B0-8B14-B761FF53A161}"/>
    <cellStyle name="Normal 2 4 6 2 2 2 2" xfId="6756" xr:uid="{BED80199-D8C6-46EF-AD46-F0B0A760F38B}"/>
    <cellStyle name="Normal 2 4 6 2 2 2 2 2" xfId="11608" xr:uid="{284F97DB-0FF9-4443-A45C-FCB1A87FB317}"/>
    <cellStyle name="Normal 2 4 6 2 2 2 2 2 2" xfId="22481" xr:uid="{1E54A0BC-E39C-43D6-AE29-462D0BE37C11}"/>
    <cellStyle name="Normal 2 4 6 2 2 2 2 2 3" xfId="39024" xr:uid="{DCA4A7AE-3A5C-4C49-B183-3B8DF5C90C99}"/>
    <cellStyle name="Normal 2 4 6 2 2 2 2 3" xfId="18194" xr:uid="{372CB44E-7CD1-4590-981D-0F448B04E81B}"/>
    <cellStyle name="Normal 2 4 6 2 2 2 2 4" xfId="29043" xr:uid="{6A097117-10AD-4886-AA35-5904D12DCF9D}"/>
    <cellStyle name="Normal 2 4 6 2 2 2 2 5" xfId="35056" xr:uid="{92CF52A1-85F1-44F4-8AC3-3C9350D23777}"/>
    <cellStyle name="Normal 2 4 6 2 2 2 2 6" xfId="44317" xr:uid="{177FADA7-5E90-4737-B1A1-23FC04A0AE3E}"/>
    <cellStyle name="Normal 2 4 6 2 2 2 3" xfId="11609" xr:uid="{596C296B-7EE1-4461-8690-F1AFC1554A93}"/>
    <cellStyle name="Normal 2 4 6 2 2 2 3 2" xfId="22482" xr:uid="{A7795B3B-40AB-4C64-A93E-6BCB6375EC10}"/>
    <cellStyle name="Normal 2 4 6 2 2 2 3 3" xfId="37043" xr:uid="{9063299F-7B5A-4E53-926C-BD907996343B}"/>
    <cellStyle name="Normal 2 4 6 2 2 2 4" xfId="15138" xr:uid="{A7D5DC06-EDD0-41B7-A0E9-815368EB80D2}"/>
    <cellStyle name="Normal 2 4 6 2 2 2 5" xfId="25987" xr:uid="{AA01260F-9A38-46B9-A21C-9AD4B0FA1CA4}"/>
    <cellStyle name="Normal 2 4 6 2 2 2 6" xfId="32137" xr:uid="{EDE3AACC-58F0-4FCA-8427-722A027FDDE1}"/>
    <cellStyle name="Normal 2 4 6 2 2 2 7" xfId="41261" xr:uid="{FAE8A38A-F80D-479D-89FB-B764047DAD2E}"/>
    <cellStyle name="Normal 2 4 6 2 2 3" xfId="5776" xr:uid="{AC4ED9D9-08BE-48CA-9743-C2359F10A052}"/>
    <cellStyle name="Normal 2 4 6 2 2 3 2" xfId="11610" xr:uid="{F619C38D-B9BB-4E9F-A738-92FE2C0CCA00}"/>
    <cellStyle name="Normal 2 4 6 2 2 3 2 2" xfId="22483" xr:uid="{F506FCA6-0B51-447F-A8FA-7B3041E950B8}"/>
    <cellStyle name="Normal 2 4 6 2 2 3 2 3" xfId="38183" xr:uid="{9A81A16D-87C7-4BDE-9261-969220553340}"/>
    <cellStyle name="Normal 2 4 6 2 2 3 3" xfId="17214" xr:uid="{EDDE18D3-5F4F-4925-8458-681FF10AA231}"/>
    <cellStyle name="Normal 2 4 6 2 2 3 4" xfId="28063" xr:uid="{D5E51BD4-ECC7-4153-9893-3596EA910066}"/>
    <cellStyle name="Normal 2 4 6 2 2 3 5" xfId="34220" xr:uid="{72148AC4-FDFC-4D68-BFB2-FA2CC2A351BB}"/>
    <cellStyle name="Normal 2 4 6 2 2 3 6" xfId="43337" xr:uid="{FABC1889-C7A4-4E21-89DD-C5F33BC1B248}"/>
    <cellStyle name="Normal 2 4 6 2 2 4" xfId="11611" xr:uid="{2F3C5E5E-09B8-4DBE-910F-9E72EB667CF7}"/>
    <cellStyle name="Normal 2 4 6 2 2 4 2" xfId="22484" xr:uid="{B9158D8B-194C-4714-ABBC-CA30D278DCE9}"/>
    <cellStyle name="Normal 2 4 6 2 2 4 3" xfId="36201" xr:uid="{323C377B-8ED6-49A4-80E0-912F27ACC187}"/>
    <cellStyle name="Normal 2 4 6 2 2 5" xfId="14158" xr:uid="{68A594EA-A870-4177-8A8D-9C4C4833B146}"/>
    <cellStyle name="Normal 2 4 6 2 2 6" xfId="25007" xr:uid="{02CC4A8D-DA62-40B3-94FA-50E6AAE6F36A}"/>
    <cellStyle name="Normal 2 4 6 2 2 7" xfId="31157" xr:uid="{B2C1E501-A8AE-4FC6-99A3-C53D97112438}"/>
    <cellStyle name="Normal 2 4 6 2 2 8" xfId="40281" xr:uid="{6D098EEA-66EB-4EB5-99E1-AD0BF5EB4016}"/>
    <cellStyle name="Normal 2 4 6 2 3" xfId="3025" xr:uid="{BD44C421-F3C5-488C-B734-1578C64CEE5D}"/>
    <cellStyle name="Normal 2 4 6 2 3 2" xfId="6263" xr:uid="{B4ECD65E-194F-4EC7-A1A9-E094110B8476}"/>
    <cellStyle name="Normal 2 4 6 2 3 2 2" xfId="11612" xr:uid="{BA8D2A32-F1D0-4C76-8E36-E770CA7AA9BD}"/>
    <cellStyle name="Normal 2 4 6 2 3 2 2 2" xfId="22485" xr:uid="{7E49D2FD-A27E-462E-A849-2E0BAE7D761F}"/>
    <cellStyle name="Normal 2 4 6 2 3 2 2 3" xfId="39025" xr:uid="{0E032269-3A24-4C87-B9EB-79461E72B236}"/>
    <cellStyle name="Normal 2 4 6 2 3 2 3" xfId="17701" xr:uid="{5D3136F0-A82D-4AC8-A725-93DF0E138E2C}"/>
    <cellStyle name="Normal 2 4 6 2 3 2 4" xfId="28550" xr:uid="{CD40BF88-3B2C-408F-B12B-5908F15D1D5D}"/>
    <cellStyle name="Normal 2 4 6 2 3 2 5" xfId="35057" xr:uid="{0D65D802-AFEC-495A-8409-4F1DC2AF3E71}"/>
    <cellStyle name="Normal 2 4 6 2 3 2 6" xfId="43824" xr:uid="{223441F7-38D6-479F-99EF-110CDB8E1425}"/>
    <cellStyle name="Normal 2 4 6 2 3 3" xfId="11613" xr:uid="{9AE2E61A-5B59-4CC7-8E5A-41393869BE14}"/>
    <cellStyle name="Normal 2 4 6 2 3 3 2" xfId="22486" xr:uid="{9547B62F-969C-4795-96F4-0E5DDCBBBC1F}"/>
    <cellStyle name="Normal 2 4 6 2 3 3 3" xfId="37044" xr:uid="{5FC07B1C-EC26-4B5C-AF9D-E502104E7ACF}"/>
    <cellStyle name="Normal 2 4 6 2 3 4" xfId="14645" xr:uid="{1DA924EE-742E-4CA9-8254-045D474C3B25}"/>
    <cellStyle name="Normal 2 4 6 2 3 5" xfId="25494" xr:uid="{F141E09B-C4DE-424F-8852-1381B84D72C2}"/>
    <cellStyle name="Normal 2 4 6 2 3 6" xfId="31644" xr:uid="{431BAB47-8642-4899-B3F1-8AB116ED1F11}"/>
    <cellStyle name="Normal 2 4 6 2 3 7" xfId="40768" xr:uid="{47C5297C-DDDE-459A-ADFD-2582BFEE3ABB}"/>
    <cellStyle name="Normal 2 4 6 2 4" xfId="4018" xr:uid="{3DCC3830-18E5-46CD-B077-7DA425774E9E}"/>
    <cellStyle name="Normal 2 4 6 2 4 2" xfId="7253" xr:uid="{ADDFB201-FE63-48A3-9C24-5B4DE374B782}"/>
    <cellStyle name="Normal 2 4 6 2 4 2 2" xfId="18691" xr:uid="{ED0FF0D1-91C2-452F-8E80-04761F0CA061}"/>
    <cellStyle name="Normal 2 4 6 2 4 2 3" xfId="29540" xr:uid="{FDCC1B31-5E2E-418A-9BB9-E6903E3F59BB}"/>
    <cellStyle name="Normal 2 4 6 2 4 2 4" xfId="37819" xr:uid="{ADF37060-D792-4D6A-A608-D9254072CDBF}"/>
    <cellStyle name="Normal 2 4 6 2 4 2 5" xfId="44814" xr:uid="{31FFCCA1-393A-4DD0-8ADE-4AD876164739}"/>
    <cellStyle name="Normal 2 4 6 2 4 3" xfId="15635" xr:uid="{FF8E60E2-9D01-4FA2-B438-112F87C8D71A}"/>
    <cellStyle name="Normal 2 4 6 2 4 4" xfId="26484" xr:uid="{137DA8B0-5643-4BAC-9658-7184EC1D7009}"/>
    <cellStyle name="Normal 2 4 6 2 4 5" xfId="33206" xr:uid="{3003861C-F07C-425D-8E43-4D2D852EA524}"/>
    <cellStyle name="Normal 2 4 6 2 4 6" xfId="41758" xr:uid="{521CAF8C-0AD0-4D20-82D6-B4C9D6B3F8D2}"/>
    <cellStyle name="Normal 2 4 6 2 5" xfId="4562" xr:uid="{C53FA777-5917-40F9-AE28-6FFAC34BC28F}"/>
    <cellStyle name="Normal 2 4 6 2 5 2" xfId="7618" xr:uid="{6383A73C-7850-4BFF-817D-7F9C1D97ECA3}"/>
    <cellStyle name="Normal 2 4 6 2 5 2 2" xfId="19056" xr:uid="{FC4C8B5C-6850-438B-AE83-7A0C1C0B8E6D}"/>
    <cellStyle name="Normal 2 4 6 2 5 2 3" xfId="29905" xr:uid="{4E57217B-CF56-472D-AAF1-A3BD11335A69}"/>
    <cellStyle name="Normal 2 4 6 2 5 2 4" xfId="45179" xr:uid="{CED1BF1A-E8C6-44FD-89E9-BE564BD98965}"/>
    <cellStyle name="Normal 2 4 6 2 5 3" xfId="16000" xr:uid="{B328CDC3-5783-4FEA-B953-2A29CB0DF36E}"/>
    <cellStyle name="Normal 2 4 6 2 5 4" xfId="26849" xr:uid="{3B9B0F90-D18E-4146-963D-8827D0AF023E}"/>
    <cellStyle name="Normal 2 4 6 2 5 5" xfId="35836" xr:uid="{854F3CD6-86BA-4758-824E-B82C12BC9048}"/>
    <cellStyle name="Normal 2 4 6 2 5 6" xfId="42123" xr:uid="{501D6CAB-BE1D-4687-BA88-8414476870AA}"/>
    <cellStyle name="Normal 2 4 6 2 6" xfId="4924" xr:uid="{C457B005-EB87-45A2-A13C-C52B0CC1B0C9}"/>
    <cellStyle name="Normal 2 4 6 2 6 2" xfId="7980" xr:uid="{E99EC005-0A81-4B3F-91D1-2707384FB10C}"/>
    <cellStyle name="Normal 2 4 6 2 6 2 2" xfId="19418" xr:uid="{42CC45FF-8DB2-4BD3-A259-801B77A2095A}"/>
    <cellStyle name="Normal 2 4 6 2 6 2 3" xfId="30267" xr:uid="{E898EECC-B94B-42C4-B36D-0025DDC0A93A}"/>
    <cellStyle name="Normal 2 4 6 2 6 2 4" xfId="45541" xr:uid="{36886793-12B5-4293-ABDC-2EAA00F43990}"/>
    <cellStyle name="Normal 2 4 6 2 6 3" xfId="16362" xr:uid="{40C3050D-FE08-470A-B68B-6E107A37EA7F}"/>
    <cellStyle name="Normal 2 4 6 2 6 4" xfId="27211" xr:uid="{B7C7C68F-79CC-4B58-A480-B44DCF322EAC}"/>
    <cellStyle name="Normal 2 4 6 2 6 5" xfId="42485" xr:uid="{B2C38694-71B2-4D42-89DB-4FE36ECDAF02}"/>
    <cellStyle name="Normal 2 4 6 2 7" xfId="5283" xr:uid="{6624EC85-4761-4598-A366-F9F603A3EAB6}"/>
    <cellStyle name="Normal 2 4 6 2 7 2" xfId="16721" xr:uid="{238F8050-D827-4FC9-BE85-637D996D8258}"/>
    <cellStyle name="Normal 2 4 6 2 7 3" xfId="27570" xr:uid="{D55FD0C0-FF03-46A1-AE8B-2EECCA9E3660}"/>
    <cellStyle name="Normal 2 4 6 2 7 4" xfId="42844" xr:uid="{DA131256-32BA-4A69-A7CB-BF4ABE8DFC3D}"/>
    <cellStyle name="Normal 2 4 6 2 8" xfId="13665" xr:uid="{51F0BE70-85E3-468E-AC64-904D875C4E43}"/>
    <cellStyle name="Normal 2 4 6 2 9" xfId="24514" xr:uid="{7B472A96-AF19-4E6B-9419-EB3455177B7B}"/>
    <cellStyle name="Normal 2 4 6 3" xfId="978" xr:uid="{A71F26FD-74C3-4DCE-833D-A29897494372}"/>
    <cellStyle name="Normal 2 4 6 3 10" xfId="30646" xr:uid="{351D9E56-6493-494F-8A97-1E657C2CFEB3}"/>
    <cellStyle name="Normal 2 4 6 3 11" xfId="39789" xr:uid="{46D34419-9167-4502-B029-DA46943C5FCE}"/>
    <cellStyle name="Normal 2 4 6 3 2" xfId="2538" xr:uid="{783AB389-B933-4382-B077-35D737CA4D94}"/>
    <cellStyle name="Normal 2 4 6 3 2 2" xfId="3519" xr:uid="{1398F9F8-FF48-4EE9-AE16-3F49DCE436F8}"/>
    <cellStyle name="Normal 2 4 6 3 2 2 2" xfId="6757" xr:uid="{4F0DAF22-4620-47DA-AF80-38F9A3EC13C5}"/>
    <cellStyle name="Normal 2 4 6 3 2 2 2 2" xfId="11614" xr:uid="{C3B625C6-B5FF-444B-8653-3FCEA4C7C6A4}"/>
    <cellStyle name="Normal 2 4 6 3 2 2 2 2 2" xfId="22487" xr:uid="{BDED336D-EA21-4F28-9496-C1033393168B}"/>
    <cellStyle name="Normal 2 4 6 3 2 2 2 2 3" xfId="39026" xr:uid="{38EAEE7B-BDA8-4C8D-8526-FD78439F4472}"/>
    <cellStyle name="Normal 2 4 6 3 2 2 2 3" xfId="18195" xr:uid="{CDBF821A-52F8-4835-B352-5B08B452DC8C}"/>
    <cellStyle name="Normal 2 4 6 3 2 2 2 4" xfId="29044" xr:uid="{CFF899B5-C8E9-41DE-B08B-4984E1BE2E2F}"/>
    <cellStyle name="Normal 2 4 6 3 2 2 2 5" xfId="35058" xr:uid="{7CDE3D3A-0D25-4D25-AE1C-0F09545F862E}"/>
    <cellStyle name="Normal 2 4 6 3 2 2 2 6" xfId="44318" xr:uid="{B2B2D5A1-88BB-474C-93E6-50B33B73E486}"/>
    <cellStyle name="Normal 2 4 6 3 2 2 3" xfId="11615" xr:uid="{256A8D4E-1222-40BA-8072-EA86282D9336}"/>
    <cellStyle name="Normal 2 4 6 3 2 2 3 2" xfId="22488" xr:uid="{7744D183-DB95-428C-974F-8F955B58CE77}"/>
    <cellStyle name="Normal 2 4 6 3 2 2 3 3" xfId="37045" xr:uid="{527EBD3A-5812-4B43-881F-38F07D44738E}"/>
    <cellStyle name="Normal 2 4 6 3 2 2 4" xfId="15139" xr:uid="{3AF8543D-3BE2-436B-9CF4-DCB9450B1C6E}"/>
    <cellStyle name="Normal 2 4 6 3 2 2 5" xfId="25988" xr:uid="{EC70C0E3-60DA-47C4-9E95-DD78F05E0B08}"/>
    <cellStyle name="Normal 2 4 6 3 2 2 6" xfId="32138" xr:uid="{773ABEB7-1050-4824-AC70-BA39AAC84987}"/>
    <cellStyle name="Normal 2 4 6 3 2 2 7" xfId="41262" xr:uid="{BC1ADF56-4211-45C8-B5C3-3BD7A7635A7B}"/>
    <cellStyle name="Normal 2 4 6 3 2 3" xfId="5777" xr:uid="{8619EC61-9151-4F02-B584-C48E96A0975F}"/>
    <cellStyle name="Normal 2 4 6 3 2 3 2" xfId="11616" xr:uid="{B44C65CF-64DC-48AE-943F-D3DC1DB54BF2}"/>
    <cellStyle name="Normal 2 4 6 3 2 3 2 2" xfId="22489" xr:uid="{7E317F18-17D0-4017-8FDC-1B29858B8C5D}"/>
    <cellStyle name="Normal 2 4 6 3 2 3 2 3" xfId="38184" xr:uid="{BD72C6C0-276C-408A-834E-C425E8B1E8B5}"/>
    <cellStyle name="Normal 2 4 6 3 2 3 3" xfId="17215" xr:uid="{6406C6DB-3ECA-48FE-B610-1698225EB2FE}"/>
    <cellStyle name="Normal 2 4 6 3 2 3 4" xfId="28064" xr:uid="{86F977C3-F78D-41C3-8D27-D7C4BDDFCC0E}"/>
    <cellStyle name="Normal 2 4 6 3 2 3 5" xfId="34221" xr:uid="{95B5505B-00D1-482A-BEAA-EB2E45AD3A57}"/>
    <cellStyle name="Normal 2 4 6 3 2 3 6" xfId="43338" xr:uid="{AE7F30FB-36C9-4B4D-8497-BF00E95B54AC}"/>
    <cellStyle name="Normal 2 4 6 3 2 4" xfId="11617" xr:uid="{797BAECF-B95B-4BEF-92DB-6B9DFDEF2BDD}"/>
    <cellStyle name="Normal 2 4 6 3 2 4 2" xfId="22490" xr:uid="{D7ECA70B-90CE-46BB-B832-F1FF794BAC43}"/>
    <cellStyle name="Normal 2 4 6 3 2 4 3" xfId="36202" xr:uid="{0081281C-1F3A-4DD3-88CD-F1358B82EBFB}"/>
    <cellStyle name="Normal 2 4 6 3 2 5" xfId="14159" xr:uid="{34DEA739-5256-4A53-9E28-45981EACF433}"/>
    <cellStyle name="Normal 2 4 6 3 2 6" xfId="25008" xr:uid="{94D1F56E-A6B6-4D7A-A9DB-BB45C2E16179}"/>
    <cellStyle name="Normal 2 4 6 3 2 7" xfId="31158" xr:uid="{D8DF143F-D408-4EAB-B819-8D52CBD2D869}"/>
    <cellStyle name="Normal 2 4 6 3 2 8" xfId="40282" xr:uid="{0C7C4DBE-6546-4635-9EBB-F243F0F5C7CD}"/>
    <cellStyle name="Normal 2 4 6 3 3" xfId="3026" xr:uid="{789088F6-A22F-49B5-B808-420397EE8BB9}"/>
    <cellStyle name="Normal 2 4 6 3 3 2" xfId="6264" xr:uid="{5AEA440C-8EF1-4266-86D6-AFA7516E973E}"/>
    <cellStyle name="Normal 2 4 6 3 3 2 2" xfId="11618" xr:uid="{8EECCFF8-2E74-467C-B1A9-0B46192B74C1}"/>
    <cellStyle name="Normal 2 4 6 3 3 2 2 2" xfId="22491" xr:uid="{6BD07E12-35B8-4516-847F-B7EBB0123D75}"/>
    <cellStyle name="Normal 2 4 6 3 3 2 2 3" xfId="39027" xr:uid="{560FD022-850F-4CE2-AF68-6E8DE947AFDA}"/>
    <cellStyle name="Normal 2 4 6 3 3 2 3" xfId="17702" xr:uid="{878BEBC0-F126-47D9-B080-95779A7D980C}"/>
    <cellStyle name="Normal 2 4 6 3 3 2 4" xfId="28551" xr:uid="{A4CD1441-8E3A-4DA7-BA6E-346E5D2FD8C3}"/>
    <cellStyle name="Normal 2 4 6 3 3 2 5" xfId="35059" xr:uid="{1C474A23-8AF6-4A11-B504-2E446ED8B493}"/>
    <cellStyle name="Normal 2 4 6 3 3 2 6" xfId="43825" xr:uid="{82974502-EE0D-4193-936F-91C5A287AA62}"/>
    <cellStyle name="Normal 2 4 6 3 3 3" xfId="11619" xr:uid="{C179C155-8570-417F-BD40-54980B2ED698}"/>
    <cellStyle name="Normal 2 4 6 3 3 3 2" xfId="22492" xr:uid="{AEFE1F40-F62C-4DD2-B26F-2303F027E49A}"/>
    <cellStyle name="Normal 2 4 6 3 3 3 3" xfId="37046" xr:uid="{06446D99-9B36-4FDE-BA5E-0DEB7578A6CE}"/>
    <cellStyle name="Normal 2 4 6 3 3 4" xfId="14646" xr:uid="{42418204-B402-4DDD-A19A-8BF8D4F8B227}"/>
    <cellStyle name="Normal 2 4 6 3 3 5" xfId="25495" xr:uid="{F0369A8E-8286-4063-A0DE-3661DC3ACD12}"/>
    <cellStyle name="Normal 2 4 6 3 3 6" xfId="31645" xr:uid="{BD8DEB77-BC92-4C5C-B4EB-E32E7CFA5FD3}"/>
    <cellStyle name="Normal 2 4 6 3 3 7" xfId="40769" xr:uid="{28D0A195-1A6A-4CD7-A389-6BE9289A58B9}"/>
    <cellStyle name="Normal 2 4 6 3 4" xfId="4019" xr:uid="{AEBE98BD-AC06-478B-9D7C-35FF82EC65C3}"/>
    <cellStyle name="Normal 2 4 6 3 4 2" xfId="7254" xr:uid="{25368DAE-8610-4A80-B1A9-11EA63BD9C6B}"/>
    <cellStyle name="Normal 2 4 6 3 4 2 2" xfId="18692" xr:uid="{A6046FBA-5F1A-4198-A0CD-25B1C7503690}"/>
    <cellStyle name="Normal 2 4 6 3 4 2 3" xfId="29541" xr:uid="{C99ECA7C-FE1F-4D86-9DE0-4971643ECD8A}"/>
    <cellStyle name="Normal 2 4 6 3 4 2 4" xfId="37820" xr:uid="{387C574A-4956-4B4F-B381-7418944B2729}"/>
    <cellStyle name="Normal 2 4 6 3 4 2 5" xfId="44815" xr:uid="{CB9FB0DA-2CD0-4598-AFEE-0D8D25352D72}"/>
    <cellStyle name="Normal 2 4 6 3 4 3" xfId="15636" xr:uid="{55D330A8-DBBA-4623-8E32-3F769E83B713}"/>
    <cellStyle name="Normal 2 4 6 3 4 4" xfId="26485" xr:uid="{9F6A62FE-F06A-4A0D-A626-8D3B02371813}"/>
    <cellStyle name="Normal 2 4 6 3 4 5" xfId="33207" xr:uid="{948DBCE8-9740-4914-8430-75232B9CD4F8}"/>
    <cellStyle name="Normal 2 4 6 3 4 6" xfId="41759" xr:uid="{851F8BAE-6B9C-450A-B357-454835A65989}"/>
    <cellStyle name="Normal 2 4 6 3 5" xfId="4563" xr:uid="{3E260756-A627-4AF4-B68A-F39F79EE315F}"/>
    <cellStyle name="Normal 2 4 6 3 5 2" xfId="7619" xr:uid="{DCE18E5A-F49B-4D7A-AF61-9CFDE8241F54}"/>
    <cellStyle name="Normal 2 4 6 3 5 2 2" xfId="19057" xr:uid="{0AE049AA-0B69-45CA-B5AE-83F5186E5EB9}"/>
    <cellStyle name="Normal 2 4 6 3 5 2 3" xfId="29906" xr:uid="{D8BEBF6F-CB74-4940-91B7-F7CFBD73329A}"/>
    <cellStyle name="Normal 2 4 6 3 5 2 4" xfId="45180" xr:uid="{72A8B70A-5598-4167-BB62-7B1CF20ECC60}"/>
    <cellStyle name="Normal 2 4 6 3 5 3" xfId="16001" xr:uid="{20255C75-763B-498F-9CC4-C016CF71939D}"/>
    <cellStyle name="Normal 2 4 6 3 5 4" xfId="26850" xr:uid="{BC9C2F91-C994-4326-B90C-1FEDC95D792B}"/>
    <cellStyle name="Normal 2 4 6 3 5 5" xfId="35837" xr:uid="{EC4BB638-6CE8-40F1-A6D4-ABA68356F44B}"/>
    <cellStyle name="Normal 2 4 6 3 5 6" xfId="42124" xr:uid="{0A9F4E05-494D-4B38-95D4-14163DED2C62}"/>
    <cellStyle name="Normal 2 4 6 3 6" xfId="4925" xr:uid="{6305306D-738F-44DA-8CFA-A2415E797EEB}"/>
    <cellStyle name="Normal 2 4 6 3 6 2" xfId="7981" xr:uid="{ADF32A8E-CBEF-460D-A2DB-D671AA21E4F1}"/>
    <cellStyle name="Normal 2 4 6 3 6 2 2" xfId="19419" xr:uid="{A94A83A5-8DA6-4014-88F8-58AF2F82A249}"/>
    <cellStyle name="Normal 2 4 6 3 6 2 3" xfId="30268" xr:uid="{C10086C8-B9B6-47EC-ACC7-1AF2AA2F3889}"/>
    <cellStyle name="Normal 2 4 6 3 6 2 4" xfId="45542" xr:uid="{4294D3E5-389B-479D-A1B7-F578F8003762}"/>
    <cellStyle name="Normal 2 4 6 3 6 3" xfId="16363" xr:uid="{88E2F71D-9A2F-4C8B-9590-E2F54E06A846}"/>
    <cellStyle name="Normal 2 4 6 3 6 4" xfId="27212" xr:uid="{726A12C5-E84F-469C-B500-8BC2FA7F37DF}"/>
    <cellStyle name="Normal 2 4 6 3 6 5" xfId="42486" xr:uid="{FAB1D2E5-4BAA-4C84-BD96-0ABB8634F05B}"/>
    <cellStyle name="Normal 2 4 6 3 7" xfId="5284" xr:uid="{95EEB181-C935-4D9F-8180-FF3E0C2FB781}"/>
    <cellStyle name="Normal 2 4 6 3 7 2" xfId="16722" xr:uid="{2B81AE28-F6C4-4AD0-A75F-B21E8EFC123F}"/>
    <cellStyle name="Normal 2 4 6 3 7 3" xfId="27571" xr:uid="{736A8337-D0DA-4166-A222-BEE155E455DA}"/>
    <cellStyle name="Normal 2 4 6 3 7 4" xfId="42845" xr:uid="{36C71BEC-6ACF-449A-9327-EA1E1485365E}"/>
    <cellStyle name="Normal 2 4 6 3 8" xfId="13666" xr:uid="{B7C659C0-928C-4B91-8F6D-E5AD955E1DF0}"/>
    <cellStyle name="Normal 2 4 6 3 9" xfId="24515" xr:uid="{E692A51A-02DE-4158-B848-436320CC8C95}"/>
    <cellStyle name="Normal 2 4 6 4" xfId="2536" xr:uid="{F7C6BC04-0DCA-457F-824C-A1DBB47BACB4}"/>
    <cellStyle name="Normal 2 4 6 4 2" xfId="3517" xr:uid="{AD813A64-16A5-4942-8A1F-03B80637D7B1}"/>
    <cellStyle name="Normal 2 4 6 4 2 2" xfId="6755" xr:uid="{BEA5EF81-760C-4CA3-A562-C89E51C097A7}"/>
    <cellStyle name="Normal 2 4 6 4 2 2 2" xfId="11620" xr:uid="{F8D5CC6C-ECB2-480F-A6CB-A3D521723CFE}"/>
    <cellStyle name="Normal 2 4 6 4 2 2 2 2" xfId="22493" xr:uid="{86CAA058-4B6F-4955-9016-49B6BDBC2E14}"/>
    <cellStyle name="Normal 2 4 6 4 2 2 2 3" xfId="39028" xr:uid="{90D5D83F-7A41-45D2-8E53-24DB325D4FDA}"/>
    <cellStyle name="Normal 2 4 6 4 2 2 3" xfId="18193" xr:uid="{FF8860D6-AE2E-4866-AEB8-EA81D39D4497}"/>
    <cellStyle name="Normal 2 4 6 4 2 2 4" xfId="29042" xr:uid="{16ECF39B-A524-4B8C-9509-3E4256A5DCAC}"/>
    <cellStyle name="Normal 2 4 6 4 2 2 5" xfId="35060" xr:uid="{8E2DAC18-2D4D-4097-B81C-DC86EFB81471}"/>
    <cellStyle name="Normal 2 4 6 4 2 2 6" xfId="44316" xr:uid="{4B79EDF4-21C9-4B07-838C-20DE199007C2}"/>
    <cellStyle name="Normal 2 4 6 4 2 3" xfId="11621" xr:uid="{AA4CF24C-7CC0-46FD-A6C4-D6CBF690A199}"/>
    <cellStyle name="Normal 2 4 6 4 2 3 2" xfId="22494" xr:uid="{679AF240-119F-488B-AA03-773DBD93EBE1}"/>
    <cellStyle name="Normal 2 4 6 4 2 3 3" xfId="37047" xr:uid="{F2340483-C3CC-4868-8BA6-BCBE33D8595E}"/>
    <cellStyle name="Normal 2 4 6 4 2 4" xfId="15137" xr:uid="{EC392717-4FEF-4E7D-B9C2-AD5A0439B265}"/>
    <cellStyle name="Normal 2 4 6 4 2 5" xfId="25986" xr:uid="{3320F8A1-44EB-4517-8596-3891A54F0E8D}"/>
    <cellStyle name="Normal 2 4 6 4 2 6" xfId="32136" xr:uid="{E7A198A2-A48D-44A4-A60F-47F8F10BF740}"/>
    <cellStyle name="Normal 2 4 6 4 2 7" xfId="41260" xr:uid="{7D9852F6-E3DB-4D1C-AB0D-1C8CA35B186A}"/>
    <cellStyle name="Normal 2 4 6 4 3" xfId="5775" xr:uid="{C8C2AD01-02A0-4D56-9954-A0098C3B3D26}"/>
    <cellStyle name="Normal 2 4 6 4 3 2" xfId="11622" xr:uid="{1BCA9A87-BF0C-428A-821E-47097AFEEA50}"/>
    <cellStyle name="Normal 2 4 6 4 3 2 2" xfId="22495" xr:uid="{3712A945-33C2-4E50-B8F3-7C39013338C6}"/>
    <cellStyle name="Normal 2 4 6 4 3 2 3" xfId="38185" xr:uid="{FDCAFE0D-357B-4A14-8E2D-5CEDE65C60B4}"/>
    <cellStyle name="Normal 2 4 6 4 3 3" xfId="17213" xr:uid="{F416D01A-F851-4C53-80F1-216E4356505C}"/>
    <cellStyle name="Normal 2 4 6 4 3 4" xfId="28062" xr:uid="{AD88CAE5-7D34-45AE-AB5F-D051B88727AA}"/>
    <cellStyle name="Normal 2 4 6 4 3 5" xfId="34222" xr:uid="{434E28D2-7B01-4CFE-BA4F-3A21AF4CB987}"/>
    <cellStyle name="Normal 2 4 6 4 3 6" xfId="43336" xr:uid="{552EE44C-CA02-4D1A-BAFE-B32D8BBC7B52}"/>
    <cellStyle name="Normal 2 4 6 4 4" xfId="11623" xr:uid="{193BFA93-5954-4573-9193-3C0C6D9E1EAA}"/>
    <cellStyle name="Normal 2 4 6 4 4 2" xfId="22496" xr:uid="{7286B1A8-69B8-41E1-93F5-4289DF76CBB0}"/>
    <cellStyle name="Normal 2 4 6 4 4 3" xfId="36203" xr:uid="{FAEE5CFD-4BAD-49BE-9FBF-64718964FC41}"/>
    <cellStyle name="Normal 2 4 6 4 5" xfId="14157" xr:uid="{8B02B241-44C8-4E0B-A861-ACD5B247E02D}"/>
    <cellStyle name="Normal 2 4 6 4 6" xfId="25006" xr:uid="{123FE52E-CA7F-405F-9E95-813DEC783A8A}"/>
    <cellStyle name="Normal 2 4 6 4 7" xfId="31156" xr:uid="{104DEF87-BFA7-44B9-8B29-9C5C3A6FD721}"/>
    <cellStyle name="Normal 2 4 6 4 8" xfId="40280" xr:uid="{5528AE00-37FE-4755-B9E3-4145187B1F43}"/>
    <cellStyle name="Normal 2 4 6 5" xfId="3024" xr:uid="{F3BF91DF-AF57-4DB3-BFBF-E5E0F5A8D851}"/>
    <cellStyle name="Normal 2 4 6 5 2" xfId="6262" xr:uid="{C8728455-4597-4E66-8BAC-156932A76FB4}"/>
    <cellStyle name="Normal 2 4 6 5 2 2" xfId="11624" xr:uid="{ED5EED22-8893-40D0-B7C5-A53CBC228AD6}"/>
    <cellStyle name="Normal 2 4 6 5 2 2 2" xfId="22497" xr:uid="{8C274F6C-AFD2-4FDD-AF06-2C4FC0FCB287}"/>
    <cellStyle name="Normal 2 4 6 5 2 2 3" xfId="39029" xr:uid="{ED476E9A-113B-4C77-8791-70DE92B7B0CB}"/>
    <cellStyle name="Normal 2 4 6 5 2 3" xfId="17700" xr:uid="{19CEA3F0-C8F6-41B5-98E7-AB504952F389}"/>
    <cellStyle name="Normal 2 4 6 5 2 4" xfId="28549" xr:uid="{9AB59213-1A89-44B9-BDFF-9115CF30D429}"/>
    <cellStyle name="Normal 2 4 6 5 2 5" xfId="35061" xr:uid="{C58B68EA-5D6B-449A-B6C5-2C3F324F3D16}"/>
    <cellStyle name="Normal 2 4 6 5 2 6" xfId="43823" xr:uid="{5FF3DCB6-0643-49C9-BB08-99703935EE68}"/>
    <cellStyle name="Normal 2 4 6 5 3" xfId="11625" xr:uid="{C91593D0-13E1-44E9-B911-B232724B2AF1}"/>
    <cellStyle name="Normal 2 4 6 5 3 2" xfId="22498" xr:uid="{5962E0F0-C4D0-42F0-8588-3AD7C01653B2}"/>
    <cellStyle name="Normal 2 4 6 5 3 3" xfId="37048" xr:uid="{5B8CD3DC-0B15-494E-9353-F618B0BBAF78}"/>
    <cellStyle name="Normal 2 4 6 5 4" xfId="14644" xr:uid="{8D560EFD-2D8E-4B7F-9813-D805E4AD3D06}"/>
    <cellStyle name="Normal 2 4 6 5 5" xfId="25493" xr:uid="{2D81F605-71B8-4101-9111-7BD94BDEC3CB}"/>
    <cellStyle name="Normal 2 4 6 5 6" xfId="31643" xr:uid="{366002FC-4967-45AB-89D3-074B34881751}"/>
    <cellStyle name="Normal 2 4 6 5 7" xfId="40767" xr:uid="{1307AFE1-2D58-4FD9-B552-7C56C96835D7}"/>
    <cellStyle name="Normal 2 4 6 6" xfId="4017" xr:uid="{95E2D952-3652-432B-BDBD-A7873F03FD0F}"/>
    <cellStyle name="Normal 2 4 6 6 2" xfId="7252" xr:uid="{E0E8646F-8B7A-4686-B05C-84A4810C70BF}"/>
    <cellStyle name="Normal 2 4 6 6 2 2" xfId="18690" xr:uid="{76789583-14D5-4FE4-B21F-1FAEFAB63BA0}"/>
    <cellStyle name="Normal 2 4 6 6 2 3" xfId="29539" xr:uid="{17ECFEAF-DBED-4DE7-8D2C-A8B81125BC64}"/>
    <cellStyle name="Normal 2 4 6 6 2 4" xfId="37818" xr:uid="{902D15AC-E74C-4CD6-A10E-49EF3DB405EE}"/>
    <cellStyle name="Normal 2 4 6 6 2 5" xfId="44813" xr:uid="{4B82F239-15CD-4F19-AF91-98D6685BE991}"/>
    <cellStyle name="Normal 2 4 6 6 3" xfId="15634" xr:uid="{24D38019-BF94-49B9-AE18-EF7C5CF55389}"/>
    <cellStyle name="Normal 2 4 6 6 4" xfId="26483" xr:uid="{C94B27A1-FDB1-44BF-944B-0310678F9A4C}"/>
    <cellStyle name="Normal 2 4 6 6 5" xfId="33208" xr:uid="{11B1FACA-5862-4E54-9E03-628AE07989CC}"/>
    <cellStyle name="Normal 2 4 6 6 6" xfId="41757" xr:uid="{ACCF6664-C588-417F-A8F1-C2287E62AE56}"/>
    <cellStyle name="Normal 2 4 6 7" xfId="4561" xr:uid="{422822B4-3587-4185-B569-802B0ED102C4}"/>
    <cellStyle name="Normal 2 4 6 7 2" xfId="7617" xr:uid="{E1EFDEA4-CD49-47C0-873C-CBFEBB7CE387}"/>
    <cellStyle name="Normal 2 4 6 7 2 2" xfId="19055" xr:uid="{4D1768E1-5378-4751-A758-7EF896456F77}"/>
    <cellStyle name="Normal 2 4 6 7 2 3" xfId="29904" xr:uid="{EF04FBA2-2C34-4234-809B-F0D5E33C74F2}"/>
    <cellStyle name="Normal 2 4 6 7 2 4" xfId="45178" xr:uid="{4D0EECE5-71D1-4D06-A6D7-5025924C0CC0}"/>
    <cellStyle name="Normal 2 4 6 7 3" xfId="15999" xr:uid="{629BEC53-DE97-4EB4-B16D-9340419C1441}"/>
    <cellStyle name="Normal 2 4 6 7 4" xfId="26848" xr:uid="{14B06A4A-D0C8-4CD9-906F-1D7F3356F056}"/>
    <cellStyle name="Normal 2 4 6 7 5" xfId="35835" xr:uid="{3734F8FE-DE97-4EC8-8455-7A1A9C39B129}"/>
    <cellStyle name="Normal 2 4 6 7 6" xfId="42122" xr:uid="{633CC280-1D49-481A-B727-1881D2C92388}"/>
    <cellStyle name="Normal 2 4 6 8" xfId="4923" xr:uid="{C9151AFA-8FFC-4634-8C9B-62B2528391F6}"/>
    <cellStyle name="Normal 2 4 6 8 2" xfId="7979" xr:uid="{305F45FC-5942-40F7-A518-F91E04D38810}"/>
    <cellStyle name="Normal 2 4 6 8 2 2" xfId="19417" xr:uid="{3C054087-4C48-48DC-9599-D4589861F099}"/>
    <cellStyle name="Normal 2 4 6 8 2 3" xfId="30266" xr:uid="{B6A093FA-0C4B-4808-86C6-D0508251F6DD}"/>
    <cellStyle name="Normal 2 4 6 8 2 4" xfId="45540" xr:uid="{C3470220-F31A-478E-9AE9-6F38177FF97D}"/>
    <cellStyle name="Normal 2 4 6 8 3" xfId="16361" xr:uid="{832017FA-E12B-423B-8E5B-F576ECAF2711}"/>
    <cellStyle name="Normal 2 4 6 8 4" xfId="27210" xr:uid="{204CA820-8128-4223-9877-BE8DA12EAD0D}"/>
    <cellStyle name="Normal 2 4 6 8 5" xfId="42484" xr:uid="{382A4558-4DA1-46C2-BFC5-B68D02DFE64B}"/>
    <cellStyle name="Normal 2 4 6 9" xfId="5282" xr:uid="{72D91F85-AE01-405C-9DE3-354B2F806F5A}"/>
    <cellStyle name="Normal 2 4 6 9 2" xfId="16720" xr:uid="{14FD69BD-FBA4-4D9D-BE55-0EE122AA3AE0}"/>
    <cellStyle name="Normal 2 4 6 9 3" xfId="27569" xr:uid="{4D719552-1D11-4E76-9951-71EE2ED13FB2}"/>
    <cellStyle name="Normal 2 4 6 9 4" xfId="42843" xr:uid="{76B2AE15-2689-45FF-B708-CF9FF1DB7BD2}"/>
    <cellStyle name="Normal 2 4 7" xfId="979" xr:uid="{F300ABF9-4298-4F88-AE3E-68EDA3917CF8}"/>
    <cellStyle name="Normal 2 4 7 10" xfId="30713" xr:uid="{6D3C0866-9432-4C96-A8AE-6EC7F0CAEF8A}"/>
    <cellStyle name="Normal 2 4 7 11" xfId="39790" xr:uid="{8444B727-A193-4394-A9B7-A75692123ADD}"/>
    <cellStyle name="Normal 2 4 7 2" xfId="2539" xr:uid="{D1D304F6-13E4-471D-8D1D-3325B37FDA83}"/>
    <cellStyle name="Normal 2 4 7 2 2" xfId="3520" xr:uid="{8BA87BC4-F5B3-433F-927C-2828755EA319}"/>
    <cellStyle name="Normal 2 4 7 2 2 2" xfId="6758" xr:uid="{CC7657BF-A37D-4313-8081-9E15C3CA69D0}"/>
    <cellStyle name="Normal 2 4 7 2 2 2 2" xfId="11626" xr:uid="{1E9FAD30-4141-427F-B38B-7D007955CF42}"/>
    <cellStyle name="Normal 2 4 7 2 2 2 2 2" xfId="22499" xr:uid="{9AB57107-AF23-486F-AC6F-686F85854230}"/>
    <cellStyle name="Normal 2 4 7 2 2 2 2 3" xfId="39030" xr:uid="{A0938CDA-8DC2-4AC5-89D0-1642AAB125FE}"/>
    <cellStyle name="Normal 2 4 7 2 2 2 3" xfId="18196" xr:uid="{CB2C1590-0C50-4F35-BD34-3F881587E69F}"/>
    <cellStyle name="Normal 2 4 7 2 2 2 4" xfId="29045" xr:uid="{78F9C8E9-B17B-45BE-9535-A1329138FC21}"/>
    <cellStyle name="Normal 2 4 7 2 2 2 5" xfId="35062" xr:uid="{D3F8CCB9-D070-4616-82D5-EEE0D6C80101}"/>
    <cellStyle name="Normal 2 4 7 2 2 2 6" xfId="44319" xr:uid="{7B3EF5F1-1B1B-4778-B043-B03EB1FC31EC}"/>
    <cellStyle name="Normal 2 4 7 2 2 3" xfId="11627" xr:uid="{2EAA1E4F-3705-4C77-B5DD-6C6799245345}"/>
    <cellStyle name="Normal 2 4 7 2 2 3 2" xfId="22500" xr:uid="{4C010002-634E-4736-829F-AC8CDC7F30AF}"/>
    <cellStyle name="Normal 2 4 7 2 2 3 3" xfId="37049" xr:uid="{B154E3F3-97F1-40F9-BBE1-D9D1965C6DA5}"/>
    <cellStyle name="Normal 2 4 7 2 2 4" xfId="15140" xr:uid="{4CCDFDBF-8D94-40C6-942C-B0C9C9D15CB2}"/>
    <cellStyle name="Normal 2 4 7 2 2 5" xfId="25989" xr:uid="{CB5196A0-B691-4B85-9EA5-97E1677D95CB}"/>
    <cellStyle name="Normal 2 4 7 2 2 6" xfId="32139" xr:uid="{B97D8CD9-B65E-4F82-9AEA-F3B41D522709}"/>
    <cellStyle name="Normal 2 4 7 2 2 7" xfId="41263" xr:uid="{3165EDB1-DEDD-4AB9-80FE-C2BCB6140726}"/>
    <cellStyle name="Normal 2 4 7 2 3" xfId="5778" xr:uid="{9D30A652-59BB-4F13-9376-114F3FE8F83D}"/>
    <cellStyle name="Normal 2 4 7 2 3 2" xfId="11628" xr:uid="{FC8E21BD-67C9-4D97-95EE-190378E91610}"/>
    <cellStyle name="Normal 2 4 7 2 3 2 2" xfId="22501" xr:uid="{C909CD8A-35EA-4A94-937D-92CCC68E4295}"/>
    <cellStyle name="Normal 2 4 7 2 3 2 3" xfId="38186" xr:uid="{7D77E0AB-9467-42D2-9378-26CF78D2337D}"/>
    <cellStyle name="Normal 2 4 7 2 3 3" xfId="17216" xr:uid="{813052A5-63CE-437F-ACF3-CEEBD10A1F74}"/>
    <cellStyle name="Normal 2 4 7 2 3 4" xfId="28065" xr:uid="{77AB976B-7988-4478-B5DB-3C3CED5FAAF9}"/>
    <cellStyle name="Normal 2 4 7 2 3 5" xfId="34223" xr:uid="{B784B4A3-0E42-4D75-B3CA-7104D2E67195}"/>
    <cellStyle name="Normal 2 4 7 2 3 6" xfId="43339" xr:uid="{C7280675-C4B5-4970-9A10-727906A67115}"/>
    <cellStyle name="Normal 2 4 7 2 4" xfId="11629" xr:uid="{D4700D2B-9F9D-405F-846D-229528B0697B}"/>
    <cellStyle name="Normal 2 4 7 2 4 2" xfId="22502" xr:uid="{375D973B-5070-4BF6-9040-F90D061C111D}"/>
    <cellStyle name="Normal 2 4 7 2 4 3" xfId="36204" xr:uid="{5939C0BA-4BCD-4A8B-A316-22A2D009FBAB}"/>
    <cellStyle name="Normal 2 4 7 2 5" xfId="14160" xr:uid="{784BE5E2-2E75-4F48-A2D8-AAD14FAAA820}"/>
    <cellStyle name="Normal 2 4 7 2 6" xfId="25009" xr:uid="{AEFEE714-0393-4DCA-9445-3D6BA5647326}"/>
    <cellStyle name="Normal 2 4 7 2 7" xfId="31159" xr:uid="{3FD977DC-C695-426D-B08B-1C2D6B1FBE43}"/>
    <cellStyle name="Normal 2 4 7 2 8" xfId="40283" xr:uid="{7333B4E1-ADC4-4080-9E1D-918CFC147884}"/>
    <cellStyle name="Normal 2 4 7 3" xfId="3027" xr:uid="{6D254FE0-9A36-4EDF-B896-C8192A27B5B7}"/>
    <cellStyle name="Normal 2 4 7 3 2" xfId="6265" xr:uid="{48477809-329F-488D-A819-393728198D33}"/>
    <cellStyle name="Normal 2 4 7 3 2 2" xfId="11630" xr:uid="{6956B4CB-F8A3-4097-B807-81B13513A13D}"/>
    <cellStyle name="Normal 2 4 7 3 2 2 2" xfId="22503" xr:uid="{ADA20E76-A106-4D6F-8C3A-180CC6D45D4C}"/>
    <cellStyle name="Normal 2 4 7 3 2 2 3" xfId="39031" xr:uid="{2F8A5274-069A-4BF5-B86F-83EB9FB4FBF8}"/>
    <cellStyle name="Normal 2 4 7 3 2 3" xfId="17703" xr:uid="{2EBC4661-FD62-4F4A-AE5A-C9183246DDDA}"/>
    <cellStyle name="Normal 2 4 7 3 2 4" xfId="28552" xr:uid="{3D364586-054B-41E0-BDE5-58ADCAA07919}"/>
    <cellStyle name="Normal 2 4 7 3 2 5" xfId="35063" xr:uid="{37DEB403-46B5-496B-90E9-253248F5A3AF}"/>
    <cellStyle name="Normal 2 4 7 3 2 6" xfId="43826" xr:uid="{C93EFED5-5C98-41D0-8D0A-77707544F397}"/>
    <cellStyle name="Normal 2 4 7 3 3" xfId="11631" xr:uid="{0335722E-1EF1-4569-935B-2CF81E1F84DE}"/>
    <cellStyle name="Normal 2 4 7 3 3 2" xfId="22504" xr:uid="{4D3C98A5-833A-4838-84A0-103A68848FEF}"/>
    <cellStyle name="Normal 2 4 7 3 3 3" xfId="37050" xr:uid="{35376E51-5461-48B0-879B-33BFB63F9BF0}"/>
    <cellStyle name="Normal 2 4 7 3 4" xfId="14647" xr:uid="{C30A7864-83AD-4C9E-876C-E25C31258241}"/>
    <cellStyle name="Normal 2 4 7 3 5" xfId="25496" xr:uid="{79E4C18E-2F49-4C7C-B468-9AB6C51E4C89}"/>
    <cellStyle name="Normal 2 4 7 3 6" xfId="31646" xr:uid="{46EC27B3-2687-4CB0-83F0-3EBE6ED5C8F2}"/>
    <cellStyle name="Normal 2 4 7 3 7" xfId="40770" xr:uid="{9232CAB3-AF91-4C80-A838-E6EFB5BC37F0}"/>
    <cellStyle name="Normal 2 4 7 4" xfId="4020" xr:uid="{BEB58D4D-F27D-4D2E-BBCA-1C7F5CEBF832}"/>
    <cellStyle name="Normal 2 4 7 4 2" xfId="7255" xr:uid="{0FE267E5-8F59-4FB6-A5E9-CD8330DA8783}"/>
    <cellStyle name="Normal 2 4 7 4 2 2" xfId="18693" xr:uid="{ECF88D7F-8AD8-4C5B-B3BC-F5BAF55D64AA}"/>
    <cellStyle name="Normal 2 4 7 4 2 3" xfId="29542" xr:uid="{60FBFA2D-A822-45C5-A39B-426B05407FC5}"/>
    <cellStyle name="Normal 2 4 7 4 2 4" xfId="37821" xr:uid="{4DEEF15E-7ABE-41BF-AEA5-B509FF9333C8}"/>
    <cellStyle name="Normal 2 4 7 4 2 5" xfId="44816" xr:uid="{8382E126-FFF2-4183-9DB6-74F4F67A2514}"/>
    <cellStyle name="Normal 2 4 7 4 3" xfId="15637" xr:uid="{5A500781-AD8C-47D7-9A01-A802CB5D2E33}"/>
    <cellStyle name="Normal 2 4 7 4 4" xfId="26486" xr:uid="{373C84CF-2A5C-4E1B-AB0C-9494562AA77F}"/>
    <cellStyle name="Normal 2 4 7 4 5" xfId="33209" xr:uid="{CC306E40-3ECD-4BF7-A40C-156CA866D679}"/>
    <cellStyle name="Normal 2 4 7 4 6" xfId="41760" xr:uid="{778A4D21-D773-4DDC-A74A-77E8CAC254C5}"/>
    <cellStyle name="Normal 2 4 7 5" xfId="4564" xr:uid="{99D02EA9-E82A-47BD-BDD9-6401E01DC9B6}"/>
    <cellStyle name="Normal 2 4 7 5 2" xfId="7620" xr:uid="{2B321BB3-0F5F-44E5-B761-7F25BD7F9726}"/>
    <cellStyle name="Normal 2 4 7 5 2 2" xfId="19058" xr:uid="{9E4668A4-8066-4819-A48E-AD8E81C03DBB}"/>
    <cellStyle name="Normal 2 4 7 5 2 3" xfId="29907" xr:uid="{A317F42E-DEDE-49B8-8860-B9ADD00D4B06}"/>
    <cellStyle name="Normal 2 4 7 5 2 4" xfId="45181" xr:uid="{6F47072B-A117-4F1C-A641-7CD5A02B062C}"/>
    <cellStyle name="Normal 2 4 7 5 3" xfId="16002" xr:uid="{BCEA83C7-7506-4A76-90C8-2A472828B5DD}"/>
    <cellStyle name="Normal 2 4 7 5 4" xfId="26851" xr:uid="{618A5CB8-26CC-433C-A088-0CA593A0D479}"/>
    <cellStyle name="Normal 2 4 7 5 5" xfId="35838" xr:uid="{B605E22C-FFEA-4E84-8DE4-D2C3F5FDCE69}"/>
    <cellStyle name="Normal 2 4 7 5 6" xfId="42125" xr:uid="{90576022-985E-4CBC-8F96-C35996798753}"/>
    <cellStyle name="Normal 2 4 7 6" xfId="4926" xr:uid="{AE75D385-94B2-42AC-AF24-602C5346B29C}"/>
    <cellStyle name="Normal 2 4 7 6 2" xfId="7982" xr:uid="{54C95906-1268-41A7-827D-A93BF3E26D40}"/>
    <cellStyle name="Normal 2 4 7 6 2 2" xfId="19420" xr:uid="{9558BCC9-4DE1-4E49-914B-29A1DE81ADA3}"/>
    <cellStyle name="Normal 2 4 7 6 2 3" xfId="30269" xr:uid="{CD931505-062B-446C-9437-79EB55F4490E}"/>
    <cellStyle name="Normal 2 4 7 6 2 4" xfId="45543" xr:uid="{B24FB9D6-EA3A-4162-8618-E8BA86C6CDD5}"/>
    <cellStyle name="Normal 2 4 7 6 3" xfId="16364" xr:uid="{707F4D4C-EB42-41D1-BFFC-0A22101E4905}"/>
    <cellStyle name="Normal 2 4 7 6 4" xfId="27213" xr:uid="{D5F62C8E-96D6-41F1-AED7-5C2A86CD5E01}"/>
    <cellStyle name="Normal 2 4 7 6 5" xfId="42487" xr:uid="{5A39FCE7-33BC-46A1-B4BD-3B66BA4305A8}"/>
    <cellStyle name="Normal 2 4 7 7" xfId="5285" xr:uid="{59BCC26E-4A23-466E-833F-3B4134222F0C}"/>
    <cellStyle name="Normal 2 4 7 7 2" xfId="16723" xr:uid="{34414FD0-789F-446E-8E30-75A83ED41107}"/>
    <cellStyle name="Normal 2 4 7 7 3" xfId="27572" xr:uid="{58D5120A-C2E2-45A6-BD8E-13CA4BA61E21}"/>
    <cellStyle name="Normal 2 4 7 7 4" xfId="42846" xr:uid="{E0BE9279-F8A3-4962-9C9D-DB2E5DA9C4AD}"/>
    <cellStyle name="Normal 2 4 7 8" xfId="13667" xr:uid="{4ADC2AE8-C27A-4E6B-9049-03E73783297A}"/>
    <cellStyle name="Normal 2 4 7 9" xfId="24516" xr:uid="{5D71FC5C-4142-4252-8649-2D2462E3F621}"/>
    <cellStyle name="Normal 2 4 8" xfId="980" xr:uid="{C326AA72-D628-4D38-AE30-1071DB11F819}"/>
    <cellStyle name="Normal 2 4 8 10" xfId="30714" xr:uid="{0471F46C-0912-4157-AAE3-01D2340A5FCC}"/>
    <cellStyle name="Normal 2 4 8 11" xfId="39791" xr:uid="{1261D139-20D7-47D5-B060-2A98BCC4EE33}"/>
    <cellStyle name="Normal 2 4 8 2" xfId="2540" xr:uid="{FE668C05-D206-4A4A-B0D4-5DFF6BF79CF3}"/>
    <cellStyle name="Normal 2 4 8 2 2" xfId="3521" xr:uid="{9BB99CF7-7809-4531-BF36-500CE0726B33}"/>
    <cellStyle name="Normal 2 4 8 2 2 2" xfId="6759" xr:uid="{4633329B-567C-4530-8349-A3A5D3911AB7}"/>
    <cellStyle name="Normal 2 4 8 2 2 2 2" xfId="11632" xr:uid="{8D5294E5-7983-4516-A7EF-371D1A095067}"/>
    <cellStyle name="Normal 2 4 8 2 2 2 2 2" xfId="22505" xr:uid="{F190AF93-45B8-4751-ACDC-FD94CEE133B4}"/>
    <cellStyle name="Normal 2 4 8 2 2 2 2 3" xfId="39032" xr:uid="{0D7A13A8-0216-4D0E-A255-A10858462509}"/>
    <cellStyle name="Normal 2 4 8 2 2 2 3" xfId="18197" xr:uid="{3E0797FA-DAC2-40EE-94C2-0A4EBF9CC2CC}"/>
    <cellStyle name="Normal 2 4 8 2 2 2 4" xfId="29046" xr:uid="{00E5AD85-55A9-4C99-B371-BAA93DD1AE73}"/>
    <cellStyle name="Normal 2 4 8 2 2 2 5" xfId="35064" xr:uid="{4E87E294-D62D-423B-9642-E37E0B067FFA}"/>
    <cellStyle name="Normal 2 4 8 2 2 2 6" xfId="44320" xr:uid="{A5CEC5F5-55FD-42BB-90D0-5B7048DE2DF1}"/>
    <cellStyle name="Normal 2 4 8 2 2 3" xfId="11633" xr:uid="{78BD8C1F-42A7-45F6-BCD4-78C85E202C6D}"/>
    <cellStyle name="Normal 2 4 8 2 2 3 2" xfId="22506" xr:uid="{04A981AA-3BB2-49A9-ABB1-56A7BB9D0800}"/>
    <cellStyle name="Normal 2 4 8 2 2 3 3" xfId="37051" xr:uid="{E28DDF11-9086-4AA8-A04F-0694966DFEC4}"/>
    <cellStyle name="Normal 2 4 8 2 2 4" xfId="15141" xr:uid="{CBC044E2-E406-4991-A149-FE5E27648ED2}"/>
    <cellStyle name="Normal 2 4 8 2 2 5" xfId="25990" xr:uid="{FB84B486-1E3A-42AA-A8B1-8D3C11194A44}"/>
    <cellStyle name="Normal 2 4 8 2 2 6" xfId="32140" xr:uid="{558F205E-3C45-4C73-9947-D8A14E4F98F9}"/>
    <cellStyle name="Normal 2 4 8 2 2 7" xfId="41264" xr:uid="{CB68FC19-3E59-4C08-B6BD-59A9AAAB6F29}"/>
    <cellStyle name="Normal 2 4 8 2 3" xfId="5779" xr:uid="{29842C6D-2AFA-4782-95DA-45C37EFBE54D}"/>
    <cellStyle name="Normal 2 4 8 2 3 2" xfId="11634" xr:uid="{93A28351-19AF-4EC3-B5E4-4DC85AD59B8F}"/>
    <cellStyle name="Normal 2 4 8 2 3 2 2" xfId="22507" xr:uid="{7A2BA75E-4C27-467A-A89A-2401FE8530E6}"/>
    <cellStyle name="Normal 2 4 8 2 3 2 3" xfId="38187" xr:uid="{A0076369-A109-40D9-8055-1EE39C0C7292}"/>
    <cellStyle name="Normal 2 4 8 2 3 3" xfId="17217" xr:uid="{6E90AF42-7C90-42CB-8523-7975D314FFCB}"/>
    <cellStyle name="Normal 2 4 8 2 3 4" xfId="28066" xr:uid="{CF545BBF-9734-4526-80AB-A8E9B8DD5566}"/>
    <cellStyle name="Normal 2 4 8 2 3 5" xfId="34224" xr:uid="{30D2ACF0-EB88-44C7-A732-500A011956E9}"/>
    <cellStyle name="Normal 2 4 8 2 3 6" xfId="43340" xr:uid="{ABED2813-3A5A-4259-8C56-2B5CBAF92CB9}"/>
    <cellStyle name="Normal 2 4 8 2 4" xfId="11635" xr:uid="{2346DBDC-6A63-4F73-ACD1-EFB554B10B69}"/>
    <cellStyle name="Normal 2 4 8 2 4 2" xfId="22508" xr:uid="{C0879FCD-1B43-4196-964B-FC3DC7881362}"/>
    <cellStyle name="Normal 2 4 8 2 4 3" xfId="36205" xr:uid="{45483CFF-9B16-49C9-95C4-D79F6B19E00E}"/>
    <cellStyle name="Normal 2 4 8 2 5" xfId="14161" xr:uid="{822A40D6-C533-4780-8E85-2489ABA03640}"/>
    <cellStyle name="Normal 2 4 8 2 6" xfId="25010" xr:uid="{0DA2319F-A898-4ADF-8A41-F9F7DB076881}"/>
    <cellStyle name="Normal 2 4 8 2 7" xfId="31160" xr:uid="{5AD602A6-BA37-4147-B58C-DF54DDDEC4F0}"/>
    <cellStyle name="Normal 2 4 8 2 8" xfId="40284" xr:uid="{6520B8A5-4531-4961-A249-26797FA086FB}"/>
    <cellStyle name="Normal 2 4 8 3" xfId="3028" xr:uid="{7029B6CB-AE95-4718-8D5A-98BBAC19FE10}"/>
    <cellStyle name="Normal 2 4 8 3 2" xfId="6266" xr:uid="{7B86FD0C-5AAA-498E-B464-AD845C0AADB1}"/>
    <cellStyle name="Normal 2 4 8 3 2 2" xfId="11636" xr:uid="{3070CC90-C214-465A-B48E-DFE0C61AD7C8}"/>
    <cellStyle name="Normal 2 4 8 3 2 2 2" xfId="22509" xr:uid="{898D82E7-C88A-4507-A2D0-BDB14627046B}"/>
    <cellStyle name="Normal 2 4 8 3 2 2 3" xfId="39033" xr:uid="{42851AC3-9F3F-430A-9198-E1044987ABBB}"/>
    <cellStyle name="Normal 2 4 8 3 2 3" xfId="17704" xr:uid="{19BD9B48-01EA-4F30-8460-C167E8FF604D}"/>
    <cellStyle name="Normal 2 4 8 3 2 4" xfId="28553" xr:uid="{29918F02-4BE1-414A-8A4A-4C40FD2AB673}"/>
    <cellStyle name="Normal 2 4 8 3 2 5" xfId="35065" xr:uid="{8B9E7C73-9C9F-483F-994B-13BAFDAA4AA7}"/>
    <cellStyle name="Normal 2 4 8 3 2 6" xfId="43827" xr:uid="{1E86DCAC-1E07-4352-8E07-44239DB42953}"/>
    <cellStyle name="Normal 2 4 8 3 3" xfId="11637" xr:uid="{07449CB8-187F-4834-AE6E-D4234D18940A}"/>
    <cellStyle name="Normal 2 4 8 3 3 2" xfId="22510" xr:uid="{7F8B025D-F355-4B61-8B3F-8DDADB519772}"/>
    <cellStyle name="Normal 2 4 8 3 3 3" xfId="37052" xr:uid="{DF90621E-55E6-4FE9-A9DA-48E9CF817780}"/>
    <cellStyle name="Normal 2 4 8 3 4" xfId="14648" xr:uid="{2BA8B097-4FB0-4194-89C1-7F71B775A225}"/>
    <cellStyle name="Normal 2 4 8 3 5" xfId="25497" xr:uid="{2BC24E4B-71CA-42ED-B970-5255C9D70B60}"/>
    <cellStyle name="Normal 2 4 8 3 6" xfId="31647" xr:uid="{336CD8F4-3C93-415A-BDE9-CFE8D54C241B}"/>
    <cellStyle name="Normal 2 4 8 3 7" xfId="40771" xr:uid="{05801118-6F19-4468-9389-0646934BF0E9}"/>
    <cellStyle name="Normal 2 4 8 4" xfId="4021" xr:uid="{80CAC2DC-5564-4DD4-847D-4CB29281E048}"/>
    <cellStyle name="Normal 2 4 8 4 2" xfId="7256" xr:uid="{205BB7D5-4250-4CFF-836C-885301F7E8CF}"/>
    <cellStyle name="Normal 2 4 8 4 2 2" xfId="18694" xr:uid="{2B04E31F-0F32-4F1C-A70D-533D004E1128}"/>
    <cellStyle name="Normal 2 4 8 4 2 3" xfId="29543" xr:uid="{C9490E88-DFDE-470F-A17A-638F4664744B}"/>
    <cellStyle name="Normal 2 4 8 4 2 4" xfId="37822" xr:uid="{BF78ADA8-F9A4-49EC-A33A-B936EE4F29B9}"/>
    <cellStyle name="Normal 2 4 8 4 2 5" xfId="44817" xr:uid="{E39C8993-9AAD-4CF5-B0D4-C603361EC549}"/>
    <cellStyle name="Normal 2 4 8 4 3" xfId="15638" xr:uid="{E337582F-FDFB-40A2-99EE-E0F97087B59B}"/>
    <cellStyle name="Normal 2 4 8 4 4" xfId="26487" xr:uid="{7A337B73-DEF2-40C2-9BD8-E893866322EF}"/>
    <cellStyle name="Normal 2 4 8 4 5" xfId="33210" xr:uid="{AC8C97E6-A46B-4FFA-A2FF-0EC3E8BE43F9}"/>
    <cellStyle name="Normal 2 4 8 4 6" xfId="41761" xr:uid="{575262EB-2DBC-4CA8-9624-0C21AFF62FB0}"/>
    <cellStyle name="Normal 2 4 8 5" xfId="4565" xr:uid="{FC8BCBC0-7D98-4BE9-9CA6-B2F12E6CE918}"/>
    <cellStyle name="Normal 2 4 8 5 2" xfId="7621" xr:uid="{499BB40A-4762-46F5-AEFF-E9D488EC6747}"/>
    <cellStyle name="Normal 2 4 8 5 2 2" xfId="19059" xr:uid="{5F253713-CD45-4624-945D-171D86A81910}"/>
    <cellStyle name="Normal 2 4 8 5 2 3" xfId="29908" xr:uid="{959FDDCF-036C-4741-9B80-99D73E96E252}"/>
    <cellStyle name="Normal 2 4 8 5 2 4" xfId="45182" xr:uid="{D4B79637-3836-4180-B040-C11F597C552E}"/>
    <cellStyle name="Normal 2 4 8 5 3" xfId="16003" xr:uid="{0EBF6E3C-462F-461A-A607-D9B582C34639}"/>
    <cellStyle name="Normal 2 4 8 5 4" xfId="26852" xr:uid="{DD06265E-003C-4DB9-A94A-5632E87F198E}"/>
    <cellStyle name="Normal 2 4 8 5 5" xfId="35839" xr:uid="{67D5DC33-CA92-452B-88F9-0FDCEB764375}"/>
    <cellStyle name="Normal 2 4 8 5 6" xfId="42126" xr:uid="{6340DEFB-ACFE-4762-A443-962A5710686F}"/>
    <cellStyle name="Normal 2 4 8 6" xfId="4927" xr:uid="{7395302E-1D64-4A01-AFD7-F4A86288B9FF}"/>
    <cellStyle name="Normal 2 4 8 6 2" xfId="7983" xr:uid="{43D5A371-45CE-4AA9-B04D-A7CC6905029F}"/>
    <cellStyle name="Normal 2 4 8 6 2 2" xfId="19421" xr:uid="{91B1E968-C12C-48B1-A465-2BD21AD43BE1}"/>
    <cellStyle name="Normal 2 4 8 6 2 3" xfId="30270" xr:uid="{119BBC33-3803-4F1C-98D8-216CE6CDB5C0}"/>
    <cellStyle name="Normal 2 4 8 6 2 4" xfId="45544" xr:uid="{7406DEBF-6279-4029-8968-9D40FEFFD2DF}"/>
    <cellStyle name="Normal 2 4 8 6 3" xfId="16365" xr:uid="{7C04ABFF-ED58-4DF8-B68F-0AD41DF5A63A}"/>
    <cellStyle name="Normal 2 4 8 6 4" xfId="27214" xr:uid="{21081B67-E17E-4C88-B6FE-4675E229008E}"/>
    <cellStyle name="Normal 2 4 8 6 5" xfId="42488" xr:uid="{91D1F75E-6AEB-4F0D-995A-BBA768A99256}"/>
    <cellStyle name="Normal 2 4 8 7" xfId="5286" xr:uid="{D9FCDC3C-F011-432F-964C-F4593486C362}"/>
    <cellStyle name="Normal 2 4 8 7 2" xfId="16724" xr:uid="{ECBB30AD-0AB2-4004-9D52-45D5FFDEFBA6}"/>
    <cellStyle name="Normal 2 4 8 7 3" xfId="27573" xr:uid="{230FE033-E616-4DED-BFBB-DAD267A5FE4A}"/>
    <cellStyle name="Normal 2 4 8 7 4" xfId="42847" xr:uid="{C812620B-8469-4330-B57E-D7E968263010}"/>
    <cellStyle name="Normal 2 4 8 8" xfId="13668" xr:uid="{266FA73E-DED6-48AC-BEB6-A41EA74CE5C3}"/>
    <cellStyle name="Normal 2 4 8 9" xfId="24517" xr:uid="{F0D90FCD-D5D5-4278-83F5-D65385113367}"/>
    <cellStyle name="Normal 2 4 9" xfId="981" xr:uid="{F5BEE133-5EFD-4E6F-A5BC-718E8E06A855}"/>
    <cellStyle name="Normal 2 4 9 10" xfId="30715" xr:uid="{C215C537-9292-4AB8-8187-A9C48B6304E8}"/>
    <cellStyle name="Normal 2 4 9 11" xfId="39792" xr:uid="{2295BC89-3441-449E-9E21-E9A230F11F54}"/>
    <cellStyle name="Normal 2 4 9 2" xfId="2541" xr:uid="{B45C5E4F-7FA4-4087-A9E0-3D5182A72B3B}"/>
    <cellStyle name="Normal 2 4 9 2 2" xfId="3522" xr:uid="{846AD6DB-6888-4ED0-B214-9C888450A0B6}"/>
    <cellStyle name="Normal 2 4 9 2 2 2" xfId="6760" xr:uid="{C3D37D5C-0A30-4951-A7FD-64E7B6B56EBD}"/>
    <cellStyle name="Normal 2 4 9 2 2 2 2" xfId="11638" xr:uid="{0F1CA276-7C1E-42C6-9676-9278789A44DC}"/>
    <cellStyle name="Normal 2 4 9 2 2 2 2 2" xfId="22511" xr:uid="{921DBD0A-584F-46F1-9656-C91D636FC8CC}"/>
    <cellStyle name="Normal 2 4 9 2 2 2 2 3" xfId="39034" xr:uid="{C6492413-D329-471C-8237-024955D13097}"/>
    <cellStyle name="Normal 2 4 9 2 2 2 3" xfId="18198" xr:uid="{F06C83D3-7779-499E-B5F8-375A8D520C43}"/>
    <cellStyle name="Normal 2 4 9 2 2 2 4" xfId="29047" xr:uid="{EB406F14-56D6-4D95-937E-08B2D7F7DDFA}"/>
    <cellStyle name="Normal 2 4 9 2 2 2 5" xfId="35066" xr:uid="{AE3E1A92-E11B-425F-9AEB-AF9ED1DB50D7}"/>
    <cellStyle name="Normal 2 4 9 2 2 2 6" xfId="44321" xr:uid="{29B227FE-16CB-4C82-80DF-86EC8F14E770}"/>
    <cellStyle name="Normal 2 4 9 2 2 3" xfId="11639" xr:uid="{5C762E22-49FB-4B8F-A9A7-7FC652D09EA6}"/>
    <cellStyle name="Normal 2 4 9 2 2 3 2" xfId="22512" xr:uid="{EF5EAA25-520B-42A8-BE59-4599CC8C333C}"/>
    <cellStyle name="Normal 2 4 9 2 2 3 3" xfId="37053" xr:uid="{E65723D7-2C56-4F65-874C-A1AD84EB3AF7}"/>
    <cellStyle name="Normal 2 4 9 2 2 4" xfId="15142" xr:uid="{CFB1128F-A3AD-483A-AA07-339BBEE832FD}"/>
    <cellStyle name="Normal 2 4 9 2 2 5" xfId="25991" xr:uid="{4395DCCE-0C22-4F00-B002-80DC86E56CCA}"/>
    <cellStyle name="Normal 2 4 9 2 2 6" xfId="32141" xr:uid="{6F9E070B-BF6C-45D2-9E27-7FE64A208B03}"/>
    <cellStyle name="Normal 2 4 9 2 2 7" xfId="41265" xr:uid="{742B32C6-09DF-4A5D-A190-11DA2565046C}"/>
    <cellStyle name="Normal 2 4 9 2 3" xfId="5780" xr:uid="{3649D467-5D66-4822-B6B9-B8B16718E9B7}"/>
    <cellStyle name="Normal 2 4 9 2 3 2" xfId="11640" xr:uid="{CF1A5547-60C6-4D8E-861C-6B0C7DB8C385}"/>
    <cellStyle name="Normal 2 4 9 2 3 2 2" xfId="22513" xr:uid="{C9D379DD-979C-4E27-B4D2-0F7C52ADB2F3}"/>
    <cellStyle name="Normal 2 4 9 2 3 2 3" xfId="38188" xr:uid="{52728F41-143B-4558-9C90-5099F8F85781}"/>
    <cellStyle name="Normal 2 4 9 2 3 3" xfId="17218" xr:uid="{28675B61-630B-4BAE-8C0E-ADAB523EAFFB}"/>
    <cellStyle name="Normal 2 4 9 2 3 4" xfId="28067" xr:uid="{29FB0106-2882-4BA6-BC98-F451E2BEA31A}"/>
    <cellStyle name="Normal 2 4 9 2 3 5" xfId="34225" xr:uid="{8FE20426-D4C8-4141-ADA2-17FDCB56F4FF}"/>
    <cellStyle name="Normal 2 4 9 2 3 6" xfId="43341" xr:uid="{08600F3A-291D-43AE-A1EA-C91D79309B3A}"/>
    <cellStyle name="Normal 2 4 9 2 4" xfId="11641" xr:uid="{91A36B10-2315-462B-9134-C84023CD62FE}"/>
    <cellStyle name="Normal 2 4 9 2 4 2" xfId="22514" xr:uid="{DE7BA167-7EE6-403B-827D-1506D5EFD87D}"/>
    <cellStyle name="Normal 2 4 9 2 4 3" xfId="36206" xr:uid="{6B40D760-6AFD-4D37-965F-0AABE85C6122}"/>
    <cellStyle name="Normal 2 4 9 2 5" xfId="14162" xr:uid="{CDFEDD99-10D5-4407-B180-744D65CED39E}"/>
    <cellStyle name="Normal 2 4 9 2 6" xfId="25011" xr:uid="{BAFE2B96-8F6A-4B5C-B5A5-F7B651E84248}"/>
    <cellStyle name="Normal 2 4 9 2 7" xfId="31161" xr:uid="{B973924B-F25A-457B-ADEE-8981B250C76B}"/>
    <cellStyle name="Normal 2 4 9 2 8" xfId="40285" xr:uid="{4573B59D-76FB-4CDB-9ECB-8572C81D2B38}"/>
    <cellStyle name="Normal 2 4 9 3" xfId="3029" xr:uid="{D1249326-2454-4F4E-B87F-6D93A537B629}"/>
    <cellStyle name="Normal 2 4 9 3 2" xfId="6267" xr:uid="{32213C97-D7C3-4361-8990-42672AF6F56E}"/>
    <cellStyle name="Normal 2 4 9 3 2 2" xfId="11642" xr:uid="{E5566DA4-8042-4BC2-AD30-2D3DA653EDB5}"/>
    <cellStyle name="Normal 2 4 9 3 2 2 2" xfId="22515" xr:uid="{F90F510D-7368-4176-A516-D175E32B0E7A}"/>
    <cellStyle name="Normal 2 4 9 3 2 2 3" xfId="39035" xr:uid="{5B5EEE8F-3C0F-4A61-848B-F29AD5720C6D}"/>
    <cellStyle name="Normal 2 4 9 3 2 3" xfId="17705" xr:uid="{0779F45A-B0B8-45AD-B7A9-208190244925}"/>
    <cellStyle name="Normal 2 4 9 3 2 4" xfId="28554" xr:uid="{751ECED0-7B01-4933-97DE-A0E4A1B3178B}"/>
    <cellStyle name="Normal 2 4 9 3 2 5" xfId="35067" xr:uid="{87C1209F-5429-4F3A-930C-ADDCB9A9F14B}"/>
    <cellStyle name="Normal 2 4 9 3 2 6" xfId="43828" xr:uid="{15FDD696-5B46-4B71-BB09-5F0306F2AB12}"/>
    <cellStyle name="Normal 2 4 9 3 3" xfId="11643" xr:uid="{15E6B0DC-49FB-42D2-A5C6-127395AD61E5}"/>
    <cellStyle name="Normal 2 4 9 3 3 2" xfId="22516" xr:uid="{D417584F-D50B-4943-91CF-E6E981879EA9}"/>
    <cellStyle name="Normal 2 4 9 3 3 3" xfId="37054" xr:uid="{9470C4D0-A625-4043-A755-4D1AB1960AB5}"/>
    <cellStyle name="Normal 2 4 9 3 4" xfId="14649" xr:uid="{0C7C6486-267C-40CF-962A-D1E6EA233F01}"/>
    <cellStyle name="Normal 2 4 9 3 5" xfId="25498" xr:uid="{9AE5C6FB-0E34-44DB-B761-A5113D6941C6}"/>
    <cellStyle name="Normal 2 4 9 3 6" xfId="31648" xr:uid="{202AD504-B7E5-43B4-9108-6CE9E72BB6D6}"/>
    <cellStyle name="Normal 2 4 9 3 7" xfId="40772" xr:uid="{AA81345C-36EC-4785-80BF-E8E8009D719C}"/>
    <cellStyle name="Normal 2 4 9 4" xfId="4022" xr:uid="{0BD9D47F-4A2F-4CE7-92C9-EC25A1161D74}"/>
    <cellStyle name="Normal 2 4 9 4 2" xfId="7257" xr:uid="{C5027C00-2F5E-4DD2-B0D1-4926282B5FAA}"/>
    <cellStyle name="Normal 2 4 9 4 2 2" xfId="18695" xr:uid="{9E21CC3D-0302-4C25-B867-7392B23B8F52}"/>
    <cellStyle name="Normal 2 4 9 4 2 3" xfId="29544" xr:uid="{9BA651BD-7B99-4684-9B77-1DB361B9B46D}"/>
    <cellStyle name="Normal 2 4 9 4 2 4" xfId="37823" xr:uid="{02927322-8AEE-422E-A635-12E4FC78AC1E}"/>
    <cellStyle name="Normal 2 4 9 4 2 5" xfId="44818" xr:uid="{74C522F3-51E8-4624-8E79-A030EBE95562}"/>
    <cellStyle name="Normal 2 4 9 4 3" xfId="15639" xr:uid="{CEC37AEA-4243-448E-B57F-FC008BBC661A}"/>
    <cellStyle name="Normal 2 4 9 4 4" xfId="26488" xr:uid="{69842088-92D9-455F-8E39-63C4F81EB1DF}"/>
    <cellStyle name="Normal 2 4 9 4 5" xfId="33211" xr:uid="{5D7CA088-245A-41C4-86CD-C08B631BC9FA}"/>
    <cellStyle name="Normal 2 4 9 4 6" xfId="41762" xr:uid="{399E68DD-84C5-4F7A-8DA8-0A55A15C05B9}"/>
    <cellStyle name="Normal 2 4 9 5" xfId="4566" xr:uid="{2DB809B8-E50E-49A6-9C6D-89C1BEAD740B}"/>
    <cellStyle name="Normal 2 4 9 5 2" xfId="7622" xr:uid="{93E31B62-E7B9-4A27-8E7C-2E4677FB659F}"/>
    <cellStyle name="Normal 2 4 9 5 2 2" xfId="19060" xr:uid="{42594F4C-F97B-416C-9FD9-744D64445CEC}"/>
    <cellStyle name="Normal 2 4 9 5 2 3" xfId="29909" xr:uid="{2E7D4D57-E053-4D4E-A55C-DEEE954DCC21}"/>
    <cellStyle name="Normal 2 4 9 5 2 4" xfId="45183" xr:uid="{DAC0DA33-C942-4C42-B973-5AFD940BB017}"/>
    <cellStyle name="Normal 2 4 9 5 3" xfId="16004" xr:uid="{BABF7D93-193A-4E75-905A-E2EDFF5E1B5C}"/>
    <cellStyle name="Normal 2 4 9 5 4" xfId="26853" xr:uid="{9C2FBD4A-5C4E-459D-B31C-3D5F512DCB8D}"/>
    <cellStyle name="Normal 2 4 9 5 5" xfId="35840" xr:uid="{1D634CA4-C071-475A-BA0D-6E319CEED835}"/>
    <cellStyle name="Normal 2 4 9 5 6" xfId="42127" xr:uid="{1CED7A1D-5456-435B-8B61-03ACD4199C11}"/>
    <cellStyle name="Normal 2 4 9 6" xfId="4928" xr:uid="{780D4BCC-3FE3-4138-A783-2171E18B4884}"/>
    <cellStyle name="Normal 2 4 9 6 2" xfId="7984" xr:uid="{54AD8886-FF66-42DA-AC80-AFDDF719E55A}"/>
    <cellStyle name="Normal 2 4 9 6 2 2" xfId="19422" xr:uid="{06D1757C-648F-4A4C-80F7-9F3BFBEB0886}"/>
    <cellStyle name="Normal 2 4 9 6 2 3" xfId="30271" xr:uid="{5898A5E6-36BF-4356-B2E0-E91FD35E123C}"/>
    <cellStyle name="Normal 2 4 9 6 2 4" xfId="45545" xr:uid="{8F5368CC-D07E-4F08-B143-037A6DC11498}"/>
    <cellStyle name="Normal 2 4 9 6 3" xfId="16366" xr:uid="{FA26651B-7BCF-4953-96EA-5A4908713E2E}"/>
    <cellStyle name="Normal 2 4 9 6 4" xfId="27215" xr:uid="{0A57A6F6-DD89-4D38-9340-225D823CEC4E}"/>
    <cellStyle name="Normal 2 4 9 6 5" xfId="42489" xr:uid="{3AE121C8-C662-445A-AC5C-60E16688741D}"/>
    <cellStyle name="Normal 2 4 9 7" xfId="5287" xr:uid="{6564BDBB-95DD-44BF-85FD-50460F19D977}"/>
    <cellStyle name="Normal 2 4 9 7 2" xfId="16725" xr:uid="{479D2C32-6A16-4604-8E96-7DA35CDAE107}"/>
    <cellStyle name="Normal 2 4 9 7 3" xfId="27574" xr:uid="{8AAD4AA8-5E19-4FFA-A5E8-02A302EAEB57}"/>
    <cellStyle name="Normal 2 4 9 7 4" xfId="42848" xr:uid="{D71F98B1-8E04-42F5-9EE4-3ECA2140D2D5}"/>
    <cellStyle name="Normal 2 4 9 8" xfId="13669" xr:uid="{66F69265-46D0-497E-B8E4-CF8180BB3B5B}"/>
    <cellStyle name="Normal 2 4 9 9" xfId="24518" xr:uid="{62E150C8-CBE0-4247-92F8-39AE44BD5CF1}"/>
    <cellStyle name="Normal 2 40" xfId="1975" xr:uid="{F9F9B94E-BAFE-4D12-AD08-D1B54ACF83A5}"/>
    <cellStyle name="Normal 2 40 2" xfId="2666" xr:uid="{47423A58-B631-475E-BC34-9E048E10D6E8}"/>
    <cellStyle name="Normal 2 40 2 2" xfId="3646" xr:uid="{753B171E-545C-468E-A37C-9C70CB11EAB2}"/>
    <cellStyle name="Normal 2 40 2 2 2" xfId="6884" xr:uid="{EBA08461-FA99-439B-A604-D4C1D409ECA4}"/>
    <cellStyle name="Normal 2 40 2 2 2 2" xfId="11644" xr:uid="{60395EF2-DC89-411C-8F20-DA77B6C81725}"/>
    <cellStyle name="Normal 2 40 2 2 2 2 2" xfId="22517" xr:uid="{4464F6DD-2136-48D8-9354-AACFE20371F6}"/>
    <cellStyle name="Normal 2 40 2 2 2 2 3" xfId="39037" xr:uid="{D33DA0B8-3F7C-4DEB-9BEB-2467677134A3}"/>
    <cellStyle name="Normal 2 40 2 2 2 3" xfId="18322" xr:uid="{E3474CC1-139F-4FD0-A55F-BECF26109A1F}"/>
    <cellStyle name="Normal 2 40 2 2 2 4" xfId="29171" xr:uid="{8EC5595D-A34D-48A3-9C83-C414481365D4}"/>
    <cellStyle name="Normal 2 40 2 2 2 5" xfId="35069" xr:uid="{8552FBA9-78D2-4153-8BAB-53630CC83FBB}"/>
    <cellStyle name="Normal 2 40 2 2 2 6" xfId="44445" xr:uid="{38900263-3A39-4C3F-BAB3-30D9D23E4AC3}"/>
    <cellStyle name="Normal 2 40 2 2 3" xfId="11645" xr:uid="{38C6AA2A-BCEB-47A2-9A4F-0A7CBEA17F45}"/>
    <cellStyle name="Normal 2 40 2 2 3 2" xfId="22518" xr:uid="{64D9BB6B-62D8-45CF-8227-3E764F12CF7B}"/>
    <cellStyle name="Normal 2 40 2 2 3 3" xfId="37056" xr:uid="{7E7196D8-2BA6-4345-BF76-C385849D3566}"/>
    <cellStyle name="Normal 2 40 2 2 4" xfId="15266" xr:uid="{5C1AC37B-A266-44F4-BBF4-AEB8320735D1}"/>
    <cellStyle name="Normal 2 40 2 2 5" xfId="26115" xr:uid="{0018F693-AA8B-4D2A-AE38-7BC4E23B15BC}"/>
    <cellStyle name="Normal 2 40 2 2 6" xfId="32265" xr:uid="{63CAAD50-7734-4FB4-83E3-E6F5D4A6D33E}"/>
    <cellStyle name="Normal 2 40 2 2 7" xfId="41389" xr:uid="{46FFDADD-D164-4487-8130-EA42944025CA}"/>
    <cellStyle name="Normal 2 40 2 3" xfId="5904" xr:uid="{7C0972DA-4A46-418B-AC13-45A0D2457CF2}"/>
    <cellStyle name="Normal 2 40 2 3 2" xfId="11646" xr:uid="{F251BC0A-007B-4AB8-8EF6-BD7B9449D2DB}"/>
    <cellStyle name="Normal 2 40 2 3 2 2" xfId="22519" xr:uid="{342FE57F-D54B-4D10-84DF-385F2E69746C}"/>
    <cellStyle name="Normal 2 40 2 3 2 3" xfId="39036" xr:uid="{0EDBADEE-7BE1-440D-9E05-8965974D5874}"/>
    <cellStyle name="Normal 2 40 2 3 3" xfId="17342" xr:uid="{924B6D5B-7557-48CE-9E5B-58E60A8A7507}"/>
    <cellStyle name="Normal 2 40 2 3 4" xfId="28191" xr:uid="{FCD2C894-7911-4081-8569-0DD4D948C5F0}"/>
    <cellStyle name="Normal 2 40 2 3 5" xfId="35068" xr:uid="{EC59F392-CDF3-4FBD-A9DD-453A5D929E97}"/>
    <cellStyle name="Normal 2 40 2 3 6" xfId="43465" xr:uid="{1124ADDF-3137-40FA-A34F-2185B08009CA}"/>
    <cellStyle name="Normal 2 40 2 4" xfId="11647" xr:uid="{A001023C-408D-4E6C-B7AF-32E7B00BE8D2}"/>
    <cellStyle name="Normal 2 40 2 4 2" xfId="22520" xr:uid="{99160D39-AE16-4128-AAF5-5E8D5533F0A2}"/>
    <cellStyle name="Normal 2 40 2 4 3" xfId="37055" xr:uid="{0392090B-405A-4482-8944-396779D084A4}"/>
    <cellStyle name="Normal 2 40 2 5" xfId="14286" xr:uid="{3A6BFB08-5748-42EE-B909-BEA1F5174B4C}"/>
    <cellStyle name="Normal 2 40 2 6" xfId="25135" xr:uid="{671B8133-15C5-43F6-B492-052435A4C7A0}"/>
    <cellStyle name="Normal 2 40 2 7" xfId="31285" xr:uid="{6810C0E4-DF3B-46BB-A0E6-C918779EF128}"/>
    <cellStyle name="Normal 2 40 2 8" xfId="40409" xr:uid="{A87981C9-8059-4B00-B02E-34867F7E9B60}"/>
    <cellStyle name="Normal 2 40 3" xfId="3153" xr:uid="{D2056F85-C4A1-44F2-A3B6-2780175A798C}"/>
    <cellStyle name="Normal 2 40 3 2" xfId="6391" xr:uid="{75906D73-C6D0-4283-88A2-5E19CC520C2D}"/>
    <cellStyle name="Normal 2 40 3 2 2" xfId="11648" xr:uid="{4E915A7E-A883-4183-A365-556044A340A1}"/>
    <cellStyle name="Normal 2 40 3 2 2 2" xfId="22521" xr:uid="{3C5CDBF1-1DD4-473A-9CE6-69FE7E930CD8}"/>
    <cellStyle name="Normal 2 40 3 2 2 3" xfId="39038" xr:uid="{41EDC421-A90E-48C9-8E07-854FC35FB4DB}"/>
    <cellStyle name="Normal 2 40 3 2 3" xfId="17829" xr:uid="{F152C2BF-32DC-450E-926F-BE00221FEBE9}"/>
    <cellStyle name="Normal 2 40 3 2 4" xfId="28678" xr:uid="{B888C5D8-1970-4928-9400-8EBB55788F71}"/>
    <cellStyle name="Normal 2 40 3 2 5" xfId="35070" xr:uid="{462C8919-1279-43C6-9572-A4BD44213D18}"/>
    <cellStyle name="Normal 2 40 3 2 6" xfId="43952" xr:uid="{9BCF0720-6511-4C82-AAE4-F7CD9281FF8A}"/>
    <cellStyle name="Normal 2 40 3 3" xfId="11649" xr:uid="{6A2DF3F8-1D13-49B1-9F17-9CE77D78F79B}"/>
    <cellStyle name="Normal 2 40 3 3 2" xfId="22522" xr:uid="{5E8DD2E3-FD39-499F-972C-585F0CC5342F}"/>
    <cellStyle name="Normal 2 40 3 3 3" xfId="37057" xr:uid="{91F2301D-0AAB-4DE5-ADBF-55361048BF04}"/>
    <cellStyle name="Normal 2 40 3 4" xfId="14773" xr:uid="{33BDC050-C04F-495A-8367-705740698403}"/>
    <cellStyle name="Normal 2 40 3 5" xfId="25622" xr:uid="{5DEBED4B-19AF-4FC9-8987-34A89D204DD1}"/>
    <cellStyle name="Normal 2 40 3 6" xfId="31772" xr:uid="{DEF9D4AA-B9BB-4D84-AC2E-DC583CA71FCB}"/>
    <cellStyle name="Normal 2 40 3 7" xfId="40896" xr:uid="{5F57BD61-64DA-4521-BA0E-E530299B6ABC}"/>
    <cellStyle name="Normal 2 40 4" xfId="5411" xr:uid="{4C1EDBB2-8D54-4C38-9E80-39BB6EEC5F8E}"/>
    <cellStyle name="Normal 2 40 4 2" xfId="11650" xr:uid="{7BCE714C-D486-4361-A24E-86C525B01284}"/>
    <cellStyle name="Normal 2 40 4 2 2" xfId="22523" xr:uid="{5809D566-57E0-40E7-9803-7068F9B834C6}"/>
    <cellStyle name="Normal 2 40 4 2 3" xfId="38189" xr:uid="{15E0D659-1537-43EE-9FCC-55A3A199ACDB}"/>
    <cellStyle name="Normal 2 40 4 3" xfId="16849" xr:uid="{A3B7CDF2-F761-49BB-84FC-A417D2596595}"/>
    <cellStyle name="Normal 2 40 4 4" xfId="27698" xr:uid="{6FE100E5-3074-4B7A-963D-85AB438F91DF}"/>
    <cellStyle name="Normal 2 40 4 5" xfId="34226" xr:uid="{8A992CCA-EB67-43B1-9F85-35745CF2739E}"/>
    <cellStyle name="Normal 2 40 4 6" xfId="42972" xr:uid="{26146C82-944F-408C-ADF6-02D5542F2D35}"/>
    <cellStyle name="Normal 2 40 5" xfId="11651" xr:uid="{AAB99646-ED2E-48C1-B7BE-E59B89B52D30}"/>
    <cellStyle name="Normal 2 40 5 2" xfId="22524" xr:uid="{E083EF34-9294-4719-B1CF-DDB0B2AEA514}"/>
    <cellStyle name="Normal 2 40 5 3" xfId="36207" xr:uid="{12C33139-1E56-4A1A-946C-6E5C914BE1CB}"/>
    <cellStyle name="Normal 2 40 6" xfId="13793" xr:uid="{EAEEDAE9-30B0-408E-8E1C-C5286E18DF47}"/>
    <cellStyle name="Normal 2 40 7" xfId="24642" xr:uid="{A8F229F1-85FC-4A1D-A6C4-949E2AC43BFA}"/>
    <cellStyle name="Normal 2 40 8" xfId="30802" xr:uid="{23633041-B983-4582-881E-1B2812D5CA67}"/>
    <cellStyle name="Normal 2 40 9" xfId="39916" xr:uid="{0B3C99ED-EB97-4197-81DF-AF506D93BF07}"/>
    <cellStyle name="Normal 2 41" xfId="1976" xr:uid="{E0921FFF-655F-47C6-BA3C-409D5D5290D5}"/>
    <cellStyle name="Normal 2 42" xfId="1977" xr:uid="{09B801DD-B3F4-46D8-A885-E4DDD5AF0ACF}"/>
    <cellStyle name="Normal 2 43" xfId="1978" xr:uid="{99BE7D43-7DC1-40B4-B26B-30616CEB15CE}"/>
    <cellStyle name="Normal 2 44" xfId="1979" xr:uid="{AFC98C17-9833-412F-9F9D-DA9D5C7DEC49}"/>
    <cellStyle name="Normal 2 45" xfId="1980" xr:uid="{8721B687-FBB8-4FF2-8E1A-998253BB4690}"/>
    <cellStyle name="Normal 2 46" xfId="1981" xr:uid="{C03D8044-D2A2-47D4-869A-AB6130E71927}"/>
    <cellStyle name="Normal 2 47" xfId="3975" xr:uid="{928A0DDF-DF9F-443C-A757-844B4ABCAAE6}"/>
    <cellStyle name="Normal 2 47 2" xfId="7212" xr:uid="{87EB4D73-0FE6-4166-AC6D-6ABE28441940}"/>
    <cellStyle name="Normal 2 47 2 2" xfId="18650" xr:uid="{46F0DA8D-CB99-47D8-BBA5-4C94D5D24632}"/>
    <cellStyle name="Normal 2 47 2 3" xfId="29499" xr:uid="{D5834D90-9181-4149-B7A2-585E6086A5B3}"/>
    <cellStyle name="Normal 2 47 2 4" xfId="37548" xr:uid="{12050AB2-5BDA-4034-9167-CBAFE9B75F9C}"/>
    <cellStyle name="Normal 2 47 2 5" xfId="44773" xr:uid="{173F70AE-BC77-4450-AD6B-CA89851D516F}"/>
    <cellStyle name="Normal 2 47 3" xfId="15594" xr:uid="{40026F8E-B377-4CA9-8113-25BFDDA264CA}"/>
    <cellStyle name="Normal 2 47 4" xfId="26443" xr:uid="{2D2B2419-3E37-4DF3-8B8D-876B23734935}"/>
    <cellStyle name="Normal 2 47 5" xfId="32397" xr:uid="{665ED647-6B5F-4BD1-930E-D2D7E4B2A477}"/>
    <cellStyle name="Normal 2 47 6" xfId="41717" xr:uid="{5A43C3AB-E05E-48A6-8A20-8AB0F84456F9}"/>
    <cellStyle name="Normal 2 48" xfId="4521" xr:uid="{BF293274-D5B4-43E9-8FB9-ABA31BB1D955}"/>
    <cellStyle name="Normal 2 48 2" xfId="7577" xr:uid="{51AA82BD-09FB-486F-BFD4-7CDD574A7718}"/>
    <cellStyle name="Normal 2 48 2 2" xfId="19015" xr:uid="{9D806B94-40B0-40EB-9DA4-E83995AE263E}"/>
    <cellStyle name="Normal 2 48 2 3" xfId="29864" xr:uid="{BC44DFE4-32F8-417A-8B76-974FCDA86F7F}"/>
    <cellStyle name="Normal 2 48 2 4" xfId="45138" xr:uid="{793D889B-9103-415E-BDCE-8D49D80148CE}"/>
    <cellStyle name="Normal 2 48 3" xfId="15959" xr:uid="{1FE19C34-BAE1-4704-9E01-6DDD32DB9BC1}"/>
    <cellStyle name="Normal 2 48 4" xfId="26808" xr:uid="{CA0CFB90-D92E-4145-8ADB-F14BE88CB07D}"/>
    <cellStyle name="Normal 2 48 5" xfId="33212" xr:uid="{C50B2503-0393-4E43-BFF7-B052B779DA1D}"/>
    <cellStyle name="Normal 2 48 6" xfId="42082" xr:uid="{0C044848-ED06-448C-93E6-5ABF12771106}"/>
    <cellStyle name="Normal 2 49" xfId="4883" xr:uid="{C70478C0-E18C-43ED-AD70-72ED2B90735F}"/>
    <cellStyle name="Normal 2 49 2" xfId="7939" xr:uid="{5D02CAB2-8833-46A1-A7C6-B24589202AE9}"/>
    <cellStyle name="Normal 2 49 2 2" xfId="19377" xr:uid="{3296475D-CF80-4BC2-932F-0132D9DE66A2}"/>
    <cellStyle name="Normal 2 49 2 3" xfId="30226" xr:uid="{D7504EF6-A917-471D-ACE0-264847475A1A}"/>
    <cellStyle name="Normal 2 49 2 4" xfId="45500" xr:uid="{B60AF9EC-DC18-4D0D-B3FD-CFB46AC2E60E}"/>
    <cellStyle name="Normal 2 49 3" xfId="16321" xr:uid="{965F30C3-B771-4A0F-BFCE-E4F642F17FFC}"/>
    <cellStyle name="Normal 2 49 4" xfId="27170" xr:uid="{8CF84B71-9703-4F4F-B5BC-8B50DACCEC1D}"/>
    <cellStyle name="Normal 2 49 5" xfId="42444" xr:uid="{30A4F1F1-2264-44A1-981B-2182C481705A}"/>
    <cellStyle name="Normal 2 5" xfId="982" xr:uid="{7188516F-CAC3-4A98-92CD-8F61DE927B75}"/>
    <cellStyle name="Normal 2 5 10" xfId="4929" xr:uid="{D76C16D0-0E11-4322-896A-2E5A2A9CDF77}"/>
    <cellStyle name="Normal 2 5 10 2" xfId="7985" xr:uid="{234472EA-30BF-4BE1-9A40-E0892ABE30AA}"/>
    <cellStyle name="Normal 2 5 10 2 2" xfId="19423" xr:uid="{107DD25D-D8CE-49F4-BAA6-033AE0E3028A}"/>
    <cellStyle name="Normal 2 5 10 2 3" xfId="30272" xr:uid="{A443E5D4-14E7-4DF5-B457-6214A701F602}"/>
    <cellStyle name="Normal 2 5 10 2 4" xfId="45546" xr:uid="{AD8CCCA2-B0B7-4F36-A9C4-E39B1CB790EB}"/>
    <cellStyle name="Normal 2 5 10 3" xfId="16367" xr:uid="{DCB7F82A-CD4B-49F2-AED9-8E4FD19D16A7}"/>
    <cellStyle name="Normal 2 5 10 4" xfId="27216" xr:uid="{ED28F381-0676-4E9C-8494-07264268E985}"/>
    <cellStyle name="Normal 2 5 10 5" xfId="42490" xr:uid="{65FF0F47-9530-4227-8B85-F7D938C01DB6}"/>
    <cellStyle name="Normal 2 5 11" xfId="8384" xr:uid="{71151307-F6E0-4AE1-BAF6-59F180B5A050}"/>
    <cellStyle name="Normal 2 5 2" xfId="983" xr:uid="{F510A554-8CA6-4D6D-A8A3-15B60D26E289}"/>
    <cellStyle name="Normal 2 5 3" xfId="984" xr:uid="{1ED02757-0DE2-4BB0-8FAD-AB7446D00334}"/>
    <cellStyle name="Normal 2 5 4" xfId="985" xr:uid="{2CC900C1-9AD6-43D9-B7E2-55F845654187}"/>
    <cellStyle name="Normal 2 5 5" xfId="986" xr:uid="{D4A7B3F0-DDCF-4E0C-81A8-F2EFB63EE1AD}"/>
    <cellStyle name="Normal 2 5 6" xfId="1982" xr:uid="{0292ACBF-DC54-46FA-B21B-1C910546CD4C}"/>
    <cellStyle name="Normal 2 5 7" xfId="1983" xr:uid="{5530091D-AAAA-45AB-96E0-0FE607CD692A}"/>
    <cellStyle name="Normal 2 5 8" xfId="4023" xr:uid="{309CA03D-D892-49DA-BF81-D7725CE8CA42}"/>
    <cellStyle name="Normal 2 5 8 2" xfId="7258" xr:uid="{3A268609-8196-444F-B2BB-08B05B151F2B}"/>
    <cellStyle name="Normal 2 5 8 2 2" xfId="18696" xr:uid="{256D74B4-94B6-4522-BD04-D67DD8E13FA0}"/>
    <cellStyle name="Normal 2 5 8 2 3" xfId="29545" xr:uid="{ACDA831F-6D93-469E-83E0-26FCF4195AE0}"/>
    <cellStyle name="Normal 2 5 8 2 4" xfId="44819" xr:uid="{F89D434F-C0A2-4D06-B050-481B9A9F6B7B}"/>
    <cellStyle name="Normal 2 5 8 3" xfId="15640" xr:uid="{351B941C-B747-4D5E-A5D9-D82086FED77D}"/>
    <cellStyle name="Normal 2 5 8 4" xfId="26489" xr:uid="{CC862808-3FF9-4CC5-8C64-B8EA04ACDE91}"/>
    <cellStyle name="Normal 2 5 8 5" xfId="32398" xr:uid="{BE990F03-DAF5-4611-AE72-A72290CAE4AC}"/>
    <cellStyle name="Normal 2 5 8 6" xfId="41763" xr:uid="{BBBA1520-36F7-48EC-8503-CD1BE7027387}"/>
    <cellStyle name="Normal 2 5 9" xfId="4567" xr:uid="{0795E1D4-87CE-4F21-8FC9-51D3525BAF34}"/>
    <cellStyle name="Normal 2 5 9 2" xfId="7623" xr:uid="{B43BC4E5-0C6B-4DC5-9C4A-F7C54DE0B067}"/>
    <cellStyle name="Normal 2 5 9 2 2" xfId="19061" xr:uid="{DDBAA363-2F97-4A7F-BED1-6FF439FC1E21}"/>
    <cellStyle name="Normal 2 5 9 2 3" xfId="29910" xr:uid="{B72F477D-DBFB-4B1D-A354-EF17C5F143A4}"/>
    <cellStyle name="Normal 2 5 9 2 4" xfId="45184" xr:uid="{FFEAEF9F-DE60-4586-8600-BAD18F91C179}"/>
    <cellStyle name="Normal 2 5 9 3" xfId="16005" xr:uid="{1486A8DB-1534-4755-B0D2-84F513207AD1}"/>
    <cellStyle name="Normal 2 5 9 4" xfId="26854" xr:uid="{4EA05711-BF39-48D1-B180-47C1B72D1E7D}"/>
    <cellStyle name="Normal 2 5 9 5" xfId="33213" xr:uid="{D8F3C910-1FEA-4E47-8218-D2297F28CAFD}"/>
    <cellStyle name="Normal 2 5 9 6" xfId="42128" xr:uid="{C90B25CA-496A-4DD3-8FD8-859FB895EDB3}"/>
    <cellStyle name="Normal 2 50" xfId="24262" xr:uid="{A075363C-A09E-4295-BBD1-D146AF9DC39A}"/>
    <cellStyle name="Normal 2 6" xfId="987" xr:uid="{3DCACFA4-F6D2-46CA-96F5-ED9FB0239385}"/>
    <cellStyle name="Normal 2 6 10" xfId="4930" xr:uid="{F92485D5-8024-49F4-BA16-F678C8E79386}"/>
    <cellStyle name="Normal 2 6 10 2" xfId="7986" xr:uid="{F082FACE-FDDA-4F59-BFC0-D089759BC4DA}"/>
    <cellStyle name="Normal 2 6 10 2 2" xfId="19424" xr:uid="{09AD54E0-ECEB-40EB-A90A-98DE672A00AE}"/>
    <cellStyle name="Normal 2 6 10 2 3" xfId="30273" xr:uid="{419B7B10-045E-467C-A062-1708CE5F16C5}"/>
    <cellStyle name="Normal 2 6 10 2 4" xfId="45547" xr:uid="{1602B42E-F8AB-4C2C-9C76-16E48BE5E668}"/>
    <cellStyle name="Normal 2 6 10 3" xfId="16368" xr:uid="{3D5A8274-DF90-48D5-A357-4D508F8DE5AB}"/>
    <cellStyle name="Normal 2 6 10 4" xfId="27217" xr:uid="{D0F8B9F3-DB7D-4B33-95AF-455B5192DF65}"/>
    <cellStyle name="Normal 2 6 10 5" xfId="42491" xr:uid="{A4349A7F-C62A-4173-BD69-683BAC6418E9}"/>
    <cellStyle name="Normal 2 6 2" xfId="988" xr:uid="{60274856-18C9-4BA2-933C-A2FEAA3ED548}"/>
    <cellStyle name="Normal 2 6 3" xfId="989" xr:uid="{34377F8A-6541-4493-B8BC-C16F45397CBF}"/>
    <cellStyle name="Normal 2 6 4" xfId="990" xr:uid="{DCFFE1AF-3AD4-46B2-BFA7-BA98A94EAD40}"/>
    <cellStyle name="Normal 2 6 5" xfId="991" xr:uid="{0B6F17CE-EBF5-4226-B182-170172C2EB8D}"/>
    <cellStyle name="Normal 2 6 6" xfId="1984" xr:uid="{A479AEC5-FC6C-4D35-AD24-F13AA297A6E4}"/>
    <cellStyle name="Normal 2 6 7" xfId="1985" xr:uid="{B78E30B7-BAD9-42EC-AC2D-229827CE569F}"/>
    <cellStyle name="Normal 2 6 8" xfId="4024" xr:uid="{B528D07E-E7A5-46CA-A20E-2769CB2477FC}"/>
    <cellStyle name="Normal 2 6 8 2" xfId="7259" xr:uid="{2C190D2F-6B17-4197-859C-59751950FDAE}"/>
    <cellStyle name="Normal 2 6 8 2 2" xfId="18697" xr:uid="{5FAFD9C0-C858-4CF5-9533-E6811D95FDCD}"/>
    <cellStyle name="Normal 2 6 8 2 3" xfId="29546" xr:uid="{0AD02D1B-7C2A-4580-ADB8-C084783082E9}"/>
    <cellStyle name="Normal 2 6 8 2 4" xfId="44820" xr:uid="{6B6C5C29-8085-4E2B-A823-7A1AFBBA911E}"/>
    <cellStyle name="Normal 2 6 8 3" xfId="15641" xr:uid="{B56B73EC-F7CC-48AE-9255-B07B1C2E98F6}"/>
    <cellStyle name="Normal 2 6 8 4" xfId="26490" xr:uid="{4DF4BFE7-B8E9-4D84-BC8B-9D43C81B27AB}"/>
    <cellStyle name="Normal 2 6 8 5" xfId="32399" xr:uid="{CED349E2-E5EE-44C8-B2D8-68864E1B4E8A}"/>
    <cellStyle name="Normal 2 6 8 6" xfId="41764" xr:uid="{938E7BE6-2E08-4891-B70A-17C99EAC7682}"/>
    <cellStyle name="Normal 2 6 9" xfId="4568" xr:uid="{DE8EEFE4-D212-4847-B163-0C10B0CDB0BD}"/>
    <cellStyle name="Normal 2 6 9 2" xfId="7624" xr:uid="{2731CAD5-9D9F-46C9-8D81-9BFF24719400}"/>
    <cellStyle name="Normal 2 6 9 2 2" xfId="19062" xr:uid="{6EAF07EE-D9B5-4CBE-9912-F16AA60CDFEB}"/>
    <cellStyle name="Normal 2 6 9 2 3" xfId="29911" xr:uid="{ECC24B42-04B9-4426-A261-E0B28207CC03}"/>
    <cellStyle name="Normal 2 6 9 2 4" xfId="45185" xr:uid="{0AF25311-064B-46A9-8C36-46AAD684C224}"/>
    <cellStyle name="Normal 2 6 9 3" xfId="16006" xr:uid="{B54D99F5-31D3-43DE-A3D4-EAE2D18CDB5E}"/>
    <cellStyle name="Normal 2 6 9 4" xfId="26855" xr:uid="{B8915812-21AD-46A8-87FF-3047B78B348E}"/>
    <cellStyle name="Normal 2 6 9 5" xfId="33214" xr:uid="{2FAD1324-E653-4BEF-8209-FA72BA0CE835}"/>
    <cellStyle name="Normal 2 6 9 6" xfId="42129" xr:uid="{C8A3C436-09DE-4A00-A339-EEAF5A8E590A}"/>
    <cellStyle name="Normal 2 7" xfId="992" xr:uid="{4D5D149D-E23D-490F-9773-FD87DB3165C1}"/>
    <cellStyle name="Normal 2 7 10" xfId="4931" xr:uid="{4A1D6901-446B-463B-96A9-280641EABEA7}"/>
    <cellStyle name="Normal 2 7 10 2" xfId="7987" xr:uid="{1016CEDE-E58D-4FDA-91B3-518EC47AF821}"/>
    <cellStyle name="Normal 2 7 10 2 2" xfId="19425" xr:uid="{293EC6D3-23C1-43ED-846A-BC0AA2D6974C}"/>
    <cellStyle name="Normal 2 7 10 2 3" xfId="30274" xr:uid="{BE527168-65D7-465F-9D2D-CCF21D23638A}"/>
    <cellStyle name="Normal 2 7 10 2 4" xfId="45548" xr:uid="{DC87AB11-B371-42E8-91AA-4ADC628C54FB}"/>
    <cellStyle name="Normal 2 7 10 3" xfId="16369" xr:uid="{8AC7B7DE-162A-465A-AF54-870D9D90F5E0}"/>
    <cellStyle name="Normal 2 7 10 4" xfId="27218" xr:uid="{7A5E0FB1-BEDF-4A97-9E7B-16CB3195867D}"/>
    <cellStyle name="Normal 2 7 10 5" xfId="42492" xr:uid="{DF1769B7-C32F-4CB5-A497-FF3BFA110619}"/>
    <cellStyle name="Normal 2 7 2" xfId="993" xr:uid="{3962BBF2-FA82-4554-BEC1-03FEAC587426}"/>
    <cellStyle name="Normal 2 7 3" xfId="994" xr:uid="{569A70C6-522A-4BE9-A2E7-676E57EA9946}"/>
    <cellStyle name="Normal 2 7 4" xfId="995" xr:uid="{CE9E4C0B-0AE6-4810-807E-D6F23723BF07}"/>
    <cellStyle name="Normal 2 7 5" xfId="996" xr:uid="{40A351B2-9DED-444D-A475-426837573775}"/>
    <cellStyle name="Normal 2 7 6" xfId="1986" xr:uid="{BC1AF487-CC8D-44E5-B934-9775CA9B6001}"/>
    <cellStyle name="Normal 2 7 7" xfId="1987" xr:uid="{91D39ABE-4E91-4640-B28C-8D415D0E3240}"/>
    <cellStyle name="Normal 2 7 8" xfId="4025" xr:uid="{3CB6E471-5F44-4DF0-B602-58A936CCE47A}"/>
    <cellStyle name="Normal 2 7 8 2" xfId="7260" xr:uid="{B59B650E-CE3E-40ED-ACE5-F81D8965B312}"/>
    <cellStyle name="Normal 2 7 8 2 2" xfId="18698" xr:uid="{3B4C9F36-ACB6-4EAA-A6F8-842FE0286EB7}"/>
    <cellStyle name="Normal 2 7 8 2 3" xfId="29547" xr:uid="{87CAA8A1-0DEA-4FCF-997C-A410AA07D4DC}"/>
    <cellStyle name="Normal 2 7 8 2 4" xfId="44821" xr:uid="{5173E53C-0B67-41B1-BE20-B40049D15363}"/>
    <cellStyle name="Normal 2 7 8 3" xfId="15642" xr:uid="{BB3C7039-F98D-47D9-86AF-599554C4A6E8}"/>
    <cellStyle name="Normal 2 7 8 4" xfId="26491" xr:uid="{44549BBF-0B81-480B-8850-AE6546E0C155}"/>
    <cellStyle name="Normal 2 7 8 5" xfId="32400" xr:uid="{2DED35F0-3C8D-4835-9C3D-73EA3B9370B9}"/>
    <cellStyle name="Normal 2 7 8 6" xfId="41765" xr:uid="{EAB61729-7D0B-4800-8054-3639CD931441}"/>
    <cellStyle name="Normal 2 7 9" xfId="4569" xr:uid="{11BCBB89-D45E-4BE8-B4B4-13F549F28746}"/>
    <cellStyle name="Normal 2 7 9 2" xfId="7625" xr:uid="{5AB41373-3AAE-4930-89B9-A11018D1D9DA}"/>
    <cellStyle name="Normal 2 7 9 2 2" xfId="19063" xr:uid="{5A52432B-ADF1-4683-895E-37642352CB36}"/>
    <cellStyle name="Normal 2 7 9 2 3" xfId="29912" xr:uid="{CA2A72D5-F6A4-45CC-98FE-8B2E6FB9B105}"/>
    <cellStyle name="Normal 2 7 9 2 4" xfId="45186" xr:uid="{6897781E-0477-450B-8E34-7F052ABA2B07}"/>
    <cellStyle name="Normal 2 7 9 3" xfId="16007" xr:uid="{32F16C87-BD8C-4096-873C-571CF217679E}"/>
    <cellStyle name="Normal 2 7 9 4" xfId="26856" xr:uid="{B2916E86-966D-4F96-992A-4CADA1AA17BF}"/>
    <cellStyle name="Normal 2 7 9 5" xfId="33215" xr:uid="{FF97F6E5-12E9-489B-B2DC-D5FB6C96DB9F}"/>
    <cellStyle name="Normal 2 7 9 6" xfId="42130" xr:uid="{D9F9306D-1585-43B3-8893-BA98908A60F2}"/>
    <cellStyle name="Normal 2 8" xfId="997" xr:uid="{1696E786-5D65-4D3B-B6F0-784460FAEA42}"/>
    <cellStyle name="Normal 2 8 10" xfId="4932" xr:uid="{ACEA450B-7B3F-4D37-9892-3183B472F065}"/>
    <cellStyle name="Normal 2 8 10 2" xfId="7988" xr:uid="{8C8CD12A-7D3D-40E2-AC64-8975E876D6F8}"/>
    <cellStyle name="Normal 2 8 10 2 2" xfId="19426" xr:uid="{1F060FA7-AFA5-44B6-9686-03946333FE29}"/>
    <cellStyle name="Normal 2 8 10 2 3" xfId="30275" xr:uid="{0A2619E9-D690-4525-A4CE-B29C92C48B94}"/>
    <cellStyle name="Normal 2 8 10 2 4" xfId="45549" xr:uid="{144842E5-DD05-4FC0-BC4E-2A2202A38081}"/>
    <cellStyle name="Normal 2 8 10 3" xfId="16370" xr:uid="{D1EF08C0-9F2C-4F3C-8257-078AAFF49DFA}"/>
    <cellStyle name="Normal 2 8 10 4" xfId="27219" xr:uid="{E1C0BB71-6081-43BC-BCEB-B100FE50997B}"/>
    <cellStyle name="Normal 2 8 10 5" xfId="42493" xr:uid="{FD74620C-D78E-42ED-A18A-AA1B3F99F589}"/>
    <cellStyle name="Normal 2 8 2" xfId="998" xr:uid="{9D0D0A9F-2C8F-47D9-A728-FABD3AF75F1D}"/>
    <cellStyle name="Normal 2 8 3" xfId="999" xr:uid="{A49A308E-B619-41B1-A91D-52368D9F4655}"/>
    <cellStyle name="Normal 2 8 4" xfId="1000" xr:uid="{9B730639-B4CE-424C-9F3A-030085EDFB3D}"/>
    <cellStyle name="Normal 2 8 5" xfId="1001" xr:uid="{14EBC211-90AA-4A68-82FF-8840EBE8919A}"/>
    <cellStyle name="Normal 2 8 6" xfId="1988" xr:uid="{108419B9-E5E3-463C-8BC0-9B14C306128D}"/>
    <cellStyle name="Normal 2 8 6 2" xfId="4027" xr:uid="{58D7E543-3585-43D8-95BF-E3E56EE910FA}"/>
    <cellStyle name="Normal 2 8 6 2 2" xfId="7262" xr:uid="{5B60C651-0C87-485A-ACC4-5FED6CDCD8A4}"/>
    <cellStyle name="Normal 2 8 6 2 2 2" xfId="18700" xr:uid="{AFD752DA-B2FF-49F0-83EF-92BD1F64655E}"/>
    <cellStyle name="Normal 2 8 6 2 2 3" xfId="29549" xr:uid="{295CF63C-15F2-4613-8499-14B3183CBFE5}"/>
    <cellStyle name="Normal 2 8 6 2 2 4" xfId="44823" xr:uid="{CABA8777-E1BE-4D3A-BD03-EEF0AC392D0B}"/>
    <cellStyle name="Normal 2 8 6 2 3" xfId="15644" xr:uid="{EA1C0C07-F176-4887-9C97-7BAF8C3FB724}"/>
    <cellStyle name="Normal 2 8 6 2 4" xfId="26493" xr:uid="{D84AE19F-0ABC-48B2-8E39-945E72852A0C}"/>
    <cellStyle name="Normal 2 8 6 2 5" xfId="32401" xr:uid="{14200CF3-7F64-43EC-BB43-2504C4FE4C13}"/>
    <cellStyle name="Normal 2 8 6 2 6" xfId="41767" xr:uid="{FEEF620E-52B7-4563-9E90-B85C194943C9}"/>
    <cellStyle name="Normal 2 8 6 2 7" xfId="45793" xr:uid="{5001FEE6-444B-4DCC-8D58-FF0F55FE128D}"/>
    <cellStyle name="Normal 2 8 6 3" xfId="4571" xr:uid="{1FB339E2-141C-43CD-9837-81F410DE6D94}"/>
    <cellStyle name="Normal 2 8 6 3 2" xfId="7627" xr:uid="{2700AAC6-1DE9-432A-9F12-BA45E92BE095}"/>
    <cellStyle name="Normal 2 8 6 3 2 2" xfId="19065" xr:uid="{05DAD584-61AE-4AA4-8BDC-6DB385855969}"/>
    <cellStyle name="Normal 2 8 6 3 2 3" xfId="29914" xr:uid="{3C76986F-E97F-4D10-B008-D28881097714}"/>
    <cellStyle name="Normal 2 8 6 3 2 4" xfId="45188" xr:uid="{9689801F-61D6-4FCB-86A7-756EBD77EEC7}"/>
    <cellStyle name="Normal 2 8 6 3 3" xfId="16009" xr:uid="{331621D2-A67C-4A75-BF77-F8F3E00CE1F4}"/>
    <cellStyle name="Normal 2 8 6 3 4" xfId="26858" xr:uid="{BBEB63C5-FA64-4419-B5EE-AAFBF19753D6}"/>
    <cellStyle name="Normal 2 8 6 3 5" xfId="32402" xr:uid="{C91D45BD-27B2-4975-A66D-3FA29B1E9182}"/>
    <cellStyle name="Normal 2 8 6 3 6" xfId="42132" xr:uid="{AB124920-97A8-4ECC-87E1-2F330BAF0608}"/>
    <cellStyle name="Normal 2 8 6 4" xfId="4933" xr:uid="{3AFA8A32-BC1F-471D-A8EA-B9DAF7936B55}"/>
    <cellStyle name="Normal 2 8 6 4 2" xfId="7989" xr:uid="{9E5276B3-DBFF-4DFC-B28D-58B5D628D2BB}"/>
    <cellStyle name="Normal 2 8 6 4 2 2" xfId="19427" xr:uid="{D99176D4-5C25-43AD-BBE7-85E48CF95AF2}"/>
    <cellStyle name="Normal 2 8 6 4 2 3" xfId="30276" xr:uid="{D68590CF-555A-4E84-9325-8C4D3B46CE32}"/>
    <cellStyle name="Normal 2 8 6 4 2 4" xfId="45550" xr:uid="{1DA6605F-A4CF-4D1D-AC31-70162801BE52}"/>
    <cellStyle name="Normal 2 8 6 4 3" xfId="16371" xr:uid="{5F862518-A434-4A6C-B88E-B775A4E6E8E1}"/>
    <cellStyle name="Normal 2 8 6 4 4" xfId="27220" xr:uid="{3F8FF40B-DCC0-4AAE-9085-B9903BCA8520}"/>
    <cellStyle name="Normal 2 8 6 4 5" xfId="33216" xr:uid="{696A7BCC-0A8B-485E-BAA8-32C9EB5C6CEB}"/>
    <cellStyle name="Normal 2 8 6 4 6" xfId="42494" xr:uid="{A1D65ED5-D9E7-47B2-B8FF-F63112566AEA}"/>
    <cellStyle name="Normal 2 8 7" xfId="1989" xr:uid="{4D74CD6F-4868-4AEA-9D24-122529442130}"/>
    <cellStyle name="Normal 2 8 8" xfId="4026" xr:uid="{DC0FF2DF-257F-4E4D-B651-B0F1D96CD4BA}"/>
    <cellStyle name="Normal 2 8 8 2" xfId="7261" xr:uid="{AC9DD1E5-5806-439D-811A-B890003F0276}"/>
    <cellStyle name="Normal 2 8 8 2 2" xfId="18699" xr:uid="{7F535415-1211-41D7-9700-EB311D52B602}"/>
    <cellStyle name="Normal 2 8 8 2 3" xfId="29548" xr:uid="{4CCD54A1-8A6E-4F42-BBC9-30AD611867D4}"/>
    <cellStyle name="Normal 2 8 8 2 4" xfId="44822" xr:uid="{819EAAC0-172D-494C-84E4-9EAD9697A9BE}"/>
    <cellStyle name="Normal 2 8 8 3" xfId="15643" xr:uid="{D102D67D-C629-416D-9910-26FB6D0DAC8E}"/>
    <cellStyle name="Normal 2 8 8 4" xfId="26492" xr:uid="{2CC0E254-A4B0-4225-BC85-356E888193CF}"/>
    <cellStyle name="Normal 2 8 8 5" xfId="32403" xr:uid="{F7A0E257-5058-4B7E-8461-C4DABC0F55B3}"/>
    <cellStyle name="Normal 2 8 8 6" xfId="41766" xr:uid="{D16ACE22-AC2B-4548-9597-91F98F3C144B}"/>
    <cellStyle name="Normal 2 8 9" xfId="4570" xr:uid="{F1E3FAD2-2595-4D6F-B8B3-5E7A7D9EE047}"/>
    <cellStyle name="Normal 2 8 9 2" xfId="7626" xr:uid="{1BFBA32F-FE44-4D8B-BA0A-A331EF19F301}"/>
    <cellStyle name="Normal 2 8 9 2 2" xfId="19064" xr:uid="{906A66EE-9577-47A5-B010-BD68F8C36D74}"/>
    <cellStyle name="Normal 2 8 9 2 3" xfId="29913" xr:uid="{702CC4E8-F207-46E5-AECD-9978B8C893C3}"/>
    <cellStyle name="Normal 2 8 9 2 4" xfId="45187" xr:uid="{E944F52B-D61F-4F44-AEEB-CC4483DE4518}"/>
    <cellStyle name="Normal 2 8 9 3" xfId="16008" xr:uid="{9FF012E4-0279-4DEE-9CA1-BB1D650BF02F}"/>
    <cellStyle name="Normal 2 8 9 4" xfId="26857" xr:uid="{A3DF833E-C940-4524-B24B-D47ECC66DEC0}"/>
    <cellStyle name="Normal 2 8 9 5" xfId="33217" xr:uid="{637DD656-56D3-4134-B2BC-EA7F80A1EC76}"/>
    <cellStyle name="Normal 2 8 9 6" xfId="42131" xr:uid="{0FB32E6D-1968-4AC4-AA9A-92ACAA7C5D23}"/>
    <cellStyle name="Normal 2 9" xfId="1002" xr:uid="{A6E20536-298D-4FF9-A055-B345C68EA223}"/>
    <cellStyle name="Normal 2 9 2" xfId="1003" xr:uid="{FE59E151-681C-4CB6-8579-F889F43ADB1C}"/>
    <cellStyle name="Normal 2 9 3" xfId="1004" xr:uid="{AD8BA876-2ED5-4717-A9B4-901692B89A3C}"/>
    <cellStyle name="Normal 2_Bid List Projects" xfId="1990" xr:uid="{789581CB-86CE-4496-8277-86FD67CC6D5E}"/>
    <cellStyle name="Normal 20" xfId="1005" xr:uid="{1BCDC9EE-8BE5-4D2C-99CA-E5F937274F7F}"/>
    <cellStyle name="Normal 20 10" xfId="24519" xr:uid="{28B57042-818E-4D0B-A59B-B73A3705C718}"/>
    <cellStyle name="Normal 20 11" xfId="30476" xr:uid="{1D875E94-E111-4AC9-8973-339837AB18BB}"/>
    <cellStyle name="Normal 20 12" xfId="39793" xr:uid="{CAA1ECAE-55A5-41CC-8847-788A0463BFE3}"/>
    <cellStyle name="Normal 20 2" xfId="2542" xr:uid="{D3BC2C35-56B5-47D7-ADC5-43FF4FDCE95F}"/>
    <cellStyle name="Normal 20 2 2" xfId="3523" xr:uid="{316EB13D-A6AE-4F74-B214-300B26F3301A}"/>
    <cellStyle name="Normal 20 2 2 2" xfId="6761" xr:uid="{B39A62EA-99AC-43A9-A493-482D148A2BB1}"/>
    <cellStyle name="Normal 20 2 2 2 2" xfId="11652" xr:uid="{DFB0CDBD-FD9C-4A07-957F-725B36513411}"/>
    <cellStyle name="Normal 20 2 2 2 2 2" xfId="22525" xr:uid="{22D055CF-2CFA-4A3B-9ED1-253FAED135A0}"/>
    <cellStyle name="Normal 20 2 2 2 2 3" xfId="39039" xr:uid="{175B7180-D1EE-4FFD-B3F5-BE6AC289E1C9}"/>
    <cellStyle name="Normal 20 2 2 2 3" xfId="18199" xr:uid="{FA155464-F3A2-4565-860B-2D515CAC2393}"/>
    <cellStyle name="Normal 20 2 2 2 4" xfId="29048" xr:uid="{34927B0C-0C8B-44B8-B0D2-04DD88DAFF91}"/>
    <cellStyle name="Normal 20 2 2 2 5" xfId="35071" xr:uid="{D83515F7-DCC4-44C9-A30D-2BB8343F5A89}"/>
    <cellStyle name="Normal 20 2 2 2 6" xfId="44322" xr:uid="{22C8086C-27D5-4262-B8AA-C053EE70BC41}"/>
    <cellStyle name="Normal 20 2 2 3" xfId="11653" xr:uid="{777E46C1-F706-4CD1-B106-4C248102153A}"/>
    <cellStyle name="Normal 20 2 2 3 2" xfId="22526" xr:uid="{A18F0D70-66E1-4C6A-84F2-55B7C7CFEA71}"/>
    <cellStyle name="Normal 20 2 2 3 3" xfId="37058" xr:uid="{F27AA720-62F0-4A32-AE2B-0ACBB545AD98}"/>
    <cellStyle name="Normal 20 2 2 4" xfId="15143" xr:uid="{738B711A-735C-44D7-B8D3-3A60F4E9559A}"/>
    <cellStyle name="Normal 20 2 2 5" xfId="25992" xr:uid="{0CAFC084-E37B-4936-A578-F2F2EB45001A}"/>
    <cellStyle name="Normal 20 2 2 6" xfId="32142" xr:uid="{F422697F-FC53-4D44-865C-445E3747452D}"/>
    <cellStyle name="Normal 20 2 2 7" xfId="41266" xr:uid="{CB7B7C0C-ADD2-4CFD-B678-2C3EFBD46B38}"/>
    <cellStyle name="Normal 20 2 3" xfId="5781" xr:uid="{F1967B80-1FC0-43F1-BCCA-F1C5D222FD49}"/>
    <cellStyle name="Normal 20 2 3 2" xfId="11654" xr:uid="{5B7ADF85-634E-4BFB-8328-5776F46DEFA8}"/>
    <cellStyle name="Normal 20 2 3 2 2" xfId="22527" xr:uid="{12352613-34C5-4482-B673-E16B7024185A}"/>
    <cellStyle name="Normal 20 2 3 2 3" xfId="38190" xr:uid="{A0E17A1E-DAC3-4FA5-BA31-9DD5AB909393}"/>
    <cellStyle name="Normal 20 2 3 3" xfId="17219" xr:uid="{15B4F7F1-365C-4571-A8ED-60D130D5AFAC}"/>
    <cellStyle name="Normal 20 2 3 4" xfId="28068" xr:uid="{CCEB4246-FDAC-4EFE-9167-5FF92D3F96BC}"/>
    <cellStyle name="Normal 20 2 3 5" xfId="34227" xr:uid="{1D93078E-2201-4992-B495-93A0193D2A4D}"/>
    <cellStyle name="Normal 20 2 3 6" xfId="43342" xr:uid="{ED09EB59-2B58-4EA8-A744-39A900A8D37D}"/>
    <cellStyle name="Normal 20 2 4" xfId="11655" xr:uid="{36DBAF05-038F-4AD7-BBBA-FBE0BFB052EC}"/>
    <cellStyle name="Normal 20 2 4 2" xfId="22528" xr:uid="{B3F39CCD-9707-4BB3-8C7D-BEC3883A3796}"/>
    <cellStyle name="Normal 20 2 4 3" xfId="36208" xr:uid="{B36C9DF2-A50D-42AC-83DD-DE086C9C9D7F}"/>
    <cellStyle name="Normal 20 2 5" xfId="14163" xr:uid="{41070F23-467D-4DFB-B109-5CE46AD259E9}"/>
    <cellStyle name="Normal 20 2 6" xfId="25012" xr:uid="{BFE549AB-6A5D-4A3B-BB7E-96A8899F7167}"/>
    <cellStyle name="Normal 20 2 7" xfId="31162" xr:uid="{6F797CF0-0048-4691-B7ED-C2BAB210DFBE}"/>
    <cellStyle name="Normal 20 2 8" xfId="40286" xr:uid="{F2C11489-31B6-492D-81FD-1231B5F63CAC}"/>
    <cellStyle name="Normal 20 3" xfId="3030" xr:uid="{A1C224DD-3A68-451F-BC9D-2B74EC1F03FC}"/>
    <cellStyle name="Normal 20 3 2" xfId="6268" xr:uid="{F6B07DCA-0BAF-4BBC-ADF0-792B7F2030DF}"/>
    <cellStyle name="Normal 20 3 2 2" xfId="11656" xr:uid="{B42F8ACC-1880-4D99-99CE-8A275506F9EE}"/>
    <cellStyle name="Normal 20 3 2 2 2" xfId="22529" xr:uid="{68D11987-96C0-4F88-84C6-6725E62A57F9}"/>
    <cellStyle name="Normal 20 3 2 2 3" xfId="39040" xr:uid="{5F7F0483-78A0-4948-AB03-D701C25FB9F2}"/>
    <cellStyle name="Normal 20 3 2 3" xfId="17706" xr:uid="{6C2130A4-64CB-4CFC-BC54-502947A33D7B}"/>
    <cellStyle name="Normal 20 3 2 4" xfId="28555" xr:uid="{41EC52EF-5DD6-4F14-85BF-E711EABDE46A}"/>
    <cellStyle name="Normal 20 3 2 5" xfId="35072" xr:uid="{5DA4F193-7F35-4DB7-921F-B760C2DF317D}"/>
    <cellStyle name="Normal 20 3 2 6" xfId="43829" xr:uid="{4214FAC2-6E8A-4912-9EE9-E71FF76EA77F}"/>
    <cellStyle name="Normal 20 3 3" xfId="11657" xr:uid="{AE76E106-6F43-4BB6-87D0-240AB99649CF}"/>
    <cellStyle name="Normal 20 3 3 2" xfId="22530" xr:uid="{02FC5A18-D8CE-488C-9287-9F06453742D3}"/>
    <cellStyle name="Normal 20 3 3 3" xfId="37059" xr:uid="{9D262AEC-DADE-4882-A19A-B89CFE49B4AB}"/>
    <cellStyle name="Normal 20 3 4" xfId="14650" xr:uid="{EC106437-CD8B-46DA-BEAB-8884585B9995}"/>
    <cellStyle name="Normal 20 3 5" xfId="25499" xr:uid="{FC1DB9AA-C8DA-4C02-9B27-40FFFC9DFC66}"/>
    <cellStyle name="Normal 20 3 6" xfId="31649" xr:uid="{93555FBD-DAE8-4F02-B8F9-8B76D4DBF93C}"/>
    <cellStyle name="Normal 20 3 7" xfId="40773" xr:uid="{B2E54320-B897-4B39-8591-22CEA50F8676}"/>
    <cellStyle name="Normal 20 4" xfId="4028" xr:uid="{BBDA692D-8947-4FAC-BA6E-9EA0BF1B4EAE}"/>
    <cellStyle name="Normal 20 4 2" xfId="7263" xr:uid="{4F5BAB95-78E7-41D9-97DB-DD2BC88C2487}"/>
    <cellStyle name="Normal 20 4 2 2" xfId="18701" xr:uid="{9C40CB52-A497-404F-8901-0E0F731C7F1B}"/>
    <cellStyle name="Normal 20 4 2 3" xfId="29550" xr:uid="{7AD13E73-2012-4C38-9FE2-D3866FF1F8C4}"/>
    <cellStyle name="Normal 20 4 2 4" xfId="37563" xr:uid="{24668ADC-ACC5-47F3-AF6A-E079417A6CCA}"/>
    <cellStyle name="Normal 20 4 2 5" xfId="44824" xr:uid="{6F6BEB65-261D-4B3C-8B86-B1F77C6DE9E8}"/>
    <cellStyle name="Normal 20 4 3" xfId="15645" xr:uid="{1D9560C5-EFA6-4034-86CA-3C123DD89D7D}"/>
    <cellStyle name="Normal 20 4 4" xfId="26494" xr:uid="{F6556A2D-2927-499F-BEB2-9EBEF4D2BB3D}"/>
    <cellStyle name="Normal 20 4 5" xfId="33218" xr:uid="{425567C2-8F62-4DEB-AAB9-4807D01FDA0A}"/>
    <cellStyle name="Normal 20 4 6" xfId="41768" xr:uid="{F9317C0C-87AF-4912-AEB4-DFEF5BD5BBDD}"/>
    <cellStyle name="Normal 20 5" xfId="4572" xr:uid="{1C40DC17-F904-4D46-B77E-DE350534B229}"/>
    <cellStyle name="Normal 20 5 2" xfId="7628" xr:uid="{BA71D218-8F43-43C0-8BCD-54E32493DA06}"/>
    <cellStyle name="Normal 20 5 2 2" xfId="19066" xr:uid="{FB47DB67-C5A9-4F23-B64A-C243A27E9AC9}"/>
    <cellStyle name="Normal 20 5 2 3" xfId="29915" xr:uid="{C9BAE6C0-F306-4869-8482-3BC13088B0A9}"/>
    <cellStyle name="Normal 20 5 2 4" xfId="45189" xr:uid="{9A40599B-36F0-422E-BFBF-F2C1A396D0BD}"/>
    <cellStyle name="Normal 20 5 3" xfId="16010" xr:uid="{FBDBD72D-13C1-4265-88E5-67B32EE68515}"/>
    <cellStyle name="Normal 20 5 4" xfId="26859" xr:uid="{31B38457-2F53-4269-B1EC-C3B7DE57F173}"/>
    <cellStyle name="Normal 20 5 5" xfId="35582" xr:uid="{B8A55850-5498-4CCD-9DDC-E45CF8C30C85}"/>
    <cellStyle name="Normal 20 5 6" xfId="42133" xr:uid="{E823C80E-3258-4338-BE14-0C97816C80CA}"/>
    <cellStyle name="Normal 20 6" xfId="4934" xr:uid="{F8B42032-D1BD-42B4-8A2E-CACDEB045BED}"/>
    <cellStyle name="Normal 20 6 2" xfId="7990" xr:uid="{F7B50073-0637-4960-B4FA-AB08E41BFF0F}"/>
    <cellStyle name="Normal 20 6 2 2" xfId="19428" xr:uid="{86513DB2-9AD5-43A6-A6FC-37347AD2CB5D}"/>
    <cellStyle name="Normal 20 6 2 3" xfId="30277" xr:uid="{2DC65FFC-CA1B-4A77-9066-21EC0DEDFA44}"/>
    <cellStyle name="Normal 20 6 2 4" xfId="45551" xr:uid="{1B04A90D-7FBB-42D1-AFD8-EAE44A3F963B}"/>
    <cellStyle name="Normal 20 6 3" xfId="16372" xr:uid="{DFD90233-4699-45DC-BAF3-16AA9576D004}"/>
    <cellStyle name="Normal 20 6 4" xfId="27221" xr:uid="{1C3702C4-AC30-4B98-999A-1F0796158AA6}"/>
    <cellStyle name="Normal 20 6 5" xfId="42495" xr:uid="{46AD77AB-B8B4-4546-A3E2-A3551D8ACD48}"/>
    <cellStyle name="Normal 20 7" xfId="5288" xr:uid="{9226D0CA-C973-4183-8C71-1525C239A828}"/>
    <cellStyle name="Normal 20 7 2" xfId="16726" xr:uid="{7646B563-F147-4B83-AFA5-67F805355AF6}"/>
    <cellStyle name="Normal 20 7 3" xfId="27575" xr:uid="{FD88BAC1-D6A5-4769-810D-1EAB95CE4142}"/>
    <cellStyle name="Normal 20 7 4" xfId="42849" xr:uid="{1314E161-DD26-4C30-B71A-DC7517C45048}"/>
    <cellStyle name="Normal 20 8" xfId="8302" xr:uid="{3463982E-84AA-4240-AB64-D95E064CC2FD}"/>
    <cellStyle name="Normal 20 9" xfId="13670" xr:uid="{8329485F-261B-488A-A8FC-CCD6F124E0BD}"/>
    <cellStyle name="Normal 21" xfId="1006" xr:uid="{A72A85EF-C181-4BB6-83DB-AFD3ABFE431C}"/>
    <cellStyle name="Normal 21 10" xfId="24520" xr:uid="{2F0B8668-B4E5-4E06-AE48-60152E2338A9}"/>
    <cellStyle name="Normal 21 11" xfId="30477" xr:uid="{5AEA1C15-7367-4F65-89AA-8FF23DAA79FD}"/>
    <cellStyle name="Normal 21 12" xfId="39794" xr:uid="{06FCB130-75EF-4935-AA49-9452C47D1DD3}"/>
    <cellStyle name="Normal 21 2" xfId="1991" xr:uid="{A4A3773F-B8F0-4465-B7C9-C64E306DE58B}"/>
    <cellStyle name="Normal 21 3" xfId="2543" xr:uid="{CCCACC60-BEB5-475F-AFE4-5324F6FDE1ED}"/>
    <cellStyle name="Normal 21 3 2" xfId="3524" xr:uid="{0298AE05-A5F4-487D-8CEE-30CE0F316A8A}"/>
    <cellStyle name="Normal 21 3 2 2" xfId="6762" xr:uid="{A45F2B8A-DB4C-4F09-8836-7B208AE73369}"/>
    <cellStyle name="Normal 21 3 2 2 2" xfId="11658" xr:uid="{29670273-108C-4397-81CF-3633CB6F2E0E}"/>
    <cellStyle name="Normal 21 3 2 2 2 2" xfId="22531" xr:uid="{600BA745-89B0-48E3-B77D-E653EA95ABCE}"/>
    <cellStyle name="Normal 21 3 2 2 2 3" xfId="39041" xr:uid="{30654ABF-349E-452C-8B9B-E0965A902024}"/>
    <cellStyle name="Normal 21 3 2 2 3" xfId="18200" xr:uid="{7C09145B-6D37-481F-BFB9-4476CAFFF3C1}"/>
    <cellStyle name="Normal 21 3 2 2 4" xfId="29049" xr:uid="{4F0B8ECC-580C-4465-90B7-90749E1F9598}"/>
    <cellStyle name="Normal 21 3 2 2 5" xfId="35073" xr:uid="{CDAE3450-3A3F-45E9-8503-DFA724FE1E3A}"/>
    <cellStyle name="Normal 21 3 2 2 6" xfId="44323" xr:uid="{D513B9AD-BEF0-48FE-8179-1E630A665001}"/>
    <cellStyle name="Normal 21 3 2 3" xfId="11659" xr:uid="{F932A3EE-855A-4508-B59D-746528C2E0CF}"/>
    <cellStyle name="Normal 21 3 2 3 2" xfId="22532" xr:uid="{55145DAB-7256-4A38-AC07-688144A0F4E7}"/>
    <cellStyle name="Normal 21 3 2 3 3" xfId="37060" xr:uid="{F53DD067-1B5C-4088-891C-305853E136D5}"/>
    <cellStyle name="Normal 21 3 2 4" xfId="15144" xr:uid="{42430350-09D4-49D7-89A3-B6D7870C0AE6}"/>
    <cellStyle name="Normal 21 3 2 5" xfId="25993" xr:uid="{F3D39577-43E9-468B-8636-13D77FE91F21}"/>
    <cellStyle name="Normal 21 3 2 6" xfId="32143" xr:uid="{76EEBD87-3177-43B7-9796-888B22493549}"/>
    <cellStyle name="Normal 21 3 2 7" xfId="41267" xr:uid="{F4EF2E40-3704-4614-8798-392CE7082AE7}"/>
    <cellStyle name="Normal 21 3 3" xfId="5782" xr:uid="{786AFCF6-5E21-4375-B7D5-4BDA92C2672B}"/>
    <cellStyle name="Normal 21 3 3 2" xfId="11660" xr:uid="{4F788ED2-4113-4362-A605-B6BA598BA805}"/>
    <cellStyle name="Normal 21 3 3 2 2" xfId="22533" xr:uid="{AA116763-6215-4DB9-A8DD-DFB07208333B}"/>
    <cellStyle name="Normal 21 3 3 2 3" xfId="38191" xr:uid="{400E54BB-BFA5-4B8C-A9A3-1F61BB535585}"/>
    <cellStyle name="Normal 21 3 3 3" xfId="17220" xr:uid="{A3718313-ADB2-4D91-A920-50F0AC44CF71}"/>
    <cellStyle name="Normal 21 3 3 4" xfId="28069" xr:uid="{337448C0-45B1-4974-A59F-907191D7BD86}"/>
    <cellStyle name="Normal 21 3 3 5" xfId="34228" xr:uid="{891EB34F-B88E-45E2-828D-0804D84DA44D}"/>
    <cellStyle name="Normal 21 3 3 6" xfId="43343" xr:uid="{6BFD69C1-4E54-4BF7-97F8-BDBDBDF1FB09}"/>
    <cellStyle name="Normal 21 3 4" xfId="11661" xr:uid="{307B5C48-4511-4F0C-B265-C1AE7BE71893}"/>
    <cellStyle name="Normal 21 3 4 2" xfId="22534" xr:uid="{6407BFA4-AEC9-4E06-BB80-DD80427525F8}"/>
    <cellStyle name="Normal 21 3 4 3" xfId="36209" xr:uid="{C9444E4C-157C-4594-BAB1-F07E67786FFD}"/>
    <cellStyle name="Normal 21 3 5" xfId="14164" xr:uid="{24015A5C-76B0-42BD-A0E2-09B4534D5BBC}"/>
    <cellStyle name="Normal 21 3 6" xfId="25013" xr:uid="{361D359E-8FE9-45E7-BA36-A05626CFEFEA}"/>
    <cellStyle name="Normal 21 3 7" xfId="31163" xr:uid="{0D792E7A-45A1-4FD2-AF5A-108524A0C185}"/>
    <cellStyle name="Normal 21 3 8" xfId="40287" xr:uid="{C8603B6D-A172-4D26-A576-F7518F41F6E9}"/>
    <cellStyle name="Normal 21 4" xfId="3031" xr:uid="{90334D38-88CF-4845-A80A-D90ADDF244B3}"/>
    <cellStyle name="Normal 21 4 2" xfId="6269" xr:uid="{7133B88A-4983-45F8-A779-EDF4FBA07655}"/>
    <cellStyle name="Normal 21 4 2 2" xfId="11662" xr:uid="{FEF7D37D-8F87-451B-B92B-FD7AE9E2D252}"/>
    <cellStyle name="Normal 21 4 2 2 2" xfId="22535" xr:uid="{F682D63A-C854-4B25-9C2E-F649A28DE1E7}"/>
    <cellStyle name="Normal 21 4 2 2 3" xfId="39042" xr:uid="{A48CCEAD-8455-488C-8AD5-D4BF3C7957A1}"/>
    <cellStyle name="Normal 21 4 2 3" xfId="17707" xr:uid="{386436C2-FB01-443A-AEB1-97E2C956A7D8}"/>
    <cellStyle name="Normal 21 4 2 4" xfId="28556" xr:uid="{24316DD3-A15F-48D0-9CDB-466BDF09059B}"/>
    <cellStyle name="Normal 21 4 2 5" xfId="35074" xr:uid="{E32A8B86-D094-4989-B247-BBC44562B0F7}"/>
    <cellStyle name="Normal 21 4 2 6" xfId="43830" xr:uid="{1E73F6A1-53AF-4831-BE36-74132136331C}"/>
    <cellStyle name="Normal 21 4 3" xfId="11663" xr:uid="{2CB7D779-45D0-472C-BADB-430329AD4F39}"/>
    <cellStyle name="Normal 21 4 3 2" xfId="22536" xr:uid="{E2DE7E2A-8669-42A6-8724-40A149A2FC2C}"/>
    <cellStyle name="Normal 21 4 3 3" xfId="37061" xr:uid="{B58A7ED0-DEE0-43A6-B543-31867824B4A1}"/>
    <cellStyle name="Normal 21 4 4" xfId="14651" xr:uid="{02BE50D4-A75E-4F78-A7FF-E070C128E243}"/>
    <cellStyle name="Normal 21 4 5" xfId="25500" xr:uid="{0B9F19F8-00EF-4A01-A8CA-1000B82911F9}"/>
    <cellStyle name="Normal 21 4 6" xfId="31650" xr:uid="{5209B214-4A6C-44A6-920E-A86BF89E9D97}"/>
    <cellStyle name="Normal 21 4 7" xfId="40774" xr:uid="{2DBED149-B01A-4C45-A6DE-BBC98ED72C88}"/>
    <cellStyle name="Normal 21 5" xfId="4029" xr:uid="{E7F16A2A-DEB6-4316-B601-F090162AB43A}"/>
    <cellStyle name="Normal 21 5 2" xfId="7264" xr:uid="{972493B9-A90D-4461-ABF2-F9303CC06D5A}"/>
    <cellStyle name="Normal 21 5 2 2" xfId="18702" xr:uid="{EF216C03-3A75-4AD8-9E15-ECFFBD51849D}"/>
    <cellStyle name="Normal 21 5 2 3" xfId="29551" xr:uid="{C76A11EB-7FBB-4241-929A-B9988A8DA939}"/>
    <cellStyle name="Normal 21 5 2 4" xfId="37564" xr:uid="{C7187536-504D-4D71-86FC-F4E57107069D}"/>
    <cellStyle name="Normal 21 5 2 5" xfId="44825" xr:uid="{810B80F1-BCF4-4BC0-9C3A-C061C7CBD467}"/>
    <cellStyle name="Normal 21 5 3" xfId="15646" xr:uid="{6ED486C3-8BB8-4603-B63C-59653B86800A}"/>
    <cellStyle name="Normal 21 5 4" xfId="26495" xr:uid="{BA388D66-8FCC-43D2-8D60-1516154C418F}"/>
    <cellStyle name="Normal 21 5 5" xfId="33219" xr:uid="{7B3C66F6-4C2F-4ED1-9AAF-A3BBA62453DC}"/>
    <cellStyle name="Normal 21 5 6" xfId="41769" xr:uid="{9CAA805B-3233-45EE-8A4D-B334318091D3}"/>
    <cellStyle name="Normal 21 6" xfId="4573" xr:uid="{C8F3B48E-7A91-45AC-B984-B5BF52350250}"/>
    <cellStyle name="Normal 21 6 2" xfId="7629" xr:uid="{EC42005C-0627-4B5E-89D2-850EE9E7E4DD}"/>
    <cellStyle name="Normal 21 6 2 2" xfId="19067" xr:uid="{577884DA-D3FB-4829-86F9-E98F6691F711}"/>
    <cellStyle name="Normal 21 6 2 3" xfId="29916" xr:uid="{F3C066B4-2E21-4230-9D86-73A23A44EC8A}"/>
    <cellStyle name="Normal 21 6 2 4" xfId="45190" xr:uid="{DEEBC28A-E8AB-4557-9284-4F58B2C2090E}"/>
    <cellStyle name="Normal 21 6 3" xfId="16011" xr:uid="{A96508D2-5F10-4133-B8F6-62703ECB99B6}"/>
    <cellStyle name="Normal 21 6 4" xfId="26860" xr:uid="{AFEEB28C-9E6D-428D-8953-28B87BB82F9E}"/>
    <cellStyle name="Normal 21 6 5" xfId="35583" xr:uid="{3B1C930F-DC89-4C7A-AE2E-85167A580BF0}"/>
    <cellStyle name="Normal 21 6 6" xfId="42134" xr:uid="{E3B4498D-9CEE-4712-8FE5-7044EC948909}"/>
    <cellStyle name="Normal 21 7" xfId="4935" xr:uid="{C73B27CB-DA78-42E0-B639-25F43271A8C9}"/>
    <cellStyle name="Normal 21 7 2" xfId="7991" xr:uid="{3D9CE934-6856-41C1-B60E-E8CC84587E6B}"/>
    <cellStyle name="Normal 21 7 2 2" xfId="19429" xr:uid="{CCC746AD-7FF4-430C-BBB7-7F285B230032}"/>
    <cellStyle name="Normal 21 7 2 3" xfId="30278" xr:uid="{10765BE7-C7DC-4506-90D1-95161D5E21D1}"/>
    <cellStyle name="Normal 21 7 2 4" xfId="45552" xr:uid="{3C29CDD6-B41B-4A50-B858-3263F9CBA6DF}"/>
    <cellStyle name="Normal 21 7 3" xfId="16373" xr:uid="{1945A827-3854-4A37-BD73-5E1978815BFB}"/>
    <cellStyle name="Normal 21 7 4" xfId="27222" xr:uid="{60628E44-5EEE-4AD4-BCB2-235EFD11C6F7}"/>
    <cellStyle name="Normal 21 7 5" xfId="42496" xr:uid="{7FD4B16A-13ED-4A55-B250-2239A3276D45}"/>
    <cellStyle name="Normal 21 8" xfId="5289" xr:uid="{B668AC7F-8BA8-4646-8BA5-A0D544BEA326}"/>
    <cellStyle name="Normal 21 8 2" xfId="16727" xr:uid="{CDA4ED34-DE17-4CF8-90D1-AF09DE7470A6}"/>
    <cellStyle name="Normal 21 8 3" xfId="27576" xr:uid="{C61307BE-A572-4DC6-91F5-26396693AA53}"/>
    <cellStyle name="Normal 21 8 4" xfId="42850" xr:uid="{19625E0A-30C1-4E26-A9D7-38AB87921C6E}"/>
    <cellStyle name="Normal 21 9" xfId="13671" xr:uid="{7D308632-1468-403A-8EAE-0B0B63722470}"/>
    <cellStyle name="Normal 22" xfId="1007" xr:uid="{096D579E-B07D-48CA-82AB-10399BEBB6EC}"/>
    <cellStyle name="Normal 22 10" xfId="13672" xr:uid="{65EEF151-F189-46BA-BBDE-9D2AA2DC58D7}"/>
    <cellStyle name="Normal 22 11" xfId="24521" xr:uid="{8C83E087-11C1-4DD9-A048-251725FD1748}"/>
    <cellStyle name="Normal 22 12" xfId="30478" xr:uid="{2CBB67DD-27EA-4428-8C01-C4F9E1DE1804}"/>
    <cellStyle name="Normal 22 13" xfId="39795" xr:uid="{A1293052-9397-44CE-AA35-C5E49231D5A9}"/>
    <cellStyle name="Normal 22 2" xfId="1008" xr:uid="{C35CEAD9-AF73-477B-A652-B3D43B712355}"/>
    <cellStyle name="Normal 22 2 10" xfId="30479" xr:uid="{355C855D-1591-4CB7-8C96-95A1707CDCDE}"/>
    <cellStyle name="Normal 22 2 11" xfId="39796" xr:uid="{BBC6817B-7E65-48B9-BCF7-B27EB3CE103E}"/>
    <cellStyle name="Normal 22 2 2" xfId="2545" xr:uid="{E01E3234-50A9-4606-8948-04DE579FA5D0}"/>
    <cellStyle name="Normal 22 2 2 2" xfId="3526" xr:uid="{39CC0CB9-AC44-4950-940C-949605136BE4}"/>
    <cellStyle name="Normal 22 2 2 2 2" xfId="6764" xr:uid="{E07F109C-7714-401B-A1E9-F183E34BB627}"/>
    <cellStyle name="Normal 22 2 2 2 2 2" xfId="11664" xr:uid="{71007249-680B-410A-8220-B45FCE89357F}"/>
    <cellStyle name="Normal 22 2 2 2 2 2 2" xfId="22537" xr:uid="{A69EA1F6-8BD9-4F1D-9C78-8A558B52ECA6}"/>
    <cellStyle name="Normal 22 2 2 2 2 2 3" xfId="39043" xr:uid="{F2BD6EE1-91F6-4774-957C-4189F02779E5}"/>
    <cellStyle name="Normal 22 2 2 2 2 3" xfId="18202" xr:uid="{7F495929-C75C-4912-B0B3-8251D866BE48}"/>
    <cellStyle name="Normal 22 2 2 2 2 4" xfId="29051" xr:uid="{46DC0F21-D162-441A-AD8C-4FBD1F8A69D7}"/>
    <cellStyle name="Normal 22 2 2 2 2 5" xfId="35075" xr:uid="{E935EBC9-92BF-48E8-9F3E-4649750F2632}"/>
    <cellStyle name="Normal 22 2 2 2 2 6" xfId="44325" xr:uid="{994F913F-0904-49DA-AF5D-2CE01CFB87BE}"/>
    <cellStyle name="Normal 22 2 2 2 3" xfId="11665" xr:uid="{35762A8B-C5E9-4484-922D-5B504250F59B}"/>
    <cellStyle name="Normal 22 2 2 2 3 2" xfId="22538" xr:uid="{FF3E870C-2505-4A3B-8892-09BC1C9BB209}"/>
    <cellStyle name="Normal 22 2 2 2 3 3" xfId="37062" xr:uid="{D16F0906-0D57-4F57-B9B8-A6E2A352D9E3}"/>
    <cellStyle name="Normal 22 2 2 2 4" xfId="15146" xr:uid="{19B44D64-7D55-4F57-92BF-013D317D2DD9}"/>
    <cellStyle name="Normal 22 2 2 2 5" xfId="25995" xr:uid="{E25F3082-2FF2-4BDB-ABC1-75D759C9D5CA}"/>
    <cellStyle name="Normal 22 2 2 2 6" xfId="32145" xr:uid="{BD1B604D-849F-484C-89B1-64C7E147A8CF}"/>
    <cellStyle name="Normal 22 2 2 2 7" xfId="41269" xr:uid="{238C3795-4712-4100-A57B-8E53E341B260}"/>
    <cellStyle name="Normal 22 2 2 3" xfId="5784" xr:uid="{7B3ED951-8183-4E52-BE5E-FD4984608F58}"/>
    <cellStyle name="Normal 22 2 2 3 2" xfId="11666" xr:uid="{0DC7B79D-D2A9-4E79-BFCF-ECCA24EB09AE}"/>
    <cellStyle name="Normal 22 2 2 3 2 2" xfId="22539" xr:uid="{72B23EE4-243E-4677-96EA-B142D2207DC7}"/>
    <cellStyle name="Normal 22 2 2 3 2 3" xfId="38192" xr:uid="{7EF863E2-97D2-43F4-923B-D6D3CA05B704}"/>
    <cellStyle name="Normal 22 2 2 3 3" xfId="17222" xr:uid="{B5BACF38-9713-4366-8BA5-C285D0D6A688}"/>
    <cellStyle name="Normal 22 2 2 3 4" xfId="28071" xr:uid="{0E4E2525-2384-4F3D-9543-D0CA73F724BD}"/>
    <cellStyle name="Normal 22 2 2 3 5" xfId="34229" xr:uid="{C762BA95-CC02-4618-96DE-AF2A3E120E8F}"/>
    <cellStyle name="Normal 22 2 2 3 6" xfId="43345" xr:uid="{48905F85-7DA9-4732-9A0F-B8C235D400EE}"/>
    <cellStyle name="Normal 22 2 2 4" xfId="11667" xr:uid="{CE7357DB-6AF3-46B4-92B7-97A2D02C77CE}"/>
    <cellStyle name="Normal 22 2 2 4 2" xfId="22540" xr:uid="{588F3262-4A51-48C0-9899-CF5E49378B4F}"/>
    <cellStyle name="Normal 22 2 2 4 3" xfId="36210" xr:uid="{6DF51EB0-0AD0-45DD-8F8B-C8CBB641FEF3}"/>
    <cellStyle name="Normal 22 2 2 5" xfId="14166" xr:uid="{78386463-5C97-4A60-B6C4-459D33FF3CA6}"/>
    <cellStyle name="Normal 22 2 2 6" xfId="25015" xr:uid="{EA06C79F-A186-4421-B6FE-3987350E61E9}"/>
    <cellStyle name="Normal 22 2 2 7" xfId="31165" xr:uid="{D1913A1B-09E9-4E08-A391-C5059597C2B0}"/>
    <cellStyle name="Normal 22 2 2 8" xfId="40289" xr:uid="{94F089F1-ADF4-4E09-A3F3-EFBF9DC7BD0E}"/>
    <cellStyle name="Normal 22 2 3" xfId="3033" xr:uid="{B370335E-C96D-4123-9576-A607A2BADD6E}"/>
    <cellStyle name="Normal 22 2 3 2" xfId="6271" xr:uid="{CE4EE370-A4CB-4CD2-89D8-E8489A7FC01A}"/>
    <cellStyle name="Normal 22 2 3 2 2" xfId="11668" xr:uid="{D765C3AA-0197-4A6D-999B-CD38396443EE}"/>
    <cellStyle name="Normal 22 2 3 2 2 2" xfId="22541" xr:uid="{ACEB6CFA-390D-4850-9140-EE519D7BDCD7}"/>
    <cellStyle name="Normal 22 2 3 2 2 3" xfId="39044" xr:uid="{70516E82-B2DE-4D14-9FD8-CADACF3A96B7}"/>
    <cellStyle name="Normal 22 2 3 2 3" xfId="17709" xr:uid="{A5CF7C03-61AD-42E3-9938-C2C930B95D4A}"/>
    <cellStyle name="Normal 22 2 3 2 4" xfId="28558" xr:uid="{2719040F-5383-4585-A8F0-FAC36FCFA833}"/>
    <cellStyle name="Normal 22 2 3 2 5" xfId="35076" xr:uid="{AE143415-7CF8-4F5F-B920-B78533FBD36C}"/>
    <cellStyle name="Normal 22 2 3 2 6" xfId="43832" xr:uid="{AC9D4474-A538-4943-A890-1079C67DEF75}"/>
    <cellStyle name="Normal 22 2 3 3" xfId="11669" xr:uid="{760A9461-8D69-4687-B9E7-A74966076927}"/>
    <cellStyle name="Normal 22 2 3 3 2" xfId="22542" xr:uid="{82F33FC0-8924-43A9-B7EE-7C42E8637A90}"/>
    <cellStyle name="Normal 22 2 3 3 3" xfId="37063" xr:uid="{D1A6E450-F7AE-4D82-8CD5-1F9A70B7B294}"/>
    <cellStyle name="Normal 22 2 3 4" xfId="14653" xr:uid="{0B909AB6-04DE-4E40-90FD-D65791509BAD}"/>
    <cellStyle name="Normal 22 2 3 5" xfId="25502" xr:uid="{64D48E81-BB7F-4CD2-806F-4F8044E98CCF}"/>
    <cellStyle name="Normal 22 2 3 6" xfId="31652" xr:uid="{A44F6250-041A-4E8B-865E-2B07A1A2DD78}"/>
    <cellStyle name="Normal 22 2 3 7" xfId="40776" xr:uid="{4B9B9A58-41EF-4531-AE6B-8B44FBDB1E33}"/>
    <cellStyle name="Normal 22 2 4" xfId="4031" xr:uid="{2934E200-FE62-44DF-AAE2-D9CCE8450C23}"/>
    <cellStyle name="Normal 22 2 4 2" xfId="7266" xr:uid="{F6670673-5430-4CB6-989A-7D1F94520F37}"/>
    <cellStyle name="Normal 22 2 4 2 2" xfId="18704" xr:uid="{F5FF8003-E2E5-45E3-8CF2-2B68694C3906}"/>
    <cellStyle name="Normal 22 2 4 2 3" xfId="29553" xr:uid="{78B43245-62BD-4518-BDB4-BB1E8ED305E5}"/>
    <cellStyle name="Normal 22 2 4 2 4" xfId="37629" xr:uid="{05B8B29D-69B5-466F-AE39-111E1CD70B9A}"/>
    <cellStyle name="Normal 22 2 4 2 5" xfId="44827" xr:uid="{05E3E3A0-04B5-4DA4-B171-16EC6AB39318}"/>
    <cellStyle name="Normal 22 2 4 3" xfId="15648" xr:uid="{6837A76F-7AB7-405E-9C22-AAB9C1FA4BC9}"/>
    <cellStyle name="Normal 22 2 4 4" xfId="26497" xr:uid="{21C56128-6F8C-4446-87FD-B968BC6BBABC}"/>
    <cellStyle name="Normal 22 2 4 5" xfId="33220" xr:uid="{C94C8C26-CD5F-4310-B878-DAE4FD9F90AE}"/>
    <cellStyle name="Normal 22 2 4 6" xfId="41771" xr:uid="{08DD2CE7-04E1-4E65-B8CD-D932123FB987}"/>
    <cellStyle name="Normal 22 2 5" xfId="4575" xr:uid="{73A7BC92-E9A4-4873-AA3D-5D1C48D23F67}"/>
    <cellStyle name="Normal 22 2 5 2" xfId="7631" xr:uid="{C16679B2-9A9C-42CB-B800-90885F146F85}"/>
    <cellStyle name="Normal 22 2 5 2 2" xfId="19069" xr:uid="{A8FE9187-8C98-43CE-AF32-C9D6486F60A9}"/>
    <cellStyle name="Normal 22 2 5 2 3" xfId="29918" xr:uid="{5E1A617B-3FC4-4E97-A0E5-ED9556D0CDB8}"/>
    <cellStyle name="Normal 22 2 5 2 4" xfId="45192" xr:uid="{67370F87-6850-4D39-9E57-5645CA1A76C8}"/>
    <cellStyle name="Normal 22 2 5 3" xfId="16013" xr:uid="{8C9BCC67-C21C-4F5F-8E8B-EB165BA6D2AA}"/>
    <cellStyle name="Normal 22 2 5 4" xfId="26862" xr:uid="{6DA744B0-F294-48F3-ADD0-78914B55BFD3}"/>
    <cellStyle name="Normal 22 2 5 5" xfId="35648" xr:uid="{53688962-357B-4F15-B4F5-C0B9F1056BB1}"/>
    <cellStyle name="Normal 22 2 5 6" xfId="42136" xr:uid="{67BF9FF3-DF04-474E-A48D-3AB410C22E7F}"/>
    <cellStyle name="Normal 22 2 6" xfId="4937" xr:uid="{EBAAF187-C804-4DEA-9780-8F2A4B62A70C}"/>
    <cellStyle name="Normal 22 2 6 2" xfId="7993" xr:uid="{8B4FDC2E-E9CE-41D4-AD90-3F4AC5A55212}"/>
    <cellStyle name="Normal 22 2 6 2 2" xfId="19431" xr:uid="{7FD883F7-C8A9-4BFB-8F99-E40F57CD4990}"/>
    <cellStyle name="Normal 22 2 6 2 3" xfId="30280" xr:uid="{CF4F4890-0A5E-47DB-BD80-C2F8EF05E1EB}"/>
    <cellStyle name="Normal 22 2 6 2 4" xfId="45554" xr:uid="{726968EB-9FB3-464E-BE87-D75013AAA757}"/>
    <cellStyle name="Normal 22 2 6 3" xfId="16375" xr:uid="{7E87983B-71BE-4E58-A9A3-B3FA7D656848}"/>
    <cellStyle name="Normal 22 2 6 4" xfId="27224" xr:uid="{7320208D-7BEB-4F15-BAD9-26FD493531EF}"/>
    <cellStyle name="Normal 22 2 6 5" xfId="42498" xr:uid="{D86A469D-8C6A-4EDA-B0F0-04190DF6FDAD}"/>
    <cellStyle name="Normal 22 2 7" xfId="5291" xr:uid="{59A13578-3FA1-420B-B8BB-395EE7BC6A9D}"/>
    <cellStyle name="Normal 22 2 7 2" xfId="16729" xr:uid="{C1751F80-2379-4DA0-AAD8-CB7D5656B8C0}"/>
    <cellStyle name="Normal 22 2 7 3" xfId="27578" xr:uid="{DFBC70AB-37A8-4A00-9215-7B2FCB4EC2C9}"/>
    <cellStyle name="Normal 22 2 7 4" xfId="42852" xr:uid="{E3F0548F-5EF5-4CCF-877B-05B1384C1DA3}"/>
    <cellStyle name="Normal 22 2 8" xfId="13673" xr:uid="{A64EA89D-38B6-42F4-B21E-3F302B36EFC0}"/>
    <cellStyle name="Normal 22 2 9" xfId="24522" xr:uid="{A82F6F29-69AD-4DA0-86CC-AE0395DC63EE}"/>
    <cellStyle name="Normal 22 3" xfId="2544" xr:uid="{BB8BB220-4A2C-4EFC-93DD-4DA7689E8D20}"/>
    <cellStyle name="Normal 22 3 2" xfId="3525" xr:uid="{DE4851DB-DDD2-4F32-B730-121672874B97}"/>
    <cellStyle name="Normal 22 3 2 2" xfId="6763" xr:uid="{256E73A5-F2F3-4A07-9FEA-DEC96FDA3DE8}"/>
    <cellStyle name="Normal 22 3 2 2 2" xfId="11670" xr:uid="{C121FAA2-491B-4296-AFAD-3299C7473B0D}"/>
    <cellStyle name="Normal 22 3 2 2 2 2" xfId="22543" xr:uid="{8FA015EC-D373-40CB-97A3-C8587DE43D8B}"/>
    <cellStyle name="Normal 22 3 2 2 2 3" xfId="39045" xr:uid="{A9042B42-A600-4656-9A6A-8BDEB66AC139}"/>
    <cellStyle name="Normal 22 3 2 2 3" xfId="18201" xr:uid="{9B08417C-DB21-4D46-92AC-6F26CB3564E2}"/>
    <cellStyle name="Normal 22 3 2 2 4" xfId="29050" xr:uid="{B63ED2A5-AF7A-4AAF-9D0D-98747F90816B}"/>
    <cellStyle name="Normal 22 3 2 2 5" xfId="35077" xr:uid="{6B3BD196-36A1-470D-9B69-A1097C647725}"/>
    <cellStyle name="Normal 22 3 2 2 6" xfId="44324" xr:uid="{561B10BA-DE07-4A74-A136-97DFC6E8240D}"/>
    <cellStyle name="Normal 22 3 2 3" xfId="11671" xr:uid="{99C464A2-0120-4F59-97ED-607017A67E1F}"/>
    <cellStyle name="Normal 22 3 2 3 2" xfId="22544" xr:uid="{F0B4E0B8-E6AC-4589-BBF7-5DE477B792E9}"/>
    <cellStyle name="Normal 22 3 2 3 3" xfId="37064" xr:uid="{043E78E3-EFDC-4C02-89EC-2B380298CDFD}"/>
    <cellStyle name="Normal 22 3 2 4" xfId="15145" xr:uid="{96B9ACBA-31B3-435B-A575-77AA6806F62C}"/>
    <cellStyle name="Normal 22 3 2 5" xfId="25994" xr:uid="{1A9A9E2B-92D3-4106-8AD5-0626DC97A367}"/>
    <cellStyle name="Normal 22 3 2 6" xfId="32144" xr:uid="{543D3C91-0925-4D5E-93F3-2377F2EE69F5}"/>
    <cellStyle name="Normal 22 3 2 7" xfId="41268" xr:uid="{F4101332-C133-4F94-99A3-A877174D349B}"/>
    <cellStyle name="Normal 22 3 3" xfId="5783" xr:uid="{031013B9-0865-42AE-AF2A-DC481D5BB52E}"/>
    <cellStyle name="Normal 22 3 3 2" xfId="11672" xr:uid="{C9FF8851-4710-466C-ABD8-94AE3099EE61}"/>
    <cellStyle name="Normal 22 3 3 2 2" xfId="22545" xr:uid="{559DF120-A09E-4399-A700-B3E314D6532A}"/>
    <cellStyle name="Normal 22 3 3 2 3" xfId="38193" xr:uid="{5F0A11D8-3988-43CC-B8EF-A4FFB43CA715}"/>
    <cellStyle name="Normal 22 3 3 3" xfId="17221" xr:uid="{9C18BFA6-1D1F-4960-81E3-F44788679273}"/>
    <cellStyle name="Normal 22 3 3 4" xfId="28070" xr:uid="{9CE4139C-2A06-464C-95D4-E888E3341AC4}"/>
    <cellStyle name="Normal 22 3 3 5" xfId="34230" xr:uid="{B7AFFB22-9012-443F-AD5E-489AA50741F4}"/>
    <cellStyle name="Normal 22 3 3 6" xfId="43344" xr:uid="{A0ABCE3F-D0E9-4943-A242-C44E680E3336}"/>
    <cellStyle name="Normal 22 3 4" xfId="11673" xr:uid="{D9F25855-586C-4DDE-BB74-EF9A895335C2}"/>
    <cellStyle name="Normal 22 3 4 2" xfId="22546" xr:uid="{9CA7C415-CBDC-42BC-9100-BA2301157E59}"/>
    <cellStyle name="Normal 22 3 4 3" xfId="36211" xr:uid="{2897BC7A-21E8-4BB8-9195-24075E5DA015}"/>
    <cellStyle name="Normal 22 3 5" xfId="14165" xr:uid="{9A406C67-CD25-4566-82BF-D3BDA8F53538}"/>
    <cellStyle name="Normal 22 3 6" xfId="25014" xr:uid="{70E9945A-6B4F-4853-A4B7-4E323A0872E8}"/>
    <cellStyle name="Normal 22 3 7" xfId="31164" xr:uid="{A2202AC3-65D2-4C8D-ABB4-40B768E7AA73}"/>
    <cellStyle name="Normal 22 3 8" xfId="40288" xr:uid="{BC4C7856-66DF-43D0-81A8-EC0EFE100CCC}"/>
    <cellStyle name="Normal 22 4" xfId="3032" xr:uid="{4FF55190-B389-463F-B0D8-F9F03BC9940E}"/>
    <cellStyle name="Normal 22 4 2" xfId="6270" xr:uid="{1CEB2F0C-BA47-4395-B2DC-69C20C3AD41A}"/>
    <cellStyle name="Normal 22 4 2 2" xfId="11674" xr:uid="{ED85B000-EE2B-46D1-9EBD-AB8420A613B6}"/>
    <cellStyle name="Normal 22 4 2 2 2" xfId="22547" xr:uid="{15B269A2-5114-4F9C-9785-E721BA859A78}"/>
    <cellStyle name="Normal 22 4 2 2 3" xfId="39046" xr:uid="{13097226-91CA-40D7-9288-DF27439356C5}"/>
    <cellStyle name="Normal 22 4 2 3" xfId="17708" xr:uid="{A5321616-C2EE-4A18-96F3-7FEFBF3D492B}"/>
    <cellStyle name="Normal 22 4 2 4" xfId="28557" xr:uid="{9DD98DF7-3F59-48F4-ABA6-8CC3C3B1622B}"/>
    <cellStyle name="Normal 22 4 2 5" xfId="35078" xr:uid="{030264D6-9D5F-463E-8A92-915DF3E052FD}"/>
    <cellStyle name="Normal 22 4 2 6" xfId="43831" xr:uid="{AF6BD99D-B815-4003-9771-853C7BF31FCE}"/>
    <cellStyle name="Normal 22 4 3" xfId="11675" xr:uid="{67BEC524-4F56-4C54-B669-A23FCCA68E8E}"/>
    <cellStyle name="Normal 22 4 3 2" xfId="22548" xr:uid="{C5625FAB-1782-48C4-A777-CF03E4C5F567}"/>
    <cellStyle name="Normal 22 4 3 3" xfId="37065" xr:uid="{DEDCDDE9-B404-4424-8155-474C7C9D7384}"/>
    <cellStyle name="Normal 22 4 4" xfId="14652" xr:uid="{52DB594C-FE32-46E5-BC35-166E7ABE984E}"/>
    <cellStyle name="Normal 22 4 5" xfId="25501" xr:uid="{19F5C141-1FB2-44DE-A400-C31BEC7EA231}"/>
    <cellStyle name="Normal 22 4 6" xfId="31651" xr:uid="{D261D9EF-D4A5-4EDD-83A7-83989A38BE21}"/>
    <cellStyle name="Normal 22 4 7" xfId="40775" xr:uid="{F2EB1998-7B36-4166-A735-A8681F180445}"/>
    <cellStyle name="Normal 22 5" xfId="4030" xr:uid="{56DB2F0B-5BA3-4815-9F0D-92037B0A2348}"/>
    <cellStyle name="Normal 22 5 2" xfId="7265" xr:uid="{CB64BD04-BC6A-43EC-B463-56213EEEA7C3}"/>
    <cellStyle name="Normal 22 5 2 2" xfId="18703" xr:uid="{5C989E1B-56C6-4476-8020-AEA6494A17DD}"/>
    <cellStyle name="Normal 22 5 2 3" xfId="29552" xr:uid="{17A97A3B-BF3E-41E2-BC01-26FD22B40A7E}"/>
    <cellStyle name="Normal 22 5 2 4" xfId="37559" xr:uid="{05D454E8-6FBE-437F-929A-D0F9C142772B}"/>
    <cellStyle name="Normal 22 5 2 5" xfId="44826" xr:uid="{578724C9-689D-42EF-AD64-A99BE532B46E}"/>
    <cellStyle name="Normal 22 5 3" xfId="15647" xr:uid="{81815B34-7199-4E1A-8557-73089BBEA8EB}"/>
    <cellStyle name="Normal 22 5 4" xfId="26496" xr:uid="{60B94869-78A4-4759-AD1E-0C6F9A3D8C26}"/>
    <cellStyle name="Normal 22 5 5" xfId="33221" xr:uid="{3D08B5A7-5D58-4746-BD2E-CE19C40B1864}"/>
    <cellStyle name="Normal 22 5 6" xfId="41770" xr:uid="{524C4628-3AA6-40D6-BC6A-51A1CCF1545D}"/>
    <cellStyle name="Normal 22 6" xfId="4574" xr:uid="{44C3E442-FC45-488F-8810-5AC9B10C82D9}"/>
    <cellStyle name="Normal 22 6 2" xfId="7630" xr:uid="{381B8088-4A53-4DD7-8888-2869615D5240}"/>
    <cellStyle name="Normal 22 6 2 2" xfId="19068" xr:uid="{89DA62B6-0D7A-4E3C-B59E-671AC8EF615D}"/>
    <cellStyle name="Normal 22 6 2 3" xfId="29917" xr:uid="{4187FCB5-4FBA-41C2-9F55-9D621A1070CE}"/>
    <cellStyle name="Normal 22 6 2 4" xfId="45191" xr:uid="{D89AA074-7F02-4EB5-8355-5C5E11639903}"/>
    <cellStyle name="Normal 22 6 3" xfId="16012" xr:uid="{E54E611E-D7E6-4E68-9A54-9838376E1677}"/>
    <cellStyle name="Normal 22 6 4" xfId="26861" xr:uid="{BD3D68AD-76CA-49E7-A6B2-632EE19E22CA}"/>
    <cellStyle name="Normal 22 6 5" xfId="35578" xr:uid="{349CBC06-C848-4E7D-9D53-74FF1E26F66B}"/>
    <cellStyle name="Normal 22 6 6" xfId="42135" xr:uid="{B5519FE7-9696-4886-B8A0-8061691B0772}"/>
    <cellStyle name="Normal 22 7" xfId="4936" xr:uid="{62D6EA04-95E2-4555-B6B5-E01606D431D8}"/>
    <cellStyle name="Normal 22 7 2" xfId="7992" xr:uid="{28700B3F-8D9B-4952-8A01-2A92A8FAAAA3}"/>
    <cellStyle name="Normal 22 7 2 2" xfId="19430" xr:uid="{D01178E9-6A8F-463F-B7CA-9E4C115AF684}"/>
    <cellStyle name="Normal 22 7 2 3" xfId="30279" xr:uid="{D2D3ABBF-8210-4230-89B0-7A71BE8D79EC}"/>
    <cellStyle name="Normal 22 7 2 4" xfId="45553" xr:uid="{5D905924-435E-4C07-83A2-F04DB1607823}"/>
    <cellStyle name="Normal 22 7 3" xfId="16374" xr:uid="{4AFCF7C8-CD7B-46F4-92CB-296B9915176B}"/>
    <cellStyle name="Normal 22 7 4" xfId="27223" xr:uid="{F4248099-B647-4FF7-9BBC-1BCD1507249A}"/>
    <cellStyle name="Normal 22 7 5" xfId="42497" xr:uid="{618BD7C4-9B0A-441A-97BA-6F4461D343B0}"/>
    <cellStyle name="Normal 22 8" xfId="5290" xr:uid="{D8F86E57-46CA-4821-B901-287A424AB89E}"/>
    <cellStyle name="Normal 22 8 2" xfId="16728" xr:uid="{A459867E-ED86-488B-A89D-284F2B45FE62}"/>
    <cellStyle name="Normal 22 8 3" xfId="27577" xr:uid="{E5396D8F-29D7-43F3-8876-32CF2E7FA27A}"/>
    <cellStyle name="Normal 22 8 4" xfId="42851" xr:uid="{324A24B5-B009-45F3-ABA4-44DF7D4353A0}"/>
    <cellStyle name="Normal 22 9" xfId="8303" xr:uid="{34863B5A-F8F4-4040-A814-A4DEA13E31D6}"/>
    <cellStyle name="Normal 23" xfId="1009" xr:uid="{323BC2BE-8CC4-451B-B430-F60B2B4D1D1D}"/>
    <cellStyle name="Normal 23 10" xfId="24523" xr:uid="{947CA4CF-D7E7-48BE-BCB0-8B170078E29D}"/>
    <cellStyle name="Normal 23 11" xfId="30480" xr:uid="{8070A0E9-37BF-493D-AB26-129046C689EA}"/>
    <cellStyle name="Normal 23 12" xfId="39797" xr:uid="{DD18009A-9197-4766-97D0-D87D1D5C683F}"/>
    <cellStyle name="Normal 23 2" xfId="2546" xr:uid="{D2921416-98BF-4565-8187-C71D1A3A7D83}"/>
    <cellStyle name="Normal 23 2 2" xfId="3527" xr:uid="{A3A76E4F-AB88-4BCF-B9FF-720E92D00F5A}"/>
    <cellStyle name="Normal 23 2 2 2" xfId="6765" xr:uid="{3DFF39B7-4AC0-44A1-9507-09DC44571BA7}"/>
    <cellStyle name="Normal 23 2 2 2 2" xfId="11676" xr:uid="{F7DBDA2C-3655-4D0B-8121-DDA407A64A88}"/>
    <cellStyle name="Normal 23 2 2 2 2 2" xfId="22549" xr:uid="{EC3B210A-A770-4EE0-BD23-A0CB07145D11}"/>
    <cellStyle name="Normal 23 2 2 2 2 3" xfId="39047" xr:uid="{E2149D85-2037-4B24-8A9E-22FC1335279D}"/>
    <cellStyle name="Normal 23 2 2 2 3" xfId="18203" xr:uid="{2A22DE0F-25E5-4EBE-BBF3-1C52404ACACA}"/>
    <cellStyle name="Normal 23 2 2 2 4" xfId="29052" xr:uid="{A93E9AF4-5D73-45FA-91F7-34D38B13CB0F}"/>
    <cellStyle name="Normal 23 2 2 2 5" xfId="35079" xr:uid="{262AF44A-5F09-42F2-844B-ABE3079F1D75}"/>
    <cellStyle name="Normal 23 2 2 2 6" xfId="44326" xr:uid="{1DE5C05C-9071-444C-AE82-E6E3E082C20A}"/>
    <cellStyle name="Normal 23 2 2 3" xfId="11677" xr:uid="{DC3B4BFC-98F3-405E-8EE5-CF38F2CFBFD8}"/>
    <cellStyle name="Normal 23 2 2 3 2" xfId="22550" xr:uid="{FEF681BE-EC45-47BB-8DF2-1B3313FD3DFF}"/>
    <cellStyle name="Normal 23 2 2 3 3" xfId="37066" xr:uid="{DE25E804-7641-4A46-91B9-B1D9B271CCE5}"/>
    <cellStyle name="Normal 23 2 2 4" xfId="15147" xr:uid="{5C2E8508-828F-41B8-837A-6106126CE389}"/>
    <cellStyle name="Normal 23 2 2 5" xfId="25996" xr:uid="{A01A771D-B608-4E2F-AC08-1E5E9E457D73}"/>
    <cellStyle name="Normal 23 2 2 6" xfId="32146" xr:uid="{905B7E8A-FBAA-4A62-A924-BF7AA438DFED}"/>
    <cellStyle name="Normal 23 2 2 7" xfId="41270" xr:uid="{4E912810-6685-4D0C-88F9-23C97EC668B1}"/>
    <cellStyle name="Normal 23 2 3" xfId="5785" xr:uid="{A9465F8C-99A5-4686-8C4F-2EF02422D11A}"/>
    <cellStyle name="Normal 23 2 3 2" xfId="11678" xr:uid="{79DDFC1C-0D94-41A1-B13F-F1E91C69F98C}"/>
    <cellStyle name="Normal 23 2 3 2 2" xfId="22551" xr:uid="{ED35CFBE-2E3F-4F8C-9CD0-11D246F25CC0}"/>
    <cellStyle name="Normal 23 2 3 2 3" xfId="38194" xr:uid="{124A43CD-544B-49DD-99E4-7B0E26A83928}"/>
    <cellStyle name="Normal 23 2 3 3" xfId="17223" xr:uid="{6DE95899-A4FC-4474-A98A-B2CDCBD8292C}"/>
    <cellStyle name="Normal 23 2 3 4" xfId="28072" xr:uid="{1C3634EF-6620-4F34-9639-9E96F24E2FA8}"/>
    <cellStyle name="Normal 23 2 3 5" xfId="34231" xr:uid="{4D7A6045-AF49-4218-93B7-9285B22B8CFA}"/>
    <cellStyle name="Normal 23 2 3 6" xfId="43346" xr:uid="{6834F805-CAAD-443B-8DE8-4C314C8FDD55}"/>
    <cellStyle name="Normal 23 2 4" xfId="11679" xr:uid="{18A22462-6DF3-4CC9-98A1-142DE9892143}"/>
    <cellStyle name="Normal 23 2 4 2" xfId="22552" xr:uid="{CA3E4BB6-1A21-4602-A91F-B9AC325D312C}"/>
    <cellStyle name="Normal 23 2 4 3" xfId="36212" xr:uid="{677E35FA-027A-4A6C-829F-456AAC15446B}"/>
    <cellStyle name="Normal 23 2 5" xfId="14167" xr:uid="{90BE0E1B-3AB0-45E1-ABBC-DEA8D5801E73}"/>
    <cellStyle name="Normal 23 2 6" xfId="25016" xr:uid="{F20B1E6D-97B4-4086-AD80-7397C7BB6BDC}"/>
    <cellStyle name="Normal 23 2 7" xfId="31166" xr:uid="{AB0815D5-D47B-4DA2-A44E-06BE12A6C3C4}"/>
    <cellStyle name="Normal 23 2 8" xfId="40290" xr:uid="{65BA6180-397F-496C-A478-E52B59BADFD2}"/>
    <cellStyle name="Normal 23 3" xfId="3034" xr:uid="{86E86AC4-9061-4414-87BE-4F2F4EA8A080}"/>
    <cellStyle name="Normal 23 3 2" xfId="6272" xr:uid="{371CA8E6-E760-4970-ABF8-54CFE8CCD1C9}"/>
    <cellStyle name="Normal 23 3 2 2" xfId="11680" xr:uid="{AD5EE01F-A1D1-4F83-8714-E6E904F4737A}"/>
    <cellStyle name="Normal 23 3 2 2 2" xfId="22553" xr:uid="{741DDBE2-441C-4C2B-9F27-FBF002D91CE6}"/>
    <cellStyle name="Normal 23 3 2 2 3" xfId="39048" xr:uid="{1BE813B2-5ABB-4B1E-8AF2-362A1C067958}"/>
    <cellStyle name="Normal 23 3 2 3" xfId="17710" xr:uid="{0C073291-15C0-4E4E-ACEA-0F1C8B6F8546}"/>
    <cellStyle name="Normal 23 3 2 4" xfId="28559" xr:uid="{1B04A824-7B12-4460-BBD2-EA8993299A3C}"/>
    <cellStyle name="Normal 23 3 2 5" xfId="35080" xr:uid="{99E9DBF3-3DF1-4762-AFE0-4BCA18600DDC}"/>
    <cellStyle name="Normal 23 3 2 6" xfId="43833" xr:uid="{1D5FD555-69D3-43A4-B711-2784876D37BA}"/>
    <cellStyle name="Normal 23 3 3" xfId="11681" xr:uid="{820D6C2E-B883-40E2-8EE8-82B78ABAC40B}"/>
    <cellStyle name="Normal 23 3 3 2" xfId="22554" xr:uid="{7D2CF02A-0597-4C82-940E-DE59B55E0D11}"/>
    <cellStyle name="Normal 23 3 3 3" xfId="37067" xr:uid="{CE40CBB6-5048-4006-9946-AA9EF04D8488}"/>
    <cellStyle name="Normal 23 3 4" xfId="14654" xr:uid="{289A2638-2EC3-4246-B898-D0E952260109}"/>
    <cellStyle name="Normal 23 3 5" xfId="25503" xr:uid="{36C63389-7050-4666-A8CB-1DB8435B65B5}"/>
    <cellStyle name="Normal 23 3 6" xfId="31653" xr:uid="{71DE0985-DAD7-4BAE-97C2-3A51D29F30CA}"/>
    <cellStyle name="Normal 23 3 7" xfId="40777" xr:uid="{57DD187E-DE33-47AB-B17A-9F71BF8ECF85}"/>
    <cellStyle name="Normal 23 4" xfId="4032" xr:uid="{FA95C347-232C-4F23-800F-6F579043FC82}"/>
    <cellStyle name="Normal 23 4 2" xfId="7267" xr:uid="{CED4DB19-B11D-4A42-9D2C-9F2B1BBFCCC7}"/>
    <cellStyle name="Normal 23 4 2 2" xfId="18705" xr:uid="{4AD0D051-17FA-4964-A61C-9B6654C20577}"/>
    <cellStyle name="Normal 23 4 2 3" xfId="29554" xr:uid="{906615D6-8A5D-46BB-9E4B-5AF0DBB904F7}"/>
    <cellStyle name="Normal 23 4 2 4" xfId="37566" xr:uid="{A3CBD64C-4B84-4BD1-99A2-D354F3508B84}"/>
    <cellStyle name="Normal 23 4 2 5" xfId="44828" xr:uid="{B8245975-AAD9-4721-8839-CF17E7673102}"/>
    <cellStyle name="Normal 23 4 3" xfId="15649" xr:uid="{73D0317D-181F-46A6-A687-27DDB8A89282}"/>
    <cellStyle name="Normal 23 4 4" xfId="26498" xr:uid="{0EF37AA4-9D89-4D2A-9FFE-7F7CDD1F69D0}"/>
    <cellStyle name="Normal 23 4 5" xfId="33222" xr:uid="{8545EAB6-DDC8-4FF5-A5CF-F8E39F72D0CD}"/>
    <cellStyle name="Normal 23 4 6" xfId="41772" xr:uid="{84242DA0-A80F-4CA8-BDBB-2F48286755A6}"/>
    <cellStyle name="Normal 23 5" xfId="4576" xr:uid="{12AA3751-F62D-4DED-9BED-9674FA0B2F8A}"/>
    <cellStyle name="Normal 23 5 2" xfId="7632" xr:uid="{04FC4C4F-B7A1-4707-80E2-6E317F086B6D}"/>
    <cellStyle name="Normal 23 5 2 2" xfId="19070" xr:uid="{B01ECC9A-7149-4669-A5BE-12AB74F191EC}"/>
    <cellStyle name="Normal 23 5 2 3" xfId="29919" xr:uid="{B1B0F1D6-EC96-46BB-8E7C-7E104E0EBCBD}"/>
    <cellStyle name="Normal 23 5 2 4" xfId="45193" xr:uid="{A6FA92B2-3825-468E-BC6C-D14BD11CE2F2}"/>
    <cellStyle name="Normal 23 5 3" xfId="16014" xr:uid="{D77ECCD8-BBF1-46B3-A1A0-3FD7C63358F6}"/>
    <cellStyle name="Normal 23 5 4" xfId="26863" xr:uid="{B9DB9B09-5495-4489-8DAB-D15D9A1FC885}"/>
    <cellStyle name="Normal 23 5 5" xfId="35585" xr:uid="{E5EA23FA-32FF-40FB-ADA7-A7B5576DE77C}"/>
    <cellStyle name="Normal 23 5 6" xfId="42137" xr:uid="{EF5A81D7-3B83-46A3-865F-3214DBCD9C42}"/>
    <cellStyle name="Normal 23 6" xfId="4938" xr:uid="{C84EB9AD-1FAE-443F-9EE5-0045D190A2E3}"/>
    <cellStyle name="Normal 23 6 2" xfId="7994" xr:uid="{CC0031CA-4C30-4A67-BB48-5880044CD0D5}"/>
    <cellStyle name="Normal 23 6 2 2" xfId="19432" xr:uid="{C2093877-9521-4A86-BB21-FFEC022BE922}"/>
    <cellStyle name="Normal 23 6 2 3" xfId="30281" xr:uid="{6C744A54-9B77-42B2-8D05-8CEC86FF770B}"/>
    <cellStyle name="Normal 23 6 2 4" xfId="45555" xr:uid="{0AE01F6A-911B-4E4E-B0CB-15220C9121E5}"/>
    <cellStyle name="Normal 23 6 3" xfId="16376" xr:uid="{FD36C63A-B5A8-4A6F-9ED8-4E6C6B7528A0}"/>
    <cellStyle name="Normal 23 6 4" xfId="27225" xr:uid="{3D0A6F65-B940-4B28-B9E5-4F633F703870}"/>
    <cellStyle name="Normal 23 6 5" xfId="42499" xr:uid="{21D075EA-5EE5-46F6-8480-3161311C46B9}"/>
    <cellStyle name="Normal 23 7" xfId="5292" xr:uid="{92A93D8D-591F-4820-BDAB-1280F1927A79}"/>
    <cellStyle name="Normal 23 7 2" xfId="16730" xr:uid="{2DBD7843-8160-4567-A4A5-07887356F221}"/>
    <cellStyle name="Normal 23 7 3" xfId="27579" xr:uid="{66FCA6AC-6F4D-4A6D-9B56-FB227C89AF0F}"/>
    <cellStyle name="Normal 23 7 4" xfId="42853" xr:uid="{95FF455F-D602-451D-BE71-244369E219F0}"/>
    <cellStyle name="Normal 23 8" xfId="8304" xr:uid="{BFE6B927-2FB0-4E5A-8776-F4A13372FCF0}"/>
    <cellStyle name="Normal 23 9" xfId="13674" xr:uid="{B0A92159-D73F-4364-9ECA-332EAA8B15D4}"/>
    <cellStyle name="Normal 24" xfId="1010" xr:uid="{8358C38B-85DB-480A-AEC3-DF435021671C}"/>
    <cellStyle name="Normal 24 10" xfId="24524" xr:uid="{CBABB91B-85AC-45DB-8D2E-32FC64E56261}"/>
    <cellStyle name="Normal 24 11" xfId="30481" xr:uid="{4C80FFDD-195D-467C-A0C0-5B48C9648689}"/>
    <cellStyle name="Normal 24 12" xfId="39798" xr:uid="{1DCF1F60-702B-41AB-BFA5-76E99067B3C3}"/>
    <cellStyle name="Normal 24 2" xfId="2547" xr:uid="{4E475A52-5C6C-4E08-AA04-49CB248B5ECB}"/>
    <cellStyle name="Normal 24 2 2" xfId="3528" xr:uid="{4527A6AD-79A0-4BBE-A0B8-609F94323AE2}"/>
    <cellStyle name="Normal 24 2 2 2" xfId="6766" xr:uid="{536D28CF-862B-43C6-8FC3-6D600709085A}"/>
    <cellStyle name="Normal 24 2 2 2 2" xfId="11682" xr:uid="{FC582BD1-1FA8-4824-BF66-3F789B28881B}"/>
    <cellStyle name="Normal 24 2 2 2 2 2" xfId="22555" xr:uid="{C48172C3-F8F7-4EC3-9888-69B29452250E}"/>
    <cellStyle name="Normal 24 2 2 2 2 3" xfId="39049" xr:uid="{891F2AED-3AC3-4218-B384-9DB541810B4F}"/>
    <cellStyle name="Normal 24 2 2 2 3" xfId="18204" xr:uid="{DC0524AA-65BA-4189-A93B-A2AE5C98983C}"/>
    <cellStyle name="Normal 24 2 2 2 4" xfId="29053" xr:uid="{680F36F5-B816-45E4-A173-875C341556A9}"/>
    <cellStyle name="Normal 24 2 2 2 5" xfId="35081" xr:uid="{7770985A-CD91-47CD-9ABB-FDA52E6FADD5}"/>
    <cellStyle name="Normal 24 2 2 2 6" xfId="44327" xr:uid="{42CE8406-2D4F-41E7-A603-38BC83C93027}"/>
    <cellStyle name="Normal 24 2 2 3" xfId="11683" xr:uid="{103B180D-F0F3-4717-B5C7-13E1016C2D07}"/>
    <cellStyle name="Normal 24 2 2 3 2" xfId="22556" xr:uid="{1F00DC94-E495-44C9-80E2-A9E1DB81BEF4}"/>
    <cellStyle name="Normal 24 2 2 3 3" xfId="37068" xr:uid="{76C29CAB-FC28-4B23-8179-93F47B6A441B}"/>
    <cellStyle name="Normal 24 2 2 4" xfId="15148" xr:uid="{D9581ADF-BC89-4EA9-970A-80FF225E145F}"/>
    <cellStyle name="Normal 24 2 2 5" xfId="25997" xr:uid="{0527619C-0EE4-4D9D-91A4-CFE493F9BF04}"/>
    <cellStyle name="Normal 24 2 2 6" xfId="32147" xr:uid="{0B9AADF1-A95F-48CF-8614-0DB7C4241EC3}"/>
    <cellStyle name="Normal 24 2 2 7" xfId="41271" xr:uid="{112BC1F4-A87D-4765-9D5B-5D17300D2905}"/>
    <cellStyle name="Normal 24 2 3" xfId="5786" xr:uid="{52284FAD-D63C-4B52-B179-53C8948A592D}"/>
    <cellStyle name="Normal 24 2 3 2" xfId="11684" xr:uid="{BDE207E3-79E7-4DD8-8D0A-8439671DB4A6}"/>
    <cellStyle name="Normal 24 2 3 2 2" xfId="22557" xr:uid="{6605B1C3-7CB8-49B4-951B-80D7354010D2}"/>
    <cellStyle name="Normal 24 2 3 2 3" xfId="38195" xr:uid="{BC1F24D0-F16A-49C3-8507-9C88B883C0B6}"/>
    <cellStyle name="Normal 24 2 3 3" xfId="17224" xr:uid="{FF38FA0B-98B6-4C85-814D-183948BEC145}"/>
    <cellStyle name="Normal 24 2 3 4" xfId="28073" xr:uid="{A6ADE9A2-9138-41C9-9F08-D2349142B2BD}"/>
    <cellStyle name="Normal 24 2 3 5" xfId="34232" xr:uid="{0112373B-9D9A-449E-84DB-3C90B00E913D}"/>
    <cellStyle name="Normal 24 2 3 6" xfId="43347" xr:uid="{BAE6BE9B-6C4C-444F-96FB-264EE24242C7}"/>
    <cellStyle name="Normal 24 2 4" xfId="11685" xr:uid="{6EC07C3B-D299-4F9C-8BB0-F98EA9CE13FA}"/>
    <cellStyle name="Normal 24 2 4 2" xfId="22558" xr:uid="{6F462269-384B-4F85-B1D7-ED7C282F0EAB}"/>
    <cellStyle name="Normal 24 2 4 3" xfId="36213" xr:uid="{3EE1B17F-C997-45A5-9FCE-CDEBEB319A8B}"/>
    <cellStyle name="Normal 24 2 5" xfId="14168" xr:uid="{BD23DBAF-2598-4654-B44A-4EDC0CA53662}"/>
    <cellStyle name="Normal 24 2 6" xfId="25017" xr:uid="{CCA24A8B-B467-404E-A99F-5C3D59F07CDB}"/>
    <cellStyle name="Normal 24 2 7" xfId="31167" xr:uid="{093EDCEA-C8EF-44F1-BF2F-C57D4A61B834}"/>
    <cellStyle name="Normal 24 2 8" xfId="40291" xr:uid="{86499EF8-4688-45A6-B196-9AAAC4004FCB}"/>
    <cellStyle name="Normal 24 3" xfId="3035" xr:uid="{C7262FCA-5224-48C3-B2CA-98E984135AFD}"/>
    <cellStyle name="Normal 24 3 2" xfId="6273" xr:uid="{523B8DCE-D610-4143-834E-3AD80F323EAD}"/>
    <cellStyle name="Normal 24 3 2 2" xfId="11686" xr:uid="{B210ABCA-082E-45C5-9DD8-9117969E9B24}"/>
    <cellStyle name="Normal 24 3 2 2 2" xfId="22559" xr:uid="{6D28F58E-23AA-4982-935C-E2AEA064F3D5}"/>
    <cellStyle name="Normal 24 3 2 2 3" xfId="39050" xr:uid="{7C3DA73E-8D9D-4F43-9E07-013AD9EC64FC}"/>
    <cellStyle name="Normal 24 3 2 3" xfId="17711" xr:uid="{AE1DBAEA-B287-4D29-AE32-49DAE46F0EA6}"/>
    <cellStyle name="Normal 24 3 2 4" xfId="28560" xr:uid="{93171AD2-BA73-4DAD-874F-7E89E0926F90}"/>
    <cellStyle name="Normal 24 3 2 5" xfId="35082" xr:uid="{8E188C3D-8F9A-4B9D-8900-E5ED0307D962}"/>
    <cellStyle name="Normal 24 3 2 6" xfId="43834" xr:uid="{AEA16618-A471-4F1D-B853-E97CBC76490C}"/>
    <cellStyle name="Normal 24 3 3" xfId="11687" xr:uid="{A4AA6DAE-F841-460C-8FB7-B97F80E2EC65}"/>
    <cellStyle name="Normal 24 3 3 2" xfId="22560" xr:uid="{C6B1035B-246E-4BCC-BC21-3C5ACB774F6B}"/>
    <cellStyle name="Normal 24 3 3 3" xfId="37069" xr:uid="{71D4C493-1AAA-4D68-AAA5-85622F5D5FC1}"/>
    <cellStyle name="Normal 24 3 4" xfId="14655" xr:uid="{8397333B-CB9F-4C44-8FDA-680F1CC46D5E}"/>
    <cellStyle name="Normal 24 3 5" xfId="25504" xr:uid="{867F8C06-6E78-4611-BFFC-4038D9E8AB56}"/>
    <cellStyle name="Normal 24 3 6" xfId="31654" xr:uid="{6D2EE4B3-C2C8-42E4-A3A5-81E2DC9192F2}"/>
    <cellStyle name="Normal 24 3 7" xfId="40778" xr:uid="{0A2ADD01-0873-4E50-942D-B998BE679548}"/>
    <cellStyle name="Normal 24 4" xfId="4033" xr:uid="{D885F449-7EC9-494C-856A-F104F6BBCD2C}"/>
    <cellStyle name="Normal 24 4 2" xfId="7268" xr:uid="{ED036C65-FCF1-4BA0-A48C-D2D5F2808EDB}"/>
    <cellStyle name="Normal 24 4 2 2" xfId="18706" xr:uid="{8EADD6D0-95F8-4BFB-BB89-6E41C4637B3E}"/>
    <cellStyle name="Normal 24 4 2 3" xfId="29555" xr:uid="{01C0C437-DA91-42D7-81AE-BEF30AEA4D6F}"/>
    <cellStyle name="Normal 24 4 2 4" xfId="37567" xr:uid="{334608A9-A500-4359-BE5C-286F07FAB22F}"/>
    <cellStyle name="Normal 24 4 2 5" xfId="44829" xr:uid="{9D3EE42B-BF34-4EA5-82AD-36EA4612401F}"/>
    <cellStyle name="Normal 24 4 3" xfId="15650" xr:uid="{1A5F3D38-2249-4E0A-9B57-98B943878674}"/>
    <cellStyle name="Normal 24 4 4" xfId="26499" xr:uid="{BE5DC2C3-FB9E-4A82-841A-257FFCE006EF}"/>
    <cellStyle name="Normal 24 4 5" xfId="33223" xr:uid="{264A0EE3-6CD7-4D27-81DF-493EFAFC4F4D}"/>
    <cellStyle name="Normal 24 4 6" xfId="41773" xr:uid="{13018F63-FC6D-4765-8742-6F6B49ABC49E}"/>
    <cellStyle name="Normal 24 5" xfId="4577" xr:uid="{094B7D13-A2A7-429F-8E01-A18134134A6A}"/>
    <cellStyle name="Normal 24 5 2" xfId="7633" xr:uid="{0E6669B9-FFF5-48DD-AD98-301486154D62}"/>
    <cellStyle name="Normal 24 5 2 2" xfId="19071" xr:uid="{D7A9C93F-A13B-4BBD-8807-BC3D377AF7B3}"/>
    <cellStyle name="Normal 24 5 2 3" xfId="29920" xr:uid="{3EED6506-77F2-493D-8567-24D469D14F01}"/>
    <cellStyle name="Normal 24 5 2 4" xfId="45194" xr:uid="{2CA9CF58-7303-4478-A5B3-C0654367F76C}"/>
    <cellStyle name="Normal 24 5 3" xfId="16015" xr:uid="{85CAC8F2-A65A-4938-A4F0-509C72523D4E}"/>
    <cellStyle name="Normal 24 5 4" xfId="26864" xr:uid="{E8752144-C108-476F-B1BC-F7C627FAF465}"/>
    <cellStyle name="Normal 24 5 5" xfId="35586" xr:uid="{5ACA7771-61C8-468A-9813-4E1650F667B7}"/>
    <cellStyle name="Normal 24 5 6" xfId="42138" xr:uid="{9A26CB38-45A0-4D6C-9975-DE90B57A69E4}"/>
    <cellStyle name="Normal 24 6" xfId="4939" xr:uid="{3C01E002-24CB-4125-9E0B-442F05C6FF91}"/>
    <cellStyle name="Normal 24 6 2" xfId="7995" xr:uid="{D701E596-62E6-481C-BBAF-FFF14DF7EBA3}"/>
    <cellStyle name="Normal 24 6 2 2" xfId="19433" xr:uid="{39027B04-0FD3-4E42-B9C4-F4A4C1FE3E9C}"/>
    <cellStyle name="Normal 24 6 2 3" xfId="30282" xr:uid="{FC7A5104-3BCF-4FCF-8215-21F5308B8A4F}"/>
    <cellStyle name="Normal 24 6 2 4" xfId="45556" xr:uid="{16FDA8F6-A785-4140-AC82-C1CD20010CC3}"/>
    <cellStyle name="Normal 24 6 3" xfId="16377" xr:uid="{105D7C82-4457-40A4-AA4F-715FD9057CAC}"/>
    <cellStyle name="Normal 24 6 4" xfId="27226" xr:uid="{042F284C-ECF2-43FC-BB5B-20E018123BEE}"/>
    <cellStyle name="Normal 24 6 5" xfId="42500" xr:uid="{C4D85888-9A4B-4E83-8C13-0586587A1328}"/>
    <cellStyle name="Normal 24 7" xfId="5293" xr:uid="{2661053F-094F-4DD2-B20D-8E2EDC00E1E4}"/>
    <cellStyle name="Normal 24 7 2" xfId="16731" xr:uid="{35A73EE9-A9D6-4422-895D-D8BCA572332D}"/>
    <cellStyle name="Normal 24 7 3" xfId="27580" xr:uid="{C7CA9635-6810-4036-9EB4-BF934275BEB4}"/>
    <cellStyle name="Normal 24 7 4" xfId="42854" xr:uid="{69981ACE-4E85-4B4D-8B44-D6A857E748EC}"/>
    <cellStyle name="Normal 24 8" xfId="8305" xr:uid="{E0D964D0-4795-412B-B2D8-E09F14BDDC28}"/>
    <cellStyle name="Normal 24 9" xfId="13675" xr:uid="{979C8667-1A8E-4888-BEC4-7D7A00AAADB4}"/>
    <cellStyle name="Normal 25" xfId="1011" xr:uid="{FC03F5E4-388B-454E-9173-9C5C490E41BE}"/>
    <cellStyle name="Normal 25 10" xfId="24525" xr:uid="{C9EB5ECD-0854-4112-8D42-5F1BC3E37D77}"/>
    <cellStyle name="Normal 25 11" xfId="30482" xr:uid="{8BAA4EA2-3112-4425-B384-1456299BBD69}"/>
    <cellStyle name="Normal 25 12" xfId="39799" xr:uid="{B4B8B220-F494-432C-9E9E-C59E697B2645}"/>
    <cellStyle name="Normal 25 14" xfId="38" xr:uid="{EDED1E35-D30F-4B24-9A46-570F715F97F9}"/>
    <cellStyle name="Normal 25 2" xfId="2548" xr:uid="{2AEB254F-51A1-4D85-A11D-5629C41A14B4}"/>
    <cellStyle name="Normal 25 2 2" xfId="3529" xr:uid="{141EB297-51C4-46B6-956D-CEE102122167}"/>
    <cellStyle name="Normal 25 2 2 2" xfId="6767" xr:uid="{9E5E1255-907A-4A15-AD96-FED2494A0E34}"/>
    <cellStyle name="Normal 25 2 2 2 2" xfId="11688" xr:uid="{BA5F3FB8-D6EB-4A83-8AAB-86C4628B0786}"/>
    <cellStyle name="Normal 25 2 2 2 2 2" xfId="22561" xr:uid="{7C2310F6-20F8-4050-8F5D-8F7B5BC50012}"/>
    <cellStyle name="Normal 25 2 2 2 2 3" xfId="39051" xr:uid="{55851581-F51F-47F9-8EAF-4190A5A1562B}"/>
    <cellStyle name="Normal 25 2 2 2 3" xfId="18205" xr:uid="{29288198-5865-49EE-A3DE-46B73B3FCEAE}"/>
    <cellStyle name="Normal 25 2 2 2 4" xfId="29054" xr:uid="{6A34D369-E0F8-431F-8870-DAD0A557786C}"/>
    <cellStyle name="Normal 25 2 2 2 5" xfId="35083" xr:uid="{DF0BA370-0028-4D08-9B1B-470F578AD3DE}"/>
    <cellStyle name="Normal 25 2 2 2 6" xfId="44328" xr:uid="{0C5D6CAB-093A-45A6-848F-A247E39DF038}"/>
    <cellStyle name="Normal 25 2 2 3" xfId="11689" xr:uid="{B359EC14-7858-4B84-85D4-572569DD97D7}"/>
    <cellStyle name="Normal 25 2 2 3 2" xfId="22562" xr:uid="{36F501C7-7E2C-4812-9228-22AC8E171013}"/>
    <cellStyle name="Normal 25 2 2 3 3" xfId="37070" xr:uid="{DBF878BD-A4BD-444E-BCD0-DC94DF882D84}"/>
    <cellStyle name="Normal 25 2 2 4" xfId="15149" xr:uid="{4505494B-7801-478D-8BDC-8DD5FFB4C4DC}"/>
    <cellStyle name="Normal 25 2 2 5" xfId="25998" xr:uid="{D55AFB86-A82F-4982-852B-90B58E2D3034}"/>
    <cellStyle name="Normal 25 2 2 6" xfId="32148" xr:uid="{2045ED68-C839-4582-9ABA-2443C982B056}"/>
    <cellStyle name="Normal 25 2 2 7" xfId="41272" xr:uid="{71C95876-55F4-4F97-8B40-4F27DE774C4B}"/>
    <cellStyle name="Normal 25 2 3" xfId="5787" xr:uid="{30103FE0-1155-4F59-8938-9F1F0F601F3A}"/>
    <cellStyle name="Normal 25 2 3 2" xfId="11690" xr:uid="{A3C9A74B-0D5D-43FB-A9B4-E89A8A992AF3}"/>
    <cellStyle name="Normal 25 2 3 2 2" xfId="22563" xr:uid="{6C22F93E-6542-488F-A4D7-040A19AD8D1E}"/>
    <cellStyle name="Normal 25 2 3 2 3" xfId="38196" xr:uid="{F1DB1D91-410C-4875-AE7A-0D3E88B16DA2}"/>
    <cellStyle name="Normal 25 2 3 3" xfId="11691" xr:uid="{AE343878-C898-4D22-AB44-093EDBA938A7}"/>
    <cellStyle name="Normal 25 2 3 3 2" xfId="22564" xr:uid="{10A96679-24D5-41D9-AE39-CA5BDE64B10E}"/>
    <cellStyle name="Normal 25 2 3 3 3" xfId="34233" xr:uid="{EAEE378B-DB36-4214-97C7-41D45D8F76DD}"/>
    <cellStyle name="Normal 25 2 3 4" xfId="17225" xr:uid="{723A4B75-E080-4A82-88EB-C0164EBDF59E}"/>
    <cellStyle name="Normal 25 2 3 5" xfId="28074" xr:uid="{81C90410-D16B-48E7-98F2-CB2AC0016F4E}"/>
    <cellStyle name="Normal 25 2 3 6" xfId="33224" xr:uid="{D02450BD-A21A-4D5B-868F-AE00DE578494}"/>
    <cellStyle name="Normal 25 2 3 7" xfId="43348" xr:uid="{F609C4E9-8B19-42FD-92A8-3D8005EE334B}"/>
    <cellStyle name="Normal 25 2 4" xfId="11692" xr:uid="{E44E6E3C-623E-44D7-9D7D-5679C062E8C3}"/>
    <cellStyle name="Normal 25 2 4 2" xfId="22565" xr:uid="{1F48A340-2296-43B4-807F-37D54DFD15A0}"/>
    <cellStyle name="Normal 25 2 4 3" xfId="36214" xr:uid="{9A65D2C9-844C-4117-B16C-37A43576B22E}"/>
    <cellStyle name="Normal 25 2 5" xfId="14169" xr:uid="{531E8AAF-30B4-4B1F-A657-9D474800BDDA}"/>
    <cellStyle name="Normal 25 2 6" xfId="25018" xr:uid="{5297BFB7-C7C5-4E70-9324-5E1C06D784E6}"/>
    <cellStyle name="Normal 25 2 7" xfId="31168" xr:uid="{162A0254-21FE-4AF2-8088-080F131BE83B}"/>
    <cellStyle name="Normal 25 2 8" xfId="40292" xr:uid="{E85E7910-EBE8-4B1C-92E6-068CC7287587}"/>
    <cellStyle name="Normal 25 3" xfId="3036" xr:uid="{A158C291-3E59-4253-8D92-0043B307994D}"/>
    <cellStyle name="Normal 25 3 2" xfId="6274" xr:uid="{08E4FB27-01DD-49EE-B4C0-B9119F143DD1}"/>
    <cellStyle name="Normal 25 3 2 2" xfId="11693" xr:uid="{B8265C61-BCCF-4F67-8CA6-6DD855CC0894}"/>
    <cellStyle name="Normal 25 3 2 2 2" xfId="22566" xr:uid="{7AC0534D-1347-46B2-AD3B-8BEEB6CB3ADA}"/>
    <cellStyle name="Normal 25 3 2 2 3" xfId="39052" xr:uid="{F3E232A9-3138-4144-9999-D154E029E0AF}"/>
    <cellStyle name="Normal 25 3 2 3" xfId="17712" xr:uid="{F2EB0F8D-F51A-4964-90FC-1FE5D5C2A5EE}"/>
    <cellStyle name="Normal 25 3 2 4" xfId="28561" xr:uid="{80F43878-D2A9-490B-ADAB-D8DE928A527F}"/>
    <cellStyle name="Normal 25 3 2 5" xfId="35084" xr:uid="{0D1BEEBF-10E1-4514-8514-79A5DEA2B1E5}"/>
    <cellStyle name="Normal 25 3 2 6" xfId="43835" xr:uid="{DA3B2D3B-D567-4EC0-B878-30C518AC6B55}"/>
    <cellStyle name="Normal 25 3 3" xfId="11694" xr:uid="{43A1F52D-8B08-454D-8FEA-F137999DEBC9}"/>
    <cellStyle name="Normal 25 3 3 2" xfId="22567" xr:uid="{8EE1371C-37E9-4AA7-AC03-214659973388}"/>
    <cellStyle name="Normal 25 3 3 3" xfId="37071" xr:uid="{FAA892A1-49F4-465A-A39D-16F13E14101B}"/>
    <cellStyle name="Normal 25 3 4" xfId="14656" xr:uid="{AC0E6A2E-688A-4AA1-A94F-814D3343275F}"/>
    <cellStyle name="Normal 25 3 5" xfId="25505" xr:uid="{F2D08C80-84FC-4E20-AA29-E78F0769F6AC}"/>
    <cellStyle name="Normal 25 3 6" xfId="31655" xr:uid="{25F2264B-9E8A-405A-8AA7-6C0A4E834049}"/>
    <cellStyle name="Normal 25 3 7" xfId="40779" xr:uid="{F430C796-A7B2-49B0-A6C4-9CFADE3DF79A}"/>
    <cellStyle name="Normal 25 4" xfId="4034" xr:uid="{BA81A816-C6D8-4986-915A-F09073D2708E}"/>
    <cellStyle name="Normal 25 4 2" xfId="7269" xr:uid="{550FAE50-8199-498F-A92E-5682348BDF38}"/>
    <cellStyle name="Normal 25 4 2 2" xfId="18707" xr:uid="{E39873BB-79F4-43C7-9AD4-7F30929B5F1B}"/>
    <cellStyle name="Normal 25 4 2 3" xfId="29556" xr:uid="{F3EFD378-E0C7-4DE1-9231-7F92DBE19A94}"/>
    <cellStyle name="Normal 25 4 2 4" xfId="37582" xr:uid="{1DBA0807-70CE-47C1-B049-127DCF9CBD9C}"/>
    <cellStyle name="Normal 25 4 2 5" xfId="44830" xr:uid="{7DDB53FC-9C02-413D-9E45-2570FD68BD5E}"/>
    <cellStyle name="Normal 25 4 3" xfId="15651" xr:uid="{238A8D86-E86C-41BC-9B05-C8994050325A}"/>
    <cellStyle name="Normal 25 4 4" xfId="26500" xr:uid="{164AFB32-848F-4767-8391-E078B0410AB3}"/>
    <cellStyle name="Normal 25 4 5" xfId="33225" xr:uid="{D4A9F0A3-D54F-4163-9F85-5AE307DB5668}"/>
    <cellStyle name="Normal 25 4 6" xfId="41774" xr:uid="{A61AA47D-B495-4592-9218-95AF5EE83A8A}"/>
    <cellStyle name="Normal 25 5" xfId="39" xr:uid="{8ED43A7C-2650-4E75-890C-CA8417A451E0}"/>
    <cellStyle name="Normal 25 5 2" xfId="7634" xr:uid="{5AB08987-D8DD-48CE-8B21-EAD38315CAA0}"/>
    <cellStyle name="Normal 25 5 2 2" xfId="19072" xr:uid="{EBF0FD6D-6D16-4989-A920-810C2D20FE54}"/>
    <cellStyle name="Normal 25 5 2 3" xfId="29921" xr:uid="{5BA880E0-FC25-44E0-8C3F-3F9BE14478CB}"/>
    <cellStyle name="Normal 25 5 2 4" xfId="35601" xr:uid="{98363D03-482D-4B33-BB43-5A6037D208ED}"/>
    <cellStyle name="Normal 25 5 2 5" xfId="45195" xr:uid="{57C8714F-5906-42D6-986D-6DF67B6EB4CE}"/>
    <cellStyle name="Normal 25 5 3" xfId="16016" xr:uid="{6ED37691-F720-4F1F-A9C1-D95EDFC4B30B}"/>
    <cellStyle name="Normal 25 5 4" xfId="26865" xr:uid="{DFD23F3E-3959-4D9C-9597-6E420D5A2B8F}"/>
    <cellStyle name="Normal 25 5 5" xfId="33226" xr:uid="{45F8E2E2-475C-4BB4-AD61-28190FA2DC82}"/>
    <cellStyle name="Normal 25 5 6" xfId="42139" xr:uid="{7D59D463-3C89-495B-B642-275C17A85749}"/>
    <cellStyle name="Normal 25 5 7" xfId="4578" xr:uid="{D0B6DB6C-A4C6-42C9-A1F5-9B508BD8FF2A}"/>
    <cellStyle name="Normal 25 6" xfId="4940" xr:uid="{8CF413ED-114D-416E-AB13-D83E67E5B954}"/>
    <cellStyle name="Normal 25 6 2" xfId="7996" xr:uid="{C15E5097-4C89-4165-AC0C-7CCA24749174}"/>
    <cellStyle name="Normal 25 6 2 2" xfId="19434" xr:uid="{6F25BD84-0FD2-4411-A86A-F73A3597B3F3}"/>
    <cellStyle name="Normal 25 6 2 3" xfId="30283" xr:uid="{F8C714D3-C054-4180-9876-FEFCF5B57E16}"/>
    <cellStyle name="Normal 25 6 2 4" xfId="45557" xr:uid="{C3723E95-8425-4885-A9AD-23BD9620D1C3}"/>
    <cellStyle name="Normal 25 6 3" xfId="16378" xr:uid="{60A1E83B-E4E8-407B-955A-CEA4CA95BCED}"/>
    <cellStyle name="Normal 25 6 4" xfId="27227" xr:uid="{7E38ECE0-F341-43A7-8437-874B9277F86E}"/>
    <cellStyle name="Normal 25 6 5" xfId="42501" xr:uid="{9207ED6C-C509-4F90-B5BC-ACF4EE3D208A}"/>
    <cellStyle name="Normal 25 7" xfId="5294" xr:uid="{6C87734B-7945-4C65-86C1-362C60B6D143}"/>
    <cellStyle name="Normal 25 7 2" xfId="16732" xr:uid="{2E3B8A77-BD75-4802-B824-604C3CBBE1D4}"/>
    <cellStyle name="Normal 25 7 3" xfId="27581" xr:uid="{71CF0672-6E3C-46CA-AE33-6E7B532F6B3E}"/>
    <cellStyle name="Normal 25 7 4" xfId="42855" xr:uid="{262D5F52-E1DA-4078-910C-06996BFCE5AE}"/>
    <cellStyle name="Normal 25 8" xfId="8306" xr:uid="{F84BB545-6A41-4B39-B0C2-47963F8BF998}"/>
    <cellStyle name="Normal 25 9" xfId="13676" xr:uid="{7E6E726E-3D9B-4E46-9594-99CC456D0057}"/>
    <cellStyle name="Normal 26" xfId="1012" xr:uid="{0ACB9943-DEB6-472F-AF0B-94C2C1FD488C}"/>
    <cellStyle name="Normal 26 10" xfId="24526" xr:uid="{BD554653-4597-4F25-A68D-930D005BB259}"/>
    <cellStyle name="Normal 26 11" xfId="30483" xr:uid="{166B496F-4673-48C4-9F04-A30FC7ABEF28}"/>
    <cellStyle name="Normal 26 12" xfId="39800" xr:uid="{61B423B5-E293-45F7-95E9-5C2A9A938573}"/>
    <cellStyle name="Normal 26 2" xfId="2549" xr:uid="{0471785B-06CB-44C9-96C3-72A46A1F40C4}"/>
    <cellStyle name="Normal 26 2 2" xfId="3530" xr:uid="{000F604A-9340-415B-9D57-3A5F040BFB7D}"/>
    <cellStyle name="Normal 26 2 2 2" xfId="6768" xr:uid="{EBFCAC89-F2AE-4636-B012-CD491C484FE6}"/>
    <cellStyle name="Normal 26 2 2 2 2" xfId="11695" xr:uid="{81474252-AB31-44AB-9BD0-F1B5BC58A33F}"/>
    <cellStyle name="Normal 26 2 2 2 2 2" xfId="22568" xr:uid="{ACF49E5B-C12A-4879-AB86-B887601EA00B}"/>
    <cellStyle name="Normal 26 2 2 2 2 3" xfId="39053" xr:uid="{0A9DF5D2-201A-4554-BDBB-E84C20720251}"/>
    <cellStyle name="Normal 26 2 2 2 3" xfId="18206" xr:uid="{223194CD-BB0A-477C-8A22-5C365275EA55}"/>
    <cellStyle name="Normal 26 2 2 2 4" xfId="29055" xr:uid="{538DE416-0A53-481D-9ED2-49937D8352F8}"/>
    <cellStyle name="Normal 26 2 2 2 5" xfId="35085" xr:uid="{9D0C3297-CE28-40A0-83DF-7A1D9AF06D3E}"/>
    <cellStyle name="Normal 26 2 2 2 6" xfId="44329" xr:uid="{109E46EC-09EC-4A23-8FE2-35E90A10B2C7}"/>
    <cellStyle name="Normal 26 2 2 3" xfId="11696" xr:uid="{C9CC4DCA-5A0F-4389-A053-91025E3A8DE8}"/>
    <cellStyle name="Normal 26 2 2 3 2" xfId="22569" xr:uid="{FB47C19F-12C7-498E-9DFA-4B216D2A2C3B}"/>
    <cellStyle name="Normal 26 2 2 3 3" xfId="37072" xr:uid="{313C4072-9B4A-4CC7-8CC6-E8FFBFC601D2}"/>
    <cellStyle name="Normal 26 2 2 4" xfId="15150" xr:uid="{7ED910AD-7E8B-4BA1-944E-9541DB2A2F7A}"/>
    <cellStyle name="Normal 26 2 2 5" xfId="25999" xr:uid="{16387FF1-7AE7-460A-9EA1-A24DF90C252A}"/>
    <cellStyle name="Normal 26 2 2 6" xfId="32149" xr:uid="{EF4DFB16-502F-45D2-A2FF-237B175856B5}"/>
    <cellStyle name="Normal 26 2 2 7" xfId="41273" xr:uid="{41CEC3A5-86FE-4534-8E19-5D489237601A}"/>
    <cellStyle name="Normal 26 2 3" xfId="5788" xr:uid="{DB111C05-C09E-4BED-81FF-24FA864D1B52}"/>
    <cellStyle name="Normal 26 2 3 2" xfId="11697" xr:uid="{38112F58-2193-4C70-ABD5-4A17528BCBF3}"/>
    <cellStyle name="Normal 26 2 3 2 2" xfId="22570" xr:uid="{A3E3E1D1-8FED-4B57-944A-AD85488938C7}"/>
    <cellStyle name="Normal 26 2 3 2 3" xfId="38197" xr:uid="{EA7F3247-AD83-47F4-99DA-74C4AB5E5929}"/>
    <cellStyle name="Normal 26 2 3 3" xfId="17226" xr:uid="{27D7E5DD-E872-4C43-A4AB-4D6A46CE2B92}"/>
    <cellStyle name="Normal 26 2 3 4" xfId="28075" xr:uid="{D978A992-0878-43D7-A877-DB76542D39E9}"/>
    <cellStyle name="Normal 26 2 3 5" xfId="34234" xr:uid="{B59B0B2F-E73F-43FB-94F8-9EF943F51290}"/>
    <cellStyle name="Normal 26 2 3 6" xfId="43349" xr:uid="{BFB68828-7707-46BF-A888-D98489435D52}"/>
    <cellStyle name="Normal 26 2 4" xfId="11698" xr:uid="{881DB0CF-A096-49ED-870E-385997AFC6EE}"/>
    <cellStyle name="Normal 26 2 4 2" xfId="22571" xr:uid="{1BF266B3-8237-49DC-98D3-A2D0981C64A6}"/>
    <cellStyle name="Normal 26 2 4 3" xfId="36215" xr:uid="{8E052328-8527-41B4-814C-176F1ED97191}"/>
    <cellStyle name="Normal 26 2 5" xfId="14170" xr:uid="{22C84247-CE85-4AC7-9C43-3B6AEAB30C63}"/>
    <cellStyle name="Normal 26 2 6" xfId="25019" xr:uid="{69C5F3BD-802F-4745-BC3D-719EA6E64BA2}"/>
    <cellStyle name="Normal 26 2 7" xfId="31169" xr:uid="{79D0E680-B8F3-48B5-850D-0BCD279B7B26}"/>
    <cellStyle name="Normal 26 2 8" xfId="40293" xr:uid="{9BE4DAD3-C5D6-44A9-BA62-39EE4280867F}"/>
    <cellStyle name="Normal 26 3" xfId="3037" xr:uid="{B9257189-FA9F-4D6B-865B-E1B4E10B2254}"/>
    <cellStyle name="Normal 26 3 2" xfId="6275" xr:uid="{FFEE4598-0896-4DDA-BF64-6B303D9DFBAE}"/>
    <cellStyle name="Normal 26 3 2 2" xfId="11699" xr:uid="{6359E153-0B3F-4FD9-A39A-F30A7704B6D4}"/>
    <cellStyle name="Normal 26 3 2 2 2" xfId="22572" xr:uid="{EA839C91-C92F-4007-882E-25D6457F0860}"/>
    <cellStyle name="Normal 26 3 2 2 3" xfId="39054" xr:uid="{9C0B9002-F853-4B1A-94FD-00371AA8EE73}"/>
    <cellStyle name="Normal 26 3 2 3" xfId="17713" xr:uid="{B9A0D87D-2D5D-4E67-9FFC-8C8FDF60AC2C}"/>
    <cellStyle name="Normal 26 3 2 4" xfId="28562" xr:uid="{28694C8A-E41D-4767-A3D6-D0540A17D416}"/>
    <cellStyle name="Normal 26 3 2 5" xfId="35086" xr:uid="{278AE397-FC69-45BC-8D63-C5EFB2BE1ABA}"/>
    <cellStyle name="Normal 26 3 2 6" xfId="43836" xr:uid="{8A0F7571-154B-4F2F-94BB-AF07D5D6420A}"/>
    <cellStyle name="Normal 26 3 3" xfId="11700" xr:uid="{35EE99D8-2472-4DC2-9B41-143532C9534F}"/>
    <cellStyle name="Normal 26 3 3 2" xfId="22573" xr:uid="{7FE2E047-6C4C-4F56-ACFD-7B863716951F}"/>
    <cellStyle name="Normal 26 3 3 3" xfId="37073" xr:uid="{6D157DFD-3BE9-4969-842C-A90F35740BE1}"/>
    <cellStyle name="Normal 26 3 4" xfId="14657" xr:uid="{E9E6571B-0D83-4AF0-9EA3-8F2B6DA0D02E}"/>
    <cellStyle name="Normal 26 3 5" xfId="25506" xr:uid="{E8FBAA06-C37F-4849-8988-59FE3A9EBD4B}"/>
    <cellStyle name="Normal 26 3 6" xfId="31656" xr:uid="{3271A43D-C161-49FC-9696-FC6239A4EAE2}"/>
    <cellStyle name="Normal 26 3 7" xfId="40780" xr:uid="{39A8DE11-3B86-49D2-976C-C5239478A83A}"/>
    <cellStyle name="Normal 26 4" xfId="4035" xr:uid="{279A662F-7011-4C3F-9198-2F9C07533872}"/>
    <cellStyle name="Normal 26 4 2" xfId="7270" xr:uid="{258F0FCA-FCFD-4008-B00A-1E7714C5E2F3}"/>
    <cellStyle name="Normal 26 4 2 2" xfId="18708" xr:uid="{341C79B3-8F12-4F6B-AD0E-184E4F7536B0}"/>
    <cellStyle name="Normal 26 4 2 3" xfId="29557" xr:uid="{90F9068C-0094-4445-ACAA-8BBDD837BF9E}"/>
    <cellStyle name="Normal 26 4 2 4" xfId="37596" xr:uid="{02EDBDD8-F7D8-4C44-94ED-B881F5C75364}"/>
    <cellStyle name="Normal 26 4 2 5" xfId="44831" xr:uid="{82A3E028-02A0-42FB-AD4F-985468983E24}"/>
    <cellStyle name="Normal 26 4 3" xfId="15652" xr:uid="{48910D60-977A-44B4-B386-1832B451533D}"/>
    <cellStyle name="Normal 26 4 4" xfId="26501" xr:uid="{A6E4B046-8188-4B5F-B23A-6F0668517C2E}"/>
    <cellStyle name="Normal 26 4 5" xfId="33227" xr:uid="{EF7BA518-82E8-45C2-A2F8-FF65AED499CB}"/>
    <cellStyle name="Normal 26 4 6" xfId="41775" xr:uid="{38FC9E44-EF7C-422B-96C5-989953AF8F59}"/>
    <cellStyle name="Normal 26 5" xfId="4579" xr:uid="{E7F3ED90-4B4A-4249-859B-562A08843E27}"/>
    <cellStyle name="Normal 26 5 2" xfId="7635" xr:uid="{841C493A-1C70-4086-BDE4-91DD756575A1}"/>
    <cellStyle name="Normal 26 5 2 2" xfId="19073" xr:uid="{6961768B-B7EA-4451-BB9D-471FA9D64F79}"/>
    <cellStyle name="Normal 26 5 2 3" xfId="29922" xr:uid="{957FFEB5-16D4-4D72-9B21-D22C5B215E17}"/>
    <cellStyle name="Normal 26 5 2 4" xfId="45196" xr:uid="{76F353C4-4B7F-455C-BE45-5D45F5E379AD}"/>
    <cellStyle name="Normal 26 5 3" xfId="16017" xr:uid="{5391BFD5-9501-4914-A147-214E81DDAD61}"/>
    <cellStyle name="Normal 26 5 4" xfId="26866" xr:uid="{A6FF62AD-F4A9-4C90-AC67-79CB90E0EBCE}"/>
    <cellStyle name="Normal 26 5 5" xfId="35615" xr:uid="{DD05CE8C-9179-42FB-926F-D1BB3DF12C3B}"/>
    <cellStyle name="Normal 26 5 6" xfId="42140" xr:uid="{3A66B175-827F-49B3-83CC-588AA7E54A7F}"/>
    <cellStyle name="Normal 26 6" xfId="4941" xr:uid="{D366A10C-1962-4E43-9910-84E0EA2E00D9}"/>
    <cellStyle name="Normal 26 6 2" xfId="7997" xr:uid="{DBEA46EC-717A-4120-822D-DB44DC3B3F3A}"/>
    <cellStyle name="Normal 26 6 2 2" xfId="19435" xr:uid="{8A45FBE1-9634-4BE9-BF89-57A980CAE86F}"/>
    <cellStyle name="Normal 26 6 2 3" xfId="30284" xr:uid="{6C45FDA1-103C-4288-A992-86BAD559FE32}"/>
    <cellStyle name="Normal 26 6 2 4" xfId="45558" xr:uid="{B1FFB7BB-E261-45AC-8671-FDEF77FB0338}"/>
    <cellStyle name="Normal 26 6 3" xfId="16379" xr:uid="{78B6D5DF-E244-436A-87EA-6241CC60BFED}"/>
    <cellStyle name="Normal 26 6 4" xfId="27228" xr:uid="{249C6F33-DD51-4508-9D2F-FCEEA79ECBE5}"/>
    <cellStyle name="Normal 26 6 5" xfId="42502" xr:uid="{B4B6E02E-162E-4C88-A02E-5AF25725AA93}"/>
    <cellStyle name="Normal 26 7" xfId="5295" xr:uid="{FE06AAC1-9A0D-4AEC-9AA5-F3AAC0D6ECB2}"/>
    <cellStyle name="Normal 26 7 2" xfId="16733" xr:uid="{141C0F46-E20E-4A96-82F5-F9C295C4B1A4}"/>
    <cellStyle name="Normal 26 7 3" xfId="27582" xr:uid="{1C5F8D43-9E68-43BB-89CC-CED78832D21E}"/>
    <cellStyle name="Normal 26 7 4" xfId="42856" xr:uid="{EC95FADD-761E-4F8D-9EF5-D43AE8AC49DC}"/>
    <cellStyle name="Normal 26 8" xfId="8307" xr:uid="{2277F85D-7199-4B6A-84FC-5C506C9FEDD8}"/>
    <cellStyle name="Normal 26 9" xfId="13677" xr:uid="{2F327E1D-EB9D-4379-9C3D-71687E563B2F}"/>
    <cellStyle name="Normal 27" xfId="1013" xr:uid="{696AF268-053A-4847-A1F1-D1A5FFCD111C}"/>
    <cellStyle name="Normal 27 10" xfId="24527" xr:uid="{282808D0-277F-4DF5-8FBA-CA819A896A95}"/>
    <cellStyle name="Normal 27 11" xfId="30484" xr:uid="{A26A58DF-01E9-46D4-8E3B-2F9D783C0A89}"/>
    <cellStyle name="Normal 27 12" xfId="39801" xr:uid="{8809F137-F456-4BB4-8318-3857CEC624F3}"/>
    <cellStyle name="Normal 27 2" xfId="1992" xr:uid="{010FFE69-3EBE-449D-BC0E-1B13C3C107F3}"/>
    <cellStyle name="Normal 27 3" xfId="2550" xr:uid="{6A7516A6-1A51-4F6F-A775-F25555BCF257}"/>
    <cellStyle name="Normal 27 3 2" xfId="3531" xr:uid="{6C5DBE80-289F-4EEA-9716-424CBD9809B9}"/>
    <cellStyle name="Normal 27 3 2 2" xfId="6769" xr:uid="{C5644B4B-911C-4D84-A229-056D8236CF20}"/>
    <cellStyle name="Normal 27 3 2 2 2" xfId="11701" xr:uid="{345A45F7-45D7-4C7B-92DB-54AE00CE578B}"/>
    <cellStyle name="Normal 27 3 2 2 2 2" xfId="22574" xr:uid="{8B8B4726-FB50-4CF1-BFA4-CD137F8D1F08}"/>
    <cellStyle name="Normal 27 3 2 2 2 3" xfId="39055" xr:uid="{F855F952-AE4B-4C09-B6E4-4AA31FFA9E94}"/>
    <cellStyle name="Normal 27 3 2 2 3" xfId="18207" xr:uid="{96CD2679-B8C2-4107-A986-BF53C41DD923}"/>
    <cellStyle name="Normal 27 3 2 2 4" xfId="29056" xr:uid="{F0CEEFFE-E3F7-4952-9640-C798F0EDE1F6}"/>
    <cellStyle name="Normal 27 3 2 2 5" xfId="35087" xr:uid="{B097568D-A133-4EED-A382-877E67CE84B3}"/>
    <cellStyle name="Normal 27 3 2 2 6" xfId="44330" xr:uid="{43A060DF-0881-4413-916A-3B23FE2A8471}"/>
    <cellStyle name="Normal 27 3 2 3" xfId="11702" xr:uid="{07B881FB-C535-46C9-9761-6BC640C02246}"/>
    <cellStyle name="Normal 27 3 2 3 2" xfId="22575" xr:uid="{9B7F2C83-B0F6-467D-A8A9-7A8DD1C032DE}"/>
    <cellStyle name="Normal 27 3 2 3 3" xfId="37074" xr:uid="{1636B953-BBE1-4736-B9A6-ED26090674D9}"/>
    <cellStyle name="Normal 27 3 2 4" xfId="15151" xr:uid="{9F6911E2-7E2F-4010-B1CA-5AE3554E7B27}"/>
    <cellStyle name="Normal 27 3 2 5" xfId="26000" xr:uid="{3CEB9DF8-04EF-4E46-88D3-5F69B32248CA}"/>
    <cellStyle name="Normal 27 3 2 6" xfId="32150" xr:uid="{25EA2428-7E43-4BFA-9A7D-728CBD469749}"/>
    <cellStyle name="Normal 27 3 2 7" xfId="41274" xr:uid="{59903EEB-F078-4BBF-A9A1-8E6A17584BD6}"/>
    <cellStyle name="Normal 27 3 3" xfId="5789" xr:uid="{6CF1AA76-02AC-4597-9655-36CB9F75EE23}"/>
    <cellStyle name="Normal 27 3 3 2" xfId="11703" xr:uid="{EF948F06-3877-4B63-A829-4C918C650571}"/>
    <cellStyle name="Normal 27 3 3 2 2" xfId="22576" xr:uid="{6576D896-EABD-42B4-9655-70439102D265}"/>
    <cellStyle name="Normal 27 3 3 2 3" xfId="38198" xr:uid="{6A633187-72D9-4350-AF66-1FA09CB5BDEB}"/>
    <cellStyle name="Normal 27 3 3 3" xfId="17227" xr:uid="{BE41CDDD-3DB9-432F-BB9A-F8E98E53AE97}"/>
    <cellStyle name="Normal 27 3 3 4" xfId="28076" xr:uid="{BD3C67BE-5C33-49A2-855D-364F9BD8B5D4}"/>
    <cellStyle name="Normal 27 3 3 5" xfId="34235" xr:uid="{03FF3608-F0DF-471C-9E8F-ABAC84CB9DCC}"/>
    <cellStyle name="Normal 27 3 3 6" xfId="43350" xr:uid="{D0795400-2FEC-419B-98A7-65DF70F8A19C}"/>
    <cellStyle name="Normal 27 3 4" xfId="11704" xr:uid="{749A63F6-13E7-476D-819F-50B1783A882E}"/>
    <cellStyle name="Normal 27 3 4 2" xfId="22577" xr:uid="{BB20FC4F-1102-4571-B2BC-6F3F309C7EA4}"/>
    <cellStyle name="Normal 27 3 4 3" xfId="36216" xr:uid="{024AA4B6-5917-44AB-A9BF-2C4AA5D4A9D1}"/>
    <cellStyle name="Normal 27 3 5" xfId="14171" xr:uid="{814A4D05-3995-4EF8-A09A-3EC13A830D70}"/>
    <cellStyle name="Normal 27 3 6" xfId="25020" xr:uid="{FF90727E-A7C4-468A-85A7-2FCBB841AAEC}"/>
    <cellStyle name="Normal 27 3 7" xfId="31170" xr:uid="{BF1A5A97-1D0C-4AED-8604-4756B49C7B69}"/>
    <cellStyle name="Normal 27 3 8" xfId="40294" xr:uid="{01B4C525-BF01-4A1F-9075-9ED67151E83E}"/>
    <cellStyle name="Normal 27 4" xfId="3038" xr:uid="{E7501902-C410-486C-A0C9-97F97EFC23F6}"/>
    <cellStyle name="Normal 27 4 2" xfId="6276" xr:uid="{E4D2ADA8-294F-4AC2-A245-D7994BBB6BC2}"/>
    <cellStyle name="Normal 27 4 2 2" xfId="11705" xr:uid="{1D827082-7CEF-40C2-A69B-F900394C0639}"/>
    <cellStyle name="Normal 27 4 2 2 2" xfId="22578" xr:uid="{4FB1AC01-A318-460B-B9B0-BF9B84E35695}"/>
    <cellStyle name="Normal 27 4 2 2 3" xfId="39056" xr:uid="{1FE721B3-F866-4F27-B267-DF9538E63B46}"/>
    <cellStyle name="Normal 27 4 2 3" xfId="17714" xr:uid="{851FDD90-36E5-494F-BD43-922E235326D0}"/>
    <cellStyle name="Normal 27 4 2 4" xfId="28563" xr:uid="{EE1BD2CC-21F9-444D-AD81-888C0690F103}"/>
    <cellStyle name="Normal 27 4 2 5" xfId="35088" xr:uid="{051DAF38-7E24-41D2-8A0E-2C39E0953115}"/>
    <cellStyle name="Normal 27 4 2 6" xfId="43837" xr:uid="{3494E3BA-D27D-428B-934B-281A70098B9D}"/>
    <cellStyle name="Normal 27 4 3" xfId="11706" xr:uid="{94696A50-BF71-4044-A402-D7ECA998A287}"/>
    <cellStyle name="Normal 27 4 3 2" xfId="22579" xr:uid="{8376D68E-4434-45B4-8F50-C33996CC1E71}"/>
    <cellStyle name="Normal 27 4 3 3" xfId="37075" xr:uid="{44D9DC26-6428-4D70-839F-6CCD3EBCDC2F}"/>
    <cellStyle name="Normal 27 4 4" xfId="14658" xr:uid="{B9DBC0F3-272C-4EFF-AF68-6652ABB73BE4}"/>
    <cellStyle name="Normal 27 4 5" xfId="25507" xr:uid="{EA97593B-45EC-4AEB-87DC-4D0D4136CF4E}"/>
    <cellStyle name="Normal 27 4 6" xfId="31657" xr:uid="{59025443-3A5F-4254-BBA9-31AEA602F2D1}"/>
    <cellStyle name="Normal 27 4 7" xfId="40781" xr:uid="{C40F591F-358D-44EB-8869-5779494EBD78}"/>
    <cellStyle name="Normal 27 5" xfId="4036" xr:uid="{5AEB8FDB-C5F4-4FEB-8322-8E79A31F38CF}"/>
    <cellStyle name="Normal 27 5 2" xfId="7271" xr:uid="{33D70E54-2AC4-46E8-9A66-EDDD1BFA0B05}"/>
    <cellStyle name="Normal 27 5 2 2" xfId="18709" xr:uid="{169543BE-C5F6-4B8E-A9A7-9C0EEBD76A28}"/>
    <cellStyle name="Normal 27 5 2 3" xfId="29558" xr:uid="{DCEEE0E6-633F-4525-B5CC-92E8375B46CF}"/>
    <cellStyle name="Normal 27 5 2 4" xfId="37610" xr:uid="{A62C9EE4-79D2-44F1-91FE-12F853AB917B}"/>
    <cellStyle name="Normal 27 5 2 5" xfId="44832" xr:uid="{BC685736-AA79-4579-BA52-4FF473F64A9F}"/>
    <cellStyle name="Normal 27 5 3" xfId="15653" xr:uid="{EA5382BC-4662-48EC-8B59-F48E7B7C833A}"/>
    <cellStyle name="Normal 27 5 4" xfId="26502" xr:uid="{C67FBC86-C396-4D99-88A6-9A7E626DCC40}"/>
    <cellStyle name="Normal 27 5 5" xfId="33228" xr:uid="{D31A1A2B-3D74-46CE-A6C9-73FFE31685BE}"/>
    <cellStyle name="Normal 27 5 6" xfId="41776" xr:uid="{43E700E5-6FCC-4CC2-94EE-0019C397D580}"/>
    <cellStyle name="Normal 27 6" xfId="4580" xr:uid="{31723FDB-06D2-4DD5-9CDB-0901A2771232}"/>
    <cellStyle name="Normal 27 6 2" xfId="7636" xr:uid="{CAF604B5-EFEE-4C08-908B-C2A35D0ED47A}"/>
    <cellStyle name="Normal 27 6 2 2" xfId="19074" xr:uid="{D102C1F9-2795-4AEB-8E4F-96EF9462E25C}"/>
    <cellStyle name="Normal 27 6 2 3" xfId="29923" xr:uid="{5AE8D029-7048-468E-A95F-BB7EBF6C5CA5}"/>
    <cellStyle name="Normal 27 6 2 4" xfId="45197" xr:uid="{7E38CDAA-5F9B-43BB-B68B-48E8C3352DD6}"/>
    <cellStyle name="Normal 27 6 3" xfId="16018" xr:uid="{9771D705-6AB1-423C-AA92-4EF5600FAB74}"/>
    <cellStyle name="Normal 27 6 4" xfId="26867" xr:uid="{9CA1DE0F-A306-4369-9DE6-92B1BC751BD8}"/>
    <cellStyle name="Normal 27 6 5" xfId="35629" xr:uid="{4FFB06B1-F088-4DE8-93DB-7CFD902A5AEE}"/>
    <cellStyle name="Normal 27 6 6" xfId="42141" xr:uid="{90552EA2-A888-46BB-874E-860DB0059979}"/>
    <cellStyle name="Normal 27 7" xfId="4942" xr:uid="{08D686CE-810C-4BDF-A78A-03C8FF5AEB26}"/>
    <cellStyle name="Normal 27 7 2" xfId="7998" xr:uid="{D438EAA9-FA28-4F3A-9EFE-0E94056FFADC}"/>
    <cellStyle name="Normal 27 7 2 2" xfId="19436" xr:uid="{DD4D151C-6650-46FA-8642-64ADFFB4AB0F}"/>
    <cellStyle name="Normal 27 7 2 3" xfId="30285" xr:uid="{EF614D17-0F5C-4A2A-8A86-E2962A8E5328}"/>
    <cellStyle name="Normal 27 7 2 4" xfId="45559" xr:uid="{8AC028CF-1D4E-408B-BEE5-D458993A067D}"/>
    <cellStyle name="Normal 27 7 3" xfId="16380" xr:uid="{EFB335DC-A902-42AE-94D1-E2CF95D0F1F5}"/>
    <cellStyle name="Normal 27 7 4" xfId="27229" xr:uid="{2B5C0A09-DD78-424E-B0F0-0EACC3E1CD32}"/>
    <cellStyle name="Normal 27 7 5" xfId="42503" xr:uid="{FE00E355-161D-4FF8-B511-B8BC73A23CC6}"/>
    <cellStyle name="Normal 27 8" xfId="5296" xr:uid="{D9D26169-5D90-4263-98CC-B2617391FB22}"/>
    <cellStyle name="Normal 27 8 2" xfId="16734" xr:uid="{A482747F-EDF2-44B1-9605-FF83FDFE7C84}"/>
    <cellStyle name="Normal 27 8 3" xfId="27583" xr:uid="{DEE2BDA4-0510-4AC9-9860-0381002D0A26}"/>
    <cellStyle name="Normal 27 8 4" xfId="42857" xr:uid="{5CF62468-480D-4397-8B1A-37408B754BE9}"/>
    <cellStyle name="Normal 27 9" xfId="13678" xr:uid="{5C0B106E-106A-4733-B640-31B05B07B0C9}"/>
    <cellStyle name="Normal 28" xfId="1014" xr:uid="{8D03ED9D-FA91-41F2-8185-AED4014892C8}"/>
    <cellStyle name="Normal 28 10" xfId="24528" xr:uid="{BD650DFD-0A4E-4F9D-8A7E-13489EB69E47}"/>
    <cellStyle name="Normal 28 11" xfId="30485" xr:uid="{072DD1B8-F82C-4534-8AF1-AD922AF47C5C}"/>
    <cellStyle name="Normal 28 12" xfId="39802" xr:uid="{F0AAFC69-5832-417B-88D9-88F5286480E6}"/>
    <cellStyle name="Normal 28 2" xfId="2551" xr:uid="{78F7D94A-7271-4CD8-99B1-3657FE81A1D8}"/>
    <cellStyle name="Normal 28 2 2" xfId="3532" xr:uid="{648B2577-C5AB-46D6-B99F-B96F9D9DFBB5}"/>
    <cellStyle name="Normal 28 2 2 2" xfId="6770" xr:uid="{7BA106C5-D8AE-4779-AA75-0A0F992D426E}"/>
    <cellStyle name="Normal 28 2 2 2 2" xfId="11707" xr:uid="{D5C7DF20-C883-40C0-B54F-84ADF1845DD5}"/>
    <cellStyle name="Normal 28 2 2 2 2 2" xfId="22580" xr:uid="{8CFC1550-E71E-408B-ACAF-6DD1910E6B4F}"/>
    <cellStyle name="Normal 28 2 2 2 2 3" xfId="39057" xr:uid="{D82110EF-C4E4-414A-BE32-BC97D70BB47D}"/>
    <cellStyle name="Normal 28 2 2 2 3" xfId="18208" xr:uid="{C7142B1D-78A8-4A98-9C4B-E8F814DFBBF7}"/>
    <cellStyle name="Normal 28 2 2 2 4" xfId="29057" xr:uid="{19360293-0297-45EB-BBF7-2DEDD214E2D1}"/>
    <cellStyle name="Normal 28 2 2 2 5" xfId="35089" xr:uid="{4873AFE8-B2DA-48A1-AC2F-80FDDB7C61EF}"/>
    <cellStyle name="Normal 28 2 2 2 6" xfId="44331" xr:uid="{C694ACFC-78CD-49D6-8F9B-0F33A76343B5}"/>
    <cellStyle name="Normal 28 2 2 3" xfId="11708" xr:uid="{F450F9C0-1362-48B8-9F39-B606F43912DE}"/>
    <cellStyle name="Normal 28 2 2 3 2" xfId="22581" xr:uid="{59849F00-CF79-4DA1-A9D1-17193BFAB2B5}"/>
    <cellStyle name="Normal 28 2 2 3 3" xfId="37076" xr:uid="{DE74FF2E-77D4-4321-8C25-D7EAA870FE70}"/>
    <cellStyle name="Normal 28 2 2 4" xfId="15152" xr:uid="{D61CBBB5-5838-4C40-9B2C-E5D0E7D4C9A6}"/>
    <cellStyle name="Normal 28 2 2 5" xfId="26001" xr:uid="{65E92B84-4442-497F-B520-807109EA8942}"/>
    <cellStyle name="Normal 28 2 2 6" xfId="32151" xr:uid="{39D6941D-4E9F-47A6-AAFA-F94B4F5F649A}"/>
    <cellStyle name="Normal 28 2 2 7" xfId="41275" xr:uid="{30C225C3-B87E-49B3-B73B-5160C598CB9F}"/>
    <cellStyle name="Normal 28 2 3" xfId="5790" xr:uid="{C6BD62B1-4BDC-4DB8-8FFE-4048711F805F}"/>
    <cellStyle name="Normal 28 2 3 2" xfId="11709" xr:uid="{39F816E2-8499-4B72-8CE1-AE6FD8E1BE1D}"/>
    <cellStyle name="Normal 28 2 3 2 2" xfId="22582" xr:uid="{295D56C5-9949-4990-8E32-37C4CD6C1DBF}"/>
    <cellStyle name="Normal 28 2 3 2 3" xfId="38199" xr:uid="{C0F508CB-82B9-4D79-A636-78A590C83419}"/>
    <cellStyle name="Normal 28 2 3 3" xfId="17228" xr:uid="{584B5E8D-1712-4EF6-9BB9-8ACD24B85710}"/>
    <cellStyle name="Normal 28 2 3 4" xfId="28077" xr:uid="{9ED893BE-1066-4388-B349-6F2E1D86EF08}"/>
    <cellStyle name="Normal 28 2 3 5" xfId="34236" xr:uid="{E64C0AB8-8027-4A50-BA19-B4B99EEAF90A}"/>
    <cellStyle name="Normal 28 2 3 6" xfId="43351" xr:uid="{A6F34A35-B0B8-4C8D-AF64-111E9E4C5F31}"/>
    <cellStyle name="Normal 28 2 4" xfId="11710" xr:uid="{6542071B-269E-4E1B-9A44-0D301A970FD0}"/>
    <cellStyle name="Normal 28 2 4 2" xfId="22583" xr:uid="{702D74E9-7F85-48FE-BACE-995C9D7E44FC}"/>
    <cellStyle name="Normal 28 2 4 3" xfId="36217" xr:uid="{2CF42572-8FB2-4976-B4E2-F20C62DB606E}"/>
    <cellStyle name="Normal 28 2 5" xfId="14172" xr:uid="{77F3F39F-F9B4-4251-BD76-4E197E0C06EF}"/>
    <cellStyle name="Normal 28 2 6" xfId="25021" xr:uid="{2EBEA58F-18A9-4670-820F-77AEDEF6E6CC}"/>
    <cellStyle name="Normal 28 2 7" xfId="31171" xr:uid="{F918D444-AFBA-4044-A3F8-3AAB02FAAC46}"/>
    <cellStyle name="Normal 28 2 8" xfId="40295" xr:uid="{D8670529-093F-4284-83B9-7D574D88EEC2}"/>
    <cellStyle name="Normal 28 3" xfId="3039" xr:uid="{DF60D3D2-1A28-4F6C-B90D-74507EBBB45F}"/>
    <cellStyle name="Normal 28 3 2" xfId="6277" xr:uid="{85028FD6-FD3A-4BF2-9B28-2BB9809CA2A2}"/>
    <cellStyle name="Normal 28 3 2 2" xfId="11711" xr:uid="{F50B1538-33BE-401B-9B50-904BB1E06D63}"/>
    <cellStyle name="Normal 28 3 2 2 2" xfId="22584" xr:uid="{CE5CBFCB-A9E5-4860-9653-FD2E60AE78CC}"/>
    <cellStyle name="Normal 28 3 2 2 3" xfId="39058" xr:uid="{D716B864-9D4E-41AD-8B03-74078CA34B25}"/>
    <cellStyle name="Normal 28 3 2 3" xfId="17715" xr:uid="{A3577242-49EF-47B7-942C-98387BF5E414}"/>
    <cellStyle name="Normal 28 3 2 4" xfId="28564" xr:uid="{8432CBBD-5B34-4FD2-A531-E173C4098708}"/>
    <cellStyle name="Normal 28 3 2 5" xfId="35090" xr:uid="{A4D0ACE0-6220-48F9-B32F-4CD069EFEC6C}"/>
    <cellStyle name="Normal 28 3 2 6" xfId="43838" xr:uid="{3456C747-237D-4F7E-A5C4-36B62840353E}"/>
    <cellStyle name="Normal 28 3 3" xfId="11712" xr:uid="{5DC7CDE9-12F5-46B5-AF12-582B98E665C8}"/>
    <cellStyle name="Normal 28 3 3 2" xfId="22585" xr:uid="{90C01B91-8295-4BB2-832C-C788C409E02A}"/>
    <cellStyle name="Normal 28 3 3 3" xfId="37077" xr:uid="{221F488E-EBFE-4133-9016-EC754C76DBAC}"/>
    <cellStyle name="Normal 28 3 4" xfId="14659" xr:uid="{55CF0C7C-4981-4CEA-A985-0903A4FF93D4}"/>
    <cellStyle name="Normal 28 3 5" xfId="25508" xr:uid="{B2F1EB66-D129-4116-A987-CC4804B94033}"/>
    <cellStyle name="Normal 28 3 6" xfId="31658" xr:uid="{1CF2E3A8-37F1-4510-9C95-030D990E57FC}"/>
    <cellStyle name="Normal 28 3 7" xfId="40782" xr:uid="{5C9CC5FB-BE9F-4A49-8E1D-3220CEB3704B}"/>
    <cellStyle name="Normal 28 4" xfId="4037" xr:uid="{2EA05387-8CB3-49DD-A101-E655E0694772}"/>
    <cellStyle name="Normal 28 4 2" xfId="7272" xr:uid="{43F3BEFB-F9EE-4B50-BEE2-B48137C81A50}"/>
    <cellStyle name="Normal 28 4 2 2" xfId="18710" xr:uid="{FC81C581-C8C6-4F62-BDB4-6B7232E46FB1}"/>
    <cellStyle name="Normal 28 4 2 3" xfId="29559" xr:uid="{57BF1A52-0EE5-4213-8455-82203AAA26FD}"/>
    <cellStyle name="Normal 28 4 2 4" xfId="37624" xr:uid="{4B666953-0927-4944-81BD-BCF0608ACE90}"/>
    <cellStyle name="Normal 28 4 2 5" xfId="44833" xr:uid="{DDAE7BCE-960C-42DA-97E2-0E4389FEE2E7}"/>
    <cellStyle name="Normal 28 4 3" xfId="15654" xr:uid="{0F680B91-6719-4AF4-9398-E0E577EDA84A}"/>
    <cellStyle name="Normal 28 4 4" xfId="26503" xr:uid="{F0BE49D3-F9D2-4727-9BBF-FEFAA53B9AB2}"/>
    <cellStyle name="Normal 28 4 5" xfId="33229" xr:uid="{7CCD21F2-E964-471C-990E-A99F6A2DFBFC}"/>
    <cellStyle name="Normal 28 4 6" xfId="41777" xr:uid="{96830304-4CC6-4874-B817-DAFE635300D0}"/>
    <cellStyle name="Normal 28 5" xfId="4581" xr:uid="{99E99E39-3931-4A6A-89F5-579EFE728F5E}"/>
    <cellStyle name="Normal 28 5 2" xfId="7637" xr:uid="{F6F3DCD8-5364-4DE9-997D-BD9729E55774}"/>
    <cellStyle name="Normal 28 5 2 2" xfId="19075" xr:uid="{07DB8350-398C-4285-9BA6-B731070D662F}"/>
    <cellStyle name="Normal 28 5 2 3" xfId="29924" xr:uid="{D0B33529-9149-417E-8F4B-811531E87B55}"/>
    <cellStyle name="Normal 28 5 2 4" xfId="45198" xr:uid="{9A7D51F3-0026-4FDA-9BA9-17306F555D2F}"/>
    <cellStyle name="Normal 28 5 3" xfId="16019" xr:uid="{57EB336B-42CD-4257-8E3E-3C45DC8E8B35}"/>
    <cellStyle name="Normal 28 5 4" xfId="26868" xr:uid="{873DD4BD-70AC-443F-8208-CEF7A1C402E7}"/>
    <cellStyle name="Normal 28 5 5" xfId="35643" xr:uid="{E338E69D-6394-4714-B6C1-BE27703BAA4E}"/>
    <cellStyle name="Normal 28 5 6" xfId="42142" xr:uid="{8B59DF3C-5F9E-47F9-AF0C-2AAAB25230DF}"/>
    <cellStyle name="Normal 28 6" xfId="4943" xr:uid="{2DDFFCBD-6580-41D9-9226-1B0A35058BDC}"/>
    <cellStyle name="Normal 28 6 2" xfId="7999" xr:uid="{BEA159C7-AA62-4F99-8DC1-FC2035C43E5E}"/>
    <cellStyle name="Normal 28 6 2 2" xfId="19437" xr:uid="{C8043751-4711-4EF6-A06E-28E44719944E}"/>
    <cellStyle name="Normal 28 6 2 3" xfId="30286" xr:uid="{36DFCD03-C89C-495A-B9FB-F9B6B27A2CDE}"/>
    <cellStyle name="Normal 28 6 2 4" xfId="45560" xr:uid="{3270E2CA-4E2E-4765-8BFF-295FB44D9495}"/>
    <cellStyle name="Normal 28 6 3" xfId="16381" xr:uid="{A91FF48C-82BD-4554-842C-5D6939E8DA5C}"/>
    <cellStyle name="Normal 28 6 4" xfId="27230" xr:uid="{06A77E7D-ACDE-4C64-8F43-75AC97945391}"/>
    <cellStyle name="Normal 28 6 5" xfId="42504" xr:uid="{D0072A23-F986-4EAF-8414-EC9BA5E19EB0}"/>
    <cellStyle name="Normal 28 7" xfId="5297" xr:uid="{11D2F221-6B13-4F39-905E-8CC448A10038}"/>
    <cellStyle name="Normal 28 7 2" xfId="16735" xr:uid="{097020C4-621B-4150-940F-EB2A34895A99}"/>
    <cellStyle name="Normal 28 7 3" xfId="27584" xr:uid="{66A4C865-F08C-47E1-8667-2735AF149862}"/>
    <cellStyle name="Normal 28 7 4" xfId="42858" xr:uid="{3B406BDB-0779-448D-8562-C3ED928CCB98}"/>
    <cellStyle name="Normal 28 8" xfId="8308" xr:uid="{2F10E6A6-91B2-4446-8EAF-7FE3539F821E}"/>
    <cellStyle name="Normal 28 9" xfId="13679" xr:uid="{83068B1D-DD2D-43C6-9766-FFA8A362D3CE}"/>
    <cellStyle name="Normal 29" xfId="1015" xr:uid="{ABE18814-71C3-4B12-B1A6-E4A593EF1665}"/>
    <cellStyle name="Normal 29 10" xfId="24529" xr:uid="{B0260698-E6ED-411B-8331-672620A98EB0}"/>
    <cellStyle name="Normal 29 11" xfId="30716" xr:uid="{FA855542-E433-4406-BBFC-5F80C1AB1EF2}"/>
    <cellStyle name="Normal 29 12" xfId="39803" xr:uid="{44F48BC5-68D7-48BC-9885-89523B3440A4}"/>
    <cellStyle name="Normal 29 2" xfId="2552" xr:uid="{A24A0760-9BC4-4C03-BF4D-1FA96141B7C2}"/>
    <cellStyle name="Normal 29 2 2" xfId="3533" xr:uid="{0DC9782B-0C65-461C-A5D2-938CAE7D87A6}"/>
    <cellStyle name="Normal 29 2 2 2" xfId="6771" xr:uid="{EE898193-A095-4AB6-B4CB-C7DD26C27886}"/>
    <cellStyle name="Normal 29 2 2 2 2" xfId="11713" xr:uid="{7305FD10-19EB-485D-AE82-4BAFB080CC6D}"/>
    <cellStyle name="Normal 29 2 2 2 2 2" xfId="22586" xr:uid="{9635BCF4-6FF6-4F14-BF58-5974A8D6C30D}"/>
    <cellStyle name="Normal 29 2 2 2 2 3" xfId="39059" xr:uid="{E9F6DEA0-9828-484C-B4BD-E364A5378C19}"/>
    <cellStyle name="Normal 29 2 2 2 3" xfId="18209" xr:uid="{EE015E97-22F1-4CC1-83C0-9BE4EE634AAC}"/>
    <cellStyle name="Normal 29 2 2 2 4" xfId="29058" xr:uid="{675B8FD4-8F30-415C-B87B-668FD343DDE7}"/>
    <cellStyle name="Normal 29 2 2 2 5" xfId="35091" xr:uid="{18EA61A2-B5AE-45B1-B0C3-48914E3D74F9}"/>
    <cellStyle name="Normal 29 2 2 2 6" xfId="44332" xr:uid="{505F63FB-4A8A-479C-AF70-3707FA1D475E}"/>
    <cellStyle name="Normal 29 2 2 3" xfId="11714" xr:uid="{724DBEB1-4324-4FCC-B2B9-39C198C566D7}"/>
    <cellStyle name="Normal 29 2 2 3 2" xfId="22587" xr:uid="{DC22EB99-503A-4B83-A4A5-FB367943CAC2}"/>
    <cellStyle name="Normal 29 2 2 3 3" xfId="37078" xr:uid="{3059CD02-A723-47CF-A95C-F71417E84004}"/>
    <cellStyle name="Normal 29 2 2 4" xfId="15153" xr:uid="{130BE015-8852-44A4-AF57-9D28D00023F6}"/>
    <cellStyle name="Normal 29 2 2 5" xfId="26002" xr:uid="{577C81CE-960D-4DE6-AD54-72E75DC7B3F7}"/>
    <cellStyle name="Normal 29 2 2 6" xfId="32152" xr:uid="{D5CFF399-FA08-41DD-9E6D-AE1B45493F63}"/>
    <cellStyle name="Normal 29 2 2 7" xfId="41276" xr:uid="{FFEED7C1-D7A9-42A1-8C72-1E454A6D01E8}"/>
    <cellStyle name="Normal 29 2 3" xfId="5791" xr:uid="{3A68ED67-B25A-4F67-B072-1A377BDFEF33}"/>
    <cellStyle name="Normal 29 2 3 2" xfId="11715" xr:uid="{4A043FC1-B579-47F8-BADF-B1B780D21D2C}"/>
    <cellStyle name="Normal 29 2 3 2 2" xfId="22588" xr:uid="{B6225EFD-25DF-4795-AB72-8224E13F1416}"/>
    <cellStyle name="Normal 29 2 3 2 3" xfId="38200" xr:uid="{B8D1FF50-0EB8-4A33-BAD5-956F0722B037}"/>
    <cellStyle name="Normal 29 2 3 3" xfId="17229" xr:uid="{019B3DEB-F69E-45AE-A225-E1CDE8B6BDD2}"/>
    <cellStyle name="Normal 29 2 3 4" xfId="28078" xr:uid="{0561B2BC-B74A-4142-8EF4-1FFD4CB01253}"/>
    <cellStyle name="Normal 29 2 3 5" xfId="34237" xr:uid="{B706ECD4-69F2-4441-AFA6-101D98FEFE7E}"/>
    <cellStyle name="Normal 29 2 3 6" xfId="43352" xr:uid="{AAD1B467-C38A-474B-BE77-028F78E8A97F}"/>
    <cellStyle name="Normal 29 2 4" xfId="11716" xr:uid="{4D1C1558-023F-46DF-8167-6BB88D4A2B96}"/>
    <cellStyle name="Normal 29 2 4 2" xfId="22589" xr:uid="{E61F5649-2554-496F-9970-A4B1474C60A3}"/>
    <cellStyle name="Normal 29 2 4 3" xfId="36218" xr:uid="{BAE958CB-ABD6-4D27-BA8A-CAAFBB9EB68C}"/>
    <cellStyle name="Normal 29 2 5" xfId="14173" xr:uid="{6C1B06D4-AB73-4040-BF39-A843514E72AF}"/>
    <cellStyle name="Normal 29 2 6" xfId="25022" xr:uid="{DB7A09F3-EE4D-4544-8A59-711382E0A040}"/>
    <cellStyle name="Normal 29 2 7" xfId="31172" xr:uid="{05B3447A-B72E-4C3C-BE06-8D3ADD86F06C}"/>
    <cellStyle name="Normal 29 2 8" xfId="40296" xr:uid="{5848BCFC-56AC-45C0-A53D-DCF035CD1A88}"/>
    <cellStyle name="Normal 29 3" xfId="3040" xr:uid="{4A8A8336-64CF-40DE-BC7A-24154F0A2909}"/>
    <cellStyle name="Normal 29 3 2" xfId="6278" xr:uid="{44F33F35-7797-4244-BBDC-3F97BDBB1F1C}"/>
    <cellStyle name="Normal 29 3 2 2" xfId="11717" xr:uid="{9DFC60D4-9EA5-4D35-8D1F-62347BF06F3E}"/>
    <cellStyle name="Normal 29 3 2 2 2" xfId="22590" xr:uid="{AF5FD7AA-7704-4808-AFF7-7368C8F6FB62}"/>
    <cellStyle name="Normal 29 3 2 2 3" xfId="39060" xr:uid="{14C39EB2-8DC5-44E2-AB62-9326E9157983}"/>
    <cellStyle name="Normal 29 3 2 3" xfId="17716" xr:uid="{40CDD553-0559-4CF2-BF5C-067797A83134}"/>
    <cellStyle name="Normal 29 3 2 4" xfId="28565" xr:uid="{FDDECC1D-1D91-4D35-A8B3-47DE274FBDE9}"/>
    <cellStyle name="Normal 29 3 2 5" xfId="35092" xr:uid="{456BE5B7-DFC9-4A8F-8EA7-688EBA1083DC}"/>
    <cellStyle name="Normal 29 3 2 6" xfId="43839" xr:uid="{C78358FE-5210-4162-928B-359E4BEB5818}"/>
    <cellStyle name="Normal 29 3 3" xfId="11718" xr:uid="{D863C578-A981-42D3-A27B-C94DE2043A72}"/>
    <cellStyle name="Normal 29 3 3 2" xfId="22591" xr:uid="{A273E603-F958-44AE-8591-09857E346FA4}"/>
    <cellStyle name="Normal 29 3 3 3" xfId="37079" xr:uid="{4AA52AE6-5AF8-4E95-A8E5-4B902A15F146}"/>
    <cellStyle name="Normal 29 3 4" xfId="14660" xr:uid="{4F626583-F249-45B6-BB7C-AA5A7312F967}"/>
    <cellStyle name="Normal 29 3 5" xfId="25509" xr:uid="{F0FD32C3-1BFD-49D4-9556-706133FC6C89}"/>
    <cellStyle name="Normal 29 3 6" xfId="31659" xr:uid="{1FD58852-1E9F-4598-B8D1-669A5637B39D}"/>
    <cellStyle name="Normal 29 3 7" xfId="40783" xr:uid="{EA23D8C2-4AD0-41F6-9065-F1D2B1035AFF}"/>
    <cellStyle name="Normal 29 4" xfId="4038" xr:uid="{D14F9FE3-CBA6-4191-BCEA-007C0F2594C5}"/>
    <cellStyle name="Normal 29 4 2" xfId="7273" xr:uid="{D09B0989-EC53-4968-8030-802442D9101E}"/>
    <cellStyle name="Normal 29 4 2 2" xfId="18711" xr:uid="{70E01195-E716-4096-A4D1-FA1DE50CD263}"/>
    <cellStyle name="Normal 29 4 2 3" xfId="29560" xr:uid="{99088CEB-3304-466A-9517-3789F112B1B6}"/>
    <cellStyle name="Normal 29 4 2 4" xfId="37631" xr:uid="{F39EE408-DA79-4541-A27D-DB51C64A27A6}"/>
    <cellStyle name="Normal 29 4 2 5" xfId="44834" xr:uid="{C3E6AE96-97D0-4678-AD35-97A7ADFE95F2}"/>
    <cellStyle name="Normal 29 4 3" xfId="15655" xr:uid="{D6A1F222-01E4-4FBD-AF20-897B623C59E7}"/>
    <cellStyle name="Normal 29 4 4" xfId="26504" xr:uid="{B529E955-A122-41E4-B923-1488A1DE410E}"/>
    <cellStyle name="Normal 29 4 5" xfId="32404" xr:uid="{92DAEFDB-18B5-45FE-AE3C-C11CCB79D337}"/>
    <cellStyle name="Normal 29 4 6" xfId="41778" xr:uid="{FE9FC352-F807-415B-B70B-3E7252056E1F}"/>
    <cellStyle name="Normal 29 5" xfId="4582" xr:uid="{37316E51-E2F8-4639-AFCF-9B39A78DC1D7}"/>
    <cellStyle name="Normal 29 5 2" xfId="7638" xr:uid="{E1BDA04F-43F5-4F86-B458-48A088C086D8}"/>
    <cellStyle name="Normal 29 5 2 2" xfId="19076" xr:uid="{938517DE-89B8-4883-8B0D-DBCC1DE3B8F7}"/>
    <cellStyle name="Normal 29 5 2 3" xfId="29925" xr:uid="{32DF7A7A-D984-464D-B269-36A2060018CB}"/>
    <cellStyle name="Normal 29 5 2 4" xfId="45199" xr:uid="{41764E8D-96DE-4A4B-B94A-3FB649562C6D}"/>
    <cellStyle name="Normal 29 5 3" xfId="16020" xr:uid="{EAEAF4D0-D820-4CDE-B474-058A9E3BEE58}"/>
    <cellStyle name="Normal 29 5 4" xfId="26869" xr:uid="{27C0E6A2-03EA-4CC2-A830-B7C4FD6D747C}"/>
    <cellStyle name="Normal 29 5 5" xfId="35650" xr:uid="{31A81DFE-0711-4F3C-B5EE-7EC892C7A219}"/>
    <cellStyle name="Normal 29 5 6" xfId="42143" xr:uid="{794DD1DB-50FB-4F90-B75B-9D290ED27368}"/>
    <cellStyle name="Normal 29 6" xfId="4944" xr:uid="{22537E9B-0F51-4FAC-8089-4545693A0C33}"/>
    <cellStyle name="Normal 29 6 2" xfId="8000" xr:uid="{3C70BB7E-E3AA-449E-9C9B-BA6F52D1C345}"/>
    <cellStyle name="Normal 29 6 2 2" xfId="19438" xr:uid="{073A6FCB-9F07-4820-8E9D-F2656A2DA702}"/>
    <cellStyle name="Normal 29 6 2 3" xfId="30287" xr:uid="{62DD8CC4-6D81-49BF-B826-F9160AC78BDA}"/>
    <cellStyle name="Normal 29 6 2 4" xfId="45561" xr:uid="{FF207B08-0622-4399-AB25-2FF1087B4A2D}"/>
    <cellStyle name="Normal 29 6 3" xfId="16382" xr:uid="{8CF0C4B6-C151-4136-996D-8D0A5696D765}"/>
    <cellStyle name="Normal 29 6 4" xfId="27231" xr:uid="{A9A4245B-4ED0-4E04-8B0F-9B7233EFF418}"/>
    <cellStyle name="Normal 29 6 5" xfId="42505" xr:uid="{9C746260-E1AF-4B13-A74B-BB4144C5341B}"/>
    <cellStyle name="Normal 29 7" xfId="5298" xr:uid="{1ACA6C3E-F2F8-4871-A669-8EC9C01F5BD0}"/>
    <cellStyle name="Normal 29 7 2" xfId="16736" xr:uid="{FAAE8AE9-A402-4FD5-AA7C-F66700EAAA16}"/>
    <cellStyle name="Normal 29 7 3" xfId="27585" xr:uid="{8BF22A67-38D8-45B3-A5E4-607010E4FF47}"/>
    <cellStyle name="Normal 29 7 4" xfId="42859" xr:uid="{40BDD420-B3ED-4B9A-A7F0-42D089580137}"/>
    <cellStyle name="Normal 29 8" xfId="8309" xr:uid="{7CE2016F-8493-4E43-B513-8852FC566D2E}"/>
    <cellStyle name="Normal 29 9" xfId="13680" xr:uid="{1942745E-2DAB-400F-B1C5-C12694FFDA66}"/>
    <cellStyle name="Normal 3" xfId="51" xr:uid="{7F8DF0BF-D705-4F9A-AF2F-9E2EEA13D634}"/>
    <cellStyle name="Normal 3 10" xfId="1993" xr:uid="{32EF875D-A1E4-4311-8EF7-BC55337B6797}"/>
    <cellStyle name="Normal 3 10 2" xfId="2667" xr:uid="{EEAA2AAE-3EF1-468D-BA97-05E58C258E40}"/>
    <cellStyle name="Normal 3 10 2 2" xfId="3647" xr:uid="{67F4B88B-7C68-416C-9538-77E581C213F0}"/>
    <cellStyle name="Normal 3 10 2 2 2" xfId="6885" xr:uid="{5D75C511-1B6B-4F55-B424-37BE799F7E1C}"/>
    <cellStyle name="Normal 3 10 2 2 2 2" xfId="11719" xr:uid="{B93FBEA0-38FC-4866-B313-3B24466A84A8}"/>
    <cellStyle name="Normal 3 10 2 2 2 2 2" xfId="22592" xr:uid="{C129BD8A-9260-410C-81D0-43A9A75DE31E}"/>
    <cellStyle name="Normal 3 10 2 2 2 2 3" xfId="39062" xr:uid="{BECA4C7A-8C08-4E94-93DB-3C8DA63CCE88}"/>
    <cellStyle name="Normal 3 10 2 2 2 3" xfId="18323" xr:uid="{BEA6EAD4-70DE-4DD1-936C-A5C7CC619815}"/>
    <cellStyle name="Normal 3 10 2 2 2 4" xfId="29172" xr:uid="{A86CA011-9D6B-4FEE-AC9A-DE712F4E95CF}"/>
    <cellStyle name="Normal 3 10 2 2 2 5" xfId="35094" xr:uid="{38B16314-A284-4588-9F81-9157D897443E}"/>
    <cellStyle name="Normal 3 10 2 2 2 6" xfId="44446" xr:uid="{B6F998BB-430A-42DA-965E-BD79169F97E3}"/>
    <cellStyle name="Normal 3 10 2 2 3" xfId="11720" xr:uid="{2CF0BA50-E71F-44EA-BC6E-EC5FDC9354A3}"/>
    <cellStyle name="Normal 3 10 2 2 3 2" xfId="22593" xr:uid="{DDC04340-2CE8-4498-B2CA-B5B6750F7FC4}"/>
    <cellStyle name="Normal 3 10 2 2 3 3" xfId="37081" xr:uid="{A6F628D7-D8B4-43D3-9F3B-32FF7A0CD4D9}"/>
    <cellStyle name="Normal 3 10 2 2 4" xfId="15267" xr:uid="{CFF922A6-C075-4D56-B4D1-F8D78BF40AD5}"/>
    <cellStyle name="Normal 3 10 2 2 5" xfId="26116" xr:uid="{079BC9DE-99DF-40CF-8C1B-2318A417F2CB}"/>
    <cellStyle name="Normal 3 10 2 2 6" xfId="32266" xr:uid="{BD9EA8D1-6FF6-4614-8E48-34829A05FBA5}"/>
    <cellStyle name="Normal 3 10 2 2 7" xfId="41390" xr:uid="{21CBAA52-5C59-4140-ABC7-9123A194F415}"/>
    <cellStyle name="Normal 3 10 2 3" xfId="5905" xr:uid="{29992AED-839C-41C0-80A5-9C10DA8DE902}"/>
    <cellStyle name="Normal 3 10 2 3 2" xfId="11721" xr:uid="{4777B42F-BAD1-4D9F-A3E0-EC097C353CF8}"/>
    <cellStyle name="Normal 3 10 2 3 2 2" xfId="22594" xr:uid="{AE97556F-631F-4153-B75A-7E9A8F1C5A17}"/>
    <cellStyle name="Normal 3 10 2 3 2 3" xfId="39061" xr:uid="{13C5B122-0797-466B-885B-449AD90787AF}"/>
    <cellStyle name="Normal 3 10 2 3 3" xfId="17343" xr:uid="{1BA8A384-B204-4FCA-88A3-54134CAC81E9}"/>
    <cellStyle name="Normal 3 10 2 3 4" xfId="28192" xr:uid="{ABEE502E-D006-4E08-BF2D-8835710ED111}"/>
    <cellStyle name="Normal 3 10 2 3 5" xfId="35093" xr:uid="{DA5B81B0-D02A-4D24-926B-DA180FDA1EAF}"/>
    <cellStyle name="Normal 3 10 2 3 6" xfId="43466" xr:uid="{8953F0C5-73B5-4609-8233-A9369E2D735D}"/>
    <cellStyle name="Normal 3 10 2 4" xfId="11722" xr:uid="{1F2103CB-BD97-4BB1-9DA6-59D0D920A0DB}"/>
    <cellStyle name="Normal 3 10 2 4 2" xfId="22595" xr:uid="{94DA4699-E8DC-4B36-8421-3CDDE17D11C9}"/>
    <cellStyle name="Normal 3 10 2 4 3" xfId="37080" xr:uid="{CEAC63D8-79DF-49B6-BF02-3FE28D77108E}"/>
    <cellStyle name="Normal 3 10 2 5" xfId="14287" xr:uid="{65E1C3F3-667B-46DB-AB49-D9BC620AE7DA}"/>
    <cellStyle name="Normal 3 10 2 6" xfId="25136" xr:uid="{64A8E8F4-9532-4392-8D4C-5C38BC208916}"/>
    <cellStyle name="Normal 3 10 2 7" xfId="31286" xr:uid="{90135591-E7C3-4D06-8890-0A946A9F5AE0}"/>
    <cellStyle name="Normal 3 10 2 8" xfId="40410" xr:uid="{B0266BC4-CC81-4CA0-8E83-46B2778E211D}"/>
    <cellStyle name="Normal 3 10 3" xfId="3154" xr:uid="{20CAA992-4CE3-45E8-990D-55C457EDBA03}"/>
    <cellStyle name="Normal 3 10 3 2" xfId="6392" xr:uid="{422DB881-8CA0-443B-9E6E-066D76B4A334}"/>
    <cellStyle name="Normal 3 10 3 2 2" xfId="11723" xr:uid="{A28DB0FE-F0EC-401C-A420-DFCBFE561A35}"/>
    <cellStyle name="Normal 3 10 3 2 2 2" xfId="22596" xr:uid="{8B7D56C6-D957-4224-9EC5-FB29B52DF2E1}"/>
    <cellStyle name="Normal 3 10 3 2 2 3" xfId="39063" xr:uid="{274D20E2-E3E4-4E60-B1D8-E34ED805A410}"/>
    <cellStyle name="Normal 3 10 3 2 3" xfId="17830" xr:uid="{DDBB7E67-0228-45BC-A003-C8A84317D4E6}"/>
    <cellStyle name="Normal 3 10 3 2 4" xfId="28679" xr:uid="{5BC47F64-2225-4D84-9A55-68FDC72C5C35}"/>
    <cellStyle name="Normal 3 10 3 2 5" xfId="35095" xr:uid="{C8DEB2C5-7703-4825-912F-8B5506F10104}"/>
    <cellStyle name="Normal 3 10 3 2 6" xfId="43953" xr:uid="{743E896A-52FB-4ED6-99DB-0F68BD9C007B}"/>
    <cellStyle name="Normal 3 10 3 3" xfId="11724" xr:uid="{4D26E627-0E40-43A9-98D3-EC59EACFAE34}"/>
    <cellStyle name="Normal 3 10 3 3 2" xfId="22597" xr:uid="{FF241474-47B7-4DBA-9E8A-4C630F1A17FD}"/>
    <cellStyle name="Normal 3 10 3 3 3" xfId="37082" xr:uid="{AEB32089-96F2-4D20-8A81-3B745B842F72}"/>
    <cellStyle name="Normal 3 10 3 4" xfId="14774" xr:uid="{D22A4EA4-2ADB-471B-BBC0-E3A479B6A931}"/>
    <cellStyle name="Normal 3 10 3 5" xfId="25623" xr:uid="{551A838F-7B5E-41D1-B913-4E9E7EF31098}"/>
    <cellStyle name="Normal 3 10 3 6" xfId="31773" xr:uid="{BBF7F097-74E1-4FF3-B798-E9C39DB2AEF0}"/>
    <cellStyle name="Normal 3 10 3 7" xfId="40897" xr:uid="{EE321ABB-9CD2-4998-8EF9-EE13B51815A2}"/>
    <cellStyle name="Normal 3 10 4" xfId="4199" xr:uid="{04B8BCCF-356C-4B02-A102-0D3869A93328}"/>
    <cellStyle name="Normal 3 10 4 2" xfId="11725" xr:uid="{B3082562-08C9-4BCD-A9D8-148559ED680E}"/>
    <cellStyle name="Normal 3 10 4 2 2" xfId="22598" xr:uid="{488510A4-30E1-47A0-9107-3C67D635256F}"/>
    <cellStyle name="Normal 3 10 4 2 3" xfId="38201" xr:uid="{DCB76FC5-C8AE-42FA-9DA0-C8CE65BF6621}"/>
    <cellStyle name="Normal 3 10 4 3" xfId="34238" xr:uid="{2A7790D4-8C89-4141-B6B1-B68420175B6B}"/>
    <cellStyle name="Normal 3 10 4 4" xfId="45794" xr:uid="{1C762E1D-52EC-4806-B414-B77CDC25ABFB}"/>
    <cellStyle name="Normal 3 10 5" xfId="5412" xr:uid="{136A4B22-29F3-449C-9D8A-3A554A826C7F}"/>
    <cellStyle name="Normal 3 10 5 2" xfId="16850" xr:uid="{01047E08-3F3A-4249-B113-742DFC952813}"/>
    <cellStyle name="Normal 3 10 5 3" xfId="27699" xr:uid="{573C7D0D-69A7-4C86-987E-EC66C9037C28}"/>
    <cellStyle name="Normal 3 10 5 4" xfId="36219" xr:uid="{658AE8B1-3498-4347-94C2-322C44FA7D4C}"/>
    <cellStyle name="Normal 3 10 5 5" xfId="42973" xr:uid="{12099FAF-91B8-4594-B7B4-747051C94267}"/>
    <cellStyle name="Normal 3 10 6" xfId="13794" xr:uid="{F7C21F99-6D20-4D58-9622-1544C0E5DD32}"/>
    <cellStyle name="Normal 3 10 7" xfId="24643" xr:uid="{2F48BF6E-0EF0-463E-A894-7F9666264F6D}"/>
    <cellStyle name="Normal 3 10 8" xfId="30803" xr:uid="{9F5EF4BA-05C4-4C65-980C-01BC103FB1C3}"/>
    <cellStyle name="Normal 3 10 9" xfId="39917" xr:uid="{22B5BB1F-FAA5-4D21-BD52-A6CCB8984CA7}"/>
    <cellStyle name="Normal 3 11" xfId="1994" xr:uid="{54AA5015-5F6C-44DF-BF6E-C868E76AE5C5}"/>
    <cellStyle name="Normal 3 11 2" xfId="2668" xr:uid="{156334FB-AC12-4960-AC50-0FB3D985475F}"/>
    <cellStyle name="Normal 3 11 2 2" xfId="3648" xr:uid="{37422717-C310-484E-B6E5-0852040B3616}"/>
    <cellStyle name="Normal 3 11 2 2 2" xfId="6886" xr:uid="{F42480F3-6268-4706-BA3D-56732CE84B8F}"/>
    <cellStyle name="Normal 3 11 2 2 2 2" xfId="11726" xr:uid="{42F56359-D588-49A1-A62C-9529043FC97D}"/>
    <cellStyle name="Normal 3 11 2 2 2 2 2" xfId="22599" xr:uid="{29107577-A08B-4AAF-9A88-629CCD023A2D}"/>
    <cellStyle name="Normal 3 11 2 2 2 2 3" xfId="39065" xr:uid="{D01472C9-318F-4DC8-A0AA-3D933B85BF50}"/>
    <cellStyle name="Normal 3 11 2 2 2 3" xfId="18324" xr:uid="{1B318ADD-2FEC-47A7-BC82-54664416226D}"/>
    <cellStyle name="Normal 3 11 2 2 2 4" xfId="29173" xr:uid="{2B994974-1086-4FBC-BDC0-BD4C5538F71A}"/>
    <cellStyle name="Normal 3 11 2 2 2 5" xfId="35097" xr:uid="{27E197FD-D255-4663-BF83-35AC515FE490}"/>
    <cellStyle name="Normal 3 11 2 2 2 6" xfId="44447" xr:uid="{067E058F-96D4-47F7-9D1D-5A251921E5CA}"/>
    <cellStyle name="Normal 3 11 2 2 3" xfId="11727" xr:uid="{D3113506-DA73-413B-80A5-751CCAE384F2}"/>
    <cellStyle name="Normal 3 11 2 2 3 2" xfId="22600" xr:uid="{335B096C-5D8D-44AE-B8A5-A3819F54C105}"/>
    <cellStyle name="Normal 3 11 2 2 3 3" xfId="37084" xr:uid="{85536FF2-3247-4BF7-82E5-64E28E404A2C}"/>
    <cellStyle name="Normal 3 11 2 2 4" xfId="15268" xr:uid="{F04A8425-941C-4B76-87EC-51B0EC328887}"/>
    <cellStyle name="Normal 3 11 2 2 5" xfId="26117" xr:uid="{AECD9A60-6E44-4A99-923F-30FD14268D69}"/>
    <cellStyle name="Normal 3 11 2 2 6" xfId="32267" xr:uid="{F24CE392-BFCE-4A41-8D1B-BA2A0E15BBE6}"/>
    <cellStyle name="Normal 3 11 2 2 7" xfId="41391" xr:uid="{8F4ED25F-06EE-4E6F-BF95-C0FD30B9D070}"/>
    <cellStyle name="Normal 3 11 2 3" xfId="5906" xr:uid="{657E8803-5D51-4604-B3C7-9E3B1C3BDF97}"/>
    <cellStyle name="Normal 3 11 2 3 2" xfId="11728" xr:uid="{FF735C32-05AD-4465-A39E-013E6B137258}"/>
    <cellStyle name="Normal 3 11 2 3 2 2" xfId="22601" xr:uid="{A36E7663-E6F4-40D2-90BD-9883B0B993F1}"/>
    <cellStyle name="Normal 3 11 2 3 2 3" xfId="39064" xr:uid="{397FC428-09AC-4E91-BDA3-61B987206AAF}"/>
    <cellStyle name="Normal 3 11 2 3 3" xfId="17344" xr:uid="{8AFC8D7B-303D-46EE-8299-2ECD944C514F}"/>
    <cellStyle name="Normal 3 11 2 3 4" xfId="28193" xr:uid="{09C82302-5A24-4A93-AE7F-7313AF3CCB69}"/>
    <cellStyle name="Normal 3 11 2 3 5" xfId="35096" xr:uid="{B6EA2EA9-50A6-46E3-A2E2-B62F3C4E0D76}"/>
    <cellStyle name="Normal 3 11 2 3 6" xfId="43467" xr:uid="{73AFB595-26CC-46D0-96D4-0E426EDEF8CA}"/>
    <cellStyle name="Normal 3 11 2 4" xfId="11729" xr:uid="{FBD99308-E42F-402E-B408-60771F5A255B}"/>
    <cellStyle name="Normal 3 11 2 4 2" xfId="22602" xr:uid="{899CEB79-5674-4FAD-A459-47CCE93AF715}"/>
    <cellStyle name="Normal 3 11 2 4 3" xfId="37083" xr:uid="{09F1197F-F539-4D06-BBA1-351BE7856F73}"/>
    <cellStyle name="Normal 3 11 2 5" xfId="14288" xr:uid="{39B5FB68-D9D9-4870-BE71-8F095927BEED}"/>
    <cellStyle name="Normal 3 11 2 6" xfId="25137" xr:uid="{F5D228A7-BEFE-48F4-A98C-E9C2C703D28B}"/>
    <cellStyle name="Normal 3 11 2 7" xfId="31287" xr:uid="{50744347-15A7-4424-BD39-7CB21DF8C79F}"/>
    <cellStyle name="Normal 3 11 2 8" xfId="40411" xr:uid="{E5E8306C-8057-4930-B6E0-D0C5389A4BB1}"/>
    <cellStyle name="Normal 3 11 3" xfId="3155" xr:uid="{7849F6FF-DC50-48FE-B0E7-DBFDD84232FE}"/>
    <cellStyle name="Normal 3 11 3 2" xfId="6393" xr:uid="{EA47709A-C3C1-45B4-B2BF-5DFFE359AE3A}"/>
    <cellStyle name="Normal 3 11 3 2 2" xfId="11730" xr:uid="{08566EE9-7894-4240-99B0-BF0B511D079F}"/>
    <cellStyle name="Normal 3 11 3 2 2 2" xfId="22603" xr:uid="{0D4E97D7-724F-408C-B731-CABF81CA894E}"/>
    <cellStyle name="Normal 3 11 3 2 2 3" xfId="39066" xr:uid="{7F65FF22-A1C3-49A5-A699-7CF174398028}"/>
    <cellStyle name="Normal 3 11 3 2 3" xfId="17831" xr:uid="{6935655B-4BC9-4EFE-88F2-CC908078B7DA}"/>
    <cellStyle name="Normal 3 11 3 2 4" xfId="28680" xr:uid="{66EC5E59-6487-4348-ABC4-8E6FCAFBAC27}"/>
    <cellStyle name="Normal 3 11 3 2 5" xfId="35098" xr:uid="{DB620842-7398-4354-9ACC-F4BD3DFB2827}"/>
    <cellStyle name="Normal 3 11 3 2 6" xfId="43954" xr:uid="{95D0EC3C-5CB6-4B74-872D-27ECB6D2C884}"/>
    <cellStyle name="Normal 3 11 3 3" xfId="11731" xr:uid="{4BBF92CD-0B17-4788-B68E-E8AC4C1FF005}"/>
    <cellStyle name="Normal 3 11 3 3 2" xfId="22604" xr:uid="{A895F0CA-C247-46EB-BFDD-C99021F0E6A0}"/>
    <cellStyle name="Normal 3 11 3 3 3" xfId="37085" xr:uid="{E94DFF56-05E7-42B0-AFFD-DB91932F986F}"/>
    <cellStyle name="Normal 3 11 3 4" xfId="14775" xr:uid="{671A5825-95CA-4D4C-A661-A4CD35543867}"/>
    <cellStyle name="Normal 3 11 3 5" xfId="25624" xr:uid="{DE7200B4-990F-4595-88A7-A47073D89E8F}"/>
    <cellStyle name="Normal 3 11 3 6" xfId="31774" xr:uid="{9A1AACF3-C731-46EA-9BB6-03B1A54E83BB}"/>
    <cellStyle name="Normal 3 11 3 7" xfId="40898" xr:uid="{3C2D9A6E-822B-4880-B099-7554100637BD}"/>
    <cellStyle name="Normal 3 11 4" xfId="4200" xr:uid="{9D7CDB57-B638-413F-9110-23362C4931CF}"/>
    <cellStyle name="Normal 3 11 4 2" xfId="11732" xr:uid="{D527068C-3D8C-40D0-B05B-A8E319C3C7F0}"/>
    <cellStyle name="Normal 3 11 4 2 2" xfId="22605" xr:uid="{F49A0BAF-1189-42FB-8B72-B0A89AE5D5C4}"/>
    <cellStyle name="Normal 3 11 4 2 3" xfId="38202" xr:uid="{BD8EA11A-A5B4-47EA-BC1A-059A712CE5EB}"/>
    <cellStyle name="Normal 3 11 4 3" xfId="34239" xr:uid="{A0E8777E-654F-45A6-8A33-3E87C34B5B77}"/>
    <cellStyle name="Normal 3 11 4 4" xfId="45795" xr:uid="{BBEC53F2-5259-40F1-B282-CEF3A8101E54}"/>
    <cellStyle name="Normal 3 11 5" xfId="5413" xr:uid="{A5CE02DC-6D4D-405C-81F8-06C431CB15BB}"/>
    <cellStyle name="Normal 3 11 5 2" xfId="16851" xr:uid="{6D7EE10C-DA6D-4DBB-ADBB-634397B79ABC}"/>
    <cellStyle name="Normal 3 11 5 3" xfId="27700" xr:uid="{240D9362-6F72-49DA-B03E-C091C41BF0BF}"/>
    <cellStyle name="Normal 3 11 5 4" xfId="36220" xr:uid="{AB45F501-BF55-4554-9B9F-5AB3258C59EE}"/>
    <cellStyle name="Normal 3 11 5 5" xfId="42974" xr:uid="{68D69FD8-4220-4CF7-97F7-ACB25387FFC4}"/>
    <cellStyle name="Normal 3 11 6" xfId="13795" xr:uid="{15660843-01E2-4032-9A21-EC2C45DB9397}"/>
    <cellStyle name="Normal 3 11 7" xfId="24644" xr:uid="{33AF4712-064E-434A-9543-40F21F587748}"/>
    <cellStyle name="Normal 3 11 8" xfId="30804" xr:uid="{1A9B912C-57A6-4364-A853-71F1D81FCBA1}"/>
    <cellStyle name="Normal 3 11 9" xfId="39918" xr:uid="{49783A21-BA5D-426E-92A0-72FA5DBD22ED}"/>
    <cellStyle name="Normal 3 12" xfId="1995" xr:uid="{72A98402-F2ED-42C7-833C-495671C5EBEC}"/>
    <cellStyle name="Normal 3 12 2" xfId="2669" xr:uid="{FF83C954-72B9-4404-A665-27E72CED893D}"/>
    <cellStyle name="Normal 3 12 2 2" xfId="3649" xr:uid="{7E269BD4-B553-40ED-BBF9-F7B6153C5F1E}"/>
    <cellStyle name="Normal 3 12 2 2 2" xfId="6887" xr:uid="{469BF201-CDDE-441A-9AE6-89365BCB4A16}"/>
    <cellStyle name="Normal 3 12 2 2 2 2" xfId="11733" xr:uid="{4FEFE247-E9F7-4F86-8551-80E423FED6DF}"/>
    <cellStyle name="Normal 3 12 2 2 2 2 2" xfId="22606" xr:uid="{28277E82-F26D-489B-A0C6-2739B9A2EEC4}"/>
    <cellStyle name="Normal 3 12 2 2 2 2 3" xfId="39068" xr:uid="{0FF86047-A221-4CCA-B2CD-6F85B989C0C8}"/>
    <cellStyle name="Normal 3 12 2 2 2 3" xfId="18325" xr:uid="{D19775F4-E40C-49D9-A635-D581E7FC9432}"/>
    <cellStyle name="Normal 3 12 2 2 2 4" xfId="29174" xr:uid="{D0F48B71-E2DF-4F1A-AF06-2EA3A520BB68}"/>
    <cellStyle name="Normal 3 12 2 2 2 5" xfId="35100" xr:uid="{7826BC0B-6941-4767-B95B-78A3CB698B9E}"/>
    <cellStyle name="Normal 3 12 2 2 2 6" xfId="44448" xr:uid="{882E09E7-8D27-42E3-AA16-31F175C63405}"/>
    <cellStyle name="Normal 3 12 2 2 3" xfId="11734" xr:uid="{A1A915B0-C277-4A54-8729-89510065FEE7}"/>
    <cellStyle name="Normal 3 12 2 2 3 2" xfId="22607" xr:uid="{9D32A8FA-0661-458A-B484-3F8C9327CDC9}"/>
    <cellStyle name="Normal 3 12 2 2 3 3" xfId="37087" xr:uid="{42C36F36-6497-4686-8F70-CF54D2E4DBB8}"/>
    <cellStyle name="Normal 3 12 2 2 4" xfId="15269" xr:uid="{FB2315F3-F2BF-4461-BF1A-84E49DAB7325}"/>
    <cellStyle name="Normal 3 12 2 2 5" xfId="26118" xr:uid="{73E2F975-F4AB-49F3-A9A9-BA57D7EB85A9}"/>
    <cellStyle name="Normal 3 12 2 2 6" xfId="32268" xr:uid="{ABE34B6A-0B68-4030-BC74-9168CD7599B3}"/>
    <cellStyle name="Normal 3 12 2 2 7" xfId="41392" xr:uid="{674FE000-538C-4143-9CD3-E79EEDE92900}"/>
    <cellStyle name="Normal 3 12 2 3" xfId="5907" xr:uid="{1B059450-89C8-4FAA-9323-EBACABE580B3}"/>
    <cellStyle name="Normal 3 12 2 3 2" xfId="11735" xr:uid="{3E588F8E-186A-4DC3-AE37-1E03AD87AC4D}"/>
    <cellStyle name="Normal 3 12 2 3 2 2" xfId="22608" xr:uid="{CD0C0E90-3070-4DA4-83B6-FAABAA78C44E}"/>
    <cellStyle name="Normal 3 12 2 3 2 3" xfId="39067" xr:uid="{A46A6C10-C3F9-4DB8-9A39-B0A35BDF3270}"/>
    <cellStyle name="Normal 3 12 2 3 3" xfId="17345" xr:uid="{C15116D8-CCA4-4820-A0EF-FE684E29FE6B}"/>
    <cellStyle name="Normal 3 12 2 3 4" xfId="28194" xr:uid="{389E33F6-6EF3-4F6E-A012-DC57989FA175}"/>
    <cellStyle name="Normal 3 12 2 3 5" xfId="35099" xr:uid="{42F00526-2A4D-44C8-84E9-9D6AE0CACCE2}"/>
    <cellStyle name="Normal 3 12 2 3 6" xfId="43468" xr:uid="{347C1496-6508-4EEC-9D1C-1519E26BCA4F}"/>
    <cellStyle name="Normal 3 12 2 4" xfId="11736" xr:uid="{B4544190-70A9-443F-8E46-D46762B75130}"/>
    <cellStyle name="Normal 3 12 2 4 2" xfId="22609" xr:uid="{116E8AB8-F5EA-49CB-A680-6A08042EA9C7}"/>
    <cellStyle name="Normal 3 12 2 4 3" xfId="37086" xr:uid="{66849B63-9B24-4471-9620-AD52875A4CB6}"/>
    <cellStyle name="Normal 3 12 2 5" xfId="14289" xr:uid="{AB15693B-A59E-4FB9-A023-C2B602B20823}"/>
    <cellStyle name="Normal 3 12 2 6" xfId="25138" xr:uid="{13FC3E93-9410-466C-A9E8-E9C30157BAD6}"/>
    <cellStyle name="Normal 3 12 2 7" xfId="31288" xr:uid="{0A6CB7CA-71A0-42C6-B432-5712E8B45143}"/>
    <cellStyle name="Normal 3 12 2 8" xfId="40412" xr:uid="{0FF561CB-9BA6-4F79-AF62-152608D5A7C0}"/>
    <cellStyle name="Normal 3 12 3" xfId="3156" xr:uid="{3701B9ED-570F-4371-B122-3204B691C3B0}"/>
    <cellStyle name="Normal 3 12 3 2" xfId="6394" xr:uid="{BAACA5FD-E746-4636-BEA9-7461A1381CBB}"/>
    <cellStyle name="Normal 3 12 3 2 2" xfId="11737" xr:uid="{615442A9-2539-4788-A726-A5699EB63D53}"/>
    <cellStyle name="Normal 3 12 3 2 2 2" xfId="22610" xr:uid="{BB76FD46-FE3B-43E1-BED8-66B700579B7E}"/>
    <cellStyle name="Normal 3 12 3 2 2 3" xfId="39069" xr:uid="{F044A3B9-0833-4637-A113-946E97CD3DEF}"/>
    <cellStyle name="Normal 3 12 3 2 3" xfId="17832" xr:uid="{1A014F9F-882D-4212-86B6-FFF299553DCA}"/>
    <cellStyle name="Normal 3 12 3 2 4" xfId="28681" xr:uid="{44B33897-E9EC-4890-9DA5-3041535957B9}"/>
    <cellStyle name="Normal 3 12 3 2 5" xfId="35101" xr:uid="{180A4932-FECA-4DCF-938C-77126D0DED57}"/>
    <cellStyle name="Normal 3 12 3 2 6" xfId="43955" xr:uid="{1B30307F-2F37-4900-BC93-ED73C00D9BB3}"/>
    <cellStyle name="Normal 3 12 3 3" xfId="11738" xr:uid="{C3899C5B-6357-416F-B003-AC3055D37BB3}"/>
    <cellStyle name="Normal 3 12 3 3 2" xfId="22611" xr:uid="{447FB30F-64FE-413C-A79F-6F1F177EBAF9}"/>
    <cellStyle name="Normal 3 12 3 3 3" xfId="37088" xr:uid="{287460B7-4177-47B7-8889-533729AE0A41}"/>
    <cellStyle name="Normal 3 12 3 4" xfId="14776" xr:uid="{6A247C77-0127-40A0-8259-7E9C157B9BC1}"/>
    <cellStyle name="Normal 3 12 3 5" xfId="25625" xr:uid="{230A8E3E-51D2-4287-B464-39BC7626F74D}"/>
    <cellStyle name="Normal 3 12 3 6" xfId="31775" xr:uid="{B926592C-8F33-4FD4-B384-E1395A7D56EA}"/>
    <cellStyle name="Normal 3 12 3 7" xfId="40899" xr:uid="{1B2517B9-EA48-4829-AAE6-337B81510D03}"/>
    <cellStyle name="Normal 3 12 4" xfId="4201" xr:uid="{EDD8220A-1277-4B4E-A6D8-0B754EC7FEA3}"/>
    <cellStyle name="Normal 3 12 4 2" xfId="11739" xr:uid="{EF5DE176-5EBA-45EA-9C7D-D49EB05D39EF}"/>
    <cellStyle name="Normal 3 12 4 2 2" xfId="22612" xr:uid="{293E75B3-A87B-4393-AE88-A5749D4346BA}"/>
    <cellStyle name="Normal 3 12 4 2 3" xfId="38203" xr:uid="{D1C44975-D25A-4AB8-86BD-261252B0A90C}"/>
    <cellStyle name="Normal 3 12 4 3" xfId="34240" xr:uid="{CDBFC59A-32FB-4235-B544-0F7EA8A43864}"/>
    <cellStyle name="Normal 3 12 4 4" xfId="45796" xr:uid="{6C09EF4F-3781-4CF8-A4A0-0CB829761C31}"/>
    <cellStyle name="Normal 3 12 5" xfId="5414" xr:uid="{28E6971F-6973-4281-B2D1-F277F07D650D}"/>
    <cellStyle name="Normal 3 12 5 2" xfId="16852" xr:uid="{6F79FE24-B68A-40B0-A860-D5A9FA9515BD}"/>
    <cellStyle name="Normal 3 12 5 3" xfId="27701" xr:uid="{1E286399-6EF8-456A-94B0-561BF6BA05D6}"/>
    <cellStyle name="Normal 3 12 5 4" xfId="36221" xr:uid="{A82C49CA-2417-43F7-875B-E25D0E44CFD8}"/>
    <cellStyle name="Normal 3 12 5 5" xfId="42975" xr:uid="{F36BA53A-F905-4EAE-AC1C-CAEE1222A885}"/>
    <cellStyle name="Normal 3 12 6" xfId="13796" xr:uid="{EE80733B-268C-4C4A-B9B6-05A74F1A4446}"/>
    <cellStyle name="Normal 3 12 7" xfId="24645" xr:uid="{83D337A5-76C8-4881-9DF8-EF8CD1F168C0}"/>
    <cellStyle name="Normal 3 12 8" xfId="30805" xr:uid="{876BC08C-3EC8-4DC1-8948-70422AB8ABBD}"/>
    <cellStyle name="Normal 3 12 9" xfId="39919" xr:uid="{FD3C1299-B845-49E6-B801-A6FC8BFCCC0D}"/>
    <cellStyle name="Normal 3 13" xfId="1996" xr:uid="{5BF92663-3896-44F3-8A44-1799CCA64E28}"/>
    <cellStyle name="Normal 3 13 2" xfId="2670" xr:uid="{CA4C2C38-9B8B-4A4B-BF0A-BFD8C957D10E}"/>
    <cellStyle name="Normal 3 13 2 2" xfId="3650" xr:uid="{7D37C115-0411-41F1-BDAD-C28690C3582B}"/>
    <cellStyle name="Normal 3 13 2 2 2" xfId="6888" xr:uid="{9EBB9C65-521B-4A70-9F18-70B772E02759}"/>
    <cellStyle name="Normal 3 13 2 2 2 2" xfId="11740" xr:uid="{6353C6D6-9C41-4911-A5A3-6FD1DFA8E683}"/>
    <cellStyle name="Normal 3 13 2 2 2 2 2" xfId="22613" xr:uid="{DA85FE04-0273-470B-95D6-935B0E417B4E}"/>
    <cellStyle name="Normal 3 13 2 2 2 2 3" xfId="39071" xr:uid="{DEA462D4-22A9-4C6A-BDB6-3D5E1FE0031E}"/>
    <cellStyle name="Normal 3 13 2 2 2 3" xfId="18326" xr:uid="{D725B43F-0F35-4C5D-9844-F41A4BD7F279}"/>
    <cellStyle name="Normal 3 13 2 2 2 4" xfId="29175" xr:uid="{F10AABD3-8F68-4C3D-86DF-5E7E9ECE0896}"/>
    <cellStyle name="Normal 3 13 2 2 2 5" xfId="35103" xr:uid="{CBAFF345-32DE-4EFD-9C96-A3F12BC5598D}"/>
    <cellStyle name="Normal 3 13 2 2 2 6" xfId="44449" xr:uid="{49A67C43-2CE4-4FB4-83D2-9F88F9ECA811}"/>
    <cellStyle name="Normal 3 13 2 2 3" xfId="11741" xr:uid="{85C9250F-B1DF-4DB8-8AE5-D0A3F4A9A154}"/>
    <cellStyle name="Normal 3 13 2 2 3 2" xfId="22614" xr:uid="{7123E624-E1E4-43E5-8923-2801B2F0CEAF}"/>
    <cellStyle name="Normal 3 13 2 2 3 3" xfId="37090" xr:uid="{80B0C564-70D0-4F59-9429-96F434CECBB9}"/>
    <cellStyle name="Normal 3 13 2 2 4" xfId="15270" xr:uid="{E5CA9B6D-5CEF-4099-AB86-1E0C0A786481}"/>
    <cellStyle name="Normal 3 13 2 2 5" xfId="26119" xr:uid="{FB57826A-B8F5-41B2-AA77-EBC69B976792}"/>
    <cellStyle name="Normal 3 13 2 2 6" xfId="32269" xr:uid="{2A62DD8D-E0F2-40EB-90D2-3DB85E49FDF7}"/>
    <cellStyle name="Normal 3 13 2 2 7" xfId="41393" xr:uid="{EF721FE8-CECB-4B8E-B9BD-68157B327967}"/>
    <cellStyle name="Normal 3 13 2 3" xfId="5908" xr:uid="{9D558AE5-A07C-4001-9111-FA2D38207321}"/>
    <cellStyle name="Normal 3 13 2 3 2" xfId="11742" xr:uid="{ECD7E83B-B2E5-4EE9-806C-56C94C926317}"/>
    <cellStyle name="Normal 3 13 2 3 2 2" xfId="22615" xr:uid="{E09E2B1B-93FE-49F7-8644-C6AEC5FAC4D6}"/>
    <cellStyle name="Normal 3 13 2 3 2 3" xfId="39070" xr:uid="{F38BC540-FD5D-44E6-A085-44D053C81546}"/>
    <cellStyle name="Normal 3 13 2 3 3" xfId="17346" xr:uid="{B2516B40-7950-4477-B889-4D0A09965207}"/>
    <cellStyle name="Normal 3 13 2 3 4" xfId="28195" xr:uid="{63367732-6E80-4EDF-B983-C82A1233614D}"/>
    <cellStyle name="Normal 3 13 2 3 5" xfId="35102" xr:uid="{9BC1DDF2-5472-43A5-941D-60CE7C2DE2D1}"/>
    <cellStyle name="Normal 3 13 2 3 6" xfId="43469" xr:uid="{B19E2313-B756-4FFF-8444-1A2BCA781C91}"/>
    <cellStyle name="Normal 3 13 2 4" xfId="11743" xr:uid="{CEC0ADCC-C63C-4946-AC69-4A4B7B63AF59}"/>
    <cellStyle name="Normal 3 13 2 4 2" xfId="22616" xr:uid="{CF25C090-4A65-48DB-8891-93C61D6C1C73}"/>
    <cellStyle name="Normal 3 13 2 4 3" xfId="37089" xr:uid="{89A8C08F-82CA-40A2-826A-5B32EC780B4D}"/>
    <cellStyle name="Normal 3 13 2 5" xfId="14290" xr:uid="{7C4E1045-9B4E-4981-8CA1-72B2E07398CC}"/>
    <cellStyle name="Normal 3 13 2 6" xfId="25139" xr:uid="{40537CB4-1F76-4EFE-9704-BD67123BA82C}"/>
    <cellStyle name="Normal 3 13 2 7" xfId="31289" xr:uid="{F39CEB91-8BD7-4A11-8CD2-A2C5101A086C}"/>
    <cellStyle name="Normal 3 13 2 8" xfId="40413" xr:uid="{593DCF67-1E09-4346-BF78-D562D6CB8C27}"/>
    <cellStyle name="Normal 3 13 3" xfId="3157" xr:uid="{11AA6CB0-6913-44EA-BBE9-4DA7159CC695}"/>
    <cellStyle name="Normal 3 13 3 2" xfId="6395" xr:uid="{F41F8D39-EF23-4F5F-BA6F-393CEC28F07B}"/>
    <cellStyle name="Normal 3 13 3 2 2" xfId="11744" xr:uid="{539F9E14-35E1-44A6-88FF-7656E587485C}"/>
    <cellStyle name="Normal 3 13 3 2 2 2" xfId="22617" xr:uid="{A1F2B9A5-395E-44BC-B591-E1AB3C34FA92}"/>
    <cellStyle name="Normal 3 13 3 2 2 3" xfId="39072" xr:uid="{55DC1532-B737-4B66-A175-03602223F808}"/>
    <cellStyle name="Normal 3 13 3 2 3" xfId="17833" xr:uid="{2FDCB434-DC1B-49DB-A4D7-6B8430D55F8A}"/>
    <cellStyle name="Normal 3 13 3 2 4" xfId="28682" xr:uid="{69E618EF-3513-46BE-B8AF-37CAA8A1F7C4}"/>
    <cellStyle name="Normal 3 13 3 2 5" xfId="35104" xr:uid="{DE1C5D07-9988-4496-963C-746B0F36B554}"/>
    <cellStyle name="Normal 3 13 3 2 6" xfId="43956" xr:uid="{FBAE1652-DDB4-4A73-8FB9-7FEA3B027885}"/>
    <cellStyle name="Normal 3 13 3 3" xfId="11745" xr:uid="{6DC5A0D2-3BA6-4083-8F90-A74004FD64B4}"/>
    <cellStyle name="Normal 3 13 3 3 2" xfId="22618" xr:uid="{8F3FFC47-1A2F-4E81-A446-8A3DFF0531C5}"/>
    <cellStyle name="Normal 3 13 3 3 3" xfId="37091" xr:uid="{7A2CA360-3ED1-49EA-B51E-A81AE15EFBC2}"/>
    <cellStyle name="Normal 3 13 3 4" xfId="14777" xr:uid="{871CF542-3452-456A-8DEF-73F6C6355B37}"/>
    <cellStyle name="Normal 3 13 3 5" xfId="25626" xr:uid="{7528E036-238B-48D6-8E0A-8D59D40944D7}"/>
    <cellStyle name="Normal 3 13 3 6" xfId="31776" xr:uid="{79E65D15-AA97-43A7-8F79-3FC366FED737}"/>
    <cellStyle name="Normal 3 13 3 7" xfId="40900" xr:uid="{72C5F480-FB7C-4864-ADCC-3EECF88B800A}"/>
    <cellStyle name="Normal 3 13 4" xfId="4202" xr:uid="{F3109C2C-264B-421F-951C-BF8739F2A4BA}"/>
    <cellStyle name="Normal 3 13 4 2" xfId="11746" xr:uid="{8AB35ADE-2D7E-4F8E-9619-6F7CA61E22CE}"/>
    <cellStyle name="Normal 3 13 4 2 2" xfId="22619" xr:uid="{F2CA4B03-B4C2-4BCA-BC39-9A5D0E31F211}"/>
    <cellStyle name="Normal 3 13 4 2 3" xfId="38204" xr:uid="{B950C597-1590-4D3C-9670-2D1079BCCDC4}"/>
    <cellStyle name="Normal 3 13 4 3" xfId="34241" xr:uid="{534322CC-8F91-4EE2-AAAA-316B3BA4D23E}"/>
    <cellStyle name="Normal 3 13 4 4" xfId="45797" xr:uid="{BDAB5970-E070-48AF-AE72-5865BFB46EFC}"/>
    <cellStyle name="Normal 3 13 5" xfId="5415" xr:uid="{426D86E1-3E4B-40F8-A655-6F0B002F1168}"/>
    <cellStyle name="Normal 3 13 5 2" xfId="16853" xr:uid="{31C22A4F-9E88-4AB0-A852-B0B143E6D926}"/>
    <cellStyle name="Normal 3 13 5 3" xfId="27702" xr:uid="{2BC443B7-7BF6-443F-BB96-214FECCB85DC}"/>
    <cellStyle name="Normal 3 13 5 4" xfId="36222" xr:uid="{0FB4F455-D14C-45CC-9490-17EC0F7D0FC0}"/>
    <cellStyle name="Normal 3 13 5 5" xfId="42976" xr:uid="{246BF333-F12A-4151-8D60-EDF6A7E495F9}"/>
    <cellStyle name="Normal 3 13 6" xfId="13797" xr:uid="{EAEA065F-479A-4D73-94A7-734057790DF2}"/>
    <cellStyle name="Normal 3 13 7" xfId="24646" xr:uid="{DF158663-82CF-417D-BEC2-C1DD6C70649E}"/>
    <cellStyle name="Normal 3 13 8" xfId="30747" xr:uid="{A96C2868-E89A-4324-AE15-9D9433A9B218}"/>
    <cellStyle name="Normal 3 13 9" xfId="39920" xr:uid="{FB0BD751-BAD7-4320-82D0-7EF1A4181592}"/>
    <cellStyle name="Normal 3 14" xfId="4203" xr:uid="{259E6089-87BB-4F32-A97A-EEA4309A2802}"/>
    <cellStyle name="Normal 3 14 2" xfId="11747" xr:uid="{FB68CA36-7C7A-4399-B04B-106384CA6C19}"/>
    <cellStyle name="Normal 3 14 2 2" xfId="22620" xr:uid="{480ED47A-1EE0-4B4A-A63F-99B014E3CB9F}"/>
    <cellStyle name="Normal 3 14 2 3" xfId="33231" xr:uid="{45FE67E2-7C7F-4EB5-9377-AA014368F4DC}"/>
    <cellStyle name="Normal 3 14 3" xfId="33230" xr:uid="{15FDF54F-A119-465B-B43C-576E13769201}"/>
    <cellStyle name="Normal 3 14 4" xfId="45798" xr:uid="{FFDF63EB-4BC6-4C50-AF12-36321FAA0E4F}"/>
    <cellStyle name="Normal 3 15" xfId="4204" xr:uid="{29FD87A4-A558-4F45-833F-16F067349B82}"/>
    <cellStyle name="Normal 3 16" xfId="4205" xr:uid="{022D69ED-C749-4CFB-AEFF-824F1C277AAC}"/>
    <cellStyle name="Normal 3 17" xfId="4206" xr:uid="{C499D291-1719-4358-A18D-FD49C8228921}"/>
    <cellStyle name="Normal 3 18" xfId="4207" xr:uid="{C62B7EB0-903F-4349-A9B3-CFEBEB6545C4}"/>
    <cellStyle name="Normal 3 19" xfId="4208" xr:uid="{802FB0A1-F81A-43E0-A822-7F1975B4A485}"/>
    <cellStyle name="Normal 3 2" xfId="72" xr:uid="{558B5806-D4EC-4F2F-841D-E205F7D7FFC0}"/>
    <cellStyle name="Normal 3 2 2" xfId="1017" xr:uid="{12D9342A-65E8-4040-9369-FFC14C3FF7F7}"/>
    <cellStyle name="Normal 3 2 2 2" xfId="8549" xr:uid="{43F97F42-479F-43B9-A8A8-77AABE3CBB75}"/>
    <cellStyle name="Normal 3 2 2 2 2" xfId="8708" xr:uid="{8BDC7E69-BE53-4DD8-87E4-247EDEFA376F}"/>
    <cellStyle name="Normal 3 2 2 2 2 2" xfId="19852" xr:uid="{23AA2CFE-0666-44B3-AF82-B363226D5A74}"/>
    <cellStyle name="Normal 3 2 2 2 3" xfId="8906" xr:uid="{41E065B0-249A-49EC-A87D-FC7866F7C57A}"/>
    <cellStyle name="Normal 3 2 2 2 3 2" xfId="20050" xr:uid="{1CA688CC-0122-46E5-BC59-63FFB048C84D}"/>
    <cellStyle name="Normal 3 2 2 2 4" xfId="19694" xr:uid="{DA6903E0-D210-4C1C-B771-B3B238D73D8F}"/>
    <cellStyle name="Normal 3 2 2 3" xfId="8629" xr:uid="{1138F9EA-C5C1-472C-B8C2-8C39F4C6F47A}"/>
    <cellStyle name="Normal 3 2 2 3 2" xfId="19773" xr:uid="{0FAE93CB-D45A-4DF6-B0E4-66AAC3713EE9}"/>
    <cellStyle name="Normal 3 2 2 4" xfId="8827" xr:uid="{B88B9367-AD99-4CB4-886E-5C3C70419A20}"/>
    <cellStyle name="Normal 3 2 2 4 2" xfId="19971" xr:uid="{C15BEE1B-2571-49AC-993E-16076B641943}"/>
    <cellStyle name="Normal 3 2 2 5" xfId="8469" xr:uid="{2AD50597-2BF8-4CF4-AEBC-539B8C6FF31F}"/>
    <cellStyle name="Normal 3 2 2 5 2" xfId="19615" xr:uid="{93DD34BC-8D7F-4580-B947-0C0045101B46}"/>
    <cellStyle name="Normal 3 2 3" xfId="1018" xr:uid="{243857D3-06C5-4C8E-9565-3F108D75C2A8}"/>
    <cellStyle name="Normal 3 2 3 2" xfId="8668" xr:uid="{45146860-A9F9-49A5-ABDD-A0CAA5612891}"/>
    <cellStyle name="Normal 3 2 3 2 2" xfId="19812" xr:uid="{0B00227A-39A9-43A5-A7C4-026ECF785187}"/>
    <cellStyle name="Normal 3 2 3 3" xfId="8866" xr:uid="{C9A79BCD-53B1-4645-8B00-0003A5D816F0}"/>
    <cellStyle name="Normal 3 2 3 3 2" xfId="20010" xr:uid="{31ACE6FD-3144-4967-AB68-69FCA58876EA}"/>
    <cellStyle name="Normal 3 2 3 4" xfId="8508" xr:uid="{73CB017E-3F65-446F-91C4-4C2E420EBC16}"/>
    <cellStyle name="Normal 3 2 3 4 2" xfId="19654" xr:uid="{B8ACA792-D9C1-4B82-8BEE-D9530CC18368}"/>
    <cellStyle name="Normal 3 2 4" xfId="8747" xr:uid="{60712706-7502-4BC1-9BCA-6921CFD14FD2}"/>
    <cellStyle name="Normal 3 2 4 2" xfId="8945" xr:uid="{886997B6-E018-44EE-9F87-1596E8C08BCE}"/>
    <cellStyle name="Normal 3 2 4 2 2" xfId="20089" xr:uid="{A11DA051-594B-4416-A3D7-98838CBAF917}"/>
    <cellStyle name="Normal 3 2 4 3" xfId="19891" xr:uid="{7EE8CFDE-940C-47E6-92A1-37C64F3D018C}"/>
    <cellStyle name="Normal 3 2 5" xfId="8588" xr:uid="{2EE17583-AFB6-456B-BD84-C1D2E00A528C}"/>
    <cellStyle name="Normal 3 2 5 2" xfId="19733" xr:uid="{39477F3E-1EA5-4586-A7A5-A491E3426CC0}"/>
    <cellStyle name="Normal 3 2 6" xfId="8786" xr:uid="{BCE8D7D8-1419-45E8-B84A-22FE40B69D0F}"/>
    <cellStyle name="Normal 3 2 6 2" xfId="19930" xr:uid="{40F09B60-8023-4A5F-8B85-5CD1CD026AE0}"/>
    <cellStyle name="Normal 3 2 7" xfId="8428" xr:uid="{05419011-C673-4CD1-9F75-7FAA43B4384D}"/>
    <cellStyle name="Normal 3 2 7 2" xfId="19575" xr:uid="{82C28E74-5879-49B6-A158-57FB9F5FD4B2}"/>
    <cellStyle name="Normal 3 2 8" xfId="1016" xr:uid="{1804AFC5-DDC4-49CC-9837-55AC1E872F0B}"/>
    <cellStyle name="Normal 3 20" xfId="4209" xr:uid="{4007D317-7134-4471-812C-D3F9BADF9B3A}"/>
    <cellStyle name="Normal 3 21" xfId="4210" xr:uid="{15C86F9E-E889-4FF4-B86C-695B7FF1B930}"/>
    <cellStyle name="Normal 3 22" xfId="4211" xr:uid="{8097E010-80E5-4958-97CA-764B953B68B9}"/>
    <cellStyle name="Normal 3 23" xfId="4212" xr:uid="{9EA4F41D-5FFE-46EB-9C98-29BC07F89F79}"/>
    <cellStyle name="Normal 3 3" xfId="93" xr:uid="{97B9B774-DEFD-45A1-A36A-AE89EDE6B625}"/>
    <cellStyle name="Normal 3 3 2" xfId="8482" xr:uid="{7F0313A8-561F-4FCC-AEF5-90C0BF051207}"/>
    <cellStyle name="Normal 3 3 2 2" xfId="8562" xr:uid="{3B20A23F-5E40-427D-BA40-0D6EDA5906E2}"/>
    <cellStyle name="Normal 3 3 2 2 2" xfId="8721" xr:uid="{ADB738F1-D5F7-408E-9DA8-2B87B90DD8C6}"/>
    <cellStyle name="Normal 3 3 2 2 2 2" xfId="19865" xr:uid="{EBD49AB6-D56F-47A3-9290-E4745402C711}"/>
    <cellStyle name="Normal 3 3 2 2 3" xfId="8919" xr:uid="{5061C2D5-FEF1-4EAA-984B-6CD59718032E}"/>
    <cellStyle name="Normal 3 3 2 2 3 2" xfId="20063" xr:uid="{E8727F9C-144A-4C65-B0C7-39F4AF83516E}"/>
    <cellStyle name="Normal 3 3 2 2 4" xfId="19707" xr:uid="{660E832F-0F6A-4B28-9470-CF72F078EE6E}"/>
    <cellStyle name="Normal 3 3 2 3" xfId="8642" xr:uid="{556A6888-7FA2-4DED-998B-AF0E8527C5AF}"/>
    <cellStyle name="Normal 3 3 2 3 2" xfId="19786" xr:uid="{FF3CE687-27C1-4170-9B53-9E869DFF86BF}"/>
    <cellStyle name="Normal 3 3 2 4" xfId="8840" xr:uid="{86A7DD6E-C319-4935-9427-27E1EEAA6DF2}"/>
    <cellStyle name="Normal 3 3 2 4 2" xfId="19984" xr:uid="{312ED249-B391-4C12-8AF0-2A83091789FF}"/>
    <cellStyle name="Normal 3 3 2 5" xfId="19628" xr:uid="{3199ED07-23DB-4FFB-BD38-893E8397A865}"/>
    <cellStyle name="Normal 3 3 3" xfId="8521" xr:uid="{8B540B1F-1798-45B0-9184-FE7296B9C15B}"/>
    <cellStyle name="Normal 3 3 3 2" xfId="8681" xr:uid="{829F2737-ED70-498D-AE45-EBE479EC567A}"/>
    <cellStyle name="Normal 3 3 3 2 2" xfId="19825" xr:uid="{5CE5884A-4F03-4878-992F-D6886C1A5A00}"/>
    <cellStyle name="Normal 3 3 3 3" xfId="8879" xr:uid="{920B59E3-CFDE-48B4-8A93-F7608617864B}"/>
    <cellStyle name="Normal 3 3 3 3 2" xfId="20023" xr:uid="{6FDBB8AF-F845-4EC2-81F9-EEFF10ABFA58}"/>
    <cellStyle name="Normal 3 3 3 4" xfId="19667" xr:uid="{55E9CC71-66A2-42EA-BACE-F5CDE6C9D236}"/>
    <cellStyle name="Normal 3 3 4" xfId="8760" xr:uid="{9A338D82-05D1-4884-83B2-0DE82482613F}"/>
    <cellStyle name="Normal 3 3 4 2" xfId="8958" xr:uid="{F77E2E8D-B09C-4332-A1FE-983A1426939B}"/>
    <cellStyle name="Normal 3 3 4 2 2" xfId="20102" xr:uid="{08801F0D-0E23-4ED9-88B4-2E7758D1CE8A}"/>
    <cellStyle name="Normal 3 3 4 3" xfId="19904" xr:uid="{9A6D7DD4-54D5-4D64-8505-AA2923646574}"/>
    <cellStyle name="Normal 3 3 5" xfId="8601" xr:uid="{0C5B204A-FBB4-46FD-ADB0-85A5304424E2}"/>
    <cellStyle name="Normal 3 3 5 2" xfId="19746" xr:uid="{49C9DC0E-FABE-4CBF-BEBA-11A906EAA32A}"/>
    <cellStyle name="Normal 3 3 6" xfId="8799" xr:uid="{E629EFFF-8EB2-4C39-B99C-4CEA1A6892C3}"/>
    <cellStyle name="Normal 3 3 6 2" xfId="19943" xr:uid="{AF0866B6-A1AB-4CE5-AA11-65CAEFA55C03}"/>
    <cellStyle name="Normal 3 3 7" xfId="8441" xr:uid="{91F1DF32-FA65-46F8-92B2-055659B3B551}"/>
    <cellStyle name="Normal 3 3 7 2" xfId="19588" xr:uid="{CF860845-913E-4E0D-AAA2-B33F29D9C2E6}"/>
    <cellStyle name="Normal 3 3 8" xfId="1019" xr:uid="{4C1F84C5-24FC-4F61-B341-1BCF502E7FAD}"/>
    <cellStyle name="Normal 3 4" xfId="1020" xr:uid="{CE81340C-FC36-455D-BBC1-F588D7E50383}"/>
    <cellStyle name="Normal 3 4 2" xfId="8456" xr:uid="{B61D0D56-6A8F-408C-A25A-B0DA1C63A777}"/>
    <cellStyle name="Normal 3 4 2 2" xfId="8536" xr:uid="{BD12A50D-2832-41A0-89CE-CA50DC1191D0}"/>
    <cellStyle name="Normal 3 4 2 2 2" xfId="8695" xr:uid="{2863DE03-37D9-430D-989B-4DDB9F5DF63B}"/>
    <cellStyle name="Normal 3 4 2 2 2 2" xfId="19839" xr:uid="{38CAEA5A-DEA6-4A88-8E1D-57071C534679}"/>
    <cellStyle name="Normal 3 4 2 2 3" xfId="8893" xr:uid="{8E7E03CF-E13C-45DB-BCD9-5C0BDE5C2B88}"/>
    <cellStyle name="Normal 3 4 2 2 3 2" xfId="20037" xr:uid="{603D7A63-4DE3-4D5F-B343-8FED93875D06}"/>
    <cellStyle name="Normal 3 4 2 2 4" xfId="19681" xr:uid="{B066CFC6-98A0-48CF-9CF1-D86182E79878}"/>
    <cellStyle name="Normal 3 4 2 3" xfId="8616" xr:uid="{51E3B0AB-84FE-4CF3-966D-AB80F0F5DDC9}"/>
    <cellStyle name="Normal 3 4 2 3 2" xfId="19760" xr:uid="{64A8FD1B-9B14-418D-A21A-3CCCDDE22020}"/>
    <cellStyle name="Normal 3 4 2 4" xfId="8814" xr:uid="{F0E307FF-E000-4854-8DAA-6757A79D1D67}"/>
    <cellStyle name="Normal 3 4 2 4 2" xfId="19958" xr:uid="{503A66F2-EBAC-43B6-B4D1-F785AB06C342}"/>
    <cellStyle name="Normal 3 4 2 5" xfId="19602" xr:uid="{05BA1E1C-EB68-4B64-B469-BD3BE3A25E06}"/>
    <cellStyle name="Normal 3 4 3" xfId="8495" xr:uid="{077AD4FC-C280-4A49-AB3C-636007FF7B2D}"/>
    <cellStyle name="Normal 3 4 3 2" xfId="8655" xr:uid="{2F18F8E1-A27B-48E6-B5A1-3BFAEE3EB741}"/>
    <cellStyle name="Normal 3 4 3 2 2" xfId="19799" xr:uid="{DFECDF24-EE67-4B12-80DB-B6E2C61A009C}"/>
    <cellStyle name="Normal 3 4 3 3" xfId="8853" xr:uid="{81C1E20C-4201-405C-B972-019732AF9C7E}"/>
    <cellStyle name="Normal 3 4 3 3 2" xfId="19997" xr:uid="{75725F4A-15BC-44F8-8482-AA602D41E7D5}"/>
    <cellStyle name="Normal 3 4 3 4" xfId="19641" xr:uid="{5FB23CAD-DD1E-4348-8C52-9EB559C6A817}"/>
    <cellStyle name="Normal 3 4 4" xfId="8575" xr:uid="{6AD9966B-C0FF-4ECF-8200-FDDEF5502443}"/>
    <cellStyle name="Normal 3 4 4 2" xfId="19720" xr:uid="{6D4D52EB-0B9E-4CCD-A06D-5A6A0E8A42A1}"/>
    <cellStyle name="Normal 3 4 5" xfId="8773" xr:uid="{A07030FA-5942-4667-9FE1-CD4928E76AB2}"/>
    <cellStyle name="Normal 3 4 5 2" xfId="19917" xr:uid="{748FA461-4CA0-4DAF-88B0-C7C5CF6EACCC}"/>
    <cellStyle name="Normal 3 4 6" xfId="8390" xr:uid="{7EC2F53E-7198-40EA-9844-3B80C1C6035E}"/>
    <cellStyle name="Normal 3 4 6 2" xfId="19562" xr:uid="{33C26028-5AFB-42AF-B1CD-9AB757943AC6}"/>
    <cellStyle name="Normal 3 5" xfId="1021" xr:uid="{879B0D2B-F076-4D77-BD5F-7E7A2A723B8D}"/>
    <cellStyle name="Normal 3 5 2" xfId="8932" xr:uid="{229186B0-BEA7-4588-B917-3DD972113DAC}"/>
    <cellStyle name="Normal 3 5 2 2" xfId="20076" xr:uid="{3F4B7D8E-DFDD-4C9A-A553-1CC3E331D991}"/>
    <cellStyle name="Normal 3 5 3" xfId="8734" xr:uid="{89193024-C39E-425F-B19E-95344E8A5024}"/>
    <cellStyle name="Normal 3 5 3 2" xfId="19878" xr:uid="{E95779AE-968F-4C53-A2F3-9CB65B4D4B9E}"/>
    <cellStyle name="Normal 3 6" xfId="1022" xr:uid="{5C24D8CC-4412-4FAD-A980-2BAE3A17015A}"/>
    <cellStyle name="Normal 3 7" xfId="1023" xr:uid="{13D442A1-8F61-4138-BF67-565E1A7544D9}"/>
    <cellStyle name="Normal 3 8" xfId="1997" xr:uid="{3DF94B43-F0E7-40FA-AFC7-1DD005F68549}"/>
    <cellStyle name="Normal 3 8 2" xfId="2671" xr:uid="{D34EE87E-7787-40C6-BD4D-EC30FD8454CD}"/>
    <cellStyle name="Normal 3 8 2 2" xfId="3651" xr:uid="{77C00747-2778-42A4-9CFA-BF4D74773439}"/>
    <cellStyle name="Normal 3 8 2 2 2" xfId="6889" xr:uid="{7F7F6116-5251-4B5A-B2EF-03273B6FA0BC}"/>
    <cellStyle name="Normal 3 8 2 2 2 2" xfId="11748" xr:uid="{4530CD87-9030-4A97-86B7-A407797377C2}"/>
    <cellStyle name="Normal 3 8 2 2 2 2 2" xfId="22621" xr:uid="{38C605C6-531E-477A-8AFE-C5F403FA79B4}"/>
    <cellStyle name="Normal 3 8 2 2 2 2 3" xfId="39074" xr:uid="{4A95D409-13E1-40EC-AEC6-B365D6E35129}"/>
    <cellStyle name="Normal 3 8 2 2 2 3" xfId="18327" xr:uid="{7AE1AB8C-9E6B-4D66-9927-2C9C77868B9F}"/>
    <cellStyle name="Normal 3 8 2 2 2 4" xfId="29176" xr:uid="{20053B25-8C5B-45C6-851C-94352CBFC4D9}"/>
    <cellStyle name="Normal 3 8 2 2 2 5" xfId="35106" xr:uid="{62493658-B762-4DB5-89DA-59481F8B42DE}"/>
    <cellStyle name="Normal 3 8 2 2 2 6" xfId="44450" xr:uid="{72E3664D-8022-4CAD-9DB7-A21E1B30E077}"/>
    <cellStyle name="Normal 3 8 2 2 3" xfId="11749" xr:uid="{2EC5A7B1-6663-4D30-ABC1-80E48C536C47}"/>
    <cellStyle name="Normal 3 8 2 2 3 2" xfId="22622" xr:uid="{ECFD3636-FB5A-43D7-AA37-08D0CAF56BDE}"/>
    <cellStyle name="Normal 3 8 2 2 3 3" xfId="37093" xr:uid="{9C59B4D9-52CC-4486-A9D4-E12131B9706E}"/>
    <cellStyle name="Normal 3 8 2 2 4" xfId="15271" xr:uid="{5C0E7FC7-542B-4648-9929-590B8E8463F6}"/>
    <cellStyle name="Normal 3 8 2 2 5" xfId="26120" xr:uid="{C9025D3E-5D19-4465-957E-A83BDD7A2EDF}"/>
    <cellStyle name="Normal 3 8 2 2 6" xfId="32270" xr:uid="{A4FF79D5-D3DD-4FE3-A2B0-1018DFD5D619}"/>
    <cellStyle name="Normal 3 8 2 2 7" xfId="41394" xr:uid="{C9A8D36A-FDD9-482D-91A9-4F31CF95323D}"/>
    <cellStyle name="Normal 3 8 2 3" xfId="5909" xr:uid="{51998C67-69A8-4E39-9A49-AF91C2763C63}"/>
    <cellStyle name="Normal 3 8 2 3 2" xfId="11750" xr:uid="{AAC9F641-920E-481C-9359-8BBC8567B6DA}"/>
    <cellStyle name="Normal 3 8 2 3 2 2" xfId="22623" xr:uid="{283213FE-E823-4D19-B5BC-E5B02253A2D5}"/>
    <cellStyle name="Normal 3 8 2 3 2 3" xfId="39073" xr:uid="{3BE0000C-2D4E-41CF-95CC-C0A1C4516B9A}"/>
    <cellStyle name="Normal 3 8 2 3 3" xfId="17347" xr:uid="{F2D99D20-264C-497E-8E9B-9BD3168F7411}"/>
    <cellStyle name="Normal 3 8 2 3 4" xfId="28196" xr:uid="{B599A94E-4354-4AAA-99B7-FCAC0041A6AA}"/>
    <cellStyle name="Normal 3 8 2 3 5" xfId="35105" xr:uid="{68B22F4D-8AEA-470B-A8AE-4B319C71F5ED}"/>
    <cellStyle name="Normal 3 8 2 3 6" xfId="43470" xr:uid="{3AB468F0-99C2-48E3-B4A1-7AEE1FB8536B}"/>
    <cellStyle name="Normal 3 8 2 4" xfId="11751" xr:uid="{8A15ABB0-B0A8-4535-B36A-68E04252A6B1}"/>
    <cellStyle name="Normal 3 8 2 4 2" xfId="22624" xr:uid="{541AFE0A-00E4-4EB0-A550-392870376D80}"/>
    <cellStyle name="Normal 3 8 2 4 3" xfId="37092" xr:uid="{AAD15D1E-2CD5-4412-AA84-1F45971C1FFA}"/>
    <cellStyle name="Normal 3 8 2 5" xfId="14291" xr:uid="{D17AA84E-6888-4A43-835D-89839569AC0B}"/>
    <cellStyle name="Normal 3 8 2 6" xfId="25140" xr:uid="{068F8882-E4A1-447E-A1CF-604CD6C706E6}"/>
    <cellStyle name="Normal 3 8 2 7" xfId="31290" xr:uid="{F6146C7A-10C5-4843-A450-0E225E7C24CB}"/>
    <cellStyle name="Normal 3 8 2 8" xfId="40414" xr:uid="{E2228C49-69D9-46DC-89FC-F6BB27FDE4F4}"/>
    <cellStyle name="Normal 3 8 3" xfId="3158" xr:uid="{FA24A8C2-3D80-4034-BF57-ACA83C965AA1}"/>
    <cellStyle name="Normal 3 8 3 2" xfId="6396" xr:uid="{2D385E73-DB42-4963-ADDE-847561D74A4E}"/>
    <cellStyle name="Normal 3 8 3 2 2" xfId="11752" xr:uid="{B1A9E14F-9A36-47E6-8666-30D9C09AF2F0}"/>
    <cellStyle name="Normal 3 8 3 2 2 2" xfId="22625" xr:uid="{58723202-4444-4E56-B9A4-92A8A7A749CA}"/>
    <cellStyle name="Normal 3 8 3 2 2 3" xfId="39075" xr:uid="{9F43C51B-E18F-4064-803F-3AA7AE476FE8}"/>
    <cellStyle name="Normal 3 8 3 2 3" xfId="17834" xr:uid="{B3D44DF1-1865-496B-A007-5401DD69A7F7}"/>
    <cellStyle name="Normal 3 8 3 2 4" xfId="28683" xr:uid="{8D647CB2-9999-4EF4-835A-E566124A16C8}"/>
    <cellStyle name="Normal 3 8 3 2 5" xfId="35107" xr:uid="{2595D65D-639F-4AFE-BAD1-0E6F105D33EB}"/>
    <cellStyle name="Normal 3 8 3 2 6" xfId="43957" xr:uid="{CCE165A7-6E79-4200-82E5-6FDFA8D2B86A}"/>
    <cellStyle name="Normal 3 8 3 3" xfId="11753" xr:uid="{E088E7DE-B764-48B7-8EA9-A64FEDC49B04}"/>
    <cellStyle name="Normal 3 8 3 3 2" xfId="22626" xr:uid="{EDB2EBDB-5B0D-4678-B53E-1FA81A279944}"/>
    <cellStyle name="Normal 3 8 3 3 3" xfId="37094" xr:uid="{4F50D9D8-7E64-48AF-8796-5375F45B7EC6}"/>
    <cellStyle name="Normal 3 8 3 4" xfId="14778" xr:uid="{961E917A-1BCA-45A6-8F1A-CBD73CE9E62D}"/>
    <cellStyle name="Normal 3 8 3 5" xfId="25627" xr:uid="{2E4F4072-C69B-41E6-9DC6-416D8BFFA986}"/>
    <cellStyle name="Normal 3 8 3 6" xfId="31777" xr:uid="{FB4D54A7-FF12-4906-A060-E7084A9C36E6}"/>
    <cellStyle name="Normal 3 8 3 7" xfId="40901" xr:uid="{1330F6BA-6672-45F4-8691-CD1A82A7860A}"/>
    <cellStyle name="Normal 3 8 4" xfId="4213" xr:uid="{30D2EC54-EB0B-483B-91F1-70A05CB1E4DF}"/>
    <cellStyle name="Normal 3 8 4 2" xfId="11754" xr:uid="{56E5A97F-1487-4A86-94BE-F9C5F32493B3}"/>
    <cellStyle name="Normal 3 8 4 2 2" xfId="22627" xr:uid="{499B11B1-3C01-43F8-B9B5-A4ECC6DEAE71}"/>
    <cellStyle name="Normal 3 8 4 2 3" xfId="38205" xr:uid="{B86417CD-A525-4475-A105-73708E5767B6}"/>
    <cellStyle name="Normal 3 8 4 3" xfId="34242" xr:uid="{F18E7CC9-5AB0-4129-8426-0A6794024787}"/>
    <cellStyle name="Normal 3 8 4 4" xfId="45799" xr:uid="{1D2A18B4-76A4-47BB-AF24-CB41BE24EEBB}"/>
    <cellStyle name="Normal 3 8 5" xfId="5416" xr:uid="{8CAB9653-F51C-4A5D-9F0B-EFBDF0E1D074}"/>
    <cellStyle name="Normal 3 8 5 2" xfId="16854" xr:uid="{70CA0800-0D94-4E0F-A035-F76EED5F770B}"/>
    <cellStyle name="Normal 3 8 5 3" xfId="27703" xr:uid="{7228FA15-4369-4F45-8534-59875D8442C4}"/>
    <cellStyle name="Normal 3 8 5 4" xfId="36223" xr:uid="{9A43D0A5-DCFB-4FC9-AB31-998C59C2F784}"/>
    <cellStyle name="Normal 3 8 5 5" xfId="42977" xr:uid="{465DE03D-AD3E-4A16-A0F3-80C8C7AF692D}"/>
    <cellStyle name="Normal 3 8 6" xfId="13798" xr:uid="{DC4A1F15-7235-4015-86CB-E047F107AEF3}"/>
    <cellStyle name="Normal 3 8 7" xfId="24647" xr:uid="{D3549E07-B679-4E54-A2BB-87971686CD0A}"/>
    <cellStyle name="Normal 3 8 8" xfId="30806" xr:uid="{320E6CE0-8E71-4E44-BFD6-21B1E64E54EA}"/>
    <cellStyle name="Normal 3 8 9" xfId="39921" xr:uid="{E62D6407-AE94-4DF1-AE8A-A12FCB783325}"/>
    <cellStyle name="Normal 3 9" xfId="1998" xr:uid="{9475FCBB-3C72-49AD-A139-1B376AE6E091}"/>
    <cellStyle name="Normal 3 9 2" xfId="2672" xr:uid="{CEA6FAE6-3482-42A2-9D1B-CBC1AC8F3EE8}"/>
    <cellStyle name="Normal 3 9 2 2" xfId="3652" xr:uid="{A1A20D51-7D18-4D69-A02D-B3B47A52E52A}"/>
    <cellStyle name="Normal 3 9 2 2 2" xfId="6890" xr:uid="{7EC83D7C-1D65-4C26-9DBB-18D905C9C44F}"/>
    <cellStyle name="Normal 3 9 2 2 2 2" xfId="11755" xr:uid="{A29F75D4-2231-4AEC-B142-77CD605E33E5}"/>
    <cellStyle name="Normal 3 9 2 2 2 2 2" xfId="22628" xr:uid="{05282606-EE5D-4114-99CF-8C212A463D6E}"/>
    <cellStyle name="Normal 3 9 2 2 2 2 3" xfId="39077" xr:uid="{228D6584-6175-446E-B045-7EFA366B82C8}"/>
    <cellStyle name="Normal 3 9 2 2 2 3" xfId="18328" xr:uid="{BD048032-D6D1-4BA3-B54F-1BF48CA759A5}"/>
    <cellStyle name="Normal 3 9 2 2 2 4" xfId="29177" xr:uid="{28DC3D0D-7382-4BAE-BBFB-3C0DE885B65A}"/>
    <cellStyle name="Normal 3 9 2 2 2 5" xfId="35109" xr:uid="{77E9BEC3-3D39-4D64-92A4-FAC4B1B9D187}"/>
    <cellStyle name="Normal 3 9 2 2 2 6" xfId="44451" xr:uid="{B51CE998-8A63-4838-B46A-1391C192B6E1}"/>
    <cellStyle name="Normal 3 9 2 2 3" xfId="11756" xr:uid="{09A0C7F7-E82E-4D09-8704-50BB8C173ABF}"/>
    <cellStyle name="Normal 3 9 2 2 3 2" xfId="22629" xr:uid="{500A222B-66E7-4A33-86CC-89AB9E442254}"/>
    <cellStyle name="Normal 3 9 2 2 3 3" xfId="37096" xr:uid="{BE8B47C9-50F6-4D49-91D2-3B6FD2FB2217}"/>
    <cellStyle name="Normal 3 9 2 2 4" xfId="15272" xr:uid="{5D6A8BC7-1495-4DFC-BE18-46A73BDF1921}"/>
    <cellStyle name="Normal 3 9 2 2 5" xfId="26121" xr:uid="{2668C465-6346-4751-8A4E-57058F8B57E4}"/>
    <cellStyle name="Normal 3 9 2 2 6" xfId="32271" xr:uid="{E2E42BA3-6275-42A4-B5A1-C5893AD554B8}"/>
    <cellStyle name="Normal 3 9 2 2 7" xfId="41395" xr:uid="{690B994D-4A88-452A-A329-A6BF329754AF}"/>
    <cellStyle name="Normal 3 9 2 3" xfId="5910" xr:uid="{33D232C4-5C55-465C-8E43-DB80FD615B25}"/>
    <cellStyle name="Normal 3 9 2 3 2" xfId="11757" xr:uid="{24473144-1364-4F0A-979B-818FF667AF53}"/>
    <cellStyle name="Normal 3 9 2 3 2 2" xfId="22630" xr:uid="{E7132A2B-7329-4F53-9555-CA32E3956E88}"/>
    <cellStyle name="Normal 3 9 2 3 2 3" xfId="39076" xr:uid="{E3FDCED2-0F40-4F4B-B989-BC0EC112234B}"/>
    <cellStyle name="Normal 3 9 2 3 3" xfId="17348" xr:uid="{8218C417-C9E7-4300-8A34-27291B977536}"/>
    <cellStyle name="Normal 3 9 2 3 4" xfId="28197" xr:uid="{4D3BC6C6-8996-4C05-A9EF-920FD09507F2}"/>
    <cellStyle name="Normal 3 9 2 3 5" xfId="35108" xr:uid="{C0AE3076-29AE-4A93-AEE8-0BD2579B69DA}"/>
    <cellStyle name="Normal 3 9 2 3 6" xfId="43471" xr:uid="{DADC0A2A-427D-44AC-AE0B-1D89D524941A}"/>
    <cellStyle name="Normal 3 9 2 4" xfId="11758" xr:uid="{6C154A6A-935B-42EC-A55A-CD3AE12A83B0}"/>
    <cellStyle name="Normal 3 9 2 4 2" xfId="22631" xr:uid="{7BBB2FB6-0437-46F4-820A-F29FA4F21364}"/>
    <cellStyle name="Normal 3 9 2 4 3" xfId="37095" xr:uid="{6B1C29E7-4A32-4D44-B781-BDBC5CE5CAE8}"/>
    <cellStyle name="Normal 3 9 2 5" xfId="14292" xr:uid="{2B69C990-4048-489C-85DA-12DFA56E1A4C}"/>
    <cellStyle name="Normal 3 9 2 6" xfId="25141" xr:uid="{AA618200-8AC4-4CE6-81AA-06AA1934B6F1}"/>
    <cellStyle name="Normal 3 9 2 7" xfId="31291" xr:uid="{39A79EFB-4BFD-4132-A155-0AE547DF34FA}"/>
    <cellStyle name="Normal 3 9 2 8" xfId="40415" xr:uid="{5AF43626-D307-4B57-945D-F7DAAC6E81CA}"/>
    <cellStyle name="Normal 3 9 3" xfId="3159" xr:uid="{E1CE4F15-F4D9-4A7D-8DCA-A8220EAFE57C}"/>
    <cellStyle name="Normal 3 9 3 2" xfId="6397" xr:uid="{534CD430-D621-4260-8FA9-241B01F06915}"/>
    <cellStyle name="Normal 3 9 3 2 2" xfId="11759" xr:uid="{3250AE6E-8CAE-40DF-95F5-952F223D5758}"/>
    <cellStyle name="Normal 3 9 3 2 2 2" xfId="22632" xr:uid="{DC19CAAC-44FA-43EE-8669-CB001D273A95}"/>
    <cellStyle name="Normal 3 9 3 2 2 3" xfId="39078" xr:uid="{C8D08725-8290-4B96-98FF-FB2940062123}"/>
    <cellStyle name="Normal 3 9 3 2 3" xfId="17835" xr:uid="{DFD6E36C-380E-414A-9682-AF1349B9691E}"/>
    <cellStyle name="Normal 3 9 3 2 4" xfId="28684" xr:uid="{E4DDE70B-3E50-42C5-A063-9B18C27B70C7}"/>
    <cellStyle name="Normal 3 9 3 2 5" xfId="35110" xr:uid="{531E101F-62F9-4BAA-9F6B-FD54BDED9BC5}"/>
    <cellStyle name="Normal 3 9 3 2 6" xfId="43958" xr:uid="{046F9811-97A5-46DB-90C6-2D26E502CAE8}"/>
    <cellStyle name="Normal 3 9 3 3" xfId="11760" xr:uid="{41F46BF1-1AFB-49A9-92C5-DA24D06C9524}"/>
    <cellStyle name="Normal 3 9 3 3 2" xfId="22633" xr:uid="{BC86A02A-5350-4431-B91F-0B23634EDC7F}"/>
    <cellStyle name="Normal 3 9 3 3 3" xfId="37097" xr:uid="{7BFA7201-14F1-4F5E-A4BE-68E901A07879}"/>
    <cellStyle name="Normal 3 9 3 4" xfId="14779" xr:uid="{681A3A87-2797-4ED0-9EAA-996444AAE60F}"/>
    <cellStyle name="Normal 3 9 3 5" xfId="25628" xr:uid="{274B2DEA-F5DF-42AB-95A9-3E97A7753D23}"/>
    <cellStyle name="Normal 3 9 3 6" xfId="31778" xr:uid="{FE4B3E9A-6967-40EF-8AC8-B702CCA8220A}"/>
    <cellStyle name="Normal 3 9 3 7" xfId="40902" xr:uid="{5D41CA3E-1893-44D1-AB68-99E2598894DE}"/>
    <cellStyle name="Normal 3 9 4" xfId="4214" xr:uid="{B2C94E99-DCDC-4562-95B0-54C2927674DC}"/>
    <cellStyle name="Normal 3 9 4 2" xfId="11761" xr:uid="{7E5C646B-C3E0-4E41-BB4E-7C064CFBD29D}"/>
    <cellStyle name="Normal 3 9 4 2 2" xfId="22634" xr:uid="{E79D9BAE-70DE-449D-8F39-FB1FCAEE00ED}"/>
    <cellStyle name="Normal 3 9 4 2 3" xfId="38206" xr:uid="{454EEF60-D621-4640-9605-9C2757B05BC1}"/>
    <cellStyle name="Normal 3 9 4 3" xfId="34243" xr:uid="{33AC0154-3435-460F-A751-4AC0F49F8A2F}"/>
    <cellStyle name="Normal 3 9 4 4" xfId="45800" xr:uid="{0E1202DF-43E5-4640-AD3A-4E4867C2B94B}"/>
    <cellStyle name="Normal 3 9 5" xfId="5417" xr:uid="{82A242F3-235C-4355-A57F-1B543827FEE9}"/>
    <cellStyle name="Normal 3 9 5 2" xfId="16855" xr:uid="{A53BA794-B967-484D-9C62-EC7E1D4E5F32}"/>
    <cellStyle name="Normal 3 9 5 3" xfId="27704" xr:uid="{4268D2D8-B7C1-464A-8C11-7ADDF3E7FCAD}"/>
    <cellStyle name="Normal 3 9 5 4" xfId="36224" xr:uid="{DB76FB13-0F38-4FD4-B6D4-C849390944F3}"/>
    <cellStyle name="Normal 3 9 5 5" xfId="42978" xr:uid="{B30DD021-ECAE-4D58-972A-D1CFCA944B52}"/>
    <cellStyle name="Normal 3 9 6" xfId="13799" xr:uid="{0B5782AB-85CC-42CD-AAD7-FF771A3A4DE5}"/>
    <cellStyle name="Normal 3 9 7" xfId="24648" xr:uid="{1BC75784-3A70-41DB-93BB-DF5FEF61707F}"/>
    <cellStyle name="Normal 3 9 8" xfId="30807" xr:uid="{6C6D0E49-DA51-4A48-B583-C3F392BE6E6C}"/>
    <cellStyle name="Normal 3 9 9" xfId="39922" xr:uid="{28BE22E8-2283-4672-BBDD-CE6F38D88763}"/>
    <cellStyle name="Normal 30" xfId="1024" xr:uid="{7A84E19E-814C-4E05-862D-C4F5A9D9924C}"/>
    <cellStyle name="Normal 30 10" xfId="24530" xr:uid="{2EA8509C-CA31-4618-8BEA-5366272ECC49}"/>
    <cellStyle name="Normal 30 11" xfId="30717" xr:uid="{494CE563-604C-429E-9A26-0BCF9E9C36CD}"/>
    <cellStyle name="Normal 30 12" xfId="39804" xr:uid="{AFD1CD5B-871C-46A1-9E25-AD5317B64C36}"/>
    <cellStyle name="Normal 30 2" xfId="2553" xr:uid="{BC3EA678-0DAA-47B6-85EC-13A41BB13DE7}"/>
    <cellStyle name="Normal 30 2 2" xfId="3534" xr:uid="{44BBF76F-03D9-4DF5-AD38-E026AF9B67B3}"/>
    <cellStyle name="Normal 30 2 2 2" xfId="6772" xr:uid="{AE2BA3A8-4885-42AF-BE28-E5B9E77F1E5B}"/>
    <cellStyle name="Normal 30 2 2 2 2" xfId="11762" xr:uid="{922FFAF5-3D32-495F-830D-23318886817E}"/>
    <cellStyle name="Normal 30 2 2 2 2 2" xfId="22635" xr:uid="{1A1A18C3-ED99-4186-B8EB-150538FB356E}"/>
    <cellStyle name="Normal 30 2 2 2 2 3" xfId="39079" xr:uid="{273AB41E-76D6-4D13-BDFD-D4C4743D7379}"/>
    <cellStyle name="Normal 30 2 2 2 3" xfId="18210" xr:uid="{21EF5157-DE6B-4CDA-BF7B-C085C0FCAF51}"/>
    <cellStyle name="Normal 30 2 2 2 4" xfId="29059" xr:uid="{2DF10600-1F02-4F01-92A3-ACB07E70BC6E}"/>
    <cellStyle name="Normal 30 2 2 2 5" xfId="35111" xr:uid="{52F251AE-EAEC-4589-B361-39901CA334B2}"/>
    <cellStyle name="Normal 30 2 2 2 6" xfId="44333" xr:uid="{9E775223-2CA4-4512-ACB3-1EE241DE56D6}"/>
    <cellStyle name="Normal 30 2 2 3" xfId="11763" xr:uid="{E6A87479-17EC-439F-9280-033E8CFE0A49}"/>
    <cellStyle name="Normal 30 2 2 3 2" xfId="22636" xr:uid="{706199E6-C777-4522-B48F-D3824C072972}"/>
    <cellStyle name="Normal 30 2 2 3 3" xfId="37098" xr:uid="{E472196D-BA80-4F70-A49E-37A04CA4E3B8}"/>
    <cellStyle name="Normal 30 2 2 4" xfId="15154" xr:uid="{297AA590-46B6-48D1-ACA6-78916809F385}"/>
    <cellStyle name="Normal 30 2 2 5" xfId="26003" xr:uid="{0DE573BD-1628-4ABC-8D3D-3657181E6058}"/>
    <cellStyle name="Normal 30 2 2 6" xfId="32153" xr:uid="{583CF1D4-787E-444E-8B5B-EC070266D749}"/>
    <cellStyle name="Normal 30 2 2 7" xfId="41277" xr:uid="{8841D887-24F4-4A4F-A224-200EC17F08B5}"/>
    <cellStyle name="Normal 30 2 3" xfId="5792" xr:uid="{F0EE1E75-4FA8-4F7B-A4DE-883DA3C90F42}"/>
    <cellStyle name="Normal 30 2 3 2" xfId="11764" xr:uid="{F86690E0-13FC-48DA-AB44-D4F3E3269341}"/>
    <cellStyle name="Normal 30 2 3 2 2" xfId="22637" xr:uid="{7845DF96-3FEE-4842-A903-90F2A0A5EC73}"/>
    <cellStyle name="Normal 30 2 3 2 3" xfId="38207" xr:uid="{4FDC4C16-946A-4AC9-85FC-F0FB80138719}"/>
    <cellStyle name="Normal 30 2 3 3" xfId="17230" xr:uid="{4D91BE74-D5CF-424C-94BB-2FD782C276A4}"/>
    <cellStyle name="Normal 30 2 3 4" xfId="28079" xr:uid="{C5DC1D8B-BC2B-4FF5-B455-32A678091A88}"/>
    <cellStyle name="Normal 30 2 3 5" xfId="34244" xr:uid="{AA841ED4-E0FE-4E0B-86A7-993F785EC08D}"/>
    <cellStyle name="Normal 30 2 3 6" xfId="43353" xr:uid="{B7F06F15-E912-4D94-AFDF-C0FD20889F19}"/>
    <cellStyle name="Normal 30 2 4" xfId="11765" xr:uid="{672525CC-D464-4A64-8AC2-DF996BF5AC72}"/>
    <cellStyle name="Normal 30 2 4 2" xfId="22638" xr:uid="{61B0A720-A489-4AFD-B76E-5B991AD3758D}"/>
    <cellStyle name="Normal 30 2 4 3" xfId="36225" xr:uid="{728138E0-F75B-4EAF-863F-A9EA13A749CE}"/>
    <cellStyle name="Normal 30 2 5" xfId="14174" xr:uid="{7DB3E020-0D4E-4BBF-8572-C46DB63802B6}"/>
    <cellStyle name="Normal 30 2 6" xfId="25023" xr:uid="{C705EA17-A36A-4DF6-A6A2-E722CABC5239}"/>
    <cellStyle name="Normal 30 2 7" xfId="31173" xr:uid="{7E0AC123-706F-4D08-8E98-7E8922B5F7D4}"/>
    <cellStyle name="Normal 30 2 8" xfId="40297" xr:uid="{E42862C6-AE9B-4208-AE41-8ED7DD0CB5FC}"/>
    <cellStyle name="Normal 30 3" xfId="3041" xr:uid="{85EB1598-CFCB-4542-A0A5-A69DEA23FFCD}"/>
    <cellStyle name="Normal 30 3 2" xfId="6279" xr:uid="{76CCE7D2-41BB-47FB-9856-C3B570C45F36}"/>
    <cellStyle name="Normal 30 3 2 2" xfId="11766" xr:uid="{68C0075C-3C8B-4DF8-914D-89CF7DDF0BFC}"/>
    <cellStyle name="Normal 30 3 2 2 2" xfId="22639" xr:uid="{0364C162-0942-4932-8AEF-B60351AC4363}"/>
    <cellStyle name="Normal 30 3 2 2 3" xfId="39080" xr:uid="{32AA6ACE-C18D-4AC3-A99A-58913BDE41B0}"/>
    <cellStyle name="Normal 30 3 2 3" xfId="17717" xr:uid="{A1366C69-480C-42FE-8B89-606835C98A6E}"/>
    <cellStyle name="Normal 30 3 2 4" xfId="28566" xr:uid="{095F8C17-AAC2-4201-8177-4C8E36364ABE}"/>
    <cellStyle name="Normal 30 3 2 5" xfId="35112" xr:uid="{CBD8E6AC-7FC1-439E-84D7-4031AA385E8D}"/>
    <cellStyle name="Normal 30 3 2 6" xfId="43840" xr:uid="{5BB1C08B-5B8E-467D-A148-785F324637DB}"/>
    <cellStyle name="Normal 30 3 3" xfId="11767" xr:uid="{C7D370CF-3C06-4413-8C14-E632A6B234F6}"/>
    <cellStyle name="Normal 30 3 3 2" xfId="22640" xr:uid="{8B1FB60C-6BD0-4151-98C4-E13835FE3E96}"/>
    <cellStyle name="Normal 30 3 3 3" xfId="37099" xr:uid="{5D911462-2CC7-48FF-8ACC-328A264EE954}"/>
    <cellStyle name="Normal 30 3 4" xfId="14661" xr:uid="{F772024B-4123-4530-8C32-0E2F7B81C893}"/>
    <cellStyle name="Normal 30 3 5" xfId="25510" xr:uid="{2BC3A31B-CFED-4CD7-B3C0-2D33B6DA98F2}"/>
    <cellStyle name="Normal 30 3 6" xfId="31660" xr:uid="{84A79FE9-53D1-4B2A-AF58-10C85D9EE2BB}"/>
    <cellStyle name="Normal 30 3 7" xfId="40784" xr:uid="{41A642B5-B0F9-46F5-8657-1811F580C267}"/>
    <cellStyle name="Normal 30 4" xfId="4039" xr:uid="{7184B201-9747-42F5-9DCE-B17ABD5324AE}"/>
    <cellStyle name="Normal 30 4 2" xfId="7274" xr:uid="{633D0EFE-F215-44E1-8C5C-7C7F23CEAA8B}"/>
    <cellStyle name="Normal 30 4 2 2" xfId="18712" xr:uid="{CD4B860E-21BB-47A5-98A3-6EE79209A417}"/>
    <cellStyle name="Normal 30 4 2 3" xfId="29561" xr:uid="{A8DE52C0-814F-4658-9B8F-A0C2EA256F6A}"/>
    <cellStyle name="Normal 30 4 2 4" xfId="37824" xr:uid="{CE61BF6E-176D-475E-8247-96BE0A8F379F}"/>
    <cellStyle name="Normal 30 4 2 5" xfId="44835" xr:uid="{5D2AC370-9418-47FE-92CF-87915DFB79E1}"/>
    <cellStyle name="Normal 30 4 3" xfId="15656" xr:uid="{4E43C5D1-B918-4165-8311-D47DD57AD72B}"/>
    <cellStyle name="Normal 30 4 4" xfId="26505" xr:uid="{0F44BE18-A6DE-46BD-87A7-39C971EF1ACB}"/>
    <cellStyle name="Normal 30 4 5" xfId="33232" xr:uid="{1531C926-21E5-409B-8CE2-7E7EAA1FE7DF}"/>
    <cellStyle name="Normal 30 4 6" xfId="41779" xr:uid="{AA88CAF5-E87C-49B4-8B8F-79A9531C367B}"/>
    <cellStyle name="Normal 30 5" xfId="4583" xr:uid="{D8AFE4E0-06B6-4A79-A006-529AB848BB47}"/>
    <cellStyle name="Normal 30 5 2" xfId="7639" xr:uid="{1EC56D4D-A9A1-42B2-A6FD-A376B12712AB}"/>
    <cellStyle name="Normal 30 5 2 2" xfId="19077" xr:uid="{FBF7E26E-9755-4F0B-BE8C-5B2EB4871B57}"/>
    <cellStyle name="Normal 30 5 2 3" xfId="29926" xr:uid="{8C29CF85-97E8-4703-BC77-2E114826D2AB}"/>
    <cellStyle name="Normal 30 5 2 4" xfId="45200" xr:uid="{080C1D26-9B38-4AFF-B5EB-F6547EB7B169}"/>
    <cellStyle name="Normal 30 5 3" xfId="16021" xr:uid="{DB39EE7F-3848-45A0-9B27-F7444A5DBD95}"/>
    <cellStyle name="Normal 30 5 4" xfId="26870" xr:uid="{BF5DF4DF-77BD-4538-9B9E-E15871D0A5F1}"/>
    <cellStyle name="Normal 30 5 5" xfId="35841" xr:uid="{93B9769C-068C-4974-802F-488C14813301}"/>
    <cellStyle name="Normal 30 5 6" xfId="42144" xr:uid="{8932BAEA-CB2A-44D5-AF50-6CB5A1D85DCC}"/>
    <cellStyle name="Normal 30 6" xfId="4945" xr:uid="{3D86B0DF-5ACF-49D6-9993-73BD0F24A041}"/>
    <cellStyle name="Normal 30 6 2" xfId="8001" xr:uid="{35C49240-308A-42F5-A8A7-0C19F6D307A6}"/>
    <cellStyle name="Normal 30 6 2 2" xfId="19439" xr:uid="{C34EEA27-FE0A-482E-9811-7AC6FD2840FB}"/>
    <cellStyle name="Normal 30 6 2 3" xfId="30288" xr:uid="{7BB6BBAA-9E49-47C3-A1F0-01A6EF38B3AC}"/>
    <cellStyle name="Normal 30 6 2 4" xfId="45562" xr:uid="{CFF61D3E-AB87-4F44-855A-624DD78B5166}"/>
    <cellStyle name="Normal 30 6 3" xfId="16383" xr:uid="{FA01306A-2B96-4F40-BCE6-014706BBBEC3}"/>
    <cellStyle name="Normal 30 6 4" xfId="27232" xr:uid="{CCF47903-00D1-4D39-8DBE-3EE6D59496B1}"/>
    <cellStyle name="Normal 30 6 5" xfId="42506" xr:uid="{9D92CB1A-A969-46F7-B274-F3C145B17F9D}"/>
    <cellStyle name="Normal 30 7" xfId="5299" xr:uid="{0FE61547-AC9D-42C1-BE28-F83873880CCC}"/>
    <cellStyle name="Normal 30 7 2" xfId="16737" xr:uid="{E30C2E1E-0BA9-44ED-B988-F8B1319E8430}"/>
    <cellStyle name="Normal 30 7 3" xfId="27586" xr:uid="{58D25557-588E-4877-8BEF-170043F386CF}"/>
    <cellStyle name="Normal 30 7 4" xfId="42860" xr:uid="{CB881223-D01B-4EF5-9BCA-32000AFACF5E}"/>
    <cellStyle name="Normal 30 8" xfId="8312" xr:uid="{70EAA2CC-06DE-4C4B-A132-325DDD33259D}"/>
    <cellStyle name="Normal 30 9" xfId="13681" xr:uid="{4B895A61-86E4-4DDB-ABCE-14E1A2CB9940}"/>
    <cellStyle name="Normal 31" xfId="1025" xr:uid="{DBBDD5E8-7A1C-4800-9B00-14B1FC7F57A0}"/>
    <cellStyle name="Normal 31 2" xfId="4215" xr:uid="{D03562B1-1B4F-417B-A512-0C4769720934}"/>
    <cellStyle name="Normal 32" xfId="1026" xr:uid="{905CB3E6-2F22-4E1F-96A0-8873206717DE}"/>
    <cellStyle name="Normal 32 2" xfId="1999" xr:uid="{A6AB60FC-CDB8-420A-B4F5-E4CE582603AD}"/>
    <cellStyle name="Normal 32 3" xfId="4040" xr:uid="{495219B6-70B7-4739-8513-A1C92E89ABC9}"/>
    <cellStyle name="Normal 32 3 2" xfId="7275" xr:uid="{99A99937-002D-41F8-BBA5-2D75B6C666A5}"/>
    <cellStyle name="Normal 32 3 2 2" xfId="18713" xr:uid="{633DA87D-7F0A-4B5E-8153-1D3DD062D725}"/>
    <cellStyle name="Normal 32 3 2 3" xfId="29562" xr:uid="{6E31418F-9DA8-482E-BA31-487F7BCC94BC}"/>
    <cellStyle name="Normal 32 3 2 4" xfId="44836" xr:uid="{52F299FA-1B1C-4197-B9D6-81B6239F1E43}"/>
    <cellStyle name="Normal 32 3 3" xfId="15657" xr:uid="{6C1036B0-8E06-4F52-9CD4-4CC4AFE2D20F}"/>
    <cellStyle name="Normal 32 3 4" xfId="26506" xr:uid="{BB07702C-712B-471C-85DF-F6A55B73AED9}"/>
    <cellStyle name="Normal 32 3 5" xfId="32405" xr:uid="{3B7A72A0-FB1C-412B-BF7E-FEE81D9C01CC}"/>
    <cellStyle name="Normal 32 3 6" xfId="41780" xr:uid="{4D542F23-5AA4-4397-B23A-538FEC3EA07E}"/>
    <cellStyle name="Normal 32 3 7" xfId="45801" xr:uid="{58380B43-F528-4745-8B1C-8977FF2EA8BE}"/>
    <cellStyle name="Normal 32 4" xfId="4584" xr:uid="{C28681FC-CEC0-419F-B721-029A0058F28A}"/>
    <cellStyle name="Normal 32 4 2" xfId="7640" xr:uid="{CEA517C2-BAF8-43A5-A7A2-2B09FA489CD3}"/>
    <cellStyle name="Normal 32 4 2 2" xfId="19078" xr:uid="{BE032A7B-EC62-420B-9B47-6E9948AD54A8}"/>
    <cellStyle name="Normal 32 4 2 3" xfId="29927" xr:uid="{77390748-29DA-4983-B005-FCCEED69CBA3}"/>
    <cellStyle name="Normal 32 4 2 4" xfId="45201" xr:uid="{8980786F-DE0E-4946-A260-64AD23B9A458}"/>
    <cellStyle name="Normal 32 4 3" xfId="16022" xr:uid="{CE89DB5B-33C5-479A-A614-AFEDD19640A4}"/>
    <cellStyle name="Normal 32 4 4" xfId="26871" xr:uid="{55A2E1AD-DD08-4D76-B37D-E5BFAB1A986C}"/>
    <cellStyle name="Normal 32 4 5" xfId="32406" xr:uid="{181FD438-4FF5-4EC5-9303-76A30E9DBE0C}"/>
    <cellStyle name="Normal 32 4 6" xfId="42145" xr:uid="{F84065BC-B348-4163-B4A9-3561DE7B566A}"/>
    <cellStyle name="Normal 32 5" xfId="4946" xr:uid="{AFBCAE76-B951-44DB-A1DB-13DE2F757E44}"/>
    <cellStyle name="Normal 32 5 2" xfId="8002" xr:uid="{3A1EC08F-CB7B-41FE-9D1D-8D72DE2D6806}"/>
    <cellStyle name="Normal 32 5 2 2" xfId="19440" xr:uid="{942CF7B3-9787-4693-AC6C-2D82037C0499}"/>
    <cellStyle name="Normal 32 5 2 3" xfId="30289" xr:uid="{229D5C32-CA0E-41FE-9C35-B19F080EF420}"/>
    <cellStyle name="Normal 32 5 2 4" xfId="45563" xr:uid="{BE4E5FAF-A8B2-48E3-812C-7DCF2D761C84}"/>
    <cellStyle name="Normal 32 5 3" xfId="16384" xr:uid="{43284779-A6B7-44CF-9E2F-14F5D7A968B0}"/>
    <cellStyle name="Normal 32 5 4" xfId="27233" xr:uid="{F59C89E1-EA4E-4E67-9DFF-D7218FC80E23}"/>
    <cellStyle name="Normal 32 5 5" xfId="33233" xr:uid="{137F6068-4FC1-45ED-860C-8701F85D6C96}"/>
    <cellStyle name="Normal 32 5 6" xfId="42507" xr:uid="{2C32463E-C1E3-4B8E-B69A-4D21C23FDEEF}"/>
    <cellStyle name="Normal 33" xfId="1027" xr:uid="{D0EFFA77-F744-4664-AB5B-68DBE653A4BA}"/>
    <cellStyle name="Normal 33 2" xfId="8317" xr:uid="{87360F1D-7D7C-4FB0-B240-824AB2970B52}"/>
    <cellStyle name="Normal 34" xfId="1396" xr:uid="{6AAB9DAC-A487-4067-A326-A3E3958F0C2E}"/>
    <cellStyle name="Normal 34 2" xfId="2618" xr:uid="{6F54CD68-202C-4E9C-9F91-C2A166CA95C5}"/>
    <cellStyle name="Normal 34 2 2" xfId="8231" xr:uid="{74A59885-8170-49E8-905B-4B05CF01B6DB}"/>
    <cellStyle name="Normal 34 2 2 2" xfId="11768" xr:uid="{605B7995-9E71-4F9A-9D0D-75CB3C865EDB}"/>
    <cellStyle name="Normal 34 2 2 2 2" xfId="22641" xr:uid="{5A1D916D-D8A7-4935-99A2-7B9FEE76BB4A}"/>
    <cellStyle name="Normal 34 2 2 2 3" xfId="38208" xr:uid="{B9B0727F-F298-44A4-B673-EC1D4FCFB3B1}"/>
    <cellStyle name="Normal 34 2 2 3" xfId="19542" xr:uid="{95F95237-6505-45FD-9B78-42B365D46993}"/>
    <cellStyle name="Normal 34 2 2 4" xfId="30391" xr:uid="{C6D48247-D821-4587-B498-3AE34D2CA0CB}"/>
    <cellStyle name="Normal 34 2 2 5" xfId="32407" xr:uid="{7A188294-2558-40BC-A2BC-7AEB8937C7FB}"/>
    <cellStyle name="Normal 34 2 2 6" xfId="45665" xr:uid="{BE786235-B676-4920-A17F-3B05494FF88B}"/>
    <cellStyle name="Normal 34 2 3" xfId="11769" xr:uid="{F24D9632-4CC7-43A5-AF7B-7F57155A3470}"/>
    <cellStyle name="Normal 34 2 3 2" xfId="22642" xr:uid="{D9251051-47DC-4189-9810-662D3E3865A2}"/>
    <cellStyle name="Normal 34 2 3 3" xfId="36226" xr:uid="{3195920F-4179-41FC-967C-F165B6331748}"/>
    <cellStyle name="Normal 34 3" xfId="4041" xr:uid="{9A0A503C-4F67-409D-9E4A-1E55395A1F2A}"/>
    <cellStyle name="Normal 34 3 2" xfId="7276" xr:uid="{CEC2A901-10DA-4722-9961-ED9841464732}"/>
    <cellStyle name="Normal 34 3 2 2" xfId="18714" xr:uid="{41206E5E-D425-4C19-B797-AD2186AAE035}"/>
    <cellStyle name="Normal 34 3 2 3" xfId="29563" xr:uid="{EE137081-68AE-42ED-9AFB-EF51ED774755}"/>
    <cellStyle name="Normal 34 3 2 4" xfId="33234" xr:uid="{4D15C702-AAFC-4CBB-A381-3121783FD70E}"/>
    <cellStyle name="Normal 34 3 2 5" xfId="44837" xr:uid="{412A8C99-0360-4D01-9593-A5EA55A1D6FA}"/>
    <cellStyle name="Normal 34 3 3" xfId="15658" xr:uid="{B25AD7BE-393E-459C-9BE1-C2F8B15DE204}"/>
    <cellStyle name="Normal 34 3 4" xfId="26507" xr:uid="{2F647822-0312-4E0C-8783-6D8030D4DCD0}"/>
    <cellStyle name="Normal 34 3 5" xfId="30902" xr:uid="{D1B828C1-11DC-4FD3-8C23-5B426344914F}"/>
    <cellStyle name="Normal 34 3 6" xfId="41781" xr:uid="{3473B9E4-6570-44C5-A875-9FABB643593A}"/>
    <cellStyle name="Normal 34 4" xfId="4585" xr:uid="{7C48AF7A-B3F4-4515-B555-032E46972E2E}"/>
    <cellStyle name="Normal 34 4 2" xfId="7641" xr:uid="{56AAAF3D-9E59-49BE-B5AB-09A4E22D5AB6}"/>
    <cellStyle name="Normal 34 4 2 2" xfId="19079" xr:uid="{67ACD855-2D00-4283-B547-3AD2C47359CC}"/>
    <cellStyle name="Normal 34 4 2 3" xfId="29928" xr:uid="{E7E7A2C8-6126-4123-92A6-3325E0CCD5D0}"/>
    <cellStyle name="Normal 34 4 2 4" xfId="45202" xr:uid="{C4F9C3C4-6818-474D-803B-0B5A1EAC182F}"/>
    <cellStyle name="Normal 34 4 3" xfId="16023" xr:uid="{A9C2533A-4D22-4DB7-8C1C-A5A8C3334845}"/>
    <cellStyle name="Normal 34 4 4" xfId="26872" xr:uid="{51E29317-FE98-4929-951A-67CE368C4E43}"/>
    <cellStyle name="Normal 34 4 5" xfId="32408" xr:uid="{153E24D6-E3E2-43E7-830C-3D279A40FDAC}"/>
    <cellStyle name="Normal 34 4 6" xfId="42146" xr:uid="{AC501059-9386-441F-9775-0066172D806A}"/>
    <cellStyle name="Normal 34 5" xfId="4947" xr:uid="{EFE48B58-51C7-4529-87DE-BF3A39070125}"/>
    <cellStyle name="Normal 34 5 2" xfId="8003" xr:uid="{9C1DE452-3A0B-4AE4-A23B-D5F070CD869E}"/>
    <cellStyle name="Normal 34 5 2 2" xfId="19441" xr:uid="{1CBEB3D7-A0DA-4273-852A-73534BEF15D3}"/>
    <cellStyle name="Normal 34 5 2 3" xfId="30290" xr:uid="{36D1C777-5DC2-4886-992B-35845F229BE2}"/>
    <cellStyle name="Normal 34 5 2 4" xfId="45564" xr:uid="{8E871CFD-B5D1-42DC-8C9C-6D1457E8E25C}"/>
    <cellStyle name="Normal 34 5 3" xfId="16385" xr:uid="{6E0F0AA2-3689-4A5F-9E6A-DED95B2EDBDA}"/>
    <cellStyle name="Normal 34 5 4" xfId="27234" xr:uid="{2E3CA7D1-A21A-4825-AB3D-8F792FAC848E}"/>
    <cellStyle name="Normal 34 5 5" xfId="33235" xr:uid="{F55D7132-C521-423E-96FF-A31EC4548440}"/>
    <cellStyle name="Normal 34 5 6" xfId="42508" xr:uid="{CC6BC9D6-1451-4858-B86A-72AFDCDBDA2B}"/>
    <cellStyle name="Normal 34 6" xfId="11770" xr:uid="{1D2F1FE8-6544-42C6-976C-D9923B17A841}"/>
    <cellStyle name="Normal 34 7" xfId="30748" xr:uid="{E75BAEC1-DD13-4CBE-828E-90642CF38603}"/>
    <cellStyle name="Normal 35" xfId="1397" xr:uid="{C0770EDC-D691-443E-9CCA-5A1F361DEB2F}"/>
    <cellStyle name="Normal 35 2" xfId="2619" xr:uid="{32E8A260-91EC-4DA2-B4AF-B7329FB6A0DB}"/>
    <cellStyle name="Normal 35 2 2" xfId="3599" xr:uid="{84C48835-3E3C-45A9-820A-31CE50252E61}"/>
    <cellStyle name="Normal 35 2 2 2" xfId="6837" xr:uid="{D4FC4A77-5BFD-44F5-B576-D5FC730CA75E}"/>
    <cellStyle name="Normal 35 2 2 2 2" xfId="11771" xr:uid="{4D522024-9014-473B-AFB4-9A0DE1DE95C3}"/>
    <cellStyle name="Normal 35 2 2 2 2 2" xfId="22643" xr:uid="{DD8E372F-6AE9-46DA-A7B4-D88D5FE32AAF}"/>
    <cellStyle name="Normal 35 2 2 2 2 3" xfId="39082" xr:uid="{F8FF7B97-31BD-401C-9BD7-39BD67080ECA}"/>
    <cellStyle name="Normal 35 2 2 2 3" xfId="18275" xr:uid="{10C98CA7-B61D-4484-A80E-7364C5ECA7AD}"/>
    <cellStyle name="Normal 35 2 2 2 4" xfId="29124" xr:uid="{815052F5-B025-4FB5-B604-EC07D1340663}"/>
    <cellStyle name="Normal 35 2 2 2 5" xfId="35114" xr:uid="{BB6EAFF8-6F55-4AC5-B92A-DEE37537A9E1}"/>
    <cellStyle name="Normal 35 2 2 2 6" xfId="44398" xr:uid="{1DFA074D-047F-4D2D-ADB3-4256F5A3F985}"/>
    <cellStyle name="Normal 35 2 2 3" xfId="11772" xr:uid="{2072646F-1BB0-496B-925E-DB3B7E85CE1E}"/>
    <cellStyle name="Normal 35 2 2 3 2" xfId="22644" xr:uid="{B765BC5F-06A2-4CD5-B1C2-1544F993A5B1}"/>
    <cellStyle name="Normal 35 2 2 3 3" xfId="37101" xr:uid="{CD24392B-9D43-4DEC-8183-EEA9796D2D8A}"/>
    <cellStyle name="Normal 35 2 2 4" xfId="15219" xr:uid="{F16AA524-85B4-408F-BA35-D938324074CA}"/>
    <cellStyle name="Normal 35 2 2 5" xfId="26068" xr:uid="{0DC80D23-BA10-481B-B400-4375C2764ED7}"/>
    <cellStyle name="Normal 35 2 2 6" xfId="32218" xr:uid="{0E8A5DF5-056E-4FFA-9284-0D4C213279B5}"/>
    <cellStyle name="Normal 35 2 2 7" xfId="41342" xr:uid="{65CFAB2B-3921-4D0D-A34B-EA5B14C9175E}"/>
    <cellStyle name="Normal 35 2 3" xfId="5857" xr:uid="{30D20BC1-F85C-480B-AD92-5B2D095B7B9A}"/>
    <cellStyle name="Normal 35 2 3 2" xfId="11773" xr:uid="{DD5E7263-223B-427D-96D1-942E1D4B07F7}"/>
    <cellStyle name="Normal 35 2 3 2 2" xfId="22645" xr:uid="{72F5A9F2-FCBF-4BE2-BFD1-CF27C6EB1A12}"/>
    <cellStyle name="Normal 35 2 3 2 3" xfId="39081" xr:uid="{2F7522D4-10FA-45A2-BFCA-DD2705FE761A}"/>
    <cellStyle name="Normal 35 2 3 3" xfId="17295" xr:uid="{912637F5-96FD-4797-9CC7-DEFF0F993890}"/>
    <cellStyle name="Normal 35 2 3 4" xfId="28144" xr:uid="{F9574715-5989-45DB-8DBF-CAB9EC9C6931}"/>
    <cellStyle name="Normal 35 2 3 5" xfId="35113" xr:uid="{6AA78166-750E-4A32-B5E8-A10568CCE0A8}"/>
    <cellStyle name="Normal 35 2 3 6" xfId="43418" xr:uid="{3CB34978-A4DA-475E-AA8E-4A00F1EFD4DD}"/>
    <cellStyle name="Normal 35 2 4" xfId="11774" xr:uid="{F858FA80-8757-47AB-8ED9-5A1336909F52}"/>
    <cellStyle name="Normal 35 2 4 2" xfId="22646" xr:uid="{FFF78FF9-93E8-474C-98D1-8260A3F24E37}"/>
    <cellStyle name="Normal 35 2 4 3" xfId="37100" xr:uid="{04E45770-3E8A-40A2-BFA7-153324E0D5F2}"/>
    <cellStyle name="Normal 35 2 5" xfId="14239" xr:uid="{87EBEA50-D3CD-4853-9D1A-FD7BA5AFB12B}"/>
    <cellStyle name="Normal 35 2 6" xfId="25088" xr:uid="{7A7B1AD8-B3EF-4584-9EE7-D9AEA63B064E}"/>
    <cellStyle name="Normal 35 2 7" xfId="31238" xr:uid="{EFECFF14-BE45-4B4A-AE67-C837D55FF2ED}"/>
    <cellStyle name="Normal 35 2 8" xfId="40362" xr:uid="{77369864-AC44-447E-8FAB-9531286FF875}"/>
    <cellStyle name="Normal 35 3" xfId="3106" xr:uid="{25BC1C6D-E616-48DC-8950-F821527A6C6B}"/>
    <cellStyle name="Normal 35 3 2" xfId="6344" xr:uid="{7B78E453-B9AE-4A56-8AA2-438472523659}"/>
    <cellStyle name="Normal 35 3 2 2" xfId="11775" xr:uid="{2000D50E-C953-4111-BB27-6ACE765FCD21}"/>
    <cellStyle name="Normal 35 3 2 2 2" xfId="22647" xr:uid="{3F612EBB-0CD9-4CC7-B431-EBC8FCEDA8F8}"/>
    <cellStyle name="Normal 35 3 2 2 3" xfId="39083" xr:uid="{13B21C2A-BA95-4F43-9692-8420D8B4CB8D}"/>
    <cellStyle name="Normal 35 3 2 3" xfId="17782" xr:uid="{31B23B89-CC6A-40E6-A49C-2CCD94560722}"/>
    <cellStyle name="Normal 35 3 2 4" xfId="28631" xr:uid="{0899EDF6-CFDC-45B9-94AA-26AD1BE205BD}"/>
    <cellStyle name="Normal 35 3 2 5" xfId="35115" xr:uid="{ACF3DD06-0133-42F3-B0C3-8BC02F7F9DD3}"/>
    <cellStyle name="Normal 35 3 2 6" xfId="43905" xr:uid="{78FEBC41-374D-438D-974B-42DB09551C83}"/>
    <cellStyle name="Normal 35 3 3" xfId="11776" xr:uid="{DACC22A0-9E33-411B-86FD-703265D6CCE7}"/>
    <cellStyle name="Normal 35 3 3 2" xfId="22648" xr:uid="{DA97599F-5C3F-44EE-B751-9B68544B1038}"/>
    <cellStyle name="Normal 35 3 3 3" xfId="37102" xr:uid="{48F082A1-5E65-4A36-8038-DEC8850B8AA4}"/>
    <cellStyle name="Normal 35 3 4" xfId="14726" xr:uid="{E63E2ACB-7883-4198-873E-EC797F79DE27}"/>
    <cellStyle name="Normal 35 3 5" xfId="25575" xr:uid="{FDF737DD-5697-4466-BCFA-AD1E1CDF7360}"/>
    <cellStyle name="Normal 35 3 6" xfId="31725" xr:uid="{72DD2C78-DEB7-429E-A4C8-740DC0DAC11B}"/>
    <cellStyle name="Normal 35 3 7" xfId="40849" xr:uid="{503D5866-FBEB-4AC7-BBE3-78225A9107B5}"/>
    <cellStyle name="Normal 35 4" xfId="4042" xr:uid="{F7CBE762-D45D-4B99-8212-0CBA2147642D}"/>
    <cellStyle name="Normal 35 4 2" xfId="11777" xr:uid="{E3C33FDB-4A72-4568-A516-77A1408E9B20}"/>
    <cellStyle name="Normal 35 4 2 2" xfId="11778" xr:uid="{6CCCB733-7470-442E-8442-8F9AB537A478}"/>
    <cellStyle name="Normal 35 4 2 2 2" xfId="22650" xr:uid="{ECAB5227-FCDD-4F9C-A8E4-D19EEA1388BE}"/>
    <cellStyle name="Normal 35 4 2 2 3" xfId="39522" xr:uid="{BF8366F8-2481-47F7-91E5-5D44F772FAB0}"/>
    <cellStyle name="Normal 35 4 2 3" xfId="22649" xr:uid="{5938B353-59AA-4FDE-BE21-43A6BFE589E9}"/>
    <cellStyle name="Normal 35 4 2 4" xfId="35553" xr:uid="{225A3CFC-03EC-4302-AEAE-F4F79ACF812E}"/>
    <cellStyle name="Normal 35 4 3" xfId="11779" xr:uid="{6FF1C800-560D-457D-A17D-3E6053A4142B}"/>
    <cellStyle name="Normal 35 4 3 2" xfId="22651" xr:uid="{A22213CC-9482-42E4-A84A-7029AA0DF806}"/>
    <cellStyle name="Normal 35 4 3 3" xfId="37542" xr:uid="{04C740E7-4B21-4F36-BEC5-222CEA314883}"/>
    <cellStyle name="Normal 35 4 4" xfId="30903" xr:uid="{780AADB7-EC38-4DB9-90BC-B35FC11BE8C6}"/>
    <cellStyle name="Normal 35 4 5" xfId="45802" xr:uid="{BEDBE538-7D66-4E7D-BEB5-0C644D9436AA}"/>
    <cellStyle name="Normal 35 5" xfId="5364" xr:uid="{D54077F0-6605-4143-8358-77E8382FBAA7}"/>
    <cellStyle name="Normal 35 5 2" xfId="11780" xr:uid="{DD9EF7A2-AEB0-41E0-8090-140D7E4C54D1}"/>
    <cellStyle name="Normal 35 5 2 2" xfId="22652" xr:uid="{D0210968-C1A0-4458-8910-EADEAED0EC6C}"/>
    <cellStyle name="Normal 35 5 2 3" xfId="38209" xr:uid="{24AEB5DE-5C40-42F5-B686-F6BB1F8FC3DA}"/>
    <cellStyle name="Normal 35 5 3" xfId="16802" xr:uid="{3B7F2401-3068-42BF-9500-47B0AA0A0237}"/>
    <cellStyle name="Normal 35 5 4" xfId="27651" xr:uid="{05A15A32-9349-4E97-A079-A90010BC91BA}"/>
    <cellStyle name="Normal 35 5 5" xfId="34245" xr:uid="{582A3DDF-9AEC-40ED-B945-D2A02621445C}"/>
    <cellStyle name="Normal 35 5 6" xfId="42925" xr:uid="{A2B3AC43-1BC5-4D48-9710-1E2F36D998E8}"/>
    <cellStyle name="Normal 35 6" xfId="11781" xr:uid="{3A82088D-FC5E-4C56-AD17-884C6A810016}"/>
    <cellStyle name="Normal 35 6 2" xfId="22653" xr:uid="{4338432C-490A-4D6F-BE15-2B7A42D037FD}"/>
    <cellStyle name="Normal 35 6 3" xfId="36227" xr:uid="{9ED14568-491E-410B-90E0-F5F03BBC9ECC}"/>
    <cellStyle name="Normal 35 7" xfId="13746" xr:uid="{A72EB2A1-9ED6-4308-B95E-17842E1F5984}"/>
    <cellStyle name="Normal 35 8" xfId="24595" xr:uid="{0692C19C-1C99-49E5-B93D-08FC5F5A3302}"/>
    <cellStyle name="Normal 35 9" xfId="39869" xr:uid="{C5358197-55D1-4B9B-AC05-1472F3981593}"/>
    <cellStyle name="Normal 36" xfId="2000" xr:uid="{03FFCEBA-4143-4056-A593-58CDC1D8A0E6}"/>
    <cellStyle name="Normal 36 10" xfId="13800" xr:uid="{05C755EF-3708-427A-BD02-EE16634C4862}"/>
    <cellStyle name="Normal 36 11" xfId="24649" xr:uid="{0E5169F3-C4CC-4A2F-AD4A-ECA9637843E5}"/>
    <cellStyle name="Normal 36 12" xfId="30749" xr:uid="{C76740C3-48E3-43C5-90AB-94D230AED7CD}"/>
    <cellStyle name="Normal 36 13" xfId="39923" xr:uid="{A714D352-80EB-4C8E-A9CA-473BE0CFFA67}"/>
    <cellStyle name="Normal 36 2" xfId="2001" xr:uid="{0F8DAF96-AE25-4149-9564-9B3E509618EB}"/>
    <cellStyle name="Normal 36 2 2" xfId="2674" xr:uid="{C59D874B-0581-4C79-88AA-263CBEBE596D}"/>
    <cellStyle name="Normal 36 2 2 2" xfId="3654" xr:uid="{F4F89527-1E30-47F5-B792-608CFF5E41EA}"/>
    <cellStyle name="Normal 36 2 2 2 2" xfId="6892" xr:uid="{6E28D579-E54B-4D26-BFDB-913BD9DE6652}"/>
    <cellStyle name="Normal 36 2 2 2 2 2" xfId="11782" xr:uid="{8293F778-3CAE-4F4B-9AD9-1EBEB5C1C86B}"/>
    <cellStyle name="Normal 36 2 2 2 2 2 2" xfId="22654" xr:uid="{28707F8C-D4AC-4CD9-B7FD-44EE4C2EFA23}"/>
    <cellStyle name="Normal 36 2 2 2 2 2 3" xfId="39084" xr:uid="{663E6D4B-860C-4F09-8127-2466F19806EF}"/>
    <cellStyle name="Normal 36 2 2 2 2 3" xfId="18330" xr:uid="{87CA6041-4CAA-4F64-9032-ED6EAB4E9BF3}"/>
    <cellStyle name="Normal 36 2 2 2 2 4" xfId="29179" xr:uid="{E875740F-58D4-406F-B043-7AE4D9EC0880}"/>
    <cellStyle name="Normal 36 2 2 2 2 5" xfId="35116" xr:uid="{4E661BB4-7C67-4F66-95FC-BC32CA95D80D}"/>
    <cellStyle name="Normal 36 2 2 2 2 6" xfId="44453" xr:uid="{4FA18E8C-9F73-42CF-B41D-886999ECE2DF}"/>
    <cellStyle name="Normal 36 2 2 2 3" xfId="11783" xr:uid="{EB83FCB8-47CD-4762-BF13-B9CF87B7759C}"/>
    <cellStyle name="Normal 36 2 2 2 3 2" xfId="22655" xr:uid="{09A159E6-C455-4ECC-8BAB-E1D34B7351CB}"/>
    <cellStyle name="Normal 36 2 2 2 3 3" xfId="37103" xr:uid="{5DAF6160-6EB5-4D31-9D2E-DD76C9250B25}"/>
    <cellStyle name="Normal 36 2 2 2 4" xfId="15274" xr:uid="{1DC2121F-D65C-49BD-AE7C-C717393A4865}"/>
    <cellStyle name="Normal 36 2 2 2 5" xfId="26123" xr:uid="{5427E6E9-00D5-417A-88FD-EECB89ECD6AA}"/>
    <cellStyle name="Normal 36 2 2 2 6" xfId="32273" xr:uid="{9363397E-9C11-4B57-AF3E-245067A1DC81}"/>
    <cellStyle name="Normal 36 2 2 2 7" xfId="41397" xr:uid="{5A999BFB-142D-4973-8936-0BFE86019BA7}"/>
    <cellStyle name="Normal 36 2 2 3" xfId="5912" xr:uid="{E7E98A3C-58D5-45E8-83C3-00297DE80F9E}"/>
    <cellStyle name="Normal 36 2 2 3 2" xfId="11784" xr:uid="{A0082F31-B4B3-4B28-82F6-E22C4C62B8F3}"/>
    <cellStyle name="Normal 36 2 2 3 2 2" xfId="22656" xr:uid="{67A77810-DCA8-434F-8A06-1B41DC4A04C6}"/>
    <cellStyle name="Normal 36 2 2 3 2 3" xfId="38212" xr:uid="{A1A47722-8243-441D-97ED-A0BDDFA5706A}"/>
    <cellStyle name="Normal 36 2 2 3 3" xfId="17350" xr:uid="{26A40104-1433-45E0-81BF-0EA3BC9C116F}"/>
    <cellStyle name="Normal 36 2 2 3 4" xfId="28199" xr:uid="{D238A51D-E4EB-4C34-A193-26EE2B9AC90B}"/>
    <cellStyle name="Normal 36 2 2 3 5" xfId="34248" xr:uid="{97B1AB22-579A-41EA-894A-202ED496DF1D}"/>
    <cellStyle name="Normal 36 2 2 3 6" xfId="43473" xr:uid="{B9B11F4E-8AD0-41D9-A872-EFAC3EA534DB}"/>
    <cellStyle name="Normal 36 2 2 4" xfId="11785" xr:uid="{B315B08B-7BE9-48CC-8ED3-6C92F166928D}"/>
    <cellStyle name="Normal 36 2 2 4 2" xfId="22657" xr:uid="{4649F5B0-7052-45EE-9DA7-938348D3C07B}"/>
    <cellStyle name="Normal 36 2 2 4 3" xfId="36230" xr:uid="{5449FFF0-D096-4E30-9B31-F94920859EC0}"/>
    <cellStyle name="Normal 36 2 2 5" xfId="14294" xr:uid="{AADA614D-5C24-4059-A65B-9A3065EDD3E0}"/>
    <cellStyle name="Normal 36 2 2 6" xfId="25143" xr:uid="{57393428-BB09-4EC3-B395-8C39446B00A6}"/>
    <cellStyle name="Normal 36 2 2 7" xfId="31293" xr:uid="{83FB9BB3-718A-4ACB-BBCB-316E24AE628F}"/>
    <cellStyle name="Normal 36 2 2 8" xfId="40417" xr:uid="{FD1361FC-321E-4FFA-8322-D5FB5C4536EB}"/>
    <cellStyle name="Normal 36 2 3" xfId="3161" xr:uid="{0F77ECF0-D87A-4981-896B-0EE9CF79FD23}"/>
    <cellStyle name="Normal 36 2 3 2" xfId="6399" xr:uid="{360D6FEB-5CAB-40E9-BFBD-ABD32DDDE097}"/>
    <cellStyle name="Normal 36 2 3 2 2" xfId="11786" xr:uid="{315BDE5C-982E-4BA7-A233-823FDFFE99E8}"/>
    <cellStyle name="Normal 36 2 3 2 2 2" xfId="22658" xr:uid="{E694A5F6-F219-4240-93AA-BD7A63702D8F}"/>
    <cellStyle name="Normal 36 2 3 2 2 3" xfId="39085" xr:uid="{5961AAC2-46E8-4E72-93CC-BEBF09B6FED4}"/>
    <cellStyle name="Normal 36 2 3 2 3" xfId="17837" xr:uid="{B860DBA4-C3B8-4833-A749-E48F12C00C99}"/>
    <cellStyle name="Normal 36 2 3 2 4" xfId="28686" xr:uid="{7128DE3C-CAC6-4883-BDCE-ADDED9EC1FAD}"/>
    <cellStyle name="Normal 36 2 3 2 5" xfId="35117" xr:uid="{9010C983-F3B6-49AF-BF9B-3A0F71B117CC}"/>
    <cellStyle name="Normal 36 2 3 2 6" xfId="43960" xr:uid="{14BEBE08-8833-47B3-953B-F76C19B796AE}"/>
    <cellStyle name="Normal 36 2 3 3" xfId="11787" xr:uid="{F98EF5FD-2E62-4BFA-B436-D351435E0D93}"/>
    <cellStyle name="Normal 36 2 3 3 2" xfId="22659" xr:uid="{9CF170B3-1F2A-46B2-AA4E-0EBAD4ECFCE3}"/>
    <cellStyle name="Normal 36 2 3 3 3" xfId="37104" xr:uid="{4C9834EA-742C-4FA1-821F-58F14C7B2816}"/>
    <cellStyle name="Normal 36 2 3 4" xfId="14781" xr:uid="{5F021D3E-09C8-4D78-8A5F-00485D81D328}"/>
    <cellStyle name="Normal 36 2 3 5" xfId="25630" xr:uid="{22A93AC2-A60C-4617-9A74-4A41F55A9A06}"/>
    <cellStyle name="Normal 36 2 3 6" xfId="31780" xr:uid="{3C2F516D-7F59-4A1F-B1DD-315FFD10AC21}"/>
    <cellStyle name="Normal 36 2 3 7" xfId="40904" xr:uid="{89C2CFBF-395C-489D-8DBF-93B9B6E59AFC}"/>
    <cellStyle name="Normal 36 2 4" xfId="5419" xr:uid="{AA171647-C8F3-4677-AD82-61E20D1902E8}"/>
    <cellStyle name="Normal 36 2 4 2" xfId="11788" xr:uid="{4946607F-3A74-4CA4-B06F-358DC2B26BF3}"/>
    <cellStyle name="Normal 36 2 4 2 2" xfId="22660" xr:uid="{3EB6A47F-FE99-4E90-A24F-BDFE70725384}"/>
    <cellStyle name="Normal 36 2 4 2 3" xfId="38211" xr:uid="{A2902712-D807-4FEF-9017-D3DE50889A70}"/>
    <cellStyle name="Normal 36 2 4 3" xfId="16857" xr:uid="{E728B7E6-4C30-4533-BB7A-8B30800BBAFB}"/>
    <cellStyle name="Normal 36 2 4 4" xfId="27706" xr:uid="{66348D5E-20A1-4606-B794-079654111317}"/>
    <cellStyle name="Normal 36 2 4 5" xfId="34247" xr:uid="{4B1AA24D-F8E4-4E12-9515-9EAEF083701E}"/>
    <cellStyle name="Normal 36 2 4 6" xfId="42980" xr:uid="{479E2A63-F050-4FE3-B2DF-C8689C31244A}"/>
    <cellStyle name="Normal 36 2 5" xfId="11789" xr:uid="{F84BE871-3A04-487F-BAE0-697C3770ACE8}"/>
    <cellStyle name="Normal 36 2 5 2" xfId="22661" xr:uid="{7742F765-5251-4827-B97B-4582E3C1DFCD}"/>
    <cellStyle name="Normal 36 2 5 3" xfId="36229" xr:uid="{5E44FAF3-7BEA-4C73-AC80-BE4B437D305F}"/>
    <cellStyle name="Normal 36 2 6" xfId="13801" xr:uid="{479DED66-F9BA-4B36-A76A-1B1567680CD5}"/>
    <cellStyle name="Normal 36 2 7" xfId="24650" xr:uid="{A0FDF9A3-33B0-4BBE-992B-153907152193}"/>
    <cellStyle name="Normal 36 2 8" xfId="30750" xr:uid="{67F3B2AA-1488-45BA-B79B-96CF5E6CE540}"/>
    <cellStyle name="Normal 36 2 9" xfId="39924" xr:uid="{C0FB531D-57DA-4859-BD32-2FE2EE71F9BA}"/>
    <cellStyle name="Normal 36 3" xfId="2673" xr:uid="{C1C8562F-B02B-454E-8851-DF6504D5B01C}"/>
    <cellStyle name="Normal 36 3 2" xfId="3653" xr:uid="{BF617228-B61F-4482-A207-26E7F8652A26}"/>
    <cellStyle name="Normal 36 3 2 2" xfId="6891" xr:uid="{69C4BD64-F76A-4536-AB44-BE881EB863DC}"/>
    <cellStyle name="Normal 36 3 2 2 2" xfId="11790" xr:uid="{3FAC311C-C9F8-414D-A03F-E93CCB5A06B1}"/>
    <cellStyle name="Normal 36 3 2 2 2 2" xfId="22662" xr:uid="{2C83AC93-BA72-4D4A-9BAC-96C5A323FD83}"/>
    <cellStyle name="Normal 36 3 2 2 2 3" xfId="39086" xr:uid="{139CAE0C-F159-4AEC-BDCA-AE7D0FCB4686}"/>
    <cellStyle name="Normal 36 3 2 2 3" xfId="18329" xr:uid="{E64F4311-A625-43FF-B495-46D313FC9794}"/>
    <cellStyle name="Normal 36 3 2 2 4" xfId="29178" xr:uid="{590794C3-7457-44AD-9CDC-18B05BD5A02D}"/>
    <cellStyle name="Normal 36 3 2 2 5" xfId="35118" xr:uid="{0C652FAE-8B12-4196-B928-0E3211152E4A}"/>
    <cellStyle name="Normal 36 3 2 2 6" xfId="44452" xr:uid="{12C18060-0052-4B63-8E1A-666F227827C8}"/>
    <cellStyle name="Normal 36 3 2 3" xfId="11791" xr:uid="{D96E2C5B-A334-4794-86B0-09D57DB4EE66}"/>
    <cellStyle name="Normal 36 3 2 3 2" xfId="22663" xr:uid="{33FD6388-99F9-4690-A679-154D22659368}"/>
    <cellStyle name="Normal 36 3 2 3 3" xfId="37105" xr:uid="{A2C2100D-8E36-412B-A75A-21AF7FD40B8D}"/>
    <cellStyle name="Normal 36 3 2 4" xfId="15273" xr:uid="{86CE0505-20B7-4552-AC0F-C4FA6850BD0E}"/>
    <cellStyle name="Normal 36 3 2 5" xfId="26122" xr:uid="{04685D77-BDF1-4811-B1DB-9448ED0F797F}"/>
    <cellStyle name="Normal 36 3 2 6" xfId="32272" xr:uid="{B61ADA12-B091-42C6-ADF8-1D8D3846D0AF}"/>
    <cellStyle name="Normal 36 3 2 7" xfId="41396" xr:uid="{265AFBF1-FC07-435F-8E43-73B6625B3060}"/>
    <cellStyle name="Normal 36 3 3" xfId="5911" xr:uid="{4FC2CC8A-816F-4A53-B4F1-3A42AFEDB958}"/>
    <cellStyle name="Normal 36 3 3 2" xfId="11792" xr:uid="{75822406-635B-4F2C-BAF1-C4587D9176C7}"/>
    <cellStyle name="Normal 36 3 3 2 2" xfId="22664" xr:uid="{848910C9-E3EA-4D64-8615-9969EAAEA7A5}"/>
    <cellStyle name="Normal 36 3 3 2 3" xfId="38213" xr:uid="{24215856-59BC-4F46-9D6D-1198DC08D36F}"/>
    <cellStyle name="Normal 36 3 3 3" xfId="17349" xr:uid="{EEF6CDD3-F773-4740-A388-83A67C835BD4}"/>
    <cellStyle name="Normal 36 3 3 4" xfId="28198" xr:uid="{D593C313-87A9-4F09-8028-DD329B8DF8CE}"/>
    <cellStyle name="Normal 36 3 3 5" xfId="34249" xr:uid="{4FFE862F-A79B-4AE6-87CE-25A2113EB00E}"/>
    <cellStyle name="Normal 36 3 3 6" xfId="43472" xr:uid="{7C329229-F328-46E5-BCEB-2D0AEA8F389D}"/>
    <cellStyle name="Normal 36 3 4" xfId="11793" xr:uid="{2944DBBD-0854-4E51-BF3E-D543B7F4252F}"/>
    <cellStyle name="Normal 36 3 4 2" xfId="22665" xr:uid="{FF5B1EA0-019A-438A-970A-2660B0768A02}"/>
    <cellStyle name="Normal 36 3 4 3" xfId="36231" xr:uid="{0E139FFB-4619-49E7-9AD1-55B5F82B8BF1}"/>
    <cellStyle name="Normal 36 3 5" xfId="14293" xr:uid="{DC6FB61E-9AE9-4A6C-B7BE-31B1B31A1D8A}"/>
    <cellStyle name="Normal 36 3 6" xfId="25142" xr:uid="{0F14B0A4-1D17-445A-A114-F78B8F8278D8}"/>
    <cellStyle name="Normal 36 3 7" xfId="31292" xr:uid="{D290865B-929C-4986-BAE0-6656C9E92A9C}"/>
    <cellStyle name="Normal 36 3 8" xfId="40416" xr:uid="{00EEAF34-6505-4B40-958C-154F668061BB}"/>
    <cellStyle name="Normal 36 4" xfId="3160" xr:uid="{B892BF16-44DB-455B-8235-00A3E1CA56A1}"/>
    <cellStyle name="Normal 36 4 2" xfId="6398" xr:uid="{14833E30-A3EC-45A4-B283-AA836C19288C}"/>
    <cellStyle name="Normal 36 4 2 2" xfId="11794" xr:uid="{A2CADC67-CB6A-461E-801C-F65A06111BDD}"/>
    <cellStyle name="Normal 36 4 2 2 2" xfId="22666" xr:uid="{9D73F29D-51A8-452E-91A6-B7B01F7B0AF3}"/>
    <cellStyle name="Normal 36 4 2 2 3" xfId="39087" xr:uid="{E85E233F-444B-4490-B047-1D3B0AEFCA3C}"/>
    <cellStyle name="Normal 36 4 2 3" xfId="11795" xr:uid="{3F08AE00-65CD-49A2-B7C7-B65C47EB5CF8}"/>
    <cellStyle name="Normal 36 4 2 3 2" xfId="22667" xr:uid="{9D6EE180-322F-4B52-8B23-149B0EA0E88E}"/>
    <cellStyle name="Normal 36 4 2 3 3" xfId="35119" xr:uid="{CA17EE20-21E3-48D4-875B-76CB2AEE7E13}"/>
    <cellStyle name="Normal 36 4 2 4" xfId="17836" xr:uid="{73E72AF5-7595-4C5C-8843-DB8D9025D100}"/>
    <cellStyle name="Normal 36 4 2 5" xfId="28685" xr:uid="{B973F32E-8934-4C76-8A31-1E6DF09D677B}"/>
    <cellStyle name="Normal 36 4 2 6" xfId="33236" xr:uid="{79ABC7A0-CBEA-44B7-B0D5-43B2578F6267}"/>
    <cellStyle name="Normal 36 4 2 7" xfId="43959" xr:uid="{6E9897D7-5222-4E01-8B9F-C312C5A48F1D}"/>
    <cellStyle name="Normal 36 4 3" xfId="11796" xr:uid="{1CCA5EE6-9C7F-40E2-9BE5-8AA487E1D459}"/>
    <cellStyle name="Normal 36 4 3 2" xfId="22668" xr:uid="{C3A3D52F-FBBD-48F8-A48B-C9823BF9FE26}"/>
    <cellStyle name="Normal 36 4 3 3" xfId="37106" xr:uid="{E1EAD71E-47DA-4911-BD9C-6C97A5DED788}"/>
    <cellStyle name="Normal 36 4 4" xfId="14780" xr:uid="{ABF61188-0C3C-47E6-BC10-14F8E658E15A}"/>
    <cellStyle name="Normal 36 4 5" xfId="25629" xr:uid="{10B31A80-8FF7-4889-AA55-2D8EF500E626}"/>
    <cellStyle name="Normal 36 4 6" xfId="31779" xr:uid="{64BC8E71-37F7-418B-A95F-B0E32D4712EC}"/>
    <cellStyle name="Normal 36 4 7" xfId="40903" xr:uid="{75E6834E-503C-4142-A28A-11DA328A379D}"/>
    <cellStyle name="Normal 36 5" xfId="4043" xr:uid="{5D964BFB-BA89-439C-9948-BBA8E19FF528}"/>
    <cellStyle name="Normal 36 5 2" xfId="7277" xr:uid="{E2CAA468-BA1C-425D-946F-30189E8E9C6A}"/>
    <cellStyle name="Normal 36 5 2 2" xfId="18715" xr:uid="{5400D6A6-C6DE-47D0-B969-0DA11F482953}"/>
    <cellStyle name="Normal 36 5 2 3" xfId="29564" xr:uid="{D789FF0A-287F-4CBE-B147-5C46D36B10BF}"/>
    <cellStyle name="Normal 36 5 2 4" xfId="38210" xr:uid="{7837C4A8-6F31-4EA6-B7EA-987801ACFB7D}"/>
    <cellStyle name="Normal 36 5 2 5" xfId="44838" xr:uid="{C3698098-4FF4-4C87-A3FD-20D7189E1F67}"/>
    <cellStyle name="Normal 36 5 3" xfId="11797" xr:uid="{FFA7E953-6F2C-4DBF-9314-0C54B079E9ED}"/>
    <cellStyle name="Normal 36 5 3 2" xfId="22669" xr:uid="{007307BE-0246-467B-96D4-1162F37972B5}"/>
    <cellStyle name="Normal 36 5 3 3" xfId="34246" xr:uid="{2B8B6BDC-86B2-4AC9-9DDF-752BCFD51F3B}"/>
    <cellStyle name="Normal 36 5 4" xfId="15659" xr:uid="{A36BF8C4-FBF6-47AB-B403-EAFAB7558CDD}"/>
    <cellStyle name="Normal 36 5 5" xfId="26508" xr:uid="{58937AA8-B4F7-416B-A174-B21D47A35526}"/>
    <cellStyle name="Normal 36 5 6" xfId="33237" xr:uid="{3DF1B0FC-C579-4E07-AEFC-15733DDBC69B}"/>
    <cellStyle name="Normal 36 5 7" xfId="41782" xr:uid="{84F138BF-9017-4BE0-A040-1FE6F4378F11}"/>
    <cellStyle name="Normal 36 6" xfId="4586" xr:uid="{FE62591A-8493-4392-AC81-C8C8E2C9754C}"/>
    <cellStyle name="Normal 36 6 2" xfId="7642" xr:uid="{72763FC4-96E9-43DF-90D0-545DE1B81482}"/>
    <cellStyle name="Normal 36 6 2 2" xfId="19080" xr:uid="{982A9DC2-D513-483E-985E-2A486E671810}"/>
    <cellStyle name="Normal 36 6 2 3" xfId="29929" xr:uid="{7BB1B116-B9A8-4E25-A133-05EC05DC5BDE}"/>
    <cellStyle name="Normal 36 6 2 4" xfId="45203" xr:uid="{C23C3B7A-C316-4E00-86C0-8E14DAEB3346}"/>
    <cellStyle name="Normal 36 6 3" xfId="16024" xr:uid="{C068D360-7CAC-430B-BB32-9610C30BB58E}"/>
    <cellStyle name="Normal 36 6 4" xfId="26873" xr:uid="{95E339A5-E882-4F31-9895-EE83D12BFC17}"/>
    <cellStyle name="Normal 36 6 5" xfId="36228" xr:uid="{BD486EBD-B518-415F-B702-009274F7435B}"/>
    <cellStyle name="Normal 36 6 6" xfId="42147" xr:uid="{294D68D0-8EFD-4E7A-B222-A3E833FBE977}"/>
    <cellStyle name="Normal 36 7" xfId="4948" xr:uid="{6F959791-7997-41A4-9926-1E1AFC71EA98}"/>
    <cellStyle name="Normal 36 7 2" xfId="8004" xr:uid="{F22308C3-4B73-4728-8C1C-3313459D5088}"/>
    <cellStyle name="Normal 36 7 2 2" xfId="19442" xr:uid="{596C901F-AB8C-48F9-9316-013ADB8F8345}"/>
    <cellStyle name="Normal 36 7 2 3" xfId="30291" xr:uid="{19999DFD-BDD5-4DB9-9E95-3E2D845A694F}"/>
    <cellStyle name="Normal 36 7 2 4" xfId="45565" xr:uid="{91938842-DD94-4C5D-9F4F-2ED26BA2CF57}"/>
    <cellStyle name="Normal 36 7 3" xfId="16386" xr:uid="{A3699D86-9A25-4B12-B724-AFF682874167}"/>
    <cellStyle name="Normal 36 7 4" xfId="27235" xr:uid="{FFD9EA9F-10C0-4DBB-86D2-FF12FB790C09}"/>
    <cellStyle name="Normal 36 7 5" xfId="42509" xr:uid="{3200C9CC-CD5F-469C-B29B-BAEE6F9D685C}"/>
    <cellStyle name="Normal 36 8" xfId="5418" xr:uid="{A68B55EB-6491-4B2D-8255-C767AA615583}"/>
    <cellStyle name="Normal 36 8 2" xfId="16856" xr:uid="{2D0CC18F-CE69-45EC-B5FC-84A5CC1A3FDB}"/>
    <cellStyle name="Normal 36 8 3" xfId="27705" xr:uid="{9DC4183F-03BF-47A0-A686-ECE3A6127F32}"/>
    <cellStyle name="Normal 36 8 4" xfId="42979" xr:uid="{89BC21C4-96CD-4DA7-9BFE-421C18928555}"/>
    <cellStyle name="Normal 36 9" xfId="8313" xr:uid="{A553B56C-AB4E-4353-B091-117DD50030B1}"/>
    <cellStyle name="Normal 37" xfId="2002" xr:uid="{2B856B5A-C021-4509-8AF8-5F2F502EE913}"/>
    <cellStyle name="Normal 37 2" xfId="2675" xr:uid="{B4CCB22B-595E-4C5A-9728-E7611150A024}"/>
    <cellStyle name="Normal 37 2 2" xfId="3655" xr:uid="{075E4274-FD9E-4581-9875-19A005A5AFF5}"/>
    <cellStyle name="Normal 37 2 2 2" xfId="6893" xr:uid="{D7196E14-55A0-4689-99E0-DBD335DDBEEE}"/>
    <cellStyle name="Normal 37 2 2 2 2" xfId="11798" xr:uid="{A8540C13-6CF4-4C9B-8E08-CDC3F458C9AA}"/>
    <cellStyle name="Normal 37 2 2 2 2 2" xfId="22670" xr:uid="{6BDC230B-6171-488E-9D0F-F12C1AF8DDB5}"/>
    <cellStyle name="Normal 37 2 2 2 2 3" xfId="39089" xr:uid="{28BA1CE1-9505-4EBE-9D0B-3D6B35A9DE09}"/>
    <cellStyle name="Normal 37 2 2 2 3" xfId="18331" xr:uid="{CE47E9C9-A7FE-4E28-A901-62D03D6F3CCC}"/>
    <cellStyle name="Normal 37 2 2 2 4" xfId="29180" xr:uid="{AF6CE513-5592-4D7E-80F8-E12B975A9969}"/>
    <cellStyle name="Normal 37 2 2 2 5" xfId="35121" xr:uid="{50B2AE9D-CBEB-4BB5-BE77-6881D6AE9786}"/>
    <cellStyle name="Normal 37 2 2 2 6" xfId="44454" xr:uid="{51365983-1E96-4CE3-A41D-B6FBFB6121D6}"/>
    <cellStyle name="Normal 37 2 2 3" xfId="11799" xr:uid="{0286E371-6064-4FE8-B390-0C32DCA3AFF6}"/>
    <cellStyle name="Normal 37 2 2 3 2" xfId="22671" xr:uid="{E2DC23AC-A83E-44C7-941F-4B6C9A540062}"/>
    <cellStyle name="Normal 37 2 2 3 3" xfId="37108" xr:uid="{FD722D5B-EC7E-484B-B254-18E5BB7B1297}"/>
    <cellStyle name="Normal 37 2 2 4" xfId="15275" xr:uid="{D2F99AB1-7A9F-4D95-A999-C1AB5CB2307D}"/>
    <cellStyle name="Normal 37 2 2 5" xfId="26124" xr:uid="{76C2CD5E-8E05-409C-B8DB-94ED5D1BF1D1}"/>
    <cellStyle name="Normal 37 2 2 6" xfId="32274" xr:uid="{0AFF995C-257B-4E12-BBD3-1CC92BD76B3B}"/>
    <cellStyle name="Normal 37 2 2 7" xfId="41398" xr:uid="{3997D977-BFB6-4F33-AF7B-88DA28CA6FCE}"/>
    <cellStyle name="Normal 37 2 3" xfId="5913" xr:uid="{991E8A4F-9E40-4EE5-8832-9C38540BA54B}"/>
    <cellStyle name="Normal 37 2 3 2" xfId="11800" xr:uid="{42BF042D-397F-49A4-A0B5-DD80464CFEF4}"/>
    <cellStyle name="Normal 37 2 3 2 2" xfId="22672" xr:uid="{5D74EFA7-9087-4DF3-83C6-0084DC0BC41E}"/>
    <cellStyle name="Normal 37 2 3 2 3" xfId="39088" xr:uid="{B4FF945F-B00D-43E0-9B18-290559F54746}"/>
    <cellStyle name="Normal 37 2 3 3" xfId="17351" xr:uid="{8DD523C0-DD5A-4DCD-ADAB-0E5BC26202FE}"/>
    <cellStyle name="Normal 37 2 3 4" xfId="28200" xr:uid="{69F2DA47-5999-47ED-8978-6C89CD6930CA}"/>
    <cellStyle name="Normal 37 2 3 5" xfId="35120" xr:uid="{F7E407B4-3BE1-4F7B-A608-3652B0F8BF1E}"/>
    <cellStyle name="Normal 37 2 3 6" xfId="43474" xr:uid="{81A0E008-1BC6-4DC7-970F-E2DF0723EE98}"/>
    <cellStyle name="Normal 37 2 4" xfId="11801" xr:uid="{D245F7EE-F452-4174-A9AB-EF944F2E123B}"/>
    <cellStyle name="Normal 37 2 4 2" xfId="22673" xr:uid="{0AEE11EB-B7F9-4550-9A64-F63E2B595F8E}"/>
    <cellStyle name="Normal 37 2 4 3" xfId="37107" xr:uid="{157018D0-4401-4B30-B839-72C755C51E6D}"/>
    <cellStyle name="Normal 37 2 5" xfId="14295" xr:uid="{AB0E9EC6-BE46-4190-9A82-F74709EAEFD8}"/>
    <cellStyle name="Normal 37 2 6" xfId="25144" xr:uid="{A0FE1B31-01B4-403F-AB6F-23FD46FCCE5E}"/>
    <cellStyle name="Normal 37 2 7" xfId="31294" xr:uid="{44BF455B-932B-497F-B8DB-4315728B5E2D}"/>
    <cellStyle name="Normal 37 2 8" xfId="40418" xr:uid="{6AAE134E-C4EE-4D64-A5D9-17EA9C6F24DD}"/>
    <cellStyle name="Normal 37 3" xfId="3162" xr:uid="{70B3165B-974A-4634-8D6D-C7BECA1BCB1E}"/>
    <cellStyle name="Normal 37 3 2" xfId="6400" xr:uid="{84835719-5497-4001-B5A3-ED88DDF519E7}"/>
    <cellStyle name="Normal 37 3 2 2" xfId="11802" xr:uid="{56DA4E4C-1DD7-421A-BD00-579DE18EC71B}"/>
    <cellStyle name="Normal 37 3 2 2 2" xfId="22674" xr:uid="{F475F7CB-85D1-4B7E-94E0-3116B0F0C698}"/>
    <cellStyle name="Normal 37 3 2 2 3" xfId="39090" xr:uid="{503225B6-524B-47FE-A877-0C33F6EC06C7}"/>
    <cellStyle name="Normal 37 3 2 3" xfId="17838" xr:uid="{9F4B66E1-5FF2-455E-BC3E-59B556CCE4D8}"/>
    <cellStyle name="Normal 37 3 2 4" xfId="28687" xr:uid="{E6EA0B3F-36C3-472F-96B9-C317F32F8937}"/>
    <cellStyle name="Normal 37 3 2 5" xfId="35122" xr:uid="{5BC22A70-DB00-418F-8024-FDE44F9655AA}"/>
    <cellStyle name="Normal 37 3 2 6" xfId="43961" xr:uid="{FFE2DD49-DAAD-408C-9939-A4DE56EA75EA}"/>
    <cellStyle name="Normal 37 3 3" xfId="11803" xr:uid="{F3F34FD1-B774-47D5-BF75-2D53677E046B}"/>
    <cellStyle name="Normal 37 3 3 2" xfId="22675" xr:uid="{89D89097-E43E-43D4-8FB5-81176BFABC8B}"/>
    <cellStyle name="Normal 37 3 3 3" xfId="37109" xr:uid="{4A2B99B4-516D-4FC1-9C43-3B81FD45C298}"/>
    <cellStyle name="Normal 37 3 4" xfId="14782" xr:uid="{F996CC89-6B00-4A3C-B056-4F9436B1BEE9}"/>
    <cellStyle name="Normal 37 3 5" xfId="25631" xr:uid="{E7AC62B8-86FB-4F9D-A26B-47A2FCAD32E0}"/>
    <cellStyle name="Normal 37 3 6" xfId="31781" xr:uid="{F050DF14-9E2E-4AAB-8860-901644292657}"/>
    <cellStyle name="Normal 37 3 7" xfId="40905" xr:uid="{A75855C3-972A-488A-8A75-D6C4582BB120}"/>
    <cellStyle name="Normal 37 4" xfId="5420" xr:uid="{2A9FBFD6-37BD-40FF-8F41-DA56ED7A8F3B}"/>
    <cellStyle name="Normal 37 4 2" xfId="11804" xr:uid="{EC7A57D2-F8FC-4185-B192-DB865788BC65}"/>
    <cellStyle name="Normal 37 4 2 2" xfId="22676" xr:uid="{681D6EA2-5DE0-4CBA-A60F-18CCA264914A}"/>
    <cellStyle name="Normal 37 4 2 3" xfId="38214" xr:uid="{B12A168C-53B7-4A76-B8DB-D15BCEBEA9D7}"/>
    <cellStyle name="Normal 37 4 3" xfId="16858" xr:uid="{BB428DC6-0333-49F8-8D6D-B8417EE3AEF3}"/>
    <cellStyle name="Normal 37 4 4" xfId="27707" xr:uid="{9A66CE2E-FA6B-469C-88EC-1010413F9B2B}"/>
    <cellStyle name="Normal 37 4 5" xfId="34250" xr:uid="{388B75C5-D236-4088-87B2-419EE9CB24CE}"/>
    <cellStyle name="Normal 37 4 6" xfId="42981" xr:uid="{F1918053-B667-483C-A448-BBE06D4A1B2B}"/>
    <cellStyle name="Normal 37 5" xfId="8314" xr:uid="{FBEEB4FA-9C8E-4376-B655-94E87F83B833}"/>
    <cellStyle name="Normal 37 5 2" xfId="36232" xr:uid="{1F76EF4E-2C47-49FE-A548-38564B6BD000}"/>
    <cellStyle name="Normal 37 5 3" xfId="45803" xr:uid="{B0780126-9E96-4015-B18B-C6935B232C27}"/>
    <cellStyle name="Normal 37 6" xfId="13802" xr:uid="{AF2981B5-167A-4FA5-8DC8-C6057F87F2FE}"/>
    <cellStyle name="Normal 37 7" xfId="24651" xr:uid="{2F994AE2-8335-45D6-B821-88424C59C080}"/>
    <cellStyle name="Normal 37 8" xfId="30751" xr:uid="{F3001191-6785-4AB0-9B6D-0B9D8A7F12F0}"/>
    <cellStyle name="Normal 37 9" xfId="39925" xr:uid="{9FB8CBBC-733B-4B00-8C9C-ACEDB4BF796F}"/>
    <cellStyle name="Normal 38" xfId="2003" xr:uid="{AC471269-6790-41C5-8A57-1A4615F8A0CE}"/>
    <cellStyle name="Normal 38 2" xfId="2676" xr:uid="{8FDE1F11-551A-4BD2-90D8-54509877B5A5}"/>
    <cellStyle name="Normal 38 2 2" xfId="3656" xr:uid="{7EB58CF5-52A4-4B2F-9B67-80D4C9D29298}"/>
    <cellStyle name="Normal 38 2 2 2" xfId="6894" xr:uid="{E12164BC-ED09-4A08-B7A0-9390742C0DB1}"/>
    <cellStyle name="Normal 38 2 2 2 2" xfId="11805" xr:uid="{0596D7B9-0404-4F24-82D5-0B72FE53DEEC}"/>
    <cellStyle name="Normal 38 2 2 2 2 2" xfId="22677" xr:uid="{B55454A1-3AD1-42C5-BBDE-90824E5F8F43}"/>
    <cellStyle name="Normal 38 2 2 2 2 3" xfId="39092" xr:uid="{B7F6D15B-8DB3-4509-997F-5C84F0CAB365}"/>
    <cellStyle name="Normal 38 2 2 2 3" xfId="18332" xr:uid="{6A28473D-1AC7-48E9-9FA4-E33DA69E23EF}"/>
    <cellStyle name="Normal 38 2 2 2 4" xfId="29181" xr:uid="{88789A8A-539C-4EA1-AFDC-A114519B8514}"/>
    <cellStyle name="Normal 38 2 2 2 5" xfId="35124" xr:uid="{1442AF84-0463-4387-8C0F-C22A62F88F54}"/>
    <cellStyle name="Normal 38 2 2 2 6" xfId="44455" xr:uid="{C4C31DF7-CD81-4AE9-8576-085B7E8EB985}"/>
    <cellStyle name="Normal 38 2 2 3" xfId="11806" xr:uid="{285888B0-3157-42D8-885A-CDE6591BD34A}"/>
    <cellStyle name="Normal 38 2 2 3 2" xfId="22678" xr:uid="{8C6AD10C-175C-42D5-B4D7-0E3931169E86}"/>
    <cellStyle name="Normal 38 2 2 3 3" xfId="37111" xr:uid="{D0E40ACF-B83B-4C4D-8B4A-ACF2AE1398B4}"/>
    <cellStyle name="Normal 38 2 2 4" xfId="15276" xr:uid="{97EA18D5-50C5-462E-A2E6-5D254E47F277}"/>
    <cellStyle name="Normal 38 2 2 5" xfId="26125" xr:uid="{03BAEF12-228B-4BD1-9C5C-6717514C1B81}"/>
    <cellStyle name="Normal 38 2 2 6" xfId="32275" xr:uid="{40B4CD91-78A9-4844-A604-6CFB52BC3ED0}"/>
    <cellStyle name="Normal 38 2 2 7" xfId="41399" xr:uid="{143137D9-0725-47C2-B00E-02C8ABDF9E47}"/>
    <cellStyle name="Normal 38 2 3" xfId="5914" xr:uid="{E7914A29-B88A-4311-81D6-A840FA898CDE}"/>
    <cellStyle name="Normal 38 2 3 2" xfId="11807" xr:uid="{F84FEB6D-CAEA-4527-920F-09B30874E127}"/>
    <cellStyle name="Normal 38 2 3 2 2" xfId="22679" xr:uid="{CE3A3CC7-1FAF-49D4-BC8D-3FC1AEE79DFD}"/>
    <cellStyle name="Normal 38 2 3 2 3" xfId="39091" xr:uid="{186E291D-C884-44C4-BA2D-792AFBD1E0A2}"/>
    <cellStyle name="Normal 38 2 3 3" xfId="17352" xr:uid="{485CF5D1-FBFC-4C07-B8FC-A67091DC289D}"/>
    <cellStyle name="Normal 38 2 3 4" xfId="28201" xr:uid="{0C1107BB-6D6F-47DF-8341-43CF5C80853D}"/>
    <cellStyle name="Normal 38 2 3 5" xfId="35123" xr:uid="{F69E43EB-DE2B-42A1-9E05-455D7D27D823}"/>
    <cellStyle name="Normal 38 2 3 6" xfId="43475" xr:uid="{38E5C26F-1251-48EE-9260-DD8FA22AED32}"/>
    <cellStyle name="Normal 38 2 4" xfId="11808" xr:uid="{CAA6D990-E1AB-45DE-8B60-50FC3C3CF240}"/>
    <cellStyle name="Normal 38 2 4 2" xfId="22680" xr:uid="{D08E4651-B2EA-4C97-A813-C054B7B9BFEB}"/>
    <cellStyle name="Normal 38 2 4 3" xfId="37110" xr:uid="{4DBB3F8D-48D2-47ED-8CDA-4046721FA35F}"/>
    <cellStyle name="Normal 38 2 5" xfId="14296" xr:uid="{AACBEA98-4132-42D7-947F-88447FFD7777}"/>
    <cellStyle name="Normal 38 2 6" xfId="25145" xr:uid="{CBEDE16B-8B74-4F2C-935A-DC39CC0F0F6D}"/>
    <cellStyle name="Normal 38 2 7" xfId="31295" xr:uid="{FB7682BB-A3DB-4005-8BFC-2DF745577866}"/>
    <cellStyle name="Normal 38 2 8" xfId="40419" xr:uid="{5EE64F27-A76A-4454-8481-F3BB92B5CE01}"/>
    <cellStyle name="Normal 38 3" xfId="3163" xr:uid="{7A07CD9B-6C38-4C62-9679-4A739B865520}"/>
    <cellStyle name="Normal 38 3 2" xfId="6401" xr:uid="{F62F8DF8-33E7-48E0-B99B-84D405D865FB}"/>
    <cellStyle name="Normal 38 3 2 2" xfId="11809" xr:uid="{FFA9090F-E190-49AE-B7DD-76CEAE1D4814}"/>
    <cellStyle name="Normal 38 3 2 2 2" xfId="22681" xr:uid="{BAAE1875-587D-4333-94C4-88C9D7D496E4}"/>
    <cellStyle name="Normal 38 3 2 2 3" xfId="39093" xr:uid="{11D23B57-7357-45BD-9F5F-62D30D4E08A3}"/>
    <cellStyle name="Normal 38 3 2 3" xfId="17839" xr:uid="{B0C9062B-00AF-4505-A6A7-723106B7EE07}"/>
    <cellStyle name="Normal 38 3 2 4" xfId="28688" xr:uid="{53BB6591-4001-47D7-ADD8-DE0899E4340E}"/>
    <cellStyle name="Normal 38 3 2 5" xfId="35125" xr:uid="{81BB35A7-C0A1-47F3-A67B-8CBBDC337172}"/>
    <cellStyle name="Normal 38 3 2 6" xfId="43962" xr:uid="{3B9149CC-8FCD-4A5C-AD13-B3854A1DC7AC}"/>
    <cellStyle name="Normal 38 3 3" xfId="11810" xr:uid="{C94759AA-3F1F-4D7A-B8CB-ED06ED37A908}"/>
    <cellStyle name="Normal 38 3 3 2" xfId="22682" xr:uid="{718C83E2-FA1D-40FE-82A1-E309DB377893}"/>
    <cellStyle name="Normal 38 3 3 3" xfId="37112" xr:uid="{93DACC7C-D936-49CF-8BC3-A5601793C91C}"/>
    <cellStyle name="Normal 38 3 4" xfId="14783" xr:uid="{7EC36AEE-F287-4199-A5C1-DEBB48AA948D}"/>
    <cellStyle name="Normal 38 3 5" xfId="25632" xr:uid="{1BA92FA8-F2C8-4A10-B571-5510C26D82A5}"/>
    <cellStyle name="Normal 38 3 6" xfId="31782" xr:uid="{33AEB99C-469E-4DC8-95A5-117882B1BE89}"/>
    <cellStyle name="Normal 38 3 7" xfId="40906" xr:uid="{2D005573-4918-4EF8-8E62-96776152E2DA}"/>
    <cellStyle name="Normal 38 4" xfId="5421" xr:uid="{3E757C4A-95F1-4A7D-BBE8-8AB815316126}"/>
    <cellStyle name="Normal 38 4 2" xfId="11811" xr:uid="{BCD253D3-AB61-4606-B22F-529D3AB4D120}"/>
    <cellStyle name="Normal 38 4 2 2" xfId="22683" xr:uid="{A7FB6D75-BAD5-4389-AA63-1699E4891F5E}"/>
    <cellStyle name="Normal 38 4 2 3" xfId="38215" xr:uid="{E3454532-925A-4E5D-91B6-D428889F035B}"/>
    <cellStyle name="Normal 38 4 3" xfId="16859" xr:uid="{90E61177-C929-4240-AECD-13DC7F999960}"/>
    <cellStyle name="Normal 38 4 4" xfId="27708" xr:uid="{3000B48C-7741-4B07-9CA3-147B349F007A}"/>
    <cellStyle name="Normal 38 4 5" xfId="34251" xr:uid="{A47B5BAB-9403-413C-8C68-77E0E67DA18F}"/>
    <cellStyle name="Normal 38 4 6" xfId="42982" xr:uid="{2611648B-9490-471B-AA58-D40CBCF428A0}"/>
    <cellStyle name="Normal 38 5" xfId="8315" xr:uid="{FE6552CE-4C64-42F2-8CEB-C6AC434CBC08}"/>
    <cellStyle name="Normal 38 5 2" xfId="36233" xr:uid="{0910D75B-5F76-4A1C-A357-9E167E7F7DC8}"/>
    <cellStyle name="Normal 38 5 3" xfId="45804" xr:uid="{716B2A71-7D9A-430A-A4FF-3FA91DC8E86C}"/>
    <cellStyle name="Normal 38 6" xfId="13803" xr:uid="{BB1F3F61-A5D5-48EB-9EA2-2CFB2B2D2617}"/>
    <cellStyle name="Normal 38 7" xfId="24652" xr:uid="{827AF2D5-F714-4049-ABCB-DAB07BE04080}"/>
    <cellStyle name="Normal 38 8" xfId="30760" xr:uid="{9C7D178A-8783-4856-81AD-3DFD93859D72}"/>
    <cellStyle name="Normal 38 9" xfId="39926" xr:uid="{12668813-B30F-4F0F-80C6-00EA167D9D1F}"/>
    <cellStyle name="Normal 39" xfId="2004" xr:uid="{922523A3-72EB-48CA-BC9C-9B07BF3FD853}"/>
    <cellStyle name="Normal 39 2" xfId="2677" xr:uid="{F3D98F52-8C00-4B2F-A857-BFAB727C1973}"/>
    <cellStyle name="Normal 39 2 2" xfId="3657" xr:uid="{38012E7D-CEF2-4382-A457-5E50876650CC}"/>
    <cellStyle name="Normal 39 2 2 2" xfId="6895" xr:uid="{23679F2F-28ED-40B9-85FF-45AAF72A5299}"/>
    <cellStyle name="Normal 39 2 2 2 2" xfId="11812" xr:uid="{C751ECEA-9FF9-408C-83D7-66138CB9F6E7}"/>
    <cellStyle name="Normal 39 2 2 2 2 2" xfId="22684" xr:uid="{41A7FA0E-A751-4DE2-A7DF-9D166B261F4C}"/>
    <cellStyle name="Normal 39 2 2 2 2 3" xfId="39095" xr:uid="{BDC014CB-3EB1-495E-8B41-A73B3C950F9E}"/>
    <cellStyle name="Normal 39 2 2 2 3" xfId="18333" xr:uid="{C7687D17-E428-4F06-84A5-A7E60262E1FE}"/>
    <cellStyle name="Normal 39 2 2 2 4" xfId="29182" xr:uid="{E593729A-4D9A-4352-9082-024B834A3214}"/>
    <cellStyle name="Normal 39 2 2 2 5" xfId="35127" xr:uid="{0CE7421D-4570-4AA3-B4DB-206322DA094F}"/>
    <cellStyle name="Normal 39 2 2 2 6" xfId="44456" xr:uid="{5D98DB50-6EE5-498D-B090-3F2601BE935D}"/>
    <cellStyle name="Normal 39 2 2 3" xfId="11813" xr:uid="{58967105-A34E-4D82-A4D7-1435B30CC2D5}"/>
    <cellStyle name="Normal 39 2 2 3 2" xfId="22685" xr:uid="{BADBE5F6-7FA6-4D80-BE44-B6E02B578517}"/>
    <cellStyle name="Normal 39 2 2 3 3" xfId="37114" xr:uid="{FACD03A9-217D-48B2-8DCA-3010F64539E3}"/>
    <cellStyle name="Normal 39 2 2 4" xfId="15277" xr:uid="{D0BB2C04-7599-4E36-B7D2-29FEE9BEE7E2}"/>
    <cellStyle name="Normal 39 2 2 5" xfId="26126" xr:uid="{A34F8C0C-3271-4615-9BDB-76B825D2B359}"/>
    <cellStyle name="Normal 39 2 2 6" xfId="32276" xr:uid="{2BBA13A0-0857-4723-9FD2-3F49312D996D}"/>
    <cellStyle name="Normal 39 2 2 7" xfId="41400" xr:uid="{A56A4A4D-2EB4-44DA-A745-4E8343C31025}"/>
    <cellStyle name="Normal 39 2 3" xfId="5915" xr:uid="{5AF57F15-DF3E-425E-A7C0-5F7CB793EE14}"/>
    <cellStyle name="Normal 39 2 3 2" xfId="11814" xr:uid="{BF75CA82-207B-47FF-882B-B09DF41B7690}"/>
    <cellStyle name="Normal 39 2 3 2 2" xfId="22686" xr:uid="{B331C3A3-0D5A-43D7-9814-F8953EC55898}"/>
    <cellStyle name="Normal 39 2 3 2 3" xfId="39094" xr:uid="{17D14C70-C244-4093-B37B-265F9A8E7CF6}"/>
    <cellStyle name="Normal 39 2 3 3" xfId="17353" xr:uid="{7A8BC917-F82C-4513-8E82-DDF76A529065}"/>
    <cellStyle name="Normal 39 2 3 4" xfId="28202" xr:uid="{5AEE3C5B-81D6-494A-B990-C63A652A4B59}"/>
    <cellStyle name="Normal 39 2 3 5" xfId="35126" xr:uid="{0B6AC17B-4727-48D4-A321-47EB83B52F42}"/>
    <cellStyle name="Normal 39 2 3 6" xfId="43476" xr:uid="{52F76FB2-EA2E-4598-A675-800EF298BDD2}"/>
    <cellStyle name="Normal 39 2 4" xfId="11815" xr:uid="{5C7C5893-A396-418B-BDC8-4611B59A6ED0}"/>
    <cellStyle name="Normal 39 2 4 2" xfId="22687" xr:uid="{0B7A6486-B30C-4C9B-99A4-598A4601D2FD}"/>
    <cellStyle name="Normal 39 2 4 3" xfId="37113" xr:uid="{7271DAD5-2A0E-4D56-B0DF-940D42AE1A5F}"/>
    <cellStyle name="Normal 39 2 5" xfId="14297" xr:uid="{D3502E1A-BA10-45F1-BA45-E9BE68D49F6A}"/>
    <cellStyle name="Normal 39 2 6" xfId="25146" xr:uid="{FAF1C6EF-789B-44FA-B59E-E244B88FF121}"/>
    <cellStyle name="Normal 39 2 7" xfId="31296" xr:uid="{F5239BE5-42BE-4CDC-8D42-083AD75A7D99}"/>
    <cellStyle name="Normal 39 2 8" xfId="40420" xr:uid="{3AE78D86-1867-432A-89A0-E01770409DA2}"/>
    <cellStyle name="Normal 39 3" xfId="3164" xr:uid="{6AFFF7DB-0EFF-4B82-9E86-6769498FF55B}"/>
    <cellStyle name="Normal 39 3 2" xfId="6402" xr:uid="{8FE82163-3C8E-463F-845B-D5464679235D}"/>
    <cellStyle name="Normal 39 3 2 2" xfId="11816" xr:uid="{80A5E28F-A738-4D90-A988-772177F291F5}"/>
    <cellStyle name="Normal 39 3 2 2 2" xfId="22688" xr:uid="{6E45E114-1D48-4690-8671-5B6833073847}"/>
    <cellStyle name="Normal 39 3 2 2 3" xfId="39096" xr:uid="{5993F2FC-FE6A-455C-90A1-6E3DE0F5F985}"/>
    <cellStyle name="Normal 39 3 2 3" xfId="17840" xr:uid="{68A09F14-0A38-4591-98E1-C21A1139D03F}"/>
    <cellStyle name="Normal 39 3 2 4" xfId="28689" xr:uid="{BC58F990-8E5D-49E0-A0A3-E32B2B96D651}"/>
    <cellStyle name="Normal 39 3 2 5" xfId="35128" xr:uid="{C78D34F6-26DC-4BCB-844C-DE007EB47075}"/>
    <cellStyle name="Normal 39 3 2 6" xfId="43963" xr:uid="{D66CBEA4-2899-4A0F-97CF-195572E812A7}"/>
    <cellStyle name="Normal 39 3 3" xfId="11817" xr:uid="{3D225C17-E3C5-4C98-A3E0-84A406A53875}"/>
    <cellStyle name="Normal 39 3 3 2" xfId="22689" xr:uid="{370D87F1-80C8-468A-AAF6-43517E1CBDF7}"/>
    <cellStyle name="Normal 39 3 3 3" xfId="37115" xr:uid="{A6FB006A-556C-422E-B2E2-1A248FFEA02F}"/>
    <cellStyle name="Normal 39 3 4" xfId="14784" xr:uid="{A3E569AF-65A8-46DD-8E2E-B1FEFF318701}"/>
    <cellStyle name="Normal 39 3 5" xfId="25633" xr:uid="{12468A25-B1A9-4DE3-9386-84C7F58F5DC3}"/>
    <cellStyle name="Normal 39 3 6" xfId="31783" xr:uid="{97AA5A5C-1922-4C15-97DF-47632A94926F}"/>
    <cellStyle name="Normal 39 3 7" xfId="40907" xr:uid="{8DD11AF1-DDE2-4973-820F-F5BFE28BD318}"/>
    <cellStyle name="Normal 39 4" xfId="5422" xr:uid="{1D2B0312-F7C4-46B3-AEC8-70DB1361AACC}"/>
    <cellStyle name="Normal 39 4 2" xfId="11818" xr:uid="{410CAEAB-AE4F-468F-909B-CC1C8661595B}"/>
    <cellStyle name="Normal 39 4 2 2" xfId="22690" xr:uid="{5F481AA6-06DE-4165-83B3-FFA6DE473575}"/>
    <cellStyle name="Normal 39 4 2 3" xfId="38216" xr:uid="{9036BC54-94B8-4C3F-8206-5515EB1C4B87}"/>
    <cellStyle name="Normal 39 4 3" xfId="16860" xr:uid="{023D70F8-D8B5-407F-8D79-1BD4B8579871}"/>
    <cellStyle name="Normal 39 4 4" xfId="27709" xr:uid="{1E675651-8CB6-41CC-AC1A-8109211B2080}"/>
    <cellStyle name="Normal 39 4 5" xfId="34252" xr:uid="{688185DB-EE29-4815-93E0-5CEA1CA01B2C}"/>
    <cellStyle name="Normal 39 4 6" xfId="42983" xr:uid="{584F27F6-D4F7-484B-8A99-1A4290A87A9A}"/>
    <cellStyle name="Normal 39 5" xfId="8316" xr:uid="{05E86236-23DB-4984-A843-39166A792681}"/>
    <cellStyle name="Normal 39 5 2" xfId="36234" xr:uid="{F2C17587-CF46-4D86-8805-7038FBE31584}"/>
    <cellStyle name="Normal 39 5 3" xfId="45805" xr:uid="{D1223B97-0196-4459-9612-BB3C07C9DB5D}"/>
    <cellStyle name="Normal 39 6" xfId="13804" xr:uid="{A957AD51-F67F-4F7A-8B30-7BE736AB742B}"/>
    <cellStyle name="Normal 39 7" xfId="24653" xr:uid="{59BAD634-5A2C-4E93-8AA5-3B08A4E09DA7}"/>
    <cellStyle name="Normal 39 8" xfId="30752" xr:uid="{53C0BA98-9E16-4BAA-99EC-92298BE83363}"/>
    <cellStyle name="Normal 39 9" xfId="39927" xr:uid="{79661C6E-7DC0-42CB-AA4E-BF65916E92B8}"/>
    <cellStyle name="Normal 4" xfId="1028" xr:uid="{BC0771CF-1614-4A70-98F2-66B36EDAC87B}"/>
    <cellStyle name="Normal 4 10" xfId="4216" xr:uid="{9DC791E0-DA27-496F-BD5E-CD6C61B141E4}"/>
    <cellStyle name="Normal 4 2" xfId="94" xr:uid="{8F410F2B-F021-4CF8-8B18-4BBD1FFF6617}"/>
    <cellStyle name="Normal 4 2 10" xfId="4044" xr:uid="{5AFF82FF-2292-44ED-99B1-2123AAEAC529}"/>
    <cellStyle name="Normal 4 2 11" xfId="1029" xr:uid="{618D31F1-EC37-49CC-B047-8A1607A930A7}"/>
    <cellStyle name="Normal 4 2 2" xfId="1030" xr:uid="{18419005-AA47-4327-882D-A885C3B42048}"/>
    <cellStyle name="Normal 4 2 2 2" xfId="1031" xr:uid="{2D7C25F3-9764-4C70-B796-BA0F4CBD462D}"/>
    <cellStyle name="Normal 4 2 2 2 2" xfId="1032" xr:uid="{0B00F8F2-9F12-4864-BFCD-EC75D72F4C5F}"/>
    <cellStyle name="Normal 4 2 2 2 3" xfId="1033" xr:uid="{7B2B8B39-12F0-4E19-B63E-3B63342E8BBD}"/>
    <cellStyle name="Normal 4 2 2 2 4" xfId="1034" xr:uid="{3F4DABC5-4F75-4963-8BBF-1D94192B98EA}"/>
    <cellStyle name="Normal 4 2 2 2 5" xfId="1035" xr:uid="{7BEB6D26-268B-4CBB-B17D-EF10C59B4317}"/>
    <cellStyle name="Normal 4 2 2 2 6" xfId="4045" xr:uid="{99FCA5CF-D1EF-4C98-9529-65C165134E68}"/>
    <cellStyle name="Normal 4 2 2 3" xfId="1036" xr:uid="{C9EEE433-1D7B-4811-829F-F3C8DE6F629E}"/>
    <cellStyle name="Normal 4 2 2 4" xfId="1037" xr:uid="{60E50713-E66D-49DC-B1C8-BB8BFABFE244}"/>
    <cellStyle name="Normal 4 2 2 5" xfId="1038" xr:uid="{31AC072D-568D-4B96-91A9-0999239DC379}"/>
    <cellStyle name="Normal 4 2 2 6" xfId="1039" xr:uid="{CE1D9921-93F4-4F43-8ED1-69DF25013391}"/>
    <cellStyle name="Normal 4 2 2 7" xfId="1040" xr:uid="{7300555C-6A39-4BA4-820F-1DB388F34481}"/>
    <cellStyle name="Normal 4 2 2 8" xfId="1041" xr:uid="{249C735B-7394-4FF9-91FA-535BD189F994}"/>
    <cellStyle name="Normal 4 2 2 9" xfId="1042" xr:uid="{A2E86452-CBEC-45AB-BE02-8BD03AE17F4B}"/>
    <cellStyle name="Normal 4 2 3" xfId="1043" xr:uid="{C133E4B8-17BC-43BD-8002-574CAE546F4C}"/>
    <cellStyle name="Normal 4 2 4" xfId="1044" xr:uid="{ACA5FCFD-2AF2-487F-929A-F878C7662372}"/>
    <cellStyle name="Normal 4 2 5" xfId="1045" xr:uid="{BC9D241A-8F62-4156-93A6-AE56BE85DB0A}"/>
    <cellStyle name="Normal 4 2 6" xfId="1046" xr:uid="{E166A562-3967-4BDF-A47E-A3EFC9729503}"/>
    <cellStyle name="Normal 4 2 7" xfId="1047" xr:uid="{3F04B195-5857-4F0C-AFF0-025728230A1F}"/>
    <cellStyle name="Normal 4 2 8" xfId="1048" xr:uid="{7D41A929-4E63-48B0-ACA3-041A6484E8B8}"/>
    <cellStyle name="Normal 4 2 9" xfId="1049" xr:uid="{24F466A1-B6CF-45FC-B456-23649AC802C7}"/>
    <cellStyle name="Normal 4 3" xfId="1050" xr:uid="{E37253E9-DEE1-451D-9773-DA66F1684FD5}"/>
    <cellStyle name="Normal 4 4" xfId="1051" xr:uid="{1A523ADB-3B29-4F85-AE43-777B6437F06E}"/>
    <cellStyle name="Normal 4 5" xfId="1052" xr:uid="{E89843B7-4E14-4790-AC57-C906D9E6FC4D}"/>
    <cellStyle name="Normal 4 6" xfId="1053" xr:uid="{4548D02D-825B-421A-8E86-F8499C8C2C57}"/>
    <cellStyle name="Normal 4 7" xfId="1054" xr:uid="{1A7512FC-B22D-4A4D-A16E-622269B6882D}"/>
    <cellStyle name="Normal 4 8" xfId="2005" xr:uid="{B5348736-0E72-4ABB-B5C7-BCB4D94D89A1}"/>
    <cellStyle name="Normal 4 8 2" xfId="2678" xr:uid="{2EA87848-549C-4D48-8956-FCE91082B439}"/>
    <cellStyle name="Normal 4 8 2 2" xfId="3658" xr:uid="{C247A4C9-E8B0-49FD-A8F2-D3A99D529FEE}"/>
    <cellStyle name="Normal 4 8 2 2 2" xfId="6896" xr:uid="{271CE879-B7BE-4D64-B35D-D956BFDFA3C3}"/>
    <cellStyle name="Normal 4 8 2 2 2 2" xfId="11819" xr:uid="{F3A19BC5-E390-4B5E-88B0-A037E2A0B92D}"/>
    <cellStyle name="Normal 4 8 2 2 2 2 2" xfId="22691" xr:uid="{91A9B974-B083-49A9-8426-A7A2C20430EC}"/>
    <cellStyle name="Normal 4 8 2 2 2 2 3" xfId="39098" xr:uid="{F7A9F58B-9462-496A-961F-0AFF82F11656}"/>
    <cellStyle name="Normal 4 8 2 2 2 3" xfId="18334" xr:uid="{DF190206-4B95-414C-8185-E263FD079B8B}"/>
    <cellStyle name="Normal 4 8 2 2 2 4" xfId="29183" xr:uid="{A17F78D9-D1F3-48BA-A59C-0BD04769E380}"/>
    <cellStyle name="Normal 4 8 2 2 2 5" xfId="35130" xr:uid="{E1204782-42B8-4D52-82C0-F98C64734BCB}"/>
    <cellStyle name="Normal 4 8 2 2 2 6" xfId="44457" xr:uid="{A796A049-C7C4-48C2-B219-579A12E0A6C5}"/>
    <cellStyle name="Normal 4 8 2 2 3" xfId="11820" xr:uid="{170BAA9A-5D28-4552-B1B7-8AE1787CCA33}"/>
    <cellStyle name="Normal 4 8 2 2 3 2" xfId="22692" xr:uid="{9D93FD16-5403-4653-9B3F-F79251A6BAB0}"/>
    <cellStyle name="Normal 4 8 2 2 3 3" xfId="37117" xr:uid="{EB4952C9-4E16-4CD7-B77F-A6786DE590A2}"/>
    <cellStyle name="Normal 4 8 2 2 4" xfId="15278" xr:uid="{FBA871AC-04E6-4B13-AC3E-74C175E23C0F}"/>
    <cellStyle name="Normal 4 8 2 2 5" xfId="26127" xr:uid="{82A1830B-6501-46FE-80C0-2B560FF3F2C8}"/>
    <cellStyle name="Normal 4 8 2 2 6" xfId="32277" xr:uid="{1A6EF6CB-A028-40D8-B439-298A2B92D061}"/>
    <cellStyle name="Normal 4 8 2 2 7" xfId="41401" xr:uid="{D5CFA2F6-A5BF-4A2D-B589-ECEF3D8994B5}"/>
    <cellStyle name="Normal 4 8 2 3" xfId="5916" xr:uid="{599F69C9-96F3-4149-A6C9-03A463A5605B}"/>
    <cellStyle name="Normal 4 8 2 3 2" xfId="11821" xr:uid="{E3B79763-C97B-48C3-84AB-7344C6ACF171}"/>
    <cellStyle name="Normal 4 8 2 3 2 2" xfId="22693" xr:uid="{46CA52A1-C5EA-4FF5-8071-12796808E8B4}"/>
    <cellStyle name="Normal 4 8 2 3 2 3" xfId="39097" xr:uid="{4D2D519F-7E8B-48BB-9077-5653C7477808}"/>
    <cellStyle name="Normal 4 8 2 3 3" xfId="17354" xr:uid="{0DE19D29-CAB8-40F2-BD0E-794D646C4938}"/>
    <cellStyle name="Normal 4 8 2 3 4" xfId="28203" xr:uid="{94558906-0F88-4A1A-8088-9A35A0E9BB2F}"/>
    <cellStyle name="Normal 4 8 2 3 5" xfId="35129" xr:uid="{04963164-B539-4E8E-9A98-1ADC5FA8C5EC}"/>
    <cellStyle name="Normal 4 8 2 3 6" xfId="43477" xr:uid="{C762FBE8-D24F-4FF2-A5AE-5037C2A98C07}"/>
    <cellStyle name="Normal 4 8 2 4" xfId="11822" xr:uid="{84A4A865-4CC1-4E86-AC96-BD09E6DDD1AE}"/>
    <cellStyle name="Normal 4 8 2 4 2" xfId="22694" xr:uid="{F87D4BE8-E758-49D6-813A-53B40DD69B84}"/>
    <cellStyle name="Normal 4 8 2 4 3" xfId="37116" xr:uid="{79D7F700-516E-4EEE-9CF1-32148E0CCB05}"/>
    <cellStyle name="Normal 4 8 2 5" xfId="14298" xr:uid="{E4BEA5F5-F20C-4C5E-8E98-2FFF6B4D8FB6}"/>
    <cellStyle name="Normal 4 8 2 6" xfId="25147" xr:uid="{6EC1740F-A4D2-433A-BE57-C659748909E2}"/>
    <cellStyle name="Normal 4 8 2 7" xfId="31297" xr:uid="{E0CEEC56-B660-454C-BC00-4E9C1AB6D698}"/>
    <cellStyle name="Normal 4 8 2 8" xfId="40421" xr:uid="{C0B56909-8997-4B50-96CD-B048DBCBCE89}"/>
    <cellStyle name="Normal 4 8 3" xfId="3165" xr:uid="{C7C6EB20-1AE4-4234-8BF5-C7BE621EA479}"/>
    <cellStyle name="Normal 4 8 3 2" xfId="6403" xr:uid="{F6446589-760F-455F-8431-F9C0A427C62E}"/>
    <cellStyle name="Normal 4 8 3 2 2" xfId="11823" xr:uid="{7A23B8B3-A517-410D-96F1-8414981BBCB4}"/>
    <cellStyle name="Normal 4 8 3 2 2 2" xfId="22695" xr:uid="{6AC663D6-73DF-455A-BEE5-33685C1588E2}"/>
    <cellStyle name="Normal 4 8 3 2 2 3" xfId="39099" xr:uid="{E13BD671-8EAF-4BE1-94BA-8040E7285E6B}"/>
    <cellStyle name="Normal 4 8 3 2 3" xfId="17841" xr:uid="{23C5A446-34EE-4424-BA6F-1DBC26DDD447}"/>
    <cellStyle name="Normal 4 8 3 2 4" xfId="28690" xr:uid="{14E92B0B-D9C5-45BE-BD71-3F55FE533736}"/>
    <cellStyle name="Normal 4 8 3 2 5" xfId="35131" xr:uid="{3EB97E9D-09B8-4256-8493-F9E2F4105CA2}"/>
    <cellStyle name="Normal 4 8 3 2 6" xfId="43964" xr:uid="{EA0971A1-7C19-4220-96DF-1DB8FCECE1A1}"/>
    <cellStyle name="Normal 4 8 3 3" xfId="11824" xr:uid="{9EDA05EB-3595-454D-95B7-6E16C7C93938}"/>
    <cellStyle name="Normal 4 8 3 3 2" xfId="22696" xr:uid="{C8ED5709-2B8B-41AC-8D0B-39B6F0A796A0}"/>
    <cellStyle name="Normal 4 8 3 3 3" xfId="37118" xr:uid="{E9748054-7283-4005-9403-C33F93C8AA3C}"/>
    <cellStyle name="Normal 4 8 3 4" xfId="14785" xr:uid="{88BFBDC5-5829-4690-BB6B-31F301287BCA}"/>
    <cellStyle name="Normal 4 8 3 5" xfId="25634" xr:uid="{954FB481-E3EC-416C-9D07-C45DE5C8E90D}"/>
    <cellStyle name="Normal 4 8 3 6" xfId="31784" xr:uid="{6BC3E3F9-0C18-41B9-BA90-61E73E5A5093}"/>
    <cellStyle name="Normal 4 8 3 7" xfId="40908" xr:uid="{FD844EEB-EC1B-4EF9-8E4D-D5A4BE6F03AF}"/>
    <cellStyle name="Normal 4 8 4" xfId="4217" xr:uid="{505BE5E3-10BD-46A0-ADEC-29C5B68ECB94}"/>
    <cellStyle name="Normal 4 8 4 2" xfId="11825" xr:uid="{4183089A-564A-4CFF-8686-ADDB045189C2}"/>
    <cellStyle name="Normal 4 8 4 2 2" xfId="22697" xr:uid="{D4E8AFC5-DEE0-486A-A9DF-A218246DCCDD}"/>
    <cellStyle name="Normal 4 8 4 2 3" xfId="38217" xr:uid="{90F06052-2253-4D7A-B562-5235CB52A5D9}"/>
    <cellStyle name="Normal 4 8 4 3" xfId="34253" xr:uid="{485917D5-6615-46AB-81B5-0C1F8536E891}"/>
    <cellStyle name="Normal 4 8 4 4" xfId="45806" xr:uid="{425BC3F4-4465-46BA-9AFC-91C1BB07FD80}"/>
    <cellStyle name="Normal 4 8 5" xfId="5423" xr:uid="{0862A1F0-C944-456E-8B42-2CF8CF87B616}"/>
    <cellStyle name="Normal 4 8 5 2" xfId="16861" xr:uid="{4E41F5A0-BF6A-4F1A-8446-0A673D580CE2}"/>
    <cellStyle name="Normal 4 8 5 3" xfId="27710" xr:uid="{134C2E48-BBC2-4B07-B853-97832102729D}"/>
    <cellStyle name="Normal 4 8 5 4" xfId="36235" xr:uid="{5DB1B12A-27C4-49EB-9ABB-A85E7444D117}"/>
    <cellStyle name="Normal 4 8 5 5" xfId="42984" xr:uid="{63A5C3CB-D685-46FD-8FDC-4A920A5C4E67}"/>
    <cellStyle name="Normal 4 8 6" xfId="13805" xr:uid="{EA49F3E3-B051-45E6-903F-C1FD54767AF7}"/>
    <cellStyle name="Normal 4 8 7" xfId="24654" xr:uid="{8830F862-AB0D-45C3-BA2B-7726E36F7B35}"/>
    <cellStyle name="Normal 4 8 8" xfId="30753" xr:uid="{E1E69F59-40CB-4DF9-9817-82FE068234CC}"/>
    <cellStyle name="Normal 4 8 9" xfId="39928" xr:uid="{D68634D3-B7E1-41B9-9700-4897E7A04F53}"/>
    <cellStyle name="Normal 4 9" xfId="4218" xr:uid="{8C7B184D-281C-4966-A8C6-7AECA4E0B552}"/>
    <cellStyle name="Normal 40" xfId="2006" xr:uid="{FE9DD931-6C28-41A4-9392-578844A2DFEC}"/>
    <cellStyle name="Normal 40 2" xfId="8232" xr:uid="{C27E4D9B-B8CC-4E6B-8CD1-B633CCE4C62C}"/>
    <cellStyle name="Normal 41" xfId="2007" xr:uid="{25FEB886-625D-4CFB-9D28-4C9BF1D79C07}"/>
    <cellStyle name="Normal 42" xfId="2008" xr:uid="{2CD1CFC2-8897-40E9-A5BB-6557009D935B}"/>
    <cellStyle name="Normal 43" xfId="2009" xr:uid="{3E075A8B-85AA-4467-BA2B-FBF94F7CFF50}"/>
    <cellStyle name="Normal 44" xfId="2010" xr:uid="{B6183967-B4B4-40D6-91CD-AFB8C5D7488F}"/>
    <cellStyle name="Normal 45" xfId="2011" xr:uid="{B7F9DB58-0468-4B27-8045-50C29CD3957E}"/>
    <cellStyle name="Normal 45 2" xfId="8233" xr:uid="{73FF00D2-3C75-49FD-9A31-69D6D19CCFB0}"/>
    <cellStyle name="Normal 46" xfId="2012" xr:uid="{D0CF2B94-4619-4198-BA21-C185EAC0078D}"/>
    <cellStyle name="Normal 46 2" xfId="8234" xr:uid="{58048B7C-D62F-407D-A94A-4A086AC607F6}"/>
    <cellStyle name="Normal 47" xfId="2013" xr:uid="{4D98EF0E-7A15-4374-9BD5-E4E387C100F2}"/>
    <cellStyle name="Normal 47 2" xfId="8235" xr:uid="{DB8D4910-DA2D-46D4-8F65-7CF5D95CF61F}"/>
    <cellStyle name="Normal 48" xfId="2014" xr:uid="{25D1C265-D694-4149-9A10-F8463DA0E3FF}"/>
    <cellStyle name="Normal 48 2" xfId="8236" xr:uid="{9EA2EAF3-4D49-4394-B4D6-A8EE820A5E61}"/>
    <cellStyle name="Normal 49" xfId="2015" xr:uid="{A7D1C4B5-029B-449D-AE2A-C84C61E54F8B}"/>
    <cellStyle name="Normal 49 2" xfId="8237" xr:uid="{9E7EA959-07B0-4B2B-9893-0D4EAE0B1649}"/>
    <cellStyle name="Normal 5" xfId="1055" xr:uid="{433751C1-D53D-41A2-B1B2-968EDAE51218}"/>
    <cellStyle name="Normal 5 10" xfId="1056" xr:uid="{C5B9CB44-A789-4DF2-99E1-473225E37484}"/>
    <cellStyle name="Normal 5 10 10" xfId="30718" xr:uid="{BAA67CAF-D555-4E9D-9EFD-B10BC56F9810}"/>
    <cellStyle name="Normal 5 10 11" xfId="39806" xr:uid="{0FD10CBA-5491-4193-A8F5-98A23C657160}"/>
    <cellStyle name="Normal 5 10 2" xfId="2555" xr:uid="{1D05E161-E669-4064-8503-FBACFC041DB7}"/>
    <cellStyle name="Normal 5 10 2 2" xfId="3536" xr:uid="{15E37780-413A-49B1-AD38-AA4FF8035071}"/>
    <cellStyle name="Normal 5 10 2 2 2" xfId="6774" xr:uid="{C31E8E30-3172-4D95-B67F-496D86978AB8}"/>
    <cellStyle name="Normal 5 10 2 2 2 2" xfId="11826" xr:uid="{6C1E7E1E-3F3D-4989-BC7B-BF5735DE7CB7}"/>
    <cellStyle name="Normal 5 10 2 2 2 2 2" xfId="22698" xr:uid="{AD1B8355-EEF3-4FCA-A477-A9DB071C8625}"/>
    <cellStyle name="Normal 5 10 2 2 2 2 3" xfId="39100" xr:uid="{18F16969-7841-4918-A009-46C326164E72}"/>
    <cellStyle name="Normal 5 10 2 2 2 3" xfId="18212" xr:uid="{AD18A8BF-AC15-47DD-9E9F-822B6A748B62}"/>
    <cellStyle name="Normal 5 10 2 2 2 4" xfId="29061" xr:uid="{B8767517-6E52-480C-ADA6-D1468DE3FE03}"/>
    <cellStyle name="Normal 5 10 2 2 2 5" xfId="35132" xr:uid="{2FF99187-EDDB-4060-BF05-1172F9C99BAE}"/>
    <cellStyle name="Normal 5 10 2 2 2 6" xfId="44335" xr:uid="{BDAFC4C2-6016-4515-9B6D-6C79E3935E20}"/>
    <cellStyle name="Normal 5 10 2 2 3" xfId="11827" xr:uid="{C2AE89D2-DC69-47A0-9153-62342748EA0B}"/>
    <cellStyle name="Normal 5 10 2 2 3 2" xfId="22699" xr:uid="{7ED0C397-5B15-4504-A8C8-9666AA5DCC65}"/>
    <cellStyle name="Normal 5 10 2 2 3 3" xfId="37119" xr:uid="{62FEB7F6-BF2B-4873-8EAC-24501724C186}"/>
    <cellStyle name="Normal 5 10 2 2 4" xfId="15156" xr:uid="{6AB60D1D-B558-4949-AB5F-204B6D7B2646}"/>
    <cellStyle name="Normal 5 10 2 2 5" xfId="26005" xr:uid="{F1926711-1CC1-4FBB-B120-DEE1CCB63380}"/>
    <cellStyle name="Normal 5 10 2 2 6" xfId="32155" xr:uid="{E8EC4275-6736-411C-AF38-6D6F31A6DD3C}"/>
    <cellStyle name="Normal 5 10 2 2 7" xfId="41279" xr:uid="{3E2B1414-D847-47BA-9675-0EB3ECDB7197}"/>
    <cellStyle name="Normal 5 10 2 3" xfId="5794" xr:uid="{34738543-B100-4F5D-849A-A7743BEF2056}"/>
    <cellStyle name="Normal 5 10 2 3 2" xfId="11828" xr:uid="{31CC394C-F9CA-491C-A559-2750F8F0DE35}"/>
    <cellStyle name="Normal 5 10 2 3 2 2" xfId="22700" xr:uid="{6A0E8580-BC68-442A-905C-F8E5764CEEBB}"/>
    <cellStyle name="Normal 5 10 2 3 2 3" xfId="38218" xr:uid="{B46C22AA-651D-4FFC-AD95-69A910977CF6}"/>
    <cellStyle name="Normal 5 10 2 3 3" xfId="17232" xr:uid="{51C1F2E6-4535-4A50-B28B-DF713338D6E9}"/>
    <cellStyle name="Normal 5 10 2 3 4" xfId="28081" xr:uid="{28500D38-1CA6-4759-9AE6-F07FD17A958B}"/>
    <cellStyle name="Normal 5 10 2 3 5" xfId="34254" xr:uid="{C949AF5A-41DD-4A38-8734-8B2119CB6447}"/>
    <cellStyle name="Normal 5 10 2 3 6" xfId="43355" xr:uid="{9CD2F784-A298-43C7-A197-150A1F6AA562}"/>
    <cellStyle name="Normal 5 10 2 4" xfId="11829" xr:uid="{D5AB98C3-DB74-456C-ADDD-3A5613BE23C0}"/>
    <cellStyle name="Normal 5 10 2 4 2" xfId="22701" xr:uid="{BA53063C-2851-4F7A-8D68-E37EF0CECF29}"/>
    <cellStyle name="Normal 5 10 2 4 3" xfId="36236" xr:uid="{E6A266B5-68C9-4C8B-800D-A892CA4E4324}"/>
    <cellStyle name="Normal 5 10 2 5" xfId="14176" xr:uid="{D529B31E-749E-4A7A-89DE-225A1BE3F2DF}"/>
    <cellStyle name="Normal 5 10 2 6" xfId="25025" xr:uid="{4D28CE4C-5FE2-4D9B-A448-FA99A8D11AF1}"/>
    <cellStyle name="Normal 5 10 2 7" xfId="31175" xr:uid="{5C500BE9-84FA-4D07-8B90-C79CD49126E2}"/>
    <cellStyle name="Normal 5 10 2 8" xfId="40299" xr:uid="{DC5BC692-F00B-4E5D-B1A6-C30D444395B1}"/>
    <cellStyle name="Normal 5 10 3" xfId="3043" xr:uid="{4F7CD4CB-D580-4D61-AC36-B12DEC5DEE10}"/>
    <cellStyle name="Normal 5 10 3 2" xfId="6281" xr:uid="{9662F5C2-4BF0-437A-96F1-A9DFE52B4335}"/>
    <cellStyle name="Normal 5 10 3 2 2" xfId="11830" xr:uid="{F4380FC2-B0D0-4753-AFF0-67E4F38211C4}"/>
    <cellStyle name="Normal 5 10 3 2 2 2" xfId="22702" xr:uid="{239EC707-8948-4770-9F7D-B020AC32448C}"/>
    <cellStyle name="Normal 5 10 3 2 2 3" xfId="39101" xr:uid="{9EFF664A-9DD5-4153-8B43-91EA72897121}"/>
    <cellStyle name="Normal 5 10 3 2 3" xfId="17719" xr:uid="{282DAE22-E786-46C7-AE0D-8E1EEF73C9EC}"/>
    <cellStyle name="Normal 5 10 3 2 4" xfId="28568" xr:uid="{94F89E24-EA6C-4F4A-8831-C7439E01CD06}"/>
    <cellStyle name="Normal 5 10 3 2 5" xfId="35133" xr:uid="{BDC1BC1F-13B8-46E5-8F50-3CB5FCC5FADF}"/>
    <cellStyle name="Normal 5 10 3 2 6" xfId="43842" xr:uid="{2A54EF73-7841-4B84-9E00-0F3381F37448}"/>
    <cellStyle name="Normal 5 10 3 3" xfId="11831" xr:uid="{60B8F8A1-9115-408C-AC3A-88ACA5FB05E7}"/>
    <cellStyle name="Normal 5 10 3 3 2" xfId="22703" xr:uid="{2DE56C65-F489-422A-A26B-DD7D4D89F327}"/>
    <cellStyle name="Normal 5 10 3 3 3" xfId="37120" xr:uid="{91304DFD-8771-4BE9-AD8F-3CAA4BD96207}"/>
    <cellStyle name="Normal 5 10 3 4" xfId="14663" xr:uid="{CA43D248-33A1-47B1-9FF9-9BC8B5907683}"/>
    <cellStyle name="Normal 5 10 3 5" xfId="25512" xr:uid="{C85F7C26-240A-416B-ADB6-3DF8942667F4}"/>
    <cellStyle name="Normal 5 10 3 6" xfId="31662" xr:uid="{CC15C66B-9AD9-4F34-8251-604E15F35ED4}"/>
    <cellStyle name="Normal 5 10 3 7" xfId="40786" xr:uid="{773E2855-F66F-4041-BA82-B7ABBEB68E8F}"/>
    <cellStyle name="Normal 5 10 4" xfId="4047" xr:uid="{EF47D897-3EF7-47E0-A51A-D18E9FD42B9E}"/>
    <cellStyle name="Normal 5 10 4 2" xfId="7279" xr:uid="{32B16290-8B75-42E3-A0A6-CBFA79BDA97F}"/>
    <cellStyle name="Normal 5 10 4 2 2" xfId="18717" xr:uid="{45D7F92C-BFDC-4008-A497-910765C2BA7A}"/>
    <cellStyle name="Normal 5 10 4 2 3" xfId="29566" xr:uid="{29E49611-53B8-449F-BCED-58CC0713A8B0}"/>
    <cellStyle name="Normal 5 10 4 2 4" xfId="37825" xr:uid="{4D24CD3B-0E7D-4B8A-B1A4-4D98DCA5F3C5}"/>
    <cellStyle name="Normal 5 10 4 2 5" xfId="44840" xr:uid="{CF968C30-7643-417F-A78B-1146BB740256}"/>
    <cellStyle name="Normal 5 10 4 3" xfId="15661" xr:uid="{9888993D-DD55-4595-B09B-B4109590F9AE}"/>
    <cellStyle name="Normal 5 10 4 4" xfId="26510" xr:uid="{200E9746-E3E8-4CE8-9B9D-A6B8D8BB83F3}"/>
    <cellStyle name="Normal 5 10 4 5" xfId="33238" xr:uid="{23E29EF9-8155-41FE-834B-EAA40E5D2854}"/>
    <cellStyle name="Normal 5 10 4 6" xfId="41784" xr:uid="{9A4B8E9E-A73D-4C24-A115-6C66F8FE67E2}"/>
    <cellStyle name="Normal 5 10 5" xfId="4588" xr:uid="{0D8EDB11-C87E-4129-9CAF-7AF443AB3510}"/>
    <cellStyle name="Normal 5 10 5 2" xfId="7644" xr:uid="{7B916A51-842F-46DB-BC8A-5F6AEA87B769}"/>
    <cellStyle name="Normal 5 10 5 2 2" xfId="19082" xr:uid="{D3436A89-EB29-4CFF-BEF3-A8E50A2A0005}"/>
    <cellStyle name="Normal 5 10 5 2 3" xfId="29931" xr:uid="{C028E3C8-8908-4D9F-B593-D2E04A5308F1}"/>
    <cellStyle name="Normal 5 10 5 2 4" xfId="45205" xr:uid="{4A9DB75C-F6A7-492E-BF98-D9A7919F5567}"/>
    <cellStyle name="Normal 5 10 5 3" xfId="16026" xr:uid="{202A6213-6F4B-4D77-BE04-DCA40F54AD7E}"/>
    <cellStyle name="Normal 5 10 5 4" xfId="26875" xr:uid="{577BE308-12F4-4BE5-BA1F-639F618E3A14}"/>
    <cellStyle name="Normal 5 10 5 5" xfId="35842" xr:uid="{46CB9510-EFCC-4CD2-8691-4DE3D73AED23}"/>
    <cellStyle name="Normal 5 10 5 6" xfId="42149" xr:uid="{F30A53EB-B49B-4DC9-B239-35EFA3517821}"/>
    <cellStyle name="Normal 5 10 6" xfId="4950" xr:uid="{EDBD6A8F-5287-4AE6-B325-C3C3DD93D64A}"/>
    <cellStyle name="Normal 5 10 6 2" xfId="8006" xr:uid="{A979334D-E1B9-4039-8963-9CFB6D78B82A}"/>
    <cellStyle name="Normal 5 10 6 2 2" xfId="19444" xr:uid="{36B7D89C-2F18-486E-B06C-DBC297601988}"/>
    <cellStyle name="Normal 5 10 6 2 3" xfId="30293" xr:uid="{11BBB254-1628-4E1A-B98F-0BDFFCC15EDF}"/>
    <cellStyle name="Normal 5 10 6 2 4" xfId="45567" xr:uid="{92A90492-9C88-4CB5-92A5-A71AF66347CB}"/>
    <cellStyle name="Normal 5 10 6 3" xfId="16388" xr:uid="{CE0C67F6-DE2B-4E10-807C-57A36B8D5865}"/>
    <cellStyle name="Normal 5 10 6 4" xfId="27237" xr:uid="{4ABDA771-6AA8-4680-98A8-E8FAE4E28273}"/>
    <cellStyle name="Normal 5 10 6 5" xfId="42511" xr:uid="{3B9168A9-C2B2-4B9D-92FE-3BA37F1E9000}"/>
    <cellStyle name="Normal 5 10 7" xfId="5301" xr:uid="{DD14C4F3-2209-4D09-B5F3-1F75E8EED651}"/>
    <cellStyle name="Normal 5 10 7 2" xfId="16739" xr:uid="{FB8F4755-FD69-48F2-8D3C-4318E24C8A1A}"/>
    <cellStyle name="Normal 5 10 7 3" xfId="27588" xr:uid="{11E1F531-62CE-49E0-A4A3-1C780838673E}"/>
    <cellStyle name="Normal 5 10 7 4" xfId="42862" xr:uid="{A4AE295E-D233-48CA-B627-F76086B6E6E8}"/>
    <cellStyle name="Normal 5 10 8" xfId="13683" xr:uid="{D17C4E62-4590-47D0-AFA7-A59B4EF0666C}"/>
    <cellStyle name="Normal 5 10 9" xfId="24532" xr:uid="{4B41704A-BDD7-4585-AF0B-2BAB7476D464}"/>
    <cellStyle name="Normal 5 11" xfId="1057" xr:uid="{7143D5B3-0841-4B35-8CBC-E7F096847BA7}"/>
    <cellStyle name="Normal 5 11 10" xfId="30719" xr:uid="{8EA6E8E5-D509-48BD-9742-3C33BE2C880E}"/>
    <cellStyle name="Normal 5 11 11" xfId="39807" xr:uid="{065B56BD-F817-4C81-96DE-E58639A2BEB8}"/>
    <cellStyle name="Normal 5 11 2" xfId="2556" xr:uid="{236734B4-3D1A-4760-BF35-C8B221ABFA63}"/>
    <cellStyle name="Normal 5 11 2 2" xfId="3537" xr:uid="{99183D0F-3860-4DDE-903D-6D4679338302}"/>
    <cellStyle name="Normal 5 11 2 2 2" xfId="6775" xr:uid="{93C5062F-919B-4A40-A76C-A0E726015F2B}"/>
    <cellStyle name="Normal 5 11 2 2 2 2" xfId="11832" xr:uid="{9C470D14-F1F2-4F79-92CF-41F67BC19BF8}"/>
    <cellStyle name="Normal 5 11 2 2 2 2 2" xfId="22704" xr:uid="{CC0FD083-747D-42E0-861B-03DBC9B39BAA}"/>
    <cellStyle name="Normal 5 11 2 2 2 2 3" xfId="39102" xr:uid="{5E011C38-E3D0-4AC7-948C-B62769EB4497}"/>
    <cellStyle name="Normal 5 11 2 2 2 3" xfId="18213" xr:uid="{7F618D6E-E16A-4E14-9A0D-FB7CFAF29193}"/>
    <cellStyle name="Normal 5 11 2 2 2 4" xfId="29062" xr:uid="{BF90A7C7-C9E7-4A2B-B0E1-108C5DEE9AE8}"/>
    <cellStyle name="Normal 5 11 2 2 2 5" xfId="35134" xr:uid="{27B4399B-8705-4777-A5B7-5223AA6D542F}"/>
    <cellStyle name="Normal 5 11 2 2 2 6" xfId="44336" xr:uid="{B5080622-B369-471E-81B6-321DB4F2CAD5}"/>
    <cellStyle name="Normal 5 11 2 2 3" xfId="11833" xr:uid="{A29FEE6C-EA4F-49A4-897D-26966170031C}"/>
    <cellStyle name="Normal 5 11 2 2 3 2" xfId="22705" xr:uid="{AE884666-9B81-4F23-B074-BAF3914D32CC}"/>
    <cellStyle name="Normal 5 11 2 2 3 3" xfId="37121" xr:uid="{B91BC3EB-6454-49DF-8E04-8C3DEBCB9A7A}"/>
    <cellStyle name="Normal 5 11 2 2 4" xfId="15157" xr:uid="{10B8EAC5-27DB-422F-A1A1-A10BCAD5B233}"/>
    <cellStyle name="Normal 5 11 2 2 5" xfId="26006" xr:uid="{A5FF552A-36C0-429F-B6D2-D1ECC0D71F58}"/>
    <cellStyle name="Normal 5 11 2 2 6" xfId="32156" xr:uid="{0C96BE7E-B817-4795-9800-EB165881C3B8}"/>
    <cellStyle name="Normal 5 11 2 2 7" xfId="41280" xr:uid="{1BD91768-67CC-46C0-ABFD-0E7CCFEA1012}"/>
    <cellStyle name="Normal 5 11 2 3" xfId="5795" xr:uid="{1FE450D1-7487-47BB-9BDF-2FB4AF4AC94D}"/>
    <cellStyle name="Normal 5 11 2 3 2" xfId="11834" xr:uid="{F973F8BB-0D2E-4043-A907-A744B4590B1B}"/>
    <cellStyle name="Normal 5 11 2 3 2 2" xfId="22706" xr:uid="{38C90A4E-42FB-4E88-9660-4C4D9D79818B}"/>
    <cellStyle name="Normal 5 11 2 3 2 3" xfId="38219" xr:uid="{4E5A5E2C-2987-47F8-B78D-A7D8E5AFD48A}"/>
    <cellStyle name="Normal 5 11 2 3 3" xfId="17233" xr:uid="{ECD94DF9-601D-49E7-949F-E957824DC99B}"/>
    <cellStyle name="Normal 5 11 2 3 4" xfId="28082" xr:uid="{87DB2F96-C5D7-4900-B1F7-7114460839CA}"/>
    <cellStyle name="Normal 5 11 2 3 5" xfId="34255" xr:uid="{CB2FCA20-1CB3-42A3-B0CC-4898CF651652}"/>
    <cellStyle name="Normal 5 11 2 3 6" xfId="43356" xr:uid="{5E8E53E4-B1AC-4C1D-8777-DA0B43874821}"/>
    <cellStyle name="Normal 5 11 2 4" xfId="11835" xr:uid="{E3C3B154-9531-46D9-8DBB-D9FC2EBE4F6E}"/>
    <cellStyle name="Normal 5 11 2 4 2" xfId="22707" xr:uid="{74AC7017-59E9-4D68-B8C9-BCDE433ED13F}"/>
    <cellStyle name="Normal 5 11 2 4 3" xfId="36237" xr:uid="{3DF54600-75AB-43C2-BF42-4E4ECAC470CD}"/>
    <cellStyle name="Normal 5 11 2 5" xfId="14177" xr:uid="{9BF5B6FF-1AEF-4DF4-93EE-97E9247532EC}"/>
    <cellStyle name="Normal 5 11 2 6" xfId="25026" xr:uid="{94FECE1F-9EDB-40B4-B589-BA1F21168E03}"/>
    <cellStyle name="Normal 5 11 2 7" xfId="31176" xr:uid="{C9D583A5-8D75-4130-B695-39E1EB2BA799}"/>
    <cellStyle name="Normal 5 11 2 8" xfId="40300" xr:uid="{E8FC26C8-2E8F-4D4E-97A2-2B789EA26CE4}"/>
    <cellStyle name="Normal 5 11 3" xfId="3044" xr:uid="{5CE85BE9-91FD-404C-8982-F9C4688E71CB}"/>
    <cellStyle name="Normal 5 11 3 2" xfId="6282" xr:uid="{5E9245CF-E6B8-49BE-ADAF-FC40103D202A}"/>
    <cellStyle name="Normal 5 11 3 2 2" xfId="11836" xr:uid="{6E5596F8-262D-4575-8D9C-3D6CF4244A6F}"/>
    <cellStyle name="Normal 5 11 3 2 2 2" xfId="22708" xr:uid="{A250FABD-CA05-4776-9975-3639A9046E9E}"/>
    <cellStyle name="Normal 5 11 3 2 2 3" xfId="39103" xr:uid="{B9AF2B52-0E9F-4B4A-8698-23D08199E0B4}"/>
    <cellStyle name="Normal 5 11 3 2 3" xfId="17720" xr:uid="{23ECC693-F5A4-4AFD-911B-B4CC62B8984E}"/>
    <cellStyle name="Normal 5 11 3 2 4" xfId="28569" xr:uid="{2E86A09F-BA7D-4800-BDA3-8701D574F6A5}"/>
    <cellStyle name="Normal 5 11 3 2 5" xfId="35135" xr:uid="{8A52B60F-91BB-45CD-8306-4AEAD196718C}"/>
    <cellStyle name="Normal 5 11 3 2 6" xfId="43843" xr:uid="{195E7738-08FE-4301-B255-B5745BA72C5A}"/>
    <cellStyle name="Normal 5 11 3 3" xfId="11837" xr:uid="{70DA1830-EB32-4A4D-B821-2B29F2C831CA}"/>
    <cellStyle name="Normal 5 11 3 3 2" xfId="22709" xr:uid="{A629E553-4D65-4EED-A410-9A324C881732}"/>
    <cellStyle name="Normal 5 11 3 3 3" xfId="37122" xr:uid="{D507B76C-8CDF-4B4E-B18D-E46EF4D8734B}"/>
    <cellStyle name="Normal 5 11 3 4" xfId="14664" xr:uid="{97F697BB-D870-45C1-9149-264860269A0F}"/>
    <cellStyle name="Normal 5 11 3 5" xfId="25513" xr:uid="{7C6D0E36-A63D-498D-8931-052BD86FB942}"/>
    <cellStyle name="Normal 5 11 3 6" xfId="31663" xr:uid="{6DDE5536-6D71-4277-99CD-1E0D0304C84F}"/>
    <cellStyle name="Normal 5 11 3 7" xfId="40787" xr:uid="{B061D6E7-5B7A-4F82-9724-5F6282A7D94F}"/>
    <cellStyle name="Normal 5 11 4" xfId="4048" xr:uid="{7A860150-29F9-4FE5-AA42-3CADD7F05263}"/>
    <cellStyle name="Normal 5 11 4 2" xfId="7280" xr:uid="{4FA9CE28-B3B3-4961-A25F-DB0BD47F7E65}"/>
    <cellStyle name="Normal 5 11 4 2 2" xfId="18718" xr:uid="{440EB6DA-A241-4FC4-AF64-89D10BDF63BA}"/>
    <cellStyle name="Normal 5 11 4 2 3" xfId="29567" xr:uid="{4CC4C38E-F58F-4C2D-9739-3A8742CB1BA0}"/>
    <cellStyle name="Normal 5 11 4 2 4" xfId="37826" xr:uid="{B7AC9BAB-7EC7-4E01-B853-09A60ACCEBAE}"/>
    <cellStyle name="Normal 5 11 4 2 5" xfId="44841" xr:uid="{56176CA2-BC7B-4FDE-B7A3-DFF6731D3C52}"/>
    <cellStyle name="Normal 5 11 4 3" xfId="15662" xr:uid="{77EE4333-FC18-4D35-8FEB-71C2A7D2C4CA}"/>
    <cellStyle name="Normal 5 11 4 4" xfId="26511" xr:uid="{061F4F29-867F-42DE-837D-4ABA8BA2B823}"/>
    <cellStyle name="Normal 5 11 4 5" xfId="33239" xr:uid="{D59741CB-6DD3-4A1E-BDFF-2F3213B069A0}"/>
    <cellStyle name="Normal 5 11 4 6" xfId="41785" xr:uid="{47228B38-45F4-484F-9FD0-C3805D6849CC}"/>
    <cellStyle name="Normal 5 11 5" xfId="4589" xr:uid="{3C86B42A-D7DE-44F6-886C-7F82FA621D8B}"/>
    <cellStyle name="Normal 5 11 5 2" xfId="7645" xr:uid="{5EA16557-89CF-4EEC-B57B-E94C0A846CCA}"/>
    <cellStyle name="Normal 5 11 5 2 2" xfId="19083" xr:uid="{FC168F77-3F30-4B4A-BAF2-E9A30C7DEB8E}"/>
    <cellStyle name="Normal 5 11 5 2 3" xfId="29932" xr:uid="{FA827E48-211C-4328-ACDF-73704EBA04BC}"/>
    <cellStyle name="Normal 5 11 5 2 4" xfId="45206" xr:uid="{FE29D3DB-31B7-4D51-8DB8-E013058B3BA9}"/>
    <cellStyle name="Normal 5 11 5 3" xfId="16027" xr:uid="{94C75FAF-94FD-4980-8912-34EA2429C962}"/>
    <cellStyle name="Normal 5 11 5 4" xfId="26876" xr:uid="{1FF5B449-C61C-4464-A028-00CA56228105}"/>
    <cellStyle name="Normal 5 11 5 5" xfId="35843" xr:uid="{5F1FDA02-0094-49BE-A283-FE39E097BDA1}"/>
    <cellStyle name="Normal 5 11 5 6" xfId="42150" xr:uid="{A45B641F-1D6D-4E91-8D01-D733FA0209F3}"/>
    <cellStyle name="Normal 5 11 6" xfId="4951" xr:uid="{30116109-627D-410F-96BB-69B4AB135FA3}"/>
    <cellStyle name="Normal 5 11 6 2" xfId="8007" xr:uid="{1999FA93-C6B2-4B12-A83B-28C0275C7197}"/>
    <cellStyle name="Normal 5 11 6 2 2" xfId="19445" xr:uid="{1527E566-A8FF-48C3-9CA2-893A308DFC67}"/>
    <cellStyle name="Normal 5 11 6 2 3" xfId="30294" xr:uid="{270FEA6B-88DD-45AE-ACD0-C377DDE0FFF4}"/>
    <cellStyle name="Normal 5 11 6 2 4" xfId="45568" xr:uid="{D1554175-C966-418D-8F44-5D7607CFCD6B}"/>
    <cellStyle name="Normal 5 11 6 3" xfId="16389" xr:uid="{B5CA8821-6942-490C-AC6C-C9F9FE6D072C}"/>
    <cellStyle name="Normal 5 11 6 4" xfId="27238" xr:uid="{92701DEE-A9A6-4A53-A1C0-74AA79C55540}"/>
    <cellStyle name="Normal 5 11 6 5" xfId="42512" xr:uid="{A8D27157-B845-403F-888D-4DE8AC10A0AB}"/>
    <cellStyle name="Normal 5 11 7" xfId="5302" xr:uid="{C1BA8615-CB63-4A2D-A6F2-321A20E9F401}"/>
    <cellStyle name="Normal 5 11 7 2" xfId="16740" xr:uid="{1122AAE5-5E36-49A1-8F04-97D6880669E5}"/>
    <cellStyle name="Normal 5 11 7 3" xfId="27589" xr:uid="{EF6412BA-55D1-4E02-85E6-7802D6DEABE5}"/>
    <cellStyle name="Normal 5 11 7 4" xfId="42863" xr:uid="{EDB67621-B237-4A55-9656-BA37A31B8683}"/>
    <cellStyle name="Normal 5 11 8" xfId="13684" xr:uid="{06FDB6C6-D417-4CA5-AFC2-2F1123777D95}"/>
    <cellStyle name="Normal 5 11 9" xfId="24533" xr:uid="{629A3B5B-81CA-4C24-AC94-F2FC19171A32}"/>
    <cellStyle name="Normal 5 12" xfId="1058" xr:uid="{FD2C7DDB-FA93-4295-9E13-F9B3C595EF47}"/>
    <cellStyle name="Normal 5 12 10" xfId="30720" xr:uid="{1F7B151A-C742-4EE4-8B5A-E52D90055B2C}"/>
    <cellStyle name="Normal 5 12 11" xfId="39808" xr:uid="{05CB4D26-790A-4B73-9962-B7A5C4F8139B}"/>
    <cellStyle name="Normal 5 12 2" xfId="2557" xr:uid="{41F7FE22-402B-40B6-AC6B-B4341AC5E1D4}"/>
    <cellStyle name="Normal 5 12 2 2" xfId="3538" xr:uid="{F3FA8E2E-FE48-49B5-B8A4-B01DCA36373E}"/>
    <cellStyle name="Normal 5 12 2 2 2" xfId="6776" xr:uid="{E7016D0D-3AAF-432A-8A31-F01E671851EF}"/>
    <cellStyle name="Normal 5 12 2 2 2 2" xfId="11838" xr:uid="{B31E4269-855E-4B84-B66B-1F8EFA393B25}"/>
    <cellStyle name="Normal 5 12 2 2 2 2 2" xfId="22710" xr:uid="{36E5F3A1-16DE-4E6A-8A4D-251A022C7FD3}"/>
    <cellStyle name="Normal 5 12 2 2 2 2 3" xfId="39104" xr:uid="{AD884C8E-BAE0-4883-911F-6E1AA42DDC25}"/>
    <cellStyle name="Normal 5 12 2 2 2 3" xfId="18214" xr:uid="{8838A450-D2C6-4FBF-BE31-0EB50E694947}"/>
    <cellStyle name="Normal 5 12 2 2 2 4" xfId="29063" xr:uid="{7E83FAB1-31A0-42DD-A942-46EFF045D2CB}"/>
    <cellStyle name="Normal 5 12 2 2 2 5" xfId="35136" xr:uid="{CA2AA7DA-564E-4984-9813-14B4318EBBF5}"/>
    <cellStyle name="Normal 5 12 2 2 2 6" xfId="44337" xr:uid="{90A0B09A-2F43-45BC-9BB6-1964367E1904}"/>
    <cellStyle name="Normal 5 12 2 2 3" xfId="11839" xr:uid="{9096E41C-139E-4185-9764-AAE04F58ADA2}"/>
    <cellStyle name="Normal 5 12 2 2 3 2" xfId="22711" xr:uid="{A8A369EC-BF48-4780-A566-A498E0406936}"/>
    <cellStyle name="Normal 5 12 2 2 3 3" xfId="37123" xr:uid="{4FF40510-0DCD-46A2-BEF7-1BA5758B956A}"/>
    <cellStyle name="Normal 5 12 2 2 4" xfId="15158" xr:uid="{40633F51-3E1E-4C5A-A7EC-6670FAF2B802}"/>
    <cellStyle name="Normal 5 12 2 2 5" xfId="26007" xr:uid="{796936FC-AB76-40B5-A08D-4FF99B3ED586}"/>
    <cellStyle name="Normal 5 12 2 2 6" xfId="32157" xr:uid="{57DF880E-D684-487F-AF60-43EE98C61A39}"/>
    <cellStyle name="Normal 5 12 2 2 7" xfId="41281" xr:uid="{B6FEE857-DE08-43B5-9B84-8A57629B0E5A}"/>
    <cellStyle name="Normal 5 12 2 3" xfId="5796" xr:uid="{5C15087F-39D9-4F31-9B64-4FEF8718DCAF}"/>
    <cellStyle name="Normal 5 12 2 3 2" xfId="11840" xr:uid="{477252BB-FF37-4566-8053-729E4EB04994}"/>
    <cellStyle name="Normal 5 12 2 3 2 2" xfId="22712" xr:uid="{2DD018D7-387A-4B1F-828B-7586AAB3F743}"/>
    <cellStyle name="Normal 5 12 2 3 2 3" xfId="38220" xr:uid="{20E63543-0E9E-4B8A-A6FB-1537C14F78A6}"/>
    <cellStyle name="Normal 5 12 2 3 3" xfId="17234" xr:uid="{DC790769-B4BF-433B-85FA-5BFBE4D769E5}"/>
    <cellStyle name="Normal 5 12 2 3 4" xfId="28083" xr:uid="{314F8EEB-975B-4A3C-94B8-BAD9677E75DD}"/>
    <cellStyle name="Normal 5 12 2 3 5" xfId="34256" xr:uid="{8D83D845-B624-4E00-B757-C5C1856C7196}"/>
    <cellStyle name="Normal 5 12 2 3 6" xfId="43357" xr:uid="{DE339310-7C8E-4FB7-B3CF-0E1531B826A9}"/>
    <cellStyle name="Normal 5 12 2 4" xfId="11841" xr:uid="{44941A68-2956-4362-9E59-EA591199163F}"/>
    <cellStyle name="Normal 5 12 2 4 2" xfId="22713" xr:uid="{7203998E-AF15-4525-A506-3BCC37863679}"/>
    <cellStyle name="Normal 5 12 2 4 3" xfId="36238" xr:uid="{9B7CD38F-1156-473E-8888-ADA7162EC2D0}"/>
    <cellStyle name="Normal 5 12 2 5" xfId="14178" xr:uid="{1EBF01F1-9FE3-4E7C-8DE4-B598FF7CCD6E}"/>
    <cellStyle name="Normal 5 12 2 6" xfId="25027" xr:uid="{BBD8C467-4D0E-4F83-AB5F-24FF88932A5A}"/>
    <cellStyle name="Normal 5 12 2 7" xfId="31177" xr:uid="{867E8284-3C85-4DB6-BD4A-FBA89082AD16}"/>
    <cellStyle name="Normal 5 12 2 8" xfId="40301" xr:uid="{99E95DDC-EED8-4C7E-9BA5-18BC35A059EC}"/>
    <cellStyle name="Normal 5 12 3" xfId="3045" xr:uid="{E0D51F05-02A4-487D-BF1B-51BE132710AC}"/>
    <cellStyle name="Normal 5 12 3 2" xfId="6283" xr:uid="{12B6A954-AAC8-4885-AFC2-0A690C260EE6}"/>
    <cellStyle name="Normal 5 12 3 2 2" xfId="11842" xr:uid="{AF66E74D-3868-41BF-BE11-CFB8CBAB2FE3}"/>
    <cellStyle name="Normal 5 12 3 2 2 2" xfId="22714" xr:uid="{EB1FCA7D-4B48-49BE-823E-1EC2B0500B1D}"/>
    <cellStyle name="Normal 5 12 3 2 2 3" xfId="39105" xr:uid="{C81026E1-831B-430C-92FF-3197B89C156F}"/>
    <cellStyle name="Normal 5 12 3 2 3" xfId="17721" xr:uid="{3237FB26-BF60-47A5-813E-7491385285FF}"/>
    <cellStyle name="Normal 5 12 3 2 4" xfId="28570" xr:uid="{92FA18AE-1E0E-4E91-88CB-326A4338A748}"/>
    <cellStyle name="Normal 5 12 3 2 5" xfId="35137" xr:uid="{A87DF1EB-F71E-4B25-BCD2-B7B2F9C789BC}"/>
    <cellStyle name="Normal 5 12 3 2 6" xfId="43844" xr:uid="{9DC139EF-9CC3-41E2-9F32-36F8E6BB6B6C}"/>
    <cellStyle name="Normal 5 12 3 3" xfId="11843" xr:uid="{1DED7289-0FC4-49BF-BD50-441573DBE518}"/>
    <cellStyle name="Normal 5 12 3 3 2" xfId="22715" xr:uid="{D4E32050-6D62-4E21-8363-C54B280E7673}"/>
    <cellStyle name="Normal 5 12 3 3 3" xfId="37124" xr:uid="{A2596F3C-CF23-48C6-A91A-4265E373E581}"/>
    <cellStyle name="Normal 5 12 3 4" xfId="14665" xr:uid="{67DCFB16-4397-4AA5-9EF2-F7AB816045A3}"/>
    <cellStyle name="Normal 5 12 3 5" xfId="25514" xr:uid="{5A4C942B-C742-418B-B8E9-B643C45B139C}"/>
    <cellStyle name="Normal 5 12 3 6" xfId="31664" xr:uid="{4FB411F3-8B31-4B08-A47B-393ED28388F5}"/>
    <cellStyle name="Normal 5 12 3 7" xfId="40788" xr:uid="{3B54B442-C5C1-4D55-BD69-DFE87CBCE27D}"/>
    <cellStyle name="Normal 5 12 4" xfId="4049" xr:uid="{CFF3161F-964A-4E7D-9D47-2285BFF99A25}"/>
    <cellStyle name="Normal 5 12 4 2" xfId="7281" xr:uid="{7CAF2FFA-E2DD-4711-AEA8-3182833623B1}"/>
    <cellStyle name="Normal 5 12 4 2 2" xfId="18719" xr:uid="{89F3BA37-847A-42D8-8A7D-9CCC3A81C874}"/>
    <cellStyle name="Normal 5 12 4 2 3" xfId="29568" xr:uid="{A5567FCF-42A8-4C66-B6AB-0CDC5462C057}"/>
    <cellStyle name="Normal 5 12 4 2 4" xfId="37827" xr:uid="{EB253824-0CD7-4E61-B063-79D3A5334AF1}"/>
    <cellStyle name="Normal 5 12 4 2 5" xfId="44842" xr:uid="{65A9D853-BAA7-454B-91A6-B73D1A6ED10B}"/>
    <cellStyle name="Normal 5 12 4 3" xfId="15663" xr:uid="{258AB48F-5822-41FF-9EA5-79F6B3B71A8C}"/>
    <cellStyle name="Normal 5 12 4 4" xfId="26512" xr:uid="{115F8DD6-4E92-4004-BFFA-327DAA32465F}"/>
    <cellStyle name="Normal 5 12 4 5" xfId="33240" xr:uid="{BD91A773-BA8A-4D85-9757-DD18E9A4FC75}"/>
    <cellStyle name="Normal 5 12 4 6" xfId="41786" xr:uid="{18FEEAFE-39C0-478B-8332-7B174ABB21E7}"/>
    <cellStyle name="Normal 5 12 5" xfId="4590" xr:uid="{EB7C8307-0B34-4690-BF5F-336803B3E1C2}"/>
    <cellStyle name="Normal 5 12 5 2" xfId="7646" xr:uid="{98DCEC72-5CAA-499D-B967-659716A6CF93}"/>
    <cellStyle name="Normal 5 12 5 2 2" xfId="19084" xr:uid="{18DA1CA9-5576-4B76-9DA0-77785146DCCB}"/>
    <cellStyle name="Normal 5 12 5 2 3" xfId="29933" xr:uid="{3E7DD521-9E4A-438A-ACE9-79FA3FCA204A}"/>
    <cellStyle name="Normal 5 12 5 2 4" xfId="45207" xr:uid="{0A488627-2D08-437A-A1A7-42A16CDC8817}"/>
    <cellStyle name="Normal 5 12 5 3" xfId="16028" xr:uid="{00A9E35B-E00D-430D-AF7F-E7D11D08B998}"/>
    <cellStyle name="Normal 5 12 5 4" xfId="26877" xr:uid="{6483F241-8E5C-4278-B8CA-F9B919CC9A25}"/>
    <cellStyle name="Normal 5 12 5 5" xfId="35844" xr:uid="{ECA547D1-D9AA-4C48-8C16-7DD87C75CDDF}"/>
    <cellStyle name="Normal 5 12 5 6" xfId="42151" xr:uid="{8111B033-52FA-4E7D-96FB-A7739AE35ECD}"/>
    <cellStyle name="Normal 5 12 6" xfId="4952" xr:uid="{4CED918F-FF05-43A8-8819-A0355EF96B3B}"/>
    <cellStyle name="Normal 5 12 6 2" xfId="8008" xr:uid="{930B4F44-7751-40C0-88D4-B8FA8E509FBC}"/>
    <cellStyle name="Normal 5 12 6 2 2" xfId="19446" xr:uid="{6D32C43F-29E6-44B8-9095-966113032FAD}"/>
    <cellStyle name="Normal 5 12 6 2 3" xfId="30295" xr:uid="{AB228CA1-D9A5-4602-B14F-2822C0654287}"/>
    <cellStyle name="Normal 5 12 6 2 4" xfId="45569" xr:uid="{93B4BBA7-110C-4740-B61F-5F0F5CB09C5C}"/>
    <cellStyle name="Normal 5 12 6 3" xfId="16390" xr:uid="{9E5E3604-2846-41D0-880A-D8B2ADD991EB}"/>
    <cellStyle name="Normal 5 12 6 4" xfId="27239" xr:uid="{F8F81528-B613-46C0-A5CD-107497800FCF}"/>
    <cellStyle name="Normal 5 12 6 5" xfId="42513" xr:uid="{85CB7037-B87A-4F20-8722-1F4853B7074C}"/>
    <cellStyle name="Normal 5 12 7" xfId="5303" xr:uid="{1DF329D6-7563-4194-90F3-14BE4F3C5A68}"/>
    <cellStyle name="Normal 5 12 7 2" xfId="16741" xr:uid="{08EFD6F7-2E2B-4209-A82A-351245D7006F}"/>
    <cellStyle name="Normal 5 12 7 3" xfId="27590" xr:uid="{1FE9F1E3-C243-4AA1-922F-8773DDBAD731}"/>
    <cellStyle name="Normal 5 12 7 4" xfId="42864" xr:uid="{93DDE8A7-3E6F-4E08-953C-58A3C7D468DC}"/>
    <cellStyle name="Normal 5 12 8" xfId="13685" xr:uid="{B7A44038-7024-4C64-B89B-824C63BBD2A0}"/>
    <cellStyle name="Normal 5 12 9" xfId="24534" xr:uid="{964DDC18-A871-4CFD-88D4-4ABFE02EC1DB}"/>
    <cellStyle name="Normal 5 13" xfId="1059" xr:uid="{B508A4C8-A6DD-4D79-9E04-8423D1286EC3}"/>
    <cellStyle name="Normal 5 13 2" xfId="8238" xr:uid="{92B4D138-724F-419C-B54D-F1215EBACEC2}"/>
    <cellStyle name="Normal 5 14" xfId="2016" xr:uid="{7BF46211-EDB8-4239-80DA-00EFD4FFF54D}"/>
    <cellStyle name="Normal 5 14 2" xfId="2679" xr:uid="{05B21313-8395-4CD6-8655-EAF5A8F9E261}"/>
    <cellStyle name="Normal 5 14 2 2" xfId="3659" xr:uid="{ABFCD593-D17C-4730-9931-535BA76A8922}"/>
    <cellStyle name="Normal 5 14 2 2 2" xfId="6897" xr:uid="{79A85C42-ADD2-446A-AC05-E668D4F29F88}"/>
    <cellStyle name="Normal 5 14 2 2 2 2" xfId="11844" xr:uid="{F1EFCF85-B796-43F8-A22E-CF5FE48EEF57}"/>
    <cellStyle name="Normal 5 14 2 2 2 2 2" xfId="22716" xr:uid="{585711C6-0604-4879-91A5-6AF074455400}"/>
    <cellStyle name="Normal 5 14 2 2 2 2 3" xfId="39107" xr:uid="{5B2710AA-F5D4-494A-9CA4-230EFFC92C78}"/>
    <cellStyle name="Normal 5 14 2 2 2 3" xfId="18335" xr:uid="{20506714-E1BA-4EB7-9EE8-AF280A249149}"/>
    <cellStyle name="Normal 5 14 2 2 2 4" xfId="29184" xr:uid="{2E502C2F-D762-4A08-B262-2136CD55778D}"/>
    <cellStyle name="Normal 5 14 2 2 2 5" xfId="35139" xr:uid="{656E2BD8-5EA5-4059-AC14-70E1DC77D2AF}"/>
    <cellStyle name="Normal 5 14 2 2 2 6" xfId="44458" xr:uid="{665CCAF1-00A0-429C-96A7-36DD5C2A1FBE}"/>
    <cellStyle name="Normal 5 14 2 2 3" xfId="11845" xr:uid="{1B55DB78-5D99-4343-8E10-2EE129667BC3}"/>
    <cellStyle name="Normal 5 14 2 2 3 2" xfId="22717" xr:uid="{90265C5C-F31B-4828-81F4-0A0893F08235}"/>
    <cellStyle name="Normal 5 14 2 2 3 3" xfId="37126" xr:uid="{A5CD8AB1-32A3-4AD4-BEDD-67A7BA17C4D5}"/>
    <cellStyle name="Normal 5 14 2 2 4" xfId="15279" xr:uid="{8577E5D1-6E6D-4F4B-B3F9-09772A745A90}"/>
    <cellStyle name="Normal 5 14 2 2 5" xfId="26128" xr:uid="{7C3BD624-9111-4D85-9021-EA6A24EE55D7}"/>
    <cellStyle name="Normal 5 14 2 2 6" xfId="32278" xr:uid="{C1648A5C-BFCE-4616-949A-AA22774A81E7}"/>
    <cellStyle name="Normal 5 14 2 2 7" xfId="41402" xr:uid="{C63CAC99-14E7-4C64-AE80-D255E4389265}"/>
    <cellStyle name="Normal 5 14 2 3" xfId="5917" xr:uid="{A889D5CB-328F-43B0-B935-CFC4C2E60F48}"/>
    <cellStyle name="Normal 5 14 2 3 2" xfId="11846" xr:uid="{8323738E-FB5C-4917-BB85-CB9D08A5D3D3}"/>
    <cellStyle name="Normal 5 14 2 3 2 2" xfId="22718" xr:uid="{F5C97E30-2398-438D-98C3-65B9BD3438CE}"/>
    <cellStyle name="Normal 5 14 2 3 2 3" xfId="39106" xr:uid="{9CFEA33F-AE90-45AD-B369-9E565FC9B718}"/>
    <cellStyle name="Normal 5 14 2 3 3" xfId="17355" xr:uid="{5CF39A4A-73D8-4040-9DAE-2F5BD8A21705}"/>
    <cellStyle name="Normal 5 14 2 3 4" xfId="28204" xr:uid="{9E06A280-EED3-4265-87EB-C60196F342D4}"/>
    <cellStyle name="Normal 5 14 2 3 5" xfId="35138" xr:uid="{08DF5FFA-EE29-4D48-8FAA-2A8A6C026E09}"/>
    <cellStyle name="Normal 5 14 2 3 6" xfId="43478" xr:uid="{229A519C-0F8D-4369-B9C7-2DF545A9B771}"/>
    <cellStyle name="Normal 5 14 2 4" xfId="11847" xr:uid="{8E555588-71B5-4BB3-B6C6-27F56661E431}"/>
    <cellStyle name="Normal 5 14 2 4 2" xfId="22719" xr:uid="{961CC1C6-C0F6-492C-AAFC-B041BFD192A1}"/>
    <cellStyle name="Normal 5 14 2 4 3" xfId="37125" xr:uid="{B89B1DAA-2C7F-47B2-B099-5799FCB8C02B}"/>
    <cellStyle name="Normal 5 14 2 5" xfId="14299" xr:uid="{1A54475F-AB1A-42FA-AE84-D56D7388A772}"/>
    <cellStyle name="Normal 5 14 2 6" xfId="25148" xr:uid="{3DABD0B0-146F-4640-BDD5-F99AF21ED8FD}"/>
    <cellStyle name="Normal 5 14 2 7" xfId="31298" xr:uid="{4143D8B3-88A7-4DF7-9FF9-BB38294634ED}"/>
    <cellStyle name="Normal 5 14 2 8" xfId="40422" xr:uid="{FE514A2F-FEC0-4D1D-BCBE-9065FC386D83}"/>
    <cellStyle name="Normal 5 14 3" xfId="3166" xr:uid="{C05E040D-3A7D-44C6-A0FD-8D7E67DA9B64}"/>
    <cellStyle name="Normal 5 14 3 2" xfId="6404" xr:uid="{D9D3E6D7-4646-446E-8A8E-650F93F6278E}"/>
    <cellStyle name="Normal 5 14 3 2 2" xfId="11848" xr:uid="{9A59A8D5-5199-405D-B284-8E526F33B8B7}"/>
    <cellStyle name="Normal 5 14 3 2 2 2" xfId="22720" xr:uid="{41093055-AD33-4BC2-B369-3303C12344F9}"/>
    <cellStyle name="Normal 5 14 3 2 2 3" xfId="39108" xr:uid="{D286AC38-6F13-4D9F-B266-42EEF815D771}"/>
    <cellStyle name="Normal 5 14 3 2 3" xfId="17842" xr:uid="{CF72DF74-2DA4-4962-9054-CE109C0F287B}"/>
    <cellStyle name="Normal 5 14 3 2 4" xfId="28691" xr:uid="{CCFCBEDC-6D41-4A73-92BF-9495E4A0931E}"/>
    <cellStyle name="Normal 5 14 3 2 5" xfId="35140" xr:uid="{F1F7F767-1564-4F46-B4DF-87196B903036}"/>
    <cellStyle name="Normal 5 14 3 2 6" xfId="43965" xr:uid="{4F6F593D-A976-4F6C-A6B5-65F15A61E866}"/>
    <cellStyle name="Normal 5 14 3 3" xfId="11849" xr:uid="{DDBA1F9E-6AD1-47A9-8364-46EABDCADBFC}"/>
    <cellStyle name="Normal 5 14 3 3 2" xfId="22721" xr:uid="{D037CB2A-D461-425F-81ED-CD9236C08AB1}"/>
    <cellStyle name="Normal 5 14 3 3 3" xfId="37127" xr:uid="{CF38E402-7FAC-46B2-85C5-686E992365B3}"/>
    <cellStyle name="Normal 5 14 3 4" xfId="14786" xr:uid="{E4F4678C-812A-461B-88CC-AE8D1849372D}"/>
    <cellStyle name="Normal 5 14 3 5" xfId="25635" xr:uid="{CE51B746-8B9D-4417-A0AA-AEF5F70C294E}"/>
    <cellStyle name="Normal 5 14 3 6" xfId="31785" xr:uid="{DFF9378D-45B3-43EE-84F7-9A68295DF0A0}"/>
    <cellStyle name="Normal 5 14 3 7" xfId="40909" xr:uid="{1114A282-CD86-46F6-9D88-F66C7F7CB706}"/>
    <cellStyle name="Normal 5 14 4" xfId="5424" xr:uid="{493DB751-FD1F-4A16-9014-571CC386E936}"/>
    <cellStyle name="Normal 5 14 4 2" xfId="11850" xr:uid="{9E9CD428-F537-4CE7-9036-C2A9F090AFCD}"/>
    <cellStyle name="Normal 5 14 4 2 2" xfId="22722" xr:uid="{1EEF3E5C-2449-4BDE-8694-1731EA964D03}"/>
    <cellStyle name="Normal 5 14 4 2 3" xfId="38221" xr:uid="{0C218A6E-8394-4EA0-82FF-9278D30720AD}"/>
    <cellStyle name="Normal 5 14 4 3" xfId="16862" xr:uid="{25F7F227-036A-4466-9F9D-7058ABB8A9D3}"/>
    <cellStyle name="Normal 5 14 4 4" xfId="27711" xr:uid="{9A4F2A0D-4F5D-4304-9FC0-9F97A7D66C0F}"/>
    <cellStyle name="Normal 5 14 4 5" xfId="33241" xr:uid="{E0A2BDFB-DEA6-4AB0-8B3F-ECD861A86E39}"/>
    <cellStyle name="Normal 5 14 4 6" xfId="42985" xr:uid="{502AED4F-51A8-488E-B5E1-70A0179F5AED}"/>
    <cellStyle name="Normal 5 14 5" xfId="11851" xr:uid="{E0005C1F-C140-4207-B945-4E96E3C15DF3}"/>
    <cellStyle name="Normal 5 14 5 2" xfId="22723" xr:uid="{725C1291-8641-47F0-B924-5CBFF607380E}"/>
    <cellStyle name="Normal 5 14 5 3" xfId="36239" xr:uid="{82FF2C26-C01E-4494-8F9B-087F998D802B}"/>
    <cellStyle name="Normal 5 14 6" xfId="13806" xr:uid="{B8AEA239-04F1-4295-A166-8FE27CB05BF9}"/>
    <cellStyle name="Normal 5 14 7" xfId="24655" xr:uid="{D5F0A9B2-BDCD-43EC-99F0-AB4D52CACB93}"/>
    <cellStyle name="Normal 5 14 8" xfId="30808" xr:uid="{054F3112-DBB2-4846-B0D7-EB00B0066712}"/>
    <cellStyle name="Normal 5 14 9" xfId="39929" xr:uid="{2F90B741-535C-4D60-A097-AE719FDC07B3}"/>
    <cellStyle name="Normal 5 15" xfId="2017" xr:uid="{B16F93B3-3547-43C9-85FE-D6A4EDD5F8B3}"/>
    <cellStyle name="Normal 5 15 2" xfId="2680" xr:uid="{ADFA507E-39D4-4E60-B6B7-546D372330F1}"/>
    <cellStyle name="Normal 5 15 2 2" xfId="3660" xr:uid="{74B6126B-D448-4D8B-BC28-946FC15D7AD0}"/>
    <cellStyle name="Normal 5 15 2 2 2" xfId="6898" xr:uid="{53504364-A473-45B2-B3EA-C1DC7E5DA7C5}"/>
    <cellStyle name="Normal 5 15 2 2 2 2" xfId="11852" xr:uid="{AD9C2417-5580-4E43-A199-4D34278A35D8}"/>
    <cellStyle name="Normal 5 15 2 2 2 2 2" xfId="22724" xr:uid="{FD44ABB1-0BD2-4216-B305-4DC0ACB1E97A}"/>
    <cellStyle name="Normal 5 15 2 2 2 2 3" xfId="39110" xr:uid="{2A3816AC-171E-402D-844B-EF135951FF5A}"/>
    <cellStyle name="Normal 5 15 2 2 2 3" xfId="18336" xr:uid="{7535A60F-2C4E-48B2-AEC1-4A420331C88D}"/>
    <cellStyle name="Normal 5 15 2 2 2 4" xfId="29185" xr:uid="{11FE5224-221C-484B-ACFE-65DE83E92501}"/>
    <cellStyle name="Normal 5 15 2 2 2 5" xfId="35142" xr:uid="{821BEB91-569B-4BEB-A505-1E5124FC43FC}"/>
    <cellStyle name="Normal 5 15 2 2 2 6" xfId="44459" xr:uid="{D643D555-ECD2-4BC3-8B24-82A69B126AAB}"/>
    <cellStyle name="Normal 5 15 2 2 3" xfId="11853" xr:uid="{F2D34EE3-74B0-4747-9913-620DA0BC7474}"/>
    <cellStyle name="Normal 5 15 2 2 3 2" xfId="22725" xr:uid="{EBD610FB-5706-4E68-B00D-15E6A414E517}"/>
    <cellStyle name="Normal 5 15 2 2 3 3" xfId="37129" xr:uid="{8682655D-CF79-467B-ACB1-0B756241ED3A}"/>
    <cellStyle name="Normal 5 15 2 2 4" xfId="15280" xr:uid="{8FC37E88-6DFD-46EC-8DAF-FD74E679AEB4}"/>
    <cellStyle name="Normal 5 15 2 2 5" xfId="26129" xr:uid="{F745D42A-447C-407E-A17E-2ACEEFC73C06}"/>
    <cellStyle name="Normal 5 15 2 2 6" xfId="32279" xr:uid="{7158D48D-456C-4E1F-8AA3-7CE044613E93}"/>
    <cellStyle name="Normal 5 15 2 2 7" xfId="41403" xr:uid="{D90CD122-7403-4FBA-904A-0B66DD5701A0}"/>
    <cellStyle name="Normal 5 15 2 3" xfId="5918" xr:uid="{8528527E-F895-4629-A954-360178C1DE67}"/>
    <cellStyle name="Normal 5 15 2 3 2" xfId="11854" xr:uid="{34D3A48A-C1CD-4EE0-95E2-28515160C251}"/>
    <cellStyle name="Normal 5 15 2 3 2 2" xfId="22726" xr:uid="{B07D8A3C-387E-4048-B9F5-52517E951C22}"/>
    <cellStyle name="Normal 5 15 2 3 2 3" xfId="39109" xr:uid="{760F5B18-0292-4E64-9DF5-9560D1B7CDD1}"/>
    <cellStyle name="Normal 5 15 2 3 3" xfId="17356" xr:uid="{4E04558B-31BE-4A97-AE53-9904761BFD71}"/>
    <cellStyle name="Normal 5 15 2 3 4" xfId="28205" xr:uid="{2EBFC884-5A16-4B97-BFAC-A7FE59A70EA1}"/>
    <cellStyle name="Normal 5 15 2 3 5" xfId="35141" xr:uid="{0A63E868-1182-494A-8832-4192BFB421C7}"/>
    <cellStyle name="Normal 5 15 2 3 6" xfId="43479" xr:uid="{B7CE21C9-CA8F-4F62-9335-BC4BED89D7AC}"/>
    <cellStyle name="Normal 5 15 2 4" xfId="11855" xr:uid="{859307F1-12D3-4BAC-AE15-BC618C099C4A}"/>
    <cellStyle name="Normal 5 15 2 4 2" xfId="22727" xr:uid="{A0831AB5-8138-475B-A0B0-E35E17592261}"/>
    <cellStyle name="Normal 5 15 2 4 3" xfId="37128" xr:uid="{EE1D7536-F56E-4B89-A079-B0D843FC964F}"/>
    <cellStyle name="Normal 5 15 2 5" xfId="14300" xr:uid="{39ACD0E5-B53E-4188-94C1-20310017AAAD}"/>
    <cellStyle name="Normal 5 15 2 6" xfId="25149" xr:uid="{9A53DA51-FF3B-4509-B159-33009F182EF0}"/>
    <cellStyle name="Normal 5 15 2 7" xfId="31299" xr:uid="{47E20D5F-8829-4E9D-AB90-4FD27B8889AF}"/>
    <cellStyle name="Normal 5 15 2 8" xfId="40423" xr:uid="{96C4C195-DBAC-4102-934C-E4D327BFB5FB}"/>
    <cellStyle name="Normal 5 15 3" xfId="3167" xr:uid="{DBD8DCA0-45F2-437C-A892-2C5E6E9E9FF9}"/>
    <cellStyle name="Normal 5 15 3 2" xfId="6405" xr:uid="{1F6E0192-3079-42ED-86C9-3AB0DF6EED5E}"/>
    <cellStyle name="Normal 5 15 3 2 2" xfId="11856" xr:uid="{08B881DF-E077-4965-833A-66B9C6DE3A31}"/>
    <cellStyle name="Normal 5 15 3 2 2 2" xfId="22728" xr:uid="{9A755EFA-9D96-43AE-AB2B-08DCEEFB3D56}"/>
    <cellStyle name="Normal 5 15 3 2 2 3" xfId="39111" xr:uid="{FEE709B5-865D-46F5-A39C-9A6F069426B3}"/>
    <cellStyle name="Normal 5 15 3 2 3" xfId="17843" xr:uid="{FD768F41-2B54-4AE3-815F-06F0E6252F59}"/>
    <cellStyle name="Normal 5 15 3 2 4" xfId="28692" xr:uid="{E8AD7A64-9221-4E54-A32A-04028F660946}"/>
    <cellStyle name="Normal 5 15 3 2 5" xfId="35143" xr:uid="{547338E5-8FE4-4268-B8C8-7DBEE7DD639B}"/>
    <cellStyle name="Normal 5 15 3 2 6" xfId="43966" xr:uid="{9AAB2851-9D9C-4AB6-BB1E-1928E277C609}"/>
    <cellStyle name="Normal 5 15 3 3" xfId="11857" xr:uid="{5C826253-6337-46C8-9824-2AFF85843B02}"/>
    <cellStyle name="Normal 5 15 3 3 2" xfId="22729" xr:uid="{D676869A-BEA4-4C5F-885E-C5EE352584E4}"/>
    <cellStyle name="Normal 5 15 3 3 3" xfId="37130" xr:uid="{2B83DEFF-C647-4B7F-B964-566C824F093E}"/>
    <cellStyle name="Normal 5 15 3 4" xfId="14787" xr:uid="{80D79FED-05A9-4C44-8F3D-9EF521B92B53}"/>
    <cellStyle name="Normal 5 15 3 5" xfId="25636" xr:uid="{C884D86C-C919-47C9-8D68-94178B081436}"/>
    <cellStyle name="Normal 5 15 3 6" xfId="31786" xr:uid="{C4DF2031-D3EC-4C8E-9B03-29D376C32C80}"/>
    <cellStyle name="Normal 5 15 3 7" xfId="40910" xr:uid="{D923DB69-1F0C-49C4-A96C-32297F16AD2D}"/>
    <cellStyle name="Normal 5 15 4" xfId="5425" xr:uid="{D623F29D-8793-477A-8B5E-A802B9B9F952}"/>
    <cellStyle name="Normal 5 15 4 2" xfId="11858" xr:uid="{65D8D9BE-90DB-4FDC-A168-1A296971601C}"/>
    <cellStyle name="Normal 5 15 4 2 2" xfId="22730" xr:uid="{213DA5E5-0804-4640-B4F0-BAA455F2FC54}"/>
    <cellStyle name="Normal 5 15 4 2 3" xfId="38222" xr:uid="{64695260-E091-4A0B-90FE-87731D9B86BD}"/>
    <cellStyle name="Normal 5 15 4 3" xfId="16863" xr:uid="{C4A444F0-4595-4505-A3C9-E055BA1C7E8B}"/>
    <cellStyle name="Normal 5 15 4 4" xfId="27712" xr:uid="{A54D4EB9-0D69-4395-B986-98F72D9884AB}"/>
    <cellStyle name="Normal 5 15 4 5" xfId="34257" xr:uid="{93A7BA42-77C5-45F8-8EAB-32B6098FE7DC}"/>
    <cellStyle name="Normal 5 15 4 6" xfId="42986" xr:uid="{D19038BC-B37D-416A-849A-086447411FBB}"/>
    <cellStyle name="Normal 5 15 5" xfId="11859" xr:uid="{10768E52-91AA-4BBF-95BB-F4BBEB113B7F}"/>
    <cellStyle name="Normal 5 15 5 2" xfId="22731" xr:uid="{D5687512-E2D5-4967-8A6D-C0296154C75C}"/>
    <cellStyle name="Normal 5 15 5 3" xfId="36240" xr:uid="{8DAAF711-CE2C-4309-9D2C-5CBEE7F4A13A}"/>
    <cellStyle name="Normal 5 15 6" xfId="13807" xr:uid="{C2492CFF-8D00-4466-8C71-E0F117056221}"/>
    <cellStyle name="Normal 5 15 7" xfId="24656" xr:uid="{E87EA2EE-FDE6-4675-A61B-5B345B57F3BD}"/>
    <cellStyle name="Normal 5 15 8" xfId="30809" xr:uid="{3F8AA8EF-8B76-4BC2-8242-F4287DD4A9D0}"/>
    <cellStyle name="Normal 5 15 9" xfId="39930" xr:uid="{86B5D8FD-1C8C-4C74-9372-EEDEAFE51421}"/>
    <cellStyle name="Normal 5 16" xfId="2018" xr:uid="{7BEF58BD-FFD2-4E95-A979-BFCB3394ABD5}"/>
    <cellStyle name="Normal 5 16 2" xfId="2681" xr:uid="{335BDC43-CEE6-44C7-82BC-314C101C59E1}"/>
    <cellStyle name="Normal 5 16 2 2" xfId="3661" xr:uid="{E0A6F111-D0F8-483C-8698-FCE79A8C06A1}"/>
    <cellStyle name="Normal 5 16 2 2 2" xfId="6899" xr:uid="{C57835BF-F124-4C01-9675-B0EE060A615D}"/>
    <cellStyle name="Normal 5 16 2 2 2 2" xfId="11860" xr:uid="{1EE3813C-39F8-43F3-8F60-193A751F37C3}"/>
    <cellStyle name="Normal 5 16 2 2 2 2 2" xfId="22732" xr:uid="{6DBA7E5E-4558-490B-8334-C74F031FC584}"/>
    <cellStyle name="Normal 5 16 2 2 2 2 3" xfId="39113" xr:uid="{B526D269-3795-43F2-A43D-1367A1DA761D}"/>
    <cellStyle name="Normal 5 16 2 2 2 3" xfId="18337" xr:uid="{E1EF70B8-0E7C-4079-950A-7C611D4F054B}"/>
    <cellStyle name="Normal 5 16 2 2 2 4" xfId="29186" xr:uid="{9B879758-406D-49E8-BE0B-1B031DA4AC1B}"/>
    <cellStyle name="Normal 5 16 2 2 2 5" xfId="35145" xr:uid="{CE13B86A-2937-4DE5-ACDF-91B7E47F430F}"/>
    <cellStyle name="Normal 5 16 2 2 2 6" xfId="44460" xr:uid="{0C3C7E74-219C-4040-B951-98171D275524}"/>
    <cellStyle name="Normal 5 16 2 2 3" xfId="11861" xr:uid="{99E37CFB-2EA6-4EE5-BAE0-26495B3EC381}"/>
    <cellStyle name="Normal 5 16 2 2 3 2" xfId="22733" xr:uid="{5C97E183-805C-459A-A66D-000AB82E263B}"/>
    <cellStyle name="Normal 5 16 2 2 3 3" xfId="37132" xr:uid="{274D683B-6B8C-4343-A10F-9A579D03B021}"/>
    <cellStyle name="Normal 5 16 2 2 4" xfId="15281" xr:uid="{6AC9240C-92F7-45DA-ACA2-6258EAF0E3AA}"/>
    <cellStyle name="Normal 5 16 2 2 5" xfId="26130" xr:uid="{339E251E-AEB3-4A21-B111-F621D9AAF453}"/>
    <cellStyle name="Normal 5 16 2 2 6" xfId="32280" xr:uid="{ABD53D75-BB45-493F-AD85-3D61542BD57E}"/>
    <cellStyle name="Normal 5 16 2 2 7" xfId="41404" xr:uid="{60D62E6F-E777-44AE-8803-498804A6BAE1}"/>
    <cellStyle name="Normal 5 16 2 3" xfId="5919" xr:uid="{6B8F49F6-AD38-4D87-89B0-E6A2C2F8C0D5}"/>
    <cellStyle name="Normal 5 16 2 3 2" xfId="11862" xr:uid="{C2591DD0-5BF4-48C3-8FC5-C97EE1FC4239}"/>
    <cellStyle name="Normal 5 16 2 3 2 2" xfId="22734" xr:uid="{233D9715-1CB6-47A5-992D-304D0FFC7378}"/>
    <cellStyle name="Normal 5 16 2 3 2 3" xfId="39112" xr:uid="{3D56294F-0293-49D1-A19C-DE3397A7A623}"/>
    <cellStyle name="Normal 5 16 2 3 3" xfId="17357" xr:uid="{E8EA96B6-DBFD-4812-9A60-4A1B87488B22}"/>
    <cellStyle name="Normal 5 16 2 3 4" xfId="28206" xr:uid="{2FA30B4B-A084-4C2B-ABF5-A225532DA982}"/>
    <cellStyle name="Normal 5 16 2 3 5" xfId="35144" xr:uid="{50E64A32-2A31-471F-92E7-318852A12740}"/>
    <cellStyle name="Normal 5 16 2 3 6" xfId="43480" xr:uid="{A66A4BFB-EF39-4D77-BCE2-8C49876943B7}"/>
    <cellStyle name="Normal 5 16 2 4" xfId="11863" xr:uid="{BB5AB4E9-9D35-4BC1-98B3-97E113DE8F94}"/>
    <cellStyle name="Normal 5 16 2 4 2" xfId="22735" xr:uid="{6AFE686C-119D-44DF-9BD1-91925BEDAB80}"/>
    <cellStyle name="Normal 5 16 2 4 3" xfId="37131" xr:uid="{7C753C38-8F9D-49A2-9E0F-7F0B7637516D}"/>
    <cellStyle name="Normal 5 16 2 5" xfId="14301" xr:uid="{445D5EDE-3B47-47F7-B6A5-AA11153985BD}"/>
    <cellStyle name="Normal 5 16 2 6" xfId="25150" xr:uid="{78D557B5-1A90-42EB-B8FC-67839CCFA018}"/>
    <cellStyle name="Normal 5 16 2 7" xfId="31300" xr:uid="{DF38F791-F771-4265-AADF-191120C11AF1}"/>
    <cellStyle name="Normal 5 16 2 8" xfId="40424" xr:uid="{3C22E277-FDEC-4ADE-BDF8-2EFC1B06A3E3}"/>
    <cellStyle name="Normal 5 16 3" xfId="3168" xr:uid="{3BAD8EA3-F7CB-49FE-A6EE-9A60462E0F14}"/>
    <cellStyle name="Normal 5 16 3 2" xfId="6406" xr:uid="{DC4E328E-A617-4486-B93F-9FB535B922D0}"/>
    <cellStyle name="Normal 5 16 3 2 2" xfId="11864" xr:uid="{D86195BA-A5A7-4150-8C40-7F1816E92DE4}"/>
    <cellStyle name="Normal 5 16 3 2 2 2" xfId="22736" xr:uid="{324B61BE-F0A9-46D8-AFAB-6162A44048CF}"/>
    <cellStyle name="Normal 5 16 3 2 2 3" xfId="39114" xr:uid="{A8BC0EF5-53A2-4F4A-B2C5-F27466E7B1B3}"/>
    <cellStyle name="Normal 5 16 3 2 3" xfId="17844" xr:uid="{77C0DEF5-C7A3-42F0-B960-6D4D0204EF52}"/>
    <cellStyle name="Normal 5 16 3 2 4" xfId="28693" xr:uid="{71EB2114-8201-4FBC-9BD9-DB48A464A5E2}"/>
    <cellStyle name="Normal 5 16 3 2 5" xfId="35146" xr:uid="{0105F030-A3BE-42AF-9866-80810F2C3D05}"/>
    <cellStyle name="Normal 5 16 3 2 6" xfId="43967" xr:uid="{528714F9-42E7-4A25-9707-757B2A049BB5}"/>
    <cellStyle name="Normal 5 16 3 3" xfId="11865" xr:uid="{EDAEDFE6-389F-4872-A20E-BB1A5ACFF783}"/>
    <cellStyle name="Normal 5 16 3 3 2" xfId="22737" xr:uid="{76C04789-6193-494E-B11D-D3C63668B172}"/>
    <cellStyle name="Normal 5 16 3 3 3" xfId="37133" xr:uid="{D7A9D727-310C-426A-94A2-D5D95AAF932A}"/>
    <cellStyle name="Normal 5 16 3 4" xfId="14788" xr:uid="{20F00553-812B-4C40-8404-D675C1DFC070}"/>
    <cellStyle name="Normal 5 16 3 5" xfId="25637" xr:uid="{2786321A-EFAB-4AE6-A3E2-5A72077351FE}"/>
    <cellStyle name="Normal 5 16 3 6" xfId="31787" xr:uid="{9F2D50CF-FE54-49BD-B343-544B08A6FC3C}"/>
    <cellStyle name="Normal 5 16 3 7" xfId="40911" xr:uid="{B0F20213-5E5D-4CA8-AA59-4358CD3E7A5D}"/>
    <cellStyle name="Normal 5 16 4" xfId="5426" xr:uid="{7C5AA05D-E1FC-4E0A-9504-C7EC78A92231}"/>
    <cellStyle name="Normal 5 16 4 2" xfId="11866" xr:uid="{CFB84820-9937-4055-9D5F-BB3252B49A99}"/>
    <cellStyle name="Normal 5 16 4 2 2" xfId="22738" xr:uid="{BBA7B0A4-4980-4278-A7B3-5BD052D8E32C}"/>
    <cellStyle name="Normal 5 16 4 2 3" xfId="38223" xr:uid="{A0B60AF6-55F4-4F29-945B-0DE4EE375681}"/>
    <cellStyle name="Normal 5 16 4 3" xfId="16864" xr:uid="{71262209-74EE-44C2-9332-35141B3AB94D}"/>
    <cellStyle name="Normal 5 16 4 4" xfId="27713" xr:uid="{2827A857-60C5-43DC-80E1-56C1A18ABA7E}"/>
    <cellStyle name="Normal 5 16 4 5" xfId="34258" xr:uid="{A720192B-53CF-4403-B12D-25B40A5721EC}"/>
    <cellStyle name="Normal 5 16 4 6" xfId="42987" xr:uid="{DBC8E943-F3D0-44FB-82DA-08E3AF4DA238}"/>
    <cellStyle name="Normal 5 16 5" xfId="11867" xr:uid="{A8DE3BEB-588E-424F-AA93-E511953D790C}"/>
    <cellStyle name="Normal 5 16 5 2" xfId="22739" xr:uid="{EF07E17D-128A-4EC7-9603-234F4B7F5640}"/>
    <cellStyle name="Normal 5 16 5 3" xfId="36241" xr:uid="{D2A9FF43-4A17-48F2-A315-C861A6F88775}"/>
    <cellStyle name="Normal 5 16 6" xfId="13808" xr:uid="{97966AA5-5B65-415A-87A5-3E7DED3491DD}"/>
    <cellStyle name="Normal 5 16 7" xfId="24657" xr:uid="{A97A6C7E-4259-4838-AAEC-73095E0BEB98}"/>
    <cellStyle name="Normal 5 16 8" xfId="30810" xr:uid="{839CD39B-22D6-4712-B613-ED3534D17B6A}"/>
    <cellStyle name="Normal 5 16 9" xfId="39931" xr:uid="{F636120D-684B-4CE7-BA46-C4EAEA9E77C3}"/>
    <cellStyle name="Normal 5 17" xfId="2019" xr:uid="{9C86EDF5-9D64-400F-BFB3-B96EE4CED019}"/>
    <cellStyle name="Normal 5 17 2" xfId="2682" xr:uid="{58E3B082-40DC-416D-AF33-A0C3C0A74BC4}"/>
    <cellStyle name="Normal 5 17 2 2" xfId="3662" xr:uid="{610E5349-BD0A-4B2B-8B5D-787A8E6E9D2B}"/>
    <cellStyle name="Normal 5 17 2 2 2" xfId="6900" xr:uid="{89682077-6198-409D-9057-F651C04CEFC3}"/>
    <cellStyle name="Normal 5 17 2 2 2 2" xfId="11868" xr:uid="{BD75FB5A-085A-4292-9366-D65E4411BF14}"/>
    <cellStyle name="Normal 5 17 2 2 2 2 2" xfId="22740" xr:uid="{30C6913F-CC6C-4D8C-BCAE-67AEE59B0634}"/>
    <cellStyle name="Normal 5 17 2 2 2 2 3" xfId="39116" xr:uid="{6E8AC3C9-EED4-4286-BB3B-BA386C61B22D}"/>
    <cellStyle name="Normal 5 17 2 2 2 3" xfId="18338" xr:uid="{8548B738-8AF1-44FA-B4EA-B6E13291C3CC}"/>
    <cellStyle name="Normal 5 17 2 2 2 4" xfId="29187" xr:uid="{7484B9D6-B7EA-42CA-8E89-517C9D9F3013}"/>
    <cellStyle name="Normal 5 17 2 2 2 5" xfId="35148" xr:uid="{8D2C64AC-2CC7-4833-B1DD-2C7412CFB13E}"/>
    <cellStyle name="Normal 5 17 2 2 2 6" xfId="44461" xr:uid="{B287C76E-E151-4B3D-AE63-2782631B6C36}"/>
    <cellStyle name="Normal 5 17 2 2 3" xfId="11869" xr:uid="{A0FDF9E9-700B-4B93-88B7-4EF06DF7C3A3}"/>
    <cellStyle name="Normal 5 17 2 2 3 2" xfId="22741" xr:uid="{231AA599-1633-4D39-AE52-E7E01969BBBF}"/>
    <cellStyle name="Normal 5 17 2 2 3 3" xfId="37135" xr:uid="{B18F78E2-C9D8-4E01-A632-325CB5F3DD10}"/>
    <cellStyle name="Normal 5 17 2 2 4" xfId="15282" xr:uid="{8CE58DA2-35FC-4F08-AB37-C29BFC3F94C2}"/>
    <cellStyle name="Normal 5 17 2 2 5" xfId="26131" xr:uid="{1B6E347F-48D8-45CE-9EBD-80724207D557}"/>
    <cellStyle name="Normal 5 17 2 2 6" xfId="32281" xr:uid="{E247B7B0-27B5-4B6A-B1AB-58588BA61445}"/>
    <cellStyle name="Normal 5 17 2 2 7" xfId="41405" xr:uid="{01471EB2-518F-4544-8BE7-A9CDCF82215D}"/>
    <cellStyle name="Normal 5 17 2 3" xfId="5920" xr:uid="{B9564266-0896-4720-BFC8-0F38519CD855}"/>
    <cellStyle name="Normal 5 17 2 3 2" xfId="11870" xr:uid="{C106EEE4-0334-4C2A-A057-921DB957C8B5}"/>
    <cellStyle name="Normal 5 17 2 3 2 2" xfId="22742" xr:uid="{CEAA72B5-F2A2-4EDC-8464-4C39F5833D2D}"/>
    <cellStyle name="Normal 5 17 2 3 2 3" xfId="39115" xr:uid="{71A4F8D0-6272-4AF3-A6E6-F4B34BE18FEA}"/>
    <cellStyle name="Normal 5 17 2 3 3" xfId="17358" xr:uid="{EBD95B2B-63AA-4A79-977E-7E68BC64B76A}"/>
    <cellStyle name="Normal 5 17 2 3 4" xfId="28207" xr:uid="{33674E04-3C1E-4409-82AC-69D3FD4A9C50}"/>
    <cellStyle name="Normal 5 17 2 3 5" xfId="35147" xr:uid="{5F137632-591B-4880-A130-5BAD9580AD11}"/>
    <cellStyle name="Normal 5 17 2 3 6" xfId="43481" xr:uid="{4078B651-AB12-401E-861E-9C9448A3C584}"/>
    <cellStyle name="Normal 5 17 2 4" xfId="11871" xr:uid="{BE83C8AB-E2B8-4243-A824-59CB65832132}"/>
    <cellStyle name="Normal 5 17 2 4 2" xfId="22743" xr:uid="{22036715-0476-4061-BB77-DBFCEF723D0C}"/>
    <cellStyle name="Normal 5 17 2 4 3" xfId="37134" xr:uid="{50B25E3B-45E1-4549-8976-62D400D354B0}"/>
    <cellStyle name="Normal 5 17 2 5" xfId="14302" xr:uid="{9F6D021B-2EB4-447C-AA33-76A5BCA668F4}"/>
    <cellStyle name="Normal 5 17 2 6" xfId="25151" xr:uid="{414F98CD-1F44-46DC-97AD-471901E3328A}"/>
    <cellStyle name="Normal 5 17 2 7" xfId="31301" xr:uid="{545F43A7-ED1C-4176-AD98-EBCB04B5FE05}"/>
    <cellStyle name="Normal 5 17 2 8" xfId="40425" xr:uid="{513815EB-ABDB-4D35-ACD4-9038A33C0454}"/>
    <cellStyle name="Normal 5 17 3" xfId="3169" xr:uid="{1BA3108E-7CFD-4A02-9940-DCE06C076F81}"/>
    <cellStyle name="Normal 5 17 3 2" xfId="6407" xr:uid="{F6468A22-C8DA-4AD3-A547-8A42AB17C72D}"/>
    <cellStyle name="Normal 5 17 3 2 2" xfId="11872" xr:uid="{4225B037-5CF2-4B0E-B874-B008B03F00E0}"/>
    <cellStyle name="Normal 5 17 3 2 2 2" xfId="22744" xr:uid="{B3B573CA-CE57-42EA-8564-B20A997F71D6}"/>
    <cellStyle name="Normal 5 17 3 2 2 3" xfId="39117" xr:uid="{8F8C32DA-FD6A-4A64-B275-6A613EEEA593}"/>
    <cellStyle name="Normal 5 17 3 2 3" xfId="17845" xr:uid="{4FD4184E-CC52-48C8-A27B-17B3D5A8E9A7}"/>
    <cellStyle name="Normal 5 17 3 2 4" xfId="28694" xr:uid="{588B9CBD-80AB-4C88-BD79-5DB2905EB778}"/>
    <cellStyle name="Normal 5 17 3 2 5" xfId="35149" xr:uid="{50810E3C-B854-4036-B6EB-5D082CCA2479}"/>
    <cellStyle name="Normal 5 17 3 2 6" xfId="43968" xr:uid="{8B66D6F9-E084-4ABF-98C2-CE7254A910A9}"/>
    <cellStyle name="Normal 5 17 3 3" xfId="11873" xr:uid="{90B76D86-FA28-4117-9096-D1A46B7B9E3D}"/>
    <cellStyle name="Normal 5 17 3 3 2" xfId="22745" xr:uid="{EB0D8CA1-80CC-4D1D-88D2-9D31813ED373}"/>
    <cellStyle name="Normal 5 17 3 3 3" xfId="37136" xr:uid="{CFA5A3DB-E08E-43BA-A25C-CA73A4DAF048}"/>
    <cellStyle name="Normal 5 17 3 4" xfId="14789" xr:uid="{108FE030-5471-4A69-9647-714E2B6FE2C7}"/>
    <cellStyle name="Normal 5 17 3 5" xfId="25638" xr:uid="{D16DF46E-407E-46B6-A109-1DFD5DC8AEBF}"/>
    <cellStyle name="Normal 5 17 3 6" xfId="31788" xr:uid="{5F9A0D13-0D66-4983-ACB6-722A302A4D8F}"/>
    <cellStyle name="Normal 5 17 3 7" xfId="40912" xr:uid="{76935A6B-74ED-4E77-8925-84AB156F1634}"/>
    <cellStyle name="Normal 5 17 4" xfId="5427" xr:uid="{559518C7-1E19-4445-94CE-7D59986B3C28}"/>
    <cellStyle name="Normal 5 17 4 2" xfId="11874" xr:uid="{8B43D48A-2F97-43E5-A0B9-FE88DE7F5103}"/>
    <cellStyle name="Normal 5 17 4 2 2" xfId="22746" xr:uid="{323AC93C-759B-494E-A3B0-4B7F1D3A46BE}"/>
    <cellStyle name="Normal 5 17 4 2 3" xfId="38224" xr:uid="{03C11E51-9BCA-462E-B5F9-CAEE18813B2F}"/>
    <cellStyle name="Normal 5 17 4 3" xfId="16865" xr:uid="{D9DDFF22-8F3E-45A1-9B09-68973CF8D576}"/>
    <cellStyle name="Normal 5 17 4 4" xfId="27714" xr:uid="{47F553D5-49C7-433C-AAAB-E7FA1214B3FB}"/>
    <cellStyle name="Normal 5 17 4 5" xfId="34259" xr:uid="{7B72B28E-7518-4931-AF63-419E60DC6FFF}"/>
    <cellStyle name="Normal 5 17 4 6" xfId="42988" xr:uid="{126CE660-4773-4C5A-AADF-D44D4C83BAB4}"/>
    <cellStyle name="Normal 5 17 5" xfId="11875" xr:uid="{699B81E8-F76C-4977-BD10-07BAE00B744B}"/>
    <cellStyle name="Normal 5 17 5 2" xfId="22747" xr:uid="{C6479AB2-3929-4ABA-88D7-A694823D8822}"/>
    <cellStyle name="Normal 5 17 5 3" xfId="36242" xr:uid="{14260813-1ECA-488C-BEB4-BE0AE416F066}"/>
    <cellStyle name="Normal 5 17 6" xfId="13809" xr:uid="{26F41860-FEC6-4674-9A5A-21ED673A5161}"/>
    <cellStyle name="Normal 5 17 7" xfId="24658" xr:uid="{4C5B3C83-C938-41CE-86BF-03EDC6772D24}"/>
    <cellStyle name="Normal 5 17 8" xfId="30811" xr:uid="{F91ABC51-7FC4-4228-B01F-5A7FB9E075DD}"/>
    <cellStyle name="Normal 5 17 9" xfId="39932" xr:uid="{89EDD7D7-11F3-442F-A0E4-14D7251F642A}"/>
    <cellStyle name="Normal 5 18" xfId="2020" xr:uid="{6E958F08-55E1-4E32-9890-C463F232A171}"/>
    <cellStyle name="Normal 5 18 2" xfId="2683" xr:uid="{209DA64E-E5A8-412C-92F3-F76214ADA40E}"/>
    <cellStyle name="Normal 5 18 2 2" xfId="3663" xr:uid="{460BE4F7-3F33-499B-9101-2772DE94DABE}"/>
    <cellStyle name="Normal 5 18 2 2 2" xfId="6901" xr:uid="{DB48F156-FCAB-46D6-A343-BEA553990130}"/>
    <cellStyle name="Normal 5 18 2 2 2 2" xfId="11876" xr:uid="{C0DFCEEB-463F-4ADF-BD80-80777224BF13}"/>
    <cellStyle name="Normal 5 18 2 2 2 2 2" xfId="22748" xr:uid="{FAA3F864-D2AC-4251-B5FC-E4A93C160489}"/>
    <cellStyle name="Normal 5 18 2 2 2 2 3" xfId="39119" xr:uid="{90486A95-C92E-4EFC-96F7-5DF31FE93A98}"/>
    <cellStyle name="Normal 5 18 2 2 2 3" xfId="18339" xr:uid="{C4E07FA8-3649-466A-9D38-6255B7685B45}"/>
    <cellStyle name="Normal 5 18 2 2 2 4" xfId="29188" xr:uid="{03540E88-E533-43CD-96BC-A3D9410C4719}"/>
    <cellStyle name="Normal 5 18 2 2 2 5" xfId="35151" xr:uid="{A75795F1-38D1-42B0-8D9E-ABB028C6F342}"/>
    <cellStyle name="Normal 5 18 2 2 2 6" xfId="44462" xr:uid="{046A0E5D-10F6-4206-B89C-F4A8E0D488B7}"/>
    <cellStyle name="Normal 5 18 2 2 3" xfId="11877" xr:uid="{CEA7701A-FA22-4F15-8F7A-A974B2F24A6B}"/>
    <cellStyle name="Normal 5 18 2 2 3 2" xfId="22749" xr:uid="{5D820736-6A3D-4845-9D1B-72E00694245E}"/>
    <cellStyle name="Normal 5 18 2 2 3 3" xfId="37138" xr:uid="{039AB32B-A1E1-4D49-B789-BB9E7D8E1680}"/>
    <cellStyle name="Normal 5 18 2 2 4" xfId="15283" xr:uid="{25A9A682-501E-462F-9BA3-542877812D0F}"/>
    <cellStyle name="Normal 5 18 2 2 5" xfId="26132" xr:uid="{0ECCD995-DC1D-4F7A-A3BA-CBD96CA71899}"/>
    <cellStyle name="Normal 5 18 2 2 6" xfId="32282" xr:uid="{0695DFCC-7B5E-4513-99F0-C5BFF65C6E7F}"/>
    <cellStyle name="Normal 5 18 2 2 7" xfId="41406" xr:uid="{CEE09D9E-8B2C-428A-B95E-D5D0459749F4}"/>
    <cellStyle name="Normal 5 18 2 3" xfId="5921" xr:uid="{543D2724-228A-4BFC-B667-B4B75D7672C2}"/>
    <cellStyle name="Normal 5 18 2 3 2" xfId="11878" xr:uid="{BF6C69BA-29F9-43BB-ADFF-CAE1B978DB9A}"/>
    <cellStyle name="Normal 5 18 2 3 2 2" xfId="22750" xr:uid="{1A603C1C-4D65-470F-A8C3-D1B9A9A0E6A3}"/>
    <cellStyle name="Normal 5 18 2 3 2 3" xfId="39118" xr:uid="{7313E3D3-5CF2-4148-A77E-2F6B4F84BABA}"/>
    <cellStyle name="Normal 5 18 2 3 3" xfId="17359" xr:uid="{1D4FDE0C-6158-4931-9C1A-4C98BF15721F}"/>
    <cellStyle name="Normal 5 18 2 3 4" xfId="28208" xr:uid="{3EA5F1D7-B6E8-4C34-B13B-9EB8ECC6EE84}"/>
    <cellStyle name="Normal 5 18 2 3 5" xfId="35150" xr:uid="{057944E2-2628-44B3-B74F-9B45EA4A0890}"/>
    <cellStyle name="Normal 5 18 2 3 6" xfId="43482" xr:uid="{04B9D11D-8D18-49D3-84C7-18D4F05978CD}"/>
    <cellStyle name="Normal 5 18 2 4" xfId="11879" xr:uid="{0315FEB2-F1AA-4AE6-8BC1-F5882027BE58}"/>
    <cellStyle name="Normal 5 18 2 4 2" xfId="22751" xr:uid="{68E0DF9E-9621-4CC3-97FD-DCB8901CD9EA}"/>
    <cellStyle name="Normal 5 18 2 4 3" xfId="37137" xr:uid="{1C4955EE-32EB-4EDF-986A-28D9996C48AB}"/>
    <cellStyle name="Normal 5 18 2 5" xfId="14303" xr:uid="{D8F5133C-E1DF-4BE7-976A-A285D935AB35}"/>
    <cellStyle name="Normal 5 18 2 6" xfId="25152" xr:uid="{BF053494-C018-492B-9EED-06C01220DB5E}"/>
    <cellStyle name="Normal 5 18 2 7" xfId="31302" xr:uid="{E046121C-1A80-4DD0-B6E2-F503AD86D059}"/>
    <cellStyle name="Normal 5 18 2 8" xfId="40426" xr:uid="{E453CE9B-885C-474E-A89F-65CF6846FDD5}"/>
    <cellStyle name="Normal 5 18 3" xfId="3170" xr:uid="{CDC3AD7E-2E14-4F0F-B082-5199491DCB2D}"/>
    <cellStyle name="Normal 5 18 3 2" xfId="6408" xr:uid="{6527CEE1-029F-4905-941D-BD16C1A89D9E}"/>
    <cellStyle name="Normal 5 18 3 2 2" xfId="11880" xr:uid="{F4A0E52F-BF4F-413A-A424-BC1915CEA35F}"/>
    <cellStyle name="Normal 5 18 3 2 2 2" xfId="22752" xr:uid="{DC8D0EDE-F040-4880-806B-0DF9F33BB73C}"/>
    <cellStyle name="Normal 5 18 3 2 2 3" xfId="39120" xr:uid="{F08E503B-00FD-473C-863B-E3118D13885A}"/>
    <cellStyle name="Normal 5 18 3 2 3" xfId="17846" xr:uid="{D7A74192-259A-4A22-B140-916B7D7BA9AD}"/>
    <cellStyle name="Normal 5 18 3 2 4" xfId="28695" xr:uid="{6F594D63-27FF-47AA-9600-7E7F15DA47C6}"/>
    <cellStyle name="Normal 5 18 3 2 5" xfId="35152" xr:uid="{85D2D09F-6665-4474-90D0-E9BDED8814F4}"/>
    <cellStyle name="Normal 5 18 3 2 6" xfId="43969" xr:uid="{0BB0649D-F4A1-45ED-A136-729D37F53B8D}"/>
    <cellStyle name="Normal 5 18 3 3" xfId="11881" xr:uid="{0F651A29-E86B-492D-B12E-18917AD9CB09}"/>
    <cellStyle name="Normal 5 18 3 3 2" xfId="22753" xr:uid="{A5BB3757-00F0-4C97-92CF-1B64D6F65E85}"/>
    <cellStyle name="Normal 5 18 3 3 3" xfId="37139" xr:uid="{DE30330D-B00F-4198-972D-0731A618EE5F}"/>
    <cellStyle name="Normal 5 18 3 4" xfId="14790" xr:uid="{BA140A30-F23D-4551-B62E-4D686B74561C}"/>
    <cellStyle name="Normal 5 18 3 5" xfId="25639" xr:uid="{4DF15454-36EE-4AA2-8756-3E05513B6C26}"/>
    <cellStyle name="Normal 5 18 3 6" xfId="31789" xr:uid="{C1A0FF56-45F4-4899-9ED9-174083EACDF3}"/>
    <cellStyle name="Normal 5 18 3 7" xfId="40913" xr:uid="{DDEB3463-A456-40E9-9C42-3E2429F252CC}"/>
    <cellStyle name="Normal 5 18 4" xfId="5428" xr:uid="{5D236A93-2E56-46AD-BF05-728216CBCE4E}"/>
    <cellStyle name="Normal 5 18 4 2" xfId="11882" xr:uid="{64BDC193-FC47-4033-900E-41D20E38A159}"/>
    <cellStyle name="Normal 5 18 4 2 2" xfId="22754" xr:uid="{0DD4D3DE-7B06-49B8-988C-9E1F31C9EE18}"/>
    <cellStyle name="Normal 5 18 4 2 3" xfId="38225" xr:uid="{6337DC46-A845-4E00-9CC9-FDD1B1331B19}"/>
    <cellStyle name="Normal 5 18 4 3" xfId="16866" xr:uid="{E3DE6DB5-0CEB-4CD1-9211-0592FA4A932A}"/>
    <cellStyle name="Normal 5 18 4 4" xfId="27715" xr:uid="{D0EF29D4-E35C-45A8-96FE-C69F8B381A43}"/>
    <cellStyle name="Normal 5 18 4 5" xfId="34260" xr:uid="{6FFC7414-2A48-4163-8443-E835922984C5}"/>
    <cellStyle name="Normal 5 18 4 6" xfId="42989" xr:uid="{3E3F9E55-6E38-411A-81A1-AA161BF0838A}"/>
    <cellStyle name="Normal 5 18 5" xfId="11883" xr:uid="{D660BF68-511B-4215-9A41-A54446473333}"/>
    <cellStyle name="Normal 5 18 5 2" xfId="22755" xr:uid="{383A4546-905F-4ABB-93B9-3071F4DD6274}"/>
    <cellStyle name="Normal 5 18 5 3" xfId="36243" xr:uid="{4F4FACEF-09B7-477B-8FE4-B83B82B8E857}"/>
    <cellStyle name="Normal 5 18 6" xfId="13810" xr:uid="{22605E1E-A316-4C0F-AC31-8658D597C74A}"/>
    <cellStyle name="Normal 5 18 7" xfId="24659" xr:uid="{845764A0-E776-4A74-9E9C-65BAE162476A}"/>
    <cellStyle name="Normal 5 18 8" xfId="30812" xr:uid="{407EE966-269F-4598-A93A-DAFD7CD1DE4A}"/>
    <cellStyle name="Normal 5 18 9" xfId="39933" xr:uid="{17DA2524-9FFA-4585-96A7-63DB524CD85E}"/>
    <cellStyle name="Normal 5 19" xfId="2021" xr:uid="{EFA23A2E-2CCC-4327-9412-FE1C2F6F39F5}"/>
    <cellStyle name="Normal 5 19 2" xfId="2684" xr:uid="{D770BB9B-4271-47D9-8C84-94961983754A}"/>
    <cellStyle name="Normal 5 19 2 2" xfId="3664" xr:uid="{3DF4E8D3-5D65-460C-9C9B-23DEABB97B06}"/>
    <cellStyle name="Normal 5 19 2 2 2" xfId="6902" xr:uid="{4A55AA24-28AA-48D1-97CF-0350C18CFA16}"/>
    <cellStyle name="Normal 5 19 2 2 2 2" xfId="11884" xr:uid="{C98DFA6C-C828-4E16-A99D-A41A9ABD3E8F}"/>
    <cellStyle name="Normal 5 19 2 2 2 2 2" xfId="22756" xr:uid="{026EC27F-8667-475E-AB92-28CF8C90651E}"/>
    <cellStyle name="Normal 5 19 2 2 2 2 3" xfId="39122" xr:uid="{4842DB82-F151-4D52-AF07-03A7C0FDB799}"/>
    <cellStyle name="Normal 5 19 2 2 2 3" xfId="18340" xr:uid="{9D22435F-B693-46D9-B08F-1DCBF6D31BBD}"/>
    <cellStyle name="Normal 5 19 2 2 2 4" xfId="29189" xr:uid="{DC05F6DC-545D-4AFE-9C74-DB4D26E870C6}"/>
    <cellStyle name="Normal 5 19 2 2 2 5" xfId="35154" xr:uid="{29EB06D0-7D87-4B98-8A1E-84608474D310}"/>
    <cellStyle name="Normal 5 19 2 2 2 6" xfId="44463" xr:uid="{13A2BF4B-448C-47E0-BE95-DC971516EA97}"/>
    <cellStyle name="Normal 5 19 2 2 3" xfId="11885" xr:uid="{7C93D774-C2A6-4CBF-83CC-7585A1CC1B6C}"/>
    <cellStyle name="Normal 5 19 2 2 3 2" xfId="22757" xr:uid="{49F2B295-4A04-4145-ACC2-99427BD00A1B}"/>
    <cellStyle name="Normal 5 19 2 2 3 3" xfId="37141" xr:uid="{7133FDDA-5959-4F8A-BC07-009500A5C6A9}"/>
    <cellStyle name="Normal 5 19 2 2 4" xfId="15284" xr:uid="{889F0F7C-91D5-4875-B4B6-A20769D2495B}"/>
    <cellStyle name="Normal 5 19 2 2 5" xfId="26133" xr:uid="{43D28325-8632-4788-9D62-B44A51E2CB73}"/>
    <cellStyle name="Normal 5 19 2 2 6" xfId="32283" xr:uid="{DE15194E-6D98-40FF-9C28-C1E57F6E30B3}"/>
    <cellStyle name="Normal 5 19 2 2 7" xfId="41407" xr:uid="{733D1CC1-58A7-4D31-8F01-EA47A38B0B96}"/>
    <cellStyle name="Normal 5 19 2 3" xfId="5922" xr:uid="{51FC2358-41AB-4F09-BA66-11B7A44DAB03}"/>
    <cellStyle name="Normal 5 19 2 3 2" xfId="11886" xr:uid="{1946571F-3D3D-45F9-BDAF-0AD3B24AA0B6}"/>
    <cellStyle name="Normal 5 19 2 3 2 2" xfId="22758" xr:uid="{BDFE5A3E-0C67-4EA7-A429-3F946542A2B3}"/>
    <cellStyle name="Normal 5 19 2 3 2 3" xfId="39121" xr:uid="{A9DF3F85-B26A-4249-B1A7-AC658D223D93}"/>
    <cellStyle name="Normal 5 19 2 3 3" xfId="17360" xr:uid="{A4CEB458-E07A-4484-B89B-6739F4C0564C}"/>
    <cellStyle name="Normal 5 19 2 3 4" xfId="28209" xr:uid="{847798E6-11AF-4C57-8BDC-61CDAB4F583D}"/>
    <cellStyle name="Normal 5 19 2 3 5" xfId="35153" xr:uid="{4B923174-C63F-4164-824C-6B0D0C2974D5}"/>
    <cellStyle name="Normal 5 19 2 3 6" xfId="43483" xr:uid="{DDE9837F-A89E-4F8E-AD8E-443061999AA2}"/>
    <cellStyle name="Normal 5 19 2 4" xfId="11887" xr:uid="{18D30125-56E5-404E-A142-5F139E7CE69F}"/>
    <cellStyle name="Normal 5 19 2 4 2" xfId="22759" xr:uid="{7218AADB-0679-48EE-8A8A-D59762590ED1}"/>
    <cellStyle name="Normal 5 19 2 4 3" xfId="37140" xr:uid="{3A072567-8F2D-4862-9FFC-B54F68758079}"/>
    <cellStyle name="Normal 5 19 2 5" xfId="14304" xr:uid="{4B9F208A-F418-4FA0-8771-DE10D199CA2C}"/>
    <cellStyle name="Normal 5 19 2 6" xfId="25153" xr:uid="{FA665B4F-59E2-426F-BB7A-B6823D15E0BE}"/>
    <cellStyle name="Normal 5 19 2 7" xfId="31303" xr:uid="{4CC2280E-5B06-4647-82B5-F2A1C16FD8FD}"/>
    <cellStyle name="Normal 5 19 2 8" xfId="40427" xr:uid="{3C6A9308-19E9-4A8A-B3B2-6422618C1F0C}"/>
    <cellStyle name="Normal 5 19 3" xfId="3171" xr:uid="{BACF69C4-70DC-44A5-8AAE-AD5480B0A4D1}"/>
    <cellStyle name="Normal 5 19 3 2" xfId="6409" xr:uid="{27D697BB-1C13-49F3-8775-77A273061ACA}"/>
    <cellStyle name="Normal 5 19 3 2 2" xfId="11888" xr:uid="{944692C5-9DB5-48EB-8D69-55300100396D}"/>
    <cellStyle name="Normal 5 19 3 2 2 2" xfId="22760" xr:uid="{3F4BDEA0-2D31-4276-92EF-3C7D1E2A71A5}"/>
    <cellStyle name="Normal 5 19 3 2 2 3" xfId="39123" xr:uid="{8E0274A9-A1CE-4BDD-86B0-9F0F1FEAA0AE}"/>
    <cellStyle name="Normal 5 19 3 2 3" xfId="17847" xr:uid="{C03D1B1E-232A-42F7-B591-0A605119A376}"/>
    <cellStyle name="Normal 5 19 3 2 4" xfId="28696" xr:uid="{29D7611D-1C70-4514-9B21-B706071F3213}"/>
    <cellStyle name="Normal 5 19 3 2 5" xfId="35155" xr:uid="{0B1B08C8-745F-4DA4-9A9F-0B94C274F114}"/>
    <cellStyle name="Normal 5 19 3 2 6" xfId="43970" xr:uid="{083C58FD-A54C-456E-9D4F-1E9ECD3A28C8}"/>
    <cellStyle name="Normal 5 19 3 3" xfId="11889" xr:uid="{8F5D2E7F-91EB-4A16-827C-77071C045944}"/>
    <cellStyle name="Normal 5 19 3 3 2" xfId="22761" xr:uid="{275C0E64-334B-42CA-8996-967AD024A6AF}"/>
    <cellStyle name="Normal 5 19 3 3 3" xfId="37142" xr:uid="{C2792456-5DA7-4C37-A81B-AB3D20C9C94F}"/>
    <cellStyle name="Normal 5 19 3 4" xfId="14791" xr:uid="{661DEE91-BF68-40B6-8922-19A405E8E602}"/>
    <cellStyle name="Normal 5 19 3 5" xfId="25640" xr:uid="{AD201E5F-7C2A-469E-826B-7A98C206BDFE}"/>
    <cellStyle name="Normal 5 19 3 6" xfId="31790" xr:uid="{1DEAAEAB-30ED-44B8-943C-3D3C8D1F16D3}"/>
    <cellStyle name="Normal 5 19 3 7" xfId="40914" xr:uid="{548ECD32-F263-4EEF-A3B7-0CF8E6B4B5A3}"/>
    <cellStyle name="Normal 5 19 4" xfId="5429" xr:uid="{C0F83453-11AB-48B0-AE3C-159F7CEDE850}"/>
    <cellStyle name="Normal 5 19 4 2" xfId="11890" xr:uid="{770A688F-44DA-4D25-9669-8877ACA7FB62}"/>
    <cellStyle name="Normal 5 19 4 2 2" xfId="22762" xr:uid="{6C7A8A73-C2F6-4BDC-AF1C-08D5D6F6FCDA}"/>
    <cellStyle name="Normal 5 19 4 2 3" xfId="38226" xr:uid="{3BFA2BAB-F6CB-4F34-A9F7-27082974BDE6}"/>
    <cellStyle name="Normal 5 19 4 3" xfId="16867" xr:uid="{924566A4-6C95-4558-8D5C-032B547BF2A1}"/>
    <cellStyle name="Normal 5 19 4 4" xfId="27716" xr:uid="{F9EBF74A-4621-49CC-A517-132F72ADF996}"/>
    <cellStyle name="Normal 5 19 4 5" xfId="34261" xr:uid="{ED22F7C6-0EAB-49F1-A03B-F37B59263CC7}"/>
    <cellStyle name="Normal 5 19 4 6" xfId="42990" xr:uid="{8C22AA63-F98C-49A1-9DAB-0EFA63C2CD1B}"/>
    <cellStyle name="Normal 5 19 5" xfId="11891" xr:uid="{FFB24DEA-6AB5-4CB2-9FD0-ECA309AD957A}"/>
    <cellStyle name="Normal 5 19 5 2" xfId="22763" xr:uid="{584C8E57-7074-4872-9D38-2CCC8F05A513}"/>
    <cellStyle name="Normal 5 19 5 3" xfId="36244" xr:uid="{4BFBB198-248B-44A9-991C-E48FEF69E2F3}"/>
    <cellStyle name="Normal 5 19 6" xfId="13811" xr:uid="{7045FA1E-77D2-408D-A21F-F8605236B603}"/>
    <cellStyle name="Normal 5 19 7" xfId="24660" xr:uid="{0BA4DEF7-98D1-48D0-A3FA-A642834930BE}"/>
    <cellStyle name="Normal 5 19 8" xfId="30813" xr:uid="{B08089AF-2BC4-4E10-A681-2E0E147E2B6E}"/>
    <cellStyle name="Normal 5 19 9" xfId="39934" xr:uid="{D0D69089-9DE9-4EDA-B922-3C8B88AFE8A3}"/>
    <cellStyle name="Normal 5 2" xfId="1060" xr:uid="{C94D44CA-BFA1-44B9-969D-5706256B9FCF}"/>
    <cellStyle name="Normal 5 2 10" xfId="1061" xr:uid="{6C672765-CEC6-45EB-967A-62EB658ED934}"/>
    <cellStyle name="Normal 5 2 11" xfId="2022" xr:uid="{5F30C2D3-93CC-40B5-B0D1-8BDC85D77015}"/>
    <cellStyle name="Normal 5 2 12" xfId="2023" xr:uid="{4CC53863-70D1-4F7E-BF36-30426BA0D41E}"/>
    <cellStyle name="Normal 5 2 12 2" xfId="2685" xr:uid="{B3027D89-B374-496B-89F8-84A0AE545A28}"/>
    <cellStyle name="Normal 5 2 12 2 2" xfId="3665" xr:uid="{59380B69-CFC6-4B4F-85AE-4C8AFC98851E}"/>
    <cellStyle name="Normal 5 2 12 2 2 2" xfId="6903" xr:uid="{E512B640-8041-4F66-9872-C18399C852D1}"/>
    <cellStyle name="Normal 5 2 12 2 2 2 2" xfId="11892" xr:uid="{C5694A7A-E120-4124-807F-6C88A14A1449}"/>
    <cellStyle name="Normal 5 2 12 2 2 2 2 2" xfId="22764" xr:uid="{84CF6181-97FF-4DEA-B1FD-5E34D4B5D2DC}"/>
    <cellStyle name="Normal 5 2 12 2 2 2 2 3" xfId="39125" xr:uid="{E9E1DE82-220B-4C55-8CFC-0E139A63672C}"/>
    <cellStyle name="Normal 5 2 12 2 2 2 3" xfId="18341" xr:uid="{29E76A02-4026-4399-869B-93E0BD3A86F0}"/>
    <cellStyle name="Normal 5 2 12 2 2 2 4" xfId="29190" xr:uid="{DF5A8A15-9516-43DD-9C79-C786E62E95CF}"/>
    <cellStyle name="Normal 5 2 12 2 2 2 5" xfId="35157" xr:uid="{07BBD76D-F223-49E7-855C-75F2F2448549}"/>
    <cellStyle name="Normal 5 2 12 2 2 2 6" xfId="44464" xr:uid="{2AD08465-4B8F-4B46-9D48-64DE9285F3E5}"/>
    <cellStyle name="Normal 5 2 12 2 2 3" xfId="11893" xr:uid="{1B7E9AF3-EE79-4AAA-B077-89AF8462B0CE}"/>
    <cellStyle name="Normal 5 2 12 2 2 3 2" xfId="22765" xr:uid="{FDBA9397-05E1-49DA-A75A-50577BBDE05A}"/>
    <cellStyle name="Normal 5 2 12 2 2 3 3" xfId="37144" xr:uid="{6077E83E-FE27-44B8-B29E-449335905BDC}"/>
    <cellStyle name="Normal 5 2 12 2 2 4" xfId="15285" xr:uid="{9DE9F5A7-C1DC-44A1-AE4C-28535A0FE1A1}"/>
    <cellStyle name="Normal 5 2 12 2 2 5" xfId="26134" xr:uid="{3325A40B-B2F5-44BD-B112-B2520DE36E64}"/>
    <cellStyle name="Normal 5 2 12 2 2 6" xfId="32284" xr:uid="{5195FF3B-2FA0-4149-AE61-BC02432B2735}"/>
    <cellStyle name="Normal 5 2 12 2 2 7" xfId="41408" xr:uid="{E992A9EA-F216-4DB2-869F-B22E91409B10}"/>
    <cellStyle name="Normal 5 2 12 2 3" xfId="5923" xr:uid="{06AFB479-73EA-4AD1-B54F-DB6B4C1D5F6E}"/>
    <cellStyle name="Normal 5 2 12 2 3 2" xfId="11894" xr:uid="{AFDA50EE-9AA7-44FE-B222-7BDAF70B8FE9}"/>
    <cellStyle name="Normal 5 2 12 2 3 2 2" xfId="22766" xr:uid="{0598D85F-087F-4B0F-B014-1CC239C99AB0}"/>
    <cellStyle name="Normal 5 2 12 2 3 2 3" xfId="39124" xr:uid="{AB14588C-A448-4C5E-9C07-9359BC5F096F}"/>
    <cellStyle name="Normal 5 2 12 2 3 3" xfId="17361" xr:uid="{61852B11-8833-4601-80EA-983A60126B6C}"/>
    <cellStyle name="Normal 5 2 12 2 3 4" xfId="28210" xr:uid="{C0D1E4F7-7B74-4B00-B169-E89DD842EF47}"/>
    <cellStyle name="Normal 5 2 12 2 3 5" xfId="35156" xr:uid="{FFD28AAB-3BD3-49C1-93A3-1DF4B19992F5}"/>
    <cellStyle name="Normal 5 2 12 2 3 6" xfId="43484" xr:uid="{56E4091D-9FC4-4085-80A3-C89BD2605D06}"/>
    <cellStyle name="Normal 5 2 12 2 4" xfId="11895" xr:uid="{B35D2662-FF18-440D-8B51-9E005D9AF6A3}"/>
    <cellStyle name="Normal 5 2 12 2 4 2" xfId="22767" xr:uid="{DFC31580-D7D0-42A3-85F7-346F8B5A13E3}"/>
    <cellStyle name="Normal 5 2 12 2 4 3" xfId="37143" xr:uid="{4515DE10-3A95-4F91-AA61-F3729EFCB19F}"/>
    <cellStyle name="Normal 5 2 12 2 5" xfId="14305" xr:uid="{DE7CE84F-FE2D-4A68-B43F-E5164A563886}"/>
    <cellStyle name="Normal 5 2 12 2 6" xfId="25154" xr:uid="{13AC9D04-C211-427C-823C-5FAA0AA42BED}"/>
    <cellStyle name="Normal 5 2 12 2 7" xfId="31304" xr:uid="{A6CF570E-C6D6-42CF-A7C7-08B8841D4655}"/>
    <cellStyle name="Normal 5 2 12 2 8" xfId="40428" xr:uid="{E1BFF02F-08DF-4E10-9F46-3842E78B9459}"/>
    <cellStyle name="Normal 5 2 12 3" xfId="3172" xr:uid="{271D49EC-9BDA-4EDF-9D17-1C6E6A6E109C}"/>
    <cellStyle name="Normal 5 2 12 3 2" xfId="6410" xr:uid="{7F8694FA-F2B9-4FB1-9BA4-3035DEC444A1}"/>
    <cellStyle name="Normal 5 2 12 3 2 2" xfId="11896" xr:uid="{ACB2553F-4B1F-4B62-83DD-3ED87E6818F6}"/>
    <cellStyle name="Normal 5 2 12 3 2 2 2" xfId="22768" xr:uid="{FAE3CD8C-D8CD-4B27-923A-1A28EF4DB081}"/>
    <cellStyle name="Normal 5 2 12 3 2 2 3" xfId="39126" xr:uid="{D948B236-FCCB-4CB4-AE02-C3B0D64587AF}"/>
    <cellStyle name="Normal 5 2 12 3 2 3" xfId="17848" xr:uid="{5E892EFB-078C-4905-BC42-165146FFDDF9}"/>
    <cellStyle name="Normal 5 2 12 3 2 4" xfId="28697" xr:uid="{19D8A171-63A5-4A1D-A37D-C7C4B7CE16FC}"/>
    <cellStyle name="Normal 5 2 12 3 2 5" xfId="35158" xr:uid="{39E2F9A1-C635-4C36-A9E0-23B8EBBA57F5}"/>
    <cellStyle name="Normal 5 2 12 3 2 6" xfId="43971" xr:uid="{B4347482-05CA-4496-923F-2BDD6341B5EC}"/>
    <cellStyle name="Normal 5 2 12 3 3" xfId="11897" xr:uid="{8FF6BE7D-03E3-41CB-8D96-626E0E0525B1}"/>
    <cellStyle name="Normal 5 2 12 3 3 2" xfId="22769" xr:uid="{8AB4871C-C148-4F74-90AC-6E117CF63F51}"/>
    <cellStyle name="Normal 5 2 12 3 3 3" xfId="37145" xr:uid="{9F8E9138-668E-4BC0-A4EE-E3BFFCD93774}"/>
    <cellStyle name="Normal 5 2 12 3 4" xfId="14792" xr:uid="{C52B2173-A841-40CE-B32F-63016EE3D4A8}"/>
    <cellStyle name="Normal 5 2 12 3 5" xfId="25641" xr:uid="{96A26CBE-38EE-48D1-80B7-AA61F3B60374}"/>
    <cellStyle name="Normal 5 2 12 3 6" xfId="31791" xr:uid="{D2CC95A0-A728-47B5-979B-FEBF7E5AC7D0}"/>
    <cellStyle name="Normal 5 2 12 3 7" xfId="40915" xr:uid="{7222EC2C-D98E-4F73-82F0-D18240702EC0}"/>
    <cellStyle name="Normal 5 2 12 4" xfId="5430" xr:uid="{7AA11294-1A4D-4EF6-AA3C-ECACBFF59D5B}"/>
    <cellStyle name="Normal 5 2 12 4 2" xfId="11898" xr:uid="{66045BF2-7F7B-4AB8-833C-0260C27DE4D4}"/>
    <cellStyle name="Normal 5 2 12 4 2 2" xfId="22770" xr:uid="{B846794C-FDA9-47C9-825F-92226EF898C9}"/>
    <cellStyle name="Normal 5 2 12 4 2 3" xfId="38227" xr:uid="{ADCFF6D9-FE4C-4919-9DBF-606B9CCCF1D7}"/>
    <cellStyle name="Normal 5 2 12 4 3" xfId="16868" xr:uid="{C2318A28-0116-4F6D-8110-D22461D6AEE4}"/>
    <cellStyle name="Normal 5 2 12 4 4" xfId="27717" xr:uid="{E5C718E2-EAA4-4531-9D37-1E2237614A6C}"/>
    <cellStyle name="Normal 5 2 12 4 5" xfId="34262" xr:uid="{C2B22623-86D7-40B8-A0BF-DDD7B6D7957E}"/>
    <cellStyle name="Normal 5 2 12 4 6" xfId="42991" xr:uid="{DAB33DDD-815F-428F-AABC-B5D5EDB20D1A}"/>
    <cellStyle name="Normal 5 2 12 5" xfId="11899" xr:uid="{EC2438E7-1640-40BC-A45C-F08E67B53A70}"/>
    <cellStyle name="Normal 5 2 12 5 2" xfId="22771" xr:uid="{8A64E68C-2118-4B1F-A49F-42116C9CE6CB}"/>
    <cellStyle name="Normal 5 2 12 5 3" xfId="36245" xr:uid="{6C161B96-8D30-4D55-A01B-FF10C2C88E69}"/>
    <cellStyle name="Normal 5 2 12 6" xfId="13812" xr:uid="{2E55AFF1-CA1B-45DF-9219-E7917F7FB079}"/>
    <cellStyle name="Normal 5 2 12 7" xfId="24661" xr:uid="{15051074-E5AA-4051-9250-0AD6EE7D45B8}"/>
    <cellStyle name="Normal 5 2 12 8" xfId="30814" xr:uid="{8B24C418-C51E-45F8-BC84-28326B8891CA}"/>
    <cellStyle name="Normal 5 2 12 9" xfId="39935" xr:uid="{F66F177C-7945-4E4F-BFD6-CFAE77790D3E}"/>
    <cellStyle name="Normal 5 2 13" xfId="2024" xr:uid="{0EB1959C-F06E-4EE3-88E3-DB60C3733AF0}"/>
    <cellStyle name="Normal 5 2 13 2" xfId="2686" xr:uid="{8331176B-CA3D-4D51-9868-8B4C521EBC77}"/>
    <cellStyle name="Normal 5 2 13 2 2" xfId="3666" xr:uid="{F7410945-8AAB-42D3-B722-C66E694059E4}"/>
    <cellStyle name="Normal 5 2 13 2 2 2" xfId="6904" xr:uid="{6616944D-3EBE-4604-8BB1-05300F864CA4}"/>
    <cellStyle name="Normal 5 2 13 2 2 2 2" xfId="11900" xr:uid="{F58BF84D-DE16-4C44-9BDF-5326A79DCE1E}"/>
    <cellStyle name="Normal 5 2 13 2 2 2 2 2" xfId="22772" xr:uid="{13C07DA7-B254-44AB-9AA1-56DE2DE51652}"/>
    <cellStyle name="Normal 5 2 13 2 2 2 2 3" xfId="39128" xr:uid="{5258038E-CCB7-48AF-8708-C911A195FD13}"/>
    <cellStyle name="Normal 5 2 13 2 2 2 3" xfId="18342" xr:uid="{E2C49CAB-3837-4248-94DE-25834055445D}"/>
    <cellStyle name="Normal 5 2 13 2 2 2 4" xfId="29191" xr:uid="{D779E7BF-0C65-4A02-AC76-A319E36F9D07}"/>
    <cellStyle name="Normal 5 2 13 2 2 2 5" xfId="35160" xr:uid="{AC3DFDD9-DE38-4FFC-8AE8-FBF3A69B1FFF}"/>
    <cellStyle name="Normal 5 2 13 2 2 2 6" xfId="44465" xr:uid="{DB43A0AB-E19B-4D65-A470-F36B18C886A2}"/>
    <cellStyle name="Normal 5 2 13 2 2 3" xfId="11901" xr:uid="{2A4EC99E-DEC3-47F6-ADD3-A878880E783A}"/>
    <cellStyle name="Normal 5 2 13 2 2 3 2" xfId="22773" xr:uid="{46EB37F1-5111-4181-851A-1397FDBDFF2A}"/>
    <cellStyle name="Normal 5 2 13 2 2 3 3" xfId="37147" xr:uid="{A78A1A2B-9E47-4BD9-B5F7-4DF135CC5DBA}"/>
    <cellStyle name="Normal 5 2 13 2 2 4" xfId="15286" xr:uid="{63535843-8D47-4EBC-8BC1-5E68D7C310FA}"/>
    <cellStyle name="Normal 5 2 13 2 2 5" xfId="26135" xr:uid="{42075810-EADA-4612-837E-9B1E815ED0A3}"/>
    <cellStyle name="Normal 5 2 13 2 2 6" xfId="32285" xr:uid="{C2E18F0F-65FD-4759-9D1D-DA82C8776B22}"/>
    <cellStyle name="Normal 5 2 13 2 2 7" xfId="41409" xr:uid="{43038D1C-0232-4868-8A90-1B784069BFB3}"/>
    <cellStyle name="Normal 5 2 13 2 3" xfId="5924" xr:uid="{FCD821FC-89BA-4E96-B70D-249EA0642A44}"/>
    <cellStyle name="Normal 5 2 13 2 3 2" xfId="11902" xr:uid="{C53AF9D6-967E-41EA-867E-9ACDFF2FF50B}"/>
    <cellStyle name="Normal 5 2 13 2 3 2 2" xfId="22774" xr:uid="{8DC1BEB8-8290-4FC3-AF90-8D4A5EA7DC65}"/>
    <cellStyle name="Normal 5 2 13 2 3 2 3" xfId="39127" xr:uid="{D6DA3346-1353-40C2-8AE9-1CE27BDD38AF}"/>
    <cellStyle name="Normal 5 2 13 2 3 3" xfId="17362" xr:uid="{34D2D15C-9DFD-48F0-9D8F-9A3628E06A5E}"/>
    <cellStyle name="Normal 5 2 13 2 3 4" xfId="28211" xr:uid="{982A6413-42B7-4372-AAD0-D8ABFAE6455C}"/>
    <cellStyle name="Normal 5 2 13 2 3 5" xfId="35159" xr:uid="{C1CA7894-DC99-47F5-B000-FC3D1661F559}"/>
    <cellStyle name="Normal 5 2 13 2 3 6" xfId="43485" xr:uid="{9A43B662-9B05-499F-B6C2-8D6120D089D3}"/>
    <cellStyle name="Normal 5 2 13 2 4" xfId="11903" xr:uid="{3B12ED15-7DB6-409F-81BC-F13AC2D1C1E7}"/>
    <cellStyle name="Normal 5 2 13 2 4 2" xfId="22775" xr:uid="{766F46FA-91F1-4438-A093-49EC5CF5453A}"/>
    <cellStyle name="Normal 5 2 13 2 4 3" xfId="37146" xr:uid="{6041DD79-979C-4D56-8718-D874C395E4AE}"/>
    <cellStyle name="Normal 5 2 13 2 5" xfId="14306" xr:uid="{1FBCFF19-6BAD-42B8-B023-F7CA214FD54F}"/>
    <cellStyle name="Normal 5 2 13 2 6" xfId="25155" xr:uid="{0BDF7FBC-C599-4496-882C-6E47126DDBC3}"/>
    <cellStyle name="Normal 5 2 13 2 7" xfId="31305" xr:uid="{E0510313-A01C-488A-AD59-73D208E6CE8B}"/>
    <cellStyle name="Normal 5 2 13 2 8" xfId="40429" xr:uid="{0D1EF150-DF2F-4296-9979-57283CBE5A0A}"/>
    <cellStyle name="Normal 5 2 13 3" xfId="3173" xr:uid="{CB9C28CA-268C-4D0E-B300-898EA26C4B6C}"/>
    <cellStyle name="Normal 5 2 13 3 2" xfId="6411" xr:uid="{BA2FA55A-E3E9-46BC-A8D2-4D7A32CE1FCE}"/>
    <cellStyle name="Normal 5 2 13 3 2 2" xfId="11904" xr:uid="{E3910C29-AA0A-4875-BAA1-F8CE93C5C139}"/>
    <cellStyle name="Normal 5 2 13 3 2 2 2" xfId="22776" xr:uid="{42BF5C6A-457E-4CA7-BA88-DD7BC48E268F}"/>
    <cellStyle name="Normal 5 2 13 3 2 2 3" xfId="39129" xr:uid="{D60DBDEC-0317-445D-8608-8D25F8BE4F8C}"/>
    <cellStyle name="Normal 5 2 13 3 2 3" xfId="17849" xr:uid="{396C96F6-627C-4389-89C0-1FB23D7CD3C4}"/>
    <cellStyle name="Normal 5 2 13 3 2 4" xfId="28698" xr:uid="{C164AA62-BD4F-4A87-BE76-113D4FD185C1}"/>
    <cellStyle name="Normal 5 2 13 3 2 5" xfId="35161" xr:uid="{BD75369A-1404-47A5-BE7F-98DCDD383583}"/>
    <cellStyle name="Normal 5 2 13 3 2 6" xfId="43972" xr:uid="{7D4A7706-DA1F-421D-9CC8-A21667CE8887}"/>
    <cellStyle name="Normal 5 2 13 3 3" xfId="11905" xr:uid="{A1FD1E4A-FB0C-4608-BCC4-0E5AD7CE03A6}"/>
    <cellStyle name="Normal 5 2 13 3 3 2" xfId="22777" xr:uid="{17B6DC9E-2CF7-4290-9436-9CDCB39C9886}"/>
    <cellStyle name="Normal 5 2 13 3 3 3" xfId="37148" xr:uid="{5EE90565-9577-4FD0-911D-04B658555D60}"/>
    <cellStyle name="Normal 5 2 13 3 4" xfId="14793" xr:uid="{1B7F480D-FAFF-4C19-9326-5C32DFF61248}"/>
    <cellStyle name="Normal 5 2 13 3 5" xfId="25642" xr:uid="{383DDA29-FB8C-4AB0-A9C8-4DFA9CB5496A}"/>
    <cellStyle name="Normal 5 2 13 3 6" xfId="31792" xr:uid="{1F50311D-30B7-4A81-8411-7299B9A9F5B2}"/>
    <cellStyle name="Normal 5 2 13 3 7" xfId="40916" xr:uid="{EE39DF8A-9035-4EC9-B1A8-82F38D099DFE}"/>
    <cellStyle name="Normal 5 2 13 4" xfId="5431" xr:uid="{E334D1A8-A876-42F3-A6FC-9A16A03491E4}"/>
    <cellStyle name="Normal 5 2 13 4 2" xfId="11906" xr:uid="{41183A5A-58E8-4BD6-8B25-5701FC6C7162}"/>
    <cellStyle name="Normal 5 2 13 4 2 2" xfId="22778" xr:uid="{DBD6B3A0-FEE6-4CAD-A93E-BEF650FDA2F2}"/>
    <cellStyle name="Normal 5 2 13 4 2 3" xfId="38228" xr:uid="{F3D78F82-AA33-4D7C-8A11-FD3481D065AF}"/>
    <cellStyle name="Normal 5 2 13 4 3" xfId="16869" xr:uid="{0B0A88DB-76E9-4B29-AED3-ADFEE0D318FA}"/>
    <cellStyle name="Normal 5 2 13 4 4" xfId="27718" xr:uid="{8DA746E7-8CCF-418D-88A3-E158330B159D}"/>
    <cellStyle name="Normal 5 2 13 4 5" xfId="34263" xr:uid="{BECE7779-A7AA-4D6E-A604-9F692051DF39}"/>
    <cellStyle name="Normal 5 2 13 4 6" xfId="42992" xr:uid="{C0C55CD0-DE76-442F-ACCE-4E2190B76051}"/>
    <cellStyle name="Normal 5 2 13 5" xfId="11907" xr:uid="{F1F29DD7-CA73-4962-A1C7-2512BB0722FA}"/>
    <cellStyle name="Normal 5 2 13 5 2" xfId="22779" xr:uid="{8DF032FA-7FB0-4F30-B5A5-7745312F2A9A}"/>
    <cellStyle name="Normal 5 2 13 5 3" xfId="36246" xr:uid="{B45E48DA-9EE5-44A6-BF7E-40402DBB5063}"/>
    <cellStyle name="Normal 5 2 13 6" xfId="13813" xr:uid="{2E06BAB1-B27A-47F5-B5C2-26A5D2FCF3DF}"/>
    <cellStyle name="Normal 5 2 13 7" xfId="24662" xr:uid="{19969977-83D0-4348-9CB7-176267DF0491}"/>
    <cellStyle name="Normal 5 2 13 8" xfId="30815" xr:uid="{D35C3C65-F0C1-4C76-822C-07D220CCE18E}"/>
    <cellStyle name="Normal 5 2 13 9" xfId="39936" xr:uid="{32DE6120-5086-4E12-A9A5-78496DFBCB12}"/>
    <cellStyle name="Normal 5 2 14" xfId="2025" xr:uid="{19C1B6E9-BA9A-4E34-8EAA-F79BA9494BF8}"/>
    <cellStyle name="Normal 5 2 14 2" xfId="2687" xr:uid="{CDDEFE97-C76D-4BD8-8C03-7D3B1677FD73}"/>
    <cellStyle name="Normal 5 2 14 2 2" xfId="3667" xr:uid="{4BA7E65C-C880-4714-91FE-4319CEC3F673}"/>
    <cellStyle name="Normal 5 2 14 2 2 2" xfId="6905" xr:uid="{DF6FF90D-F019-49C5-AE7E-37AE15BA8DEB}"/>
    <cellStyle name="Normal 5 2 14 2 2 2 2" xfId="11908" xr:uid="{4DCFDD75-5357-4F96-A835-9917E08485C1}"/>
    <cellStyle name="Normal 5 2 14 2 2 2 2 2" xfId="22780" xr:uid="{94C1F5D4-C214-4C7A-9A28-237321DAC8FE}"/>
    <cellStyle name="Normal 5 2 14 2 2 2 2 3" xfId="39131" xr:uid="{5BFA3178-177F-4094-AF30-F262008A1D46}"/>
    <cellStyle name="Normal 5 2 14 2 2 2 3" xfId="18343" xr:uid="{682499C7-FBBB-4E6F-9B42-C3659B99A563}"/>
    <cellStyle name="Normal 5 2 14 2 2 2 4" xfId="29192" xr:uid="{8E126F40-D771-4ACD-805D-D53FD17F6BB4}"/>
    <cellStyle name="Normal 5 2 14 2 2 2 5" xfId="35163" xr:uid="{1A63D2AB-BD2C-4F4D-AC65-3F65FEB31833}"/>
    <cellStyle name="Normal 5 2 14 2 2 2 6" xfId="44466" xr:uid="{C3831816-C913-4A1C-9721-A5433408C19D}"/>
    <cellStyle name="Normal 5 2 14 2 2 3" xfId="11909" xr:uid="{ED675117-A1DF-494C-B673-FE8046A7C892}"/>
    <cellStyle name="Normal 5 2 14 2 2 3 2" xfId="22781" xr:uid="{89D6AC16-A606-4F28-B79F-9236D81F4C3E}"/>
    <cellStyle name="Normal 5 2 14 2 2 3 3" xfId="37150" xr:uid="{4224E5B7-DE0D-416C-8221-5D7171F2783C}"/>
    <cellStyle name="Normal 5 2 14 2 2 4" xfId="15287" xr:uid="{B2F342DF-1C7C-420E-8508-9B980542D673}"/>
    <cellStyle name="Normal 5 2 14 2 2 5" xfId="26136" xr:uid="{BAC0B2F6-C688-42A4-938D-8AD4495C1342}"/>
    <cellStyle name="Normal 5 2 14 2 2 6" xfId="32286" xr:uid="{D6B2821F-EE78-43C4-A7CD-66783695EBC1}"/>
    <cellStyle name="Normal 5 2 14 2 2 7" xfId="41410" xr:uid="{DE1C8241-28FA-4BFC-B402-8364E25678A3}"/>
    <cellStyle name="Normal 5 2 14 2 3" xfId="5925" xr:uid="{97AA64D9-6BE7-476B-A16A-747664ECF62E}"/>
    <cellStyle name="Normal 5 2 14 2 3 2" xfId="11910" xr:uid="{93A66137-28AC-441B-8973-66FDCE5EEA6F}"/>
    <cellStyle name="Normal 5 2 14 2 3 2 2" xfId="22782" xr:uid="{03AD3AF2-0C68-44A7-BF66-3841685E5A7A}"/>
    <cellStyle name="Normal 5 2 14 2 3 2 3" xfId="39130" xr:uid="{F1C00773-E3B8-4111-9167-C547D9DD4494}"/>
    <cellStyle name="Normal 5 2 14 2 3 3" xfId="17363" xr:uid="{843B213A-4F21-436A-9813-953C85609D23}"/>
    <cellStyle name="Normal 5 2 14 2 3 4" xfId="28212" xr:uid="{E4A4668D-F82C-458E-87B4-29FB3EB784BC}"/>
    <cellStyle name="Normal 5 2 14 2 3 5" xfId="35162" xr:uid="{5918ACB1-9F10-427C-AE6D-F1CEA33A1541}"/>
    <cellStyle name="Normal 5 2 14 2 3 6" xfId="43486" xr:uid="{FEE1B9EE-DFC1-4D2D-81C8-DB759AFE5022}"/>
    <cellStyle name="Normal 5 2 14 2 4" xfId="11911" xr:uid="{5E073035-D756-4AD3-9BA8-00C1AA5B2B86}"/>
    <cellStyle name="Normal 5 2 14 2 4 2" xfId="22783" xr:uid="{8FA4742D-CC23-4135-AB62-A76BCBCAB37C}"/>
    <cellStyle name="Normal 5 2 14 2 4 3" xfId="37149" xr:uid="{0F1A42B6-0B7B-4474-8515-80CFEC286938}"/>
    <cellStyle name="Normal 5 2 14 2 5" xfId="14307" xr:uid="{D1EB21D0-B2D7-413C-99F1-146A442E4FB3}"/>
    <cellStyle name="Normal 5 2 14 2 6" xfId="25156" xr:uid="{5BB348DE-3F9B-43DE-B840-FCD106D3B35F}"/>
    <cellStyle name="Normal 5 2 14 2 7" xfId="31306" xr:uid="{1AD2C355-121A-46FE-BFD8-CC6A943C9E1D}"/>
    <cellStyle name="Normal 5 2 14 2 8" xfId="40430" xr:uid="{DA067D49-923A-40C1-B683-C043CCD86185}"/>
    <cellStyle name="Normal 5 2 14 3" xfId="3174" xr:uid="{83871C65-7A8C-4EBF-A077-7901BC285339}"/>
    <cellStyle name="Normal 5 2 14 3 2" xfId="6412" xr:uid="{52741E28-F801-497D-9302-037313FCEDC8}"/>
    <cellStyle name="Normal 5 2 14 3 2 2" xfId="11912" xr:uid="{75994ACD-1490-4A92-9385-9557537CA099}"/>
    <cellStyle name="Normal 5 2 14 3 2 2 2" xfId="22784" xr:uid="{D2CBA062-BC2E-4E17-9209-87621C92A333}"/>
    <cellStyle name="Normal 5 2 14 3 2 2 3" xfId="39132" xr:uid="{26123002-E9AF-4A32-9A11-F5CD6278A2BE}"/>
    <cellStyle name="Normal 5 2 14 3 2 3" xfId="17850" xr:uid="{4DE147D3-1268-4FD1-8C63-DA885314FF78}"/>
    <cellStyle name="Normal 5 2 14 3 2 4" xfId="28699" xr:uid="{D42EDC5D-0691-47FC-8971-2F8494192991}"/>
    <cellStyle name="Normal 5 2 14 3 2 5" xfId="35164" xr:uid="{41BBB3C9-4F1F-422F-B074-4E5C804B4972}"/>
    <cellStyle name="Normal 5 2 14 3 2 6" xfId="43973" xr:uid="{98B4A89A-9715-486C-BA22-0DD7CC079CB0}"/>
    <cellStyle name="Normal 5 2 14 3 3" xfId="11913" xr:uid="{A95974A6-1E9A-4690-8BB3-93432B984EFE}"/>
    <cellStyle name="Normal 5 2 14 3 3 2" xfId="22785" xr:uid="{75BF6F2C-43FB-4478-99E1-9A9311A90D2A}"/>
    <cellStyle name="Normal 5 2 14 3 3 3" xfId="37151" xr:uid="{C1C065D4-6453-470F-A014-B3E8BD679C37}"/>
    <cellStyle name="Normal 5 2 14 3 4" xfId="14794" xr:uid="{C52C91D4-E819-493E-AA03-9280C22EE105}"/>
    <cellStyle name="Normal 5 2 14 3 5" xfId="25643" xr:uid="{C79DC166-287E-4FD3-B121-FFCA9DC9461A}"/>
    <cellStyle name="Normal 5 2 14 3 6" xfId="31793" xr:uid="{F8C9711F-CB53-41D7-9077-31AF6A896EB5}"/>
    <cellStyle name="Normal 5 2 14 3 7" xfId="40917" xr:uid="{EBBBC1AE-5F94-4818-A57A-2E62BC04701A}"/>
    <cellStyle name="Normal 5 2 14 4" xfId="5432" xr:uid="{27601459-5D39-41A1-AD15-6A4DA4CB8B66}"/>
    <cellStyle name="Normal 5 2 14 4 2" xfId="11914" xr:uid="{07030E9A-A3D0-4580-A498-895C831E1CD0}"/>
    <cellStyle name="Normal 5 2 14 4 2 2" xfId="22786" xr:uid="{3058EADC-674A-43CE-BE63-5F452CE037E5}"/>
    <cellStyle name="Normal 5 2 14 4 2 3" xfId="38229" xr:uid="{79EA643E-D288-4194-81B0-2AA1DAF93707}"/>
    <cellStyle name="Normal 5 2 14 4 3" xfId="16870" xr:uid="{BE3502DA-3921-47FB-BB23-C338922C3D6E}"/>
    <cellStyle name="Normal 5 2 14 4 4" xfId="27719" xr:uid="{53A8369A-BBE3-4703-9BDE-5622B82D262B}"/>
    <cellStyle name="Normal 5 2 14 4 5" xfId="34264" xr:uid="{7A5E935C-A900-4CEB-8E1E-D27832FA9B51}"/>
    <cellStyle name="Normal 5 2 14 4 6" xfId="42993" xr:uid="{3C0027AC-46FB-4A36-9561-C740042F9465}"/>
    <cellStyle name="Normal 5 2 14 5" xfId="11915" xr:uid="{4E9EE4C8-0F9F-4920-A26B-28A54C1AF154}"/>
    <cellStyle name="Normal 5 2 14 5 2" xfId="22787" xr:uid="{857203AD-404F-451C-A295-578E89499697}"/>
    <cellStyle name="Normal 5 2 14 5 3" xfId="36247" xr:uid="{4D20AAA2-978B-402E-B966-9F21BDB58116}"/>
    <cellStyle name="Normal 5 2 14 6" xfId="13814" xr:uid="{529ED562-F8E8-4730-B619-041393CB197F}"/>
    <cellStyle name="Normal 5 2 14 7" xfId="24663" xr:uid="{98A9C35B-0FC3-419D-A5B0-E92A0B733E58}"/>
    <cellStyle name="Normal 5 2 14 8" xfId="30816" xr:uid="{3F20131E-9756-4121-B270-40BD93C2FB94}"/>
    <cellStyle name="Normal 5 2 14 9" xfId="39937" xr:uid="{065CA9C9-1009-4590-A8E2-030978DE3796}"/>
    <cellStyle name="Normal 5 2 15" xfId="2026" xr:uid="{B6E9D933-C383-4D6D-A038-A5D3F137BA1C}"/>
    <cellStyle name="Normal 5 2 15 2" xfId="2688" xr:uid="{7E8ADAA1-0993-40DC-A3E1-0F10F6196AA8}"/>
    <cellStyle name="Normal 5 2 15 2 2" xfId="3668" xr:uid="{914BF8F6-1B6E-4160-978E-81C803FA0F72}"/>
    <cellStyle name="Normal 5 2 15 2 2 2" xfId="6906" xr:uid="{175AC24A-C8B7-42DD-8600-4D3E231B2945}"/>
    <cellStyle name="Normal 5 2 15 2 2 2 2" xfId="11916" xr:uid="{9CD505F2-AB4B-490E-B9AC-75E666873179}"/>
    <cellStyle name="Normal 5 2 15 2 2 2 2 2" xfId="22788" xr:uid="{961A20CB-7244-4A29-8BA6-F0C34BC81439}"/>
    <cellStyle name="Normal 5 2 15 2 2 2 2 3" xfId="39134" xr:uid="{77D586D7-1BC5-407B-8966-953DD653F772}"/>
    <cellStyle name="Normal 5 2 15 2 2 2 3" xfId="18344" xr:uid="{0902D00D-E2FB-43BD-A870-AFFDA782AA52}"/>
    <cellStyle name="Normal 5 2 15 2 2 2 4" xfId="29193" xr:uid="{0FF1B8D6-FA0C-47C8-BA84-C90C2FC34E5F}"/>
    <cellStyle name="Normal 5 2 15 2 2 2 5" xfId="35166" xr:uid="{DA23984A-F88D-4866-A43C-E17F91A95EC0}"/>
    <cellStyle name="Normal 5 2 15 2 2 2 6" xfId="44467" xr:uid="{52EB68DD-9CF5-429D-A748-E82106DA1FD9}"/>
    <cellStyle name="Normal 5 2 15 2 2 3" xfId="11917" xr:uid="{C0BF6834-5DF0-4AC0-9B81-8C7B0D16C760}"/>
    <cellStyle name="Normal 5 2 15 2 2 3 2" xfId="22789" xr:uid="{BB08CB93-C1CE-41E5-B87C-34A5C161F144}"/>
    <cellStyle name="Normal 5 2 15 2 2 3 3" xfId="37153" xr:uid="{9B2CEA95-6FA1-4F55-852E-B1AC4D6D864C}"/>
    <cellStyle name="Normal 5 2 15 2 2 4" xfId="15288" xr:uid="{3432134F-812A-48EE-94D2-6F5223A2220F}"/>
    <cellStyle name="Normal 5 2 15 2 2 5" xfId="26137" xr:uid="{DBE43F7B-EDE0-4617-B833-A13772E89AA1}"/>
    <cellStyle name="Normal 5 2 15 2 2 6" xfId="32287" xr:uid="{88620501-1D7E-4B7A-AA81-B686174C7CF2}"/>
    <cellStyle name="Normal 5 2 15 2 2 7" xfId="41411" xr:uid="{B2F6EA72-3CD1-46CE-B820-E9B51D1103D9}"/>
    <cellStyle name="Normal 5 2 15 2 3" xfId="5926" xr:uid="{B5742615-D6B8-47C8-BC1F-C9CCA76FAF0C}"/>
    <cellStyle name="Normal 5 2 15 2 3 2" xfId="11918" xr:uid="{24095B88-E604-4AC0-9016-60EF2D9E983E}"/>
    <cellStyle name="Normal 5 2 15 2 3 2 2" xfId="22790" xr:uid="{8DB4F8CE-CA4B-4BB0-BBC2-510B33F33A2D}"/>
    <cellStyle name="Normal 5 2 15 2 3 2 3" xfId="39133" xr:uid="{2F9F2C28-2D6A-433D-9326-7C4EACA8F7D6}"/>
    <cellStyle name="Normal 5 2 15 2 3 3" xfId="17364" xr:uid="{400992E8-15F6-44BB-8493-A5A2085B1CDE}"/>
    <cellStyle name="Normal 5 2 15 2 3 4" xfId="28213" xr:uid="{81ABD2EC-1075-4907-B636-39011540ED41}"/>
    <cellStyle name="Normal 5 2 15 2 3 5" xfId="35165" xr:uid="{005B69E8-23A0-40A1-B464-1ADA1524FE73}"/>
    <cellStyle name="Normal 5 2 15 2 3 6" xfId="43487" xr:uid="{78D8588D-24DB-49F4-8277-49C38DF06150}"/>
    <cellStyle name="Normal 5 2 15 2 4" xfId="11919" xr:uid="{035DCBD7-1DE7-4EF1-923F-0DC8CA584A97}"/>
    <cellStyle name="Normal 5 2 15 2 4 2" xfId="22791" xr:uid="{C0E89547-174C-4C37-9E00-8494C0BB3C0D}"/>
    <cellStyle name="Normal 5 2 15 2 4 3" xfId="37152" xr:uid="{4A264618-3D19-49D5-B5B3-A3923ADCFE9E}"/>
    <cellStyle name="Normal 5 2 15 2 5" xfId="14308" xr:uid="{9B07A021-7153-4B28-9263-CC0F60B052FD}"/>
    <cellStyle name="Normal 5 2 15 2 6" xfId="25157" xr:uid="{6E2C2FA6-CA61-4BFA-AF9E-3661BFFE7358}"/>
    <cellStyle name="Normal 5 2 15 2 7" xfId="31307" xr:uid="{906192D5-0754-43EA-9179-49E328430040}"/>
    <cellStyle name="Normal 5 2 15 2 8" xfId="40431" xr:uid="{FF4DD5C4-E202-414B-A6E9-C788F070BD55}"/>
    <cellStyle name="Normal 5 2 15 3" xfId="3175" xr:uid="{7FFE0BF7-8EFF-42B3-A700-4C83EF4B7A2F}"/>
    <cellStyle name="Normal 5 2 15 3 2" xfId="6413" xr:uid="{7CEE67B1-846B-4A36-99D7-DDD769ACB5A5}"/>
    <cellStyle name="Normal 5 2 15 3 2 2" xfId="11920" xr:uid="{462E9543-CE3E-40DD-88D9-24956E4A770B}"/>
    <cellStyle name="Normal 5 2 15 3 2 2 2" xfId="22792" xr:uid="{F109D981-5428-4663-AD6F-6E6FA4320A3A}"/>
    <cellStyle name="Normal 5 2 15 3 2 2 3" xfId="39135" xr:uid="{50FC9B22-7FBF-443D-B1CD-679C581A63BE}"/>
    <cellStyle name="Normal 5 2 15 3 2 3" xfId="17851" xr:uid="{831BE749-698F-40BD-8FE0-FC870959C74E}"/>
    <cellStyle name="Normal 5 2 15 3 2 4" xfId="28700" xr:uid="{0EF16759-E1DC-4C6A-8E67-C214C6EA7949}"/>
    <cellStyle name="Normal 5 2 15 3 2 5" xfId="35167" xr:uid="{3FFEF0C0-B58C-4955-9036-DEC7091B641D}"/>
    <cellStyle name="Normal 5 2 15 3 2 6" xfId="43974" xr:uid="{F0ED4518-7CB7-48AB-9302-EA057927CCB6}"/>
    <cellStyle name="Normal 5 2 15 3 3" xfId="11921" xr:uid="{E7563972-43B6-4F71-A534-8781DDC3A64D}"/>
    <cellStyle name="Normal 5 2 15 3 3 2" xfId="22793" xr:uid="{F6C43172-4EEC-4539-8137-7D3DA012BD3E}"/>
    <cellStyle name="Normal 5 2 15 3 3 3" xfId="37154" xr:uid="{A9BF23F6-984D-4EC3-91B8-641BD7601798}"/>
    <cellStyle name="Normal 5 2 15 3 4" xfId="14795" xr:uid="{018CCBA6-7150-43E5-B74A-99479204C946}"/>
    <cellStyle name="Normal 5 2 15 3 5" xfId="25644" xr:uid="{A4B00D0D-7CCA-441A-8485-86FD84046A95}"/>
    <cellStyle name="Normal 5 2 15 3 6" xfId="31794" xr:uid="{57D30857-C8D3-4A88-B6EB-9BCE05AF1D1A}"/>
    <cellStyle name="Normal 5 2 15 3 7" xfId="40918" xr:uid="{0540774B-46F3-45C3-AEEE-D56BB18023DD}"/>
    <cellStyle name="Normal 5 2 15 4" xfId="5433" xr:uid="{3088C1DB-2891-4ADE-B73E-3EC85B326045}"/>
    <cellStyle name="Normal 5 2 15 4 2" xfId="11922" xr:uid="{836D627B-9ABC-4160-82DF-D4B39AFCB2BC}"/>
    <cellStyle name="Normal 5 2 15 4 2 2" xfId="22794" xr:uid="{98F83815-07F7-46B5-93B1-7FB3EAF8917D}"/>
    <cellStyle name="Normal 5 2 15 4 2 3" xfId="38230" xr:uid="{4F164E27-3B33-439B-AC61-E55C6FF6D099}"/>
    <cellStyle name="Normal 5 2 15 4 3" xfId="16871" xr:uid="{89F717ED-4D0A-467E-B703-31681804DD9A}"/>
    <cellStyle name="Normal 5 2 15 4 4" xfId="27720" xr:uid="{AE95CBD0-C5B2-42B7-80D4-499F77FD8EB3}"/>
    <cellStyle name="Normal 5 2 15 4 5" xfId="34265" xr:uid="{FB67BAF1-AA3C-4F0C-96F1-162B2BB14BDA}"/>
    <cellStyle name="Normal 5 2 15 4 6" xfId="42994" xr:uid="{6A009B63-F67E-4FFA-AE94-80115497D12F}"/>
    <cellStyle name="Normal 5 2 15 5" xfId="11923" xr:uid="{7A339F25-B8B3-49D0-AA4D-6EDACF8167B9}"/>
    <cellStyle name="Normal 5 2 15 5 2" xfId="22795" xr:uid="{C9FC1E27-57FB-484C-B5C7-ADFD0EDB529D}"/>
    <cellStyle name="Normal 5 2 15 5 3" xfId="36248" xr:uid="{4D327CC4-1511-4B4D-8F26-4F083BB9A8B9}"/>
    <cellStyle name="Normal 5 2 15 6" xfId="13815" xr:uid="{51B71F75-1310-4E72-8576-C133876DD35E}"/>
    <cellStyle name="Normal 5 2 15 7" xfId="24664" xr:uid="{64F3CDE3-78F6-4EA4-9D2F-9C5906AFB900}"/>
    <cellStyle name="Normal 5 2 15 8" xfId="30817" xr:uid="{C70028ED-33B9-4295-B98C-C155F109136A}"/>
    <cellStyle name="Normal 5 2 15 9" xfId="39938" xr:uid="{8DC2C167-CF53-4A1A-B5ED-339FFF447934}"/>
    <cellStyle name="Normal 5 2 16" xfId="2027" xr:uid="{4DE38178-8CCE-40B0-8FCE-5A5CC23B5B34}"/>
    <cellStyle name="Normal 5 2 16 2" xfId="2689" xr:uid="{91BFC242-4650-453A-BB61-AA774576DCD7}"/>
    <cellStyle name="Normal 5 2 16 2 2" xfId="3669" xr:uid="{6C7039D1-4D23-4C8E-B399-92DBF53EB52B}"/>
    <cellStyle name="Normal 5 2 16 2 2 2" xfId="6907" xr:uid="{A880C8BE-A4AA-4419-B07A-9856A0418D3A}"/>
    <cellStyle name="Normal 5 2 16 2 2 2 2" xfId="11924" xr:uid="{A9ED6522-A51F-475A-ACAD-717F4797C04E}"/>
    <cellStyle name="Normal 5 2 16 2 2 2 2 2" xfId="22796" xr:uid="{2089C7E7-176D-4C8F-BBC9-EE6ED1DCED69}"/>
    <cellStyle name="Normal 5 2 16 2 2 2 2 3" xfId="39137" xr:uid="{5A9C688A-86F3-4500-A44F-5C479A3C1390}"/>
    <cellStyle name="Normal 5 2 16 2 2 2 3" xfId="18345" xr:uid="{4898762B-7FEF-4174-8424-CE0B238D1649}"/>
    <cellStyle name="Normal 5 2 16 2 2 2 4" xfId="29194" xr:uid="{FA5E4DD9-2FA8-4F53-B444-66EBD3F759F9}"/>
    <cellStyle name="Normal 5 2 16 2 2 2 5" xfId="35169" xr:uid="{24B74B9B-7198-4D59-8B60-FF06E984244F}"/>
    <cellStyle name="Normal 5 2 16 2 2 2 6" xfId="44468" xr:uid="{BE8DCFE9-3A18-4D9D-903F-108BACC25D27}"/>
    <cellStyle name="Normal 5 2 16 2 2 3" xfId="11925" xr:uid="{DDB38A74-0F52-4768-ADA2-B4103539CADC}"/>
    <cellStyle name="Normal 5 2 16 2 2 3 2" xfId="22797" xr:uid="{AA193B69-AC25-4C9F-BAEB-9B1F05235DE1}"/>
    <cellStyle name="Normal 5 2 16 2 2 3 3" xfId="37156" xr:uid="{8C451D82-1B03-4ED9-8321-DDDB942B8F26}"/>
    <cellStyle name="Normal 5 2 16 2 2 4" xfId="15289" xr:uid="{E6F58B7A-E947-45AE-BD7D-65EC39F5A006}"/>
    <cellStyle name="Normal 5 2 16 2 2 5" xfId="26138" xr:uid="{3263060D-9C35-45D9-A11D-7D50A99A3F33}"/>
    <cellStyle name="Normal 5 2 16 2 2 6" xfId="32288" xr:uid="{948854CE-B134-4BDB-898F-1CD46C50EC4C}"/>
    <cellStyle name="Normal 5 2 16 2 2 7" xfId="41412" xr:uid="{B0973CB4-06C4-45DA-A352-701E2589CE15}"/>
    <cellStyle name="Normal 5 2 16 2 3" xfId="5927" xr:uid="{3D2A097F-110C-4FCE-8886-4CC0086DD6B6}"/>
    <cellStyle name="Normal 5 2 16 2 3 2" xfId="11926" xr:uid="{BC95723A-4E15-49F2-BA82-0AE82C302FA5}"/>
    <cellStyle name="Normal 5 2 16 2 3 2 2" xfId="22798" xr:uid="{E2D13B71-4D5C-482D-8679-B4986E731C49}"/>
    <cellStyle name="Normal 5 2 16 2 3 2 3" xfId="39136" xr:uid="{18F00957-E901-4F9C-9189-3B3C3A1635AB}"/>
    <cellStyle name="Normal 5 2 16 2 3 3" xfId="17365" xr:uid="{C7B6C603-8930-4670-8F8C-1C48A10C54FB}"/>
    <cellStyle name="Normal 5 2 16 2 3 4" xfId="28214" xr:uid="{C20CB9E4-DD2C-4CC5-9FFE-049FA116A06C}"/>
    <cellStyle name="Normal 5 2 16 2 3 5" xfId="35168" xr:uid="{08EBE09C-0DCA-4E3F-9A55-5D2D8CF2CD1A}"/>
    <cellStyle name="Normal 5 2 16 2 3 6" xfId="43488" xr:uid="{EB049EB0-545E-46D8-97D3-6F2D4D55A24D}"/>
    <cellStyle name="Normal 5 2 16 2 4" xfId="11927" xr:uid="{62A0B43F-EFE4-4A2C-AF9F-17B3FFF1703F}"/>
    <cellStyle name="Normal 5 2 16 2 4 2" xfId="22799" xr:uid="{50563D98-DAD7-4CF7-8F9B-48411DF2DDCD}"/>
    <cellStyle name="Normal 5 2 16 2 4 3" xfId="37155" xr:uid="{1E7668F4-49A0-414F-BD3C-45A761E7D368}"/>
    <cellStyle name="Normal 5 2 16 2 5" xfId="14309" xr:uid="{005AC3A5-7763-41DB-B9B0-38CB1BE24583}"/>
    <cellStyle name="Normal 5 2 16 2 6" xfId="25158" xr:uid="{A62F950F-56D7-4FE6-B84A-F5FFD673738B}"/>
    <cellStyle name="Normal 5 2 16 2 7" xfId="31308" xr:uid="{E413724F-CDB3-400C-8742-5C02A0D9ED14}"/>
    <cellStyle name="Normal 5 2 16 2 8" xfId="40432" xr:uid="{4CB50A23-7D7C-402C-B148-BFDCAB3005FA}"/>
    <cellStyle name="Normal 5 2 16 3" xfId="3176" xr:uid="{323D036D-8C76-45FE-A069-D3BE00129F3C}"/>
    <cellStyle name="Normal 5 2 16 3 2" xfId="6414" xr:uid="{7EAAFB41-12D5-4E7F-B300-688AF2915439}"/>
    <cellStyle name="Normal 5 2 16 3 2 2" xfId="11928" xr:uid="{304C7CAC-1D3E-4137-813A-24C0B1F751BE}"/>
    <cellStyle name="Normal 5 2 16 3 2 2 2" xfId="22800" xr:uid="{72567CA3-22FF-4E82-AAF9-A0ED099DE581}"/>
    <cellStyle name="Normal 5 2 16 3 2 2 3" xfId="39138" xr:uid="{061BD975-43D7-4B39-AC91-D77DA51086B1}"/>
    <cellStyle name="Normal 5 2 16 3 2 3" xfId="17852" xr:uid="{B49569C3-9860-4F27-97C6-3E3C5A3DDA45}"/>
    <cellStyle name="Normal 5 2 16 3 2 4" xfId="28701" xr:uid="{5997DBF6-9B4F-45CF-BD34-D1BB38D4269C}"/>
    <cellStyle name="Normal 5 2 16 3 2 5" xfId="35170" xr:uid="{3A149E4C-9011-47A7-A48A-01812200B2E1}"/>
    <cellStyle name="Normal 5 2 16 3 2 6" xfId="43975" xr:uid="{D17AE94E-1F53-4329-AA02-5DB50A47CB0C}"/>
    <cellStyle name="Normal 5 2 16 3 3" xfId="11929" xr:uid="{E831DFFB-AFDF-4952-990F-308B3730FF6B}"/>
    <cellStyle name="Normal 5 2 16 3 3 2" xfId="22801" xr:uid="{8AB91783-6FC6-4D34-B4A3-4C9C42CA313E}"/>
    <cellStyle name="Normal 5 2 16 3 3 3" xfId="37157" xr:uid="{A15E365E-B047-4787-B2CD-CAB0E8BA4D2B}"/>
    <cellStyle name="Normal 5 2 16 3 4" xfId="14796" xr:uid="{0BA34548-5CA8-45B6-A9F5-D977104E4D8C}"/>
    <cellStyle name="Normal 5 2 16 3 5" xfId="25645" xr:uid="{220613E2-7893-44A6-93BE-EB7C50B4B04C}"/>
    <cellStyle name="Normal 5 2 16 3 6" xfId="31795" xr:uid="{7960B4D3-CD8C-4403-9821-141D7264B3A9}"/>
    <cellStyle name="Normal 5 2 16 3 7" xfId="40919" xr:uid="{A75028F2-DF7B-4A06-87CB-35CCC8039A5A}"/>
    <cellStyle name="Normal 5 2 16 4" xfId="5434" xr:uid="{4C448955-AF5F-4FEC-8353-E1A105F125A2}"/>
    <cellStyle name="Normal 5 2 16 4 2" xfId="11930" xr:uid="{B76E947E-8BB3-4198-A36C-0FA0268D7E34}"/>
    <cellStyle name="Normal 5 2 16 4 2 2" xfId="22802" xr:uid="{1CBDA492-8DC8-4E4D-A4FB-987E73B5B0FE}"/>
    <cellStyle name="Normal 5 2 16 4 2 3" xfId="38231" xr:uid="{0E2A07EA-DCFE-4BAB-AF49-1F70E4C5FAC4}"/>
    <cellStyle name="Normal 5 2 16 4 3" xfId="16872" xr:uid="{F9487A83-9FA5-45CF-B11D-CF93D1C72699}"/>
    <cellStyle name="Normal 5 2 16 4 4" xfId="27721" xr:uid="{B5F9E1F6-7A26-439C-ADA2-5DB33C64F1FA}"/>
    <cellStyle name="Normal 5 2 16 4 5" xfId="34266" xr:uid="{464C7F60-5C2F-461E-93F1-9FA3A785806E}"/>
    <cellStyle name="Normal 5 2 16 4 6" xfId="42995" xr:uid="{F6B48683-20F4-4024-A523-6DC616531877}"/>
    <cellStyle name="Normal 5 2 16 5" xfId="11931" xr:uid="{BC7FA45D-ED6B-45B9-B648-593FC92B2ED7}"/>
    <cellStyle name="Normal 5 2 16 5 2" xfId="22803" xr:uid="{B8D92C81-6B4B-42F2-8AB1-8F6B70E5FA65}"/>
    <cellStyle name="Normal 5 2 16 5 3" xfId="36249" xr:uid="{6B5D1B7B-6111-4D87-98DA-B5CE5F792756}"/>
    <cellStyle name="Normal 5 2 16 6" xfId="13816" xr:uid="{8D44329A-D21A-4EAC-B3EF-D0D52FB3971C}"/>
    <cellStyle name="Normal 5 2 16 7" xfId="24665" xr:uid="{E1DC9FCB-2553-4305-ABDE-0756A71AF465}"/>
    <cellStyle name="Normal 5 2 16 8" xfId="30818" xr:uid="{B17549DE-22B5-46DA-9B9B-ADA8270BDF6A}"/>
    <cellStyle name="Normal 5 2 16 9" xfId="39939" xr:uid="{EAE66910-4C8A-4A45-BDC4-FEEBE7F12F74}"/>
    <cellStyle name="Normal 5 2 17" xfId="2028" xr:uid="{D5DC8E9E-288B-4237-88A6-C44AE1A8162A}"/>
    <cellStyle name="Normal 5 2 17 2" xfId="2690" xr:uid="{77DF7737-61BF-4BD5-901D-D7318A5486EF}"/>
    <cellStyle name="Normal 5 2 17 2 2" xfId="3670" xr:uid="{5AAA12A2-F781-420C-95D7-BAE8C1B932D7}"/>
    <cellStyle name="Normal 5 2 17 2 2 2" xfId="6908" xr:uid="{7DD897CE-115F-430E-ACCA-C841C24662D7}"/>
    <cellStyle name="Normal 5 2 17 2 2 2 2" xfId="11932" xr:uid="{82ADE155-87C1-440E-B587-3D37CF56C713}"/>
    <cellStyle name="Normal 5 2 17 2 2 2 2 2" xfId="22804" xr:uid="{A4A68C74-BAB2-419D-9699-B6B396E08A74}"/>
    <cellStyle name="Normal 5 2 17 2 2 2 2 3" xfId="39140" xr:uid="{B48E73BC-FC80-4EF9-BE7B-4E936470C7AB}"/>
    <cellStyle name="Normal 5 2 17 2 2 2 3" xfId="18346" xr:uid="{BE8FBE38-2863-4899-A8DB-AE660B042E7D}"/>
    <cellStyle name="Normal 5 2 17 2 2 2 4" xfId="29195" xr:uid="{9984FCB3-0AEF-473C-8579-873BCD930260}"/>
    <cellStyle name="Normal 5 2 17 2 2 2 5" xfId="35172" xr:uid="{461386C9-55AC-43B5-87C3-9E07625D4D61}"/>
    <cellStyle name="Normal 5 2 17 2 2 2 6" xfId="44469" xr:uid="{7A4CAF6D-35E3-4FFC-AE49-1B23CCC58AAD}"/>
    <cellStyle name="Normal 5 2 17 2 2 3" xfId="11933" xr:uid="{B668282B-4136-45A1-A9E3-55D35A1ECE34}"/>
    <cellStyle name="Normal 5 2 17 2 2 3 2" xfId="22805" xr:uid="{A78534F3-D1AF-400C-9F98-862522950D03}"/>
    <cellStyle name="Normal 5 2 17 2 2 3 3" xfId="37159" xr:uid="{1FDC9732-3AF9-4878-91F2-4838BF5DED09}"/>
    <cellStyle name="Normal 5 2 17 2 2 4" xfId="15290" xr:uid="{82E776B5-8DDE-424C-B35E-242F6394A695}"/>
    <cellStyle name="Normal 5 2 17 2 2 5" xfId="26139" xr:uid="{56A8BBD3-1D50-4B39-8522-A2A9C21E64AF}"/>
    <cellStyle name="Normal 5 2 17 2 2 6" xfId="32289" xr:uid="{B8144A73-ABBC-4389-BE83-BC390477B1A1}"/>
    <cellStyle name="Normal 5 2 17 2 2 7" xfId="41413" xr:uid="{804FDD04-611F-4DE3-9DE1-6F546BFD9A0C}"/>
    <cellStyle name="Normal 5 2 17 2 3" xfId="5928" xr:uid="{70FBF24B-9087-4582-A918-209F0C55BDE2}"/>
    <cellStyle name="Normal 5 2 17 2 3 2" xfId="11934" xr:uid="{CC9C830F-CC0F-434C-BB4B-AC9EF1122709}"/>
    <cellStyle name="Normal 5 2 17 2 3 2 2" xfId="22806" xr:uid="{E5F82597-ACD9-4EBD-B3DE-87393EECEFA7}"/>
    <cellStyle name="Normal 5 2 17 2 3 2 3" xfId="39139" xr:uid="{C686919F-7BBC-4A8C-A5DE-277F308D75F5}"/>
    <cellStyle name="Normal 5 2 17 2 3 3" xfId="17366" xr:uid="{CB353EBB-2D20-461A-ADFA-8C6097FF1233}"/>
    <cellStyle name="Normal 5 2 17 2 3 4" xfId="28215" xr:uid="{DB2467E4-1AB8-4AF7-9C06-36640E3CDB88}"/>
    <cellStyle name="Normal 5 2 17 2 3 5" xfId="35171" xr:uid="{0D671326-EE72-4930-B4C6-722EB3DBD503}"/>
    <cellStyle name="Normal 5 2 17 2 3 6" xfId="43489" xr:uid="{14496C9D-4EA4-49B4-B373-B2E06B0EC2F2}"/>
    <cellStyle name="Normal 5 2 17 2 4" xfId="11935" xr:uid="{037B8BF9-7BF5-4199-B659-6776F26DB65E}"/>
    <cellStyle name="Normal 5 2 17 2 4 2" xfId="22807" xr:uid="{6E41E183-E42B-4B39-89C3-FA6FD5ECA508}"/>
    <cellStyle name="Normal 5 2 17 2 4 3" xfId="37158" xr:uid="{2F6D91E3-AB40-440E-B125-8FFF08A127A5}"/>
    <cellStyle name="Normal 5 2 17 2 5" xfId="14310" xr:uid="{EF2B5D03-277A-4D65-B51D-67C853A679C3}"/>
    <cellStyle name="Normal 5 2 17 2 6" xfId="25159" xr:uid="{9F2E2233-1CCD-4A7F-8F9B-33A9E7FC149D}"/>
    <cellStyle name="Normal 5 2 17 2 7" xfId="31309" xr:uid="{E25424BF-9271-4962-A480-F0E0B88A4990}"/>
    <cellStyle name="Normal 5 2 17 2 8" xfId="40433" xr:uid="{BF8F86B1-8CA0-4D17-92A1-014D66FFA79E}"/>
    <cellStyle name="Normal 5 2 17 3" xfId="3177" xr:uid="{0A7789A7-10FD-46B4-8E60-47B6770991C7}"/>
    <cellStyle name="Normal 5 2 17 3 2" xfId="6415" xr:uid="{F2A05956-B832-479B-BF31-48B5954482D8}"/>
    <cellStyle name="Normal 5 2 17 3 2 2" xfId="11936" xr:uid="{8D5D0A4B-F180-4FD2-AF93-32DE427DBE4E}"/>
    <cellStyle name="Normal 5 2 17 3 2 2 2" xfId="22808" xr:uid="{AD18DE4A-6BC3-4CFE-A3F8-D42FF4AD6055}"/>
    <cellStyle name="Normal 5 2 17 3 2 2 3" xfId="39141" xr:uid="{C19FC7A9-E009-47E0-AAF4-BEDF2EAA2E70}"/>
    <cellStyle name="Normal 5 2 17 3 2 3" xfId="17853" xr:uid="{CD2C2FFA-6C39-453A-9779-82E908D8910B}"/>
    <cellStyle name="Normal 5 2 17 3 2 4" xfId="28702" xr:uid="{25D2B1C4-C021-4A13-89E8-DD5AFBCB29C6}"/>
    <cellStyle name="Normal 5 2 17 3 2 5" xfId="35173" xr:uid="{A4B528C5-B088-47A6-9D5F-136BF3E2BC25}"/>
    <cellStyle name="Normal 5 2 17 3 2 6" xfId="43976" xr:uid="{216FF3AF-A608-4760-A6B2-32AD6E1384C3}"/>
    <cellStyle name="Normal 5 2 17 3 3" xfId="11937" xr:uid="{39FA27A5-9D69-45F5-BA29-7918DE0A0963}"/>
    <cellStyle name="Normal 5 2 17 3 3 2" xfId="22809" xr:uid="{A81A6D4D-88BE-43B6-A5ED-5CDBE924443A}"/>
    <cellStyle name="Normal 5 2 17 3 3 3" xfId="37160" xr:uid="{7DEE96DE-8DA5-444F-A616-810A8BFAF4AA}"/>
    <cellStyle name="Normal 5 2 17 3 4" xfId="14797" xr:uid="{95019391-6D0C-438D-B717-AC1849DE2673}"/>
    <cellStyle name="Normal 5 2 17 3 5" xfId="25646" xr:uid="{A30C9DAB-D6F1-467B-9D77-2279D066E7F8}"/>
    <cellStyle name="Normal 5 2 17 3 6" xfId="31796" xr:uid="{DFBB575B-4E9B-403D-9ADB-F0BB1C072139}"/>
    <cellStyle name="Normal 5 2 17 3 7" xfId="40920" xr:uid="{BA17280B-A26C-4285-8471-FAC58AAAEBDE}"/>
    <cellStyle name="Normal 5 2 17 4" xfId="5435" xr:uid="{901BD197-97EA-4AA4-B91C-7064C42A71CE}"/>
    <cellStyle name="Normal 5 2 17 4 2" xfId="11938" xr:uid="{F8E9CD57-E2AD-436B-89E5-9691CB938119}"/>
    <cellStyle name="Normal 5 2 17 4 2 2" xfId="22810" xr:uid="{A63CA30A-6C7A-4CD0-A18A-951319030284}"/>
    <cellStyle name="Normal 5 2 17 4 2 3" xfId="38232" xr:uid="{3B439521-66FB-4AFE-B5FD-15910CEB3B1F}"/>
    <cellStyle name="Normal 5 2 17 4 3" xfId="16873" xr:uid="{ABE6BEE1-D5BC-4EF5-B172-416425EA3438}"/>
    <cellStyle name="Normal 5 2 17 4 4" xfId="27722" xr:uid="{26B54D2D-B078-4811-AE38-0FC657992735}"/>
    <cellStyle name="Normal 5 2 17 4 5" xfId="34267" xr:uid="{D52FA0A9-2735-4A1A-9AD3-720AFBB5EA4A}"/>
    <cellStyle name="Normal 5 2 17 4 6" xfId="42996" xr:uid="{FDBF1768-A8A0-439A-969C-551B23A92A6B}"/>
    <cellStyle name="Normal 5 2 17 5" xfId="11939" xr:uid="{8880BCFB-F8FD-4522-9724-9D39631EEA95}"/>
    <cellStyle name="Normal 5 2 17 5 2" xfId="22811" xr:uid="{A9FD8BA1-AB60-4FCF-ADD5-EB462380A832}"/>
    <cellStyle name="Normal 5 2 17 5 3" xfId="36250" xr:uid="{F87F0727-79B9-4BB6-94B9-0FD62FCBE55A}"/>
    <cellStyle name="Normal 5 2 17 6" xfId="13817" xr:uid="{47B0E28F-0135-4D01-92DF-1B1D66CEBCC6}"/>
    <cellStyle name="Normal 5 2 17 7" xfId="24666" xr:uid="{8B059536-4F94-4631-AE21-57261862DAED}"/>
    <cellStyle name="Normal 5 2 17 8" xfId="30819" xr:uid="{BAD25EEC-0D5E-4EE4-8B1E-2BC991E4354F}"/>
    <cellStyle name="Normal 5 2 17 9" xfId="39940" xr:uid="{71AB5BAD-9602-4916-AC5C-1B18C7475709}"/>
    <cellStyle name="Normal 5 2 18" xfId="2029" xr:uid="{BF296ACF-A650-4721-AA36-7D4FEBE81BB1}"/>
    <cellStyle name="Normal 5 2 18 2" xfId="2691" xr:uid="{A0EDE22D-D954-40B9-A17D-77E15FE2DEFA}"/>
    <cellStyle name="Normal 5 2 18 2 2" xfId="3671" xr:uid="{2EDEC5AD-981D-42BC-ACEA-A9F2DF0A0770}"/>
    <cellStyle name="Normal 5 2 18 2 2 2" xfId="6909" xr:uid="{7F94FECA-F669-43BC-8ECD-D23687D05F4A}"/>
    <cellStyle name="Normal 5 2 18 2 2 2 2" xfId="11940" xr:uid="{15F9BFC4-8145-4785-AC3F-1DCF12D2F5E7}"/>
    <cellStyle name="Normal 5 2 18 2 2 2 2 2" xfId="22812" xr:uid="{AFE2DD47-3AC4-4015-92B2-9DDC58FCDC5C}"/>
    <cellStyle name="Normal 5 2 18 2 2 2 2 3" xfId="39143" xr:uid="{5CBB27EC-EA2E-4CDE-88C8-FC8ED0EE64FB}"/>
    <cellStyle name="Normal 5 2 18 2 2 2 3" xfId="18347" xr:uid="{C1A01889-8CC8-433F-AA4F-546B42543F0B}"/>
    <cellStyle name="Normal 5 2 18 2 2 2 4" xfId="29196" xr:uid="{AE694195-5CA8-4B3A-A9B5-3E2103B5DF39}"/>
    <cellStyle name="Normal 5 2 18 2 2 2 5" xfId="35175" xr:uid="{C7457EFF-9630-4A6F-B800-DA54AF7D06B9}"/>
    <cellStyle name="Normal 5 2 18 2 2 2 6" xfId="44470" xr:uid="{64FF2737-6710-4A11-9C6D-3AADC17F7EE8}"/>
    <cellStyle name="Normal 5 2 18 2 2 3" xfId="11941" xr:uid="{1CD8D06F-9E1E-492F-A96C-145BF47AB9B8}"/>
    <cellStyle name="Normal 5 2 18 2 2 3 2" xfId="22813" xr:uid="{C87F0BCE-599B-425E-B319-9C636179536F}"/>
    <cellStyle name="Normal 5 2 18 2 2 3 3" xfId="37162" xr:uid="{4F1A551D-51BD-4893-B104-F74C8FDB2AB6}"/>
    <cellStyle name="Normal 5 2 18 2 2 4" xfId="15291" xr:uid="{F6D70A6F-610C-4E84-A82C-DC43B42818DF}"/>
    <cellStyle name="Normal 5 2 18 2 2 5" xfId="26140" xr:uid="{7C21F378-D414-457C-B5A7-0C939AEFA3D2}"/>
    <cellStyle name="Normal 5 2 18 2 2 6" xfId="32290" xr:uid="{197C4E38-16CB-4FB7-9BE8-EB20F09F2294}"/>
    <cellStyle name="Normal 5 2 18 2 2 7" xfId="41414" xr:uid="{7D1D62C7-B106-45F3-9150-55F8C12142BC}"/>
    <cellStyle name="Normal 5 2 18 2 3" xfId="5929" xr:uid="{6D60D3A0-A25A-4CFA-84F9-61AEA002198C}"/>
    <cellStyle name="Normal 5 2 18 2 3 2" xfId="11942" xr:uid="{F41F0734-DFC4-4148-AEEE-159326056E21}"/>
    <cellStyle name="Normal 5 2 18 2 3 2 2" xfId="22814" xr:uid="{A2A726F8-22B5-4D61-83B5-B405DC683AD3}"/>
    <cellStyle name="Normal 5 2 18 2 3 2 3" xfId="39142" xr:uid="{546EC357-C26F-4FB6-9681-1E3A2E0C13F5}"/>
    <cellStyle name="Normal 5 2 18 2 3 3" xfId="17367" xr:uid="{D1052FB7-382E-4040-B6D5-5C2854F1720D}"/>
    <cellStyle name="Normal 5 2 18 2 3 4" xfId="28216" xr:uid="{0AB12579-B625-4C0E-B1FC-8E9FCFBD1248}"/>
    <cellStyle name="Normal 5 2 18 2 3 5" xfId="35174" xr:uid="{6373DC03-76E1-436B-AE14-8104AEA7F0F2}"/>
    <cellStyle name="Normal 5 2 18 2 3 6" xfId="43490" xr:uid="{B5AF9750-FF1A-4680-A945-C132D4B6271D}"/>
    <cellStyle name="Normal 5 2 18 2 4" xfId="11943" xr:uid="{CA1DD9C1-C329-4FB2-AD84-679851EBD3C5}"/>
    <cellStyle name="Normal 5 2 18 2 4 2" xfId="22815" xr:uid="{785C722D-AF02-4071-BCCF-D7A260342894}"/>
    <cellStyle name="Normal 5 2 18 2 4 3" xfId="37161" xr:uid="{DC15EA7A-80A3-43D1-A6DA-7771E79A0BF2}"/>
    <cellStyle name="Normal 5 2 18 2 5" xfId="14311" xr:uid="{C70A6998-DFD6-4F4A-97A9-85B98EAE9B5D}"/>
    <cellStyle name="Normal 5 2 18 2 6" xfId="25160" xr:uid="{819789AE-F27E-4F3D-B517-C0F196CE5788}"/>
    <cellStyle name="Normal 5 2 18 2 7" xfId="31310" xr:uid="{50CDA944-CE3B-436B-BDCC-B38E839CD94F}"/>
    <cellStyle name="Normal 5 2 18 2 8" xfId="40434" xr:uid="{F618A06B-ACF6-4DFA-9608-AEDF6B734A64}"/>
    <cellStyle name="Normal 5 2 18 3" xfId="3178" xr:uid="{1F92EC6D-9E4D-4F81-9CFD-D0004F7FFD18}"/>
    <cellStyle name="Normal 5 2 18 3 2" xfId="6416" xr:uid="{309ED08A-E127-4A3E-B8B8-B95D8A035A7A}"/>
    <cellStyle name="Normal 5 2 18 3 2 2" xfId="11944" xr:uid="{EA75F0CE-0701-4044-8A12-D26362BCB4AD}"/>
    <cellStyle name="Normal 5 2 18 3 2 2 2" xfId="22816" xr:uid="{853626CA-70DA-4E65-8EF6-E3276705E8CC}"/>
    <cellStyle name="Normal 5 2 18 3 2 2 3" xfId="39144" xr:uid="{E22D543F-EBB6-4740-B466-FE01468C4D95}"/>
    <cellStyle name="Normal 5 2 18 3 2 3" xfId="17854" xr:uid="{539AE583-5145-4AAF-A586-E18686844C36}"/>
    <cellStyle name="Normal 5 2 18 3 2 4" xfId="28703" xr:uid="{8F4F1FC1-786F-455A-A442-7D69D9941124}"/>
    <cellStyle name="Normal 5 2 18 3 2 5" xfId="35176" xr:uid="{72FEDFA7-AA00-4C96-8AF4-4D25F49F42DC}"/>
    <cellStyle name="Normal 5 2 18 3 2 6" xfId="43977" xr:uid="{619AEB1E-CA38-40F6-9C07-B807BE472BAE}"/>
    <cellStyle name="Normal 5 2 18 3 3" xfId="11945" xr:uid="{4D948B80-BA2C-4C34-BD23-153233300A1D}"/>
    <cellStyle name="Normal 5 2 18 3 3 2" xfId="22817" xr:uid="{6CB6DC31-DA9B-4D08-86AB-23265DE6549C}"/>
    <cellStyle name="Normal 5 2 18 3 3 3" xfId="37163" xr:uid="{1F85C396-2207-4A41-BE00-0984B7F1078C}"/>
    <cellStyle name="Normal 5 2 18 3 4" xfId="14798" xr:uid="{FB2FD645-A8F2-4632-972F-D3A1D8E61D8F}"/>
    <cellStyle name="Normal 5 2 18 3 5" xfId="25647" xr:uid="{72F5C485-9988-4245-9780-7FEB83ADB655}"/>
    <cellStyle name="Normal 5 2 18 3 6" xfId="31797" xr:uid="{52C12903-1484-496E-B1D4-61035DCF2452}"/>
    <cellStyle name="Normal 5 2 18 3 7" xfId="40921" xr:uid="{3F0F321F-8DDE-4BEB-988E-3B218C4F0EF9}"/>
    <cellStyle name="Normal 5 2 18 4" xfId="5436" xr:uid="{3B9E78C1-FD8D-4241-A7A7-703EC913FCC4}"/>
    <cellStyle name="Normal 5 2 18 4 2" xfId="11946" xr:uid="{2C3E27BA-8F77-4968-B0C1-8E35CC1C7556}"/>
    <cellStyle name="Normal 5 2 18 4 2 2" xfId="22818" xr:uid="{C5B79821-40D9-4302-B03B-1C8E29DB6C24}"/>
    <cellStyle name="Normal 5 2 18 4 2 3" xfId="38233" xr:uid="{98EC366D-C7C1-461F-AD36-1DC0071A0B7F}"/>
    <cellStyle name="Normal 5 2 18 4 3" xfId="16874" xr:uid="{1921DEAF-F454-4775-8288-17120F65B174}"/>
    <cellStyle name="Normal 5 2 18 4 4" xfId="27723" xr:uid="{430D1389-1F25-4A55-A709-28C671906E4A}"/>
    <cellStyle name="Normal 5 2 18 4 5" xfId="34268" xr:uid="{A62D3416-51C4-423C-B7BC-3260FAFC98AC}"/>
    <cellStyle name="Normal 5 2 18 4 6" xfId="42997" xr:uid="{FF91B664-BD3B-49A7-B8B4-AE7800F41FF9}"/>
    <cellStyle name="Normal 5 2 18 5" xfId="11947" xr:uid="{0B0F64D7-2557-47DB-9A68-B12EF435F436}"/>
    <cellStyle name="Normal 5 2 18 5 2" xfId="22819" xr:uid="{7C73EDD3-788E-40CE-931A-CA8EF2D9F556}"/>
    <cellStyle name="Normal 5 2 18 5 3" xfId="36251" xr:uid="{FED34200-BAFF-4BD2-AE90-9F32B8E07200}"/>
    <cellStyle name="Normal 5 2 18 6" xfId="13818" xr:uid="{27DD32A4-7F47-4F8D-837D-70AECD23D67E}"/>
    <cellStyle name="Normal 5 2 18 7" xfId="24667" xr:uid="{5591F4A5-142F-4B64-8568-B74B7E40E6B1}"/>
    <cellStyle name="Normal 5 2 18 8" xfId="30820" xr:uid="{F0995721-2976-4382-90FD-6E4C470366B9}"/>
    <cellStyle name="Normal 5 2 18 9" xfId="39941" xr:uid="{5012F7A6-FB0E-4391-9952-B4B86A8740B2}"/>
    <cellStyle name="Normal 5 2 19" xfId="2030" xr:uid="{10772788-9276-4899-AEA9-002BF8AB0701}"/>
    <cellStyle name="Normal 5 2 19 2" xfId="2692" xr:uid="{907B2E91-28B4-49C2-869D-0FA7C7B39CF4}"/>
    <cellStyle name="Normal 5 2 19 2 2" xfId="3672" xr:uid="{13CA2F64-168C-46A3-B386-97B0D4412153}"/>
    <cellStyle name="Normal 5 2 19 2 2 2" xfId="6910" xr:uid="{7CC18891-C9C7-4E75-BA7B-1E209631288C}"/>
    <cellStyle name="Normal 5 2 19 2 2 2 2" xfId="11948" xr:uid="{508CF017-6A0A-4304-AD2F-60C113111A0F}"/>
    <cellStyle name="Normal 5 2 19 2 2 2 2 2" xfId="22820" xr:uid="{8A3E7D0B-5692-4684-B329-67A18AE8281D}"/>
    <cellStyle name="Normal 5 2 19 2 2 2 2 3" xfId="39146" xr:uid="{64379E03-925B-40BF-ADDD-D3CA62EB108B}"/>
    <cellStyle name="Normal 5 2 19 2 2 2 3" xfId="18348" xr:uid="{80C0663C-F86B-4B9B-800E-FADD036F7ECD}"/>
    <cellStyle name="Normal 5 2 19 2 2 2 4" xfId="29197" xr:uid="{C044DCE7-F524-41D3-B70B-E203E18B2557}"/>
    <cellStyle name="Normal 5 2 19 2 2 2 5" xfId="35178" xr:uid="{B04137AD-ADC0-4A69-91FF-7618B3145F66}"/>
    <cellStyle name="Normal 5 2 19 2 2 2 6" xfId="44471" xr:uid="{C29048D4-2624-4310-9C08-CC4EF19E95FE}"/>
    <cellStyle name="Normal 5 2 19 2 2 3" xfId="11949" xr:uid="{642BE055-B069-4181-ACC4-F9DCDC3CBFC0}"/>
    <cellStyle name="Normal 5 2 19 2 2 3 2" xfId="22821" xr:uid="{6CE095BA-7938-434B-92A2-49A5ED0A86FD}"/>
    <cellStyle name="Normal 5 2 19 2 2 3 3" xfId="37165" xr:uid="{67CE472E-8FA8-4449-89DA-967174A887D8}"/>
    <cellStyle name="Normal 5 2 19 2 2 4" xfId="15292" xr:uid="{97C06E01-0D0B-4114-9B68-8201DFE67871}"/>
    <cellStyle name="Normal 5 2 19 2 2 5" xfId="26141" xr:uid="{85BE7005-0683-412F-B2BD-E66633B30EDC}"/>
    <cellStyle name="Normal 5 2 19 2 2 6" xfId="32291" xr:uid="{1D6A049D-2EC5-4AB4-A6B1-A55D95999DBA}"/>
    <cellStyle name="Normal 5 2 19 2 2 7" xfId="41415" xr:uid="{244079AF-4923-4D10-98F3-DBFD5E394F1C}"/>
    <cellStyle name="Normal 5 2 19 2 3" xfId="5930" xr:uid="{B88B4160-67C1-4094-8E3F-2CBCF79971FD}"/>
    <cellStyle name="Normal 5 2 19 2 3 2" xfId="11950" xr:uid="{0C25C881-6DC0-460D-A08D-77D09C3F0B22}"/>
    <cellStyle name="Normal 5 2 19 2 3 2 2" xfId="22822" xr:uid="{E06A7811-634A-4C59-A934-0CCC28ACED48}"/>
    <cellStyle name="Normal 5 2 19 2 3 2 3" xfId="39145" xr:uid="{CF8316D6-9508-4CBB-A672-5AB2C1CAD805}"/>
    <cellStyle name="Normal 5 2 19 2 3 3" xfId="17368" xr:uid="{D93DAECC-6A39-45CD-A279-E5D1B2ACB347}"/>
    <cellStyle name="Normal 5 2 19 2 3 4" xfId="28217" xr:uid="{FD1E22F4-2705-4E5D-9CFB-5C1145125F05}"/>
    <cellStyle name="Normal 5 2 19 2 3 5" xfId="35177" xr:uid="{EA7EC93D-E80B-44F6-9CD1-3EB580B82237}"/>
    <cellStyle name="Normal 5 2 19 2 3 6" xfId="43491" xr:uid="{F961C4C1-F1FF-48AB-B6CE-348619F2E734}"/>
    <cellStyle name="Normal 5 2 19 2 4" xfId="11951" xr:uid="{D32F212B-2DFD-4186-BDBE-0EE65C33EA24}"/>
    <cellStyle name="Normal 5 2 19 2 4 2" xfId="22823" xr:uid="{F4E88A22-6D70-44A7-AD39-ECFE8A9457D2}"/>
    <cellStyle name="Normal 5 2 19 2 4 3" xfId="37164" xr:uid="{10373DF3-1D7F-4A55-A91A-9B48263E0B1B}"/>
    <cellStyle name="Normal 5 2 19 2 5" xfId="14312" xr:uid="{78B776A6-AFD1-4E05-A4B7-BC6695F63A30}"/>
    <cellStyle name="Normal 5 2 19 2 6" xfId="25161" xr:uid="{2D2B09CA-98F8-4C8C-B9BA-A1716475B656}"/>
    <cellStyle name="Normal 5 2 19 2 7" xfId="31311" xr:uid="{193995C7-23EF-49CE-A389-0A98415BBC5A}"/>
    <cellStyle name="Normal 5 2 19 2 8" xfId="40435" xr:uid="{CE1720F3-54CE-4E54-A0A5-176B0A51FB37}"/>
    <cellStyle name="Normal 5 2 19 3" xfId="3179" xr:uid="{0ECEC98E-8309-4AAE-8E40-05751B40E256}"/>
    <cellStyle name="Normal 5 2 19 3 2" xfId="6417" xr:uid="{0ADD6BF5-67B8-4491-8D8A-03FFFF41F395}"/>
    <cellStyle name="Normal 5 2 19 3 2 2" xfId="11952" xr:uid="{886C0965-B099-47B3-996F-80274120680F}"/>
    <cellStyle name="Normal 5 2 19 3 2 2 2" xfId="22824" xr:uid="{6B3091B9-F1BA-4E45-8C72-1A24B8F95CB3}"/>
    <cellStyle name="Normal 5 2 19 3 2 2 3" xfId="39147" xr:uid="{93B83DCD-1FA1-41FC-8844-29FFAAEABBAA}"/>
    <cellStyle name="Normal 5 2 19 3 2 3" xfId="17855" xr:uid="{8FF845D7-15AC-45E6-B242-AF42F7BC0E08}"/>
    <cellStyle name="Normal 5 2 19 3 2 4" xfId="28704" xr:uid="{A1D677A7-FE17-4B5E-9BEF-5E8E88ED9026}"/>
    <cellStyle name="Normal 5 2 19 3 2 5" xfId="35179" xr:uid="{FAE165F1-5F8F-44F1-B072-B5FE83E9C42A}"/>
    <cellStyle name="Normal 5 2 19 3 2 6" xfId="43978" xr:uid="{CBC69BA1-C6A3-411C-BF5E-24CC3042A750}"/>
    <cellStyle name="Normal 5 2 19 3 3" xfId="11953" xr:uid="{8F9C5F71-A148-4A6E-A49B-4359C8DAB912}"/>
    <cellStyle name="Normal 5 2 19 3 3 2" xfId="22825" xr:uid="{6B7677B5-591A-4BE8-9E50-9D8222C73D69}"/>
    <cellStyle name="Normal 5 2 19 3 3 3" xfId="37166" xr:uid="{C07D6EBA-DAFE-4A50-A40D-6D576926F192}"/>
    <cellStyle name="Normal 5 2 19 3 4" xfId="14799" xr:uid="{0175EB33-571F-423D-8920-3435FD502F28}"/>
    <cellStyle name="Normal 5 2 19 3 5" xfId="25648" xr:uid="{A567BA3B-921E-42C3-ACE6-01F0BEC5C724}"/>
    <cellStyle name="Normal 5 2 19 3 6" xfId="31798" xr:uid="{50BB408D-AF87-4AD4-88DF-307B3D540AC3}"/>
    <cellStyle name="Normal 5 2 19 3 7" xfId="40922" xr:uid="{6464A0C8-5BEA-42A8-9A5B-5822D1D1B39E}"/>
    <cellStyle name="Normal 5 2 19 4" xfId="5437" xr:uid="{2F0D789A-8891-462C-8CAE-46FCBA1C9054}"/>
    <cellStyle name="Normal 5 2 19 4 2" xfId="11954" xr:uid="{EFE535CF-7B18-449F-B2F4-15A6341847BC}"/>
    <cellStyle name="Normal 5 2 19 4 2 2" xfId="22826" xr:uid="{9E6D5B63-44BF-44D1-A2BF-6FDDD113AE07}"/>
    <cellStyle name="Normal 5 2 19 4 2 3" xfId="38234" xr:uid="{A820E232-8C97-4594-930B-64F8801AAABB}"/>
    <cellStyle name="Normal 5 2 19 4 3" xfId="16875" xr:uid="{3EEA6B33-F029-42D7-9B6E-CD994F4CE7FE}"/>
    <cellStyle name="Normal 5 2 19 4 4" xfId="27724" xr:uid="{4D038406-9AA3-46FD-9602-D5AF8F6FA7DD}"/>
    <cellStyle name="Normal 5 2 19 4 5" xfId="34269" xr:uid="{E51E1D8B-650A-47A7-9247-56A77FFCD833}"/>
    <cellStyle name="Normal 5 2 19 4 6" xfId="42998" xr:uid="{93201D81-C2F5-45B4-801B-0BCE516D01DF}"/>
    <cellStyle name="Normal 5 2 19 5" xfId="11955" xr:uid="{C9C6CC8D-6286-42FF-BD0D-172971FD1FF2}"/>
    <cellStyle name="Normal 5 2 19 5 2" xfId="22827" xr:uid="{EE82DDFD-7642-4625-A1AD-586A0567D6E6}"/>
    <cellStyle name="Normal 5 2 19 5 3" xfId="36252" xr:uid="{CE3A456F-C754-4E95-8D2D-8BB455730C72}"/>
    <cellStyle name="Normal 5 2 19 6" xfId="13819" xr:uid="{0C29937F-3474-4BDD-80B9-FFA403A71E3A}"/>
    <cellStyle name="Normal 5 2 19 7" xfId="24668" xr:uid="{837CAB21-6960-4618-8E09-14849036BC1F}"/>
    <cellStyle name="Normal 5 2 19 8" xfId="30821" xr:uid="{BF00A0DB-857E-47A2-9693-03AE544A9E6E}"/>
    <cellStyle name="Normal 5 2 19 9" xfId="39942" xr:uid="{4A1C9FCA-4F5A-4C7A-AB96-C4F5A6B96945}"/>
    <cellStyle name="Normal 5 2 2" xfId="1062" xr:uid="{B1860D8F-A86A-479C-8FBA-43D41058FE9D}"/>
    <cellStyle name="Normal 5 2 2 10" xfId="3047" xr:uid="{8C38BCA2-E9ED-46C7-B48A-5EB878AEE2EC}"/>
    <cellStyle name="Normal 5 2 2 10 2" xfId="6285" xr:uid="{811FE3F8-FA89-430F-AD1C-310401673CC4}"/>
    <cellStyle name="Normal 5 2 2 10 2 2" xfId="11956" xr:uid="{B3A40194-3373-418A-92E5-56AB6105580F}"/>
    <cellStyle name="Normal 5 2 2 10 2 2 2" xfId="22828" xr:uid="{1A51F8F2-9C58-4A85-A86C-64EA47774D79}"/>
    <cellStyle name="Normal 5 2 2 10 2 2 3" xfId="39148" xr:uid="{5F99D055-1BB5-4930-A795-7C64FDFBFE03}"/>
    <cellStyle name="Normal 5 2 2 10 2 3" xfId="17723" xr:uid="{9B80712B-E1E2-4B58-8DF4-994CDA0B8025}"/>
    <cellStyle name="Normal 5 2 2 10 2 4" xfId="28572" xr:uid="{A540CCD9-A661-47DF-9BDB-5686A65E515F}"/>
    <cellStyle name="Normal 5 2 2 10 2 5" xfId="35180" xr:uid="{E2D1B5A7-1E73-4132-930B-191C45542F88}"/>
    <cellStyle name="Normal 5 2 2 10 2 6" xfId="43846" xr:uid="{13926F4F-5EBA-4FF6-B0B5-0FB524A12ABB}"/>
    <cellStyle name="Normal 5 2 2 10 3" xfId="11957" xr:uid="{C54BC324-8977-4761-B3AE-3B1AE5DC8F67}"/>
    <cellStyle name="Normal 5 2 2 10 3 2" xfId="22829" xr:uid="{4728A938-34D1-44E3-9FC2-7005D2CEA70B}"/>
    <cellStyle name="Normal 5 2 2 10 3 3" xfId="37167" xr:uid="{40EDA0CF-20E3-490D-90E3-70939E2EBDF7}"/>
    <cellStyle name="Normal 5 2 2 10 4" xfId="14667" xr:uid="{8322F810-6BCF-4342-9A1E-C11F3E6942E7}"/>
    <cellStyle name="Normal 5 2 2 10 5" xfId="25516" xr:uid="{A3BF4858-82F4-429A-8D2A-1E73B05B6C5D}"/>
    <cellStyle name="Normal 5 2 2 10 6" xfId="31666" xr:uid="{9D601150-3863-4728-B26C-0973FE83C63B}"/>
    <cellStyle name="Normal 5 2 2 10 7" xfId="40790" xr:uid="{1D98201C-186B-423C-8533-42891E324CEA}"/>
    <cellStyle name="Normal 5 2 2 11" xfId="4051" xr:uid="{7BEE6C63-610D-449A-B643-7A09A13AB6B6}"/>
    <cellStyle name="Normal 5 2 2 11 2" xfId="7283" xr:uid="{67AB4482-AE91-4778-991D-76A2E801451E}"/>
    <cellStyle name="Normal 5 2 2 11 2 2" xfId="18721" xr:uid="{693E1292-B767-4F48-86CA-7A983D4372CF}"/>
    <cellStyle name="Normal 5 2 2 11 2 3" xfId="29570" xr:uid="{D66B9862-93EE-4372-9AEE-6A0F403D435B}"/>
    <cellStyle name="Normal 5 2 2 11 2 4" xfId="37828" xr:uid="{1794D4AF-7F17-4F11-8184-1D3DFC92B348}"/>
    <cellStyle name="Normal 5 2 2 11 2 5" xfId="44844" xr:uid="{30EABC6C-F677-4004-A494-ADC912B1A6E8}"/>
    <cellStyle name="Normal 5 2 2 11 3" xfId="15665" xr:uid="{2D7B75FC-C4D0-4FA7-A75B-42824A24FC80}"/>
    <cellStyle name="Normal 5 2 2 11 4" xfId="26514" xr:uid="{4F6D86DC-F254-45E8-A3B7-E9076E937BD4}"/>
    <cellStyle name="Normal 5 2 2 11 5" xfId="33242" xr:uid="{060D7749-FD81-4D2D-92A4-9B5F20D4D398}"/>
    <cellStyle name="Normal 5 2 2 11 6" xfId="41788" xr:uid="{45F04CF1-DD0A-45EA-A5E5-954024C349FF}"/>
    <cellStyle name="Normal 5 2 2 12" xfId="4592" xr:uid="{9E025A96-3C22-4411-9DCA-CCDD0C236CC5}"/>
    <cellStyle name="Normal 5 2 2 12 2" xfId="7648" xr:uid="{5861BB5E-E87E-4F50-B0B8-F46106ECD73D}"/>
    <cellStyle name="Normal 5 2 2 12 2 2" xfId="19086" xr:uid="{E1A2CCE7-274E-4AC6-B8A8-CC24C1328E2F}"/>
    <cellStyle name="Normal 5 2 2 12 2 3" xfId="29935" xr:uid="{272674D7-05EB-4307-907B-3ADE74C4AA56}"/>
    <cellStyle name="Normal 5 2 2 12 2 4" xfId="45209" xr:uid="{F0ADE902-CF42-4C3D-9A44-A95612ED2CE5}"/>
    <cellStyle name="Normal 5 2 2 12 3" xfId="16030" xr:uid="{C3D0FF57-2C3B-4AAA-AAA4-646FF00C8B00}"/>
    <cellStyle name="Normal 5 2 2 12 4" xfId="26879" xr:uid="{85B63E3B-F90F-4676-B7B8-087FF4324AA1}"/>
    <cellStyle name="Normal 5 2 2 12 5" xfId="35845" xr:uid="{2639B5F1-6443-42E9-9279-668028C20BF8}"/>
    <cellStyle name="Normal 5 2 2 12 6" xfId="42153" xr:uid="{8D0CE5B2-3026-44B2-AFE6-23C5CDA90B9F}"/>
    <cellStyle name="Normal 5 2 2 13" xfId="4954" xr:uid="{B401B2DE-8116-4158-907F-247C88AA5663}"/>
    <cellStyle name="Normal 5 2 2 13 2" xfId="8010" xr:uid="{7D568A94-109A-4B93-9DF1-B156BE159D76}"/>
    <cellStyle name="Normal 5 2 2 13 2 2" xfId="19448" xr:uid="{D36676AB-8F0F-4988-99BC-12E6E1D5189A}"/>
    <cellStyle name="Normal 5 2 2 13 2 3" xfId="30297" xr:uid="{428AC09A-4E3E-4F1A-B585-CEB23CB3F9FA}"/>
    <cellStyle name="Normal 5 2 2 13 2 4" xfId="45571" xr:uid="{D7E07563-E42B-4C07-A496-B71EB161FF25}"/>
    <cellStyle name="Normal 5 2 2 13 3" xfId="16392" xr:uid="{DB6AEC40-512D-499D-8C3F-38BCCEACAB03}"/>
    <cellStyle name="Normal 5 2 2 13 4" xfId="27241" xr:uid="{A85153A3-B02C-4DFA-8F54-B8669C7939B9}"/>
    <cellStyle name="Normal 5 2 2 13 5" xfId="42515" xr:uid="{534C4AD2-BB5E-44B0-9103-BFFDEE1EE6C4}"/>
    <cellStyle name="Normal 5 2 2 14" xfId="5305" xr:uid="{08E90B48-7C58-4F81-A957-6C2414D2E09E}"/>
    <cellStyle name="Normal 5 2 2 14 2" xfId="16743" xr:uid="{68A8CA1C-FD9D-45B0-91AC-DDEA34441553}"/>
    <cellStyle name="Normal 5 2 2 14 3" xfId="27592" xr:uid="{D3BEAD50-CB37-4463-9765-89F36AD69DBC}"/>
    <cellStyle name="Normal 5 2 2 14 4" xfId="42866" xr:uid="{18FB0302-3321-4725-8BA2-075686C9EFD9}"/>
    <cellStyle name="Normal 5 2 2 15" xfId="13687" xr:uid="{32D28F4C-22DF-47DE-842A-F48E0B0F1F0C}"/>
    <cellStyle name="Normal 5 2 2 16" xfId="24536" xr:uid="{571250E3-02E3-4979-BED2-9155E66DA6E0}"/>
    <cellStyle name="Normal 5 2 2 17" xfId="30647" xr:uid="{965794ED-823D-4AEC-AF16-024119C118AC}"/>
    <cellStyle name="Normal 5 2 2 18" xfId="39810" xr:uid="{2A1BB37A-F2E0-48B7-A96F-12221CA5D159}"/>
    <cellStyle name="Normal 5 2 2 2" xfId="1063" xr:uid="{96601362-83F3-4F68-99B6-A33820C5236C}"/>
    <cellStyle name="Normal 5 2 2 3" xfId="1064" xr:uid="{74DC3FA8-750F-49F6-8879-CC49ACF40358}"/>
    <cellStyle name="Normal 5 2 2 4" xfId="1065" xr:uid="{0426801C-032A-49A0-83C3-19E2D31F0FB3}"/>
    <cellStyle name="Normal 5 2 2 5" xfId="1066" xr:uid="{706BF027-FFAD-4933-9AB9-C22B85C67A88}"/>
    <cellStyle name="Normal 5 2 2 6" xfId="1067" xr:uid="{2530891C-2873-4225-B090-9BAB345A8D0E}"/>
    <cellStyle name="Normal 5 2 2 7" xfId="1068" xr:uid="{25FFAB00-AE7E-4D1D-B975-7107DC2C8E0D}"/>
    <cellStyle name="Normal 5 2 2 7 10" xfId="30648" xr:uid="{9A3B8A05-FC84-4EAD-B151-6CD7C658C35E}"/>
    <cellStyle name="Normal 5 2 2 7 11" xfId="39811" xr:uid="{9A288FA3-4B18-47C0-B3CA-A6DF7E0AD23A}"/>
    <cellStyle name="Normal 5 2 2 7 2" xfId="2560" xr:uid="{B7F8E80F-784F-48A6-A295-EC0FCB889BE9}"/>
    <cellStyle name="Normal 5 2 2 7 2 2" xfId="3541" xr:uid="{E1F71350-A53C-4F47-B8E7-A7245090D2B4}"/>
    <cellStyle name="Normal 5 2 2 7 2 2 2" xfId="6779" xr:uid="{EB5238F1-973E-4048-8378-7FB83C7E7C82}"/>
    <cellStyle name="Normal 5 2 2 7 2 2 2 2" xfId="11958" xr:uid="{3FF32B51-48F3-4B65-898A-E1AAA3593EA1}"/>
    <cellStyle name="Normal 5 2 2 7 2 2 2 2 2" xfId="22830" xr:uid="{9D19A618-30DC-44FE-AF48-E980130BB8CA}"/>
    <cellStyle name="Normal 5 2 2 7 2 2 2 2 3" xfId="39149" xr:uid="{7B26B0FD-8009-45F3-A65A-144B868177B2}"/>
    <cellStyle name="Normal 5 2 2 7 2 2 2 3" xfId="18217" xr:uid="{D99E164C-101E-4A34-B930-ECE0049F4E3D}"/>
    <cellStyle name="Normal 5 2 2 7 2 2 2 4" xfId="29066" xr:uid="{C65B70CA-C437-43A7-BBA4-C1228286D14E}"/>
    <cellStyle name="Normal 5 2 2 7 2 2 2 5" xfId="35181" xr:uid="{96885250-BF66-4467-847A-4D8396390287}"/>
    <cellStyle name="Normal 5 2 2 7 2 2 2 6" xfId="44340" xr:uid="{D1D29479-5FD7-4A49-8128-9226C8702E57}"/>
    <cellStyle name="Normal 5 2 2 7 2 2 3" xfId="11959" xr:uid="{C2843DCB-64FB-45B7-ABDC-13B31E4EA36E}"/>
    <cellStyle name="Normal 5 2 2 7 2 2 3 2" xfId="22831" xr:uid="{02E17D70-6AD6-49C9-838D-0D109CA5EE65}"/>
    <cellStyle name="Normal 5 2 2 7 2 2 3 3" xfId="37168" xr:uid="{D8390736-6AC1-48F2-84F3-6562530EEA04}"/>
    <cellStyle name="Normal 5 2 2 7 2 2 4" xfId="15161" xr:uid="{9D7D952F-2EA6-424C-A279-0476410A41A1}"/>
    <cellStyle name="Normal 5 2 2 7 2 2 5" xfId="26010" xr:uid="{5F8D63BA-AA02-4400-82D0-5F22B99CD919}"/>
    <cellStyle name="Normal 5 2 2 7 2 2 6" xfId="32160" xr:uid="{3027607D-BD84-450D-B60B-7C868E5FD3AD}"/>
    <cellStyle name="Normal 5 2 2 7 2 2 7" xfId="41284" xr:uid="{C932F903-944C-417A-98D9-30E30A75A870}"/>
    <cellStyle name="Normal 5 2 2 7 2 3" xfId="5799" xr:uid="{7401DAFC-0B00-4F25-83A9-9CB40F6F6813}"/>
    <cellStyle name="Normal 5 2 2 7 2 3 2" xfId="11960" xr:uid="{35D6D784-AFD7-4D05-872A-5430DA358A72}"/>
    <cellStyle name="Normal 5 2 2 7 2 3 2 2" xfId="22832" xr:uid="{AFEB82D5-1B34-4DAE-A12F-AE7750B5F5B1}"/>
    <cellStyle name="Normal 5 2 2 7 2 3 2 3" xfId="38235" xr:uid="{D647852B-8022-43AD-AE4C-CFC2658AA11A}"/>
    <cellStyle name="Normal 5 2 2 7 2 3 3" xfId="17237" xr:uid="{A9AD9178-08D3-4C75-8D36-F152D59F1536}"/>
    <cellStyle name="Normal 5 2 2 7 2 3 4" xfId="28086" xr:uid="{A242C588-6437-4B62-A5F6-3D52EE6ACE3B}"/>
    <cellStyle name="Normal 5 2 2 7 2 3 5" xfId="34270" xr:uid="{E49B664A-2F6B-4279-B385-1FDA7B2F4DE3}"/>
    <cellStyle name="Normal 5 2 2 7 2 3 6" xfId="43360" xr:uid="{3568B206-A5B5-46C3-B66E-759ABA934E4C}"/>
    <cellStyle name="Normal 5 2 2 7 2 4" xfId="11961" xr:uid="{94DD967A-8FD5-408D-95CB-AFCB8CE28E27}"/>
    <cellStyle name="Normal 5 2 2 7 2 4 2" xfId="22833" xr:uid="{E59D30F1-2581-43F2-9803-14FFEC48405B}"/>
    <cellStyle name="Normal 5 2 2 7 2 4 3" xfId="36253" xr:uid="{43538DEB-3C2E-4EA5-A810-2489C80F4D55}"/>
    <cellStyle name="Normal 5 2 2 7 2 5" xfId="14181" xr:uid="{7747D951-DF0F-44C2-AF8A-457A27CDBE18}"/>
    <cellStyle name="Normal 5 2 2 7 2 6" xfId="25030" xr:uid="{7BA98499-A45C-4384-BA54-FE5FDA3C78D2}"/>
    <cellStyle name="Normal 5 2 2 7 2 7" xfId="31180" xr:uid="{45640CAB-B0D4-48B9-9513-0FCD49FDD460}"/>
    <cellStyle name="Normal 5 2 2 7 2 8" xfId="40304" xr:uid="{8E7AA332-CCFF-415A-A9B6-F028305FBA9A}"/>
    <cellStyle name="Normal 5 2 2 7 3" xfId="3048" xr:uid="{DAF92705-2D2B-49B4-BA1B-23497BD02F18}"/>
    <cellStyle name="Normal 5 2 2 7 3 2" xfId="6286" xr:uid="{F196C1D0-7FD0-437D-A7E3-87427368E1AB}"/>
    <cellStyle name="Normal 5 2 2 7 3 2 2" xfId="11962" xr:uid="{BDD2740A-DC4A-4EB8-911D-6135515CAB83}"/>
    <cellStyle name="Normal 5 2 2 7 3 2 2 2" xfId="22834" xr:uid="{E7CDA053-C59B-46DF-9B09-4905CBE02A22}"/>
    <cellStyle name="Normal 5 2 2 7 3 2 2 3" xfId="39150" xr:uid="{DFA42A08-C728-4D44-BC67-31FD48DDFB14}"/>
    <cellStyle name="Normal 5 2 2 7 3 2 3" xfId="17724" xr:uid="{3B6CAD9E-F708-472A-A64E-CD976E77F58C}"/>
    <cellStyle name="Normal 5 2 2 7 3 2 4" xfId="28573" xr:uid="{6800C356-7E48-4039-BB7B-0B0D54A8AC10}"/>
    <cellStyle name="Normal 5 2 2 7 3 2 5" xfId="35182" xr:uid="{235A7A85-CFF6-4171-9172-72C8BF88F0F8}"/>
    <cellStyle name="Normal 5 2 2 7 3 2 6" xfId="43847" xr:uid="{F26A55E1-60EE-4ECD-B3F8-7D1D674F12AE}"/>
    <cellStyle name="Normal 5 2 2 7 3 3" xfId="11963" xr:uid="{0C7A8377-469E-4E64-9C48-DD19920739C7}"/>
    <cellStyle name="Normal 5 2 2 7 3 3 2" xfId="22835" xr:uid="{28BD5089-5B30-4FD5-8AA1-68595C6DE7BB}"/>
    <cellStyle name="Normal 5 2 2 7 3 3 3" xfId="37169" xr:uid="{608D3D55-4CF6-4E80-8D48-3961A2934DF3}"/>
    <cellStyle name="Normal 5 2 2 7 3 4" xfId="14668" xr:uid="{421BC433-E6AB-458C-BCA1-211CEBDC736A}"/>
    <cellStyle name="Normal 5 2 2 7 3 5" xfId="25517" xr:uid="{373086A0-0588-4D51-A9FF-4A5C3D9990DE}"/>
    <cellStyle name="Normal 5 2 2 7 3 6" xfId="31667" xr:uid="{E55D654F-DE6F-4AE9-85E7-861FD55F6E1B}"/>
    <cellStyle name="Normal 5 2 2 7 3 7" xfId="40791" xr:uid="{D284766D-F114-4A33-BACF-41A13AD654ED}"/>
    <cellStyle name="Normal 5 2 2 7 4" xfId="4052" xr:uid="{8665B697-5864-4217-BF55-EA2FEDBAD9C0}"/>
    <cellStyle name="Normal 5 2 2 7 4 2" xfId="7284" xr:uid="{90E32D6A-63C0-43F1-8F70-372377F147FE}"/>
    <cellStyle name="Normal 5 2 2 7 4 2 2" xfId="18722" xr:uid="{AD179664-1AA0-4A66-A920-B4A5276E06D2}"/>
    <cellStyle name="Normal 5 2 2 7 4 2 3" xfId="29571" xr:uid="{74AD266D-86FA-403A-967C-0F8EA38FDDB5}"/>
    <cellStyle name="Normal 5 2 2 7 4 2 4" xfId="37829" xr:uid="{D5F29359-EECF-4B69-AC23-7029A1CC4DCE}"/>
    <cellStyle name="Normal 5 2 2 7 4 2 5" xfId="44845" xr:uid="{43EE905C-8F10-481B-B9A9-C56BDE0CFF6B}"/>
    <cellStyle name="Normal 5 2 2 7 4 3" xfId="15666" xr:uid="{750E03D9-E871-4B72-8CD7-9A030FB1737A}"/>
    <cellStyle name="Normal 5 2 2 7 4 4" xfId="26515" xr:uid="{36E79A3B-0204-4A46-948A-35560666EA45}"/>
    <cellStyle name="Normal 5 2 2 7 4 5" xfId="33243" xr:uid="{28DFB994-3D32-4DCB-BB10-8B35FC84DC7D}"/>
    <cellStyle name="Normal 5 2 2 7 4 6" xfId="41789" xr:uid="{F31EEA94-0955-40D5-8D9E-5EF48957876E}"/>
    <cellStyle name="Normal 5 2 2 7 5" xfId="4593" xr:uid="{EA0E95BF-A889-449F-9DB9-53A6C5520D1F}"/>
    <cellStyle name="Normal 5 2 2 7 5 2" xfId="7649" xr:uid="{9B67BE7A-A946-48F2-BF63-B97A4EE80726}"/>
    <cellStyle name="Normal 5 2 2 7 5 2 2" xfId="19087" xr:uid="{060B8FB6-99ED-4358-BB33-362C412B0360}"/>
    <cellStyle name="Normal 5 2 2 7 5 2 3" xfId="29936" xr:uid="{122F2588-F953-4A14-B97A-EBFA839D4818}"/>
    <cellStyle name="Normal 5 2 2 7 5 2 4" xfId="45210" xr:uid="{ECD6D8E6-BA96-4B9C-977E-4361A4A85E37}"/>
    <cellStyle name="Normal 5 2 2 7 5 3" xfId="16031" xr:uid="{8F66EA5E-0111-4A18-9070-6902ACC85F0F}"/>
    <cellStyle name="Normal 5 2 2 7 5 4" xfId="26880" xr:uid="{C5DFCE3B-4DA1-4A00-85EB-4CBA0F05B354}"/>
    <cellStyle name="Normal 5 2 2 7 5 5" xfId="35846" xr:uid="{A4BEAB6C-5080-4E31-A9CE-B5C9BB213492}"/>
    <cellStyle name="Normal 5 2 2 7 5 6" xfId="42154" xr:uid="{2A15CEF1-FA87-448E-9DF0-6CAA58A925B7}"/>
    <cellStyle name="Normal 5 2 2 7 6" xfId="4955" xr:uid="{F75B8748-C51C-404A-BABF-9C501F9C7AA0}"/>
    <cellStyle name="Normal 5 2 2 7 6 2" xfId="8011" xr:uid="{37C50613-13A7-4376-95D5-7654AB4D1AD6}"/>
    <cellStyle name="Normal 5 2 2 7 6 2 2" xfId="19449" xr:uid="{86A5124E-E562-426D-BD0D-75C6456D4218}"/>
    <cellStyle name="Normal 5 2 2 7 6 2 3" xfId="30298" xr:uid="{CDBA266B-EDFD-4561-89EE-3A9B82BC3279}"/>
    <cellStyle name="Normal 5 2 2 7 6 2 4" xfId="45572" xr:uid="{4EBE54B3-D58C-4816-84A2-65F9D82CB1F2}"/>
    <cellStyle name="Normal 5 2 2 7 6 3" xfId="16393" xr:uid="{15A1C504-F647-490C-A396-4302320C91AD}"/>
    <cellStyle name="Normal 5 2 2 7 6 4" xfId="27242" xr:uid="{EBC57A81-CA1B-46B3-93E4-C31C5FA6A941}"/>
    <cellStyle name="Normal 5 2 2 7 6 5" xfId="42516" xr:uid="{A8680730-42DF-47BC-8BDA-9C369DF5BE8D}"/>
    <cellStyle name="Normal 5 2 2 7 7" xfId="5306" xr:uid="{1B0A2D97-40C2-48B1-B5FB-F787976B3EE6}"/>
    <cellStyle name="Normal 5 2 2 7 7 2" xfId="16744" xr:uid="{2FBD56E1-40DA-4541-9928-AB62977C2D6F}"/>
    <cellStyle name="Normal 5 2 2 7 7 3" xfId="27593" xr:uid="{E09FD8FA-2C65-4945-9DF6-835FBAA02D1C}"/>
    <cellStyle name="Normal 5 2 2 7 7 4" xfId="42867" xr:uid="{371FF707-9114-4CDC-B7F4-D8E5C1B0D3D8}"/>
    <cellStyle name="Normal 5 2 2 7 8" xfId="13688" xr:uid="{DFDECFF4-21C4-4D70-A893-1251CDBB839F}"/>
    <cellStyle name="Normal 5 2 2 7 9" xfId="24537" xr:uid="{9FA4DED1-0792-42D8-936F-095B30FB4D55}"/>
    <cellStyle name="Normal 5 2 2 8" xfId="1069" xr:uid="{B5C88AC9-D585-4051-B305-9D75982AF69F}"/>
    <cellStyle name="Normal 5 2 2 8 10" xfId="30649" xr:uid="{C0F3CE8A-B34C-4E76-BA5A-988B8675DC5C}"/>
    <cellStyle name="Normal 5 2 2 8 11" xfId="39812" xr:uid="{0F053487-C4BE-4B53-92B5-DEE8FEC2CDF4}"/>
    <cellStyle name="Normal 5 2 2 8 2" xfId="2561" xr:uid="{BC36BD09-1642-457D-8C37-12AC6AF5841A}"/>
    <cellStyle name="Normal 5 2 2 8 2 2" xfId="3542" xr:uid="{C47333C6-5659-40BF-8BCC-E8E4CDFE545B}"/>
    <cellStyle name="Normal 5 2 2 8 2 2 2" xfId="6780" xr:uid="{C157DCEA-67A5-4ABB-9A29-EF29BF357559}"/>
    <cellStyle name="Normal 5 2 2 8 2 2 2 2" xfId="11964" xr:uid="{D47CD6D6-0A2B-41BF-AC91-CBE5A3E80E85}"/>
    <cellStyle name="Normal 5 2 2 8 2 2 2 2 2" xfId="22836" xr:uid="{0546BC7A-D792-48AA-939C-45529ED1A654}"/>
    <cellStyle name="Normal 5 2 2 8 2 2 2 2 3" xfId="39151" xr:uid="{585129FA-C642-43B1-9E66-9B8DF93E8835}"/>
    <cellStyle name="Normal 5 2 2 8 2 2 2 3" xfId="18218" xr:uid="{98381154-4CB1-4134-8AF1-4A797887A191}"/>
    <cellStyle name="Normal 5 2 2 8 2 2 2 4" xfId="29067" xr:uid="{004CE405-D216-404C-8BEB-CF43CA96D614}"/>
    <cellStyle name="Normal 5 2 2 8 2 2 2 5" xfId="35183" xr:uid="{5895954C-D9D4-4C83-B9A4-8FC7822B7B2F}"/>
    <cellStyle name="Normal 5 2 2 8 2 2 2 6" xfId="44341" xr:uid="{1062C5E1-C420-4AD8-9AB5-1B6C7A6A2CA1}"/>
    <cellStyle name="Normal 5 2 2 8 2 2 3" xfId="11965" xr:uid="{06513A25-791E-4C33-B19D-D6ECCDE5D268}"/>
    <cellStyle name="Normal 5 2 2 8 2 2 3 2" xfId="22837" xr:uid="{A7988543-E752-4243-B477-2C7414090162}"/>
    <cellStyle name="Normal 5 2 2 8 2 2 3 3" xfId="37170" xr:uid="{0165631D-378D-43B3-83E5-65755D28DE9D}"/>
    <cellStyle name="Normal 5 2 2 8 2 2 4" xfId="15162" xr:uid="{A4032823-9DF9-4330-9E4B-E844657C06BF}"/>
    <cellStyle name="Normal 5 2 2 8 2 2 5" xfId="26011" xr:uid="{88F354C2-3F1E-4554-9176-6D3DC3BCF42D}"/>
    <cellStyle name="Normal 5 2 2 8 2 2 6" xfId="32161" xr:uid="{C441A006-F7B0-46F3-84F3-16000FE836F6}"/>
    <cellStyle name="Normal 5 2 2 8 2 2 7" xfId="41285" xr:uid="{2D537E3F-C2B4-4610-A499-FEC7BC33FB6B}"/>
    <cellStyle name="Normal 5 2 2 8 2 3" xfId="5800" xr:uid="{A6627667-AF1F-4EDC-A3BE-47332BF3B905}"/>
    <cellStyle name="Normal 5 2 2 8 2 3 2" xfId="11966" xr:uid="{A224EE6C-4ECB-40F3-ACB6-6BFBC38D4BDF}"/>
    <cellStyle name="Normal 5 2 2 8 2 3 2 2" xfId="22838" xr:uid="{FA17FCC6-0BC4-4185-A0AC-3862B5804344}"/>
    <cellStyle name="Normal 5 2 2 8 2 3 2 3" xfId="38236" xr:uid="{85439DDB-BEB2-40B7-B6F3-17D9478266E4}"/>
    <cellStyle name="Normal 5 2 2 8 2 3 3" xfId="17238" xr:uid="{2C43FF8D-A2FE-4676-A8CA-48DA97649EE2}"/>
    <cellStyle name="Normal 5 2 2 8 2 3 4" xfId="28087" xr:uid="{AD8A518F-3352-4406-8E43-7814A2E855F1}"/>
    <cellStyle name="Normal 5 2 2 8 2 3 5" xfId="34271" xr:uid="{052265F8-BDBD-4AE3-B463-30DA69752B31}"/>
    <cellStyle name="Normal 5 2 2 8 2 3 6" xfId="43361" xr:uid="{0DDE9130-A7CC-4121-B38E-06616CE12D08}"/>
    <cellStyle name="Normal 5 2 2 8 2 4" xfId="11967" xr:uid="{444ED424-ED1A-430A-8B31-399D88CCE974}"/>
    <cellStyle name="Normal 5 2 2 8 2 4 2" xfId="22839" xr:uid="{D5D707D5-8E18-4B96-B66B-B2F20D2DAF99}"/>
    <cellStyle name="Normal 5 2 2 8 2 4 3" xfId="36254" xr:uid="{40106AD8-5BC0-46B9-8BA9-77B38B5CDA47}"/>
    <cellStyle name="Normal 5 2 2 8 2 5" xfId="14182" xr:uid="{499BA4AB-BB1A-4502-B7BE-77CA29DB8E9A}"/>
    <cellStyle name="Normal 5 2 2 8 2 6" xfId="25031" xr:uid="{10658690-5D99-425A-9D14-0289CE667BDB}"/>
    <cellStyle name="Normal 5 2 2 8 2 7" xfId="31181" xr:uid="{22C83521-6444-4928-A3C1-C44DEC281A3E}"/>
    <cellStyle name="Normal 5 2 2 8 2 8" xfId="40305" xr:uid="{FF441059-D8CD-487D-8636-7C6139CF62D4}"/>
    <cellStyle name="Normal 5 2 2 8 3" xfId="3049" xr:uid="{66E2FB30-48A8-4F07-AA92-32FEC636BF23}"/>
    <cellStyle name="Normal 5 2 2 8 3 2" xfId="6287" xr:uid="{F935872B-B046-4445-9DEE-987A7859A44F}"/>
    <cellStyle name="Normal 5 2 2 8 3 2 2" xfId="11968" xr:uid="{2D357239-3B71-4D96-9BE3-D8F148DBE670}"/>
    <cellStyle name="Normal 5 2 2 8 3 2 2 2" xfId="22840" xr:uid="{7C9FA36D-9142-4D4B-B8FA-B925C654714A}"/>
    <cellStyle name="Normal 5 2 2 8 3 2 2 3" xfId="39152" xr:uid="{9C521670-F97E-4A55-BBA2-EE8E5BCF7274}"/>
    <cellStyle name="Normal 5 2 2 8 3 2 3" xfId="17725" xr:uid="{678B39D2-F1A6-4966-85FE-CEA56A1C03F0}"/>
    <cellStyle name="Normal 5 2 2 8 3 2 4" xfId="28574" xr:uid="{A5C1F9D1-48DF-4FBE-BC47-3BE3B138F9FD}"/>
    <cellStyle name="Normal 5 2 2 8 3 2 5" xfId="35184" xr:uid="{4F4E3DE2-4E92-4BBD-9CC9-0627987E705E}"/>
    <cellStyle name="Normal 5 2 2 8 3 2 6" xfId="43848" xr:uid="{DFF9F2F1-0DFC-40B2-A714-6C5F04FB1235}"/>
    <cellStyle name="Normal 5 2 2 8 3 3" xfId="11969" xr:uid="{651318D6-D02A-410D-8022-6361948E48CD}"/>
    <cellStyle name="Normal 5 2 2 8 3 3 2" xfId="22841" xr:uid="{327DD793-668B-4EFB-A8BA-5A48D4D58979}"/>
    <cellStyle name="Normal 5 2 2 8 3 3 3" xfId="37171" xr:uid="{5AAFA217-9635-4850-A12E-4AAAC00AAA75}"/>
    <cellStyle name="Normal 5 2 2 8 3 4" xfId="14669" xr:uid="{63D3F696-0B80-419C-8126-503D50CC602E}"/>
    <cellStyle name="Normal 5 2 2 8 3 5" xfId="25518" xr:uid="{56904A54-B311-4756-96F1-909967BEFD61}"/>
    <cellStyle name="Normal 5 2 2 8 3 6" xfId="31668" xr:uid="{7BC49CA7-D220-415C-85A3-A868A75EF044}"/>
    <cellStyle name="Normal 5 2 2 8 3 7" xfId="40792" xr:uid="{D47A3F8B-62E5-4251-8579-39D704F3BB93}"/>
    <cellStyle name="Normal 5 2 2 8 4" xfId="4053" xr:uid="{6CFC5A68-E68E-4F13-AA0B-4C00293B5310}"/>
    <cellStyle name="Normal 5 2 2 8 4 2" xfId="7285" xr:uid="{6AF04E39-142C-4D67-AE2F-07A521414B1E}"/>
    <cellStyle name="Normal 5 2 2 8 4 2 2" xfId="18723" xr:uid="{3601948A-1C14-4C09-B397-C07A08102477}"/>
    <cellStyle name="Normal 5 2 2 8 4 2 3" xfId="29572" xr:uid="{F3D023A9-6BB3-4C4F-8DF9-C57673A6D536}"/>
    <cellStyle name="Normal 5 2 2 8 4 2 4" xfId="37830" xr:uid="{109E72E1-FF54-4F5C-8474-71638CFB622A}"/>
    <cellStyle name="Normal 5 2 2 8 4 2 5" xfId="44846" xr:uid="{56EA0A8C-9EB7-4540-8256-04E3D0566F56}"/>
    <cellStyle name="Normal 5 2 2 8 4 3" xfId="15667" xr:uid="{8E90A63A-C05F-47FA-AC80-526FE13F114C}"/>
    <cellStyle name="Normal 5 2 2 8 4 4" xfId="26516" xr:uid="{4D1B919C-649D-4A9D-8F9B-BB50C50B5895}"/>
    <cellStyle name="Normal 5 2 2 8 4 5" xfId="33244" xr:uid="{04063621-20C5-4303-8E36-C7BFFE8E923C}"/>
    <cellStyle name="Normal 5 2 2 8 4 6" xfId="41790" xr:uid="{14F7130F-37E9-49A8-96F6-C990D5464AA5}"/>
    <cellStyle name="Normal 5 2 2 8 5" xfId="4594" xr:uid="{9FD45F74-F059-48F8-9865-4A82D1646178}"/>
    <cellStyle name="Normal 5 2 2 8 5 2" xfId="7650" xr:uid="{A510B240-D17F-4F7D-A22D-000CB1085255}"/>
    <cellStyle name="Normal 5 2 2 8 5 2 2" xfId="19088" xr:uid="{E9D2FFCE-4FEB-468C-9A9E-E23F6142EA50}"/>
    <cellStyle name="Normal 5 2 2 8 5 2 3" xfId="29937" xr:uid="{7FB2BB87-3186-4552-9B07-205DCAE9E170}"/>
    <cellStyle name="Normal 5 2 2 8 5 2 4" xfId="45211" xr:uid="{602477DB-BEB7-4728-9573-0F84DF0C6D11}"/>
    <cellStyle name="Normal 5 2 2 8 5 3" xfId="16032" xr:uid="{ED18A8C5-067B-4152-86AB-E4A4280DFBB5}"/>
    <cellStyle name="Normal 5 2 2 8 5 4" xfId="26881" xr:uid="{248E4C2B-8F0C-49FB-8751-268A6D615DC3}"/>
    <cellStyle name="Normal 5 2 2 8 5 5" xfId="35847" xr:uid="{7E657D88-B6CA-4FDB-B901-8FC754C487E1}"/>
    <cellStyle name="Normal 5 2 2 8 5 6" xfId="42155" xr:uid="{FD71EB05-A3F1-4121-9F52-0135EEAB2A7B}"/>
    <cellStyle name="Normal 5 2 2 8 6" xfId="4956" xr:uid="{01CEA520-E9DF-472C-83B9-04904B8F6B58}"/>
    <cellStyle name="Normal 5 2 2 8 6 2" xfId="8012" xr:uid="{508674DC-E917-44D5-A3DB-0AF1AC72457D}"/>
    <cellStyle name="Normal 5 2 2 8 6 2 2" xfId="19450" xr:uid="{CBA904C2-A765-4E66-9381-884DB557CCFE}"/>
    <cellStyle name="Normal 5 2 2 8 6 2 3" xfId="30299" xr:uid="{8F84EC30-C3EC-4ED0-BBD8-5A6D94726025}"/>
    <cellStyle name="Normal 5 2 2 8 6 2 4" xfId="45573" xr:uid="{E5A5FA49-0121-40C8-96EA-CC26D9719410}"/>
    <cellStyle name="Normal 5 2 2 8 6 3" xfId="16394" xr:uid="{349B8CC1-C355-45C3-9BA4-278030D81AD5}"/>
    <cellStyle name="Normal 5 2 2 8 6 4" xfId="27243" xr:uid="{1BA6B967-E9DC-42B5-89A1-AF1265E5B6D2}"/>
    <cellStyle name="Normal 5 2 2 8 6 5" xfId="42517" xr:uid="{B5B8336B-EAD3-431E-9529-DB7B1214513F}"/>
    <cellStyle name="Normal 5 2 2 8 7" xfId="5307" xr:uid="{563F3549-FC66-4DD1-BAC0-37318CA7D86F}"/>
    <cellStyle name="Normal 5 2 2 8 7 2" xfId="16745" xr:uid="{8FFD1FA6-EF84-4AAD-B6AC-27FCA4991EB7}"/>
    <cellStyle name="Normal 5 2 2 8 7 3" xfId="27594" xr:uid="{D81096BC-C672-4521-B8E7-0DA5D6E68768}"/>
    <cellStyle name="Normal 5 2 2 8 7 4" xfId="42868" xr:uid="{C7E3FEA0-F4F9-4049-BEDB-C8579BA0324A}"/>
    <cellStyle name="Normal 5 2 2 8 8" xfId="13689" xr:uid="{0601B0F8-5CB5-4222-B559-09FE3DF9ED7E}"/>
    <cellStyle name="Normal 5 2 2 8 9" xfId="24538" xr:uid="{A9FCC571-42E3-48E0-893E-28FE00AC5117}"/>
    <cellStyle name="Normal 5 2 2 9" xfId="2559" xr:uid="{EA3E7C84-39A2-41C3-B4A3-BCEB8092C012}"/>
    <cellStyle name="Normal 5 2 2 9 2" xfId="3540" xr:uid="{B5600146-B432-40EE-8807-3B99B3F0A70A}"/>
    <cellStyle name="Normal 5 2 2 9 2 2" xfId="6778" xr:uid="{8C50DA23-C496-48EB-B253-0A213C24F170}"/>
    <cellStyle name="Normal 5 2 2 9 2 2 2" xfId="11970" xr:uid="{3D5926E6-8F79-45AA-B40F-99E9DFD8913F}"/>
    <cellStyle name="Normal 5 2 2 9 2 2 2 2" xfId="22842" xr:uid="{0BD60954-E0D0-425F-B2DC-E8A9E8E9E22D}"/>
    <cellStyle name="Normal 5 2 2 9 2 2 2 3" xfId="39153" xr:uid="{690832DC-C58C-467E-A5BF-BA4082F728EA}"/>
    <cellStyle name="Normal 5 2 2 9 2 2 3" xfId="18216" xr:uid="{EDFFF4A9-10FB-4F03-A7E0-2FD9A27BE00A}"/>
    <cellStyle name="Normal 5 2 2 9 2 2 4" xfId="29065" xr:uid="{1EA8455A-2E93-4B3C-AE29-712D7F2F4286}"/>
    <cellStyle name="Normal 5 2 2 9 2 2 5" xfId="35185" xr:uid="{44FF7AFB-79D7-43B9-816E-8CE95D02F342}"/>
    <cellStyle name="Normal 5 2 2 9 2 2 6" xfId="44339" xr:uid="{716EB979-10E6-4467-B187-DB85899DAB7E}"/>
    <cellStyle name="Normal 5 2 2 9 2 3" xfId="11971" xr:uid="{412A466D-DAB9-4643-80E6-3F43594CD8C2}"/>
    <cellStyle name="Normal 5 2 2 9 2 3 2" xfId="22843" xr:uid="{67AAABCE-CA36-44A6-87D3-DA13E9DBDA40}"/>
    <cellStyle name="Normal 5 2 2 9 2 3 3" xfId="37172" xr:uid="{67F4A21E-9678-4C38-B5AE-294402B0D0F5}"/>
    <cellStyle name="Normal 5 2 2 9 2 4" xfId="15160" xr:uid="{0516F826-0760-497A-B826-A7614376E323}"/>
    <cellStyle name="Normal 5 2 2 9 2 5" xfId="26009" xr:uid="{5DB775F1-4593-41F0-87B0-3635FF602661}"/>
    <cellStyle name="Normal 5 2 2 9 2 6" xfId="32159" xr:uid="{73D3BC2A-D25B-4A1D-A369-6B645CE34E52}"/>
    <cellStyle name="Normal 5 2 2 9 2 7" xfId="41283" xr:uid="{1EB0CD18-EC92-4AE0-95E0-777B514DD351}"/>
    <cellStyle name="Normal 5 2 2 9 3" xfId="5798" xr:uid="{001AAE14-8A24-4D4D-905A-2EE9196AAE23}"/>
    <cellStyle name="Normal 5 2 2 9 3 2" xfId="11972" xr:uid="{0FC6E957-E204-459D-A053-5B8D8AB110BE}"/>
    <cellStyle name="Normal 5 2 2 9 3 2 2" xfId="22844" xr:uid="{FFEA7E02-2FEB-4859-885E-ADFCEF4D3376}"/>
    <cellStyle name="Normal 5 2 2 9 3 2 3" xfId="38237" xr:uid="{E4CD1C4D-1729-492E-8155-50F2DAFD050F}"/>
    <cellStyle name="Normal 5 2 2 9 3 3" xfId="17236" xr:uid="{F5C212F9-B211-4DC5-BED0-52868A1592BC}"/>
    <cellStyle name="Normal 5 2 2 9 3 4" xfId="28085" xr:uid="{3DDCB142-8158-4DAB-997A-61BBB5CC1677}"/>
    <cellStyle name="Normal 5 2 2 9 3 5" xfId="34272" xr:uid="{D9939FF3-4305-4E0E-B058-698B4E6AC1C0}"/>
    <cellStyle name="Normal 5 2 2 9 3 6" xfId="43359" xr:uid="{8F41D122-D8E3-4242-B422-A4A1F71F9730}"/>
    <cellStyle name="Normal 5 2 2 9 4" xfId="11973" xr:uid="{08EB9847-6B32-4EAA-9CA9-E88E1FBAFD15}"/>
    <cellStyle name="Normal 5 2 2 9 4 2" xfId="22845" xr:uid="{8FCBEF78-0E16-4164-820A-D98B7FE246E8}"/>
    <cellStyle name="Normal 5 2 2 9 4 3" xfId="36255" xr:uid="{2A0BFCF6-E60F-4ECF-BE5B-CC38737238EE}"/>
    <cellStyle name="Normal 5 2 2 9 5" xfId="14180" xr:uid="{FF97D352-4CD2-492F-B6BB-F3B1A273E765}"/>
    <cellStyle name="Normal 5 2 2 9 6" xfId="25029" xr:uid="{555AD256-D6A0-412A-B0D4-82CF40BE1D8A}"/>
    <cellStyle name="Normal 5 2 2 9 7" xfId="31179" xr:uid="{0F9CD90D-E775-4840-8EA9-52754F24EF02}"/>
    <cellStyle name="Normal 5 2 2 9 8" xfId="40303" xr:uid="{9201996A-93DF-410E-B001-473387D3437C}"/>
    <cellStyle name="Normal 5 2 20" xfId="2031" xr:uid="{34780E13-FC86-4966-A9CF-8DDCD0145862}"/>
    <cellStyle name="Normal 5 2 20 2" xfId="2693" xr:uid="{BAF0B6AA-16BC-483C-A2BB-F2F298BE642E}"/>
    <cellStyle name="Normal 5 2 20 2 2" xfId="3673" xr:uid="{38CC441B-C6E6-4FDE-981E-0EB1CBE72A2C}"/>
    <cellStyle name="Normal 5 2 20 2 2 2" xfId="6911" xr:uid="{464E06CB-B1F2-46D7-B564-0D4402C87801}"/>
    <cellStyle name="Normal 5 2 20 2 2 2 2" xfId="11974" xr:uid="{79A3CD3C-8539-4EA3-B2D9-F0FA9D370C20}"/>
    <cellStyle name="Normal 5 2 20 2 2 2 2 2" xfId="22846" xr:uid="{078648B5-37BE-4119-A62E-0BA0B2C1A134}"/>
    <cellStyle name="Normal 5 2 20 2 2 2 2 3" xfId="39155" xr:uid="{C648A9EC-8E67-4A52-8BAE-F2103E2E3EA8}"/>
    <cellStyle name="Normal 5 2 20 2 2 2 3" xfId="18349" xr:uid="{E1C1033F-38C3-498F-87D8-1C8FF8BF670F}"/>
    <cellStyle name="Normal 5 2 20 2 2 2 4" xfId="29198" xr:uid="{D3987380-ABFF-4137-A3AA-5815C4E9E63C}"/>
    <cellStyle name="Normal 5 2 20 2 2 2 5" xfId="35187" xr:uid="{5C8261D6-9210-44AA-94B2-0DC708170873}"/>
    <cellStyle name="Normal 5 2 20 2 2 2 6" xfId="44472" xr:uid="{4D3F7364-D827-4D02-A53F-2CB58D340635}"/>
    <cellStyle name="Normal 5 2 20 2 2 3" xfId="11975" xr:uid="{28A11E93-E36B-4CBE-BF5B-0EA916E9264F}"/>
    <cellStyle name="Normal 5 2 20 2 2 3 2" xfId="22847" xr:uid="{685C5FDC-09FB-42FF-9C7B-C566685686A6}"/>
    <cellStyle name="Normal 5 2 20 2 2 3 3" xfId="37174" xr:uid="{CCF9220D-5E51-4D64-8619-C2DCC13704A9}"/>
    <cellStyle name="Normal 5 2 20 2 2 4" xfId="15293" xr:uid="{152E89FF-CD88-4F4F-97FA-7598AAA29CA8}"/>
    <cellStyle name="Normal 5 2 20 2 2 5" xfId="26142" xr:uid="{4C184F69-8013-451A-BAF3-42E4F33951DD}"/>
    <cellStyle name="Normal 5 2 20 2 2 6" xfId="32292" xr:uid="{BCF38857-CC62-4828-9CFE-F5A7910769C3}"/>
    <cellStyle name="Normal 5 2 20 2 2 7" xfId="41416" xr:uid="{49AAF5A4-B90B-4E30-B614-A94395C036A4}"/>
    <cellStyle name="Normal 5 2 20 2 3" xfId="5931" xr:uid="{1A0DB267-F1C1-44D3-A3EB-12CB418314DC}"/>
    <cellStyle name="Normal 5 2 20 2 3 2" xfId="11976" xr:uid="{55F9A5CD-C6A4-4BF7-BB29-9F03005B1DDE}"/>
    <cellStyle name="Normal 5 2 20 2 3 2 2" xfId="22848" xr:uid="{4EEE3A95-87F3-40BC-B7AB-9CB445B18690}"/>
    <cellStyle name="Normal 5 2 20 2 3 2 3" xfId="39154" xr:uid="{53FD549D-EFE3-4A7E-A425-C72CB41423FD}"/>
    <cellStyle name="Normal 5 2 20 2 3 3" xfId="17369" xr:uid="{842C7FD9-EFE3-42E4-A29A-F4A3C870FAF5}"/>
    <cellStyle name="Normal 5 2 20 2 3 4" xfId="28218" xr:uid="{8E579FC1-9FEA-45D9-8629-206AFCA747E6}"/>
    <cellStyle name="Normal 5 2 20 2 3 5" xfId="35186" xr:uid="{D787C11B-687E-4688-BE9D-7D4A3FF09D76}"/>
    <cellStyle name="Normal 5 2 20 2 3 6" xfId="43492" xr:uid="{93FCECF3-3615-4095-A2CD-1C87776FEB7E}"/>
    <cellStyle name="Normal 5 2 20 2 4" xfId="11977" xr:uid="{A02702F6-419D-4387-908B-A1F9214B0EF0}"/>
    <cellStyle name="Normal 5 2 20 2 4 2" xfId="22849" xr:uid="{C15DC7E6-6DC4-46EC-976D-92A0EFB45A0D}"/>
    <cellStyle name="Normal 5 2 20 2 4 3" xfId="37173" xr:uid="{B33ED9A9-D0A8-46FE-A84B-6DEBBD92D5EE}"/>
    <cellStyle name="Normal 5 2 20 2 5" xfId="14313" xr:uid="{AB371F04-1C58-4D1E-9571-29B40017D18F}"/>
    <cellStyle name="Normal 5 2 20 2 6" xfId="25162" xr:uid="{A39E7F24-55AE-4EE3-BC58-FFAC4AE603FF}"/>
    <cellStyle name="Normal 5 2 20 2 7" xfId="31312" xr:uid="{64F12CCC-9899-4B03-816E-F426EB0569D8}"/>
    <cellStyle name="Normal 5 2 20 2 8" xfId="40436" xr:uid="{ED3CD80E-33B0-4B40-8187-4E35CF0DA8C3}"/>
    <cellStyle name="Normal 5 2 20 3" xfId="3180" xr:uid="{D1933707-849B-4E9F-BE56-7070D285F8EE}"/>
    <cellStyle name="Normal 5 2 20 3 2" xfId="6418" xr:uid="{1384D932-A91E-488E-AB57-650CF07663B1}"/>
    <cellStyle name="Normal 5 2 20 3 2 2" xfId="11978" xr:uid="{FEEE6DFD-8D54-443B-B686-91ED0CB40C7A}"/>
    <cellStyle name="Normal 5 2 20 3 2 2 2" xfId="22850" xr:uid="{172217B0-42F9-4653-BC0D-925DD91DB308}"/>
    <cellStyle name="Normal 5 2 20 3 2 2 3" xfId="39156" xr:uid="{21C59396-4E1F-41D0-AE0F-6E4667B5147A}"/>
    <cellStyle name="Normal 5 2 20 3 2 3" xfId="17856" xr:uid="{509E7F37-D826-41A8-89AE-D868D781DFB8}"/>
    <cellStyle name="Normal 5 2 20 3 2 4" xfId="28705" xr:uid="{C759B2D3-CFA6-413E-BB2B-F1987DA9762E}"/>
    <cellStyle name="Normal 5 2 20 3 2 5" xfId="35188" xr:uid="{ED809EAB-59BC-498A-9B0A-603FE27C3936}"/>
    <cellStyle name="Normal 5 2 20 3 2 6" xfId="43979" xr:uid="{F20DEDA5-0BD6-4198-8436-D557B3D18FBD}"/>
    <cellStyle name="Normal 5 2 20 3 3" xfId="11979" xr:uid="{7E7FE832-76A3-45D8-966A-DBAE0B4E8DB3}"/>
    <cellStyle name="Normal 5 2 20 3 3 2" xfId="22851" xr:uid="{D01C8B09-489F-4E7D-856E-50754245208D}"/>
    <cellStyle name="Normal 5 2 20 3 3 3" xfId="37175" xr:uid="{62435296-761A-4FD9-905C-163F541BE0A7}"/>
    <cellStyle name="Normal 5 2 20 3 4" xfId="14800" xr:uid="{067D9A39-9D5A-4D52-BF93-1F046ACA2C35}"/>
    <cellStyle name="Normal 5 2 20 3 5" xfId="25649" xr:uid="{0AB153D0-D597-4847-9C04-4DAE8BF3E7E7}"/>
    <cellStyle name="Normal 5 2 20 3 6" xfId="31799" xr:uid="{0329674D-AF04-4D25-A99C-656549F31360}"/>
    <cellStyle name="Normal 5 2 20 3 7" xfId="40923" xr:uid="{7EFA8A33-1829-4278-9521-D9112D598A6F}"/>
    <cellStyle name="Normal 5 2 20 4" xfId="5438" xr:uid="{9E3B75F5-C92B-4FD5-B321-F2CD635DBEE4}"/>
    <cellStyle name="Normal 5 2 20 4 2" xfId="11980" xr:uid="{CEFED594-C519-4C8E-835B-441528D04D60}"/>
    <cellStyle name="Normal 5 2 20 4 2 2" xfId="22852" xr:uid="{F4C0E296-225F-4131-BBEA-8C2EC993C56E}"/>
    <cellStyle name="Normal 5 2 20 4 2 3" xfId="38238" xr:uid="{1D7E88FB-1C19-4C4A-AC12-4D2D47563E70}"/>
    <cellStyle name="Normal 5 2 20 4 3" xfId="16876" xr:uid="{11902984-DE5E-460C-8BF5-7E6E12BC8EE5}"/>
    <cellStyle name="Normal 5 2 20 4 4" xfId="27725" xr:uid="{7E69A3C2-9B86-4F29-A44E-F6EC5DFF8DD2}"/>
    <cellStyle name="Normal 5 2 20 4 5" xfId="34273" xr:uid="{C10B6380-5B87-4D11-AD0F-9AFC6BB39BA6}"/>
    <cellStyle name="Normal 5 2 20 4 6" xfId="42999" xr:uid="{7D3EE35C-C734-43ED-B02F-6AF263A8C3CE}"/>
    <cellStyle name="Normal 5 2 20 5" xfId="11981" xr:uid="{80F81964-A8CD-45DF-9A96-D920385CD1DC}"/>
    <cellStyle name="Normal 5 2 20 5 2" xfId="22853" xr:uid="{370842E3-E468-46C3-9A56-D62278702673}"/>
    <cellStyle name="Normal 5 2 20 5 3" xfId="36256" xr:uid="{52C3168C-F393-4E54-979F-A5D12F015A96}"/>
    <cellStyle name="Normal 5 2 20 6" xfId="13820" xr:uid="{AFA9D34F-AB07-4DAB-9231-8D559F039FF9}"/>
    <cellStyle name="Normal 5 2 20 7" xfId="24669" xr:uid="{E1A5C638-97A8-49D0-AFFD-63123A52AF21}"/>
    <cellStyle name="Normal 5 2 20 8" xfId="30822" xr:uid="{0837D40A-197F-4392-BD1E-D3CF7B6B9584}"/>
    <cellStyle name="Normal 5 2 20 9" xfId="39943" xr:uid="{89585A97-B8D4-44AA-BF31-8A5EFC9C3B42}"/>
    <cellStyle name="Normal 5 2 21" xfId="2032" xr:uid="{F7D6132C-D29B-4421-AD08-AA4352147A11}"/>
    <cellStyle name="Normal 5 2 21 2" xfId="2694" xr:uid="{66830A2E-57C0-4924-8B01-D0AE17639C65}"/>
    <cellStyle name="Normal 5 2 21 2 2" xfId="3674" xr:uid="{DBE19CE1-77E5-4072-879E-317FB477DB16}"/>
    <cellStyle name="Normal 5 2 21 2 2 2" xfId="6912" xr:uid="{32841E43-595E-4324-A56D-3672264482E9}"/>
    <cellStyle name="Normal 5 2 21 2 2 2 2" xfId="11982" xr:uid="{E25CDF11-596A-4DD0-8846-AC04D3EA4406}"/>
    <cellStyle name="Normal 5 2 21 2 2 2 2 2" xfId="22854" xr:uid="{A40DC102-8B9D-428B-B063-1D42B402B8E7}"/>
    <cellStyle name="Normal 5 2 21 2 2 2 2 3" xfId="39158" xr:uid="{2D1F4681-81F4-437F-B160-8674A03154A5}"/>
    <cellStyle name="Normal 5 2 21 2 2 2 3" xfId="18350" xr:uid="{5B9240E7-8434-474A-A73E-028ED0EEDFB3}"/>
    <cellStyle name="Normal 5 2 21 2 2 2 4" xfId="29199" xr:uid="{8CBC8CB1-3045-4F8D-A196-187F060EE358}"/>
    <cellStyle name="Normal 5 2 21 2 2 2 5" xfId="35190" xr:uid="{2FAC55D0-D081-4E1A-AC5D-C726121586BC}"/>
    <cellStyle name="Normal 5 2 21 2 2 2 6" xfId="44473" xr:uid="{39ED4E76-6351-4722-9F8C-652C6B3BE900}"/>
    <cellStyle name="Normal 5 2 21 2 2 3" xfId="11983" xr:uid="{6646D669-06DF-4715-9C60-642856FB4835}"/>
    <cellStyle name="Normal 5 2 21 2 2 3 2" xfId="22855" xr:uid="{9CEB0058-F784-4D1E-8CD6-B3EA6141683E}"/>
    <cellStyle name="Normal 5 2 21 2 2 3 3" xfId="37177" xr:uid="{D0FF67C7-CDD7-4133-A579-4E1D112BB62D}"/>
    <cellStyle name="Normal 5 2 21 2 2 4" xfId="15294" xr:uid="{6EB622AD-BC73-4682-8297-B49A6970ADC4}"/>
    <cellStyle name="Normal 5 2 21 2 2 5" xfId="26143" xr:uid="{7DE1469F-3322-48CA-92E6-FFEF35C57887}"/>
    <cellStyle name="Normal 5 2 21 2 2 6" xfId="32293" xr:uid="{7DF6F409-13EC-446A-B116-82DFAA1FFFD7}"/>
    <cellStyle name="Normal 5 2 21 2 2 7" xfId="41417" xr:uid="{5419EFEF-623A-43A9-9B6E-A6EE52C7E80B}"/>
    <cellStyle name="Normal 5 2 21 2 3" xfId="5932" xr:uid="{A62D8286-4C4E-4E39-8FC9-EF83121DE833}"/>
    <cellStyle name="Normal 5 2 21 2 3 2" xfId="11984" xr:uid="{06969866-681F-4F9B-B3E3-414810A4CEAC}"/>
    <cellStyle name="Normal 5 2 21 2 3 2 2" xfId="22856" xr:uid="{FFFB46E0-C6BA-45FE-9B71-020A6428650A}"/>
    <cellStyle name="Normal 5 2 21 2 3 2 3" xfId="39157" xr:uid="{8D4DD32C-1F42-40EF-BF2F-B116FC2A2E5C}"/>
    <cellStyle name="Normal 5 2 21 2 3 3" xfId="17370" xr:uid="{3612F525-6373-4982-A903-BF2988EF6386}"/>
    <cellStyle name="Normal 5 2 21 2 3 4" xfId="28219" xr:uid="{356F44BD-E482-4508-9925-4CD0AA8D81BA}"/>
    <cellStyle name="Normal 5 2 21 2 3 5" xfId="35189" xr:uid="{C22FA17E-272F-4C3E-8B69-B52028124136}"/>
    <cellStyle name="Normal 5 2 21 2 3 6" xfId="43493" xr:uid="{D6873A91-34D9-4A3C-800C-444DEC457B1E}"/>
    <cellStyle name="Normal 5 2 21 2 4" xfId="11985" xr:uid="{F21C1A32-63C1-4637-8F3C-2E4D0726854F}"/>
    <cellStyle name="Normal 5 2 21 2 4 2" xfId="22857" xr:uid="{C0F929A4-0E7F-49E0-B0AE-ED3006A68355}"/>
    <cellStyle name="Normal 5 2 21 2 4 3" xfId="37176" xr:uid="{3571FD7B-B0A0-422E-87AA-AD2E8A566F96}"/>
    <cellStyle name="Normal 5 2 21 2 5" xfId="14314" xr:uid="{E9318BBB-302C-46B2-ACEF-6247813A7E4F}"/>
    <cellStyle name="Normal 5 2 21 2 6" xfId="25163" xr:uid="{AEFD1290-A810-404E-8464-243EB9EC71EE}"/>
    <cellStyle name="Normal 5 2 21 2 7" xfId="31313" xr:uid="{21824B31-15B8-47B6-80D6-6DFD8EF0541E}"/>
    <cellStyle name="Normal 5 2 21 2 8" xfId="40437" xr:uid="{6C7A5709-968F-4FC4-AE54-99B0DD26BCC4}"/>
    <cellStyle name="Normal 5 2 21 3" xfId="3181" xr:uid="{A9D83C85-B1A1-4B17-8E7B-826E100B33C8}"/>
    <cellStyle name="Normal 5 2 21 3 2" xfId="6419" xr:uid="{D6B18D2E-34AB-4A04-AF54-0A8BD894B88E}"/>
    <cellStyle name="Normal 5 2 21 3 2 2" xfId="11986" xr:uid="{A67E99E2-B5E0-4590-B286-794BDB79ED75}"/>
    <cellStyle name="Normal 5 2 21 3 2 2 2" xfId="22858" xr:uid="{DF475B5A-8FC5-4C77-82CA-C7F45AC3E462}"/>
    <cellStyle name="Normal 5 2 21 3 2 2 3" xfId="39159" xr:uid="{7BB20339-AEB2-4175-B88C-009F9D80F901}"/>
    <cellStyle name="Normal 5 2 21 3 2 3" xfId="17857" xr:uid="{0C874238-9459-4D3D-9387-A003F5A30209}"/>
    <cellStyle name="Normal 5 2 21 3 2 4" xfId="28706" xr:uid="{2676D470-5EA2-404E-8D46-D3FDDC336F91}"/>
    <cellStyle name="Normal 5 2 21 3 2 5" xfId="35191" xr:uid="{20DF99AF-48DB-4A98-BEAA-98E606119FE4}"/>
    <cellStyle name="Normal 5 2 21 3 2 6" xfId="43980" xr:uid="{5406CF8D-AEFC-4267-A508-55F41E4548E8}"/>
    <cellStyle name="Normal 5 2 21 3 3" xfId="11987" xr:uid="{04E8C94C-9FB1-4D40-B734-CEEB3F6CD199}"/>
    <cellStyle name="Normal 5 2 21 3 3 2" xfId="22859" xr:uid="{46E06C02-1760-46EF-AA74-822044F8CEA7}"/>
    <cellStyle name="Normal 5 2 21 3 3 3" xfId="37178" xr:uid="{E31A5A28-71F3-4679-A6E7-65AFAA32D6F9}"/>
    <cellStyle name="Normal 5 2 21 3 4" xfId="14801" xr:uid="{A8272080-FA18-42E8-A61F-C772DC9F8750}"/>
    <cellStyle name="Normal 5 2 21 3 5" xfId="25650" xr:uid="{01767361-8769-4055-8B44-C7AACE156CA0}"/>
    <cellStyle name="Normal 5 2 21 3 6" xfId="31800" xr:uid="{0124CC2C-AA5F-434B-AA77-84DACF829BB8}"/>
    <cellStyle name="Normal 5 2 21 3 7" xfId="40924" xr:uid="{F58599EA-5A19-4A63-90A4-D7A0B6A6EDAB}"/>
    <cellStyle name="Normal 5 2 21 4" xfId="5439" xr:uid="{416B3DAF-2F15-4BD2-A2A0-FF0E375D4431}"/>
    <cellStyle name="Normal 5 2 21 4 2" xfId="11988" xr:uid="{610D1F18-99C8-4690-BF8F-686EF9AD1F9D}"/>
    <cellStyle name="Normal 5 2 21 4 2 2" xfId="22860" xr:uid="{ADD73834-EE90-4E39-AB71-B00DB8A3EA87}"/>
    <cellStyle name="Normal 5 2 21 4 2 3" xfId="38239" xr:uid="{95E67C1A-4600-4561-BB87-AAFE4E2C2FCF}"/>
    <cellStyle name="Normal 5 2 21 4 3" xfId="16877" xr:uid="{CBF7A114-DF22-451E-B065-B683FE6CD21A}"/>
    <cellStyle name="Normal 5 2 21 4 4" xfId="27726" xr:uid="{0B1734C1-D58D-48EB-AF06-693C5EAB9C3F}"/>
    <cellStyle name="Normal 5 2 21 4 5" xfId="34274" xr:uid="{D20B24D5-39B9-4DFC-A56C-13D657030C89}"/>
    <cellStyle name="Normal 5 2 21 4 6" xfId="43000" xr:uid="{7A402B72-DBD9-48CF-824B-D3C6FE6AE1C4}"/>
    <cellStyle name="Normal 5 2 21 5" xfId="11989" xr:uid="{FCD1C8D0-CA39-490D-9DAB-A25D61F26307}"/>
    <cellStyle name="Normal 5 2 21 5 2" xfId="22861" xr:uid="{2F211755-2CC5-476A-8966-955F46EFD093}"/>
    <cellStyle name="Normal 5 2 21 5 3" xfId="36257" xr:uid="{4441934A-5495-4688-BAE8-4D626B7AD848}"/>
    <cellStyle name="Normal 5 2 21 6" xfId="13821" xr:uid="{5729FAF4-D173-441A-A1A2-51B96449E449}"/>
    <cellStyle name="Normal 5 2 21 7" xfId="24670" xr:uid="{2893C9CD-4448-4316-A164-C5704EFF9B11}"/>
    <cellStyle name="Normal 5 2 21 8" xfId="30823" xr:uid="{A6BA9121-B4EE-4E8B-8F3A-2438E0362B5A}"/>
    <cellStyle name="Normal 5 2 21 9" xfId="39944" xr:uid="{B8F31100-3689-4A82-822A-1A000B421F2A}"/>
    <cellStyle name="Normal 5 2 22" xfId="2033" xr:uid="{FC0BD4D2-3D6A-4F1C-B9E3-B89144628CFD}"/>
    <cellStyle name="Normal 5 2 22 2" xfId="2695" xr:uid="{0E1DA168-E7B9-4F54-8ACF-744F026C0A74}"/>
    <cellStyle name="Normal 5 2 22 2 2" xfId="3675" xr:uid="{FF779622-E776-40D2-8F1A-BC9CD7F34893}"/>
    <cellStyle name="Normal 5 2 22 2 2 2" xfId="6913" xr:uid="{EC93B306-2BCF-4A30-B4D0-00FA65F89E3E}"/>
    <cellStyle name="Normal 5 2 22 2 2 2 2" xfId="11990" xr:uid="{99BEAB55-C3C0-4C8F-92A6-D5EA7C396422}"/>
    <cellStyle name="Normal 5 2 22 2 2 2 2 2" xfId="22862" xr:uid="{85379291-EEEE-4093-81E1-6881F4CA8D4A}"/>
    <cellStyle name="Normal 5 2 22 2 2 2 2 3" xfId="39161" xr:uid="{8A6A34F5-B903-4930-8A4B-02675E183627}"/>
    <cellStyle name="Normal 5 2 22 2 2 2 3" xfId="18351" xr:uid="{0D29C013-53ED-494B-8EA2-57FBFD5912E5}"/>
    <cellStyle name="Normal 5 2 22 2 2 2 4" xfId="29200" xr:uid="{F61862FD-AF82-472E-BEF0-E7AEF364C377}"/>
    <cellStyle name="Normal 5 2 22 2 2 2 5" xfId="35193" xr:uid="{E47AC790-83B8-485C-82CF-866B72B8B761}"/>
    <cellStyle name="Normal 5 2 22 2 2 2 6" xfId="44474" xr:uid="{5AC7182E-605D-4EDE-9660-0FF85978E8AD}"/>
    <cellStyle name="Normal 5 2 22 2 2 3" xfId="11991" xr:uid="{F8D40345-ED33-406A-A7C6-44B0D95F2809}"/>
    <cellStyle name="Normal 5 2 22 2 2 3 2" xfId="22863" xr:uid="{6DE919B4-4EDE-42F5-8511-54C915D27C77}"/>
    <cellStyle name="Normal 5 2 22 2 2 3 3" xfId="37180" xr:uid="{7BF17C89-33D4-4FAA-A605-021354D3CC67}"/>
    <cellStyle name="Normal 5 2 22 2 2 4" xfId="15295" xr:uid="{CD3CCBB6-2301-4402-BD18-E5FFF0E3A4AC}"/>
    <cellStyle name="Normal 5 2 22 2 2 5" xfId="26144" xr:uid="{5A6BD5AE-D576-4479-8D1D-E4A367667F19}"/>
    <cellStyle name="Normal 5 2 22 2 2 6" xfId="32294" xr:uid="{283F4767-C31E-47C7-9658-70E483B428C0}"/>
    <cellStyle name="Normal 5 2 22 2 2 7" xfId="41418" xr:uid="{EECA0892-61DB-4962-8869-1126AEC95BF4}"/>
    <cellStyle name="Normal 5 2 22 2 3" xfId="5933" xr:uid="{891B98B6-6329-41DB-ABC8-CB28518456B7}"/>
    <cellStyle name="Normal 5 2 22 2 3 2" xfId="11992" xr:uid="{68F1BCBF-8F99-4964-8E6E-A1C9F0EACA93}"/>
    <cellStyle name="Normal 5 2 22 2 3 2 2" xfId="22864" xr:uid="{15CFEC19-2C60-4FBA-BEA2-128495597B45}"/>
    <cellStyle name="Normal 5 2 22 2 3 2 3" xfId="39160" xr:uid="{3E578BF5-5B8E-417F-ADD0-06B45230EF71}"/>
    <cellStyle name="Normal 5 2 22 2 3 3" xfId="17371" xr:uid="{F97D0749-DB33-4C54-AE36-C9CC5389EB15}"/>
    <cellStyle name="Normal 5 2 22 2 3 4" xfId="28220" xr:uid="{6FFC7719-85AC-4CBD-BE8F-820D5CBBBEA2}"/>
    <cellStyle name="Normal 5 2 22 2 3 5" xfId="35192" xr:uid="{D7C7DCBD-00C9-4010-BD9A-1BD37F296B1B}"/>
    <cellStyle name="Normal 5 2 22 2 3 6" xfId="43494" xr:uid="{0A3E797C-8696-4324-9DE6-DBFBA18A1DF0}"/>
    <cellStyle name="Normal 5 2 22 2 4" xfId="11993" xr:uid="{E380F869-5E3A-40A8-B9CC-AEA5BC4EF681}"/>
    <cellStyle name="Normal 5 2 22 2 4 2" xfId="22865" xr:uid="{00D32B85-8586-40B4-8A2E-955F70FAEB78}"/>
    <cellStyle name="Normal 5 2 22 2 4 3" xfId="37179" xr:uid="{4BC36949-BDF3-452C-8546-0B3CDB210B0E}"/>
    <cellStyle name="Normal 5 2 22 2 5" xfId="14315" xr:uid="{BF4A20E4-B41E-47CF-A82C-09645EC7D245}"/>
    <cellStyle name="Normal 5 2 22 2 6" xfId="25164" xr:uid="{0D4B5F5D-B6D1-4590-8711-0D785D81E5FD}"/>
    <cellStyle name="Normal 5 2 22 2 7" xfId="31314" xr:uid="{D74EE3A7-477B-4180-8C96-3B10AB38371C}"/>
    <cellStyle name="Normal 5 2 22 2 8" xfId="40438" xr:uid="{B5022704-D3EA-4F7C-BF93-53735FA5AE09}"/>
    <cellStyle name="Normal 5 2 22 3" xfId="3182" xr:uid="{F7FC3C29-ABAC-444F-90D4-F7A309915294}"/>
    <cellStyle name="Normal 5 2 22 3 2" xfId="6420" xr:uid="{D59249D7-5FD0-45B5-9CE8-FB16EF6FE029}"/>
    <cellStyle name="Normal 5 2 22 3 2 2" xfId="11994" xr:uid="{51B06349-C483-4569-BABC-FD5B3805623D}"/>
    <cellStyle name="Normal 5 2 22 3 2 2 2" xfId="22866" xr:uid="{58C94A09-4C80-4857-AC14-35C67866E79C}"/>
    <cellStyle name="Normal 5 2 22 3 2 2 3" xfId="39162" xr:uid="{995905D2-0A56-4264-8CE1-AEB8CF949997}"/>
    <cellStyle name="Normal 5 2 22 3 2 3" xfId="17858" xr:uid="{CF1343AF-2C87-434D-A62A-152386301904}"/>
    <cellStyle name="Normal 5 2 22 3 2 4" xfId="28707" xr:uid="{82D66E69-AF4A-42BE-BA3C-0FCCFC01893D}"/>
    <cellStyle name="Normal 5 2 22 3 2 5" xfId="35194" xr:uid="{BE2A61DB-4706-49BA-85AB-C770099609D8}"/>
    <cellStyle name="Normal 5 2 22 3 2 6" xfId="43981" xr:uid="{C635C4BA-7917-4D74-A934-797B27E1C1D4}"/>
    <cellStyle name="Normal 5 2 22 3 3" xfId="11995" xr:uid="{546A49B8-2CF2-4506-90CA-A998E45E1434}"/>
    <cellStyle name="Normal 5 2 22 3 3 2" xfId="22867" xr:uid="{14DDE463-DB17-4FD5-BD22-7ECAF41C1F0F}"/>
    <cellStyle name="Normal 5 2 22 3 3 3" xfId="37181" xr:uid="{FEC70D50-89E8-4191-BCAC-2F596FFABDA2}"/>
    <cellStyle name="Normal 5 2 22 3 4" xfId="14802" xr:uid="{F5F0FEC2-D4B6-47F4-9AB7-D96CC7302DB9}"/>
    <cellStyle name="Normal 5 2 22 3 5" xfId="25651" xr:uid="{01508ED5-DBD1-444A-8253-CD12BF4389E5}"/>
    <cellStyle name="Normal 5 2 22 3 6" xfId="31801" xr:uid="{7EAD91E2-CAC7-471A-81C8-FDC63872BE52}"/>
    <cellStyle name="Normal 5 2 22 3 7" xfId="40925" xr:uid="{1BEA9CFF-B02A-435D-8783-9023727756E6}"/>
    <cellStyle name="Normal 5 2 22 4" xfId="5440" xr:uid="{8C61798B-6B9C-4140-8052-247932BC9762}"/>
    <cellStyle name="Normal 5 2 22 4 2" xfId="11996" xr:uid="{A7C61FE2-258F-45CC-9DAF-5FDAF5BA5AE1}"/>
    <cellStyle name="Normal 5 2 22 4 2 2" xfId="22868" xr:uid="{EFD32844-FA4A-44C0-956E-6335D1C30FCB}"/>
    <cellStyle name="Normal 5 2 22 4 2 3" xfId="38240" xr:uid="{33FF182A-ECA5-4E97-9A0E-CE1E5094FCF2}"/>
    <cellStyle name="Normal 5 2 22 4 3" xfId="16878" xr:uid="{952AE810-B9FF-4931-BAD7-FC11DBDBA3F5}"/>
    <cellStyle name="Normal 5 2 22 4 4" xfId="27727" xr:uid="{15A3D70E-DE19-406C-AE91-F8F6890FCAD2}"/>
    <cellStyle name="Normal 5 2 22 4 5" xfId="34275" xr:uid="{253186A9-FDDB-4B96-9D70-749C16D8364D}"/>
    <cellStyle name="Normal 5 2 22 4 6" xfId="43001" xr:uid="{9766885C-AEC1-4952-8438-6AEDC18560EF}"/>
    <cellStyle name="Normal 5 2 22 5" xfId="11997" xr:uid="{66C5774D-908C-421B-8569-DD7A1DDD9813}"/>
    <cellStyle name="Normal 5 2 22 5 2" xfId="22869" xr:uid="{9AE51CF6-1AF9-4D51-B96C-57BE439CD8F0}"/>
    <cellStyle name="Normal 5 2 22 5 3" xfId="36258" xr:uid="{2EAD2B28-FE38-4CFF-8B4E-931D084280B3}"/>
    <cellStyle name="Normal 5 2 22 6" xfId="13822" xr:uid="{3D5B9096-7083-4218-AC88-0DBE3DA59F3C}"/>
    <cellStyle name="Normal 5 2 22 7" xfId="24671" xr:uid="{F63A7141-9377-4F09-BC9D-3D79BDD5DA88}"/>
    <cellStyle name="Normal 5 2 22 8" xfId="30824" xr:uid="{43CDB35C-167A-443E-A6C1-7FD6CE42DDD9}"/>
    <cellStyle name="Normal 5 2 22 9" xfId="39945" xr:uid="{407B08DF-1D36-41B6-9F63-CCA2B0075987}"/>
    <cellStyle name="Normal 5 2 23" xfId="2034" xr:uid="{4786E5F9-278E-4425-BE06-8B9B985C4ECD}"/>
    <cellStyle name="Normal 5 2 23 2" xfId="2696" xr:uid="{28E1690C-D72E-4A4A-816D-19A91509C0C8}"/>
    <cellStyle name="Normal 5 2 23 2 2" xfId="3676" xr:uid="{69553CCD-236A-4E11-BF25-8034561AD4C5}"/>
    <cellStyle name="Normal 5 2 23 2 2 2" xfId="6914" xr:uid="{768F42AC-429B-4A99-AAC4-5D308ED1394A}"/>
    <cellStyle name="Normal 5 2 23 2 2 2 2" xfId="11998" xr:uid="{6CB23BEF-FD97-47CE-8F0C-E5F282DAA06C}"/>
    <cellStyle name="Normal 5 2 23 2 2 2 2 2" xfId="22870" xr:uid="{354A5E93-23C5-4B5C-8A56-8AA7E263237B}"/>
    <cellStyle name="Normal 5 2 23 2 2 2 2 3" xfId="39164" xr:uid="{340C9BC3-43EA-4AEE-8C4C-306856697C22}"/>
    <cellStyle name="Normal 5 2 23 2 2 2 3" xfId="18352" xr:uid="{392DB04B-4202-4781-9485-A77B3BCFE66D}"/>
    <cellStyle name="Normal 5 2 23 2 2 2 4" xfId="29201" xr:uid="{694DADD2-11FA-4F3D-B882-1C41FEAC6E88}"/>
    <cellStyle name="Normal 5 2 23 2 2 2 5" xfId="35196" xr:uid="{2A84A36A-66B8-4375-B476-4AF18236B81A}"/>
    <cellStyle name="Normal 5 2 23 2 2 2 6" xfId="44475" xr:uid="{BD1C89E1-1B55-497A-A0FA-D6DCE496EAA6}"/>
    <cellStyle name="Normal 5 2 23 2 2 3" xfId="11999" xr:uid="{B140B4DD-EE17-4A87-A6FF-51BC5DE7264A}"/>
    <cellStyle name="Normal 5 2 23 2 2 3 2" xfId="22871" xr:uid="{06BE359F-0EA3-4E86-847C-5073A3F9A7CA}"/>
    <cellStyle name="Normal 5 2 23 2 2 3 3" xfId="37183" xr:uid="{DC398765-4354-4178-A5CB-C520F7A87EAE}"/>
    <cellStyle name="Normal 5 2 23 2 2 4" xfId="15296" xr:uid="{1414D2D1-EE3C-42F6-BF4A-546F69734EA2}"/>
    <cellStyle name="Normal 5 2 23 2 2 5" xfId="26145" xr:uid="{73D50CC4-56DE-419F-9D4A-482645D77889}"/>
    <cellStyle name="Normal 5 2 23 2 2 6" xfId="32295" xr:uid="{057C98E3-2108-4FF9-89EE-4FC43BE8DC12}"/>
    <cellStyle name="Normal 5 2 23 2 2 7" xfId="41419" xr:uid="{3275F421-9033-4208-A2DE-91113C96705A}"/>
    <cellStyle name="Normal 5 2 23 2 3" xfId="5934" xr:uid="{2F4691AF-267F-4A77-8A3C-F6F2C8ADD669}"/>
    <cellStyle name="Normal 5 2 23 2 3 2" xfId="12000" xr:uid="{09C04973-1047-4664-8604-D77F19A30294}"/>
    <cellStyle name="Normal 5 2 23 2 3 2 2" xfId="22872" xr:uid="{EBC7A56A-145B-4ED3-86DE-3E216620DD87}"/>
    <cellStyle name="Normal 5 2 23 2 3 2 3" xfId="39163" xr:uid="{9216EF58-95E2-471A-91FF-29236D40D4B6}"/>
    <cellStyle name="Normal 5 2 23 2 3 3" xfId="17372" xr:uid="{CED14EFE-21DA-4AFD-AEF7-9216DDC11E9E}"/>
    <cellStyle name="Normal 5 2 23 2 3 4" xfId="28221" xr:uid="{F088822E-2EB0-46ED-991F-5E69B1EBA4C8}"/>
    <cellStyle name="Normal 5 2 23 2 3 5" xfId="35195" xr:uid="{498B0621-4A53-4F62-B298-DCCB6B6AA816}"/>
    <cellStyle name="Normal 5 2 23 2 3 6" xfId="43495" xr:uid="{C516E8F9-18E0-4009-A9E2-6AE18DB7839E}"/>
    <cellStyle name="Normal 5 2 23 2 4" xfId="12001" xr:uid="{1C7175D8-EB69-4794-8A07-1223642A724B}"/>
    <cellStyle name="Normal 5 2 23 2 4 2" xfId="22873" xr:uid="{B61FBA1C-C8E3-41A4-A310-F578552C8E29}"/>
    <cellStyle name="Normal 5 2 23 2 4 3" xfId="37182" xr:uid="{DD3B39B4-FB70-45F4-B1C9-7830F4A52AB4}"/>
    <cellStyle name="Normal 5 2 23 2 5" xfId="14316" xr:uid="{020657AF-ACEF-4463-AE5C-2100C55D3812}"/>
    <cellStyle name="Normal 5 2 23 2 6" xfId="25165" xr:uid="{53D4E86B-7477-4737-AB5A-592BA37479FA}"/>
    <cellStyle name="Normal 5 2 23 2 7" xfId="31315" xr:uid="{71A41C6C-447A-41C2-AA09-3F9CFF899D37}"/>
    <cellStyle name="Normal 5 2 23 2 8" xfId="40439" xr:uid="{12806195-19A8-4CFB-86AC-CD31B8C0D33B}"/>
    <cellStyle name="Normal 5 2 23 3" xfId="3183" xr:uid="{B88CDDC8-A023-4DD5-B49B-E4D02EE5405A}"/>
    <cellStyle name="Normal 5 2 23 3 2" xfId="6421" xr:uid="{FEB219BE-8D65-4649-9C97-8155282A0D35}"/>
    <cellStyle name="Normal 5 2 23 3 2 2" xfId="12002" xr:uid="{354C80C7-0B9D-43AC-AD09-DD531BEA17DE}"/>
    <cellStyle name="Normal 5 2 23 3 2 2 2" xfId="22874" xr:uid="{2CA19751-2724-4C3F-8A39-3C28E51F7433}"/>
    <cellStyle name="Normal 5 2 23 3 2 2 3" xfId="39165" xr:uid="{081140C6-7BFD-4808-AE14-58E37FB6992D}"/>
    <cellStyle name="Normal 5 2 23 3 2 3" xfId="17859" xr:uid="{952BCF1F-A353-4084-8B55-676F44AD91DD}"/>
    <cellStyle name="Normal 5 2 23 3 2 4" xfId="28708" xr:uid="{1403441C-104F-4BB3-9A12-F8A7F69C6D6C}"/>
    <cellStyle name="Normal 5 2 23 3 2 5" xfId="35197" xr:uid="{EF4BD911-B85A-431A-A8D6-5441459EE4EA}"/>
    <cellStyle name="Normal 5 2 23 3 2 6" xfId="43982" xr:uid="{4DC0414C-C702-4926-B6F7-71DFF3A09831}"/>
    <cellStyle name="Normal 5 2 23 3 3" xfId="12003" xr:uid="{388B1E5A-2B85-4D6F-B57B-A69761990859}"/>
    <cellStyle name="Normal 5 2 23 3 3 2" xfId="22875" xr:uid="{D8F38B91-DF29-4A46-9FBA-B53929C53EB4}"/>
    <cellStyle name="Normal 5 2 23 3 3 3" xfId="37184" xr:uid="{7CBDED0D-580C-4A46-8263-D2875ADFAF76}"/>
    <cellStyle name="Normal 5 2 23 3 4" xfId="14803" xr:uid="{8E54522F-D980-4FC0-BB11-1A06282799CB}"/>
    <cellStyle name="Normal 5 2 23 3 5" xfId="25652" xr:uid="{F9C399AB-ADE4-4FA2-A1B2-5C125AAFFD18}"/>
    <cellStyle name="Normal 5 2 23 3 6" xfId="31802" xr:uid="{FB69BC06-5144-42D4-8092-D5A91593C116}"/>
    <cellStyle name="Normal 5 2 23 3 7" xfId="40926" xr:uid="{F6BD5FA6-9561-4D48-A9DD-9A2F9194CE1B}"/>
    <cellStyle name="Normal 5 2 23 4" xfId="5441" xr:uid="{9D27E88C-B0EB-42E1-AE5E-95E2138AEE5F}"/>
    <cellStyle name="Normal 5 2 23 4 2" xfId="12004" xr:uid="{5F6504DD-B718-4EF0-83DE-DE4C0F83B1D7}"/>
    <cellStyle name="Normal 5 2 23 4 2 2" xfId="22876" xr:uid="{32202BDB-66E9-426D-9D32-AA0DA3FF019D}"/>
    <cellStyle name="Normal 5 2 23 4 2 3" xfId="38241" xr:uid="{B5B884EC-64AD-4036-BAC3-A867116F7434}"/>
    <cellStyle name="Normal 5 2 23 4 3" xfId="16879" xr:uid="{AA16815B-B089-4093-AB05-55BA30D72E37}"/>
    <cellStyle name="Normal 5 2 23 4 4" xfId="27728" xr:uid="{DBC904AB-C23A-42F5-9414-D5CEE217B24F}"/>
    <cellStyle name="Normal 5 2 23 4 5" xfId="34276" xr:uid="{1C401775-A100-49DD-8797-7D81DB7DFD25}"/>
    <cellStyle name="Normal 5 2 23 4 6" xfId="43002" xr:uid="{23005ACB-8AA4-47B1-AC8E-F6B531516ED6}"/>
    <cellStyle name="Normal 5 2 23 5" xfId="12005" xr:uid="{FEC35B37-5A11-496B-ADA6-1A3DB687B1B0}"/>
    <cellStyle name="Normal 5 2 23 5 2" xfId="22877" xr:uid="{45228BE5-509A-456D-AC9D-24CD8B9DE941}"/>
    <cellStyle name="Normal 5 2 23 5 3" xfId="36259" xr:uid="{E1177E77-117B-47BC-94A5-AB9F7EB62986}"/>
    <cellStyle name="Normal 5 2 23 6" xfId="13823" xr:uid="{EB08BDE9-7D47-46C4-9437-4B990BB53099}"/>
    <cellStyle name="Normal 5 2 23 7" xfId="24672" xr:uid="{89112643-7228-43E4-8A96-CD8553D1EA3E}"/>
    <cellStyle name="Normal 5 2 23 8" xfId="30825" xr:uid="{ADCFE482-7B53-4948-9416-B666CB2B4BE7}"/>
    <cellStyle name="Normal 5 2 23 9" xfId="39946" xr:uid="{29CD06E4-F8C6-431E-8520-681C15788AF5}"/>
    <cellStyle name="Normal 5 2 24" xfId="2035" xr:uid="{44B517EB-D561-4D5A-A208-8D10FCCFE640}"/>
    <cellStyle name="Normal 5 2 24 2" xfId="2697" xr:uid="{033B8F39-505D-4BA9-BF4F-D3CFE9CBD1E9}"/>
    <cellStyle name="Normal 5 2 24 2 2" xfId="3677" xr:uid="{43824F48-09B9-4368-BDD9-CEC504E2CB4A}"/>
    <cellStyle name="Normal 5 2 24 2 2 2" xfId="6915" xr:uid="{70B00443-A397-4981-8938-CA49D476E381}"/>
    <cellStyle name="Normal 5 2 24 2 2 2 2" xfId="12006" xr:uid="{0D870A40-C65B-4FC0-AB4E-B69CE32A2AEA}"/>
    <cellStyle name="Normal 5 2 24 2 2 2 2 2" xfId="22878" xr:uid="{F6D140AC-F87D-4DA7-AD32-4BC7F7C4206A}"/>
    <cellStyle name="Normal 5 2 24 2 2 2 2 3" xfId="39167" xr:uid="{CCCC08CD-FB6F-499A-9D54-4014666AB970}"/>
    <cellStyle name="Normal 5 2 24 2 2 2 3" xfId="18353" xr:uid="{182E5F4C-13F7-4D56-8FDC-005655569EFA}"/>
    <cellStyle name="Normal 5 2 24 2 2 2 4" xfId="29202" xr:uid="{75909EAC-51B7-490C-9F6C-5B64DCF1DFE4}"/>
    <cellStyle name="Normal 5 2 24 2 2 2 5" xfId="35199" xr:uid="{DA5A96D5-D79A-4EC1-AAE9-31D7C52F8AFB}"/>
    <cellStyle name="Normal 5 2 24 2 2 2 6" xfId="44476" xr:uid="{D356ECB9-DAB7-4B0C-929F-C7239108F930}"/>
    <cellStyle name="Normal 5 2 24 2 2 3" xfId="12007" xr:uid="{73B8FBAC-4229-476F-890A-3B0E829FFAFD}"/>
    <cellStyle name="Normal 5 2 24 2 2 3 2" xfId="22879" xr:uid="{3017FA97-92F5-4916-837D-7DE680D6EB83}"/>
    <cellStyle name="Normal 5 2 24 2 2 3 3" xfId="37186" xr:uid="{60C44BB5-9F08-4960-A0B8-A0C15C6CD24B}"/>
    <cellStyle name="Normal 5 2 24 2 2 4" xfId="15297" xr:uid="{26F650FC-1775-4A62-A425-2E300C52B261}"/>
    <cellStyle name="Normal 5 2 24 2 2 5" xfId="26146" xr:uid="{25DCE301-C029-44D8-9AA1-110543A9F7E9}"/>
    <cellStyle name="Normal 5 2 24 2 2 6" xfId="32296" xr:uid="{A9F61269-1744-4C33-BDA4-9A082C3E661A}"/>
    <cellStyle name="Normal 5 2 24 2 2 7" xfId="41420" xr:uid="{F4C55176-B8A8-41F4-887E-DD3F76815AA1}"/>
    <cellStyle name="Normal 5 2 24 2 3" xfId="5935" xr:uid="{EF39DC4B-AB88-4422-A51E-ADC4ABC66AA1}"/>
    <cellStyle name="Normal 5 2 24 2 3 2" xfId="12008" xr:uid="{60F6BA99-01B1-4C84-A61D-75E9F037DDB0}"/>
    <cellStyle name="Normal 5 2 24 2 3 2 2" xfId="22880" xr:uid="{2EB00723-19EC-4E7E-8042-E781BF28C80D}"/>
    <cellStyle name="Normal 5 2 24 2 3 2 3" xfId="39166" xr:uid="{CAFFA402-876B-4B90-9919-7D8A8AEC5B03}"/>
    <cellStyle name="Normal 5 2 24 2 3 3" xfId="17373" xr:uid="{940A37D5-A7BF-4B8D-B3E2-D2F7598FA0E1}"/>
    <cellStyle name="Normal 5 2 24 2 3 4" xfId="28222" xr:uid="{A160DB2D-83A9-4BEB-B5D4-49FF013F1EA8}"/>
    <cellStyle name="Normal 5 2 24 2 3 5" xfId="35198" xr:uid="{336FFD19-2FF5-4460-8F4E-6E7769E523CB}"/>
    <cellStyle name="Normal 5 2 24 2 3 6" xfId="43496" xr:uid="{DFDEE243-B49E-4B47-87FF-CE05676DAE66}"/>
    <cellStyle name="Normal 5 2 24 2 4" xfId="12009" xr:uid="{BD4FA23D-5D95-411E-B3E8-8CE4CE3B945F}"/>
    <cellStyle name="Normal 5 2 24 2 4 2" xfId="22881" xr:uid="{B273EAD1-790C-4FD6-BD39-17A58C9CD401}"/>
    <cellStyle name="Normal 5 2 24 2 4 3" xfId="37185" xr:uid="{4BB4E3D5-4A6E-44D1-B364-3A7DB9579358}"/>
    <cellStyle name="Normal 5 2 24 2 5" xfId="14317" xr:uid="{F5D9FD1D-F8DD-461C-93FA-5A1143E67C3F}"/>
    <cellStyle name="Normal 5 2 24 2 6" xfId="25166" xr:uid="{E53FCECA-A63C-49D8-BC25-3208B52D7B5A}"/>
    <cellStyle name="Normal 5 2 24 2 7" xfId="31316" xr:uid="{D223F06C-546A-44CB-991A-47CE984BF3BE}"/>
    <cellStyle name="Normal 5 2 24 2 8" xfId="40440" xr:uid="{A888D4BB-4C6A-4944-9171-C65D4D04CEA7}"/>
    <cellStyle name="Normal 5 2 24 3" xfId="3184" xr:uid="{775EEC29-8356-4205-B37F-314915885DCF}"/>
    <cellStyle name="Normal 5 2 24 3 2" xfId="6422" xr:uid="{18AB5844-0EF9-4315-B99D-D31A0254BD38}"/>
    <cellStyle name="Normal 5 2 24 3 2 2" xfId="12010" xr:uid="{65D92607-AA96-4848-A69F-5A424BAF7CFC}"/>
    <cellStyle name="Normal 5 2 24 3 2 2 2" xfId="22882" xr:uid="{55D0107B-517A-42C1-B982-8C94EA0B9296}"/>
    <cellStyle name="Normal 5 2 24 3 2 2 3" xfId="39168" xr:uid="{5116AD49-9156-456C-B816-27F73EF24354}"/>
    <cellStyle name="Normal 5 2 24 3 2 3" xfId="17860" xr:uid="{97E1C8A9-D4EF-4708-9C99-FE8CDC80C3B8}"/>
    <cellStyle name="Normal 5 2 24 3 2 4" xfId="28709" xr:uid="{930038EF-2586-4C37-B38C-0B27FE12F083}"/>
    <cellStyle name="Normal 5 2 24 3 2 5" xfId="35200" xr:uid="{EE3677A4-763A-4C5F-9298-B3DE0792E371}"/>
    <cellStyle name="Normal 5 2 24 3 2 6" xfId="43983" xr:uid="{615EF9E5-F94B-41D2-B09E-5CDCE121AD57}"/>
    <cellStyle name="Normal 5 2 24 3 3" xfId="12011" xr:uid="{2ACB36D8-F405-48AF-A21F-808CBFFF35DA}"/>
    <cellStyle name="Normal 5 2 24 3 3 2" xfId="22883" xr:uid="{98E35101-6ECD-496F-A2F4-75688C5C428B}"/>
    <cellStyle name="Normal 5 2 24 3 3 3" xfId="37187" xr:uid="{25A72CD9-7AD7-4075-AD80-66E724F946EA}"/>
    <cellStyle name="Normal 5 2 24 3 4" xfId="14804" xr:uid="{D3EE92E7-185E-46E8-9101-A420E6774B91}"/>
    <cellStyle name="Normal 5 2 24 3 5" xfId="25653" xr:uid="{70BDD2B4-7DF8-4519-82DA-EC5061503B42}"/>
    <cellStyle name="Normal 5 2 24 3 6" xfId="31803" xr:uid="{C09D3C4E-1231-4986-94FB-40FEFD8A4AB8}"/>
    <cellStyle name="Normal 5 2 24 3 7" xfId="40927" xr:uid="{1E01EEE4-CFA6-498E-882D-9A4430CCFABB}"/>
    <cellStyle name="Normal 5 2 24 4" xfId="5442" xr:uid="{CA49A7C3-6604-450D-8721-DE5A0AB71726}"/>
    <cellStyle name="Normal 5 2 24 4 2" xfId="12012" xr:uid="{E0E5308A-4220-4F0A-A01D-ACAD3589FD69}"/>
    <cellStyle name="Normal 5 2 24 4 2 2" xfId="22884" xr:uid="{C48FE27A-9A4E-453C-A4A5-B8179E4B6154}"/>
    <cellStyle name="Normal 5 2 24 4 2 3" xfId="38242" xr:uid="{EB73B645-59B4-413B-B337-615B82F6D29C}"/>
    <cellStyle name="Normal 5 2 24 4 3" xfId="16880" xr:uid="{AE51EB95-CCE4-4293-A57A-AA7A4525077C}"/>
    <cellStyle name="Normal 5 2 24 4 4" xfId="27729" xr:uid="{9929FB7E-2720-4083-B3E6-1569CBC1A8FF}"/>
    <cellStyle name="Normal 5 2 24 4 5" xfId="34277" xr:uid="{E5793B6D-3004-452D-8EE6-B29A87FF6694}"/>
    <cellStyle name="Normal 5 2 24 4 6" xfId="43003" xr:uid="{E529F160-C816-4BE7-9BF1-287D6C3A5F88}"/>
    <cellStyle name="Normal 5 2 24 5" xfId="12013" xr:uid="{DF737990-EE8A-47F3-8AD8-38B36EADE7F4}"/>
    <cellStyle name="Normal 5 2 24 5 2" xfId="22885" xr:uid="{16F44678-4F98-4271-AA2F-77366AAF7D30}"/>
    <cellStyle name="Normal 5 2 24 5 3" xfId="36260" xr:uid="{1F0751FC-892F-4985-B20F-1CCC2BB64ECB}"/>
    <cellStyle name="Normal 5 2 24 6" xfId="13824" xr:uid="{8F9696C9-3885-4652-9572-CDFEEE8B4FE4}"/>
    <cellStyle name="Normal 5 2 24 7" xfId="24673" xr:uid="{40AC0002-7EE9-4FEC-AE51-5324E9B61351}"/>
    <cellStyle name="Normal 5 2 24 8" xfId="30826" xr:uid="{8D34DF12-51D7-48AA-9E29-C2677BD07561}"/>
    <cellStyle name="Normal 5 2 24 9" xfId="39947" xr:uid="{C8E26F88-2336-4341-A329-1242402419A2}"/>
    <cellStyle name="Normal 5 2 25" xfId="2036" xr:uid="{B5004508-5AF1-48DF-8C4F-32828ECAC232}"/>
    <cellStyle name="Normal 5 2 25 2" xfId="2698" xr:uid="{CD3B7F6D-91EE-4A5E-BCAA-E0F4D8036120}"/>
    <cellStyle name="Normal 5 2 25 2 2" xfId="3678" xr:uid="{84A494BA-9FD6-447D-90DB-F750D279226D}"/>
    <cellStyle name="Normal 5 2 25 2 2 2" xfId="6916" xr:uid="{711DB376-53C5-4C72-B0F9-4A112817F20C}"/>
    <cellStyle name="Normal 5 2 25 2 2 2 2" xfId="12014" xr:uid="{9FBA2D88-E77E-4E8A-8E30-FFC80652164F}"/>
    <cellStyle name="Normal 5 2 25 2 2 2 2 2" xfId="22886" xr:uid="{4F8546A3-08B5-4EA1-B009-9E7257D708F2}"/>
    <cellStyle name="Normal 5 2 25 2 2 2 2 3" xfId="39170" xr:uid="{E8DC010F-EC9F-4DAF-B23B-020A88C116EC}"/>
    <cellStyle name="Normal 5 2 25 2 2 2 3" xfId="18354" xr:uid="{BDD22FC7-B62B-4C3C-BB1C-F8C8F66AA316}"/>
    <cellStyle name="Normal 5 2 25 2 2 2 4" xfId="29203" xr:uid="{B7F985D5-458C-49F2-A2E1-8457D777A02C}"/>
    <cellStyle name="Normal 5 2 25 2 2 2 5" xfId="35202" xr:uid="{CE23CE62-8097-4135-B186-D4D1534E07CF}"/>
    <cellStyle name="Normal 5 2 25 2 2 2 6" xfId="44477" xr:uid="{7226E650-8DC0-4FE6-B215-0597D06F770D}"/>
    <cellStyle name="Normal 5 2 25 2 2 3" xfId="12015" xr:uid="{5734F576-9456-4DDA-B7BC-AA07AC4CA838}"/>
    <cellStyle name="Normal 5 2 25 2 2 3 2" xfId="22887" xr:uid="{0048DA58-1FEC-4341-B863-BD5399980F0C}"/>
    <cellStyle name="Normal 5 2 25 2 2 3 3" xfId="37189" xr:uid="{62A51C5D-6351-40DE-B1A4-1FD3D2D68C7C}"/>
    <cellStyle name="Normal 5 2 25 2 2 4" xfId="15298" xr:uid="{D72B50BB-8D80-42DB-BD33-6056FB84C35E}"/>
    <cellStyle name="Normal 5 2 25 2 2 5" xfId="26147" xr:uid="{0CC88907-F2F5-42F2-874E-7E3390E0DCD6}"/>
    <cellStyle name="Normal 5 2 25 2 2 6" xfId="32297" xr:uid="{48EED470-8E55-42B7-BAB1-6B63B05B03C5}"/>
    <cellStyle name="Normal 5 2 25 2 2 7" xfId="41421" xr:uid="{7F169ED8-BC13-4272-9C13-7DF3A5CA76C9}"/>
    <cellStyle name="Normal 5 2 25 2 3" xfId="5936" xr:uid="{8153DC26-5DF4-483C-9551-98A88B347AB3}"/>
    <cellStyle name="Normal 5 2 25 2 3 2" xfId="12016" xr:uid="{2CFE5546-ECDA-4028-B2A0-7FF7637FEBAD}"/>
    <cellStyle name="Normal 5 2 25 2 3 2 2" xfId="22888" xr:uid="{894CBB92-0F33-4AEE-8394-728CEF26F059}"/>
    <cellStyle name="Normal 5 2 25 2 3 2 3" xfId="39169" xr:uid="{A404CDFC-81AB-4FD9-93B3-E6CAE70C197D}"/>
    <cellStyle name="Normal 5 2 25 2 3 3" xfId="17374" xr:uid="{0A3AB8D5-0C5B-47BD-86CC-5C9C185FC1CA}"/>
    <cellStyle name="Normal 5 2 25 2 3 4" xfId="28223" xr:uid="{D26F3214-5B00-4CAC-AA71-7329417334B9}"/>
    <cellStyle name="Normal 5 2 25 2 3 5" xfId="35201" xr:uid="{06969A65-2E56-485E-8486-B45876552401}"/>
    <cellStyle name="Normal 5 2 25 2 3 6" xfId="43497" xr:uid="{035A6080-67F5-4FF6-9396-F31C4FD7B39B}"/>
    <cellStyle name="Normal 5 2 25 2 4" xfId="12017" xr:uid="{11061BF6-DEFC-44BB-9957-32B471855F86}"/>
    <cellStyle name="Normal 5 2 25 2 4 2" xfId="22889" xr:uid="{3A9B7E35-9280-42F1-953E-492DB330D5A3}"/>
    <cellStyle name="Normal 5 2 25 2 4 3" xfId="37188" xr:uid="{FA05BDAA-0515-4B6F-9696-435542CAE46E}"/>
    <cellStyle name="Normal 5 2 25 2 5" xfId="14318" xr:uid="{FB49F6F6-10B7-4890-9157-31EF635D34BD}"/>
    <cellStyle name="Normal 5 2 25 2 6" xfId="25167" xr:uid="{FBD4E68A-5674-4FF4-9070-0355AB3A6CEE}"/>
    <cellStyle name="Normal 5 2 25 2 7" xfId="31317" xr:uid="{3317AB24-2763-43F5-8B97-5754BBB90084}"/>
    <cellStyle name="Normal 5 2 25 2 8" xfId="40441" xr:uid="{76156FD4-5150-45DC-AFFA-A090D3E6E315}"/>
    <cellStyle name="Normal 5 2 25 3" xfId="3185" xr:uid="{D68F60AE-710B-41AF-945A-603B38B0FC3F}"/>
    <cellStyle name="Normal 5 2 25 3 2" xfId="6423" xr:uid="{147D1D62-CE82-424C-A718-51F5D0A18E08}"/>
    <cellStyle name="Normal 5 2 25 3 2 2" xfId="12018" xr:uid="{0022BDCE-5C14-4AF2-9DAC-B3A7C864D2DB}"/>
    <cellStyle name="Normal 5 2 25 3 2 2 2" xfId="22890" xr:uid="{4AE803E5-AEEA-4920-9103-6A5F46741394}"/>
    <cellStyle name="Normal 5 2 25 3 2 2 3" xfId="39171" xr:uid="{70F325D5-2C64-4054-9F96-0392483C1670}"/>
    <cellStyle name="Normal 5 2 25 3 2 3" xfId="17861" xr:uid="{07351B34-A062-424D-A5C5-BEBD5A04637F}"/>
    <cellStyle name="Normal 5 2 25 3 2 4" xfId="28710" xr:uid="{6BACBA78-6AE8-4826-9303-3B0585443051}"/>
    <cellStyle name="Normal 5 2 25 3 2 5" xfId="35203" xr:uid="{BE78004A-1913-40C2-9DD8-16B81246AB46}"/>
    <cellStyle name="Normal 5 2 25 3 2 6" xfId="43984" xr:uid="{9AFDBDEF-5266-4CA7-AA21-C7F0437370A4}"/>
    <cellStyle name="Normal 5 2 25 3 3" xfId="12019" xr:uid="{0A145B3E-07D0-4C1E-827B-70A3BA461BE6}"/>
    <cellStyle name="Normal 5 2 25 3 3 2" xfId="22891" xr:uid="{AF7ACC43-636D-46D4-82CA-A81DED78DECF}"/>
    <cellStyle name="Normal 5 2 25 3 3 3" xfId="37190" xr:uid="{65282A20-473D-416F-A1FF-5C18666E7D06}"/>
    <cellStyle name="Normal 5 2 25 3 4" xfId="14805" xr:uid="{499CD95B-175A-4D80-AE1F-D284FAB15AE4}"/>
    <cellStyle name="Normal 5 2 25 3 5" xfId="25654" xr:uid="{05B0EE35-0E62-46D9-AAEF-7B033A206749}"/>
    <cellStyle name="Normal 5 2 25 3 6" xfId="31804" xr:uid="{50E887D6-C1A4-499D-B93B-2B81914104E6}"/>
    <cellStyle name="Normal 5 2 25 3 7" xfId="40928" xr:uid="{FEE1B918-2C0B-49FB-9B93-1C9578DB73A8}"/>
    <cellStyle name="Normal 5 2 25 4" xfId="5443" xr:uid="{12ED2C0F-572D-4D30-BB47-0DB82616FF45}"/>
    <cellStyle name="Normal 5 2 25 4 2" xfId="12020" xr:uid="{4EB4AC8E-9D86-4A55-9DEA-666590FACDBE}"/>
    <cellStyle name="Normal 5 2 25 4 2 2" xfId="22892" xr:uid="{D8DF336C-5EBC-42E9-B786-D1F71ACC4E9E}"/>
    <cellStyle name="Normal 5 2 25 4 2 3" xfId="38243" xr:uid="{9C0BD364-37ED-47AE-A977-2667B414BF06}"/>
    <cellStyle name="Normal 5 2 25 4 3" xfId="16881" xr:uid="{029A39EB-D6CB-4EB8-9E8D-A25DBBB0D98B}"/>
    <cellStyle name="Normal 5 2 25 4 4" xfId="27730" xr:uid="{D423742E-DF16-4D4F-8601-EE4A7777598E}"/>
    <cellStyle name="Normal 5 2 25 4 5" xfId="34278" xr:uid="{B3C5494B-25DC-464C-8905-DBF3443FFEB6}"/>
    <cellStyle name="Normal 5 2 25 4 6" xfId="43004" xr:uid="{262EA77D-1D66-4C92-A8AD-69F46FCA0AF7}"/>
    <cellStyle name="Normal 5 2 25 5" xfId="12021" xr:uid="{13C5BFC3-8464-4F55-A502-8A79379D4CA7}"/>
    <cellStyle name="Normal 5 2 25 5 2" xfId="22893" xr:uid="{181AC0CA-3BCA-4AE4-B7F6-0E26FA5DF975}"/>
    <cellStyle name="Normal 5 2 25 5 3" xfId="36261" xr:uid="{A6CF20A4-5F09-4F41-81FE-064B0C2F9C94}"/>
    <cellStyle name="Normal 5 2 25 6" xfId="13825" xr:uid="{34838CB5-ABCF-4AA0-A0C4-250E549CF856}"/>
    <cellStyle name="Normal 5 2 25 7" xfId="24674" xr:uid="{C2CE5530-F37D-40A7-A6F6-47343DCE58BD}"/>
    <cellStyle name="Normal 5 2 25 8" xfId="30827" xr:uid="{2B598DFF-3FB7-4188-B454-68F62A4BFDFE}"/>
    <cellStyle name="Normal 5 2 25 9" xfId="39948" xr:uid="{FAF18A52-B2B3-41FB-AC12-186A1E0D5341}"/>
    <cellStyle name="Normal 5 2 26" xfId="2037" xr:uid="{149D2EE5-5C46-47E6-A874-EB98A7546B0B}"/>
    <cellStyle name="Normal 5 2 26 2" xfId="2699" xr:uid="{592910CE-EFC6-41BE-92DE-897B6529A690}"/>
    <cellStyle name="Normal 5 2 26 2 2" xfId="3679" xr:uid="{47D54827-0887-421F-88F9-BED54C676D9F}"/>
    <cellStyle name="Normal 5 2 26 2 2 2" xfId="6917" xr:uid="{5C5E45CE-DE6C-4D2C-8557-0223E3B1A03B}"/>
    <cellStyle name="Normal 5 2 26 2 2 2 2" xfId="12022" xr:uid="{071524FD-95A9-41FE-BB00-2DA7A6C7FDD8}"/>
    <cellStyle name="Normal 5 2 26 2 2 2 2 2" xfId="22894" xr:uid="{CA48D7A0-1DA5-4DC0-9560-7BDEED67D839}"/>
    <cellStyle name="Normal 5 2 26 2 2 2 2 3" xfId="39173" xr:uid="{0B1FC603-B3D0-472E-980D-F8BF37503192}"/>
    <cellStyle name="Normal 5 2 26 2 2 2 3" xfId="18355" xr:uid="{6E953F4E-EC91-4897-9088-BA2AFAD08BA5}"/>
    <cellStyle name="Normal 5 2 26 2 2 2 4" xfId="29204" xr:uid="{7204100E-BC2F-418A-86CF-1DF9D6CA1B52}"/>
    <cellStyle name="Normal 5 2 26 2 2 2 5" xfId="35205" xr:uid="{9A73F988-BE88-471E-9956-D63BD741034F}"/>
    <cellStyle name="Normal 5 2 26 2 2 2 6" xfId="44478" xr:uid="{CC8860A3-69FE-4E20-9015-C4E11B7DF8F3}"/>
    <cellStyle name="Normal 5 2 26 2 2 3" xfId="12023" xr:uid="{BA720E84-95AC-4D34-8D25-CB5350E108C6}"/>
    <cellStyle name="Normal 5 2 26 2 2 3 2" xfId="22895" xr:uid="{616ACCAF-797B-4BDE-9194-FFB85B8ACED7}"/>
    <cellStyle name="Normal 5 2 26 2 2 3 3" xfId="37192" xr:uid="{15BBA590-0F22-42AC-AF99-F0E1CE081ECA}"/>
    <cellStyle name="Normal 5 2 26 2 2 4" xfId="15299" xr:uid="{385CEDCD-70F4-4EF7-87D5-1F4FED847D7A}"/>
    <cellStyle name="Normal 5 2 26 2 2 5" xfId="26148" xr:uid="{4F9FFBA8-D319-484D-BC1E-FB9B9D29EE46}"/>
    <cellStyle name="Normal 5 2 26 2 2 6" xfId="32298" xr:uid="{D30023FA-9A8B-4E81-A111-0A0018B40E53}"/>
    <cellStyle name="Normal 5 2 26 2 2 7" xfId="41422" xr:uid="{C48A02F5-0F50-4207-A4A0-9E276D5CF228}"/>
    <cellStyle name="Normal 5 2 26 2 3" xfId="5937" xr:uid="{E84DDFB6-31A7-41E8-A568-7D34A384C8B0}"/>
    <cellStyle name="Normal 5 2 26 2 3 2" xfId="12024" xr:uid="{C7DDD114-7429-4DDA-9135-686C6EF59A39}"/>
    <cellStyle name="Normal 5 2 26 2 3 2 2" xfId="22896" xr:uid="{3DB16049-AD2F-48A5-BC73-405A25462382}"/>
    <cellStyle name="Normal 5 2 26 2 3 2 3" xfId="39172" xr:uid="{8868425D-5C4C-474F-9BF1-8221BEE791ED}"/>
    <cellStyle name="Normal 5 2 26 2 3 3" xfId="17375" xr:uid="{81EDDD45-FB58-4FCF-A808-1A82623AB026}"/>
    <cellStyle name="Normal 5 2 26 2 3 4" xfId="28224" xr:uid="{81454739-B06D-4457-9B67-8662B753E12B}"/>
    <cellStyle name="Normal 5 2 26 2 3 5" xfId="35204" xr:uid="{085DFBB5-D4D3-45F2-916E-47E489783341}"/>
    <cellStyle name="Normal 5 2 26 2 3 6" xfId="43498" xr:uid="{9B575D91-A3A7-455F-AB89-2D5162AB53B5}"/>
    <cellStyle name="Normal 5 2 26 2 4" xfId="12025" xr:uid="{1BB83102-294E-45F6-BCAD-69BEC8555FC6}"/>
    <cellStyle name="Normal 5 2 26 2 4 2" xfId="22897" xr:uid="{E4E0F590-8EAF-4C68-AB26-5FE994110E0E}"/>
    <cellStyle name="Normal 5 2 26 2 4 3" xfId="37191" xr:uid="{409A6DF8-90FA-4DDB-9382-5DC80AB45EDF}"/>
    <cellStyle name="Normal 5 2 26 2 5" xfId="14319" xr:uid="{8AB0B04D-A1AA-4FF7-8419-A3FF304C80CC}"/>
    <cellStyle name="Normal 5 2 26 2 6" xfId="25168" xr:uid="{07A792F8-A6E0-4D79-B2AA-DE3FE6A3E778}"/>
    <cellStyle name="Normal 5 2 26 2 7" xfId="31318" xr:uid="{866BEDE6-F6DD-4115-AD3C-A8AEA581BE85}"/>
    <cellStyle name="Normal 5 2 26 2 8" xfId="40442" xr:uid="{4E9AEA9E-2A5B-4F34-A7BE-ABEBBCA1FD53}"/>
    <cellStyle name="Normal 5 2 26 3" xfId="3186" xr:uid="{6197E97A-6478-479B-A125-6DBBF40480A2}"/>
    <cellStyle name="Normal 5 2 26 3 2" xfId="6424" xr:uid="{E9A05B5F-91DF-4F90-95CA-653DE481E293}"/>
    <cellStyle name="Normal 5 2 26 3 2 2" xfId="12026" xr:uid="{50021711-357D-4A84-BCAD-9B112A12ABA9}"/>
    <cellStyle name="Normal 5 2 26 3 2 2 2" xfId="22898" xr:uid="{76081ECC-B8D8-468A-B13C-93B55A602B37}"/>
    <cellStyle name="Normal 5 2 26 3 2 2 3" xfId="39174" xr:uid="{F4D63304-F817-4FC4-B2FF-849FE3171182}"/>
    <cellStyle name="Normal 5 2 26 3 2 3" xfId="17862" xr:uid="{5F6CB5CC-A423-44BC-AC69-AA40D1F90EFF}"/>
    <cellStyle name="Normal 5 2 26 3 2 4" xfId="28711" xr:uid="{A3F45AF5-F3D9-4966-8A3E-D547360785FA}"/>
    <cellStyle name="Normal 5 2 26 3 2 5" xfId="35206" xr:uid="{102032DB-CD72-44CF-88CC-64BA3301ACB4}"/>
    <cellStyle name="Normal 5 2 26 3 2 6" xfId="43985" xr:uid="{6FF9D843-C6A1-4DBF-B8F8-4EDE258A7063}"/>
    <cellStyle name="Normal 5 2 26 3 3" xfId="12027" xr:uid="{47DCC86D-F1B4-4721-8167-2E7D5B130D4E}"/>
    <cellStyle name="Normal 5 2 26 3 3 2" xfId="22899" xr:uid="{A7721DD1-AD2C-4DDD-A2F5-B25BD47D7FD9}"/>
    <cellStyle name="Normal 5 2 26 3 3 3" xfId="37193" xr:uid="{E8A1AC49-2598-422F-83E3-42974A2CB7C5}"/>
    <cellStyle name="Normal 5 2 26 3 4" xfId="14806" xr:uid="{8B1FC53F-F6BE-4F42-BD88-C1A6B5EBD8AF}"/>
    <cellStyle name="Normal 5 2 26 3 5" xfId="25655" xr:uid="{4FC03DFE-A16E-4C53-B0D0-BF97044E13AA}"/>
    <cellStyle name="Normal 5 2 26 3 6" xfId="31805" xr:uid="{76186387-6318-4994-9C10-8B88075183DF}"/>
    <cellStyle name="Normal 5 2 26 3 7" xfId="40929" xr:uid="{1AF7BF17-DEDC-4BB4-836D-5F006C735A7E}"/>
    <cellStyle name="Normal 5 2 26 4" xfId="5444" xr:uid="{E11DEB1E-433A-4E9B-A187-5C4294C6E7BE}"/>
    <cellStyle name="Normal 5 2 26 4 2" xfId="12028" xr:uid="{79B60B6B-0117-4B99-93DE-F4E75D220EFF}"/>
    <cellStyle name="Normal 5 2 26 4 2 2" xfId="22900" xr:uid="{20F77AAA-4FB4-4DE8-8C43-2DD29BF7551E}"/>
    <cellStyle name="Normal 5 2 26 4 2 3" xfId="38244" xr:uid="{B6C1D976-1D6D-4740-B0CA-26865CD51F78}"/>
    <cellStyle name="Normal 5 2 26 4 3" xfId="16882" xr:uid="{4230DB94-5837-48AB-A125-33C0C086FE88}"/>
    <cellStyle name="Normal 5 2 26 4 4" xfId="27731" xr:uid="{06EEFECA-959C-49BD-8B93-16630D711B23}"/>
    <cellStyle name="Normal 5 2 26 4 5" xfId="34279" xr:uid="{4B02C032-633D-402F-9F10-5C2E28A3657B}"/>
    <cellStyle name="Normal 5 2 26 4 6" xfId="43005" xr:uid="{4F9B73FB-62EF-4C62-952E-699375F27535}"/>
    <cellStyle name="Normal 5 2 26 5" xfId="12029" xr:uid="{98DAB882-8A20-4415-A492-B03E1C7653B2}"/>
    <cellStyle name="Normal 5 2 26 5 2" xfId="22901" xr:uid="{F17C7DCB-52C7-4EEE-98E4-F1D4AB3F131C}"/>
    <cellStyle name="Normal 5 2 26 5 3" xfId="36262" xr:uid="{E4A5F5F0-CD2B-486F-8D1B-57D6F6C8A04E}"/>
    <cellStyle name="Normal 5 2 26 6" xfId="13826" xr:uid="{CEDC3BDE-4796-4BA8-8A95-DAB463163836}"/>
    <cellStyle name="Normal 5 2 26 7" xfId="24675" xr:uid="{46FAF7C5-D418-4724-B714-35BF4D1CD77A}"/>
    <cellStyle name="Normal 5 2 26 8" xfId="30828" xr:uid="{20D9894E-A8C5-4562-85FB-7BBD4F6CE3A5}"/>
    <cellStyle name="Normal 5 2 26 9" xfId="39949" xr:uid="{C6577FFE-DA5C-4CD2-BFED-E66FB73C5E01}"/>
    <cellStyle name="Normal 5 2 27" xfId="2038" xr:uid="{B570CB39-E13D-4F73-8F92-4320947F4373}"/>
    <cellStyle name="Normal 5 2 27 2" xfId="2700" xr:uid="{0543A420-3F9B-4578-8D6D-B8595096BC09}"/>
    <cellStyle name="Normal 5 2 27 2 2" xfId="3680" xr:uid="{7F24F5A1-7F76-4A3F-8AAF-360F283FB3DA}"/>
    <cellStyle name="Normal 5 2 27 2 2 2" xfId="6918" xr:uid="{48D5B09A-2BD5-4D8E-AE12-CC94EFD6BE83}"/>
    <cellStyle name="Normal 5 2 27 2 2 2 2" xfId="12030" xr:uid="{3EBF2DBD-E4DD-423A-8B23-EDF20B2BC669}"/>
    <cellStyle name="Normal 5 2 27 2 2 2 2 2" xfId="22902" xr:uid="{252F1C47-927E-4603-AB14-F2857DF70E93}"/>
    <cellStyle name="Normal 5 2 27 2 2 2 2 3" xfId="39176" xr:uid="{F6B32883-4410-488E-9B1A-8C10DC5F93D4}"/>
    <cellStyle name="Normal 5 2 27 2 2 2 3" xfId="18356" xr:uid="{3F6653D2-2A9F-4B8B-97C4-86237DC40C04}"/>
    <cellStyle name="Normal 5 2 27 2 2 2 4" xfId="29205" xr:uid="{B95B6538-F3A2-445E-BE95-53743095F99F}"/>
    <cellStyle name="Normal 5 2 27 2 2 2 5" xfId="35208" xr:uid="{3C1F8DAF-E6C4-4EB1-8809-FE0507120A71}"/>
    <cellStyle name="Normal 5 2 27 2 2 2 6" xfId="44479" xr:uid="{0F49AE2A-0780-4CA1-A6EB-3918C70D8544}"/>
    <cellStyle name="Normal 5 2 27 2 2 3" xfId="12031" xr:uid="{79620B31-8B3E-4FCA-A4CD-2EAEFD9CBFA6}"/>
    <cellStyle name="Normal 5 2 27 2 2 3 2" xfId="22903" xr:uid="{C1CA076C-8BAC-4C8D-B9CE-11AA5778CBD1}"/>
    <cellStyle name="Normal 5 2 27 2 2 3 3" xfId="37195" xr:uid="{BF3055A9-595A-41A1-9E95-DAE93CCFFECB}"/>
    <cellStyle name="Normal 5 2 27 2 2 4" xfId="15300" xr:uid="{AEEA121B-D93A-42E0-93C4-4F3D8313C925}"/>
    <cellStyle name="Normal 5 2 27 2 2 5" xfId="26149" xr:uid="{9CDBCD03-28B4-4B70-A3B7-28681479A5E3}"/>
    <cellStyle name="Normal 5 2 27 2 2 6" xfId="32299" xr:uid="{AD74D0D3-12B4-406B-9E47-32BA9AD80807}"/>
    <cellStyle name="Normal 5 2 27 2 2 7" xfId="41423" xr:uid="{57E24CE8-E8D3-4D6B-89E5-9FC14E668536}"/>
    <cellStyle name="Normal 5 2 27 2 3" xfId="5938" xr:uid="{B52C071E-C834-40E0-8BB7-8B010D9C2397}"/>
    <cellStyle name="Normal 5 2 27 2 3 2" xfId="12032" xr:uid="{A26305D0-26E5-4C30-A097-16D1481FCD3C}"/>
    <cellStyle name="Normal 5 2 27 2 3 2 2" xfId="22904" xr:uid="{CE3D63EF-7A82-4D86-8D2B-6A831F56EFEF}"/>
    <cellStyle name="Normal 5 2 27 2 3 2 3" xfId="39175" xr:uid="{E2322687-EFBC-4337-86DD-1489642CDF30}"/>
    <cellStyle name="Normal 5 2 27 2 3 3" xfId="17376" xr:uid="{880A6668-6D55-47D4-AED7-CEDDD0334B6D}"/>
    <cellStyle name="Normal 5 2 27 2 3 4" xfId="28225" xr:uid="{10F3BFF7-DAFA-46C9-9100-A02E9AA22C13}"/>
    <cellStyle name="Normal 5 2 27 2 3 5" xfId="35207" xr:uid="{D6BB370E-920E-48D1-9308-1BDB113CFA06}"/>
    <cellStyle name="Normal 5 2 27 2 3 6" xfId="43499" xr:uid="{15D7CB38-87EB-40DD-83FA-8ADB5D622A8D}"/>
    <cellStyle name="Normal 5 2 27 2 4" xfId="12033" xr:uid="{B18BDAD8-D745-4421-A881-00CA8FBC209E}"/>
    <cellStyle name="Normal 5 2 27 2 4 2" xfId="22905" xr:uid="{8153AA76-BF5E-479A-91FD-F07D10CF9466}"/>
    <cellStyle name="Normal 5 2 27 2 4 3" xfId="37194" xr:uid="{85989190-6838-40CD-A45A-8D86322ECA9E}"/>
    <cellStyle name="Normal 5 2 27 2 5" xfId="14320" xr:uid="{286A283A-65B4-4144-9882-9BAB6C47C728}"/>
    <cellStyle name="Normal 5 2 27 2 6" xfId="25169" xr:uid="{1D2EAE75-A127-4741-BC54-BA5937339D1C}"/>
    <cellStyle name="Normal 5 2 27 2 7" xfId="31319" xr:uid="{FA7DF70E-8E66-42D0-A5EC-21EF9C836FA5}"/>
    <cellStyle name="Normal 5 2 27 2 8" xfId="40443" xr:uid="{52CFBA1C-FCC5-459B-B69C-CEEB74BCE6F3}"/>
    <cellStyle name="Normal 5 2 27 3" xfId="3187" xr:uid="{C5D0482A-2A83-4A5C-9622-AF265DCE4938}"/>
    <cellStyle name="Normal 5 2 27 3 2" xfId="6425" xr:uid="{DC871261-F066-4766-B7FD-0DCF62040351}"/>
    <cellStyle name="Normal 5 2 27 3 2 2" xfId="12034" xr:uid="{F34EB51D-6337-48EA-A4C9-15F7E942F664}"/>
    <cellStyle name="Normal 5 2 27 3 2 2 2" xfId="22906" xr:uid="{AB00653B-7FE2-4FFD-896B-37C0BFD2CD0E}"/>
    <cellStyle name="Normal 5 2 27 3 2 2 3" xfId="39177" xr:uid="{F91F3A73-63B7-47FE-B335-42C19CF62E9B}"/>
    <cellStyle name="Normal 5 2 27 3 2 3" xfId="17863" xr:uid="{D4090F1B-9F8A-4E63-BD9E-2C867215CE6D}"/>
    <cellStyle name="Normal 5 2 27 3 2 4" xfId="28712" xr:uid="{15F1B506-E3B8-44D2-93C5-63266598D806}"/>
    <cellStyle name="Normal 5 2 27 3 2 5" xfId="35209" xr:uid="{95489C12-DA7A-4B12-BAFA-9FD2D1BB85CE}"/>
    <cellStyle name="Normal 5 2 27 3 2 6" xfId="43986" xr:uid="{9BF0F2CB-C826-4CDD-A4A4-ABD7D0DA9397}"/>
    <cellStyle name="Normal 5 2 27 3 3" xfId="12035" xr:uid="{91C29977-7651-48D8-BAB3-07CAA699E9F8}"/>
    <cellStyle name="Normal 5 2 27 3 3 2" xfId="22907" xr:uid="{DAF2D75D-C272-4A19-A302-486EB00EC89B}"/>
    <cellStyle name="Normal 5 2 27 3 3 3" xfId="37196" xr:uid="{8174967F-08B8-45BE-BD8D-5A930EBB32BA}"/>
    <cellStyle name="Normal 5 2 27 3 4" xfId="14807" xr:uid="{53D29FA8-637C-4299-A5B8-5DCC09604E0C}"/>
    <cellStyle name="Normal 5 2 27 3 5" xfId="25656" xr:uid="{4384C580-A76C-4C06-B477-74ACF873D716}"/>
    <cellStyle name="Normal 5 2 27 3 6" xfId="31806" xr:uid="{A0FB21D2-531B-4604-B241-662C91D63A7A}"/>
    <cellStyle name="Normal 5 2 27 3 7" xfId="40930" xr:uid="{E9744FDA-905B-4763-A012-49F73376129C}"/>
    <cellStyle name="Normal 5 2 27 4" xfId="5445" xr:uid="{36EEF2EC-5919-4EB1-834F-40D7E5662615}"/>
    <cellStyle name="Normal 5 2 27 4 2" xfId="12036" xr:uid="{DDAC60CC-D1C8-4F9D-8500-EB5FAE9463EF}"/>
    <cellStyle name="Normal 5 2 27 4 2 2" xfId="22908" xr:uid="{73798FE0-7162-4775-8FE6-1A6ECCE5F27B}"/>
    <cellStyle name="Normal 5 2 27 4 2 3" xfId="38245" xr:uid="{3D282613-AC31-43BE-821F-02CE7AF6A53F}"/>
    <cellStyle name="Normal 5 2 27 4 3" xfId="16883" xr:uid="{2DD3ED7F-D3A3-41E7-B594-EA9F77CC4E6E}"/>
    <cellStyle name="Normal 5 2 27 4 4" xfId="27732" xr:uid="{BE927566-D4C5-4303-84C3-215AEDB5A036}"/>
    <cellStyle name="Normal 5 2 27 4 5" xfId="34280" xr:uid="{7AA88149-3AD8-4EF0-B015-5FAA4AE5DE1D}"/>
    <cellStyle name="Normal 5 2 27 4 6" xfId="43006" xr:uid="{E112A6B1-918D-4EB8-9F31-10581A67FF69}"/>
    <cellStyle name="Normal 5 2 27 5" xfId="12037" xr:uid="{C3FE7432-C311-4877-A3E2-2C7416E36DDD}"/>
    <cellStyle name="Normal 5 2 27 5 2" xfId="22909" xr:uid="{98E85783-8831-4B81-A59E-3C31767D0564}"/>
    <cellStyle name="Normal 5 2 27 5 3" xfId="36263" xr:uid="{08EA804C-FC02-4B20-83C6-C675282A6BA8}"/>
    <cellStyle name="Normal 5 2 27 6" xfId="13827" xr:uid="{A886274A-8848-4E0D-95A4-7047077E9D54}"/>
    <cellStyle name="Normal 5 2 27 7" xfId="24676" xr:uid="{1A28C471-4294-4C49-AF3E-8F83BD56BFE2}"/>
    <cellStyle name="Normal 5 2 27 8" xfId="30829" xr:uid="{68CEC92F-E172-4057-AAB3-2DD72E703957}"/>
    <cellStyle name="Normal 5 2 27 9" xfId="39950" xr:uid="{B7570599-9DD0-42B6-B7C2-71B534DC810B}"/>
    <cellStyle name="Normal 5 2 28" xfId="2039" xr:uid="{B645BDCA-3674-4338-9DA3-92F90A7717DD}"/>
    <cellStyle name="Normal 5 2 28 2" xfId="2701" xr:uid="{A38035ED-CB76-4F92-B040-BED8FC64EEC0}"/>
    <cellStyle name="Normal 5 2 28 2 2" xfId="3681" xr:uid="{A817FF8D-21AD-499E-9EB6-9B697546A846}"/>
    <cellStyle name="Normal 5 2 28 2 2 2" xfId="6919" xr:uid="{A7F6F6EA-873E-4695-95E4-4A5FC3F10C38}"/>
    <cellStyle name="Normal 5 2 28 2 2 2 2" xfId="12038" xr:uid="{4F8E9486-7BFD-4064-A410-BB65A13BA07E}"/>
    <cellStyle name="Normal 5 2 28 2 2 2 2 2" xfId="22910" xr:uid="{F8AB07D8-354B-4E62-B97E-8F964F2A0672}"/>
    <cellStyle name="Normal 5 2 28 2 2 2 2 3" xfId="39179" xr:uid="{4A12B460-EF11-4189-8273-7AEDA8A5F2A5}"/>
    <cellStyle name="Normal 5 2 28 2 2 2 3" xfId="18357" xr:uid="{C411560A-F8BA-46CB-A977-5E22DBE78ABE}"/>
    <cellStyle name="Normal 5 2 28 2 2 2 4" xfId="29206" xr:uid="{59A55D7A-7515-4361-874A-DB33C7FB28FD}"/>
    <cellStyle name="Normal 5 2 28 2 2 2 5" xfId="35211" xr:uid="{B1E5F0B7-12C4-4FD5-B127-BF2AD800E835}"/>
    <cellStyle name="Normal 5 2 28 2 2 2 6" xfId="44480" xr:uid="{04ECC697-A303-4B17-A4F0-A01B7F03985E}"/>
    <cellStyle name="Normal 5 2 28 2 2 3" xfId="12039" xr:uid="{15E4CF88-08D4-4F5B-A06D-9CF7B4CFD7E1}"/>
    <cellStyle name="Normal 5 2 28 2 2 3 2" xfId="22911" xr:uid="{36784EAC-9F3A-4E6B-AB06-9B71E1EA2340}"/>
    <cellStyle name="Normal 5 2 28 2 2 3 3" xfId="37198" xr:uid="{9340C86D-29BF-49DA-9F49-5DBDC8226C38}"/>
    <cellStyle name="Normal 5 2 28 2 2 4" xfId="15301" xr:uid="{56532FC9-D7B7-443E-8C00-58A25431078B}"/>
    <cellStyle name="Normal 5 2 28 2 2 5" xfId="26150" xr:uid="{64AA766D-408E-475F-B39A-04313A9008AE}"/>
    <cellStyle name="Normal 5 2 28 2 2 6" xfId="32300" xr:uid="{1A2C8D5E-2009-49FE-94AB-A5819CBE091E}"/>
    <cellStyle name="Normal 5 2 28 2 2 7" xfId="41424" xr:uid="{6B3F9C58-BB31-43CD-B8E8-ED752732982B}"/>
    <cellStyle name="Normal 5 2 28 2 3" xfId="5939" xr:uid="{13DBE902-9D50-497B-9858-02D863A3D46D}"/>
    <cellStyle name="Normal 5 2 28 2 3 2" xfId="12040" xr:uid="{1F3345C1-7538-49F0-963E-E0CE8C5955E7}"/>
    <cellStyle name="Normal 5 2 28 2 3 2 2" xfId="22912" xr:uid="{33B90E71-F316-4B9D-9C58-2AE1F245AE99}"/>
    <cellStyle name="Normal 5 2 28 2 3 2 3" xfId="39178" xr:uid="{9287BAF8-A713-46F4-9623-EC1A74A1F815}"/>
    <cellStyle name="Normal 5 2 28 2 3 3" xfId="17377" xr:uid="{A4505882-EE16-434A-8373-7EFCCFB2FD78}"/>
    <cellStyle name="Normal 5 2 28 2 3 4" xfId="28226" xr:uid="{9ED8ACB3-589D-480D-8EA7-D3E6030CE667}"/>
    <cellStyle name="Normal 5 2 28 2 3 5" xfId="35210" xr:uid="{2E199DA0-23E1-46AD-9636-8B35DA2CA427}"/>
    <cellStyle name="Normal 5 2 28 2 3 6" xfId="43500" xr:uid="{22F40F71-2B40-4953-A856-FFE8D62F554D}"/>
    <cellStyle name="Normal 5 2 28 2 4" xfId="12041" xr:uid="{678979F7-E334-4E3D-82BA-FBE39C3395B4}"/>
    <cellStyle name="Normal 5 2 28 2 4 2" xfId="22913" xr:uid="{F8A11459-32CE-408F-A648-75FAA832B68B}"/>
    <cellStyle name="Normal 5 2 28 2 4 3" xfId="37197" xr:uid="{6B80FD96-6588-4BB1-904A-8A61A0A7D302}"/>
    <cellStyle name="Normal 5 2 28 2 5" xfId="14321" xr:uid="{85A2B3D8-5490-4305-B28F-CBFE6FC96889}"/>
    <cellStyle name="Normal 5 2 28 2 6" xfId="25170" xr:uid="{9A1057F4-45F8-40F8-A29C-D6399ED9AA78}"/>
    <cellStyle name="Normal 5 2 28 2 7" xfId="31320" xr:uid="{A4847882-6932-4082-926A-717A93FE98FC}"/>
    <cellStyle name="Normal 5 2 28 2 8" xfId="40444" xr:uid="{F12A4505-7460-412C-B838-8C543885ABAE}"/>
    <cellStyle name="Normal 5 2 28 3" xfId="3188" xr:uid="{B444C9C8-AFFC-4092-B442-3C4D0E99CB6A}"/>
    <cellStyle name="Normal 5 2 28 3 2" xfId="6426" xr:uid="{8394FA80-F097-41E6-BA9B-F2868453486F}"/>
    <cellStyle name="Normal 5 2 28 3 2 2" xfId="12042" xr:uid="{2C5CC7AC-14CB-4771-807A-F4A8F19E102D}"/>
    <cellStyle name="Normal 5 2 28 3 2 2 2" xfId="22914" xr:uid="{A6283DCA-8ED1-482D-B548-4271712F20FF}"/>
    <cellStyle name="Normal 5 2 28 3 2 2 3" xfId="39180" xr:uid="{6D62EE5E-DC0D-40C6-8864-D3F8ADDE0B7C}"/>
    <cellStyle name="Normal 5 2 28 3 2 3" xfId="17864" xr:uid="{3E453970-B085-4454-B805-6B0A070ED79B}"/>
    <cellStyle name="Normal 5 2 28 3 2 4" xfId="28713" xr:uid="{0E5DD00F-163A-4D9B-B259-71734D260DF8}"/>
    <cellStyle name="Normal 5 2 28 3 2 5" xfId="35212" xr:uid="{6EACD942-433D-49D7-A862-AA95E6C3088B}"/>
    <cellStyle name="Normal 5 2 28 3 2 6" xfId="43987" xr:uid="{AEC7F3F4-F36F-4776-AE5C-64D463B95AA1}"/>
    <cellStyle name="Normal 5 2 28 3 3" xfId="12043" xr:uid="{B6DAC7AE-0B92-47E5-AAA6-25416E2E685C}"/>
    <cellStyle name="Normal 5 2 28 3 3 2" xfId="22915" xr:uid="{04F37153-2D21-4672-AB86-94DE29BFBE3E}"/>
    <cellStyle name="Normal 5 2 28 3 3 3" xfId="37199" xr:uid="{85AF9597-7523-47FF-9F4A-64D6D11443AD}"/>
    <cellStyle name="Normal 5 2 28 3 4" xfId="14808" xr:uid="{E7037CA1-CFA0-441E-8567-BCB4E70AEA1F}"/>
    <cellStyle name="Normal 5 2 28 3 5" xfId="25657" xr:uid="{FBBF0450-93A1-4E05-9BC3-37264D8B13D6}"/>
    <cellStyle name="Normal 5 2 28 3 6" xfId="31807" xr:uid="{696710AC-A4F7-4440-AC50-D032CF62B0B1}"/>
    <cellStyle name="Normal 5 2 28 3 7" xfId="40931" xr:uid="{7A3F21F8-8E12-4F04-90C4-53E7B2B2D089}"/>
    <cellStyle name="Normal 5 2 28 4" xfId="5446" xr:uid="{606CAE32-5790-41F2-A13C-4AB42C67F1DE}"/>
    <cellStyle name="Normal 5 2 28 4 2" xfId="12044" xr:uid="{DB48B7ED-2C85-4DA6-A0BB-98994196F4F9}"/>
    <cellStyle name="Normal 5 2 28 4 2 2" xfId="22916" xr:uid="{37634EC5-9354-4939-B715-E2B91959AA3E}"/>
    <cellStyle name="Normal 5 2 28 4 2 3" xfId="38246" xr:uid="{2C2927C9-06BF-4220-A8F3-855C9BC067EB}"/>
    <cellStyle name="Normal 5 2 28 4 3" xfId="16884" xr:uid="{F71CBBA0-B4EB-462E-909F-AD8F8133C273}"/>
    <cellStyle name="Normal 5 2 28 4 4" xfId="27733" xr:uid="{3FF5475D-E5FF-4423-A48E-B337DEB43CF8}"/>
    <cellStyle name="Normal 5 2 28 4 5" xfId="34281" xr:uid="{6C4FFE4C-A752-466E-859C-FB082C2461FE}"/>
    <cellStyle name="Normal 5 2 28 4 6" xfId="43007" xr:uid="{28BA0B9D-25B6-4B66-8A3A-85683A95EBEC}"/>
    <cellStyle name="Normal 5 2 28 5" xfId="12045" xr:uid="{FEBC1806-D890-409F-90E1-4E5ACDA5E429}"/>
    <cellStyle name="Normal 5 2 28 5 2" xfId="22917" xr:uid="{4938D786-7CD6-48C2-B548-B710A075CF36}"/>
    <cellStyle name="Normal 5 2 28 5 3" xfId="36264" xr:uid="{95D03BD5-33FD-4F01-8B96-276FC41BB841}"/>
    <cellStyle name="Normal 5 2 28 6" xfId="13828" xr:uid="{5E027612-6F10-4DCE-B2BE-B4086C74CBCC}"/>
    <cellStyle name="Normal 5 2 28 7" xfId="24677" xr:uid="{9EC3A231-5699-4C2F-9FD3-063219A68A1B}"/>
    <cellStyle name="Normal 5 2 28 8" xfId="30830" xr:uid="{ED46F3F2-7F14-4494-945C-6BC7F13F71DD}"/>
    <cellStyle name="Normal 5 2 28 9" xfId="39951" xr:uid="{860AE27B-6280-47D2-8227-132FDF4F5CB0}"/>
    <cellStyle name="Normal 5 2 29" xfId="2040" xr:uid="{C3BF17E1-30EA-4F78-AF24-EB53E676DE0E}"/>
    <cellStyle name="Normal 5 2 29 2" xfId="2702" xr:uid="{6E593500-0874-47E7-9104-8839DA5BDF3E}"/>
    <cellStyle name="Normal 5 2 29 2 2" xfId="3682" xr:uid="{7DA55F42-5946-426A-9F09-0F01B8B45F1C}"/>
    <cellStyle name="Normal 5 2 29 2 2 2" xfId="6920" xr:uid="{5C89CED0-FE2C-4D98-8F6D-890D0B728BC1}"/>
    <cellStyle name="Normal 5 2 29 2 2 2 2" xfId="12046" xr:uid="{A23B56EB-CA44-4D42-8A37-B866C1E6E4B9}"/>
    <cellStyle name="Normal 5 2 29 2 2 2 2 2" xfId="22918" xr:uid="{9E3710A6-E0F2-4526-9D98-FB29449FC254}"/>
    <cellStyle name="Normal 5 2 29 2 2 2 2 3" xfId="39182" xr:uid="{2CB3CFEF-6165-458E-9A8E-6ADE7CB33433}"/>
    <cellStyle name="Normal 5 2 29 2 2 2 3" xfId="18358" xr:uid="{F792B454-7B76-4662-9B3D-FBAA6ABC2321}"/>
    <cellStyle name="Normal 5 2 29 2 2 2 4" xfId="29207" xr:uid="{05D711A6-5D35-4815-B93E-B1F86C2D36F2}"/>
    <cellStyle name="Normal 5 2 29 2 2 2 5" xfId="35214" xr:uid="{D42A7DBF-D5A5-40DD-B148-C438A871C971}"/>
    <cellStyle name="Normal 5 2 29 2 2 2 6" xfId="44481" xr:uid="{1482BBA9-A564-4914-92B5-DB18C9CC3465}"/>
    <cellStyle name="Normal 5 2 29 2 2 3" xfId="12047" xr:uid="{15833015-5DAF-4D1E-8A12-E5426812D3ED}"/>
    <cellStyle name="Normal 5 2 29 2 2 3 2" xfId="22919" xr:uid="{E8DCC8D6-BFF8-4A89-A672-78CB956AA9CC}"/>
    <cellStyle name="Normal 5 2 29 2 2 3 3" xfId="37201" xr:uid="{949A298E-6AF6-4D55-97F4-56CFA4F0065E}"/>
    <cellStyle name="Normal 5 2 29 2 2 4" xfId="15302" xr:uid="{70C99240-70E3-4699-92E6-99C7859FB0E7}"/>
    <cellStyle name="Normal 5 2 29 2 2 5" xfId="26151" xr:uid="{58C141BC-F096-42B4-9D82-9FBFEC10BE91}"/>
    <cellStyle name="Normal 5 2 29 2 2 6" xfId="32301" xr:uid="{6EA6A26E-25E3-44F8-AC7D-F888B9275FB2}"/>
    <cellStyle name="Normal 5 2 29 2 2 7" xfId="41425" xr:uid="{682D2DF2-1CA3-4AEE-BB3E-48C85026B1AA}"/>
    <cellStyle name="Normal 5 2 29 2 3" xfId="5940" xr:uid="{DE2614C2-3133-4415-B4B5-FD981597A5A4}"/>
    <cellStyle name="Normal 5 2 29 2 3 2" xfId="12048" xr:uid="{C2C82906-FAE6-4868-8F4A-66BCB9378CA6}"/>
    <cellStyle name="Normal 5 2 29 2 3 2 2" xfId="22920" xr:uid="{9016E5D4-03EF-44F9-BA45-6FD98F72FEE6}"/>
    <cellStyle name="Normal 5 2 29 2 3 2 3" xfId="39181" xr:uid="{A66ECDDA-5B6D-4558-9116-AC53E2D9D3A4}"/>
    <cellStyle name="Normal 5 2 29 2 3 3" xfId="17378" xr:uid="{63A79D9F-660B-404D-A90E-8A96328F80DF}"/>
    <cellStyle name="Normal 5 2 29 2 3 4" xfId="28227" xr:uid="{3BA245B2-ABC1-454B-9359-56F612E6E2A5}"/>
    <cellStyle name="Normal 5 2 29 2 3 5" xfId="35213" xr:uid="{E466018F-90DB-4252-A146-F4A9CEE76308}"/>
    <cellStyle name="Normal 5 2 29 2 3 6" xfId="43501" xr:uid="{0C6C17D3-11AD-47B2-8BDB-244EA9F9BF23}"/>
    <cellStyle name="Normal 5 2 29 2 4" xfId="12049" xr:uid="{329F4FDE-52D1-4A1C-85C6-8E8AD7B815E2}"/>
    <cellStyle name="Normal 5 2 29 2 4 2" xfId="22921" xr:uid="{27A419DD-C289-4D57-BE36-CA8FED12D947}"/>
    <cellStyle name="Normal 5 2 29 2 4 3" xfId="37200" xr:uid="{EA929B02-5120-4B87-9B0C-D82BF92C5B0F}"/>
    <cellStyle name="Normal 5 2 29 2 5" xfId="14322" xr:uid="{8BAD4462-1A07-46FA-9082-462C50D603E0}"/>
    <cellStyle name="Normal 5 2 29 2 6" xfId="25171" xr:uid="{A6A5B236-0074-418D-BF72-E1701E53FE5C}"/>
    <cellStyle name="Normal 5 2 29 2 7" xfId="31321" xr:uid="{F261253B-1F23-42C0-94BE-79EABA2152C6}"/>
    <cellStyle name="Normal 5 2 29 2 8" xfId="40445" xr:uid="{868BF39D-49AA-4EA6-AA35-E431B87DDB79}"/>
    <cellStyle name="Normal 5 2 29 3" xfId="3189" xr:uid="{67885221-E22D-4371-ABA6-44DE6633A6FC}"/>
    <cellStyle name="Normal 5 2 29 3 2" xfId="6427" xr:uid="{2E0396AF-8BD0-4F32-8B30-051CAB20BBF2}"/>
    <cellStyle name="Normal 5 2 29 3 2 2" xfId="12050" xr:uid="{025F91B6-7979-43A5-BBC7-6E0473CE26F2}"/>
    <cellStyle name="Normal 5 2 29 3 2 2 2" xfId="22922" xr:uid="{6AA6AD87-C7CA-498F-AC50-72317FE1B94C}"/>
    <cellStyle name="Normal 5 2 29 3 2 2 3" xfId="39183" xr:uid="{241EA6C7-9D1A-4D76-8061-5D752A940032}"/>
    <cellStyle name="Normal 5 2 29 3 2 3" xfId="17865" xr:uid="{940055BC-DFB7-4FB1-9FC9-D36CBED20114}"/>
    <cellStyle name="Normal 5 2 29 3 2 4" xfId="28714" xr:uid="{2DDBC2B0-9E87-4375-B4A3-2BEF1723AFC6}"/>
    <cellStyle name="Normal 5 2 29 3 2 5" xfId="35215" xr:uid="{3B415E3F-3626-480F-8B32-9079EEFF0674}"/>
    <cellStyle name="Normal 5 2 29 3 2 6" xfId="43988" xr:uid="{BD3FFC33-5DD1-4675-BB90-06B801829B58}"/>
    <cellStyle name="Normal 5 2 29 3 3" xfId="12051" xr:uid="{CA05F09E-81BE-44E1-990D-899CB43E28F8}"/>
    <cellStyle name="Normal 5 2 29 3 3 2" xfId="22923" xr:uid="{683154AC-0997-48EB-8996-5E87E90A6AAB}"/>
    <cellStyle name="Normal 5 2 29 3 3 3" xfId="37202" xr:uid="{8E42F73D-9EF3-446E-80DB-97A815A8A4AC}"/>
    <cellStyle name="Normal 5 2 29 3 4" xfId="14809" xr:uid="{C6B147DC-12AB-4FF8-9EF3-76A00EEB2392}"/>
    <cellStyle name="Normal 5 2 29 3 5" xfId="25658" xr:uid="{7E9C4C64-D14D-4923-B3F0-119AD9E2E6F7}"/>
    <cellStyle name="Normal 5 2 29 3 6" xfId="31808" xr:uid="{B22DBD26-51CD-455E-9CAC-B1921AED5D36}"/>
    <cellStyle name="Normal 5 2 29 3 7" xfId="40932" xr:uid="{A0A44081-FB5C-4167-BC6E-E660944E8CD3}"/>
    <cellStyle name="Normal 5 2 29 4" xfId="5447" xr:uid="{22367110-0C0A-45E5-8579-D9214A973947}"/>
    <cellStyle name="Normal 5 2 29 4 2" xfId="12052" xr:uid="{DACA896D-C188-4EFB-B4E6-98D61C68B544}"/>
    <cellStyle name="Normal 5 2 29 4 2 2" xfId="22924" xr:uid="{3FA498FA-7717-4F07-8DB4-BED9A33E4653}"/>
    <cellStyle name="Normal 5 2 29 4 2 3" xfId="38247" xr:uid="{1184DD11-E086-42C0-9111-DD9EB15623E8}"/>
    <cellStyle name="Normal 5 2 29 4 3" xfId="16885" xr:uid="{171E1EED-04B3-4727-88BB-1B046D036324}"/>
    <cellStyle name="Normal 5 2 29 4 4" xfId="27734" xr:uid="{A7C2C2B9-6778-45A3-B45F-0B41D0E3E8E5}"/>
    <cellStyle name="Normal 5 2 29 4 5" xfId="34282" xr:uid="{31054AC8-3CE7-4522-AC43-4E32ECFB958B}"/>
    <cellStyle name="Normal 5 2 29 4 6" xfId="43008" xr:uid="{D4ED0DFD-AD9A-465F-9764-0CBDD2B2D4CC}"/>
    <cellStyle name="Normal 5 2 29 5" xfId="12053" xr:uid="{51827984-939D-48DC-B5DF-45E4F2165B25}"/>
    <cellStyle name="Normal 5 2 29 5 2" xfId="22925" xr:uid="{66919C01-22C4-4277-828B-E981CF3CAE87}"/>
    <cellStyle name="Normal 5 2 29 5 3" xfId="36265" xr:uid="{46752B61-7B77-4B0D-AADD-6CBDE07017B5}"/>
    <cellStyle name="Normal 5 2 29 6" xfId="13829" xr:uid="{50FB85D5-4EEC-4CC9-A64E-C6A627B93E39}"/>
    <cellStyle name="Normal 5 2 29 7" xfId="24678" xr:uid="{08B1BC54-37B8-466D-B67A-91A4D5286D6D}"/>
    <cellStyle name="Normal 5 2 29 8" xfId="30831" xr:uid="{2869F601-CC2F-4A09-8740-56F245E53C83}"/>
    <cellStyle name="Normal 5 2 29 9" xfId="39952" xr:uid="{717E1EEF-FB76-4CEE-BC0F-4BCE8ED7EED0}"/>
    <cellStyle name="Normal 5 2 3" xfId="1070" xr:uid="{7F988ABA-DFF9-452D-8E9E-139DB3DB4CA7}"/>
    <cellStyle name="Normal 5 2 3 10" xfId="13690" xr:uid="{D3A74C22-DD08-46DB-ABCB-C0D0F20236F4}"/>
    <cellStyle name="Normal 5 2 3 11" xfId="24539" xr:uid="{D5C02332-72D1-4A0D-8D89-42687B253C98}"/>
    <cellStyle name="Normal 5 2 3 12" xfId="30650" xr:uid="{1C1D766F-C81B-477B-B62D-EF7216A549FA}"/>
    <cellStyle name="Normal 5 2 3 13" xfId="39813" xr:uid="{E534FDE7-6772-41BC-AC84-1580DCE8A94A}"/>
    <cellStyle name="Normal 5 2 3 2" xfId="1071" xr:uid="{22E54DE7-83C7-4E80-AD58-2AD38F33D347}"/>
    <cellStyle name="Normal 5 2 3 2 10" xfId="30651" xr:uid="{C1A4BA24-267D-49DF-A5EC-BBF32B25B689}"/>
    <cellStyle name="Normal 5 2 3 2 11" xfId="39814" xr:uid="{E5204A7D-6D02-4595-B909-3047FCC0FC55}"/>
    <cellStyle name="Normal 5 2 3 2 2" xfId="2563" xr:uid="{EEF56567-0BEB-4782-8944-C7BF224DACF3}"/>
    <cellStyle name="Normal 5 2 3 2 2 2" xfId="3544" xr:uid="{65A1D053-B031-4561-A533-DF2FB8CCC5F5}"/>
    <cellStyle name="Normal 5 2 3 2 2 2 2" xfId="6782" xr:uid="{CF26544D-C6E5-4AA1-91EA-7C9EF112260A}"/>
    <cellStyle name="Normal 5 2 3 2 2 2 2 2" xfId="12054" xr:uid="{4F056B6A-5CD8-46DC-AC54-EC912020BE88}"/>
    <cellStyle name="Normal 5 2 3 2 2 2 2 2 2" xfId="22926" xr:uid="{97C620A0-5CA0-4D0B-94C0-986BF32F9AE4}"/>
    <cellStyle name="Normal 5 2 3 2 2 2 2 2 3" xfId="39184" xr:uid="{D94CB83A-37B7-4801-B02B-184E3C157FA5}"/>
    <cellStyle name="Normal 5 2 3 2 2 2 2 3" xfId="18220" xr:uid="{A80EF8FA-B80E-426C-908D-15B185AB9999}"/>
    <cellStyle name="Normal 5 2 3 2 2 2 2 4" xfId="29069" xr:uid="{B6DBDA78-5C5B-43D7-B5F8-2CC18C19676D}"/>
    <cellStyle name="Normal 5 2 3 2 2 2 2 5" xfId="35216" xr:uid="{3365274D-4FDF-4108-9647-40FEFBD9039A}"/>
    <cellStyle name="Normal 5 2 3 2 2 2 2 6" xfId="44343" xr:uid="{E738A6A0-A374-41AC-A853-FF83DF69515F}"/>
    <cellStyle name="Normal 5 2 3 2 2 2 3" xfId="12055" xr:uid="{891E8F34-7095-4989-891B-E19635F1E259}"/>
    <cellStyle name="Normal 5 2 3 2 2 2 3 2" xfId="22927" xr:uid="{E754B77C-2AEC-4BA3-93C1-9F592C09E7AB}"/>
    <cellStyle name="Normal 5 2 3 2 2 2 3 3" xfId="37203" xr:uid="{B1B1C52E-D421-4AC4-B8A0-4706D9C824EB}"/>
    <cellStyle name="Normal 5 2 3 2 2 2 4" xfId="15164" xr:uid="{D60A02DF-3563-4396-9FD3-ED6231D91CC4}"/>
    <cellStyle name="Normal 5 2 3 2 2 2 5" xfId="26013" xr:uid="{8AE45555-B500-40F7-A21A-E0BDCB360FC6}"/>
    <cellStyle name="Normal 5 2 3 2 2 2 6" xfId="32163" xr:uid="{6774672E-8AFB-4713-AA16-D352C2BC4A6F}"/>
    <cellStyle name="Normal 5 2 3 2 2 2 7" xfId="41287" xr:uid="{A0960553-381B-49E1-9DB5-27FEBB8433E5}"/>
    <cellStyle name="Normal 5 2 3 2 2 3" xfId="5802" xr:uid="{000E80A6-7500-4B95-93B5-C3280580229B}"/>
    <cellStyle name="Normal 5 2 3 2 2 3 2" xfId="12056" xr:uid="{C2D5C9C0-4C70-4E38-9392-FAB24C127BA4}"/>
    <cellStyle name="Normal 5 2 3 2 2 3 2 2" xfId="22928" xr:uid="{7ACDF5CA-FD68-4579-8E04-75D9AAEA6ED2}"/>
    <cellStyle name="Normal 5 2 3 2 2 3 2 3" xfId="38248" xr:uid="{22B3C895-913F-4213-8947-BCFF02249244}"/>
    <cellStyle name="Normal 5 2 3 2 2 3 3" xfId="17240" xr:uid="{8B8D9D40-AF58-4787-8F2F-97A9D2EE6726}"/>
    <cellStyle name="Normal 5 2 3 2 2 3 4" xfId="28089" xr:uid="{5DC4D5D3-219A-4013-A5DC-12A7904AA5A2}"/>
    <cellStyle name="Normal 5 2 3 2 2 3 5" xfId="34283" xr:uid="{7A7006B9-DC7D-466E-A00B-145858B83500}"/>
    <cellStyle name="Normal 5 2 3 2 2 3 6" xfId="43363" xr:uid="{3824E957-2E61-484E-9C6F-0E95B82E735F}"/>
    <cellStyle name="Normal 5 2 3 2 2 4" xfId="12057" xr:uid="{06214171-3364-4C19-81F2-2E80E99C7DC5}"/>
    <cellStyle name="Normal 5 2 3 2 2 4 2" xfId="22929" xr:uid="{8D296FAA-5051-4E64-B0F0-17A585282951}"/>
    <cellStyle name="Normal 5 2 3 2 2 4 3" xfId="36266" xr:uid="{9FEB498F-12F5-465D-AE2C-027A64A49C71}"/>
    <cellStyle name="Normal 5 2 3 2 2 5" xfId="14184" xr:uid="{6CC60DDD-2341-4CAB-AD3D-D49F3D872440}"/>
    <cellStyle name="Normal 5 2 3 2 2 6" xfId="25033" xr:uid="{E09C9C82-42B1-48B0-8362-B531D71E5585}"/>
    <cellStyle name="Normal 5 2 3 2 2 7" xfId="31183" xr:uid="{0777D25B-B449-4C3C-A4D1-1A0C00D0CE3E}"/>
    <cellStyle name="Normal 5 2 3 2 2 8" xfId="40307" xr:uid="{9708F770-F5E9-4C69-8E81-9B8690DD7E09}"/>
    <cellStyle name="Normal 5 2 3 2 3" xfId="3051" xr:uid="{0258E919-E9DB-47E1-99DF-5CC2F15EF982}"/>
    <cellStyle name="Normal 5 2 3 2 3 2" xfId="6289" xr:uid="{99088D6C-5F60-4E61-A87C-C00E7E81912F}"/>
    <cellStyle name="Normal 5 2 3 2 3 2 2" xfId="12058" xr:uid="{E156D906-566A-4086-99E6-5209AD59A77D}"/>
    <cellStyle name="Normal 5 2 3 2 3 2 2 2" xfId="22930" xr:uid="{7AB0E8A6-05C1-4154-9FBC-01D15BD4E780}"/>
    <cellStyle name="Normal 5 2 3 2 3 2 2 3" xfId="39185" xr:uid="{4BA3C574-4482-4809-8625-1ECF75EA3191}"/>
    <cellStyle name="Normal 5 2 3 2 3 2 3" xfId="17727" xr:uid="{A9B3F79E-A066-4F92-95A8-B3FB6CC020FF}"/>
    <cellStyle name="Normal 5 2 3 2 3 2 4" xfId="28576" xr:uid="{B9E28154-2155-47D7-ABBC-E5E095214DD4}"/>
    <cellStyle name="Normal 5 2 3 2 3 2 5" xfId="35217" xr:uid="{C1C18AE9-1AB3-430C-8752-F8D7ABBAF873}"/>
    <cellStyle name="Normal 5 2 3 2 3 2 6" xfId="43850" xr:uid="{D0776C6E-11FE-4F54-B75C-AD837147F966}"/>
    <cellStyle name="Normal 5 2 3 2 3 3" xfId="12059" xr:uid="{0072A9AD-8E43-40CA-BC2C-6EC2DDDC3DE1}"/>
    <cellStyle name="Normal 5 2 3 2 3 3 2" xfId="22931" xr:uid="{2CA581B3-B561-4D62-9846-27743D9130C1}"/>
    <cellStyle name="Normal 5 2 3 2 3 3 3" xfId="37204" xr:uid="{6A9B1098-045F-4E32-AC0D-1057CFD80D41}"/>
    <cellStyle name="Normal 5 2 3 2 3 4" xfId="14671" xr:uid="{2A2379FF-3603-40E3-A903-8ECB1DC316F3}"/>
    <cellStyle name="Normal 5 2 3 2 3 5" xfId="25520" xr:uid="{B0148F4A-C695-4F9E-B7B5-86C3E7F95665}"/>
    <cellStyle name="Normal 5 2 3 2 3 6" xfId="31670" xr:uid="{420D9801-FCA7-47C2-BA34-BBDF01F62E66}"/>
    <cellStyle name="Normal 5 2 3 2 3 7" xfId="40794" xr:uid="{100A7393-A7F7-4BBA-9FE3-2B6CC8887D25}"/>
    <cellStyle name="Normal 5 2 3 2 4" xfId="4055" xr:uid="{B3160D53-4E43-464A-AAB2-B57E4DF9A7C3}"/>
    <cellStyle name="Normal 5 2 3 2 4 2" xfId="7287" xr:uid="{88F21E0F-8000-4B4F-BD0A-EE67F0D2B464}"/>
    <cellStyle name="Normal 5 2 3 2 4 2 2" xfId="18725" xr:uid="{2A00E375-A5A3-4A9A-91ED-70317166FEB2}"/>
    <cellStyle name="Normal 5 2 3 2 4 2 3" xfId="29574" xr:uid="{F9DEB447-D07A-4FF5-866E-C40A7A65A9EC}"/>
    <cellStyle name="Normal 5 2 3 2 4 2 4" xfId="37832" xr:uid="{20BB17A7-F343-4C3B-986F-104B7DB85680}"/>
    <cellStyle name="Normal 5 2 3 2 4 2 5" xfId="44848" xr:uid="{92D27937-3CD0-4DD7-A2ED-1D2F6B47068B}"/>
    <cellStyle name="Normal 5 2 3 2 4 3" xfId="15669" xr:uid="{D900B81A-8386-4A6F-B356-F0D6EC2DF21F}"/>
    <cellStyle name="Normal 5 2 3 2 4 4" xfId="26518" xr:uid="{5EBCAB42-192B-45E7-85C2-FA95B80937C1}"/>
    <cellStyle name="Normal 5 2 3 2 4 5" xfId="33245" xr:uid="{8E01039F-75A2-460B-872D-B3314FD60088}"/>
    <cellStyle name="Normal 5 2 3 2 4 6" xfId="41792" xr:uid="{7C85B647-926D-414F-8DE3-F98184EE61A9}"/>
    <cellStyle name="Normal 5 2 3 2 5" xfId="4596" xr:uid="{1C54FF1E-64DB-4DE2-8250-5EA3373FF6AB}"/>
    <cellStyle name="Normal 5 2 3 2 5 2" xfId="7652" xr:uid="{487F47F5-0A9D-42F1-9589-07F308A066E9}"/>
    <cellStyle name="Normal 5 2 3 2 5 2 2" xfId="19090" xr:uid="{2E28ACAD-C215-4F8D-9485-0EA8F065076A}"/>
    <cellStyle name="Normal 5 2 3 2 5 2 3" xfId="29939" xr:uid="{7AD9979C-12C8-4D1A-918C-D4AD5DFA897B}"/>
    <cellStyle name="Normal 5 2 3 2 5 2 4" xfId="45213" xr:uid="{859FD94D-8CD8-44B0-8EAE-87FF21451ADC}"/>
    <cellStyle name="Normal 5 2 3 2 5 3" xfId="16034" xr:uid="{23C9E8A9-7F9B-4C76-ACE5-91F43B329B7A}"/>
    <cellStyle name="Normal 5 2 3 2 5 4" xfId="26883" xr:uid="{2CD149D5-EC7E-446B-BA17-09A6E0C40120}"/>
    <cellStyle name="Normal 5 2 3 2 5 5" xfId="35849" xr:uid="{E5C77514-91B6-43CD-B7C3-F8CDF679B548}"/>
    <cellStyle name="Normal 5 2 3 2 5 6" xfId="42157" xr:uid="{873A22CE-E546-4323-AFED-57F180A01131}"/>
    <cellStyle name="Normal 5 2 3 2 6" xfId="4958" xr:uid="{A63EDC85-3C6F-4844-BCF3-5FF86EA10641}"/>
    <cellStyle name="Normal 5 2 3 2 6 2" xfId="8014" xr:uid="{ECEB86D7-98E3-42C8-905B-4F29CB6B2406}"/>
    <cellStyle name="Normal 5 2 3 2 6 2 2" xfId="19452" xr:uid="{B0DF641A-4055-4B19-9F33-7E5EF0ACD688}"/>
    <cellStyle name="Normal 5 2 3 2 6 2 3" xfId="30301" xr:uid="{93BB9A3C-5773-4599-81BA-6F5A4CD8CA29}"/>
    <cellStyle name="Normal 5 2 3 2 6 2 4" xfId="45575" xr:uid="{0FF1CF7A-362D-44D7-B1B0-66FAD44FD2D9}"/>
    <cellStyle name="Normal 5 2 3 2 6 3" xfId="16396" xr:uid="{D597ABF3-D372-4168-A211-C1A39F3CF1E2}"/>
    <cellStyle name="Normal 5 2 3 2 6 4" xfId="27245" xr:uid="{5F341FFD-4B0A-4101-B058-DB9D19F658AC}"/>
    <cellStyle name="Normal 5 2 3 2 6 5" xfId="42519" xr:uid="{D8104040-7C92-4BB4-A105-0AEC509B022B}"/>
    <cellStyle name="Normal 5 2 3 2 7" xfId="5309" xr:uid="{570957CB-3B31-439F-A017-8F8788EADA6A}"/>
    <cellStyle name="Normal 5 2 3 2 7 2" xfId="16747" xr:uid="{2A64A782-C713-4665-8BE4-0E360FAEC7B1}"/>
    <cellStyle name="Normal 5 2 3 2 7 3" xfId="27596" xr:uid="{B8459323-AADA-4364-AE38-CE9809D2B700}"/>
    <cellStyle name="Normal 5 2 3 2 7 4" xfId="42870" xr:uid="{60A06CB1-D06E-4A47-B1FE-9DE19F16FC9B}"/>
    <cellStyle name="Normal 5 2 3 2 8" xfId="13691" xr:uid="{57DFB3FD-09CE-4894-9FA1-D304812EC0E4}"/>
    <cellStyle name="Normal 5 2 3 2 9" xfId="24540" xr:uid="{3014FF47-DB97-464C-A395-66947ACA7510}"/>
    <cellStyle name="Normal 5 2 3 3" xfId="1072" xr:uid="{EBB18A86-BA5A-4ADE-B35B-4D67E804A8F1}"/>
    <cellStyle name="Normal 5 2 3 3 10" xfId="30652" xr:uid="{D5107FAC-400C-4C72-A93B-3D68583DF3CA}"/>
    <cellStyle name="Normal 5 2 3 3 11" xfId="39815" xr:uid="{0747C46E-1E9D-4360-BDB7-11488CAB4462}"/>
    <cellStyle name="Normal 5 2 3 3 2" xfId="2564" xr:uid="{1C865B81-B2EE-41BB-86A5-540BEC2D19F6}"/>
    <cellStyle name="Normal 5 2 3 3 2 2" xfId="3545" xr:uid="{D9DD28F5-A7E0-433D-9A6A-C1115ABD173C}"/>
    <cellStyle name="Normal 5 2 3 3 2 2 2" xfId="6783" xr:uid="{2A404CFC-17AD-4CE3-8E9B-9FFB86FAC0E1}"/>
    <cellStyle name="Normal 5 2 3 3 2 2 2 2" xfId="12060" xr:uid="{35B4174F-24BE-468C-9CC3-2483A329CF30}"/>
    <cellStyle name="Normal 5 2 3 3 2 2 2 2 2" xfId="22932" xr:uid="{2BF90A41-BA2A-4C10-A7A6-D17233261DB0}"/>
    <cellStyle name="Normal 5 2 3 3 2 2 2 2 3" xfId="39186" xr:uid="{82C28526-1855-497A-86D1-1ABDA24D4AB2}"/>
    <cellStyle name="Normal 5 2 3 3 2 2 2 3" xfId="18221" xr:uid="{33982599-31BF-45AC-A676-A5F71BA53B53}"/>
    <cellStyle name="Normal 5 2 3 3 2 2 2 4" xfId="29070" xr:uid="{38317AA4-1899-4F1E-9607-D4B683FDA687}"/>
    <cellStyle name="Normal 5 2 3 3 2 2 2 5" xfId="35218" xr:uid="{359549DD-5558-4496-96AF-ABBA7480C311}"/>
    <cellStyle name="Normal 5 2 3 3 2 2 2 6" xfId="44344" xr:uid="{262EDBC7-70D1-4C81-B3A0-BE0F6CC3C95F}"/>
    <cellStyle name="Normal 5 2 3 3 2 2 3" xfId="12061" xr:uid="{D0395E8C-F17E-4E58-9CA9-04EDE4072256}"/>
    <cellStyle name="Normal 5 2 3 3 2 2 3 2" xfId="22933" xr:uid="{DF2551E2-8A11-4617-8044-902799A603FF}"/>
    <cellStyle name="Normal 5 2 3 3 2 2 3 3" xfId="37205" xr:uid="{D321D339-9706-4A4E-9A82-0F7AC4FF2F1B}"/>
    <cellStyle name="Normal 5 2 3 3 2 2 4" xfId="15165" xr:uid="{02860F19-1509-4010-BD67-C9ADA5DEC61C}"/>
    <cellStyle name="Normal 5 2 3 3 2 2 5" xfId="26014" xr:uid="{FBE86307-9439-4F01-AD24-2B3FD616DEC6}"/>
    <cellStyle name="Normal 5 2 3 3 2 2 6" xfId="32164" xr:uid="{D332A5F6-1774-4630-8395-E4C496180BBA}"/>
    <cellStyle name="Normal 5 2 3 3 2 2 7" xfId="41288" xr:uid="{400DE0A8-B1C9-4D94-890D-99AFC881771E}"/>
    <cellStyle name="Normal 5 2 3 3 2 3" xfId="5803" xr:uid="{97E721A2-486C-4F05-9E9A-1F7F1E215CAE}"/>
    <cellStyle name="Normal 5 2 3 3 2 3 2" xfId="12062" xr:uid="{5C23A622-0C60-4C1E-A9C3-B7A61AAF87D8}"/>
    <cellStyle name="Normal 5 2 3 3 2 3 2 2" xfId="22934" xr:uid="{3C0736DE-3218-44FB-862C-70C88AE574FA}"/>
    <cellStyle name="Normal 5 2 3 3 2 3 2 3" xfId="38249" xr:uid="{93FBDCBE-C2D6-48A6-A4BB-35CDFA92450E}"/>
    <cellStyle name="Normal 5 2 3 3 2 3 3" xfId="17241" xr:uid="{81469191-84A3-407B-B5F6-A5605CB7E49E}"/>
    <cellStyle name="Normal 5 2 3 3 2 3 4" xfId="28090" xr:uid="{527E81F2-602C-4997-AB85-8070A202F1D9}"/>
    <cellStyle name="Normal 5 2 3 3 2 3 5" xfId="34284" xr:uid="{55906349-CB91-4183-8CAF-B10716F9A38D}"/>
    <cellStyle name="Normal 5 2 3 3 2 3 6" xfId="43364" xr:uid="{379DB8E8-3A80-44C8-A60D-AFD129048DD9}"/>
    <cellStyle name="Normal 5 2 3 3 2 4" xfId="12063" xr:uid="{E72E7F00-E171-4ED8-9416-AC76C3CFB27B}"/>
    <cellStyle name="Normal 5 2 3 3 2 4 2" xfId="22935" xr:uid="{EE23A21B-D234-4C19-8882-1E5006C03501}"/>
    <cellStyle name="Normal 5 2 3 3 2 4 3" xfId="36267" xr:uid="{0A28F0DF-4FD9-46B8-9CF4-90EF3FEC86E1}"/>
    <cellStyle name="Normal 5 2 3 3 2 5" xfId="14185" xr:uid="{C1900608-C21D-467D-BE31-A78C36E1AE02}"/>
    <cellStyle name="Normal 5 2 3 3 2 6" xfId="25034" xr:uid="{EEED0DF4-9B74-439D-A197-5194A818DA2D}"/>
    <cellStyle name="Normal 5 2 3 3 2 7" xfId="31184" xr:uid="{6AB9D822-7AAE-4810-91AC-1D9E5CE31B1C}"/>
    <cellStyle name="Normal 5 2 3 3 2 8" xfId="40308" xr:uid="{820EBB0D-1CE1-437C-8129-0E1B83E8CCC3}"/>
    <cellStyle name="Normal 5 2 3 3 3" xfId="3052" xr:uid="{CCCA5A74-BF9D-4639-90C8-FF250C137266}"/>
    <cellStyle name="Normal 5 2 3 3 3 2" xfId="6290" xr:uid="{7FDC23BF-E142-42B4-BA34-7A62D8D35EA7}"/>
    <cellStyle name="Normal 5 2 3 3 3 2 2" xfId="12064" xr:uid="{14DE824E-C38A-41E4-9F37-B198472A069C}"/>
    <cellStyle name="Normal 5 2 3 3 3 2 2 2" xfId="22936" xr:uid="{E86CBBA7-5B50-430A-8ECC-14B17C85F6F4}"/>
    <cellStyle name="Normal 5 2 3 3 3 2 2 3" xfId="39187" xr:uid="{62BFDBF0-FDCC-4067-8394-4D845D5D9ECB}"/>
    <cellStyle name="Normal 5 2 3 3 3 2 3" xfId="17728" xr:uid="{4C22F4A5-72A5-40FD-9792-75C7D43F8FE9}"/>
    <cellStyle name="Normal 5 2 3 3 3 2 4" xfId="28577" xr:uid="{1A52CC36-8926-4847-88DF-94B52827A14E}"/>
    <cellStyle name="Normal 5 2 3 3 3 2 5" xfId="35219" xr:uid="{34608DF9-668A-428A-977A-607767C04ADD}"/>
    <cellStyle name="Normal 5 2 3 3 3 2 6" xfId="43851" xr:uid="{D789BB9C-0EC6-4955-88C8-177CFD1A7D9D}"/>
    <cellStyle name="Normal 5 2 3 3 3 3" xfId="12065" xr:uid="{35FE5D38-DE19-4785-A23C-F32C3B88127C}"/>
    <cellStyle name="Normal 5 2 3 3 3 3 2" xfId="22937" xr:uid="{2D261BAA-C2A0-47EF-93F7-48FCEE1F91E9}"/>
    <cellStyle name="Normal 5 2 3 3 3 3 3" xfId="37206" xr:uid="{6E3C814C-51C4-48FB-A46A-4632A4054065}"/>
    <cellStyle name="Normal 5 2 3 3 3 4" xfId="14672" xr:uid="{4CFF38FA-A696-4BC4-952B-FAB9D499446F}"/>
    <cellStyle name="Normal 5 2 3 3 3 5" xfId="25521" xr:uid="{8618568E-8329-4843-9843-A729FCDCDFBB}"/>
    <cellStyle name="Normal 5 2 3 3 3 6" xfId="31671" xr:uid="{943504D5-2F06-48EA-8538-5F68629BE84E}"/>
    <cellStyle name="Normal 5 2 3 3 3 7" xfId="40795" xr:uid="{BFBE3C5C-AF4E-4782-A701-BF733D1A0708}"/>
    <cellStyle name="Normal 5 2 3 3 4" xfId="4056" xr:uid="{676037F7-6DE4-48ED-86B9-3C840A0E8BD4}"/>
    <cellStyle name="Normal 5 2 3 3 4 2" xfId="7288" xr:uid="{81DCCF85-BB2B-44CD-AB86-3B6B6EE5CCF7}"/>
    <cellStyle name="Normal 5 2 3 3 4 2 2" xfId="18726" xr:uid="{E1953E0E-CCC1-44CF-913B-A014EBD70C0C}"/>
    <cellStyle name="Normal 5 2 3 3 4 2 3" xfId="29575" xr:uid="{8BBDB00D-92BB-4A76-9275-181EFA76A633}"/>
    <cellStyle name="Normal 5 2 3 3 4 2 4" xfId="37833" xr:uid="{5F1B8516-82F7-4568-809C-FEF125245705}"/>
    <cellStyle name="Normal 5 2 3 3 4 2 5" xfId="44849" xr:uid="{1E490EAF-ACCB-45DD-A9FA-14EEF1B122C9}"/>
    <cellStyle name="Normal 5 2 3 3 4 3" xfId="15670" xr:uid="{511FC7D7-E778-4E12-9EAB-3116AB96C63C}"/>
    <cellStyle name="Normal 5 2 3 3 4 4" xfId="26519" xr:uid="{A3373A88-7238-43F4-B417-DEB5C09F1EA1}"/>
    <cellStyle name="Normal 5 2 3 3 4 5" xfId="33246" xr:uid="{EEC94A9C-86F0-44D3-8507-2C165D461744}"/>
    <cellStyle name="Normal 5 2 3 3 4 6" xfId="41793" xr:uid="{A296D69F-8BCB-44DF-BEE2-4FF55BDA9F4C}"/>
    <cellStyle name="Normal 5 2 3 3 5" xfId="4597" xr:uid="{B74453F2-E1D1-4C39-B40C-21DA4B1D946C}"/>
    <cellStyle name="Normal 5 2 3 3 5 2" xfId="7653" xr:uid="{88039F71-A664-4F3D-AAA9-CE0A871E34CD}"/>
    <cellStyle name="Normal 5 2 3 3 5 2 2" xfId="19091" xr:uid="{41A15EB6-AE63-4C9A-9D06-E9FB3606A8BF}"/>
    <cellStyle name="Normal 5 2 3 3 5 2 3" xfId="29940" xr:uid="{647B3D41-B529-41AE-9C1D-54A2346E312F}"/>
    <cellStyle name="Normal 5 2 3 3 5 2 4" xfId="45214" xr:uid="{16DD7D58-8BAD-4120-BB57-DBB6502F6BC6}"/>
    <cellStyle name="Normal 5 2 3 3 5 3" xfId="16035" xr:uid="{80B7EE88-1B0E-45A1-8F2A-45A2FD39982C}"/>
    <cellStyle name="Normal 5 2 3 3 5 4" xfId="26884" xr:uid="{9EFD54C4-5E67-4D25-926F-D32B3829A7BF}"/>
    <cellStyle name="Normal 5 2 3 3 5 5" xfId="35850" xr:uid="{65D623C2-AC97-48E3-9EE5-AA6AE556262A}"/>
    <cellStyle name="Normal 5 2 3 3 5 6" xfId="42158" xr:uid="{6C7E4E22-36E3-411F-88A1-BCACFF6E9131}"/>
    <cellStyle name="Normal 5 2 3 3 6" xfId="4959" xr:uid="{37C16EB6-015B-4E1E-B093-587951E48E37}"/>
    <cellStyle name="Normal 5 2 3 3 6 2" xfId="8015" xr:uid="{EAB1DEEA-3972-4106-96E9-78A67F076345}"/>
    <cellStyle name="Normal 5 2 3 3 6 2 2" xfId="19453" xr:uid="{F40E2DBA-818F-4C17-BB4C-A0BEB3A87A55}"/>
    <cellStyle name="Normal 5 2 3 3 6 2 3" xfId="30302" xr:uid="{97E8E907-C682-478A-86A7-4857B744F757}"/>
    <cellStyle name="Normal 5 2 3 3 6 2 4" xfId="45576" xr:uid="{B6DD53BC-C5D7-4E2E-B10D-4E10CB9CF989}"/>
    <cellStyle name="Normal 5 2 3 3 6 3" xfId="16397" xr:uid="{A6273E20-C30D-4E19-8005-DD1F3121CF80}"/>
    <cellStyle name="Normal 5 2 3 3 6 4" xfId="27246" xr:uid="{201BA897-DF46-4CEE-8C10-C2A908AFEB85}"/>
    <cellStyle name="Normal 5 2 3 3 6 5" xfId="42520" xr:uid="{5B52A895-4733-4F37-98EA-6AE425371E33}"/>
    <cellStyle name="Normal 5 2 3 3 7" xfId="5310" xr:uid="{10CA912F-B1E8-4AFB-B216-0EA0F4E36280}"/>
    <cellStyle name="Normal 5 2 3 3 7 2" xfId="16748" xr:uid="{20D5CE50-E55B-4F41-AED7-EAD3647000A9}"/>
    <cellStyle name="Normal 5 2 3 3 7 3" xfId="27597" xr:uid="{23C618E1-4A0A-4CE9-AC54-F2A9D04809F2}"/>
    <cellStyle name="Normal 5 2 3 3 7 4" xfId="42871" xr:uid="{D27D93B0-2157-4A6B-8652-59469FC95438}"/>
    <cellStyle name="Normal 5 2 3 3 8" xfId="13692" xr:uid="{7A276054-D39A-4C64-9150-0B0F56C31A04}"/>
    <cellStyle name="Normal 5 2 3 3 9" xfId="24541" xr:uid="{DC101131-C72A-4504-AFCF-5C63CEFCA02C}"/>
    <cellStyle name="Normal 5 2 3 4" xfId="2562" xr:uid="{C606F8D4-D82E-4CE7-B8DB-9286456B9C8F}"/>
    <cellStyle name="Normal 5 2 3 4 2" xfId="3543" xr:uid="{F78F4887-0436-4521-9072-BA8853489B07}"/>
    <cellStyle name="Normal 5 2 3 4 2 2" xfId="6781" xr:uid="{3BBDA468-A344-43EA-8C10-6AE3705051BE}"/>
    <cellStyle name="Normal 5 2 3 4 2 2 2" xfId="12066" xr:uid="{49660061-1B27-4240-9B19-99767D4E842F}"/>
    <cellStyle name="Normal 5 2 3 4 2 2 2 2" xfId="22938" xr:uid="{E7809CF5-0BF7-44A0-8D5B-4CC8116DFC46}"/>
    <cellStyle name="Normal 5 2 3 4 2 2 2 3" xfId="39188" xr:uid="{6EE8DF8F-877E-470E-BB42-C3C23E9CA394}"/>
    <cellStyle name="Normal 5 2 3 4 2 2 3" xfId="18219" xr:uid="{3B3A0E2E-6B05-456E-A51E-BE9FC0E5AFD6}"/>
    <cellStyle name="Normal 5 2 3 4 2 2 4" xfId="29068" xr:uid="{1EF56B02-E904-41CC-8AA2-BEEED96B9BE1}"/>
    <cellStyle name="Normal 5 2 3 4 2 2 5" xfId="35220" xr:uid="{B64FFD1D-21BC-449D-B447-15EB724F595C}"/>
    <cellStyle name="Normal 5 2 3 4 2 2 6" xfId="44342" xr:uid="{A9F50D99-4506-486C-8234-3ABEA2BD2F6D}"/>
    <cellStyle name="Normal 5 2 3 4 2 3" xfId="12067" xr:uid="{89F7018F-B798-4C09-BFCF-8105C7EB983F}"/>
    <cellStyle name="Normal 5 2 3 4 2 3 2" xfId="22939" xr:uid="{CDB0A263-9D6F-41E7-9E45-A9FC35B86041}"/>
    <cellStyle name="Normal 5 2 3 4 2 3 3" xfId="37207" xr:uid="{2BEE7460-4F7B-4201-976C-A2924694A7B6}"/>
    <cellStyle name="Normal 5 2 3 4 2 4" xfId="15163" xr:uid="{24A32116-0EDB-42EC-BCD1-457A14D5E369}"/>
    <cellStyle name="Normal 5 2 3 4 2 5" xfId="26012" xr:uid="{C5BDEF1A-C74F-40F0-9438-E8A76C25DAD2}"/>
    <cellStyle name="Normal 5 2 3 4 2 6" xfId="32162" xr:uid="{56281A59-4D62-4EA3-8FF2-5D8FF23F8746}"/>
    <cellStyle name="Normal 5 2 3 4 2 7" xfId="41286" xr:uid="{E3315096-18EF-4B5B-92D0-6BEEDE5A1709}"/>
    <cellStyle name="Normal 5 2 3 4 3" xfId="5801" xr:uid="{7B9302DB-0208-4E69-9680-529ADF8ADEFE}"/>
    <cellStyle name="Normal 5 2 3 4 3 2" xfId="12068" xr:uid="{5CC1CEF2-B006-4E5F-B198-1D994B0502E2}"/>
    <cellStyle name="Normal 5 2 3 4 3 2 2" xfId="22940" xr:uid="{C7AE272D-97FC-487D-89B6-F091D79F83EA}"/>
    <cellStyle name="Normal 5 2 3 4 3 2 3" xfId="38250" xr:uid="{DA293A0D-3C14-4CB2-BD61-702670205EF8}"/>
    <cellStyle name="Normal 5 2 3 4 3 3" xfId="17239" xr:uid="{5396DAD2-5EFA-46CD-BD80-2C3321A804A6}"/>
    <cellStyle name="Normal 5 2 3 4 3 4" xfId="28088" xr:uid="{F5D893D4-99DB-4A88-ADD5-32B39867341E}"/>
    <cellStyle name="Normal 5 2 3 4 3 5" xfId="34285" xr:uid="{4DCD90C8-3329-4491-B1BC-9FFE3E14CBA7}"/>
    <cellStyle name="Normal 5 2 3 4 3 6" xfId="43362" xr:uid="{D4C73AD0-9416-424A-9FC2-F51906DCEDF6}"/>
    <cellStyle name="Normal 5 2 3 4 4" xfId="12069" xr:uid="{3E31623F-A042-4D20-A817-8B04493BAB3E}"/>
    <cellStyle name="Normal 5 2 3 4 4 2" xfId="22941" xr:uid="{ADB6089C-3AD7-4254-87B4-E511A24F3EFD}"/>
    <cellStyle name="Normal 5 2 3 4 4 3" xfId="36268" xr:uid="{EBC635B4-6875-446F-9495-65AC94783233}"/>
    <cellStyle name="Normal 5 2 3 4 5" xfId="14183" xr:uid="{5C1CE727-BAED-49BC-B0D9-844A602EAF6F}"/>
    <cellStyle name="Normal 5 2 3 4 6" xfId="25032" xr:uid="{DBBDD0A2-8134-4026-AFA3-1118FD2ADE99}"/>
    <cellStyle name="Normal 5 2 3 4 7" xfId="31182" xr:uid="{FD5EEB3B-02CE-47E7-9728-455C11A44BA7}"/>
    <cellStyle name="Normal 5 2 3 4 8" xfId="40306" xr:uid="{6AD36157-37E2-4AEE-8999-E8B3EC860FE7}"/>
    <cellStyle name="Normal 5 2 3 5" xfId="3050" xr:uid="{08CABFB8-D206-4427-9803-732D0E6B4430}"/>
    <cellStyle name="Normal 5 2 3 5 2" xfId="6288" xr:uid="{31D01ADB-2C6A-49D3-A55F-BB078B2FA8EE}"/>
    <cellStyle name="Normal 5 2 3 5 2 2" xfId="12070" xr:uid="{24F720C1-009D-4061-9F20-F7FC838AEF8A}"/>
    <cellStyle name="Normal 5 2 3 5 2 2 2" xfId="22942" xr:uid="{EEF1DF1A-F3E2-49D4-826F-B58FFB582C6B}"/>
    <cellStyle name="Normal 5 2 3 5 2 2 3" xfId="39189" xr:uid="{127D355A-C8D2-471C-87D7-C9395383E13E}"/>
    <cellStyle name="Normal 5 2 3 5 2 3" xfId="17726" xr:uid="{3B3E702F-1010-4088-9F09-673181BBFD3E}"/>
    <cellStyle name="Normal 5 2 3 5 2 4" xfId="28575" xr:uid="{B629357A-7110-436B-9CBC-6CB0B4F8C8B2}"/>
    <cellStyle name="Normal 5 2 3 5 2 5" xfId="35221" xr:uid="{B9B2573C-6BC3-4922-A4F7-90E28C254E1B}"/>
    <cellStyle name="Normal 5 2 3 5 2 6" xfId="43849" xr:uid="{82DA18F8-0556-4582-B6ED-D72E4E83413A}"/>
    <cellStyle name="Normal 5 2 3 5 3" xfId="12071" xr:uid="{6F9017D0-7A4C-42D1-B1AA-3A82AF37C58E}"/>
    <cellStyle name="Normal 5 2 3 5 3 2" xfId="22943" xr:uid="{B72375D9-0FEB-4497-AA41-EF7FF0B9AD47}"/>
    <cellStyle name="Normal 5 2 3 5 3 3" xfId="37208" xr:uid="{7CC7EAFB-A677-4DF0-9F3B-946062B250B8}"/>
    <cellStyle name="Normal 5 2 3 5 4" xfId="14670" xr:uid="{F24C5501-9E2B-4D31-9D29-78B75F3AD98D}"/>
    <cellStyle name="Normal 5 2 3 5 5" xfId="25519" xr:uid="{AD1C6E55-5A45-41DE-9E39-C689247AE31F}"/>
    <cellStyle name="Normal 5 2 3 5 6" xfId="31669" xr:uid="{85FCACBD-494B-4411-8853-62E0C4C617B8}"/>
    <cellStyle name="Normal 5 2 3 5 7" xfId="40793" xr:uid="{B279CCC9-9A7C-444A-B442-B05B4117FFC4}"/>
    <cellStyle name="Normal 5 2 3 6" xfId="4054" xr:uid="{3E1507D0-DA77-4D07-AE1C-B98F0234EFA6}"/>
    <cellStyle name="Normal 5 2 3 6 2" xfId="7286" xr:uid="{6BA0387E-4C0A-48E2-81EF-0FDA2A5D1DD1}"/>
    <cellStyle name="Normal 5 2 3 6 2 2" xfId="18724" xr:uid="{A0ABF812-07CB-4AD5-88E7-67427B3122DD}"/>
    <cellStyle name="Normal 5 2 3 6 2 3" xfId="29573" xr:uid="{FE0F7745-26B5-4A10-AE60-56E4A27E761D}"/>
    <cellStyle name="Normal 5 2 3 6 2 4" xfId="37831" xr:uid="{E51C073B-8A65-42E6-8CE3-385F4CB7A59B}"/>
    <cellStyle name="Normal 5 2 3 6 2 5" xfId="44847" xr:uid="{AC581765-F5E7-425C-B4E6-7B1A192AD69B}"/>
    <cellStyle name="Normal 5 2 3 6 3" xfId="15668" xr:uid="{A00C9763-A21C-426D-8079-D9A75F15BB1D}"/>
    <cellStyle name="Normal 5 2 3 6 4" xfId="26517" xr:uid="{B9534C1F-FB40-4FEC-BB23-BA152B73B960}"/>
    <cellStyle name="Normal 5 2 3 6 5" xfId="33247" xr:uid="{72E076E7-CA09-49FA-BAD3-9C2E2B97614D}"/>
    <cellStyle name="Normal 5 2 3 6 6" xfId="41791" xr:uid="{465D710D-F68E-48DF-8E83-136FA9733A00}"/>
    <cellStyle name="Normal 5 2 3 7" xfId="4595" xr:uid="{25B5E82F-122D-45BA-8CF1-AD1F332F1F6C}"/>
    <cellStyle name="Normal 5 2 3 7 2" xfId="7651" xr:uid="{97DB8D7B-1CDD-49D5-98C2-03ADE982D047}"/>
    <cellStyle name="Normal 5 2 3 7 2 2" xfId="19089" xr:uid="{53C35CD7-43AB-4D32-A8B6-C2EDBED75E7F}"/>
    <cellStyle name="Normal 5 2 3 7 2 3" xfId="29938" xr:uid="{09A47BCE-C019-4C89-ADF3-A3D9CDB5EAEC}"/>
    <cellStyle name="Normal 5 2 3 7 2 4" xfId="45212" xr:uid="{10DB3B64-4823-4239-A1E7-F7687536BEFA}"/>
    <cellStyle name="Normal 5 2 3 7 3" xfId="16033" xr:uid="{19F16B4F-E5CA-4CA6-B579-450F91A0808C}"/>
    <cellStyle name="Normal 5 2 3 7 4" xfId="26882" xr:uid="{95946210-E3FA-400C-8DA0-D25539135EE6}"/>
    <cellStyle name="Normal 5 2 3 7 5" xfId="35848" xr:uid="{B3A1CA39-C8E5-4E35-A8BD-DBC9755CE6A4}"/>
    <cellStyle name="Normal 5 2 3 7 6" xfId="42156" xr:uid="{D6ABEC18-19AC-430E-9F42-94F0E4C76F6B}"/>
    <cellStyle name="Normal 5 2 3 8" xfId="4957" xr:uid="{A93249FD-92D2-4219-B03B-6FC7785F95A2}"/>
    <cellStyle name="Normal 5 2 3 8 2" xfId="8013" xr:uid="{42F5B2A3-D148-4EA4-8648-32854CC2A8DE}"/>
    <cellStyle name="Normal 5 2 3 8 2 2" xfId="19451" xr:uid="{12C366AB-BE34-4FF5-AD17-FFCCBBBEB1E6}"/>
    <cellStyle name="Normal 5 2 3 8 2 3" xfId="30300" xr:uid="{CB117B17-75E3-4566-8175-A75AB45D87CB}"/>
    <cellStyle name="Normal 5 2 3 8 2 4" xfId="45574" xr:uid="{B265C008-8E4C-41D3-87F7-899FCBB673EA}"/>
    <cellStyle name="Normal 5 2 3 8 3" xfId="16395" xr:uid="{9E228407-B442-479E-808B-917D393A3D33}"/>
    <cellStyle name="Normal 5 2 3 8 4" xfId="27244" xr:uid="{CA8A2A55-38B6-40A9-AFED-928A3A12E8EF}"/>
    <cellStyle name="Normal 5 2 3 8 5" xfId="42518" xr:uid="{BAC4CA09-D562-4B04-9F6E-4FB9EC7D9569}"/>
    <cellStyle name="Normal 5 2 3 9" xfId="5308" xr:uid="{99FE0F90-F916-4AC6-B06B-3D59E089E134}"/>
    <cellStyle name="Normal 5 2 3 9 2" xfId="16746" xr:uid="{AAE309B4-F216-4D20-859F-42AEC3421F99}"/>
    <cellStyle name="Normal 5 2 3 9 3" xfId="27595" xr:uid="{7EA5B261-7B1C-4AEB-8F5E-EB1825CF3B41}"/>
    <cellStyle name="Normal 5 2 3 9 4" xfId="42869" xr:uid="{B238D22F-7978-4E60-A73F-764B39FCA8DD}"/>
    <cellStyle name="Normal 5 2 30" xfId="2041" xr:uid="{9B689479-E4D4-444B-AF76-B0E4FA7D6F63}"/>
    <cellStyle name="Normal 5 2 30 2" xfId="2703" xr:uid="{5988F71B-03E3-477E-A5EF-550B7EECED60}"/>
    <cellStyle name="Normal 5 2 30 2 2" xfId="3683" xr:uid="{30003611-B260-4E2B-BAEC-EB797DFD2D4F}"/>
    <cellStyle name="Normal 5 2 30 2 2 2" xfId="6921" xr:uid="{4791498D-C376-4D48-8C03-335678F5AC38}"/>
    <cellStyle name="Normal 5 2 30 2 2 2 2" xfId="12072" xr:uid="{2D8A3698-A53E-4F4F-9603-69E080FD5F5A}"/>
    <cellStyle name="Normal 5 2 30 2 2 2 2 2" xfId="22944" xr:uid="{A52978A5-2EB1-49B6-9FC6-C9C61C27E29C}"/>
    <cellStyle name="Normal 5 2 30 2 2 2 2 3" xfId="39191" xr:uid="{BD729774-0A37-4D9E-ACF5-230CCE84D3CE}"/>
    <cellStyle name="Normal 5 2 30 2 2 2 3" xfId="18359" xr:uid="{4446306A-F8B1-445C-8D0F-3B7FF5B4D673}"/>
    <cellStyle name="Normal 5 2 30 2 2 2 4" xfId="29208" xr:uid="{F6034826-98AE-4C5C-8279-7C7E2018DDC0}"/>
    <cellStyle name="Normal 5 2 30 2 2 2 5" xfId="35223" xr:uid="{C95FC74A-8AD9-4885-878A-862DCC633DBA}"/>
    <cellStyle name="Normal 5 2 30 2 2 2 6" xfId="44482" xr:uid="{27C99525-DADA-4EB8-9230-087E5293BABF}"/>
    <cellStyle name="Normal 5 2 30 2 2 3" xfId="12073" xr:uid="{FBB8DF47-377C-40DA-81A0-6D31E7AE8312}"/>
    <cellStyle name="Normal 5 2 30 2 2 3 2" xfId="22945" xr:uid="{6306D6DE-4D00-470C-956B-492F5A383FF2}"/>
    <cellStyle name="Normal 5 2 30 2 2 3 3" xfId="37210" xr:uid="{060C51F8-51A8-44A5-B2CE-8123DC1E65D4}"/>
    <cellStyle name="Normal 5 2 30 2 2 4" xfId="15303" xr:uid="{1AEAB8A4-848B-4FA3-A6ED-5543737E8704}"/>
    <cellStyle name="Normal 5 2 30 2 2 5" xfId="26152" xr:uid="{90F20483-863F-49CA-A250-1D223FAB7B37}"/>
    <cellStyle name="Normal 5 2 30 2 2 6" xfId="32302" xr:uid="{71F3E2E6-97F8-4FDC-A5D1-B89B23AE0B2C}"/>
    <cellStyle name="Normal 5 2 30 2 2 7" xfId="41426" xr:uid="{80BD32F7-EC79-48C4-B895-A64BACCF464F}"/>
    <cellStyle name="Normal 5 2 30 2 3" xfId="5941" xr:uid="{2FFC2175-EE85-4C6F-9FB8-F97433F4A1D0}"/>
    <cellStyle name="Normal 5 2 30 2 3 2" xfId="12074" xr:uid="{8A3CA2C7-A215-44CD-978B-1988B49EA77C}"/>
    <cellStyle name="Normal 5 2 30 2 3 2 2" xfId="22946" xr:uid="{5F5BCAAA-B21F-4474-920D-1E5AE82E849C}"/>
    <cellStyle name="Normal 5 2 30 2 3 2 3" xfId="39190" xr:uid="{D8F542F7-A066-4911-BC7A-32D43C794A08}"/>
    <cellStyle name="Normal 5 2 30 2 3 3" xfId="17379" xr:uid="{3B9F1C6A-FB90-4AF7-B945-BEA456D41B02}"/>
    <cellStyle name="Normal 5 2 30 2 3 4" xfId="28228" xr:uid="{B25CF2FB-34D3-47C0-BFFB-7BF9DA5323B4}"/>
    <cellStyle name="Normal 5 2 30 2 3 5" xfId="35222" xr:uid="{986B7CED-A8ED-46BF-8226-FBB48D8B627F}"/>
    <cellStyle name="Normal 5 2 30 2 3 6" xfId="43502" xr:uid="{9845C67F-A55F-4DCA-AB78-A7013ACD4CBD}"/>
    <cellStyle name="Normal 5 2 30 2 4" xfId="12075" xr:uid="{F17D304C-24A0-4B83-9F54-752DCAB30093}"/>
    <cellStyle name="Normal 5 2 30 2 4 2" xfId="22947" xr:uid="{0DF7B58B-F5D9-4011-B5C2-3096DBFC311D}"/>
    <cellStyle name="Normal 5 2 30 2 4 3" xfId="37209" xr:uid="{E9C92559-AAE9-4283-9396-C9070121C875}"/>
    <cellStyle name="Normal 5 2 30 2 5" xfId="14323" xr:uid="{A7C6EEE9-66BC-4A88-830A-331C6374F037}"/>
    <cellStyle name="Normal 5 2 30 2 6" xfId="25172" xr:uid="{533B4711-9ED8-481B-88C9-091D72C50E7D}"/>
    <cellStyle name="Normal 5 2 30 2 7" xfId="31322" xr:uid="{F166AAA3-47B6-40D3-B393-7941F50E7F64}"/>
    <cellStyle name="Normal 5 2 30 2 8" xfId="40446" xr:uid="{3655E0D6-8A08-4B35-9B49-5951FDB6F910}"/>
    <cellStyle name="Normal 5 2 30 3" xfId="3190" xr:uid="{493FD76A-8FC1-4774-A9FC-15F682FDF646}"/>
    <cellStyle name="Normal 5 2 30 3 2" xfId="6428" xr:uid="{CD13F6D2-978B-4560-9E25-031FA8695A7B}"/>
    <cellStyle name="Normal 5 2 30 3 2 2" xfId="12076" xr:uid="{13F91493-32D3-4026-9386-8110F6A161BB}"/>
    <cellStyle name="Normal 5 2 30 3 2 2 2" xfId="22948" xr:uid="{B4945AFD-395E-481A-98F3-DD082823F694}"/>
    <cellStyle name="Normal 5 2 30 3 2 2 3" xfId="39192" xr:uid="{44730A3E-1ACB-4AF3-B0C9-EA6FD821BCBF}"/>
    <cellStyle name="Normal 5 2 30 3 2 3" xfId="17866" xr:uid="{BEAC3533-0A28-4B46-B8A6-DDDCD652A6E8}"/>
    <cellStyle name="Normal 5 2 30 3 2 4" xfId="28715" xr:uid="{ED5D289D-6E17-4F42-B1C9-F8A7EFFF8EFE}"/>
    <cellStyle name="Normal 5 2 30 3 2 5" xfId="35224" xr:uid="{EA2B2AC3-80A2-41F5-9A29-A72D0F96F1A0}"/>
    <cellStyle name="Normal 5 2 30 3 2 6" xfId="43989" xr:uid="{C374D6D4-8F4B-4D99-8228-7DCD3EFC1F11}"/>
    <cellStyle name="Normal 5 2 30 3 3" xfId="12077" xr:uid="{56B1D39B-2F5E-4A2A-A4FE-584D0E8D3FFC}"/>
    <cellStyle name="Normal 5 2 30 3 3 2" xfId="22949" xr:uid="{1ED9D07E-D45F-444B-919E-0B8C97C2CA63}"/>
    <cellStyle name="Normal 5 2 30 3 3 3" xfId="37211" xr:uid="{EB9F6023-364C-45CE-8102-8E2F4CB8FD2F}"/>
    <cellStyle name="Normal 5 2 30 3 4" xfId="14810" xr:uid="{A70BA130-8725-4415-8D34-7D5EEF0DC707}"/>
    <cellStyle name="Normal 5 2 30 3 5" xfId="25659" xr:uid="{2656C917-6049-4F42-B3BA-D2ACC6B17539}"/>
    <cellStyle name="Normal 5 2 30 3 6" xfId="31809" xr:uid="{43F5FB99-765F-4866-83AB-F40C7509767F}"/>
    <cellStyle name="Normal 5 2 30 3 7" xfId="40933" xr:uid="{37224688-592D-453F-85C6-C91CBA796BB2}"/>
    <cellStyle name="Normal 5 2 30 4" xfId="5448" xr:uid="{872F1E69-3512-4186-8582-F208CFCAD8D8}"/>
    <cellStyle name="Normal 5 2 30 4 2" xfId="12078" xr:uid="{B14997B9-D9C1-4FBE-9C51-B0F5B7324204}"/>
    <cellStyle name="Normal 5 2 30 4 2 2" xfId="22950" xr:uid="{8A92BC3B-A9B2-43D3-9C8B-DC9C91D70C73}"/>
    <cellStyle name="Normal 5 2 30 4 2 3" xfId="38251" xr:uid="{E2A4E90C-95EC-4621-A63C-9D9BC9400BB6}"/>
    <cellStyle name="Normal 5 2 30 4 3" xfId="16886" xr:uid="{2555F080-3E5C-41F0-8C4B-3EE1FA086C51}"/>
    <cellStyle name="Normal 5 2 30 4 4" xfId="27735" xr:uid="{9F9C0E93-ECBF-4DF0-8802-3EA95DA158CB}"/>
    <cellStyle name="Normal 5 2 30 4 5" xfId="34286" xr:uid="{A22AAEAF-BF0A-445E-842D-42FAB0F8A43B}"/>
    <cellStyle name="Normal 5 2 30 4 6" xfId="43009" xr:uid="{B99DD7E4-86EF-4075-BEF4-7973A2E1648A}"/>
    <cellStyle name="Normal 5 2 30 5" xfId="12079" xr:uid="{7619838C-8340-489B-95B5-1F2DBDD8C346}"/>
    <cellStyle name="Normal 5 2 30 5 2" xfId="22951" xr:uid="{99589830-2932-4144-AB16-F1B0D0C9ECCD}"/>
    <cellStyle name="Normal 5 2 30 5 3" xfId="36269" xr:uid="{75B1A106-A1DF-4E51-B8DA-320A83AA6E21}"/>
    <cellStyle name="Normal 5 2 30 6" xfId="13830" xr:uid="{A7AFF8B6-0BD4-4CDA-ACAA-7110AC6D729B}"/>
    <cellStyle name="Normal 5 2 30 7" xfId="24679" xr:uid="{879F26FB-C3E3-4565-A718-9E9B61879CCA}"/>
    <cellStyle name="Normal 5 2 30 8" xfId="30832" xr:uid="{3070A5A5-19BB-49B2-A990-3E9530478405}"/>
    <cellStyle name="Normal 5 2 30 9" xfId="39953" xr:uid="{D19605FF-C7EB-4F0F-8C38-28824B66042F}"/>
    <cellStyle name="Normal 5 2 31" xfId="2042" xr:uid="{C6886375-C85F-4E01-A521-78F5B420A727}"/>
    <cellStyle name="Normal 5 2 31 2" xfId="2704" xr:uid="{22501C62-88EF-48CB-844E-89FCBA611EBF}"/>
    <cellStyle name="Normal 5 2 31 2 2" xfId="3684" xr:uid="{741EF3DA-39C7-4A1E-8680-DC32BC3FD7D1}"/>
    <cellStyle name="Normal 5 2 31 2 2 2" xfId="6922" xr:uid="{A39ABCDC-72AB-4E52-9532-1FCF687C2A3C}"/>
    <cellStyle name="Normal 5 2 31 2 2 2 2" xfId="12080" xr:uid="{221319B4-7251-4701-8A1A-16B95157DC30}"/>
    <cellStyle name="Normal 5 2 31 2 2 2 2 2" xfId="22952" xr:uid="{CDFC6DFF-2835-4C6F-BB05-E5B867D6404D}"/>
    <cellStyle name="Normal 5 2 31 2 2 2 2 3" xfId="39194" xr:uid="{A3E07BD6-F0C7-4579-B31C-64EF50C371EE}"/>
    <cellStyle name="Normal 5 2 31 2 2 2 3" xfId="18360" xr:uid="{876194E3-9A36-43CD-8468-61A8D28A042A}"/>
    <cellStyle name="Normal 5 2 31 2 2 2 4" xfId="29209" xr:uid="{C376002E-2BA0-40D7-AEDC-C9D6F660BCA6}"/>
    <cellStyle name="Normal 5 2 31 2 2 2 5" xfId="35226" xr:uid="{54CB1A75-AF34-4E3C-9C90-0BF557CA176C}"/>
    <cellStyle name="Normal 5 2 31 2 2 2 6" xfId="44483" xr:uid="{02E41249-F6A3-49C5-B6FD-8834DA5A6AD8}"/>
    <cellStyle name="Normal 5 2 31 2 2 3" xfId="12081" xr:uid="{4B566713-047B-42AB-A858-6A7DF4D48D47}"/>
    <cellStyle name="Normal 5 2 31 2 2 3 2" xfId="22953" xr:uid="{D25889B8-8037-477E-B2E9-F3BCE9FB4143}"/>
    <cellStyle name="Normal 5 2 31 2 2 3 3" xfId="37213" xr:uid="{C821FB84-5703-45CC-AB68-E9B5F13365BC}"/>
    <cellStyle name="Normal 5 2 31 2 2 4" xfId="15304" xr:uid="{B9E39AD9-A915-4138-BE9A-2D5CC4ED187A}"/>
    <cellStyle name="Normal 5 2 31 2 2 5" xfId="26153" xr:uid="{65284D53-7B36-48A5-9480-A476EBEE70E2}"/>
    <cellStyle name="Normal 5 2 31 2 2 6" xfId="32303" xr:uid="{B5400D3E-0CFC-43AD-9BDA-DF5B7265A635}"/>
    <cellStyle name="Normal 5 2 31 2 2 7" xfId="41427" xr:uid="{BC4209E1-565D-4E17-9294-B2A4A5621F73}"/>
    <cellStyle name="Normal 5 2 31 2 3" xfId="5942" xr:uid="{93D457EC-7F38-4582-9245-305F78EFDDE6}"/>
    <cellStyle name="Normal 5 2 31 2 3 2" xfId="12082" xr:uid="{4EE10BF6-1488-4BBE-8613-017EE46B95E3}"/>
    <cellStyle name="Normal 5 2 31 2 3 2 2" xfId="22954" xr:uid="{84CA4255-B835-4A0C-86B2-41884D18825B}"/>
    <cellStyle name="Normal 5 2 31 2 3 2 3" xfId="39193" xr:uid="{EFAC7D0D-781F-4A1D-87CE-A26D1F2D38AF}"/>
    <cellStyle name="Normal 5 2 31 2 3 3" xfId="17380" xr:uid="{1547C09F-8D16-4006-86DC-D2F0AF8784F6}"/>
    <cellStyle name="Normal 5 2 31 2 3 4" xfId="28229" xr:uid="{42C499E1-3B31-4574-BF07-4C9CDB0D5EB3}"/>
    <cellStyle name="Normal 5 2 31 2 3 5" xfId="35225" xr:uid="{7F20CA7C-C3FB-44BC-8AF7-F04163CF01BD}"/>
    <cellStyle name="Normal 5 2 31 2 3 6" xfId="43503" xr:uid="{6479E2C3-3CEC-4078-985A-7674C36CE93D}"/>
    <cellStyle name="Normal 5 2 31 2 4" xfId="12083" xr:uid="{9BD1A4E5-BE7D-4261-B988-569A8EAD34B0}"/>
    <cellStyle name="Normal 5 2 31 2 4 2" xfId="22955" xr:uid="{F3D5A560-9FAE-46F4-AA36-5E1B460FAC1F}"/>
    <cellStyle name="Normal 5 2 31 2 4 3" xfId="37212" xr:uid="{43978967-4FBB-4482-A73D-45BDC12F77F5}"/>
    <cellStyle name="Normal 5 2 31 2 5" xfId="14324" xr:uid="{332EB5A3-E485-4A71-B396-4E5C01C92792}"/>
    <cellStyle name="Normal 5 2 31 2 6" xfId="25173" xr:uid="{24311FD1-B363-4E41-B50F-7845C11D42AA}"/>
    <cellStyle name="Normal 5 2 31 2 7" xfId="31323" xr:uid="{F21C48EF-2274-4C98-8CB6-5FBBA358111A}"/>
    <cellStyle name="Normal 5 2 31 2 8" xfId="40447" xr:uid="{3D25F937-D1CD-4FFB-95E9-FDF8A7CF6E0A}"/>
    <cellStyle name="Normal 5 2 31 3" xfId="3191" xr:uid="{DA9CA956-0F1C-4049-87A6-8BC5BF5FB021}"/>
    <cellStyle name="Normal 5 2 31 3 2" xfId="6429" xr:uid="{585F2149-0DA9-48DA-B964-1AC3AF4C4727}"/>
    <cellStyle name="Normal 5 2 31 3 2 2" xfId="12084" xr:uid="{F90A0E1A-5DAC-4565-9DCC-4581AD052A5F}"/>
    <cellStyle name="Normal 5 2 31 3 2 2 2" xfId="22956" xr:uid="{A83A6585-2745-43F5-8450-E0CAAD93349A}"/>
    <cellStyle name="Normal 5 2 31 3 2 2 3" xfId="39195" xr:uid="{B9A8501A-55BD-4172-AEB1-EF150F6A023A}"/>
    <cellStyle name="Normal 5 2 31 3 2 3" xfId="17867" xr:uid="{1FAD2CF0-DC0C-4BB3-8A4B-43358B9A708F}"/>
    <cellStyle name="Normal 5 2 31 3 2 4" xfId="28716" xr:uid="{ECB3C689-3512-4853-8108-5D6AB267D3B6}"/>
    <cellStyle name="Normal 5 2 31 3 2 5" xfId="35227" xr:uid="{3F310870-2DE2-4FF4-BB5D-02D790DC904F}"/>
    <cellStyle name="Normal 5 2 31 3 2 6" xfId="43990" xr:uid="{94095A78-38FD-4675-B3F0-941376D96DA3}"/>
    <cellStyle name="Normal 5 2 31 3 3" xfId="12085" xr:uid="{20B72AF7-4FB0-4B6E-BAE6-792073A66FE9}"/>
    <cellStyle name="Normal 5 2 31 3 3 2" xfId="22957" xr:uid="{DE34B61D-9197-4386-B98A-02861C37B57E}"/>
    <cellStyle name="Normal 5 2 31 3 3 3" xfId="37214" xr:uid="{C2881BE1-AE3D-429A-A4FA-3C7DD305EA72}"/>
    <cellStyle name="Normal 5 2 31 3 4" xfId="14811" xr:uid="{7D77FCC1-38C7-4ADB-971F-FABC8FC04553}"/>
    <cellStyle name="Normal 5 2 31 3 5" xfId="25660" xr:uid="{1CCFB997-2C81-4E47-8521-1C41ED92DC96}"/>
    <cellStyle name="Normal 5 2 31 3 6" xfId="31810" xr:uid="{C80557FF-8F3C-4C7A-95CD-910D3294950B}"/>
    <cellStyle name="Normal 5 2 31 3 7" xfId="40934" xr:uid="{C1842CBC-A536-488E-98B3-7C360457D239}"/>
    <cellStyle name="Normal 5 2 31 4" xfId="5449" xr:uid="{6F9462AB-C068-4628-9C07-75961F73FFBB}"/>
    <cellStyle name="Normal 5 2 31 4 2" xfId="12086" xr:uid="{EB1E7053-F8A8-41D0-A29A-9006D51AD703}"/>
    <cellStyle name="Normal 5 2 31 4 2 2" xfId="22958" xr:uid="{072DF0C2-4090-4201-8E59-039BA621C0F4}"/>
    <cellStyle name="Normal 5 2 31 4 2 3" xfId="38252" xr:uid="{D36AAED1-789A-4016-B1FF-F26A46F752FC}"/>
    <cellStyle name="Normal 5 2 31 4 3" xfId="16887" xr:uid="{CC16FCAD-1A55-4D54-8832-B7EE80FC9B66}"/>
    <cellStyle name="Normal 5 2 31 4 4" xfId="27736" xr:uid="{D9E922E1-1710-4AF0-83A6-329D6B3D6BCA}"/>
    <cellStyle name="Normal 5 2 31 4 5" xfId="34287" xr:uid="{C6F90B7B-37E1-4A3E-B044-07312A6BBD62}"/>
    <cellStyle name="Normal 5 2 31 4 6" xfId="43010" xr:uid="{177C65BF-4D4B-4990-BC97-DAF5A67433FD}"/>
    <cellStyle name="Normal 5 2 31 5" xfId="12087" xr:uid="{D99A774D-28A2-4139-AB67-EB7892197D82}"/>
    <cellStyle name="Normal 5 2 31 5 2" xfId="22959" xr:uid="{D3B6259F-DFEA-43AC-B632-15D1B836606B}"/>
    <cellStyle name="Normal 5 2 31 5 3" xfId="36270" xr:uid="{9934EBB2-ED35-4F65-B3E8-3383E718475B}"/>
    <cellStyle name="Normal 5 2 31 6" xfId="13831" xr:uid="{5C01BE7A-9B8F-49A3-B3B4-CA5887839CEF}"/>
    <cellStyle name="Normal 5 2 31 7" xfId="24680" xr:uid="{A019C5DF-27A2-4220-B152-93F6ACE7FEDA}"/>
    <cellStyle name="Normal 5 2 31 8" xfId="30833" xr:uid="{BED9E6B4-30CB-4431-8B84-FD00E918FFA8}"/>
    <cellStyle name="Normal 5 2 31 9" xfId="39954" xr:uid="{A9400E0C-6F36-4440-ACA7-0F37253F8BF4}"/>
    <cellStyle name="Normal 5 2 32" xfId="2043" xr:uid="{565FEEA6-073B-4602-8C8E-D575143922E2}"/>
    <cellStyle name="Normal 5 2 32 2" xfId="2705" xr:uid="{D91341A9-4C9B-43C9-BCF5-6AEE04DA8BDE}"/>
    <cellStyle name="Normal 5 2 32 2 2" xfId="3685" xr:uid="{8185AF6C-A15F-403A-B608-D4FA51AA5C4A}"/>
    <cellStyle name="Normal 5 2 32 2 2 2" xfId="6923" xr:uid="{65A3C494-C25D-455D-AFF6-32421F5C8CD7}"/>
    <cellStyle name="Normal 5 2 32 2 2 2 2" xfId="12088" xr:uid="{52B0F645-0E67-4DE7-9CC2-5D516D8B5FCC}"/>
    <cellStyle name="Normal 5 2 32 2 2 2 2 2" xfId="22960" xr:uid="{ED3BBC6C-181E-4FFA-AE73-A9AFFA0BEDC1}"/>
    <cellStyle name="Normal 5 2 32 2 2 2 2 3" xfId="39197" xr:uid="{FEB3A6DE-C62B-4E2C-AF43-E24D7F86A134}"/>
    <cellStyle name="Normal 5 2 32 2 2 2 3" xfId="18361" xr:uid="{D3AAE424-83AB-4FD3-AAB8-D91CF7EBFB59}"/>
    <cellStyle name="Normal 5 2 32 2 2 2 4" xfId="29210" xr:uid="{323429BE-016A-452F-BACD-700FE457BF0E}"/>
    <cellStyle name="Normal 5 2 32 2 2 2 5" xfId="35229" xr:uid="{3BB3876A-B866-4D48-AE80-47E67B207C96}"/>
    <cellStyle name="Normal 5 2 32 2 2 2 6" xfId="44484" xr:uid="{B25717CE-502E-4BB3-B408-8A004CC89BED}"/>
    <cellStyle name="Normal 5 2 32 2 2 3" xfId="12089" xr:uid="{CE38AC5E-D067-47A8-83A1-241F755725E0}"/>
    <cellStyle name="Normal 5 2 32 2 2 3 2" xfId="22961" xr:uid="{3810A18B-1ED6-4EE8-AE59-69C287D39D59}"/>
    <cellStyle name="Normal 5 2 32 2 2 3 3" xfId="37216" xr:uid="{24802F2C-893D-4FAB-A34C-FC44EE05F90D}"/>
    <cellStyle name="Normal 5 2 32 2 2 4" xfId="15305" xr:uid="{414FA8E1-A4D2-4EEC-94D3-259E5E8EBA65}"/>
    <cellStyle name="Normal 5 2 32 2 2 5" xfId="26154" xr:uid="{88018471-81B8-4897-ACBA-8C5247CF2A69}"/>
    <cellStyle name="Normal 5 2 32 2 2 6" xfId="32304" xr:uid="{E9583BBD-10E6-4484-A4F8-F731A2E540C2}"/>
    <cellStyle name="Normal 5 2 32 2 2 7" xfId="41428" xr:uid="{3FDC6C98-3B6B-4796-8C77-53773CFCCFB1}"/>
    <cellStyle name="Normal 5 2 32 2 3" xfId="5943" xr:uid="{877E6CF4-6599-4479-963C-650BADF64AEF}"/>
    <cellStyle name="Normal 5 2 32 2 3 2" xfId="12090" xr:uid="{9B66FED4-689F-4569-A293-0EA9B55CE8D4}"/>
    <cellStyle name="Normal 5 2 32 2 3 2 2" xfId="22962" xr:uid="{512A9DE9-5C3A-40F2-8D1E-41BD0CE1773D}"/>
    <cellStyle name="Normal 5 2 32 2 3 2 3" xfId="39196" xr:uid="{D9FCA29D-728F-4C76-9739-E0D3CA8AB13D}"/>
    <cellStyle name="Normal 5 2 32 2 3 3" xfId="17381" xr:uid="{1F461573-0150-469B-8943-6CBB21255E85}"/>
    <cellStyle name="Normal 5 2 32 2 3 4" xfId="28230" xr:uid="{8B3BB877-7ECD-4EBF-9BD0-415F5A60B154}"/>
    <cellStyle name="Normal 5 2 32 2 3 5" xfId="35228" xr:uid="{CDB93922-687B-464E-A218-1E79B497346E}"/>
    <cellStyle name="Normal 5 2 32 2 3 6" xfId="43504" xr:uid="{4EC3CB5E-69DF-4C0C-955F-8898A76DED5A}"/>
    <cellStyle name="Normal 5 2 32 2 4" xfId="12091" xr:uid="{E9F429B4-45EB-4237-92A2-C6BCBEBEF30E}"/>
    <cellStyle name="Normal 5 2 32 2 4 2" xfId="22963" xr:uid="{F6C020F4-E3D1-443C-BB5C-EDF33A1E7020}"/>
    <cellStyle name="Normal 5 2 32 2 4 3" xfId="37215" xr:uid="{235A748A-99CF-4E5A-B642-E0CFB6A8F391}"/>
    <cellStyle name="Normal 5 2 32 2 5" xfId="14325" xr:uid="{F4582261-3F1B-431D-B8F7-AF5528102F84}"/>
    <cellStyle name="Normal 5 2 32 2 6" xfId="25174" xr:uid="{F4426724-4765-41A0-996B-F89A9361FDC1}"/>
    <cellStyle name="Normal 5 2 32 2 7" xfId="31324" xr:uid="{46272CB0-C8D1-44DC-8A95-C50C20E620B5}"/>
    <cellStyle name="Normal 5 2 32 2 8" xfId="40448" xr:uid="{1556720F-2689-4E98-8B94-22C4284AE5A7}"/>
    <cellStyle name="Normal 5 2 32 3" xfId="3192" xr:uid="{B2FD9A34-E59F-426C-97DD-C01A5550EC63}"/>
    <cellStyle name="Normal 5 2 32 3 2" xfId="6430" xr:uid="{D8166107-0A91-4153-AF8C-2E571AF44318}"/>
    <cellStyle name="Normal 5 2 32 3 2 2" xfId="12092" xr:uid="{941EC3D3-9124-4C17-872A-61A53471057A}"/>
    <cellStyle name="Normal 5 2 32 3 2 2 2" xfId="22964" xr:uid="{39A3E912-3889-4FC6-B8E7-68B09E548B22}"/>
    <cellStyle name="Normal 5 2 32 3 2 2 3" xfId="39198" xr:uid="{B5624D46-4136-4E65-854B-C2896825997F}"/>
    <cellStyle name="Normal 5 2 32 3 2 3" xfId="17868" xr:uid="{323DE98B-2D59-4D02-8EEC-EE465DA009EF}"/>
    <cellStyle name="Normal 5 2 32 3 2 4" xfId="28717" xr:uid="{18634AA1-1797-43B2-82C9-1EA86F8F21BC}"/>
    <cellStyle name="Normal 5 2 32 3 2 5" xfId="35230" xr:uid="{031ACDC3-E31F-4372-8084-6209D01B462B}"/>
    <cellStyle name="Normal 5 2 32 3 2 6" xfId="43991" xr:uid="{581C8945-13DE-4D82-A470-AC5491890321}"/>
    <cellStyle name="Normal 5 2 32 3 3" xfId="12093" xr:uid="{A14B0FE7-858E-4BDE-9BC8-DB26D6E22BD6}"/>
    <cellStyle name="Normal 5 2 32 3 3 2" xfId="22965" xr:uid="{CE142419-DDB2-406F-A700-BE77E4DCEB5F}"/>
    <cellStyle name="Normal 5 2 32 3 3 3" xfId="37217" xr:uid="{71CD8A98-ADE2-44D9-932C-63F3E49F2D28}"/>
    <cellStyle name="Normal 5 2 32 3 4" xfId="14812" xr:uid="{8F351628-385D-4B2A-86DD-94DF7F188551}"/>
    <cellStyle name="Normal 5 2 32 3 5" xfId="25661" xr:uid="{5FE609AB-B0C9-4802-A8B1-08CD6F92867B}"/>
    <cellStyle name="Normal 5 2 32 3 6" xfId="31811" xr:uid="{C6181D26-1619-4D6C-9024-5135833F2E40}"/>
    <cellStyle name="Normal 5 2 32 3 7" xfId="40935" xr:uid="{5B456BA3-C1CA-4479-82D1-CF5FEEA669E4}"/>
    <cellStyle name="Normal 5 2 32 4" xfId="5450" xr:uid="{2EC6EF12-816C-4400-B102-330E3A266352}"/>
    <cellStyle name="Normal 5 2 32 4 2" xfId="12094" xr:uid="{C0E43E11-E55B-44A2-8FA2-A383EA8E5BE8}"/>
    <cellStyle name="Normal 5 2 32 4 2 2" xfId="22966" xr:uid="{7039F70C-BF65-42BC-B4F9-3D53112CE44B}"/>
    <cellStyle name="Normal 5 2 32 4 2 3" xfId="38253" xr:uid="{B4B9FF3B-0256-4DCA-B18E-ED27D4620EE7}"/>
    <cellStyle name="Normal 5 2 32 4 3" xfId="16888" xr:uid="{E0EB115F-0ABA-48E6-ACDA-0F994B716BEC}"/>
    <cellStyle name="Normal 5 2 32 4 4" xfId="27737" xr:uid="{E4846DF5-1A68-4127-8896-AC28B926BDF0}"/>
    <cellStyle name="Normal 5 2 32 4 5" xfId="34288" xr:uid="{1963F5BD-59D1-4A53-8D70-E4233FCC9DC1}"/>
    <cellStyle name="Normal 5 2 32 4 6" xfId="43011" xr:uid="{31F078FD-CD84-459E-8A49-6E9E85803DFC}"/>
    <cellStyle name="Normal 5 2 32 5" xfId="12095" xr:uid="{184F7E6A-13C0-4D9B-96A7-0598C7DA89B9}"/>
    <cellStyle name="Normal 5 2 32 5 2" xfId="22967" xr:uid="{FA6968BA-108F-4D33-A8E5-C3C4C3C71D2F}"/>
    <cellStyle name="Normal 5 2 32 5 3" xfId="36271" xr:uid="{5242383F-C255-46A6-A939-59C66A4CEE43}"/>
    <cellStyle name="Normal 5 2 32 6" xfId="13832" xr:uid="{44D9C174-18AD-4C4F-8012-C7E9CF24260E}"/>
    <cellStyle name="Normal 5 2 32 7" xfId="24681" xr:uid="{4B360567-9D40-4FBA-A337-D62F87EEAA5C}"/>
    <cellStyle name="Normal 5 2 32 8" xfId="30834" xr:uid="{A86DE313-8D79-49E6-93A8-AD3E50788BFB}"/>
    <cellStyle name="Normal 5 2 32 9" xfId="39955" xr:uid="{139593B3-2381-49F3-8B69-BD4EAE80EFC5}"/>
    <cellStyle name="Normal 5 2 33" xfId="2044" xr:uid="{7D858358-EA03-4B00-A3FA-5F4A82C5C830}"/>
    <cellStyle name="Normal 5 2 33 2" xfId="2706" xr:uid="{2C9BFAF0-A5DE-436F-A24E-437D89DE4CF3}"/>
    <cellStyle name="Normal 5 2 33 2 2" xfId="3686" xr:uid="{43F322CC-A75B-4490-9251-A8AB23CA2BBF}"/>
    <cellStyle name="Normal 5 2 33 2 2 2" xfId="6924" xr:uid="{3289F31E-4A7C-48CD-B792-47AABC953C3F}"/>
    <cellStyle name="Normal 5 2 33 2 2 2 2" xfId="12096" xr:uid="{D555C1B1-99A5-433B-9836-7321C53E403D}"/>
    <cellStyle name="Normal 5 2 33 2 2 2 2 2" xfId="22968" xr:uid="{3CE6A440-6CD9-4BC2-BDB1-2B62CFA502BD}"/>
    <cellStyle name="Normal 5 2 33 2 2 2 2 3" xfId="39200" xr:uid="{E63F6A06-8DA8-4780-8057-374947A60EB2}"/>
    <cellStyle name="Normal 5 2 33 2 2 2 3" xfId="18362" xr:uid="{26DA4AE2-0C94-4BFA-9E12-7D508AAADB0C}"/>
    <cellStyle name="Normal 5 2 33 2 2 2 4" xfId="29211" xr:uid="{36A7F48C-9827-4637-A4C5-3D9CA4754CE2}"/>
    <cellStyle name="Normal 5 2 33 2 2 2 5" xfId="35232" xr:uid="{C849DB5C-69B5-45B1-8909-390158AB1560}"/>
    <cellStyle name="Normal 5 2 33 2 2 2 6" xfId="44485" xr:uid="{47095955-6C49-417D-AE10-AEC73D347E10}"/>
    <cellStyle name="Normal 5 2 33 2 2 3" xfId="12097" xr:uid="{9E5042ED-1E19-4174-8A68-6EF593CD189E}"/>
    <cellStyle name="Normal 5 2 33 2 2 3 2" xfId="22969" xr:uid="{64C4092E-CFFC-42C0-AD43-8A81FDC9A775}"/>
    <cellStyle name="Normal 5 2 33 2 2 3 3" xfId="37219" xr:uid="{4FD4C2A7-F534-4B69-A2CB-F22D3F667327}"/>
    <cellStyle name="Normal 5 2 33 2 2 4" xfId="15306" xr:uid="{BC90F5FE-D406-4A85-B705-D52218254076}"/>
    <cellStyle name="Normal 5 2 33 2 2 5" xfId="26155" xr:uid="{491B61EE-8FFC-4607-8BAD-EFE39ACA1525}"/>
    <cellStyle name="Normal 5 2 33 2 2 6" xfId="32305" xr:uid="{B2E46102-B030-4745-A544-38B58F469F8F}"/>
    <cellStyle name="Normal 5 2 33 2 2 7" xfId="41429" xr:uid="{DD4FD59B-5815-48C3-9410-B4F54EADB897}"/>
    <cellStyle name="Normal 5 2 33 2 3" xfId="5944" xr:uid="{1CBC8878-F2BF-4CEA-93B5-E438A81F1431}"/>
    <cellStyle name="Normal 5 2 33 2 3 2" xfId="12098" xr:uid="{851D8CA1-C2CB-4BED-AD7E-D788785F762A}"/>
    <cellStyle name="Normal 5 2 33 2 3 2 2" xfId="22970" xr:uid="{6A1D77A5-B822-409E-940F-A31E55403273}"/>
    <cellStyle name="Normal 5 2 33 2 3 2 3" xfId="39199" xr:uid="{C968B68C-E6C5-4A6F-A060-F43087E0D62D}"/>
    <cellStyle name="Normal 5 2 33 2 3 3" xfId="17382" xr:uid="{173ECBAA-A63B-47C9-BF53-0CA65370F214}"/>
    <cellStyle name="Normal 5 2 33 2 3 4" xfId="28231" xr:uid="{3F3CEBFB-91ED-492C-B0DF-461F1BE6781B}"/>
    <cellStyle name="Normal 5 2 33 2 3 5" xfId="35231" xr:uid="{8A1DC560-287C-4D75-ABFF-2DC44AD1EA4B}"/>
    <cellStyle name="Normal 5 2 33 2 3 6" xfId="43505" xr:uid="{972BF284-62EE-4F64-9A2C-4DD4AED04EDB}"/>
    <cellStyle name="Normal 5 2 33 2 4" xfId="12099" xr:uid="{85E3B2A4-8656-4DB5-A7C9-0CAEBBD446C4}"/>
    <cellStyle name="Normal 5 2 33 2 4 2" xfId="22971" xr:uid="{3E36ADD2-1C4B-4755-84F9-CBF94A22DD52}"/>
    <cellStyle name="Normal 5 2 33 2 4 3" xfId="37218" xr:uid="{D81C133C-0925-4E6D-B7D5-D2A0BA189AFE}"/>
    <cellStyle name="Normal 5 2 33 2 5" xfId="14326" xr:uid="{FB3D9BCF-A0C7-4FF1-9456-D3DC143F4F7B}"/>
    <cellStyle name="Normal 5 2 33 2 6" xfId="25175" xr:uid="{C047399D-ACAC-4CC7-A4B5-CF0436E2B879}"/>
    <cellStyle name="Normal 5 2 33 2 7" xfId="31325" xr:uid="{FE390A81-9201-4803-857F-243CBF47D48B}"/>
    <cellStyle name="Normal 5 2 33 2 8" xfId="40449" xr:uid="{96D22B23-4A81-457E-8F75-15F26C972B8A}"/>
    <cellStyle name="Normal 5 2 33 3" xfId="3193" xr:uid="{5980EB21-EC45-466D-B94D-6DE51E1F3002}"/>
    <cellStyle name="Normal 5 2 33 3 2" xfId="6431" xr:uid="{19C844D9-20CA-4612-B975-EDC7942D3A9F}"/>
    <cellStyle name="Normal 5 2 33 3 2 2" xfId="12100" xr:uid="{D1C9C925-83AE-4B0E-B622-65E1FF7DC34D}"/>
    <cellStyle name="Normal 5 2 33 3 2 2 2" xfId="22972" xr:uid="{EF3BA7FE-8BAA-444D-97CD-58FB88B926E7}"/>
    <cellStyle name="Normal 5 2 33 3 2 2 3" xfId="39201" xr:uid="{764CFC6E-BF91-4AD7-9850-D39747D0BDBE}"/>
    <cellStyle name="Normal 5 2 33 3 2 3" xfId="17869" xr:uid="{C788E5B5-8006-4718-A93F-AFA62E992323}"/>
    <cellStyle name="Normal 5 2 33 3 2 4" xfId="28718" xr:uid="{0DC64BD9-AF12-4BD9-B817-24E33FE7CAC9}"/>
    <cellStyle name="Normal 5 2 33 3 2 5" xfId="35233" xr:uid="{75611036-E994-474B-846F-18157CD2790D}"/>
    <cellStyle name="Normal 5 2 33 3 2 6" xfId="43992" xr:uid="{0BBCE171-6890-4898-B2F1-5B900C16559C}"/>
    <cellStyle name="Normal 5 2 33 3 3" xfId="12101" xr:uid="{EBC64ECA-11CD-4F4D-A002-6EB8F7A9A28E}"/>
    <cellStyle name="Normal 5 2 33 3 3 2" xfId="22973" xr:uid="{46E02C41-B2D5-4D71-90F0-6015602CFF8E}"/>
    <cellStyle name="Normal 5 2 33 3 3 3" xfId="37220" xr:uid="{081C0882-1327-49D5-A967-B40578FA82F3}"/>
    <cellStyle name="Normal 5 2 33 3 4" xfId="14813" xr:uid="{058B31F5-1CD7-4DFC-B389-75D18E8DFEED}"/>
    <cellStyle name="Normal 5 2 33 3 5" xfId="25662" xr:uid="{85300F58-6670-44D1-B9A9-0A88297D6645}"/>
    <cellStyle name="Normal 5 2 33 3 6" xfId="31812" xr:uid="{5E66E480-6295-468F-BBE7-53A5925FBB76}"/>
    <cellStyle name="Normal 5 2 33 3 7" xfId="40936" xr:uid="{532B9FCC-D547-4ED1-97C8-01318E73E79F}"/>
    <cellStyle name="Normal 5 2 33 4" xfId="5451" xr:uid="{7FAE7D8A-CD38-4C48-B27C-64B10197A48D}"/>
    <cellStyle name="Normal 5 2 33 4 2" xfId="12102" xr:uid="{24254635-6A8B-4F68-A920-8A5343502E17}"/>
    <cellStyle name="Normal 5 2 33 4 2 2" xfId="22974" xr:uid="{37B0D0E9-5972-4966-B66F-F8F10B5A67A0}"/>
    <cellStyle name="Normal 5 2 33 4 2 3" xfId="38254" xr:uid="{8C387995-6C81-42CD-883E-4D426A65B210}"/>
    <cellStyle name="Normal 5 2 33 4 3" xfId="16889" xr:uid="{D8EF2F54-7271-40F7-9757-6249DAF68E39}"/>
    <cellStyle name="Normal 5 2 33 4 4" xfId="27738" xr:uid="{8E939293-D8EB-4E0C-A46C-52BE755388BC}"/>
    <cellStyle name="Normal 5 2 33 4 5" xfId="34289" xr:uid="{DBF5566A-467F-4616-8609-0841C4FD5D64}"/>
    <cellStyle name="Normal 5 2 33 4 6" xfId="43012" xr:uid="{E9C2C42C-C434-4680-9BB8-0AAB67D636BE}"/>
    <cellStyle name="Normal 5 2 33 5" xfId="12103" xr:uid="{70873FD9-EA3C-446C-A1DF-86F5765BC09C}"/>
    <cellStyle name="Normal 5 2 33 5 2" xfId="22975" xr:uid="{491DA48A-161E-4C74-B888-FBEAA7611B17}"/>
    <cellStyle name="Normal 5 2 33 5 3" xfId="36272" xr:uid="{AAA11D23-2903-41C9-ACC5-7D6EE85DE678}"/>
    <cellStyle name="Normal 5 2 33 6" xfId="13833" xr:uid="{76584FC3-59C6-48E2-84F2-8E1C2BC45B31}"/>
    <cellStyle name="Normal 5 2 33 7" xfId="24682" xr:uid="{92BB619A-4BEB-436B-86E0-4BEAAA0F2C86}"/>
    <cellStyle name="Normal 5 2 33 8" xfId="30835" xr:uid="{8588C315-F787-4C0C-A1CF-128EF4D8390B}"/>
    <cellStyle name="Normal 5 2 33 9" xfId="39956" xr:uid="{A9AC52A6-686A-49CA-95D6-63C206FC48F3}"/>
    <cellStyle name="Normal 5 2 34" xfId="2045" xr:uid="{13C42C8D-14E5-469F-A8E9-5061837FB763}"/>
    <cellStyle name="Normal 5 2 34 2" xfId="2707" xr:uid="{79B6B068-82B6-494D-A971-A47F766062E5}"/>
    <cellStyle name="Normal 5 2 34 2 2" xfId="3687" xr:uid="{BDB054AD-FED1-4F45-AAEC-0AAA764685F3}"/>
    <cellStyle name="Normal 5 2 34 2 2 2" xfId="6925" xr:uid="{B4C57B43-D9AD-4D04-A485-DE98A5062F99}"/>
    <cellStyle name="Normal 5 2 34 2 2 2 2" xfId="12104" xr:uid="{9C7960C7-7850-497C-872E-B53493CE849A}"/>
    <cellStyle name="Normal 5 2 34 2 2 2 2 2" xfId="22976" xr:uid="{D8B591C1-9CDD-45AD-9779-F8CE7E13C1C8}"/>
    <cellStyle name="Normal 5 2 34 2 2 2 2 3" xfId="39203" xr:uid="{090C3E9C-8D7E-49EB-A0F7-C9FC3596B95C}"/>
    <cellStyle name="Normal 5 2 34 2 2 2 3" xfId="18363" xr:uid="{185F7FB6-1F18-4C5D-BA40-3DA0A4819D2E}"/>
    <cellStyle name="Normal 5 2 34 2 2 2 4" xfId="29212" xr:uid="{B546319A-F228-474C-A4AD-A4B7E88096AF}"/>
    <cellStyle name="Normal 5 2 34 2 2 2 5" xfId="35235" xr:uid="{C7077446-5C9F-4A25-B098-1B94C704F441}"/>
    <cellStyle name="Normal 5 2 34 2 2 2 6" xfId="44486" xr:uid="{A526FA2B-F8DF-4784-AB00-EE6BC083D01F}"/>
    <cellStyle name="Normal 5 2 34 2 2 3" xfId="12105" xr:uid="{2160953E-C501-4E53-9A16-1D6993F1E742}"/>
    <cellStyle name="Normal 5 2 34 2 2 3 2" xfId="22977" xr:uid="{E57EEE01-4432-49B6-9D39-EB83BB617021}"/>
    <cellStyle name="Normal 5 2 34 2 2 3 3" xfId="37222" xr:uid="{52D82875-1590-476D-8622-053BEA0B7C49}"/>
    <cellStyle name="Normal 5 2 34 2 2 4" xfId="15307" xr:uid="{9404BB8C-3939-4D78-8EC5-71014002868B}"/>
    <cellStyle name="Normal 5 2 34 2 2 5" xfId="26156" xr:uid="{56929C59-726A-4DB5-B0DE-4B7450D1DAA8}"/>
    <cellStyle name="Normal 5 2 34 2 2 6" xfId="32306" xr:uid="{B41E5331-8712-4EEA-80C1-DCDBB087386E}"/>
    <cellStyle name="Normal 5 2 34 2 2 7" xfId="41430" xr:uid="{607530F7-9813-4E25-AF96-B4AB6BE3B097}"/>
    <cellStyle name="Normal 5 2 34 2 3" xfId="5945" xr:uid="{C0CC4E0D-2E89-4B76-AEC5-C5A73F2BCA90}"/>
    <cellStyle name="Normal 5 2 34 2 3 2" xfId="12106" xr:uid="{3254D235-1A23-41D1-A658-17316ED656E3}"/>
    <cellStyle name="Normal 5 2 34 2 3 2 2" xfId="22978" xr:uid="{9EF368DB-903C-4D5C-8E7C-0200800AAAFB}"/>
    <cellStyle name="Normal 5 2 34 2 3 2 3" xfId="39202" xr:uid="{AFA4F1BC-2B38-4D4A-891D-2C8B232F1080}"/>
    <cellStyle name="Normal 5 2 34 2 3 3" xfId="17383" xr:uid="{97BAD325-AA4E-4BAE-9263-C980893CF219}"/>
    <cellStyle name="Normal 5 2 34 2 3 4" xfId="28232" xr:uid="{6309CE19-6435-4962-B7CF-8D04D6B6AF89}"/>
    <cellStyle name="Normal 5 2 34 2 3 5" xfId="35234" xr:uid="{EE4790E3-D34C-4DC3-BE40-5B9BCB558C26}"/>
    <cellStyle name="Normal 5 2 34 2 3 6" xfId="43506" xr:uid="{CA62713D-14F0-4C19-89B2-C2FEF598C1C1}"/>
    <cellStyle name="Normal 5 2 34 2 4" xfId="12107" xr:uid="{DBF93D70-6B75-43ED-AB0C-68141B7C4153}"/>
    <cellStyle name="Normal 5 2 34 2 4 2" xfId="22979" xr:uid="{C8CEF754-4BD6-4583-9F58-EF2A60ACC369}"/>
    <cellStyle name="Normal 5 2 34 2 4 3" xfId="37221" xr:uid="{DE870733-0740-48D4-9C8A-CAC84A15423E}"/>
    <cellStyle name="Normal 5 2 34 2 5" xfId="14327" xr:uid="{6284762D-E3CA-4576-9219-6AC967AA48C5}"/>
    <cellStyle name="Normal 5 2 34 2 6" xfId="25176" xr:uid="{623E5325-D6F8-4A33-AE33-7F6D49C2ECDE}"/>
    <cellStyle name="Normal 5 2 34 2 7" xfId="31326" xr:uid="{705AFEE3-F401-4E07-8D1F-09F0E2E517B2}"/>
    <cellStyle name="Normal 5 2 34 2 8" xfId="40450" xr:uid="{E3A49662-A93B-4844-890E-FA8D1CA0D054}"/>
    <cellStyle name="Normal 5 2 34 3" xfId="3194" xr:uid="{642C8CA1-AA53-49E6-A352-486B84B721BE}"/>
    <cellStyle name="Normal 5 2 34 3 2" xfId="6432" xr:uid="{DF011F72-2F08-4725-9451-DC3BC90B4986}"/>
    <cellStyle name="Normal 5 2 34 3 2 2" xfId="12108" xr:uid="{48B7337C-FB21-4B0C-BA61-CD8E295609C6}"/>
    <cellStyle name="Normal 5 2 34 3 2 2 2" xfId="22980" xr:uid="{3AD2DC79-EE2D-490A-8459-7E4BD67B2AD4}"/>
    <cellStyle name="Normal 5 2 34 3 2 2 3" xfId="39204" xr:uid="{A67930B5-1484-4E6A-BA33-96541B9FC9D5}"/>
    <cellStyle name="Normal 5 2 34 3 2 3" xfId="17870" xr:uid="{3966DBD3-BBB7-4967-A65D-AFD43EC7CBB7}"/>
    <cellStyle name="Normal 5 2 34 3 2 4" xfId="28719" xr:uid="{2DF26A8F-D4B3-40E2-BAA7-BB27B287C15D}"/>
    <cellStyle name="Normal 5 2 34 3 2 5" xfId="35236" xr:uid="{19CF5DFD-0CDD-4514-9B42-596BE0612D0C}"/>
    <cellStyle name="Normal 5 2 34 3 2 6" xfId="43993" xr:uid="{D7492EE6-9411-4653-8AC6-647591229DC5}"/>
    <cellStyle name="Normal 5 2 34 3 3" xfId="12109" xr:uid="{9336694B-34CB-4C5B-9A50-1413317F085B}"/>
    <cellStyle name="Normal 5 2 34 3 3 2" xfId="22981" xr:uid="{81B4DB8C-7FC0-4F3D-9615-133133A4D9C9}"/>
    <cellStyle name="Normal 5 2 34 3 3 3" xfId="37223" xr:uid="{0E0885F3-DCD7-46E1-B1A4-1DC2E728DA94}"/>
    <cellStyle name="Normal 5 2 34 3 4" xfId="14814" xr:uid="{DFF8E448-E668-4FD1-BCA8-9F73C4C8F368}"/>
    <cellStyle name="Normal 5 2 34 3 5" xfId="25663" xr:uid="{4AEE7948-37CB-4268-9ABD-C293C9988564}"/>
    <cellStyle name="Normal 5 2 34 3 6" xfId="31813" xr:uid="{0D4A30D0-B77F-48E1-915A-A7539E27C7AB}"/>
    <cellStyle name="Normal 5 2 34 3 7" xfId="40937" xr:uid="{BBF91523-4EC9-4C70-8BB6-62315F914201}"/>
    <cellStyle name="Normal 5 2 34 4" xfId="5452" xr:uid="{70F887B3-FD7F-459B-90FE-3F50A022963D}"/>
    <cellStyle name="Normal 5 2 34 4 2" xfId="12110" xr:uid="{4C5F9903-A425-4DA8-BDBA-648C6E3BF7E3}"/>
    <cellStyle name="Normal 5 2 34 4 2 2" xfId="22982" xr:uid="{91DA2A2C-38FC-4B64-AE2B-69E8C865216E}"/>
    <cellStyle name="Normal 5 2 34 4 2 3" xfId="38255" xr:uid="{EF1C3B9E-D454-4D63-96C0-59F6C230141F}"/>
    <cellStyle name="Normal 5 2 34 4 3" xfId="16890" xr:uid="{F24A181D-D194-4681-8CEE-71733C2FF1A3}"/>
    <cellStyle name="Normal 5 2 34 4 4" xfId="27739" xr:uid="{02499B61-6EC3-4726-9A47-366F4E21420C}"/>
    <cellStyle name="Normal 5 2 34 4 5" xfId="34290" xr:uid="{364A2E21-887F-4951-B311-77328878AB30}"/>
    <cellStyle name="Normal 5 2 34 4 6" xfId="43013" xr:uid="{E51697D0-2987-44D0-8B54-35EF6027A289}"/>
    <cellStyle name="Normal 5 2 34 5" xfId="12111" xr:uid="{9A9987C1-213E-4E15-A44E-7ECE1DF865EB}"/>
    <cellStyle name="Normal 5 2 34 5 2" xfId="22983" xr:uid="{1F304C45-0D54-4672-A89E-AEB746F3C83B}"/>
    <cellStyle name="Normal 5 2 34 5 3" xfId="36273" xr:uid="{8A1AC5BD-6118-48FD-83F9-D880F72C5B10}"/>
    <cellStyle name="Normal 5 2 34 6" xfId="13834" xr:uid="{974DA867-E641-49DC-9860-4E5878B24A19}"/>
    <cellStyle name="Normal 5 2 34 7" xfId="24683" xr:uid="{C5C73E18-5B6B-4D12-961B-E4A9B43421C6}"/>
    <cellStyle name="Normal 5 2 34 8" xfId="30836" xr:uid="{40B64439-CCD4-41A0-870B-98760EC8BBD9}"/>
    <cellStyle name="Normal 5 2 34 9" xfId="39957" xr:uid="{A16C7E7B-5A71-4613-98D1-8554E76DAB9E}"/>
    <cellStyle name="Normal 5 2 35" xfId="2046" xr:uid="{AE3C71EE-2F6A-4523-93B2-9BD6BC2D80F6}"/>
    <cellStyle name="Normal 5 2 35 2" xfId="2708" xr:uid="{60BA8E6F-8082-4906-9F98-A08D56561A75}"/>
    <cellStyle name="Normal 5 2 35 2 2" xfId="3688" xr:uid="{1856C64B-2EC3-479A-A1B6-8DEA4A524279}"/>
    <cellStyle name="Normal 5 2 35 2 2 2" xfId="6926" xr:uid="{8C49E318-2E57-41B2-AA53-D7E944350DF2}"/>
    <cellStyle name="Normal 5 2 35 2 2 2 2" xfId="12112" xr:uid="{E350BEF6-8D50-4FC3-B63C-37D568152CCF}"/>
    <cellStyle name="Normal 5 2 35 2 2 2 2 2" xfId="22984" xr:uid="{2761BE7A-493F-44F5-804F-BFB3B6861A23}"/>
    <cellStyle name="Normal 5 2 35 2 2 2 2 3" xfId="39206" xr:uid="{497AEF8E-862A-47E9-A7F3-E18BF2D1DFA2}"/>
    <cellStyle name="Normal 5 2 35 2 2 2 3" xfId="18364" xr:uid="{3A87EA95-DF41-4A37-986E-D8DAA583F933}"/>
    <cellStyle name="Normal 5 2 35 2 2 2 4" xfId="29213" xr:uid="{8600067C-7C76-4FFB-88E6-8AE27E46AD92}"/>
    <cellStyle name="Normal 5 2 35 2 2 2 5" xfId="35238" xr:uid="{4C2BA23F-316F-4498-BEA9-008B982920F2}"/>
    <cellStyle name="Normal 5 2 35 2 2 2 6" xfId="44487" xr:uid="{ACA4865B-BAFC-403E-8E4A-874F4CA504CD}"/>
    <cellStyle name="Normal 5 2 35 2 2 3" xfId="12113" xr:uid="{DE5B44F3-0478-425A-B53E-DD7D3C7F898D}"/>
    <cellStyle name="Normal 5 2 35 2 2 3 2" xfId="22985" xr:uid="{50C7DFE0-35D5-4811-9C4A-8CE5F67984EB}"/>
    <cellStyle name="Normal 5 2 35 2 2 3 3" xfId="37225" xr:uid="{A4AB1FCB-264B-482A-9280-04328B05648F}"/>
    <cellStyle name="Normal 5 2 35 2 2 4" xfId="15308" xr:uid="{6D29FA17-BBBA-457E-8F71-F4288F4E48BA}"/>
    <cellStyle name="Normal 5 2 35 2 2 5" xfId="26157" xr:uid="{338E6B38-F965-46A0-A78E-6AC247CF9530}"/>
    <cellStyle name="Normal 5 2 35 2 2 6" xfId="32307" xr:uid="{7C85180A-5A04-42DB-9103-7FB484E2B517}"/>
    <cellStyle name="Normal 5 2 35 2 2 7" xfId="41431" xr:uid="{D29DA311-3A7A-46FB-BF25-1AFA832FEFDE}"/>
    <cellStyle name="Normal 5 2 35 2 3" xfId="5946" xr:uid="{87E48644-DB08-47CE-AC3E-B431412C9E7E}"/>
    <cellStyle name="Normal 5 2 35 2 3 2" xfId="12114" xr:uid="{A3F2E2CD-48AE-4891-A53F-05C533074566}"/>
    <cellStyle name="Normal 5 2 35 2 3 2 2" xfId="22986" xr:uid="{65DF6C93-E205-4EA7-86C9-12D2DA8795C7}"/>
    <cellStyle name="Normal 5 2 35 2 3 2 3" xfId="39205" xr:uid="{286A4AAE-F864-48DE-8841-F637F44E705C}"/>
    <cellStyle name="Normal 5 2 35 2 3 3" xfId="17384" xr:uid="{3AA842F7-96C1-40BA-BD77-E4165503651A}"/>
    <cellStyle name="Normal 5 2 35 2 3 4" xfId="28233" xr:uid="{086C87A2-DF24-4FF0-83A9-87F97C81410A}"/>
    <cellStyle name="Normal 5 2 35 2 3 5" xfId="35237" xr:uid="{B357863D-B2D2-4DE1-96F9-48B4DE03FF82}"/>
    <cellStyle name="Normal 5 2 35 2 3 6" xfId="43507" xr:uid="{74590E75-71B8-469E-B2DB-E72AD007E50B}"/>
    <cellStyle name="Normal 5 2 35 2 4" xfId="12115" xr:uid="{753AF9DA-805E-4574-8851-B78941AAA237}"/>
    <cellStyle name="Normal 5 2 35 2 4 2" xfId="22987" xr:uid="{7FDAE71B-130C-46C2-858A-508F60A4F718}"/>
    <cellStyle name="Normal 5 2 35 2 4 3" xfId="37224" xr:uid="{13F7C47C-357E-4CCE-93A8-ED950D61C363}"/>
    <cellStyle name="Normal 5 2 35 2 5" xfId="14328" xr:uid="{8C8AB03A-2A90-47B2-B6E8-C8A77E968ABC}"/>
    <cellStyle name="Normal 5 2 35 2 6" xfId="25177" xr:uid="{F45B9B0E-1CB2-4012-8E75-17A17656BA01}"/>
    <cellStyle name="Normal 5 2 35 2 7" xfId="31327" xr:uid="{44F1259B-21A1-49DF-BC37-3C5E0130D69B}"/>
    <cellStyle name="Normal 5 2 35 2 8" xfId="40451" xr:uid="{0F5178F3-25D1-4A83-980F-B091A779BBDA}"/>
    <cellStyle name="Normal 5 2 35 3" xfId="3195" xr:uid="{9F9E0FC2-D31B-4FF0-B259-6FDE79172842}"/>
    <cellStyle name="Normal 5 2 35 3 2" xfId="6433" xr:uid="{4D1E38CE-11C6-4603-A576-15A492C4C023}"/>
    <cellStyle name="Normal 5 2 35 3 2 2" xfId="12116" xr:uid="{FB495C1E-CD65-4BC8-A70A-2D57765458C5}"/>
    <cellStyle name="Normal 5 2 35 3 2 2 2" xfId="22988" xr:uid="{8588A60D-E4C8-47C1-A72D-29F2F0E87AE0}"/>
    <cellStyle name="Normal 5 2 35 3 2 2 3" xfId="39207" xr:uid="{7CBFEE3F-96E0-4C76-AF96-CDDFCD03BECB}"/>
    <cellStyle name="Normal 5 2 35 3 2 3" xfId="17871" xr:uid="{A253068E-B80D-4745-AEA2-C0D8AC80CBD6}"/>
    <cellStyle name="Normal 5 2 35 3 2 4" xfId="28720" xr:uid="{D0E7C848-200C-4CF1-92D4-05D73D28955A}"/>
    <cellStyle name="Normal 5 2 35 3 2 5" xfId="35239" xr:uid="{B1C7B9CF-C70B-4BDF-94FE-AD4655AD825E}"/>
    <cellStyle name="Normal 5 2 35 3 2 6" xfId="43994" xr:uid="{54E0F172-810B-4A3C-8380-010C5B1F1AF6}"/>
    <cellStyle name="Normal 5 2 35 3 3" xfId="12117" xr:uid="{D8A47FD8-2045-4883-AD01-3490F8E0909D}"/>
    <cellStyle name="Normal 5 2 35 3 3 2" xfId="22989" xr:uid="{27104358-596C-4FBF-A2C5-CA70F4D27AA9}"/>
    <cellStyle name="Normal 5 2 35 3 3 3" xfId="37226" xr:uid="{335EBD53-AB20-4042-AF60-64087393D01A}"/>
    <cellStyle name="Normal 5 2 35 3 4" xfId="14815" xr:uid="{B5C716CB-11C6-4807-8B01-D10A3B0EB6DC}"/>
    <cellStyle name="Normal 5 2 35 3 5" xfId="25664" xr:uid="{45F1011F-AED1-46F9-82B1-377051E0F73D}"/>
    <cellStyle name="Normal 5 2 35 3 6" xfId="31814" xr:uid="{2A6F2240-41F9-4B66-872D-A2099B733B7A}"/>
    <cellStyle name="Normal 5 2 35 3 7" xfId="40938" xr:uid="{28D5B6A1-C6F8-4AF5-9C93-58988C4CFBBE}"/>
    <cellStyle name="Normal 5 2 35 4" xfId="5453" xr:uid="{FE08DE1D-6CC5-468D-B357-7E3B1FE6A859}"/>
    <cellStyle name="Normal 5 2 35 4 2" xfId="12118" xr:uid="{9CC64DA0-036E-4122-A5A6-E54971B22069}"/>
    <cellStyle name="Normal 5 2 35 4 2 2" xfId="22990" xr:uid="{3C07EEAF-0CE2-4F2F-B6C7-9BE2BBA37E8F}"/>
    <cellStyle name="Normal 5 2 35 4 2 3" xfId="38256" xr:uid="{32F95F05-1125-4789-B03B-F4DCE9DD4B67}"/>
    <cellStyle name="Normal 5 2 35 4 3" xfId="16891" xr:uid="{C56F4388-D666-46B7-8440-A45B48F6D903}"/>
    <cellStyle name="Normal 5 2 35 4 4" xfId="27740" xr:uid="{C0EC591A-B613-40CD-877C-D6AA74BCAE5B}"/>
    <cellStyle name="Normal 5 2 35 4 5" xfId="34291" xr:uid="{DCC705F8-EC87-468E-ADF7-105F4E67117D}"/>
    <cellStyle name="Normal 5 2 35 4 6" xfId="43014" xr:uid="{608EB53A-B7F5-480E-A693-915E561871B8}"/>
    <cellStyle name="Normal 5 2 35 5" xfId="12119" xr:uid="{64864A03-4E01-4A0C-A221-9D6F82D576E5}"/>
    <cellStyle name="Normal 5 2 35 5 2" xfId="22991" xr:uid="{F97810C4-5CB4-4E48-9471-7AF52138DD01}"/>
    <cellStyle name="Normal 5 2 35 5 3" xfId="36274" xr:uid="{2833B0AB-D219-434A-952C-383498AAD049}"/>
    <cellStyle name="Normal 5 2 35 6" xfId="13835" xr:uid="{48D0DA63-E402-4138-A608-575E571E97E3}"/>
    <cellStyle name="Normal 5 2 35 7" xfId="24684" xr:uid="{E7F2F599-D5F7-4AA8-B1A8-FBB066100F5B}"/>
    <cellStyle name="Normal 5 2 35 8" xfId="30837" xr:uid="{F3829F69-B7EF-4178-A5FA-8936697451D3}"/>
    <cellStyle name="Normal 5 2 35 9" xfId="39958" xr:uid="{8534320E-F501-45B8-9017-1A296D96D638}"/>
    <cellStyle name="Normal 5 2 36" xfId="2047" xr:uid="{19F4B829-F48C-4C82-ABB1-CA2AD110CE2C}"/>
    <cellStyle name="Normal 5 2 37" xfId="2048" xr:uid="{E0E5574F-A2FA-467E-A950-539B56D4EDF2}"/>
    <cellStyle name="Normal 5 2 38" xfId="2049" xr:uid="{E059E657-6A73-4C7B-9B7F-83095AA17DD8}"/>
    <cellStyle name="Normal 5 2 38 2" xfId="2709" xr:uid="{21755D14-51B9-4601-B09B-070C272E4ED2}"/>
    <cellStyle name="Normal 5 2 38 2 2" xfId="3689" xr:uid="{348AB8F4-8AA4-4B33-958C-C45473A6DEA0}"/>
    <cellStyle name="Normal 5 2 38 2 2 2" xfId="6927" xr:uid="{6DB391CB-48BF-4084-AB32-CAE1E7DFB768}"/>
    <cellStyle name="Normal 5 2 38 2 2 2 2" xfId="12120" xr:uid="{D2CBDAD1-B3C5-4D08-B310-BC643717B672}"/>
    <cellStyle name="Normal 5 2 38 2 2 2 2 2" xfId="22992" xr:uid="{7A519B56-3D55-4B96-A4ED-662E5733E4EA}"/>
    <cellStyle name="Normal 5 2 38 2 2 2 2 3" xfId="39209" xr:uid="{D004B12D-9096-4954-91FA-23AAE75C696C}"/>
    <cellStyle name="Normal 5 2 38 2 2 2 3" xfId="18365" xr:uid="{170FC369-8CA0-4BD0-92FA-F1D28CB1313B}"/>
    <cellStyle name="Normal 5 2 38 2 2 2 4" xfId="29214" xr:uid="{BF74259D-16F2-4982-A3DB-8EAA99B96A61}"/>
    <cellStyle name="Normal 5 2 38 2 2 2 5" xfId="35241" xr:uid="{2B57616A-933E-4F7D-A130-34DCEB99A7FB}"/>
    <cellStyle name="Normal 5 2 38 2 2 2 6" xfId="44488" xr:uid="{80B680B9-C070-48FA-98EF-84AEFD5A22AB}"/>
    <cellStyle name="Normal 5 2 38 2 2 3" xfId="12121" xr:uid="{486D38B9-6FE0-4EB6-95B5-F32513542B1A}"/>
    <cellStyle name="Normal 5 2 38 2 2 3 2" xfId="22993" xr:uid="{0580BB58-2868-4DC7-B22C-83F0C08ABCD6}"/>
    <cellStyle name="Normal 5 2 38 2 2 3 3" xfId="37228" xr:uid="{08523D36-4B04-4FA2-94EE-786389EC8BBC}"/>
    <cellStyle name="Normal 5 2 38 2 2 4" xfId="15309" xr:uid="{64A832CF-6B35-44CC-8646-D9640CE85BF5}"/>
    <cellStyle name="Normal 5 2 38 2 2 5" xfId="26158" xr:uid="{9CFF15A5-2FCF-46AD-880E-80418046F132}"/>
    <cellStyle name="Normal 5 2 38 2 2 6" xfId="32308" xr:uid="{D92469FA-4B84-4CF5-A757-E836ECD4607D}"/>
    <cellStyle name="Normal 5 2 38 2 2 7" xfId="41432" xr:uid="{B19E5BB0-4072-4451-B986-BDABB08A89F9}"/>
    <cellStyle name="Normal 5 2 38 2 3" xfId="5947" xr:uid="{676F89A5-5D15-4F84-822B-899978DCE106}"/>
    <cellStyle name="Normal 5 2 38 2 3 2" xfId="12122" xr:uid="{B1585B56-F79A-49BD-A4A2-ADFA49C69336}"/>
    <cellStyle name="Normal 5 2 38 2 3 2 2" xfId="22994" xr:uid="{2766F10F-24A7-42B8-978B-0C94D488F3C5}"/>
    <cellStyle name="Normal 5 2 38 2 3 2 3" xfId="39208" xr:uid="{62B1DF08-E6E2-46CA-8896-AB5F794DED6F}"/>
    <cellStyle name="Normal 5 2 38 2 3 3" xfId="17385" xr:uid="{9403FCF0-AC54-4822-B42A-5BBEA494CC6F}"/>
    <cellStyle name="Normal 5 2 38 2 3 4" xfId="28234" xr:uid="{8C624C0D-597D-4541-ABB2-6E3BF937F705}"/>
    <cellStyle name="Normal 5 2 38 2 3 5" xfId="35240" xr:uid="{7093A473-A0B0-4936-B945-85283D614EEE}"/>
    <cellStyle name="Normal 5 2 38 2 3 6" xfId="43508" xr:uid="{189541E8-B315-434B-A8BC-DD0F1A8C7459}"/>
    <cellStyle name="Normal 5 2 38 2 4" xfId="12123" xr:uid="{87DC4EC2-B638-4B5D-A27A-C1054C9B7297}"/>
    <cellStyle name="Normal 5 2 38 2 4 2" xfId="22995" xr:uid="{B7909EA1-69B8-4D99-A37E-AC41A0BA441A}"/>
    <cellStyle name="Normal 5 2 38 2 4 3" xfId="37227" xr:uid="{DF76A032-5B80-4377-977C-6B5E0DF09632}"/>
    <cellStyle name="Normal 5 2 38 2 5" xfId="14329" xr:uid="{76F3FA06-DCF3-4373-813C-B4613CDF0B98}"/>
    <cellStyle name="Normal 5 2 38 2 6" xfId="25178" xr:uid="{ED44FB5C-88BC-4F95-934D-C29DF3B789E1}"/>
    <cellStyle name="Normal 5 2 38 2 7" xfId="31328" xr:uid="{05C5EB1A-71A1-42F8-942C-6809A7636139}"/>
    <cellStyle name="Normal 5 2 38 2 8" xfId="40452" xr:uid="{0EA5961A-E760-4AB9-BF27-18A55E7F0F09}"/>
    <cellStyle name="Normal 5 2 38 3" xfId="3196" xr:uid="{ADE8CBED-982A-4355-8052-8905D092C915}"/>
    <cellStyle name="Normal 5 2 38 3 2" xfId="6434" xr:uid="{AD7FBBDC-30FD-47B6-ABB9-9E8CD6348D8D}"/>
    <cellStyle name="Normal 5 2 38 3 2 2" xfId="12124" xr:uid="{E82DE1AE-7018-44F7-BE31-562A6F83C8EB}"/>
    <cellStyle name="Normal 5 2 38 3 2 2 2" xfId="22996" xr:uid="{C905C373-57CA-4935-9297-BB66C2148B70}"/>
    <cellStyle name="Normal 5 2 38 3 2 2 3" xfId="39210" xr:uid="{51B71DFC-9D1C-413A-9A7E-720C3AB0B279}"/>
    <cellStyle name="Normal 5 2 38 3 2 3" xfId="17872" xr:uid="{B826ECC0-7142-4A72-951A-C74D8C2E98BC}"/>
    <cellStyle name="Normal 5 2 38 3 2 4" xfId="28721" xr:uid="{EDCC76E3-026D-4783-BE43-043D62AA22E8}"/>
    <cellStyle name="Normal 5 2 38 3 2 5" xfId="35242" xr:uid="{ABA52E0C-3929-41EF-9387-ED7ABEC8E857}"/>
    <cellStyle name="Normal 5 2 38 3 2 6" xfId="43995" xr:uid="{0B164151-E4AF-48AC-82D1-999D6830134C}"/>
    <cellStyle name="Normal 5 2 38 3 3" xfId="12125" xr:uid="{BC5857C0-43F9-4CDD-B23D-15D5A6A0C69C}"/>
    <cellStyle name="Normal 5 2 38 3 3 2" xfId="22997" xr:uid="{03E39932-D960-4B45-94BA-C358F04CF1EA}"/>
    <cellStyle name="Normal 5 2 38 3 3 3" xfId="37229" xr:uid="{4F2BB88F-AC22-4B59-9316-7D0AEDA531F4}"/>
    <cellStyle name="Normal 5 2 38 3 4" xfId="14816" xr:uid="{635EE5F8-DDAA-4808-AA47-44A80E41E7AB}"/>
    <cellStyle name="Normal 5 2 38 3 5" xfId="25665" xr:uid="{125291B4-6FF4-4505-BDD6-E651C9F75845}"/>
    <cellStyle name="Normal 5 2 38 3 6" xfId="31815" xr:uid="{F36E97E1-7A30-48BF-9819-3BE2E2EE1142}"/>
    <cellStyle name="Normal 5 2 38 3 7" xfId="40939" xr:uid="{6C1E0D25-B894-430D-852E-F8C87BA41253}"/>
    <cellStyle name="Normal 5 2 38 4" xfId="5454" xr:uid="{8AE95D77-B916-41FF-97B2-0D5872EC9C7D}"/>
    <cellStyle name="Normal 5 2 38 4 2" xfId="12126" xr:uid="{9614FFB4-635B-4AE9-90D5-AFA4DC361A36}"/>
    <cellStyle name="Normal 5 2 38 4 2 2" xfId="22998" xr:uid="{2B1D00FD-D2F2-4FD0-AFE5-7346DAD7CC8D}"/>
    <cellStyle name="Normal 5 2 38 4 2 3" xfId="38257" xr:uid="{DC4E9138-85BB-422C-8A0F-113CC0B7D246}"/>
    <cellStyle name="Normal 5 2 38 4 3" xfId="16892" xr:uid="{DD69A1A6-B06B-4408-AC34-DDC03847D59F}"/>
    <cellStyle name="Normal 5 2 38 4 4" xfId="27741" xr:uid="{9EA1EE3C-59C1-4BE1-8AB4-75B723B0EDB1}"/>
    <cellStyle name="Normal 5 2 38 4 5" xfId="34292" xr:uid="{30B7684F-B5C5-49D5-BB4E-E81DFC9DB9C2}"/>
    <cellStyle name="Normal 5 2 38 4 6" xfId="43015" xr:uid="{7BB1235C-5CAC-441D-8065-7F0902B1108E}"/>
    <cellStyle name="Normal 5 2 38 5" xfId="12127" xr:uid="{0D1FAE20-079C-4EFA-A6E8-9E45485E615E}"/>
    <cellStyle name="Normal 5 2 38 5 2" xfId="22999" xr:uid="{C686CAEA-1929-498D-B808-76E509D9944C}"/>
    <cellStyle name="Normal 5 2 38 5 3" xfId="36275" xr:uid="{19F62B34-5F1C-4BBB-981B-35B121D9E9BD}"/>
    <cellStyle name="Normal 5 2 38 6" xfId="13836" xr:uid="{885C7B33-AFC1-447F-BFB3-48E571C86734}"/>
    <cellStyle name="Normal 5 2 38 7" xfId="24685" xr:uid="{B9774576-955E-4379-8F12-C91BE058F57F}"/>
    <cellStyle name="Normal 5 2 38 8" xfId="30838" xr:uid="{E8BF90E0-F75B-4748-BE3D-645D7CCD3859}"/>
    <cellStyle name="Normal 5 2 38 9" xfId="39959" xr:uid="{57FAFFD0-0E65-46C8-A889-438020A45043}"/>
    <cellStyle name="Normal 5 2 39" xfId="2050" xr:uid="{F2D7DD5E-5957-4948-B05A-1D4F00DEEB24}"/>
    <cellStyle name="Normal 5 2 39 2" xfId="2710" xr:uid="{6D61CB15-50D6-4FD2-A002-4A3C06CE7686}"/>
    <cellStyle name="Normal 5 2 39 2 2" xfId="3690" xr:uid="{8F0EFD48-3734-4146-B563-A637B5CDB44A}"/>
    <cellStyle name="Normal 5 2 39 2 2 2" xfId="6928" xr:uid="{3329FD9A-027B-4491-91EF-5F40BDF748D1}"/>
    <cellStyle name="Normal 5 2 39 2 2 2 2" xfId="12128" xr:uid="{104B1B3D-D9C4-4988-93F6-EF043458C1CC}"/>
    <cellStyle name="Normal 5 2 39 2 2 2 2 2" xfId="23000" xr:uid="{E5E8F505-39ED-4B12-9EAE-2530BF6BE126}"/>
    <cellStyle name="Normal 5 2 39 2 2 2 2 3" xfId="39212" xr:uid="{922BAE4D-77D0-495D-875A-E100F9CBB98C}"/>
    <cellStyle name="Normal 5 2 39 2 2 2 3" xfId="18366" xr:uid="{C83F94AC-12D1-4D99-A2B0-BD6577098754}"/>
    <cellStyle name="Normal 5 2 39 2 2 2 4" xfId="29215" xr:uid="{271CB8C5-55B5-48FA-9EFF-C18DD573BE45}"/>
    <cellStyle name="Normal 5 2 39 2 2 2 5" xfId="35244" xr:uid="{5F58BFC9-25AD-41AC-91EF-4B0ABF8F8512}"/>
    <cellStyle name="Normal 5 2 39 2 2 2 6" xfId="44489" xr:uid="{9722964D-AA34-4081-96CB-D714123A3E43}"/>
    <cellStyle name="Normal 5 2 39 2 2 3" xfId="12129" xr:uid="{99D98C51-FBC5-4F59-BBED-968410CB753C}"/>
    <cellStyle name="Normal 5 2 39 2 2 3 2" xfId="23001" xr:uid="{03A542EE-632E-432D-B86D-3C2B8C0D00AE}"/>
    <cellStyle name="Normal 5 2 39 2 2 3 3" xfId="37231" xr:uid="{6D989F72-EBD3-40EF-82D3-59E54FA510F3}"/>
    <cellStyle name="Normal 5 2 39 2 2 4" xfId="15310" xr:uid="{FD33974E-6D54-4A3F-9C00-66B537A0C03B}"/>
    <cellStyle name="Normal 5 2 39 2 2 5" xfId="26159" xr:uid="{A6D41A8C-76AE-4EB9-B723-4F6F29843C64}"/>
    <cellStyle name="Normal 5 2 39 2 2 6" xfId="32309" xr:uid="{2B411394-9DF7-4FAD-AE16-608491ACD9B2}"/>
    <cellStyle name="Normal 5 2 39 2 2 7" xfId="41433" xr:uid="{A3AA8CB3-3EAC-436F-B4A2-AAE2C507B7B0}"/>
    <cellStyle name="Normal 5 2 39 2 3" xfId="5948" xr:uid="{ADBFA014-26BC-4E98-BA1C-DE26AC8834F6}"/>
    <cellStyle name="Normal 5 2 39 2 3 2" xfId="12130" xr:uid="{BA09A874-8162-40F6-BB9C-0D474A98D311}"/>
    <cellStyle name="Normal 5 2 39 2 3 2 2" xfId="23002" xr:uid="{5C709203-0414-42B9-915D-30CC2F401925}"/>
    <cellStyle name="Normal 5 2 39 2 3 2 3" xfId="39211" xr:uid="{8DFDF27F-9E06-4DDB-B8F4-786D018F1A80}"/>
    <cellStyle name="Normal 5 2 39 2 3 3" xfId="17386" xr:uid="{C4D26A6E-CA09-4FAD-8BB0-5939EAF01080}"/>
    <cellStyle name="Normal 5 2 39 2 3 4" xfId="28235" xr:uid="{C5A43F38-AA8B-48BA-A6E4-51381E55BED1}"/>
    <cellStyle name="Normal 5 2 39 2 3 5" xfId="35243" xr:uid="{B6B5C626-F6D2-473A-BDD5-9E9646A72F8C}"/>
    <cellStyle name="Normal 5 2 39 2 3 6" xfId="43509" xr:uid="{ED474CFA-8044-44DC-A95F-AFFFB54DAD07}"/>
    <cellStyle name="Normal 5 2 39 2 4" xfId="12131" xr:uid="{2F0074BC-E4A1-41F0-BEE7-F542FE8CF9AE}"/>
    <cellStyle name="Normal 5 2 39 2 4 2" xfId="23003" xr:uid="{BA0AE83B-B24B-42CF-983E-C08A192C0F96}"/>
    <cellStyle name="Normal 5 2 39 2 4 3" xfId="37230" xr:uid="{1F4FB5EF-05DA-43C6-8B51-2FB11C6D4222}"/>
    <cellStyle name="Normal 5 2 39 2 5" xfId="14330" xr:uid="{36687873-18DF-45AF-A55A-B7BFE8D7375D}"/>
    <cellStyle name="Normal 5 2 39 2 6" xfId="25179" xr:uid="{C2A74BB2-6805-4AED-BC7D-622196A0C4A8}"/>
    <cellStyle name="Normal 5 2 39 2 7" xfId="31329" xr:uid="{A59BD4DE-2CD5-4EB3-9494-FE903BEFA825}"/>
    <cellStyle name="Normal 5 2 39 2 8" xfId="40453" xr:uid="{E3C608F6-DEC3-4B63-B419-FA1636F18EC8}"/>
    <cellStyle name="Normal 5 2 39 3" xfId="3197" xr:uid="{C76DFB7A-4A90-4E87-9495-87AEF570F745}"/>
    <cellStyle name="Normal 5 2 39 3 2" xfId="6435" xr:uid="{F62382C8-2B6C-4891-AD84-195583A11AB5}"/>
    <cellStyle name="Normal 5 2 39 3 2 2" xfId="12132" xr:uid="{1ABD6977-1D96-4C36-8673-B8F14BD2D8D3}"/>
    <cellStyle name="Normal 5 2 39 3 2 2 2" xfId="23004" xr:uid="{E4FD7A01-3BF5-4527-B05B-BF00DA8D8FA6}"/>
    <cellStyle name="Normal 5 2 39 3 2 2 3" xfId="39213" xr:uid="{E36CCCD6-3C2F-46E8-9F1A-38A9C8EECD6A}"/>
    <cellStyle name="Normal 5 2 39 3 2 3" xfId="17873" xr:uid="{0A925EAB-7285-45D4-B870-E361075F8463}"/>
    <cellStyle name="Normal 5 2 39 3 2 4" xfId="28722" xr:uid="{1F1BACFB-DF9D-443B-91E3-F75949AC71ED}"/>
    <cellStyle name="Normal 5 2 39 3 2 5" xfId="35245" xr:uid="{56B049CD-D8D6-469A-BD1F-D0E2416BEEB7}"/>
    <cellStyle name="Normal 5 2 39 3 2 6" xfId="43996" xr:uid="{2270FF7B-7398-474E-8FFD-60A5A581C507}"/>
    <cellStyle name="Normal 5 2 39 3 3" xfId="12133" xr:uid="{316B1E1F-6A93-430D-B46E-4A83945CEF5B}"/>
    <cellStyle name="Normal 5 2 39 3 3 2" xfId="23005" xr:uid="{E51A6C43-AA2A-421E-9C3E-E6AC87B2A6E2}"/>
    <cellStyle name="Normal 5 2 39 3 3 3" xfId="37232" xr:uid="{2AB40DD4-7148-420F-BA60-A873211AD41A}"/>
    <cellStyle name="Normal 5 2 39 3 4" xfId="14817" xr:uid="{5F6F92BE-5C21-4515-A084-C6B14753B4E1}"/>
    <cellStyle name="Normal 5 2 39 3 5" xfId="25666" xr:uid="{2CE0BFC7-E0BA-4AD6-BFB8-00752765CAF5}"/>
    <cellStyle name="Normal 5 2 39 3 6" xfId="31816" xr:uid="{F0791243-7D78-4DAC-8A97-AB1A56611D5C}"/>
    <cellStyle name="Normal 5 2 39 3 7" xfId="40940" xr:uid="{505A71BD-6F0A-4B59-BE48-D31AFB755431}"/>
    <cellStyle name="Normal 5 2 39 4" xfId="5455" xr:uid="{B0FD6FC8-6641-49A6-8BAA-9FD2068065A9}"/>
    <cellStyle name="Normal 5 2 39 4 2" xfId="12134" xr:uid="{A13F5834-45AD-4E52-A844-DFC606E79BA6}"/>
    <cellStyle name="Normal 5 2 39 4 2 2" xfId="23006" xr:uid="{741A615C-9978-4864-931F-D0223EDCEC7E}"/>
    <cellStyle name="Normal 5 2 39 4 2 3" xfId="38258" xr:uid="{F3A9CF82-90CD-4A50-A798-22EC4154C2EF}"/>
    <cellStyle name="Normal 5 2 39 4 3" xfId="16893" xr:uid="{4F0BCE83-9B22-4ED2-B68D-8DCDCE94B3BC}"/>
    <cellStyle name="Normal 5 2 39 4 4" xfId="27742" xr:uid="{12D185A5-596A-40DC-A924-5E7AB137DC42}"/>
    <cellStyle name="Normal 5 2 39 4 5" xfId="34293" xr:uid="{4B6FA65B-19FC-46BD-85A2-1C9168798CC6}"/>
    <cellStyle name="Normal 5 2 39 4 6" xfId="43016" xr:uid="{A5142C6E-4611-4F2A-A7C8-4E2ED944A006}"/>
    <cellStyle name="Normal 5 2 39 5" xfId="12135" xr:uid="{6D2EC430-B7C6-4425-A698-B2927E52966D}"/>
    <cellStyle name="Normal 5 2 39 5 2" xfId="23007" xr:uid="{89CCC5AE-3AFA-441E-A299-0565607EE3AB}"/>
    <cellStyle name="Normal 5 2 39 5 3" xfId="36276" xr:uid="{AF906EC0-9A82-4E90-8DB8-A2BD4317AE44}"/>
    <cellStyle name="Normal 5 2 39 6" xfId="13837" xr:uid="{2EDC0D63-E4FF-445A-9789-89BF5B569CFC}"/>
    <cellStyle name="Normal 5 2 39 7" xfId="24686" xr:uid="{F0A5E1BA-0022-40EC-A246-78A98B12F310}"/>
    <cellStyle name="Normal 5 2 39 8" xfId="30839" xr:uid="{28C1FF4A-1707-4679-A649-BF6A7E3543CF}"/>
    <cellStyle name="Normal 5 2 39 9" xfId="39960" xr:uid="{FECBDECF-3901-43F6-9264-711EF1AF92DB}"/>
    <cellStyle name="Normal 5 2 4" xfId="1073" xr:uid="{FB903EFC-7E70-4388-9442-510D4F0FD2A8}"/>
    <cellStyle name="Normal 5 2 4 10" xfId="13693" xr:uid="{D28B8DDE-FD82-44C5-8987-322FCAC12568}"/>
    <cellStyle name="Normal 5 2 4 11" xfId="24542" xr:uid="{4A209540-FF44-4A0E-97DD-BC1D7E92FBE7}"/>
    <cellStyle name="Normal 5 2 4 12" xfId="30653" xr:uid="{C3B15D90-9BF9-44D9-AB42-48C2D4C9ADDC}"/>
    <cellStyle name="Normal 5 2 4 13" xfId="39816" xr:uid="{6EDCAAC6-0AAC-4601-9540-56E528D16837}"/>
    <cellStyle name="Normal 5 2 4 2" xfId="1074" xr:uid="{4C15E1C8-B5EF-4744-89BA-B5235ADB25F5}"/>
    <cellStyle name="Normal 5 2 4 2 10" xfId="30654" xr:uid="{A3BA769B-A488-45D2-B43A-7E19BC9D7A40}"/>
    <cellStyle name="Normal 5 2 4 2 11" xfId="39817" xr:uid="{9D03ABE8-34BF-4754-A408-4CA553BB278F}"/>
    <cellStyle name="Normal 5 2 4 2 2" xfId="2566" xr:uid="{D330661D-E4B7-4C4F-B429-AED812F62FB0}"/>
    <cellStyle name="Normal 5 2 4 2 2 2" xfId="3547" xr:uid="{C4F490DD-0B0E-4401-97E0-FBAC9E646AF3}"/>
    <cellStyle name="Normal 5 2 4 2 2 2 2" xfId="6785" xr:uid="{B4810B85-2604-4168-A7B8-C013CE062353}"/>
    <cellStyle name="Normal 5 2 4 2 2 2 2 2" xfId="12136" xr:uid="{3A43DDDF-1605-4348-A28F-AD7A48B70C00}"/>
    <cellStyle name="Normal 5 2 4 2 2 2 2 2 2" xfId="23008" xr:uid="{BAAD1260-E3F3-4B21-9F33-13B00DB360C0}"/>
    <cellStyle name="Normal 5 2 4 2 2 2 2 2 3" xfId="39214" xr:uid="{FA469240-7A0E-43E9-B56B-82F3B40A3B0C}"/>
    <cellStyle name="Normal 5 2 4 2 2 2 2 3" xfId="18223" xr:uid="{096D5233-F123-4ABC-9744-524005264F64}"/>
    <cellStyle name="Normal 5 2 4 2 2 2 2 4" xfId="29072" xr:uid="{5EF905EE-928F-4E7E-8537-B6226EB453AA}"/>
    <cellStyle name="Normal 5 2 4 2 2 2 2 5" xfId="35246" xr:uid="{649AB10C-501B-4D2F-9D64-B31E77A5C8A1}"/>
    <cellStyle name="Normal 5 2 4 2 2 2 2 6" xfId="44346" xr:uid="{DBE3B951-6D63-4E3D-9C2D-23D9D55CC1F2}"/>
    <cellStyle name="Normal 5 2 4 2 2 2 3" xfId="12137" xr:uid="{1903E44D-AFC7-460E-B788-F3ED578771FE}"/>
    <cellStyle name="Normal 5 2 4 2 2 2 3 2" xfId="23009" xr:uid="{F407BA26-CC3C-4422-AD20-896DDCD50972}"/>
    <cellStyle name="Normal 5 2 4 2 2 2 3 3" xfId="37233" xr:uid="{A87A7F6C-78CE-4527-A90A-3FCB59C66105}"/>
    <cellStyle name="Normal 5 2 4 2 2 2 4" xfId="15167" xr:uid="{FBE06685-9986-47DB-A7F2-3E204A5D872E}"/>
    <cellStyle name="Normal 5 2 4 2 2 2 5" xfId="26016" xr:uid="{AD04B47A-279F-4591-B8F2-45D1FC23E7AB}"/>
    <cellStyle name="Normal 5 2 4 2 2 2 6" xfId="32166" xr:uid="{14280447-A3C1-4924-AEE1-0C60F67F468A}"/>
    <cellStyle name="Normal 5 2 4 2 2 2 7" xfId="41290" xr:uid="{1F8308FC-89DD-4402-AEA7-C53EC0473D0C}"/>
    <cellStyle name="Normal 5 2 4 2 2 3" xfId="5805" xr:uid="{79726737-8B5D-4148-AC4A-91B7822BB8C2}"/>
    <cellStyle name="Normal 5 2 4 2 2 3 2" xfId="12138" xr:uid="{4AF8E07E-A440-420D-B345-2BD7BB8CDCBB}"/>
    <cellStyle name="Normal 5 2 4 2 2 3 2 2" xfId="23010" xr:uid="{EBB2792F-2859-405B-80F4-8E2D9F4E10C1}"/>
    <cellStyle name="Normal 5 2 4 2 2 3 2 3" xfId="38259" xr:uid="{942A2410-D1E7-4C90-82B7-EB4E4B332EFC}"/>
    <cellStyle name="Normal 5 2 4 2 2 3 3" xfId="17243" xr:uid="{3333C28F-BFDB-4C22-AA1D-D3DBFBC4A8F3}"/>
    <cellStyle name="Normal 5 2 4 2 2 3 4" xfId="28092" xr:uid="{FD775030-BF7C-4584-B772-96C10191AEE7}"/>
    <cellStyle name="Normal 5 2 4 2 2 3 5" xfId="34294" xr:uid="{00293DFC-CE66-410C-94DE-C54CAD3B4393}"/>
    <cellStyle name="Normal 5 2 4 2 2 3 6" xfId="43366" xr:uid="{93147917-F6D7-425B-8AC6-4348C98A2B8F}"/>
    <cellStyle name="Normal 5 2 4 2 2 4" xfId="12139" xr:uid="{6026F7B1-4D58-4535-8932-4A7A41B1448E}"/>
    <cellStyle name="Normal 5 2 4 2 2 4 2" xfId="23011" xr:uid="{F22E23DE-5540-42DD-9143-21F7DE4A7D66}"/>
    <cellStyle name="Normal 5 2 4 2 2 4 3" xfId="36277" xr:uid="{6CC80E06-92E1-4603-A397-BF71F390206E}"/>
    <cellStyle name="Normal 5 2 4 2 2 5" xfId="14187" xr:uid="{D8101587-2DF2-4F54-B935-A30E8617256A}"/>
    <cellStyle name="Normal 5 2 4 2 2 6" xfId="25036" xr:uid="{A48B512A-8331-4962-B920-FF2BFA4E8F5E}"/>
    <cellStyle name="Normal 5 2 4 2 2 7" xfId="31186" xr:uid="{9738A6F0-D8EB-4A0A-9B2D-52854893F1A6}"/>
    <cellStyle name="Normal 5 2 4 2 2 8" xfId="40310" xr:uid="{310F08F1-AF33-4BD0-8831-E68DE8FC3AF8}"/>
    <cellStyle name="Normal 5 2 4 2 3" xfId="3054" xr:uid="{7314CBF4-2798-4082-9675-B6F76DBD98C7}"/>
    <cellStyle name="Normal 5 2 4 2 3 2" xfId="6292" xr:uid="{3C146D08-CD31-4104-A145-1B09118C1C8B}"/>
    <cellStyle name="Normal 5 2 4 2 3 2 2" xfId="12140" xr:uid="{BE479A0D-4B18-4AE9-9E33-C403CAEB149B}"/>
    <cellStyle name="Normal 5 2 4 2 3 2 2 2" xfId="23012" xr:uid="{BCB25AE9-ADD6-495D-B2DB-C95E905BF588}"/>
    <cellStyle name="Normal 5 2 4 2 3 2 2 3" xfId="39215" xr:uid="{E71C6ADB-2A3C-43CC-82D1-70A2ACA478A4}"/>
    <cellStyle name="Normal 5 2 4 2 3 2 3" xfId="17730" xr:uid="{87B4C595-D64A-45BE-86F3-D1700CE0CABE}"/>
    <cellStyle name="Normal 5 2 4 2 3 2 4" xfId="28579" xr:uid="{C87BD683-FC95-4A71-8E9D-EE7F850A6C89}"/>
    <cellStyle name="Normal 5 2 4 2 3 2 5" xfId="35247" xr:uid="{99286C1B-0244-435B-A4BE-6BBFABEE841D}"/>
    <cellStyle name="Normal 5 2 4 2 3 2 6" xfId="43853" xr:uid="{F9DC0401-84C8-431F-B0E8-7A88990D50FD}"/>
    <cellStyle name="Normal 5 2 4 2 3 3" xfId="12141" xr:uid="{5B1AA62D-9497-493B-9057-8D9AF2CB3441}"/>
    <cellStyle name="Normal 5 2 4 2 3 3 2" xfId="23013" xr:uid="{F2D465BF-D0FB-4679-A1AC-D04A613CB792}"/>
    <cellStyle name="Normal 5 2 4 2 3 3 3" xfId="37234" xr:uid="{8E442AC9-110D-45BD-89CA-E28867509332}"/>
    <cellStyle name="Normal 5 2 4 2 3 4" xfId="14674" xr:uid="{97748334-77CA-4BD5-8299-F1DBE4A8332B}"/>
    <cellStyle name="Normal 5 2 4 2 3 5" xfId="25523" xr:uid="{031C14C4-51C0-4822-AA92-74003575E2B5}"/>
    <cellStyle name="Normal 5 2 4 2 3 6" xfId="31673" xr:uid="{964A6D04-C3BE-4541-B5D5-AF4B9BC89FC0}"/>
    <cellStyle name="Normal 5 2 4 2 3 7" xfId="40797" xr:uid="{C97CBB0E-9811-46C7-B407-B53FDCBE1198}"/>
    <cellStyle name="Normal 5 2 4 2 4" xfId="4058" xr:uid="{25F3C0E2-49C7-4552-B277-A1940C4C4669}"/>
    <cellStyle name="Normal 5 2 4 2 4 2" xfId="7290" xr:uid="{BEE62F9E-6B84-4DB6-8BDB-1A19D78CF1DD}"/>
    <cellStyle name="Normal 5 2 4 2 4 2 2" xfId="18728" xr:uid="{E9E3872B-F0C3-490A-AF3A-3CB24C3A6BA4}"/>
    <cellStyle name="Normal 5 2 4 2 4 2 3" xfId="29577" xr:uid="{5F9CC147-0DAF-4897-86A6-9C30A629AC6A}"/>
    <cellStyle name="Normal 5 2 4 2 4 2 4" xfId="37835" xr:uid="{E745C2F1-82E4-4198-9994-BEEAAFEEB983}"/>
    <cellStyle name="Normal 5 2 4 2 4 2 5" xfId="44851" xr:uid="{519BF80D-15E5-4DA6-8184-5D1E8A890955}"/>
    <cellStyle name="Normal 5 2 4 2 4 3" xfId="15672" xr:uid="{890A25FD-426A-4F2C-90EC-98FDCC04CEC7}"/>
    <cellStyle name="Normal 5 2 4 2 4 4" xfId="26521" xr:uid="{2238991E-535A-4955-BDE7-BCAF8AF264F1}"/>
    <cellStyle name="Normal 5 2 4 2 4 5" xfId="33248" xr:uid="{894E84D8-B161-4CF9-B990-DD8D95D6E10B}"/>
    <cellStyle name="Normal 5 2 4 2 4 6" xfId="41795" xr:uid="{BB6824D2-2FA7-43DD-8849-99E3C8C05FAB}"/>
    <cellStyle name="Normal 5 2 4 2 5" xfId="4599" xr:uid="{3D4F05F5-3DB7-4FB0-9EC9-CF9A2807CAD6}"/>
    <cellStyle name="Normal 5 2 4 2 5 2" xfId="7655" xr:uid="{965C7DC3-B311-4A38-8AE3-748EFBB4ED8C}"/>
    <cellStyle name="Normal 5 2 4 2 5 2 2" xfId="19093" xr:uid="{C4C5673C-024E-40DD-95F3-012277B638D9}"/>
    <cellStyle name="Normal 5 2 4 2 5 2 3" xfId="29942" xr:uid="{C39263D6-0F22-42CE-A1B9-AC606F138FEE}"/>
    <cellStyle name="Normal 5 2 4 2 5 2 4" xfId="45216" xr:uid="{0839AFB6-21E3-456E-B7A3-E440CE07484C}"/>
    <cellStyle name="Normal 5 2 4 2 5 3" xfId="16037" xr:uid="{E41A7EFD-1B51-4959-A9B6-F372670517C2}"/>
    <cellStyle name="Normal 5 2 4 2 5 4" xfId="26886" xr:uid="{BE49C8C1-85A9-4BCA-9D36-FE9CB9239CCD}"/>
    <cellStyle name="Normal 5 2 4 2 5 5" xfId="35852" xr:uid="{584B8E91-7732-4049-B0AB-698CF77AAF72}"/>
    <cellStyle name="Normal 5 2 4 2 5 6" xfId="42160" xr:uid="{CC0C428D-60A3-47D3-88FC-A48D2F0EE00E}"/>
    <cellStyle name="Normal 5 2 4 2 6" xfId="4961" xr:uid="{95D03F58-695C-4200-9A72-7A1FAEB488AB}"/>
    <cellStyle name="Normal 5 2 4 2 6 2" xfId="8017" xr:uid="{EDD652FE-6B70-40CA-87AC-E9601E59707F}"/>
    <cellStyle name="Normal 5 2 4 2 6 2 2" xfId="19455" xr:uid="{22D1FE34-1209-4CE3-ABBC-71E747031541}"/>
    <cellStyle name="Normal 5 2 4 2 6 2 3" xfId="30304" xr:uid="{F104970D-7F76-441A-993A-C34234B363D5}"/>
    <cellStyle name="Normal 5 2 4 2 6 2 4" xfId="45578" xr:uid="{955ADD39-DD16-4CF6-A1CD-4E4E8669894C}"/>
    <cellStyle name="Normal 5 2 4 2 6 3" xfId="16399" xr:uid="{E78A30B6-90DA-4345-A2EB-4CC1883EB83C}"/>
    <cellStyle name="Normal 5 2 4 2 6 4" xfId="27248" xr:uid="{7F83C2F5-CE26-424E-88FB-C446145F4A58}"/>
    <cellStyle name="Normal 5 2 4 2 6 5" xfId="42522" xr:uid="{D0F095A4-39BB-4A63-AE59-BAB87FCC9D3B}"/>
    <cellStyle name="Normal 5 2 4 2 7" xfId="5312" xr:uid="{DB79D241-F9EE-4E7F-9B4A-A3CA9E215D7A}"/>
    <cellStyle name="Normal 5 2 4 2 7 2" xfId="16750" xr:uid="{982F0FAA-42FE-49F9-B28F-B9D085615C33}"/>
    <cellStyle name="Normal 5 2 4 2 7 3" xfId="27599" xr:uid="{1517C333-0938-48D3-AFB9-53CF368BC6AC}"/>
    <cellStyle name="Normal 5 2 4 2 7 4" xfId="42873" xr:uid="{FBCAE791-500E-4BFA-B0C0-3C7C09A74A60}"/>
    <cellStyle name="Normal 5 2 4 2 8" xfId="13694" xr:uid="{E130F314-69CB-4E1B-91C5-30E924BBEBEB}"/>
    <cellStyle name="Normal 5 2 4 2 9" xfId="24543" xr:uid="{46ECE31F-428C-432D-AB12-22E6DF901095}"/>
    <cellStyle name="Normal 5 2 4 3" xfId="1075" xr:uid="{16FBCE64-A8C9-421E-A252-2BCD48E87A9E}"/>
    <cellStyle name="Normal 5 2 4 3 10" xfId="30655" xr:uid="{A090A531-2D94-49F0-A7E0-3395C1064E5E}"/>
    <cellStyle name="Normal 5 2 4 3 11" xfId="39818" xr:uid="{C822AD46-0485-43E8-9FBF-3554DDBAD92D}"/>
    <cellStyle name="Normal 5 2 4 3 2" xfId="2567" xr:uid="{23DD76DD-6EC4-409C-9591-51CCE626506A}"/>
    <cellStyle name="Normal 5 2 4 3 2 2" xfId="3548" xr:uid="{BF4421A0-B4AF-4A57-8DD8-405AB4C2F5F2}"/>
    <cellStyle name="Normal 5 2 4 3 2 2 2" xfId="6786" xr:uid="{537DF24C-1899-4E45-93D1-79C74A98C4D5}"/>
    <cellStyle name="Normal 5 2 4 3 2 2 2 2" xfId="12142" xr:uid="{3391D897-8F2F-4E22-8D7C-8C43F75F8C4F}"/>
    <cellStyle name="Normal 5 2 4 3 2 2 2 2 2" xfId="23014" xr:uid="{60B70891-F29D-461C-B060-F07C1F3F39D5}"/>
    <cellStyle name="Normal 5 2 4 3 2 2 2 2 3" xfId="39216" xr:uid="{719B2F24-8C61-4641-8DCA-D9F2A05C28FB}"/>
    <cellStyle name="Normal 5 2 4 3 2 2 2 3" xfId="18224" xr:uid="{EC87CB2D-3482-4EFC-A802-1D80FF66CE83}"/>
    <cellStyle name="Normal 5 2 4 3 2 2 2 4" xfId="29073" xr:uid="{5C929E14-14E9-4A6B-B394-BEDEED1BB70E}"/>
    <cellStyle name="Normal 5 2 4 3 2 2 2 5" xfId="35248" xr:uid="{583C4BEC-D550-4D36-94FD-705A229EBC8C}"/>
    <cellStyle name="Normal 5 2 4 3 2 2 2 6" xfId="44347" xr:uid="{443FE47A-134C-427B-8785-09AF4DC99D90}"/>
    <cellStyle name="Normal 5 2 4 3 2 2 3" xfId="12143" xr:uid="{1A9BE968-ABA8-4754-A79A-788617D3E123}"/>
    <cellStyle name="Normal 5 2 4 3 2 2 3 2" xfId="23015" xr:uid="{CF7E1681-A302-413C-9218-EA5456F6254A}"/>
    <cellStyle name="Normal 5 2 4 3 2 2 3 3" xfId="37235" xr:uid="{6AB54C42-5308-48E1-A358-48A5BE1D3985}"/>
    <cellStyle name="Normal 5 2 4 3 2 2 4" xfId="15168" xr:uid="{3E764DA5-E07F-4659-B4FE-99EB67CACCF3}"/>
    <cellStyle name="Normal 5 2 4 3 2 2 5" xfId="26017" xr:uid="{D14FBBAC-1047-4775-A4AF-EBA91EA04ABE}"/>
    <cellStyle name="Normal 5 2 4 3 2 2 6" xfId="32167" xr:uid="{E8E71FFB-E52F-4712-8B68-113C02A540ED}"/>
    <cellStyle name="Normal 5 2 4 3 2 2 7" xfId="41291" xr:uid="{5DF49B0F-2725-490E-A3D1-12B8746E4C3E}"/>
    <cellStyle name="Normal 5 2 4 3 2 3" xfId="5806" xr:uid="{65A242A0-171D-48E7-B983-787CAE10CDA4}"/>
    <cellStyle name="Normal 5 2 4 3 2 3 2" xfId="12144" xr:uid="{A2E489A6-7968-453C-9910-5C3B5559EED2}"/>
    <cellStyle name="Normal 5 2 4 3 2 3 2 2" xfId="23016" xr:uid="{352C81A4-CF61-4DC5-B59A-F58093D2AEE4}"/>
    <cellStyle name="Normal 5 2 4 3 2 3 2 3" xfId="38260" xr:uid="{C37716ED-65B8-4D97-953F-BB9ADDD6D130}"/>
    <cellStyle name="Normal 5 2 4 3 2 3 3" xfId="17244" xr:uid="{9C0335CD-F128-4AEA-99FF-C966BD9CDF05}"/>
    <cellStyle name="Normal 5 2 4 3 2 3 4" xfId="28093" xr:uid="{8BFF03FD-444D-4330-B1D0-0F75E9755110}"/>
    <cellStyle name="Normal 5 2 4 3 2 3 5" xfId="34295" xr:uid="{54BDF159-B6D9-44CE-9873-C07D86804FFB}"/>
    <cellStyle name="Normal 5 2 4 3 2 3 6" xfId="43367" xr:uid="{10650A1F-B8EE-459C-85BB-6E38766D6DDA}"/>
    <cellStyle name="Normal 5 2 4 3 2 4" xfId="12145" xr:uid="{50B4ED4C-983A-486E-BACC-81680FFB7448}"/>
    <cellStyle name="Normal 5 2 4 3 2 4 2" xfId="23017" xr:uid="{9A7E4C13-8D2F-4E32-BBFF-8C5612B5E0F0}"/>
    <cellStyle name="Normal 5 2 4 3 2 4 3" xfId="36278" xr:uid="{C94656CA-DB3B-49FD-A747-0297FD1EB040}"/>
    <cellStyle name="Normal 5 2 4 3 2 5" xfId="14188" xr:uid="{CD19C809-B0B9-4706-9661-B8FE0CD8B79A}"/>
    <cellStyle name="Normal 5 2 4 3 2 6" xfId="25037" xr:uid="{02A93566-CE46-4AB4-8EBA-42B5CBB902D0}"/>
    <cellStyle name="Normal 5 2 4 3 2 7" xfId="31187" xr:uid="{214160B0-D27B-49CF-A5B2-CF46D72C9021}"/>
    <cellStyle name="Normal 5 2 4 3 2 8" xfId="40311" xr:uid="{C66F0CEA-406E-4DC7-A635-25140A5D8076}"/>
    <cellStyle name="Normal 5 2 4 3 3" xfId="3055" xr:uid="{6253DA75-C19C-4070-8F37-6A429E8102A5}"/>
    <cellStyle name="Normal 5 2 4 3 3 2" xfId="6293" xr:uid="{2E302553-0629-4722-9870-3067DBE05AD0}"/>
    <cellStyle name="Normal 5 2 4 3 3 2 2" xfId="12146" xr:uid="{2C511DE9-0049-4E4A-A977-BE96FF6F9282}"/>
    <cellStyle name="Normal 5 2 4 3 3 2 2 2" xfId="23018" xr:uid="{045A66F6-F99A-45CD-8D09-56A0026F341A}"/>
    <cellStyle name="Normal 5 2 4 3 3 2 2 3" xfId="39217" xr:uid="{22DAC951-C341-4661-A71C-8C4894BBEC42}"/>
    <cellStyle name="Normal 5 2 4 3 3 2 3" xfId="17731" xr:uid="{C4635D5B-E9E4-4A34-89B4-949CC5F61770}"/>
    <cellStyle name="Normal 5 2 4 3 3 2 4" xfId="28580" xr:uid="{0291A96B-5361-4CD4-9F39-3E6DC477EE6D}"/>
    <cellStyle name="Normal 5 2 4 3 3 2 5" xfId="35249" xr:uid="{0C853A2B-8379-42F1-891D-2089B8EA5E99}"/>
    <cellStyle name="Normal 5 2 4 3 3 2 6" xfId="43854" xr:uid="{8F233DF0-A2C1-4D15-B7C3-53DC8B06EA3E}"/>
    <cellStyle name="Normal 5 2 4 3 3 3" xfId="12147" xr:uid="{DF7B6989-844B-4A14-A091-2343E69052DD}"/>
    <cellStyle name="Normal 5 2 4 3 3 3 2" xfId="23019" xr:uid="{61A40BB6-AC29-4A4F-82DE-BB7F3684D4D2}"/>
    <cellStyle name="Normal 5 2 4 3 3 3 3" xfId="37236" xr:uid="{7ED70B10-CD1A-4225-BC25-1EBDD6938FFF}"/>
    <cellStyle name="Normal 5 2 4 3 3 4" xfId="14675" xr:uid="{BF9EBDB7-48D6-4097-B81F-06110A0B0FB9}"/>
    <cellStyle name="Normal 5 2 4 3 3 5" xfId="25524" xr:uid="{5907C169-9CFD-4846-AEBC-4CF87050031A}"/>
    <cellStyle name="Normal 5 2 4 3 3 6" xfId="31674" xr:uid="{150FCA42-13C0-443C-B464-4CB57DC15358}"/>
    <cellStyle name="Normal 5 2 4 3 3 7" xfId="40798" xr:uid="{E44485C8-30A4-4EC2-A536-F4CA43D7D4DC}"/>
    <cellStyle name="Normal 5 2 4 3 4" xfId="4059" xr:uid="{1BBF2514-C486-4979-9322-01A1CEB6566A}"/>
    <cellStyle name="Normal 5 2 4 3 4 2" xfId="7291" xr:uid="{C59A62A6-2442-4EB7-8601-1A8129C27C43}"/>
    <cellStyle name="Normal 5 2 4 3 4 2 2" xfId="18729" xr:uid="{EFF5D7FE-2FCB-40D3-A6C8-4C7EE664A8F8}"/>
    <cellStyle name="Normal 5 2 4 3 4 2 3" xfId="29578" xr:uid="{146F76FE-F953-4F64-A059-12A02ED7286A}"/>
    <cellStyle name="Normal 5 2 4 3 4 2 4" xfId="37836" xr:uid="{1246D11A-F94A-4AF1-AB3D-481C4095FA66}"/>
    <cellStyle name="Normal 5 2 4 3 4 2 5" xfId="44852" xr:uid="{683FCFE5-D995-4AA1-8266-460217A86833}"/>
    <cellStyle name="Normal 5 2 4 3 4 3" xfId="15673" xr:uid="{9638B447-ED08-42B1-BC61-17C7B283E613}"/>
    <cellStyle name="Normal 5 2 4 3 4 4" xfId="26522" xr:uid="{87C7DA54-47D9-44F2-A91B-64B3D0A66E61}"/>
    <cellStyle name="Normal 5 2 4 3 4 5" xfId="33249" xr:uid="{63008B35-64ED-4537-AE8D-DEAE69935B8C}"/>
    <cellStyle name="Normal 5 2 4 3 4 6" xfId="41796" xr:uid="{E2C83727-75CC-4EA1-B6B1-8BDF88E73702}"/>
    <cellStyle name="Normal 5 2 4 3 5" xfId="4600" xr:uid="{7FEC147F-E11F-4471-8E21-41630939312B}"/>
    <cellStyle name="Normal 5 2 4 3 5 2" xfId="7656" xr:uid="{D5235D4F-1640-460C-B6E4-F986396B6665}"/>
    <cellStyle name="Normal 5 2 4 3 5 2 2" xfId="19094" xr:uid="{9C3B8815-9182-415B-BFE0-1CDBF5EC0C9E}"/>
    <cellStyle name="Normal 5 2 4 3 5 2 3" xfId="29943" xr:uid="{5BD96F2F-996D-45C2-966D-20B27DA62134}"/>
    <cellStyle name="Normal 5 2 4 3 5 2 4" xfId="45217" xr:uid="{98DCF429-7A98-4584-A5C6-FFAA8B9E0830}"/>
    <cellStyle name="Normal 5 2 4 3 5 3" xfId="16038" xr:uid="{24DF971E-C407-4CBC-BC61-5A53B4F87FA9}"/>
    <cellStyle name="Normal 5 2 4 3 5 4" xfId="26887" xr:uid="{44145EF9-896F-4D22-B118-395895469A8A}"/>
    <cellStyle name="Normal 5 2 4 3 5 5" xfId="35853" xr:uid="{4D99CE82-68A4-4289-9F34-F2A715C424AE}"/>
    <cellStyle name="Normal 5 2 4 3 5 6" xfId="42161" xr:uid="{93A2715C-AC1C-4D27-B3EA-2F3FB1BD8C80}"/>
    <cellStyle name="Normal 5 2 4 3 6" xfId="4962" xr:uid="{D3FB076F-8038-411A-B990-23C00FBBD027}"/>
    <cellStyle name="Normal 5 2 4 3 6 2" xfId="8018" xr:uid="{5E70F8EA-5BF2-46FB-8447-E11FE7FAAAAE}"/>
    <cellStyle name="Normal 5 2 4 3 6 2 2" xfId="19456" xr:uid="{E7B07F46-18CD-4A2D-B45E-3B60FFD0D1AF}"/>
    <cellStyle name="Normal 5 2 4 3 6 2 3" xfId="30305" xr:uid="{0B1BEF9F-613E-4151-B373-8C7626344089}"/>
    <cellStyle name="Normal 5 2 4 3 6 2 4" xfId="45579" xr:uid="{FAFC6BC1-482C-4905-B9B7-7467ED2490C1}"/>
    <cellStyle name="Normal 5 2 4 3 6 3" xfId="16400" xr:uid="{44494205-4D9E-4CDD-8079-522E9EBC8E5D}"/>
    <cellStyle name="Normal 5 2 4 3 6 4" xfId="27249" xr:uid="{A7659A86-1AA2-44D5-82EC-2C8A381D7B60}"/>
    <cellStyle name="Normal 5 2 4 3 6 5" xfId="42523" xr:uid="{20EB0EEF-57FA-49F4-9CA2-6D1E627BC55A}"/>
    <cellStyle name="Normal 5 2 4 3 7" xfId="5313" xr:uid="{2057EF5A-38CF-4978-8ED2-1B29CB320503}"/>
    <cellStyle name="Normal 5 2 4 3 7 2" xfId="16751" xr:uid="{B4A2EA5C-B30A-446C-A28F-678ED689C113}"/>
    <cellStyle name="Normal 5 2 4 3 7 3" xfId="27600" xr:uid="{469BED6E-261A-4009-A116-685691BA27B6}"/>
    <cellStyle name="Normal 5 2 4 3 7 4" xfId="42874" xr:uid="{9ABCEEF8-EE17-42A6-BA49-971E39FB7C99}"/>
    <cellStyle name="Normal 5 2 4 3 8" xfId="13695" xr:uid="{0B723779-55E3-476D-A975-1044CAA62AE1}"/>
    <cellStyle name="Normal 5 2 4 3 9" xfId="24544" xr:uid="{4D621110-344F-41DA-A1B7-22BCF9E02F4A}"/>
    <cellStyle name="Normal 5 2 4 4" xfId="2565" xr:uid="{7CF7035C-D9FB-49B9-83CF-7F906EDB0823}"/>
    <cellStyle name="Normal 5 2 4 4 2" xfId="3546" xr:uid="{8085AEA3-134D-4CFC-B6A1-F8AB29180270}"/>
    <cellStyle name="Normal 5 2 4 4 2 2" xfId="6784" xr:uid="{9CBE0E24-C03F-41A5-9B7A-EA09314AB3A7}"/>
    <cellStyle name="Normal 5 2 4 4 2 2 2" xfId="12148" xr:uid="{E633F9A8-96AE-4292-9BF1-E89AAA00CF45}"/>
    <cellStyle name="Normal 5 2 4 4 2 2 2 2" xfId="23020" xr:uid="{187AB6F4-4413-40D1-AECD-A839CE1FD694}"/>
    <cellStyle name="Normal 5 2 4 4 2 2 2 3" xfId="39218" xr:uid="{7EE89FEF-8678-4981-A6B7-0B23315A5A04}"/>
    <cellStyle name="Normal 5 2 4 4 2 2 3" xfId="18222" xr:uid="{DD638A43-E2EB-469F-8596-079AE0E4A5A9}"/>
    <cellStyle name="Normal 5 2 4 4 2 2 4" xfId="29071" xr:uid="{F71651DC-DA85-48B4-98F1-4DC2D26F3294}"/>
    <cellStyle name="Normal 5 2 4 4 2 2 5" xfId="35250" xr:uid="{A5688BFE-0B96-432A-9B19-9D857DBF722B}"/>
    <cellStyle name="Normal 5 2 4 4 2 2 6" xfId="44345" xr:uid="{A1B5E48F-E535-4829-9859-D765EA524C55}"/>
    <cellStyle name="Normal 5 2 4 4 2 3" xfId="12149" xr:uid="{DF836736-2B7C-422B-B8BD-D455970BCDCD}"/>
    <cellStyle name="Normal 5 2 4 4 2 3 2" xfId="23021" xr:uid="{3A84E02F-0019-4A76-9513-EB79072F563B}"/>
    <cellStyle name="Normal 5 2 4 4 2 3 3" xfId="37237" xr:uid="{5E26BD72-811D-45BD-9AD1-BFA05E9580A9}"/>
    <cellStyle name="Normal 5 2 4 4 2 4" xfId="15166" xr:uid="{E04BCFCE-F7F1-467D-A265-B423F8F8984E}"/>
    <cellStyle name="Normal 5 2 4 4 2 5" xfId="26015" xr:uid="{F8821613-D068-4DB1-A90C-21D4F6F86889}"/>
    <cellStyle name="Normal 5 2 4 4 2 6" xfId="32165" xr:uid="{4671A46A-6EED-46C2-8A86-9446801FE644}"/>
    <cellStyle name="Normal 5 2 4 4 2 7" xfId="41289" xr:uid="{9F295A12-23A9-461D-8D9D-761BC37DCF51}"/>
    <cellStyle name="Normal 5 2 4 4 3" xfId="5804" xr:uid="{CBD7C223-FBCF-41D3-97DE-AC1D091718EB}"/>
    <cellStyle name="Normal 5 2 4 4 3 2" xfId="12150" xr:uid="{46171C32-86CB-4207-ADEA-124F2E1605A2}"/>
    <cellStyle name="Normal 5 2 4 4 3 2 2" xfId="23022" xr:uid="{6941BF2B-03FB-4A1B-9906-090B61C073E5}"/>
    <cellStyle name="Normal 5 2 4 4 3 2 3" xfId="38261" xr:uid="{AB289A04-8BCC-45A6-9F09-82E46A32F376}"/>
    <cellStyle name="Normal 5 2 4 4 3 3" xfId="17242" xr:uid="{02BB9F0C-F888-45B0-8614-15F3CD745B94}"/>
    <cellStyle name="Normal 5 2 4 4 3 4" xfId="28091" xr:uid="{73DFC3CD-F130-441B-90BC-1C5D09F1C247}"/>
    <cellStyle name="Normal 5 2 4 4 3 5" xfId="34296" xr:uid="{77009920-D601-46B3-8B55-10E08DF207DF}"/>
    <cellStyle name="Normal 5 2 4 4 3 6" xfId="43365" xr:uid="{DCE336B7-B369-4472-8D38-695A252B6F9D}"/>
    <cellStyle name="Normal 5 2 4 4 4" xfId="12151" xr:uid="{1D4391AD-D16E-4FEE-9ADA-72A199E60671}"/>
    <cellStyle name="Normal 5 2 4 4 4 2" xfId="23023" xr:uid="{510CB79D-B8FA-4625-9DF0-5D404724B5F6}"/>
    <cellStyle name="Normal 5 2 4 4 4 3" xfId="36279" xr:uid="{983798F4-9B0F-49CC-84A9-A90248514262}"/>
    <cellStyle name="Normal 5 2 4 4 5" xfId="14186" xr:uid="{37B4AF56-0222-4794-8F6C-5B565F689060}"/>
    <cellStyle name="Normal 5 2 4 4 6" xfId="25035" xr:uid="{2FF066D5-2065-4122-AD11-BEE75C4EB3BC}"/>
    <cellStyle name="Normal 5 2 4 4 7" xfId="31185" xr:uid="{24A9FB3D-3F1B-411C-8F5C-16C8F994EFEA}"/>
    <cellStyle name="Normal 5 2 4 4 8" xfId="40309" xr:uid="{1226F031-8D1E-42E0-B237-AEEE4BE51387}"/>
    <cellStyle name="Normal 5 2 4 5" xfId="3053" xr:uid="{36FBF00A-8B29-447F-9B86-52845F761A76}"/>
    <cellStyle name="Normal 5 2 4 5 2" xfId="6291" xr:uid="{9A68E641-84B8-4CEE-A076-7D3911A864C8}"/>
    <cellStyle name="Normal 5 2 4 5 2 2" xfId="12152" xr:uid="{4F427269-751E-47F7-806A-64051CAB7CBE}"/>
    <cellStyle name="Normal 5 2 4 5 2 2 2" xfId="23024" xr:uid="{3033C74E-A320-4C56-8FDD-32AA58B952CC}"/>
    <cellStyle name="Normal 5 2 4 5 2 2 3" xfId="39219" xr:uid="{98E32373-813B-412C-A5A0-50C96E3B511C}"/>
    <cellStyle name="Normal 5 2 4 5 2 3" xfId="17729" xr:uid="{8409F283-BF78-4A3B-B216-A05C5CDF821C}"/>
    <cellStyle name="Normal 5 2 4 5 2 4" xfId="28578" xr:uid="{F43D0B5A-7DAA-4F73-AC69-5BF879751373}"/>
    <cellStyle name="Normal 5 2 4 5 2 5" xfId="35251" xr:uid="{DB6B1455-1D5C-4015-AB7F-91C79205F576}"/>
    <cellStyle name="Normal 5 2 4 5 2 6" xfId="43852" xr:uid="{B01F3152-E8A0-4424-B8AB-F38DF49B05A8}"/>
    <cellStyle name="Normal 5 2 4 5 3" xfId="12153" xr:uid="{B5A6C492-F652-48A5-B8FE-511AA5F690D1}"/>
    <cellStyle name="Normal 5 2 4 5 3 2" xfId="23025" xr:uid="{0552211E-8850-43A6-A6CD-731182D03EFE}"/>
    <cellStyle name="Normal 5 2 4 5 3 3" xfId="37238" xr:uid="{FDC01E7E-2E1D-4F1B-954C-F26D03588F5F}"/>
    <cellStyle name="Normal 5 2 4 5 4" xfId="14673" xr:uid="{D1639BD9-8516-4E1B-A533-CB7C8266BB6E}"/>
    <cellStyle name="Normal 5 2 4 5 5" xfId="25522" xr:uid="{19C224C4-CAAE-4056-84F4-175A14BDF60A}"/>
    <cellStyle name="Normal 5 2 4 5 6" xfId="31672" xr:uid="{EBF27C91-B038-4947-A0B6-E19802D9E0D3}"/>
    <cellStyle name="Normal 5 2 4 5 7" xfId="40796" xr:uid="{738EFA1D-404A-44CF-8107-A982A1E189D5}"/>
    <cellStyle name="Normal 5 2 4 6" xfId="4057" xr:uid="{78A439C6-7B94-40D4-907F-D357589FA747}"/>
    <cellStyle name="Normal 5 2 4 6 2" xfId="7289" xr:uid="{A2F4E3EC-8DC5-4D4D-BFED-67086BC971E3}"/>
    <cellStyle name="Normal 5 2 4 6 2 2" xfId="18727" xr:uid="{14DC88A6-40D6-4FAF-8B0F-D7DB3EF3AAAB}"/>
    <cellStyle name="Normal 5 2 4 6 2 3" xfId="29576" xr:uid="{7C83D3F2-32A3-4AFA-9D45-9BE58EDDBA33}"/>
    <cellStyle name="Normal 5 2 4 6 2 4" xfId="37834" xr:uid="{4098DA74-9B24-4251-9A72-2C5F131AE58E}"/>
    <cellStyle name="Normal 5 2 4 6 2 5" xfId="44850" xr:uid="{D89A5B78-1ABA-41C2-B11B-F5AEE13146F1}"/>
    <cellStyle name="Normal 5 2 4 6 3" xfId="15671" xr:uid="{22494D0B-A322-4F36-90BD-4F24AF0DFD25}"/>
    <cellStyle name="Normal 5 2 4 6 4" xfId="26520" xr:uid="{EB6C5BBB-56ED-4F2C-91B7-EB7BC21BF964}"/>
    <cellStyle name="Normal 5 2 4 6 5" xfId="33250" xr:uid="{FB683761-F8DF-4475-993C-7A9F40BFE573}"/>
    <cellStyle name="Normal 5 2 4 6 6" xfId="41794" xr:uid="{D5FD0793-6AAE-4099-A206-D45852D09EF9}"/>
    <cellStyle name="Normal 5 2 4 7" xfId="4598" xr:uid="{C587BB1A-4DFF-41FA-91F7-22C126FA2C3B}"/>
    <cellStyle name="Normal 5 2 4 7 2" xfId="7654" xr:uid="{16C9E987-5D36-466F-AFFE-ADB6D742D6A0}"/>
    <cellStyle name="Normal 5 2 4 7 2 2" xfId="19092" xr:uid="{3233E052-2F19-4C8E-94F4-4CA8B4E10E57}"/>
    <cellStyle name="Normal 5 2 4 7 2 3" xfId="29941" xr:uid="{EDD14AF1-13F0-42F5-8D1A-DC444B45654D}"/>
    <cellStyle name="Normal 5 2 4 7 2 4" xfId="45215" xr:uid="{1E29487D-9C67-4479-9165-CBA62A14504F}"/>
    <cellStyle name="Normal 5 2 4 7 3" xfId="16036" xr:uid="{970FED33-6D81-45B0-9ECD-A952ADA76C3D}"/>
    <cellStyle name="Normal 5 2 4 7 4" xfId="26885" xr:uid="{4A1005C3-99A1-4841-9864-90FEFB560B0D}"/>
    <cellStyle name="Normal 5 2 4 7 5" xfId="35851" xr:uid="{72A96F94-0EB7-4B5E-8DAC-1597F2C732BA}"/>
    <cellStyle name="Normal 5 2 4 7 6" xfId="42159" xr:uid="{F2E1ABC2-4826-41B6-8CC8-3243745ADE78}"/>
    <cellStyle name="Normal 5 2 4 8" xfId="4960" xr:uid="{CFFE0D8C-88E5-4613-9D35-408220F663BB}"/>
    <cellStyle name="Normal 5 2 4 8 2" xfId="8016" xr:uid="{44F63EBC-0C04-49E0-9A4A-2C0CA3BD9394}"/>
    <cellStyle name="Normal 5 2 4 8 2 2" xfId="19454" xr:uid="{5ADFF23E-FED8-4AAE-BE58-ADFD41F36135}"/>
    <cellStyle name="Normal 5 2 4 8 2 3" xfId="30303" xr:uid="{4A1E3EDD-5EC1-49EB-A25E-B9FC237CDABB}"/>
    <cellStyle name="Normal 5 2 4 8 2 4" xfId="45577" xr:uid="{8BA59D50-917D-4244-9221-A9EAB25EB5AA}"/>
    <cellStyle name="Normal 5 2 4 8 3" xfId="16398" xr:uid="{F8B6477F-8C66-4B6D-BF6B-5EB57289517C}"/>
    <cellStyle name="Normal 5 2 4 8 4" xfId="27247" xr:uid="{BC756C91-8829-4AFA-94B5-F42B4B158F12}"/>
    <cellStyle name="Normal 5 2 4 8 5" xfId="42521" xr:uid="{454902C9-5992-49F8-8CE2-AA2EEFCEA66D}"/>
    <cellStyle name="Normal 5 2 4 9" xfId="5311" xr:uid="{F3FAC0F7-5E08-445F-84A6-5A6ED9EC8312}"/>
    <cellStyle name="Normal 5 2 4 9 2" xfId="16749" xr:uid="{181BB569-90CE-4D8B-91D9-93A602B5A550}"/>
    <cellStyle name="Normal 5 2 4 9 3" xfId="27598" xr:uid="{5C6101B8-79B5-4478-B802-589A07C791A8}"/>
    <cellStyle name="Normal 5 2 4 9 4" xfId="42872" xr:uid="{264FA517-5FCA-4AB9-9ED9-8388A158AA4A}"/>
    <cellStyle name="Normal 5 2 40" xfId="2051" xr:uid="{8A34DB65-693C-463E-BC27-92A8955AD747}"/>
    <cellStyle name="Normal 5 2 40 2" xfId="2711" xr:uid="{7A22A9D9-E0D0-4B27-9D6B-FCA8CE94D75C}"/>
    <cellStyle name="Normal 5 2 40 2 2" xfId="3691" xr:uid="{3DA22043-C72D-4BEA-90B9-35CE6BBA3A77}"/>
    <cellStyle name="Normal 5 2 40 2 2 2" xfId="6929" xr:uid="{ED78497F-A23C-4238-94C2-500E53FF5113}"/>
    <cellStyle name="Normal 5 2 40 2 2 2 2" xfId="12154" xr:uid="{28DAC770-466C-48DE-B670-F1182EFEF14F}"/>
    <cellStyle name="Normal 5 2 40 2 2 2 2 2" xfId="23026" xr:uid="{6BB54E49-89A3-4F37-B8FF-46F294B09E09}"/>
    <cellStyle name="Normal 5 2 40 2 2 2 2 3" xfId="39221" xr:uid="{CA2B93DE-A164-47F9-8EF6-B0087D83DD2D}"/>
    <cellStyle name="Normal 5 2 40 2 2 2 3" xfId="18367" xr:uid="{6281D910-3FF1-4C54-BF64-395CF926486B}"/>
    <cellStyle name="Normal 5 2 40 2 2 2 4" xfId="29216" xr:uid="{2FAE44F6-3FE1-4F22-ADFB-24743B9DC599}"/>
    <cellStyle name="Normal 5 2 40 2 2 2 5" xfId="35253" xr:uid="{02B273C8-8338-4C2A-B85D-19B63738D08F}"/>
    <cellStyle name="Normal 5 2 40 2 2 2 6" xfId="44490" xr:uid="{1FC84306-6D36-490C-BA70-CF2F9F31CCB8}"/>
    <cellStyle name="Normal 5 2 40 2 2 3" xfId="12155" xr:uid="{434D6899-80B5-4445-966B-230ED433A125}"/>
    <cellStyle name="Normal 5 2 40 2 2 3 2" xfId="23027" xr:uid="{44FFA3E7-5273-4A77-AB2D-BD06D4C9C012}"/>
    <cellStyle name="Normal 5 2 40 2 2 3 3" xfId="37240" xr:uid="{7CC7FA9E-5087-4F24-95FD-6FFC938EDF5F}"/>
    <cellStyle name="Normal 5 2 40 2 2 4" xfId="15311" xr:uid="{933C026A-FBE1-41FA-B5E0-9290F4CDA34E}"/>
    <cellStyle name="Normal 5 2 40 2 2 5" xfId="26160" xr:uid="{EF46C65B-1FE8-4FF4-A12F-1E4CF2742202}"/>
    <cellStyle name="Normal 5 2 40 2 2 6" xfId="32310" xr:uid="{16629E1D-5727-4921-9F2F-B812127EFE8F}"/>
    <cellStyle name="Normal 5 2 40 2 2 7" xfId="41434" xr:uid="{AC537027-0E4F-493C-B33C-F1171FF8BBD0}"/>
    <cellStyle name="Normal 5 2 40 2 3" xfId="5949" xr:uid="{96F3D824-A417-43F5-A3AB-397E33EA81E3}"/>
    <cellStyle name="Normal 5 2 40 2 3 2" xfId="12156" xr:uid="{D847A4FB-A1B3-492A-B5B0-EEECD7ABDF87}"/>
    <cellStyle name="Normal 5 2 40 2 3 2 2" xfId="23028" xr:uid="{1FEB4FE6-3E34-4399-B8CD-0040CFC8A6F1}"/>
    <cellStyle name="Normal 5 2 40 2 3 2 3" xfId="39220" xr:uid="{53803C26-7694-4DFC-AD7B-889AD4E6C7F7}"/>
    <cellStyle name="Normal 5 2 40 2 3 3" xfId="17387" xr:uid="{6CEBFD38-F76B-4181-933A-2BF4F78FA5AB}"/>
    <cellStyle name="Normal 5 2 40 2 3 4" xfId="28236" xr:uid="{68DE8D20-AB66-4C64-977D-2ABF26BE301A}"/>
    <cellStyle name="Normal 5 2 40 2 3 5" xfId="35252" xr:uid="{03184B4D-084E-4B72-9F6A-5AD674EEAED6}"/>
    <cellStyle name="Normal 5 2 40 2 3 6" xfId="43510" xr:uid="{73A19C8D-7103-4491-98E2-2C6564A40EBC}"/>
    <cellStyle name="Normal 5 2 40 2 4" xfId="12157" xr:uid="{85A73895-C629-4985-9AC1-7FDF2CDAF41F}"/>
    <cellStyle name="Normal 5 2 40 2 4 2" xfId="23029" xr:uid="{5FDD0DF4-9F50-4C27-A7E3-6B0C1C5E45B6}"/>
    <cellStyle name="Normal 5 2 40 2 4 3" xfId="37239" xr:uid="{C22A6949-2EF4-40D1-958C-CA4EA1D09A86}"/>
    <cellStyle name="Normal 5 2 40 2 5" xfId="14331" xr:uid="{54945004-E33F-4C00-B6F0-48A90E09B188}"/>
    <cellStyle name="Normal 5 2 40 2 6" xfId="25180" xr:uid="{8169B5C8-6AFB-4393-B049-ABFD5EC8B74C}"/>
    <cellStyle name="Normal 5 2 40 2 7" xfId="31330" xr:uid="{C11AA6A4-5BEF-4B0E-BDCA-24D0FF959321}"/>
    <cellStyle name="Normal 5 2 40 2 8" xfId="40454" xr:uid="{37F6B9B3-BE11-4AE0-8FF7-D4193B1FF67A}"/>
    <cellStyle name="Normal 5 2 40 3" xfId="3198" xr:uid="{60410280-122E-48FB-8667-A25608328B06}"/>
    <cellStyle name="Normal 5 2 40 3 2" xfId="6436" xr:uid="{0264E5DA-1877-4583-B476-28760E48F893}"/>
    <cellStyle name="Normal 5 2 40 3 2 2" xfId="12158" xr:uid="{5D34FCAD-243B-4198-B260-9665DD275F4A}"/>
    <cellStyle name="Normal 5 2 40 3 2 2 2" xfId="23030" xr:uid="{5B1E6DF0-3F18-400B-96E3-44DD2289A625}"/>
    <cellStyle name="Normal 5 2 40 3 2 2 3" xfId="39222" xr:uid="{A8C9D888-1C41-4CB5-8478-E01DC91F0B53}"/>
    <cellStyle name="Normal 5 2 40 3 2 3" xfId="17874" xr:uid="{FF89B4B1-E0AB-4947-9D10-3BEF209BD353}"/>
    <cellStyle name="Normal 5 2 40 3 2 4" xfId="28723" xr:uid="{46F5EBD4-E96D-4993-AAC9-8CCCE8951E3D}"/>
    <cellStyle name="Normal 5 2 40 3 2 5" xfId="35254" xr:uid="{C893CBC9-39FB-42F7-8B9E-BCD50747D8B4}"/>
    <cellStyle name="Normal 5 2 40 3 2 6" xfId="43997" xr:uid="{C3CDC8F6-8421-4CC2-B506-EBF166E5ECDE}"/>
    <cellStyle name="Normal 5 2 40 3 3" xfId="12159" xr:uid="{72FBA7F2-3A7A-4B8B-BFCA-CB1A54124AEE}"/>
    <cellStyle name="Normal 5 2 40 3 3 2" xfId="23031" xr:uid="{8009A598-D616-44D0-887C-0D0590F4623A}"/>
    <cellStyle name="Normal 5 2 40 3 3 3" xfId="37241" xr:uid="{7CCAACCD-E8BF-47CB-911B-3B5C5FE19532}"/>
    <cellStyle name="Normal 5 2 40 3 4" xfId="14818" xr:uid="{0028124A-5534-4E6F-8165-0C3BCB6E3CEB}"/>
    <cellStyle name="Normal 5 2 40 3 5" xfId="25667" xr:uid="{EC19C034-2CE8-48CA-A971-847235B03D02}"/>
    <cellStyle name="Normal 5 2 40 3 6" xfId="31817" xr:uid="{E614C25E-EB2F-4232-A650-B75B05CDF3E8}"/>
    <cellStyle name="Normal 5 2 40 3 7" xfId="40941" xr:uid="{714FF74B-6BC5-4CF0-835A-8D133F38ABC1}"/>
    <cellStyle name="Normal 5 2 40 4" xfId="5456" xr:uid="{3209EF57-5A6E-468B-BB69-83F09BAD7A7B}"/>
    <cellStyle name="Normal 5 2 40 4 2" xfId="12160" xr:uid="{29EC116A-A445-4EE6-836D-FE99AD322FD5}"/>
    <cellStyle name="Normal 5 2 40 4 2 2" xfId="23032" xr:uid="{379350FD-4BA6-4F24-A0E2-B84E6104AEC8}"/>
    <cellStyle name="Normal 5 2 40 4 2 3" xfId="38262" xr:uid="{DEDE8DB1-C1CF-46AD-A7AE-510D1FDB426D}"/>
    <cellStyle name="Normal 5 2 40 4 3" xfId="16894" xr:uid="{3CAEE35E-201D-42A5-BC37-EA70DC975BE4}"/>
    <cellStyle name="Normal 5 2 40 4 4" xfId="27743" xr:uid="{F62BB6F7-828F-4F82-9452-FB9D46DD94D0}"/>
    <cellStyle name="Normal 5 2 40 4 5" xfId="34297" xr:uid="{EC4ECB71-B4A5-45C7-9099-1746E9AC8BBD}"/>
    <cellStyle name="Normal 5 2 40 4 6" xfId="43017" xr:uid="{D8EB8BBB-D95F-43B2-A95D-D44D17936C9E}"/>
    <cellStyle name="Normal 5 2 40 5" xfId="12161" xr:uid="{CA2BF888-8189-42E2-A793-6B862AC1783C}"/>
    <cellStyle name="Normal 5 2 40 5 2" xfId="23033" xr:uid="{EE70B6A3-00C3-4535-B6C4-9F1988368C28}"/>
    <cellStyle name="Normal 5 2 40 5 3" xfId="36280" xr:uid="{BEDCE1B8-ADCA-4B0A-8C04-53D9238176DF}"/>
    <cellStyle name="Normal 5 2 40 6" xfId="13838" xr:uid="{75D8FBA7-6CB5-42A9-9FBD-0706D7A70F96}"/>
    <cellStyle name="Normal 5 2 40 7" xfId="24687" xr:uid="{A39088F3-51B4-4767-A7EB-090125003DF1}"/>
    <cellStyle name="Normal 5 2 40 8" xfId="30840" xr:uid="{354FCE67-DFA1-4AF7-A1BD-AB6D4F1572EC}"/>
    <cellStyle name="Normal 5 2 40 9" xfId="39961" xr:uid="{47B15CF4-436F-46B8-A149-9E6CEE25C923}"/>
    <cellStyle name="Normal 5 2 41" xfId="2052" xr:uid="{2C431CFB-0B90-49E1-8DDF-4CDC77A5A686}"/>
    <cellStyle name="Normal 5 2 41 2" xfId="2712" xr:uid="{E5563C94-C119-4921-BE39-CB6C919F2F8E}"/>
    <cellStyle name="Normal 5 2 41 2 2" xfId="3692" xr:uid="{62CD5175-DA71-44AA-898B-A2262E010E28}"/>
    <cellStyle name="Normal 5 2 41 2 2 2" xfId="6930" xr:uid="{86895694-21C1-4189-87FC-D9DCBF82174E}"/>
    <cellStyle name="Normal 5 2 41 2 2 2 2" xfId="12162" xr:uid="{5457AC98-F085-4D75-9634-9126E497EF7E}"/>
    <cellStyle name="Normal 5 2 41 2 2 2 2 2" xfId="23034" xr:uid="{B7C6C597-C37C-4005-8A06-7035EF8FF692}"/>
    <cellStyle name="Normal 5 2 41 2 2 2 2 3" xfId="39224" xr:uid="{4E8552F1-71B2-4951-BEE1-9C2B35218DE4}"/>
    <cellStyle name="Normal 5 2 41 2 2 2 3" xfId="18368" xr:uid="{5CEC69B1-0681-48A5-99D6-0BE5AAF58163}"/>
    <cellStyle name="Normal 5 2 41 2 2 2 4" xfId="29217" xr:uid="{AB403AF2-6D81-4941-B6AF-9A078D51F3BF}"/>
    <cellStyle name="Normal 5 2 41 2 2 2 5" xfId="35256" xr:uid="{ABF97A22-8F66-4CB4-903B-30A0323C07FE}"/>
    <cellStyle name="Normal 5 2 41 2 2 2 6" xfId="44491" xr:uid="{0F1603C8-0AF6-43B8-B5AE-690A58EB2AF9}"/>
    <cellStyle name="Normal 5 2 41 2 2 3" xfId="12163" xr:uid="{1731DB53-1B6A-425C-A669-42C6490E2B37}"/>
    <cellStyle name="Normal 5 2 41 2 2 3 2" xfId="23035" xr:uid="{A0CA145E-5FFD-475D-A6B3-1FD196BDF12D}"/>
    <cellStyle name="Normal 5 2 41 2 2 3 3" xfId="37243" xr:uid="{71528323-DDF4-4FEA-AB6A-B477ED54B1FF}"/>
    <cellStyle name="Normal 5 2 41 2 2 4" xfId="15312" xr:uid="{72DC0324-F27B-4ABA-8D15-1BA4C6E6B6FE}"/>
    <cellStyle name="Normal 5 2 41 2 2 5" xfId="26161" xr:uid="{9FC67469-5546-417D-8EA9-0BE78855511B}"/>
    <cellStyle name="Normal 5 2 41 2 2 6" xfId="32311" xr:uid="{7EA1B5C0-0631-4277-AFB0-BE742FE92E92}"/>
    <cellStyle name="Normal 5 2 41 2 2 7" xfId="41435" xr:uid="{FE86F1CF-A814-419A-A338-4DE77F3B1ACA}"/>
    <cellStyle name="Normal 5 2 41 2 3" xfId="5950" xr:uid="{DD5EA472-39BA-4FCC-8BD3-F8709C9DB4B3}"/>
    <cellStyle name="Normal 5 2 41 2 3 2" xfId="12164" xr:uid="{D9E1329B-77B2-415F-9589-278536B833F3}"/>
    <cellStyle name="Normal 5 2 41 2 3 2 2" xfId="23036" xr:uid="{74A7DF9E-E53B-4F4A-90FB-BC3CD31C6125}"/>
    <cellStyle name="Normal 5 2 41 2 3 2 3" xfId="39223" xr:uid="{93A0EC35-BA99-4D81-AC59-5B69B090A8D2}"/>
    <cellStyle name="Normal 5 2 41 2 3 3" xfId="17388" xr:uid="{DD9F5B65-789A-4A0F-A1BF-FD248D7147E6}"/>
    <cellStyle name="Normal 5 2 41 2 3 4" xfId="28237" xr:uid="{692B1DCC-3C13-49B6-BD2D-E6D3AC41904C}"/>
    <cellStyle name="Normal 5 2 41 2 3 5" xfId="35255" xr:uid="{779AEE6D-B09E-43E7-95C8-43C622C1696B}"/>
    <cellStyle name="Normal 5 2 41 2 3 6" xfId="43511" xr:uid="{A3A618E6-6AFB-43B6-9142-7C725694D20B}"/>
    <cellStyle name="Normal 5 2 41 2 4" xfId="12165" xr:uid="{72DE593B-174F-4A73-A347-0CCB5EBDB6B3}"/>
    <cellStyle name="Normal 5 2 41 2 4 2" xfId="23037" xr:uid="{C9B1E297-CB5B-4A59-94A9-0BAFA651C004}"/>
    <cellStyle name="Normal 5 2 41 2 4 3" xfId="37242" xr:uid="{695A9FA6-93B1-44A2-8347-0FF999D5DFB1}"/>
    <cellStyle name="Normal 5 2 41 2 5" xfId="14332" xr:uid="{8EC77865-616C-4DFF-956F-FCEB432DB6BD}"/>
    <cellStyle name="Normal 5 2 41 2 6" xfId="25181" xr:uid="{CC83CA62-1F17-485F-A3DA-22D7FB3DCB2A}"/>
    <cellStyle name="Normal 5 2 41 2 7" xfId="31331" xr:uid="{2398E073-4805-4DA5-9FD2-D3B5FA49F562}"/>
    <cellStyle name="Normal 5 2 41 2 8" xfId="40455" xr:uid="{F39348AD-E0F9-4E16-8622-C00AF6E3F983}"/>
    <cellStyle name="Normal 5 2 41 3" xfId="3199" xr:uid="{69C81899-447D-4116-B3A5-80A5AE1ADDD4}"/>
    <cellStyle name="Normal 5 2 41 3 2" xfId="6437" xr:uid="{C0A451CB-627F-4AE1-85BC-D2DA23B55811}"/>
    <cellStyle name="Normal 5 2 41 3 2 2" xfId="12166" xr:uid="{C097D53B-89DF-4793-8B98-E2018C6A92B1}"/>
    <cellStyle name="Normal 5 2 41 3 2 2 2" xfId="23038" xr:uid="{B53F5601-8AFC-452B-A32F-929C67058D8B}"/>
    <cellStyle name="Normal 5 2 41 3 2 2 3" xfId="39225" xr:uid="{FBB8E856-291C-49B2-AC32-A5E2B1B71A28}"/>
    <cellStyle name="Normal 5 2 41 3 2 3" xfId="17875" xr:uid="{D06FC7C2-9B7D-4803-AD06-42AD7DE7A976}"/>
    <cellStyle name="Normal 5 2 41 3 2 4" xfId="28724" xr:uid="{C85562BA-9205-44A5-9271-2FB7B662AB0A}"/>
    <cellStyle name="Normal 5 2 41 3 2 5" xfId="35257" xr:uid="{578DEB87-E1AE-4691-8E17-E7F6D67CD23D}"/>
    <cellStyle name="Normal 5 2 41 3 2 6" xfId="43998" xr:uid="{7725E2C4-CC31-4908-9C21-1FFB0D046E9E}"/>
    <cellStyle name="Normal 5 2 41 3 3" xfId="12167" xr:uid="{EF0E7FFF-FBA5-4C11-A66B-B63DB86C7507}"/>
    <cellStyle name="Normal 5 2 41 3 3 2" xfId="23039" xr:uid="{74E6A007-C6CD-491A-94C7-086629C321B1}"/>
    <cellStyle name="Normal 5 2 41 3 3 3" xfId="37244" xr:uid="{D818FA6D-5787-4D60-932F-2082D04377B8}"/>
    <cellStyle name="Normal 5 2 41 3 4" xfId="14819" xr:uid="{2C56B0A9-3099-428D-9967-3B6C73111229}"/>
    <cellStyle name="Normal 5 2 41 3 5" xfId="25668" xr:uid="{7862D140-17D3-4CB8-83BE-1807AD90F5A4}"/>
    <cellStyle name="Normal 5 2 41 3 6" xfId="31818" xr:uid="{0B9C9C63-D107-4F74-A70C-5DE73D5C5E42}"/>
    <cellStyle name="Normal 5 2 41 3 7" xfId="40942" xr:uid="{D3C50614-E34F-4908-B7CE-8F30B3523218}"/>
    <cellStyle name="Normal 5 2 41 4" xfId="5457" xr:uid="{334BFF02-02AD-4D87-AC83-9E9BAEF5925E}"/>
    <cellStyle name="Normal 5 2 41 4 2" xfId="12168" xr:uid="{85959208-FFAD-43FA-8DDF-C5AF04ADB513}"/>
    <cellStyle name="Normal 5 2 41 4 2 2" xfId="23040" xr:uid="{9B19913F-54B3-4D26-B1A0-7CE7EF1C72AB}"/>
    <cellStyle name="Normal 5 2 41 4 2 3" xfId="38263" xr:uid="{47C58468-F591-4B51-B91C-CC28DE98683B}"/>
    <cellStyle name="Normal 5 2 41 4 3" xfId="16895" xr:uid="{2445A8C3-76DA-4AD8-B08B-D78600DA0470}"/>
    <cellStyle name="Normal 5 2 41 4 4" xfId="27744" xr:uid="{B1483856-22C0-447C-9485-DBF5B4154503}"/>
    <cellStyle name="Normal 5 2 41 4 5" xfId="34298" xr:uid="{1BE49551-9C38-4CB8-861F-4F874327E868}"/>
    <cellStyle name="Normal 5 2 41 4 6" xfId="43018" xr:uid="{58761251-2DD9-45B8-A2CD-24A311CCD30D}"/>
    <cellStyle name="Normal 5 2 41 5" xfId="12169" xr:uid="{CE175794-24A1-41D5-8011-420AFF856297}"/>
    <cellStyle name="Normal 5 2 41 5 2" xfId="23041" xr:uid="{5F5BE4D2-FE03-42AD-9CAC-7C3894B56E11}"/>
    <cellStyle name="Normal 5 2 41 5 3" xfId="36281" xr:uid="{7B257287-F20C-4D41-B0D9-1449F77CB01E}"/>
    <cellStyle name="Normal 5 2 41 6" xfId="13839" xr:uid="{F1FA40CF-620D-408F-847B-127A421FC977}"/>
    <cellStyle name="Normal 5 2 41 7" xfId="24688" xr:uid="{107A5273-1A99-4234-A123-91E39B5934FB}"/>
    <cellStyle name="Normal 5 2 41 8" xfId="30841" xr:uid="{D237D6F6-3248-41EA-B998-4C124F1747C6}"/>
    <cellStyle name="Normal 5 2 41 9" xfId="39962" xr:uid="{A719B29E-B795-4BD6-B5E0-587B3B6570A4}"/>
    <cellStyle name="Normal 5 2 42" xfId="2053" xr:uid="{7A04E61F-4FFE-4042-9758-6659A7DC3F32}"/>
    <cellStyle name="Normal 5 2 42 2" xfId="2713" xr:uid="{01266C4D-DD04-4476-AB36-CCAA00535B4F}"/>
    <cellStyle name="Normal 5 2 42 2 2" xfId="3693" xr:uid="{D48DBD0A-0FFB-4BE0-B5E5-FE5CC6A62326}"/>
    <cellStyle name="Normal 5 2 42 2 2 2" xfId="6931" xr:uid="{E95B1DE3-3883-4DF6-AE94-ABF5D5A0C2E4}"/>
    <cellStyle name="Normal 5 2 42 2 2 2 2" xfId="12170" xr:uid="{9B50C599-ED7E-461E-8B79-44074B8CF23F}"/>
    <cellStyle name="Normal 5 2 42 2 2 2 2 2" xfId="23042" xr:uid="{2B4DFEE7-F525-4031-BB67-4AA3DF2C0893}"/>
    <cellStyle name="Normal 5 2 42 2 2 2 2 3" xfId="39227" xr:uid="{1FC2B7E6-63DC-4947-93B9-36840C3C5604}"/>
    <cellStyle name="Normal 5 2 42 2 2 2 3" xfId="18369" xr:uid="{C8945D6E-E003-4F3F-BF2D-82FCF62D7654}"/>
    <cellStyle name="Normal 5 2 42 2 2 2 4" xfId="29218" xr:uid="{0B5A04BC-8C7E-4BB4-838A-AFBC97383E13}"/>
    <cellStyle name="Normal 5 2 42 2 2 2 5" xfId="35259" xr:uid="{539C567F-42F2-462A-BC08-81CBE130DC4B}"/>
    <cellStyle name="Normal 5 2 42 2 2 2 6" xfId="44492" xr:uid="{1E186535-0189-4287-9AE0-559D41D24248}"/>
    <cellStyle name="Normal 5 2 42 2 2 3" xfId="12171" xr:uid="{DEBF081E-C1D1-48D7-A649-523028F37960}"/>
    <cellStyle name="Normal 5 2 42 2 2 3 2" xfId="23043" xr:uid="{43A621E1-0BAB-4D48-8C2A-228F5CDED77C}"/>
    <cellStyle name="Normal 5 2 42 2 2 3 3" xfId="37246" xr:uid="{1521B253-5654-4215-91F0-4D77E7718E3B}"/>
    <cellStyle name="Normal 5 2 42 2 2 4" xfId="15313" xr:uid="{A18EB696-5ADB-4883-B60F-0A88A7C7BF6C}"/>
    <cellStyle name="Normal 5 2 42 2 2 5" xfId="26162" xr:uid="{3E9EFC21-FE04-4698-9F2C-6CCDCC9C1D3F}"/>
    <cellStyle name="Normal 5 2 42 2 2 6" xfId="32312" xr:uid="{C0100AA5-640A-448E-9672-4512EC069420}"/>
    <cellStyle name="Normal 5 2 42 2 2 7" xfId="41436" xr:uid="{869E8C7E-F85C-40F1-B550-D55E95D2FC0D}"/>
    <cellStyle name="Normal 5 2 42 2 3" xfId="5951" xr:uid="{89B9A365-7B9F-4D81-B1CA-1EE5E62DDA49}"/>
    <cellStyle name="Normal 5 2 42 2 3 2" xfId="12172" xr:uid="{D6A47888-5034-4668-A1E5-059816768AFD}"/>
    <cellStyle name="Normal 5 2 42 2 3 2 2" xfId="23044" xr:uid="{B5F980E4-6060-4114-938B-44BCB21DD383}"/>
    <cellStyle name="Normal 5 2 42 2 3 2 3" xfId="39226" xr:uid="{DACCBE84-A1EB-4DCA-9EFF-F63912C17CD3}"/>
    <cellStyle name="Normal 5 2 42 2 3 3" xfId="17389" xr:uid="{CBDEDC10-F423-4220-8C33-CBF4AD58B90D}"/>
    <cellStyle name="Normal 5 2 42 2 3 4" xfId="28238" xr:uid="{27F2ADED-415C-4160-817D-0F31EF4A62F7}"/>
    <cellStyle name="Normal 5 2 42 2 3 5" xfId="35258" xr:uid="{1DDC5938-44F0-4AAF-A6E1-C691816D9CF2}"/>
    <cellStyle name="Normal 5 2 42 2 3 6" xfId="43512" xr:uid="{747D861C-4771-4F9F-90B9-2EE52ADD62E4}"/>
    <cellStyle name="Normal 5 2 42 2 4" xfId="12173" xr:uid="{435E22A4-6B08-4ECF-B2BC-14081ECCBE57}"/>
    <cellStyle name="Normal 5 2 42 2 4 2" xfId="23045" xr:uid="{22A0A10D-5710-4F26-B69B-9043CF080245}"/>
    <cellStyle name="Normal 5 2 42 2 4 3" xfId="37245" xr:uid="{3A6BBFE3-6414-4D8E-9FF1-6BC083F92069}"/>
    <cellStyle name="Normal 5 2 42 2 5" xfId="14333" xr:uid="{812FE6F0-225F-458A-B737-C950E3E583BD}"/>
    <cellStyle name="Normal 5 2 42 2 6" xfId="25182" xr:uid="{811B76AA-C464-4826-805D-8D415C2920E3}"/>
    <cellStyle name="Normal 5 2 42 2 7" xfId="31332" xr:uid="{6FB657B3-D950-48D0-872D-03DD086B1BDB}"/>
    <cellStyle name="Normal 5 2 42 2 8" xfId="40456" xr:uid="{14D65540-51DE-4CDC-98DB-D868ED286713}"/>
    <cellStyle name="Normal 5 2 42 3" xfId="3200" xr:uid="{C02A0247-403D-4EEF-A9CF-1CB4126F6D16}"/>
    <cellStyle name="Normal 5 2 42 3 2" xfId="6438" xr:uid="{C3DA7F00-C9AE-4F31-AC4C-97998308F202}"/>
    <cellStyle name="Normal 5 2 42 3 2 2" xfId="12174" xr:uid="{406F3497-1E83-4B39-8A4D-8CD9898A5071}"/>
    <cellStyle name="Normal 5 2 42 3 2 2 2" xfId="23046" xr:uid="{C0D5D120-8D69-4AF3-8E00-73112CF4BC17}"/>
    <cellStyle name="Normal 5 2 42 3 2 2 3" xfId="39228" xr:uid="{F741B0CD-FB35-4D00-ADAC-167370AA5EE9}"/>
    <cellStyle name="Normal 5 2 42 3 2 3" xfId="17876" xr:uid="{0E605C79-EEDE-4719-993A-4F40A36F8D2B}"/>
    <cellStyle name="Normal 5 2 42 3 2 4" xfId="28725" xr:uid="{B0ADA11F-95E1-49A3-AC22-C66F72604C1A}"/>
    <cellStyle name="Normal 5 2 42 3 2 5" xfId="35260" xr:uid="{24B29858-CD6A-4CCD-A1D2-74A37C64E83E}"/>
    <cellStyle name="Normal 5 2 42 3 2 6" xfId="43999" xr:uid="{955BE0FF-FE25-48D4-B248-10C00B10C99C}"/>
    <cellStyle name="Normal 5 2 42 3 3" xfId="12175" xr:uid="{9BED572B-C2FC-48A8-8D4F-F98559BA39E1}"/>
    <cellStyle name="Normal 5 2 42 3 3 2" xfId="23047" xr:uid="{B6DBC833-BD55-45A3-88AD-EDEF76548DC4}"/>
    <cellStyle name="Normal 5 2 42 3 3 3" xfId="37247" xr:uid="{F803FA50-AB63-4D8D-8ABC-E421FFC77D9A}"/>
    <cellStyle name="Normal 5 2 42 3 4" xfId="14820" xr:uid="{7439F0BE-3D4C-4D8A-B44D-AC46C125E6E1}"/>
    <cellStyle name="Normal 5 2 42 3 5" xfId="25669" xr:uid="{12279754-B9A3-4949-972D-F00046852E99}"/>
    <cellStyle name="Normal 5 2 42 3 6" xfId="31819" xr:uid="{8EDA0661-AB3E-44E6-A9CE-5CF9272E773A}"/>
    <cellStyle name="Normal 5 2 42 3 7" xfId="40943" xr:uid="{0029AEAD-E014-47B2-A45A-61ADA2D7A54C}"/>
    <cellStyle name="Normal 5 2 42 4" xfId="5458" xr:uid="{E9756CF4-5A11-4098-AD1C-BCA66C248984}"/>
    <cellStyle name="Normal 5 2 42 4 2" xfId="12176" xr:uid="{CEB62B63-B7A9-4E91-AD27-FEC1F0BBC9CF}"/>
    <cellStyle name="Normal 5 2 42 4 2 2" xfId="23048" xr:uid="{2D377221-84E8-4B9C-84A4-CF0F4D9E914F}"/>
    <cellStyle name="Normal 5 2 42 4 2 3" xfId="38264" xr:uid="{E84D26B4-213F-4E05-98C9-0A391C6618B1}"/>
    <cellStyle name="Normal 5 2 42 4 3" xfId="16896" xr:uid="{E9F14246-49B0-4415-B0AB-6BCDCBC1A072}"/>
    <cellStyle name="Normal 5 2 42 4 4" xfId="27745" xr:uid="{01D89FD4-F611-49E9-98D3-65A31778AD37}"/>
    <cellStyle name="Normal 5 2 42 4 5" xfId="34299" xr:uid="{E59ED365-02EC-4265-97C0-7910D3E90E98}"/>
    <cellStyle name="Normal 5 2 42 4 6" xfId="43019" xr:uid="{C43E6535-AF99-4F3E-8400-14E56E6226A8}"/>
    <cellStyle name="Normal 5 2 42 5" xfId="12177" xr:uid="{41F4258C-46D5-4B08-B80F-E4681F2A3A9A}"/>
    <cellStyle name="Normal 5 2 42 5 2" xfId="23049" xr:uid="{8766675C-51A7-42E3-A2C3-62BC60C1BC7A}"/>
    <cellStyle name="Normal 5 2 42 5 3" xfId="36282" xr:uid="{77A903CC-1F32-4BAE-83DD-6BCE9BD4A189}"/>
    <cellStyle name="Normal 5 2 42 6" xfId="13840" xr:uid="{AA03D0C9-D081-4172-8148-FA94A2949A3C}"/>
    <cellStyle name="Normal 5 2 42 7" xfId="24689" xr:uid="{D94E7F8B-A249-4F82-B8B0-01B9D939325C}"/>
    <cellStyle name="Normal 5 2 42 8" xfId="30842" xr:uid="{5FF6511D-4345-48F9-A8D6-B5F85DA2BE27}"/>
    <cellStyle name="Normal 5 2 42 9" xfId="39963" xr:uid="{D1DCA660-840D-4F3D-B26B-3CD612876881}"/>
    <cellStyle name="Normal 5 2 43" xfId="2054" xr:uid="{B88590B4-F422-4D44-A3D6-7AB3E309D469}"/>
    <cellStyle name="Normal 5 2 43 2" xfId="2714" xr:uid="{A9341A43-B7FA-42B5-9390-42CB3D8B1ACD}"/>
    <cellStyle name="Normal 5 2 43 2 2" xfId="3694" xr:uid="{44614787-85B9-44B7-9EA2-9F95D92F590D}"/>
    <cellStyle name="Normal 5 2 43 2 2 2" xfId="6932" xr:uid="{96DAD769-01D1-4E12-AD4A-58E0859E6208}"/>
    <cellStyle name="Normal 5 2 43 2 2 2 2" xfId="12178" xr:uid="{48756953-DBBB-4A68-AE51-7C6013218C70}"/>
    <cellStyle name="Normal 5 2 43 2 2 2 2 2" xfId="23050" xr:uid="{030C4770-0AE5-4B86-BE2E-D7E4AC8AD065}"/>
    <cellStyle name="Normal 5 2 43 2 2 2 2 3" xfId="39230" xr:uid="{7953CE0A-2E42-4F19-89E1-B5B4BA5AEC72}"/>
    <cellStyle name="Normal 5 2 43 2 2 2 3" xfId="18370" xr:uid="{4490EFDC-16D7-4715-9BE2-72669C043E86}"/>
    <cellStyle name="Normal 5 2 43 2 2 2 4" xfId="29219" xr:uid="{40BD7F66-3998-454E-9E7F-0F6C03B8ED28}"/>
    <cellStyle name="Normal 5 2 43 2 2 2 5" xfId="35262" xr:uid="{A47EC301-EE1B-4426-A695-F08EDDBA70A9}"/>
    <cellStyle name="Normal 5 2 43 2 2 2 6" xfId="44493" xr:uid="{3FEA0091-5E80-4584-957C-A710A874B346}"/>
    <cellStyle name="Normal 5 2 43 2 2 3" xfId="12179" xr:uid="{D74AD2DD-AC39-4782-A690-8F608C18FE4C}"/>
    <cellStyle name="Normal 5 2 43 2 2 3 2" xfId="23051" xr:uid="{53EAED14-5B84-4D43-BC42-BE9587B3A73F}"/>
    <cellStyle name="Normal 5 2 43 2 2 3 3" xfId="37249" xr:uid="{4CBF13A9-46B9-4F45-A62C-4C3F578742B9}"/>
    <cellStyle name="Normal 5 2 43 2 2 4" xfId="15314" xr:uid="{55878FB5-D920-49E2-AA60-6082AA092D31}"/>
    <cellStyle name="Normal 5 2 43 2 2 5" xfId="26163" xr:uid="{22CC471D-C589-4B79-9022-5DA9F10A3E0F}"/>
    <cellStyle name="Normal 5 2 43 2 2 6" xfId="32313" xr:uid="{98C8B02E-3B0B-4CB9-94DA-2D4771F78D54}"/>
    <cellStyle name="Normal 5 2 43 2 2 7" xfId="41437" xr:uid="{39FAA704-A28C-4D99-AE3E-4BAC47174CC3}"/>
    <cellStyle name="Normal 5 2 43 2 3" xfId="5952" xr:uid="{BCDA490E-33F3-4D5E-ADA5-5A2B2F849E34}"/>
    <cellStyle name="Normal 5 2 43 2 3 2" xfId="12180" xr:uid="{408B2988-5B0F-4780-A4D3-799488F2C2E7}"/>
    <cellStyle name="Normal 5 2 43 2 3 2 2" xfId="23052" xr:uid="{A42D7306-0741-436B-ABA5-2BB3A8864C73}"/>
    <cellStyle name="Normal 5 2 43 2 3 2 3" xfId="39229" xr:uid="{7C562374-74D2-4E88-B6F7-589D41313A54}"/>
    <cellStyle name="Normal 5 2 43 2 3 3" xfId="17390" xr:uid="{267F1FF8-1FE7-498C-A302-6DEA7A2A274F}"/>
    <cellStyle name="Normal 5 2 43 2 3 4" xfId="28239" xr:uid="{E2BA3503-0FFE-431B-A649-3423210112B8}"/>
    <cellStyle name="Normal 5 2 43 2 3 5" xfId="35261" xr:uid="{D6D62997-95EC-4108-88A3-73E6DD909B3B}"/>
    <cellStyle name="Normal 5 2 43 2 3 6" xfId="43513" xr:uid="{A3519CD4-1C95-4448-B5E1-8C3DA226287E}"/>
    <cellStyle name="Normal 5 2 43 2 4" xfId="12181" xr:uid="{77FD1CAA-2DC9-4704-9C44-8B58A73C7224}"/>
    <cellStyle name="Normal 5 2 43 2 4 2" xfId="23053" xr:uid="{10AFFF77-446E-4D8F-8C44-DD6ABF00B90E}"/>
    <cellStyle name="Normal 5 2 43 2 4 3" xfId="37248" xr:uid="{6F575E5F-EC1A-422A-83E3-C65719DBED0F}"/>
    <cellStyle name="Normal 5 2 43 2 5" xfId="14334" xr:uid="{5388A771-F3F7-4DA9-83A1-DB5E34C87E3D}"/>
    <cellStyle name="Normal 5 2 43 2 6" xfId="25183" xr:uid="{1F3E32BA-1C1D-4BD0-8B24-9971D104B55A}"/>
    <cellStyle name="Normal 5 2 43 2 7" xfId="31333" xr:uid="{73EF5CE9-58BE-4C2E-A2B1-BCE55DCC5E2B}"/>
    <cellStyle name="Normal 5 2 43 2 8" xfId="40457" xr:uid="{E273559B-CE54-49E8-BAF1-F574BCB414E8}"/>
    <cellStyle name="Normal 5 2 43 3" xfId="3201" xr:uid="{0E75014F-9738-47EB-88E4-F43010276536}"/>
    <cellStyle name="Normal 5 2 43 3 2" xfId="6439" xr:uid="{AC0C4C1D-0827-4C5C-AB2A-54307F1BADEA}"/>
    <cellStyle name="Normal 5 2 43 3 2 2" xfId="12182" xr:uid="{A3D86C86-F34C-45FA-B02F-732C0CEC7620}"/>
    <cellStyle name="Normal 5 2 43 3 2 2 2" xfId="23054" xr:uid="{84CDD66D-9017-4811-A2D9-8CDB96D02D5B}"/>
    <cellStyle name="Normal 5 2 43 3 2 2 3" xfId="39231" xr:uid="{8891CCF6-81B6-4D55-B4E7-372545FA5F27}"/>
    <cellStyle name="Normal 5 2 43 3 2 3" xfId="17877" xr:uid="{0392B3DB-148B-431C-AD21-6AEB63915A7C}"/>
    <cellStyle name="Normal 5 2 43 3 2 4" xfId="28726" xr:uid="{01E3979B-8ECF-4BA0-9B67-5D3A48C782C6}"/>
    <cellStyle name="Normal 5 2 43 3 2 5" xfId="35263" xr:uid="{2EFDC190-0C65-41DF-A2BB-7F111437B364}"/>
    <cellStyle name="Normal 5 2 43 3 2 6" xfId="44000" xr:uid="{668FBC88-850D-4745-9BA5-8F371B8CB857}"/>
    <cellStyle name="Normal 5 2 43 3 3" xfId="12183" xr:uid="{F631C652-2CD8-4B96-B1B8-FED8C8E8BF78}"/>
    <cellStyle name="Normal 5 2 43 3 3 2" xfId="23055" xr:uid="{81E53DFA-AA61-4F8B-8236-1361E0F8E1B5}"/>
    <cellStyle name="Normal 5 2 43 3 3 3" xfId="37250" xr:uid="{F8AE09DC-17CE-477D-8056-D2BE584B1B1E}"/>
    <cellStyle name="Normal 5 2 43 3 4" xfId="14821" xr:uid="{47060890-E148-4B4A-B671-0D3468670225}"/>
    <cellStyle name="Normal 5 2 43 3 5" xfId="25670" xr:uid="{D9B47FC9-9E37-489A-BA79-149F5C909DCE}"/>
    <cellStyle name="Normal 5 2 43 3 6" xfId="31820" xr:uid="{9B847D3F-2B94-4D14-B7E9-53B79D6E63BF}"/>
    <cellStyle name="Normal 5 2 43 3 7" xfId="40944" xr:uid="{BDB54ABE-B807-4243-8493-CC6B2C9E3D29}"/>
    <cellStyle name="Normal 5 2 43 4" xfId="5459" xr:uid="{09700391-AB06-4E62-96EB-D9B44269E17C}"/>
    <cellStyle name="Normal 5 2 43 4 2" xfId="12184" xr:uid="{B1856366-DDEE-427D-B6A8-C51E0B8C4335}"/>
    <cellStyle name="Normal 5 2 43 4 2 2" xfId="23056" xr:uid="{BEE910D7-4897-46BA-B24C-12EBD0534DF8}"/>
    <cellStyle name="Normal 5 2 43 4 2 3" xfId="38265" xr:uid="{0744BEDD-D90C-48F7-9E8A-3674AD4B7466}"/>
    <cellStyle name="Normal 5 2 43 4 3" xfId="16897" xr:uid="{6069AD42-E8B4-4B4E-BFE8-FE73439E1C4D}"/>
    <cellStyle name="Normal 5 2 43 4 4" xfId="27746" xr:uid="{F2236F66-9E08-42FE-907A-BC9E8EC65672}"/>
    <cellStyle name="Normal 5 2 43 4 5" xfId="34300" xr:uid="{5EF829FE-41F3-48B5-8CAA-B1F817A89D62}"/>
    <cellStyle name="Normal 5 2 43 4 6" xfId="43020" xr:uid="{D04D689F-E4A8-4EC7-A937-D2F52196A1C4}"/>
    <cellStyle name="Normal 5 2 43 5" xfId="12185" xr:uid="{07EE3E68-C3A3-4490-B449-D99D070F875D}"/>
    <cellStyle name="Normal 5 2 43 5 2" xfId="23057" xr:uid="{4CF8FCFE-6A92-417F-8A84-F6938DCBCC88}"/>
    <cellStyle name="Normal 5 2 43 5 3" xfId="36283" xr:uid="{97533520-5486-401F-AB79-868115FB2830}"/>
    <cellStyle name="Normal 5 2 43 6" xfId="13841" xr:uid="{C650C26A-F7DB-4B0D-B63D-93B91C7F9537}"/>
    <cellStyle name="Normal 5 2 43 7" xfId="24690" xr:uid="{CC74F8CC-3492-4569-AB5A-31466AD30DDB}"/>
    <cellStyle name="Normal 5 2 43 8" xfId="30843" xr:uid="{A71C245B-6F0B-467A-AC85-833B6D1219C4}"/>
    <cellStyle name="Normal 5 2 43 9" xfId="39964" xr:uid="{394B763A-532A-4365-8071-DFB2060AEE6C}"/>
    <cellStyle name="Normal 5 2 44" xfId="2558" xr:uid="{08DF576F-0F1D-4751-8EFB-83A0CB7CE7F5}"/>
    <cellStyle name="Normal 5 2 44 2" xfId="3539" xr:uid="{C3725B2B-3E10-4C45-89D0-8ED2C2E2E0A4}"/>
    <cellStyle name="Normal 5 2 44 2 2" xfId="6777" xr:uid="{35C358CF-CF8F-4A27-B4CE-C8C550DA772D}"/>
    <cellStyle name="Normal 5 2 44 2 2 2" xfId="12186" xr:uid="{23503F4A-60E0-464F-B22A-65864D81ACFD}"/>
    <cellStyle name="Normal 5 2 44 2 2 2 2" xfId="23058" xr:uid="{B02D655F-CECF-413D-81B3-6EE44E2F5F4D}"/>
    <cellStyle name="Normal 5 2 44 2 2 2 3" xfId="39232" xr:uid="{CCF55A02-BCD8-4BEF-99B2-C0F546EFFC6E}"/>
    <cellStyle name="Normal 5 2 44 2 2 3" xfId="18215" xr:uid="{B144829E-00AE-4943-AE9E-8F330B625567}"/>
    <cellStyle name="Normal 5 2 44 2 2 4" xfId="29064" xr:uid="{C9DBC2CF-90C1-418F-B372-EC0A36D63EB0}"/>
    <cellStyle name="Normal 5 2 44 2 2 5" xfId="35264" xr:uid="{B95FD965-A1CC-4803-B33A-A8A853F22531}"/>
    <cellStyle name="Normal 5 2 44 2 2 6" xfId="44338" xr:uid="{1C916A4A-2C49-4564-BD5E-CF64AB954874}"/>
    <cellStyle name="Normal 5 2 44 2 3" xfId="12187" xr:uid="{4ADD9244-A33F-46D6-AAB0-B6139804CBB0}"/>
    <cellStyle name="Normal 5 2 44 2 3 2" xfId="23059" xr:uid="{9F04CC37-192C-4B0F-A1A6-DA27BEDD7497}"/>
    <cellStyle name="Normal 5 2 44 2 3 3" xfId="37251" xr:uid="{1B6225D4-459D-4356-962E-B1461EF05FA0}"/>
    <cellStyle name="Normal 5 2 44 2 4" xfId="15159" xr:uid="{4E317F2D-2EEC-4DAF-A1F9-C5BFEB137B09}"/>
    <cellStyle name="Normal 5 2 44 2 5" xfId="26008" xr:uid="{56B584AB-4DA8-421A-9A6D-54E41AF298CC}"/>
    <cellStyle name="Normal 5 2 44 2 6" xfId="32158" xr:uid="{3B08C627-1BF1-4FA6-8DA4-C2EA6FFB77EA}"/>
    <cellStyle name="Normal 5 2 44 2 7" xfId="41282" xr:uid="{D134C053-1D79-403F-B416-17CCA8E74765}"/>
    <cellStyle name="Normal 5 2 44 3" xfId="5797" xr:uid="{21132B8D-8703-43AD-825F-3ED91C9F165F}"/>
    <cellStyle name="Normal 5 2 44 3 2" xfId="12188" xr:uid="{BF8A8AE8-EB14-4B1C-8026-548D86B7F565}"/>
    <cellStyle name="Normal 5 2 44 3 2 2" xfId="23060" xr:uid="{CA52F58C-8969-4E86-965E-AB546C47C14B}"/>
    <cellStyle name="Normal 5 2 44 3 2 3" xfId="38266" xr:uid="{BA3FD407-680E-4788-81D6-8C455D010ECC}"/>
    <cellStyle name="Normal 5 2 44 3 3" xfId="17235" xr:uid="{4A23E2A4-B2C3-4A3E-A837-9A83A6B84636}"/>
    <cellStyle name="Normal 5 2 44 3 4" xfId="28084" xr:uid="{6DFEB906-A90D-4204-B54B-825284C808BA}"/>
    <cellStyle name="Normal 5 2 44 3 5" xfId="34301" xr:uid="{704F238C-54CE-490B-85BA-E8A7803D6186}"/>
    <cellStyle name="Normal 5 2 44 3 6" xfId="43358" xr:uid="{04AFA2DE-A9D9-4079-9CD1-329312398261}"/>
    <cellStyle name="Normal 5 2 44 4" xfId="12189" xr:uid="{CD82DE6B-314C-482F-8BE9-3371330CDDD2}"/>
    <cellStyle name="Normal 5 2 44 4 2" xfId="23061" xr:uid="{D8AC59F6-2A90-459E-8C9E-8020D6D263BB}"/>
    <cellStyle name="Normal 5 2 44 4 3" xfId="36284" xr:uid="{E240EAA7-F2F4-464E-A095-90DAF41D6341}"/>
    <cellStyle name="Normal 5 2 44 5" xfId="14179" xr:uid="{8EB54C2B-7EAE-443D-B43A-266444AA1CF1}"/>
    <cellStyle name="Normal 5 2 44 6" xfId="25028" xr:uid="{E197FB63-C818-4D45-AFCA-2E6D40BF060F}"/>
    <cellStyle name="Normal 5 2 44 7" xfId="31178" xr:uid="{A12553F4-7755-4E59-89D2-31782BBE6E13}"/>
    <cellStyle name="Normal 5 2 44 8" xfId="40302" xr:uid="{59E73FC6-A25B-4012-A92C-1BB0F9C222D3}"/>
    <cellStyle name="Normal 5 2 45" xfId="3046" xr:uid="{38B333F5-02CE-4566-BAB4-9A6C505B5129}"/>
    <cellStyle name="Normal 5 2 45 2" xfId="6284" xr:uid="{60ACDC66-0703-49E0-8F35-FE9C700FC79B}"/>
    <cellStyle name="Normal 5 2 45 2 2" xfId="12190" xr:uid="{0C150EA8-E14E-418A-8FF1-68AC51604D9C}"/>
    <cellStyle name="Normal 5 2 45 2 2 2" xfId="23062" xr:uid="{E7004F89-18FD-42D3-8ADD-D23236A39EB0}"/>
    <cellStyle name="Normal 5 2 45 2 2 3" xfId="39233" xr:uid="{598C0AC1-9520-405E-9225-59C3FB3EB7DB}"/>
    <cellStyle name="Normal 5 2 45 2 3" xfId="17722" xr:uid="{5445265B-9F5D-4E66-917D-8BD47246DF02}"/>
    <cellStyle name="Normal 5 2 45 2 4" xfId="28571" xr:uid="{4836B1BD-C25B-4945-A457-95D4B67A234D}"/>
    <cellStyle name="Normal 5 2 45 2 5" xfId="35265" xr:uid="{6C03D5BB-5328-4CF5-8595-D128FD9ACFBF}"/>
    <cellStyle name="Normal 5 2 45 2 6" xfId="43845" xr:uid="{AC160AA2-D613-4043-BC3C-0C5E0F370908}"/>
    <cellStyle name="Normal 5 2 45 3" xfId="12191" xr:uid="{4A187E98-B5D7-45B3-B8F9-2A61BC53741E}"/>
    <cellStyle name="Normal 5 2 45 3 2" xfId="23063" xr:uid="{56638F99-D2C0-4100-BFB8-F78E02B52DDD}"/>
    <cellStyle name="Normal 5 2 45 3 3" xfId="37252" xr:uid="{3AE91F93-47E7-4D04-9E9C-563A17D66D9B}"/>
    <cellStyle name="Normal 5 2 45 4" xfId="14666" xr:uid="{E593B47B-63F3-4B0C-B89B-661CBAD60097}"/>
    <cellStyle name="Normal 5 2 45 5" xfId="25515" xr:uid="{FECA3475-6710-4893-B429-7E799835B62F}"/>
    <cellStyle name="Normal 5 2 45 6" xfId="31665" xr:uid="{1D0FD060-951F-4974-9C0E-959CA0FF94F8}"/>
    <cellStyle name="Normal 5 2 45 7" xfId="40789" xr:uid="{CFAA50B4-9D1A-4E62-AB10-4DE72A897504}"/>
    <cellStyle name="Normal 5 2 46" xfId="4050" xr:uid="{372250FE-281B-4EB1-86DB-1390C5F5017A}"/>
    <cellStyle name="Normal 5 2 46 2" xfId="7282" xr:uid="{FA29590B-3703-4665-AFE9-76E95784B614}"/>
    <cellStyle name="Normal 5 2 46 2 2" xfId="18720" xr:uid="{1317E227-8829-440E-B5C2-9951ABD3B538}"/>
    <cellStyle name="Normal 5 2 46 2 3" xfId="29569" xr:uid="{206494AE-0502-4864-BC21-34C0EF2D1123}"/>
    <cellStyle name="Normal 5 2 46 2 4" xfId="37551" xr:uid="{31ADA8D5-C6F4-4911-B311-CABE03D539BD}"/>
    <cellStyle name="Normal 5 2 46 2 5" xfId="44843" xr:uid="{9D999588-B53D-4830-A1A5-5F0067D6A40B}"/>
    <cellStyle name="Normal 5 2 46 3" xfId="15664" xr:uid="{69131E48-F9E6-4328-B1C0-CD22D05FB84F}"/>
    <cellStyle name="Normal 5 2 46 4" xfId="26513" xr:uid="{474555EF-2E34-4111-8E06-48E4844733AF}"/>
    <cellStyle name="Normal 5 2 46 5" xfId="33251" xr:uid="{641AFCCC-C72E-40BD-B685-496D485FE8BD}"/>
    <cellStyle name="Normal 5 2 46 6" xfId="41787" xr:uid="{6334D43B-5039-4388-A732-19364A0DF5E8}"/>
    <cellStyle name="Normal 5 2 47" xfId="4591" xr:uid="{034B3F97-BF34-441D-8335-734CFF3C8867}"/>
    <cellStyle name="Normal 5 2 47 2" xfId="7647" xr:uid="{DA0896E5-E6E9-4C06-BBF0-568175C521D1}"/>
    <cellStyle name="Normal 5 2 47 2 2" xfId="19085" xr:uid="{ED4BE537-D67D-48C8-B29F-0FC574E2363E}"/>
    <cellStyle name="Normal 5 2 47 2 3" xfId="29934" xr:uid="{69BD0A8D-12F3-49BA-A388-A3830A1CD007}"/>
    <cellStyle name="Normal 5 2 47 2 4" xfId="45208" xr:uid="{5B8C4179-86AC-4FE3-B2D3-A2381D1889A6}"/>
    <cellStyle name="Normal 5 2 47 3" xfId="16029" xr:uid="{264BF1EA-B263-42BE-82B1-FDFE06FDD24D}"/>
    <cellStyle name="Normal 5 2 47 4" xfId="26878" xr:uid="{31C8A908-E754-4CCD-BF13-BAB40C11726C}"/>
    <cellStyle name="Normal 5 2 47 5" xfId="35570" xr:uid="{A5255AEE-B50C-49AC-8463-A1CC189DDC14}"/>
    <cellStyle name="Normal 5 2 47 6" xfId="42152" xr:uid="{5F2EFB78-5645-4D8D-A9FB-97AE699293B3}"/>
    <cellStyle name="Normal 5 2 48" xfId="4953" xr:uid="{B6F67651-3A77-4F9B-BE62-C33B746260D1}"/>
    <cellStyle name="Normal 5 2 48 2" xfId="8009" xr:uid="{489AEB99-332E-4A40-8351-EB8CDB8C687E}"/>
    <cellStyle name="Normal 5 2 48 2 2" xfId="19447" xr:uid="{8B9EB64C-B325-48D5-A4D0-86F2E6A0B955}"/>
    <cellStyle name="Normal 5 2 48 2 3" xfId="30296" xr:uid="{19D349C7-DF8B-4E3C-8DB2-437C0BEB36B8}"/>
    <cellStyle name="Normal 5 2 48 2 4" xfId="45570" xr:uid="{82D70FD4-09A8-49F9-B582-9D14CCEC01E8}"/>
    <cellStyle name="Normal 5 2 48 3" xfId="16391" xr:uid="{F65DF107-E8D0-4126-AA48-D8A1365A23AA}"/>
    <cellStyle name="Normal 5 2 48 4" xfId="27240" xr:uid="{585ACFE2-BDDE-433A-A428-5F69AFE2C177}"/>
    <cellStyle name="Normal 5 2 48 5" xfId="42514" xr:uid="{A191D6B7-87BE-46DF-83F3-D2FD56DDC864}"/>
    <cellStyle name="Normal 5 2 49" xfId="5304" xr:uid="{CCE12B8F-C7D9-478F-AF6E-190E75FDED24}"/>
    <cellStyle name="Normal 5 2 49 2" xfId="16742" xr:uid="{A5CCB4D2-C1A8-46FE-B9F9-CF1EAB083A34}"/>
    <cellStyle name="Normal 5 2 49 3" xfId="27591" xr:uid="{E9A688EC-1EA8-45C6-A1F3-5955B5D527DC}"/>
    <cellStyle name="Normal 5 2 49 4" xfId="42865" xr:uid="{0A8FBC16-1032-4E42-8BC4-7D523CCD233D}"/>
    <cellStyle name="Normal 5 2 5" xfId="1076" xr:uid="{2443D021-1F77-4DAE-946D-A8B19BCA18BC}"/>
    <cellStyle name="Normal 5 2 5 10" xfId="13696" xr:uid="{31591177-DDC0-42A3-BC32-B7ADDBBAE3F3}"/>
    <cellStyle name="Normal 5 2 5 11" xfId="24545" xr:uid="{F7921092-75A9-4B6B-8BF8-FD90BE949AFD}"/>
    <cellStyle name="Normal 5 2 5 12" xfId="30656" xr:uid="{F6D15458-3908-44FA-A24B-CD522AB9F746}"/>
    <cellStyle name="Normal 5 2 5 13" xfId="39819" xr:uid="{00EF2135-2665-4B1B-AD0A-3B0599FD2274}"/>
    <cellStyle name="Normal 5 2 5 2" xfId="1077" xr:uid="{2ACC11DA-9C26-4368-84CF-4508800532C2}"/>
    <cellStyle name="Normal 5 2 5 2 10" xfId="30657" xr:uid="{E97EF260-9A58-4496-85B2-30D1EE08E0FA}"/>
    <cellStyle name="Normal 5 2 5 2 11" xfId="39820" xr:uid="{6DAA1955-A000-4FA1-AFE5-4D3BD5CB2278}"/>
    <cellStyle name="Normal 5 2 5 2 2" xfId="2569" xr:uid="{8DE219C6-EB11-420E-A850-BA2F4B96D5EE}"/>
    <cellStyle name="Normal 5 2 5 2 2 2" xfId="3550" xr:uid="{105E6160-3BE1-4BDE-BC93-283878286E80}"/>
    <cellStyle name="Normal 5 2 5 2 2 2 2" xfId="6788" xr:uid="{8CE35C8E-21D0-4E2E-B911-37A06851F0EF}"/>
    <cellStyle name="Normal 5 2 5 2 2 2 2 2" xfId="12192" xr:uid="{7BC13C09-61C3-4AB3-8F3F-D4EA3893829D}"/>
    <cellStyle name="Normal 5 2 5 2 2 2 2 2 2" xfId="23064" xr:uid="{75552B16-47CA-4BB5-A3AF-458D6DAF0F22}"/>
    <cellStyle name="Normal 5 2 5 2 2 2 2 2 3" xfId="39234" xr:uid="{B4BC2485-3420-4BED-95AB-3611DAA7C470}"/>
    <cellStyle name="Normal 5 2 5 2 2 2 2 3" xfId="18226" xr:uid="{C14A60CD-48AE-440C-A734-75B19D43ACE3}"/>
    <cellStyle name="Normal 5 2 5 2 2 2 2 4" xfId="29075" xr:uid="{5A1F54AF-4F59-4EED-9F24-25DA57A55737}"/>
    <cellStyle name="Normal 5 2 5 2 2 2 2 5" xfId="35266" xr:uid="{2561A674-6463-4E8A-BDFF-F32C760D4273}"/>
    <cellStyle name="Normal 5 2 5 2 2 2 2 6" xfId="44349" xr:uid="{F3357DBF-1CFD-4C5F-8A37-96F87796DBC9}"/>
    <cellStyle name="Normal 5 2 5 2 2 2 3" xfId="12193" xr:uid="{4C5AED92-6C17-4784-84DC-5DC3FDD9F288}"/>
    <cellStyle name="Normal 5 2 5 2 2 2 3 2" xfId="23065" xr:uid="{2AB02D2C-DE3B-42D8-ABC2-B41CDE57E032}"/>
    <cellStyle name="Normal 5 2 5 2 2 2 3 3" xfId="37253" xr:uid="{D7B2BABC-CFD9-4A82-9074-5D897742DA3B}"/>
    <cellStyle name="Normal 5 2 5 2 2 2 4" xfId="15170" xr:uid="{45930A81-76C2-4866-BC31-4DAB4EF3FB2F}"/>
    <cellStyle name="Normal 5 2 5 2 2 2 5" xfId="26019" xr:uid="{57F8DC99-807A-4F3E-8C36-9B8AD2F17879}"/>
    <cellStyle name="Normal 5 2 5 2 2 2 6" xfId="32169" xr:uid="{B99C7D7A-69CF-497F-BE0C-7EC114F68A72}"/>
    <cellStyle name="Normal 5 2 5 2 2 2 7" xfId="41293" xr:uid="{FC1F7F2E-21FB-4F6D-A250-C1DAFF80233E}"/>
    <cellStyle name="Normal 5 2 5 2 2 3" xfId="5808" xr:uid="{932490D3-834B-4B4C-BB84-241E5B61AE9E}"/>
    <cellStyle name="Normal 5 2 5 2 2 3 2" xfId="12194" xr:uid="{B87035F7-1C87-46F9-A283-C976C5ED72DA}"/>
    <cellStyle name="Normal 5 2 5 2 2 3 2 2" xfId="23066" xr:uid="{C5B74224-6137-4594-84B9-E12CB8D3E9F5}"/>
    <cellStyle name="Normal 5 2 5 2 2 3 2 3" xfId="38267" xr:uid="{5DBE77C0-3CC1-4A4B-A2C0-3BE273385786}"/>
    <cellStyle name="Normal 5 2 5 2 2 3 3" xfId="17246" xr:uid="{2F27ED68-4889-45AA-B4DF-1510882C97D4}"/>
    <cellStyle name="Normal 5 2 5 2 2 3 4" xfId="28095" xr:uid="{2C0F5FC4-D037-406D-8F49-E3041761D1E9}"/>
    <cellStyle name="Normal 5 2 5 2 2 3 5" xfId="34302" xr:uid="{9EDC4A1C-F2A1-485F-857B-C58837AD9475}"/>
    <cellStyle name="Normal 5 2 5 2 2 3 6" xfId="43369" xr:uid="{6D6A8C89-4AD7-4BCA-A66C-DE5CAF4A41C8}"/>
    <cellStyle name="Normal 5 2 5 2 2 4" xfId="12195" xr:uid="{53BA9D23-5870-4BE4-AA19-AE8BECBF9B91}"/>
    <cellStyle name="Normal 5 2 5 2 2 4 2" xfId="23067" xr:uid="{A1A3833F-1ACF-426E-8BE6-7FE3B1A029DA}"/>
    <cellStyle name="Normal 5 2 5 2 2 4 3" xfId="36285" xr:uid="{4C7E7FD9-9A87-41C0-AC1B-92F88B1B6FB8}"/>
    <cellStyle name="Normal 5 2 5 2 2 5" xfId="14190" xr:uid="{32FD49F5-404A-4718-B519-BD73DEFB535C}"/>
    <cellStyle name="Normal 5 2 5 2 2 6" xfId="25039" xr:uid="{C14BF105-242E-4D9D-8332-7004434ABBF6}"/>
    <cellStyle name="Normal 5 2 5 2 2 7" xfId="31189" xr:uid="{6A3530A7-3CB8-47C3-9987-ED31950AEFA5}"/>
    <cellStyle name="Normal 5 2 5 2 2 8" xfId="40313" xr:uid="{834B1026-1516-4B79-BB01-EBD5266C80C0}"/>
    <cellStyle name="Normal 5 2 5 2 3" xfId="3057" xr:uid="{670409FD-E6C6-484A-9F76-E71FE79C794F}"/>
    <cellStyle name="Normal 5 2 5 2 3 2" xfId="6295" xr:uid="{18421240-140F-4678-B0BE-9C38E62D2541}"/>
    <cellStyle name="Normal 5 2 5 2 3 2 2" xfId="12196" xr:uid="{B8CB8BFC-9A50-405E-A8C6-6EB604388D66}"/>
    <cellStyle name="Normal 5 2 5 2 3 2 2 2" xfId="23068" xr:uid="{0AC72C0B-07CC-4DE4-9967-19364D7B83CA}"/>
    <cellStyle name="Normal 5 2 5 2 3 2 2 3" xfId="39235" xr:uid="{55144434-B9DE-496A-A74C-E4825B7C14B6}"/>
    <cellStyle name="Normal 5 2 5 2 3 2 3" xfId="17733" xr:uid="{8797CF06-E287-4599-A58D-5798EE976936}"/>
    <cellStyle name="Normal 5 2 5 2 3 2 4" xfId="28582" xr:uid="{D06475F1-E2AA-4DE4-8C6D-306CC8FD68A2}"/>
    <cellStyle name="Normal 5 2 5 2 3 2 5" xfId="35267" xr:uid="{D0931229-2947-464B-9AB2-7E55851DD6CD}"/>
    <cellStyle name="Normal 5 2 5 2 3 2 6" xfId="43856" xr:uid="{3A6D054F-DBD8-4F6C-9F20-14F0B30974DA}"/>
    <cellStyle name="Normal 5 2 5 2 3 3" xfId="12197" xr:uid="{5A2147B6-6585-451C-AC42-870260610B34}"/>
    <cellStyle name="Normal 5 2 5 2 3 3 2" xfId="23069" xr:uid="{EA9C86D0-9391-460E-A413-616241B152A0}"/>
    <cellStyle name="Normal 5 2 5 2 3 3 3" xfId="37254" xr:uid="{4B64ABB8-FAB8-465F-963E-E472A32D2854}"/>
    <cellStyle name="Normal 5 2 5 2 3 4" xfId="14677" xr:uid="{16A74770-254B-46F3-9CDE-148D4E0EDF56}"/>
    <cellStyle name="Normal 5 2 5 2 3 5" xfId="25526" xr:uid="{2986C987-AE2D-42DF-BAEE-72BA9A6A2374}"/>
    <cellStyle name="Normal 5 2 5 2 3 6" xfId="31676" xr:uid="{287A54AA-6DB0-4921-94F7-0488B85A1300}"/>
    <cellStyle name="Normal 5 2 5 2 3 7" xfId="40800" xr:uid="{68DE3E0D-C64F-402D-9D91-78EC84AEB6EC}"/>
    <cellStyle name="Normal 5 2 5 2 4" xfId="4061" xr:uid="{18310712-485E-4366-ACA0-0AF191152022}"/>
    <cellStyle name="Normal 5 2 5 2 4 2" xfId="7293" xr:uid="{A0081E85-C240-49A1-9362-C9B867C081C2}"/>
    <cellStyle name="Normal 5 2 5 2 4 2 2" xfId="18731" xr:uid="{35ACB6AC-8B36-4DB8-B343-E750D055795F}"/>
    <cellStyle name="Normal 5 2 5 2 4 2 3" xfId="29580" xr:uid="{A04B4CD4-272F-47E1-90D1-4568C0C8D1CD}"/>
    <cellStyle name="Normal 5 2 5 2 4 2 4" xfId="37838" xr:uid="{746E830F-C804-479B-8662-2C5728ECCD94}"/>
    <cellStyle name="Normal 5 2 5 2 4 2 5" xfId="44854" xr:uid="{BE77DE35-C9A7-405A-81F2-94104C864F16}"/>
    <cellStyle name="Normal 5 2 5 2 4 3" xfId="15675" xr:uid="{C1BFD6AC-D28A-4492-AF31-96D2AB19C743}"/>
    <cellStyle name="Normal 5 2 5 2 4 4" xfId="26524" xr:uid="{82C354BF-E8FC-4DC9-ACA5-7D487C48BC4B}"/>
    <cellStyle name="Normal 5 2 5 2 4 5" xfId="33252" xr:uid="{24E23E09-5B98-49C8-AB6F-AE67BC0E141A}"/>
    <cellStyle name="Normal 5 2 5 2 4 6" xfId="41798" xr:uid="{B707E908-1F1F-42D9-8513-DA41E32BAE36}"/>
    <cellStyle name="Normal 5 2 5 2 5" xfId="4602" xr:uid="{2B3B8072-B939-47D4-9EAB-62421BC0834C}"/>
    <cellStyle name="Normal 5 2 5 2 5 2" xfId="7658" xr:uid="{BBDF6955-915E-40E9-B00D-880AD06EF865}"/>
    <cellStyle name="Normal 5 2 5 2 5 2 2" xfId="19096" xr:uid="{2E9D8F62-F130-4D17-A65D-047F5AFCFCBB}"/>
    <cellStyle name="Normal 5 2 5 2 5 2 3" xfId="29945" xr:uid="{FE669BF3-7AB9-4F60-A2E7-A1EDCA14050E}"/>
    <cellStyle name="Normal 5 2 5 2 5 2 4" xfId="45219" xr:uid="{61DD0BCC-F670-44A6-B48D-27A7F053432C}"/>
    <cellStyle name="Normal 5 2 5 2 5 3" xfId="16040" xr:uid="{66ED337C-4D25-4050-9C52-23DEA349FC0A}"/>
    <cellStyle name="Normal 5 2 5 2 5 4" xfId="26889" xr:uid="{A6073BBA-5FA5-415A-A8E0-5A4C2289B342}"/>
    <cellStyle name="Normal 5 2 5 2 5 5" xfId="35855" xr:uid="{666E0ED2-1304-47F9-B32A-05E815F689EF}"/>
    <cellStyle name="Normal 5 2 5 2 5 6" xfId="42163" xr:uid="{9C595B28-80DC-4C84-A41F-994F44C4BCA6}"/>
    <cellStyle name="Normal 5 2 5 2 6" xfId="4964" xr:uid="{A91FF333-0820-443B-A5EE-6C97F3333A6C}"/>
    <cellStyle name="Normal 5 2 5 2 6 2" xfId="8020" xr:uid="{B48AB6EB-4324-4EDA-BCA0-E457E7A76DEA}"/>
    <cellStyle name="Normal 5 2 5 2 6 2 2" xfId="19458" xr:uid="{9540A426-9EDA-47E7-AC8C-53F5A8630E99}"/>
    <cellStyle name="Normal 5 2 5 2 6 2 3" xfId="30307" xr:uid="{F5DDEF7F-D5BB-4103-8FE5-100CC5D5FE3F}"/>
    <cellStyle name="Normal 5 2 5 2 6 2 4" xfId="45581" xr:uid="{97B560CA-298D-4117-9DAC-0965E18BA2A6}"/>
    <cellStyle name="Normal 5 2 5 2 6 3" xfId="16402" xr:uid="{B9BCBFA6-D35F-4B73-A84D-25A7281285B8}"/>
    <cellStyle name="Normal 5 2 5 2 6 4" xfId="27251" xr:uid="{EED1C6A8-BA73-4A87-B7A6-850E290D0A6F}"/>
    <cellStyle name="Normal 5 2 5 2 6 5" xfId="42525" xr:uid="{BC1BE1AD-DA73-42D4-BEC2-2649FB358653}"/>
    <cellStyle name="Normal 5 2 5 2 7" xfId="5315" xr:uid="{D719D91B-E2D5-4AE7-91F0-9BA98242AFC4}"/>
    <cellStyle name="Normal 5 2 5 2 7 2" xfId="16753" xr:uid="{52179F52-E319-4234-AD00-7CB839D828E0}"/>
    <cellStyle name="Normal 5 2 5 2 7 3" xfId="27602" xr:uid="{1AA93909-EC40-4E43-9169-9156A8E84FBE}"/>
    <cellStyle name="Normal 5 2 5 2 7 4" xfId="42876" xr:uid="{51CFCEBA-079F-49D5-9581-DD1CF31CA352}"/>
    <cellStyle name="Normal 5 2 5 2 8" xfId="13697" xr:uid="{E6C71F57-9FC8-4318-A39A-2E3873AA8CC4}"/>
    <cellStyle name="Normal 5 2 5 2 9" xfId="24546" xr:uid="{15073073-04FE-4938-9647-9A877FCC6705}"/>
    <cellStyle name="Normal 5 2 5 3" xfId="1078" xr:uid="{09B8C705-0846-4189-B59C-141D591A1768}"/>
    <cellStyle name="Normal 5 2 5 3 10" xfId="30658" xr:uid="{EDDFB9B0-E2AA-45A8-996A-F3660C132FD6}"/>
    <cellStyle name="Normal 5 2 5 3 11" xfId="39821" xr:uid="{0239452F-61BE-413B-9F86-ABDF93615307}"/>
    <cellStyle name="Normal 5 2 5 3 2" xfId="2570" xr:uid="{BF15D8D8-40A0-4398-BFF1-69E0A3039BF2}"/>
    <cellStyle name="Normal 5 2 5 3 2 2" xfId="3551" xr:uid="{F75DE958-DD94-43B4-809D-99D339F8182B}"/>
    <cellStyle name="Normal 5 2 5 3 2 2 2" xfId="6789" xr:uid="{41148514-2E5A-4C2D-8C6A-D25B1F867982}"/>
    <cellStyle name="Normal 5 2 5 3 2 2 2 2" xfId="12198" xr:uid="{E9ACAA87-FCFB-4749-A696-3C79F1584F24}"/>
    <cellStyle name="Normal 5 2 5 3 2 2 2 2 2" xfId="23070" xr:uid="{58F8C0B6-4ADB-49DC-B668-E07BA3B9EC58}"/>
    <cellStyle name="Normal 5 2 5 3 2 2 2 2 3" xfId="39236" xr:uid="{ACE3749D-06AA-4CD8-BC51-2DED10AABEEA}"/>
    <cellStyle name="Normal 5 2 5 3 2 2 2 3" xfId="18227" xr:uid="{1D53DB37-A1B9-4799-BAFA-5D6EB7E38A61}"/>
    <cellStyle name="Normal 5 2 5 3 2 2 2 4" xfId="29076" xr:uid="{720DD7FF-DDAD-4AEA-84DC-993E0A9BDFC5}"/>
    <cellStyle name="Normal 5 2 5 3 2 2 2 5" xfId="35268" xr:uid="{29A24B73-3705-4A16-AB12-AE4D1C038CD0}"/>
    <cellStyle name="Normal 5 2 5 3 2 2 2 6" xfId="44350" xr:uid="{89755B2A-BC27-4CE9-ACEA-C08643B496AF}"/>
    <cellStyle name="Normal 5 2 5 3 2 2 3" xfId="12199" xr:uid="{99B8BF8E-EF44-48F5-98F6-E9C7B3CE56AF}"/>
    <cellStyle name="Normal 5 2 5 3 2 2 3 2" xfId="23071" xr:uid="{C3701387-A208-48F7-A480-5A25B447AA1B}"/>
    <cellStyle name="Normal 5 2 5 3 2 2 3 3" xfId="37255" xr:uid="{E7305977-23CC-4684-861F-EC22F4882323}"/>
    <cellStyle name="Normal 5 2 5 3 2 2 4" xfId="15171" xr:uid="{3E44C7F9-AA1E-45B8-8B7C-E7239F9330BA}"/>
    <cellStyle name="Normal 5 2 5 3 2 2 5" xfId="26020" xr:uid="{6E49CCE5-910D-4249-972E-CA7684DAA044}"/>
    <cellStyle name="Normal 5 2 5 3 2 2 6" xfId="32170" xr:uid="{2B80ABA2-A1CB-4702-8B2C-20882E364F15}"/>
    <cellStyle name="Normal 5 2 5 3 2 2 7" xfId="41294" xr:uid="{8DB48762-D909-40E8-8873-6B16F1704808}"/>
    <cellStyle name="Normal 5 2 5 3 2 3" xfId="5809" xr:uid="{200341C0-2E61-407E-BBA3-52D3888067D9}"/>
    <cellStyle name="Normal 5 2 5 3 2 3 2" xfId="12200" xr:uid="{9C0F4244-87FD-4E87-B6EE-95F1B162D051}"/>
    <cellStyle name="Normal 5 2 5 3 2 3 2 2" xfId="23072" xr:uid="{26D065C0-3AD7-4C41-828D-D27DA28D6B59}"/>
    <cellStyle name="Normal 5 2 5 3 2 3 2 3" xfId="38268" xr:uid="{0941BAD3-E1CD-415F-AD0D-747B7D0101C3}"/>
    <cellStyle name="Normal 5 2 5 3 2 3 3" xfId="17247" xr:uid="{F8E2A662-D126-435F-97D4-E20744A9B480}"/>
    <cellStyle name="Normal 5 2 5 3 2 3 4" xfId="28096" xr:uid="{2A9BB647-DC00-4959-A14E-CEF3A3B44EE6}"/>
    <cellStyle name="Normal 5 2 5 3 2 3 5" xfId="34303" xr:uid="{901002AA-E6BD-46C9-9DC4-08A45C2C7E5A}"/>
    <cellStyle name="Normal 5 2 5 3 2 3 6" xfId="43370" xr:uid="{FE1E7471-48D4-4741-B6DB-31A1DAB36BFB}"/>
    <cellStyle name="Normal 5 2 5 3 2 4" xfId="12201" xr:uid="{AD323B65-FCB9-4568-AF10-C0D69999D20D}"/>
    <cellStyle name="Normal 5 2 5 3 2 4 2" xfId="23073" xr:uid="{45954B18-A551-4994-BFF1-A3067340EB7F}"/>
    <cellStyle name="Normal 5 2 5 3 2 4 3" xfId="36286" xr:uid="{4064538D-F0E1-4598-9142-CABF0592A7B4}"/>
    <cellStyle name="Normal 5 2 5 3 2 5" xfId="14191" xr:uid="{DEA14B38-B9B0-446C-94A6-F89698DE7C63}"/>
    <cellStyle name="Normal 5 2 5 3 2 6" xfId="25040" xr:uid="{5B26351E-AC4E-4DA8-B64F-E9BCBA2A3BAB}"/>
    <cellStyle name="Normal 5 2 5 3 2 7" xfId="31190" xr:uid="{8354D120-6E0E-4D46-89A6-1B990B9D3A5A}"/>
    <cellStyle name="Normal 5 2 5 3 2 8" xfId="40314" xr:uid="{C0D64B97-1356-457F-8E75-CD36BA68BC46}"/>
    <cellStyle name="Normal 5 2 5 3 3" xfId="3058" xr:uid="{2850507D-A48D-4B1B-B8B8-43113E6843C8}"/>
    <cellStyle name="Normal 5 2 5 3 3 2" xfId="6296" xr:uid="{E229E6F1-546E-4D8C-B284-BBBA63C631E6}"/>
    <cellStyle name="Normal 5 2 5 3 3 2 2" xfId="12202" xr:uid="{A719ACB1-B284-43B5-87A6-F84CB278A30F}"/>
    <cellStyle name="Normal 5 2 5 3 3 2 2 2" xfId="23074" xr:uid="{21A1E547-4E3B-4F2D-BA2D-A6723DA13E4C}"/>
    <cellStyle name="Normal 5 2 5 3 3 2 2 3" xfId="39237" xr:uid="{E8B2200B-8AA6-4601-AA34-D19D78286976}"/>
    <cellStyle name="Normal 5 2 5 3 3 2 3" xfId="17734" xr:uid="{4C51F168-3F70-4C31-A300-5C46B528A4BE}"/>
    <cellStyle name="Normal 5 2 5 3 3 2 4" xfId="28583" xr:uid="{D53542E8-E8CF-4980-BAF7-34A9A176B10F}"/>
    <cellStyle name="Normal 5 2 5 3 3 2 5" xfId="35269" xr:uid="{24EF1F74-4936-47DE-81F6-2CBAB2BB706F}"/>
    <cellStyle name="Normal 5 2 5 3 3 2 6" xfId="43857" xr:uid="{1739FF57-6B0E-457B-9F75-31E62D700C43}"/>
    <cellStyle name="Normal 5 2 5 3 3 3" xfId="12203" xr:uid="{6A887810-2EB2-4C56-A8F5-4C2538A5AA15}"/>
    <cellStyle name="Normal 5 2 5 3 3 3 2" xfId="23075" xr:uid="{63E138BD-EE09-40C6-99CC-54F793B07BE6}"/>
    <cellStyle name="Normal 5 2 5 3 3 3 3" xfId="37256" xr:uid="{548BFFC9-2B52-4233-B8B2-8805F6C26F3A}"/>
    <cellStyle name="Normal 5 2 5 3 3 4" xfId="14678" xr:uid="{D34A0D4C-C5DC-41AA-8E22-196182B81995}"/>
    <cellStyle name="Normal 5 2 5 3 3 5" xfId="25527" xr:uid="{02B6AEDE-6FF8-48F1-BDFB-C48F54AA4B2F}"/>
    <cellStyle name="Normal 5 2 5 3 3 6" xfId="31677" xr:uid="{9C322BD2-0D8F-4BBA-96E5-75F97BA82FCC}"/>
    <cellStyle name="Normal 5 2 5 3 3 7" xfId="40801" xr:uid="{24E4CACD-6D36-4EA9-83EF-D196956FF8D5}"/>
    <cellStyle name="Normal 5 2 5 3 4" xfId="4062" xr:uid="{34E1133C-E52F-4122-A8C4-34C118DC30A1}"/>
    <cellStyle name="Normal 5 2 5 3 4 2" xfId="7294" xr:uid="{4126C83A-9570-4A09-BB7A-8C03E8C96E7B}"/>
    <cellStyle name="Normal 5 2 5 3 4 2 2" xfId="18732" xr:uid="{30258381-9507-440F-AF76-52DB0F577D1E}"/>
    <cellStyle name="Normal 5 2 5 3 4 2 3" xfId="29581" xr:uid="{6FE5532F-297D-4BA5-A756-2E111425E338}"/>
    <cellStyle name="Normal 5 2 5 3 4 2 4" xfId="37839" xr:uid="{B6D85E72-522F-48C2-8BFA-FCA08AF90E4D}"/>
    <cellStyle name="Normal 5 2 5 3 4 2 5" xfId="44855" xr:uid="{FB0ED9CB-FD38-4833-89ED-B9E909A2C59B}"/>
    <cellStyle name="Normal 5 2 5 3 4 3" xfId="15676" xr:uid="{18A1E087-1373-4F3A-A8CB-B853EBCB43C1}"/>
    <cellStyle name="Normal 5 2 5 3 4 4" xfId="26525" xr:uid="{2CE7DE49-E730-435E-8844-371F54920EDB}"/>
    <cellStyle name="Normal 5 2 5 3 4 5" xfId="33253" xr:uid="{CB09865C-3896-4F9C-84F5-5E50BF5F4284}"/>
    <cellStyle name="Normal 5 2 5 3 4 6" xfId="41799" xr:uid="{8470421F-EEFA-410F-AA24-399E2155E2A4}"/>
    <cellStyle name="Normal 5 2 5 3 5" xfId="4603" xr:uid="{095CDEC0-0D06-44D0-A1F5-3657A5F1E6D5}"/>
    <cellStyle name="Normal 5 2 5 3 5 2" xfId="7659" xr:uid="{9FD902AE-68EE-4DAC-B1D4-FA5A90D69918}"/>
    <cellStyle name="Normal 5 2 5 3 5 2 2" xfId="19097" xr:uid="{ECA90B13-F9A5-4045-A5A1-90DB14B7DA50}"/>
    <cellStyle name="Normal 5 2 5 3 5 2 3" xfId="29946" xr:uid="{1FB575F1-28A0-411F-ACD7-F32D628E6202}"/>
    <cellStyle name="Normal 5 2 5 3 5 2 4" xfId="45220" xr:uid="{2A552DB6-2510-4FEC-B99D-0CD3179ECE7E}"/>
    <cellStyle name="Normal 5 2 5 3 5 3" xfId="16041" xr:uid="{EB50D71E-0405-47D3-864F-D9F8FE897620}"/>
    <cellStyle name="Normal 5 2 5 3 5 4" xfId="26890" xr:uid="{55A58D34-CD22-4719-BFF9-A45BB36DD7C0}"/>
    <cellStyle name="Normal 5 2 5 3 5 5" xfId="35856" xr:uid="{500F7E07-0954-4B2E-AB9B-A56FC0430A75}"/>
    <cellStyle name="Normal 5 2 5 3 5 6" xfId="42164" xr:uid="{684BFA4C-5D70-4150-973B-23C9777865A9}"/>
    <cellStyle name="Normal 5 2 5 3 6" xfId="4965" xr:uid="{49167BC6-810F-412F-9A93-2DCB1675841C}"/>
    <cellStyle name="Normal 5 2 5 3 6 2" xfId="8021" xr:uid="{86E13596-C912-4A59-82E1-0960FE7D4122}"/>
    <cellStyle name="Normal 5 2 5 3 6 2 2" xfId="19459" xr:uid="{C3E6DE25-2979-4870-8628-2A0514CD8978}"/>
    <cellStyle name="Normal 5 2 5 3 6 2 3" xfId="30308" xr:uid="{682F2A35-0597-4085-AC98-511062CB59CA}"/>
    <cellStyle name="Normal 5 2 5 3 6 2 4" xfId="45582" xr:uid="{2E5DF390-2AF2-4231-9021-51950944882B}"/>
    <cellStyle name="Normal 5 2 5 3 6 3" xfId="16403" xr:uid="{45C6088C-0B68-47D0-873B-55D3D68F4280}"/>
    <cellStyle name="Normal 5 2 5 3 6 4" xfId="27252" xr:uid="{14042FE6-9749-46C9-AE3E-17DC625CA843}"/>
    <cellStyle name="Normal 5 2 5 3 6 5" xfId="42526" xr:uid="{ABCA0966-AB8B-4221-A54D-4A814DFCEBE7}"/>
    <cellStyle name="Normal 5 2 5 3 7" xfId="5316" xr:uid="{78B24E92-B5A0-4829-AF59-B6561FA6FD8A}"/>
    <cellStyle name="Normal 5 2 5 3 7 2" xfId="16754" xr:uid="{8193939F-04BE-437C-BF99-A0369C5F1983}"/>
    <cellStyle name="Normal 5 2 5 3 7 3" xfId="27603" xr:uid="{53FB3BA2-C820-4F15-AB77-5C315B6BFFB9}"/>
    <cellStyle name="Normal 5 2 5 3 7 4" xfId="42877" xr:uid="{0C45FD38-FC47-4D9C-ABD8-45410FD6B49F}"/>
    <cellStyle name="Normal 5 2 5 3 8" xfId="13698" xr:uid="{17C3115C-BB1C-44E4-8A11-5598D03423FC}"/>
    <cellStyle name="Normal 5 2 5 3 9" xfId="24547" xr:uid="{C72B3850-B138-4982-94BC-42999B658C85}"/>
    <cellStyle name="Normal 5 2 5 4" xfId="2568" xr:uid="{21B0066E-1CC7-4F83-BACE-2BEF3652AE58}"/>
    <cellStyle name="Normal 5 2 5 4 2" xfId="3549" xr:uid="{0EE6FD1D-8169-4459-A2F6-19B6478E4B51}"/>
    <cellStyle name="Normal 5 2 5 4 2 2" xfId="6787" xr:uid="{3A19AB3B-1D55-4D37-98A3-09F34EDEB204}"/>
    <cellStyle name="Normal 5 2 5 4 2 2 2" xfId="12204" xr:uid="{36DC55F1-A0AD-4F8B-859C-0693A45FA6A3}"/>
    <cellStyle name="Normal 5 2 5 4 2 2 2 2" xfId="23076" xr:uid="{0517549F-A981-400F-B4D5-3BB00A6A9B41}"/>
    <cellStyle name="Normal 5 2 5 4 2 2 2 3" xfId="39238" xr:uid="{15D744DC-108E-4B80-8B54-43FABE9E127D}"/>
    <cellStyle name="Normal 5 2 5 4 2 2 3" xfId="18225" xr:uid="{AE0A3B4B-09B6-4258-B7BA-93FC978148F5}"/>
    <cellStyle name="Normal 5 2 5 4 2 2 4" xfId="29074" xr:uid="{2445DC40-BA7E-475B-8542-FFFBB02796C4}"/>
    <cellStyle name="Normal 5 2 5 4 2 2 5" xfId="35270" xr:uid="{1A4DF729-5786-43C3-8FC2-C812BFDB9B4E}"/>
    <cellStyle name="Normal 5 2 5 4 2 2 6" xfId="44348" xr:uid="{9D5118A9-D999-4EB4-9F1C-32FE464622BC}"/>
    <cellStyle name="Normal 5 2 5 4 2 3" xfId="12205" xr:uid="{8C292FEE-E1A8-457A-8E60-92BEAF80586C}"/>
    <cellStyle name="Normal 5 2 5 4 2 3 2" xfId="23077" xr:uid="{BD21F567-8EB2-435A-8A87-803958766E48}"/>
    <cellStyle name="Normal 5 2 5 4 2 3 3" xfId="37257" xr:uid="{C7CCDA8B-B5FB-47D5-A333-42415F6F524D}"/>
    <cellStyle name="Normal 5 2 5 4 2 4" xfId="15169" xr:uid="{B5BF0BD1-EE69-4C3B-B445-1E12171B9B61}"/>
    <cellStyle name="Normal 5 2 5 4 2 5" xfId="26018" xr:uid="{4054E765-77F1-4AE5-B0FC-1DC8FD2FB3F6}"/>
    <cellStyle name="Normal 5 2 5 4 2 6" xfId="32168" xr:uid="{C124ADED-3907-4CD2-9F67-FE6548729CA4}"/>
    <cellStyle name="Normal 5 2 5 4 2 7" xfId="41292" xr:uid="{B64F1E69-79BA-40CF-9972-BCA01A4B49A5}"/>
    <cellStyle name="Normal 5 2 5 4 3" xfId="5807" xr:uid="{516D8EC2-0A66-45AD-A7BB-2F0D2F1EA2AB}"/>
    <cellStyle name="Normal 5 2 5 4 3 2" xfId="12206" xr:uid="{E27C74CD-DB41-4871-AE9D-FB35A7A4E639}"/>
    <cellStyle name="Normal 5 2 5 4 3 2 2" xfId="23078" xr:uid="{1A9EE912-F547-4354-845A-473819E1542F}"/>
    <cellStyle name="Normal 5 2 5 4 3 2 3" xfId="38269" xr:uid="{7330D871-4E53-4181-BE6F-883782F45C6F}"/>
    <cellStyle name="Normal 5 2 5 4 3 3" xfId="17245" xr:uid="{8B9CA012-3D50-4F96-855D-DD0463117F23}"/>
    <cellStyle name="Normal 5 2 5 4 3 4" xfId="28094" xr:uid="{3D9915CF-2378-48AA-A97A-718A6015609B}"/>
    <cellStyle name="Normal 5 2 5 4 3 5" xfId="34304" xr:uid="{F402C30F-6D04-4E26-A421-D2A40157B58D}"/>
    <cellStyle name="Normal 5 2 5 4 3 6" xfId="43368" xr:uid="{C1C37FBD-B3DA-49E7-A269-0D0D870FB53F}"/>
    <cellStyle name="Normal 5 2 5 4 4" xfId="12207" xr:uid="{ACC9DE51-D319-4020-95CB-1362C474AE69}"/>
    <cellStyle name="Normal 5 2 5 4 4 2" xfId="23079" xr:uid="{C5617B4D-65EE-4E80-8855-CEAB884BA045}"/>
    <cellStyle name="Normal 5 2 5 4 4 3" xfId="36287" xr:uid="{AAF705C1-15DB-4D14-A5E6-E97D01F6A5F0}"/>
    <cellStyle name="Normal 5 2 5 4 5" xfId="14189" xr:uid="{26C66966-2A14-40E5-9C14-5D3D4E6C80E6}"/>
    <cellStyle name="Normal 5 2 5 4 6" xfId="25038" xr:uid="{2ED65295-ABE3-463A-B377-559DECC4F512}"/>
    <cellStyle name="Normal 5 2 5 4 7" xfId="31188" xr:uid="{A26D1281-9A0B-472E-A389-D2986F02C842}"/>
    <cellStyle name="Normal 5 2 5 4 8" xfId="40312" xr:uid="{513422BC-4D55-47D6-9D47-F33461F3690C}"/>
    <cellStyle name="Normal 5 2 5 5" xfId="3056" xr:uid="{13511B8D-C990-472E-BE14-23F632AD3665}"/>
    <cellStyle name="Normal 5 2 5 5 2" xfId="6294" xr:uid="{8B966E54-DE9B-4312-92DF-EFFC1B42776B}"/>
    <cellStyle name="Normal 5 2 5 5 2 2" xfId="12208" xr:uid="{578EFB28-A543-48DB-A520-9BA8872A38F0}"/>
    <cellStyle name="Normal 5 2 5 5 2 2 2" xfId="23080" xr:uid="{760E8D12-0C51-4C09-BF73-40B045A027B8}"/>
    <cellStyle name="Normal 5 2 5 5 2 2 3" xfId="39239" xr:uid="{F8EE2852-B929-4854-A7FB-C9222D8689F5}"/>
    <cellStyle name="Normal 5 2 5 5 2 3" xfId="17732" xr:uid="{1215F3A9-B9DC-4838-A96D-20CB40D65C27}"/>
    <cellStyle name="Normal 5 2 5 5 2 4" xfId="28581" xr:uid="{5C10B5B1-D658-446E-842A-87ABDE4B255F}"/>
    <cellStyle name="Normal 5 2 5 5 2 5" xfId="35271" xr:uid="{BEEF5898-A680-4D9B-BCBB-72DDF1FDA569}"/>
    <cellStyle name="Normal 5 2 5 5 2 6" xfId="43855" xr:uid="{C29C29D2-E671-40EB-ACC3-15A105753D14}"/>
    <cellStyle name="Normal 5 2 5 5 3" xfId="12209" xr:uid="{1C1B4A87-DCE3-40FE-910D-207681A4B17F}"/>
    <cellStyle name="Normal 5 2 5 5 3 2" xfId="23081" xr:uid="{66D1B31B-1012-414E-8B69-96ACDD8808CF}"/>
    <cellStyle name="Normal 5 2 5 5 3 3" xfId="37258" xr:uid="{D19C9C2C-89BF-46A5-B721-F6A022E7BED6}"/>
    <cellStyle name="Normal 5 2 5 5 4" xfId="14676" xr:uid="{6CAF86AB-43FC-4BB4-A7A6-36C7291B6774}"/>
    <cellStyle name="Normal 5 2 5 5 5" xfId="25525" xr:uid="{D8127F3F-16D4-405E-9972-3C598FD89F4B}"/>
    <cellStyle name="Normal 5 2 5 5 6" xfId="31675" xr:uid="{2BF07AFB-CC8D-4C11-8599-0C92BF234C91}"/>
    <cellStyle name="Normal 5 2 5 5 7" xfId="40799" xr:uid="{3F261F74-BD99-4AD2-B0E1-2EFBA6E6C488}"/>
    <cellStyle name="Normal 5 2 5 6" xfId="4060" xr:uid="{89FB42DE-2971-447A-8274-47CEB9A81870}"/>
    <cellStyle name="Normal 5 2 5 6 2" xfId="7292" xr:uid="{5BFD2B1B-5296-463E-87A8-A5CC807A4E2A}"/>
    <cellStyle name="Normal 5 2 5 6 2 2" xfId="18730" xr:uid="{2C7E8EDE-9C1C-4BDE-B373-9746CA221A90}"/>
    <cellStyle name="Normal 5 2 5 6 2 3" xfId="29579" xr:uid="{0F96BB39-8941-41F5-A3E8-31C00A9391BD}"/>
    <cellStyle name="Normal 5 2 5 6 2 4" xfId="37837" xr:uid="{8309D323-6963-4915-9E31-155A221AC57F}"/>
    <cellStyle name="Normal 5 2 5 6 2 5" xfId="44853" xr:uid="{4D933B82-64A8-4745-92EE-D8E7733D6E1F}"/>
    <cellStyle name="Normal 5 2 5 6 3" xfId="15674" xr:uid="{B22BE8A5-8235-4F13-AD90-09766E6B884A}"/>
    <cellStyle name="Normal 5 2 5 6 4" xfId="26523" xr:uid="{B4CCAC84-CEA3-4352-9343-A9F7ADFD85F2}"/>
    <cellStyle name="Normal 5 2 5 6 5" xfId="33254" xr:uid="{B5387362-A6AF-40D8-8D6B-D3FBF8ED023D}"/>
    <cellStyle name="Normal 5 2 5 6 6" xfId="41797" xr:uid="{FBEE66EE-E3DA-425D-BF88-2DE307428C02}"/>
    <cellStyle name="Normal 5 2 5 7" xfId="4601" xr:uid="{796F01A2-0852-41EF-AF1C-E0D415D5DCF3}"/>
    <cellStyle name="Normal 5 2 5 7 2" xfId="7657" xr:uid="{751A6D48-8032-477C-BFBD-0E6DC150FD55}"/>
    <cellStyle name="Normal 5 2 5 7 2 2" xfId="19095" xr:uid="{F0327D30-D4F6-4B73-80B6-AFBCD8DA477B}"/>
    <cellStyle name="Normal 5 2 5 7 2 3" xfId="29944" xr:uid="{3C53E1FA-A4C8-477A-82C1-15C8FC14938A}"/>
    <cellStyle name="Normal 5 2 5 7 2 4" xfId="45218" xr:uid="{F24D1544-C928-437A-A6B5-94F2C871090F}"/>
    <cellStyle name="Normal 5 2 5 7 3" xfId="16039" xr:uid="{8470D202-8B86-48AF-8513-8CE5D4516D4B}"/>
    <cellStyle name="Normal 5 2 5 7 4" xfId="26888" xr:uid="{9D28F4DB-6B8C-49FB-894E-8F3B66BE42AD}"/>
    <cellStyle name="Normal 5 2 5 7 5" xfId="35854" xr:uid="{08B61201-99B4-4159-B827-D04FA1F0399E}"/>
    <cellStyle name="Normal 5 2 5 7 6" xfId="42162" xr:uid="{E65DB279-83CA-4B38-AEC7-5FEEF9021F25}"/>
    <cellStyle name="Normal 5 2 5 8" xfId="4963" xr:uid="{46EA262F-4E4E-4A25-908A-969BAD91DFC5}"/>
    <cellStyle name="Normal 5 2 5 8 2" xfId="8019" xr:uid="{5BD2EB49-A0E2-4966-AFFB-48F6DDCBCC84}"/>
    <cellStyle name="Normal 5 2 5 8 2 2" xfId="19457" xr:uid="{092701C9-4301-41D3-A495-320CEA0AF06C}"/>
    <cellStyle name="Normal 5 2 5 8 2 3" xfId="30306" xr:uid="{4CA0D20B-771B-448A-A44C-C4222E172B15}"/>
    <cellStyle name="Normal 5 2 5 8 2 4" xfId="45580" xr:uid="{4E28ADEB-CB84-44D8-8CD8-59FFCD44892C}"/>
    <cellStyle name="Normal 5 2 5 8 3" xfId="16401" xr:uid="{A9F7907C-C36F-49C3-8D12-FB4AABCD11D1}"/>
    <cellStyle name="Normal 5 2 5 8 4" xfId="27250" xr:uid="{82D046A7-DCD2-40F3-9660-3A30A2BE0412}"/>
    <cellStyle name="Normal 5 2 5 8 5" xfId="42524" xr:uid="{9338A873-A2B7-4B84-BE50-E823EAAC7DEB}"/>
    <cellStyle name="Normal 5 2 5 9" xfId="5314" xr:uid="{451D36C0-AE5F-48B9-8602-5AD8950912C2}"/>
    <cellStyle name="Normal 5 2 5 9 2" xfId="16752" xr:uid="{A269F71D-7659-4A1D-8D2E-60C48AC5F1CB}"/>
    <cellStyle name="Normal 5 2 5 9 3" xfId="27601" xr:uid="{DE053DAB-EED7-42FA-A420-BC81EF7CF118}"/>
    <cellStyle name="Normal 5 2 5 9 4" xfId="42875" xr:uid="{FE10089E-BFC0-4363-8218-CDD411D16C74}"/>
    <cellStyle name="Normal 5 2 50" xfId="13686" xr:uid="{AF023182-CB8B-4E06-82C0-258F52F38CE4}"/>
    <cellStyle name="Normal 5 2 51" xfId="24535" xr:uid="{34049F1B-3ED4-4AE5-ADB4-C46E68ECFAEE}"/>
    <cellStyle name="Normal 5 2 52" xfId="30411" xr:uid="{F436824C-7B17-4D31-B361-0AEF1DBE3CE6}"/>
    <cellStyle name="Normal 5 2 53" xfId="39809" xr:uid="{6EA3F7C6-245A-4959-A0D4-1171B0E7008F}"/>
    <cellStyle name="Normal 5 2 6" xfId="1079" xr:uid="{F322A5B7-FBDA-42C1-8D97-653175FA4847}"/>
    <cellStyle name="Normal 5 2 6 10" xfId="13699" xr:uid="{3BDF67DB-A72A-4845-BC18-88D84884DB11}"/>
    <cellStyle name="Normal 5 2 6 11" xfId="24548" xr:uid="{FC452788-F579-4CC1-8773-228B35B7716B}"/>
    <cellStyle name="Normal 5 2 6 12" xfId="30659" xr:uid="{8F4AD69B-1A1D-4200-8FF0-3B7A24605023}"/>
    <cellStyle name="Normal 5 2 6 13" xfId="39822" xr:uid="{663D3CE0-907A-4E56-9D6D-AE7B3A90440F}"/>
    <cellStyle name="Normal 5 2 6 2" xfId="1080" xr:uid="{17828638-0354-40F5-A177-8B873DAECD00}"/>
    <cellStyle name="Normal 5 2 6 2 10" xfId="30660" xr:uid="{E0377E53-9D6B-4130-ABEC-3F8DB6023916}"/>
    <cellStyle name="Normal 5 2 6 2 11" xfId="39823" xr:uid="{56922B45-33B2-416C-B219-B5D3DCB5E6B4}"/>
    <cellStyle name="Normal 5 2 6 2 2" xfId="2572" xr:uid="{21200F52-B73D-48A9-8028-0EC9AC536B74}"/>
    <cellStyle name="Normal 5 2 6 2 2 2" xfId="3553" xr:uid="{F7D50AEB-A821-4EA5-A2F0-A1D622BE40CD}"/>
    <cellStyle name="Normal 5 2 6 2 2 2 2" xfId="6791" xr:uid="{BA5569E0-9C96-483C-9A3A-8CD2E89A694C}"/>
    <cellStyle name="Normal 5 2 6 2 2 2 2 2" xfId="12210" xr:uid="{D27A7878-F171-40FC-A4FA-394DDC044692}"/>
    <cellStyle name="Normal 5 2 6 2 2 2 2 2 2" xfId="23082" xr:uid="{72802749-EFED-4386-9D04-F33A8D8D6953}"/>
    <cellStyle name="Normal 5 2 6 2 2 2 2 2 3" xfId="39240" xr:uid="{118C4481-E5EE-4185-9433-2C82C7A75FAD}"/>
    <cellStyle name="Normal 5 2 6 2 2 2 2 3" xfId="18229" xr:uid="{47A210F3-FE9B-45B3-8E69-A6DCA8E486A8}"/>
    <cellStyle name="Normal 5 2 6 2 2 2 2 4" xfId="29078" xr:uid="{F8E05C2A-AC7E-4980-9B2E-E3134E18FDAD}"/>
    <cellStyle name="Normal 5 2 6 2 2 2 2 5" xfId="35272" xr:uid="{09D8A17D-4AAC-499D-BE30-3049CB9E20FA}"/>
    <cellStyle name="Normal 5 2 6 2 2 2 2 6" xfId="44352" xr:uid="{CD189280-25B6-4214-8973-B0040D2DBA2A}"/>
    <cellStyle name="Normal 5 2 6 2 2 2 3" xfId="12211" xr:uid="{C4DE0524-A563-481D-958E-D1A40641D39E}"/>
    <cellStyle name="Normal 5 2 6 2 2 2 3 2" xfId="23083" xr:uid="{F983FCD1-1EFD-4CBB-B2A8-AF38C4EED805}"/>
    <cellStyle name="Normal 5 2 6 2 2 2 3 3" xfId="37259" xr:uid="{3CFB99DD-168E-41AC-8630-AF47E90EF8F8}"/>
    <cellStyle name="Normal 5 2 6 2 2 2 4" xfId="15173" xr:uid="{54C637F6-8B92-473F-B156-1010C9F259DF}"/>
    <cellStyle name="Normal 5 2 6 2 2 2 5" xfId="26022" xr:uid="{40D18B72-BAF2-4E02-A157-8955F93B2A34}"/>
    <cellStyle name="Normal 5 2 6 2 2 2 6" xfId="32172" xr:uid="{6B8B971B-05C5-48E0-BFE0-3444E92CD3EE}"/>
    <cellStyle name="Normal 5 2 6 2 2 2 7" xfId="41296" xr:uid="{D19B844A-22FA-4340-BB90-0666F17ECB51}"/>
    <cellStyle name="Normal 5 2 6 2 2 3" xfId="5811" xr:uid="{E71F4D24-A0A2-40F7-B6A3-BD7DFBAFA456}"/>
    <cellStyle name="Normal 5 2 6 2 2 3 2" xfId="12212" xr:uid="{9D2D5E74-E2D2-4BCB-82B5-76430102061A}"/>
    <cellStyle name="Normal 5 2 6 2 2 3 2 2" xfId="23084" xr:uid="{61FCCFC6-98F4-4468-B4FA-941ABC05A86D}"/>
    <cellStyle name="Normal 5 2 6 2 2 3 2 3" xfId="38270" xr:uid="{65AB6B58-838B-4A37-A4BA-EDE924F8FFC8}"/>
    <cellStyle name="Normal 5 2 6 2 2 3 3" xfId="17249" xr:uid="{8B0A07C5-E5AE-43F5-83E9-C744C289FC45}"/>
    <cellStyle name="Normal 5 2 6 2 2 3 4" xfId="28098" xr:uid="{FB866FEC-F48B-4DCC-AC30-0B8FBCCDADB9}"/>
    <cellStyle name="Normal 5 2 6 2 2 3 5" xfId="34305" xr:uid="{1A2EC845-312C-4787-86D0-F9E4BEF2C9D4}"/>
    <cellStyle name="Normal 5 2 6 2 2 3 6" xfId="43372" xr:uid="{A9D5A8DF-75EE-4B81-89C2-AABC7A3D01C0}"/>
    <cellStyle name="Normal 5 2 6 2 2 4" xfId="12213" xr:uid="{C425F757-7596-429D-BD37-F980C5AD86E9}"/>
    <cellStyle name="Normal 5 2 6 2 2 4 2" xfId="23085" xr:uid="{1F8D0536-160A-4498-80CC-FD9B510ED68D}"/>
    <cellStyle name="Normal 5 2 6 2 2 4 3" xfId="36288" xr:uid="{1D24CE5E-E6BD-4091-AA10-E84B6E134CE5}"/>
    <cellStyle name="Normal 5 2 6 2 2 5" xfId="14193" xr:uid="{5EF9604A-2DDA-4B27-97B4-89D82DDA1A32}"/>
    <cellStyle name="Normal 5 2 6 2 2 6" xfId="25042" xr:uid="{E0D54C63-8CCB-4AC8-AEA6-6AA6811AE764}"/>
    <cellStyle name="Normal 5 2 6 2 2 7" xfId="31192" xr:uid="{FD03E615-CE66-40AC-92DE-EE58DA6E561B}"/>
    <cellStyle name="Normal 5 2 6 2 2 8" xfId="40316" xr:uid="{A269F32F-B5E4-46FA-9FC1-F7F45A5FA609}"/>
    <cellStyle name="Normal 5 2 6 2 3" xfId="3060" xr:uid="{83275D36-CE01-41B2-8C4D-FC84871D7F28}"/>
    <cellStyle name="Normal 5 2 6 2 3 2" xfId="6298" xr:uid="{69CC478F-0EF2-45D6-B893-9543951A3E54}"/>
    <cellStyle name="Normal 5 2 6 2 3 2 2" xfId="12214" xr:uid="{45B415E0-1C6D-4DE7-99A1-4940EEA97D62}"/>
    <cellStyle name="Normal 5 2 6 2 3 2 2 2" xfId="23086" xr:uid="{BB1C15E6-0F10-415F-9604-0E0E1669F77E}"/>
    <cellStyle name="Normal 5 2 6 2 3 2 2 3" xfId="39241" xr:uid="{C4185BCB-32B5-4C95-A281-106892FE2470}"/>
    <cellStyle name="Normal 5 2 6 2 3 2 3" xfId="17736" xr:uid="{CE296903-AC17-4DFC-91BD-56DD00D3886F}"/>
    <cellStyle name="Normal 5 2 6 2 3 2 4" xfId="28585" xr:uid="{3BFF2AE4-F8BA-4561-8B77-ED64607DB4BE}"/>
    <cellStyle name="Normal 5 2 6 2 3 2 5" xfId="35273" xr:uid="{B6182805-BCDE-449F-B5F1-80D483E3A86C}"/>
    <cellStyle name="Normal 5 2 6 2 3 2 6" xfId="43859" xr:uid="{2495E7BB-85F7-4416-AEA6-77905D4F290B}"/>
    <cellStyle name="Normal 5 2 6 2 3 3" xfId="12215" xr:uid="{BB9A8C80-1F21-4C58-9D03-F78318773AEA}"/>
    <cellStyle name="Normal 5 2 6 2 3 3 2" xfId="23087" xr:uid="{74704D37-4E15-4731-B82C-CCC05357623D}"/>
    <cellStyle name="Normal 5 2 6 2 3 3 3" xfId="37260" xr:uid="{1AAD1F03-3574-426E-B1D4-66FB99B094A4}"/>
    <cellStyle name="Normal 5 2 6 2 3 4" xfId="14680" xr:uid="{35EDB3DC-6586-4DBF-82D0-F8189CB3798F}"/>
    <cellStyle name="Normal 5 2 6 2 3 5" xfId="25529" xr:uid="{07E2AB26-71C9-45DA-893A-8BDA37341012}"/>
    <cellStyle name="Normal 5 2 6 2 3 6" xfId="31679" xr:uid="{5FCFEBB7-7A16-4475-9B49-5A517158F67B}"/>
    <cellStyle name="Normal 5 2 6 2 3 7" xfId="40803" xr:uid="{CB1BBD0F-C9B3-40F4-BFFC-1C8AC05C3C4F}"/>
    <cellStyle name="Normal 5 2 6 2 4" xfId="4064" xr:uid="{3B3576B6-9F0D-417C-BEB8-1643A48FE601}"/>
    <cellStyle name="Normal 5 2 6 2 4 2" xfId="7296" xr:uid="{9BC27A46-C59E-49E7-926F-630F1471B9B0}"/>
    <cellStyle name="Normal 5 2 6 2 4 2 2" xfId="18734" xr:uid="{647EE1B1-78D5-4551-9CE9-B18601EA6DF5}"/>
    <cellStyle name="Normal 5 2 6 2 4 2 3" xfId="29583" xr:uid="{2D2B1819-A2B7-4B50-A397-C185A7C779EC}"/>
    <cellStyle name="Normal 5 2 6 2 4 2 4" xfId="37841" xr:uid="{64772713-8C27-4108-B827-004DF5DDF417}"/>
    <cellStyle name="Normal 5 2 6 2 4 2 5" xfId="44857" xr:uid="{90A45242-DB37-4DE7-8398-3670A1DCD729}"/>
    <cellStyle name="Normal 5 2 6 2 4 3" xfId="15678" xr:uid="{79EFAF25-45DA-4290-BCE1-1314F7E87436}"/>
    <cellStyle name="Normal 5 2 6 2 4 4" xfId="26527" xr:uid="{EDE1E084-0957-47AF-9454-173080AB0A4A}"/>
    <cellStyle name="Normal 5 2 6 2 4 5" xfId="33255" xr:uid="{80E69041-B6E9-4797-851E-1C41CED88C6D}"/>
    <cellStyle name="Normal 5 2 6 2 4 6" xfId="41801" xr:uid="{E5F7CC21-5412-444C-B00D-DA579F8DEEEC}"/>
    <cellStyle name="Normal 5 2 6 2 5" xfId="4605" xr:uid="{4FDA0BB7-2EE4-413C-A8F2-965366DCB20E}"/>
    <cellStyle name="Normal 5 2 6 2 5 2" xfId="7661" xr:uid="{72A5E9D8-E62D-49E4-9978-A3F297366244}"/>
    <cellStyle name="Normal 5 2 6 2 5 2 2" xfId="19099" xr:uid="{0B8180D5-EFF3-469E-B76C-E00185852227}"/>
    <cellStyle name="Normal 5 2 6 2 5 2 3" xfId="29948" xr:uid="{534BCF61-EA8C-41FC-A12C-B4E20F7E593C}"/>
    <cellStyle name="Normal 5 2 6 2 5 2 4" xfId="45222" xr:uid="{CBE3491E-560E-43FB-8D61-5257CD114EB1}"/>
    <cellStyle name="Normal 5 2 6 2 5 3" xfId="16043" xr:uid="{6D219CEF-2960-443B-98C2-D9109C47BF92}"/>
    <cellStyle name="Normal 5 2 6 2 5 4" xfId="26892" xr:uid="{884269D7-40F1-4D43-B151-E1E99771F463}"/>
    <cellStyle name="Normal 5 2 6 2 5 5" xfId="35858" xr:uid="{80794A28-8628-44D3-8CB8-9C51222A45C0}"/>
    <cellStyle name="Normal 5 2 6 2 5 6" xfId="42166" xr:uid="{46F90305-B7F0-4D63-A417-50C30C942CD6}"/>
    <cellStyle name="Normal 5 2 6 2 6" xfId="4967" xr:uid="{B2E6285C-698D-4B06-BB48-8E99A7D8AA36}"/>
    <cellStyle name="Normal 5 2 6 2 6 2" xfId="8023" xr:uid="{8BE149CF-E8DD-4B26-8F80-FA092CACAFDB}"/>
    <cellStyle name="Normal 5 2 6 2 6 2 2" xfId="19461" xr:uid="{7E76B8B4-D617-4976-BA8F-BADE03B3FF02}"/>
    <cellStyle name="Normal 5 2 6 2 6 2 3" xfId="30310" xr:uid="{4A7EC0AA-01B5-4D86-880C-81BC713033A6}"/>
    <cellStyle name="Normal 5 2 6 2 6 2 4" xfId="45584" xr:uid="{9E5B8125-49E1-4FAA-9B99-59F88942F178}"/>
    <cellStyle name="Normal 5 2 6 2 6 3" xfId="16405" xr:uid="{EBEB33EB-A4B7-4281-A0CA-DCAA4DE46176}"/>
    <cellStyle name="Normal 5 2 6 2 6 4" xfId="27254" xr:uid="{0CBD1F94-16C2-49B0-AA1B-D07CB8D0970B}"/>
    <cellStyle name="Normal 5 2 6 2 6 5" xfId="42528" xr:uid="{686708E6-7F12-4C07-8A46-720561F91B15}"/>
    <cellStyle name="Normal 5 2 6 2 7" xfId="5318" xr:uid="{1F56BB1A-05D3-4F77-AF4C-5D453EA3593A}"/>
    <cellStyle name="Normal 5 2 6 2 7 2" xfId="16756" xr:uid="{300E8926-0E60-43D5-93B7-3B52B518D8DF}"/>
    <cellStyle name="Normal 5 2 6 2 7 3" xfId="27605" xr:uid="{4DD6E798-47AB-4DAE-8688-FA8E040EA30E}"/>
    <cellStyle name="Normal 5 2 6 2 7 4" xfId="42879" xr:uid="{3FB7A3EF-C010-4F56-BC57-4AA02737CF5B}"/>
    <cellStyle name="Normal 5 2 6 2 8" xfId="13700" xr:uid="{239AE09B-C2D7-4E34-AD5C-5066661501B9}"/>
    <cellStyle name="Normal 5 2 6 2 9" xfId="24549" xr:uid="{458FC080-6F58-40B9-A415-C25A98FCFFFC}"/>
    <cellStyle name="Normal 5 2 6 3" xfId="1081" xr:uid="{882CD7B6-9862-4DAD-BDFA-D9A2F9361CBA}"/>
    <cellStyle name="Normal 5 2 6 3 10" xfId="30661" xr:uid="{3D26F476-7DA4-42DC-BB46-6EAEF4BD5C1E}"/>
    <cellStyle name="Normal 5 2 6 3 11" xfId="39824" xr:uid="{F3D58C47-E0EA-47AA-9DFD-80DA09B2EA2C}"/>
    <cellStyle name="Normal 5 2 6 3 2" xfId="2573" xr:uid="{DE8E0C73-EFD9-4D55-9BCB-5B2CFDC8ADCF}"/>
    <cellStyle name="Normal 5 2 6 3 2 2" xfId="3554" xr:uid="{2EFF1256-A82F-4519-9970-985668507209}"/>
    <cellStyle name="Normal 5 2 6 3 2 2 2" xfId="6792" xr:uid="{56A7ADB9-4845-4E3D-BAA7-385457A7B8F1}"/>
    <cellStyle name="Normal 5 2 6 3 2 2 2 2" xfId="12216" xr:uid="{CDDCC5F4-7125-4255-A523-08203FCE2002}"/>
    <cellStyle name="Normal 5 2 6 3 2 2 2 2 2" xfId="23088" xr:uid="{EE633A21-05A4-4864-A97F-F8BE711D19F9}"/>
    <cellStyle name="Normal 5 2 6 3 2 2 2 2 3" xfId="39242" xr:uid="{5730531A-6FA4-4252-9066-00B533D5E12A}"/>
    <cellStyle name="Normal 5 2 6 3 2 2 2 3" xfId="18230" xr:uid="{BD74C395-9583-4A23-8474-957B8C12B805}"/>
    <cellStyle name="Normal 5 2 6 3 2 2 2 4" xfId="29079" xr:uid="{A614CFF4-25B6-4D41-BA30-B49ABBE415AD}"/>
    <cellStyle name="Normal 5 2 6 3 2 2 2 5" xfId="35274" xr:uid="{4AA38F10-CD24-45A0-9A9C-417C966D738F}"/>
    <cellStyle name="Normal 5 2 6 3 2 2 2 6" xfId="44353" xr:uid="{F03DB718-1AF0-4E5B-97EF-822B9E389C3A}"/>
    <cellStyle name="Normal 5 2 6 3 2 2 3" xfId="12217" xr:uid="{4120BB4F-44BF-49EE-B8F5-39707ED3381F}"/>
    <cellStyle name="Normal 5 2 6 3 2 2 3 2" xfId="23089" xr:uid="{CDFB092D-3D88-4156-9077-1F5BD40AF2F3}"/>
    <cellStyle name="Normal 5 2 6 3 2 2 3 3" xfId="37261" xr:uid="{2420480E-F93D-4D05-B812-CD3FEDF593EB}"/>
    <cellStyle name="Normal 5 2 6 3 2 2 4" xfId="15174" xr:uid="{CDA8108D-7FB6-4025-9AB2-B6FEF6829036}"/>
    <cellStyle name="Normal 5 2 6 3 2 2 5" xfId="26023" xr:uid="{36FF28B9-E711-4844-B4FA-050343047DF1}"/>
    <cellStyle name="Normal 5 2 6 3 2 2 6" xfId="32173" xr:uid="{41E09764-C8E2-4013-842C-17024FD5D053}"/>
    <cellStyle name="Normal 5 2 6 3 2 2 7" xfId="41297" xr:uid="{89CDB457-BA2E-4849-8076-08AA9ABE422E}"/>
    <cellStyle name="Normal 5 2 6 3 2 3" xfId="5812" xr:uid="{9B3FF87A-E197-4AC3-928D-85788DAA7D39}"/>
    <cellStyle name="Normal 5 2 6 3 2 3 2" xfId="12218" xr:uid="{C6843623-9C2E-4ABA-922E-7B279275E865}"/>
    <cellStyle name="Normal 5 2 6 3 2 3 2 2" xfId="23090" xr:uid="{0F5CF994-7723-426E-8B50-80EECDA55C14}"/>
    <cellStyle name="Normal 5 2 6 3 2 3 2 3" xfId="38271" xr:uid="{D5C18AB5-EE43-471E-8475-114F05CF1101}"/>
    <cellStyle name="Normal 5 2 6 3 2 3 3" xfId="17250" xr:uid="{BBF5D337-446A-4652-84B7-2F4D15A630F1}"/>
    <cellStyle name="Normal 5 2 6 3 2 3 4" xfId="28099" xr:uid="{311ED423-A539-402F-86CF-A2ABB62A8481}"/>
    <cellStyle name="Normal 5 2 6 3 2 3 5" xfId="34306" xr:uid="{28C408D1-E6BC-4A0C-B031-9189D707FDF6}"/>
    <cellStyle name="Normal 5 2 6 3 2 3 6" xfId="43373" xr:uid="{EC993A48-F909-4388-A88B-09818B58B43D}"/>
    <cellStyle name="Normal 5 2 6 3 2 4" xfId="12219" xr:uid="{44FB01C0-7787-484B-8528-00B39ADF62DA}"/>
    <cellStyle name="Normal 5 2 6 3 2 4 2" xfId="23091" xr:uid="{F20A6987-1B39-463F-BCF2-24C3B0554FCE}"/>
    <cellStyle name="Normal 5 2 6 3 2 4 3" xfId="36289" xr:uid="{EB53C50C-379D-44A1-89D2-126C0A117053}"/>
    <cellStyle name="Normal 5 2 6 3 2 5" xfId="14194" xr:uid="{F0D9E311-C16D-438A-B587-DF121F93E746}"/>
    <cellStyle name="Normal 5 2 6 3 2 6" xfId="25043" xr:uid="{5A80F035-B509-4257-A606-F76AE1C32466}"/>
    <cellStyle name="Normal 5 2 6 3 2 7" xfId="31193" xr:uid="{029FF1C5-18C9-4231-B02C-49B22F196370}"/>
    <cellStyle name="Normal 5 2 6 3 2 8" xfId="40317" xr:uid="{16F2787E-5AB9-423D-A15B-05E5942BA75A}"/>
    <cellStyle name="Normal 5 2 6 3 3" xfId="3061" xr:uid="{0B2EA0D3-8561-47FB-9157-5BC1521926D8}"/>
    <cellStyle name="Normal 5 2 6 3 3 2" xfId="6299" xr:uid="{7040C9C6-7910-4D3D-AF16-5DFC5F5C1D24}"/>
    <cellStyle name="Normal 5 2 6 3 3 2 2" xfId="12220" xr:uid="{9B66B90A-1CAB-4622-A120-3AB26AD7CB4B}"/>
    <cellStyle name="Normal 5 2 6 3 3 2 2 2" xfId="23092" xr:uid="{AC175B09-73F2-43D4-890D-5ECF66307B55}"/>
    <cellStyle name="Normal 5 2 6 3 3 2 2 3" xfId="39243" xr:uid="{2F09A06D-74AA-493A-B91D-CA4EA67541BD}"/>
    <cellStyle name="Normal 5 2 6 3 3 2 3" xfId="17737" xr:uid="{CD812229-0411-4845-904E-6B5ACC172934}"/>
    <cellStyle name="Normal 5 2 6 3 3 2 4" xfId="28586" xr:uid="{5C9880C2-A56D-4F01-BA10-DE8F24A1563D}"/>
    <cellStyle name="Normal 5 2 6 3 3 2 5" xfId="35275" xr:uid="{F1AE716A-87E8-4E2C-8FCA-F3ADB85C8147}"/>
    <cellStyle name="Normal 5 2 6 3 3 2 6" xfId="43860" xr:uid="{BB92C830-E875-4AA2-A931-11914E9C1B89}"/>
    <cellStyle name="Normal 5 2 6 3 3 3" xfId="12221" xr:uid="{3FE084D8-81AE-402F-8565-4D2571EA8F4A}"/>
    <cellStyle name="Normal 5 2 6 3 3 3 2" xfId="23093" xr:uid="{BB416E73-539C-40EA-A141-7724133BED44}"/>
    <cellStyle name="Normal 5 2 6 3 3 3 3" xfId="37262" xr:uid="{D6DBB3CE-DF72-4D8E-9D05-C4447DD97E6B}"/>
    <cellStyle name="Normal 5 2 6 3 3 4" xfId="14681" xr:uid="{37A2A41D-146A-4414-9F05-9D44FCED1F71}"/>
    <cellStyle name="Normal 5 2 6 3 3 5" xfId="25530" xr:uid="{A2437B41-87A3-46A4-B29C-B6C733A6646E}"/>
    <cellStyle name="Normal 5 2 6 3 3 6" xfId="31680" xr:uid="{119415A3-2F93-40F3-8FF6-85A130BE626D}"/>
    <cellStyle name="Normal 5 2 6 3 3 7" xfId="40804" xr:uid="{BCCF3A63-EAF8-486D-B0EA-09DD6F17F586}"/>
    <cellStyle name="Normal 5 2 6 3 4" xfId="4065" xr:uid="{1ABE0BEE-4A68-475B-B353-3A4FAF60119E}"/>
    <cellStyle name="Normal 5 2 6 3 4 2" xfId="7297" xr:uid="{2BC2B231-2E03-40A7-A5D2-BE92261821EA}"/>
    <cellStyle name="Normal 5 2 6 3 4 2 2" xfId="18735" xr:uid="{DA83F674-12A3-48A7-8CDF-15B8D241E4E8}"/>
    <cellStyle name="Normal 5 2 6 3 4 2 3" xfId="29584" xr:uid="{F8432A1D-9A9A-49C7-B3EB-BEEA8E19550E}"/>
    <cellStyle name="Normal 5 2 6 3 4 2 4" xfId="37842" xr:uid="{2D726129-91EC-4EC3-A2D2-CFAC1EE3D1C2}"/>
    <cellStyle name="Normal 5 2 6 3 4 2 5" xfId="44858" xr:uid="{519B4879-C2AF-4AD0-B6BB-4629BDC14765}"/>
    <cellStyle name="Normal 5 2 6 3 4 3" xfId="15679" xr:uid="{77687630-4536-4EA0-97FF-1456D70B7712}"/>
    <cellStyle name="Normal 5 2 6 3 4 4" xfId="26528" xr:uid="{C83E4968-38EC-4A68-8609-327369CAA31C}"/>
    <cellStyle name="Normal 5 2 6 3 4 5" xfId="33256" xr:uid="{4404FBAF-3E03-403F-B1B6-7F3493AAC0F3}"/>
    <cellStyle name="Normal 5 2 6 3 4 6" xfId="41802" xr:uid="{03D0B569-F3B5-42E3-BEA9-BFF4B416941B}"/>
    <cellStyle name="Normal 5 2 6 3 5" xfId="4606" xr:uid="{B7B5C564-F017-456E-BFFF-B13EF2D2417F}"/>
    <cellStyle name="Normal 5 2 6 3 5 2" xfId="7662" xr:uid="{634D2045-11A2-4878-8EA7-12C3E389A7C0}"/>
    <cellStyle name="Normal 5 2 6 3 5 2 2" xfId="19100" xr:uid="{EB2CF7C2-9AB5-4D30-B303-E27798246106}"/>
    <cellStyle name="Normal 5 2 6 3 5 2 3" xfId="29949" xr:uid="{0F4F8CFC-EF03-4C2E-881A-74964216BFBA}"/>
    <cellStyle name="Normal 5 2 6 3 5 2 4" xfId="45223" xr:uid="{3661C004-DC3B-4F58-A737-93DD317E877E}"/>
    <cellStyle name="Normal 5 2 6 3 5 3" xfId="16044" xr:uid="{6745FB7D-4833-4528-B9FA-C12DC55F083B}"/>
    <cellStyle name="Normal 5 2 6 3 5 4" xfId="26893" xr:uid="{6147F7A5-8EF4-439D-A69E-F4C824D1A74C}"/>
    <cellStyle name="Normal 5 2 6 3 5 5" xfId="35859" xr:uid="{A87688C6-0983-4452-BF8A-8B0E91E1457A}"/>
    <cellStyle name="Normal 5 2 6 3 5 6" xfId="42167" xr:uid="{4A3D3120-C23F-4C25-8E4C-6F44D2A53D6B}"/>
    <cellStyle name="Normal 5 2 6 3 6" xfId="4968" xr:uid="{EB9A8799-A7CB-4AF3-A1A0-114ECE9C6BDC}"/>
    <cellStyle name="Normal 5 2 6 3 6 2" xfId="8024" xr:uid="{EC1C8694-F180-49EB-999F-8F4362AB6880}"/>
    <cellStyle name="Normal 5 2 6 3 6 2 2" xfId="19462" xr:uid="{D238878C-A35F-4BA2-8139-63964414E466}"/>
    <cellStyle name="Normal 5 2 6 3 6 2 3" xfId="30311" xr:uid="{B6264816-34A4-4FA4-BE8A-C237D303296A}"/>
    <cellStyle name="Normal 5 2 6 3 6 2 4" xfId="45585" xr:uid="{4671CE53-0C2C-43DA-96ED-D0FA257C7850}"/>
    <cellStyle name="Normal 5 2 6 3 6 3" xfId="16406" xr:uid="{3860DCDC-55EF-457E-982B-8EBD87EAA10D}"/>
    <cellStyle name="Normal 5 2 6 3 6 4" xfId="27255" xr:uid="{41700DB8-E6B6-47F5-B48E-60781F9D1EC5}"/>
    <cellStyle name="Normal 5 2 6 3 6 5" xfId="42529" xr:uid="{5D6E7BA9-DB94-4345-BAC1-569077435432}"/>
    <cellStyle name="Normal 5 2 6 3 7" xfId="5319" xr:uid="{21FEEE63-4729-46F6-8B85-64BD4E509929}"/>
    <cellStyle name="Normal 5 2 6 3 7 2" xfId="16757" xr:uid="{24EEA1ED-6447-4CE8-84E5-6279E974AD5B}"/>
    <cellStyle name="Normal 5 2 6 3 7 3" xfId="27606" xr:uid="{FFC2AAFF-FFFD-41EF-AC2B-019A15792FD2}"/>
    <cellStyle name="Normal 5 2 6 3 7 4" xfId="42880" xr:uid="{BB78D8B2-66D7-445D-A063-AE36478BB1CC}"/>
    <cellStyle name="Normal 5 2 6 3 8" xfId="13701" xr:uid="{6176AB37-31C0-41E3-8D2C-9ED195EBC4D2}"/>
    <cellStyle name="Normal 5 2 6 3 9" xfId="24550" xr:uid="{45C9120F-0E56-426F-93B3-61CA2DB9B3EE}"/>
    <cellStyle name="Normal 5 2 6 4" xfId="2571" xr:uid="{FBDFC2DE-118E-494B-9C55-045DFB796AB9}"/>
    <cellStyle name="Normal 5 2 6 4 2" xfId="3552" xr:uid="{3F7A851D-715F-4C90-AA4C-E613CED2EDD5}"/>
    <cellStyle name="Normal 5 2 6 4 2 2" xfId="6790" xr:uid="{E841D180-655F-4FAD-9C2C-5E00ABA3299E}"/>
    <cellStyle name="Normal 5 2 6 4 2 2 2" xfId="12222" xr:uid="{9B8C2155-86DB-4814-AF64-FA3903E8712A}"/>
    <cellStyle name="Normal 5 2 6 4 2 2 2 2" xfId="23094" xr:uid="{0FCF82F2-7ED8-4066-8D86-BE70CEB537B5}"/>
    <cellStyle name="Normal 5 2 6 4 2 2 2 3" xfId="39244" xr:uid="{17F3F6B4-9126-41FC-BBF0-B1B0BDC3E49A}"/>
    <cellStyle name="Normal 5 2 6 4 2 2 3" xfId="18228" xr:uid="{779FC02F-DDFD-4CEE-88BE-7425CC98DAE4}"/>
    <cellStyle name="Normal 5 2 6 4 2 2 4" xfId="29077" xr:uid="{AEC47AC1-688E-4571-9D0D-C2948B3A46EC}"/>
    <cellStyle name="Normal 5 2 6 4 2 2 5" xfId="35276" xr:uid="{A2B30D08-D93A-43D7-9591-306644AD7747}"/>
    <cellStyle name="Normal 5 2 6 4 2 2 6" xfId="44351" xr:uid="{4917C127-ED01-4D1C-895E-FB845C8619BE}"/>
    <cellStyle name="Normal 5 2 6 4 2 3" xfId="12223" xr:uid="{9F712C92-48A0-421C-B8A2-6C1229CA69B8}"/>
    <cellStyle name="Normal 5 2 6 4 2 3 2" xfId="23095" xr:uid="{B75292C3-B1AB-4DB6-BA69-D3353F1ADCA0}"/>
    <cellStyle name="Normal 5 2 6 4 2 3 3" xfId="37263" xr:uid="{814B200B-36BC-412B-91FE-10F8E217F136}"/>
    <cellStyle name="Normal 5 2 6 4 2 4" xfId="15172" xr:uid="{C3BC548D-3713-40FB-9439-560DA6089FE2}"/>
    <cellStyle name="Normal 5 2 6 4 2 5" xfId="26021" xr:uid="{B6059413-461F-421D-9A7A-F887D0C4E785}"/>
    <cellStyle name="Normal 5 2 6 4 2 6" xfId="32171" xr:uid="{2C5A9D74-E4F7-4D08-B5D1-A622CEFDDF1D}"/>
    <cellStyle name="Normal 5 2 6 4 2 7" xfId="41295" xr:uid="{FA6FFB6E-FA92-4455-BB92-3BD24A1C2744}"/>
    <cellStyle name="Normal 5 2 6 4 3" xfId="5810" xr:uid="{7C14EF8A-2CBB-4651-999A-CC5BD5DFC881}"/>
    <cellStyle name="Normal 5 2 6 4 3 2" xfId="12224" xr:uid="{369495EC-D433-4AB8-946F-4086F0652A9C}"/>
    <cellStyle name="Normal 5 2 6 4 3 2 2" xfId="23096" xr:uid="{B151CA3B-D453-4436-99BC-110745A78354}"/>
    <cellStyle name="Normal 5 2 6 4 3 2 3" xfId="38272" xr:uid="{797A749C-A0D0-4F9B-A6BF-FADD4021DDDA}"/>
    <cellStyle name="Normal 5 2 6 4 3 3" xfId="17248" xr:uid="{B4F39E09-CE1B-4CA1-8921-D3A220A2E3E6}"/>
    <cellStyle name="Normal 5 2 6 4 3 4" xfId="28097" xr:uid="{6CEB8204-2630-45D5-8351-E77DE9A1EF5C}"/>
    <cellStyle name="Normal 5 2 6 4 3 5" xfId="34307" xr:uid="{355539D9-9EBE-4284-8732-74F00B6814E0}"/>
    <cellStyle name="Normal 5 2 6 4 3 6" xfId="43371" xr:uid="{AEE663D9-9EC4-4CAC-BBDB-DF93C723FAA1}"/>
    <cellStyle name="Normal 5 2 6 4 4" xfId="12225" xr:uid="{3E8654E1-9597-4F2B-BFEA-877EF95BB32A}"/>
    <cellStyle name="Normal 5 2 6 4 4 2" xfId="23097" xr:uid="{8B990448-E5B6-43CA-B041-550A4B7D1752}"/>
    <cellStyle name="Normal 5 2 6 4 4 3" xfId="36290" xr:uid="{B3E373E0-595C-4B98-B668-030417F3B7C2}"/>
    <cellStyle name="Normal 5 2 6 4 5" xfId="14192" xr:uid="{7AF82AB9-903A-4150-AD10-1944CD97DDE3}"/>
    <cellStyle name="Normal 5 2 6 4 6" xfId="25041" xr:uid="{979A61D0-C21F-4E69-85CD-3D21C8C686A6}"/>
    <cellStyle name="Normal 5 2 6 4 7" xfId="31191" xr:uid="{3DF9D941-87FD-4FF6-88C8-7229B50257B9}"/>
    <cellStyle name="Normal 5 2 6 4 8" xfId="40315" xr:uid="{931C6172-F96C-4097-863A-3F59AF3EA177}"/>
    <cellStyle name="Normal 5 2 6 5" xfId="3059" xr:uid="{7DD80A31-60F3-4DF5-B7D7-DA9D208710E7}"/>
    <cellStyle name="Normal 5 2 6 5 2" xfId="6297" xr:uid="{D8D89587-1005-4E0A-B37C-B08CFFCF3A5A}"/>
    <cellStyle name="Normal 5 2 6 5 2 2" xfId="12226" xr:uid="{18D98DD1-5B27-48EC-8D5D-7C0BA727F0A7}"/>
    <cellStyle name="Normal 5 2 6 5 2 2 2" xfId="23098" xr:uid="{D4D047A1-6F2B-47FB-9A09-D04282F5CEC3}"/>
    <cellStyle name="Normal 5 2 6 5 2 2 3" xfId="39245" xr:uid="{62E96D44-2A2B-4E9A-BEEB-3F46E49E8B82}"/>
    <cellStyle name="Normal 5 2 6 5 2 3" xfId="17735" xr:uid="{3C091CCC-4DCE-45F8-AA9E-FD2DC99C859F}"/>
    <cellStyle name="Normal 5 2 6 5 2 4" xfId="28584" xr:uid="{035D66D3-8139-497B-9085-9754DADD5892}"/>
    <cellStyle name="Normal 5 2 6 5 2 5" xfId="35277" xr:uid="{ED248C96-D1ED-457B-9610-E31E1BD2D378}"/>
    <cellStyle name="Normal 5 2 6 5 2 6" xfId="43858" xr:uid="{C245C679-0B62-4B7B-B2A8-104D005475AF}"/>
    <cellStyle name="Normal 5 2 6 5 3" xfId="12227" xr:uid="{EE42E4FB-BA2B-4EA6-875E-BCD91CF784CD}"/>
    <cellStyle name="Normal 5 2 6 5 3 2" xfId="23099" xr:uid="{A418524D-1BF6-405C-9A12-0C78B6335C6C}"/>
    <cellStyle name="Normal 5 2 6 5 3 3" xfId="37264" xr:uid="{613CA553-80BB-42B4-825D-13DDDD0AAB36}"/>
    <cellStyle name="Normal 5 2 6 5 4" xfId="14679" xr:uid="{4D731C12-EE10-4A45-B0B4-21D77F7C50DC}"/>
    <cellStyle name="Normal 5 2 6 5 5" xfId="25528" xr:uid="{071C088C-874D-4111-A9B1-C262B72F85D0}"/>
    <cellStyle name="Normal 5 2 6 5 6" xfId="31678" xr:uid="{B3DE8652-A1F7-470F-931D-BA0442B26F1C}"/>
    <cellStyle name="Normal 5 2 6 5 7" xfId="40802" xr:uid="{4813158F-B831-4245-8B4D-4CB50105B9F2}"/>
    <cellStyle name="Normal 5 2 6 6" xfId="4063" xr:uid="{72E4485D-BEBD-434F-9D3F-29607FB1E023}"/>
    <cellStyle name="Normal 5 2 6 6 2" xfId="7295" xr:uid="{81AA4032-2E1B-4984-9E94-710A65F0A4B8}"/>
    <cellStyle name="Normal 5 2 6 6 2 2" xfId="18733" xr:uid="{F7930B14-5F37-4B93-9557-557ABA48452F}"/>
    <cellStyle name="Normal 5 2 6 6 2 3" xfId="29582" xr:uid="{AAB2561B-D739-44BF-B55F-992125173721}"/>
    <cellStyle name="Normal 5 2 6 6 2 4" xfId="37840" xr:uid="{63E0AA37-B600-4561-B6D0-FA7B2E81FC36}"/>
    <cellStyle name="Normal 5 2 6 6 2 5" xfId="44856" xr:uid="{1A3A2B7F-3CA4-4C5E-9E74-53902D2DA4EA}"/>
    <cellStyle name="Normal 5 2 6 6 3" xfId="15677" xr:uid="{9D8D2616-C51F-4546-A1BB-0A2719A51DF1}"/>
    <cellStyle name="Normal 5 2 6 6 4" xfId="26526" xr:uid="{7944E442-7B85-4499-B1D2-80BED8BA23C1}"/>
    <cellStyle name="Normal 5 2 6 6 5" xfId="33257" xr:uid="{AE3CA650-EA68-4C25-88DD-40D1D8CECD00}"/>
    <cellStyle name="Normal 5 2 6 6 6" xfId="41800" xr:uid="{DFC88D37-D89A-4A90-BFC9-0E03787FD401}"/>
    <cellStyle name="Normal 5 2 6 7" xfId="4604" xr:uid="{819405B2-71F2-4D88-92EB-1855C5C6A807}"/>
    <cellStyle name="Normal 5 2 6 7 2" xfId="7660" xr:uid="{A7251671-F5A3-48B9-B1DE-636F8C35922B}"/>
    <cellStyle name="Normal 5 2 6 7 2 2" xfId="19098" xr:uid="{7883F1E6-1C7F-4A4D-B4C0-50E8F70A4FA7}"/>
    <cellStyle name="Normal 5 2 6 7 2 3" xfId="29947" xr:uid="{7818D79E-63E0-4A0E-B8FE-E769332DB743}"/>
    <cellStyle name="Normal 5 2 6 7 2 4" xfId="45221" xr:uid="{176F350A-6278-4836-95B2-8027FAFD3959}"/>
    <cellStyle name="Normal 5 2 6 7 3" xfId="16042" xr:uid="{EC88CE19-D119-46E7-A517-DAFC44BCACE5}"/>
    <cellStyle name="Normal 5 2 6 7 4" xfId="26891" xr:uid="{A6BBC5FD-6B8F-49B1-8305-C30266CD8443}"/>
    <cellStyle name="Normal 5 2 6 7 5" xfId="35857" xr:uid="{2E0B7A05-F4EE-4CAB-B508-6D524B4074AF}"/>
    <cellStyle name="Normal 5 2 6 7 6" xfId="42165" xr:uid="{F4DF9120-8694-4A40-BE34-537E7795F787}"/>
    <cellStyle name="Normal 5 2 6 8" xfId="4966" xr:uid="{D53B3F52-E9BE-4F5F-90A7-6818F833C1C9}"/>
    <cellStyle name="Normal 5 2 6 8 2" xfId="8022" xr:uid="{93C14C20-3639-4FE9-BC39-CCC1895B60F5}"/>
    <cellStyle name="Normal 5 2 6 8 2 2" xfId="19460" xr:uid="{A6DB8D3C-2E62-43E8-A89E-03EDAEF8B7EB}"/>
    <cellStyle name="Normal 5 2 6 8 2 3" xfId="30309" xr:uid="{4E7BF72E-3AD7-42C0-84EA-B86D8AC13B92}"/>
    <cellStyle name="Normal 5 2 6 8 2 4" xfId="45583" xr:uid="{CB427DF6-8065-452C-96BE-339FFD18934A}"/>
    <cellStyle name="Normal 5 2 6 8 3" xfId="16404" xr:uid="{5075157A-4069-4123-8C57-A244D83F026A}"/>
    <cellStyle name="Normal 5 2 6 8 4" xfId="27253" xr:uid="{8852DA36-2339-4CA3-A925-481E5F5C45D0}"/>
    <cellStyle name="Normal 5 2 6 8 5" xfId="42527" xr:uid="{CE41C6E2-A633-452B-B9B2-BA0CBD6429BE}"/>
    <cellStyle name="Normal 5 2 6 9" xfId="5317" xr:uid="{1CCA69A0-89D5-4216-9A9D-E06171C1E030}"/>
    <cellStyle name="Normal 5 2 6 9 2" xfId="16755" xr:uid="{BC9EFBD2-6261-4E01-AA35-846A8AA42DAB}"/>
    <cellStyle name="Normal 5 2 6 9 3" xfId="27604" xr:uid="{504C3401-F986-4F30-B4DD-1A533A6D9EA4}"/>
    <cellStyle name="Normal 5 2 6 9 4" xfId="42878" xr:uid="{6B39A414-0B0B-4990-890B-6439BE50FF6F}"/>
    <cellStyle name="Normal 5 2 7" xfId="1082" xr:uid="{25D4A2BC-EC70-4EF5-8CA0-CE67C3998CAD}"/>
    <cellStyle name="Normal 5 2 7 10" xfId="30721" xr:uid="{62C2DC50-7BD7-40F9-B678-090DB2ED3A93}"/>
    <cellStyle name="Normal 5 2 7 11" xfId="39825" xr:uid="{FF376063-C6C8-4E63-B443-2BE5F98D1AB6}"/>
    <cellStyle name="Normal 5 2 7 2" xfId="2574" xr:uid="{CE02454F-AC71-461A-87E7-4186FB359AD7}"/>
    <cellStyle name="Normal 5 2 7 2 2" xfId="3555" xr:uid="{B70AD864-8BC3-4154-A85A-74B686E30163}"/>
    <cellStyle name="Normal 5 2 7 2 2 2" xfId="6793" xr:uid="{BF421C4A-3499-4037-BD99-E2E2CA354043}"/>
    <cellStyle name="Normal 5 2 7 2 2 2 2" xfId="12228" xr:uid="{9500CB5E-BB8A-4AED-94FD-B39D2B96603F}"/>
    <cellStyle name="Normal 5 2 7 2 2 2 2 2" xfId="23100" xr:uid="{4C89784D-DD29-4B6C-B6FA-6F670C6CDC31}"/>
    <cellStyle name="Normal 5 2 7 2 2 2 2 3" xfId="39246" xr:uid="{E76D76D1-C121-4B82-9F85-6027A5A23EFC}"/>
    <cellStyle name="Normal 5 2 7 2 2 2 3" xfId="18231" xr:uid="{8DE89C3B-5625-4977-8A7A-6AD63F347713}"/>
    <cellStyle name="Normal 5 2 7 2 2 2 4" xfId="29080" xr:uid="{98A7CFF3-5205-48E3-AF00-72DBCCF39AAB}"/>
    <cellStyle name="Normal 5 2 7 2 2 2 5" xfId="35278" xr:uid="{AF472622-43B2-4C36-B0BD-A6C268DEA4ED}"/>
    <cellStyle name="Normal 5 2 7 2 2 2 6" xfId="44354" xr:uid="{32B9DE93-EEEF-4927-90B7-79CBA797E337}"/>
    <cellStyle name="Normal 5 2 7 2 2 3" xfId="12229" xr:uid="{A21FF206-A562-4961-9941-5AEA6DC77B2D}"/>
    <cellStyle name="Normal 5 2 7 2 2 3 2" xfId="23101" xr:uid="{82E88854-F00E-4BB2-A69A-3D70067F4A3D}"/>
    <cellStyle name="Normal 5 2 7 2 2 3 3" xfId="37265" xr:uid="{9F950EFF-8ED5-466F-8FDF-A2D8409FAA0E}"/>
    <cellStyle name="Normal 5 2 7 2 2 4" xfId="15175" xr:uid="{ED0BB558-8C3E-4C07-B717-2E0AC10ED3D5}"/>
    <cellStyle name="Normal 5 2 7 2 2 5" xfId="26024" xr:uid="{117E3D24-CC00-4AF4-A296-E76EC67C1531}"/>
    <cellStyle name="Normal 5 2 7 2 2 6" xfId="32174" xr:uid="{2A9E78A1-2F6C-456F-BAED-602DEFB4C773}"/>
    <cellStyle name="Normal 5 2 7 2 2 7" xfId="41298" xr:uid="{B1DBD37D-8048-4F63-8ADE-05A2D7C313A2}"/>
    <cellStyle name="Normal 5 2 7 2 3" xfId="5813" xr:uid="{3564CA35-315B-4F56-8604-14758AAF0C06}"/>
    <cellStyle name="Normal 5 2 7 2 3 2" xfId="12230" xr:uid="{F33A5409-CE43-4C55-8ECF-D7948B2B803E}"/>
    <cellStyle name="Normal 5 2 7 2 3 2 2" xfId="23102" xr:uid="{AF4B157B-1A5E-41D5-9B95-31A25EC4ECAA}"/>
    <cellStyle name="Normal 5 2 7 2 3 2 3" xfId="38273" xr:uid="{00D57F7F-9535-458D-BAD5-D118E67708F9}"/>
    <cellStyle name="Normal 5 2 7 2 3 3" xfId="17251" xr:uid="{76709C79-ABFA-42E4-A6D3-4098191C6A83}"/>
    <cellStyle name="Normal 5 2 7 2 3 4" xfId="28100" xr:uid="{2A626F18-5E42-4CEE-BA44-5F9571B502E9}"/>
    <cellStyle name="Normal 5 2 7 2 3 5" xfId="34308" xr:uid="{0945AA0D-5B4C-4AC6-B1A9-FB2F42444695}"/>
    <cellStyle name="Normal 5 2 7 2 3 6" xfId="43374" xr:uid="{CE749E69-87D3-46D2-A962-FC7B86706745}"/>
    <cellStyle name="Normal 5 2 7 2 4" xfId="12231" xr:uid="{8DCE3735-62DD-48E1-8505-EE30E4E32D64}"/>
    <cellStyle name="Normal 5 2 7 2 4 2" xfId="23103" xr:uid="{068C860C-EE34-4AB2-84C5-F8BE0CF6B161}"/>
    <cellStyle name="Normal 5 2 7 2 4 3" xfId="36291" xr:uid="{A053598F-923B-4020-86C0-4F1DC31C3927}"/>
    <cellStyle name="Normal 5 2 7 2 5" xfId="14195" xr:uid="{5D7F45BA-1C41-4A0D-AF3D-802F4D8EBDCE}"/>
    <cellStyle name="Normal 5 2 7 2 6" xfId="25044" xr:uid="{0FB3A0BC-3258-49DF-B146-57B1CE39D214}"/>
    <cellStyle name="Normal 5 2 7 2 7" xfId="31194" xr:uid="{6BBCF869-32E3-49EB-BA58-6936E85F8CC8}"/>
    <cellStyle name="Normal 5 2 7 2 8" xfId="40318" xr:uid="{9FBD33B3-E811-4D01-9840-590DC6C0727F}"/>
    <cellStyle name="Normal 5 2 7 3" xfId="3062" xr:uid="{19D06354-D789-4635-9B16-30FB9F531E6B}"/>
    <cellStyle name="Normal 5 2 7 3 2" xfId="6300" xr:uid="{C1C549BA-2AB1-4F79-9506-97B8F3F23D80}"/>
    <cellStyle name="Normal 5 2 7 3 2 2" xfId="12232" xr:uid="{E803E8D8-161D-423C-823D-7AC2A655CBC4}"/>
    <cellStyle name="Normal 5 2 7 3 2 2 2" xfId="23104" xr:uid="{C42B99AB-21F7-43CE-A096-AFD34E7AD162}"/>
    <cellStyle name="Normal 5 2 7 3 2 2 3" xfId="39247" xr:uid="{97118B74-AA6C-4B81-AB68-F22680E65912}"/>
    <cellStyle name="Normal 5 2 7 3 2 3" xfId="17738" xr:uid="{0BCAB4C5-7FA8-4EB1-9662-2B94E2A04B28}"/>
    <cellStyle name="Normal 5 2 7 3 2 4" xfId="28587" xr:uid="{85340248-CF2C-4CE2-BD14-53072B3A733D}"/>
    <cellStyle name="Normal 5 2 7 3 2 5" xfId="35279" xr:uid="{86F3DCF9-58C3-4449-BBCA-A6B6165D8007}"/>
    <cellStyle name="Normal 5 2 7 3 2 6" xfId="43861" xr:uid="{9FA130F5-C962-4503-BA3D-EB977CEDC78D}"/>
    <cellStyle name="Normal 5 2 7 3 3" xfId="12233" xr:uid="{A06F84B7-201F-4D99-B9DD-115209104922}"/>
    <cellStyle name="Normal 5 2 7 3 3 2" xfId="23105" xr:uid="{23A6FF92-A4F4-4822-8120-D2118077E15A}"/>
    <cellStyle name="Normal 5 2 7 3 3 3" xfId="37266" xr:uid="{F856B054-FFC3-4203-B2F3-4CB6316318FC}"/>
    <cellStyle name="Normal 5 2 7 3 4" xfId="14682" xr:uid="{7C08CEF2-EE10-4F13-9CF5-4B9652560B7B}"/>
    <cellStyle name="Normal 5 2 7 3 5" xfId="25531" xr:uid="{4B5F101F-E782-4EB3-9E57-390EFBD0C5F8}"/>
    <cellStyle name="Normal 5 2 7 3 6" xfId="31681" xr:uid="{4756D679-4A09-4FA9-A809-73A255718291}"/>
    <cellStyle name="Normal 5 2 7 3 7" xfId="40805" xr:uid="{043A410E-0CD8-412D-BB18-E75647A6AF83}"/>
    <cellStyle name="Normal 5 2 7 4" xfId="4066" xr:uid="{85C2ABFD-7FFD-4B36-931D-CBE1259FE44A}"/>
    <cellStyle name="Normal 5 2 7 4 2" xfId="7298" xr:uid="{E840160C-7317-4D11-9ACC-2AF0FAD6672B}"/>
    <cellStyle name="Normal 5 2 7 4 2 2" xfId="18736" xr:uid="{1D75B70F-D6C8-4747-A8C2-7E750443E894}"/>
    <cellStyle name="Normal 5 2 7 4 2 3" xfId="29585" xr:uid="{0016858A-58F8-4033-93B9-1232BAC266ED}"/>
    <cellStyle name="Normal 5 2 7 4 2 4" xfId="37843" xr:uid="{EA91D5A7-2D9E-4300-A269-3C25D4E08815}"/>
    <cellStyle name="Normal 5 2 7 4 2 5" xfId="44859" xr:uid="{0F289FA4-F0AD-447F-B28F-4525B600A763}"/>
    <cellStyle name="Normal 5 2 7 4 3" xfId="15680" xr:uid="{666959C0-F832-4AB7-8652-5D7C7C6D6045}"/>
    <cellStyle name="Normal 5 2 7 4 4" xfId="26529" xr:uid="{5AE3E563-90B7-45F3-8212-8790B798701B}"/>
    <cellStyle name="Normal 5 2 7 4 5" xfId="33258" xr:uid="{F52E50B7-582B-4CE3-A544-03F91EF17EC6}"/>
    <cellStyle name="Normal 5 2 7 4 6" xfId="41803" xr:uid="{F6565221-A201-43B6-9F26-482F37A82995}"/>
    <cellStyle name="Normal 5 2 7 5" xfId="4607" xr:uid="{B86131B1-04A3-437C-8ED2-2FDBA8D41A80}"/>
    <cellStyle name="Normal 5 2 7 5 2" xfId="7663" xr:uid="{4EBD55EB-C2B3-40D7-8E2C-A66F15D5EBF6}"/>
    <cellStyle name="Normal 5 2 7 5 2 2" xfId="19101" xr:uid="{B7397277-9665-437A-86ED-F361A77292F8}"/>
    <cellStyle name="Normal 5 2 7 5 2 3" xfId="29950" xr:uid="{F1F1894F-8BA5-4686-BF66-5FA83F25800E}"/>
    <cellStyle name="Normal 5 2 7 5 2 4" xfId="45224" xr:uid="{182C7F78-AFE6-43AF-AFBE-F5B69757663F}"/>
    <cellStyle name="Normal 5 2 7 5 3" xfId="16045" xr:uid="{0D84483C-8559-482C-A6F7-35A70CE0DC10}"/>
    <cellStyle name="Normal 5 2 7 5 4" xfId="26894" xr:uid="{29FFA420-884A-4D8D-84B5-C8297048E50A}"/>
    <cellStyle name="Normal 5 2 7 5 5" xfId="35860" xr:uid="{FDB7AF7E-888D-4746-907E-074CD5F77FB3}"/>
    <cellStyle name="Normal 5 2 7 5 6" xfId="42168" xr:uid="{DADCD4F4-300B-4915-874B-F33EDC1B1A67}"/>
    <cellStyle name="Normal 5 2 7 6" xfId="4969" xr:uid="{83AB45AA-EE71-4020-94BF-7A43D62767A6}"/>
    <cellStyle name="Normal 5 2 7 6 2" xfId="8025" xr:uid="{9F725CCF-8771-4C2A-B69B-145840C60A84}"/>
    <cellStyle name="Normal 5 2 7 6 2 2" xfId="19463" xr:uid="{F3BAA0AE-D726-4380-B598-354F7CF3E126}"/>
    <cellStyle name="Normal 5 2 7 6 2 3" xfId="30312" xr:uid="{333E6458-3B12-4FAB-B0A8-361164CCD0CA}"/>
    <cellStyle name="Normal 5 2 7 6 2 4" xfId="45586" xr:uid="{18C800EB-CADC-4283-BCF3-61A04E5613AD}"/>
    <cellStyle name="Normal 5 2 7 6 3" xfId="16407" xr:uid="{E40C87EE-F7ED-4910-99DC-C84B331DA1D9}"/>
    <cellStyle name="Normal 5 2 7 6 4" xfId="27256" xr:uid="{884117D4-70F6-4808-BFD0-C3BAD9C6C04C}"/>
    <cellStyle name="Normal 5 2 7 6 5" xfId="42530" xr:uid="{737B4DAD-2C70-4F3D-ABD3-1207CEC91C33}"/>
    <cellStyle name="Normal 5 2 7 7" xfId="5320" xr:uid="{E40513D2-70CB-4459-9681-F2FF4A088B80}"/>
    <cellStyle name="Normal 5 2 7 7 2" xfId="16758" xr:uid="{10B7053C-6054-416D-9709-6F4C4B57669B}"/>
    <cellStyle name="Normal 5 2 7 7 3" xfId="27607" xr:uid="{8986136E-0887-40B5-BCC9-A1366A2D0E93}"/>
    <cellStyle name="Normal 5 2 7 7 4" xfId="42881" xr:uid="{101F944B-11CE-417C-B9CE-AAED1AC7A9D2}"/>
    <cellStyle name="Normal 5 2 7 8" xfId="13702" xr:uid="{F45DB42B-79BF-4C37-A049-D4E4213DE2B8}"/>
    <cellStyle name="Normal 5 2 7 9" xfId="24551" xr:uid="{060341C4-8D93-47FA-8E25-4DF37FF2A340}"/>
    <cellStyle name="Normal 5 2 8" xfId="1083" xr:uid="{645EE7BC-4A3E-4343-86CF-A47236CD17E1}"/>
    <cellStyle name="Normal 5 2 8 10" xfId="30722" xr:uid="{893BAB1A-AA4D-416B-A37B-961B4A920073}"/>
    <cellStyle name="Normal 5 2 8 11" xfId="39826" xr:uid="{43C081A8-0117-48FB-B1DA-FF9F5E930E18}"/>
    <cellStyle name="Normal 5 2 8 2" xfId="2575" xr:uid="{F7CDD20F-DBA4-41FA-AD81-FCE7F65F2FDE}"/>
    <cellStyle name="Normal 5 2 8 2 2" xfId="3556" xr:uid="{9880E870-7588-4ECE-BECF-6DD1CEA31C2B}"/>
    <cellStyle name="Normal 5 2 8 2 2 2" xfId="6794" xr:uid="{4DF6FD00-3B44-4EBB-B58A-BA6790256DDC}"/>
    <cellStyle name="Normal 5 2 8 2 2 2 2" xfId="12234" xr:uid="{A5F4BDA3-34F5-4FA0-9111-1B28042224C6}"/>
    <cellStyle name="Normal 5 2 8 2 2 2 2 2" xfId="23106" xr:uid="{D39D6115-06E2-41E5-865A-98DA54173C9A}"/>
    <cellStyle name="Normal 5 2 8 2 2 2 2 3" xfId="39248" xr:uid="{A67A1B1D-9883-4032-B826-5219AA94EE5D}"/>
    <cellStyle name="Normal 5 2 8 2 2 2 3" xfId="18232" xr:uid="{DCBE994B-CC05-4929-A28F-9E37038C0D7E}"/>
    <cellStyle name="Normal 5 2 8 2 2 2 4" xfId="29081" xr:uid="{F829C147-409D-47D2-BE03-2F56861E4F32}"/>
    <cellStyle name="Normal 5 2 8 2 2 2 5" xfId="35280" xr:uid="{FB84EF5E-0625-4ACF-8BD3-C16F0D4CD056}"/>
    <cellStyle name="Normal 5 2 8 2 2 2 6" xfId="44355" xr:uid="{66D423A8-D980-4C68-B654-192716F3A84C}"/>
    <cellStyle name="Normal 5 2 8 2 2 3" xfId="12235" xr:uid="{22DA32FB-A957-4A29-88A6-98D6D486846D}"/>
    <cellStyle name="Normal 5 2 8 2 2 3 2" xfId="23107" xr:uid="{5876C00B-8A4C-4DFD-B3B0-9B9E826196DA}"/>
    <cellStyle name="Normal 5 2 8 2 2 3 3" xfId="37267" xr:uid="{15413469-5A78-44A3-AF82-DEAC03269351}"/>
    <cellStyle name="Normal 5 2 8 2 2 4" xfId="15176" xr:uid="{2A4B4BA5-885E-4C5D-8E7E-B2CAE969D95E}"/>
    <cellStyle name="Normal 5 2 8 2 2 5" xfId="26025" xr:uid="{173766DA-4F28-461B-B06B-851E1C6772A6}"/>
    <cellStyle name="Normal 5 2 8 2 2 6" xfId="32175" xr:uid="{E07C46FE-80BE-401F-8F4A-8342DB4521D6}"/>
    <cellStyle name="Normal 5 2 8 2 2 7" xfId="41299" xr:uid="{49CE397E-C5CB-4E25-9421-FDF8599FBEE1}"/>
    <cellStyle name="Normal 5 2 8 2 3" xfId="5814" xr:uid="{871D2250-3286-4318-A42A-BF256623B17E}"/>
    <cellStyle name="Normal 5 2 8 2 3 2" xfId="12236" xr:uid="{F4B0398F-B8C2-4530-8201-ECAA4847F2A1}"/>
    <cellStyle name="Normal 5 2 8 2 3 2 2" xfId="23108" xr:uid="{454BBBFB-29EA-47F3-8DB8-6EF3335DC771}"/>
    <cellStyle name="Normal 5 2 8 2 3 2 3" xfId="38274" xr:uid="{D6092355-F4CF-4BDD-8EDF-71AC5664B354}"/>
    <cellStyle name="Normal 5 2 8 2 3 3" xfId="17252" xr:uid="{A7DC9830-7A22-4D7E-82C7-B1431EAA3E3B}"/>
    <cellStyle name="Normal 5 2 8 2 3 4" xfId="28101" xr:uid="{CB5A74AC-F978-43B5-9E79-009EDFA883ED}"/>
    <cellStyle name="Normal 5 2 8 2 3 5" xfId="34309" xr:uid="{7A42629A-5D83-4A59-881F-F3C1A384CED2}"/>
    <cellStyle name="Normal 5 2 8 2 3 6" xfId="43375" xr:uid="{2682DDAE-74D4-4A92-BE83-40F028403DEC}"/>
    <cellStyle name="Normal 5 2 8 2 4" xfId="12237" xr:uid="{CCA684BA-9BDB-497E-ACA2-D89AF1B4705A}"/>
    <cellStyle name="Normal 5 2 8 2 4 2" xfId="23109" xr:uid="{B2CC433F-52F0-4524-BB14-2E9EC12D6DCB}"/>
    <cellStyle name="Normal 5 2 8 2 4 3" xfId="36292" xr:uid="{73D10C7F-5CD6-4E3F-8FA7-14B1A262AD2A}"/>
    <cellStyle name="Normal 5 2 8 2 5" xfId="14196" xr:uid="{7AEAD6FF-A388-46F3-B8AC-E3C7A67B7CCD}"/>
    <cellStyle name="Normal 5 2 8 2 6" xfId="25045" xr:uid="{858B7C68-567E-4E83-ABE3-D22DF379300B}"/>
    <cellStyle name="Normal 5 2 8 2 7" xfId="31195" xr:uid="{5032E601-D838-4B08-BFD5-6E45B486F969}"/>
    <cellStyle name="Normal 5 2 8 2 8" xfId="40319" xr:uid="{A60CDABF-6208-42E4-B0B9-26A636245626}"/>
    <cellStyle name="Normal 5 2 8 3" xfId="3063" xr:uid="{E74306C6-D251-450C-8B2E-B13C56FA6A51}"/>
    <cellStyle name="Normal 5 2 8 3 2" xfId="6301" xr:uid="{F3584109-1C85-4939-A82F-E69CCBFDC23D}"/>
    <cellStyle name="Normal 5 2 8 3 2 2" xfId="12238" xr:uid="{3645163B-4EC7-4908-9421-6656CE688EDD}"/>
    <cellStyle name="Normal 5 2 8 3 2 2 2" xfId="23110" xr:uid="{FD3EFBA7-9C15-46A7-BDDE-8CE4470D3D69}"/>
    <cellStyle name="Normal 5 2 8 3 2 2 3" xfId="39249" xr:uid="{A7B53DEA-BE45-4A01-B192-51DEF926E52B}"/>
    <cellStyle name="Normal 5 2 8 3 2 3" xfId="17739" xr:uid="{8E51D782-83AD-4379-9CAD-7899E6229B08}"/>
    <cellStyle name="Normal 5 2 8 3 2 4" xfId="28588" xr:uid="{B1470EBB-7A8F-44FA-8EF1-2B7EBCE69E79}"/>
    <cellStyle name="Normal 5 2 8 3 2 5" xfId="35281" xr:uid="{47732756-D1D4-45BE-BD44-D566E65BC1CD}"/>
    <cellStyle name="Normal 5 2 8 3 2 6" xfId="43862" xr:uid="{3ACFBD38-1AD2-4292-8CEC-3D015CC4139D}"/>
    <cellStyle name="Normal 5 2 8 3 3" xfId="12239" xr:uid="{C581A3A6-952D-4F3D-8A0E-BEEA27174890}"/>
    <cellStyle name="Normal 5 2 8 3 3 2" xfId="23111" xr:uid="{E3ABEBD4-7CDC-47EA-AEB7-6ED70011602B}"/>
    <cellStyle name="Normal 5 2 8 3 3 3" xfId="37268" xr:uid="{EF274CA9-702D-4BB6-8876-F597E943B932}"/>
    <cellStyle name="Normal 5 2 8 3 4" xfId="14683" xr:uid="{65889444-DFEE-4192-A923-94CCEDB9403A}"/>
    <cellStyle name="Normal 5 2 8 3 5" xfId="25532" xr:uid="{3D9054B1-DB6C-4589-B452-75874C4E4853}"/>
    <cellStyle name="Normal 5 2 8 3 6" xfId="31682" xr:uid="{DEF3CE00-4EA1-4493-AEE6-4009514E0FBC}"/>
    <cellStyle name="Normal 5 2 8 3 7" xfId="40806" xr:uid="{8E92F09F-46B5-4327-923C-6E3F8D18B2FD}"/>
    <cellStyle name="Normal 5 2 8 4" xfId="4067" xr:uid="{D365E63E-67E3-4C07-A024-A714236E792F}"/>
    <cellStyle name="Normal 5 2 8 4 2" xfId="7299" xr:uid="{F0C6234F-CF58-4C89-8E32-2CAB22B847DD}"/>
    <cellStyle name="Normal 5 2 8 4 2 2" xfId="18737" xr:uid="{B6161ECC-C762-43B2-AF23-B0EE0EAF3005}"/>
    <cellStyle name="Normal 5 2 8 4 2 3" xfId="29586" xr:uid="{5687F82E-8C78-46DA-9391-4FBBA3C66171}"/>
    <cellStyle name="Normal 5 2 8 4 2 4" xfId="37844" xr:uid="{624CAB13-5D1E-4757-82A2-4A790DC3CBAB}"/>
    <cellStyle name="Normal 5 2 8 4 2 5" xfId="44860" xr:uid="{7DE5BE06-D9FC-46EE-83D6-FB2B9E74D6C1}"/>
    <cellStyle name="Normal 5 2 8 4 3" xfId="15681" xr:uid="{34A733EC-4286-42D8-B70F-DA58C3110824}"/>
    <cellStyle name="Normal 5 2 8 4 4" xfId="26530" xr:uid="{5E6C646B-0C82-4D7D-AEA2-6E713D59AE12}"/>
    <cellStyle name="Normal 5 2 8 4 5" xfId="33259" xr:uid="{B61D9E33-A223-41EB-850C-B9E35EDFA5BF}"/>
    <cellStyle name="Normal 5 2 8 4 6" xfId="41804" xr:uid="{867B1189-10A1-4CA3-9328-27FDE90D0AE6}"/>
    <cellStyle name="Normal 5 2 8 5" xfId="4608" xr:uid="{E83A41BA-C6DC-4ACC-9C40-DE73BEB22267}"/>
    <cellStyle name="Normal 5 2 8 5 2" xfId="7664" xr:uid="{FE2C6B08-B72B-4119-A4C1-76683E2DFE2A}"/>
    <cellStyle name="Normal 5 2 8 5 2 2" xfId="19102" xr:uid="{8AA476C5-F715-47F5-949C-346A1220E7B8}"/>
    <cellStyle name="Normal 5 2 8 5 2 3" xfId="29951" xr:uid="{6B6F49CE-9072-4C18-8AC6-B1C3A582765E}"/>
    <cellStyle name="Normal 5 2 8 5 2 4" xfId="45225" xr:uid="{95C075B2-BAB7-4A87-9678-AA53BAAEA0B7}"/>
    <cellStyle name="Normal 5 2 8 5 3" xfId="16046" xr:uid="{E4F5EFF1-580A-4662-B16D-25F5E97D9EE6}"/>
    <cellStyle name="Normal 5 2 8 5 4" xfId="26895" xr:uid="{53967FC3-9E5E-499E-A674-20D5E73F491F}"/>
    <cellStyle name="Normal 5 2 8 5 5" xfId="35861" xr:uid="{45FEE6C9-FFD0-44B6-96C7-7A415D2F03F9}"/>
    <cellStyle name="Normal 5 2 8 5 6" xfId="42169" xr:uid="{CFE7B049-5F78-4486-BE89-D94A7389858E}"/>
    <cellStyle name="Normal 5 2 8 6" xfId="4970" xr:uid="{B871B1B8-39C4-453F-BDC6-09291953953C}"/>
    <cellStyle name="Normal 5 2 8 6 2" xfId="8026" xr:uid="{EB2BA763-8152-4178-B527-C3DD7C2BD2BD}"/>
    <cellStyle name="Normal 5 2 8 6 2 2" xfId="19464" xr:uid="{10615A1F-4C13-491D-943E-08F7385BBCFA}"/>
    <cellStyle name="Normal 5 2 8 6 2 3" xfId="30313" xr:uid="{A452C566-7538-4C04-9FF7-B2131F4B590D}"/>
    <cellStyle name="Normal 5 2 8 6 2 4" xfId="45587" xr:uid="{09E7D9C7-83D1-4C11-A964-A43D97EB8CCD}"/>
    <cellStyle name="Normal 5 2 8 6 3" xfId="16408" xr:uid="{B5F891D7-8DC8-44D7-9262-9B30E5736A8C}"/>
    <cellStyle name="Normal 5 2 8 6 4" xfId="27257" xr:uid="{2DEEC2FB-4502-4D28-9CE1-9AD9AB4053D7}"/>
    <cellStyle name="Normal 5 2 8 6 5" xfId="42531" xr:uid="{C0CC7AFE-5957-4E0F-9D8E-7CB4F200EA23}"/>
    <cellStyle name="Normal 5 2 8 7" xfId="5321" xr:uid="{75FBBC0F-F082-41AA-BF15-85499ACB1A9D}"/>
    <cellStyle name="Normal 5 2 8 7 2" xfId="16759" xr:uid="{43502F93-6F83-473F-969B-EF62C64C5253}"/>
    <cellStyle name="Normal 5 2 8 7 3" xfId="27608" xr:uid="{14D5CFAE-2FC0-49FC-9C5A-9EF2B9EFC75A}"/>
    <cellStyle name="Normal 5 2 8 7 4" xfId="42882" xr:uid="{7C0687D5-AC4E-493F-93ED-7FCBA4C01083}"/>
    <cellStyle name="Normal 5 2 8 8" xfId="13703" xr:uid="{2B2728B7-D6AB-4104-80D5-065F10B51D90}"/>
    <cellStyle name="Normal 5 2 8 9" xfId="24552" xr:uid="{DA0A9C96-AD19-46FC-A7CE-3C56B5EF1ED0}"/>
    <cellStyle name="Normal 5 2 9" xfId="1084" xr:uid="{1B91C9A9-E4C4-4F48-AAE8-76C6508D2589}"/>
    <cellStyle name="Normal 5 2 9 10" xfId="30723" xr:uid="{8383DCE9-B303-43D4-B4B8-1391AC224CB1}"/>
    <cellStyle name="Normal 5 2 9 11" xfId="39827" xr:uid="{528B8B2E-0F5A-4DE9-A0C4-1323E83DE6A2}"/>
    <cellStyle name="Normal 5 2 9 2" xfId="2576" xr:uid="{B5048E6F-D19D-47CB-96F5-9F831E4F3C51}"/>
    <cellStyle name="Normal 5 2 9 2 2" xfId="3557" xr:uid="{BFD14B6F-9C47-4602-A477-8A55C0475B69}"/>
    <cellStyle name="Normal 5 2 9 2 2 2" xfId="6795" xr:uid="{80C6D21A-05F9-4785-A6AE-EC370FD4EF28}"/>
    <cellStyle name="Normal 5 2 9 2 2 2 2" xfId="12240" xr:uid="{D6199AC9-7720-412D-AAEA-F967DAC06E23}"/>
    <cellStyle name="Normal 5 2 9 2 2 2 2 2" xfId="23112" xr:uid="{9F4B3B2F-EB10-4EA1-88F2-50BD7DB8EE8D}"/>
    <cellStyle name="Normal 5 2 9 2 2 2 2 3" xfId="39250" xr:uid="{16AD3C20-7E52-42C5-A56F-175805B979A1}"/>
    <cellStyle name="Normal 5 2 9 2 2 2 3" xfId="18233" xr:uid="{9D0532B8-34E5-4774-9394-B82FDAA068E6}"/>
    <cellStyle name="Normal 5 2 9 2 2 2 4" xfId="29082" xr:uid="{6727566E-FB65-40D9-8AA5-5732595492D9}"/>
    <cellStyle name="Normal 5 2 9 2 2 2 5" xfId="35282" xr:uid="{DC584222-794E-4354-888D-1A052D7EB355}"/>
    <cellStyle name="Normal 5 2 9 2 2 2 6" xfId="44356" xr:uid="{B6426373-9A88-476B-8348-485BD68B31AD}"/>
    <cellStyle name="Normal 5 2 9 2 2 3" xfId="12241" xr:uid="{09620B1C-F4BB-4BCE-9C2F-D4C97C4D8FB8}"/>
    <cellStyle name="Normal 5 2 9 2 2 3 2" xfId="23113" xr:uid="{D1F8F835-BF45-472E-8AA4-FCB451D5B435}"/>
    <cellStyle name="Normal 5 2 9 2 2 3 3" xfId="37269" xr:uid="{5D76D3DE-27D1-4918-A56D-B38162B985D8}"/>
    <cellStyle name="Normal 5 2 9 2 2 4" xfId="15177" xr:uid="{A6F215FF-CD79-4C1A-9B72-8CEAF47C471D}"/>
    <cellStyle name="Normal 5 2 9 2 2 5" xfId="26026" xr:uid="{0467C4AD-43FB-41CB-9525-2D01AC9B4045}"/>
    <cellStyle name="Normal 5 2 9 2 2 6" xfId="32176" xr:uid="{79CA25F2-17A4-4931-B1E2-2BF8F1A4F2C4}"/>
    <cellStyle name="Normal 5 2 9 2 2 7" xfId="41300" xr:uid="{E3CF711A-B3E5-46EE-BD29-F2E120A66BF3}"/>
    <cellStyle name="Normal 5 2 9 2 3" xfId="5815" xr:uid="{A2CE05A5-0433-47D1-9395-B017D4779C85}"/>
    <cellStyle name="Normal 5 2 9 2 3 2" xfId="12242" xr:uid="{FF91985D-489C-499A-B1ED-66C1512ACD0F}"/>
    <cellStyle name="Normal 5 2 9 2 3 2 2" xfId="23114" xr:uid="{785E61B7-5EEA-4103-AA40-AFFBBB6581B1}"/>
    <cellStyle name="Normal 5 2 9 2 3 2 3" xfId="38275" xr:uid="{644EC8B8-5488-462D-98BA-EA35D4C8B888}"/>
    <cellStyle name="Normal 5 2 9 2 3 3" xfId="17253" xr:uid="{7F2DC202-A359-4EF5-BC39-B369CBCEA300}"/>
    <cellStyle name="Normal 5 2 9 2 3 4" xfId="28102" xr:uid="{D0CD5095-920C-4387-BB1B-2AF87BD4F9EF}"/>
    <cellStyle name="Normal 5 2 9 2 3 5" xfId="34310" xr:uid="{95743F5D-3859-4D35-B6C0-2CE7F6D02ADD}"/>
    <cellStyle name="Normal 5 2 9 2 3 6" xfId="43376" xr:uid="{EDB0F569-CFFF-44F5-B00F-1DE466B4CC33}"/>
    <cellStyle name="Normal 5 2 9 2 4" xfId="12243" xr:uid="{49CD787A-0001-4816-9031-59089FE56D50}"/>
    <cellStyle name="Normal 5 2 9 2 4 2" xfId="23115" xr:uid="{F046DE33-6C5C-4FCD-85B2-367DF8418DDF}"/>
    <cellStyle name="Normal 5 2 9 2 4 3" xfId="36293" xr:uid="{8DEECEBC-3FD9-41ED-8E3E-24BB14CC5E3B}"/>
    <cellStyle name="Normal 5 2 9 2 5" xfId="14197" xr:uid="{5AE827E2-41C8-4F94-9B27-E2F40444D802}"/>
    <cellStyle name="Normal 5 2 9 2 6" xfId="25046" xr:uid="{61268E0D-755C-4B36-AB9F-439207D68070}"/>
    <cellStyle name="Normal 5 2 9 2 7" xfId="31196" xr:uid="{8D252D38-0E3C-40BC-87B0-1C8EE1BC953D}"/>
    <cellStyle name="Normal 5 2 9 2 8" xfId="40320" xr:uid="{006C46BC-969F-4B39-9297-03C65ECC442D}"/>
    <cellStyle name="Normal 5 2 9 3" xfId="3064" xr:uid="{4E0067C9-545E-4C1A-821F-53CEB582F47E}"/>
    <cellStyle name="Normal 5 2 9 3 2" xfId="6302" xr:uid="{485F771F-0F2F-4ADC-8E78-24CCF053CBFC}"/>
    <cellStyle name="Normal 5 2 9 3 2 2" xfId="12244" xr:uid="{E442CEAA-860F-4591-BE31-EAE8DA463585}"/>
    <cellStyle name="Normal 5 2 9 3 2 2 2" xfId="23116" xr:uid="{583ED5F7-55E2-4CB2-B1AB-B61F0C7D31F5}"/>
    <cellStyle name="Normal 5 2 9 3 2 2 3" xfId="39251" xr:uid="{CF7A812C-ED5E-4DE6-85D9-B58A2634A03E}"/>
    <cellStyle name="Normal 5 2 9 3 2 3" xfId="17740" xr:uid="{D800B0EE-76D7-4781-8B31-A3DCB26C9919}"/>
    <cellStyle name="Normal 5 2 9 3 2 4" xfId="28589" xr:uid="{DEE0E206-6AC9-477A-BD0F-9F17FE9E2CA9}"/>
    <cellStyle name="Normal 5 2 9 3 2 5" xfId="35283" xr:uid="{E1C3F49E-9E17-40FD-822C-C52A3E3F3B61}"/>
    <cellStyle name="Normal 5 2 9 3 2 6" xfId="43863" xr:uid="{77458A32-F1EE-43AD-81E7-A9AD97C9B8E8}"/>
    <cellStyle name="Normal 5 2 9 3 3" xfId="12245" xr:uid="{A46AA8EA-1C39-44D1-85AC-0CCDF2A6CC8E}"/>
    <cellStyle name="Normal 5 2 9 3 3 2" xfId="23117" xr:uid="{B198794A-D0D1-4A4C-9593-2BB79AFEDCA0}"/>
    <cellStyle name="Normal 5 2 9 3 3 3" xfId="37270" xr:uid="{B33CA34B-57D5-4218-AD64-B0DF59CD2169}"/>
    <cellStyle name="Normal 5 2 9 3 4" xfId="14684" xr:uid="{D4872413-9F9C-4B45-A727-6624EBB145AA}"/>
    <cellStyle name="Normal 5 2 9 3 5" xfId="25533" xr:uid="{1571C55B-A859-4875-B319-492BE04FC7D4}"/>
    <cellStyle name="Normal 5 2 9 3 6" xfId="31683" xr:uid="{95622676-0D9A-40BE-B210-2B6C06EF6D85}"/>
    <cellStyle name="Normal 5 2 9 3 7" xfId="40807" xr:uid="{3F5FA14F-9A4A-404D-BBA6-9086FB2EDDF4}"/>
    <cellStyle name="Normal 5 2 9 4" xfId="4068" xr:uid="{22835DA2-2A72-4903-81F8-16B0604B6096}"/>
    <cellStyle name="Normal 5 2 9 4 2" xfId="7300" xr:uid="{4A24E375-F884-41B6-BC0E-F1D4342B842E}"/>
    <cellStyle name="Normal 5 2 9 4 2 2" xfId="18738" xr:uid="{575067FB-9E8F-4AD2-BB6E-050583A278FB}"/>
    <cellStyle name="Normal 5 2 9 4 2 3" xfId="29587" xr:uid="{02E22FAC-5F79-4CD3-93BB-117750AB3651}"/>
    <cellStyle name="Normal 5 2 9 4 2 4" xfId="37845" xr:uid="{FE37EEB1-C7B6-4424-8F7D-59B1CBC29BC0}"/>
    <cellStyle name="Normal 5 2 9 4 2 5" xfId="44861" xr:uid="{039798C9-DBCE-40C7-B763-3ACC59B0A672}"/>
    <cellStyle name="Normal 5 2 9 4 3" xfId="15682" xr:uid="{3DC088F1-C503-4985-81E4-BA70E0403BFD}"/>
    <cellStyle name="Normal 5 2 9 4 4" xfId="26531" xr:uid="{AA3E6DBF-4C29-48CE-944C-904D094E91D0}"/>
    <cellStyle name="Normal 5 2 9 4 5" xfId="33260" xr:uid="{0F75D67D-FFED-4E18-B4F2-962DAFB0295A}"/>
    <cellStyle name="Normal 5 2 9 4 6" xfId="41805" xr:uid="{4C89CD4D-6A97-4FCA-AA1B-E07A62B8B8F3}"/>
    <cellStyle name="Normal 5 2 9 5" xfId="4609" xr:uid="{855C1241-CF9F-4546-94D8-C6171746877F}"/>
    <cellStyle name="Normal 5 2 9 5 2" xfId="7665" xr:uid="{DC94A227-9019-4A5D-A2C9-8399119A0AAF}"/>
    <cellStyle name="Normal 5 2 9 5 2 2" xfId="19103" xr:uid="{0979C7F5-FBF5-474E-9C25-58FEDDF0EF00}"/>
    <cellStyle name="Normal 5 2 9 5 2 3" xfId="29952" xr:uid="{5DE4103E-2DA0-4255-8DF2-7F92D1B91AE1}"/>
    <cellStyle name="Normal 5 2 9 5 2 4" xfId="45226" xr:uid="{6FDF8696-C74A-4653-A778-49353497A3FB}"/>
    <cellStyle name="Normal 5 2 9 5 3" xfId="16047" xr:uid="{06ECFFEA-0738-4CA9-B98E-25F789EA63AF}"/>
    <cellStyle name="Normal 5 2 9 5 4" xfId="26896" xr:uid="{25ED8082-7CD0-437D-8365-995E9299E315}"/>
    <cellStyle name="Normal 5 2 9 5 5" xfId="35862" xr:uid="{A5105A0B-AB83-4307-B9C6-6576BD31846C}"/>
    <cellStyle name="Normal 5 2 9 5 6" xfId="42170" xr:uid="{2D8B7753-A718-4426-86DF-2024C47A8A67}"/>
    <cellStyle name="Normal 5 2 9 6" xfId="4971" xr:uid="{BB1E8F5E-26B6-437A-B280-C2E1EA6719EB}"/>
    <cellStyle name="Normal 5 2 9 6 2" xfId="8027" xr:uid="{E5130F92-43BD-4448-B6A1-04E272C0C471}"/>
    <cellStyle name="Normal 5 2 9 6 2 2" xfId="19465" xr:uid="{DD9C8101-B97A-43B1-BD76-8B01B7C84172}"/>
    <cellStyle name="Normal 5 2 9 6 2 3" xfId="30314" xr:uid="{EDF692A9-DE89-418B-9BE9-256EFBA804FB}"/>
    <cellStyle name="Normal 5 2 9 6 2 4" xfId="45588" xr:uid="{A188C96E-F4D4-4DC8-9F9D-49C52D771BA4}"/>
    <cellStyle name="Normal 5 2 9 6 3" xfId="16409" xr:uid="{2D01562D-F765-46E9-B22B-85DFF5A258DB}"/>
    <cellStyle name="Normal 5 2 9 6 4" xfId="27258" xr:uid="{AB61665E-B1E1-4B9D-83EA-FBB54014622B}"/>
    <cellStyle name="Normal 5 2 9 6 5" xfId="42532" xr:uid="{72896C71-44D5-451D-A676-F8921BC47898}"/>
    <cellStyle name="Normal 5 2 9 7" xfId="5322" xr:uid="{06D6525E-CAA9-4A9D-8F3A-1C2B4C41C949}"/>
    <cellStyle name="Normal 5 2 9 7 2" xfId="16760" xr:uid="{7844DEDF-CC71-4365-88AF-57EF6D463F58}"/>
    <cellStyle name="Normal 5 2 9 7 3" xfId="27609" xr:uid="{48F7F832-8711-4C02-948F-8EF7755EDDBE}"/>
    <cellStyle name="Normal 5 2 9 7 4" xfId="42883" xr:uid="{572AF154-0BC0-4E87-9A13-186EE3F5FD9D}"/>
    <cellStyle name="Normal 5 2 9 8" xfId="13704" xr:uid="{C56412B7-073F-4FE1-9A13-A6039074524E}"/>
    <cellStyle name="Normal 5 2 9 9" xfId="24553" xr:uid="{BEC55F18-CE5D-4365-A2AF-8DEB1B0AD463}"/>
    <cellStyle name="Normal 5 20" xfId="2055" xr:uid="{F5770273-B1EC-4D09-9C62-AE63288AD717}"/>
    <cellStyle name="Normal 5 20 2" xfId="2715" xr:uid="{374051A1-CF19-4781-84D5-1C8847BFB500}"/>
    <cellStyle name="Normal 5 20 2 2" xfId="3695" xr:uid="{644F3E4B-0189-4153-AFA1-88B41B7BEF84}"/>
    <cellStyle name="Normal 5 20 2 2 2" xfId="6933" xr:uid="{53B9F210-358F-4197-95FC-48E1700BC3B0}"/>
    <cellStyle name="Normal 5 20 2 2 2 2" xfId="12246" xr:uid="{C1FB2548-B6B5-4F69-919C-797208A4FE28}"/>
    <cellStyle name="Normal 5 20 2 2 2 2 2" xfId="23118" xr:uid="{F66F8FA4-DFD8-4D5E-8811-77A04C857DC1}"/>
    <cellStyle name="Normal 5 20 2 2 2 2 3" xfId="39253" xr:uid="{BC734ED9-79DD-455B-B84C-D48527FCAF0C}"/>
    <cellStyle name="Normal 5 20 2 2 2 3" xfId="18371" xr:uid="{93F1683C-D087-4F3D-9A66-294730B84FE5}"/>
    <cellStyle name="Normal 5 20 2 2 2 4" xfId="29220" xr:uid="{72D5F7BD-DCDB-4021-A05D-1896D8C3EB91}"/>
    <cellStyle name="Normal 5 20 2 2 2 5" xfId="35285" xr:uid="{7BC21584-1E78-4A6C-92C6-0CCD60821C29}"/>
    <cellStyle name="Normal 5 20 2 2 2 6" xfId="44494" xr:uid="{07ACF948-9C6B-454E-944D-982DFB4256E5}"/>
    <cellStyle name="Normal 5 20 2 2 3" xfId="12247" xr:uid="{23ED3513-85F9-41B3-A5BE-B2C38F200839}"/>
    <cellStyle name="Normal 5 20 2 2 3 2" xfId="23119" xr:uid="{7115CB2C-6C1A-4362-8DE7-61206B73754B}"/>
    <cellStyle name="Normal 5 20 2 2 3 3" xfId="37272" xr:uid="{71D449A2-B91A-4B36-AC0D-6A3F15BD23E4}"/>
    <cellStyle name="Normal 5 20 2 2 4" xfId="15315" xr:uid="{AA0FC171-CC39-48AB-97C9-E71700C9AB14}"/>
    <cellStyle name="Normal 5 20 2 2 5" xfId="26164" xr:uid="{1FE51C38-10C7-4E01-9A25-78CBCFB4873E}"/>
    <cellStyle name="Normal 5 20 2 2 6" xfId="32314" xr:uid="{0BC75806-788D-49A8-B383-BFB76AD16CBB}"/>
    <cellStyle name="Normal 5 20 2 2 7" xfId="41438" xr:uid="{5BFDDF85-164A-42B8-92A6-DAA8EAFC61C3}"/>
    <cellStyle name="Normal 5 20 2 3" xfId="5953" xr:uid="{6C9E97D7-F515-4721-A376-C970CD4024E9}"/>
    <cellStyle name="Normal 5 20 2 3 2" xfId="12248" xr:uid="{5564FE91-C18E-43B2-8404-E1EA8DD84EF7}"/>
    <cellStyle name="Normal 5 20 2 3 2 2" xfId="23120" xr:uid="{0AF9EED0-3537-4267-B28F-ACCE3A8FCA56}"/>
    <cellStyle name="Normal 5 20 2 3 2 3" xfId="39252" xr:uid="{5E5B66B5-1669-428B-BDBD-08D70E9016D3}"/>
    <cellStyle name="Normal 5 20 2 3 3" xfId="17391" xr:uid="{E238F26D-D3AF-453F-9832-B485E93A2280}"/>
    <cellStyle name="Normal 5 20 2 3 4" xfId="28240" xr:uid="{017687D5-98C2-4377-A9F1-2EEA179CB369}"/>
    <cellStyle name="Normal 5 20 2 3 5" xfId="35284" xr:uid="{06C43DA2-71AD-47C2-B300-69E44119D521}"/>
    <cellStyle name="Normal 5 20 2 3 6" xfId="43514" xr:uid="{643B69C7-782E-4243-869F-EA3710650DAE}"/>
    <cellStyle name="Normal 5 20 2 4" xfId="12249" xr:uid="{3BDB8A85-0D44-4384-97E8-3F5A9731C2CE}"/>
    <cellStyle name="Normal 5 20 2 4 2" xfId="23121" xr:uid="{83220CD8-EA13-4A9F-8961-05966408E1E4}"/>
    <cellStyle name="Normal 5 20 2 4 3" xfId="37271" xr:uid="{1A4D79D1-0046-4DA3-919E-27E7888DEABE}"/>
    <cellStyle name="Normal 5 20 2 5" xfId="14335" xr:uid="{7F6208EE-BA9A-47B8-8708-355E76B40776}"/>
    <cellStyle name="Normal 5 20 2 6" xfId="25184" xr:uid="{99452A7E-57EE-4603-9263-B62279C31C46}"/>
    <cellStyle name="Normal 5 20 2 7" xfId="31334" xr:uid="{4A293967-613F-4A8B-B392-2A9F472F6D4F}"/>
    <cellStyle name="Normal 5 20 2 8" xfId="40458" xr:uid="{6B982827-BF81-46A2-AB3E-BE4FC701BB81}"/>
    <cellStyle name="Normal 5 20 3" xfId="3202" xr:uid="{2103470C-AA46-4C77-8222-68B608BBB7AC}"/>
    <cellStyle name="Normal 5 20 3 2" xfId="6440" xr:uid="{C492CB78-061C-4E35-87D3-E920A36CABBA}"/>
    <cellStyle name="Normal 5 20 3 2 2" xfId="12250" xr:uid="{CAED2793-44DE-4393-BF3B-B8D6ECE6C8F6}"/>
    <cellStyle name="Normal 5 20 3 2 2 2" xfId="23122" xr:uid="{07AAE72A-1A72-4B45-98EC-B9C6D0A02CEE}"/>
    <cellStyle name="Normal 5 20 3 2 2 3" xfId="39254" xr:uid="{F7200811-4D27-43B1-8E53-E9DEF810D3DD}"/>
    <cellStyle name="Normal 5 20 3 2 3" xfId="17878" xr:uid="{85CA4702-7E12-445A-A740-4B5E393A570F}"/>
    <cellStyle name="Normal 5 20 3 2 4" xfId="28727" xr:uid="{7927B817-4867-42CD-84C8-FC59E942BC90}"/>
    <cellStyle name="Normal 5 20 3 2 5" xfId="35286" xr:uid="{7D6E698D-D0A8-4AAC-B267-881F25D61454}"/>
    <cellStyle name="Normal 5 20 3 2 6" xfId="44001" xr:uid="{DD64390C-666E-449A-8909-6E0E2F86ED2F}"/>
    <cellStyle name="Normal 5 20 3 3" xfId="12251" xr:uid="{8A754DC5-2CAC-4DB0-B280-120216CA8863}"/>
    <cellStyle name="Normal 5 20 3 3 2" xfId="23123" xr:uid="{A17A7B35-400F-4353-96BF-0D9CB617601A}"/>
    <cellStyle name="Normal 5 20 3 3 3" xfId="37273" xr:uid="{5704D8CA-FC28-4F52-A210-56B653EC0013}"/>
    <cellStyle name="Normal 5 20 3 4" xfId="14822" xr:uid="{9F02CF63-604D-4B11-8D1C-A62E0BE9B6D0}"/>
    <cellStyle name="Normal 5 20 3 5" xfId="25671" xr:uid="{98FE2F51-8838-4303-A855-C91BFDBB1D03}"/>
    <cellStyle name="Normal 5 20 3 6" xfId="31821" xr:uid="{3E7C7F43-77E9-4F7E-9B6A-A214E67D848F}"/>
    <cellStyle name="Normal 5 20 3 7" xfId="40945" xr:uid="{B393096F-2733-48E1-87C3-3ABC01365D29}"/>
    <cellStyle name="Normal 5 20 4" xfId="5460" xr:uid="{66AC8584-8585-4518-A66D-9072DFD68A47}"/>
    <cellStyle name="Normal 5 20 4 2" xfId="12252" xr:uid="{52DFCC16-5639-451F-9684-569D3EAAAA79}"/>
    <cellStyle name="Normal 5 20 4 2 2" xfId="23124" xr:uid="{EB1A0B8E-6D81-4545-971C-D397746E55BE}"/>
    <cellStyle name="Normal 5 20 4 2 3" xfId="38276" xr:uid="{CD2A0BBB-FCD1-4583-83F5-420C9F9BD8C5}"/>
    <cellStyle name="Normal 5 20 4 3" xfId="16898" xr:uid="{FE5B2DF1-1A71-419B-887C-82C4BC3358C7}"/>
    <cellStyle name="Normal 5 20 4 4" xfId="27747" xr:uid="{54B20953-37C3-4343-821F-12166EA19E39}"/>
    <cellStyle name="Normal 5 20 4 5" xfId="34311" xr:uid="{B5E61033-E728-4A0A-94CE-865C8F3BE68B}"/>
    <cellStyle name="Normal 5 20 4 6" xfId="43021" xr:uid="{F5249520-5286-4EFA-9345-1EE7B8C76911}"/>
    <cellStyle name="Normal 5 20 5" xfId="12253" xr:uid="{3280D33C-2A06-4194-A466-57F43D2900D7}"/>
    <cellStyle name="Normal 5 20 5 2" xfId="23125" xr:uid="{FFD971E7-8877-477D-A142-C025773E865C}"/>
    <cellStyle name="Normal 5 20 5 3" xfId="36294" xr:uid="{2A9A7BD6-A01B-4D52-8750-E3A5CC2E89DD}"/>
    <cellStyle name="Normal 5 20 6" xfId="13842" xr:uid="{B5AC5C23-42A0-4554-ACB9-98049E119C4B}"/>
    <cellStyle name="Normal 5 20 7" xfId="24691" xr:uid="{5BDC6262-47A7-4324-8946-C19669DDD090}"/>
    <cellStyle name="Normal 5 20 8" xfId="30844" xr:uid="{4141F9D3-A6AA-49B8-91E8-9FE2DEA61120}"/>
    <cellStyle name="Normal 5 20 9" xfId="39965" xr:uid="{6E35EEF3-72C3-4346-8535-C2F6D5C86C41}"/>
    <cellStyle name="Normal 5 21" xfId="2056" xr:uid="{F0CCEE38-8A86-4B6B-BD9B-548A9927E2BF}"/>
    <cellStyle name="Normal 5 21 2" xfId="2716" xr:uid="{E710149A-FE73-45CC-80F8-BE7BF66EA0D0}"/>
    <cellStyle name="Normal 5 21 2 2" xfId="3696" xr:uid="{B5208F7B-16FF-4DF6-959D-66E59EDED6F7}"/>
    <cellStyle name="Normal 5 21 2 2 2" xfId="6934" xr:uid="{7821D4B1-1AD4-4FA0-9BA9-2FD09E0774D6}"/>
    <cellStyle name="Normal 5 21 2 2 2 2" xfId="12254" xr:uid="{272E1BD0-BCA6-4BF0-9BA1-E75AD9CD0A56}"/>
    <cellStyle name="Normal 5 21 2 2 2 2 2" xfId="23126" xr:uid="{AC4015A6-9669-4901-A9C4-BED3DDCB2284}"/>
    <cellStyle name="Normal 5 21 2 2 2 2 3" xfId="39256" xr:uid="{0C220D1E-725C-4490-A60F-8EA49ED722FE}"/>
    <cellStyle name="Normal 5 21 2 2 2 3" xfId="18372" xr:uid="{B1A9F5AB-FEEB-4088-B895-8AF9F6361102}"/>
    <cellStyle name="Normal 5 21 2 2 2 4" xfId="29221" xr:uid="{93EC8FA2-FEBD-4F5F-87BD-EE343925083F}"/>
    <cellStyle name="Normal 5 21 2 2 2 5" xfId="35288" xr:uid="{EA92B097-E068-4570-9C86-D10B4A581675}"/>
    <cellStyle name="Normal 5 21 2 2 2 6" xfId="44495" xr:uid="{BBD5968B-E383-4B39-96CE-AD97DE652E22}"/>
    <cellStyle name="Normal 5 21 2 2 3" xfId="12255" xr:uid="{FE483537-2366-4451-A30C-04E22FE1CDF5}"/>
    <cellStyle name="Normal 5 21 2 2 3 2" xfId="23127" xr:uid="{4E1DE3A0-965B-48B9-8FEF-A205DECC099B}"/>
    <cellStyle name="Normal 5 21 2 2 3 3" xfId="37275" xr:uid="{D45DFCC0-F841-4F7A-BDFB-F8DAE6E27438}"/>
    <cellStyle name="Normal 5 21 2 2 4" xfId="15316" xr:uid="{23750618-A0CD-4356-98A6-26A62F65EC6C}"/>
    <cellStyle name="Normal 5 21 2 2 5" xfId="26165" xr:uid="{4AD651CE-A15B-4ED5-956A-3F8858A86812}"/>
    <cellStyle name="Normal 5 21 2 2 6" xfId="32315" xr:uid="{7662DDDC-74AB-4C3F-BAD7-D4EB52A719A7}"/>
    <cellStyle name="Normal 5 21 2 2 7" xfId="41439" xr:uid="{0BEF08EB-6B5B-4B9A-9627-926BC6DC0C9C}"/>
    <cellStyle name="Normal 5 21 2 3" xfId="5954" xr:uid="{AB249796-B429-46D3-B86F-976C957FF8C6}"/>
    <cellStyle name="Normal 5 21 2 3 2" xfId="12256" xr:uid="{5E2BD4C7-FFD9-4513-866C-9A735B9DBE6D}"/>
    <cellStyle name="Normal 5 21 2 3 2 2" xfId="23128" xr:uid="{5B2C518E-62B2-4BF6-9C86-EF01C826D5BB}"/>
    <cellStyle name="Normal 5 21 2 3 2 3" xfId="39255" xr:uid="{F484FB62-D8CA-41B4-88D3-65D00E7899E9}"/>
    <cellStyle name="Normal 5 21 2 3 3" xfId="17392" xr:uid="{D68191A2-E8B8-41BD-9672-4D85C54E2257}"/>
    <cellStyle name="Normal 5 21 2 3 4" xfId="28241" xr:uid="{C997B9D6-BF37-4C0A-AEC4-A87A1B9C2AD8}"/>
    <cellStyle name="Normal 5 21 2 3 5" xfId="35287" xr:uid="{E8601A6E-C95F-4CF4-B5D1-8F028A61734C}"/>
    <cellStyle name="Normal 5 21 2 3 6" xfId="43515" xr:uid="{F8598A9B-0C4B-4FE4-8097-C4A2325A527F}"/>
    <cellStyle name="Normal 5 21 2 4" xfId="12257" xr:uid="{291F5561-868E-469D-ADDA-1120CB0CB331}"/>
    <cellStyle name="Normal 5 21 2 4 2" xfId="23129" xr:uid="{DD666741-4500-4034-A32E-7FE1FDF1F06A}"/>
    <cellStyle name="Normal 5 21 2 4 3" xfId="37274" xr:uid="{478BC9DE-16C7-4DC2-8466-65F73CB20BA1}"/>
    <cellStyle name="Normal 5 21 2 5" xfId="14336" xr:uid="{D1DB6357-8B90-48DF-BC10-28EA3E17920F}"/>
    <cellStyle name="Normal 5 21 2 6" xfId="25185" xr:uid="{024D7F00-AE3A-4E22-8125-130333ECBBD6}"/>
    <cellStyle name="Normal 5 21 2 7" xfId="31335" xr:uid="{AC30712A-1AD8-413A-8D6D-76376BA9501D}"/>
    <cellStyle name="Normal 5 21 2 8" xfId="40459" xr:uid="{FBC772C3-32F4-4B1C-98F7-0C6A1A4FA451}"/>
    <cellStyle name="Normal 5 21 3" xfId="3203" xr:uid="{3E4CF929-5426-463A-B37A-89CC179E40B6}"/>
    <cellStyle name="Normal 5 21 3 2" xfId="6441" xr:uid="{4EA5CD27-0382-452C-AFB7-CB52EE6CD1EB}"/>
    <cellStyle name="Normal 5 21 3 2 2" xfId="12258" xr:uid="{5FF0F55A-C7EE-4AC2-998F-27ABB9A8FD48}"/>
    <cellStyle name="Normal 5 21 3 2 2 2" xfId="23130" xr:uid="{06A909F0-050F-40D7-9038-A2EBF74B1E75}"/>
    <cellStyle name="Normal 5 21 3 2 2 3" xfId="39257" xr:uid="{79042501-9825-4B43-BD2D-DAF03A9740D5}"/>
    <cellStyle name="Normal 5 21 3 2 3" xfId="17879" xr:uid="{84B49BD1-33E7-4013-8328-C0EF919EE89A}"/>
    <cellStyle name="Normal 5 21 3 2 4" xfId="28728" xr:uid="{D5ACE389-E60E-4263-8589-10A991B3E0EF}"/>
    <cellStyle name="Normal 5 21 3 2 5" xfId="35289" xr:uid="{F4FC9544-D9ED-49EC-8EA8-0E110A8E178C}"/>
    <cellStyle name="Normal 5 21 3 2 6" xfId="44002" xr:uid="{E8D876F2-75C1-4604-8B98-A349F259AA36}"/>
    <cellStyle name="Normal 5 21 3 3" xfId="12259" xr:uid="{901D5969-5F0A-4402-ACA8-95EB80700935}"/>
    <cellStyle name="Normal 5 21 3 3 2" xfId="23131" xr:uid="{FCE6F85C-C3FC-4237-A2C9-E68087ED6F61}"/>
    <cellStyle name="Normal 5 21 3 3 3" xfId="37276" xr:uid="{9D1CDF92-B40C-4F74-A523-31CFE5ED24FC}"/>
    <cellStyle name="Normal 5 21 3 4" xfId="14823" xr:uid="{DB4FC39F-7942-4D3B-9EB6-A2F17BEBEAB7}"/>
    <cellStyle name="Normal 5 21 3 5" xfId="25672" xr:uid="{E96249E0-3DBD-4054-A109-B93AC3BA8E3A}"/>
    <cellStyle name="Normal 5 21 3 6" xfId="31822" xr:uid="{036C8F3E-B749-43FD-A9B5-8A06B904A38B}"/>
    <cellStyle name="Normal 5 21 3 7" xfId="40946" xr:uid="{3D49C2C3-4A81-4CAB-9394-D57B0AFD32BB}"/>
    <cellStyle name="Normal 5 21 4" xfId="5461" xr:uid="{7C1443BD-54E8-4A13-A94B-47F35C79A461}"/>
    <cellStyle name="Normal 5 21 4 2" xfId="12260" xr:uid="{A0A7FE1C-5884-4438-9397-375F654F96B0}"/>
    <cellStyle name="Normal 5 21 4 2 2" xfId="23132" xr:uid="{A3CC264D-C475-499B-9F0E-425F1560C30B}"/>
    <cellStyle name="Normal 5 21 4 2 3" xfId="38277" xr:uid="{95FD8A87-1180-4536-8D32-85EECF5A708C}"/>
    <cellStyle name="Normal 5 21 4 3" xfId="16899" xr:uid="{1D6E5733-563E-4E84-BFDF-18E2E44BD30F}"/>
    <cellStyle name="Normal 5 21 4 4" xfId="27748" xr:uid="{A281DB2D-AAAA-4243-92B9-36DF66F4E568}"/>
    <cellStyle name="Normal 5 21 4 5" xfId="34312" xr:uid="{3E198B9A-FA3F-48AC-9099-3686FDA5FCE6}"/>
    <cellStyle name="Normal 5 21 4 6" xfId="43022" xr:uid="{7A183ECD-14DC-4152-BCCE-E2850292BBAF}"/>
    <cellStyle name="Normal 5 21 5" xfId="12261" xr:uid="{E8BDF4B5-7388-4779-85C6-73266DAC4E68}"/>
    <cellStyle name="Normal 5 21 5 2" xfId="23133" xr:uid="{F2F1283D-01EC-4DA4-8423-E7F80D801569}"/>
    <cellStyle name="Normal 5 21 5 3" xfId="36295" xr:uid="{9B8D5867-91E5-465A-A021-0A70CCE80507}"/>
    <cellStyle name="Normal 5 21 6" xfId="13843" xr:uid="{2A58D5EC-5437-4847-B407-D3EDF084DB16}"/>
    <cellStyle name="Normal 5 21 7" xfId="24692" xr:uid="{51A30836-BFDD-41A0-B3CD-D716631633C4}"/>
    <cellStyle name="Normal 5 21 8" xfId="30845" xr:uid="{93CFE6D2-99E0-4D32-ACDC-E5E05E43D847}"/>
    <cellStyle name="Normal 5 21 9" xfId="39966" xr:uid="{55F10212-C9EE-4197-BAB9-7DB8D4CEB897}"/>
    <cellStyle name="Normal 5 22" xfId="2057" xr:uid="{66F034A7-7F05-4F13-BAFB-D98A21E7DC16}"/>
    <cellStyle name="Normal 5 22 2" xfId="2717" xr:uid="{09AB9D3D-42AA-4AAF-AD2B-69773D65D345}"/>
    <cellStyle name="Normal 5 22 2 2" xfId="3697" xr:uid="{94596587-E31E-49BB-80CB-D2AA88A9F6A9}"/>
    <cellStyle name="Normal 5 22 2 2 2" xfId="6935" xr:uid="{078A3DE9-6C64-434C-8179-090398B3C4C7}"/>
    <cellStyle name="Normal 5 22 2 2 2 2" xfId="12262" xr:uid="{3166BDE9-563B-4A76-8ADC-46E0FDE7E4E9}"/>
    <cellStyle name="Normal 5 22 2 2 2 2 2" xfId="23134" xr:uid="{D3D214B5-3617-4912-9E1C-6B8D6FD23881}"/>
    <cellStyle name="Normal 5 22 2 2 2 2 3" xfId="39259" xr:uid="{124ED865-29F7-4F5A-AFAF-466ED8539295}"/>
    <cellStyle name="Normal 5 22 2 2 2 3" xfId="18373" xr:uid="{DC76E864-03B0-470D-883E-6C9DF2D4250D}"/>
    <cellStyle name="Normal 5 22 2 2 2 4" xfId="29222" xr:uid="{581F6403-6579-4915-A11D-729814D3B7D9}"/>
    <cellStyle name="Normal 5 22 2 2 2 5" xfId="35291" xr:uid="{99D19A63-F736-49D6-AD19-8339D0CA5312}"/>
    <cellStyle name="Normal 5 22 2 2 2 6" xfId="44496" xr:uid="{889445D0-AA1D-4DFA-8ADA-8709B49CF8BF}"/>
    <cellStyle name="Normal 5 22 2 2 3" xfId="12263" xr:uid="{1FBAF44F-A9A3-41F1-94F9-6C7C2FBCCD8D}"/>
    <cellStyle name="Normal 5 22 2 2 3 2" xfId="23135" xr:uid="{DE12D530-2479-43AB-86AE-2734788AA157}"/>
    <cellStyle name="Normal 5 22 2 2 3 3" xfId="37278" xr:uid="{4D530DA9-CA3F-4A49-837F-2C65A4295EF0}"/>
    <cellStyle name="Normal 5 22 2 2 4" xfId="15317" xr:uid="{02B942E2-10D7-493E-9EAD-44C9E46A4273}"/>
    <cellStyle name="Normal 5 22 2 2 5" xfId="26166" xr:uid="{59D4AA5C-7A89-40F1-AB57-6820A1CD84E5}"/>
    <cellStyle name="Normal 5 22 2 2 6" xfId="32316" xr:uid="{BC215632-3877-4B34-99B3-7FE9F7784662}"/>
    <cellStyle name="Normal 5 22 2 2 7" xfId="41440" xr:uid="{7A0BE12E-48ED-4C16-BFB1-A832F911ADDC}"/>
    <cellStyle name="Normal 5 22 2 3" xfId="5955" xr:uid="{8A48A045-D8D0-42E3-9A31-95B7952516BF}"/>
    <cellStyle name="Normal 5 22 2 3 2" xfId="12264" xr:uid="{0C17E9E4-AC14-4D39-AB10-D0D74B87D7A0}"/>
    <cellStyle name="Normal 5 22 2 3 2 2" xfId="23136" xr:uid="{74A80FB8-BDA2-40AD-BFF2-512B06547938}"/>
    <cellStyle name="Normal 5 22 2 3 2 3" xfId="39258" xr:uid="{C7BE9298-BCA3-4CC7-A58C-FD3AD6E40AA8}"/>
    <cellStyle name="Normal 5 22 2 3 3" xfId="17393" xr:uid="{E9A45B13-D474-4A2D-BBA2-458499A0CF2E}"/>
    <cellStyle name="Normal 5 22 2 3 4" xfId="28242" xr:uid="{0C734040-9F0E-42EA-BB37-519225603274}"/>
    <cellStyle name="Normal 5 22 2 3 5" xfId="35290" xr:uid="{6F3286C7-8D37-4B83-AF51-423F0AFBBD03}"/>
    <cellStyle name="Normal 5 22 2 3 6" xfId="43516" xr:uid="{C58FA4E5-FFDE-4754-9C80-DCE7E613AA07}"/>
    <cellStyle name="Normal 5 22 2 4" xfId="12265" xr:uid="{868C3744-0EFA-4026-A3A4-417B52C89DA4}"/>
    <cellStyle name="Normal 5 22 2 4 2" xfId="23137" xr:uid="{F6A57847-4ABE-4F39-809F-9005055F23F3}"/>
    <cellStyle name="Normal 5 22 2 4 3" xfId="37277" xr:uid="{85B4BB0C-33D2-482C-BD5C-92B78577F7B7}"/>
    <cellStyle name="Normal 5 22 2 5" xfId="14337" xr:uid="{A07A22C9-897E-4063-900A-180C8A0F3A61}"/>
    <cellStyle name="Normal 5 22 2 6" xfId="25186" xr:uid="{4908AE71-2BE4-4A23-BA02-DE577BC60802}"/>
    <cellStyle name="Normal 5 22 2 7" xfId="31336" xr:uid="{7AFBAE36-A42C-483D-B544-185C6F8761D6}"/>
    <cellStyle name="Normal 5 22 2 8" xfId="40460" xr:uid="{76C58BBD-F94C-49DD-A08B-273D740003CB}"/>
    <cellStyle name="Normal 5 22 3" xfId="3204" xr:uid="{A6DC5BA2-A083-40D4-8A0A-26FA31DA50F6}"/>
    <cellStyle name="Normal 5 22 3 2" xfId="6442" xr:uid="{F535495C-B01A-4EF9-A630-1949B7B9C2C3}"/>
    <cellStyle name="Normal 5 22 3 2 2" xfId="12266" xr:uid="{01BE422C-16A1-4E5F-B740-3056990884DD}"/>
    <cellStyle name="Normal 5 22 3 2 2 2" xfId="23138" xr:uid="{79EB30F0-C0EB-4ADC-BBA8-8C5ED001677C}"/>
    <cellStyle name="Normal 5 22 3 2 2 3" xfId="39260" xr:uid="{5C93E31D-B409-4C65-B35E-D1C68E19339B}"/>
    <cellStyle name="Normal 5 22 3 2 3" xfId="17880" xr:uid="{A61876FA-B96D-4016-B861-85B4E84A3FC9}"/>
    <cellStyle name="Normal 5 22 3 2 4" xfId="28729" xr:uid="{3991C769-6967-41FE-851F-D3EE5962F1E6}"/>
    <cellStyle name="Normal 5 22 3 2 5" xfId="35292" xr:uid="{E978F797-5A59-43C4-9D05-4208AEFE7347}"/>
    <cellStyle name="Normal 5 22 3 2 6" xfId="44003" xr:uid="{D914060A-FF72-48A8-885D-064B16B754DA}"/>
    <cellStyle name="Normal 5 22 3 3" xfId="12267" xr:uid="{0FF99A34-5CF9-42C6-B4FD-8F3920836204}"/>
    <cellStyle name="Normal 5 22 3 3 2" xfId="23139" xr:uid="{6E7CF109-F81D-45A1-97B8-30ECCF68F37C}"/>
    <cellStyle name="Normal 5 22 3 3 3" xfId="37279" xr:uid="{E9D0A3F6-EF0A-44C3-814D-E7F10791D846}"/>
    <cellStyle name="Normal 5 22 3 4" xfId="14824" xr:uid="{283B2EEA-4C27-4D50-A5B3-C7C86A00BDAD}"/>
    <cellStyle name="Normal 5 22 3 5" xfId="25673" xr:uid="{C15A76F9-8D2F-4B31-BBA1-E68144F0917C}"/>
    <cellStyle name="Normal 5 22 3 6" xfId="31823" xr:uid="{85566019-DB8F-4085-BD5E-34B9283A5514}"/>
    <cellStyle name="Normal 5 22 3 7" xfId="40947" xr:uid="{314D4953-082D-42D1-B8E6-1E2F75D28C6C}"/>
    <cellStyle name="Normal 5 22 4" xfId="5462" xr:uid="{BB751335-CBCC-440A-AFFA-36AE859A2AE7}"/>
    <cellStyle name="Normal 5 22 4 2" xfId="12268" xr:uid="{1C1BAE72-3A15-4316-8554-49C7F307D487}"/>
    <cellStyle name="Normal 5 22 4 2 2" xfId="23140" xr:uid="{41F7766C-7036-45C3-9C48-C6A35AE3CC08}"/>
    <cellStyle name="Normal 5 22 4 2 3" xfId="38278" xr:uid="{0E461A3A-01BC-4812-8A52-FDB6088A79D3}"/>
    <cellStyle name="Normal 5 22 4 3" xfId="16900" xr:uid="{0185335A-E778-4941-BF25-2E12F667DBD1}"/>
    <cellStyle name="Normal 5 22 4 4" xfId="27749" xr:uid="{9A4CF83F-41E1-4002-BD0A-EC96BAEE7822}"/>
    <cellStyle name="Normal 5 22 4 5" xfId="34313" xr:uid="{7C7B2FEA-7BC8-447A-9917-5C8E0272F691}"/>
    <cellStyle name="Normal 5 22 4 6" xfId="43023" xr:uid="{C743C1E9-94E2-4707-BFD7-85011A00C4DD}"/>
    <cellStyle name="Normal 5 22 5" xfId="12269" xr:uid="{3AED6E5C-F33E-425C-A29F-1260477AB6D6}"/>
    <cellStyle name="Normal 5 22 5 2" xfId="23141" xr:uid="{C316F31A-6CE7-419A-8772-E528FC1DE8EA}"/>
    <cellStyle name="Normal 5 22 5 3" xfId="36296" xr:uid="{AC3E52B7-C31C-4FAB-8D74-784FCA69627F}"/>
    <cellStyle name="Normal 5 22 6" xfId="13844" xr:uid="{F3B46D6D-43D9-49BC-8F77-D5F30D930628}"/>
    <cellStyle name="Normal 5 22 7" xfId="24693" xr:uid="{7050D664-B356-4835-94C2-EE1E71A65264}"/>
    <cellStyle name="Normal 5 22 8" xfId="30846" xr:uid="{FEEF0B9B-859F-4E37-8543-1D167D8BF253}"/>
    <cellStyle name="Normal 5 22 9" xfId="39967" xr:uid="{4F226D59-F606-41CF-A535-A0C04D931924}"/>
    <cellStyle name="Normal 5 23" xfId="2058" xr:uid="{A07ADCFC-E40C-4A0B-8930-6D12B9C94DF0}"/>
    <cellStyle name="Normal 5 23 2" xfId="2718" xr:uid="{AB7D09F5-5A68-44CD-9DC6-49A8EBD5D764}"/>
    <cellStyle name="Normal 5 23 2 2" xfId="3698" xr:uid="{DA8CF14B-2B38-49DD-AA63-DF5B0F197C88}"/>
    <cellStyle name="Normal 5 23 2 2 2" xfId="6936" xr:uid="{AA463E4C-58CF-42CD-A6FB-69859E3BEFEA}"/>
    <cellStyle name="Normal 5 23 2 2 2 2" xfId="12270" xr:uid="{62669C9C-654A-41E7-A14D-994E3821DADD}"/>
    <cellStyle name="Normal 5 23 2 2 2 2 2" xfId="23142" xr:uid="{A43AD53C-0A4E-46FA-BBA4-14741F2A5726}"/>
    <cellStyle name="Normal 5 23 2 2 2 2 3" xfId="39262" xr:uid="{1CAF6F49-8A6F-4936-B8EB-505D5445AAC2}"/>
    <cellStyle name="Normal 5 23 2 2 2 3" xfId="18374" xr:uid="{E23E7269-B04E-4FE6-AC6B-D92309A41099}"/>
    <cellStyle name="Normal 5 23 2 2 2 4" xfId="29223" xr:uid="{E22F6E0E-1D6A-4603-AAF8-EFE83745AF39}"/>
    <cellStyle name="Normal 5 23 2 2 2 5" xfId="35294" xr:uid="{8CA2DC6A-927C-47A1-A8C6-66FC31377CF2}"/>
    <cellStyle name="Normal 5 23 2 2 2 6" xfId="44497" xr:uid="{B49DF7B7-4D3B-431C-9573-4E9C759A26E9}"/>
    <cellStyle name="Normal 5 23 2 2 3" xfId="12271" xr:uid="{6F4AD4F5-48ED-4F65-B670-5534434FF31A}"/>
    <cellStyle name="Normal 5 23 2 2 3 2" xfId="23143" xr:uid="{1B082D80-8381-42EE-AB8D-E2D40DBAC3BE}"/>
    <cellStyle name="Normal 5 23 2 2 3 3" xfId="37281" xr:uid="{46F6947C-B730-4E7C-8478-32B30E0B6A21}"/>
    <cellStyle name="Normal 5 23 2 2 4" xfId="15318" xr:uid="{8C48B15C-9A0D-4DCE-9914-4802546FFC32}"/>
    <cellStyle name="Normal 5 23 2 2 5" xfId="26167" xr:uid="{EAB706DC-7643-4AEF-91C3-9124298BE77C}"/>
    <cellStyle name="Normal 5 23 2 2 6" xfId="32317" xr:uid="{71D977AD-1D61-4D58-9271-7F08B69F44A1}"/>
    <cellStyle name="Normal 5 23 2 2 7" xfId="41441" xr:uid="{A4B257C6-1229-4BE8-A5E2-53F5BF122964}"/>
    <cellStyle name="Normal 5 23 2 3" xfId="5956" xr:uid="{2CD4F09E-7533-4477-830C-A63662F50D9B}"/>
    <cellStyle name="Normal 5 23 2 3 2" xfId="12272" xr:uid="{00EACC7D-7D4E-4490-987B-578109DC20EC}"/>
    <cellStyle name="Normal 5 23 2 3 2 2" xfId="23144" xr:uid="{3B37DA3F-EB03-4364-A69A-A965BEC739F6}"/>
    <cellStyle name="Normal 5 23 2 3 2 3" xfId="39261" xr:uid="{F768CB55-2A0C-4880-9ADE-0728A57EB5A3}"/>
    <cellStyle name="Normal 5 23 2 3 3" xfId="17394" xr:uid="{B38BA72F-DE6D-4F2F-A7E4-606C29D490F3}"/>
    <cellStyle name="Normal 5 23 2 3 4" xfId="28243" xr:uid="{9E159716-B17F-4C82-AAA2-7765B7635A6E}"/>
    <cellStyle name="Normal 5 23 2 3 5" xfId="35293" xr:uid="{53D5533B-ADB5-494A-9A14-57B0EA5FE97E}"/>
    <cellStyle name="Normal 5 23 2 3 6" xfId="43517" xr:uid="{0FDA8404-F3B6-4EB3-B94B-21B7AF407201}"/>
    <cellStyle name="Normal 5 23 2 4" xfId="12273" xr:uid="{FBA19019-F43D-4193-ADCA-C5B66381F4C9}"/>
    <cellStyle name="Normal 5 23 2 4 2" xfId="23145" xr:uid="{B9136247-E6E7-4760-A7C4-CF7ACEBE3F71}"/>
    <cellStyle name="Normal 5 23 2 4 3" xfId="37280" xr:uid="{5CCCE6B2-2828-4257-B319-394ED242D213}"/>
    <cellStyle name="Normal 5 23 2 5" xfId="14338" xr:uid="{3FD1E979-114A-4F5B-AC96-8B45E3E418E0}"/>
    <cellStyle name="Normal 5 23 2 6" xfId="25187" xr:uid="{A868BAE1-2CC6-48F5-83A7-120205128DEB}"/>
    <cellStyle name="Normal 5 23 2 7" xfId="31337" xr:uid="{D866C56A-A6DC-443D-B3CA-21FC4889FE49}"/>
    <cellStyle name="Normal 5 23 2 8" xfId="40461" xr:uid="{4D194E2F-3D0D-46B8-8265-413BF6DE515D}"/>
    <cellStyle name="Normal 5 23 3" xfId="3205" xr:uid="{313F2908-65F5-47AD-9646-48CA35543624}"/>
    <cellStyle name="Normal 5 23 3 2" xfId="6443" xr:uid="{DDDEA70B-82C1-420D-A99A-523FCD2A283F}"/>
    <cellStyle name="Normal 5 23 3 2 2" xfId="12274" xr:uid="{F54DAF4A-1BBB-45ED-96F3-058441D8BD42}"/>
    <cellStyle name="Normal 5 23 3 2 2 2" xfId="23146" xr:uid="{A2C47438-FC21-41DE-B5BB-274EAAE39FB1}"/>
    <cellStyle name="Normal 5 23 3 2 2 3" xfId="39263" xr:uid="{8BE194F3-CC23-46FB-98AB-20C60515517E}"/>
    <cellStyle name="Normal 5 23 3 2 3" xfId="17881" xr:uid="{4958783A-4D90-4ADF-B60E-6526AA170B39}"/>
    <cellStyle name="Normal 5 23 3 2 4" xfId="28730" xr:uid="{027C7C54-484A-4DEF-B483-FC6049A45018}"/>
    <cellStyle name="Normal 5 23 3 2 5" xfId="35295" xr:uid="{B1753532-D75B-4989-9568-5541F8949F3B}"/>
    <cellStyle name="Normal 5 23 3 2 6" xfId="44004" xr:uid="{541E77B4-D382-45DA-B399-23F162AF6DD6}"/>
    <cellStyle name="Normal 5 23 3 3" xfId="12275" xr:uid="{288CD79A-FBC8-4735-9023-FED16435DD14}"/>
    <cellStyle name="Normal 5 23 3 3 2" xfId="23147" xr:uid="{3328D16E-B93B-4305-92F7-A5DD6C2ABD4B}"/>
    <cellStyle name="Normal 5 23 3 3 3" xfId="37282" xr:uid="{59939219-4AC9-481B-82E2-879946C2EFBE}"/>
    <cellStyle name="Normal 5 23 3 4" xfId="14825" xr:uid="{FD780B4C-8ED9-4BEE-BE80-4D2BC9E6129F}"/>
    <cellStyle name="Normal 5 23 3 5" xfId="25674" xr:uid="{9D699271-2A38-4E23-8716-89031A17170C}"/>
    <cellStyle name="Normal 5 23 3 6" xfId="31824" xr:uid="{2784E90C-B18D-4D8B-A805-01D9C4D3982E}"/>
    <cellStyle name="Normal 5 23 3 7" xfId="40948" xr:uid="{99078A56-CDA0-46A6-8E91-7F734A8CFA33}"/>
    <cellStyle name="Normal 5 23 4" xfId="5463" xr:uid="{92CA4AED-8E15-4811-97CE-457FF0EE743E}"/>
    <cellStyle name="Normal 5 23 4 2" xfId="12276" xr:uid="{C917FBD2-3190-4262-9B0E-9806B5AE3880}"/>
    <cellStyle name="Normal 5 23 4 2 2" xfId="23148" xr:uid="{87D1E15E-16B3-41D3-9D9B-9829A0F5750A}"/>
    <cellStyle name="Normal 5 23 4 2 3" xfId="38279" xr:uid="{CE246260-F51B-4881-B80D-AF67580B9301}"/>
    <cellStyle name="Normal 5 23 4 3" xfId="16901" xr:uid="{185235CA-3324-4AD0-A123-6979EBF36F3D}"/>
    <cellStyle name="Normal 5 23 4 4" xfId="27750" xr:uid="{D9AB8EEB-ECE4-44A4-9311-9CFBC67D18AF}"/>
    <cellStyle name="Normal 5 23 4 5" xfId="34314" xr:uid="{1E67C135-AFBE-4D14-8F75-2F848BF89585}"/>
    <cellStyle name="Normal 5 23 4 6" xfId="43024" xr:uid="{3C7216F4-73BA-4AD3-B8F8-A08870A1A79F}"/>
    <cellStyle name="Normal 5 23 5" xfId="12277" xr:uid="{D1DCBEC5-767F-43A1-B3D4-B967C085E7A3}"/>
    <cellStyle name="Normal 5 23 5 2" xfId="23149" xr:uid="{38D1FD76-39DC-4369-B431-18FA98367017}"/>
    <cellStyle name="Normal 5 23 5 3" xfId="36297" xr:uid="{45CBB114-6FD7-44D5-AEAC-15702C4224D0}"/>
    <cellStyle name="Normal 5 23 6" xfId="13845" xr:uid="{D8DB7E29-595C-42A6-BD47-D09944BB0F4F}"/>
    <cellStyle name="Normal 5 23 7" xfId="24694" xr:uid="{F43ADA0E-1519-417A-B330-6545DA2F620C}"/>
    <cellStyle name="Normal 5 23 8" xfId="30847" xr:uid="{05C5BAD8-C3BE-4C1D-98B1-5D7E2E9A72D4}"/>
    <cellStyle name="Normal 5 23 9" xfId="39968" xr:uid="{E8EE84C5-CD5A-4256-9290-7728A4650BB9}"/>
    <cellStyle name="Normal 5 24" xfId="2059" xr:uid="{32A2D3AE-C93D-4F40-9EE6-7364F5D7AA36}"/>
    <cellStyle name="Normal 5 24 2" xfId="2719" xr:uid="{DF7DE934-C9AE-4E4C-9DC7-4BAEFC527921}"/>
    <cellStyle name="Normal 5 24 2 2" xfId="3699" xr:uid="{5ADB8189-A592-42AE-A4EC-449FE1319139}"/>
    <cellStyle name="Normal 5 24 2 2 2" xfId="6937" xr:uid="{3765EA51-0134-4BDA-BEA7-A1F30C81CB99}"/>
    <cellStyle name="Normal 5 24 2 2 2 2" xfId="12278" xr:uid="{CC121F2A-3EA7-4871-A30B-CBADB00943AD}"/>
    <cellStyle name="Normal 5 24 2 2 2 2 2" xfId="23150" xr:uid="{94293F4D-EA72-4CF7-B90B-155EBC0421BE}"/>
    <cellStyle name="Normal 5 24 2 2 2 2 3" xfId="39265" xr:uid="{3E568D5C-B3A1-48DD-888A-F5C508C93416}"/>
    <cellStyle name="Normal 5 24 2 2 2 3" xfId="18375" xr:uid="{AADF2D4A-28CC-4B6F-82DE-4A6F59D4439C}"/>
    <cellStyle name="Normal 5 24 2 2 2 4" xfId="29224" xr:uid="{253C87DE-7B0A-475C-98A4-A191F0B887C8}"/>
    <cellStyle name="Normal 5 24 2 2 2 5" xfId="35297" xr:uid="{F2CC0987-6E63-4386-A36C-57586BFDEAE7}"/>
    <cellStyle name="Normal 5 24 2 2 2 6" xfId="44498" xr:uid="{BB34991C-8CF8-4278-9C98-373ADA0F7470}"/>
    <cellStyle name="Normal 5 24 2 2 3" xfId="12279" xr:uid="{0CF6DF65-F74B-4A7C-B6F6-DB79AD39E52F}"/>
    <cellStyle name="Normal 5 24 2 2 3 2" xfId="23151" xr:uid="{E90CA137-6DB2-44F6-951C-FAB1EFDE0824}"/>
    <cellStyle name="Normal 5 24 2 2 3 3" xfId="37284" xr:uid="{4A50FDE7-AEC5-42E9-A37A-1D1B9DD224F7}"/>
    <cellStyle name="Normal 5 24 2 2 4" xfId="15319" xr:uid="{99ED006F-63BB-48B5-B44D-284E5316F647}"/>
    <cellStyle name="Normal 5 24 2 2 5" xfId="26168" xr:uid="{55416DB0-9BB3-42D3-9061-6AA879A0A426}"/>
    <cellStyle name="Normal 5 24 2 2 6" xfId="32318" xr:uid="{93F5F214-4C8F-4393-B5D4-32B83A016595}"/>
    <cellStyle name="Normal 5 24 2 2 7" xfId="41442" xr:uid="{8FFE63B9-CA92-46D6-832D-BD2866EFD2C1}"/>
    <cellStyle name="Normal 5 24 2 3" xfId="5957" xr:uid="{1D18F119-AFAC-4160-8EA4-7DC352A9920C}"/>
    <cellStyle name="Normal 5 24 2 3 2" xfId="12280" xr:uid="{EF91C449-93E7-4CA4-875B-2BF28BCA1EAA}"/>
    <cellStyle name="Normal 5 24 2 3 2 2" xfId="23152" xr:uid="{D8EC3425-30FF-4E47-BBD8-502224EDCAAF}"/>
    <cellStyle name="Normal 5 24 2 3 2 3" xfId="39264" xr:uid="{76617EDC-1297-480E-854F-88B9EF138770}"/>
    <cellStyle name="Normal 5 24 2 3 3" xfId="17395" xr:uid="{7927117A-02EB-4EFB-9E64-656C43121D9F}"/>
    <cellStyle name="Normal 5 24 2 3 4" xfId="28244" xr:uid="{08D781C3-42A0-4619-9D62-A83132DD5D1F}"/>
    <cellStyle name="Normal 5 24 2 3 5" xfId="35296" xr:uid="{52E49538-5643-45C6-9059-3A45EF218854}"/>
    <cellStyle name="Normal 5 24 2 3 6" xfId="43518" xr:uid="{93AC5586-1EA0-44DB-BFC6-D4560175093F}"/>
    <cellStyle name="Normal 5 24 2 4" xfId="12281" xr:uid="{1B244F4A-CB30-4B85-A91E-C4D8B5C701BF}"/>
    <cellStyle name="Normal 5 24 2 4 2" xfId="23153" xr:uid="{38F135C8-AC9E-459A-BB8B-2911FD7665AC}"/>
    <cellStyle name="Normal 5 24 2 4 3" xfId="37283" xr:uid="{1848DE92-324F-469C-BEC9-B06E791D2834}"/>
    <cellStyle name="Normal 5 24 2 5" xfId="14339" xr:uid="{7CE0C8A4-B068-4162-BEC5-65CBBDE73225}"/>
    <cellStyle name="Normal 5 24 2 6" xfId="25188" xr:uid="{713A6945-5A7F-43A6-9C52-6FD4EFD6FE67}"/>
    <cellStyle name="Normal 5 24 2 7" xfId="31338" xr:uid="{D295EBEF-E2FB-46FA-AFDD-E6A9BAD31A79}"/>
    <cellStyle name="Normal 5 24 2 8" xfId="40462" xr:uid="{44467014-3C2F-4A09-AD64-863B3B2DA085}"/>
    <cellStyle name="Normal 5 24 3" xfId="3206" xr:uid="{A31B5D00-F21E-4EDB-8410-B6A084AEEB26}"/>
    <cellStyle name="Normal 5 24 3 2" xfId="6444" xr:uid="{DE12496E-D06A-4B83-AB7C-E45720E90886}"/>
    <cellStyle name="Normal 5 24 3 2 2" xfId="12282" xr:uid="{B87471E9-F450-49CF-B1B5-061F1AD412AB}"/>
    <cellStyle name="Normal 5 24 3 2 2 2" xfId="23154" xr:uid="{E3E2F044-E31E-4D48-97E4-E63A4653E153}"/>
    <cellStyle name="Normal 5 24 3 2 2 3" xfId="39266" xr:uid="{1CD17E90-427A-4EF4-8BEE-96CBFABB42BA}"/>
    <cellStyle name="Normal 5 24 3 2 3" xfId="17882" xr:uid="{F796A9C4-AAA9-4A82-9806-258D407D74B8}"/>
    <cellStyle name="Normal 5 24 3 2 4" xfId="28731" xr:uid="{291795AF-780E-4A55-982E-3F9647B7C965}"/>
    <cellStyle name="Normal 5 24 3 2 5" xfId="35298" xr:uid="{1013110A-42E9-4489-8463-9A854C73C668}"/>
    <cellStyle name="Normal 5 24 3 2 6" xfId="44005" xr:uid="{392BDE02-76E6-4E54-B8F0-4FF715C04B35}"/>
    <cellStyle name="Normal 5 24 3 3" xfId="12283" xr:uid="{6B71033A-2D65-427F-8DBB-3F6C60B4C847}"/>
    <cellStyle name="Normal 5 24 3 3 2" xfId="23155" xr:uid="{AC127174-2682-436A-9730-204FE5EF58E7}"/>
    <cellStyle name="Normal 5 24 3 3 3" xfId="37285" xr:uid="{E58AA292-3500-4E5A-99A6-1C4C0396CF2C}"/>
    <cellStyle name="Normal 5 24 3 4" xfId="14826" xr:uid="{094EC2C4-E9C0-4E35-9998-0B0915D7B1F3}"/>
    <cellStyle name="Normal 5 24 3 5" xfId="25675" xr:uid="{7885E61B-F263-4B80-A3FF-43A5A128078A}"/>
    <cellStyle name="Normal 5 24 3 6" xfId="31825" xr:uid="{C9913A17-0C2A-4A90-8979-0660A550EF68}"/>
    <cellStyle name="Normal 5 24 3 7" xfId="40949" xr:uid="{7016E071-EF28-4B71-B07B-9FD96AB1BA19}"/>
    <cellStyle name="Normal 5 24 4" xfId="5464" xr:uid="{8AE94D45-4338-4095-895B-4BCFD01B1EA9}"/>
    <cellStyle name="Normal 5 24 4 2" xfId="12284" xr:uid="{DFB5EC37-FFE1-4B22-B823-4FE6ED5FF361}"/>
    <cellStyle name="Normal 5 24 4 2 2" xfId="23156" xr:uid="{216D56E4-A80B-42E1-8FDD-80BDFF4063ED}"/>
    <cellStyle name="Normal 5 24 4 2 3" xfId="38280" xr:uid="{944C27AA-D19A-45C3-8389-CD6C07EA7C25}"/>
    <cellStyle name="Normal 5 24 4 3" xfId="16902" xr:uid="{18FDE697-7980-46BA-A6C1-2E31089E3211}"/>
    <cellStyle name="Normal 5 24 4 4" xfId="27751" xr:uid="{4850C688-8F26-48CF-A785-8C2FA090E73E}"/>
    <cellStyle name="Normal 5 24 4 5" xfId="34315" xr:uid="{CDECBE24-C876-411E-939B-A409049224BA}"/>
    <cellStyle name="Normal 5 24 4 6" xfId="43025" xr:uid="{CB3E224B-4FC1-48DE-81C5-BE26204FD964}"/>
    <cellStyle name="Normal 5 24 5" xfId="12285" xr:uid="{04A13382-2E71-47C1-BDA0-327F875E3C2E}"/>
    <cellStyle name="Normal 5 24 5 2" xfId="23157" xr:uid="{6EA77F45-4601-43EC-A205-4066EF6FB065}"/>
    <cellStyle name="Normal 5 24 5 3" xfId="36298" xr:uid="{2E9D01FE-9618-438F-95BF-C8A29EF500A6}"/>
    <cellStyle name="Normal 5 24 6" xfId="13846" xr:uid="{99E64A22-1700-4ED4-9E42-36759192F093}"/>
    <cellStyle name="Normal 5 24 7" xfId="24695" xr:uid="{7132C252-BC61-4E9C-8643-AC85273B42C1}"/>
    <cellStyle name="Normal 5 24 8" xfId="30848" xr:uid="{63C1CAAE-AA6D-481E-AD03-52F5ABC7FBA8}"/>
    <cellStyle name="Normal 5 24 9" xfId="39969" xr:uid="{32140A93-4F5F-4BC8-B404-BB138A24A8DC}"/>
    <cellStyle name="Normal 5 25" xfId="2060" xr:uid="{18129622-3951-4A97-BEB1-C29517701A78}"/>
    <cellStyle name="Normal 5 25 2" xfId="2720" xr:uid="{41D25753-141E-480A-81A9-B68462B552C6}"/>
    <cellStyle name="Normal 5 25 2 2" xfId="3700" xr:uid="{A80BE37C-C184-4C51-B1BB-33FD12B5514A}"/>
    <cellStyle name="Normal 5 25 2 2 2" xfId="6938" xr:uid="{26AFDB74-F878-4041-962A-1B7A6EC8D626}"/>
    <cellStyle name="Normal 5 25 2 2 2 2" xfId="12286" xr:uid="{13C99609-3D7D-440C-AFFA-2F034E1CC2C5}"/>
    <cellStyle name="Normal 5 25 2 2 2 2 2" xfId="23158" xr:uid="{8ADAC589-F08C-444D-845E-7B7C0F0B4340}"/>
    <cellStyle name="Normal 5 25 2 2 2 2 3" xfId="39268" xr:uid="{ADF7E868-87E8-47A8-9AAA-93D380E7F28F}"/>
    <cellStyle name="Normal 5 25 2 2 2 3" xfId="18376" xr:uid="{ECFBE3B0-BF2E-499C-8F5B-D6C7030483DC}"/>
    <cellStyle name="Normal 5 25 2 2 2 4" xfId="29225" xr:uid="{ACB51749-280B-4CCE-811C-DC1F2390EF4D}"/>
    <cellStyle name="Normal 5 25 2 2 2 5" xfId="35300" xr:uid="{30B15C24-541A-4E7B-86ED-E17A3112F738}"/>
    <cellStyle name="Normal 5 25 2 2 2 6" xfId="44499" xr:uid="{C0F85479-983E-4E04-BA1B-1256DC8BDF88}"/>
    <cellStyle name="Normal 5 25 2 2 3" xfId="12287" xr:uid="{CACFC9C2-2853-4748-BD20-025297A99A79}"/>
    <cellStyle name="Normal 5 25 2 2 3 2" xfId="23159" xr:uid="{B62EAD88-302C-4682-B6D6-7BA7791D40F5}"/>
    <cellStyle name="Normal 5 25 2 2 3 3" xfId="37287" xr:uid="{1001BACB-94FE-4B07-864A-9DFAE5C6B11D}"/>
    <cellStyle name="Normal 5 25 2 2 4" xfId="15320" xr:uid="{38A65E3D-F05B-48C8-BEBF-E090FA88F562}"/>
    <cellStyle name="Normal 5 25 2 2 5" xfId="26169" xr:uid="{57EA6008-D132-4078-A446-DCF24C9B1DEA}"/>
    <cellStyle name="Normal 5 25 2 2 6" xfId="32319" xr:uid="{FE3E0443-8B2E-4E4C-98C2-08662F7222C4}"/>
    <cellStyle name="Normal 5 25 2 2 7" xfId="41443" xr:uid="{90D95748-C12C-44F1-844D-F1BC80DE004C}"/>
    <cellStyle name="Normal 5 25 2 3" xfId="5958" xr:uid="{9AFE78F4-FFC1-444D-B23A-57B1F92615B2}"/>
    <cellStyle name="Normal 5 25 2 3 2" xfId="12288" xr:uid="{49BD2341-BDC0-47B2-BCBD-D44ECD5D1923}"/>
    <cellStyle name="Normal 5 25 2 3 2 2" xfId="23160" xr:uid="{B734A185-9669-4F25-AAB6-13CF1B6723E2}"/>
    <cellStyle name="Normal 5 25 2 3 2 3" xfId="39267" xr:uid="{AB4CBBD8-52D1-4C0D-8418-B1E4F61109C1}"/>
    <cellStyle name="Normal 5 25 2 3 3" xfId="17396" xr:uid="{CEC50E70-9843-4386-90D5-B95B0756B325}"/>
    <cellStyle name="Normal 5 25 2 3 4" xfId="28245" xr:uid="{34357E2E-2788-4E47-AD5D-3AFCDE449CA4}"/>
    <cellStyle name="Normal 5 25 2 3 5" xfId="35299" xr:uid="{ADA53011-855E-4C46-999E-66C4891A5371}"/>
    <cellStyle name="Normal 5 25 2 3 6" xfId="43519" xr:uid="{608E5898-AE02-480E-8587-F151C5471F6B}"/>
    <cellStyle name="Normal 5 25 2 4" xfId="12289" xr:uid="{34B2B3C8-2A9B-4B30-B0EA-CDF24AD628D8}"/>
    <cellStyle name="Normal 5 25 2 4 2" xfId="23161" xr:uid="{6D17AF18-EAEC-489F-8274-6170D3A582D1}"/>
    <cellStyle name="Normal 5 25 2 4 3" xfId="37286" xr:uid="{BB3F30A9-E24C-4398-A280-BB7AAC8C3F2C}"/>
    <cellStyle name="Normal 5 25 2 5" xfId="14340" xr:uid="{E89A656A-2D59-4762-9353-E9DDFD5CE508}"/>
    <cellStyle name="Normal 5 25 2 6" xfId="25189" xr:uid="{BCAC47DD-1D04-487F-ACA7-A50BC4CBD725}"/>
    <cellStyle name="Normal 5 25 2 7" xfId="31339" xr:uid="{45A8A93B-909D-4B17-ADBC-EC6571545296}"/>
    <cellStyle name="Normal 5 25 2 8" xfId="40463" xr:uid="{B92D0A95-9BB2-4E21-83BD-2172DA8A2515}"/>
    <cellStyle name="Normal 5 25 3" xfId="3207" xr:uid="{1F35240D-09B3-4F2C-B4C0-BBBD3AE75454}"/>
    <cellStyle name="Normal 5 25 3 2" xfId="6445" xr:uid="{32B48218-9FEB-4419-BDA2-799A03D90FDB}"/>
    <cellStyle name="Normal 5 25 3 2 2" xfId="12290" xr:uid="{08EDCC7B-9C84-421C-A48B-D3755C9B1FB6}"/>
    <cellStyle name="Normal 5 25 3 2 2 2" xfId="23162" xr:uid="{81E32524-D968-4D73-ADCB-22FA2F2FB2BC}"/>
    <cellStyle name="Normal 5 25 3 2 2 3" xfId="39269" xr:uid="{67F6230A-40E2-4240-8B17-CAB2E7037781}"/>
    <cellStyle name="Normal 5 25 3 2 3" xfId="17883" xr:uid="{D9C7E5BF-D655-4ADE-AE6D-B47D924E0093}"/>
    <cellStyle name="Normal 5 25 3 2 4" xfId="28732" xr:uid="{393A17E6-CFCB-456B-838B-580A9E62EDAF}"/>
    <cellStyle name="Normal 5 25 3 2 5" xfId="35301" xr:uid="{B633AC61-884A-475B-BE75-CE15A6B7D826}"/>
    <cellStyle name="Normal 5 25 3 2 6" xfId="44006" xr:uid="{0FFE470E-C1DB-42A6-AD3B-9A242CED2875}"/>
    <cellStyle name="Normal 5 25 3 3" xfId="12291" xr:uid="{D0FCDC1A-455D-4939-AFE4-2E1C8EB372C2}"/>
    <cellStyle name="Normal 5 25 3 3 2" xfId="23163" xr:uid="{EE73DB98-1D96-4ADC-B22E-4221BEDBE29A}"/>
    <cellStyle name="Normal 5 25 3 3 3" xfId="37288" xr:uid="{F0BC3F08-EF6F-4433-ADB4-6923CAEC38F4}"/>
    <cellStyle name="Normal 5 25 3 4" xfId="14827" xr:uid="{DD743355-9EA9-4B32-ABAE-904E443A36F6}"/>
    <cellStyle name="Normal 5 25 3 5" xfId="25676" xr:uid="{DA8E3BCD-3801-4226-9525-BC0C7680B0C4}"/>
    <cellStyle name="Normal 5 25 3 6" xfId="31826" xr:uid="{C453290F-35DC-415D-BF68-1147A9A6D010}"/>
    <cellStyle name="Normal 5 25 3 7" xfId="40950" xr:uid="{F342EA13-77F2-4912-A43A-AE7EBB85DC1B}"/>
    <cellStyle name="Normal 5 25 4" xfId="5465" xr:uid="{D1588278-4208-4EDB-B73B-B30FB822E9C3}"/>
    <cellStyle name="Normal 5 25 4 2" xfId="12292" xr:uid="{1E8902E2-28C8-4321-ABC2-09FD9979AF02}"/>
    <cellStyle name="Normal 5 25 4 2 2" xfId="23164" xr:uid="{FAECF0A4-35A2-482F-8E4A-DC0E8E74B3C8}"/>
    <cellStyle name="Normal 5 25 4 2 3" xfId="38281" xr:uid="{61D8C630-FAA4-463D-9268-33A12C79FEE6}"/>
    <cellStyle name="Normal 5 25 4 3" xfId="16903" xr:uid="{194FD046-41F7-4807-80E7-0F52AFA665AC}"/>
    <cellStyle name="Normal 5 25 4 4" xfId="27752" xr:uid="{4D9C65C9-D83D-4B6D-B518-D23748CD8A2D}"/>
    <cellStyle name="Normal 5 25 4 5" xfId="34316" xr:uid="{60A1BA22-7032-4093-B123-2F25D4749E11}"/>
    <cellStyle name="Normal 5 25 4 6" xfId="43026" xr:uid="{0F39FA61-6AF4-421D-874E-41CF95042915}"/>
    <cellStyle name="Normal 5 25 5" xfId="12293" xr:uid="{00AB44DC-FC4E-4DEE-886E-553A9469D482}"/>
    <cellStyle name="Normal 5 25 5 2" xfId="23165" xr:uid="{01E6E84E-2E04-448F-B1A8-19F1272D8603}"/>
    <cellStyle name="Normal 5 25 5 3" xfId="36299" xr:uid="{FA635D49-2685-4077-BAF0-13B2C60ED329}"/>
    <cellStyle name="Normal 5 25 6" xfId="13847" xr:uid="{4F842E2A-4AB9-4920-A8B9-EA057FB749D3}"/>
    <cellStyle name="Normal 5 25 7" xfId="24696" xr:uid="{64D85F28-D3DA-4947-8953-8D463E6B2F70}"/>
    <cellStyle name="Normal 5 25 8" xfId="30849" xr:uid="{807C662A-2D83-466A-AFC6-5AC397F3930F}"/>
    <cellStyle name="Normal 5 25 9" xfId="39970" xr:uid="{1F4AA726-21A1-433C-A474-0023DE4693EE}"/>
    <cellStyle name="Normal 5 26" xfId="2061" xr:uid="{3DB08833-E282-45B5-81B7-3AE0863F5E0B}"/>
    <cellStyle name="Normal 5 26 2" xfId="2721" xr:uid="{3BBACD8C-C733-47D2-A9EC-3B5640F918F9}"/>
    <cellStyle name="Normal 5 26 2 2" xfId="3701" xr:uid="{20F38674-6303-404E-BA99-9C35364E0DD6}"/>
    <cellStyle name="Normal 5 26 2 2 2" xfId="6939" xr:uid="{EE972D17-51FE-4177-AD2F-41EF3804B62F}"/>
    <cellStyle name="Normal 5 26 2 2 2 2" xfId="12294" xr:uid="{0D2D59D9-C596-4209-AE30-6D080B5149F1}"/>
    <cellStyle name="Normal 5 26 2 2 2 2 2" xfId="23166" xr:uid="{452E5BA6-A6A5-4B82-9F69-48B6B15A6239}"/>
    <cellStyle name="Normal 5 26 2 2 2 2 3" xfId="39271" xr:uid="{4B1CCEBB-B01D-44DA-AE16-C7C13F9B448D}"/>
    <cellStyle name="Normal 5 26 2 2 2 3" xfId="18377" xr:uid="{51F495B0-1911-489F-90B0-96F916A30347}"/>
    <cellStyle name="Normal 5 26 2 2 2 4" xfId="29226" xr:uid="{31E3EE35-86B1-41A6-8A5B-267BDA79EB95}"/>
    <cellStyle name="Normal 5 26 2 2 2 5" xfId="35303" xr:uid="{D308B334-7869-44BF-B953-DDF0BAF2198B}"/>
    <cellStyle name="Normal 5 26 2 2 2 6" xfId="44500" xr:uid="{B15AE501-6176-49C5-B2A4-E680A65589AB}"/>
    <cellStyle name="Normal 5 26 2 2 3" xfId="12295" xr:uid="{FCC257D7-DC61-4274-92FB-E5B9F4114CC9}"/>
    <cellStyle name="Normal 5 26 2 2 3 2" xfId="23167" xr:uid="{64A7C847-D5AB-4C85-852E-3142E08360AE}"/>
    <cellStyle name="Normal 5 26 2 2 3 3" xfId="37290" xr:uid="{F9E4C550-EBA5-491C-8228-32B7FD10FBA6}"/>
    <cellStyle name="Normal 5 26 2 2 4" xfId="15321" xr:uid="{A3B2238B-EFDE-4B8F-A3CA-FA8720205C51}"/>
    <cellStyle name="Normal 5 26 2 2 5" xfId="26170" xr:uid="{C859729C-541C-4624-BC63-0C8EE5CF8AA4}"/>
    <cellStyle name="Normal 5 26 2 2 6" xfId="32320" xr:uid="{46C3B02F-E01E-42EF-95DA-5E2C35371B68}"/>
    <cellStyle name="Normal 5 26 2 2 7" xfId="41444" xr:uid="{825BDAEA-43BC-4CDC-94D5-35C7C4E5265A}"/>
    <cellStyle name="Normal 5 26 2 3" xfId="5959" xr:uid="{EF67E11B-82FF-4A6C-A7AF-8F0F61BEDCB4}"/>
    <cellStyle name="Normal 5 26 2 3 2" xfId="12296" xr:uid="{E5941FA5-6A3A-417C-B125-A8F296126981}"/>
    <cellStyle name="Normal 5 26 2 3 2 2" xfId="23168" xr:uid="{1DF4F03A-A138-4751-A96E-C70496F6E47E}"/>
    <cellStyle name="Normal 5 26 2 3 2 3" xfId="39270" xr:uid="{B03C7B95-486C-43A8-B6AB-FD005F4F55E0}"/>
    <cellStyle name="Normal 5 26 2 3 3" xfId="17397" xr:uid="{7BCA5379-2611-4B0E-8685-B2A7C9A68F6A}"/>
    <cellStyle name="Normal 5 26 2 3 4" xfId="28246" xr:uid="{28029BAF-6DE3-4F61-ADCF-A34F7E67CC68}"/>
    <cellStyle name="Normal 5 26 2 3 5" xfId="35302" xr:uid="{06AC9E34-0CA1-4F03-9734-3C126257FC2C}"/>
    <cellStyle name="Normal 5 26 2 3 6" xfId="43520" xr:uid="{9167A1C6-E319-41D7-AC6F-015E9A721012}"/>
    <cellStyle name="Normal 5 26 2 4" xfId="12297" xr:uid="{C092231B-3BB9-423D-A85C-5D71FB02F9D2}"/>
    <cellStyle name="Normal 5 26 2 4 2" xfId="23169" xr:uid="{7FB61ABE-CF02-4BFC-B05E-8A883C04512B}"/>
    <cellStyle name="Normal 5 26 2 4 3" xfId="37289" xr:uid="{DF404312-D190-4192-B11A-BA0B0B257C93}"/>
    <cellStyle name="Normal 5 26 2 5" xfId="14341" xr:uid="{55D44845-FACC-4D1D-8AD7-72A980E56930}"/>
    <cellStyle name="Normal 5 26 2 6" xfId="25190" xr:uid="{5BC561BA-D63F-4DB0-98DC-0996606B2681}"/>
    <cellStyle name="Normal 5 26 2 7" xfId="31340" xr:uid="{3BA750C3-32EA-42E9-8540-87CA63433355}"/>
    <cellStyle name="Normal 5 26 2 8" xfId="40464" xr:uid="{5A376087-DC5E-4BBF-82D4-0FEEC8399AC5}"/>
    <cellStyle name="Normal 5 26 3" xfId="3208" xr:uid="{D5DE6688-8C07-4540-BCD1-3A696417609F}"/>
    <cellStyle name="Normal 5 26 3 2" xfId="6446" xr:uid="{DB05AE3B-D632-4A5D-9BB8-097C830704B1}"/>
    <cellStyle name="Normal 5 26 3 2 2" xfId="12298" xr:uid="{FB626A95-478C-4411-8713-4F7845E2FC0D}"/>
    <cellStyle name="Normal 5 26 3 2 2 2" xfId="23170" xr:uid="{9A802DE1-A942-4962-AA05-2C058B93EA4A}"/>
    <cellStyle name="Normal 5 26 3 2 2 3" xfId="39272" xr:uid="{F1A49F73-4A50-4E0F-9430-9C3C2DBED4D7}"/>
    <cellStyle name="Normal 5 26 3 2 3" xfId="17884" xr:uid="{FF2FBD89-3366-4B7C-B9BB-6E1C88F32A6C}"/>
    <cellStyle name="Normal 5 26 3 2 4" xfId="28733" xr:uid="{E72E6FB8-2C54-4C36-91A3-26521979EEB3}"/>
    <cellStyle name="Normal 5 26 3 2 5" xfId="35304" xr:uid="{D9E7AB34-D87F-4E9B-8FA9-429B7DD6F605}"/>
    <cellStyle name="Normal 5 26 3 2 6" xfId="44007" xr:uid="{B5379D33-2855-4A72-9CCB-5B13C978E018}"/>
    <cellStyle name="Normal 5 26 3 3" xfId="12299" xr:uid="{4838544A-1BEE-418A-B188-0586AABF56CE}"/>
    <cellStyle name="Normal 5 26 3 3 2" xfId="23171" xr:uid="{11BB605B-B887-43C7-B3DD-356641A3487C}"/>
    <cellStyle name="Normal 5 26 3 3 3" xfId="37291" xr:uid="{A21C19F5-B5A7-459B-B082-2CC9D5C6E59E}"/>
    <cellStyle name="Normal 5 26 3 4" xfId="14828" xr:uid="{2E2A88B6-FA90-42FD-958F-9A399CCF2FB0}"/>
    <cellStyle name="Normal 5 26 3 5" xfId="25677" xr:uid="{F5265B2D-10A6-4A53-944C-EA1A64252B35}"/>
    <cellStyle name="Normal 5 26 3 6" xfId="31827" xr:uid="{5574EB65-62C2-4132-9EF6-1A0753277346}"/>
    <cellStyle name="Normal 5 26 3 7" xfId="40951" xr:uid="{7D25CD53-4C31-496F-9BAF-4639E8F2090E}"/>
    <cellStyle name="Normal 5 26 4" xfId="5466" xr:uid="{604A3D9E-6C13-4BB4-8422-DFF04D9397F1}"/>
    <cellStyle name="Normal 5 26 4 2" xfId="12300" xr:uid="{141D3642-3CD6-48CF-B5B2-713DC8615FA0}"/>
    <cellStyle name="Normal 5 26 4 2 2" xfId="23172" xr:uid="{D9BE38B6-3CA6-48C8-9CB4-D312B775D315}"/>
    <cellStyle name="Normal 5 26 4 2 3" xfId="38282" xr:uid="{FB00B9C2-CCB7-4584-90EA-02C7833481EA}"/>
    <cellStyle name="Normal 5 26 4 3" xfId="16904" xr:uid="{7DCBCB7B-73B4-45D0-9E45-E173ED2E5482}"/>
    <cellStyle name="Normal 5 26 4 4" xfId="27753" xr:uid="{ACD33A58-AC62-45C7-A762-E1873A70A4EF}"/>
    <cellStyle name="Normal 5 26 4 5" xfId="34317" xr:uid="{CD0857A1-3A98-4E9B-8E24-46AFC2375928}"/>
    <cellStyle name="Normal 5 26 4 6" xfId="43027" xr:uid="{4903EE0D-9F2F-48E6-B261-F0B94FFA0D01}"/>
    <cellStyle name="Normal 5 26 5" xfId="12301" xr:uid="{3C90E8BE-F40B-42DA-9B6D-64F0E8480A8D}"/>
    <cellStyle name="Normal 5 26 5 2" xfId="23173" xr:uid="{40E210B8-B1C8-42E2-AC29-02C16079B034}"/>
    <cellStyle name="Normal 5 26 5 3" xfId="36300" xr:uid="{F5310283-0A12-44E7-BF41-FF6F5B1C3DF5}"/>
    <cellStyle name="Normal 5 26 6" xfId="13848" xr:uid="{4BDBB84B-9F1C-4F1C-B6C2-7F4DC951CEC8}"/>
    <cellStyle name="Normal 5 26 7" xfId="24697" xr:uid="{399DB91B-380A-4605-AC75-9226C9464843}"/>
    <cellStyle name="Normal 5 26 8" xfId="30850" xr:uid="{E6401384-2B38-48B1-863A-4111291FD72C}"/>
    <cellStyle name="Normal 5 26 9" xfId="39971" xr:uid="{B127B38E-35F0-467A-A986-86DF7176E933}"/>
    <cellStyle name="Normal 5 27" xfId="2062" xr:uid="{6717A130-3A2D-49B4-AA9A-38A4A2514525}"/>
    <cellStyle name="Normal 5 27 2" xfId="2722" xr:uid="{E96E7860-CA44-4A20-B0F1-63ADABDBF831}"/>
    <cellStyle name="Normal 5 27 2 2" xfId="3702" xr:uid="{6880324C-4447-42EF-8301-29DC988719ED}"/>
    <cellStyle name="Normal 5 27 2 2 2" xfId="6940" xr:uid="{1836C36A-50F9-4959-8062-8CD335488305}"/>
    <cellStyle name="Normal 5 27 2 2 2 2" xfId="12302" xr:uid="{A9A187E9-9153-448B-ACB0-AFF2CB57AA7B}"/>
    <cellStyle name="Normal 5 27 2 2 2 2 2" xfId="23174" xr:uid="{5A014A1D-EE60-4DDD-8751-71A30F9BC8F6}"/>
    <cellStyle name="Normal 5 27 2 2 2 2 3" xfId="39274" xr:uid="{D79792E3-C940-41D0-AEAB-3313269C6F06}"/>
    <cellStyle name="Normal 5 27 2 2 2 3" xfId="18378" xr:uid="{DD17EDDE-D9CD-44C0-90B8-F94DDC095FBB}"/>
    <cellStyle name="Normal 5 27 2 2 2 4" xfId="29227" xr:uid="{CAA6E42F-7936-4283-9EEC-6E9F8E96C98E}"/>
    <cellStyle name="Normal 5 27 2 2 2 5" xfId="35306" xr:uid="{86E2DB0F-93BE-4D90-A968-29F2A2A7D416}"/>
    <cellStyle name="Normal 5 27 2 2 2 6" xfId="44501" xr:uid="{92A8F053-C739-4737-BA2B-E7C18DCF7A05}"/>
    <cellStyle name="Normal 5 27 2 2 3" xfId="12303" xr:uid="{981450FD-76BA-4A0D-9EE2-CBC113807BD7}"/>
    <cellStyle name="Normal 5 27 2 2 3 2" xfId="23175" xr:uid="{F397185D-3EBB-4E79-AF2E-2AD8806F09CD}"/>
    <cellStyle name="Normal 5 27 2 2 3 3" xfId="37293" xr:uid="{8BB90B4D-228A-4B6A-BD14-2B7353D2F6EB}"/>
    <cellStyle name="Normal 5 27 2 2 4" xfId="15322" xr:uid="{093F4685-A331-49D9-8640-E5E9B3EAC272}"/>
    <cellStyle name="Normal 5 27 2 2 5" xfId="26171" xr:uid="{C4924BE2-E2D6-439A-8AEA-05ACA2AC4E0E}"/>
    <cellStyle name="Normal 5 27 2 2 6" xfId="32321" xr:uid="{85F2B03D-2E84-4CF0-A593-D49C70A5CE7C}"/>
    <cellStyle name="Normal 5 27 2 2 7" xfId="41445" xr:uid="{D5C67970-AD83-4618-A8CF-E82B805EB702}"/>
    <cellStyle name="Normal 5 27 2 3" xfId="5960" xr:uid="{E9019520-603B-43B3-A465-AFD7B60EA235}"/>
    <cellStyle name="Normal 5 27 2 3 2" xfId="12304" xr:uid="{1EED75D9-4B3B-4EE4-BC4E-B7A505C5EFA8}"/>
    <cellStyle name="Normal 5 27 2 3 2 2" xfId="23176" xr:uid="{0CAEB2AD-2759-42C6-A192-639575B648CA}"/>
    <cellStyle name="Normal 5 27 2 3 2 3" xfId="39273" xr:uid="{8EBABF9F-50E1-499A-A91B-F8C69A25A865}"/>
    <cellStyle name="Normal 5 27 2 3 3" xfId="17398" xr:uid="{AABA3E57-B4CC-4A56-A3A4-6BE6BB9CB5AC}"/>
    <cellStyle name="Normal 5 27 2 3 4" xfId="28247" xr:uid="{31140372-82A1-4D83-95D7-B5F41883261B}"/>
    <cellStyle name="Normal 5 27 2 3 5" xfId="35305" xr:uid="{E058C903-BE9E-4D8A-95DF-9E03DA9627A5}"/>
    <cellStyle name="Normal 5 27 2 3 6" xfId="43521" xr:uid="{5B27FFD0-5925-4F63-B73E-553ED5424CF2}"/>
    <cellStyle name="Normal 5 27 2 4" xfId="12305" xr:uid="{FF96A88A-C20D-4F06-ADEF-02FC577F4CA4}"/>
    <cellStyle name="Normal 5 27 2 4 2" xfId="23177" xr:uid="{7579B879-0DD4-4083-A5A5-E5C218A42369}"/>
    <cellStyle name="Normal 5 27 2 4 3" xfId="37292" xr:uid="{4C3E42A0-E3F9-4074-8CDA-2489EFD5F60F}"/>
    <cellStyle name="Normal 5 27 2 5" xfId="14342" xr:uid="{693EAD85-1576-4630-A4A3-1299F8E87930}"/>
    <cellStyle name="Normal 5 27 2 6" xfId="25191" xr:uid="{46DAB2E1-1AC1-48B3-81C8-AB24A81990C6}"/>
    <cellStyle name="Normal 5 27 2 7" xfId="31341" xr:uid="{1046B32D-3F9E-4487-93B6-35D44231FDEE}"/>
    <cellStyle name="Normal 5 27 2 8" xfId="40465" xr:uid="{DF4DCBF3-F77F-4B32-80E6-12A22D046891}"/>
    <cellStyle name="Normal 5 27 3" xfId="3209" xr:uid="{1BB2B623-33A1-40E9-BBD6-24B2A4880236}"/>
    <cellStyle name="Normal 5 27 3 2" xfId="6447" xr:uid="{02768269-F419-45DD-ADE5-8B950F0D0B93}"/>
    <cellStyle name="Normal 5 27 3 2 2" xfId="12306" xr:uid="{D2EAFCBE-66FC-4D7D-BD0C-16D4991F3C79}"/>
    <cellStyle name="Normal 5 27 3 2 2 2" xfId="23178" xr:uid="{0FFC68D2-82F8-45D5-9A30-29FEA6C9FDBC}"/>
    <cellStyle name="Normal 5 27 3 2 2 3" xfId="39275" xr:uid="{5525929D-08C7-4700-AF5C-039E3125A6C2}"/>
    <cellStyle name="Normal 5 27 3 2 3" xfId="17885" xr:uid="{E7387D4D-033B-4332-B9D0-8FD6FE1E4085}"/>
    <cellStyle name="Normal 5 27 3 2 4" xfId="28734" xr:uid="{7F173941-908A-4BF3-B199-C2F261126B84}"/>
    <cellStyle name="Normal 5 27 3 2 5" xfId="35307" xr:uid="{8D9F65CE-9B57-4203-8527-0FBFFCA2858B}"/>
    <cellStyle name="Normal 5 27 3 2 6" xfId="44008" xr:uid="{CA761D38-3CBE-4253-AA86-75429147CC94}"/>
    <cellStyle name="Normal 5 27 3 3" xfId="12307" xr:uid="{530629F9-6D85-4C91-9BD9-46C27EC42144}"/>
    <cellStyle name="Normal 5 27 3 3 2" xfId="23179" xr:uid="{B4B52173-B451-414E-85D6-FF1966C4D83D}"/>
    <cellStyle name="Normal 5 27 3 3 3" xfId="37294" xr:uid="{2BF28854-60A7-4316-B309-243A777DF853}"/>
    <cellStyle name="Normal 5 27 3 4" xfId="14829" xr:uid="{530C52E2-F7A8-4756-A21B-AA01B42FFEC6}"/>
    <cellStyle name="Normal 5 27 3 5" xfId="25678" xr:uid="{BC036D19-5988-45B8-BFED-300903B60703}"/>
    <cellStyle name="Normal 5 27 3 6" xfId="31828" xr:uid="{0F07DC07-2542-4B1E-9A1D-0BD283AF52FA}"/>
    <cellStyle name="Normal 5 27 3 7" xfId="40952" xr:uid="{24ECA07E-5AB2-479F-81B6-B2C10230FB4A}"/>
    <cellStyle name="Normal 5 27 4" xfId="5467" xr:uid="{2063804A-1054-49E1-AC46-3DEA800E8486}"/>
    <cellStyle name="Normal 5 27 4 2" xfId="12308" xr:uid="{B772B27C-2E7E-4059-8BBE-ACCFE4BE32F5}"/>
    <cellStyle name="Normal 5 27 4 2 2" xfId="23180" xr:uid="{0C5360F7-CD38-4B2D-889C-ECA37F56D5C1}"/>
    <cellStyle name="Normal 5 27 4 2 3" xfId="38283" xr:uid="{ACF7E9C3-AF93-45D1-B82D-7D961DB6FBBA}"/>
    <cellStyle name="Normal 5 27 4 3" xfId="16905" xr:uid="{31B2C11A-8D84-4F94-97D5-33F9D2ABDCD4}"/>
    <cellStyle name="Normal 5 27 4 4" xfId="27754" xr:uid="{680BBAB8-D296-438E-AFFA-B870FF67FBF8}"/>
    <cellStyle name="Normal 5 27 4 5" xfId="34318" xr:uid="{B414C05C-6B43-444E-9F33-DD9655F47698}"/>
    <cellStyle name="Normal 5 27 4 6" xfId="43028" xr:uid="{2082A2BE-09D1-493A-8F87-38844E507016}"/>
    <cellStyle name="Normal 5 27 5" xfId="12309" xr:uid="{0CC8FC50-EDF1-4F8E-B46B-BC27C8AE0BF9}"/>
    <cellStyle name="Normal 5 27 5 2" xfId="23181" xr:uid="{BF1DC652-3720-4CA9-8D38-5B209C90E91A}"/>
    <cellStyle name="Normal 5 27 5 3" xfId="36301" xr:uid="{1F6C5275-5DAF-41C9-9F84-E629555C8F58}"/>
    <cellStyle name="Normal 5 27 6" xfId="13849" xr:uid="{CE55904A-3287-4F83-86F0-731906309287}"/>
    <cellStyle name="Normal 5 27 7" xfId="24698" xr:uid="{C58745B5-D934-41D2-91FD-33AFE6AFB843}"/>
    <cellStyle name="Normal 5 27 8" xfId="30851" xr:uid="{56DEBF4F-9FD6-4E2D-9856-F53FBCFAA6F9}"/>
    <cellStyle name="Normal 5 27 9" xfId="39972" xr:uid="{DA8CC67D-442C-4215-BE18-11D4E20AEA1D}"/>
    <cellStyle name="Normal 5 28" xfId="2063" xr:uid="{BE4E8B7E-0D95-4C8E-8687-E698EA4116C0}"/>
    <cellStyle name="Normal 5 28 2" xfId="2723" xr:uid="{CD23FAF2-758D-43B4-A5B1-A09BD7A37F68}"/>
    <cellStyle name="Normal 5 28 2 2" xfId="3703" xr:uid="{BE4FF76C-ED19-4A34-B064-BBD2793FEC48}"/>
    <cellStyle name="Normal 5 28 2 2 2" xfId="6941" xr:uid="{6356F43E-97B8-4417-82DE-31078A5F19DF}"/>
    <cellStyle name="Normal 5 28 2 2 2 2" xfId="12310" xr:uid="{8E23E78F-5B00-4831-9BBA-B8401641E517}"/>
    <cellStyle name="Normal 5 28 2 2 2 2 2" xfId="23182" xr:uid="{DA5C7AE5-B2DD-4B2C-A94F-7E1AA5B3AA5D}"/>
    <cellStyle name="Normal 5 28 2 2 2 2 3" xfId="39277" xr:uid="{7B3D9010-1CE7-4FA4-B841-7B7F8E08D789}"/>
    <cellStyle name="Normal 5 28 2 2 2 3" xfId="18379" xr:uid="{3932C094-F5DB-464B-9705-BA478F8387A9}"/>
    <cellStyle name="Normal 5 28 2 2 2 4" xfId="29228" xr:uid="{0CD38DA5-9577-4EF7-B7B0-D63ED4A41279}"/>
    <cellStyle name="Normal 5 28 2 2 2 5" xfId="35309" xr:uid="{53790772-56B6-4160-9504-946017041537}"/>
    <cellStyle name="Normal 5 28 2 2 2 6" xfId="44502" xr:uid="{D9AC8237-C0CC-4AF6-A8FB-ACF9ACEF0ACE}"/>
    <cellStyle name="Normal 5 28 2 2 3" xfId="12311" xr:uid="{5280F463-4A1F-4E1D-A422-77B2B64D437A}"/>
    <cellStyle name="Normal 5 28 2 2 3 2" xfId="23183" xr:uid="{19A0DD84-D01D-4F48-8C9B-7E13A246C23C}"/>
    <cellStyle name="Normal 5 28 2 2 3 3" xfId="37296" xr:uid="{AF6B9766-E16E-4DCB-B8D6-D395058D37F5}"/>
    <cellStyle name="Normal 5 28 2 2 4" xfId="15323" xr:uid="{2B1BBB67-558A-4579-AB46-E34D59E7D2B8}"/>
    <cellStyle name="Normal 5 28 2 2 5" xfId="26172" xr:uid="{2C514FC9-7965-4D4F-ADC5-87B1B7C7913E}"/>
    <cellStyle name="Normal 5 28 2 2 6" xfId="32322" xr:uid="{9DE53730-3915-42A9-BB30-3E0643D2E60C}"/>
    <cellStyle name="Normal 5 28 2 2 7" xfId="41446" xr:uid="{6F799EEA-DE83-442B-A678-06DC09E9BA43}"/>
    <cellStyle name="Normal 5 28 2 3" xfId="5961" xr:uid="{B3EE96E1-608E-4324-8AA2-62E25EB319CA}"/>
    <cellStyle name="Normal 5 28 2 3 2" xfId="12312" xr:uid="{BB0D085A-B928-42D6-82CF-CE05668F7D67}"/>
    <cellStyle name="Normal 5 28 2 3 2 2" xfId="23184" xr:uid="{6012F95A-1F27-492C-B2A1-567156A7D485}"/>
    <cellStyle name="Normal 5 28 2 3 2 3" xfId="39276" xr:uid="{DA756DA0-69C5-4A2C-99D0-8EA1BF3D2C65}"/>
    <cellStyle name="Normal 5 28 2 3 3" xfId="17399" xr:uid="{5B548EEC-CB36-4266-A5E0-66ACC6BFF527}"/>
    <cellStyle name="Normal 5 28 2 3 4" xfId="28248" xr:uid="{13FDC369-142F-472F-81DE-14EBBC6916A8}"/>
    <cellStyle name="Normal 5 28 2 3 5" xfId="35308" xr:uid="{53257C2F-04E0-4AF8-860F-B067C3C47CF0}"/>
    <cellStyle name="Normal 5 28 2 3 6" xfId="43522" xr:uid="{7CC03493-495D-4937-AE1F-BDA0615696E4}"/>
    <cellStyle name="Normal 5 28 2 4" xfId="12313" xr:uid="{3868A040-9393-41EA-B60E-20E997893B45}"/>
    <cellStyle name="Normal 5 28 2 4 2" xfId="23185" xr:uid="{DEB7E8CB-DD94-4BA9-B71F-2634617BE853}"/>
    <cellStyle name="Normal 5 28 2 4 3" xfId="37295" xr:uid="{BEBF7485-AAD2-486A-B182-F4CE8F7D030A}"/>
    <cellStyle name="Normal 5 28 2 5" xfId="14343" xr:uid="{0F637863-080D-4301-87DE-C76B5A32295A}"/>
    <cellStyle name="Normal 5 28 2 6" xfId="25192" xr:uid="{51A0A795-21DD-4A5C-AEE8-D2D2056D0DAC}"/>
    <cellStyle name="Normal 5 28 2 7" xfId="31342" xr:uid="{7B0AE640-A7C4-4340-91EC-6FD174383102}"/>
    <cellStyle name="Normal 5 28 2 8" xfId="40466" xr:uid="{6EA9559E-F807-44AD-8C8D-E0989A632B77}"/>
    <cellStyle name="Normal 5 28 3" xfId="3210" xr:uid="{63107EA4-8FA6-4DD6-9BEF-B74224794F9E}"/>
    <cellStyle name="Normal 5 28 3 2" xfId="6448" xr:uid="{024A9651-0CD9-4A3F-AA63-4BD6AD8F51F5}"/>
    <cellStyle name="Normal 5 28 3 2 2" xfId="12314" xr:uid="{3CB1340B-E983-4FC2-8EB3-779BB61131C8}"/>
    <cellStyle name="Normal 5 28 3 2 2 2" xfId="23186" xr:uid="{95E85524-DEA0-4BDE-AA24-EB988DAB21B3}"/>
    <cellStyle name="Normal 5 28 3 2 2 3" xfId="39278" xr:uid="{A5A30526-6304-419E-9B62-16AC8C9561CE}"/>
    <cellStyle name="Normal 5 28 3 2 3" xfId="17886" xr:uid="{2EAC2463-6C6C-4E17-A171-BD9C7F70DF7D}"/>
    <cellStyle name="Normal 5 28 3 2 4" xfId="28735" xr:uid="{B6ED4CD3-95EE-495C-AC2B-E7A58AF4D6C2}"/>
    <cellStyle name="Normal 5 28 3 2 5" xfId="35310" xr:uid="{27DD75C4-2FF1-43B7-981F-7BD963CBEE8A}"/>
    <cellStyle name="Normal 5 28 3 2 6" xfId="44009" xr:uid="{ABE7C087-5E82-4097-8639-C5ACF9A7EE96}"/>
    <cellStyle name="Normal 5 28 3 3" xfId="12315" xr:uid="{3C0B43C5-BC7B-40E4-87EB-8BFE4F8CEC40}"/>
    <cellStyle name="Normal 5 28 3 3 2" xfId="23187" xr:uid="{FB084417-D947-40FF-BA61-C8A519BF849C}"/>
    <cellStyle name="Normal 5 28 3 3 3" xfId="37297" xr:uid="{D0592544-02C7-4937-A1BB-CDB44C9F3E59}"/>
    <cellStyle name="Normal 5 28 3 4" xfId="14830" xr:uid="{EE878595-15F7-4E75-99C3-D6CBA8E8A76D}"/>
    <cellStyle name="Normal 5 28 3 5" xfId="25679" xr:uid="{3DAC3814-E8A4-42CD-8E76-4F97850042A9}"/>
    <cellStyle name="Normal 5 28 3 6" xfId="31829" xr:uid="{1FFA3EE2-309C-49A5-B134-08382D684187}"/>
    <cellStyle name="Normal 5 28 3 7" xfId="40953" xr:uid="{3E283EFD-7C61-4668-81CB-21BA3F14F07B}"/>
    <cellStyle name="Normal 5 28 4" xfId="5468" xr:uid="{BFB7383F-D939-4B38-B29C-922C65431648}"/>
    <cellStyle name="Normal 5 28 4 2" xfId="12316" xr:uid="{48C45AA5-30E4-404B-B2F9-327D8719FF0D}"/>
    <cellStyle name="Normal 5 28 4 2 2" xfId="23188" xr:uid="{0A850EE2-85D8-41F8-911F-95E64F3ECA66}"/>
    <cellStyle name="Normal 5 28 4 2 3" xfId="38284" xr:uid="{D7AF8F38-95B3-4231-9A4D-697389CEB8B8}"/>
    <cellStyle name="Normal 5 28 4 3" xfId="16906" xr:uid="{FFC920FA-9B3F-45E5-B855-46490905128B}"/>
    <cellStyle name="Normal 5 28 4 4" xfId="27755" xr:uid="{DAC57660-5022-4B13-9AE9-647141F1B5B7}"/>
    <cellStyle name="Normal 5 28 4 5" xfId="34319" xr:uid="{92C56448-A563-4015-B140-E816BA1B61F4}"/>
    <cellStyle name="Normal 5 28 4 6" xfId="43029" xr:uid="{F522A7EC-56DC-445C-9CCE-A1B7E840F291}"/>
    <cellStyle name="Normal 5 28 5" xfId="12317" xr:uid="{282AC83E-4725-440A-80E2-90F6FA4ABC45}"/>
    <cellStyle name="Normal 5 28 5 2" xfId="23189" xr:uid="{F8FC0A48-CE13-4759-9C65-C7F4381B855F}"/>
    <cellStyle name="Normal 5 28 5 3" xfId="36302" xr:uid="{F67DC943-0335-4D7E-B991-ED6E51F1C233}"/>
    <cellStyle name="Normal 5 28 6" xfId="13850" xr:uid="{BE6A1DD5-13FA-4338-95D8-9DF1A1518218}"/>
    <cellStyle name="Normal 5 28 7" xfId="24699" xr:uid="{152EF06E-75A8-4C53-9AE3-FEDB9D133BE4}"/>
    <cellStyle name="Normal 5 28 8" xfId="30852" xr:uid="{DCF1EAF7-05B9-49DF-AFBD-915CF7B0B99E}"/>
    <cellStyle name="Normal 5 28 9" xfId="39973" xr:uid="{416D96E4-FCC9-42D5-9BA2-80982759D1B7}"/>
    <cellStyle name="Normal 5 29" xfId="2064" xr:uid="{3EC2470A-2576-42A9-A57A-DF1DDD2267AD}"/>
    <cellStyle name="Normal 5 29 2" xfId="2724" xr:uid="{F885E582-E8E3-4B40-B5E8-F045CCE89C41}"/>
    <cellStyle name="Normal 5 29 2 2" xfId="3704" xr:uid="{CC9A12E5-45E8-4FF3-A934-BC98327BFF9A}"/>
    <cellStyle name="Normal 5 29 2 2 2" xfId="6942" xr:uid="{55395971-B39B-4E98-B7D4-889B57AEC20F}"/>
    <cellStyle name="Normal 5 29 2 2 2 2" xfId="12318" xr:uid="{FD8FD6F1-B092-489A-AF96-496B13F78E04}"/>
    <cellStyle name="Normal 5 29 2 2 2 2 2" xfId="23190" xr:uid="{9FF3E4C2-6346-4214-A151-1CC55AA08E33}"/>
    <cellStyle name="Normal 5 29 2 2 2 2 3" xfId="39280" xr:uid="{EB0F725E-D89B-4642-96AB-A1130A84F867}"/>
    <cellStyle name="Normal 5 29 2 2 2 3" xfId="18380" xr:uid="{A3AAA8EA-782D-4D9E-82B5-1D89AE34EB3A}"/>
    <cellStyle name="Normal 5 29 2 2 2 4" xfId="29229" xr:uid="{D3C6C1B3-F729-4F3D-A06C-F9D177D1DD32}"/>
    <cellStyle name="Normal 5 29 2 2 2 5" xfId="35312" xr:uid="{98128429-32CE-4253-9DEE-78044B3F9A4D}"/>
    <cellStyle name="Normal 5 29 2 2 2 6" xfId="44503" xr:uid="{E57C82EB-A7A0-4B97-80CB-0A86D3CCE5AB}"/>
    <cellStyle name="Normal 5 29 2 2 3" xfId="12319" xr:uid="{46F4F8ED-B929-4CE4-8ED0-2C7619D24220}"/>
    <cellStyle name="Normal 5 29 2 2 3 2" xfId="23191" xr:uid="{44E9DC0C-2145-47BE-B202-16EE5215019A}"/>
    <cellStyle name="Normal 5 29 2 2 3 3" xfId="37299" xr:uid="{4D5C09B2-97FE-415D-B226-B592CC828809}"/>
    <cellStyle name="Normal 5 29 2 2 4" xfId="15324" xr:uid="{2D864F1F-CDAA-41AC-BCCE-784927D096E2}"/>
    <cellStyle name="Normal 5 29 2 2 5" xfId="26173" xr:uid="{8EFF27BA-66E4-4DCA-B930-AC70DFE5A4E0}"/>
    <cellStyle name="Normal 5 29 2 2 6" xfId="32323" xr:uid="{0F7F3238-24DD-4038-82B4-22C008D90E2A}"/>
    <cellStyle name="Normal 5 29 2 2 7" xfId="41447" xr:uid="{A8851FC6-80B1-4E5E-B5A7-6DA14AD5473D}"/>
    <cellStyle name="Normal 5 29 2 3" xfId="5962" xr:uid="{DD6318CF-31B3-4279-B695-CED98C2F38E2}"/>
    <cellStyle name="Normal 5 29 2 3 2" xfId="12320" xr:uid="{41771664-17B1-44F2-8405-1FB51E7DB446}"/>
    <cellStyle name="Normal 5 29 2 3 2 2" xfId="23192" xr:uid="{4F375700-4D33-4C70-AF3D-B0B67952AFB8}"/>
    <cellStyle name="Normal 5 29 2 3 2 3" xfId="39279" xr:uid="{03F9776E-C55C-4DCA-860C-964243FA52CB}"/>
    <cellStyle name="Normal 5 29 2 3 3" xfId="17400" xr:uid="{1B60091C-88F2-4B1B-80E2-EDD7436A7ADF}"/>
    <cellStyle name="Normal 5 29 2 3 4" xfId="28249" xr:uid="{7DDEC4F9-29B5-4C6D-908D-3D0B057CFE72}"/>
    <cellStyle name="Normal 5 29 2 3 5" xfId="35311" xr:uid="{B275BA8E-978A-4D18-916C-7B63F6A45996}"/>
    <cellStyle name="Normal 5 29 2 3 6" xfId="43523" xr:uid="{92F5A38A-6949-4B75-A94C-16AC709BFF24}"/>
    <cellStyle name="Normal 5 29 2 4" xfId="12321" xr:uid="{0CE9463D-E953-4252-A779-FC8CB161DD40}"/>
    <cellStyle name="Normal 5 29 2 4 2" xfId="23193" xr:uid="{01D4154D-1F43-4772-92D3-B82C951A23EF}"/>
    <cellStyle name="Normal 5 29 2 4 3" xfId="37298" xr:uid="{91350A55-47EA-4C8B-9CF3-896B0A04BD72}"/>
    <cellStyle name="Normal 5 29 2 5" xfId="14344" xr:uid="{9AD89C73-28E9-4643-89B6-36263312C1E9}"/>
    <cellStyle name="Normal 5 29 2 6" xfId="25193" xr:uid="{F0807705-9D06-4D1C-AE58-E6650D78E8CA}"/>
    <cellStyle name="Normal 5 29 2 7" xfId="31343" xr:uid="{6C8BEFFB-9EB4-4974-A4AA-92FF4D7D80D6}"/>
    <cellStyle name="Normal 5 29 2 8" xfId="40467" xr:uid="{7C26B201-EC24-4FB0-89E9-3677FA0D8C64}"/>
    <cellStyle name="Normal 5 29 3" xfId="3211" xr:uid="{B60E0C2A-2CCC-4B13-80EC-D6EF70137505}"/>
    <cellStyle name="Normal 5 29 3 2" xfId="6449" xr:uid="{05649E3F-E275-4D48-94E9-93C6E8804708}"/>
    <cellStyle name="Normal 5 29 3 2 2" xfId="12322" xr:uid="{8FBD388B-2AB9-4EE9-9931-FF595D316B34}"/>
    <cellStyle name="Normal 5 29 3 2 2 2" xfId="23194" xr:uid="{112338CB-7766-4280-ADFB-D11518024A2A}"/>
    <cellStyle name="Normal 5 29 3 2 2 3" xfId="39281" xr:uid="{5F00DAEF-30D3-47A4-9C7E-AE15B5F276C0}"/>
    <cellStyle name="Normal 5 29 3 2 3" xfId="17887" xr:uid="{E82F150F-3774-4A48-A84E-38C8A844A163}"/>
    <cellStyle name="Normal 5 29 3 2 4" xfId="28736" xr:uid="{E458DF06-107B-4A8D-86B5-4075C17A6191}"/>
    <cellStyle name="Normal 5 29 3 2 5" xfId="35313" xr:uid="{D216642A-D794-4C09-A2F1-A7106CAE6D61}"/>
    <cellStyle name="Normal 5 29 3 2 6" xfId="44010" xr:uid="{A0B0381A-B995-4682-BD7B-AE98E53594AF}"/>
    <cellStyle name="Normal 5 29 3 3" xfId="12323" xr:uid="{26B30F4E-F41E-47CE-BF82-2F867432600A}"/>
    <cellStyle name="Normal 5 29 3 3 2" xfId="23195" xr:uid="{09CA3D1B-AE7A-47B4-9FCB-C32AEC8481A4}"/>
    <cellStyle name="Normal 5 29 3 3 3" xfId="37300" xr:uid="{49FFE2CC-A271-463C-9907-CD54ED692DC4}"/>
    <cellStyle name="Normal 5 29 3 4" xfId="14831" xr:uid="{23F9A098-481D-4441-BEDB-86E2436DA83A}"/>
    <cellStyle name="Normal 5 29 3 5" xfId="25680" xr:uid="{348FF41F-1260-442B-98F0-EE87CF939461}"/>
    <cellStyle name="Normal 5 29 3 6" xfId="31830" xr:uid="{A3EEB999-DAE2-4162-8504-229C3FCEC498}"/>
    <cellStyle name="Normal 5 29 3 7" xfId="40954" xr:uid="{260DA8EE-83A2-4707-A8E0-9FC9B13C2E30}"/>
    <cellStyle name="Normal 5 29 4" xfId="5469" xr:uid="{A5C5A5C8-109F-4E33-8B9D-680B6EF536F5}"/>
    <cellStyle name="Normal 5 29 4 2" xfId="12324" xr:uid="{5E4F0560-9AA2-4D74-91DD-C004BDB3837B}"/>
    <cellStyle name="Normal 5 29 4 2 2" xfId="23196" xr:uid="{91A4D7B0-05D0-4DD5-943D-4CF5A79DD7F2}"/>
    <cellStyle name="Normal 5 29 4 2 3" xfId="38285" xr:uid="{CAF1D636-0F0E-44F7-9A17-7FBB99C4B30E}"/>
    <cellStyle name="Normal 5 29 4 3" xfId="16907" xr:uid="{ABCADE9E-A404-434B-B466-D1364A5B405D}"/>
    <cellStyle name="Normal 5 29 4 4" xfId="27756" xr:uid="{EC411E84-D54F-44B1-B362-4A4D48F00637}"/>
    <cellStyle name="Normal 5 29 4 5" xfId="34320" xr:uid="{2D5CC7C6-B22B-4F2D-9ABD-972F06303129}"/>
    <cellStyle name="Normal 5 29 4 6" xfId="43030" xr:uid="{B7DD38AC-30CC-4843-AA5C-AD9477FC1C1E}"/>
    <cellStyle name="Normal 5 29 5" xfId="12325" xr:uid="{C44C7F00-C9D2-4D3F-96AA-0CE292B6D975}"/>
    <cellStyle name="Normal 5 29 5 2" xfId="23197" xr:uid="{0603C7BE-B1C7-4245-9271-99DA4C8CB9A4}"/>
    <cellStyle name="Normal 5 29 5 3" xfId="36303" xr:uid="{73089CF9-758D-448D-9096-3B7A6AE72F2F}"/>
    <cellStyle name="Normal 5 29 6" xfId="13851" xr:uid="{2298915D-8A14-4894-9A3A-B9BB2A083528}"/>
    <cellStyle name="Normal 5 29 7" xfId="24700" xr:uid="{EFD8C432-33AE-4D0D-BA6A-6D76C980F335}"/>
    <cellStyle name="Normal 5 29 8" xfId="30853" xr:uid="{E12F81D3-324F-4363-A3A1-7AB4B2822A5B}"/>
    <cellStyle name="Normal 5 29 9" xfId="39974" xr:uid="{987EDFA1-67E2-4116-8358-098B28D7A21C}"/>
    <cellStyle name="Normal 5 3" xfId="1085" xr:uid="{2766D361-A178-4766-B723-5B86D407DC5C}"/>
    <cellStyle name="Normal 5 3 10" xfId="4972" xr:uid="{4ED86294-3CA7-4677-983F-432D61C5DC3F}"/>
    <cellStyle name="Normal 5 3 10 2" xfId="8028" xr:uid="{A341DBE8-E17F-4970-8731-07D30511C99C}"/>
    <cellStyle name="Normal 5 3 10 2 2" xfId="19466" xr:uid="{1142A8BC-D22E-42F9-9F3B-F819258CD1D7}"/>
    <cellStyle name="Normal 5 3 10 2 3" xfId="30315" xr:uid="{B912EA05-2A63-4103-B72A-36D7E25D123F}"/>
    <cellStyle name="Normal 5 3 10 2 4" xfId="45589" xr:uid="{9BAFE586-BBA0-46D7-ADFA-9D64DF2820CD}"/>
    <cellStyle name="Normal 5 3 10 3" xfId="16410" xr:uid="{533AA917-4882-4AAA-AA61-FE53147F05AF}"/>
    <cellStyle name="Normal 5 3 10 4" xfId="27259" xr:uid="{A756A8FD-22CD-4271-B2DB-B5EAC184506B}"/>
    <cellStyle name="Normal 5 3 10 5" xfId="42533" xr:uid="{3F5D887F-AC42-4D21-8D05-886D87A20E4B}"/>
    <cellStyle name="Normal 5 3 2" xfId="184" xr:uid="{208D04A8-23FC-43C5-A4EC-BDCE3B5B69FB}"/>
    <cellStyle name="Normal 5 3 2 2" xfId="185" xr:uid="{3C6AD532-8C2A-4774-BC3B-85B9B41311CD}"/>
    <cellStyle name="Normal 5 3 2 3" xfId="2290" xr:uid="{1DBE03F0-34E3-4D8B-96F3-AF662A037EE4}"/>
    <cellStyle name="Normal 5 3 2 3 2" xfId="3271" xr:uid="{BEF3A049-68FF-4354-95E5-80C23E36F67E}"/>
    <cellStyle name="Normal 5 3 2 3 2 2" xfId="6509" xr:uid="{76682CC7-D0C3-4808-8BA7-B7DD7BC5B5EE}"/>
    <cellStyle name="Normal 5 3 2 3 2 2 2" xfId="12326" xr:uid="{28990D64-8132-4632-9F17-21393585632E}"/>
    <cellStyle name="Normal 5 3 2 3 2 2 2 2" xfId="23198" xr:uid="{F87E169F-78C6-48D0-BEB9-1B0B7B2BDDCC}"/>
    <cellStyle name="Normal 5 3 2 3 2 2 2 3" xfId="39283" xr:uid="{C04913B4-9C03-4D53-BB45-B5A63460D94F}"/>
    <cellStyle name="Normal 5 3 2 3 2 2 3" xfId="17947" xr:uid="{B10EA82B-9EDA-4F7D-B088-9B34C429FC8A}"/>
    <cellStyle name="Normal 5 3 2 3 2 2 4" xfId="28796" xr:uid="{03CEE92E-C72C-48A5-97AD-D910CB8B75C7}"/>
    <cellStyle name="Normal 5 3 2 3 2 2 5" xfId="35315" xr:uid="{EA09BFDD-B40D-4C8E-99AE-7EB3EB3DF4CD}"/>
    <cellStyle name="Normal 5 3 2 3 2 2 6" xfId="44070" xr:uid="{1B147AD6-ED5D-48BB-8B7D-4F5A24269A3F}"/>
    <cellStyle name="Normal 5 3 2 3 2 3" xfId="12327" xr:uid="{DA981861-C8D2-475E-B8C6-ED4F26574214}"/>
    <cellStyle name="Normal 5 3 2 3 2 3 2" xfId="23199" xr:uid="{47F67DF2-691C-44D9-A5A5-CF572425AC76}"/>
    <cellStyle name="Normal 5 3 2 3 2 3 3" xfId="37302" xr:uid="{9E216514-2B23-4F9B-AE66-B4BDAEA93B51}"/>
    <cellStyle name="Normal 5 3 2 3 2 4" xfId="14891" xr:uid="{F15E8EFE-3CA8-476F-8F41-4D6BE02D4741}"/>
    <cellStyle name="Normal 5 3 2 3 2 5" xfId="25740" xr:uid="{E492DF52-BCB1-4D44-91F4-C621F17488E1}"/>
    <cellStyle name="Normal 5 3 2 3 2 6" xfId="31890" xr:uid="{8B70727F-5429-43E5-ACB5-636969FDD887}"/>
    <cellStyle name="Normal 5 3 2 3 2 7" xfId="41014" xr:uid="{0BCD3944-BD29-4A83-A1EB-032AA46591D5}"/>
    <cellStyle name="Normal 5 3 2 3 3" xfId="5529" xr:uid="{3D36E154-EBB6-4D33-960F-16B5C854E108}"/>
    <cellStyle name="Normal 5 3 2 3 3 2" xfId="12328" xr:uid="{84B82DF3-261E-41DF-BD83-598B7E1E2100}"/>
    <cellStyle name="Normal 5 3 2 3 3 2 2" xfId="23200" xr:uid="{F7A0603F-787C-4A5D-816E-7B39B5F8103B}"/>
    <cellStyle name="Normal 5 3 2 3 3 2 3" xfId="39282" xr:uid="{801E6BC9-E881-448A-BBD2-BDBA050CCACF}"/>
    <cellStyle name="Normal 5 3 2 3 3 3" xfId="16967" xr:uid="{B79FE8AD-B133-4E88-BDD7-6C2FE76C5AFF}"/>
    <cellStyle name="Normal 5 3 2 3 3 4" xfId="27816" xr:uid="{24BADB03-1E3A-4A56-A871-FF90F7BA9687}"/>
    <cellStyle name="Normal 5 3 2 3 3 5" xfId="35314" xr:uid="{BAF0004C-B1EE-4A3F-9622-A4EA7397CAC7}"/>
    <cellStyle name="Normal 5 3 2 3 3 6" xfId="43090" xr:uid="{9EE9C01E-BDC5-482F-A2FE-D8D5BEBFE875}"/>
    <cellStyle name="Normal 5 3 2 3 4" xfId="12329" xr:uid="{9B02F73D-6944-48B7-B4CD-B8D6EC8F8D76}"/>
    <cellStyle name="Normal 5 3 2 3 4 2" xfId="23201" xr:uid="{8BF82AC0-EB80-4E37-8F07-7B9CF8B4BA18}"/>
    <cellStyle name="Normal 5 3 2 3 4 3" xfId="37301" xr:uid="{A4313BD8-7BCF-48E7-BE44-CC6D049C68CB}"/>
    <cellStyle name="Normal 5 3 2 3 5" xfId="13911" xr:uid="{606C9401-EE14-46B8-810D-14FAEC891388}"/>
    <cellStyle name="Normal 5 3 2 3 6" xfId="24760" xr:uid="{22CD7E19-80E1-43D6-A5E3-14E2DABC6DEE}"/>
    <cellStyle name="Normal 5 3 2 3 7" xfId="30910" xr:uid="{E3677D99-5A38-4A5A-BAB1-8F11DA910BD4}"/>
    <cellStyle name="Normal 5 3 2 3 8" xfId="40034" xr:uid="{F3E6061B-0E27-445C-8485-7351BAE7D322}"/>
    <cellStyle name="Normal 5 3 2 4" xfId="2778" xr:uid="{E2F7EEBB-828B-452F-8399-E322C5CC4AB0}"/>
    <cellStyle name="Normal 5 3 2 4 2" xfId="6016" xr:uid="{43EEF299-1D54-4455-87FC-7C16037A6F7C}"/>
    <cellStyle name="Normal 5 3 2 4 2 2" xfId="12330" xr:uid="{AF9BCBA9-C115-4262-A3B1-FE4DD22B0DAF}"/>
    <cellStyle name="Normal 5 3 2 4 2 2 2" xfId="23202" xr:uid="{8706E35B-D726-46D9-8C78-457D689989A5}"/>
    <cellStyle name="Normal 5 3 2 4 2 2 3" xfId="39284" xr:uid="{1DF05D6C-FF4B-406F-8DB2-D7E157812B64}"/>
    <cellStyle name="Normal 5 3 2 4 2 3" xfId="17454" xr:uid="{AC75C07C-81A5-4F0E-86B7-347229B4C911}"/>
    <cellStyle name="Normal 5 3 2 4 2 4" xfId="28303" xr:uid="{B9DD3989-5C74-48B8-9448-5396135C0BDD}"/>
    <cellStyle name="Normal 5 3 2 4 2 5" xfId="35316" xr:uid="{F695522D-70CB-43DE-832F-E6B690FA25D2}"/>
    <cellStyle name="Normal 5 3 2 4 2 6" xfId="43577" xr:uid="{859F2152-8A74-4127-930E-FE8FD4F01F38}"/>
    <cellStyle name="Normal 5 3 2 4 3" xfId="12331" xr:uid="{A3F6462A-C3FB-4B70-ACDE-C2F3DFC1F5D0}"/>
    <cellStyle name="Normal 5 3 2 4 3 2" xfId="23203" xr:uid="{23A81612-A512-460E-AF37-5923277CCB9A}"/>
    <cellStyle name="Normal 5 3 2 4 3 3" xfId="37303" xr:uid="{F377F1E3-044A-4921-B691-4742D86B6864}"/>
    <cellStyle name="Normal 5 3 2 4 4" xfId="14398" xr:uid="{4125B5CD-4039-458C-ABA1-BDAE32A87322}"/>
    <cellStyle name="Normal 5 3 2 4 5" xfId="25247" xr:uid="{4676411F-FF37-497A-BFE8-34BA8A573E40}"/>
    <cellStyle name="Normal 5 3 2 4 6" xfId="31397" xr:uid="{965E63BE-E5B8-4A5B-8071-74E2BDE9D317}"/>
    <cellStyle name="Normal 5 3 2 4 7" xfId="40521" xr:uid="{6E7C8BF9-2835-451F-A7D2-B2AC0D505876}"/>
    <cellStyle name="Normal 5 3 2 5" xfId="5036" xr:uid="{FE8E532A-F400-4842-AA84-2AE1CB051D6A}"/>
    <cellStyle name="Normal 5 3 2 5 2" xfId="12332" xr:uid="{2D4D19BC-1F7C-4E87-A1BB-28BD8AA1CD45}"/>
    <cellStyle name="Normal 5 3 2 5 2 2" xfId="12333" xr:uid="{221F77C5-FE68-4DD8-BFA5-EA4543C0AD3B}"/>
    <cellStyle name="Normal 5 3 2 5 2 2 2" xfId="23205" xr:uid="{21196DF8-AC67-4F17-98DE-C27086C81C2C}"/>
    <cellStyle name="Normal 5 3 2 5 2 2 3" xfId="39523" xr:uid="{0B80A313-BC1C-4047-BBC6-104458677C84}"/>
    <cellStyle name="Normal 5 3 2 5 2 3" xfId="23204" xr:uid="{3C5E25A1-7AC1-401A-8A14-590218FD5D76}"/>
    <cellStyle name="Normal 5 3 2 5 2 4" xfId="35554" xr:uid="{16737888-EF10-484F-BBFB-7CB3F2C34E1C}"/>
    <cellStyle name="Normal 5 3 2 5 3" xfId="12334" xr:uid="{DA0538D6-851E-42C8-842F-A5FEF0CE8519}"/>
    <cellStyle name="Normal 5 3 2 5 3 2" xfId="23206" xr:uid="{9CEA33C0-F1A5-48FF-948A-33B7CE375FDB}"/>
    <cellStyle name="Normal 5 3 2 5 3 3" xfId="37543" xr:uid="{7C5A8FAB-6DB1-4116-B787-82E731073F0E}"/>
    <cellStyle name="Normal 5 3 2 5 4" xfId="16474" xr:uid="{5CC44687-2F97-4973-AA60-72C41B8E07B4}"/>
    <cellStyle name="Normal 5 3 2 5 5" xfId="27323" xr:uid="{88061D00-3FCF-4CEB-BA69-73D15A3A07DA}"/>
    <cellStyle name="Normal 5 3 2 5 6" xfId="30901" xr:uid="{78459144-D2B0-428B-ADC4-95121B74EF7F}"/>
    <cellStyle name="Normal 5 3 2 5 7" xfId="42597" xr:uid="{10A40EF0-8794-4AC9-B93D-AAC22173BA33}"/>
    <cellStyle name="Normal 5 3 2 6" xfId="13418" xr:uid="{C8CBF059-C709-4708-8D77-B7589CD5E6B2}"/>
    <cellStyle name="Normal 5 3 2 7" xfId="24267" xr:uid="{CAA03FF2-BDAA-4333-9E6D-BD2A4C8DA4E8}"/>
    <cellStyle name="Normal 5 3 2 8" xfId="39541" xr:uid="{31CC2A64-F3C0-451B-BA38-8CEFAC2CFEB8}"/>
    <cellStyle name="Normal 5 3 3" xfId="1086" xr:uid="{B8588FEE-F40A-4B9A-BE01-42C9BAB289DD}"/>
    <cellStyle name="Normal 5 3 4" xfId="1087" xr:uid="{C5C3353A-55A5-4E2A-9518-EC0DEC32AABB}"/>
    <cellStyle name="Normal 5 3 5" xfId="1088" xr:uid="{A1177C14-29AD-41E7-9C89-A7931BCDC74E}"/>
    <cellStyle name="Normal 5 3 6" xfId="2065" xr:uid="{6EEC68C1-F488-4163-8C5A-7377296414F8}"/>
    <cellStyle name="Normal 5 3 6 2" xfId="4070" xr:uid="{D805B411-C367-42CE-9C4B-B9DC54773791}"/>
    <cellStyle name="Normal 5 3 6 2 2" xfId="7302" xr:uid="{9855CF82-1E70-4BC2-82B3-1C223DD2EAB9}"/>
    <cellStyle name="Normal 5 3 6 2 2 2" xfId="18740" xr:uid="{D6F0F0AC-4B1D-48B4-8709-AD2AE0CC3C32}"/>
    <cellStyle name="Normal 5 3 6 2 2 3" xfId="29589" xr:uid="{3943C2E2-B945-4E86-AB95-7E1B6B922F94}"/>
    <cellStyle name="Normal 5 3 6 2 2 4" xfId="44863" xr:uid="{F327E133-7CB8-4E44-93D9-9B47FA7824E4}"/>
    <cellStyle name="Normal 5 3 6 2 3" xfId="15684" xr:uid="{139BF58D-5E86-42B5-8F56-B4A28DEAA3F5}"/>
    <cellStyle name="Normal 5 3 6 2 4" xfId="26533" xr:uid="{AA3BD1CB-F0D4-4A68-8FEE-77159F18BB14}"/>
    <cellStyle name="Normal 5 3 6 2 5" xfId="32409" xr:uid="{8A1F9EA8-7EC2-46DB-BF95-88FA457CE66C}"/>
    <cellStyle name="Normal 5 3 6 2 6" xfId="41807" xr:uid="{F3B05629-5BC0-4A52-97B4-3C9F101FACD2}"/>
    <cellStyle name="Normal 5 3 6 2 7" xfId="45807" xr:uid="{043E9F36-16BB-4B02-9AF7-8BE66A4454E3}"/>
    <cellStyle name="Normal 5 3 6 3" xfId="4611" xr:uid="{EF24D367-0EBE-4623-8FCC-F829D0ECBF00}"/>
    <cellStyle name="Normal 5 3 6 3 2" xfId="7667" xr:uid="{A80B81B3-679A-4E80-A15E-77A2B3D85D64}"/>
    <cellStyle name="Normal 5 3 6 3 2 2" xfId="19105" xr:uid="{6918D8BF-3D0E-4F07-B097-65908AA35CC3}"/>
    <cellStyle name="Normal 5 3 6 3 2 3" xfId="29954" xr:uid="{F5A75670-40A5-4036-AEFC-E7E980F8FC89}"/>
    <cellStyle name="Normal 5 3 6 3 2 4" xfId="45228" xr:uid="{31935643-A437-4CB1-B8AC-E763898F5B92}"/>
    <cellStyle name="Normal 5 3 6 3 3" xfId="16049" xr:uid="{96BCA2BB-BD87-43AE-96B5-7AD7F7BC42A2}"/>
    <cellStyle name="Normal 5 3 6 3 4" xfId="26898" xr:uid="{0997E60F-E0A8-4ECF-9A82-F8067FC94242}"/>
    <cellStyle name="Normal 5 3 6 3 5" xfId="32410" xr:uid="{4FE3348F-83BF-46C7-AF39-52C04F20D77E}"/>
    <cellStyle name="Normal 5 3 6 3 6" xfId="42172" xr:uid="{F430FE94-885F-4693-B42B-0A4A2F8C238D}"/>
    <cellStyle name="Normal 5 3 6 4" xfId="4973" xr:uid="{2669D071-FC37-4DC2-BC3A-8AD9A29A4EFC}"/>
    <cellStyle name="Normal 5 3 6 4 2" xfId="8029" xr:uid="{7C8638B2-CA85-45E0-AEBA-88591C4BC1FB}"/>
    <cellStyle name="Normal 5 3 6 4 2 2" xfId="19467" xr:uid="{249685DA-1C3F-40C1-AE8C-64E8F6B2AD7A}"/>
    <cellStyle name="Normal 5 3 6 4 2 3" xfId="30316" xr:uid="{7F327383-FDA4-42BB-8C62-4556F880D02E}"/>
    <cellStyle name="Normal 5 3 6 4 2 4" xfId="45590" xr:uid="{C4B35A77-9D25-4F43-B815-2B0BB5A5B7CF}"/>
    <cellStyle name="Normal 5 3 6 4 3" xfId="16411" xr:uid="{DB628F1B-761F-497D-B2BC-2E9B63AAE2D4}"/>
    <cellStyle name="Normal 5 3 6 4 4" xfId="27260" xr:uid="{621C30E1-6180-4D72-BDE9-53F2F3105DA1}"/>
    <cellStyle name="Normal 5 3 6 4 5" xfId="33261" xr:uid="{E8962771-D2D4-4A5F-861A-F4C6A2250902}"/>
    <cellStyle name="Normal 5 3 6 4 6" xfId="42534" xr:uid="{DFEFF139-53D5-4AAF-94F5-D88D5FE4FD79}"/>
    <cellStyle name="Normal 5 3 7" xfId="2066" xr:uid="{16C04321-E1F8-4023-B5DE-2B96CD73A31C}"/>
    <cellStyle name="Normal 5 3 8" xfId="4069" xr:uid="{F7983F9E-6162-4351-9740-203F188DC0CE}"/>
    <cellStyle name="Normal 5 3 8 2" xfId="7301" xr:uid="{8D249043-3871-45BA-9D1F-CF00F4727F6A}"/>
    <cellStyle name="Normal 5 3 8 2 2" xfId="18739" xr:uid="{2143B2FD-19A7-47E6-9A2D-76237D039E61}"/>
    <cellStyle name="Normal 5 3 8 2 3" xfId="29588" xr:uid="{12E642EC-BF3F-4147-95F7-C9DB696AA07F}"/>
    <cellStyle name="Normal 5 3 8 2 4" xfId="37632" xr:uid="{D335C916-1160-41C0-8FB6-B4D650090288}"/>
    <cellStyle name="Normal 5 3 8 2 5" xfId="44862" xr:uid="{3FB7F1BC-B46B-415D-8A76-FBCACBFED75B}"/>
    <cellStyle name="Normal 5 3 8 3" xfId="15683" xr:uid="{EBBFE614-95C4-4167-A8B4-8014B4F67A6A}"/>
    <cellStyle name="Normal 5 3 8 4" xfId="26532" xr:uid="{50769D8E-A346-4F30-92F2-83423DD23EBF}"/>
    <cellStyle name="Normal 5 3 8 5" xfId="32411" xr:uid="{6F6D8EF8-858B-4A03-96A8-956C28DFF551}"/>
    <cellStyle name="Normal 5 3 8 6" xfId="41806" xr:uid="{84D8A9BE-C612-4605-994C-14F58E4A2B0B}"/>
    <cellStyle name="Normal 5 3 9" xfId="4610" xr:uid="{FEAA63CB-B112-4E89-8BFD-7342A8FD23C1}"/>
    <cellStyle name="Normal 5 3 9 2" xfId="7666" xr:uid="{3939E4E6-7C8C-4C80-AD7D-B483AE671D94}"/>
    <cellStyle name="Normal 5 3 9 2 2" xfId="19104" xr:uid="{0382C5CC-FE35-47F0-B3FA-E34FDC05E790}"/>
    <cellStyle name="Normal 5 3 9 2 3" xfId="29953" xr:uid="{89E4ABCA-361A-4EF9-B2DB-62058A9B6360}"/>
    <cellStyle name="Normal 5 3 9 2 4" xfId="45227" xr:uid="{85B23C04-6624-43E5-892B-A356CC116D3F}"/>
    <cellStyle name="Normal 5 3 9 3" xfId="16048" xr:uid="{650DDBF5-459E-4581-9183-ED88D7E4228F}"/>
    <cellStyle name="Normal 5 3 9 4" xfId="26897" xr:uid="{0A675695-04A0-4AD5-BCC0-93F610F2E2FB}"/>
    <cellStyle name="Normal 5 3 9 5" xfId="33262" xr:uid="{93577733-59ED-4259-B3FA-1EC622E701BD}"/>
    <cellStyle name="Normal 5 3 9 6" xfId="42171" xr:uid="{D7013138-A94B-40C8-940E-9E8E8514CFA9}"/>
    <cellStyle name="Normal 5 30" xfId="2067" xr:uid="{1C2D2547-B623-43D2-9045-8F3D67528888}"/>
    <cellStyle name="Normal 5 30 2" xfId="2725" xr:uid="{EABA7309-B5CC-4A78-817E-2B54A691935B}"/>
    <cellStyle name="Normal 5 30 2 2" xfId="3705" xr:uid="{110FF44A-98AA-40C9-9CC0-1C1359881EEB}"/>
    <cellStyle name="Normal 5 30 2 2 2" xfId="6943" xr:uid="{B22A8355-12DD-474E-BBD0-34B20B8A98E6}"/>
    <cellStyle name="Normal 5 30 2 2 2 2" xfId="12335" xr:uid="{FE809233-7A5D-4657-A4AD-2E4509290DC7}"/>
    <cellStyle name="Normal 5 30 2 2 2 2 2" xfId="23207" xr:uid="{76F424D8-C603-481A-A362-490575083071}"/>
    <cellStyle name="Normal 5 30 2 2 2 2 3" xfId="39286" xr:uid="{22FF81C9-40CF-4070-965A-994FDEB0F202}"/>
    <cellStyle name="Normal 5 30 2 2 2 3" xfId="18381" xr:uid="{CC52B357-30D0-4CB9-8226-128BCAA6ABBE}"/>
    <cellStyle name="Normal 5 30 2 2 2 4" xfId="29230" xr:uid="{507EDBCE-53DD-4692-9318-090B6D40CD2B}"/>
    <cellStyle name="Normal 5 30 2 2 2 5" xfId="35318" xr:uid="{803A46B1-0C27-4AF0-BEAC-BC543A85AEB4}"/>
    <cellStyle name="Normal 5 30 2 2 2 6" xfId="44504" xr:uid="{B5BB0F86-B574-4CBC-B482-A94807CC181A}"/>
    <cellStyle name="Normal 5 30 2 2 3" xfId="12336" xr:uid="{D36EF3B7-FF25-4B4C-A205-A5142C78BE56}"/>
    <cellStyle name="Normal 5 30 2 2 3 2" xfId="23208" xr:uid="{7A228EEA-8491-4D8B-A1F9-90F25F7DF995}"/>
    <cellStyle name="Normal 5 30 2 2 3 3" xfId="37305" xr:uid="{8377E374-8565-4BF1-B2EF-8BE8450F41A4}"/>
    <cellStyle name="Normal 5 30 2 2 4" xfId="15325" xr:uid="{BA783279-BFAD-40BA-9627-C600EE23B11D}"/>
    <cellStyle name="Normal 5 30 2 2 5" xfId="26174" xr:uid="{03477E28-A24F-4777-AFCC-ECF835ADB92F}"/>
    <cellStyle name="Normal 5 30 2 2 6" xfId="32324" xr:uid="{B70DCB03-D057-40AA-BB58-35C0AEB4CD3E}"/>
    <cellStyle name="Normal 5 30 2 2 7" xfId="41448" xr:uid="{0212E0D3-ACAF-4028-BC80-578FA88AD4F2}"/>
    <cellStyle name="Normal 5 30 2 3" xfId="5963" xr:uid="{D5E4E232-8987-4FAF-9456-AC85A35DB1CE}"/>
    <cellStyle name="Normal 5 30 2 3 2" xfId="12337" xr:uid="{88D53FD0-A80D-4A28-8893-031E219EF0A2}"/>
    <cellStyle name="Normal 5 30 2 3 2 2" xfId="23209" xr:uid="{E32AE847-BB9E-4B4D-A09D-278164CCB45B}"/>
    <cellStyle name="Normal 5 30 2 3 2 3" xfId="39285" xr:uid="{6C7A8827-80CA-4E9C-871B-0200B210DA46}"/>
    <cellStyle name="Normal 5 30 2 3 3" xfId="17401" xr:uid="{16E1CA5A-1C7B-4D71-BA17-A7BE023F81D9}"/>
    <cellStyle name="Normal 5 30 2 3 4" xfId="28250" xr:uid="{E93E87A6-FBA0-4197-B3DF-292FB9B9D32C}"/>
    <cellStyle name="Normal 5 30 2 3 5" xfId="35317" xr:uid="{C5B202C2-7782-40B6-A969-90A4AC1C32D1}"/>
    <cellStyle name="Normal 5 30 2 3 6" xfId="43524" xr:uid="{2925AA08-C6F6-4B5C-ABE8-76BF4B0EEF94}"/>
    <cellStyle name="Normal 5 30 2 4" xfId="12338" xr:uid="{18B87F49-11FB-4FFA-A36F-382F80B53264}"/>
    <cellStyle name="Normal 5 30 2 4 2" xfId="23210" xr:uid="{D58FB3C4-35DA-4F56-A1E6-745F75C78F0D}"/>
    <cellStyle name="Normal 5 30 2 4 3" xfId="37304" xr:uid="{08849E73-58C4-496C-AC16-937A172FE105}"/>
    <cellStyle name="Normal 5 30 2 5" xfId="14345" xr:uid="{EFD8C921-392B-44D3-93F5-5BD5709DDD43}"/>
    <cellStyle name="Normal 5 30 2 6" xfId="25194" xr:uid="{1B5BF9A5-13A3-472B-96BA-E905005D54D5}"/>
    <cellStyle name="Normal 5 30 2 7" xfId="31344" xr:uid="{1502A5A2-BFB3-4AD8-B42D-C092A9616E6A}"/>
    <cellStyle name="Normal 5 30 2 8" xfId="40468" xr:uid="{567AFA30-223D-4785-BD88-529283072306}"/>
    <cellStyle name="Normal 5 30 3" xfId="3212" xr:uid="{01BECE41-B454-419C-8AEA-B6148C5E3CC2}"/>
    <cellStyle name="Normal 5 30 3 2" xfId="6450" xr:uid="{89A657FF-6C27-4726-B47F-7580020F9BE6}"/>
    <cellStyle name="Normal 5 30 3 2 2" xfId="12339" xr:uid="{E4223D33-0846-4CE2-B6C5-0C13884681D3}"/>
    <cellStyle name="Normal 5 30 3 2 2 2" xfId="23211" xr:uid="{5A600C10-47F9-4801-B0A4-415C126AD414}"/>
    <cellStyle name="Normal 5 30 3 2 2 3" xfId="39287" xr:uid="{9AF66FBD-431B-415C-A2CA-7FE73A04995E}"/>
    <cellStyle name="Normal 5 30 3 2 3" xfId="17888" xr:uid="{0390464D-4C98-4DBB-836C-EC43646A1F69}"/>
    <cellStyle name="Normal 5 30 3 2 4" xfId="28737" xr:uid="{63D94121-7C4F-4AA7-B28A-84393A9855DF}"/>
    <cellStyle name="Normal 5 30 3 2 5" xfId="35319" xr:uid="{40F352C4-5453-4A97-AD1C-430C91EB0359}"/>
    <cellStyle name="Normal 5 30 3 2 6" xfId="44011" xr:uid="{E2BCF8B5-9527-4591-B330-C4192EADFC49}"/>
    <cellStyle name="Normal 5 30 3 3" xfId="12340" xr:uid="{1D6B13B3-2202-4205-A874-4C96BFECA4D7}"/>
    <cellStyle name="Normal 5 30 3 3 2" xfId="23212" xr:uid="{276AB969-1F01-418E-AC1D-431EE11349EB}"/>
    <cellStyle name="Normal 5 30 3 3 3" xfId="37306" xr:uid="{78B149BE-6FAF-45E6-A2E0-B807E31A7148}"/>
    <cellStyle name="Normal 5 30 3 4" xfId="14832" xr:uid="{BA91DAEC-8A14-4462-A38C-D4DF3CF68709}"/>
    <cellStyle name="Normal 5 30 3 5" xfId="25681" xr:uid="{99F7915F-AFD6-4425-87EA-934184CF201F}"/>
    <cellStyle name="Normal 5 30 3 6" xfId="31831" xr:uid="{8FDA02A1-B227-4B39-AA18-F92145FF2584}"/>
    <cellStyle name="Normal 5 30 3 7" xfId="40955" xr:uid="{88F71980-2E6F-4BC8-BBAB-65F332C890BC}"/>
    <cellStyle name="Normal 5 30 4" xfId="5470" xr:uid="{3507FB8C-0E3F-4DA7-91C1-F7DFDF9A44E4}"/>
    <cellStyle name="Normal 5 30 4 2" xfId="12341" xr:uid="{4B63CA61-2A80-452D-83C2-5D4267C21A5D}"/>
    <cellStyle name="Normal 5 30 4 2 2" xfId="23213" xr:uid="{3960C619-D101-435D-A355-23B874ABCD99}"/>
    <cellStyle name="Normal 5 30 4 2 3" xfId="38286" xr:uid="{BEB7684A-4822-450E-87A7-83C5F3EB5009}"/>
    <cellStyle name="Normal 5 30 4 3" xfId="16908" xr:uid="{F56EBB79-5AE0-4818-9EC5-D9BF06742FB9}"/>
    <cellStyle name="Normal 5 30 4 4" xfId="27757" xr:uid="{68FAA553-DD6C-4154-B361-EF41EA5DC682}"/>
    <cellStyle name="Normal 5 30 4 5" xfId="34321" xr:uid="{29120E60-5595-40F6-8D09-38A968DA4A2E}"/>
    <cellStyle name="Normal 5 30 4 6" xfId="43031" xr:uid="{2EAD626E-3FE1-41F6-9AED-EE19A5115BB0}"/>
    <cellStyle name="Normal 5 30 5" xfId="12342" xr:uid="{0DD269EB-B48F-4E7E-8A74-147A2A8CC166}"/>
    <cellStyle name="Normal 5 30 5 2" xfId="23214" xr:uid="{39EDA1E6-6DBA-417B-9AD0-E6009F75F1CE}"/>
    <cellStyle name="Normal 5 30 5 3" xfId="36304" xr:uid="{31739244-3D97-4FF4-AC1F-52820D6D3B01}"/>
    <cellStyle name="Normal 5 30 6" xfId="13852" xr:uid="{ABB1B1E7-1C2B-422E-9A64-BF98351C6D17}"/>
    <cellStyle name="Normal 5 30 7" xfId="24701" xr:uid="{8DC9B197-E219-4F21-8BCB-0F553D87830F}"/>
    <cellStyle name="Normal 5 30 8" xfId="30854" xr:uid="{5EECF9F7-14FD-46DB-924E-2A30D2B4DC08}"/>
    <cellStyle name="Normal 5 30 9" xfId="39975" xr:uid="{7E3974C3-D787-4522-A5C6-28100C473933}"/>
    <cellStyle name="Normal 5 31" xfId="2068" xr:uid="{B7D14BDA-A872-48F0-A6BE-96CD957FB356}"/>
    <cellStyle name="Normal 5 31 2" xfId="2726" xr:uid="{2ABF4682-01A0-49BE-8844-E6519CF94012}"/>
    <cellStyle name="Normal 5 31 2 2" xfId="3706" xr:uid="{A7257738-2CF6-4357-A84F-6745A32976E8}"/>
    <cellStyle name="Normal 5 31 2 2 2" xfId="6944" xr:uid="{F7417020-1312-43A2-99E5-DD4E1F80EB37}"/>
    <cellStyle name="Normal 5 31 2 2 2 2" xfId="12343" xr:uid="{30A327FF-F9C0-4A73-804A-27D45DD38EFA}"/>
    <cellStyle name="Normal 5 31 2 2 2 2 2" xfId="23215" xr:uid="{D8FDB201-0C9C-4406-ACAC-8B89ED0D92DA}"/>
    <cellStyle name="Normal 5 31 2 2 2 2 3" xfId="39289" xr:uid="{6A45E20F-7A83-4C94-ABC0-9DF32B89E7EB}"/>
    <cellStyle name="Normal 5 31 2 2 2 3" xfId="18382" xr:uid="{69C0FE18-42FE-486C-88EA-FC2F410266E2}"/>
    <cellStyle name="Normal 5 31 2 2 2 4" xfId="29231" xr:uid="{E21EB9B8-EE61-461A-BF25-1A547B6A1F41}"/>
    <cellStyle name="Normal 5 31 2 2 2 5" xfId="35321" xr:uid="{D651ED76-6293-4402-BA67-2DA64C50BE89}"/>
    <cellStyle name="Normal 5 31 2 2 2 6" xfId="44505" xr:uid="{DAA62866-2C86-428C-9C03-DBBBE3643B9F}"/>
    <cellStyle name="Normal 5 31 2 2 3" xfId="12344" xr:uid="{B6939942-365A-47D3-8DE2-BADF63DCA672}"/>
    <cellStyle name="Normal 5 31 2 2 3 2" xfId="23216" xr:uid="{54DE4BC5-27E0-413D-ABF0-36E071BFD07B}"/>
    <cellStyle name="Normal 5 31 2 2 3 3" xfId="37308" xr:uid="{1736098D-72F7-4A64-A9F5-48879E783AEA}"/>
    <cellStyle name="Normal 5 31 2 2 4" xfId="15326" xr:uid="{FA6CBD8B-AB4D-4775-8E2F-AC63B3CE0D2A}"/>
    <cellStyle name="Normal 5 31 2 2 5" xfId="26175" xr:uid="{9A7BDB08-9D1F-4246-AE7F-C55C42DA8FEF}"/>
    <cellStyle name="Normal 5 31 2 2 6" xfId="32325" xr:uid="{C2E31E15-2180-4FE1-9A34-4B5E624914CA}"/>
    <cellStyle name="Normal 5 31 2 2 7" xfId="41449" xr:uid="{66F49126-93B0-42E4-9E82-32898F2A8111}"/>
    <cellStyle name="Normal 5 31 2 3" xfId="5964" xr:uid="{07D78F67-11B7-4076-BCBA-1D94F9158FA8}"/>
    <cellStyle name="Normal 5 31 2 3 2" xfId="12345" xr:uid="{8793D810-7DB9-49B4-81D7-3B74150F11A9}"/>
    <cellStyle name="Normal 5 31 2 3 2 2" xfId="23217" xr:uid="{DC39BCF1-A985-4405-944A-750C49694748}"/>
    <cellStyle name="Normal 5 31 2 3 2 3" xfId="39288" xr:uid="{2B0B0DF2-7D28-4356-889D-E6C6D31EA7B3}"/>
    <cellStyle name="Normal 5 31 2 3 3" xfId="17402" xr:uid="{6B13F5A1-861D-428D-99C5-901260BADFA5}"/>
    <cellStyle name="Normal 5 31 2 3 4" xfId="28251" xr:uid="{7836A1CD-163E-4764-9EBD-C23AA63F6016}"/>
    <cellStyle name="Normal 5 31 2 3 5" xfId="35320" xr:uid="{C4CFA46F-4342-4D04-9CF4-68DB90798C25}"/>
    <cellStyle name="Normal 5 31 2 3 6" xfId="43525" xr:uid="{67FF7E0C-39E0-4055-BBAF-9DF5A83D97E7}"/>
    <cellStyle name="Normal 5 31 2 4" xfId="12346" xr:uid="{F880BAC4-89ED-4520-BE8B-324D3101CA19}"/>
    <cellStyle name="Normal 5 31 2 4 2" xfId="23218" xr:uid="{6224B088-391B-4CDA-836C-739C24DA9A04}"/>
    <cellStyle name="Normal 5 31 2 4 3" xfId="37307" xr:uid="{B24EC1D1-E04B-4873-B002-6B1AB7F8D307}"/>
    <cellStyle name="Normal 5 31 2 5" xfId="14346" xr:uid="{4332797F-948D-4458-BBBB-3ED60546939A}"/>
    <cellStyle name="Normal 5 31 2 6" xfId="25195" xr:uid="{FA1CA6E6-E335-4191-84FA-959B729CD4F0}"/>
    <cellStyle name="Normal 5 31 2 7" xfId="31345" xr:uid="{84DDAB95-8C6A-45CF-9EC7-B949FC5045E1}"/>
    <cellStyle name="Normal 5 31 2 8" xfId="40469" xr:uid="{E48D4024-B187-4DC9-A548-94BA3F176FC2}"/>
    <cellStyle name="Normal 5 31 3" xfId="3213" xr:uid="{762BB1CB-DB61-4636-AA2F-2846E74A7317}"/>
    <cellStyle name="Normal 5 31 3 2" xfId="6451" xr:uid="{384B287A-E3F5-4958-BD3C-CB88A2570B59}"/>
    <cellStyle name="Normal 5 31 3 2 2" xfId="12347" xr:uid="{DE280BDC-1A4B-41C5-A0A2-3E2C75CA40B3}"/>
    <cellStyle name="Normal 5 31 3 2 2 2" xfId="23219" xr:uid="{A83272BA-ACB2-418E-8D10-D5CF17A5F965}"/>
    <cellStyle name="Normal 5 31 3 2 2 3" xfId="39290" xr:uid="{54B14852-BAEF-4AB9-9534-E709B49ED769}"/>
    <cellStyle name="Normal 5 31 3 2 3" xfId="17889" xr:uid="{B008A045-8BD9-468D-8679-3B17FBBD934B}"/>
    <cellStyle name="Normal 5 31 3 2 4" xfId="28738" xr:uid="{3A8517D0-A301-4DCC-B112-E524F07ED3A5}"/>
    <cellStyle name="Normal 5 31 3 2 5" xfId="35322" xr:uid="{7B05B6E7-9C57-49D8-B962-597561E83C46}"/>
    <cellStyle name="Normal 5 31 3 2 6" xfId="44012" xr:uid="{34CA9FAB-C25A-4856-85AF-FDEE1DA0A52F}"/>
    <cellStyle name="Normal 5 31 3 3" xfId="12348" xr:uid="{678F382E-CD9F-461D-AAE4-59289AA75263}"/>
    <cellStyle name="Normal 5 31 3 3 2" xfId="23220" xr:uid="{C8895A49-B9A0-472A-B9A6-229847DEFB93}"/>
    <cellStyle name="Normal 5 31 3 3 3" xfId="37309" xr:uid="{A8EB5991-B12B-4023-8D53-25A53B3977E1}"/>
    <cellStyle name="Normal 5 31 3 4" xfId="14833" xr:uid="{EDB029F9-5572-4290-8A51-19368A101BE9}"/>
    <cellStyle name="Normal 5 31 3 5" xfId="25682" xr:uid="{356F43FD-7AA8-4AD6-917B-C9EFFB238A5C}"/>
    <cellStyle name="Normal 5 31 3 6" xfId="31832" xr:uid="{9D1468CB-D737-44FB-B551-D533DDF5C34A}"/>
    <cellStyle name="Normal 5 31 3 7" xfId="40956" xr:uid="{8820A912-7D66-4627-8E1B-F5B12942DF28}"/>
    <cellStyle name="Normal 5 31 4" xfId="5471" xr:uid="{DD6E0F33-FA4D-4ED0-92F1-D92E63EB3D4D}"/>
    <cellStyle name="Normal 5 31 4 2" xfId="12349" xr:uid="{DB9E56CD-87A8-43A2-80AA-A49CB6B2CBD4}"/>
    <cellStyle name="Normal 5 31 4 2 2" xfId="23221" xr:uid="{B43C2EF3-C6C2-400D-B9D4-89C732FCEAB5}"/>
    <cellStyle name="Normal 5 31 4 2 3" xfId="38287" xr:uid="{ECF91D24-7674-4171-B255-FF1611B2EC86}"/>
    <cellStyle name="Normal 5 31 4 3" xfId="16909" xr:uid="{8E23E825-CA3C-48F8-9B94-D8E013F3E666}"/>
    <cellStyle name="Normal 5 31 4 4" xfId="27758" xr:uid="{261C8C18-E575-41D7-86C0-26AC0E76AFFF}"/>
    <cellStyle name="Normal 5 31 4 5" xfId="34322" xr:uid="{36A4CD79-1231-4724-9F38-964DF65ADD7B}"/>
    <cellStyle name="Normal 5 31 4 6" xfId="43032" xr:uid="{7D52C78A-FB53-4CDD-A8F1-EB218728341A}"/>
    <cellStyle name="Normal 5 31 5" xfId="12350" xr:uid="{5DFAB6D3-E682-4A3C-8C71-DB6CC867CE1B}"/>
    <cellStyle name="Normal 5 31 5 2" xfId="23222" xr:uid="{03BDB187-6B15-451A-89B5-9B29623FF13C}"/>
    <cellStyle name="Normal 5 31 5 3" xfId="36305" xr:uid="{C5B1AE5C-3201-4FE7-A340-6FE6DD0085BA}"/>
    <cellStyle name="Normal 5 31 6" xfId="13853" xr:uid="{F2B67C5A-A398-48A1-BEDE-AEFE84E79059}"/>
    <cellStyle name="Normal 5 31 7" xfId="24702" xr:uid="{0C280225-E7F6-4EC4-8B7F-549CCF23F381}"/>
    <cellStyle name="Normal 5 31 8" xfId="30855" xr:uid="{812FDEBA-A85E-4F82-B721-B6EB48595A91}"/>
    <cellStyle name="Normal 5 31 9" xfId="39976" xr:uid="{25D1E161-7429-4986-A2C3-8FBDB19B99EA}"/>
    <cellStyle name="Normal 5 32" xfId="2069" xr:uid="{0AEB251E-9E1E-4436-A750-AE32013B97EE}"/>
    <cellStyle name="Normal 5 32 2" xfId="2727" xr:uid="{53CFED75-5FD3-43D5-A6DB-4A9D8FDD46A7}"/>
    <cellStyle name="Normal 5 32 2 2" xfId="3707" xr:uid="{0505B933-730A-4AE8-ABB7-62107901D386}"/>
    <cellStyle name="Normal 5 32 2 2 2" xfId="6945" xr:uid="{17A77C40-2930-4C4D-8BE4-30CB2EF7F3D2}"/>
    <cellStyle name="Normal 5 32 2 2 2 2" xfId="12351" xr:uid="{A5EC0089-2C2F-45EB-BB9A-3D39579DDEC5}"/>
    <cellStyle name="Normal 5 32 2 2 2 2 2" xfId="23223" xr:uid="{4167789C-E5C5-46F4-8C74-2A152C5C158E}"/>
    <cellStyle name="Normal 5 32 2 2 2 2 3" xfId="39292" xr:uid="{4C8FE461-1A42-42A1-841F-28AD5984A7B4}"/>
    <cellStyle name="Normal 5 32 2 2 2 3" xfId="18383" xr:uid="{239D1682-0F22-478D-BE24-2A4F39245656}"/>
    <cellStyle name="Normal 5 32 2 2 2 4" xfId="29232" xr:uid="{B7BC1963-D663-4217-87B7-BDEBF3E55DA9}"/>
    <cellStyle name="Normal 5 32 2 2 2 5" xfId="35324" xr:uid="{56A787DE-B4D9-41C4-B5EF-A66306A93D6C}"/>
    <cellStyle name="Normal 5 32 2 2 2 6" xfId="44506" xr:uid="{F3F3B624-0046-4A93-9F17-7043E76C8454}"/>
    <cellStyle name="Normal 5 32 2 2 3" xfId="12352" xr:uid="{79F55EB3-8FCF-4CA3-B64D-F6343757AD36}"/>
    <cellStyle name="Normal 5 32 2 2 3 2" xfId="23224" xr:uid="{83EA6DA4-7CA5-45D3-99AF-E2745DCD2BAE}"/>
    <cellStyle name="Normal 5 32 2 2 3 3" xfId="37311" xr:uid="{A2AB5CB7-CB77-437F-892E-157525D22BB5}"/>
    <cellStyle name="Normal 5 32 2 2 4" xfId="15327" xr:uid="{C07BF18A-821E-4344-962F-876313EDC676}"/>
    <cellStyle name="Normal 5 32 2 2 5" xfId="26176" xr:uid="{E2659027-4711-4BB1-89FD-241ADBE7CA15}"/>
    <cellStyle name="Normal 5 32 2 2 6" xfId="32326" xr:uid="{93FA3445-CB1C-42E3-BE21-C1E12D4C15FB}"/>
    <cellStyle name="Normal 5 32 2 2 7" xfId="41450" xr:uid="{420E63FC-A41F-4BFC-9E9C-EA290222B0C2}"/>
    <cellStyle name="Normal 5 32 2 3" xfId="5965" xr:uid="{76262CAE-D38D-4786-BCEC-A0EB73FD57D9}"/>
    <cellStyle name="Normal 5 32 2 3 2" xfId="12353" xr:uid="{EC01E793-A192-4F2F-9041-F2D274739545}"/>
    <cellStyle name="Normal 5 32 2 3 2 2" xfId="23225" xr:uid="{6B90EFDE-AE6B-4C86-A71D-228AA656C15B}"/>
    <cellStyle name="Normal 5 32 2 3 2 3" xfId="39291" xr:uid="{99296D0F-6F56-4EB4-8109-20D9C9DF3038}"/>
    <cellStyle name="Normal 5 32 2 3 3" xfId="17403" xr:uid="{02124A9A-87FE-4E1B-BCB8-7CCD7CBA379F}"/>
    <cellStyle name="Normal 5 32 2 3 4" xfId="28252" xr:uid="{42A05863-5762-4655-A8A1-B79FD45AC43E}"/>
    <cellStyle name="Normal 5 32 2 3 5" xfId="35323" xr:uid="{509FB97D-F88B-4614-9AC7-5D7D186A7405}"/>
    <cellStyle name="Normal 5 32 2 3 6" xfId="43526" xr:uid="{1C751F48-9CB8-4228-BAC4-71A561FF36F7}"/>
    <cellStyle name="Normal 5 32 2 4" xfId="12354" xr:uid="{C02A4511-2B46-4578-8CE6-73B8BFCEF7A9}"/>
    <cellStyle name="Normal 5 32 2 4 2" xfId="23226" xr:uid="{F5F7AC31-263D-436A-8357-96667CF78DBB}"/>
    <cellStyle name="Normal 5 32 2 4 3" xfId="37310" xr:uid="{A5D5A201-F941-4A30-8E8C-7E4C081F83D4}"/>
    <cellStyle name="Normal 5 32 2 5" xfId="14347" xr:uid="{EA396DCE-BEDD-41C5-95C9-4DDDB19AA818}"/>
    <cellStyle name="Normal 5 32 2 6" xfId="25196" xr:uid="{B4DBC57F-D208-4943-B1B3-63C37171C21D}"/>
    <cellStyle name="Normal 5 32 2 7" xfId="31346" xr:uid="{973B6A55-2F88-49CC-9BA4-180ED5BB3866}"/>
    <cellStyle name="Normal 5 32 2 8" xfId="40470" xr:uid="{24A24013-F912-4048-8109-031F2D54C172}"/>
    <cellStyle name="Normal 5 32 3" xfId="3214" xr:uid="{D526B5CF-5FFA-45C9-B75C-27C49C3B752B}"/>
    <cellStyle name="Normal 5 32 3 2" xfId="6452" xr:uid="{81C81AA8-FA54-494B-8E91-A5EEE9A2C91A}"/>
    <cellStyle name="Normal 5 32 3 2 2" xfId="12355" xr:uid="{C71629F7-5EE1-4EA4-AF6A-C4B57D3170DB}"/>
    <cellStyle name="Normal 5 32 3 2 2 2" xfId="23227" xr:uid="{98077872-D211-4C10-AD1A-E5FE78464DCE}"/>
    <cellStyle name="Normal 5 32 3 2 2 3" xfId="39293" xr:uid="{8EF1AD50-14C1-46FF-97C0-6E0D970E6D52}"/>
    <cellStyle name="Normal 5 32 3 2 3" xfId="17890" xr:uid="{8EDFE439-8481-43F5-BE45-F8B49571BDD7}"/>
    <cellStyle name="Normal 5 32 3 2 4" xfId="28739" xr:uid="{D49DF673-8AD6-4923-A34E-EE83A22337B8}"/>
    <cellStyle name="Normal 5 32 3 2 5" xfId="35325" xr:uid="{8CB8EDDA-6715-4164-A848-665DE46985A7}"/>
    <cellStyle name="Normal 5 32 3 2 6" xfId="44013" xr:uid="{FD66E975-E762-45D4-8FF4-BE2BA7B5014A}"/>
    <cellStyle name="Normal 5 32 3 3" xfId="12356" xr:uid="{829ADA3C-4F46-4B49-A0BE-066EAA9A2072}"/>
    <cellStyle name="Normal 5 32 3 3 2" xfId="23228" xr:uid="{C7E9B964-A590-4918-B8D3-B37CD07645DA}"/>
    <cellStyle name="Normal 5 32 3 3 3" xfId="37312" xr:uid="{C8AD13BE-7AF6-4D9B-B61F-57B63FDCB9D5}"/>
    <cellStyle name="Normal 5 32 3 4" xfId="14834" xr:uid="{C8433CB4-0613-4B1D-BB95-9A30997F0906}"/>
    <cellStyle name="Normal 5 32 3 5" xfId="25683" xr:uid="{1B90101C-D7B2-4952-9418-2EE9E593D656}"/>
    <cellStyle name="Normal 5 32 3 6" xfId="31833" xr:uid="{1F1EC89F-6E50-428E-8749-92FE4693AC2B}"/>
    <cellStyle name="Normal 5 32 3 7" xfId="40957" xr:uid="{86DBC8CE-E5F6-4F29-964A-AFBCC780358B}"/>
    <cellStyle name="Normal 5 32 4" xfId="5472" xr:uid="{64296647-42DB-48C3-9176-51EB49834041}"/>
    <cellStyle name="Normal 5 32 4 2" xfId="12357" xr:uid="{E5F31D70-947B-4392-8831-ADB03CA77C6B}"/>
    <cellStyle name="Normal 5 32 4 2 2" xfId="23229" xr:uid="{47EEEC04-182E-4799-9BE2-F1941DBB479D}"/>
    <cellStyle name="Normal 5 32 4 2 3" xfId="38288" xr:uid="{EF4B2EB6-2DB7-423B-998E-6E4A4BF785E9}"/>
    <cellStyle name="Normal 5 32 4 3" xfId="16910" xr:uid="{8CC14CD5-5515-45B2-9AEB-34A227B39A61}"/>
    <cellStyle name="Normal 5 32 4 4" xfId="27759" xr:uid="{AF4521EA-345F-4C4D-A5FB-94EC2B8D04BD}"/>
    <cellStyle name="Normal 5 32 4 5" xfId="34323" xr:uid="{429601D3-CE9F-43E0-8B92-F03B06444BC8}"/>
    <cellStyle name="Normal 5 32 4 6" xfId="43033" xr:uid="{24EA7506-9FC8-4F44-B222-1EBC6FFCDDC9}"/>
    <cellStyle name="Normal 5 32 5" xfId="12358" xr:uid="{21362516-3038-4986-B225-0940739F583E}"/>
    <cellStyle name="Normal 5 32 5 2" xfId="23230" xr:uid="{E67F9A2C-F57A-4E82-B1A3-1565ED34D8D7}"/>
    <cellStyle name="Normal 5 32 5 3" xfId="36306" xr:uid="{278910CE-293D-442E-86F6-81FC3B09E716}"/>
    <cellStyle name="Normal 5 32 6" xfId="13854" xr:uid="{AB706E00-992F-4FB4-A79C-A2B05BCE3A97}"/>
    <cellStyle name="Normal 5 32 7" xfId="24703" xr:uid="{ED8DABD5-A4F9-4DEC-91D0-D463C1C78987}"/>
    <cellStyle name="Normal 5 32 8" xfId="30856" xr:uid="{4AD4E9E3-8E44-45AB-B823-FA15AC2C7020}"/>
    <cellStyle name="Normal 5 32 9" xfId="39977" xr:uid="{6BE00018-DBB6-4424-B0BB-034D8938C1E6}"/>
    <cellStyle name="Normal 5 33" xfId="2070" xr:uid="{BDBD21E3-4143-4E93-B431-21BBCC5B25DF}"/>
    <cellStyle name="Normal 5 33 2" xfId="2728" xr:uid="{39D4BD48-F319-4ECE-997B-A392404B3C05}"/>
    <cellStyle name="Normal 5 33 2 2" xfId="3708" xr:uid="{B3CF7337-95A1-4009-BC32-568AEBC09A1C}"/>
    <cellStyle name="Normal 5 33 2 2 2" xfId="6946" xr:uid="{329964C5-F1F5-447E-8046-E481C294B637}"/>
    <cellStyle name="Normal 5 33 2 2 2 2" xfId="12359" xr:uid="{03EF6C5E-FF1E-4D4F-AAAA-8C420CD50614}"/>
    <cellStyle name="Normal 5 33 2 2 2 2 2" xfId="23231" xr:uid="{F45FF65C-23DE-46B3-BA50-B937686072E9}"/>
    <cellStyle name="Normal 5 33 2 2 2 2 3" xfId="39295" xr:uid="{DC974786-AC84-42C0-8A3D-C0BEA0B3FF25}"/>
    <cellStyle name="Normal 5 33 2 2 2 3" xfId="18384" xr:uid="{ADA157E3-2190-4C00-98A8-34F96D38160C}"/>
    <cellStyle name="Normal 5 33 2 2 2 4" xfId="29233" xr:uid="{B864F28A-3D79-484D-8323-FC5A59D6ECED}"/>
    <cellStyle name="Normal 5 33 2 2 2 5" xfId="35327" xr:uid="{BE11362B-533D-4585-9914-9D08E6AE3A4A}"/>
    <cellStyle name="Normal 5 33 2 2 2 6" xfId="44507" xr:uid="{FA5213D8-2740-46B3-BFEE-B1B85395FE06}"/>
    <cellStyle name="Normal 5 33 2 2 3" xfId="12360" xr:uid="{4B7FFC28-6E53-477B-9C97-7E207DC17B89}"/>
    <cellStyle name="Normal 5 33 2 2 3 2" xfId="23232" xr:uid="{BE27F818-6E19-40A1-A1A8-BC1326B0F0D4}"/>
    <cellStyle name="Normal 5 33 2 2 3 3" xfId="37314" xr:uid="{01AFA199-1FB7-446A-97D3-BE4B455AF6C7}"/>
    <cellStyle name="Normal 5 33 2 2 4" xfId="15328" xr:uid="{9C08E49B-3125-4343-93D4-1D3C9D934CD3}"/>
    <cellStyle name="Normal 5 33 2 2 5" xfId="26177" xr:uid="{FE3ED927-2CA3-4ADB-BF7C-422DF689B89B}"/>
    <cellStyle name="Normal 5 33 2 2 6" xfId="32327" xr:uid="{6A53D1F2-1A76-4FE1-86D3-C1CFA8FF2A07}"/>
    <cellStyle name="Normal 5 33 2 2 7" xfId="41451" xr:uid="{C45FDB73-C74B-4F67-812E-01389E85406F}"/>
    <cellStyle name="Normal 5 33 2 3" xfId="5966" xr:uid="{9B20C3BD-FA4E-497A-B3D5-DD086AE99EB5}"/>
    <cellStyle name="Normal 5 33 2 3 2" xfId="12361" xr:uid="{C3EA6661-A642-4BB0-967F-A0391BA2B9D7}"/>
    <cellStyle name="Normal 5 33 2 3 2 2" xfId="23233" xr:uid="{E5D7A58C-5B8D-42B8-BFC2-95E28081EF20}"/>
    <cellStyle name="Normal 5 33 2 3 2 3" xfId="39294" xr:uid="{D5F3BDDE-A7B0-4BEF-AC9F-6075077DC1D2}"/>
    <cellStyle name="Normal 5 33 2 3 3" xfId="17404" xr:uid="{7AB16D07-8367-4D98-A954-EBFB87B0BA1B}"/>
    <cellStyle name="Normal 5 33 2 3 4" xfId="28253" xr:uid="{2C3FD2FE-C874-4BD0-9D21-434BB0DDBC7B}"/>
    <cellStyle name="Normal 5 33 2 3 5" xfId="35326" xr:uid="{AD3AA2E0-1D41-4EF1-A75E-28FEE7AE06F6}"/>
    <cellStyle name="Normal 5 33 2 3 6" xfId="43527" xr:uid="{174CC1C0-3D2C-407C-982A-01DA843C94EA}"/>
    <cellStyle name="Normal 5 33 2 4" xfId="12362" xr:uid="{FEBCC6E4-7895-404B-B8AC-66A9F177AA3B}"/>
    <cellStyle name="Normal 5 33 2 4 2" xfId="23234" xr:uid="{4C316326-694A-4088-9130-D28419B9C9E2}"/>
    <cellStyle name="Normal 5 33 2 4 3" xfId="37313" xr:uid="{037B7663-0616-4D1C-8D45-83FF95A792C8}"/>
    <cellStyle name="Normal 5 33 2 5" xfId="14348" xr:uid="{4A11BF7D-1559-4E20-970B-8B1866EB3F84}"/>
    <cellStyle name="Normal 5 33 2 6" xfId="25197" xr:uid="{7C0542AC-93DF-4764-81DA-47EA15B47A91}"/>
    <cellStyle name="Normal 5 33 2 7" xfId="31347" xr:uid="{F967B23E-3560-4ACC-8F0C-5CF6CEB9F579}"/>
    <cellStyle name="Normal 5 33 2 8" xfId="40471" xr:uid="{997809F1-3016-487D-8F67-28D8BF1054AF}"/>
    <cellStyle name="Normal 5 33 3" xfId="3215" xr:uid="{E1FA710B-20CB-4D29-B2A7-BB97FD970AF8}"/>
    <cellStyle name="Normal 5 33 3 2" xfId="6453" xr:uid="{BE6FADFB-6ED1-41A8-8940-0858C028C835}"/>
    <cellStyle name="Normal 5 33 3 2 2" xfId="12363" xr:uid="{44568111-DC3B-483B-A3CB-BFD090D20920}"/>
    <cellStyle name="Normal 5 33 3 2 2 2" xfId="23235" xr:uid="{6455341F-D9C1-4E90-8D76-8CCEF495025A}"/>
    <cellStyle name="Normal 5 33 3 2 2 3" xfId="39296" xr:uid="{57D55EA9-5411-4010-B794-3553886A1AAD}"/>
    <cellStyle name="Normal 5 33 3 2 3" xfId="17891" xr:uid="{A9978699-E5F4-4AA4-AF5B-D9E9D7DAD673}"/>
    <cellStyle name="Normal 5 33 3 2 4" xfId="28740" xr:uid="{57ADFCBE-029A-4C4A-81D6-5755AB57AFAC}"/>
    <cellStyle name="Normal 5 33 3 2 5" xfId="35328" xr:uid="{A3025E4E-C1DD-4FCC-9519-80E1A22363D0}"/>
    <cellStyle name="Normal 5 33 3 2 6" xfId="44014" xr:uid="{5D175F1E-D0CD-4E28-9E24-5CB3A32D6C81}"/>
    <cellStyle name="Normal 5 33 3 3" xfId="12364" xr:uid="{D80E5359-88F1-4C34-84EB-2E2EDBB72874}"/>
    <cellStyle name="Normal 5 33 3 3 2" xfId="23236" xr:uid="{1C6DC38A-7EB4-4DFD-B528-BE471C14A74F}"/>
    <cellStyle name="Normal 5 33 3 3 3" xfId="37315" xr:uid="{CD45A954-4D1D-47C9-BA84-EEFD01A64BE7}"/>
    <cellStyle name="Normal 5 33 3 4" xfId="14835" xr:uid="{8806C03D-49E1-46B7-B36B-D924BE74B73D}"/>
    <cellStyle name="Normal 5 33 3 5" xfId="25684" xr:uid="{9F3ED357-E0D6-415D-A74A-F802C4DB9181}"/>
    <cellStyle name="Normal 5 33 3 6" xfId="31834" xr:uid="{93B8BD9E-87CF-4C1F-AD1A-5489B96E2D61}"/>
    <cellStyle name="Normal 5 33 3 7" xfId="40958" xr:uid="{BFA491F1-0F09-4E18-8B05-D4E69407FE1A}"/>
    <cellStyle name="Normal 5 33 4" xfId="5473" xr:uid="{3EA33D89-0A52-4428-B83C-5FE998A6BFC5}"/>
    <cellStyle name="Normal 5 33 4 2" xfId="12365" xr:uid="{0229F0AD-F179-40CF-8CD6-67AD6FBB641D}"/>
    <cellStyle name="Normal 5 33 4 2 2" xfId="23237" xr:uid="{0BE34593-9F03-4416-BDEF-3F28C9982DDF}"/>
    <cellStyle name="Normal 5 33 4 2 3" xfId="38289" xr:uid="{73CC98D2-8C6E-4E67-96AF-0A8E51BDFD83}"/>
    <cellStyle name="Normal 5 33 4 3" xfId="16911" xr:uid="{8460D19A-AC6B-4A80-9B34-EED1257590A2}"/>
    <cellStyle name="Normal 5 33 4 4" xfId="27760" xr:uid="{F1B26786-78FD-4ABD-BA2B-D24F4A6506B0}"/>
    <cellStyle name="Normal 5 33 4 5" xfId="34324" xr:uid="{7F6FAB77-FF39-4B6B-816E-DA2820B720E7}"/>
    <cellStyle name="Normal 5 33 4 6" xfId="43034" xr:uid="{F01DDD5E-B184-43AA-985F-FDAB16894C97}"/>
    <cellStyle name="Normal 5 33 5" xfId="12366" xr:uid="{DCE07D6D-5D12-441F-874B-6AB4480716F3}"/>
    <cellStyle name="Normal 5 33 5 2" xfId="23238" xr:uid="{7D17CCE9-A837-4ECD-827A-0C5A62C09902}"/>
    <cellStyle name="Normal 5 33 5 3" xfId="36307" xr:uid="{2EA36E18-2187-4994-BB74-304E05F4C0F2}"/>
    <cellStyle name="Normal 5 33 6" xfId="13855" xr:uid="{2F492859-3AE0-4196-93F5-B1436C65F509}"/>
    <cellStyle name="Normal 5 33 7" xfId="24704" xr:uid="{365A5C8D-F50D-41B8-997D-8EC03AD48A53}"/>
    <cellStyle name="Normal 5 33 8" xfId="30857" xr:uid="{456B6BAE-BFCC-4269-A1D1-87234483CFEF}"/>
    <cellStyle name="Normal 5 33 9" xfId="39978" xr:uid="{8D7AADCB-3CCC-4A88-ABE6-DEDE27BE4D1A}"/>
    <cellStyle name="Normal 5 34" xfId="2071" xr:uid="{309CECDD-2B26-4F7A-B6C5-4B25E6DA5E82}"/>
    <cellStyle name="Normal 5 34 2" xfId="2729" xr:uid="{4D059BC1-E3A2-4E8F-A490-BF634FFC6279}"/>
    <cellStyle name="Normal 5 34 2 2" xfId="3709" xr:uid="{C04495B1-6E8B-4E8D-8D0C-A23D596741A8}"/>
    <cellStyle name="Normal 5 34 2 2 2" xfId="6947" xr:uid="{ADDDA6EF-B53D-463B-BC11-F5CFCBC737A7}"/>
    <cellStyle name="Normal 5 34 2 2 2 2" xfId="12367" xr:uid="{915A47B1-72A4-42AA-ABC5-8C9D8E56F817}"/>
    <cellStyle name="Normal 5 34 2 2 2 2 2" xfId="23239" xr:uid="{30BA28A2-215D-4425-91AC-4161583419A7}"/>
    <cellStyle name="Normal 5 34 2 2 2 2 3" xfId="39298" xr:uid="{BAA4C87B-4F1E-4A1D-9993-F492FC84FCC4}"/>
    <cellStyle name="Normal 5 34 2 2 2 3" xfId="18385" xr:uid="{B2BA9DF2-FBB7-4E5E-82C3-B0C41007DC25}"/>
    <cellStyle name="Normal 5 34 2 2 2 4" xfId="29234" xr:uid="{11A7165B-D61C-4365-AEB5-404C628BF138}"/>
    <cellStyle name="Normal 5 34 2 2 2 5" xfId="35330" xr:uid="{9F9BEE12-6E8E-4075-9ADA-4A2544A7F6D0}"/>
    <cellStyle name="Normal 5 34 2 2 2 6" xfId="44508" xr:uid="{B1D5778F-263F-4DD9-A7AE-38BE0D06515D}"/>
    <cellStyle name="Normal 5 34 2 2 3" xfId="12368" xr:uid="{AEE679C3-445A-4E9F-B3EC-41D4E3114269}"/>
    <cellStyle name="Normal 5 34 2 2 3 2" xfId="23240" xr:uid="{28ABEC1F-F2F7-4495-B636-5418831E13F8}"/>
    <cellStyle name="Normal 5 34 2 2 3 3" xfId="37317" xr:uid="{74FE4EA8-E738-4A2A-BDE0-3012161F9680}"/>
    <cellStyle name="Normal 5 34 2 2 4" xfId="15329" xr:uid="{7FD4643E-8132-4F06-A6A4-8DF831DC683A}"/>
    <cellStyle name="Normal 5 34 2 2 5" xfId="26178" xr:uid="{7420F68C-A898-46D9-9D2C-30FD3D0A63F9}"/>
    <cellStyle name="Normal 5 34 2 2 6" xfId="32328" xr:uid="{8197FB43-6BEE-4B1D-BCD0-6FCFE8BB1DB6}"/>
    <cellStyle name="Normal 5 34 2 2 7" xfId="41452" xr:uid="{CD2A697B-EE19-427F-A33B-B713D83E6174}"/>
    <cellStyle name="Normal 5 34 2 3" xfId="5967" xr:uid="{FC63706B-F243-40C9-B250-6B425A2A00F8}"/>
    <cellStyle name="Normal 5 34 2 3 2" xfId="12369" xr:uid="{7EDE15CA-0830-4D9F-A764-7D5B0C05816D}"/>
    <cellStyle name="Normal 5 34 2 3 2 2" xfId="23241" xr:uid="{C5D501C2-BF71-43D7-9B70-932B5F6AA0B2}"/>
    <cellStyle name="Normal 5 34 2 3 2 3" xfId="39297" xr:uid="{9C900646-8A38-4957-9C13-F6DEC4D9B0CA}"/>
    <cellStyle name="Normal 5 34 2 3 3" xfId="17405" xr:uid="{4D9B8E61-5C6C-4642-B90F-DEB53E3339FF}"/>
    <cellStyle name="Normal 5 34 2 3 4" xfId="28254" xr:uid="{EAD3BB02-BF68-426E-9D87-0FAD917F8E56}"/>
    <cellStyle name="Normal 5 34 2 3 5" xfId="35329" xr:uid="{D1B21827-6B2F-465F-A4F2-E127528769E7}"/>
    <cellStyle name="Normal 5 34 2 3 6" xfId="43528" xr:uid="{29A26A7E-62D9-4A89-95DF-B740B891C3F7}"/>
    <cellStyle name="Normal 5 34 2 4" xfId="12370" xr:uid="{7828D6A6-DBA5-4269-8480-00E6C563959C}"/>
    <cellStyle name="Normal 5 34 2 4 2" xfId="23242" xr:uid="{A428FBE1-66F7-4B62-9C79-B1565E1259F1}"/>
    <cellStyle name="Normal 5 34 2 4 3" xfId="37316" xr:uid="{924987DC-23EB-4CF9-94CE-FB443E79607E}"/>
    <cellStyle name="Normal 5 34 2 5" xfId="14349" xr:uid="{5FCC8692-0A8B-44F4-877F-EF9318A82F8C}"/>
    <cellStyle name="Normal 5 34 2 6" xfId="25198" xr:uid="{8FB1A97C-81E7-4B5A-A1DA-A6FCDC53DD5C}"/>
    <cellStyle name="Normal 5 34 2 7" xfId="31348" xr:uid="{15AFBE8D-19CA-408B-8E6A-EC96C98F4420}"/>
    <cellStyle name="Normal 5 34 2 8" xfId="40472" xr:uid="{44612C4D-66B3-440F-A238-9848BC93D9CB}"/>
    <cellStyle name="Normal 5 34 3" xfId="3216" xr:uid="{5AFD3648-BEFF-465B-9F4D-5AA93A14AC39}"/>
    <cellStyle name="Normal 5 34 3 2" xfId="6454" xr:uid="{F0ACA0C9-ABE7-44D3-9180-E6B65F652762}"/>
    <cellStyle name="Normal 5 34 3 2 2" xfId="12371" xr:uid="{387A168F-E00F-40F7-A1EE-9942775B3200}"/>
    <cellStyle name="Normal 5 34 3 2 2 2" xfId="23243" xr:uid="{47289D13-9D30-4630-A866-9EE672445718}"/>
    <cellStyle name="Normal 5 34 3 2 2 3" xfId="39299" xr:uid="{800D5BEE-FBD8-4FFD-A165-9875B0C47FB5}"/>
    <cellStyle name="Normal 5 34 3 2 3" xfId="17892" xr:uid="{62D3F611-3ED3-4833-8071-F804E66F8217}"/>
    <cellStyle name="Normal 5 34 3 2 4" xfId="28741" xr:uid="{6437AF4E-FEDB-435E-A83E-456D24EB4E48}"/>
    <cellStyle name="Normal 5 34 3 2 5" xfId="35331" xr:uid="{C6BC87E1-26C9-46CE-954F-F617F5477D76}"/>
    <cellStyle name="Normal 5 34 3 2 6" xfId="44015" xr:uid="{9A6962C2-38C6-4067-8456-D97215C3AA84}"/>
    <cellStyle name="Normal 5 34 3 3" xfId="12372" xr:uid="{4568189D-AF65-456E-86B1-9D3C9D189F11}"/>
    <cellStyle name="Normal 5 34 3 3 2" xfId="23244" xr:uid="{0740C674-2F13-4171-8965-8B95875B675D}"/>
    <cellStyle name="Normal 5 34 3 3 3" xfId="37318" xr:uid="{B398F04E-926B-40E8-BD16-7AEFD0866CE3}"/>
    <cellStyle name="Normal 5 34 3 4" xfId="14836" xr:uid="{B1168BC8-384C-472D-B1BF-1AF490894C03}"/>
    <cellStyle name="Normal 5 34 3 5" xfId="25685" xr:uid="{CCC407A9-1DED-4868-860B-78DA0AE13948}"/>
    <cellStyle name="Normal 5 34 3 6" xfId="31835" xr:uid="{DBE80D59-1D98-492B-BAC9-85B7A0F75EB3}"/>
    <cellStyle name="Normal 5 34 3 7" xfId="40959" xr:uid="{2540180B-C2E2-4C34-9467-0DC1AE0B3AFD}"/>
    <cellStyle name="Normal 5 34 4" xfId="5474" xr:uid="{2D6C783B-B53C-4331-BD74-FA7F76A625F2}"/>
    <cellStyle name="Normal 5 34 4 2" xfId="12373" xr:uid="{A9736F96-CFE8-4ABD-AFBF-BDDE9B3A03C3}"/>
    <cellStyle name="Normal 5 34 4 2 2" xfId="23245" xr:uid="{F8D0CD92-FE4C-448A-8BC3-051F552133FD}"/>
    <cellStyle name="Normal 5 34 4 2 3" xfId="38290" xr:uid="{713669C6-2A40-40DB-B3A3-C68C254E59C5}"/>
    <cellStyle name="Normal 5 34 4 3" xfId="16912" xr:uid="{900CC9E0-8554-456B-BD2F-54D70FEF5ECE}"/>
    <cellStyle name="Normal 5 34 4 4" xfId="27761" xr:uid="{D47A672A-D6F1-459E-AEDB-A31A197F1117}"/>
    <cellStyle name="Normal 5 34 4 5" xfId="34325" xr:uid="{60F08C82-2442-4EFE-B8F0-4C4B6793189E}"/>
    <cellStyle name="Normal 5 34 4 6" xfId="43035" xr:uid="{8DF4B466-151A-408B-A4B4-F07492A0EEF7}"/>
    <cellStyle name="Normal 5 34 5" xfId="12374" xr:uid="{99448FCB-8F3A-43FF-84B4-C3FA5F5C6111}"/>
    <cellStyle name="Normal 5 34 5 2" xfId="23246" xr:uid="{2458475C-3092-450A-9B9B-10474225E295}"/>
    <cellStyle name="Normal 5 34 5 3" xfId="36308" xr:uid="{CB3C9356-153B-42ED-8EC1-D28C861370B6}"/>
    <cellStyle name="Normal 5 34 6" xfId="13856" xr:uid="{5E67B1DF-9F38-4B41-AA24-DA03259DEA1B}"/>
    <cellStyle name="Normal 5 34 7" xfId="24705" xr:uid="{A7A00F8F-9CAB-4020-AD86-07EE86AE8D9A}"/>
    <cellStyle name="Normal 5 34 8" xfId="30858" xr:uid="{F4B877EC-81C7-4368-8883-1F87B891B799}"/>
    <cellStyle name="Normal 5 34 9" xfId="39979" xr:uid="{F58F1ACC-7565-4330-A11B-F741163C9F7B}"/>
    <cellStyle name="Normal 5 35" xfId="2072" xr:uid="{FB0DCE11-C45A-4054-9227-2DE2F0F15E96}"/>
    <cellStyle name="Normal 5 35 2" xfId="2730" xr:uid="{CECC611C-7B2E-48E7-9C68-1B43D75EAA67}"/>
    <cellStyle name="Normal 5 35 2 2" xfId="3710" xr:uid="{BA85D1B1-6A2B-4FF9-A954-3BEFBC286AD3}"/>
    <cellStyle name="Normal 5 35 2 2 2" xfId="6948" xr:uid="{9E6E189B-7E5F-4685-AF53-F49FDFA7AC5C}"/>
    <cellStyle name="Normal 5 35 2 2 2 2" xfId="12375" xr:uid="{E8B0584B-9C6A-433C-A22D-F3DB08B2B0E1}"/>
    <cellStyle name="Normal 5 35 2 2 2 2 2" xfId="23247" xr:uid="{2F35762D-902C-49C5-B248-2A2805C2D326}"/>
    <cellStyle name="Normal 5 35 2 2 2 2 3" xfId="39301" xr:uid="{315947EF-26D1-4CE2-A6D8-8CC24ED748A8}"/>
    <cellStyle name="Normal 5 35 2 2 2 3" xfId="18386" xr:uid="{7EB9C8C6-4299-4449-84A9-2DA7C3524D42}"/>
    <cellStyle name="Normal 5 35 2 2 2 4" xfId="29235" xr:uid="{7AD4E363-6083-4D22-A0A7-85CD887345EC}"/>
    <cellStyle name="Normal 5 35 2 2 2 5" xfId="35333" xr:uid="{AF90765B-C3A1-435B-8809-D694AAA2DD76}"/>
    <cellStyle name="Normal 5 35 2 2 2 6" xfId="44509" xr:uid="{0EA4C9EE-FF1E-4D80-BDBB-AF71EF0D9AF0}"/>
    <cellStyle name="Normal 5 35 2 2 3" xfId="12376" xr:uid="{17132C35-2435-4316-B701-A47CEF1B2A9B}"/>
    <cellStyle name="Normal 5 35 2 2 3 2" xfId="23248" xr:uid="{A810D23F-D2F5-4832-B060-FAFE9C94A49B}"/>
    <cellStyle name="Normal 5 35 2 2 3 3" xfId="37320" xr:uid="{148EBBAA-5267-44F5-A41D-E403A30A701C}"/>
    <cellStyle name="Normal 5 35 2 2 4" xfId="15330" xr:uid="{31A2D486-1A99-4F59-AF94-C916E136C102}"/>
    <cellStyle name="Normal 5 35 2 2 5" xfId="26179" xr:uid="{59EF2DDF-EC6A-4841-BDA0-B5A7A7EC69CE}"/>
    <cellStyle name="Normal 5 35 2 2 6" xfId="32329" xr:uid="{0A22EF6C-1F48-45A6-BADA-57090B27BB45}"/>
    <cellStyle name="Normal 5 35 2 2 7" xfId="41453" xr:uid="{6833C650-BB6A-4019-8DF5-32D483352E16}"/>
    <cellStyle name="Normal 5 35 2 3" xfId="5968" xr:uid="{AA4DABF2-E884-478F-A59C-BB363B44E4BB}"/>
    <cellStyle name="Normal 5 35 2 3 2" xfId="12377" xr:uid="{E352CE63-4543-4C3A-A298-30986BBAE7BC}"/>
    <cellStyle name="Normal 5 35 2 3 2 2" xfId="23249" xr:uid="{E731C907-EA99-4C81-8ADF-0C6C2E8E9099}"/>
    <cellStyle name="Normal 5 35 2 3 2 3" xfId="39300" xr:uid="{80B402E6-078E-4B03-8439-5E3A6E7562EE}"/>
    <cellStyle name="Normal 5 35 2 3 3" xfId="17406" xr:uid="{37824E87-EFDF-4BB4-AEC2-8710360D4529}"/>
    <cellStyle name="Normal 5 35 2 3 4" xfId="28255" xr:uid="{45CA2452-1E87-4254-96C7-9158E42E6868}"/>
    <cellStyle name="Normal 5 35 2 3 5" xfId="35332" xr:uid="{0C913653-AB1A-49FC-8954-6BC765FD1E53}"/>
    <cellStyle name="Normal 5 35 2 3 6" xfId="43529" xr:uid="{0ABA91BC-90CD-40EF-80D1-786A2E79E4BE}"/>
    <cellStyle name="Normal 5 35 2 4" xfId="12378" xr:uid="{47640D4A-7917-4F7D-9C8A-8E7349A7F49E}"/>
    <cellStyle name="Normal 5 35 2 4 2" xfId="23250" xr:uid="{1DB636D0-3F16-4A96-B784-5F147998BCE4}"/>
    <cellStyle name="Normal 5 35 2 4 3" xfId="37319" xr:uid="{2D786463-9515-4272-8862-B90E27B3BBB6}"/>
    <cellStyle name="Normal 5 35 2 5" xfId="14350" xr:uid="{B3DFFCB6-2700-40AD-B76D-010F99B9AF2D}"/>
    <cellStyle name="Normal 5 35 2 6" xfId="25199" xr:uid="{BF7C153D-5801-4234-8E1F-BF7A34162B3F}"/>
    <cellStyle name="Normal 5 35 2 7" xfId="31349" xr:uid="{6D7F150D-764A-4525-8480-CDB165999387}"/>
    <cellStyle name="Normal 5 35 2 8" xfId="40473" xr:uid="{16ED5871-C58C-4467-80BE-A4F5A790D836}"/>
    <cellStyle name="Normal 5 35 3" xfId="3217" xr:uid="{2905B344-1B7F-4947-8DBD-61978887CE76}"/>
    <cellStyle name="Normal 5 35 3 2" xfId="6455" xr:uid="{415B6D88-3FC5-4BF3-B070-C766702C38A8}"/>
    <cellStyle name="Normal 5 35 3 2 2" xfId="12379" xr:uid="{29485C3B-A1D6-46C7-B29F-513E860AB35E}"/>
    <cellStyle name="Normal 5 35 3 2 2 2" xfId="23251" xr:uid="{15E1C335-7E15-4201-9924-75033ECA6968}"/>
    <cellStyle name="Normal 5 35 3 2 2 3" xfId="39302" xr:uid="{515A84B4-084D-448D-B699-4AAA78699976}"/>
    <cellStyle name="Normal 5 35 3 2 3" xfId="17893" xr:uid="{9ACEACFC-69E2-41C5-AA83-F568E84192FD}"/>
    <cellStyle name="Normal 5 35 3 2 4" xfId="28742" xr:uid="{DA159FDF-7A3D-4AC2-98AD-193B483AE56B}"/>
    <cellStyle name="Normal 5 35 3 2 5" xfId="35334" xr:uid="{AC1A30BB-1941-4D54-BFD3-8F69C582F1E6}"/>
    <cellStyle name="Normal 5 35 3 2 6" xfId="44016" xr:uid="{846F59AF-C8C0-4B0A-AD29-507316812EDD}"/>
    <cellStyle name="Normal 5 35 3 3" xfId="12380" xr:uid="{54AB9573-8CFB-40FD-A634-DF5473DC1B6F}"/>
    <cellStyle name="Normal 5 35 3 3 2" xfId="23252" xr:uid="{187586DC-6B92-42F2-A6CF-C4BC7B7981FD}"/>
    <cellStyle name="Normal 5 35 3 3 3" xfId="37321" xr:uid="{F2537039-9C4B-4CE9-9E31-6C1F6E023D74}"/>
    <cellStyle name="Normal 5 35 3 4" xfId="14837" xr:uid="{EFA41435-7412-47B6-A509-920B72963E4C}"/>
    <cellStyle name="Normal 5 35 3 5" xfId="25686" xr:uid="{9DEB9F17-3AC7-40D2-A719-E4C6437DD18B}"/>
    <cellStyle name="Normal 5 35 3 6" xfId="31836" xr:uid="{C8866D4C-8869-4F8E-B13D-45D6E25CF741}"/>
    <cellStyle name="Normal 5 35 3 7" xfId="40960" xr:uid="{0375A508-15C1-439C-8A2D-398728F0E181}"/>
    <cellStyle name="Normal 5 35 4" xfId="5475" xr:uid="{45B86B2F-1509-44E0-9E39-8E060465D7D3}"/>
    <cellStyle name="Normal 5 35 4 2" xfId="12381" xr:uid="{40751999-D563-41EF-82A0-87869100702A}"/>
    <cellStyle name="Normal 5 35 4 2 2" xfId="23253" xr:uid="{4358EBC2-6AF8-4571-85FB-E73ABE780468}"/>
    <cellStyle name="Normal 5 35 4 2 3" xfId="38291" xr:uid="{51FB63D2-124D-4C13-B3FF-E77864718DFE}"/>
    <cellStyle name="Normal 5 35 4 3" xfId="16913" xr:uid="{D1D3F4FE-C7DF-45F8-974F-7B624E9CE2E9}"/>
    <cellStyle name="Normal 5 35 4 4" xfId="27762" xr:uid="{7304AA1A-A748-40BD-91DA-1C879875F670}"/>
    <cellStyle name="Normal 5 35 4 5" xfId="34326" xr:uid="{89EB77DE-3BC7-4CDC-B1AD-99FF61EAC9EF}"/>
    <cellStyle name="Normal 5 35 4 6" xfId="43036" xr:uid="{34D9E87A-AA37-4CC5-A482-93E03A054CE1}"/>
    <cellStyle name="Normal 5 35 5" xfId="12382" xr:uid="{EFF5D9A9-8AD4-45BC-A7D5-BA76B873CBFC}"/>
    <cellStyle name="Normal 5 35 5 2" xfId="23254" xr:uid="{B7BAA58E-47DB-415F-8772-C672AD51C486}"/>
    <cellStyle name="Normal 5 35 5 3" xfId="36309" xr:uid="{994FEE33-3286-4F87-8CBF-006478DF65CC}"/>
    <cellStyle name="Normal 5 35 6" xfId="13857" xr:uid="{6E0C9079-B517-45DA-9E72-AB4F37BCF5DE}"/>
    <cellStyle name="Normal 5 35 7" xfId="24706" xr:uid="{5F3C03D6-A770-4000-BBED-6D853C598211}"/>
    <cellStyle name="Normal 5 35 8" xfId="30859" xr:uid="{2F2BBBF2-B844-4B6D-891A-687470AE5C74}"/>
    <cellStyle name="Normal 5 35 9" xfId="39980" xr:uid="{21F5CC1C-4A07-4EB9-BCCC-72463662C9C8}"/>
    <cellStyle name="Normal 5 36" xfId="2073" xr:uid="{6A188FE3-1A22-43E1-A1D2-6C2462A2B902}"/>
    <cellStyle name="Normal 5 36 2" xfId="2731" xr:uid="{9C5EE3E2-5EF9-4203-880A-C7059733850D}"/>
    <cellStyle name="Normal 5 36 2 2" xfId="3711" xr:uid="{0C821EFD-ADA2-40BB-BE6F-B8C4CB98EA93}"/>
    <cellStyle name="Normal 5 36 2 2 2" xfId="6949" xr:uid="{E0AFE94A-FF7A-4064-B84F-F59ECCA4DD8F}"/>
    <cellStyle name="Normal 5 36 2 2 2 2" xfId="12383" xr:uid="{B113976A-4487-4012-A972-40596809CB96}"/>
    <cellStyle name="Normal 5 36 2 2 2 2 2" xfId="23255" xr:uid="{6639B9F2-9E1B-4807-BAF6-D907191EA031}"/>
    <cellStyle name="Normal 5 36 2 2 2 2 3" xfId="39304" xr:uid="{A16E3F2B-0086-42C4-8C2F-EB4DD83D47C1}"/>
    <cellStyle name="Normal 5 36 2 2 2 3" xfId="18387" xr:uid="{83690C3D-9916-4991-A800-163A550A62CE}"/>
    <cellStyle name="Normal 5 36 2 2 2 4" xfId="29236" xr:uid="{2B037415-6E50-4BB0-9769-9C46FDAD6455}"/>
    <cellStyle name="Normal 5 36 2 2 2 5" xfId="35336" xr:uid="{8B407CC3-4FCD-4502-8AEF-79D8BCBBE08E}"/>
    <cellStyle name="Normal 5 36 2 2 2 6" xfId="44510" xr:uid="{51ADAD88-7558-4F35-827A-BF5E8D50949D}"/>
    <cellStyle name="Normal 5 36 2 2 3" xfId="12384" xr:uid="{72886242-4681-4E4B-A928-2060FCA80628}"/>
    <cellStyle name="Normal 5 36 2 2 3 2" xfId="23256" xr:uid="{2A70FCFA-8693-4991-AD03-6B24D6406615}"/>
    <cellStyle name="Normal 5 36 2 2 3 3" xfId="37323" xr:uid="{1CC662EE-0D82-44AB-89DF-E5C3DD67BA6C}"/>
    <cellStyle name="Normal 5 36 2 2 4" xfId="15331" xr:uid="{EC1CF2B9-654D-4E35-85A3-896D48E47D35}"/>
    <cellStyle name="Normal 5 36 2 2 5" xfId="26180" xr:uid="{4744ACB0-0DBD-4EFB-9404-2B295A0D1D64}"/>
    <cellStyle name="Normal 5 36 2 2 6" xfId="32330" xr:uid="{80AE3315-C060-4DD4-8DEF-61F65685DD71}"/>
    <cellStyle name="Normal 5 36 2 2 7" xfId="41454" xr:uid="{E4DE9811-882B-4871-8B2A-68E5DBD3567E}"/>
    <cellStyle name="Normal 5 36 2 3" xfId="5969" xr:uid="{B69E2160-B784-405D-ADD0-E90457B76CAB}"/>
    <cellStyle name="Normal 5 36 2 3 2" xfId="12385" xr:uid="{B404B5D5-C6CC-4B0C-BCC2-ED3A77352334}"/>
    <cellStyle name="Normal 5 36 2 3 2 2" xfId="23257" xr:uid="{69A3C9BF-5E78-4A0D-9FD6-DA520DEA6800}"/>
    <cellStyle name="Normal 5 36 2 3 2 3" xfId="39303" xr:uid="{B173C052-ABFA-4E65-AE65-289A30B48B18}"/>
    <cellStyle name="Normal 5 36 2 3 3" xfId="17407" xr:uid="{D35D541E-D01E-4BC7-A445-0304E51E7AFA}"/>
    <cellStyle name="Normal 5 36 2 3 4" xfId="28256" xr:uid="{8835AC36-84EA-4B60-9E48-B14EA7294189}"/>
    <cellStyle name="Normal 5 36 2 3 5" xfId="35335" xr:uid="{4C5FED6F-42EA-4551-8CFA-982308113972}"/>
    <cellStyle name="Normal 5 36 2 3 6" xfId="43530" xr:uid="{1FC50C35-268F-4693-AE49-7E00465A5B57}"/>
    <cellStyle name="Normal 5 36 2 4" xfId="12386" xr:uid="{F4D74711-58F5-4884-A380-79D313E7A0C6}"/>
    <cellStyle name="Normal 5 36 2 4 2" xfId="23258" xr:uid="{C6E08863-B7D1-4D18-BB67-A04D5E5020D8}"/>
    <cellStyle name="Normal 5 36 2 4 3" xfId="37322" xr:uid="{655DD7FE-2BFE-4DDC-A264-3492F4908E4C}"/>
    <cellStyle name="Normal 5 36 2 5" xfId="14351" xr:uid="{9482E5A9-4EA5-40C8-850B-F57474E1A9E9}"/>
    <cellStyle name="Normal 5 36 2 6" xfId="25200" xr:uid="{78AB2855-6F0D-4070-95EF-F2CCE94C5E67}"/>
    <cellStyle name="Normal 5 36 2 7" xfId="31350" xr:uid="{ADC183C2-FF2F-438F-9D23-B146F104C43C}"/>
    <cellStyle name="Normal 5 36 2 8" xfId="40474" xr:uid="{6E8AAD57-8D9B-42B8-8EFD-6499B7D3086F}"/>
    <cellStyle name="Normal 5 36 3" xfId="3218" xr:uid="{17D2147E-C727-4E2B-98E4-6DB484A77E22}"/>
    <cellStyle name="Normal 5 36 3 2" xfId="6456" xr:uid="{3B54D6DE-CDA2-4B24-95FA-FE0E97431385}"/>
    <cellStyle name="Normal 5 36 3 2 2" xfId="12387" xr:uid="{6414219D-8557-4B53-AF6D-B40BF43EC621}"/>
    <cellStyle name="Normal 5 36 3 2 2 2" xfId="23259" xr:uid="{45B00A25-3568-420A-877E-E77519C9390F}"/>
    <cellStyle name="Normal 5 36 3 2 2 3" xfId="39305" xr:uid="{1160C5ED-DD30-40DC-8A13-1A95009E924D}"/>
    <cellStyle name="Normal 5 36 3 2 3" xfId="17894" xr:uid="{185C350B-1683-4413-B560-E744421C0B29}"/>
    <cellStyle name="Normal 5 36 3 2 4" xfId="28743" xr:uid="{D0BE2B2E-F96D-4863-9373-A3AFA4897BF2}"/>
    <cellStyle name="Normal 5 36 3 2 5" xfId="35337" xr:uid="{FC8C76ED-3AF3-4899-BECF-B4D0D7084AA4}"/>
    <cellStyle name="Normal 5 36 3 2 6" xfId="44017" xr:uid="{32B37D70-453C-4579-B477-B803B27C618A}"/>
    <cellStyle name="Normal 5 36 3 3" xfId="12388" xr:uid="{41D5B216-D642-4AC1-BD7F-3CD5B2E71E0E}"/>
    <cellStyle name="Normal 5 36 3 3 2" xfId="23260" xr:uid="{59A1EF80-BE65-4D50-B20A-F6084B616A4F}"/>
    <cellStyle name="Normal 5 36 3 3 3" xfId="37324" xr:uid="{7B00D4AF-81AA-4D1C-B18A-7E6E04185AE8}"/>
    <cellStyle name="Normal 5 36 3 4" xfId="14838" xr:uid="{C64E7F88-ED68-41F0-9E1F-8D8CDAB7B6FD}"/>
    <cellStyle name="Normal 5 36 3 5" xfId="25687" xr:uid="{0850C381-9C82-49B7-864F-6C822C64EE82}"/>
    <cellStyle name="Normal 5 36 3 6" xfId="31837" xr:uid="{0419C13A-80F4-4318-9C37-4BD413E02488}"/>
    <cellStyle name="Normal 5 36 3 7" xfId="40961" xr:uid="{19794FC6-040B-467C-AD88-E13C99A6BC55}"/>
    <cellStyle name="Normal 5 36 4" xfId="5476" xr:uid="{DFCB8E08-2731-4F9D-855E-D43C5BD24686}"/>
    <cellStyle name="Normal 5 36 4 2" xfId="12389" xr:uid="{BDE6C1AD-58D9-4D8C-A998-4CA020EDDD65}"/>
    <cellStyle name="Normal 5 36 4 2 2" xfId="23261" xr:uid="{30AAFD10-7983-4752-A1D3-3AC06CEA67A0}"/>
    <cellStyle name="Normal 5 36 4 2 3" xfId="38292" xr:uid="{8500B162-9882-4150-9E5B-4FC5AB8E2561}"/>
    <cellStyle name="Normal 5 36 4 3" xfId="16914" xr:uid="{A32D8BE8-615A-4B8A-96E0-83AED94046EE}"/>
    <cellStyle name="Normal 5 36 4 4" xfId="27763" xr:uid="{94DAA13E-EE42-4E7A-8334-21F0AAF413D0}"/>
    <cellStyle name="Normal 5 36 4 5" xfId="34327" xr:uid="{C6E254A9-A202-4FB8-B12B-EBEF03D1C410}"/>
    <cellStyle name="Normal 5 36 4 6" xfId="43037" xr:uid="{215CBBA8-913A-4474-9C64-A149E01EC410}"/>
    <cellStyle name="Normal 5 36 5" xfId="12390" xr:uid="{69C41A17-9E7F-4EDF-B0E3-23150EAA150F}"/>
    <cellStyle name="Normal 5 36 5 2" xfId="23262" xr:uid="{12D90930-AD5E-4601-B3D4-E900D654C5AE}"/>
    <cellStyle name="Normal 5 36 5 3" xfId="36310" xr:uid="{E9B27BD3-831A-4039-9E40-A1EE0D826288}"/>
    <cellStyle name="Normal 5 36 6" xfId="13858" xr:uid="{0D9713C9-EA85-41BA-B919-20E457F2289F}"/>
    <cellStyle name="Normal 5 36 7" xfId="24707" xr:uid="{D0EE04A1-620A-4D81-BBCB-CE24F92C7C51}"/>
    <cellStyle name="Normal 5 36 8" xfId="30860" xr:uid="{FB65BCCF-A080-430B-81DA-8DA37E15C417}"/>
    <cellStyle name="Normal 5 36 9" xfId="39981" xr:uid="{0D57FB32-239B-4F0E-87D7-3CB4B71DA1EB}"/>
    <cellStyle name="Normal 5 37" xfId="2074" xr:uid="{BBABA63D-C34B-43A0-80AA-7B8ADBA342B6}"/>
    <cellStyle name="Normal 5 37 2" xfId="2732" xr:uid="{47B73DA9-ED94-4C3E-91D1-F2017825A24F}"/>
    <cellStyle name="Normal 5 37 2 2" xfId="3712" xr:uid="{DDB78339-09BF-4FDA-AB0F-23570EA93B58}"/>
    <cellStyle name="Normal 5 37 2 2 2" xfId="6950" xr:uid="{B4947E9D-0A41-421D-92B6-2A512D0F8379}"/>
    <cellStyle name="Normal 5 37 2 2 2 2" xfId="12391" xr:uid="{C9C57121-74E4-4079-9849-1AFF5880AE2F}"/>
    <cellStyle name="Normal 5 37 2 2 2 2 2" xfId="23263" xr:uid="{A47532A8-C6FC-454C-B157-D189A04536D6}"/>
    <cellStyle name="Normal 5 37 2 2 2 2 3" xfId="39307" xr:uid="{51129539-71D3-48A9-B4BB-CFFA71FB2EF0}"/>
    <cellStyle name="Normal 5 37 2 2 2 3" xfId="18388" xr:uid="{726C7104-1A3C-46BD-ABCA-92AF81D305B5}"/>
    <cellStyle name="Normal 5 37 2 2 2 4" xfId="29237" xr:uid="{F82FF51D-7940-44E9-9748-E689366B5751}"/>
    <cellStyle name="Normal 5 37 2 2 2 5" xfId="35339" xr:uid="{966B91A3-13A2-4CFD-961D-BD3AEDE1BF79}"/>
    <cellStyle name="Normal 5 37 2 2 2 6" xfId="44511" xr:uid="{6E81E90B-2090-4C09-868D-CBD71702B1FD}"/>
    <cellStyle name="Normal 5 37 2 2 3" xfId="12392" xr:uid="{943F2EA7-145D-4F59-A775-818A5C3B3055}"/>
    <cellStyle name="Normal 5 37 2 2 3 2" xfId="23264" xr:uid="{C36BCD25-7E8A-4E1A-94D8-7CEE899629E4}"/>
    <cellStyle name="Normal 5 37 2 2 3 3" xfId="37326" xr:uid="{D8E735DE-D8C0-420B-A0F6-A5727EDB5B64}"/>
    <cellStyle name="Normal 5 37 2 2 4" xfId="15332" xr:uid="{FDBBFB48-E302-4F69-A1D9-5EF4EC3D8E3F}"/>
    <cellStyle name="Normal 5 37 2 2 5" xfId="26181" xr:uid="{B38BB003-B992-4379-A18F-8D3F7FC51579}"/>
    <cellStyle name="Normal 5 37 2 2 6" xfId="32331" xr:uid="{47A3F6BE-4F39-45AA-AE4F-AB2AF7DDCECB}"/>
    <cellStyle name="Normal 5 37 2 2 7" xfId="41455" xr:uid="{98BD26EA-589F-4A42-8D05-1BF0AD74B571}"/>
    <cellStyle name="Normal 5 37 2 3" xfId="5970" xr:uid="{97FD79BE-1BFE-4F47-AC6E-3411779A08E3}"/>
    <cellStyle name="Normal 5 37 2 3 2" xfId="12393" xr:uid="{54CD599A-4011-436F-BF13-45CA34FD6733}"/>
    <cellStyle name="Normal 5 37 2 3 2 2" xfId="23265" xr:uid="{AF209185-9A31-4A90-9775-0DA7E68E5F95}"/>
    <cellStyle name="Normal 5 37 2 3 2 3" xfId="39306" xr:uid="{6D518570-3734-41C7-8866-B9BC2890C72D}"/>
    <cellStyle name="Normal 5 37 2 3 3" xfId="17408" xr:uid="{5A8D6B8A-CC79-4DAF-969F-4134A55803AE}"/>
    <cellStyle name="Normal 5 37 2 3 4" xfId="28257" xr:uid="{A15A8525-EFBC-4565-9E06-A84ECACC2493}"/>
    <cellStyle name="Normal 5 37 2 3 5" xfId="35338" xr:uid="{60EAB544-90D1-43E4-80CC-D3D3A2934345}"/>
    <cellStyle name="Normal 5 37 2 3 6" xfId="43531" xr:uid="{AE4547D4-7B7C-46FE-B9F0-7D7F73C6A436}"/>
    <cellStyle name="Normal 5 37 2 4" xfId="12394" xr:uid="{A88FE0A8-C23C-4AB2-AE79-1825697C24F7}"/>
    <cellStyle name="Normal 5 37 2 4 2" xfId="23266" xr:uid="{72493616-E09D-4906-BDB1-C8F9D1E67DEF}"/>
    <cellStyle name="Normal 5 37 2 4 3" xfId="37325" xr:uid="{B8B9445C-E345-4045-AD1A-1777FD8065AF}"/>
    <cellStyle name="Normal 5 37 2 5" xfId="14352" xr:uid="{6D4DEAE5-4488-42B7-8DFE-472B380AECD6}"/>
    <cellStyle name="Normal 5 37 2 6" xfId="25201" xr:uid="{AFB52564-2208-463F-9AC4-A5EAEFD961C9}"/>
    <cellStyle name="Normal 5 37 2 7" xfId="31351" xr:uid="{D5257171-B62C-4210-A0CA-AC172C66C609}"/>
    <cellStyle name="Normal 5 37 2 8" xfId="40475" xr:uid="{34761DA9-994E-44ED-B6F1-37C441D30035}"/>
    <cellStyle name="Normal 5 37 3" xfId="3219" xr:uid="{6447A8E4-2B4C-4B9C-96CD-83680355D422}"/>
    <cellStyle name="Normal 5 37 3 2" xfId="6457" xr:uid="{5B93D253-2064-4F8B-86A4-C9DC67F74439}"/>
    <cellStyle name="Normal 5 37 3 2 2" xfId="12395" xr:uid="{F2E1E4E6-5C90-4CB4-83FE-6C94CAC09C6B}"/>
    <cellStyle name="Normal 5 37 3 2 2 2" xfId="23267" xr:uid="{FCF11288-D438-460B-8EF2-D48325E51D26}"/>
    <cellStyle name="Normal 5 37 3 2 2 3" xfId="39308" xr:uid="{88E5F7CC-0CE1-4ACE-B149-96CD77934AA7}"/>
    <cellStyle name="Normal 5 37 3 2 3" xfId="17895" xr:uid="{7F3BF868-7FE6-455F-8EEC-15FE40793377}"/>
    <cellStyle name="Normal 5 37 3 2 4" xfId="28744" xr:uid="{2EC20BB6-481C-4BA7-AEA4-76791F406133}"/>
    <cellStyle name="Normal 5 37 3 2 5" xfId="35340" xr:uid="{C38D380B-4E54-4541-8720-40868F055DDB}"/>
    <cellStyle name="Normal 5 37 3 2 6" xfId="44018" xr:uid="{5834E3EB-CFD4-4C27-8E3F-53E69ECDAC7A}"/>
    <cellStyle name="Normal 5 37 3 3" xfId="12396" xr:uid="{DF1413B1-027E-48FE-9AAE-9A7D90CBD2C7}"/>
    <cellStyle name="Normal 5 37 3 3 2" xfId="23268" xr:uid="{F677C261-8C4B-4101-A46D-8A3C37023F04}"/>
    <cellStyle name="Normal 5 37 3 3 3" xfId="37327" xr:uid="{6293D02F-150D-437C-841E-23E8CFF47C66}"/>
    <cellStyle name="Normal 5 37 3 4" xfId="14839" xr:uid="{A95AE852-F665-4D9A-85A4-A530D82F9B35}"/>
    <cellStyle name="Normal 5 37 3 5" xfId="25688" xr:uid="{6DDFF499-F524-4881-BA72-C395CCF14801}"/>
    <cellStyle name="Normal 5 37 3 6" xfId="31838" xr:uid="{A41B1E4E-828C-4CA0-931D-34230BAB3ECF}"/>
    <cellStyle name="Normal 5 37 3 7" xfId="40962" xr:uid="{A42A1CBE-FB87-4A17-91FA-780404AD9458}"/>
    <cellStyle name="Normal 5 37 4" xfId="5477" xr:uid="{F52B742B-8D31-4D48-9116-62B002651573}"/>
    <cellStyle name="Normal 5 37 4 2" xfId="12397" xr:uid="{C3B2718B-47FA-434F-AD16-8F11C2F74FAE}"/>
    <cellStyle name="Normal 5 37 4 2 2" xfId="23269" xr:uid="{415FA218-CCF2-442C-AC2F-3FC986656836}"/>
    <cellStyle name="Normal 5 37 4 2 3" xfId="38293" xr:uid="{6FCC7A8C-9769-40C6-B618-6F4D3C03347B}"/>
    <cellStyle name="Normal 5 37 4 3" xfId="16915" xr:uid="{31505B3D-5F84-47DF-B708-E3180DAFFDE0}"/>
    <cellStyle name="Normal 5 37 4 4" xfId="27764" xr:uid="{D13ECBDB-4BFC-4741-A3A2-E61109D59F1B}"/>
    <cellStyle name="Normal 5 37 4 5" xfId="34328" xr:uid="{761409E0-DD8B-4763-A1DA-99D8A8ADC2DD}"/>
    <cellStyle name="Normal 5 37 4 6" xfId="43038" xr:uid="{0CA117ED-8BBD-4304-8385-651EE6B662C7}"/>
    <cellStyle name="Normal 5 37 5" xfId="12398" xr:uid="{8755914C-516A-42A8-BCC9-3EFC0AACB618}"/>
    <cellStyle name="Normal 5 37 5 2" xfId="23270" xr:uid="{01DA9056-E337-4203-9A8D-8D933A43B700}"/>
    <cellStyle name="Normal 5 37 5 3" xfId="36311" xr:uid="{86EAEE81-0C12-4957-8353-70AC56E62718}"/>
    <cellStyle name="Normal 5 37 6" xfId="13859" xr:uid="{30837552-2CAB-4117-AA43-01EF04BBE96D}"/>
    <cellStyle name="Normal 5 37 7" xfId="24708" xr:uid="{8581265A-37AE-44BA-A3CB-7F62A8EA2DB3}"/>
    <cellStyle name="Normal 5 37 8" xfId="30861" xr:uid="{3CC81072-3B38-4EB0-AE45-8D703C0C3780}"/>
    <cellStyle name="Normal 5 37 9" xfId="39982" xr:uid="{C5CEC573-E163-46A1-B706-98049EA374A4}"/>
    <cellStyle name="Normal 5 38" xfId="2075" xr:uid="{573D32CF-D27A-4D16-8EFE-889972534148}"/>
    <cellStyle name="Normal 5 38 2" xfId="2733" xr:uid="{15743144-EC76-46DF-AE18-12D008546342}"/>
    <cellStyle name="Normal 5 38 2 2" xfId="3713" xr:uid="{26FB2B5E-C189-40E7-ACDD-6669A55E9117}"/>
    <cellStyle name="Normal 5 38 2 2 2" xfId="6951" xr:uid="{3F249FB7-C6BC-4DE7-A465-596947B09583}"/>
    <cellStyle name="Normal 5 38 2 2 2 2" xfId="12399" xr:uid="{13B4C780-840C-4825-9F7E-CD79A415ADF2}"/>
    <cellStyle name="Normal 5 38 2 2 2 2 2" xfId="23271" xr:uid="{84EE990E-0FBA-4B8E-8051-8002B1033411}"/>
    <cellStyle name="Normal 5 38 2 2 2 2 3" xfId="39310" xr:uid="{9A784B22-63A5-49D5-B526-C26E9DFC9279}"/>
    <cellStyle name="Normal 5 38 2 2 2 3" xfId="18389" xr:uid="{7BF37D55-989F-435A-BFEC-7E035E5D2295}"/>
    <cellStyle name="Normal 5 38 2 2 2 4" xfId="29238" xr:uid="{5159F59A-4DAA-478B-AC7C-555FC0E70736}"/>
    <cellStyle name="Normal 5 38 2 2 2 5" xfId="35342" xr:uid="{30470F3B-F9F0-43CA-80AC-1E32749B2036}"/>
    <cellStyle name="Normal 5 38 2 2 2 6" xfId="44512" xr:uid="{3974258D-072B-4D29-BA63-FAA37EFF3CC2}"/>
    <cellStyle name="Normal 5 38 2 2 3" xfId="12400" xr:uid="{E3F162A2-B05D-4026-8C01-5C248439C515}"/>
    <cellStyle name="Normal 5 38 2 2 3 2" xfId="23272" xr:uid="{B0F56E8E-7C78-4D3F-BB1D-C00F3EF8107A}"/>
    <cellStyle name="Normal 5 38 2 2 3 3" xfId="37329" xr:uid="{38F92ABA-149A-455C-900F-57F2B43615D4}"/>
    <cellStyle name="Normal 5 38 2 2 4" xfId="15333" xr:uid="{FA1939CB-07D0-43A7-B1AC-6D71E23BB5C6}"/>
    <cellStyle name="Normal 5 38 2 2 5" xfId="26182" xr:uid="{6D2EDAFE-67AC-4149-9203-50BE69A14DA7}"/>
    <cellStyle name="Normal 5 38 2 2 6" xfId="32332" xr:uid="{8379E291-82C4-4164-A5EA-05047449B8F7}"/>
    <cellStyle name="Normal 5 38 2 2 7" xfId="41456" xr:uid="{00AB4166-C3F8-4AA8-939D-DD80DCF28CD5}"/>
    <cellStyle name="Normal 5 38 2 3" xfId="5971" xr:uid="{24B04956-8056-4D42-9C95-ACE7F0558316}"/>
    <cellStyle name="Normal 5 38 2 3 2" xfId="12401" xr:uid="{86AA7472-E185-4057-92A4-3DBD0BC05D43}"/>
    <cellStyle name="Normal 5 38 2 3 2 2" xfId="23273" xr:uid="{A7E7AA32-A8D8-4F44-9FBF-6B9734A4737B}"/>
    <cellStyle name="Normal 5 38 2 3 2 3" xfId="39309" xr:uid="{E6715A70-4D73-4976-87BA-6C6692410891}"/>
    <cellStyle name="Normal 5 38 2 3 3" xfId="17409" xr:uid="{F6882669-B07D-48A1-AFEC-1880816083FB}"/>
    <cellStyle name="Normal 5 38 2 3 4" xfId="28258" xr:uid="{50ABFE96-2ECA-48E5-827E-190851BBD7CD}"/>
    <cellStyle name="Normal 5 38 2 3 5" xfId="35341" xr:uid="{0523B26D-9FE5-46E1-9C54-F8EC4A785BF4}"/>
    <cellStyle name="Normal 5 38 2 3 6" xfId="43532" xr:uid="{87C50883-52D1-442C-8B75-0CA57BC229DE}"/>
    <cellStyle name="Normal 5 38 2 4" xfId="12402" xr:uid="{00BF0EF3-69CB-44F1-A66C-C8E2F9739C56}"/>
    <cellStyle name="Normal 5 38 2 4 2" xfId="23274" xr:uid="{6FCCD245-CACB-4AE9-AEC9-F66EE11D0C3D}"/>
    <cellStyle name="Normal 5 38 2 4 3" xfId="37328" xr:uid="{5CD165BA-D506-4CC7-BE2A-71694CF5331A}"/>
    <cellStyle name="Normal 5 38 2 5" xfId="14353" xr:uid="{33F1D53C-9F65-4D00-83D4-66DDDFB34C83}"/>
    <cellStyle name="Normal 5 38 2 6" xfId="25202" xr:uid="{4C4EA684-0B33-4E4A-988D-F910F210C8B7}"/>
    <cellStyle name="Normal 5 38 2 7" xfId="31352" xr:uid="{17A14A87-ACFE-4117-B6B6-ED22BC904F7F}"/>
    <cellStyle name="Normal 5 38 2 8" xfId="40476" xr:uid="{1B4B2353-D4AF-4DFC-8683-57CFFF1884CA}"/>
    <cellStyle name="Normal 5 38 3" xfId="3220" xr:uid="{6FD612CA-6E37-4B3B-8189-62535DA5F675}"/>
    <cellStyle name="Normal 5 38 3 2" xfId="6458" xr:uid="{D7D2A78D-E584-43EB-95BE-AB604E35C65B}"/>
    <cellStyle name="Normal 5 38 3 2 2" xfId="12403" xr:uid="{B3090030-4796-46B0-9C29-9A9A80C724B9}"/>
    <cellStyle name="Normal 5 38 3 2 2 2" xfId="23275" xr:uid="{9015E2F4-A356-424E-A6A4-761910882520}"/>
    <cellStyle name="Normal 5 38 3 2 2 3" xfId="39311" xr:uid="{2388E7DD-B3FC-41A5-8DE4-4AF370C0D9B0}"/>
    <cellStyle name="Normal 5 38 3 2 3" xfId="17896" xr:uid="{5D7C64BD-749C-48B5-AC81-92974CE514C9}"/>
    <cellStyle name="Normal 5 38 3 2 4" xfId="28745" xr:uid="{5672061E-A38A-4A6B-BF99-A625847375C3}"/>
    <cellStyle name="Normal 5 38 3 2 5" xfId="35343" xr:uid="{00AF8757-54BE-4500-9B84-0F4408ED1448}"/>
    <cellStyle name="Normal 5 38 3 2 6" xfId="44019" xr:uid="{88F75147-2D64-44A9-B07D-E4809FED8777}"/>
    <cellStyle name="Normal 5 38 3 3" xfId="12404" xr:uid="{2F107415-7A03-4A8E-A404-B93870132D36}"/>
    <cellStyle name="Normal 5 38 3 3 2" xfId="23276" xr:uid="{57464D7C-03CC-42AB-9B0B-B206FD33E1DF}"/>
    <cellStyle name="Normal 5 38 3 3 3" xfId="37330" xr:uid="{865946C6-7F32-4923-8F85-93F277273D92}"/>
    <cellStyle name="Normal 5 38 3 4" xfId="14840" xr:uid="{EC321B4F-04D1-451A-8B7D-BE1D7C15EF8E}"/>
    <cellStyle name="Normal 5 38 3 5" xfId="25689" xr:uid="{2A7BAA3F-4B67-4433-A947-BDAFEF2E1654}"/>
    <cellStyle name="Normal 5 38 3 6" xfId="31839" xr:uid="{812383AF-8C50-40DD-AC99-BBD866E2260D}"/>
    <cellStyle name="Normal 5 38 3 7" xfId="40963" xr:uid="{AAFF81D9-C455-4B1B-85E6-43ECBEE86DC7}"/>
    <cellStyle name="Normal 5 38 4" xfId="5478" xr:uid="{E9649ADE-ABF0-4E9C-B634-10702360F407}"/>
    <cellStyle name="Normal 5 38 4 2" xfId="12405" xr:uid="{FE4E79FE-4CA3-4CCD-ADD6-2BB844A954BF}"/>
    <cellStyle name="Normal 5 38 4 2 2" xfId="23277" xr:uid="{EDD0A3FF-8AB6-49C6-A908-31CE8C683147}"/>
    <cellStyle name="Normal 5 38 4 2 3" xfId="38294" xr:uid="{40984DFC-FE50-4EAC-8DC3-11CFFAEDDD2F}"/>
    <cellStyle name="Normal 5 38 4 3" xfId="16916" xr:uid="{5DFC88CD-B161-4272-AE6F-52B8CA1D3001}"/>
    <cellStyle name="Normal 5 38 4 4" xfId="27765" xr:uid="{884FEF46-EE8F-4C8D-9AD7-811B80405089}"/>
    <cellStyle name="Normal 5 38 4 5" xfId="34329" xr:uid="{DC1B4117-B277-4A88-A612-639A745944B9}"/>
    <cellStyle name="Normal 5 38 4 6" xfId="43039" xr:uid="{C65EF218-269D-44A7-A211-C04543673A1B}"/>
    <cellStyle name="Normal 5 38 5" xfId="12406" xr:uid="{0C58FAF0-1448-409A-AC0B-227F2CDB3C5C}"/>
    <cellStyle name="Normal 5 38 5 2" xfId="23278" xr:uid="{8328927F-02DB-4E39-8F4B-3E95DA3B2B99}"/>
    <cellStyle name="Normal 5 38 5 3" xfId="36312" xr:uid="{A0E88977-064F-41F4-8A7E-45BEB2EFB619}"/>
    <cellStyle name="Normal 5 38 6" xfId="13860" xr:uid="{08F1D6A5-2677-450B-BE5C-6E87C24EDDD2}"/>
    <cellStyle name="Normal 5 38 7" xfId="24709" xr:uid="{34EDA59C-BB46-41EA-9FB8-A250AA2748BD}"/>
    <cellStyle name="Normal 5 38 8" xfId="30862" xr:uid="{2CB9E20A-5144-41D7-9A91-0BA431F55317}"/>
    <cellStyle name="Normal 5 38 9" xfId="39983" xr:uid="{97225FC1-9A14-4A5B-A90B-E60FF867CD09}"/>
    <cellStyle name="Normal 5 39" xfId="2076" xr:uid="{46948396-4B5A-4337-8D31-33276A65DCD7}"/>
    <cellStyle name="Normal 5 39 2" xfId="2734" xr:uid="{AD977D3C-4A9F-4875-98F7-EB6309209543}"/>
    <cellStyle name="Normal 5 39 2 2" xfId="3714" xr:uid="{9975E682-E7FB-45B3-98C1-9C47D4972924}"/>
    <cellStyle name="Normal 5 39 2 2 2" xfId="6952" xr:uid="{FF2302A6-9AB1-435B-8848-37DC8975D94F}"/>
    <cellStyle name="Normal 5 39 2 2 2 2" xfId="12407" xr:uid="{27283834-3DB5-423A-91AD-29D1126EA81B}"/>
    <cellStyle name="Normal 5 39 2 2 2 2 2" xfId="23279" xr:uid="{C661378B-40E5-4E03-8A51-BD960C4C1160}"/>
    <cellStyle name="Normal 5 39 2 2 2 2 3" xfId="39313" xr:uid="{54DA426B-7D34-4979-90D1-C3E5F63377C8}"/>
    <cellStyle name="Normal 5 39 2 2 2 3" xfId="18390" xr:uid="{1D22A946-1AE9-4DB8-B4E5-86CF342155D9}"/>
    <cellStyle name="Normal 5 39 2 2 2 4" xfId="29239" xr:uid="{72407B95-327D-496E-8A60-A167EBAC0F03}"/>
    <cellStyle name="Normal 5 39 2 2 2 5" xfId="35345" xr:uid="{D2FB05DF-82B9-4F45-8C22-07BDAFC082B5}"/>
    <cellStyle name="Normal 5 39 2 2 2 6" xfId="44513" xr:uid="{CFC29565-44A8-4228-9A83-F5B3ECD05F08}"/>
    <cellStyle name="Normal 5 39 2 2 3" xfId="12408" xr:uid="{A541E855-9B89-4AAD-9655-3F425B4F4693}"/>
    <cellStyle name="Normal 5 39 2 2 3 2" xfId="23280" xr:uid="{3F8CA276-C492-489D-88CD-67CD15587BCE}"/>
    <cellStyle name="Normal 5 39 2 2 3 3" xfId="37332" xr:uid="{6E99819C-EE01-4158-A610-B3204D3D2848}"/>
    <cellStyle name="Normal 5 39 2 2 4" xfId="15334" xr:uid="{6BCFF025-1F56-4376-B50F-107EC9280E07}"/>
    <cellStyle name="Normal 5 39 2 2 5" xfId="26183" xr:uid="{AC6AED6E-2715-4262-8E5E-4F6D49989141}"/>
    <cellStyle name="Normal 5 39 2 2 6" xfId="32333" xr:uid="{42ACC863-1B59-4C55-A56F-ADFF0669A6AE}"/>
    <cellStyle name="Normal 5 39 2 2 7" xfId="41457" xr:uid="{FF281CBF-4D87-465B-93D0-8E0E1B292DB8}"/>
    <cellStyle name="Normal 5 39 2 3" xfId="5972" xr:uid="{4D4EAE9D-87C6-48D1-A80A-E7D38D606F0D}"/>
    <cellStyle name="Normal 5 39 2 3 2" xfId="12409" xr:uid="{1ED6B9D4-D253-456E-87CB-2A71FB4BD764}"/>
    <cellStyle name="Normal 5 39 2 3 2 2" xfId="23281" xr:uid="{F3B5609A-5F04-4BC6-9D59-4F036D91491B}"/>
    <cellStyle name="Normal 5 39 2 3 2 3" xfId="39312" xr:uid="{A222EE61-1C4C-465F-BB7E-2FEE8585CAC8}"/>
    <cellStyle name="Normal 5 39 2 3 3" xfId="17410" xr:uid="{D33FC57E-0727-4637-9C40-3F6B829EBB9B}"/>
    <cellStyle name="Normal 5 39 2 3 4" xfId="28259" xr:uid="{D54DD1A5-DB6C-46F9-8BBA-9A4BF6887A91}"/>
    <cellStyle name="Normal 5 39 2 3 5" xfId="35344" xr:uid="{EB90A425-FEF6-4D8A-974A-F41509EC5EC7}"/>
    <cellStyle name="Normal 5 39 2 3 6" xfId="43533" xr:uid="{B693FB1B-77E8-4FED-A179-3C4DE0DD502C}"/>
    <cellStyle name="Normal 5 39 2 4" xfId="12410" xr:uid="{8EF9BAFA-20DF-4A28-910D-BA51975EE036}"/>
    <cellStyle name="Normal 5 39 2 4 2" xfId="23282" xr:uid="{5705DD13-7E69-41C8-A580-3BAB3213DED4}"/>
    <cellStyle name="Normal 5 39 2 4 3" xfId="37331" xr:uid="{6ADA3C61-7EF2-4F64-BE20-47375A35AA36}"/>
    <cellStyle name="Normal 5 39 2 5" xfId="14354" xr:uid="{61FAB521-E04D-4F38-95CC-8DE6E9A6BD76}"/>
    <cellStyle name="Normal 5 39 2 6" xfId="25203" xr:uid="{E23CDD9B-5009-4E9C-B31D-92557AB4F7ED}"/>
    <cellStyle name="Normal 5 39 2 7" xfId="31353" xr:uid="{BC097C95-848F-42DE-8E5E-3D612154B2C5}"/>
    <cellStyle name="Normal 5 39 2 8" xfId="40477" xr:uid="{7E91BE51-80B2-4762-AABB-901A3803F695}"/>
    <cellStyle name="Normal 5 39 3" xfId="3221" xr:uid="{B896792B-67CC-41DA-8A61-1D80AE015429}"/>
    <cellStyle name="Normal 5 39 3 2" xfId="6459" xr:uid="{00E72A61-19E2-476E-A6A2-C4FD322D2B03}"/>
    <cellStyle name="Normal 5 39 3 2 2" xfId="12411" xr:uid="{942287C5-F0DF-4ED3-99B5-AB83C0B6A498}"/>
    <cellStyle name="Normal 5 39 3 2 2 2" xfId="23283" xr:uid="{905EC7D0-2C1F-4507-8CE9-24E10DDF1827}"/>
    <cellStyle name="Normal 5 39 3 2 2 3" xfId="39314" xr:uid="{885D8DE3-FBC2-4F7F-BE80-C2D06A599C8E}"/>
    <cellStyle name="Normal 5 39 3 2 3" xfId="17897" xr:uid="{85B2D8B3-5B3D-4492-98CF-58D5064FC66D}"/>
    <cellStyle name="Normal 5 39 3 2 4" xfId="28746" xr:uid="{51265580-778C-4B85-8443-1E1779F3820B}"/>
    <cellStyle name="Normal 5 39 3 2 5" xfId="35346" xr:uid="{17FC4B49-0F0B-4F5B-B226-110196BCDD7E}"/>
    <cellStyle name="Normal 5 39 3 2 6" xfId="44020" xr:uid="{901D5159-6566-4496-80CE-30832039287B}"/>
    <cellStyle name="Normal 5 39 3 3" xfId="12412" xr:uid="{020BF6CF-0EBF-4F5F-89D5-07DA201DACB3}"/>
    <cellStyle name="Normal 5 39 3 3 2" xfId="23284" xr:uid="{65A5DCAF-63FE-44F8-8686-E1C148F297DF}"/>
    <cellStyle name="Normal 5 39 3 3 3" xfId="37333" xr:uid="{B2134818-D58C-47B3-8A0E-E486472A4282}"/>
    <cellStyle name="Normal 5 39 3 4" xfId="14841" xr:uid="{57D5BA6D-E591-492C-A584-26B8896177D1}"/>
    <cellStyle name="Normal 5 39 3 5" xfId="25690" xr:uid="{2B165020-8D1A-4181-A08E-7A12F55C5E39}"/>
    <cellStyle name="Normal 5 39 3 6" xfId="31840" xr:uid="{49B8307E-6672-48C7-BDD6-714F305A7E52}"/>
    <cellStyle name="Normal 5 39 3 7" xfId="40964" xr:uid="{B7127603-0F74-4912-BEF5-54B7F9AF29B3}"/>
    <cellStyle name="Normal 5 39 4" xfId="5479" xr:uid="{24302A0A-7018-43D2-9266-011D49FDFEF4}"/>
    <cellStyle name="Normal 5 39 4 2" xfId="12413" xr:uid="{0E7B960C-5002-476D-BFF0-3AB16CE81E1A}"/>
    <cellStyle name="Normal 5 39 4 2 2" xfId="23285" xr:uid="{A125B2DF-F56F-41B1-9BA1-59A013DC18C7}"/>
    <cellStyle name="Normal 5 39 4 2 3" xfId="38295" xr:uid="{46F29FC0-D133-43AC-B428-0C7454250EC0}"/>
    <cellStyle name="Normal 5 39 4 3" xfId="16917" xr:uid="{E306B295-9AB1-4E9D-960E-14CD55735FAE}"/>
    <cellStyle name="Normal 5 39 4 4" xfId="27766" xr:uid="{05DD4D1B-87C1-48B0-9D79-8AA8866D26EF}"/>
    <cellStyle name="Normal 5 39 4 5" xfId="34330" xr:uid="{D6CD87AF-25E7-48FA-BB99-BEF6123D7B8B}"/>
    <cellStyle name="Normal 5 39 4 6" xfId="43040" xr:uid="{B7344317-EB95-436A-B022-EA4E8E75CFF0}"/>
    <cellStyle name="Normal 5 39 5" xfId="12414" xr:uid="{989E97AA-2B47-46C8-BF94-AB89CF322505}"/>
    <cellStyle name="Normal 5 39 5 2" xfId="23286" xr:uid="{F2F32D8E-FAAB-446B-9040-841D0BB25C5B}"/>
    <cellStyle name="Normal 5 39 5 3" xfId="36313" xr:uid="{7D7C772C-3D51-4061-B7B0-FD309CA99046}"/>
    <cellStyle name="Normal 5 39 6" xfId="13861" xr:uid="{54B4E88E-C174-4ACA-BAF3-D88038FF2EBB}"/>
    <cellStyle name="Normal 5 39 7" xfId="24710" xr:uid="{EF6946C3-CAB1-409E-AA8C-0E9318EB0EB4}"/>
    <cellStyle name="Normal 5 39 8" xfId="30863" xr:uid="{E41AF70A-6ACE-4E0C-8693-690F03EA9291}"/>
    <cellStyle name="Normal 5 39 9" xfId="39984" xr:uid="{B49776EF-C660-48FE-9450-CC8273F3B7F8}"/>
    <cellStyle name="Normal 5 4" xfId="1089" xr:uid="{C17402F5-9C3E-4E00-BD2F-7123B68288AE}"/>
    <cellStyle name="Normal 5 4 2" xfId="2077" xr:uid="{F98990B4-7656-45BC-89C3-B1BF1119428A}"/>
    <cellStyle name="Normal 5 4 3" xfId="2078" xr:uid="{3D41393E-AC4A-4424-A446-34B39169F103}"/>
    <cellStyle name="Normal 5 4 4" xfId="2079" xr:uid="{05235819-D65E-4424-9549-7F228A9F0A9D}"/>
    <cellStyle name="Normal 5 4 5" xfId="2080" xr:uid="{864FB016-ADAE-467D-A4CD-092EB107BBF0}"/>
    <cellStyle name="Normal 5 4 6" xfId="2081" xr:uid="{86CE2A5A-EF98-48AC-A071-164B323D352C}"/>
    <cellStyle name="Normal 5 4 7" xfId="2082" xr:uid="{09844A67-5698-48CF-9544-FE4B464BE9F7}"/>
    <cellStyle name="Normal 5 40" xfId="2083" xr:uid="{1184F3BF-2F0F-483C-9826-55F68E6B1BBD}"/>
    <cellStyle name="Normal 5 40 2" xfId="2735" xr:uid="{A83754E3-48B1-498A-9BD1-58C575C35E9E}"/>
    <cellStyle name="Normal 5 40 2 2" xfId="3715" xr:uid="{6991A026-D6EB-4A15-9586-4BFB76EB26BD}"/>
    <cellStyle name="Normal 5 40 2 2 2" xfId="6953" xr:uid="{8112AC22-5572-43D1-A012-1DAEB0E0AE3E}"/>
    <cellStyle name="Normal 5 40 2 2 2 2" xfId="12415" xr:uid="{6A81591B-60F8-425A-8CE7-869C3DBBC79B}"/>
    <cellStyle name="Normal 5 40 2 2 2 2 2" xfId="23287" xr:uid="{FE7515FF-5734-4193-99EA-61A1E83D258B}"/>
    <cellStyle name="Normal 5 40 2 2 2 2 3" xfId="39316" xr:uid="{FAE302D0-BD7B-4061-B920-6A4A2EB52CDD}"/>
    <cellStyle name="Normal 5 40 2 2 2 3" xfId="18391" xr:uid="{F09C76D1-232C-47CF-9924-6ADF685393D1}"/>
    <cellStyle name="Normal 5 40 2 2 2 4" xfId="29240" xr:uid="{9C3FB385-B80F-4CAF-B67A-912F79D1C3F3}"/>
    <cellStyle name="Normal 5 40 2 2 2 5" xfId="35348" xr:uid="{00C94A72-87F1-4BFB-8ED3-2F97EA9D9ACF}"/>
    <cellStyle name="Normal 5 40 2 2 2 6" xfId="44514" xr:uid="{D79ECC11-0271-470F-830C-F81A2560301E}"/>
    <cellStyle name="Normal 5 40 2 2 3" xfId="12416" xr:uid="{7CD41EB7-8935-4F54-AE4D-DB0EB2F16CBE}"/>
    <cellStyle name="Normal 5 40 2 2 3 2" xfId="23288" xr:uid="{F8398E49-0F9D-4D83-AA1F-5B30E91EA32D}"/>
    <cellStyle name="Normal 5 40 2 2 3 3" xfId="37335" xr:uid="{C8B3F8EB-9D89-4696-A042-3B828C2490A4}"/>
    <cellStyle name="Normal 5 40 2 2 4" xfId="15335" xr:uid="{5EF712A2-6965-46F1-B9F3-492B1B6387CC}"/>
    <cellStyle name="Normal 5 40 2 2 5" xfId="26184" xr:uid="{EC6AC835-2832-4003-A331-E65963FA470B}"/>
    <cellStyle name="Normal 5 40 2 2 6" xfId="32334" xr:uid="{57FB0C27-14F2-459C-89EC-4E6D75F9C294}"/>
    <cellStyle name="Normal 5 40 2 2 7" xfId="41458" xr:uid="{909D53BC-BB63-4C2B-827A-6AA01BA92757}"/>
    <cellStyle name="Normal 5 40 2 3" xfId="5973" xr:uid="{727EA3BD-9967-48AD-8A7F-03DB515F3490}"/>
    <cellStyle name="Normal 5 40 2 3 2" xfId="12417" xr:uid="{1FD994B0-D561-425A-9961-6CABF32A5B64}"/>
    <cellStyle name="Normal 5 40 2 3 2 2" xfId="23289" xr:uid="{03BD6D5F-A294-440D-9459-AB8AABA5EF2E}"/>
    <cellStyle name="Normal 5 40 2 3 2 3" xfId="39315" xr:uid="{669F6ED9-C93B-4C53-83CF-D57BC5C8FB71}"/>
    <cellStyle name="Normal 5 40 2 3 3" xfId="17411" xr:uid="{F9A641FE-37F3-417B-A021-759A0B7F1492}"/>
    <cellStyle name="Normal 5 40 2 3 4" xfId="28260" xr:uid="{373A6E7E-E005-4D01-A418-8B06714ECEDC}"/>
    <cellStyle name="Normal 5 40 2 3 5" xfId="35347" xr:uid="{A53F034C-910A-4CB5-A345-052682348733}"/>
    <cellStyle name="Normal 5 40 2 3 6" xfId="43534" xr:uid="{77AA7911-87F8-441E-9364-59307290B5AE}"/>
    <cellStyle name="Normal 5 40 2 4" xfId="12418" xr:uid="{3D75812C-9FA4-4562-B37A-53DD711EE80E}"/>
    <cellStyle name="Normal 5 40 2 4 2" xfId="23290" xr:uid="{8CD11A74-7A68-4340-B90C-9822786544E6}"/>
    <cellStyle name="Normal 5 40 2 4 3" xfId="37334" xr:uid="{0871F9E6-FA3D-4CFC-A2F0-485EE6122E0C}"/>
    <cellStyle name="Normal 5 40 2 5" xfId="14355" xr:uid="{5C793985-CF38-44E8-8908-AB2B91FB1D5F}"/>
    <cellStyle name="Normal 5 40 2 6" xfId="25204" xr:uid="{A252F727-4B9A-46D7-BBE9-AB9CF1D18489}"/>
    <cellStyle name="Normal 5 40 2 7" xfId="31354" xr:uid="{41D9BE95-6F00-4FE3-8327-645F0303E498}"/>
    <cellStyle name="Normal 5 40 2 8" xfId="40478" xr:uid="{C44E1890-2249-4AFE-A4DD-7A190B5A249C}"/>
    <cellStyle name="Normal 5 40 3" xfId="3222" xr:uid="{17A06EB8-A929-4AD4-B511-CCBB292E7C04}"/>
    <cellStyle name="Normal 5 40 3 2" xfId="6460" xr:uid="{CA8494D2-77B8-49B3-86DE-31472C5EBFEF}"/>
    <cellStyle name="Normal 5 40 3 2 2" xfId="12419" xr:uid="{4137D79A-DF52-405C-9A72-D57CA80CABAA}"/>
    <cellStyle name="Normal 5 40 3 2 2 2" xfId="23291" xr:uid="{9061F1E0-8BFA-4B8B-98E1-DC752AE2C181}"/>
    <cellStyle name="Normal 5 40 3 2 2 3" xfId="39317" xr:uid="{E33FC39C-77BF-4AA4-92D0-96F2E2F76F9F}"/>
    <cellStyle name="Normal 5 40 3 2 3" xfId="17898" xr:uid="{AD9CD2AC-7486-46D7-BBF7-F45898709660}"/>
    <cellStyle name="Normal 5 40 3 2 4" xfId="28747" xr:uid="{AD956E8E-CE41-4E77-BC6C-742233A8F638}"/>
    <cellStyle name="Normal 5 40 3 2 5" xfId="35349" xr:uid="{DA11ECDB-EF1B-41E8-981B-6D000F8DC449}"/>
    <cellStyle name="Normal 5 40 3 2 6" xfId="44021" xr:uid="{F3DC6DD0-5D0F-4F86-9752-149F1E777555}"/>
    <cellStyle name="Normal 5 40 3 3" xfId="12420" xr:uid="{920F061E-1A2B-478F-B900-4F88D49FA09E}"/>
    <cellStyle name="Normal 5 40 3 3 2" xfId="23292" xr:uid="{BDA3D760-6FF4-459C-BD17-C146212F17EF}"/>
    <cellStyle name="Normal 5 40 3 3 3" xfId="37336" xr:uid="{E1503CB7-1977-4752-9E9D-1CB34D0ADFFB}"/>
    <cellStyle name="Normal 5 40 3 4" xfId="14842" xr:uid="{5E95B9D1-7639-458D-9206-DAD70CBCDAA3}"/>
    <cellStyle name="Normal 5 40 3 5" xfId="25691" xr:uid="{22C861C1-7364-493A-8E30-E346D44B2C8E}"/>
    <cellStyle name="Normal 5 40 3 6" xfId="31841" xr:uid="{23FFB40D-A02C-4258-9E08-050E60410F67}"/>
    <cellStyle name="Normal 5 40 3 7" xfId="40965" xr:uid="{A10E99A1-00B9-4406-8137-2422C5F092F1}"/>
    <cellStyle name="Normal 5 40 4" xfId="5480" xr:uid="{4788672C-2554-49F5-9A72-DC3ED57BF741}"/>
    <cellStyle name="Normal 5 40 4 2" xfId="12421" xr:uid="{3FBCDCD8-B3DC-4CC0-982F-8EA395448EBD}"/>
    <cellStyle name="Normal 5 40 4 2 2" xfId="23293" xr:uid="{3EC45C38-FC33-4303-B79F-57C9956E2AE4}"/>
    <cellStyle name="Normal 5 40 4 2 3" xfId="38296" xr:uid="{39C835BE-C8BF-475F-A852-0D9C08248A1C}"/>
    <cellStyle name="Normal 5 40 4 3" xfId="16918" xr:uid="{179F4C7A-EE23-48C9-AB00-8092F794F4C2}"/>
    <cellStyle name="Normal 5 40 4 4" xfId="27767" xr:uid="{162E387C-E475-43EE-BA7A-0F3C26BD10AE}"/>
    <cellStyle name="Normal 5 40 4 5" xfId="34331" xr:uid="{5A41F684-F819-413F-90F5-505BCB3483F2}"/>
    <cellStyle name="Normal 5 40 4 6" xfId="43041" xr:uid="{F84EE7F8-786A-4DF4-870F-6FB4C693F7D9}"/>
    <cellStyle name="Normal 5 40 5" xfId="12422" xr:uid="{01CE0AE9-A5D3-4B62-A652-85C061FC449B}"/>
    <cellStyle name="Normal 5 40 5 2" xfId="23294" xr:uid="{E3A9D204-226F-4E89-9D7B-27B8B3A8897A}"/>
    <cellStyle name="Normal 5 40 5 3" xfId="36314" xr:uid="{5A32A3D5-D8C1-4036-87FF-15C6A29F752D}"/>
    <cellStyle name="Normal 5 40 6" xfId="13862" xr:uid="{E7893732-4063-4F68-8E47-C1268EB47687}"/>
    <cellStyle name="Normal 5 40 7" xfId="24711" xr:uid="{54554092-6AB3-43C4-A249-0D395228D32B}"/>
    <cellStyle name="Normal 5 40 8" xfId="30864" xr:uid="{75E4B233-4406-4C72-97DD-C907B3FB87FF}"/>
    <cellStyle name="Normal 5 40 9" xfId="39985" xr:uid="{782EADEE-A810-4A70-98FB-4DAAC4228E35}"/>
    <cellStyle name="Normal 5 41" xfId="2084" xr:uid="{3B310D46-29B2-4FAA-B134-60D2DE7609B6}"/>
    <cellStyle name="Normal 5 41 2" xfId="2736" xr:uid="{060618BC-ADD9-44AB-BD25-BECCA09F04A3}"/>
    <cellStyle name="Normal 5 41 2 2" xfId="3716" xr:uid="{64172A08-50AF-4D9D-9DB5-C834CF399520}"/>
    <cellStyle name="Normal 5 41 2 2 2" xfId="6954" xr:uid="{023E31F2-1DC5-4CDF-B555-2836D416719D}"/>
    <cellStyle name="Normal 5 41 2 2 2 2" xfId="12423" xr:uid="{68209AF6-2C60-4C1B-92AA-56E9BBE1A0F0}"/>
    <cellStyle name="Normal 5 41 2 2 2 2 2" xfId="23295" xr:uid="{D912E50B-0C2B-49FD-A728-6B542D7FBACA}"/>
    <cellStyle name="Normal 5 41 2 2 2 2 3" xfId="39319" xr:uid="{E39A200E-E056-4287-9C72-087763A4C176}"/>
    <cellStyle name="Normal 5 41 2 2 2 3" xfId="18392" xr:uid="{BCCC95F5-2631-443E-AC9B-B18E611E0B20}"/>
    <cellStyle name="Normal 5 41 2 2 2 4" xfId="29241" xr:uid="{BE854BF9-CCB9-4469-A8D8-27FFBEFE3018}"/>
    <cellStyle name="Normal 5 41 2 2 2 5" xfId="35351" xr:uid="{47CB0954-7181-49A1-A99A-AC23BCBA2378}"/>
    <cellStyle name="Normal 5 41 2 2 2 6" xfId="44515" xr:uid="{1888475B-9DF3-4BE0-9DEA-FB6582E7FC56}"/>
    <cellStyle name="Normal 5 41 2 2 3" xfId="12424" xr:uid="{0B8DBB9A-58BE-4248-9844-0F8DD11C8F58}"/>
    <cellStyle name="Normal 5 41 2 2 3 2" xfId="23296" xr:uid="{2A3A771B-E267-45BD-89C4-4254E26A1088}"/>
    <cellStyle name="Normal 5 41 2 2 3 3" xfId="37338" xr:uid="{2971E5CE-9A18-4C0B-8242-DA8816C3F3EC}"/>
    <cellStyle name="Normal 5 41 2 2 4" xfId="15336" xr:uid="{B54DCC11-00EE-4C28-B898-6056B4C6765B}"/>
    <cellStyle name="Normal 5 41 2 2 5" xfId="26185" xr:uid="{C0D4A584-DDAE-4E6F-8F4D-76C5DB4290A5}"/>
    <cellStyle name="Normal 5 41 2 2 6" xfId="32335" xr:uid="{88CE8C92-381D-4AD4-8193-B7459B03A639}"/>
    <cellStyle name="Normal 5 41 2 2 7" xfId="41459" xr:uid="{3935564B-6C87-4C93-9194-015EFB5DB85E}"/>
    <cellStyle name="Normal 5 41 2 3" xfId="5974" xr:uid="{5E9E6B46-53B1-445E-AA08-93301174BDA7}"/>
    <cellStyle name="Normal 5 41 2 3 2" xfId="12425" xr:uid="{4A380A7A-E687-4C20-945A-4305B71B1029}"/>
    <cellStyle name="Normal 5 41 2 3 2 2" xfId="23297" xr:uid="{5E6B575F-21CD-4D7B-B910-2E1228686379}"/>
    <cellStyle name="Normal 5 41 2 3 2 3" xfId="39318" xr:uid="{D872392F-8DEE-4212-AC14-7CEF0C6381B1}"/>
    <cellStyle name="Normal 5 41 2 3 3" xfId="17412" xr:uid="{D5065CA2-83F5-4A2E-8B51-F5B049ABFBB4}"/>
    <cellStyle name="Normal 5 41 2 3 4" xfId="28261" xr:uid="{694E20FE-82C1-4607-8778-17722B0677B3}"/>
    <cellStyle name="Normal 5 41 2 3 5" xfId="35350" xr:uid="{28FDB7FA-0400-47F0-A178-3746DCD4C097}"/>
    <cellStyle name="Normal 5 41 2 3 6" xfId="43535" xr:uid="{77D94469-AE4D-4F1C-AAFF-8CF9D2F81AC9}"/>
    <cellStyle name="Normal 5 41 2 4" xfId="12426" xr:uid="{73952B49-517C-4806-B224-196031EC36E6}"/>
    <cellStyle name="Normal 5 41 2 4 2" xfId="23298" xr:uid="{9D521E7A-00A8-4E2A-8823-7BA5CF04A4F8}"/>
    <cellStyle name="Normal 5 41 2 4 3" xfId="37337" xr:uid="{E43F2FA5-ED39-4DED-93BB-0734771A6047}"/>
    <cellStyle name="Normal 5 41 2 5" xfId="14356" xr:uid="{EE1ED8AE-1798-47F5-8367-DCFEAA64A2BD}"/>
    <cellStyle name="Normal 5 41 2 6" xfId="25205" xr:uid="{2D53ABAB-338D-4536-B08F-E3722AA6741A}"/>
    <cellStyle name="Normal 5 41 2 7" xfId="31355" xr:uid="{9B7386DB-8BFF-427B-836B-B47537311710}"/>
    <cellStyle name="Normal 5 41 2 8" xfId="40479" xr:uid="{A68B87E5-1B4A-48F9-81CF-C1664BD1F81B}"/>
    <cellStyle name="Normal 5 41 3" xfId="3223" xr:uid="{5E9F3A7F-F916-431E-B0E2-6460A6F621FE}"/>
    <cellStyle name="Normal 5 41 3 2" xfId="6461" xr:uid="{3028FEE7-865D-4B04-A1DE-61470A2AC388}"/>
    <cellStyle name="Normal 5 41 3 2 2" xfId="12427" xr:uid="{BBC4BA9E-D189-4907-96E6-3C707155DE86}"/>
    <cellStyle name="Normal 5 41 3 2 2 2" xfId="23299" xr:uid="{59025267-0232-42FE-8EDA-F43996B88198}"/>
    <cellStyle name="Normal 5 41 3 2 2 3" xfId="39320" xr:uid="{00873F30-B052-4013-99E9-B086D8DA9FB0}"/>
    <cellStyle name="Normal 5 41 3 2 3" xfId="17899" xr:uid="{FC68E082-6944-417E-88EC-4A99A1D7CF33}"/>
    <cellStyle name="Normal 5 41 3 2 4" xfId="28748" xr:uid="{1D628876-00FC-4C34-8BB6-45CAD6308AF1}"/>
    <cellStyle name="Normal 5 41 3 2 5" xfId="35352" xr:uid="{362CF14B-172F-411F-802C-08E1415E6F7A}"/>
    <cellStyle name="Normal 5 41 3 2 6" xfId="44022" xr:uid="{899E79FF-5AB3-4D8C-ACA2-EA1B141B1705}"/>
    <cellStyle name="Normal 5 41 3 3" xfId="12428" xr:uid="{B663A8DB-E721-4A73-BF19-5B2FAB219AFD}"/>
    <cellStyle name="Normal 5 41 3 3 2" xfId="23300" xr:uid="{02FEA6DF-4880-4B3D-A194-7A1C41A31740}"/>
    <cellStyle name="Normal 5 41 3 3 3" xfId="37339" xr:uid="{D686D25D-5D00-4E1D-B526-5CB7F1E1AF0A}"/>
    <cellStyle name="Normal 5 41 3 4" xfId="14843" xr:uid="{84C92229-0E45-4A7C-9DB4-31661ABB001C}"/>
    <cellStyle name="Normal 5 41 3 5" xfId="25692" xr:uid="{11CBD0C2-CD1D-4790-89FE-E35E3B18584B}"/>
    <cellStyle name="Normal 5 41 3 6" xfId="31842" xr:uid="{8123A52B-F3CB-428E-B5E0-524857E2BB80}"/>
    <cellStyle name="Normal 5 41 3 7" xfId="40966" xr:uid="{6A14E5A5-21FD-46CC-9546-DB12662AFEBB}"/>
    <cellStyle name="Normal 5 41 4" xfId="5481" xr:uid="{A7A69393-DF41-46E9-90B2-DF8C92EF316F}"/>
    <cellStyle name="Normal 5 41 4 2" xfId="12429" xr:uid="{29783CC8-B878-4815-B091-8AB3CCF27242}"/>
    <cellStyle name="Normal 5 41 4 2 2" xfId="23301" xr:uid="{30CA6D4D-432E-4BEE-98F2-C718CE57A51A}"/>
    <cellStyle name="Normal 5 41 4 2 3" xfId="38297" xr:uid="{07001D08-411B-4E9B-A9ED-322770F23F37}"/>
    <cellStyle name="Normal 5 41 4 3" xfId="16919" xr:uid="{0EE3E300-2263-472F-A256-2EB3C0E03F31}"/>
    <cellStyle name="Normal 5 41 4 4" xfId="27768" xr:uid="{4D7DEF12-ACB8-4DB0-B31A-1CC19A398611}"/>
    <cellStyle name="Normal 5 41 4 5" xfId="34332" xr:uid="{B0EB8053-270F-45A1-BE2E-D70B7350CB74}"/>
    <cellStyle name="Normal 5 41 4 6" xfId="43042" xr:uid="{3C53B50E-A8BE-4B10-A8A1-EE68ED5E22F2}"/>
    <cellStyle name="Normal 5 41 5" xfId="12430" xr:uid="{2508398E-3953-45CA-B394-8126011DDA6A}"/>
    <cellStyle name="Normal 5 41 5 2" xfId="23302" xr:uid="{348F559C-1DD7-4E6D-A060-6F23ECBBE336}"/>
    <cellStyle name="Normal 5 41 5 3" xfId="36315" xr:uid="{924CB2F7-41EE-4FF9-B07A-1D3A66C2AA32}"/>
    <cellStyle name="Normal 5 41 6" xfId="13863" xr:uid="{E48DD5BD-620B-48E8-BF83-1E0D6EC4840E}"/>
    <cellStyle name="Normal 5 41 7" xfId="24712" xr:uid="{46FDF549-4549-4DD7-8EEF-1B9D418C9A05}"/>
    <cellStyle name="Normal 5 41 8" xfId="30865" xr:uid="{7295E9A4-93F9-40BF-BB02-58B3D215B510}"/>
    <cellStyle name="Normal 5 41 9" xfId="39986" xr:uid="{BD31A480-02F9-41D3-9983-9F31E7EB8C1F}"/>
    <cellStyle name="Normal 5 42" xfId="2085" xr:uid="{B8C4A78E-E16F-4F5F-8D03-DA4EAC8B358A}"/>
    <cellStyle name="Normal 5 42 2" xfId="2737" xr:uid="{E898C51B-0BCA-490E-A024-BAA11560103D}"/>
    <cellStyle name="Normal 5 42 2 2" xfId="3717" xr:uid="{BF3AEA5F-16AB-4E3F-A748-CF15EA97E52C}"/>
    <cellStyle name="Normal 5 42 2 2 2" xfId="6955" xr:uid="{187A8469-A12D-4624-8651-457AB8857830}"/>
    <cellStyle name="Normal 5 42 2 2 2 2" xfId="12431" xr:uid="{8731ADF5-6383-475F-B694-7F44E7DAC8F9}"/>
    <cellStyle name="Normal 5 42 2 2 2 2 2" xfId="23303" xr:uid="{06D9F166-A0C2-4DD3-B62B-5C10FB852308}"/>
    <cellStyle name="Normal 5 42 2 2 2 2 3" xfId="39322" xr:uid="{A3C328BA-97C3-491D-9ED6-FBE3C4368952}"/>
    <cellStyle name="Normal 5 42 2 2 2 3" xfId="18393" xr:uid="{81C8DAEB-E708-4721-B010-7A7F60E52543}"/>
    <cellStyle name="Normal 5 42 2 2 2 4" xfId="29242" xr:uid="{EEF45B04-DA9A-4A68-BFDD-D812BCCF8194}"/>
    <cellStyle name="Normal 5 42 2 2 2 5" xfId="35354" xr:uid="{8E13491E-BC9B-4A60-9D23-580D99E4A52D}"/>
    <cellStyle name="Normal 5 42 2 2 2 6" xfId="44516" xr:uid="{8CE0B73D-F774-4D59-B247-4A1D2D21C4BD}"/>
    <cellStyle name="Normal 5 42 2 2 3" xfId="12432" xr:uid="{1F713FD9-C6FA-47E8-BFAB-33D6A5846BCF}"/>
    <cellStyle name="Normal 5 42 2 2 3 2" xfId="23304" xr:uid="{23997170-B9DA-44CA-AF27-E4BCD320C63A}"/>
    <cellStyle name="Normal 5 42 2 2 3 3" xfId="37341" xr:uid="{99B4D7AB-D86D-4892-8D11-F785CD86156E}"/>
    <cellStyle name="Normal 5 42 2 2 4" xfId="15337" xr:uid="{81AA522F-7344-4F80-A693-2276610B1E38}"/>
    <cellStyle name="Normal 5 42 2 2 5" xfId="26186" xr:uid="{16C0E03C-4745-4F53-A19D-ED84EE4E2D4C}"/>
    <cellStyle name="Normal 5 42 2 2 6" xfId="32336" xr:uid="{5E920DAA-11B9-4044-891C-8E061E5FD516}"/>
    <cellStyle name="Normal 5 42 2 2 7" xfId="41460" xr:uid="{C6B76A9C-0F96-4309-99D4-255C0E875F51}"/>
    <cellStyle name="Normal 5 42 2 3" xfId="5975" xr:uid="{722E75AF-B1FF-4F26-B7C7-7AF4D8924F6E}"/>
    <cellStyle name="Normal 5 42 2 3 2" xfId="12433" xr:uid="{682319CB-A207-4612-A0AD-4CC4457F793D}"/>
    <cellStyle name="Normal 5 42 2 3 2 2" xfId="23305" xr:uid="{3FBE94E6-AFF6-4F36-A5B1-2AD7DF3D94CA}"/>
    <cellStyle name="Normal 5 42 2 3 2 3" xfId="39321" xr:uid="{B5568673-70A9-4C50-9298-1CF192A31A1D}"/>
    <cellStyle name="Normal 5 42 2 3 3" xfId="17413" xr:uid="{3F9C5820-5192-4620-A0D7-911F81F4D664}"/>
    <cellStyle name="Normal 5 42 2 3 4" xfId="28262" xr:uid="{4FBBAF90-FA60-48C7-8C54-D985ECBEE62A}"/>
    <cellStyle name="Normal 5 42 2 3 5" xfId="35353" xr:uid="{B0E28C5B-C672-4C11-A012-948B403C6E6F}"/>
    <cellStyle name="Normal 5 42 2 3 6" xfId="43536" xr:uid="{29DAC860-0295-48B5-A70C-A08DB8FE0B60}"/>
    <cellStyle name="Normal 5 42 2 4" xfId="12434" xr:uid="{D4939F42-AB37-460F-A059-466C394C0769}"/>
    <cellStyle name="Normal 5 42 2 4 2" xfId="23306" xr:uid="{A0926AA6-1356-483A-BFE7-6739C16E3A39}"/>
    <cellStyle name="Normal 5 42 2 4 3" xfId="37340" xr:uid="{03B2A60C-0AEE-4D24-8061-D9A8CADFA069}"/>
    <cellStyle name="Normal 5 42 2 5" xfId="14357" xr:uid="{03D22830-F0EE-4F9A-8232-0E53DEA5D7CF}"/>
    <cellStyle name="Normal 5 42 2 6" xfId="25206" xr:uid="{8A5240A7-E8C4-4DFC-A3BE-DD90792A95B4}"/>
    <cellStyle name="Normal 5 42 2 7" xfId="31356" xr:uid="{30264808-03A2-4C4C-B09B-2668F90FF128}"/>
    <cellStyle name="Normal 5 42 2 8" xfId="40480" xr:uid="{850B37A9-3737-494C-83E4-3D66D51E2DC1}"/>
    <cellStyle name="Normal 5 42 3" xfId="3224" xr:uid="{3F1BE194-8C10-4F22-9B08-67AC5BD7B1CC}"/>
    <cellStyle name="Normal 5 42 3 2" xfId="6462" xr:uid="{F172D8EA-F897-473F-B1A7-17D18211BBB3}"/>
    <cellStyle name="Normal 5 42 3 2 2" xfId="12435" xr:uid="{2584390B-31D4-4737-8DA1-E24A32C5CBB3}"/>
    <cellStyle name="Normal 5 42 3 2 2 2" xfId="23307" xr:uid="{3F14D449-0AB0-44C3-8FF4-BD478808C9E7}"/>
    <cellStyle name="Normal 5 42 3 2 2 3" xfId="39323" xr:uid="{87E818F1-7067-4D3A-8775-48320A901439}"/>
    <cellStyle name="Normal 5 42 3 2 3" xfId="17900" xr:uid="{DF37AF2F-8C8B-40A7-9099-A508E67C2123}"/>
    <cellStyle name="Normal 5 42 3 2 4" xfId="28749" xr:uid="{D3716911-67CA-4F9B-8FFE-EEF97675B80E}"/>
    <cellStyle name="Normal 5 42 3 2 5" xfId="35355" xr:uid="{26FF6E81-B97C-42EF-8D8B-855EF24F7DA9}"/>
    <cellStyle name="Normal 5 42 3 2 6" xfId="44023" xr:uid="{CD3021CB-1A5A-4744-9819-6B8037B8E518}"/>
    <cellStyle name="Normal 5 42 3 3" xfId="12436" xr:uid="{3310CADE-66F5-4701-BD47-CBD891EC8D8E}"/>
    <cellStyle name="Normal 5 42 3 3 2" xfId="23308" xr:uid="{BF18C86E-0120-4F6C-B835-6BC57C7F251A}"/>
    <cellStyle name="Normal 5 42 3 3 3" xfId="37342" xr:uid="{6074AE50-4AB8-4F8C-BCBD-36C034D2EE10}"/>
    <cellStyle name="Normal 5 42 3 4" xfId="14844" xr:uid="{D65E57F9-C6AD-4956-9F7D-8D6F9499F145}"/>
    <cellStyle name="Normal 5 42 3 5" xfId="25693" xr:uid="{61FC6514-6273-43DC-B5B7-155DF8B42CC8}"/>
    <cellStyle name="Normal 5 42 3 6" xfId="31843" xr:uid="{D1754B17-28A6-4CF7-B87F-0B5086950399}"/>
    <cellStyle name="Normal 5 42 3 7" xfId="40967" xr:uid="{4FD14722-60E4-426F-B956-BC0EBA9A38B1}"/>
    <cellStyle name="Normal 5 42 4" xfId="5482" xr:uid="{BAEAB6D6-E8EE-4DD0-836F-6097FA0A5AF5}"/>
    <cellStyle name="Normal 5 42 4 2" xfId="12437" xr:uid="{F6C97935-605C-4C7F-84AB-3CA032E3AF49}"/>
    <cellStyle name="Normal 5 42 4 2 2" xfId="23309" xr:uid="{7C638264-F1CB-492B-B910-69A40E412E44}"/>
    <cellStyle name="Normal 5 42 4 2 3" xfId="38298" xr:uid="{FB01309B-E903-4AC8-8100-607385ECA8E9}"/>
    <cellStyle name="Normal 5 42 4 3" xfId="16920" xr:uid="{A263C316-90B9-4B2E-ABB1-54BEC8B4E112}"/>
    <cellStyle name="Normal 5 42 4 4" xfId="27769" xr:uid="{850186E3-7230-4CA0-9429-68E5E875C124}"/>
    <cellStyle name="Normal 5 42 4 5" xfId="34333" xr:uid="{02370374-ACF5-4444-93F3-EF7AC6886210}"/>
    <cellStyle name="Normal 5 42 4 6" xfId="43043" xr:uid="{9ED2033D-D8D2-4C8B-84F0-BA188805FB30}"/>
    <cellStyle name="Normal 5 42 5" xfId="12438" xr:uid="{105834EE-0C51-427C-BB23-98E1E3875B85}"/>
    <cellStyle name="Normal 5 42 5 2" xfId="23310" xr:uid="{46671A8E-67AE-407F-9F4A-E53EB82794F8}"/>
    <cellStyle name="Normal 5 42 5 3" xfId="36316" xr:uid="{7FC69798-C5D5-439A-B975-78CA7BD2D537}"/>
    <cellStyle name="Normal 5 42 6" xfId="13864" xr:uid="{ACD10D73-88FE-418B-B1AB-DC5B2CE0251F}"/>
    <cellStyle name="Normal 5 42 7" xfId="24713" xr:uid="{78746AED-4F42-4447-8A28-CBA243A32798}"/>
    <cellStyle name="Normal 5 42 8" xfId="30866" xr:uid="{9691F51B-0830-42A7-8C4D-1426F77601C7}"/>
    <cellStyle name="Normal 5 42 9" xfId="39987" xr:uid="{D2D6CEFE-6BA3-46BB-B2B8-8B6D87147A7F}"/>
    <cellStyle name="Normal 5 43" xfId="2086" xr:uid="{E1A543AC-41AC-42D6-B7BE-AD894A749324}"/>
    <cellStyle name="Normal 5 43 2" xfId="2738" xr:uid="{88BBFC0C-2452-41FF-B17F-88489330C8DE}"/>
    <cellStyle name="Normal 5 43 2 2" xfId="3718" xr:uid="{E85DAA67-4C7F-416D-B480-BEC06936203F}"/>
    <cellStyle name="Normal 5 43 2 2 2" xfId="6956" xr:uid="{A247D820-E5A6-4AF2-B2A2-3B2A7B8A5417}"/>
    <cellStyle name="Normal 5 43 2 2 2 2" xfId="12439" xr:uid="{7C7BD65B-6734-4D2E-ADAF-B81EB3C4FA29}"/>
    <cellStyle name="Normal 5 43 2 2 2 2 2" xfId="23311" xr:uid="{2F44789E-27A2-42E2-BAE0-26393C8F360F}"/>
    <cellStyle name="Normal 5 43 2 2 2 2 3" xfId="39325" xr:uid="{53F55D75-EA01-44F8-B67B-D329B3D15BC9}"/>
    <cellStyle name="Normal 5 43 2 2 2 3" xfId="18394" xr:uid="{30F398DF-4355-4B94-A956-02B08090648E}"/>
    <cellStyle name="Normal 5 43 2 2 2 4" xfId="29243" xr:uid="{C35589D2-3D2A-4392-82EA-A086365CC7D8}"/>
    <cellStyle name="Normal 5 43 2 2 2 5" xfId="35357" xr:uid="{F22FB251-60C0-4BE0-A0B7-EF75EB43B82B}"/>
    <cellStyle name="Normal 5 43 2 2 2 6" xfId="44517" xr:uid="{B1EEC277-30D0-4816-B4D3-CD08BEF5CE82}"/>
    <cellStyle name="Normal 5 43 2 2 3" xfId="12440" xr:uid="{05CA5AAF-B2F9-4704-8F1C-4347E80FDBDB}"/>
    <cellStyle name="Normal 5 43 2 2 3 2" xfId="23312" xr:uid="{3EED5257-4781-4967-AF86-404CE119FCB6}"/>
    <cellStyle name="Normal 5 43 2 2 3 3" xfId="37344" xr:uid="{C9726246-EBDB-4C3E-B958-D3654B61DDEC}"/>
    <cellStyle name="Normal 5 43 2 2 4" xfId="15338" xr:uid="{2E18584E-05BD-4CC2-842A-11A28D7BE059}"/>
    <cellStyle name="Normal 5 43 2 2 5" xfId="26187" xr:uid="{DFAC8CB2-1DDF-4242-81D7-EE5455FBF703}"/>
    <cellStyle name="Normal 5 43 2 2 6" xfId="32337" xr:uid="{35F3476C-BB6B-45B0-965D-4DE5612B6022}"/>
    <cellStyle name="Normal 5 43 2 2 7" xfId="41461" xr:uid="{494AEEA0-B61B-400B-96CC-DE3D81A19974}"/>
    <cellStyle name="Normal 5 43 2 3" xfId="5976" xr:uid="{A6DD567A-A667-4E23-B3E9-4DAABAF3E167}"/>
    <cellStyle name="Normal 5 43 2 3 2" xfId="12441" xr:uid="{BD36B8CB-7677-48DF-8586-9D2D7923AC30}"/>
    <cellStyle name="Normal 5 43 2 3 2 2" xfId="23313" xr:uid="{908166AE-BDEB-49E4-B09E-B2843FC76FAF}"/>
    <cellStyle name="Normal 5 43 2 3 2 3" xfId="39324" xr:uid="{F2E08F02-500D-4788-9D44-04648CB9426B}"/>
    <cellStyle name="Normal 5 43 2 3 3" xfId="17414" xr:uid="{E6F0113E-7FA4-40C9-BF81-64662753D42E}"/>
    <cellStyle name="Normal 5 43 2 3 4" xfId="28263" xr:uid="{D089DBBA-E92A-4BCA-930B-2498303F9B67}"/>
    <cellStyle name="Normal 5 43 2 3 5" xfId="35356" xr:uid="{146BEAB6-B3B6-4652-A377-7C3D880EE51B}"/>
    <cellStyle name="Normal 5 43 2 3 6" xfId="43537" xr:uid="{EFBBFEF7-DB9F-41A7-BB33-10F574139A61}"/>
    <cellStyle name="Normal 5 43 2 4" xfId="12442" xr:uid="{AB3F3EF8-EDC2-46FA-AC9C-C28E5C244719}"/>
    <cellStyle name="Normal 5 43 2 4 2" xfId="23314" xr:uid="{9CE632C8-C87A-4020-8716-41943201790D}"/>
    <cellStyle name="Normal 5 43 2 4 3" xfId="37343" xr:uid="{312CB82A-A282-422C-B79E-C64E73E08E4E}"/>
    <cellStyle name="Normal 5 43 2 5" xfId="14358" xr:uid="{F42C6C39-F66A-4318-8768-3F7F639EE24B}"/>
    <cellStyle name="Normal 5 43 2 6" xfId="25207" xr:uid="{0E732C29-2C46-4003-867A-47E3FADDC485}"/>
    <cellStyle name="Normal 5 43 2 7" xfId="31357" xr:uid="{20153D8B-CFEF-4008-B52D-C4F64AF5196A}"/>
    <cellStyle name="Normal 5 43 2 8" xfId="40481" xr:uid="{C85E6A61-7836-4CD5-908A-A3F30946A4FB}"/>
    <cellStyle name="Normal 5 43 3" xfId="3225" xr:uid="{EEB94852-0564-45A1-947A-21A9BB386336}"/>
    <cellStyle name="Normal 5 43 3 2" xfId="6463" xr:uid="{DBA4A693-0807-4785-91B0-C54606BB5DAC}"/>
    <cellStyle name="Normal 5 43 3 2 2" xfId="12443" xr:uid="{33980C56-D8E4-4F6E-ADDC-190E02A4B8ED}"/>
    <cellStyle name="Normal 5 43 3 2 2 2" xfId="23315" xr:uid="{2203D436-4EC7-4298-A23D-92F557D34D9D}"/>
    <cellStyle name="Normal 5 43 3 2 2 3" xfId="39326" xr:uid="{D45155A3-2759-40DE-A9E8-3A2944667D13}"/>
    <cellStyle name="Normal 5 43 3 2 3" xfId="17901" xr:uid="{44844A4B-6323-45C1-8333-C3490DC042F4}"/>
    <cellStyle name="Normal 5 43 3 2 4" xfId="28750" xr:uid="{C125F7AD-E973-4A21-BD39-8FAB97BDBB68}"/>
    <cellStyle name="Normal 5 43 3 2 5" xfId="35358" xr:uid="{160E6CC3-5740-4DAD-8BCB-3FCF91EA02F0}"/>
    <cellStyle name="Normal 5 43 3 2 6" xfId="44024" xr:uid="{6EA2FA17-E871-471A-8735-E8B7B4E2F548}"/>
    <cellStyle name="Normal 5 43 3 3" xfId="12444" xr:uid="{87A9716F-C940-4322-B85D-1098664BF22D}"/>
    <cellStyle name="Normal 5 43 3 3 2" xfId="23316" xr:uid="{54A508EC-5912-4765-ACDF-F083826A628F}"/>
    <cellStyle name="Normal 5 43 3 3 3" xfId="37345" xr:uid="{14C447DA-F08F-4135-A42E-7BF1496F3565}"/>
    <cellStyle name="Normal 5 43 3 4" xfId="14845" xr:uid="{1C9592C5-C77E-4581-8EED-580D9835D923}"/>
    <cellStyle name="Normal 5 43 3 5" xfId="25694" xr:uid="{C26FC715-F6CF-45C2-B26C-92035373A864}"/>
    <cellStyle name="Normal 5 43 3 6" xfId="31844" xr:uid="{27D2DF30-1088-4534-A5A9-99A844E07492}"/>
    <cellStyle name="Normal 5 43 3 7" xfId="40968" xr:uid="{5B8667B9-FF40-49EC-997B-A10236E985C5}"/>
    <cellStyle name="Normal 5 43 4" xfId="5483" xr:uid="{5E20105F-A678-425E-B7E5-A621CA3DA3B5}"/>
    <cellStyle name="Normal 5 43 4 2" xfId="12445" xr:uid="{FC1F4011-6D98-4CF8-AA99-982907BCAEB3}"/>
    <cellStyle name="Normal 5 43 4 2 2" xfId="23317" xr:uid="{43540D96-824D-4723-B50B-5A42804563E0}"/>
    <cellStyle name="Normal 5 43 4 2 3" xfId="38299" xr:uid="{B1DC4AB5-A063-4FAC-AFB1-6B2E4220E681}"/>
    <cellStyle name="Normal 5 43 4 3" xfId="16921" xr:uid="{67FFD790-4493-4169-A2E4-7C762B4D99E1}"/>
    <cellStyle name="Normal 5 43 4 4" xfId="27770" xr:uid="{E8664CF0-646E-400D-856A-77558A4DA13D}"/>
    <cellStyle name="Normal 5 43 4 5" xfId="34334" xr:uid="{9F7FC71A-C152-4B1B-8F88-4DFA2E7AC66D}"/>
    <cellStyle name="Normal 5 43 4 6" xfId="43044" xr:uid="{E4F914B9-D1B2-4CFB-B437-BFE88F80BB71}"/>
    <cellStyle name="Normal 5 43 5" xfId="12446" xr:uid="{7F77DA4C-DC02-42D7-ABBE-CAB7D72367E1}"/>
    <cellStyle name="Normal 5 43 5 2" xfId="23318" xr:uid="{BC2C26BA-7BA9-470D-BF00-62ABB7590E63}"/>
    <cellStyle name="Normal 5 43 5 3" xfId="36317" xr:uid="{9CEEBFF0-E4B7-4DCB-AB07-32477A31FC66}"/>
    <cellStyle name="Normal 5 43 6" xfId="13865" xr:uid="{834D29EA-957D-4B50-AE6F-52E31075E63A}"/>
    <cellStyle name="Normal 5 43 7" xfId="24714" xr:uid="{DF481545-A70B-49D9-B111-97566D0A46E2}"/>
    <cellStyle name="Normal 5 43 8" xfId="30867" xr:uid="{AFBDB922-766E-459C-A6C4-CBD6BB5E58FF}"/>
    <cellStyle name="Normal 5 43 9" xfId="39988" xr:uid="{523B5E2C-4DAD-451B-971F-11D6F8E2A35E}"/>
    <cellStyle name="Normal 5 44" xfId="2087" xr:uid="{983D364B-37C6-4B0A-90FD-3D9FE21C2FD6}"/>
    <cellStyle name="Normal 5 44 2" xfId="2739" xr:uid="{9BF01D5C-BBCE-4495-A134-567E7D15581E}"/>
    <cellStyle name="Normal 5 44 2 2" xfId="3719" xr:uid="{37DF3937-B7F3-4DD3-B893-C619C6AD27AB}"/>
    <cellStyle name="Normal 5 44 2 2 2" xfId="6957" xr:uid="{8527ED70-8956-4356-8158-502F929EFB8F}"/>
    <cellStyle name="Normal 5 44 2 2 2 2" xfId="12447" xr:uid="{DB27BED7-A548-4C24-8C67-4332729E0348}"/>
    <cellStyle name="Normal 5 44 2 2 2 2 2" xfId="23319" xr:uid="{C9FA9B49-3AC7-45E4-9AFD-4D55E6A5F813}"/>
    <cellStyle name="Normal 5 44 2 2 2 2 3" xfId="39328" xr:uid="{12D6126E-3197-4C12-918D-8F5E2938B2E9}"/>
    <cellStyle name="Normal 5 44 2 2 2 3" xfId="18395" xr:uid="{FFA18A4F-465E-40A8-B7F1-D260EAAD907C}"/>
    <cellStyle name="Normal 5 44 2 2 2 4" xfId="29244" xr:uid="{7A251587-8BEC-44A2-8D60-40E8AD0B30AD}"/>
    <cellStyle name="Normal 5 44 2 2 2 5" xfId="35360" xr:uid="{35D7135E-9280-40C9-9BC4-725708245EEC}"/>
    <cellStyle name="Normal 5 44 2 2 2 6" xfId="44518" xr:uid="{2E5E104A-35E0-4A8D-89B5-B6B881D996AB}"/>
    <cellStyle name="Normal 5 44 2 2 3" xfId="12448" xr:uid="{8E00A58E-80A8-4711-93D2-3609EAA5F76B}"/>
    <cellStyle name="Normal 5 44 2 2 3 2" xfId="23320" xr:uid="{99E1ED8B-335C-4BC8-AC32-B85241409FE2}"/>
    <cellStyle name="Normal 5 44 2 2 3 3" xfId="37347" xr:uid="{39E501CE-EE8D-431F-B5D5-B863D8F99FA9}"/>
    <cellStyle name="Normal 5 44 2 2 4" xfId="15339" xr:uid="{2EF10B0A-2A33-4DA8-A0A7-F107D4B40134}"/>
    <cellStyle name="Normal 5 44 2 2 5" xfId="26188" xr:uid="{800E307D-0C6C-4422-B041-78F173D20A72}"/>
    <cellStyle name="Normal 5 44 2 2 6" xfId="32338" xr:uid="{18A30512-EC54-4BC5-A225-0A61F5BB93B7}"/>
    <cellStyle name="Normal 5 44 2 2 7" xfId="41462" xr:uid="{E3648182-9A37-4A6B-B853-1A9BB5033E91}"/>
    <cellStyle name="Normal 5 44 2 3" xfId="5977" xr:uid="{3607F83C-344C-438B-9BF1-F2E23C4AE676}"/>
    <cellStyle name="Normal 5 44 2 3 2" xfId="12449" xr:uid="{805D3B6B-F4BE-4722-B2A7-4D3C251CA758}"/>
    <cellStyle name="Normal 5 44 2 3 2 2" xfId="23321" xr:uid="{F9D925C9-AF3A-49FD-818E-277E919355AF}"/>
    <cellStyle name="Normal 5 44 2 3 2 3" xfId="39327" xr:uid="{5B7D20E7-CD2B-4259-A2A5-C84C2B6E7468}"/>
    <cellStyle name="Normal 5 44 2 3 3" xfId="17415" xr:uid="{E7BF5752-F22E-4F88-A7AA-B3A19B8F150F}"/>
    <cellStyle name="Normal 5 44 2 3 4" xfId="28264" xr:uid="{D68072A9-8EA6-46AC-BA6F-924E89651EFA}"/>
    <cellStyle name="Normal 5 44 2 3 5" xfId="35359" xr:uid="{EC121356-C1C8-4317-92C5-8A67BE3965BA}"/>
    <cellStyle name="Normal 5 44 2 3 6" xfId="43538" xr:uid="{853B2B46-4C99-47AB-A714-B4EDEDC7D6BD}"/>
    <cellStyle name="Normal 5 44 2 4" xfId="12450" xr:uid="{8E29FD63-0339-4F88-8545-0630D6542754}"/>
    <cellStyle name="Normal 5 44 2 4 2" xfId="23322" xr:uid="{86C56A69-5DE2-4488-B9DD-767DC5D21024}"/>
    <cellStyle name="Normal 5 44 2 4 3" xfId="37346" xr:uid="{D3E53EDA-379B-46D3-ADF5-4A0672B62851}"/>
    <cellStyle name="Normal 5 44 2 5" xfId="14359" xr:uid="{B272B432-1FA6-4278-9910-CA133DC99C0B}"/>
    <cellStyle name="Normal 5 44 2 6" xfId="25208" xr:uid="{013E6519-FB28-4230-8A09-DE4D4B25909B}"/>
    <cellStyle name="Normal 5 44 2 7" xfId="31358" xr:uid="{6EA26ADD-8AFC-4B7F-8D1A-E7E1FE73AC07}"/>
    <cellStyle name="Normal 5 44 2 8" xfId="40482" xr:uid="{5592C72D-0DD1-42CD-B473-E6A9648521B0}"/>
    <cellStyle name="Normal 5 44 3" xfId="3226" xr:uid="{6E167992-696B-4C25-ACB9-8C7C50569033}"/>
    <cellStyle name="Normal 5 44 3 2" xfId="6464" xr:uid="{9FD75B32-997F-4D23-9490-20A97A81954A}"/>
    <cellStyle name="Normal 5 44 3 2 2" xfId="12451" xr:uid="{B8CFDA65-F16E-4DDF-9994-82925D17D9F0}"/>
    <cellStyle name="Normal 5 44 3 2 2 2" xfId="23323" xr:uid="{9BF4E718-68A8-440E-AD83-E14AD80C3497}"/>
    <cellStyle name="Normal 5 44 3 2 2 3" xfId="39329" xr:uid="{56E87BB9-717E-41E5-BBFE-CB4A5900364A}"/>
    <cellStyle name="Normal 5 44 3 2 3" xfId="17902" xr:uid="{21B1EAEA-7C82-4A72-BC63-FB6B3C90622C}"/>
    <cellStyle name="Normal 5 44 3 2 4" xfId="28751" xr:uid="{2DD113ED-3BA5-48B0-A49F-C987D6292ED2}"/>
    <cellStyle name="Normal 5 44 3 2 5" xfId="35361" xr:uid="{29BC4A0E-6977-48C8-B074-8238039D4BF1}"/>
    <cellStyle name="Normal 5 44 3 2 6" xfId="44025" xr:uid="{EC222686-B942-4759-B3D7-5B2AAEAD97D1}"/>
    <cellStyle name="Normal 5 44 3 3" xfId="12452" xr:uid="{BF830B72-95B8-44BC-A29B-55115EDBDE40}"/>
    <cellStyle name="Normal 5 44 3 3 2" xfId="23324" xr:uid="{8136990C-530E-423B-B240-E2B3CD122257}"/>
    <cellStyle name="Normal 5 44 3 3 3" xfId="37348" xr:uid="{4E3358F4-BDBD-4656-B594-79D2C199FB0D}"/>
    <cellStyle name="Normal 5 44 3 4" xfId="14846" xr:uid="{1248E26A-8734-48D6-8191-4E0395F88BFA}"/>
    <cellStyle name="Normal 5 44 3 5" xfId="25695" xr:uid="{C2C625CA-8BB8-4E60-B41A-D84C0DBECA5A}"/>
    <cellStyle name="Normal 5 44 3 6" xfId="31845" xr:uid="{C4E1CA71-40CE-4B61-BA30-60990ABE0F2E}"/>
    <cellStyle name="Normal 5 44 3 7" xfId="40969" xr:uid="{35F4F3BD-FCC5-401A-846D-A4B11B82DEB0}"/>
    <cellStyle name="Normal 5 44 4" xfId="5484" xr:uid="{90B479D0-8F0B-40CC-887A-446592E4D6B6}"/>
    <cellStyle name="Normal 5 44 4 2" xfId="12453" xr:uid="{86CC3EB3-CD30-44CC-A8D2-576E66A454AA}"/>
    <cellStyle name="Normal 5 44 4 2 2" xfId="23325" xr:uid="{DAF298EE-61C3-460C-BE21-0F10C69A23B9}"/>
    <cellStyle name="Normal 5 44 4 2 3" xfId="38300" xr:uid="{7C6AB9ED-B6B2-4975-ACC1-76ECB4DB1DA0}"/>
    <cellStyle name="Normal 5 44 4 3" xfId="16922" xr:uid="{4D540393-4CB2-4BB2-BCBA-42CD909AA36C}"/>
    <cellStyle name="Normal 5 44 4 4" xfId="27771" xr:uid="{876F9C95-7F97-4FB9-A121-63F5898C028B}"/>
    <cellStyle name="Normal 5 44 4 5" xfId="34335" xr:uid="{85524EC2-E2BA-403D-B26A-A9D7CB2AFE8A}"/>
    <cellStyle name="Normal 5 44 4 6" xfId="43045" xr:uid="{1D14CDE0-662D-4774-9FB0-27934B767A7B}"/>
    <cellStyle name="Normal 5 44 5" xfId="12454" xr:uid="{772EAC5B-A8A8-4C66-B121-57160795AEE5}"/>
    <cellStyle name="Normal 5 44 5 2" xfId="23326" xr:uid="{25091CAC-234A-4B80-901D-4CEDC1FCF13E}"/>
    <cellStyle name="Normal 5 44 5 3" xfId="36318" xr:uid="{0B661C57-B64D-422A-8A68-1F82A1AA4436}"/>
    <cellStyle name="Normal 5 44 6" xfId="13866" xr:uid="{B96C95EE-8093-49A5-B41D-799FD1F0EEB2}"/>
    <cellStyle name="Normal 5 44 7" xfId="24715" xr:uid="{2A6FD10F-C85A-4559-B361-41B04DDFDD8F}"/>
    <cellStyle name="Normal 5 44 8" xfId="30868" xr:uid="{FD95A328-8F2E-432A-800C-9E3C8521CA05}"/>
    <cellStyle name="Normal 5 44 9" xfId="39989" xr:uid="{C7387032-12B4-4F47-896D-5F49A6643FD9}"/>
    <cellStyle name="Normal 5 45" xfId="2277" xr:uid="{40B1D55B-AF37-4548-B6CD-2F1F5B314662}"/>
    <cellStyle name="Normal 5 45 2" xfId="2772" xr:uid="{3C992FE3-5756-46A8-B28F-FC3BEECC0369}"/>
    <cellStyle name="Normal 5 45 2 2" xfId="3752" xr:uid="{063A372B-99B7-454D-A01E-1EC553BDFEE7}"/>
    <cellStyle name="Normal 5 45 2 2 2" xfId="6990" xr:uid="{662047E2-CF33-4FAB-9A2A-94CB88197203}"/>
    <cellStyle name="Normal 5 45 2 2 2 2" xfId="12455" xr:uid="{170DBE61-2BE7-423F-8A51-52E5E2701F34}"/>
    <cellStyle name="Normal 5 45 2 2 2 2 2" xfId="23327" xr:uid="{1E316898-9FB8-4FCF-82F2-3B455DC92962}"/>
    <cellStyle name="Normal 5 45 2 2 2 2 3" xfId="39331" xr:uid="{DFC10DB4-763C-47D7-AF53-041881F80804}"/>
    <cellStyle name="Normal 5 45 2 2 2 3" xfId="18428" xr:uid="{C6615C13-38CE-40A4-A75D-281364C4FDF6}"/>
    <cellStyle name="Normal 5 45 2 2 2 4" xfId="29277" xr:uid="{EB075E0A-DF08-4E80-9451-7FC047E50263}"/>
    <cellStyle name="Normal 5 45 2 2 2 5" xfId="35363" xr:uid="{0F6DC085-70B4-43D3-AAA7-D9C89E13830C}"/>
    <cellStyle name="Normal 5 45 2 2 2 6" xfId="44551" xr:uid="{E64FB00C-F69C-4501-944A-20D35E9AA004}"/>
    <cellStyle name="Normal 5 45 2 2 3" xfId="12456" xr:uid="{B698810A-FD73-4B56-981B-925436C7BBBD}"/>
    <cellStyle name="Normal 5 45 2 2 3 2" xfId="23328" xr:uid="{921830A9-DEE4-4B4F-9822-233AEFA93199}"/>
    <cellStyle name="Normal 5 45 2 2 3 3" xfId="37350" xr:uid="{BC5DC0AE-83FB-4A09-BDDA-A36CA3B18167}"/>
    <cellStyle name="Normal 5 45 2 2 4" xfId="15372" xr:uid="{27BF7240-366E-4418-8C59-4E75DBFF2398}"/>
    <cellStyle name="Normal 5 45 2 2 5" xfId="26221" xr:uid="{28BC0454-AD93-4025-99DF-5B78BFB362A6}"/>
    <cellStyle name="Normal 5 45 2 2 6" xfId="32371" xr:uid="{C872D9C1-15A9-4989-8B6C-BBB3CCEFB63A}"/>
    <cellStyle name="Normal 5 45 2 2 7" xfId="41495" xr:uid="{04C4BB50-EE48-43CA-9CF5-EC759510C9F2}"/>
    <cellStyle name="Normal 5 45 2 3" xfId="6010" xr:uid="{43FCFC90-9A0C-4FEE-BCE5-6F4608C4A459}"/>
    <cellStyle name="Normal 5 45 2 3 2" xfId="12457" xr:uid="{38D95ACD-F1C3-46C8-8090-19ACED91B337}"/>
    <cellStyle name="Normal 5 45 2 3 2 2" xfId="23329" xr:uid="{19F833B9-0038-49C8-AB5A-02B6CE8BA837}"/>
    <cellStyle name="Normal 5 45 2 3 2 3" xfId="39330" xr:uid="{134D19A3-E185-4B12-91D4-1C2072A4480C}"/>
    <cellStyle name="Normal 5 45 2 3 3" xfId="17448" xr:uid="{CCE9F344-F686-4FB6-B69C-EA286127E6FB}"/>
    <cellStyle name="Normal 5 45 2 3 4" xfId="28297" xr:uid="{F9A62584-E36B-49DE-9EED-8B7DD0786B36}"/>
    <cellStyle name="Normal 5 45 2 3 5" xfId="35362" xr:uid="{10D62B9E-9382-4DAF-8F97-8FFB7238CDE6}"/>
    <cellStyle name="Normal 5 45 2 3 6" xfId="43571" xr:uid="{798B478A-5B19-4A4C-AAF8-0889ECFC7A24}"/>
    <cellStyle name="Normal 5 45 2 4" xfId="12458" xr:uid="{61B2328A-10D0-4A8D-B2C5-F22D109EF7BA}"/>
    <cellStyle name="Normal 5 45 2 4 2" xfId="23330" xr:uid="{9F5415A7-C00B-4B53-98B5-A58565EDC7EE}"/>
    <cellStyle name="Normal 5 45 2 4 3" xfId="37349" xr:uid="{6CB4A2D5-7650-4BBD-8C92-E68B853B97BD}"/>
    <cellStyle name="Normal 5 45 2 5" xfId="14392" xr:uid="{821B73B2-DEDD-4E8F-BD50-2CC3D43536F8}"/>
    <cellStyle name="Normal 5 45 2 6" xfId="25241" xr:uid="{33361967-A871-40BE-B21E-A63C83895165}"/>
    <cellStyle name="Normal 5 45 2 7" xfId="31391" xr:uid="{2CEF0319-B2CA-4AF3-A2AE-CA2E7DA6EC90}"/>
    <cellStyle name="Normal 5 45 2 8" xfId="40515" xr:uid="{6A6F00A5-572A-4AA1-B7F4-190967A8C6CE}"/>
    <cellStyle name="Normal 5 45 3" xfId="3259" xr:uid="{5A116D04-DCD9-4DDB-8898-F6F8BDD3E787}"/>
    <cellStyle name="Normal 5 45 3 2" xfId="6497" xr:uid="{F0C31C12-35A3-4100-9E94-CA3882B2A3B0}"/>
    <cellStyle name="Normal 5 45 3 2 2" xfId="12459" xr:uid="{2F762E7F-7441-483F-8DB9-52D968D95A5F}"/>
    <cellStyle name="Normal 5 45 3 2 2 2" xfId="23331" xr:uid="{579EF85F-75B8-456B-836A-161EBDB389AB}"/>
    <cellStyle name="Normal 5 45 3 2 2 3" xfId="39332" xr:uid="{B29E60C1-D927-4A5D-B5E4-96C4D36746BB}"/>
    <cellStyle name="Normal 5 45 3 2 3" xfId="17935" xr:uid="{2AB18797-DFB7-44C1-AC40-86CCC58A1520}"/>
    <cellStyle name="Normal 5 45 3 2 4" xfId="28784" xr:uid="{3D2CCCCE-6554-4263-A71E-9BC2DA920603}"/>
    <cellStyle name="Normal 5 45 3 2 5" xfId="35364" xr:uid="{1BE29C64-FCD9-4CCA-A8D4-D424D149F808}"/>
    <cellStyle name="Normal 5 45 3 2 6" xfId="44058" xr:uid="{638D0B44-5693-4CDE-9E19-C4E7EF3D1C2A}"/>
    <cellStyle name="Normal 5 45 3 3" xfId="12460" xr:uid="{07709DD1-3CAE-49B2-AC62-1CDBC775D5A3}"/>
    <cellStyle name="Normal 5 45 3 3 2" xfId="23332" xr:uid="{0524C8BC-BC67-44B9-B2A5-A7AD90003DD4}"/>
    <cellStyle name="Normal 5 45 3 3 3" xfId="37351" xr:uid="{54B53B48-42A4-410D-8797-422C3AE8A8DE}"/>
    <cellStyle name="Normal 5 45 3 4" xfId="14879" xr:uid="{D69CAC03-6E84-488C-BE4F-68F57234D1C6}"/>
    <cellStyle name="Normal 5 45 3 5" xfId="25728" xr:uid="{3061BEAB-026B-4560-B11F-9E2278999650}"/>
    <cellStyle name="Normal 5 45 3 6" xfId="31878" xr:uid="{AA54807A-EF91-4460-9B32-61DA551E0164}"/>
    <cellStyle name="Normal 5 45 3 7" xfId="41002" xr:uid="{2DACA1FF-3F6D-4C7E-AF8B-850CADE5327C}"/>
    <cellStyle name="Normal 5 45 4" xfId="5517" xr:uid="{179BE1FB-1185-4ECE-875B-C628D8488BFF}"/>
    <cellStyle name="Normal 5 45 4 2" xfId="12461" xr:uid="{32DEFB63-86FE-41B2-B15B-A6C38E9549A2}"/>
    <cellStyle name="Normal 5 45 4 2 2" xfId="23333" xr:uid="{56EBD242-DBD3-4C2A-AF22-C99A663583C7}"/>
    <cellStyle name="Normal 5 45 4 2 3" xfId="37880" xr:uid="{71BE3BB9-92DC-46DB-BF4B-9F3EC8686511}"/>
    <cellStyle name="Normal 5 45 4 3" xfId="16955" xr:uid="{F17C8DC1-CD01-47EE-8830-355C29495159}"/>
    <cellStyle name="Normal 5 45 4 4" xfId="27804" xr:uid="{B43C23A6-9BAC-4C1D-8FEB-B8C76706413B}"/>
    <cellStyle name="Normal 5 45 4 5" xfId="33926" xr:uid="{B1BB7172-9563-4DD2-B9CA-092FA9267808}"/>
    <cellStyle name="Normal 5 45 4 6" xfId="43078" xr:uid="{CEB340E7-6EBB-420A-9B71-66B8DF2BF5C2}"/>
    <cellStyle name="Normal 5 45 5" xfId="12462" xr:uid="{49776134-AAEE-4055-B4C7-3E97B75E764E}"/>
    <cellStyle name="Normal 5 45 5 2" xfId="23334" xr:uid="{88C88598-2E43-4A2E-B4C9-3993AC416E90}"/>
    <cellStyle name="Normal 5 45 5 3" xfId="35896" xr:uid="{CAB26396-EA76-4A6F-A42E-BF64967C5E06}"/>
    <cellStyle name="Normal 5 45 6" xfId="13899" xr:uid="{370CF343-14A8-44B7-B1B8-F34A1363404D}"/>
    <cellStyle name="Normal 5 45 7" xfId="24748" xr:uid="{FBBA394E-EFE7-491E-AAA8-F95B376DFBF1}"/>
    <cellStyle name="Normal 5 45 8" xfId="30897" xr:uid="{EFFD481D-1172-43B7-A770-D7B8D004B154}"/>
    <cellStyle name="Normal 5 45 9" xfId="40022" xr:uid="{6A535774-CD83-48E9-BA42-46B18ABB61CC}"/>
    <cellStyle name="Normal 5 46" xfId="2554" xr:uid="{FE6FEAB1-80CD-4F15-8B42-FF1463EBF4D4}"/>
    <cellStyle name="Normal 5 46 2" xfId="3535" xr:uid="{0DBFD8D0-2FA7-4E34-BE1F-BF4446C96548}"/>
    <cellStyle name="Normal 5 46 2 2" xfId="6773" xr:uid="{21396A4B-5570-4CBD-ACEB-8A5B8D2A6C9E}"/>
    <cellStyle name="Normal 5 46 2 2 2" xfId="12463" xr:uid="{4C62B79B-8A55-463B-B535-4604D196A83B}"/>
    <cellStyle name="Normal 5 46 2 2 2 2" xfId="23335" xr:uid="{DB3DBCE8-ACFB-40B9-B350-D29F7E7ED541}"/>
    <cellStyle name="Normal 5 46 2 2 2 3" xfId="39334" xr:uid="{9EC8D69A-E91A-467B-A773-94720EAB3CA9}"/>
    <cellStyle name="Normal 5 46 2 2 3" xfId="18211" xr:uid="{4848A1EB-5D2C-48AA-B76E-7D92340610A9}"/>
    <cellStyle name="Normal 5 46 2 2 4" xfId="29060" xr:uid="{C579F212-B562-48FF-9E67-0C9D12371861}"/>
    <cellStyle name="Normal 5 46 2 2 5" xfId="35366" xr:uid="{500A1848-E978-4664-81A0-38B76BCA1DE0}"/>
    <cellStyle name="Normal 5 46 2 2 6" xfId="44334" xr:uid="{91B6B48C-893B-4FA4-81CD-8E1B9EEDFF1F}"/>
    <cellStyle name="Normal 5 46 2 3" xfId="12464" xr:uid="{D66841E7-AB6C-4E24-AD48-9DEF6366CEA5}"/>
    <cellStyle name="Normal 5 46 2 3 2" xfId="23336" xr:uid="{3DDE7BDF-2BE0-4F6E-AB9D-6E3F4C037F7E}"/>
    <cellStyle name="Normal 5 46 2 3 3" xfId="37353" xr:uid="{952AB2BB-BCC7-48BB-92B6-CEA0D5971660}"/>
    <cellStyle name="Normal 5 46 2 4" xfId="15155" xr:uid="{D0FC653A-6EC1-4DBC-9600-BA05B6DC174A}"/>
    <cellStyle name="Normal 5 46 2 5" xfId="26004" xr:uid="{30D95029-0037-4E77-9215-78CD0120C1E7}"/>
    <cellStyle name="Normal 5 46 2 6" xfId="32154" xr:uid="{AD53E5E5-F0B6-4363-A698-5FE485F1490C}"/>
    <cellStyle name="Normal 5 46 2 7" xfId="41278" xr:uid="{3B07059A-D8C9-4597-A37C-39D72D7443E7}"/>
    <cellStyle name="Normal 5 46 3" xfId="5793" xr:uid="{67F18EA7-E833-4EE2-BBFA-C1B5A2E67139}"/>
    <cellStyle name="Normal 5 46 3 2" xfId="12465" xr:uid="{51CF9BEC-6BE7-4AE9-8D4E-4D558140DDFF}"/>
    <cellStyle name="Normal 5 46 3 2 2" xfId="23337" xr:uid="{7CCB8E13-BE3B-4270-B338-F1B691F64389}"/>
    <cellStyle name="Normal 5 46 3 2 3" xfId="39333" xr:uid="{1C9AB65A-4C61-45EC-8684-7CA1BAA7437D}"/>
    <cellStyle name="Normal 5 46 3 3" xfId="17231" xr:uid="{93AE1266-74DC-47F9-9440-16E0E36BD1AE}"/>
    <cellStyle name="Normal 5 46 3 4" xfId="28080" xr:uid="{C84B7500-7D8A-49C2-942E-77BB92BF0116}"/>
    <cellStyle name="Normal 5 46 3 5" xfId="35365" xr:uid="{F11904F4-8EA2-4C12-AC4E-8FBC4BB0059D}"/>
    <cellStyle name="Normal 5 46 3 6" xfId="43354" xr:uid="{C1162165-2B85-4EB0-90DB-8E5C65171D0F}"/>
    <cellStyle name="Normal 5 46 4" xfId="12466" xr:uid="{91B5F37B-F6C2-4D2B-A059-1B2EBCC461F6}"/>
    <cellStyle name="Normal 5 46 4 2" xfId="23338" xr:uid="{CD318A25-F498-4AE9-87B6-06DC4B467627}"/>
    <cellStyle name="Normal 5 46 4 3" xfId="37352" xr:uid="{04294D7A-5AE7-4C3A-904A-8ED19BC2688D}"/>
    <cellStyle name="Normal 5 46 5" xfId="14175" xr:uid="{D2DEF206-1C6B-477D-9D22-B61DD93F9452}"/>
    <cellStyle name="Normal 5 46 6" xfId="25024" xr:uid="{41318A87-9B42-4487-B361-CDD9FACE00D8}"/>
    <cellStyle name="Normal 5 46 7" xfId="31174" xr:uid="{1670C349-CA5E-4421-B155-0611A3EC08D7}"/>
    <cellStyle name="Normal 5 46 8" xfId="40298" xr:uid="{D7FE4C76-DB3D-46D9-B817-393A65F3E47D}"/>
    <cellStyle name="Normal 5 47" xfId="3042" xr:uid="{3ED21B91-3116-430D-80C9-9D8603EA23B4}"/>
    <cellStyle name="Normal 5 47 2" xfId="6280" xr:uid="{60CCF1CB-98F0-4F40-A32F-78CA0D90E916}"/>
    <cellStyle name="Normal 5 47 2 2" xfId="12467" xr:uid="{7CF332A4-9380-4A28-914E-049C64ECA70E}"/>
    <cellStyle name="Normal 5 47 2 2 2" xfId="23339" xr:uid="{497F3DCA-607C-4623-8D29-542511EE6085}"/>
    <cellStyle name="Normal 5 47 2 2 3" xfId="39335" xr:uid="{6797BECD-D2BF-4F9E-9B63-7B2766C9CFC0}"/>
    <cellStyle name="Normal 5 47 2 3" xfId="17718" xr:uid="{CA0CAE17-D028-4C8F-8F4F-573D724562E6}"/>
    <cellStyle name="Normal 5 47 2 4" xfId="28567" xr:uid="{304CE07E-CC2F-44C0-AFC7-2671C0C68C2F}"/>
    <cellStyle name="Normal 5 47 2 5" xfId="35367" xr:uid="{6B8B5E5B-87F7-4C84-9A25-740BB60DA1DB}"/>
    <cellStyle name="Normal 5 47 2 6" xfId="43841" xr:uid="{DEBD43AC-A52E-446A-B248-F50D1E584B71}"/>
    <cellStyle name="Normal 5 47 3" xfId="12468" xr:uid="{096FD882-5D73-4FC6-82D3-B986292378DC}"/>
    <cellStyle name="Normal 5 47 3 2" xfId="23340" xr:uid="{2ED77E9A-258D-47CD-80A4-F4EA6A3477D6}"/>
    <cellStyle name="Normal 5 47 3 3" xfId="37354" xr:uid="{9E1F3783-E289-4A37-AA99-AD53D88DAD1F}"/>
    <cellStyle name="Normal 5 47 4" xfId="14662" xr:uid="{C2AA1FE1-5474-40C4-984A-C0A044650CEC}"/>
    <cellStyle name="Normal 5 47 5" xfId="25511" xr:uid="{820B654B-55FC-47CC-B550-B5BEEB98A573}"/>
    <cellStyle name="Normal 5 47 6" xfId="31661" xr:uid="{FADB2A0B-273E-4185-93B6-803E59F1C57F}"/>
    <cellStyle name="Normal 5 47 7" xfId="40785" xr:uid="{EF3DDCF1-BA93-4FC1-BDF6-EE4842B868A4}"/>
    <cellStyle name="Normal 5 48" xfId="4046" xr:uid="{3A6D6335-2923-4664-9378-B1BB32515175}"/>
    <cellStyle name="Normal 5 48 2" xfId="7278" xr:uid="{75C0C51E-9FEF-4645-A136-2D7064DB6932}"/>
    <cellStyle name="Normal 5 48 2 2" xfId="12469" xr:uid="{BE2AD2B7-85CD-448D-A608-AFFBD5176DA2}"/>
    <cellStyle name="Normal 5 48 2 2 2" xfId="23341" xr:uid="{7D807DD4-AAC2-4E8C-8945-32F6D278701D}"/>
    <cellStyle name="Normal 5 48 2 2 3" xfId="39516" xr:uid="{7429271E-0268-4BA4-822C-7FEFF988AE32}"/>
    <cellStyle name="Normal 5 48 2 3" xfId="18716" xr:uid="{2724B885-B07C-4363-8834-614A2121C423}"/>
    <cellStyle name="Normal 5 48 2 4" xfId="29565" xr:uid="{1CF87713-3325-4E75-AA27-961266714E71}"/>
    <cellStyle name="Normal 5 48 2 5" xfId="35547" xr:uid="{890D2F73-6E17-4F17-ADBC-C6236FC4D73A}"/>
    <cellStyle name="Normal 5 48 2 6" xfId="44839" xr:uid="{0789F868-B3E3-4AE4-9B95-20B73A6A7D3C}"/>
    <cellStyle name="Normal 5 48 3" xfId="8282" xr:uid="{AEADE796-847E-4B9F-AA54-852494E6C0DC}"/>
    <cellStyle name="Normal 5 48 3 2" xfId="19551" xr:uid="{36AEE94E-8E35-4D87-95EA-B8746FCEBBF4}"/>
    <cellStyle name="Normal 5 48 3 3" xfId="30400" xr:uid="{B3612E26-13CD-43CB-B397-09F734D794CD}"/>
    <cellStyle name="Normal 5 48 3 4" xfId="37536" xr:uid="{93F8427A-38D5-462A-AC64-B4C33FE8CF0F}"/>
    <cellStyle name="Normal 5 48 3 5" xfId="45674" xr:uid="{A1366E45-193D-4719-9749-B08DB86E721E}"/>
    <cellStyle name="Normal 5 48 4" xfId="15660" xr:uid="{DE120158-2C62-40AF-BB93-9A735023A487}"/>
    <cellStyle name="Normal 5 48 5" xfId="26509" xr:uid="{D79BB3DF-C439-4335-BD3E-378E02ADBA65}"/>
    <cellStyle name="Normal 5 48 6" xfId="33764" xr:uid="{DA591258-8680-47E7-B1FC-82C3DF1BA451}"/>
    <cellStyle name="Normal 5 48 7" xfId="41783" xr:uid="{59391442-1EFC-4EF6-8B68-044F3330C6CA}"/>
    <cellStyle name="Normal 5 49" xfId="4587" xr:uid="{97246B32-9328-425F-97FE-F31FDAD2D98C}"/>
    <cellStyle name="Normal 5 49 2" xfId="7643" xr:uid="{738B64D5-9F2A-452D-9136-3520C7D648A5}"/>
    <cellStyle name="Normal 5 49 2 2" xfId="19081" xr:uid="{D867171D-0B15-417F-B975-6D70F97D07CC}"/>
    <cellStyle name="Normal 5 49 2 3" xfId="29930" xr:uid="{3C9316B1-2708-41EE-9465-4A151740CD45}"/>
    <cellStyle name="Normal 5 49 2 4" xfId="37549" xr:uid="{F420D7F5-3549-4C86-A80A-1F45443088AB}"/>
    <cellStyle name="Normal 5 49 2 5" xfId="45204" xr:uid="{73058B78-D423-4315-8B50-AF6D2A0E55A6}"/>
    <cellStyle name="Normal 5 49 3" xfId="16025" xr:uid="{C243C4E4-6E55-4A18-A2F0-A9C9F3E5D774}"/>
    <cellStyle name="Normal 5 49 4" xfId="26874" xr:uid="{38905BFA-2A9D-474E-8FD4-CE67CBCB9FB2}"/>
    <cellStyle name="Normal 5 49 5" xfId="33776" xr:uid="{5C620297-F7A8-4735-832F-382E7764AC50}"/>
    <cellStyle name="Normal 5 49 6" xfId="42148" xr:uid="{404C6C7E-1462-42B1-B381-93FD18231E3A}"/>
    <cellStyle name="Normal 5 5" xfId="1090" xr:uid="{A8ABE037-36C6-4D66-BF7B-7843DE3B3F08}"/>
    <cellStyle name="Normal 5 5 2" xfId="2088" xr:uid="{35F4C6F8-EAA6-482F-B019-C5EBE2F9F001}"/>
    <cellStyle name="Normal 5 5 3" xfId="2089" xr:uid="{1641EDB8-A3D7-45C4-91C9-8A7CF695D78F}"/>
    <cellStyle name="Normal 5 5 4" xfId="2090" xr:uid="{474CB060-2F28-43B9-A431-5A2EDB482440}"/>
    <cellStyle name="Normal 5 5 5" xfId="2091" xr:uid="{4BB37536-4608-496C-8C7E-F7D0D70D6325}"/>
    <cellStyle name="Normal 5 5 6" xfId="2092" xr:uid="{19029CB1-7B62-4703-AB44-527715FDCD14}"/>
    <cellStyle name="Normal 5 5 7" xfId="2093" xr:uid="{454BFDB3-57AB-4522-9F10-5312C0DA6A92}"/>
    <cellStyle name="Normal 5 50" xfId="4949" xr:uid="{0CDFDBD8-C295-425F-9F55-797FFA7EA538}"/>
    <cellStyle name="Normal 5 50 2" xfId="8005" xr:uid="{B84693BD-077D-4975-A880-B50D3CCC4EC2}"/>
    <cellStyle name="Normal 5 50 2 2" xfId="19443" xr:uid="{5FBCF7AF-706B-490B-A862-5D92609BA8C4}"/>
    <cellStyle name="Normal 5 50 2 3" xfId="30292" xr:uid="{DE56B6E1-847E-440A-A7C0-6CC1D9092823}"/>
    <cellStyle name="Normal 5 50 2 4" xfId="45566" xr:uid="{346A5F19-CB19-45D9-B1F7-543BF172C44A}"/>
    <cellStyle name="Normal 5 50 3" xfId="16387" xr:uid="{AF482786-0E69-4ED6-AB16-1B27A6D0953E}"/>
    <cellStyle name="Normal 5 50 4" xfId="27236" xr:uid="{4660101F-FE9A-45F3-AFB9-6611F69B82A3}"/>
    <cellStyle name="Normal 5 50 5" xfId="35568" xr:uid="{B490E60A-7996-491B-BF10-7DA37EA8DCBD}"/>
    <cellStyle name="Normal 5 50 6" xfId="42510" xr:uid="{859C306B-7DF4-4AE6-B347-FC99339CF5BF}"/>
    <cellStyle name="Normal 5 51" xfId="5300" xr:uid="{EEA8239A-FD0E-4042-A41F-BD9F50A8C25F}"/>
    <cellStyle name="Normal 5 51 2" xfId="16738" xr:uid="{D1F9ACB1-56C1-4511-B796-0176FC0935A4}"/>
    <cellStyle name="Normal 5 51 3" xfId="27587" xr:uid="{92DAFECB-594A-43C4-AEBE-6871EE57A575}"/>
    <cellStyle name="Normal 5 51 4" xfId="42861" xr:uid="{DF37DFC8-C83D-4BBA-A189-ADA5178F70BF}"/>
    <cellStyle name="Normal 5 52" xfId="8291" xr:uid="{2452A587-128F-486D-B6E7-186E89B6847A}"/>
    <cellStyle name="Normal 5 52 2" xfId="19559" xr:uid="{88C9F61D-D8F9-49F3-A2F4-8D2CEEA26F95}"/>
    <cellStyle name="Normal 5 52 3" xfId="30407" xr:uid="{CDC3D902-0377-43CD-8590-35C02F903C11}"/>
    <cellStyle name="Normal 5 52 4" xfId="45681" xr:uid="{EBC9E27F-96A5-4D5A-993D-FE822E1742CA}"/>
    <cellStyle name="Normal 5 53" xfId="8310" xr:uid="{A72D2F3F-6D90-4E3C-B9EA-C403EABCF9C1}"/>
    <cellStyle name="Normal 5 54" xfId="13682" xr:uid="{BC827081-EF89-4717-964E-2F30763A0280}"/>
    <cellStyle name="Normal 5 55" xfId="24531" xr:uid="{83D1A164-F7E7-471B-A4CB-B689EC5AD296}"/>
    <cellStyle name="Normal 5 56" xfId="30409" xr:uid="{554C94A4-3454-4419-BE8B-4ACB0AB97386}"/>
    <cellStyle name="Normal 5 57" xfId="39805" xr:uid="{88AF7C56-33E5-452D-BA57-5CF40954581E}"/>
    <cellStyle name="Normal 5 6" xfId="1091" xr:uid="{400D60BE-7D34-44BD-B069-A67C78AEFA03}"/>
    <cellStyle name="Normal 5 6 2" xfId="2094" xr:uid="{851DBD8E-CE42-4E1E-8EA0-187DB37C5A25}"/>
    <cellStyle name="Normal 5 6 3" xfId="2095" xr:uid="{3495A16F-68A7-460B-ADF9-345523552063}"/>
    <cellStyle name="Normal 5 6 4" xfId="2096" xr:uid="{8C582A85-3A6B-459B-990D-86EA61F068EA}"/>
    <cellStyle name="Normal 5 6 5" xfId="2097" xr:uid="{40451A8C-304E-4B73-A833-BF25F3F0B7A8}"/>
    <cellStyle name="Normal 5 6 6" xfId="2098" xr:uid="{71F35B0C-4A6C-447B-8C7E-B7C96ADFB0AB}"/>
    <cellStyle name="Normal 5 6 7" xfId="2099" xr:uid="{FCB7C28E-AC97-4632-90B8-11E472D598D9}"/>
    <cellStyle name="Normal 5 7" xfId="1092" xr:uid="{9B07F827-0E13-4249-A72D-BA40E4AD04BC}"/>
    <cellStyle name="Normal 5 7 2" xfId="2100" xr:uid="{7AADE8B5-614B-4274-B201-D84BBAE03F9F}"/>
    <cellStyle name="Normal 5 7 3" xfId="2101" xr:uid="{59FFC198-D4AC-47FE-A22F-B0BC1D964D01}"/>
    <cellStyle name="Normal 5 7 4" xfId="2102" xr:uid="{7E865C57-2FF0-4349-B2AC-4DA710CA6937}"/>
    <cellStyle name="Normal 5 7 5" xfId="2103" xr:uid="{E31FE891-2AE2-42BB-AFF1-01BF08800D94}"/>
    <cellStyle name="Normal 5 7 6" xfId="2104" xr:uid="{2525C5D1-2587-45AA-A4AA-6783D41A4BB4}"/>
    <cellStyle name="Normal 5 7 7" xfId="2105" xr:uid="{EBD89DF8-A064-4628-B221-ABDB96DE1103}"/>
    <cellStyle name="Normal 5 8" xfId="1093" xr:uid="{C389BF58-41E6-4CE3-939A-CA37954E1DEC}"/>
    <cellStyle name="Normal 5 8 10" xfId="30662" xr:uid="{1446C652-7CDD-4521-9F32-3334CF9E3104}"/>
    <cellStyle name="Normal 5 8 11" xfId="39828" xr:uid="{0CACA4D0-0462-49F4-8659-0CF6F3ECC0E9}"/>
    <cellStyle name="Normal 5 8 2" xfId="2577" xr:uid="{A36032D7-6406-4B0E-814B-F0E39E3BFDFF}"/>
    <cellStyle name="Normal 5 8 2 2" xfId="3558" xr:uid="{F302E5CC-77FE-43C0-8408-C625AF17A3A9}"/>
    <cellStyle name="Normal 5 8 2 2 2" xfId="6796" xr:uid="{75C88C49-07E3-4C40-B387-2C9881C59A92}"/>
    <cellStyle name="Normal 5 8 2 2 2 2" xfId="12470" xr:uid="{DF797AFB-05F1-4488-BE05-3B3AC7CD506C}"/>
    <cellStyle name="Normal 5 8 2 2 2 2 2" xfId="23342" xr:uid="{0F8E8FE6-D757-482C-BCA9-E6A8E76D5239}"/>
    <cellStyle name="Normal 5 8 2 2 2 2 3" xfId="39336" xr:uid="{2FC3E717-2927-42E4-BB26-3E9B5CDA973E}"/>
    <cellStyle name="Normal 5 8 2 2 2 3" xfId="18234" xr:uid="{6616B7BB-89D2-4340-AC74-0DE9DDC4154D}"/>
    <cellStyle name="Normal 5 8 2 2 2 4" xfId="29083" xr:uid="{82530C04-A7B4-4108-9B9A-17D3D70EB2AF}"/>
    <cellStyle name="Normal 5 8 2 2 2 5" xfId="35368" xr:uid="{BB19AE94-05C0-420F-9E88-50C89B8AF2B6}"/>
    <cellStyle name="Normal 5 8 2 2 2 6" xfId="44357" xr:uid="{F1E397F2-1D56-484B-B71C-61C4FB62AF2F}"/>
    <cellStyle name="Normal 5 8 2 2 3" xfId="12471" xr:uid="{817431E2-12B1-42AA-8E60-FC4D02749F41}"/>
    <cellStyle name="Normal 5 8 2 2 3 2" xfId="23343" xr:uid="{F7629F13-3006-4B8C-AAF4-F86BD27AAF27}"/>
    <cellStyle name="Normal 5 8 2 2 3 3" xfId="37355" xr:uid="{E35C0BA0-E2A8-4BEC-AFFD-043C5074FCA2}"/>
    <cellStyle name="Normal 5 8 2 2 4" xfId="15178" xr:uid="{2291FA4D-DA06-4C3D-A9A1-0C18F289181E}"/>
    <cellStyle name="Normal 5 8 2 2 5" xfId="26027" xr:uid="{4A20E3BA-951E-4FA1-BDD2-BC08E2FE892D}"/>
    <cellStyle name="Normal 5 8 2 2 6" xfId="32177" xr:uid="{B638060B-BF4B-45FA-887B-9D6371652BAE}"/>
    <cellStyle name="Normal 5 8 2 2 7" xfId="41301" xr:uid="{2D1CFF94-85C7-4601-B60D-62EDF674F875}"/>
    <cellStyle name="Normal 5 8 2 3" xfId="5816" xr:uid="{CFE72DA1-FD9C-4B56-9F6A-1DE8CDB3B56D}"/>
    <cellStyle name="Normal 5 8 2 3 2" xfId="12472" xr:uid="{755CFF91-E7D5-42B3-B438-15A5D9FE64B9}"/>
    <cellStyle name="Normal 5 8 2 3 2 2" xfId="23344" xr:uid="{CE1B54CE-FD6C-4454-BE7D-6E4E47D8112B}"/>
    <cellStyle name="Normal 5 8 2 3 2 3" xfId="38301" xr:uid="{E718FF00-9021-476E-8D2C-0ABC53E75420}"/>
    <cellStyle name="Normal 5 8 2 3 3" xfId="17254" xr:uid="{9ED32046-6E8E-4290-9F71-C178107B810A}"/>
    <cellStyle name="Normal 5 8 2 3 4" xfId="28103" xr:uid="{D9545438-1B12-4D08-A030-1E8AFA92B2AB}"/>
    <cellStyle name="Normal 5 8 2 3 5" xfId="34336" xr:uid="{A5E63F86-68F9-4722-9CF9-5C61CB9880C0}"/>
    <cellStyle name="Normal 5 8 2 3 6" xfId="43377" xr:uid="{81788095-2466-42A5-9B9C-40C74C60A1F3}"/>
    <cellStyle name="Normal 5 8 2 4" xfId="12473" xr:uid="{3983C572-4D22-4637-B300-9D5377394EDD}"/>
    <cellStyle name="Normal 5 8 2 4 2" xfId="23345" xr:uid="{2557772F-1EC8-41E6-8178-3F6BDF9F2467}"/>
    <cellStyle name="Normal 5 8 2 4 3" xfId="36319" xr:uid="{7DA939D7-E89C-408A-A175-E82B49E6C68B}"/>
    <cellStyle name="Normal 5 8 2 5" xfId="14198" xr:uid="{25D5117F-F0DB-4CA5-A934-88B0987B1FBB}"/>
    <cellStyle name="Normal 5 8 2 6" xfId="25047" xr:uid="{3C9441D3-E6D6-48DE-8C2B-21E7749B0312}"/>
    <cellStyle name="Normal 5 8 2 7" xfId="31197" xr:uid="{A0AFD24F-2CF7-4026-B032-C22316B4A561}"/>
    <cellStyle name="Normal 5 8 2 8" xfId="40321" xr:uid="{1A83A2CE-2C9C-484D-813D-1B8D90FE155A}"/>
    <cellStyle name="Normal 5 8 3" xfId="3065" xr:uid="{271E6F58-6F50-43B1-ACB2-2EAA7BB31657}"/>
    <cellStyle name="Normal 5 8 3 2" xfId="6303" xr:uid="{7AAC130E-6BA5-49F1-A765-4591D940CCDC}"/>
    <cellStyle name="Normal 5 8 3 2 2" xfId="12474" xr:uid="{36C51033-4F72-4DF4-8A8C-FBCF32CBFE66}"/>
    <cellStyle name="Normal 5 8 3 2 2 2" xfId="23346" xr:uid="{690A5905-DD38-4EB5-A6BC-B07790105739}"/>
    <cellStyle name="Normal 5 8 3 2 2 3" xfId="39337" xr:uid="{C8ECC823-2945-4D11-A6D3-28D086BB6D9F}"/>
    <cellStyle name="Normal 5 8 3 2 3" xfId="17741" xr:uid="{E727D66A-52B1-4CA0-9C30-2CE40008E83F}"/>
    <cellStyle name="Normal 5 8 3 2 4" xfId="28590" xr:uid="{F3B386E0-C6D3-4565-BF3F-C0DD7C14E704}"/>
    <cellStyle name="Normal 5 8 3 2 5" xfId="35369" xr:uid="{CECC3277-83F3-4426-8517-F45F4E9E64BA}"/>
    <cellStyle name="Normal 5 8 3 2 6" xfId="43864" xr:uid="{9981DEE0-8812-409A-B359-1A10A16D9E42}"/>
    <cellStyle name="Normal 5 8 3 3" xfId="12475" xr:uid="{985D5456-821F-4F05-B8BB-7423E833CAF5}"/>
    <cellStyle name="Normal 5 8 3 3 2" xfId="23347" xr:uid="{99589215-E197-4A22-8D9D-5DA8CF219436}"/>
    <cellStyle name="Normal 5 8 3 3 3" xfId="37356" xr:uid="{B891DE2A-2DCC-46F1-8449-7E6D5DDDEE2A}"/>
    <cellStyle name="Normal 5 8 3 4" xfId="14685" xr:uid="{D1FFE115-59A6-4235-98D0-76698A9AB5E1}"/>
    <cellStyle name="Normal 5 8 3 5" xfId="25534" xr:uid="{AA18E862-846F-47F4-8F71-BB0E73A5C78C}"/>
    <cellStyle name="Normal 5 8 3 6" xfId="31684" xr:uid="{2FD409FD-C370-402A-8AF4-B4FD948E4A9B}"/>
    <cellStyle name="Normal 5 8 3 7" xfId="40808" xr:uid="{1C1B6C3B-528C-4D8B-B06B-045BAEA86587}"/>
    <cellStyle name="Normal 5 8 4" xfId="4071" xr:uid="{039B3D37-F3C8-4DC3-A492-54789C6C3D88}"/>
    <cellStyle name="Normal 5 8 4 2" xfId="7303" xr:uid="{6FFC5FA8-6DAF-41D9-AD92-C860FC06524E}"/>
    <cellStyle name="Normal 5 8 4 2 2" xfId="18741" xr:uid="{8145EBCB-F239-4FEE-A947-EE233168198A}"/>
    <cellStyle name="Normal 5 8 4 2 3" xfId="29590" xr:uid="{7F297DF9-53DF-4F6A-B951-F4B46726F7D8}"/>
    <cellStyle name="Normal 5 8 4 2 4" xfId="37846" xr:uid="{A0E81863-943D-4E67-81F9-8AE8595682C2}"/>
    <cellStyle name="Normal 5 8 4 2 5" xfId="44864" xr:uid="{48FA74AF-AF84-4190-B73A-EE3638EA5B9E}"/>
    <cellStyle name="Normal 5 8 4 3" xfId="15685" xr:uid="{D80C9CB0-2CC9-4320-8303-4D7C12C80ACF}"/>
    <cellStyle name="Normal 5 8 4 4" xfId="26534" xr:uid="{D724BF03-CDAB-49B2-A9B0-84E40ACF32CA}"/>
    <cellStyle name="Normal 5 8 4 5" xfId="33263" xr:uid="{2B6F6868-0100-4030-8998-38D7D91B7583}"/>
    <cellStyle name="Normal 5 8 4 6" xfId="41808" xr:uid="{94C6AD0A-719D-46D1-ABDD-EA8CAAE69287}"/>
    <cellStyle name="Normal 5 8 5" xfId="4612" xr:uid="{08AD0329-ABAD-42BF-BAE5-C0A60A3FFDC7}"/>
    <cellStyle name="Normal 5 8 5 2" xfId="7668" xr:uid="{15B20AE9-0D03-43BE-962D-4BFE56389D99}"/>
    <cellStyle name="Normal 5 8 5 2 2" xfId="19106" xr:uid="{2109D77A-38B1-4130-A3B1-453D5643F363}"/>
    <cellStyle name="Normal 5 8 5 2 3" xfId="29955" xr:uid="{9F3F379C-FA58-4883-937F-7DC980BECB7C}"/>
    <cellStyle name="Normal 5 8 5 2 4" xfId="45229" xr:uid="{BDEA0893-65CE-4D0D-9B61-2404BC2DF61E}"/>
    <cellStyle name="Normal 5 8 5 3" xfId="16050" xr:uid="{10151901-07A3-46D3-A78C-59D7FEC7CA4C}"/>
    <cellStyle name="Normal 5 8 5 4" xfId="26899" xr:uid="{2CE22B1C-79A5-4C5D-B9AE-2B0F51ACD96C}"/>
    <cellStyle name="Normal 5 8 5 5" xfId="35863" xr:uid="{5CB67813-3360-4FAD-A804-B705F5C78386}"/>
    <cellStyle name="Normal 5 8 5 6" xfId="42173" xr:uid="{D1896328-1B29-406A-A100-69D6AAE808DA}"/>
    <cellStyle name="Normal 5 8 6" xfId="4974" xr:uid="{873216E0-ABAE-452D-9D53-0971EE4FB1DC}"/>
    <cellStyle name="Normal 5 8 6 2" xfId="8030" xr:uid="{FF747F97-0B4D-4788-A950-F8C277D62BB0}"/>
    <cellStyle name="Normal 5 8 6 2 2" xfId="19468" xr:uid="{04D8BC9D-02FC-4467-B281-B7E2BF3A4AC5}"/>
    <cellStyle name="Normal 5 8 6 2 3" xfId="30317" xr:uid="{DA121DCD-E6D3-4F7A-A71C-A7B749627AFF}"/>
    <cellStyle name="Normal 5 8 6 2 4" xfId="45591" xr:uid="{57B9F002-06CB-4520-840D-476FD9641AC5}"/>
    <cellStyle name="Normal 5 8 6 3" xfId="16412" xr:uid="{851A8916-7F5E-4A0C-A343-3277D1645FC2}"/>
    <cellStyle name="Normal 5 8 6 4" xfId="27261" xr:uid="{267FA581-DA6D-4425-937B-2439497C988F}"/>
    <cellStyle name="Normal 5 8 6 5" xfId="42535" xr:uid="{07C02911-870A-4111-871C-776C8E655A76}"/>
    <cellStyle name="Normal 5 8 7" xfId="5323" xr:uid="{75221EA4-C3D1-4AFD-A06E-2B7B4D1F3FEF}"/>
    <cellStyle name="Normal 5 8 7 2" xfId="16761" xr:uid="{EEA43C41-643F-4FC1-ACCA-21628EF94F13}"/>
    <cellStyle name="Normal 5 8 7 3" xfId="27610" xr:uid="{BA82EDF7-9878-46E0-B099-50256DCE8DE3}"/>
    <cellStyle name="Normal 5 8 7 4" xfId="42884" xr:uid="{6923E6AF-BD52-44B5-9934-5B4DF6DA3779}"/>
    <cellStyle name="Normal 5 8 8" xfId="13705" xr:uid="{B3F0044D-DEAC-4D2C-9668-52D1766CC8A0}"/>
    <cellStyle name="Normal 5 8 9" xfId="24554" xr:uid="{C09DCA37-EFF8-4637-943A-634A1EF3FDBC}"/>
    <cellStyle name="Normal 5 9" xfId="1094" xr:uid="{387986B7-D478-4BC3-9823-B3A9A1D2B625}"/>
    <cellStyle name="Normal 5 9 10" xfId="30663" xr:uid="{1367A0C0-3EEF-4B9A-B96D-6D466B8E2D62}"/>
    <cellStyle name="Normal 5 9 11" xfId="39829" xr:uid="{2FE1D6A1-4102-40D4-B897-1CE9D842B234}"/>
    <cellStyle name="Normal 5 9 2" xfId="2578" xr:uid="{8987A326-19F4-4296-B1B4-A09E9DE82DE1}"/>
    <cellStyle name="Normal 5 9 2 2" xfId="3559" xr:uid="{E9A14AE9-7250-4B6E-B814-405B6AF0C514}"/>
    <cellStyle name="Normal 5 9 2 2 2" xfId="6797" xr:uid="{B02A0675-E8F4-4634-B0D6-68AED1AEA295}"/>
    <cellStyle name="Normal 5 9 2 2 2 2" xfId="12476" xr:uid="{D52605BA-D613-40A5-9D9F-65CF1C9529E1}"/>
    <cellStyle name="Normal 5 9 2 2 2 2 2" xfId="23348" xr:uid="{8BAA4799-072F-48F1-A9CE-DD18716CEE6E}"/>
    <cellStyle name="Normal 5 9 2 2 2 2 3" xfId="39338" xr:uid="{A6B0B9CD-F844-4F10-81F4-19679713D3D2}"/>
    <cellStyle name="Normal 5 9 2 2 2 3" xfId="18235" xr:uid="{FC27EC9A-4B45-42F8-BCD8-B4121FB5D613}"/>
    <cellStyle name="Normal 5 9 2 2 2 4" xfId="29084" xr:uid="{566A62F7-083E-45EB-BA3F-4F33496A7DAA}"/>
    <cellStyle name="Normal 5 9 2 2 2 5" xfId="35370" xr:uid="{EA3051F6-EA04-483B-8F75-01A8B4403674}"/>
    <cellStyle name="Normal 5 9 2 2 2 6" xfId="44358" xr:uid="{A797EA4B-FD4F-4A0C-8914-DCEB7689D2AD}"/>
    <cellStyle name="Normal 5 9 2 2 3" xfId="12477" xr:uid="{3CC9799A-B0F4-4831-85CA-020F739D4BF1}"/>
    <cellStyle name="Normal 5 9 2 2 3 2" xfId="23349" xr:uid="{17B30AB8-93BD-4390-A9E0-2E2F285C4614}"/>
    <cellStyle name="Normal 5 9 2 2 3 3" xfId="37357" xr:uid="{7FD682C0-7613-4D72-8487-19BBB8FAFA81}"/>
    <cellStyle name="Normal 5 9 2 2 4" xfId="15179" xr:uid="{9220ADC2-76FE-486C-8244-5531CC739F5B}"/>
    <cellStyle name="Normal 5 9 2 2 5" xfId="26028" xr:uid="{EB0ABE4B-D5F8-4543-B70C-5FB46FA288DF}"/>
    <cellStyle name="Normal 5 9 2 2 6" xfId="32178" xr:uid="{A8491A59-83DD-49BE-93C0-DA5F7329CBFF}"/>
    <cellStyle name="Normal 5 9 2 2 7" xfId="41302" xr:uid="{1ADE1BE4-EFE2-44F9-8732-83F1CBB34649}"/>
    <cellStyle name="Normal 5 9 2 3" xfId="5817" xr:uid="{1703EF93-C9AE-4A5E-9174-3D7E99E9B124}"/>
    <cellStyle name="Normal 5 9 2 3 2" xfId="12478" xr:uid="{F37EB4B7-8878-4CF8-BE79-8E79F39E979E}"/>
    <cellStyle name="Normal 5 9 2 3 2 2" xfId="23350" xr:uid="{2C52BEC3-8E35-4495-AD6C-8A7F591BCF30}"/>
    <cellStyle name="Normal 5 9 2 3 2 3" xfId="38302" xr:uid="{4CE153F0-EDB1-437F-A8A4-C98F9CF541F5}"/>
    <cellStyle name="Normal 5 9 2 3 3" xfId="17255" xr:uid="{43D0E114-25E3-4D05-8684-DD633581A3EF}"/>
    <cellStyle name="Normal 5 9 2 3 4" xfId="28104" xr:uid="{09477572-D152-4049-9222-FE98D33AC834}"/>
    <cellStyle name="Normal 5 9 2 3 5" xfId="34337" xr:uid="{8C2855CB-E82A-41CF-BB66-81D3E8F16FCE}"/>
    <cellStyle name="Normal 5 9 2 3 6" xfId="43378" xr:uid="{08097D2E-075F-40D9-B6FB-BACD9D378362}"/>
    <cellStyle name="Normal 5 9 2 4" xfId="12479" xr:uid="{B9F0DB70-5DF9-497B-BDF0-B9C691C46454}"/>
    <cellStyle name="Normal 5 9 2 4 2" xfId="23351" xr:uid="{8A2EE251-715B-41CC-A6A1-8312FCE3AF7D}"/>
    <cellStyle name="Normal 5 9 2 4 3" xfId="36320" xr:uid="{F69358C3-88CE-4E32-B7E1-3C7D21F506EA}"/>
    <cellStyle name="Normal 5 9 2 5" xfId="14199" xr:uid="{041AFA2B-B9D7-4D39-98E1-241716C1B0EE}"/>
    <cellStyle name="Normal 5 9 2 6" xfId="25048" xr:uid="{D0A87308-8902-4896-84F6-FD6FC6F70FD2}"/>
    <cellStyle name="Normal 5 9 2 7" xfId="31198" xr:uid="{C9A439A5-F7BF-45CC-A113-1969EA4D5FCD}"/>
    <cellStyle name="Normal 5 9 2 8" xfId="40322" xr:uid="{3835B9C5-809C-4FF9-9B70-B1CF8896A7BC}"/>
    <cellStyle name="Normal 5 9 3" xfId="3066" xr:uid="{AD8DA86E-F024-4A5D-A85D-115DBEDDD200}"/>
    <cellStyle name="Normal 5 9 3 2" xfId="6304" xr:uid="{F8C182B4-11B1-4873-A25D-0DED64D8AD84}"/>
    <cellStyle name="Normal 5 9 3 2 2" xfId="12480" xr:uid="{226061C6-C433-4578-BFB3-D23C7C46135D}"/>
    <cellStyle name="Normal 5 9 3 2 2 2" xfId="23352" xr:uid="{70174B3A-D8B0-4282-BD1D-2FEF9A53783F}"/>
    <cellStyle name="Normal 5 9 3 2 2 3" xfId="39339" xr:uid="{9CC268FB-89EA-4A53-A50E-4BA0414DFA1E}"/>
    <cellStyle name="Normal 5 9 3 2 3" xfId="17742" xr:uid="{5553BAFF-F1D4-4AB5-9F98-4AC49E73BDA3}"/>
    <cellStyle name="Normal 5 9 3 2 4" xfId="28591" xr:uid="{1339E73F-6EB3-46AF-9E0D-185F145B9A9A}"/>
    <cellStyle name="Normal 5 9 3 2 5" xfId="35371" xr:uid="{CF067D88-663B-44DA-B9B5-3403ADD86FFF}"/>
    <cellStyle name="Normal 5 9 3 2 6" xfId="43865" xr:uid="{748036BB-AA9C-4C74-9E3E-600A034ABE46}"/>
    <cellStyle name="Normal 5 9 3 3" xfId="12481" xr:uid="{F4E06B25-28FE-4273-867E-DD42940A23A2}"/>
    <cellStyle name="Normal 5 9 3 3 2" xfId="23353" xr:uid="{E47D270B-542A-48A8-9866-A7B3C725852E}"/>
    <cellStyle name="Normal 5 9 3 3 3" xfId="37358" xr:uid="{9178D7FE-B08A-40B6-A5AF-C582B39B546C}"/>
    <cellStyle name="Normal 5 9 3 4" xfId="14686" xr:uid="{6479EC4B-CDD1-441C-89D1-504746E77CBD}"/>
    <cellStyle name="Normal 5 9 3 5" xfId="25535" xr:uid="{FD9F7933-B40F-415A-BFF5-79F313E5A570}"/>
    <cellStyle name="Normal 5 9 3 6" xfId="31685" xr:uid="{5AD49E6F-300B-440A-ABF2-EE79C98276E7}"/>
    <cellStyle name="Normal 5 9 3 7" xfId="40809" xr:uid="{8595436C-75A6-48C6-8824-4C38519B46A7}"/>
    <cellStyle name="Normal 5 9 4" xfId="4072" xr:uid="{C1945627-3D71-48FE-89CC-507464929B1E}"/>
    <cellStyle name="Normal 5 9 4 2" xfId="7304" xr:uid="{AA0846A2-7066-4002-87C6-FC9218592060}"/>
    <cellStyle name="Normal 5 9 4 2 2" xfId="18742" xr:uid="{A1A3B5B9-6E4D-4A75-9411-7125F9366855}"/>
    <cellStyle name="Normal 5 9 4 2 3" xfId="29591" xr:uid="{B59AE2D3-C354-4759-8B62-5F99A1F4306B}"/>
    <cellStyle name="Normal 5 9 4 2 4" xfId="37847" xr:uid="{D012B379-D60D-4B34-ABDB-26CE462555EA}"/>
    <cellStyle name="Normal 5 9 4 2 5" xfId="44865" xr:uid="{8BF875C4-2D9A-4D1F-AB8F-C8243E93CDAA}"/>
    <cellStyle name="Normal 5 9 4 3" xfId="15686" xr:uid="{51391BF3-9689-459A-91A8-E88DF7C04B96}"/>
    <cellStyle name="Normal 5 9 4 4" xfId="26535" xr:uid="{76F02554-7C15-4A58-8F3F-0A6ED29CD94E}"/>
    <cellStyle name="Normal 5 9 4 5" xfId="33264" xr:uid="{9A24859C-994B-450E-A627-0690D0A065D2}"/>
    <cellStyle name="Normal 5 9 4 6" xfId="41809" xr:uid="{3477209D-A367-4BCB-9D12-370A1FA43B61}"/>
    <cellStyle name="Normal 5 9 5" xfId="4613" xr:uid="{3DB219B2-E356-44E7-BF5F-BCC4DE1B3B0A}"/>
    <cellStyle name="Normal 5 9 5 2" xfId="7669" xr:uid="{31815F45-9B89-43FC-8E08-9F41069EC02F}"/>
    <cellStyle name="Normal 5 9 5 2 2" xfId="19107" xr:uid="{30CD955D-6032-4823-BB7E-F0CB980D4C37}"/>
    <cellStyle name="Normal 5 9 5 2 3" xfId="29956" xr:uid="{231BAC0D-DB4A-45FD-BB31-A5915E9468D6}"/>
    <cellStyle name="Normal 5 9 5 2 4" xfId="45230" xr:uid="{32B95C25-D6B3-46F8-836F-8B89C1A706E2}"/>
    <cellStyle name="Normal 5 9 5 3" xfId="16051" xr:uid="{499561C3-5802-42C2-8EBB-DE6463378D3A}"/>
    <cellStyle name="Normal 5 9 5 4" xfId="26900" xr:uid="{DADBA919-A52C-4F59-BBCA-EE611E35E7F8}"/>
    <cellStyle name="Normal 5 9 5 5" xfId="35864" xr:uid="{2C26A4E5-F0BC-4973-98FD-11C2412363FB}"/>
    <cellStyle name="Normal 5 9 5 6" xfId="42174" xr:uid="{8874732D-FE78-4678-B480-377EDA500EA8}"/>
    <cellStyle name="Normal 5 9 6" xfId="4975" xr:uid="{E53D25B7-3BF3-485E-9C7A-FA9AE6C27990}"/>
    <cellStyle name="Normal 5 9 6 2" xfId="8031" xr:uid="{35ED0BA3-E580-47BC-93B7-13C0BB429965}"/>
    <cellStyle name="Normal 5 9 6 2 2" xfId="19469" xr:uid="{89A49DDC-DF10-4EFA-B6B8-E73B80311837}"/>
    <cellStyle name="Normal 5 9 6 2 3" xfId="30318" xr:uid="{C40CA85E-9C0D-4CD6-8367-6E5E51817349}"/>
    <cellStyle name="Normal 5 9 6 2 4" xfId="45592" xr:uid="{BD02B474-215A-474F-925B-E572619C5B19}"/>
    <cellStyle name="Normal 5 9 6 3" xfId="16413" xr:uid="{8727C85A-353B-407A-8BF3-B574EDC23ECC}"/>
    <cellStyle name="Normal 5 9 6 4" xfId="27262" xr:uid="{0B119746-F586-49CD-98BA-411778209F76}"/>
    <cellStyle name="Normal 5 9 6 5" xfId="42536" xr:uid="{8DE0A543-697B-46E7-A21E-F997756E9D66}"/>
    <cellStyle name="Normal 5 9 7" xfId="5324" xr:uid="{B14F2C4F-63BC-4B04-94B8-EFD17F8555BD}"/>
    <cellStyle name="Normal 5 9 7 2" xfId="16762" xr:uid="{A7F6CEB0-ACA0-4503-94C6-7E494F7D24C8}"/>
    <cellStyle name="Normal 5 9 7 3" xfId="27611" xr:uid="{678AE72A-2D63-4346-8CBC-B9AD995CB01E}"/>
    <cellStyle name="Normal 5 9 7 4" xfId="42885" xr:uid="{8E2EBEF2-A561-4E6C-A3D2-2E0E26FD711C}"/>
    <cellStyle name="Normal 5 9 8" xfId="13706" xr:uid="{93867943-209A-4268-A213-9E24EC9D443B}"/>
    <cellStyle name="Normal 5 9 9" xfId="24555" xr:uid="{F2497AFA-82FE-4616-8B56-70B7047F9807}"/>
    <cellStyle name="Normal 50" xfId="2106" xr:uid="{FC831528-3937-4576-9248-2C2E801886DD}"/>
    <cellStyle name="Normal 50 2" xfId="8239" xr:uid="{B138C40F-2BF8-4468-914B-0A706AF76893}"/>
    <cellStyle name="Normal 51" xfId="2107" xr:uid="{B3BF9463-2CC9-4732-9442-9B5B8F0057B6}"/>
    <cellStyle name="Normal 51 2" xfId="8240" xr:uid="{319960E4-2BE2-4980-B801-342D794B1A7F}"/>
    <cellStyle name="Normal 52" xfId="2108" xr:uid="{2E4E890B-F3A0-4FDE-A5B8-C5189141E3DE}"/>
    <cellStyle name="Normal 52 2" xfId="8241" xr:uid="{2054FE2B-ED2A-412A-B1E5-69C39DC05606}"/>
    <cellStyle name="Normal 53" xfId="2109" xr:uid="{D04A3E16-7CFB-4533-9F01-4EFE5B8F8308}"/>
    <cellStyle name="Normal 53 2" xfId="8242" xr:uid="{5395BA5D-5B2E-40C3-B4FE-982245862660}"/>
    <cellStyle name="Normal 54" xfId="2110" xr:uid="{E9DC4E5C-D859-4811-B2A8-FCCB65EE9DEE}"/>
    <cellStyle name="Normal 54 2" xfId="8243" xr:uid="{59FB0D9F-900A-47C1-A353-58C7E08543C5}"/>
    <cellStyle name="Normal 55" xfId="2111" xr:uid="{F0FB7769-1205-4968-8B6C-7B2E10D06288}"/>
    <cellStyle name="Normal 55 2" xfId="8244" xr:uid="{8BD24B81-3290-49E7-AEFE-ED4723D5535B}"/>
    <cellStyle name="Normal 56" xfId="2275" xr:uid="{487541F3-5E98-4772-A528-29525319AFA2}"/>
    <cellStyle name="Normal 56 2" xfId="2770" xr:uid="{819C1558-3960-441F-AF61-295CD88FE33C}"/>
    <cellStyle name="Normal 56 2 2" xfId="3750" xr:uid="{787BE2F7-9564-4662-98D3-C385C316BF7B}"/>
    <cellStyle name="Normal 56 2 2 2" xfId="6988" xr:uid="{F6A422FC-CAA1-445F-B423-D23B8D8D6586}"/>
    <cellStyle name="Normal 56 2 2 2 2" xfId="12482" xr:uid="{3022F7A0-E540-4171-846F-D3CE48B4163E}"/>
    <cellStyle name="Normal 56 2 2 2 2 2" xfId="23354" xr:uid="{422C1906-3357-4997-85CA-03BAD7372B93}"/>
    <cellStyle name="Normal 56 2 2 2 2 3" xfId="39341" xr:uid="{A6B699B0-1DB7-42BA-A2FB-F6FDAE275531}"/>
    <cellStyle name="Normal 56 2 2 2 3" xfId="18426" xr:uid="{B785AEB4-3A4C-4B8F-8025-933D5AE1C518}"/>
    <cellStyle name="Normal 56 2 2 2 4" xfId="29275" xr:uid="{16990000-2D08-467A-B4F8-497A220747DE}"/>
    <cellStyle name="Normal 56 2 2 2 5" xfId="35373" xr:uid="{FB212FF9-2B5F-4CE7-912B-9D834FFB5727}"/>
    <cellStyle name="Normal 56 2 2 2 6" xfId="44549" xr:uid="{941CB497-ECD2-4A9F-9600-6E78AE8DF60D}"/>
    <cellStyle name="Normal 56 2 2 3" xfId="12483" xr:uid="{E2ABAF6B-D2AD-4774-81A1-939C8B2E2BF7}"/>
    <cellStyle name="Normal 56 2 2 3 2" xfId="23355" xr:uid="{E045B830-C30D-47DB-AB35-3591A773240E}"/>
    <cellStyle name="Normal 56 2 2 3 3" xfId="37360" xr:uid="{4EDD204A-C37A-4A43-9852-79AB0FE78620}"/>
    <cellStyle name="Normal 56 2 2 4" xfId="15370" xr:uid="{A73822B6-6988-411E-8445-BBE5A93C54CC}"/>
    <cellStyle name="Normal 56 2 2 5" xfId="26219" xr:uid="{66EC8C25-AF70-4DDD-A3C5-C3864710730B}"/>
    <cellStyle name="Normal 56 2 2 6" xfId="32369" xr:uid="{D0D3D4C5-5673-49F6-92F7-235C5AC60B76}"/>
    <cellStyle name="Normal 56 2 2 7" xfId="41493" xr:uid="{A08684E9-0774-40C0-80EC-7BADC635D142}"/>
    <cellStyle name="Normal 56 2 3" xfId="6008" xr:uid="{74CC4DFF-8B69-4410-A2A3-EA3E6C955067}"/>
    <cellStyle name="Normal 56 2 3 2" xfId="12484" xr:uid="{F3668DA4-E563-4D56-A406-9AFB480BC25D}"/>
    <cellStyle name="Normal 56 2 3 2 2" xfId="23356" xr:uid="{FCC6A3F6-616F-4DCE-9241-B569831E22CF}"/>
    <cellStyle name="Normal 56 2 3 2 3" xfId="39340" xr:uid="{1D10410A-B8B8-4349-88A6-7E84CC22122C}"/>
    <cellStyle name="Normal 56 2 3 3" xfId="17446" xr:uid="{71CC944D-8838-4287-925F-0C7C9B4CC3BC}"/>
    <cellStyle name="Normal 56 2 3 4" xfId="28295" xr:uid="{FD400568-D27C-4EA5-8647-38F67E02F457}"/>
    <cellStyle name="Normal 56 2 3 5" xfId="35372" xr:uid="{2ACA45C4-3B87-4679-99BA-473E47BF25EE}"/>
    <cellStyle name="Normal 56 2 3 6" xfId="43569" xr:uid="{53FA16C2-D9A3-4880-A485-A5461E9F921D}"/>
    <cellStyle name="Normal 56 2 4" xfId="12485" xr:uid="{73DD9F06-6077-4EAD-808D-E31A3650F865}"/>
    <cellStyle name="Normal 56 2 4 2" xfId="23357" xr:uid="{A5EBF70B-25C3-4875-968F-F698A130C5F9}"/>
    <cellStyle name="Normal 56 2 4 3" xfId="37359" xr:uid="{CDF3A060-7185-45CE-9A96-D981251CB783}"/>
    <cellStyle name="Normal 56 2 5" xfId="14390" xr:uid="{30A5BF38-B03C-4563-8F05-B1F95B316EFD}"/>
    <cellStyle name="Normal 56 2 6" xfId="25239" xr:uid="{1D980668-A6DE-49E3-A0DC-8437ACA5079B}"/>
    <cellStyle name="Normal 56 2 7" xfId="31389" xr:uid="{F8FE7547-5AC8-4BA7-836D-ACBF883553AA}"/>
    <cellStyle name="Normal 56 2 8" xfId="40513" xr:uid="{9D3338B1-5A7C-4566-BA2D-B1220E3F770C}"/>
    <cellStyle name="Normal 56 3" xfId="3257" xr:uid="{EE132353-9D4A-4BD7-8FAB-A271217D7F8C}"/>
    <cellStyle name="Normal 56 3 2" xfId="6495" xr:uid="{22707E61-D70C-4027-8690-61BD0A667928}"/>
    <cellStyle name="Normal 56 3 2 2" xfId="12486" xr:uid="{28ED943F-8533-4F08-A3B5-EDDF6E7C0905}"/>
    <cellStyle name="Normal 56 3 2 2 2" xfId="23358" xr:uid="{D9B1757D-541A-45B0-A1E6-D47FCC5C9FE3}"/>
    <cellStyle name="Normal 56 3 2 2 3" xfId="39342" xr:uid="{C7241A12-E529-46CA-B05D-59C190659BDC}"/>
    <cellStyle name="Normal 56 3 2 3" xfId="17933" xr:uid="{752C3CA5-1A12-4117-A32D-E18E06143D63}"/>
    <cellStyle name="Normal 56 3 2 4" xfId="28782" xr:uid="{A81EFF78-8E81-4830-95D5-2ACE30E4449C}"/>
    <cellStyle name="Normal 56 3 2 5" xfId="35374" xr:uid="{1B1801B7-F476-4F88-927E-D8880541A077}"/>
    <cellStyle name="Normal 56 3 2 6" xfId="44056" xr:uid="{F7663DD0-A504-4360-9BA9-55E212EEE0BC}"/>
    <cellStyle name="Normal 56 3 3" xfId="12487" xr:uid="{EE2025A2-D599-4AD6-8545-56796531DECB}"/>
    <cellStyle name="Normal 56 3 3 2" xfId="23359" xr:uid="{66D93117-5E65-4046-8F9C-2B6E42EFE3D5}"/>
    <cellStyle name="Normal 56 3 3 3" xfId="37361" xr:uid="{934B4C1F-3C25-4BA0-9A1D-F7C42B0FF9E9}"/>
    <cellStyle name="Normal 56 3 4" xfId="14877" xr:uid="{81B98B13-A023-4043-849B-E5F9667C7226}"/>
    <cellStyle name="Normal 56 3 5" xfId="25726" xr:uid="{BF113F69-BD6C-4566-AD8E-0EE5E364A4D3}"/>
    <cellStyle name="Normal 56 3 6" xfId="31876" xr:uid="{8542B6B8-9B0A-4C50-810B-B82F0DF6EFA6}"/>
    <cellStyle name="Normal 56 3 7" xfId="41000" xr:uid="{43395CB7-DDD2-4C3A-B5A5-F393AD21AC9B}"/>
    <cellStyle name="Normal 56 4" xfId="5515" xr:uid="{F58081A7-36AA-4177-98F9-867E45FFD5CA}"/>
    <cellStyle name="Normal 56 4 2" xfId="12488" xr:uid="{1D44FDAF-25FC-4BEE-9ECF-ED70BB3BC1F4}"/>
    <cellStyle name="Normal 56 4 2 2" xfId="23360" xr:uid="{8757790E-999F-46BB-8CF5-036AF312BD33}"/>
    <cellStyle name="Normal 56 4 2 3" xfId="38303" xr:uid="{AA4BF9F2-201B-413D-83B4-59B5FD2F30CF}"/>
    <cellStyle name="Normal 56 4 3" xfId="16953" xr:uid="{7D44ADC7-ED56-4558-A5A3-6A4E8E9D1C60}"/>
    <cellStyle name="Normal 56 4 4" xfId="27802" xr:uid="{FE7B8068-E46B-4F16-835B-0FAD54FBCAA5}"/>
    <cellStyle name="Normal 56 4 5" xfId="34338" xr:uid="{D8393B83-B80A-46F6-9D62-4A9266E8F4F4}"/>
    <cellStyle name="Normal 56 4 6" xfId="43076" xr:uid="{E159F886-E96D-49C8-B754-2FA1AD335858}"/>
    <cellStyle name="Normal 56 5" xfId="8318" xr:uid="{641CEF11-8974-46C8-BBA2-BD21DBAED30D}"/>
    <cellStyle name="Normal 56 5 2" xfId="36321" xr:uid="{3FA19A7F-69DC-4CB4-A8F4-F2A8E172B76C}"/>
    <cellStyle name="Normal 56 5 3" xfId="45808" xr:uid="{8F255168-9276-455C-8568-55431A55B7E0}"/>
    <cellStyle name="Normal 56 6" xfId="13897" xr:uid="{9FC1B4C1-8AED-49A9-88E2-8C1B785FF803}"/>
    <cellStyle name="Normal 56 7" xfId="24746" xr:uid="{60FCB232-431A-4543-B8B9-7B2D8B327879}"/>
    <cellStyle name="Normal 56 8" xfId="30893" xr:uid="{325EB5C0-A878-465F-83FE-E28D33B606A2}"/>
    <cellStyle name="Normal 56 9" xfId="40020" xr:uid="{43FE8364-044C-4BC9-A384-DA01EDC63542}"/>
    <cellStyle name="Normal 57" xfId="2276" xr:uid="{E6C19D0B-C71B-47DD-A9C5-426A466F5CBF}"/>
    <cellStyle name="Normal 57 10" xfId="40021" xr:uid="{26B3DCD1-A88D-4FA1-8879-21A65EE924D6}"/>
    <cellStyle name="Normal 57 2" xfId="2771" xr:uid="{EAE49AF2-0549-4D02-8972-19A8C788A4FB}"/>
    <cellStyle name="Normal 57 2 2" xfId="3751" xr:uid="{15FAF3E3-435C-4440-B64D-BF72CCDEDA90}"/>
    <cellStyle name="Normal 57 2 2 2" xfId="6989" xr:uid="{85C79DD4-D2C3-4E9B-9A67-B803B1A2C564}"/>
    <cellStyle name="Normal 57 2 2 2 2" xfId="12489" xr:uid="{923F5C83-70CC-453D-801C-4BFD7207859F}"/>
    <cellStyle name="Normal 57 2 2 2 2 2" xfId="23361" xr:uid="{A0586C09-4706-4014-90E1-DC97918AF762}"/>
    <cellStyle name="Normal 57 2 2 2 2 3" xfId="39343" xr:uid="{27C3510C-ECC6-42BF-92D2-4F05A939896A}"/>
    <cellStyle name="Normal 57 2 2 2 3" xfId="18427" xr:uid="{AAC989CB-791C-48A9-A333-C583C89C7550}"/>
    <cellStyle name="Normal 57 2 2 2 4" xfId="29276" xr:uid="{6E288661-80B1-445F-9C3A-936196D4E325}"/>
    <cellStyle name="Normal 57 2 2 2 5" xfId="35375" xr:uid="{88EED364-9784-46B1-B1CF-824052A9B806}"/>
    <cellStyle name="Normal 57 2 2 2 6" xfId="44550" xr:uid="{F06F5525-5D29-4C1C-866F-52BA04063D27}"/>
    <cellStyle name="Normal 57 2 2 3" xfId="12490" xr:uid="{271D3959-72AE-4872-BEE9-935B1066B6D4}"/>
    <cellStyle name="Normal 57 2 2 3 2" xfId="23362" xr:uid="{8C7C73E6-E70B-4C50-8ED3-6DB95FC63D0B}"/>
    <cellStyle name="Normal 57 2 2 3 3" xfId="37362" xr:uid="{9FF14F8D-FF9C-4B2C-AEAB-35F819D73296}"/>
    <cellStyle name="Normal 57 2 2 4" xfId="15371" xr:uid="{D5685634-3775-407E-B377-FCB9FC7D198D}"/>
    <cellStyle name="Normal 57 2 2 5" xfId="26220" xr:uid="{EF339FB4-FAA2-42B7-B6F9-47DECAE8A593}"/>
    <cellStyle name="Normal 57 2 2 6" xfId="32370" xr:uid="{6E1A14C3-0CD3-471C-8680-55082E9908F6}"/>
    <cellStyle name="Normal 57 2 2 7" xfId="41494" xr:uid="{30B08D45-6166-4590-8661-BBD402D86FA1}"/>
    <cellStyle name="Normal 57 2 3" xfId="6009" xr:uid="{7C2D34C2-0F4E-4519-A4FD-324CE0EE4A58}"/>
    <cellStyle name="Normal 57 2 3 2" xfId="17447" xr:uid="{BA3D81C0-A21B-438D-B493-4B8C1D6A8A7D}"/>
    <cellStyle name="Normal 57 2 3 3" xfId="28296" xr:uid="{39F0894A-B5BA-4271-BCEA-4ADF34629AC5}"/>
    <cellStyle name="Normal 57 2 3 4" xfId="33265" xr:uid="{0A0EE8AA-DD40-4818-8ED0-74CA8F7FCBF5}"/>
    <cellStyle name="Normal 57 2 3 5" xfId="43570" xr:uid="{719479EE-E111-4589-86D9-F96162A00B64}"/>
    <cellStyle name="Normal 57 2 3 6" xfId="45809" xr:uid="{B868B1FF-BE50-46A4-9103-C064798DDAC6}"/>
    <cellStyle name="Normal 57 2 4" xfId="14391" xr:uid="{2D50A349-AF31-4618-8B61-CDED54765993}"/>
    <cellStyle name="Normal 57 2 5" xfId="25240" xr:uid="{24ED7FEA-B29E-4B49-97A6-7AB4304B97E9}"/>
    <cellStyle name="Normal 57 2 6" xfId="31390" xr:uid="{BE5850F1-B48B-441E-B2D7-341B9A55A2BA}"/>
    <cellStyle name="Normal 57 2 7" xfId="40514" xr:uid="{A1A56E8A-84EA-4D8A-8566-91F1A4D7AB88}"/>
    <cellStyle name="Normal 57 3" xfId="3258" xr:uid="{8EDDD878-B68D-44AA-ADD2-99A0A8FA065C}"/>
    <cellStyle name="Normal 57 3 2" xfId="6496" xr:uid="{4B013E66-C453-4549-9F1B-F1867582CC07}"/>
    <cellStyle name="Normal 57 3 2 2" xfId="8245" xr:uid="{A916C574-B1B8-4584-8FEF-AE22C3E57C62}"/>
    <cellStyle name="Normal 57 3 2 2 2" xfId="19543" xr:uid="{0FC2C47B-B042-4F3C-B4BF-AC1DA0856F6A}"/>
    <cellStyle name="Normal 57 3 2 2 3" xfId="30392" xr:uid="{DC8F12C8-2839-4BE5-843D-23DE0BC58A9C}"/>
    <cellStyle name="Normal 57 3 2 2 4" xfId="32413" xr:uid="{2D3BF07C-EC17-427E-9A74-FA92E07335D9}"/>
    <cellStyle name="Normal 57 3 2 2 5" xfId="45666" xr:uid="{BBEB956F-6FC2-447E-B7D7-E62F44302ED9}"/>
    <cellStyle name="Normal 57 3 2 3" xfId="17934" xr:uid="{FB24FF8A-62FE-444E-98D0-FBE5775B50C7}"/>
    <cellStyle name="Normal 57 3 2 4" xfId="28783" xr:uid="{6897A2BE-4B05-465C-A092-1EAB65C0E7EF}"/>
    <cellStyle name="Normal 57 3 2 5" xfId="32412" xr:uid="{1CFEFE0A-8982-4DAB-8EE2-8A61D584AA6D}"/>
    <cellStyle name="Normal 57 3 2 6" xfId="44057" xr:uid="{1A18EFBE-1656-4894-8D78-1254BB45E546}"/>
    <cellStyle name="Normal 57 3 3" xfId="12491" xr:uid="{D01D7EF9-3B83-4810-8F65-46ED82F0F315}"/>
    <cellStyle name="Normal 57 3 3 2" xfId="23363" xr:uid="{6AF74CF2-5BDE-42A5-B009-182E7D74BA4E}"/>
    <cellStyle name="Normal 57 3 3 3" xfId="37363" xr:uid="{3C7FF9D5-F7CA-41B7-B529-C207F2BA94E1}"/>
    <cellStyle name="Normal 57 3 4" xfId="14878" xr:uid="{29CAE85E-6C5C-4A24-B6D5-72636F6C4A65}"/>
    <cellStyle name="Normal 57 3 5" xfId="25727" xr:uid="{05B75B30-0365-4188-8387-8B9972A51298}"/>
    <cellStyle name="Normal 57 3 6" xfId="31877" xr:uid="{490CEBD0-C06D-49F2-9F46-20DD9500DBB7}"/>
    <cellStyle name="Normal 57 3 7" xfId="41001" xr:uid="{3A27CACD-04B8-48B6-9D32-46690C633690}"/>
    <cellStyle name="Normal 57 4" xfId="5516" xr:uid="{00D971EB-DD56-4D4B-9060-C44D27869B19}"/>
    <cellStyle name="Normal 57 4 2" xfId="12492" xr:uid="{CA6E2D7B-ACD4-4F17-8177-32ED0BBE9878}"/>
    <cellStyle name="Normal 57 4 2 2" xfId="23364" xr:uid="{78D48EFD-19B1-40DF-BC48-94D056F3015F}"/>
    <cellStyle name="Normal 57 4 2 3" xfId="37879" xr:uid="{4E6686CA-FC3C-434F-A7D6-67FDE8B28263}"/>
    <cellStyle name="Normal 57 4 3" xfId="16954" xr:uid="{3AF2B28E-D8DA-4B25-BE99-52B8C8FB7C43}"/>
    <cellStyle name="Normal 57 4 4" xfId="27803" xr:uid="{BAF590D7-C038-4FB5-9608-02538E8DDD46}"/>
    <cellStyle name="Normal 57 4 5" xfId="32414" xr:uid="{0D6D9602-7293-4E30-B3CF-6CA230300392}"/>
    <cellStyle name="Normal 57 4 6" xfId="43077" xr:uid="{8BD1D421-199B-4B08-84B2-9D1293F48E60}"/>
    <cellStyle name="Normal 57 5" xfId="8246" xr:uid="{7D8C4604-19D7-44FC-8AB6-5C246B7C792B}"/>
    <cellStyle name="Normal 57 5 2" xfId="8247" xr:uid="{71903072-AA53-42A8-88A2-2F8247E67B72}"/>
    <cellStyle name="Normal 57 5 2 2" xfId="19545" xr:uid="{CF36CBAC-7885-4543-92A9-877CDED0EC69}"/>
    <cellStyle name="Normal 57 5 2 3" xfId="30394" xr:uid="{1F9EE904-E906-4A3E-BFF6-866EFC4DBA09}"/>
    <cellStyle name="Normal 57 5 2 4" xfId="32416" xr:uid="{980C5D31-6A9D-43CD-B010-B2E48015614D}"/>
    <cellStyle name="Normal 57 5 2 5" xfId="45668" xr:uid="{4FA8F204-D2C6-45AA-9057-EE7CA1E15CEA}"/>
    <cellStyle name="Normal 57 5 3" xfId="19544" xr:uid="{D943D1D4-83DA-473E-8FB0-0C3DA306954A}"/>
    <cellStyle name="Normal 57 5 4" xfId="30393" xr:uid="{74F562D7-59C0-4A6A-B7CE-C9EF8BF7E929}"/>
    <cellStyle name="Normal 57 5 5" xfId="32415" xr:uid="{CBC62B1F-65C9-45C9-B7BB-3A0D6B3EC191}"/>
    <cellStyle name="Normal 57 5 6" xfId="45667" xr:uid="{3931FBBF-AD8E-43EC-9CEC-D062184AA877}"/>
    <cellStyle name="Normal 57 6" xfId="8319" xr:uid="{DCC89527-5247-4655-AF45-826AF7AB3E14}"/>
    <cellStyle name="Normal 57 7" xfId="13898" xr:uid="{B66BC407-E3A0-4DB4-A3DD-14E185EEDE5F}"/>
    <cellStyle name="Normal 57 8" xfId="24747" xr:uid="{8D337B76-70F2-491C-AF11-B55D7D04631D}"/>
    <cellStyle name="Normal 57 9" xfId="30898" xr:uid="{986D54CD-70B0-47C5-B538-B96CFFA9E880}"/>
    <cellStyle name="Normal 58" xfId="2282" xr:uid="{B2CED250-2F0B-40EC-87E6-B87DE826BAA1}"/>
    <cellStyle name="Normal 58 10" xfId="45896" xr:uid="{F9A702A6-CDE7-412D-87C4-439F2A7A63C3}"/>
    <cellStyle name="Normal 58 2" xfId="3264" xr:uid="{EA6AF52E-A421-4CA5-9B55-C8C43976D23D}"/>
    <cellStyle name="Normal 58 2 2" xfId="6502" xr:uid="{F38DE8D6-E2EE-4FB7-B2F0-5896CF611414}"/>
    <cellStyle name="Normal 58 2 2 2" xfId="12493" xr:uid="{31BEE523-0616-476E-AFC1-9BFF14E77AC5}"/>
    <cellStyle name="Normal 58 2 2 2 2" xfId="23365" xr:uid="{54DF25D9-2314-4829-8ABF-4F28F0EAE57F}"/>
    <cellStyle name="Normal 58 2 2 2 3" xfId="39344" xr:uid="{D7D1D947-C45D-4FDC-B121-AAC584303F00}"/>
    <cellStyle name="Normal 58 2 2 3" xfId="17940" xr:uid="{6214CDAC-7830-4935-8AF9-57AC7DE6782F}"/>
    <cellStyle name="Normal 58 2 2 4" xfId="28789" xr:uid="{4DC5C727-D3AF-4125-A3CF-79DAEC51ECF7}"/>
    <cellStyle name="Normal 58 2 2 5" xfId="35376" xr:uid="{1F7E66EC-461B-4E14-B81D-A65CF8733178}"/>
    <cellStyle name="Normal 58 2 2 6" xfId="44063" xr:uid="{C5EEAC35-DA5B-4E39-B13F-13079E9730A1}"/>
    <cellStyle name="Normal 58 2 3" xfId="12494" xr:uid="{E54117A6-8F72-449B-8A84-F5274C75E9E8}"/>
    <cellStyle name="Normal 58 2 3 2" xfId="23366" xr:uid="{540527BA-8C09-4B07-AE64-F6CF57124A06}"/>
    <cellStyle name="Normal 58 2 3 3" xfId="37364" xr:uid="{F28EC7BE-49A8-4824-81E9-2F143B43ED40}"/>
    <cellStyle name="Normal 58 2 4" xfId="14884" xr:uid="{0B039D9D-8ECD-4457-A7A7-897873643BC4}"/>
    <cellStyle name="Normal 58 2 5" xfId="25733" xr:uid="{CF793D5C-5BE8-4254-B3D0-7FAFA1E7897A}"/>
    <cellStyle name="Normal 58 2 6" xfId="31883" xr:uid="{881A7C53-B832-411A-9AF5-DB496FD4EB8E}"/>
    <cellStyle name="Normal 58 2 7" xfId="41007" xr:uid="{D3F97CE5-9D44-4A2D-A0DE-EB00CA4BFF32}"/>
    <cellStyle name="Normal 58 3" xfId="5522" xr:uid="{C8DD7EF5-0DFE-4637-AB8B-D0858AFC1751}"/>
    <cellStyle name="Normal 58 3 2" xfId="12495" xr:uid="{66ADDE6A-9118-4DA1-AD56-5D0EF07C8F80}"/>
    <cellStyle name="Normal 58 3 2 2" xfId="23367" xr:uid="{530AB3DF-2818-4E63-8C9D-FCDE90918C3F}"/>
    <cellStyle name="Normal 58 3 2 3" xfId="38372" xr:uid="{A54FCA06-3D39-4709-9F7A-86252CBAA915}"/>
    <cellStyle name="Normal 58 3 3" xfId="12496" xr:uid="{B350032E-3880-41F9-8C76-0BCE8B81FD27}"/>
    <cellStyle name="Normal 58 3 3 2" xfId="23368" xr:uid="{D78B6C9C-6F8B-47EE-8FCD-AE06DAC3FED3}"/>
    <cellStyle name="Normal 58 3 3 3" xfId="34406" xr:uid="{71D68982-B36A-4352-8C97-B4634E69D808}"/>
    <cellStyle name="Normal 58 3 4" xfId="16960" xr:uid="{7967A5C1-B228-4DEF-B0F8-16AB1696F702}"/>
    <cellStyle name="Normal 58 3 5" xfId="27809" xr:uid="{A8F40756-93A4-482C-B201-2D9F77ED2278}"/>
    <cellStyle name="Normal 58 3 6" xfId="33266" xr:uid="{A4A1A0C3-F424-4AFE-BCC3-88B72680A6DC}"/>
    <cellStyle name="Normal 58 3 7" xfId="43083" xr:uid="{28B50A63-30A0-41AF-AB24-D92830A6F16A}"/>
    <cellStyle name="Normal 58 4" xfId="8096" xr:uid="{E4E23E80-4005-4CE9-8003-039D9FE777D4}"/>
    <cellStyle name="Normal 58 4 2" xfId="19534" xr:uid="{4774D4B6-DA64-4A11-9655-C428A0ADFFFB}"/>
    <cellStyle name="Normal 58 4 3" xfId="30383" xr:uid="{4208F495-E8CD-4057-AD0F-96C730220059}"/>
    <cellStyle name="Normal 58 4 4" xfId="36390" xr:uid="{35FD6C32-FD7E-46B7-92D6-9EE6D59383C7}"/>
    <cellStyle name="Normal 58 4 5" xfId="45657" xr:uid="{4B9E0DC5-C3CD-4326-AA8D-250CE2647A46}"/>
    <cellStyle name="Normal 58 5" xfId="8320" xr:uid="{CA027DAB-D77E-43A6-8E1E-2E7D28FDACFF}"/>
    <cellStyle name="Normal 58 6" xfId="13904" xr:uid="{976491EC-8B83-43E1-BBBC-D6CC06BBD9F1}"/>
    <cellStyle name="Normal 58 7" xfId="24753" xr:uid="{35451A3F-8CD5-4A4B-AB62-31E74F724245}"/>
    <cellStyle name="Normal 58 8" xfId="30900" xr:uid="{D1ADF33F-A30C-47EB-9E8F-84CBA8025454}"/>
    <cellStyle name="Normal 58 9" xfId="40027" xr:uid="{5C8FB8BA-CD68-44B5-AE57-F858A00B421B}"/>
    <cellStyle name="Normal 59" xfId="3755" xr:uid="{2B02D337-5057-4D0F-8D79-CF876451DFD6}"/>
    <cellStyle name="Normal 59 2" xfId="6993" xr:uid="{3584DAC1-DEA6-40D8-A015-A93E92DC1D11}"/>
    <cellStyle name="Normal 59 2 2" xfId="12497" xr:uid="{2EC4C28C-7A9D-45E6-BC76-951A45C8B848}"/>
    <cellStyle name="Normal 59 2 2 2" xfId="23369" xr:uid="{7027BD2F-7944-4617-A936-5A2338D8E516}"/>
    <cellStyle name="Normal 59 2 2 3" xfId="39345" xr:uid="{F3595331-37D7-4E1A-B6E7-CBEE4975F20B}"/>
    <cellStyle name="Normal 59 2 3" xfId="18431" xr:uid="{12B61E86-303B-4118-A162-4CA4640F64E9}"/>
    <cellStyle name="Normal 59 2 4" xfId="29280" xr:uid="{BDEBECC9-7EC4-4CE5-9901-02DF241266A1}"/>
    <cellStyle name="Normal 59 2 5" xfId="33267" xr:uid="{AF227638-E790-4F09-8544-D079E7697E10}"/>
    <cellStyle name="Normal 59 2 6" xfId="44554" xr:uid="{6E26DD48-409A-4A79-B25C-6E0874C8573B}"/>
    <cellStyle name="Normal 59 3" xfId="8329" xr:uid="{B595C2A9-55D7-40FA-8248-8DCD366D92C8}"/>
    <cellStyle name="Normal 59 3 2" xfId="37365" xr:uid="{5DA311CA-BD06-49C3-94E5-78FDD554B8DE}"/>
    <cellStyle name="Normal 59 3 3" xfId="45810" xr:uid="{9DF7D6FC-38C6-4D1C-9164-AD3D465D6719}"/>
    <cellStyle name="Normal 59 4" xfId="15375" xr:uid="{6AAE78E2-412D-4DA4-ACC8-E4A4CD2BD5F1}"/>
    <cellStyle name="Normal 59 5" xfId="26224" xr:uid="{DCEA5D23-5A7B-41DC-857B-9FF5FE5664C3}"/>
    <cellStyle name="Normal 59 6" xfId="32375" xr:uid="{B7136FAC-0503-4CC0-A9BE-14D32F19CEAD}"/>
    <cellStyle name="Normal 59 7" xfId="41498" xr:uid="{D30E7AF3-5C26-4D5F-8D72-8F3CF840E3F4}"/>
    <cellStyle name="Normal 6" xfId="95" xr:uid="{41700DE0-D244-4B22-B1E7-29087ADC27BC}"/>
    <cellStyle name="Normal 6 10" xfId="1096" xr:uid="{FAA6671D-AA37-4219-A3E9-98151688B921}"/>
    <cellStyle name="Normal 6 11" xfId="1097" xr:uid="{E2303D96-BD49-4FE1-858D-1D76F1AEABB7}"/>
    <cellStyle name="Normal 6 12" xfId="1098" xr:uid="{609A0D70-0E4E-4CA0-8781-B9F921DAEFF4}"/>
    <cellStyle name="Normal 6 12 2" xfId="4219" xr:uid="{4155C1A3-BEC0-4C0F-9D3B-904F09ACCCBE}"/>
    <cellStyle name="Normal 6 12 2 2" xfId="7359" xr:uid="{0A026ED9-B05E-49D3-94B0-67A0B134A746}"/>
    <cellStyle name="Normal 6 12 2 2 2" xfId="18797" xr:uid="{1F336A00-B5B1-4A43-A9ED-266EA04CA998}"/>
    <cellStyle name="Normal 6 12 2 2 3" xfId="29646" xr:uid="{116B8943-F9B2-44A5-9DBA-81ABDF555F46}"/>
    <cellStyle name="Normal 6 12 2 2 4" xfId="44920" xr:uid="{0675EF49-724D-4EBF-8032-38E9FB6223B6}"/>
    <cellStyle name="Normal 6 12 2 3" xfId="15741" xr:uid="{6681EAC1-4DAF-4903-ACFB-D2C84D091996}"/>
    <cellStyle name="Normal 6 12 2 4" xfId="26590" xr:uid="{47CB314E-A1F7-4B74-A28A-5A21BE2EA0C6}"/>
    <cellStyle name="Normal 6 12 2 5" xfId="32417" xr:uid="{A8D59516-B44E-4A7A-90F9-08916B7080EC}"/>
    <cellStyle name="Normal 6 12 2 6" xfId="41864" xr:uid="{0094052C-AFF9-4D9A-BAF7-9D900C08B57C}"/>
    <cellStyle name="Normal 6 12 2 7" xfId="45811" xr:uid="{2A5CAB35-7800-424F-86F4-9C6712E390C4}"/>
    <cellStyle name="Normal 6 12 3" xfId="4668" xr:uid="{B43D805F-A1A1-467E-9B86-932DB1843598}"/>
    <cellStyle name="Normal 6 12 3 2" xfId="7724" xr:uid="{39C930B6-4A24-4750-8C1A-525C81AEF9AC}"/>
    <cellStyle name="Normal 6 12 3 2 2" xfId="19162" xr:uid="{517EDFF5-CD73-4E90-B035-B0A51228D8B4}"/>
    <cellStyle name="Normal 6 12 3 2 3" xfId="30011" xr:uid="{49AF20CC-9A67-41EF-9602-E27C56E3EE22}"/>
    <cellStyle name="Normal 6 12 3 2 4" xfId="45285" xr:uid="{E3BEA8F3-64DE-48D1-BAA1-BBD7B79FFEF1}"/>
    <cellStyle name="Normal 6 12 3 3" xfId="16106" xr:uid="{BA7CD406-456E-411F-B67B-E5BCB86F040C}"/>
    <cellStyle name="Normal 6 12 3 4" xfId="26955" xr:uid="{E7C52003-8FB2-44DD-8189-F0AEA8F778C9}"/>
    <cellStyle name="Normal 6 12 3 5" xfId="42229" xr:uid="{D94241B5-3D6D-4FC7-81E3-CF57BB47683E}"/>
    <cellStyle name="Normal 6 12 4" xfId="5030" xr:uid="{D16117D7-167A-443C-9D5B-3F37A34D389E}"/>
    <cellStyle name="Normal 6 12 4 2" xfId="8086" xr:uid="{29621829-E0AC-48C6-85D5-B91A3228B3EB}"/>
    <cellStyle name="Normal 6 12 4 2 2" xfId="19524" xr:uid="{C422874C-01CD-426F-8D1F-D16942D61A18}"/>
    <cellStyle name="Normal 6 12 4 2 3" xfId="30373" xr:uid="{CC8E4BA1-407C-49AB-BA4D-F2CDCCE90F38}"/>
    <cellStyle name="Normal 6 12 4 2 4" xfId="45647" xr:uid="{09A6473D-7F5E-4225-B419-4B9773E2B191}"/>
    <cellStyle name="Normal 6 12 4 3" xfId="16468" xr:uid="{8367DD9E-B8BF-44C5-81B3-F5B3FCEDD4C5}"/>
    <cellStyle name="Normal 6 12 4 4" xfId="27317" xr:uid="{778398B6-7EA9-4E8C-8B9D-CFB2532834F6}"/>
    <cellStyle name="Normal 6 12 4 5" xfId="42591" xr:uid="{4F594834-66FC-4CB8-B44F-8D48B57B5DCE}"/>
    <cellStyle name="Normal 6 13" xfId="2112" xr:uid="{E07E4D50-EDFF-4C29-A3D3-CD319F1D7FA8}"/>
    <cellStyle name="Normal 6 13 2" xfId="4220" xr:uid="{5CF71237-7031-4984-9D1B-E0FBCAE33217}"/>
    <cellStyle name="Normal 6 13 2 2" xfId="7360" xr:uid="{1BF04C02-6E1F-4CD2-9959-04EAFF57ED80}"/>
    <cellStyle name="Normal 6 13 2 2 2" xfId="18798" xr:uid="{23294C9A-FFC1-4F8C-A2F3-46850EAA69BC}"/>
    <cellStyle name="Normal 6 13 2 2 3" xfId="29647" xr:uid="{A1642B48-35EE-4FC4-9A6E-323DE8D661AF}"/>
    <cellStyle name="Normal 6 13 2 2 4" xfId="44921" xr:uid="{5670A765-EFEB-4340-976B-CC866326634A}"/>
    <cellStyle name="Normal 6 13 2 3" xfId="15742" xr:uid="{3B51804B-1FF9-4A01-BAAC-AE756A478E2E}"/>
    <cellStyle name="Normal 6 13 2 4" xfId="26591" xr:uid="{2F1B55A1-7562-4418-9888-9986A3956922}"/>
    <cellStyle name="Normal 6 13 2 5" xfId="41865" xr:uid="{371E0262-71FB-4C2F-91DF-7045833E0963}"/>
    <cellStyle name="Normal 6 13 3" xfId="4669" xr:uid="{122D1828-B23E-4ADB-8318-78ACD9F91B11}"/>
    <cellStyle name="Normal 6 13 3 2" xfId="7725" xr:uid="{659AF7E5-49F8-43AC-9A4F-515D09C0DF9E}"/>
    <cellStyle name="Normal 6 13 3 2 2" xfId="19163" xr:uid="{F2D4CD32-9F0F-46B8-9BC9-0B79841C73B6}"/>
    <cellStyle name="Normal 6 13 3 2 3" xfId="30012" xr:uid="{279EAE41-1561-4F64-A87D-D948A5C4625C}"/>
    <cellStyle name="Normal 6 13 3 2 4" xfId="45286" xr:uid="{14B46E09-37B1-4274-8945-51E7B013D146}"/>
    <cellStyle name="Normal 6 13 3 3" xfId="16107" xr:uid="{E80109C2-CDF5-49C4-A09A-01D069FE562E}"/>
    <cellStyle name="Normal 6 13 3 4" xfId="26956" xr:uid="{A74BFAAF-21E8-4156-BB1E-1A79ED6222BD}"/>
    <cellStyle name="Normal 6 13 3 5" xfId="42230" xr:uid="{83515CD4-4E0F-48C1-85A6-BD343812C8F0}"/>
    <cellStyle name="Normal 6 13 4" xfId="5031" xr:uid="{94DD44F8-EA87-4C0B-B1DD-8A08E3C0E43C}"/>
    <cellStyle name="Normal 6 13 4 2" xfId="8087" xr:uid="{42327F82-EFA9-4E1E-AEED-E5BA394ED6CF}"/>
    <cellStyle name="Normal 6 13 4 2 2" xfId="19525" xr:uid="{031CE676-D073-4F30-9312-3F0F55ED3B31}"/>
    <cellStyle name="Normal 6 13 4 2 3" xfId="30374" xr:uid="{7728046C-913B-4A31-A8A9-BD278972D091}"/>
    <cellStyle name="Normal 6 13 4 2 4" xfId="45648" xr:uid="{AAC97D4E-9E5F-49E7-AA0E-B5501A4CBBB9}"/>
    <cellStyle name="Normal 6 13 4 3" xfId="16469" xr:uid="{CF4EE420-D956-4BA6-8D9D-DDED7DE30713}"/>
    <cellStyle name="Normal 6 13 4 4" xfId="27318" xr:uid="{419AE400-FEEC-4F72-85D6-9C9EAEAAFA84}"/>
    <cellStyle name="Normal 6 13 4 5" xfId="42592" xr:uid="{5CE9344A-1C8E-4D1D-A881-A7BEB0E8BEEA}"/>
    <cellStyle name="Normal 6 14" xfId="2113" xr:uid="{C777B4ED-05EB-4239-BF87-FB1ED4C84035}"/>
    <cellStyle name="Normal 6 15" xfId="2114" xr:uid="{B2D2F069-7609-4393-8491-39EC6125B62E}"/>
    <cellStyle name="Normal 6 16" xfId="2115" xr:uid="{291FCA62-11FB-4D40-B275-FC50906AF5EC}"/>
    <cellStyle name="Normal 6 17" xfId="2116" xr:uid="{E5ACA037-D265-4FD1-A895-D245ACFA7AA5}"/>
    <cellStyle name="Normal 6 18" xfId="2117" xr:uid="{8940F431-561C-4A6E-B947-75C987DBD859}"/>
    <cellStyle name="Normal 6 19" xfId="2118" xr:uid="{CA79FECA-B8E6-454A-B53D-EB685F368B0F}"/>
    <cellStyle name="Normal 6 2" xfId="187" xr:uid="{FF3DCCC4-8978-4C71-ABB8-D9DC1FDAF808}"/>
    <cellStyle name="Normal 6 2 2" xfId="1099" xr:uid="{4F74E8F8-7188-4DA4-A691-CE74A927D529}"/>
    <cellStyle name="Normal 6 2 3" xfId="1100" xr:uid="{094AFDD8-DD94-49EA-B638-0AA0CCCD4770}"/>
    <cellStyle name="Normal 6 2 4" xfId="4221" xr:uid="{D7FB012B-2AA4-45AE-BB0F-DBBDAA43695A}"/>
    <cellStyle name="Normal 6 20" xfId="2119" xr:uid="{8A473675-6698-4EB7-88E2-203A570656DE}"/>
    <cellStyle name="Normal 6 21" xfId="2120" xr:uid="{0372F007-B351-4051-905E-185452C4E63D}"/>
    <cellStyle name="Normal 6 22" xfId="2121" xr:uid="{0B3B2DB2-AEA8-4C62-9AE9-2E7581EA7259}"/>
    <cellStyle name="Normal 6 23" xfId="2122" xr:uid="{D1E52886-F65E-4422-BC1F-EA45DAAD9284}"/>
    <cellStyle name="Normal 6 24" xfId="2123" xr:uid="{600DFABC-F7D3-4BAC-B8F1-B9195D6D42CF}"/>
    <cellStyle name="Normal 6 25" xfId="2124" xr:uid="{63A11901-C90B-4EAD-9AE4-DBBE7030DA67}"/>
    <cellStyle name="Normal 6 26" xfId="2125" xr:uid="{08845297-5CB1-41C5-BC6C-AF3F27C59A8B}"/>
    <cellStyle name="Normal 6 27" xfId="2126" xr:uid="{BEFF5567-FE7B-4C3D-A0B4-DF50B204968E}"/>
    <cellStyle name="Normal 6 28" xfId="2127" xr:uid="{CFE44A64-FE76-49E9-BFB3-57D87B0154DF}"/>
    <cellStyle name="Normal 6 29" xfId="2128" xr:uid="{1AF11BA6-5E9D-4AC7-BF5C-5B46F9DB4373}"/>
    <cellStyle name="Normal 6 3" xfId="1101" xr:uid="{D7ED34CD-BF25-465F-BAA5-6A61FFFCBA84}"/>
    <cellStyle name="Normal 6 3 2" xfId="1102" xr:uid="{BCD9B126-FFC5-4055-BA2E-14247558503B}"/>
    <cellStyle name="Normal 6 3 3" xfId="1103" xr:uid="{65F2D979-1368-4144-A52A-2BC9D79ABBC5}"/>
    <cellStyle name="Normal 6 30" xfId="2129" xr:uid="{28DE1F1A-9833-49FB-886B-576A36610384}"/>
    <cellStyle name="Normal 6 31" xfId="2130" xr:uid="{2F470054-7751-4712-B880-CF0C8F63E8FA}"/>
    <cellStyle name="Normal 6 32" xfId="2131" xr:uid="{F449619A-22F9-4ADD-88CF-C510AB0E249B}"/>
    <cellStyle name="Normal 6 33" xfId="2132" xr:uid="{E1FE6DB6-866B-4478-8AEE-F4520B8FAB76}"/>
    <cellStyle name="Normal 6 34" xfId="2133" xr:uid="{67E738BF-CFFA-4192-8C99-A53676254418}"/>
    <cellStyle name="Normal 6 35" xfId="2134" xr:uid="{2CEA6736-9787-498E-8D23-C083E5E71C83}"/>
    <cellStyle name="Normal 6 36" xfId="2135" xr:uid="{E7830C0D-973A-4A40-941B-598BA7CFA6CF}"/>
    <cellStyle name="Normal 6 36 2" xfId="2740" xr:uid="{0188AABB-87A8-4ED2-A84B-E640A28A05FA}"/>
    <cellStyle name="Normal 6 36 2 2" xfId="3720" xr:uid="{F5328E8A-0723-4B4B-BA11-CF307220BA5E}"/>
    <cellStyle name="Normal 6 36 2 2 2" xfId="6958" xr:uid="{DA1B8F8D-E3B8-4E7E-97C4-C5B8BF3E6644}"/>
    <cellStyle name="Normal 6 36 2 2 2 2" xfId="12498" xr:uid="{D86A8A8A-1FA8-422C-9F78-A2919236DF10}"/>
    <cellStyle name="Normal 6 36 2 2 2 2 2" xfId="23370" xr:uid="{D32D3D54-3002-4E04-8EE7-C620E58B57AA}"/>
    <cellStyle name="Normal 6 36 2 2 2 2 3" xfId="39347" xr:uid="{F32E7E6B-B84F-4A30-8B37-C5DD5C278C68}"/>
    <cellStyle name="Normal 6 36 2 2 2 3" xfId="18396" xr:uid="{6E8677F3-EEB0-4A7B-8549-FA3486719022}"/>
    <cellStyle name="Normal 6 36 2 2 2 4" xfId="29245" xr:uid="{EA3745C6-9214-4F42-A4F2-F7A31D80AE22}"/>
    <cellStyle name="Normal 6 36 2 2 2 5" xfId="35378" xr:uid="{47CE9707-8328-4948-9E05-167F7737B59E}"/>
    <cellStyle name="Normal 6 36 2 2 2 6" xfId="44519" xr:uid="{96B6AAFB-8AF9-4B13-B18C-9AC5AB441163}"/>
    <cellStyle name="Normal 6 36 2 2 3" xfId="12499" xr:uid="{B4DAE441-B5E1-4D74-A2F9-E65600E5FBDA}"/>
    <cellStyle name="Normal 6 36 2 2 3 2" xfId="23371" xr:uid="{A8A36601-E36E-4580-BF7A-D567F37FA9A8}"/>
    <cellStyle name="Normal 6 36 2 2 3 3" xfId="37367" xr:uid="{FDA83EE2-2C16-4D7C-8643-111A4459CD9B}"/>
    <cellStyle name="Normal 6 36 2 2 4" xfId="15340" xr:uid="{F68C5843-D5B2-41F8-8074-0EB8755245C8}"/>
    <cellStyle name="Normal 6 36 2 2 5" xfId="26189" xr:uid="{912559B3-6110-43EE-8F72-8FFE75A0E6DE}"/>
    <cellStyle name="Normal 6 36 2 2 6" xfId="32339" xr:uid="{1CB8EE79-1803-48C3-B659-95797E7F9A50}"/>
    <cellStyle name="Normal 6 36 2 2 7" xfId="41463" xr:uid="{C59C0A18-62ED-4485-8874-6658B7DDB978}"/>
    <cellStyle name="Normal 6 36 2 3" xfId="5978" xr:uid="{0628089F-5C64-4706-9858-382D0F1209C3}"/>
    <cellStyle name="Normal 6 36 2 3 2" xfId="12500" xr:uid="{455DC570-1FFB-4591-86C1-B5F58C1EC5B2}"/>
    <cellStyle name="Normal 6 36 2 3 2 2" xfId="23372" xr:uid="{3C3BF1F8-4EB7-4E08-9E78-1237FE7B1890}"/>
    <cellStyle name="Normal 6 36 2 3 2 3" xfId="39346" xr:uid="{FA2761D2-5D6A-494A-A8D8-0491840544A6}"/>
    <cellStyle name="Normal 6 36 2 3 3" xfId="17416" xr:uid="{E28B5DD0-5BC0-41D7-8D8D-67E3531A369F}"/>
    <cellStyle name="Normal 6 36 2 3 4" xfId="28265" xr:uid="{2BA46525-0EB0-4A66-A200-E0D2F2D54BF8}"/>
    <cellStyle name="Normal 6 36 2 3 5" xfId="35377" xr:uid="{2CC0704A-AE77-4C6C-A08C-82292305D0D4}"/>
    <cellStyle name="Normal 6 36 2 3 6" xfId="43539" xr:uid="{E7E648E6-2078-4FCF-A1D2-9E2E944C53F1}"/>
    <cellStyle name="Normal 6 36 2 4" xfId="12501" xr:uid="{6614ABFE-11EC-4841-A7A1-224694F0D9C6}"/>
    <cellStyle name="Normal 6 36 2 4 2" xfId="23373" xr:uid="{BD509323-FC6C-4FDA-8851-2E77D206042A}"/>
    <cellStyle name="Normal 6 36 2 4 3" xfId="37366" xr:uid="{56AAFE17-6921-4532-8492-A2DA6A2D2AA6}"/>
    <cellStyle name="Normal 6 36 2 5" xfId="14360" xr:uid="{9D1F3CD1-D38D-451C-B4FF-A993A329BC2E}"/>
    <cellStyle name="Normal 6 36 2 6" xfId="25209" xr:uid="{6FB8D382-A5C6-48FB-B254-355A6ED6369E}"/>
    <cellStyle name="Normal 6 36 2 7" xfId="31359" xr:uid="{76213AC9-0A12-41B9-AA14-D5985AAD3DD8}"/>
    <cellStyle name="Normal 6 36 2 8" xfId="40483" xr:uid="{8FE443A1-34E9-4EF5-B4BD-54B291624518}"/>
    <cellStyle name="Normal 6 36 3" xfId="3227" xr:uid="{32132D09-73C2-40C2-BC74-572760845007}"/>
    <cellStyle name="Normal 6 36 3 2" xfId="6465" xr:uid="{CD0F2D2D-6E10-4B66-898A-BEA19B961023}"/>
    <cellStyle name="Normal 6 36 3 2 2" xfId="12502" xr:uid="{6BDCBB6D-E082-40AE-B7FF-4D2F02020A13}"/>
    <cellStyle name="Normal 6 36 3 2 2 2" xfId="23374" xr:uid="{4D05710B-9333-4984-B39B-C091543B6AE4}"/>
    <cellStyle name="Normal 6 36 3 2 2 3" xfId="39348" xr:uid="{AB4D68E0-3425-4846-91AC-293DD94A79D4}"/>
    <cellStyle name="Normal 6 36 3 2 3" xfId="17903" xr:uid="{EC75EB20-4398-4EFC-B696-46359EA72A81}"/>
    <cellStyle name="Normal 6 36 3 2 4" xfId="28752" xr:uid="{72FC1ECC-21D6-43E6-B213-B4BA96B455C2}"/>
    <cellStyle name="Normal 6 36 3 2 5" xfId="35379" xr:uid="{02A28CD2-C5E6-48D3-8CA4-E3175C504AAC}"/>
    <cellStyle name="Normal 6 36 3 2 6" xfId="44026" xr:uid="{4B8D82D5-1C19-457F-A265-18764203DC54}"/>
    <cellStyle name="Normal 6 36 3 3" xfId="12503" xr:uid="{3EDA234C-F75C-4433-BDE0-A36E6112ADED}"/>
    <cellStyle name="Normal 6 36 3 3 2" xfId="23375" xr:uid="{A81C5FEE-9CEB-44CD-BAC1-26D1BBC186D5}"/>
    <cellStyle name="Normal 6 36 3 3 3" xfId="37368" xr:uid="{4CD6C75A-B9B2-426E-AC9A-823C85E8348B}"/>
    <cellStyle name="Normal 6 36 3 4" xfId="14847" xr:uid="{080DFFCC-E189-493C-98CD-84C2DBB4F66E}"/>
    <cellStyle name="Normal 6 36 3 5" xfId="25696" xr:uid="{E72E42D6-37DE-4924-97C5-D74919A22ED8}"/>
    <cellStyle name="Normal 6 36 3 6" xfId="31846" xr:uid="{93B934F4-227A-4EB2-A1CF-2D5423CC9A89}"/>
    <cellStyle name="Normal 6 36 3 7" xfId="40970" xr:uid="{C2D5A709-C96E-438D-BF93-C1A2F7A1A470}"/>
    <cellStyle name="Normal 6 36 4" xfId="5485" xr:uid="{33136DDE-1239-40D8-9D0F-8B136537756E}"/>
    <cellStyle name="Normal 6 36 4 2" xfId="12504" xr:uid="{52E6B63C-7004-483F-8A65-16E38E8CBF16}"/>
    <cellStyle name="Normal 6 36 4 2 2" xfId="23376" xr:uid="{3A4E7E4F-079D-4141-BB8A-F9AE8DDA4E34}"/>
    <cellStyle name="Normal 6 36 4 2 3" xfId="38304" xr:uid="{974825CF-94A0-4076-87AF-401CCF5579C7}"/>
    <cellStyle name="Normal 6 36 4 3" xfId="16923" xr:uid="{C6CB31D3-E9A2-4A5B-B87B-CCE816FE31D1}"/>
    <cellStyle name="Normal 6 36 4 4" xfId="27772" xr:uid="{7D6225ED-325C-4B68-813A-1263C6D13B41}"/>
    <cellStyle name="Normal 6 36 4 5" xfId="34339" xr:uid="{17573378-47F1-41FE-B628-9013C1440616}"/>
    <cellStyle name="Normal 6 36 4 6" xfId="43046" xr:uid="{7599E277-50F4-4B6D-A274-6063BEEC7718}"/>
    <cellStyle name="Normal 6 36 5" xfId="12505" xr:uid="{0D20E1D5-8147-4B10-B4AA-EFAA5CF17764}"/>
    <cellStyle name="Normal 6 36 5 2" xfId="23377" xr:uid="{40BC23A8-1CE6-4228-9B0B-05849B7A19AF}"/>
    <cellStyle name="Normal 6 36 5 3" xfId="36322" xr:uid="{6D9938AB-8D96-4B82-9497-2288EF3295F6}"/>
    <cellStyle name="Normal 6 36 6" xfId="13867" xr:uid="{42B6B52E-C321-40CA-A5ED-23BED89693C7}"/>
    <cellStyle name="Normal 6 36 7" xfId="24716" xr:uid="{67F7011E-46A7-4C59-9186-3A761D8137F4}"/>
    <cellStyle name="Normal 6 36 8" xfId="30869" xr:uid="{4CD62B20-ECE4-4368-8548-A24DEC0EF3C9}"/>
    <cellStyle name="Normal 6 36 9" xfId="39990" xr:uid="{8DBA881D-E7B7-48D0-972F-1227BE15EAB6}"/>
    <cellStyle name="Normal 6 37" xfId="2136" xr:uid="{97B98245-FECE-43E0-BF94-0A961CD4456B}"/>
    <cellStyle name="Normal 6 37 2" xfId="2741" xr:uid="{A48BB24C-C315-4056-B20B-DEEB6482AE78}"/>
    <cellStyle name="Normal 6 37 2 2" xfId="3721" xr:uid="{7AF88B31-9F85-4830-ADB0-B3142FAFB1E2}"/>
    <cellStyle name="Normal 6 37 2 2 2" xfId="6959" xr:uid="{65D8B60C-CC02-4A29-8439-A6449D3F19EB}"/>
    <cellStyle name="Normal 6 37 2 2 2 2" xfId="12506" xr:uid="{74181167-2B1B-4084-BFA8-90E732CBE8F0}"/>
    <cellStyle name="Normal 6 37 2 2 2 2 2" xfId="23378" xr:uid="{A08E2BC6-D807-4EC6-A5F7-8CE1C9D59BD1}"/>
    <cellStyle name="Normal 6 37 2 2 2 2 3" xfId="39350" xr:uid="{8D463C09-3B68-4CA3-AFFD-92CBEB491416}"/>
    <cellStyle name="Normal 6 37 2 2 2 3" xfId="18397" xr:uid="{5EBB8995-EBF6-45FA-B33A-DC2882513749}"/>
    <cellStyle name="Normal 6 37 2 2 2 4" xfId="29246" xr:uid="{D5771D32-4324-4959-979D-8A361793B554}"/>
    <cellStyle name="Normal 6 37 2 2 2 5" xfId="35381" xr:uid="{9E3FA265-E4A5-48DD-9539-C438C3880CF9}"/>
    <cellStyle name="Normal 6 37 2 2 2 6" xfId="44520" xr:uid="{C3A48647-964E-426A-B61B-F302D13EDDE7}"/>
    <cellStyle name="Normal 6 37 2 2 3" xfId="12507" xr:uid="{EB194077-0027-4D02-876D-6E55A72F77EA}"/>
    <cellStyle name="Normal 6 37 2 2 3 2" xfId="23379" xr:uid="{92662291-F3C4-45D9-A38A-D10B8DE29F33}"/>
    <cellStyle name="Normal 6 37 2 2 3 3" xfId="37370" xr:uid="{92EC769A-8EE7-40A1-A17E-8BA9E6EFD647}"/>
    <cellStyle name="Normal 6 37 2 2 4" xfId="15341" xr:uid="{6C2C816C-855C-453C-ABF6-0656007B9CC0}"/>
    <cellStyle name="Normal 6 37 2 2 5" xfId="26190" xr:uid="{2A4F1334-93C1-4630-ABDC-7B63E9A42F84}"/>
    <cellStyle name="Normal 6 37 2 2 6" xfId="32340" xr:uid="{02120056-A7FE-4527-ACAA-0895B9F391FE}"/>
    <cellStyle name="Normal 6 37 2 2 7" xfId="41464" xr:uid="{D4EA3B9A-860E-4EFD-BB09-A64FD5AD0C94}"/>
    <cellStyle name="Normal 6 37 2 3" xfId="5979" xr:uid="{3D5DF912-7D2C-4F44-BDA8-7A629DB51AD8}"/>
    <cellStyle name="Normal 6 37 2 3 2" xfId="12508" xr:uid="{91B6C279-7204-40D2-BA12-574C55702DC1}"/>
    <cellStyle name="Normal 6 37 2 3 2 2" xfId="23380" xr:uid="{63CD64A0-3BC2-4680-8801-5EE1F3AF6D37}"/>
    <cellStyle name="Normal 6 37 2 3 2 3" xfId="39349" xr:uid="{99061968-2538-42CA-AD73-E4B2E113A2FA}"/>
    <cellStyle name="Normal 6 37 2 3 3" xfId="17417" xr:uid="{3347EF9A-7B6D-4107-9B9A-D779C3CF5243}"/>
    <cellStyle name="Normal 6 37 2 3 4" xfId="28266" xr:uid="{8E6F544A-2389-4F1A-B853-77AB6DF3EF97}"/>
    <cellStyle name="Normal 6 37 2 3 5" xfId="35380" xr:uid="{5B922E62-D884-4390-8865-015A7CB80D04}"/>
    <cellStyle name="Normal 6 37 2 3 6" xfId="43540" xr:uid="{2DC20619-34A3-467F-ACF7-AE08B329AE3C}"/>
    <cellStyle name="Normal 6 37 2 4" xfId="12509" xr:uid="{95A80A7A-E9AF-40BD-BA67-07BC29316FF0}"/>
    <cellStyle name="Normal 6 37 2 4 2" xfId="23381" xr:uid="{77BD090F-1C7E-4719-9A20-BE45E92B856B}"/>
    <cellStyle name="Normal 6 37 2 4 3" xfId="37369" xr:uid="{B3906482-5556-4D65-93C5-9A3DAF493835}"/>
    <cellStyle name="Normal 6 37 2 5" xfId="14361" xr:uid="{80654ED3-273E-4DE3-AB36-150631F313C7}"/>
    <cellStyle name="Normal 6 37 2 6" xfId="25210" xr:uid="{CF6DDE71-EB9F-4B4F-A400-0FF0FE00C98F}"/>
    <cellStyle name="Normal 6 37 2 7" xfId="31360" xr:uid="{3989637C-6FF4-4D30-A509-77945AD4B6AD}"/>
    <cellStyle name="Normal 6 37 2 8" xfId="40484" xr:uid="{9A9A67F7-45CB-4D67-9014-26453636026F}"/>
    <cellStyle name="Normal 6 37 3" xfId="3228" xr:uid="{3D2D1CCA-03F1-40FC-A0CD-445657BA198F}"/>
    <cellStyle name="Normal 6 37 3 2" xfId="6466" xr:uid="{FEA22D78-8D1B-4E2B-9970-A9013237F1A2}"/>
    <cellStyle name="Normal 6 37 3 2 2" xfId="12510" xr:uid="{5234CE5F-ED4F-4C48-B77F-5CA9AFA5F4DF}"/>
    <cellStyle name="Normal 6 37 3 2 2 2" xfId="23382" xr:uid="{F8A7B5D1-3AA5-405B-8C96-E7241DD68928}"/>
    <cellStyle name="Normal 6 37 3 2 2 3" xfId="39351" xr:uid="{BB6F22FF-9554-44DD-85D8-CDCFCF8322DD}"/>
    <cellStyle name="Normal 6 37 3 2 3" xfId="17904" xr:uid="{D6EC0F3D-9459-4BFE-A4D0-92D7D904FF8C}"/>
    <cellStyle name="Normal 6 37 3 2 4" xfId="28753" xr:uid="{07F9C87E-26E1-4526-BF8B-17073D2C7393}"/>
    <cellStyle name="Normal 6 37 3 2 5" xfId="35382" xr:uid="{84908555-A565-420F-AC55-36A6CE52AC7C}"/>
    <cellStyle name="Normal 6 37 3 2 6" xfId="44027" xr:uid="{D7B9432D-C35F-4380-B98B-B72F5B394948}"/>
    <cellStyle name="Normal 6 37 3 3" xfId="12511" xr:uid="{81C82597-396D-4F20-A9F5-8D5B6A32C45A}"/>
    <cellStyle name="Normal 6 37 3 3 2" xfId="23383" xr:uid="{AD0474DB-40A6-46B4-96B6-2657C1260EDF}"/>
    <cellStyle name="Normal 6 37 3 3 3" xfId="37371" xr:uid="{941E9E3E-8794-4863-8B1E-D60D8F16861B}"/>
    <cellStyle name="Normal 6 37 3 4" xfId="14848" xr:uid="{C4D57D75-BA67-4694-930F-C03333037D19}"/>
    <cellStyle name="Normal 6 37 3 5" xfId="25697" xr:uid="{180DE281-6FE2-4F35-9891-AAB83B1BAD66}"/>
    <cellStyle name="Normal 6 37 3 6" xfId="31847" xr:uid="{4A534AE9-BB3C-48C3-9E88-3C8F0C253B7F}"/>
    <cellStyle name="Normal 6 37 3 7" xfId="40971" xr:uid="{9F4BB8CD-B569-4295-B0EE-C9CE3FE7BA74}"/>
    <cellStyle name="Normal 6 37 4" xfId="5486" xr:uid="{1CAC74A2-03D3-4F6A-9CDB-6CD86D278CB5}"/>
    <cellStyle name="Normal 6 37 4 2" xfId="12512" xr:uid="{FAB89648-6643-4CBF-A64A-FC6F1317A7C2}"/>
    <cellStyle name="Normal 6 37 4 2 2" xfId="23384" xr:uid="{85CAC8F0-4B34-441E-96E3-79971CEFE7E8}"/>
    <cellStyle name="Normal 6 37 4 2 3" xfId="38305" xr:uid="{EC576811-29D6-4813-9F01-1CC5CEE63F52}"/>
    <cellStyle name="Normal 6 37 4 3" xfId="16924" xr:uid="{F430E65C-DDEA-4DF2-9D5C-E479168C6EFE}"/>
    <cellStyle name="Normal 6 37 4 4" xfId="27773" xr:uid="{E7D6FAFE-9360-448B-94E1-ACA96D7DB680}"/>
    <cellStyle name="Normal 6 37 4 5" xfId="34340" xr:uid="{BB07ADDA-7FB1-4C29-9720-183EC00689B7}"/>
    <cellStyle name="Normal 6 37 4 6" xfId="43047" xr:uid="{85781DB3-E9DB-4723-91E7-C53E7A9A4752}"/>
    <cellStyle name="Normal 6 37 5" xfId="12513" xr:uid="{8A6A2A99-C7BC-4ECA-B8B7-315E37A0B3C6}"/>
    <cellStyle name="Normal 6 37 5 2" xfId="23385" xr:uid="{E4E59195-80BF-40E3-A08C-B1DB649E36E6}"/>
    <cellStyle name="Normal 6 37 5 3" xfId="36323" xr:uid="{82DA4548-2DC7-45D2-BD18-A078CA45EF77}"/>
    <cellStyle name="Normal 6 37 6" xfId="13868" xr:uid="{6F79674E-0E7D-4ED3-90D3-CF293D7FE065}"/>
    <cellStyle name="Normal 6 37 7" xfId="24717" xr:uid="{C96516E9-4F63-43AB-B9E4-D18CFE9B1697}"/>
    <cellStyle name="Normal 6 37 8" xfId="30870" xr:uid="{306D2F43-C1D1-4803-B663-688B66AD9912}"/>
    <cellStyle name="Normal 6 37 9" xfId="39991" xr:uid="{E9275687-8571-4FF7-8B88-4DC5F8C678E5}"/>
    <cellStyle name="Normal 6 38" xfId="2137" xr:uid="{F7069610-045D-41A7-A244-F41A53154EBC}"/>
    <cellStyle name="Normal 6 39" xfId="2138" xr:uid="{26E2AD7E-8B36-4140-BE42-5C69996A6064}"/>
    <cellStyle name="Normal 6 4" xfId="1104" xr:uid="{8C726A34-B579-4D68-B215-A2469461DC99}"/>
    <cellStyle name="Normal 6 4 2" xfId="1105" xr:uid="{67F7DF15-2004-46A1-8E75-FF8A5EFFA7AF}"/>
    <cellStyle name="Normal 6 4 3" xfId="1106" xr:uid="{4C7ADC6D-01D7-4D93-BC0F-B027660334BB}"/>
    <cellStyle name="Normal 6 40" xfId="2139" xr:uid="{B3FEA323-B222-4642-8590-8968E5B26650}"/>
    <cellStyle name="Normal 6 41" xfId="2140" xr:uid="{112CD514-F417-4240-97EA-9C4DED42E303}"/>
    <cellStyle name="Normal 6 42" xfId="2141" xr:uid="{F4047732-347A-48E5-B0CF-D3EA58F3D5D1}"/>
    <cellStyle name="Normal 6 43" xfId="2142" xr:uid="{E7CCFE31-9B53-4F9A-A8F1-B5E1773836E8}"/>
    <cellStyle name="Normal 6 44" xfId="4073" xr:uid="{A25F5BA3-6419-4FBA-8B61-054AE7A306E8}"/>
    <cellStyle name="Normal 6 44 2" xfId="7305" xr:uid="{6565E1A5-3EAF-458E-9403-C9210FAE4274}"/>
    <cellStyle name="Normal 6 44 2 2" xfId="18743" xr:uid="{55AA9E72-B2EA-4733-A525-B8843A96A0EA}"/>
    <cellStyle name="Normal 6 44 2 3" xfId="29592" xr:uid="{3DAC8ED5-F6E3-457B-9B37-C33117528C17}"/>
    <cellStyle name="Normal 6 44 2 4" xfId="44866" xr:uid="{C6D03486-410B-4C11-85D2-71349EB79E37}"/>
    <cellStyle name="Normal 6 44 3" xfId="15687" xr:uid="{E18EAF66-43F0-4E4C-8F1B-66F763D4CD6C}"/>
    <cellStyle name="Normal 6 44 4" xfId="26536" xr:uid="{2A5630EE-842B-4FCD-8A85-1DFAF5E94A77}"/>
    <cellStyle name="Normal 6 44 5" xfId="32418" xr:uid="{02875FAB-F754-4891-AC0E-170B0B9F123B}"/>
    <cellStyle name="Normal 6 44 6" xfId="41810" xr:uid="{FFDDF3FE-193C-404C-9240-8CED7520CA9C}"/>
    <cellStyle name="Normal 6 45" xfId="4614" xr:uid="{5B6F412D-FBCD-4050-9837-8FB25AEF24A3}"/>
    <cellStyle name="Normal 6 45 2" xfId="7670" xr:uid="{4BC658B4-75D8-499D-8CA9-0C767E7BEA2D}"/>
    <cellStyle name="Normal 6 45 2 2" xfId="19108" xr:uid="{FD2B1AD5-0D76-488E-9984-2995437186AD}"/>
    <cellStyle name="Normal 6 45 2 3" xfId="29957" xr:uid="{D8DAAE67-BA95-40BC-8AE6-21DCC12F611D}"/>
    <cellStyle name="Normal 6 45 2 4" xfId="45231" xr:uid="{08427FFB-22B6-4D63-96B8-E4A2CFFE5103}"/>
    <cellStyle name="Normal 6 45 3" xfId="16052" xr:uid="{C892A13C-B102-4D4A-9422-206FD3CA2A76}"/>
    <cellStyle name="Normal 6 45 4" xfId="26901" xr:uid="{715393C8-5563-40CB-BB78-0F58F6AA8D7B}"/>
    <cellStyle name="Normal 6 45 5" xfId="33268" xr:uid="{B759524C-9993-42FC-89B8-9E0290DF9985}"/>
    <cellStyle name="Normal 6 45 6" xfId="42175" xr:uid="{56F78590-52D3-4701-BBA6-16D6E4D1489A}"/>
    <cellStyle name="Normal 6 46" xfId="4976" xr:uid="{BE6192B9-2635-437E-8D9F-7126B2B67EFA}"/>
    <cellStyle name="Normal 6 46 2" xfId="8032" xr:uid="{EC02737A-5053-47A3-ABC2-258DAD2B8856}"/>
    <cellStyle name="Normal 6 46 2 2" xfId="19470" xr:uid="{0FE31473-8FD8-4ABD-BA97-ADFD5AD77D59}"/>
    <cellStyle name="Normal 6 46 2 3" xfId="30319" xr:uid="{311F4022-AFB0-4519-A2B0-C745F57CC113}"/>
    <cellStyle name="Normal 6 46 2 4" xfId="45593" xr:uid="{F13EE0B2-B711-4593-A4B2-B038C1F436A8}"/>
    <cellStyle name="Normal 6 46 3" xfId="16414" xr:uid="{87F6186A-0F48-42AD-B154-C7127DA035BA}"/>
    <cellStyle name="Normal 6 46 4" xfId="27263" xr:uid="{26F886A0-C747-4A4D-9BF0-0D41052839F7}"/>
    <cellStyle name="Normal 6 46 5" xfId="42537" xr:uid="{8D087FB4-EFB3-404A-84DD-D467996851A2}"/>
    <cellStyle name="Normal 6 47" xfId="8292" xr:uid="{B7FF638D-EC7D-4761-B5B1-CE63161E8E18}"/>
    <cellStyle name="Normal 6 48" xfId="1095" xr:uid="{E86ED2EA-E81F-4BDC-8D2A-2549AA4192FE}"/>
    <cellStyle name="Normal 6 5" xfId="1107" xr:uid="{AA25C61A-5A33-4B0B-8630-7F6D4A486920}"/>
    <cellStyle name="Normal 6 5 2" xfId="1108" xr:uid="{5C83C590-15E5-4F52-916E-3C41B524E2ED}"/>
    <cellStyle name="Normal 6 5 3" xfId="1109" xr:uid="{B3CE0894-CAED-4E38-846E-141F3E82541C}"/>
    <cellStyle name="Normal 6 6" xfId="1110" xr:uid="{C9279562-1180-49C4-A7D6-B55E9972680A}"/>
    <cellStyle name="Normal 6 6 2" xfId="1111" xr:uid="{D25AB3C8-6CA3-4C2F-8901-AD3E9C2E0D3E}"/>
    <cellStyle name="Normal 6 6 3" xfId="1112" xr:uid="{CA1FA252-665C-4F4B-88C9-AF8A9D8296B7}"/>
    <cellStyle name="Normal 6 7" xfId="1113" xr:uid="{4319124E-4ABC-4D83-AE2F-9BF04210C9AB}"/>
    <cellStyle name="Normal 6 7 10" xfId="30664" xr:uid="{33DB56BC-3706-49A8-BF7E-91D90EB41DA5}"/>
    <cellStyle name="Normal 6 7 11" xfId="39830" xr:uid="{FDD236FB-8464-4DC3-AF9C-F47663B637A8}"/>
    <cellStyle name="Normal 6 7 2" xfId="2579" xr:uid="{5A67EA9B-A6BD-4B10-81A0-ADCF4ABA84A2}"/>
    <cellStyle name="Normal 6 7 2 2" xfId="3560" xr:uid="{6CC1E61E-9505-428D-A797-087BCD1A9885}"/>
    <cellStyle name="Normal 6 7 2 2 2" xfId="6798" xr:uid="{DAB5C01A-EC99-4AE9-9227-5529FA2EFE0D}"/>
    <cellStyle name="Normal 6 7 2 2 2 2" xfId="12514" xr:uid="{C0900B38-595E-4868-8325-F79D9E1F05B8}"/>
    <cellStyle name="Normal 6 7 2 2 2 2 2" xfId="23386" xr:uid="{120FDB1E-8663-4641-993B-8272BFC80A85}"/>
    <cellStyle name="Normal 6 7 2 2 2 2 3" xfId="39352" xr:uid="{086AB553-4F8C-4709-AEA9-350062CA47D4}"/>
    <cellStyle name="Normal 6 7 2 2 2 3" xfId="18236" xr:uid="{C1E9FC13-4047-41C9-B65E-E8A8ABE47C97}"/>
    <cellStyle name="Normal 6 7 2 2 2 4" xfId="29085" xr:uid="{F7679AEC-17C9-4532-AFC0-A72F21794AF6}"/>
    <cellStyle name="Normal 6 7 2 2 2 5" xfId="35383" xr:uid="{5FD973C9-F522-4FAB-80D9-BCAD3CD55ADC}"/>
    <cellStyle name="Normal 6 7 2 2 2 6" xfId="44359" xr:uid="{D7601B39-5ABD-4C58-8616-CB95EF40E46F}"/>
    <cellStyle name="Normal 6 7 2 2 3" xfId="12515" xr:uid="{0DAA9D95-B5B7-4B63-B9F1-C0DC3B94062B}"/>
    <cellStyle name="Normal 6 7 2 2 3 2" xfId="23387" xr:uid="{67F24C2F-A1C2-4514-A653-BD9F28A190BF}"/>
    <cellStyle name="Normal 6 7 2 2 3 3" xfId="37372" xr:uid="{0FC03E93-ED02-4E28-9A82-63C9935D3C1D}"/>
    <cellStyle name="Normal 6 7 2 2 4" xfId="15180" xr:uid="{F65F5A32-C76D-4C8D-B649-A277E4EF2911}"/>
    <cellStyle name="Normal 6 7 2 2 5" xfId="26029" xr:uid="{8D4F9D77-138B-4C64-B3DE-AB26D4F349F9}"/>
    <cellStyle name="Normal 6 7 2 2 6" xfId="32179" xr:uid="{EE78942F-07F8-4C59-BF40-7C19E5902F68}"/>
    <cellStyle name="Normal 6 7 2 2 7" xfId="41303" xr:uid="{9FD2F4E9-41D9-46BD-A78C-E43D66EAFBFA}"/>
    <cellStyle name="Normal 6 7 2 3" xfId="5818" xr:uid="{E4CCE82A-C0CF-412E-9011-0A14B6E91EB4}"/>
    <cellStyle name="Normal 6 7 2 3 2" xfId="12516" xr:uid="{C8F88C3F-A97A-48A5-A634-6162E679C37B}"/>
    <cellStyle name="Normal 6 7 2 3 2 2" xfId="23388" xr:uid="{5F62A087-221B-49CD-BB4F-525C35C5C52B}"/>
    <cellStyle name="Normal 6 7 2 3 2 3" xfId="38306" xr:uid="{F358ACAC-4BCF-421B-AAE3-549B1837D2C3}"/>
    <cellStyle name="Normal 6 7 2 3 3" xfId="17256" xr:uid="{BCB53CDA-615B-41AA-9D89-33E565ABC922}"/>
    <cellStyle name="Normal 6 7 2 3 4" xfId="28105" xr:uid="{3B415579-D38D-4EE5-87F1-0C97A1EB414A}"/>
    <cellStyle name="Normal 6 7 2 3 5" xfId="34341" xr:uid="{C4440552-BE2A-4C90-84C1-2B0146145EB3}"/>
    <cellStyle name="Normal 6 7 2 3 6" xfId="43379" xr:uid="{8429B333-263A-41CF-8AF6-9B50A86AF3B0}"/>
    <cellStyle name="Normal 6 7 2 4" xfId="12517" xr:uid="{F4D32DC1-CFD7-4730-9492-A5252782A472}"/>
    <cellStyle name="Normal 6 7 2 4 2" xfId="23389" xr:uid="{0B9B5B8C-B440-41F6-BC4C-C82FC8449E69}"/>
    <cellStyle name="Normal 6 7 2 4 3" xfId="36324" xr:uid="{100146A3-EA27-4E69-8D1E-B3AB714F87EC}"/>
    <cellStyle name="Normal 6 7 2 5" xfId="14200" xr:uid="{472391B3-226A-4FDC-B7D2-1238B93985B7}"/>
    <cellStyle name="Normal 6 7 2 6" xfId="25049" xr:uid="{F4C7850B-5438-4259-BCF8-DCF1186B5A73}"/>
    <cellStyle name="Normal 6 7 2 7" xfId="31199" xr:uid="{87BE73D4-6EC8-444A-B738-AEAB654591C2}"/>
    <cellStyle name="Normal 6 7 2 8" xfId="40323" xr:uid="{39A24661-F5BA-4DBE-AE9A-72095C7257EA}"/>
    <cellStyle name="Normal 6 7 3" xfId="3067" xr:uid="{0B68458E-EF0B-42C7-9498-2B72FB8F91EB}"/>
    <cellStyle name="Normal 6 7 3 2" xfId="6305" xr:uid="{E6F212E6-D420-4850-8E2B-551364D674CA}"/>
    <cellStyle name="Normal 6 7 3 2 2" xfId="12518" xr:uid="{1734B6CE-268B-41C2-A56D-87F3C075FD5E}"/>
    <cellStyle name="Normal 6 7 3 2 2 2" xfId="23390" xr:uid="{7EE7D928-06A1-40EC-B459-3261FADFE60E}"/>
    <cellStyle name="Normal 6 7 3 2 2 3" xfId="39353" xr:uid="{14FA0C53-44A3-4553-8C63-768A7123FCDC}"/>
    <cellStyle name="Normal 6 7 3 2 3" xfId="17743" xr:uid="{88A0A8B5-0A86-4302-A1A2-452CDD0D9B2F}"/>
    <cellStyle name="Normal 6 7 3 2 4" xfId="28592" xr:uid="{99C2D41B-8427-4C39-81D9-C5AF979FF502}"/>
    <cellStyle name="Normal 6 7 3 2 5" xfId="35384" xr:uid="{0989576F-3981-449B-AEA4-51EE22CCBE55}"/>
    <cellStyle name="Normal 6 7 3 2 6" xfId="43866" xr:uid="{BD863968-8C54-44E0-AFE2-8A126F4616C3}"/>
    <cellStyle name="Normal 6 7 3 3" xfId="12519" xr:uid="{120E11FE-0FC8-46CE-998B-D4BD0C84DB09}"/>
    <cellStyle name="Normal 6 7 3 3 2" xfId="23391" xr:uid="{E52FCC68-F15A-43C2-9E6A-EB2ABF614822}"/>
    <cellStyle name="Normal 6 7 3 3 3" xfId="37373" xr:uid="{0C645A90-6887-4BBF-82B0-E2C5016A1A51}"/>
    <cellStyle name="Normal 6 7 3 4" xfId="14687" xr:uid="{FF2FC9CC-C14E-437E-80DB-60A08F32D3FB}"/>
    <cellStyle name="Normal 6 7 3 5" xfId="25536" xr:uid="{112AA54A-CEA6-4DA6-AA6F-FD9D6E95FF8F}"/>
    <cellStyle name="Normal 6 7 3 6" xfId="31686" xr:uid="{278025A8-99A0-420B-82F2-7C7ED32A48C9}"/>
    <cellStyle name="Normal 6 7 3 7" xfId="40810" xr:uid="{9619C7A1-C18B-47FC-8818-298586657A4B}"/>
    <cellStyle name="Normal 6 7 4" xfId="4074" xr:uid="{1E6C1092-3F94-4DBA-A774-3B1FEC8827A9}"/>
    <cellStyle name="Normal 6 7 4 2" xfId="7306" xr:uid="{E7735CE6-A8C6-44B1-8EFB-BED2A5CE57BB}"/>
    <cellStyle name="Normal 6 7 4 2 2" xfId="18744" xr:uid="{B63BEC1C-A626-471D-9C48-3F1BB97EEBAF}"/>
    <cellStyle name="Normal 6 7 4 2 3" xfId="29593" xr:uid="{AEEA3D87-D629-4989-92D4-567538ECF0DA}"/>
    <cellStyle name="Normal 6 7 4 2 4" xfId="37848" xr:uid="{87C760DD-9ED6-45CC-8832-3251B62C5543}"/>
    <cellStyle name="Normal 6 7 4 2 5" xfId="44867" xr:uid="{DF1E8B68-4653-4BD4-9795-7065956D6783}"/>
    <cellStyle name="Normal 6 7 4 3" xfId="15688" xr:uid="{4EEFDC06-6B88-4056-9999-3BC735AD8CAB}"/>
    <cellStyle name="Normal 6 7 4 4" xfId="26537" xr:uid="{561249A1-6AD1-4365-8990-737C40D3A6C4}"/>
    <cellStyle name="Normal 6 7 4 5" xfId="33269" xr:uid="{A00D4884-E237-405D-AB29-A770D1EB1A04}"/>
    <cellStyle name="Normal 6 7 4 6" xfId="41811" xr:uid="{7ECB698F-9701-4085-8706-DEED181FD1DE}"/>
    <cellStyle name="Normal 6 7 5" xfId="4615" xr:uid="{1185861F-1623-43AD-8D16-B462EC933434}"/>
    <cellStyle name="Normal 6 7 5 2" xfId="7671" xr:uid="{CC9601AC-67BE-4AA4-9CC0-86A4DB2AD029}"/>
    <cellStyle name="Normal 6 7 5 2 2" xfId="19109" xr:uid="{155DFCF4-F9EA-48D2-9EBF-C28C12E768C2}"/>
    <cellStyle name="Normal 6 7 5 2 3" xfId="29958" xr:uid="{CF1B1908-9990-4D88-8F55-129132D56574}"/>
    <cellStyle name="Normal 6 7 5 2 4" xfId="45232" xr:uid="{5A67D3C4-984E-46A2-A41A-848A5223B536}"/>
    <cellStyle name="Normal 6 7 5 3" xfId="16053" xr:uid="{262198B9-C63B-4189-A260-E96A2D0E1C6F}"/>
    <cellStyle name="Normal 6 7 5 4" xfId="26902" xr:uid="{F6504E45-F135-4451-A2C4-196D4A026897}"/>
    <cellStyle name="Normal 6 7 5 5" xfId="35865" xr:uid="{E7EE8CFD-B998-4748-A730-7BE2E62FD4EF}"/>
    <cellStyle name="Normal 6 7 5 6" xfId="42176" xr:uid="{6A9F067A-6720-4C2A-A309-829FACAA8BF8}"/>
    <cellStyle name="Normal 6 7 6" xfId="4977" xr:uid="{D8116DAC-F520-474F-B118-99F2068EE38B}"/>
    <cellStyle name="Normal 6 7 6 2" xfId="8033" xr:uid="{055081E6-6940-4CBD-8273-D184A5F93D4E}"/>
    <cellStyle name="Normal 6 7 6 2 2" xfId="19471" xr:uid="{896D79D5-2FE1-4630-B7B1-99438A5D0E6C}"/>
    <cellStyle name="Normal 6 7 6 2 3" xfId="30320" xr:uid="{1323CE86-5871-4B09-BDA1-A5F12D123704}"/>
    <cellStyle name="Normal 6 7 6 2 4" xfId="45594" xr:uid="{B61098C6-6373-440F-BDC0-608B6D56EF13}"/>
    <cellStyle name="Normal 6 7 6 3" xfId="16415" xr:uid="{B3BC8E04-C18A-46F1-9A75-36F77CCEE8A6}"/>
    <cellStyle name="Normal 6 7 6 4" xfId="27264" xr:uid="{4F5BFBAA-E0D6-438B-AC41-A7FA6280EA1D}"/>
    <cellStyle name="Normal 6 7 6 5" xfId="42538" xr:uid="{18A0C805-2062-4F7E-9D02-71725DC5E444}"/>
    <cellStyle name="Normal 6 7 7" xfId="5325" xr:uid="{B6BDC71D-1800-4F69-A331-EAD6B195F5ED}"/>
    <cellStyle name="Normal 6 7 7 2" xfId="16763" xr:uid="{1C585BCA-4170-4DA5-AA42-87BB4A53B0B2}"/>
    <cellStyle name="Normal 6 7 7 3" xfId="27612" xr:uid="{F80CA9F1-91E1-44DE-AD54-19E9C83EE27F}"/>
    <cellStyle name="Normal 6 7 7 4" xfId="42886" xr:uid="{C45E505A-0456-4161-A632-BDBA6ACA4305}"/>
    <cellStyle name="Normal 6 7 8" xfId="13707" xr:uid="{6A6F8A46-285F-473E-9FF4-E7F64D928A1B}"/>
    <cellStyle name="Normal 6 7 9" xfId="24556" xr:uid="{7F682A42-722D-4905-BEF7-A6FD0326CCAD}"/>
    <cellStyle name="Normal 6 8" xfId="1114" xr:uid="{9E59D607-06C7-4856-BDB3-3802489AFEA8}"/>
    <cellStyle name="Normal 6 8 10" xfId="30665" xr:uid="{23536CA4-0272-4084-89D6-FF6CD3642D3F}"/>
    <cellStyle name="Normal 6 8 11" xfId="39831" xr:uid="{B8E6FFA9-8D7E-490D-824A-EA8EEDB1BBB1}"/>
    <cellStyle name="Normal 6 8 2" xfId="2580" xr:uid="{D3482A54-4DB2-4DB5-B642-80958E22F0D4}"/>
    <cellStyle name="Normal 6 8 2 2" xfId="3561" xr:uid="{D2C27586-72AA-4B06-BB07-DB35B30BD2B9}"/>
    <cellStyle name="Normal 6 8 2 2 2" xfId="6799" xr:uid="{CF65C7B9-7D67-47D6-B48B-9066C634F580}"/>
    <cellStyle name="Normal 6 8 2 2 2 2" xfId="12520" xr:uid="{BD339CDD-8D5B-421A-BBE8-DF37CDE34BA6}"/>
    <cellStyle name="Normal 6 8 2 2 2 2 2" xfId="23392" xr:uid="{8B3179A9-DD98-48ED-9D18-224915119B8D}"/>
    <cellStyle name="Normal 6 8 2 2 2 2 3" xfId="39354" xr:uid="{551F511F-069C-41AE-9A1C-88994C8D8EF6}"/>
    <cellStyle name="Normal 6 8 2 2 2 3" xfId="18237" xr:uid="{E0BC1209-271C-41C5-B1F3-C9645EA09AA3}"/>
    <cellStyle name="Normal 6 8 2 2 2 4" xfId="29086" xr:uid="{ADF0746B-4D9B-44DB-9E48-B91D14D4F29A}"/>
    <cellStyle name="Normal 6 8 2 2 2 5" xfId="35385" xr:uid="{476F1504-61DD-4EBE-85CE-DD3D9B93B810}"/>
    <cellStyle name="Normal 6 8 2 2 2 6" xfId="44360" xr:uid="{A511F197-315E-4F9B-9F21-473F3A52A2C6}"/>
    <cellStyle name="Normal 6 8 2 2 3" xfId="12521" xr:uid="{D938B678-4F70-41A0-83E5-2EEF509E0B92}"/>
    <cellStyle name="Normal 6 8 2 2 3 2" xfId="23393" xr:uid="{CF5DA0D0-003C-4D0D-BE1C-86E32C45929D}"/>
    <cellStyle name="Normal 6 8 2 2 3 3" xfId="37374" xr:uid="{3FF9C218-6CB3-4B34-A1EE-02BF3699481C}"/>
    <cellStyle name="Normal 6 8 2 2 4" xfId="15181" xr:uid="{7DDAABC5-B1EB-4534-BE6A-4490B58A4115}"/>
    <cellStyle name="Normal 6 8 2 2 5" xfId="26030" xr:uid="{5627C71C-DB1C-4C19-AB32-596597905685}"/>
    <cellStyle name="Normal 6 8 2 2 6" xfId="32180" xr:uid="{A2D54D8B-CE67-4E49-9566-4ACADA72C6A2}"/>
    <cellStyle name="Normal 6 8 2 2 7" xfId="41304" xr:uid="{F44FA9E7-02D4-4768-8990-CB78535978CF}"/>
    <cellStyle name="Normal 6 8 2 3" xfId="5819" xr:uid="{D3F05D1D-1028-44E7-B888-5EB2499F808B}"/>
    <cellStyle name="Normal 6 8 2 3 2" xfId="12522" xr:uid="{FBE378AC-3A6F-4687-95A2-94F913300832}"/>
    <cellStyle name="Normal 6 8 2 3 2 2" xfId="23394" xr:uid="{B2601031-9AB1-45A7-8CF6-A94A1B0FD6D1}"/>
    <cellStyle name="Normal 6 8 2 3 2 3" xfId="38307" xr:uid="{90E73750-421C-4ED8-8EFD-515740B198B1}"/>
    <cellStyle name="Normal 6 8 2 3 3" xfId="17257" xr:uid="{5AB1C72B-9B88-4B7C-9BCD-D5FF5267240B}"/>
    <cellStyle name="Normal 6 8 2 3 4" xfId="28106" xr:uid="{268EA17B-75DD-44E4-BC2E-5C35914EBC93}"/>
    <cellStyle name="Normal 6 8 2 3 5" xfId="34342" xr:uid="{9D28D1F2-97B2-4354-8F96-F15DF1835742}"/>
    <cellStyle name="Normal 6 8 2 3 6" xfId="43380" xr:uid="{E4366464-EC6F-44DE-859D-6579E80CD7F2}"/>
    <cellStyle name="Normal 6 8 2 4" xfId="12523" xr:uid="{043BF58E-02FD-4276-8A5A-4E996765A7DE}"/>
    <cellStyle name="Normal 6 8 2 4 2" xfId="23395" xr:uid="{9394D093-E3E8-4660-9DD6-ECD4D120E93E}"/>
    <cellStyle name="Normal 6 8 2 4 3" xfId="36325" xr:uid="{95D3910F-E05B-4DD6-A499-F7E450FF5D56}"/>
    <cellStyle name="Normal 6 8 2 5" xfId="14201" xr:uid="{4AFA0FE5-4E25-4A93-B2F1-965540917994}"/>
    <cellStyle name="Normal 6 8 2 6" xfId="25050" xr:uid="{EFF50CC0-7C26-4C79-A0B6-0BC9A60577C6}"/>
    <cellStyle name="Normal 6 8 2 7" xfId="31200" xr:uid="{FC5F37E9-CD33-4176-9B0C-991A851351D2}"/>
    <cellStyle name="Normal 6 8 2 8" xfId="40324" xr:uid="{86ECE73E-39E1-4DBC-B374-9C426C55F003}"/>
    <cellStyle name="Normal 6 8 3" xfId="3068" xr:uid="{8BE9D189-D041-4F2F-8B50-BABDBB2D76CB}"/>
    <cellStyle name="Normal 6 8 3 2" xfId="6306" xr:uid="{8330B591-389B-4543-826A-6ADA68772E47}"/>
    <cellStyle name="Normal 6 8 3 2 2" xfId="12524" xr:uid="{FC67BDE3-5DA0-4BF0-AD60-3ABEAB9BCB57}"/>
    <cellStyle name="Normal 6 8 3 2 2 2" xfId="23396" xr:uid="{5958C6B7-4BAC-4492-AAF6-BB9F1AFAC9C1}"/>
    <cellStyle name="Normal 6 8 3 2 2 3" xfId="39355" xr:uid="{DEC49A31-5C1D-401F-8D76-E6DF472BED74}"/>
    <cellStyle name="Normal 6 8 3 2 3" xfId="17744" xr:uid="{72427771-9C6A-4236-9D10-7E4BB848614C}"/>
    <cellStyle name="Normal 6 8 3 2 4" xfId="28593" xr:uid="{1383F4AD-A263-45F0-98C3-8FE405EBCA1E}"/>
    <cellStyle name="Normal 6 8 3 2 5" xfId="35386" xr:uid="{4FE28A83-35DD-4CF4-A727-8C702A0FD9D9}"/>
    <cellStyle name="Normal 6 8 3 2 6" xfId="43867" xr:uid="{2A95B2CC-C6B0-4BC9-8AD9-A8C2DA382896}"/>
    <cellStyle name="Normal 6 8 3 3" xfId="12525" xr:uid="{F7BB30A1-A2AD-42A0-B921-F4C6A2D0D9B5}"/>
    <cellStyle name="Normal 6 8 3 3 2" xfId="23397" xr:uid="{7AD2AAE0-DD4A-444A-ABA9-DD0ACC7A54CE}"/>
    <cellStyle name="Normal 6 8 3 3 3" xfId="37375" xr:uid="{E7EFC3A1-D37B-429F-AA5D-88CC8EE69D0B}"/>
    <cellStyle name="Normal 6 8 3 4" xfId="14688" xr:uid="{9824E08C-56D8-4671-9B68-2A8DFF6E4282}"/>
    <cellStyle name="Normal 6 8 3 5" xfId="25537" xr:uid="{FB82040A-CAEA-43B1-97C7-23B01E6A6929}"/>
    <cellStyle name="Normal 6 8 3 6" xfId="31687" xr:uid="{DD42239A-B8DA-4914-AB38-FF162F50BD8C}"/>
    <cellStyle name="Normal 6 8 3 7" xfId="40811" xr:uid="{C9247A6D-D663-4513-8339-B21CAAA6FF6B}"/>
    <cellStyle name="Normal 6 8 4" xfId="4075" xr:uid="{35745D25-250A-4990-B5F1-D384B5C1DE7B}"/>
    <cellStyle name="Normal 6 8 4 2" xfId="7307" xr:uid="{3FDE52E0-3B7E-4748-86BF-60270CDC62F9}"/>
    <cellStyle name="Normal 6 8 4 2 2" xfId="18745" xr:uid="{0D086601-5A54-4A60-A064-C1DAF1AE7E73}"/>
    <cellStyle name="Normal 6 8 4 2 3" xfId="29594" xr:uid="{34EB23F6-CC19-474F-B826-64F2C49FB5D1}"/>
    <cellStyle name="Normal 6 8 4 2 4" xfId="37849" xr:uid="{EBF9956A-1B79-4963-B92D-6F21A580B96A}"/>
    <cellStyle name="Normal 6 8 4 2 5" xfId="44868" xr:uid="{5A55E1E7-DFC6-4F0A-8C84-F04D09339045}"/>
    <cellStyle name="Normal 6 8 4 3" xfId="15689" xr:uid="{B4F7AB7A-39A1-41C0-85E1-F345536A52B7}"/>
    <cellStyle name="Normal 6 8 4 4" xfId="26538" xr:uid="{C978FABB-66E0-4F1D-8681-B32D3E11ED26}"/>
    <cellStyle name="Normal 6 8 4 5" xfId="33270" xr:uid="{4AEE0660-768F-4695-B837-F985EA71D713}"/>
    <cellStyle name="Normal 6 8 4 6" xfId="41812" xr:uid="{56FBB3F6-90EB-400C-A559-792BD0E6E990}"/>
    <cellStyle name="Normal 6 8 5" xfId="4616" xr:uid="{BB10BF9D-104A-48F0-9E76-56632933953E}"/>
    <cellStyle name="Normal 6 8 5 2" xfId="7672" xr:uid="{E13D1BC7-D982-4364-B2F0-CCCDD6C18DD3}"/>
    <cellStyle name="Normal 6 8 5 2 2" xfId="19110" xr:uid="{4F14CF84-1B2B-4CFC-99AF-57C1B3D84B05}"/>
    <cellStyle name="Normal 6 8 5 2 3" xfId="29959" xr:uid="{D092A6FD-B92A-497C-B643-89960DE9B8E8}"/>
    <cellStyle name="Normal 6 8 5 2 4" xfId="45233" xr:uid="{3D978898-88CA-4D71-BC43-1243E50649B1}"/>
    <cellStyle name="Normal 6 8 5 3" xfId="16054" xr:uid="{B14BC2AA-130C-462E-B898-C6CDA0F52CD3}"/>
    <cellStyle name="Normal 6 8 5 4" xfId="26903" xr:uid="{710BFCE2-DA73-4881-9208-0BA933256C0B}"/>
    <cellStyle name="Normal 6 8 5 5" xfId="35866" xr:uid="{34583634-8A7A-46CB-B1BF-FD7861D26847}"/>
    <cellStyle name="Normal 6 8 5 6" xfId="42177" xr:uid="{6FE979F9-C9A0-4FDD-9B4F-4915EA4D1D47}"/>
    <cellStyle name="Normal 6 8 6" xfId="4978" xr:uid="{64AC4382-A528-4938-899F-C2E2C1F1F280}"/>
    <cellStyle name="Normal 6 8 6 2" xfId="8034" xr:uid="{2438A968-2B15-4B9C-A893-F5B3A8DB6ED3}"/>
    <cellStyle name="Normal 6 8 6 2 2" xfId="19472" xr:uid="{E458CB50-28EE-4D58-9E4D-F9C40048A5F2}"/>
    <cellStyle name="Normal 6 8 6 2 3" xfId="30321" xr:uid="{919D1E61-D397-40D7-8E63-1B212531A42A}"/>
    <cellStyle name="Normal 6 8 6 2 4" xfId="45595" xr:uid="{07AA037A-7A51-4858-B151-86B4B8407352}"/>
    <cellStyle name="Normal 6 8 6 3" xfId="16416" xr:uid="{E846466B-F45C-4018-9C79-82C731735D34}"/>
    <cellStyle name="Normal 6 8 6 4" xfId="27265" xr:uid="{175B34D6-56FA-46A4-A65D-DBE24C745506}"/>
    <cellStyle name="Normal 6 8 6 5" xfId="42539" xr:uid="{3D143614-E618-4FB7-B7AA-A8BCF62BD03D}"/>
    <cellStyle name="Normal 6 8 7" xfId="5326" xr:uid="{CF60ECA9-39ED-47F7-BD83-87A85A97B28C}"/>
    <cellStyle name="Normal 6 8 7 2" xfId="16764" xr:uid="{5A962C9C-0067-4DEE-82A8-43D9BC5D93B1}"/>
    <cellStyle name="Normal 6 8 7 3" xfId="27613" xr:uid="{516847D6-7794-4C31-BF55-D8D98CD5E701}"/>
    <cellStyle name="Normal 6 8 7 4" xfId="42887" xr:uid="{7CC3925A-ADA2-47C7-8C52-A9E46488478A}"/>
    <cellStyle name="Normal 6 8 8" xfId="13708" xr:uid="{11BF8F20-49F1-4B98-BD92-8BD6894F7939}"/>
    <cellStyle name="Normal 6 8 9" xfId="24557" xr:uid="{87F81005-0BAE-4181-A216-D5182FC5E79A}"/>
    <cellStyle name="Normal 6 9" xfId="1115" xr:uid="{D81B1F43-9E9E-4CF6-A69C-2A17CD9C5FB2}"/>
    <cellStyle name="Normal 60" xfId="3758" xr:uid="{A8820E79-5D73-4218-B884-A697E9A7F5CB}"/>
    <cellStyle name="Normal 60 2" xfId="6997" xr:uid="{78C260C7-A6CF-45A9-BD93-21B9A475D109}"/>
    <cellStyle name="Normal 60 2 2" xfId="12526" xr:uid="{61D421B6-8EDA-414A-B6A0-4B51F03DAFB0}"/>
    <cellStyle name="Normal 60 2 2 2" xfId="23398" xr:uid="{EFCCAAAB-4DCA-4C9C-BFAA-E9EC2B8C3BE7}"/>
    <cellStyle name="Normal 60 2 2 3" xfId="39511" xr:uid="{E78345F0-7A2F-494F-AEB4-F005490D479D}"/>
    <cellStyle name="Normal 60 2 3" xfId="18435" xr:uid="{4DA8FC75-CE11-4ACC-98DA-D74BEC8D6662}"/>
    <cellStyle name="Normal 60 2 4" xfId="29284" xr:uid="{A86D6A2F-3B58-4923-9291-6C0782B94B78}"/>
    <cellStyle name="Normal 60 2 5" xfId="35542" xr:uid="{11FC6DFA-DEA3-4CA2-B83F-CFA87DA956A9}"/>
    <cellStyle name="Normal 60 2 6" xfId="44558" xr:uid="{DB7F4519-58CD-45DE-86EA-4C571C000664}"/>
    <cellStyle name="Normal 60 3" xfId="8330" xr:uid="{8B51DA69-2EDF-40DC-A13E-703EC4D65681}"/>
    <cellStyle name="Normal 60 3 2" xfId="12527" xr:uid="{2DA6E654-D725-4EB4-A134-A46D3E1240FD}"/>
    <cellStyle name="Normal 60 3 2 2" xfId="23399" xr:uid="{2CCC8256-3062-41C1-BBB9-DA99B3E177CF}"/>
    <cellStyle name="Normal 60 3 2 3" xfId="39535" xr:uid="{4C296805-105C-4730-871D-0DE82F90100A}"/>
    <cellStyle name="Normal 60 3 3" xfId="35565" xr:uid="{73D77EEC-C0F7-43DF-A0D0-78311D887EFD}"/>
    <cellStyle name="Normal 60 3 4" xfId="45812" xr:uid="{7052BF42-E4E7-4241-9E5E-DFDD5B4B58BE}"/>
    <cellStyle name="Normal 60 4" xfId="12528" xr:uid="{0468E63D-B23F-4F2B-966F-743BD9D29BA1}"/>
    <cellStyle name="Normal 60 4 2" xfId="23400" xr:uid="{B6A7F5BD-1171-41E5-8421-52084F854525}"/>
    <cellStyle name="Normal 60 4 3" xfId="37531" xr:uid="{A61A9BB4-07E3-4428-971D-79BA1D17FCD1}"/>
    <cellStyle name="Normal 60 5" xfId="12529" xr:uid="{5923AB43-CF5A-4F67-9A00-9C25660A18AF}"/>
    <cellStyle name="Normal 60 5 2" xfId="23401" xr:uid="{A923F8A9-AD7F-4B8E-ABB0-CE74DE978A2A}"/>
    <cellStyle name="Normal 60 5 3" xfId="33769" xr:uid="{7902B3DB-1FB7-40AF-86EF-1D4E337583B9}"/>
    <cellStyle name="Normal 60 6" xfId="15379" xr:uid="{23F3B27A-71A3-4A44-A848-814CF371499B}"/>
    <cellStyle name="Normal 60 7" xfId="26228" xr:uid="{7A88EA26-AB7C-4BCA-B4D1-EABA3C2B081D}"/>
    <cellStyle name="Normal 60 8" xfId="41502" xr:uid="{EB073D82-F01E-4EA1-8893-E8C5FBC763C5}"/>
    <cellStyle name="Normal 61" xfId="3761" xr:uid="{C1F78878-A652-4CB4-8A58-4B5296F68AF7}"/>
    <cellStyle name="Normal 61 2" xfId="7000" xr:uid="{602CE08E-8752-42A4-ACA7-D40559B4E5BB}"/>
    <cellStyle name="Normal 61 2 2" xfId="12530" xr:uid="{E2E09F6C-8DE9-47E5-A686-FCE8BF5BC169}"/>
    <cellStyle name="Normal 61 2 2 2" xfId="23402" xr:uid="{A34DC5FB-0A24-49D1-921F-20EC6D858C70}"/>
    <cellStyle name="Normal 61 2 2 3" xfId="39512" xr:uid="{D59B865B-4768-4050-BD10-654AF8498B41}"/>
    <cellStyle name="Normal 61 2 3" xfId="18438" xr:uid="{B48386FF-D2F7-42F3-A787-03455A05BD3E}"/>
    <cellStyle name="Normal 61 2 4" xfId="29287" xr:uid="{3673D044-3AA1-4ECD-B125-D8884ADFEACB}"/>
    <cellStyle name="Normal 61 2 5" xfId="35543" xr:uid="{9E9BF6E1-AB23-4A3B-9421-82BB629E6EF0}"/>
    <cellStyle name="Normal 61 2 6" xfId="44561" xr:uid="{FBBCD36A-9631-49F4-824D-28368076A81F}"/>
    <cellStyle name="Normal 61 3" xfId="8331" xr:uid="{9CC5A74F-8C03-4618-B2C1-D82118480D47}"/>
    <cellStyle name="Normal 61 3 2" xfId="37532" xr:uid="{457F8C45-9A00-4F80-9CFF-8CBB5EE2641C}"/>
    <cellStyle name="Normal 61 3 3" xfId="45813" xr:uid="{15E08773-1FCC-47F0-A35F-9173DE0998E0}"/>
    <cellStyle name="Normal 61 4" xfId="12531" xr:uid="{17EAE2BD-A0EE-4932-ACD5-BD91044D2E71}"/>
    <cellStyle name="Normal 61 4 2" xfId="23403" xr:uid="{35B5441B-AD45-47B1-8261-4E8EC4E777D3}"/>
    <cellStyle name="Normal 61 4 3" xfId="33770" xr:uid="{1B1A6D0A-7647-45E3-81F0-078D5159CBEC}"/>
    <cellStyle name="Normal 61 5" xfId="15382" xr:uid="{D2007F2A-0DB7-42FD-987D-0D38AD227FBC}"/>
    <cellStyle name="Normal 61 6" xfId="26231" xr:uid="{94C01FD3-D783-44E6-86D5-50EF1DC16292}"/>
    <cellStyle name="Normal 61 7" xfId="41505" xr:uid="{4F30087E-CC8A-47AE-A269-D39D0A933090}"/>
    <cellStyle name="Normal 62" xfId="4308" xr:uid="{DA153FE1-BBB7-4EB9-9A6C-A1CFD64FFEC2}"/>
    <cellStyle name="Normal 62 2" xfId="7364" xr:uid="{82D86D2B-3528-47DB-A6B3-16B11C643F8D}"/>
    <cellStyle name="Normal 62 2 2" xfId="12532" xr:uid="{AB21B5BA-A3A2-4435-8917-EEC88BF56277}"/>
    <cellStyle name="Normal 62 2 2 2" xfId="23404" xr:uid="{B64C67E9-CE73-4A09-AA74-EC92B88B771D}"/>
    <cellStyle name="Normal 62 2 2 3" xfId="39514" xr:uid="{1FF80007-3EB0-428D-9D86-20521A2DD23C}"/>
    <cellStyle name="Normal 62 2 3" xfId="18802" xr:uid="{59860E67-38EE-4F64-99EE-71B7EE749C79}"/>
    <cellStyle name="Normal 62 2 4" xfId="29651" xr:uid="{6F6CF044-9DEB-4986-8951-DCE8F4ACD114}"/>
    <cellStyle name="Normal 62 2 5" xfId="35545" xr:uid="{BFC01914-1DE6-473B-92F7-817347C8A877}"/>
    <cellStyle name="Normal 62 2 6" xfId="44925" xr:uid="{D145E7EA-E662-43AF-8FAA-AE2B55D7D1BD}"/>
    <cellStyle name="Normal 62 3" xfId="8332" xr:uid="{0CC7236D-0D97-4521-BB8D-2A8B0112CBC2}"/>
    <cellStyle name="Normal 62 3 2" xfId="37534" xr:uid="{32CC28C1-1353-4344-BF8C-633D8082D3A4}"/>
    <cellStyle name="Normal 62 3 3" xfId="45814" xr:uid="{0D0FEFA5-12DA-4668-95C5-0AAE739E1DF2}"/>
    <cellStyle name="Normal 62 4" xfId="12533" xr:uid="{F6877EE6-D538-4DB1-980D-684D25795A3C}"/>
    <cellStyle name="Normal 62 4 2" xfId="23405" xr:uid="{129F5389-7F02-4D4E-A24C-B71D223B878E}"/>
    <cellStyle name="Normal 62 4 3" xfId="33772" xr:uid="{996F5732-01B9-40D1-8B33-83DC5198BB85}"/>
    <cellStyle name="Normal 62 5" xfId="15746" xr:uid="{CA91EFE0-733B-460A-95C2-3DAEF6637BA6}"/>
    <cellStyle name="Normal 62 6" xfId="26595" xr:uid="{21FA517A-B1B8-4433-9B56-ECCF1D33A163}"/>
    <cellStyle name="Normal 62 7" xfId="41869" xr:uid="{3D794069-1F38-4CAB-8124-9DE9D30B0158}"/>
    <cellStyle name="Normal 63" xfId="4309" xr:uid="{63C158C0-7E22-40D5-B477-8CB127423B19}"/>
    <cellStyle name="Normal 63 2" xfId="7365" xr:uid="{DB21F912-2F60-4531-95F0-FF44201B81F7}"/>
    <cellStyle name="Normal 63 2 2" xfId="12534" xr:uid="{44115FE9-ABBB-467B-8C41-17EB9D2E75C6}"/>
    <cellStyle name="Normal 63 2 2 2" xfId="23406" xr:uid="{0414F21E-E1F8-403A-84C4-62FED61942A6}"/>
    <cellStyle name="Normal 63 2 2 3" xfId="39515" xr:uid="{FDB41E91-93EE-455B-A9FC-7D9D4FD2C92D}"/>
    <cellStyle name="Normal 63 2 3" xfId="18803" xr:uid="{BFF9C9BB-E207-4A86-ABF0-50B596438C81}"/>
    <cellStyle name="Normal 63 2 4" xfId="29652" xr:uid="{1A85F345-D411-46ED-861C-5BBE0CFCA872}"/>
    <cellStyle name="Normal 63 2 5" xfId="35546" xr:uid="{FD4E68D2-0927-476F-919D-C56B1596C8D0}"/>
    <cellStyle name="Normal 63 2 6" xfId="44926" xr:uid="{AD8123C1-10E2-46E6-8624-333D782E0B8D}"/>
    <cellStyle name="Normal 63 3" xfId="8281" xr:uid="{8EA8B6EF-9EBB-46DD-B0AF-16475C3D209B}"/>
    <cellStyle name="Normal 63 3 2" xfId="19550" xr:uid="{9585DF15-E2A4-4F58-8A07-ACE271F71C64}"/>
    <cellStyle name="Normal 63 3 3" xfId="30399" xr:uid="{3BA5B7F2-A6CF-405C-8722-F2848ECA3AC4}"/>
    <cellStyle name="Normal 63 3 4" xfId="37535" xr:uid="{E7BB2892-0AC9-453F-8771-31F289D41200}"/>
    <cellStyle name="Normal 63 3 5" xfId="45673" xr:uid="{A5E51FF5-18FC-40AB-BBD7-BFCA10B898A6}"/>
    <cellStyle name="Normal 63 4" xfId="8321" xr:uid="{50CBD31B-84EE-4A57-86A9-F9F427EED7C4}"/>
    <cellStyle name="Normal 63 5" xfId="15747" xr:uid="{AA3BA1CC-08A4-4DAD-90DA-DB23727F8EF1}"/>
    <cellStyle name="Normal 63 6" xfId="26596" xr:uid="{58654242-084A-4FDD-B5EC-11746A3DEDAE}"/>
    <cellStyle name="Normal 63 7" xfId="32419" xr:uid="{7A4312F9-87C6-435C-8B85-AD50048680BE}"/>
    <cellStyle name="Normal 63 8" xfId="41870" xr:uid="{0820BA50-DAEC-4B5B-A6A7-8E6A7AB8226B}"/>
    <cellStyle name="Normal 64" xfId="4671" xr:uid="{E0E01364-25AC-4E3F-B90F-E54963D7A06C}"/>
    <cellStyle name="Normal 64 2" xfId="7727" xr:uid="{5617EBE0-C59C-4164-8203-AB15A6032E39}"/>
    <cellStyle name="Normal 64 2 2" xfId="12535" xr:uid="{FD72CDBC-4AF0-4952-89CA-AE9699555B04}"/>
    <cellStyle name="Normal 64 2 2 2" xfId="23407" xr:uid="{85250C59-A3B5-450A-B99D-11CD6DEB37C4}"/>
    <cellStyle name="Normal 64 2 2 3" xfId="39527" xr:uid="{847C0D3F-987D-423F-B7F1-B992F5F32B7B}"/>
    <cellStyle name="Normal 64 2 3" xfId="19165" xr:uid="{01BAF759-B908-4DE1-BB18-C40C7A3B7AC3}"/>
    <cellStyle name="Normal 64 2 4" xfId="30014" xr:uid="{291743E5-F6CE-4C28-BFBD-2E28B266BA19}"/>
    <cellStyle name="Normal 64 2 5" xfId="35557" xr:uid="{9B31CD78-FD33-43EF-A03E-2181514698A1}"/>
    <cellStyle name="Normal 64 2 6" xfId="45288" xr:uid="{64943F60-CC7B-4D55-9896-4BE3FB4053E9}"/>
    <cellStyle name="Normal 64 3" xfId="8322" xr:uid="{F256853F-A282-4992-BF66-F32626F6A6CA}"/>
    <cellStyle name="Normal 64 3 2" xfId="39526" xr:uid="{297BAD73-10F4-4632-BAD0-E83F4A442752}"/>
    <cellStyle name="Normal 64 3 3" xfId="45815" xr:uid="{22F2ECF1-DE00-4CF2-9C5E-A77562376967}"/>
    <cellStyle name="Normal 64 4" xfId="16109" xr:uid="{C9419163-59EE-42BB-A87D-D478C2B7AF2B}"/>
    <cellStyle name="Normal 64 5" xfId="26958" xr:uid="{1688AE3E-16EE-46A0-8778-CC3DC2C8EB26}"/>
    <cellStyle name="Normal 64 6" xfId="32420" xr:uid="{D0028FC9-AA0C-42D1-A58A-CDE6EA4D4048}"/>
    <cellStyle name="Normal 64 7" xfId="42232" xr:uid="{440A4D45-259F-43CD-AFE8-D7538EEDE2D2}"/>
    <cellStyle name="Normal 65" xfId="8089" xr:uid="{2FEDE46A-0D0E-4B3D-A274-BE8B3581632B}"/>
    <cellStyle name="Normal 65 2" xfId="8323" xr:uid="{78912D53-36AD-4120-B62F-006795CBA74E}"/>
    <cellStyle name="Normal 65 2 2" xfId="33271" xr:uid="{3158841C-CF72-4C6E-B627-FE3A8E498146}"/>
    <cellStyle name="Normal 65 2 3" xfId="45816" xr:uid="{510F1CF8-20F0-484D-81D6-95A27CB783D1}"/>
    <cellStyle name="Normal 65 3" xfId="12536" xr:uid="{13B93CC8-225E-4023-8A71-266487BE3602}"/>
    <cellStyle name="Normal 65 4" xfId="19527" xr:uid="{0D7D7BC7-744A-414D-BDFC-1585D9B0BA7A}"/>
    <cellStyle name="Normal 65 5" xfId="30376" xr:uid="{923388E3-5D36-4242-A017-1CA4F58C0A71}"/>
    <cellStyle name="Normal 65 6" xfId="45650" xr:uid="{7225B78B-C9BF-465F-8E9A-6F21802E2F49}"/>
    <cellStyle name="Normal 66" xfId="8095" xr:uid="{C3E12219-FA7C-4DB3-8A1D-82EE8DE51449}"/>
    <cellStyle name="Normal 66 2" xfId="8324" xr:uid="{8DF0E97D-AFD0-475E-9139-5A67730C0AD5}"/>
    <cellStyle name="Normal 66 2 2" xfId="33272" xr:uid="{56EC9ECA-7547-4C18-AB0B-44BBE8F4A14A}"/>
    <cellStyle name="Normal 66 2 3" xfId="45817" xr:uid="{8E9D713D-AADC-4EDB-8476-9C9437A56D10}"/>
    <cellStyle name="Normal 66 3" xfId="12537" xr:uid="{EF077C19-B763-4AE0-A9BC-0CFB80AC8C35}"/>
    <cellStyle name="Normal 66 4" xfId="19533" xr:uid="{2493E4F8-0F1B-437F-B906-6560949B2F14}"/>
    <cellStyle name="Normal 66 5" xfId="30382" xr:uid="{EDCD5134-8EBC-4103-BD11-2C80B07E8165}"/>
    <cellStyle name="Normal 66 6" xfId="45656" xr:uid="{1893B0E4-C0C3-4A78-875A-83F38209A246}"/>
    <cellStyle name="Normal 67" xfId="8287" xr:uid="{BA7F9AD0-F47C-400E-ABB4-3261F3026802}"/>
    <cellStyle name="Normal 67 2" xfId="8325" xr:uid="{94E4211B-0B3E-4DA1-A38E-2E405D3D2B94}"/>
    <cellStyle name="Normal 67 2 2" xfId="12538" xr:uid="{798E17E7-F4D7-4583-8950-2972543038CA}"/>
    <cellStyle name="Normal 67 2 3" xfId="33273" xr:uid="{FBC7000E-30ED-4005-B98E-C2B076AF1932}"/>
    <cellStyle name="Normal 67 3" xfId="12539" xr:uid="{CE8C5D05-6E42-4943-B07C-827B85C5FC28}"/>
    <cellStyle name="Normal 67 4" xfId="19555" xr:uid="{308211F7-37E9-4B49-BBBE-347D44D0AF0B}"/>
    <cellStyle name="Normal 67 5" xfId="30404" xr:uid="{978A959D-55E1-493B-866B-68234ECE25BB}"/>
    <cellStyle name="Normal 67 6" xfId="45678" xr:uid="{4F77BDCF-2D78-4B69-AE7A-A1988E4AAE1C}"/>
    <cellStyle name="Normal 67 7" xfId="45878" xr:uid="{46168B57-E868-4B37-AE9C-2CF07E0FFE4F}"/>
    <cellStyle name="Normal 68" xfId="8289" xr:uid="{009F226D-9725-4ED9-8D12-146A05823F0F}"/>
    <cellStyle name="Normal 68 2" xfId="8326" xr:uid="{5F62222C-BD8D-4BBF-9FC1-ECE77CE8E173}"/>
    <cellStyle name="Normal 68 3" xfId="19557" xr:uid="{C77DA224-3BAE-47D0-8B73-DA39576F9A7F}"/>
    <cellStyle name="Normal 68 4" xfId="30406" xr:uid="{717A40A7-8EE3-4CDA-856B-A641F818F06C}"/>
    <cellStyle name="Normal 68 5" xfId="33274" xr:uid="{C33879A4-C565-481A-BC29-C358B804E2EC}"/>
    <cellStyle name="Normal 68 6" xfId="45680" xr:uid="{34D8010A-5986-403A-9492-76F0EEED2026}"/>
    <cellStyle name="Normal 69" xfId="8290" xr:uid="{9A5E3C5C-F6DE-4779-8E2A-7F70F6F8CC38}"/>
    <cellStyle name="Normal 69 2" xfId="8327" xr:uid="{0CF607A7-64E5-4867-AA06-9145E7AEAFA3}"/>
    <cellStyle name="Normal 69 3" xfId="19558" xr:uid="{D97DAE35-9497-4AEE-975F-716E3FF267BF}"/>
    <cellStyle name="Normal 69 4" xfId="33275" xr:uid="{93AC7348-4F57-44ED-8CCB-F4B7D7F4DA78}"/>
    <cellStyle name="Normal 69 5" xfId="45818" xr:uid="{89C41D64-97A3-4424-A46B-943EA3B636CA}"/>
    <cellStyle name="Normal 7" xfId="96" xr:uid="{70CF6159-AC27-49B6-A717-EAEBEC020FCC}"/>
    <cellStyle name="Normal 7 10" xfId="2143" xr:uid="{348AF59C-1AB1-40DC-B3D2-5B0630E9ECB4}"/>
    <cellStyle name="Normal 7 10 2" xfId="2742" xr:uid="{D1C1B8D2-740A-4819-AA0D-B31E2EE6A07A}"/>
    <cellStyle name="Normal 7 10 2 2" xfId="3722" xr:uid="{2C6B7B4B-105C-413F-AC19-3E1135211F43}"/>
    <cellStyle name="Normal 7 10 2 2 2" xfId="6960" xr:uid="{B887EC05-C486-4534-A6AB-5A9F665EA999}"/>
    <cellStyle name="Normal 7 10 2 2 2 2" xfId="12540" xr:uid="{B754CA53-D88E-4919-9062-E724331F1018}"/>
    <cellStyle name="Normal 7 10 2 2 2 2 2" xfId="23408" xr:uid="{A5693486-9962-4183-8C85-0433DA912E51}"/>
    <cellStyle name="Normal 7 10 2 2 2 2 3" xfId="39357" xr:uid="{D13447AD-966D-4DF5-875D-3C28CD3C59FE}"/>
    <cellStyle name="Normal 7 10 2 2 2 3" xfId="18398" xr:uid="{844E3E79-B8AC-4620-B6D7-32B02C9979AE}"/>
    <cellStyle name="Normal 7 10 2 2 2 4" xfId="29247" xr:uid="{9E33218B-F94D-4D6D-9A39-83FFBA5F84D9}"/>
    <cellStyle name="Normal 7 10 2 2 2 5" xfId="35388" xr:uid="{B0C73289-EAAA-462F-9456-38E8D1F17E21}"/>
    <cellStyle name="Normal 7 10 2 2 2 6" xfId="44521" xr:uid="{3171F5A0-5B02-4CC9-A1BB-AF9A419A1460}"/>
    <cellStyle name="Normal 7 10 2 2 3" xfId="12541" xr:uid="{EC98F09A-B308-4839-B6E6-A0CD0884B29C}"/>
    <cellStyle name="Normal 7 10 2 2 3 2" xfId="23409" xr:uid="{63C565CD-B87F-4352-9865-65C2B832C0BB}"/>
    <cellStyle name="Normal 7 10 2 2 3 3" xfId="37377" xr:uid="{E35B7DDF-B1E5-431B-9827-0FE29849978A}"/>
    <cellStyle name="Normal 7 10 2 2 4" xfId="15342" xr:uid="{8C54B6F9-BD73-472E-97CA-A99510A3C082}"/>
    <cellStyle name="Normal 7 10 2 2 5" xfId="26191" xr:uid="{D16E315A-F5A3-4EB0-AA0A-78A8C8BA9CCE}"/>
    <cellStyle name="Normal 7 10 2 2 6" xfId="32341" xr:uid="{1E858405-B789-451C-AE8E-37EB770903AF}"/>
    <cellStyle name="Normal 7 10 2 2 7" xfId="41465" xr:uid="{85222941-5010-4E45-9CF2-9676C1362D18}"/>
    <cellStyle name="Normal 7 10 2 3" xfId="5980" xr:uid="{0F71A714-0676-4A89-9734-9A509D2828FA}"/>
    <cellStyle name="Normal 7 10 2 3 2" xfId="12542" xr:uid="{E6D83A0A-9137-42F8-9415-7803156E7BA7}"/>
    <cellStyle name="Normal 7 10 2 3 2 2" xfId="23410" xr:uid="{E42B4E25-A1E3-4717-A28A-4C2EDA39539D}"/>
    <cellStyle name="Normal 7 10 2 3 2 3" xfId="39356" xr:uid="{5DFA6F58-FA4B-4D2D-A53A-BAEA6A36336D}"/>
    <cellStyle name="Normal 7 10 2 3 3" xfId="17418" xr:uid="{43851DE2-FCD1-46D1-8361-579DB84D79A8}"/>
    <cellStyle name="Normal 7 10 2 3 4" xfId="28267" xr:uid="{2519182D-B5FE-4AA2-8D03-2B364B725793}"/>
    <cellStyle name="Normal 7 10 2 3 5" xfId="35387" xr:uid="{B719CED9-740B-4796-87EB-2489B1505F99}"/>
    <cellStyle name="Normal 7 10 2 3 6" xfId="43541" xr:uid="{3A845030-3866-4A92-8E68-29528C45D722}"/>
    <cellStyle name="Normal 7 10 2 4" xfId="12543" xr:uid="{57AADC96-A85B-409E-8646-1877C800D51E}"/>
    <cellStyle name="Normal 7 10 2 4 2" xfId="23411" xr:uid="{AF22B81E-BC7C-4573-95C3-D0935B151338}"/>
    <cellStyle name="Normal 7 10 2 4 3" xfId="37376" xr:uid="{682B2DAF-B760-4291-8666-A01DB72E31CC}"/>
    <cellStyle name="Normal 7 10 2 5" xfId="14362" xr:uid="{24F3DF1A-880A-4613-A54E-F642BBFA26CB}"/>
    <cellStyle name="Normal 7 10 2 6" xfId="25211" xr:uid="{6D8A6DE3-BD84-4087-87CE-574FD39C967B}"/>
    <cellStyle name="Normal 7 10 2 7" xfId="31361" xr:uid="{AE13D034-E3C8-4442-9DCF-DBEABB5171C4}"/>
    <cellStyle name="Normal 7 10 2 8" xfId="40485" xr:uid="{796FCABB-DD68-44D1-8CF5-B5869ABEFAFB}"/>
    <cellStyle name="Normal 7 10 3" xfId="3229" xr:uid="{684B2ED4-0E2D-4EEE-9FA7-5DA0BDB47022}"/>
    <cellStyle name="Normal 7 10 3 2" xfId="6467" xr:uid="{CE44109F-F44E-4807-8B8E-2121B41E12DE}"/>
    <cellStyle name="Normal 7 10 3 2 2" xfId="12544" xr:uid="{C8D9EC0F-8C93-4CB8-BDEA-9707C22FF241}"/>
    <cellStyle name="Normal 7 10 3 2 2 2" xfId="23412" xr:uid="{4078924F-8D0D-47F3-9D0C-7F7D33AC6129}"/>
    <cellStyle name="Normal 7 10 3 2 2 3" xfId="39358" xr:uid="{3E6EA616-5806-41F1-BA87-35F80DB1E75C}"/>
    <cellStyle name="Normal 7 10 3 2 3" xfId="17905" xr:uid="{25461D14-2E26-4BDA-9907-EB9AD8F16AA8}"/>
    <cellStyle name="Normal 7 10 3 2 4" xfId="28754" xr:uid="{09C4F5FB-CEEA-4A34-95D6-030A609991D0}"/>
    <cellStyle name="Normal 7 10 3 2 5" xfId="35389" xr:uid="{4E69EE63-7C97-4F30-BB3C-7A481ED4648D}"/>
    <cellStyle name="Normal 7 10 3 2 6" xfId="44028" xr:uid="{ECEE19E8-AA03-4102-8700-0516D4A0F8A9}"/>
    <cellStyle name="Normal 7 10 3 3" xfId="12545" xr:uid="{3F9277C9-FD2B-4EAB-BC2B-2643C8F595D0}"/>
    <cellStyle name="Normal 7 10 3 3 2" xfId="23413" xr:uid="{B4E4E61D-5E44-4EAB-8338-D739D0152F14}"/>
    <cellStyle name="Normal 7 10 3 3 3" xfId="37378" xr:uid="{F1B8186A-E624-403F-BC69-846FD41C6660}"/>
    <cellStyle name="Normal 7 10 3 4" xfId="14849" xr:uid="{3422754E-6E50-4810-9905-661B04783A41}"/>
    <cellStyle name="Normal 7 10 3 5" xfId="25698" xr:uid="{E9E800E1-1B0B-4833-B7C5-B3ACA749AAB6}"/>
    <cellStyle name="Normal 7 10 3 6" xfId="31848" xr:uid="{7E13E117-D7DA-42D0-B42A-C94222B77B22}"/>
    <cellStyle name="Normal 7 10 3 7" xfId="40972" xr:uid="{303BA5C6-FC26-41DE-9835-9E7B0174F9EC}"/>
    <cellStyle name="Normal 7 10 4" xfId="5487" xr:uid="{2FBB82F2-ACF8-4C08-923B-B9D3D37DC8CD}"/>
    <cellStyle name="Normal 7 10 4 2" xfId="12546" xr:uid="{FF4E7593-906C-42E2-B071-2CDAB54048EE}"/>
    <cellStyle name="Normal 7 10 4 2 2" xfId="23414" xr:uid="{FDD99026-5C29-4E20-AB08-0529DAF16266}"/>
    <cellStyle name="Normal 7 10 4 2 3" xfId="38308" xr:uid="{03D7FB45-8D29-4EEB-B078-D3A798114A03}"/>
    <cellStyle name="Normal 7 10 4 3" xfId="16925" xr:uid="{2E776CF4-0311-4ED5-B0CB-57B54D1C4825}"/>
    <cellStyle name="Normal 7 10 4 4" xfId="27774" xr:uid="{ECDE04DA-4F23-46BA-9D6B-9DBF65647FE0}"/>
    <cellStyle name="Normal 7 10 4 5" xfId="34343" xr:uid="{8751FE02-38E2-4257-92E3-5E213425AEF9}"/>
    <cellStyle name="Normal 7 10 4 6" xfId="43048" xr:uid="{E513DF80-9007-4958-AD9A-E58E85B00573}"/>
    <cellStyle name="Normal 7 10 5" xfId="12547" xr:uid="{C9061697-2BF0-4C21-B7BE-E7C30D4757ED}"/>
    <cellStyle name="Normal 7 10 5 2" xfId="23415" xr:uid="{4A716049-4DF8-4280-80D0-1BA040C940E9}"/>
    <cellStyle name="Normal 7 10 5 3" xfId="36326" xr:uid="{8F821843-4827-4B31-B6AB-5752D7F53308}"/>
    <cellStyle name="Normal 7 10 6" xfId="13869" xr:uid="{B31F6284-3023-4625-B0C3-AAB4E40A7420}"/>
    <cellStyle name="Normal 7 10 7" xfId="24718" xr:uid="{805521CB-949B-4FA8-AD87-9B37A9403F47}"/>
    <cellStyle name="Normal 7 10 8" xfId="30871" xr:uid="{1422D15E-83B5-44C2-98E0-2E3B5283F9E9}"/>
    <cellStyle name="Normal 7 10 9" xfId="39992" xr:uid="{75A2E865-A427-4D22-BABB-437646C99DAF}"/>
    <cellStyle name="Normal 7 11" xfId="2144" xr:uid="{72E04BE8-AFE4-4C4E-96A3-D83102AAD6B4}"/>
    <cellStyle name="Normal 7 11 2" xfId="2743" xr:uid="{634B7FAD-0AE5-4657-9CAF-862A60B67CDD}"/>
    <cellStyle name="Normal 7 11 2 2" xfId="3723" xr:uid="{B4916CC5-429D-48DD-949B-C181819DD514}"/>
    <cellStyle name="Normal 7 11 2 2 2" xfId="6961" xr:uid="{205302C2-C773-493F-ACD6-3BCB468B5CDF}"/>
    <cellStyle name="Normal 7 11 2 2 2 2" xfId="12548" xr:uid="{13AB06BD-5C44-4B5E-8CF1-0EA7CF68708F}"/>
    <cellStyle name="Normal 7 11 2 2 2 2 2" xfId="23416" xr:uid="{E1636AD3-8258-45C6-B8E2-D991146946FB}"/>
    <cellStyle name="Normal 7 11 2 2 2 2 3" xfId="39360" xr:uid="{B22877A7-46BD-4AF8-9C9F-0321B6463AAC}"/>
    <cellStyle name="Normal 7 11 2 2 2 3" xfId="18399" xr:uid="{149B0881-57B8-4B28-844F-951C37EFB5C2}"/>
    <cellStyle name="Normal 7 11 2 2 2 4" xfId="29248" xr:uid="{AF4D0470-018F-4A19-B5EB-4AB2AD958D53}"/>
    <cellStyle name="Normal 7 11 2 2 2 5" xfId="35391" xr:uid="{E5F0514A-A305-411C-B851-C2236D0E2EBD}"/>
    <cellStyle name="Normal 7 11 2 2 2 6" xfId="44522" xr:uid="{6342D439-3E4A-4AD4-AE3E-0F8B9A190FC6}"/>
    <cellStyle name="Normal 7 11 2 2 3" xfId="12549" xr:uid="{25CE0C94-76A8-40D1-B1DC-F41FD920CF71}"/>
    <cellStyle name="Normal 7 11 2 2 3 2" xfId="23417" xr:uid="{8A218FC8-34FB-4F60-ACBB-FE03A62705FD}"/>
    <cellStyle name="Normal 7 11 2 2 3 3" xfId="37380" xr:uid="{A232BE8A-F9BC-452B-B858-B563A7258F7C}"/>
    <cellStyle name="Normal 7 11 2 2 4" xfId="15343" xr:uid="{778ADB8D-F122-4733-BC4E-34CC9B9E96CD}"/>
    <cellStyle name="Normal 7 11 2 2 5" xfId="26192" xr:uid="{89CD9A1F-2AD2-43A7-A041-0050B74FB721}"/>
    <cellStyle name="Normal 7 11 2 2 6" xfId="32342" xr:uid="{C73792A7-61C3-46D4-8160-77F5427F6936}"/>
    <cellStyle name="Normal 7 11 2 2 7" xfId="41466" xr:uid="{373F78DA-CED2-4F3C-B0A6-54813CD801A9}"/>
    <cellStyle name="Normal 7 11 2 3" xfId="5981" xr:uid="{F8C1AFC7-0952-4456-8ED6-1735F1F9A187}"/>
    <cellStyle name="Normal 7 11 2 3 2" xfId="12550" xr:uid="{CFC6DB07-EF2A-46B2-A34C-507FE16B39E8}"/>
    <cellStyle name="Normal 7 11 2 3 2 2" xfId="23418" xr:uid="{5E7C448E-447D-4DFC-9D3F-F26CB248DCE4}"/>
    <cellStyle name="Normal 7 11 2 3 2 3" xfId="39359" xr:uid="{642DF21E-9C23-4DC8-B48C-58B35BE71777}"/>
    <cellStyle name="Normal 7 11 2 3 3" xfId="17419" xr:uid="{B98E9395-0119-4594-8465-E56847BB67B3}"/>
    <cellStyle name="Normal 7 11 2 3 4" xfId="28268" xr:uid="{9395ED23-6DC6-4DF1-81E1-A9A6D70575E4}"/>
    <cellStyle name="Normal 7 11 2 3 5" xfId="35390" xr:uid="{4439BA4F-CCA2-495B-99F7-55A18D8599D9}"/>
    <cellStyle name="Normal 7 11 2 3 6" xfId="43542" xr:uid="{52CC19A1-4E15-4F3B-A2A9-0AB376F7AA13}"/>
    <cellStyle name="Normal 7 11 2 4" xfId="12551" xr:uid="{6CE16E5D-3121-4C3E-A29B-595C6F775E29}"/>
    <cellStyle name="Normal 7 11 2 4 2" xfId="23419" xr:uid="{BE2334FD-91BE-4863-AAC4-CE99FC2B01A3}"/>
    <cellStyle name="Normal 7 11 2 4 3" xfId="37379" xr:uid="{42813385-5DB0-4389-B06E-B7532EDCBC31}"/>
    <cellStyle name="Normal 7 11 2 5" xfId="14363" xr:uid="{42CA3DD7-1EB3-4C6D-9302-05966C9A1560}"/>
    <cellStyle name="Normal 7 11 2 6" xfId="25212" xr:uid="{9EE2DE0D-A230-46B2-BB1E-6396A61FA764}"/>
    <cellStyle name="Normal 7 11 2 7" xfId="31362" xr:uid="{561FB7D8-9553-4D91-A152-B9EAC5D2F9AD}"/>
    <cellStyle name="Normal 7 11 2 8" xfId="40486" xr:uid="{876D4694-D07A-4C5F-992E-631B897D3726}"/>
    <cellStyle name="Normal 7 11 3" xfId="3230" xr:uid="{F01C7EDC-DA49-4EA6-9BA5-709C1B58990C}"/>
    <cellStyle name="Normal 7 11 3 2" xfId="6468" xr:uid="{B6D0B826-F490-441C-BD00-5A4CD1FEB40B}"/>
    <cellStyle name="Normal 7 11 3 2 2" xfId="12552" xr:uid="{A69E9DAD-8CC5-4633-B41A-18903E6DF9AC}"/>
    <cellStyle name="Normal 7 11 3 2 2 2" xfId="23420" xr:uid="{704DAA13-3AED-495F-921E-C6670CB1D350}"/>
    <cellStyle name="Normal 7 11 3 2 2 3" xfId="39361" xr:uid="{168DB120-37CE-4B81-B402-BBC580E45EAD}"/>
    <cellStyle name="Normal 7 11 3 2 3" xfId="17906" xr:uid="{B0947631-787A-4A01-A7A5-DEAD7E2DCBFC}"/>
    <cellStyle name="Normal 7 11 3 2 4" xfId="28755" xr:uid="{78924AD6-230B-4349-973C-6341A450DC34}"/>
    <cellStyle name="Normal 7 11 3 2 5" xfId="35392" xr:uid="{62BD11E3-B489-4A1E-A6E5-90954F80A018}"/>
    <cellStyle name="Normal 7 11 3 2 6" xfId="44029" xr:uid="{1CBB543B-1730-4E54-9CAE-D6762DD19326}"/>
    <cellStyle name="Normal 7 11 3 3" xfId="12553" xr:uid="{A3E99D6E-CC36-42F3-8C9E-16EAA0AB88A5}"/>
    <cellStyle name="Normal 7 11 3 3 2" xfId="23421" xr:uid="{F0465728-EDD3-471E-B4AB-BE750A46ADCA}"/>
    <cellStyle name="Normal 7 11 3 3 3" xfId="37381" xr:uid="{B4DC6CAC-D93D-4171-93BE-4160B294C01B}"/>
    <cellStyle name="Normal 7 11 3 4" xfId="14850" xr:uid="{FB9B7AAC-858B-49FA-91F0-C926EFC527F1}"/>
    <cellStyle name="Normal 7 11 3 5" xfId="25699" xr:uid="{A8C05102-31B6-45B0-8167-CE39E18A11AE}"/>
    <cellStyle name="Normal 7 11 3 6" xfId="31849" xr:uid="{C2BC2BB9-288A-4118-9C0D-BF36CD888D3A}"/>
    <cellStyle name="Normal 7 11 3 7" xfId="40973" xr:uid="{EAB01725-060C-4EA1-87BD-A98E946AF156}"/>
    <cellStyle name="Normal 7 11 4" xfId="5488" xr:uid="{E62148AB-7E20-4120-8B6A-0E1BF7A6CDD3}"/>
    <cellStyle name="Normal 7 11 4 2" xfId="12554" xr:uid="{4995F598-E352-4894-9F6D-A0095D67ABE0}"/>
    <cellStyle name="Normal 7 11 4 2 2" xfId="23422" xr:uid="{FD08EC28-634B-4743-A395-7A06E9CE694C}"/>
    <cellStyle name="Normal 7 11 4 2 3" xfId="38309" xr:uid="{33257DB8-5799-41F7-A97C-9F689E7B6F67}"/>
    <cellStyle name="Normal 7 11 4 3" xfId="16926" xr:uid="{6F90E324-014A-4DFD-9665-F0279504230A}"/>
    <cellStyle name="Normal 7 11 4 4" xfId="27775" xr:uid="{1601666A-46DA-4D9C-839F-0F5564AF796C}"/>
    <cellStyle name="Normal 7 11 4 5" xfId="34344" xr:uid="{9EB85889-171C-43BB-B8D5-F54FBF96F343}"/>
    <cellStyle name="Normal 7 11 4 6" xfId="43049" xr:uid="{7E49574E-9FAA-4882-A60A-628F5698CF7A}"/>
    <cellStyle name="Normal 7 11 5" xfId="12555" xr:uid="{1ED58CF8-D540-4AFE-87B9-D61DB025FD07}"/>
    <cellStyle name="Normal 7 11 5 2" xfId="23423" xr:uid="{94904357-F923-4936-BCA5-DB178A1F7A7A}"/>
    <cellStyle name="Normal 7 11 5 3" xfId="36327" xr:uid="{11E2FBBC-28BF-4A60-9CB8-5CBCF807332D}"/>
    <cellStyle name="Normal 7 11 6" xfId="13870" xr:uid="{61802E99-FDEC-4491-AA2C-203CC6D3A38B}"/>
    <cellStyle name="Normal 7 11 7" xfId="24719" xr:uid="{3249D6D4-CA3D-4D48-ACF7-C3E36544536A}"/>
    <cellStyle name="Normal 7 11 8" xfId="30872" xr:uid="{36806273-9E26-4294-8ABF-E5B7DD699379}"/>
    <cellStyle name="Normal 7 11 9" xfId="39993" xr:uid="{DE08DC2A-2E6D-444B-AE44-A83A0C0AC338}"/>
    <cellStyle name="Normal 7 12" xfId="2145" xr:uid="{80FA12E6-1063-4792-A1DF-A5E89BEDAEDE}"/>
    <cellStyle name="Normal 7 12 2" xfId="2744" xr:uid="{2279C4B9-D371-4576-A3A1-F181B5EE91A3}"/>
    <cellStyle name="Normal 7 12 2 2" xfId="3724" xr:uid="{99D804FD-B1AA-4ED8-A3F4-10FB23A125FD}"/>
    <cellStyle name="Normal 7 12 2 2 2" xfId="6962" xr:uid="{F784DE25-B3D8-4E42-AF65-DD28661447A1}"/>
    <cellStyle name="Normal 7 12 2 2 2 2" xfId="12556" xr:uid="{6BE66A5F-2CDB-4596-893D-69D4E7038F53}"/>
    <cellStyle name="Normal 7 12 2 2 2 2 2" xfId="23424" xr:uid="{87B2CBD3-F005-4E0B-9869-253E8F58884F}"/>
    <cellStyle name="Normal 7 12 2 2 2 2 3" xfId="39363" xr:uid="{065D8928-7B07-4D25-80CA-D5192A675787}"/>
    <cellStyle name="Normal 7 12 2 2 2 3" xfId="18400" xr:uid="{4E9D5191-BA68-4037-A427-F4F29E48E68D}"/>
    <cellStyle name="Normal 7 12 2 2 2 4" xfId="29249" xr:uid="{50C4C314-A23A-44AD-80B7-E7553F75400E}"/>
    <cellStyle name="Normal 7 12 2 2 2 5" xfId="35394" xr:uid="{D8F968E2-9B9A-4762-966F-BB15AC9749D8}"/>
    <cellStyle name="Normal 7 12 2 2 2 6" xfId="44523" xr:uid="{0CCC4E30-B1A2-4AA7-B511-26A1113459F5}"/>
    <cellStyle name="Normal 7 12 2 2 3" xfId="12557" xr:uid="{D3A9051A-1CFB-49E1-90CF-62454A5A02DF}"/>
    <cellStyle name="Normal 7 12 2 2 3 2" xfId="23425" xr:uid="{90E39BA1-8037-45A3-A52D-3529469408FD}"/>
    <cellStyle name="Normal 7 12 2 2 3 3" xfId="37383" xr:uid="{36F7AF50-02C5-4214-AE7C-05131B004753}"/>
    <cellStyle name="Normal 7 12 2 2 4" xfId="15344" xr:uid="{F4D6318C-6166-458E-B53B-875AF3975FAF}"/>
    <cellStyle name="Normal 7 12 2 2 5" xfId="26193" xr:uid="{37E89492-8DCA-4857-9072-6C3DFCA527B7}"/>
    <cellStyle name="Normal 7 12 2 2 6" xfId="32343" xr:uid="{B2983E92-2F78-4304-BBEA-5C3777F003C4}"/>
    <cellStyle name="Normal 7 12 2 2 7" xfId="41467" xr:uid="{368B538E-0147-4B73-BF93-6083C68C8624}"/>
    <cellStyle name="Normal 7 12 2 3" xfId="5982" xr:uid="{D27D1978-65D0-4E9A-BBC5-BB67D4E30CE8}"/>
    <cellStyle name="Normal 7 12 2 3 2" xfId="12558" xr:uid="{20D4BB43-C926-4205-8B51-1A55D0692182}"/>
    <cellStyle name="Normal 7 12 2 3 2 2" xfId="23426" xr:uid="{F86C9B6B-E041-4706-A3EE-3AE59654E7EF}"/>
    <cellStyle name="Normal 7 12 2 3 2 3" xfId="39362" xr:uid="{3AE33B25-BED3-4C02-A253-494D7CF3E943}"/>
    <cellStyle name="Normal 7 12 2 3 3" xfId="17420" xr:uid="{12792B77-5247-4D2D-AEFA-C3ADA357A925}"/>
    <cellStyle name="Normal 7 12 2 3 4" xfId="28269" xr:uid="{1085E486-FD7A-4DA2-AEA8-D7B962E15760}"/>
    <cellStyle name="Normal 7 12 2 3 5" xfId="35393" xr:uid="{73849B50-E12E-46D7-B7CF-7300055A527A}"/>
    <cellStyle name="Normal 7 12 2 3 6" xfId="43543" xr:uid="{33754DEC-F55C-49BA-B943-FDB9EF725C57}"/>
    <cellStyle name="Normal 7 12 2 4" xfId="12559" xr:uid="{32FA3918-B60C-40B7-9FFE-DA35D78749AC}"/>
    <cellStyle name="Normal 7 12 2 4 2" xfId="23427" xr:uid="{DE580CF8-35E8-497F-AE7D-C3982C3000A7}"/>
    <cellStyle name="Normal 7 12 2 4 3" xfId="37382" xr:uid="{1311BCD1-3E57-41A8-BD4F-DDCCFAAA560C}"/>
    <cellStyle name="Normal 7 12 2 5" xfId="14364" xr:uid="{D2033AF5-7306-4425-9FB1-FCA9CF5E6EFF}"/>
    <cellStyle name="Normal 7 12 2 6" xfId="25213" xr:uid="{26E693EF-5156-4C37-A06C-49D5CDA5E787}"/>
    <cellStyle name="Normal 7 12 2 7" xfId="31363" xr:uid="{4BE6A914-2569-41A1-BDEC-7CE5083C22C7}"/>
    <cellStyle name="Normal 7 12 2 8" xfId="40487" xr:uid="{C46D8EC9-70D0-4C34-B13F-64F6EB6BFFFF}"/>
    <cellStyle name="Normal 7 12 3" xfId="3231" xr:uid="{4038D2F0-FA0B-4CA3-84F5-3FBA5044AA16}"/>
    <cellStyle name="Normal 7 12 3 2" xfId="6469" xr:uid="{489BF21B-ED15-43E8-932F-7C60D3A1A310}"/>
    <cellStyle name="Normal 7 12 3 2 2" xfId="12560" xr:uid="{07CACEF3-F6FB-4C44-B7C3-265A135B7A25}"/>
    <cellStyle name="Normal 7 12 3 2 2 2" xfId="23428" xr:uid="{E8C7852C-A6F1-4729-8CD9-01C61B717CF5}"/>
    <cellStyle name="Normal 7 12 3 2 2 3" xfId="39364" xr:uid="{D7D0DF1B-A406-435A-9AF9-7F2A49C2D524}"/>
    <cellStyle name="Normal 7 12 3 2 3" xfId="17907" xr:uid="{16530E7C-16F5-493F-B85C-C3F59E5F7CC4}"/>
    <cellStyle name="Normal 7 12 3 2 4" xfId="28756" xr:uid="{4DC0A190-6DD5-4406-AE08-147A86D7EB3E}"/>
    <cellStyle name="Normal 7 12 3 2 5" xfId="35395" xr:uid="{BDC5ECE0-369C-4DB5-A0EF-052B7F8460A0}"/>
    <cellStyle name="Normal 7 12 3 2 6" xfId="44030" xr:uid="{38870E18-C396-4000-A0F0-38F8DB74862F}"/>
    <cellStyle name="Normal 7 12 3 3" xfId="12561" xr:uid="{7887A9A3-8793-4F9F-9FD2-B73AE8F12ED7}"/>
    <cellStyle name="Normal 7 12 3 3 2" xfId="23429" xr:uid="{CA9B602D-080E-40FC-B8E4-B7840A083AB7}"/>
    <cellStyle name="Normal 7 12 3 3 3" xfId="37384" xr:uid="{FAB6C8BD-FF2C-4654-A51D-2D54D2322980}"/>
    <cellStyle name="Normal 7 12 3 4" xfId="14851" xr:uid="{2641DB38-CF3B-4D37-92F9-13595F68CC5D}"/>
    <cellStyle name="Normal 7 12 3 5" xfId="25700" xr:uid="{640A5DE8-8A02-40B6-86F2-D6954216ABB9}"/>
    <cellStyle name="Normal 7 12 3 6" xfId="31850" xr:uid="{6ECD40EC-6EDB-456D-81D0-1A9DCD67A06F}"/>
    <cellStyle name="Normal 7 12 3 7" xfId="40974" xr:uid="{F59FA191-840F-4F8A-B8F4-A0BA51D26E5F}"/>
    <cellStyle name="Normal 7 12 4" xfId="5489" xr:uid="{1DA06285-5DA4-4AEE-A22D-F2FBF6233B8B}"/>
    <cellStyle name="Normal 7 12 4 2" xfId="12562" xr:uid="{145DFB50-85B9-459B-8D8D-FBAA33422A55}"/>
    <cellStyle name="Normal 7 12 4 2 2" xfId="23430" xr:uid="{EAB11D1C-4770-4C1F-9252-C8C80D2E11CD}"/>
    <cellStyle name="Normal 7 12 4 2 3" xfId="38310" xr:uid="{35DA5F40-930B-4F28-8DCA-4EB0131D38B9}"/>
    <cellStyle name="Normal 7 12 4 3" xfId="16927" xr:uid="{C028C12C-C7E1-4EB8-A449-3FF66E206653}"/>
    <cellStyle name="Normal 7 12 4 4" xfId="27776" xr:uid="{D4B43A3B-89FA-4182-8996-BFFE28300512}"/>
    <cellStyle name="Normal 7 12 4 5" xfId="34345" xr:uid="{4B22CF12-C7AD-4AFB-BCD0-BFDA472DACB9}"/>
    <cellStyle name="Normal 7 12 4 6" xfId="43050" xr:uid="{0B75DAD2-A47A-4007-903D-D7E725B22289}"/>
    <cellStyle name="Normal 7 12 5" xfId="12563" xr:uid="{520C75AB-9E7E-4A48-9500-5FAAB8B0DA79}"/>
    <cellStyle name="Normal 7 12 5 2" xfId="23431" xr:uid="{F51C5126-BD40-4A4D-A7E9-7120FF7DE6F2}"/>
    <cellStyle name="Normal 7 12 5 3" xfId="36328" xr:uid="{27243B41-DC75-467D-BB30-891B737282B4}"/>
    <cellStyle name="Normal 7 12 6" xfId="13871" xr:uid="{B2367C6A-2BA8-4CB2-892F-10A86027D7BE}"/>
    <cellStyle name="Normal 7 12 7" xfId="24720" xr:uid="{AE725DA3-3AA4-4374-BB8F-5BCDB77B0DCA}"/>
    <cellStyle name="Normal 7 12 8" xfId="30873" xr:uid="{CBC523CC-B027-4B66-8A57-1570B1DA5830}"/>
    <cellStyle name="Normal 7 12 9" xfId="39994" xr:uid="{A837C625-321A-45F5-BC87-114A7FCF87C9}"/>
    <cellStyle name="Normal 7 13" xfId="2146" xr:uid="{372499F4-F136-4944-A5DD-5DF635BC7D01}"/>
    <cellStyle name="Normal 7 13 2" xfId="2745" xr:uid="{0FD08C01-BD23-4685-8095-C6D3C1451012}"/>
    <cellStyle name="Normal 7 13 2 2" xfId="3725" xr:uid="{A640FEE5-00B9-411F-8F10-45D4623111C5}"/>
    <cellStyle name="Normal 7 13 2 2 2" xfId="6963" xr:uid="{30ED9F0A-0A75-4F46-8031-64C15714FB55}"/>
    <cellStyle name="Normal 7 13 2 2 2 2" xfId="12564" xr:uid="{DECEBB73-A110-421F-9A1A-CA7872B11368}"/>
    <cellStyle name="Normal 7 13 2 2 2 2 2" xfId="23432" xr:uid="{AB88A8C3-9FBE-4795-B1A3-6DAA005DAD7A}"/>
    <cellStyle name="Normal 7 13 2 2 2 2 3" xfId="39366" xr:uid="{A0FC5FA6-22CD-4658-A0B4-64493A9C59AF}"/>
    <cellStyle name="Normal 7 13 2 2 2 3" xfId="18401" xr:uid="{2EA12F28-4C6F-43DA-BB78-D0447F5F79D8}"/>
    <cellStyle name="Normal 7 13 2 2 2 4" xfId="29250" xr:uid="{63FE7B80-E5F9-41DA-AF56-1388D092D5C2}"/>
    <cellStyle name="Normal 7 13 2 2 2 5" xfId="35397" xr:uid="{87AB1ECA-6F76-4252-8733-710A388B7C5E}"/>
    <cellStyle name="Normal 7 13 2 2 2 6" xfId="44524" xr:uid="{6361F6B9-5702-41A1-B2FA-66D8EA9FFA6A}"/>
    <cellStyle name="Normal 7 13 2 2 3" xfId="12565" xr:uid="{F8B7202B-FEF7-44DF-9D14-61455D77C073}"/>
    <cellStyle name="Normal 7 13 2 2 3 2" xfId="23433" xr:uid="{352CCEAA-1F12-43AB-B716-1F84F27D8AB1}"/>
    <cellStyle name="Normal 7 13 2 2 3 3" xfId="37386" xr:uid="{CFECE2F5-DDCB-4664-8815-67053E087332}"/>
    <cellStyle name="Normal 7 13 2 2 4" xfId="15345" xr:uid="{C2072878-FAC5-4328-986A-E6A97EE4B9A9}"/>
    <cellStyle name="Normal 7 13 2 2 5" xfId="26194" xr:uid="{C6A50730-BFAF-4CF3-AD7B-D70A3E7EBB45}"/>
    <cellStyle name="Normal 7 13 2 2 6" xfId="32344" xr:uid="{78D2CC1F-7F37-48C7-AD4F-933E1E319094}"/>
    <cellStyle name="Normal 7 13 2 2 7" xfId="41468" xr:uid="{D8E46B96-EF20-4646-BB25-483C0948098A}"/>
    <cellStyle name="Normal 7 13 2 3" xfId="5983" xr:uid="{2F74B723-DE97-4372-A3CB-B69F0CCDCE82}"/>
    <cellStyle name="Normal 7 13 2 3 2" xfId="12566" xr:uid="{5480ED85-D8C8-4261-9941-2FCE851D7285}"/>
    <cellStyle name="Normal 7 13 2 3 2 2" xfId="23434" xr:uid="{C6E2CBA2-3613-445F-B490-E8758D036FF7}"/>
    <cellStyle name="Normal 7 13 2 3 2 3" xfId="39365" xr:uid="{8031001F-4DA1-4D97-A19D-BF847B2F8B6B}"/>
    <cellStyle name="Normal 7 13 2 3 3" xfId="17421" xr:uid="{3DDC819A-FB36-491E-AF43-9B5CC8813C09}"/>
    <cellStyle name="Normal 7 13 2 3 4" xfId="28270" xr:uid="{CEC975E2-559C-4FEF-8743-65E702A6E5E5}"/>
    <cellStyle name="Normal 7 13 2 3 5" xfId="35396" xr:uid="{4A8EE1B7-856C-43EB-9F29-805A2CBB4D45}"/>
    <cellStyle name="Normal 7 13 2 3 6" xfId="43544" xr:uid="{A6B1D015-28C1-4583-84C6-C7E8D9ED4CEC}"/>
    <cellStyle name="Normal 7 13 2 4" xfId="12567" xr:uid="{7CD5DC4C-018D-4093-BFAC-727606B7C8DB}"/>
    <cellStyle name="Normal 7 13 2 4 2" xfId="23435" xr:uid="{E6F918CA-535B-4D10-B292-836397A17CF5}"/>
    <cellStyle name="Normal 7 13 2 4 3" xfId="37385" xr:uid="{D7852BDB-0B4D-4F40-8413-210BDBA9E789}"/>
    <cellStyle name="Normal 7 13 2 5" xfId="14365" xr:uid="{870153DD-7CE4-4746-9114-655DAC44DD52}"/>
    <cellStyle name="Normal 7 13 2 6" xfId="25214" xr:uid="{6EAA5E4B-3D53-4EB5-9894-8AAD83567999}"/>
    <cellStyle name="Normal 7 13 2 7" xfId="31364" xr:uid="{2BC5A544-EE48-4055-8B4F-1F1EB99DA0D4}"/>
    <cellStyle name="Normal 7 13 2 8" xfId="40488" xr:uid="{3BCC5A8B-FA86-4195-95C3-4D63BB77B35C}"/>
    <cellStyle name="Normal 7 13 3" xfId="3232" xr:uid="{9A0D02FF-0226-478F-B042-9E9CB42772E3}"/>
    <cellStyle name="Normal 7 13 3 2" xfId="6470" xr:uid="{E89033F2-44A1-43DB-9790-13BBC30C2070}"/>
    <cellStyle name="Normal 7 13 3 2 2" xfId="12568" xr:uid="{5E121B79-7BC3-464D-A3AF-A97192FA452F}"/>
    <cellStyle name="Normal 7 13 3 2 2 2" xfId="23436" xr:uid="{A48CB93A-F518-4D64-AE0F-88C83EA9E58A}"/>
    <cellStyle name="Normal 7 13 3 2 2 3" xfId="39367" xr:uid="{DB3BCA39-15A9-4FC3-AD3E-AC5F5E93C7E1}"/>
    <cellStyle name="Normal 7 13 3 2 3" xfId="17908" xr:uid="{7A858E13-19B3-4A16-9226-B3807C86262E}"/>
    <cellStyle name="Normal 7 13 3 2 4" xfId="28757" xr:uid="{9DE84D76-9472-4F2E-889A-F4B398228DA2}"/>
    <cellStyle name="Normal 7 13 3 2 5" xfId="35398" xr:uid="{2B3A5798-DD58-47A4-B700-B4F11D2869D4}"/>
    <cellStyle name="Normal 7 13 3 2 6" xfId="44031" xr:uid="{8793631C-517B-41D2-B03F-121691BF2BD7}"/>
    <cellStyle name="Normal 7 13 3 3" xfId="12569" xr:uid="{EA1335E0-D44C-4B14-9271-9C9A4F3B4A51}"/>
    <cellStyle name="Normal 7 13 3 3 2" xfId="23437" xr:uid="{5FCDB48B-D2B8-4925-8E7D-AF7E1742480F}"/>
    <cellStyle name="Normal 7 13 3 3 3" xfId="37387" xr:uid="{0F37D344-0D06-4F7D-BE58-9773D383449A}"/>
    <cellStyle name="Normal 7 13 3 4" xfId="14852" xr:uid="{387632D1-F24D-4A1C-9893-1FEC1ECF200D}"/>
    <cellStyle name="Normal 7 13 3 5" xfId="25701" xr:uid="{D723F2FA-AD91-436B-806A-872AE08CC0AD}"/>
    <cellStyle name="Normal 7 13 3 6" xfId="31851" xr:uid="{0F32C4F3-1E5F-4937-982F-91E40D450540}"/>
    <cellStyle name="Normal 7 13 3 7" xfId="40975" xr:uid="{BADC456F-C0AA-46DF-BE79-C0A2C70007E5}"/>
    <cellStyle name="Normal 7 13 4" xfId="5490" xr:uid="{87103626-C590-4937-A79D-0E1F219E452A}"/>
    <cellStyle name="Normal 7 13 4 2" xfId="12570" xr:uid="{E4449406-9978-4574-B57C-C119FDFA2CE0}"/>
    <cellStyle name="Normal 7 13 4 2 2" xfId="23438" xr:uid="{319F2597-22C1-40EE-BC08-1F62ECA76FB1}"/>
    <cellStyle name="Normal 7 13 4 2 3" xfId="38311" xr:uid="{21EB5ABD-5651-4E58-882D-C636040B2C3A}"/>
    <cellStyle name="Normal 7 13 4 3" xfId="16928" xr:uid="{D39BA5BC-CFB2-48AE-B57E-77C8FB8BF362}"/>
    <cellStyle name="Normal 7 13 4 4" xfId="27777" xr:uid="{54686C6C-5038-47B2-8135-A252F403B2C4}"/>
    <cellStyle name="Normal 7 13 4 5" xfId="34346" xr:uid="{CAF2AA3E-99A3-4A16-87A3-550D6FEE594B}"/>
    <cellStyle name="Normal 7 13 4 6" xfId="43051" xr:uid="{612CB59A-E871-4AB5-B3F0-5FFE4E74FA31}"/>
    <cellStyle name="Normal 7 13 5" xfId="12571" xr:uid="{D8B65556-3623-43E2-A026-AAE3E29293E7}"/>
    <cellStyle name="Normal 7 13 5 2" xfId="23439" xr:uid="{2893F82C-EA22-4AFE-B938-8B273C73DB51}"/>
    <cellStyle name="Normal 7 13 5 3" xfId="36329" xr:uid="{DCEBF80F-34FD-4505-9478-5830A9E5F181}"/>
    <cellStyle name="Normal 7 13 6" xfId="13872" xr:uid="{3072C143-3204-4C75-BAB8-C9E1226A2ADE}"/>
    <cellStyle name="Normal 7 13 7" xfId="24721" xr:uid="{188C389A-6C64-42F4-8E4A-7EADD0645A54}"/>
    <cellStyle name="Normal 7 13 8" xfId="30874" xr:uid="{24A5C2C1-041C-4E48-A075-32DF67EEDCD2}"/>
    <cellStyle name="Normal 7 13 9" xfId="39995" xr:uid="{B810DF7E-9D01-46FB-8886-7583A2E288B5}"/>
    <cellStyle name="Normal 7 14" xfId="2147" xr:uid="{992285DF-68CC-449C-ABB6-43CAA60FB140}"/>
    <cellStyle name="Normal 7 14 2" xfId="2746" xr:uid="{8D5C1D99-D9AA-4932-A690-304A64B3C709}"/>
    <cellStyle name="Normal 7 14 2 2" xfId="3726" xr:uid="{7F016B81-36DA-4EF0-89C7-9B41189D0E76}"/>
    <cellStyle name="Normal 7 14 2 2 2" xfId="6964" xr:uid="{2B919F41-8B92-4BB9-9A1F-1F868D2E7C64}"/>
    <cellStyle name="Normal 7 14 2 2 2 2" xfId="12572" xr:uid="{8F4DC8DE-F7A4-489F-891E-BA72B5F9C39F}"/>
    <cellStyle name="Normal 7 14 2 2 2 2 2" xfId="23440" xr:uid="{16C53A04-394C-4D14-B89F-57B12F5F673E}"/>
    <cellStyle name="Normal 7 14 2 2 2 2 3" xfId="39369" xr:uid="{871498F7-C754-43C4-BDC8-CC699726BC7F}"/>
    <cellStyle name="Normal 7 14 2 2 2 3" xfId="18402" xr:uid="{A3EACA93-DB23-4867-9D38-AAE3BAB2164B}"/>
    <cellStyle name="Normal 7 14 2 2 2 4" xfId="29251" xr:uid="{EB092A30-183A-4A5D-9DF5-30C4F365E496}"/>
    <cellStyle name="Normal 7 14 2 2 2 5" xfId="35400" xr:uid="{18F97460-3F51-49AC-A9E5-A73C5676300F}"/>
    <cellStyle name="Normal 7 14 2 2 2 6" xfId="44525" xr:uid="{B7A821BF-2BE3-4CE5-849A-FF8A290642B9}"/>
    <cellStyle name="Normal 7 14 2 2 3" xfId="12573" xr:uid="{8665F575-FEC3-4CB4-B5DF-515173015C4B}"/>
    <cellStyle name="Normal 7 14 2 2 3 2" xfId="23441" xr:uid="{EEBA8388-351F-489F-8DD6-B2787C9F3559}"/>
    <cellStyle name="Normal 7 14 2 2 3 3" xfId="37389" xr:uid="{C65F9DBD-2AA3-4EBB-957C-090435E7AA2C}"/>
    <cellStyle name="Normal 7 14 2 2 4" xfId="15346" xr:uid="{8EAB0212-11C6-4556-B706-030DF60FC474}"/>
    <cellStyle name="Normal 7 14 2 2 5" xfId="26195" xr:uid="{A3E6697F-92A1-4586-A5DA-01BC500DD9C0}"/>
    <cellStyle name="Normal 7 14 2 2 6" xfId="32345" xr:uid="{90DECBBD-CC2D-4096-A0B1-57A6E0CA739F}"/>
    <cellStyle name="Normal 7 14 2 2 7" xfId="41469" xr:uid="{155CA1A7-1BC6-4254-BA8D-91A02A490FAC}"/>
    <cellStyle name="Normal 7 14 2 3" xfId="5984" xr:uid="{56F79115-81CC-467F-9257-85F7B72FBB10}"/>
    <cellStyle name="Normal 7 14 2 3 2" xfId="12574" xr:uid="{5CAC5868-14DB-4A5D-A2D1-0DA0B230F2BE}"/>
    <cellStyle name="Normal 7 14 2 3 2 2" xfId="23442" xr:uid="{89E1177D-C6E5-4B89-86B3-A6BF175EA4E8}"/>
    <cellStyle name="Normal 7 14 2 3 2 3" xfId="39368" xr:uid="{6324B868-8CBA-4F78-8611-CB722574F406}"/>
    <cellStyle name="Normal 7 14 2 3 3" xfId="17422" xr:uid="{F2075DBA-2EE7-4A21-839C-6FC8AE14EA35}"/>
    <cellStyle name="Normal 7 14 2 3 4" xfId="28271" xr:uid="{A372497B-1708-4BFE-925E-07DE7480CCA2}"/>
    <cellStyle name="Normal 7 14 2 3 5" xfId="35399" xr:uid="{9106AF50-23EA-45AD-B313-1202AAA0B64C}"/>
    <cellStyle name="Normal 7 14 2 3 6" xfId="43545" xr:uid="{E54D8292-FCDC-42C8-8F80-CC572A0EA427}"/>
    <cellStyle name="Normal 7 14 2 4" xfId="12575" xr:uid="{B785BDA4-982A-46FC-BE7A-24965EE2AAC3}"/>
    <cellStyle name="Normal 7 14 2 4 2" xfId="23443" xr:uid="{9ED99CCA-96FD-4507-98D7-2E716FCEC756}"/>
    <cellStyle name="Normal 7 14 2 4 3" xfId="37388" xr:uid="{C89201AE-1967-4B6A-AFF4-A0630A0BDFC2}"/>
    <cellStyle name="Normal 7 14 2 5" xfId="14366" xr:uid="{60D36A3E-A1E4-4229-B06D-B57430FBBB23}"/>
    <cellStyle name="Normal 7 14 2 6" xfId="25215" xr:uid="{E8364512-1EDC-43E9-AB8E-6E1ED9BA8DE0}"/>
    <cellStyle name="Normal 7 14 2 7" xfId="31365" xr:uid="{15C4C811-AD17-4ACC-B75D-8351E1E655F5}"/>
    <cellStyle name="Normal 7 14 2 8" xfId="40489" xr:uid="{C1FBEBA9-4579-4D1C-8FE3-8E25265393C6}"/>
    <cellStyle name="Normal 7 14 3" xfId="3233" xr:uid="{BE88B1CF-7B11-41AD-B629-FB474D3D42C4}"/>
    <cellStyle name="Normal 7 14 3 2" xfId="6471" xr:uid="{00A604A1-9BB9-41E6-B9C8-3869BA991C6C}"/>
    <cellStyle name="Normal 7 14 3 2 2" xfId="12576" xr:uid="{A4DE85AD-445D-4682-A1C5-8A699382BFDF}"/>
    <cellStyle name="Normal 7 14 3 2 2 2" xfId="23444" xr:uid="{F9497DCD-E6B6-4FC4-9EBD-DAF3928974F5}"/>
    <cellStyle name="Normal 7 14 3 2 2 3" xfId="39370" xr:uid="{4686204A-B224-4489-A65C-D4D3E5F1B96E}"/>
    <cellStyle name="Normal 7 14 3 2 3" xfId="17909" xr:uid="{99A2ADDE-0FE0-415D-9B40-1D8B0BCEDDEB}"/>
    <cellStyle name="Normal 7 14 3 2 4" xfId="28758" xr:uid="{63943467-EB2E-4B6D-9F41-661BDADF1DBC}"/>
    <cellStyle name="Normal 7 14 3 2 5" xfId="35401" xr:uid="{147AE13A-6C5A-41FE-A892-79769DA4623A}"/>
    <cellStyle name="Normal 7 14 3 2 6" xfId="44032" xr:uid="{60DDEF97-1DD5-4FE8-B8F2-469E67617735}"/>
    <cellStyle name="Normal 7 14 3 3" xfId="12577" xr:uid="{282EB2A6-3857-48C9-8F9C-B794507D7109}"/>
    <cellStyle name="Normal 7 14 3 3 2" xfId="23445" xr:uid="{A094DB07-E365-4219-86B1-94E94E729729}"/>
    <cellStyle name="Normal 7 14 3 3 3" xfId="37390" xr:uid="{DD75CD5B-7FA8-4AAA-B016-E6667F23A3E7}"/>
    <cellStyle name="Normal 7 14 3 4" xfId="14853" xr:uid="{82EDA418-2823-4EED-85FB-5CF71E634511}"/>
    <cellStyle name="Normal 7 14 3 5" xfId="25702" xr:uid="{BCB76EE2-8E94-460A-AD95-1D38BB4809D0}"/>
    <cellStyle name="Normal 7 14 3 6" xfId="31852" xr:uid="{B30989B1-5B4D-4D3D-9B18-C8655AA1CBDD}"/>
    <cellStyle name="Normal 7 14 3 7" xfId="40976" xr:uid="{F7CAB862-7E5B-4729-9309-53CD4EC91EE9}"/>
    <cellStyle name="Normal 7 14 4" xfId="5491" xr:uid="{E16202B6-2A2A-4666-9483-F68E58887E57}"/>
    <cellStyle name="Normal 7 14 4 2" xfId="12578" xr:uid="{C0743E93-F0DE-46B3-A5CE-AA8B616E6C43}"/>
    <cellStyle name="Normal 7 14 4 2 2" xfId="23446" xr:uid="{A4C88D8D-E496-48B2-9F73-EA46DFA67604}"/>
    <cellStyle name="Normal 7 14 4 2 3" xfId="38312" xr:uid="{BBDF396B-0131-4F34-ABDE-E88E733F738C}"/>
    <cellStyle name="Normal 7 14 4 3" xfId="16929" xr:uid="{FF240F54-DCBB-459A-893A-85BA4F283050}"/>
    <cellStyle name="Normal 7 14 4 4" xfId="27778" xr:uid="{E104BF29-C0BB-41DF-9EF1-291D21E86534}"/>
    <cellStyle name="Normal 7 14 4 5" xfId="34347" xr:uid="{CF190755-0E8B-4054-AC53-A55269200E98}"/>
    <cellStyle name="Normal 7 14 4 6" xfId="43052" xr:uid="{7FFE5549-14C2-4889-9094-7DC1EE8BBEBB}"/>
    <cellStyle name="Normal 7 14 5" xfId="12579" xr:uid="{B8E8F36D-5FB6-4610-9ADD-A073D551D3FB}"/>
    <cellStyle name="Normal 7 14 5 2" xfId="23447" xr:uid="{7AA87838-5424-412E-8CD5-972397CCE53E}"/>
    <cellStyle name="Normal 7 14 5 3" xfId="36330" xr:uid="{A612EDF9-959A-4EE0-BD68-371587743AB2}"/>
    <cellStyle name="Normal 7 14 6" xfId="13873" xr:uid="{092F35B7-0B4B-4CAE-B22F-F8E742B81110}"/>
    <cellStyle name="Normal 7 14 7" xfId="24722" xr:uid="{9B7CFB87-32C3-43C3-A649-CDD6F719BB9E}"/>
    <cellStyle name="Normal 7 14 8" xfId="30875" xr:uid="{4A5EA883-61EB-4E9C-84D0-FCC0791792D2}"/>
    <cellStyle name="Normal 7 14 9" xfId="39996" xr:uid="{3FAE3F4C-C846-4182-8A0F-5C5BBF6B3844}"/>
    <cellStyle name="Normal 7 15" xfId="2148" xr:uid="{A9C444F4-3EE8-4C18-9659-A8409D601F4E}"/>
    <cellStyle name="Normal 7 15 2" xfId="2747" xr:uid="{5C36C016-B204-485A-B984-B542A13EEA16}"/>
    <cellStyle name="Normal 7 15 2 2" xfId="3727" xr:uid="{902C52BC-5968-4F7F-98C6-D6E4EC59D7A1}"/>
    <cellStyle name="Normal 7 15 2 2 2" xfId="6965" xr:uid="{54E227E8-FB55-47E3-B8EA-7E89419DED3E}"/>
    <cellStyle name="Normal 7 15 2 2 2 2" xfId="12580" xr:uid="{E446499A-CB88-48A6-9049-BF90EC617BC5}"/>
    <cellStyle name="Normal 7 15 2 2 2 2 2" xfId="23448" xr:uid="{474CE904-578F-4881-B5E6-D4749AB2BA2E}"/>
    <cellStyle name="Normal 7 15 2 2 2 2 3" xfId="39372" xr:uid="{9E06B964-C548-4E06-A680-563384068FB4}"/>
    <cellStyle name="Normal 7 15 2 2 2 3" xfId="18403" xr:uid="{2907D470-E193-4470-82D6-CB01F26C6905}"/>
    <cellStyle name="Normal 7 15 2 2 2 4" xfId="29252" xr:uid="{DE8DC12F-BCF6-482B-BADC-8A4549C4E887}"/>
    <cellStyle name="Normal 7 15 2 2 2 5" xfId="35403" xr:uid="{8F7AC84F-65BC-4DF4-A2EA-6036D1704FB9}"/>
    <cellStyle name="Normal 7 15 2 2 2 6" xfId="44526" xr:uid="{510AF342-43C4-47E1-BA46-03577FFEAF26}"/>
    <cellStyle name="Normal 7 15 2 2 3" xfId="12581" xr:uid="{E13DC777-130E-4688-BD92-02F1DE6A800C}"/>
    <cellStyle name="Normal 7 15 2 2 3 2" xfId="23449" xr:uid="{0671A282-F69E-4AB1-B98E-62DAC9B8700C}"/>
    <cellStyle name="Normal 7 15 2 2 3 3" xfId="37392" xr:uid="{BB2BE668-CBD5-4F05-8501-D36EC7A6F9C4}"/>
    <cellStyle name="Normal 7 15 2 2 4" xfId="15347" xr:uid="{62201CE9-D965-4D9C-A9CE-37C17BFE6C43}"/>
    <cellStyle name="Normal 7 15 2 2 5" xfId="26196" xr:uid="{0822E76C-3E18-4277-A9AC-FCFD124D9653}"/>
    <cellStyle name="Normal 7 15 2 2 6" xfId="32346" xr:uid="{C891DFBB-C9E8-46CD-AA08-24C4B1C53CF8}"/>
    <cellStyle name="Normal 7 15 2 2 7" xfId="41470" xr:uid="{32E626B1-C1E2-4E64-B9DB-7465B77A3F81}"/>
    <cellStyle name="Normal 7 15 2 3" xfId="5985" xr:uid="{C3C9E5BF-6FD7-4AD5-8525-C9F8472F227C}"/>
    <cellStyle name="Normal 7 15 2 3 2" xfId="12582" xr:uid="{C489C5EA-F875-43BE-A3C4-A659AD9DCAD5}"/>
    <cellStyle name="Normal 7 15 2 3 2 2" xfId="23450" xr:uid="{25980159-3B9B-4532-8275-3E160665715E}"/>
    <cellStyle name="Normal 7 15 2 3 2 3" xfId="39371" xr:uid="{F6B6E215-074B-4D1C-824F-644CBAA73169}"/>
    <cellStyle name="Normal 7 15 2 3 3" xfId="17423" xr:uid="{A840721E-9990-4EE8-BFD4-84669E4DC59A}"/>
    <cellStyle name="Normal 7 15 2 3 4" xfId="28272" xr:uid="{E3AA144C-9423-42ED-8E88-47863CD16B53}"/>
    <cellStyle name="Normal 7 15 2 3 5" xfId="35402" xr:uid="{D71A0511-5F20-4ED9-A275-FC3CE6B62A33}"/>
    <cellStyle name="Normal 7 15 2 3 6" xfId="43546" xr:uid="{2D9542F7-677E-474E-8A0E-A57BD3B65579}"/>
    <cellStyle name="Normal 7 15 2 4" xfId="12583" xr:uid="{DF0BBB58-CCDF-4E53-849B-664D6A90B15B}"/>
    <cellStyle name="Normal 7 15 2 4 2" xfId="23451" xr:uid="{10DBDE8F-9137-489F-8774-25722DAACAFF}"/>
    <cellStyle name="Normal 7 15 2 4 3" xfId="37391" xr:uid="{B7F2D24A-4EA2-4B83-9364-A68D3D0B98B9}"/>
    <cellStyle name="Normal 7 15 2 5" xfId="14367" xr:uid="{D562EAAC-8924-4038-BB9F-3E2B229E62F7}"/>
    <cellStyle name="Normal 7 15 2 6" xfId="25216" xr:uid="{6D0FE323-7D72-4A79-B4B2-C18CDB5E45C7}"/>
    <cellStyle name="Normal 7 15 2 7" xfId="31366" xr:uid="{9390CEC3-FF41-4D47-9CA4-4B5D43446C5F}"/>
    <cellStyle name="Normal 7 15 2 8" xfId="40490" xr:uid="{81209601-B52A-4A54-A0FE-0145E5F503B7}"/>
    <cellStyle name="Normal 7 15 3" xfId="3234" xr:uid="{F6ED3687-4177-4ADF-BC5E-3B60199E940E}"/>
    <cellStyle name="Normal 7 15 3 2" xfId="6472" xr:uid="{EDE84DED-970C-42EF-99D5-90F45350D588}"/>
    <cellStyle name="Normal 7 15 3 2 2" xfId="12584" xr:uid="{B4BF8F27-C256-4A0C-90FB-F93A80723417}"/>
    <cellStyle name="Normal 7 15 3 2 2 2" xfId="23452" xr:uid="{796CCC63-6B94-4034-9682-A606DCCA327B}"/>
    <cellStyle name="Normal 7 15 3 2 2 3" xfId="39373" xr:uid="{F966EA1F-56B6-4C01-987D-223F19E4468F}"/>
    <cellStyle name="Normal 7 15 3 2 3" xfId="17910" xr:uid="{C21161CE-0A29-4C67-BE12-E4629CA4ED54}"/>
    <cellStyle name="Normal 7 15 3 2 4" xfId="28759" xr:uid="{F57C09C1-693E-460D-999A-7CDC1CFED772}"/>
    <cellStyle name="Normal 7 15 3 2 5" xfId="35404" xr:uid="{6CD4F7D5-21F4-416F-8970-834B71612E94}"/>
    <cellStyle name="Normal 7 15 3 2 6" xfId="44033" xr:uid="{22616B9B-ADA1-4A49-A2B7-258163A24FF1}"/>
    <cellStyle name="Normal 7 15 3 3" xfId="12585" xr:uid="{7C17E4E3-4631-4C39-8ECF-9813A89AD478}"/>
    <cellStyle name="Normal 7 15 3 3 2" xfId="23453" xr:uid="{C990FE95-622A-4AC3-9024-798798C4BD0F}"/>
    <cellStyle name="Normal 7 15 3 3 3" xfId="37393" xr:uid="{C243F3C9-8D1C-4953-8682-28ACE1A92F49}"/>
    <cellStyle name="Normal 7 15 3 4" xfId="14854" xr:uid="{E55272FA-739B-4D68-A33D-D9A962997659}"/>
    <cellStyle name="Normal 7 15 3 5" xfId="25703" xr:uid="{64B7F6A2-5B06-4B3A-839C-F7806E68C4E4}"/>
    <cellStyle name="Normal 7 15 3 6" xfId="31853" xr:uid="{3E21D03B-08AD-44FE-A4A0-D9BC1B23EBA2}"/>
    <cellStyle name="Normal 7 15 3 7" xfId="40977" xr:uid="{9B2BD7DB-08CA-477A-AF7C-88A8D4FEA78B}"/>
    <cellStyle name="Normal 7 15 4" xfId="5492" xr:uid="{BD0C3210-3C02-4DC5-B264-C5075FBA4371}"/>
    <cellStyle name="Normal 7 15 4 2" xfId="12586" xr:uid="{ED28DBD0-FD4E-4EB7-8EF0-2DCFF46537C1}"/>
    <cellStyle name="Normal 7 15 4 2 2" xfId="23454" xr:uid="{6AC3054C-0587-4F1E-9FF1-7FD904EFB78E}"/>
    <cellStyle name="Normal 7 15 4 2 3" xfId="38313" xr:uid="{F1843ECC-C2E3-4EAF-8C31-FF1C04D4B7AD}"/>
    <cellStyle name="Normal 7 15 4 3" xfId="16930" xr:uid="{E78C34DE-C3E8-41E0-8C1E-5B37D1DBE8A8}"/>
    <cellStyle name="Normal 7 15 4 4" xfId="27779" xr:uid="{A48231F3-6373-4DA9-B6B6-368E3C527CD8}"/>
    <cellStyle name="Normal 7 15 4 5" xfId="34348" xr:uid="{3EA824DC-CE3C-40F8-AF47-DC6C7AEB687D}"/>
    <cellStyle name="Normal 7 15 4 6" xfId="43053" xr:uid="{0CA5B79F-0A4B-4776-B71D-5BEDE593549F}"/>
    <cellStyle name="Normal 7 15 5" xfId="12587" xr:uid="{51F9D7B0-131D-4BA3-84AB-8B244C6FFF1E}"/>
    <cellStyle name="Normal 7 15 5 2" xfId="23455" xr:uid="{224C9807-2C5D-45BA-BDE4-8F8BA792C6CD}"/>
    <cellStyle name="Normal 7 15 5 3" xfId="36331" xr:uid="{5FC2491D-9D49-4DED-AFA2-16D30C07117E}"/>
    <cellStyle name="Normal 7 15 6" xfId="13874" xr:uid="{AA4023AE-BFCD-49CD-B267-380D678E8DF5}"/>
    <cellStyle name="Normal 7 15 7" xfId="24723" xr:uid="{3BE82F92-4199-4375-A733-4A1ADB261EB6}"/>
    <cellStyle name="Normal 7 15 8" xfId="30876" xr:uid="{6E1FDC25-B1D3-415B-92B6-2754A7D674F2}"/>
    <cellStyle name="Normal 7 15 9" xfId="39997" xr:uid="{CAA59831-3D73-4CF9-81FB-4A69E856D60A}"/>
    <cellStyle name="Normal 7 16" xfId="2149" xr:uid="{B3EEAEB9-BCD1-4FBC-B29E-7E048D41D63A}"/>
    <cellStyle name="Normal 7 16 2" xfId="2748" xr:uid="{360B671C-5F6E-45F3-9E78-A6A95CE42F25}"/>
    <cellStyle name="Normal 7 16 2 2" xfId="3728" xr:uid="{29C4E25B-0612-47E4-9FD3-5FA212F55A4A}"/>
    <cellStyle name="Normal 7 16 2 2 2" xfId="6966" xr:uid="{9C0ABAC8-DD12-40FC-9F18-CBA578545A80}"/>
    <cellStyle name="Normal 7 16 2 2 2 2" xfId="12588" xr:uid="{C44D7C35-A3A4-4611-BE2C-B238F4283ECD}"/>
    <cellStyle name="Normal 7 16 2 2 2 2 2" xfId="23456" xr:uid="{F0087709-5C18-48B5-BF27-D2F0A46DDE2F}"/>
    <cellStyle name="Normal 7 16 2 2 2 2 3" xfId="39375" xr:uid="{AF68007E-5AA1-48EF-AE78-815252C0830A}"/>
    <cellStyle name="Normal 7 16 2 2 2 3" xfId="18404" xr:uid="{65A30FF4-0BBB-4151-A7BF-EB6F0E523462}"/>
    <cellStyle name="Normal 7 16 2 2 2 4" xfId="29253" xr:uid="{30CDAB17-8A0C-47A2-A3F8-7869AF41BC15}"/>
    <cellStyle name="Normal 7 16 2 2 2 5" xfId="35406" xr:uid="{0174C37C-DC85-4C5A-B785-2DBCB8EC4127}"/>
    <cellStyle name="Normal 7 16 2 2 2 6" xfId="44527" xr:uid="{C6A78835-F2CF-48F1-8D36-F2EA7726FA7E}"/>
    <cellStyle name="Normal 7 16 2 2 3" xfId="12589" xr:uid="{F6CBE5EB-0F6C-4320-9EF3-7706DA7C0FF1}"/>
    <cellStyle name="Normal 7 16 2 2 3 2" xfId="23457" xr:uid="{BCB4CA8F-D505-4BF1-B11C-8866D880D582}"/>
    <cellStyle name="Normal 7 16 2 2 3 3" xfId="37395" xr:uid="{1BAC1698-741B-4A7D-8475-4DC03FD59679}"/>
    <cellStyle name="Normal 7 16 2 2 4" xfId="15348" xr:uid="{F1F110B0-FD6E-40FC-8A09-92220B8204A8}"/>
    <cellStyle name="Normal 7 16 2 2 5" xfId="26197" xr:uid="{F8AB2851-14FC-41A4-B7B1-19FA4BD73038}"/>
    <cellStyle name="Normal 7 16 2 2 6" xfId="32347" xr:uid="{773340E2-072B-4AA4-AF17-65C2F5E93C56}"/>
    <cellStyle name="Normal 7 16 2 2 7" xfId="41471" xr:uid="{BCEAB06B-4594-48E1-970A-0050E910D6B4}"/>
    <cellStyle name="Normal 7 16 2 3" xfId="5986" xr:uid="{C18EAECD-5B5A-4CE4-B8A0-DA5580AB5679}"/>
    <cellStyle name="Normal 7 16 2 3 2" xfId="12590" xr:uid="{CB3DA335-AC01-49A1-B1C5-91FD8CFA6A36}"/>
    <cellStyle name="Normal 7 16 2 3 2 2" xfId="23458" xr:uid="{00B8E22E-3A46-47EE-B2A6-53C455B2D97A}"/>
    <cellStyle name="Normal 7 16 2 3 2 3" xfId="39374" xr:uid="{5D2E72AF-9F03-436B-ADAC-4013E6782292}"/>
    <cellStyle name="Normal 7 16 2 3 3" xfId="17424" xr:uid="{AFF0C06D-9A8E-47F0-8A29-BA3A9C7E18AF}"/>
    <cellStyle name="Normal 7 16 2 3 4" xfId="28273" xr:uid="{98944898-0D92-43F5-8C2B-C13D989308F9}"/>
    <cellStyle name="Normal 7 16 2 3 5" xfId="35405" xr:uid="{35770D3B-E0EC-4ED7-842C-FFB2EED2FC6F}"/>
    <cellStyle name="Normal 7 16 2 3 6" xfId="43547" xr:uid="{3EC6359D-A0B9-4AB1-8411-419A3A3B1104}"/>
    <cellStyle name="Normal 7 16 2 4" xfId="12591" xr:uid="{3C8A14B5-CDAF-4257-90AB-53D814AE719C}"/>
    <cellStyle name="Normal 7 16 2 4 2" xfId="23459" xr:uid="{C555115B-102A-4D7E-888E-AD2FD54BF658}"/>
    <cellStyle name="Normal 7 16 2 4 3" xfId="37394" xr:uid="{EB781277-826E-4FBB-A219-410461342E55}"/>
    <cellStyle name="Normal 7 16 2 5" xfId="14368" xr:uid="{AFFE2D4A-1A22-4A93-8D3B-1431A5E3B54C}"/>
    <cellStyle name="Normal 7 16 2 6" xfId="25217" xr:uid="{0ACE2B3F-B947-483B-964D-09264177E1A6}"/>
    <cellStyle name="Normal 7 16 2 7" xfId="31367" xr:uid="{ACD65A6B-5184-4FE0-9082-46378D01398C}"/>
    <cellStyle name="Normal 7 16 2 8" xfId="40491" xr:uid="{2BE62C85-41A9-4508-A2DF-C33A40E9FC75}"/>
    <cellStyle name="Normal 7 16 3" xfId="3235" xr:uid="{206E4718-39D9-4775-96E8-056DC814713A}"/>
    <cellStyle name="Normal 7 16 3 2" xfId="6473" xr:uid="{3A71E265-2C10-4AC4-BFBC-DF97D27E3B3B}"/>
    <cellStyle name="Normal 7 16 3 2 2" xfId="12592" xr:uid="{AEF91252-1D99-4673-B0A4-EF904565F6D7}"/>
    <cellStyle name="Normal 7 16 3 2 2 2" xfId="23460" xr:uid="{BB853C1C-64A2-4CE5-9F15-F01232E67918}"/>
    <cellStyle name="Normal 7 16 3 2 2 3" xfId="39376" xr:uid="{D391A580-A295-4D86-B27E-E660743D19F5}"/>
    <cellStyle name="Normal 7 16 3 2 3" xfId="17911" xr:uid="{D3F5F0BC-B783-47E0-BA99-C346BE9254F8}"/>
    <cellStyle name="Normal 7 16 3 2 4" xfId="28760" xr:uid="{885825B4-9125-46C0-B3DF-0A13F0958C5E}"/>
    <cellStyle name="Normal 7 16 3 2 5" xfId="35407" xr:uid="{EA2941E6-2B32-447C-A109-3CE7B6068819}"/>
    <cellStyle name="Normal 7 16 3 2 6" xfId="44034" xr:uid="{508C6ACF-AFE1-4AF9-ADB0-6330260984ED}"/>
    <cellStyle name="Normal 7 16 3 3" xfId="12593" xr:uid="{FD7C463F-3B00-4CA0-BD16-916B6DFB81A2}"/>
    <cellStyle name="Normal 7 16 3 3 2" xfId="23461" xr:uid="{F4D880EC-9D4F-4269-96C5-E51D04CCE3C5}"/>
    <cellStyle name="Normal 7 16 3 3 3" xfId="37396" xr:uid="{713009B5-F626-4832-A4BC-7E94E1F5707F}"/>
    <cellStyle name="Normal 7 16 3 4" xfId="14855" xr:uid="{B1472562-ABC5-4E9F-92E0-E5218C0A464E}"/>
    <cellStyle name="Normal 7 16 3 5" xfId="25704" xr:uid="{D2D0C0D1-BA5E-45BE-A4EF-DB64F41A725A}"/>
    <cellStyle name="Normal 7 16 3 6" xfId="31854" xr:uid="{5D0EA315-60EB-47CC-B2CA-C292764967F7}"/>
    <cellStyle name="Normal 7 16 3 7" xfId="40978" xr:uid="{60D0D26F-4991-43E5-A72C-71B44BB5393B}"/>
    <cellStyle name="Normal 7 16 4" xfId="5493" xr:uid="{3D280C87-2B9A-452A-A092-2B0F15920AED}"/>
    <cellStyle name="Normal 7 16 4 2" xfId="12594" xr:uid="{A20686DA-EFA2-4704-B74E-96A480DA9124}"/>
    <cellStyle name="Normal 7 16 4 2 2" xfId="23462" xr:uid="{F3A44500-096C-4F05-AD74-B6C86D221F75}"/>
    <cellStyle name="Normal 7 16 4 2 3" xfId="38314" xr:uid="{8B93A632-A5ED-419C-BA4A-628CFE31548F}"/>
    <cellStyle name="Normal 7 16 4 3" xfId="16931" xr:uid="{228271AC-745D-4C94-BAE8-D0C2074711EC}"/>
    <cellStyle name="Normal 7 16 4 4" xfId="27780" xr:uid="{A4A9C845-EFEC-4C55-9855-0D341251C4F2}"/>
    <cellStyle name="Normal 7 16 4 5" xfId="34349" xr:uid="{4F00DBF2-49E6-4954-89C5-02AA2C8FE610}"/>
    <cellStyle name="Normal 7 16 4 6" xfId="43054" xr:uid="{CCE69D95-F454-459C-845F-AB6198D1DF0F}"/>
    <cellStyle name="Normal 7 16 5" xfId="12595" xr:uid="{2E7B2F07-671E-4024-81A2-B0202EE77A03}"/>
    <cellStyle name="Normal 7 16 5 2" xfId="23463" xr:uid="{07C32B61-400A-4E94-A907-56B636057B13}"/>
    <cellStyle name="Normal 7 16 5 3" xfId="36332" xr:uid="{DAE5C4FC-04A2-4A6B-A7B9-0306A63A0058}"/>
    <cellStyle name="Normal 7 16 6" xfId="13875" xr:uid="{BE6B3488-BD1E-4C09-9594-AE3785F2E66C}"/>
    <cellStyle name="Normal 7 16 7" xfId="24724" xr:uid="{050DCE40-53A6-4CB5-A739-B4DCA3A27B4C}"/>
    <cellStyle name="Normal 7 16 8" xfId="30877" xr:uid="{440C2988-20AD-49B2-A362-205B0A027E49}"/>
    <cellStyle name="Normal 7 16 9" xfId="39998" xr:uid="{149ED83B-0974-4630-944A-FED83C8C4420}"/>
    <cellStyle name="Normal 7 17" xfId="2150" xr:uid="{54D0DD5F-1133-45C3-B165-E340EB6E0B7F}"/>
    <cellStyle name="Normal 7 17 2" xfId="2749" xr:uid="{0E4B6566-DB28-4D86-8DDD-D3DC1377CA9B}"/>
    <cellStyle name="Normal 7 17 2 2" xfId="3729" xr:uid="{080481DE-0960-464D-8481-7F407CF6FB2A}"/>
    <cellStyle name="Normal 7 17 2 2 2" xfId="6967" xr:uid="{F97C1ADE-284A-4748-A4D8-56F925B33E33}"/>
    <cellStyle name="Normal 7 17 2 2 2 2" xfId="12596" xr:uid="{519863BC-BCA3-4A24-A14A-79B7E69A22E6}"/>
    <cellStyle name="Normal 7 17 2 2 2 2 2" xfId="23464" xr:uid="{CE00E4FF-BB8C-4B3C-8D0A-12CB9F8C0EEF}"/>
    <cellStyle name="Normal 7 17 2 2 2 2 3" xfId="39378" xr:uid="{05E851C2-EBDC-4DC7-ABC4-D02FD00C25C7}"/>
    <cellStyle name="Normal 7 17 2 2 2 3" xfId="18405" xr:uid="{11F8429B-F9C9-45F0-8942-4BDB5E435DA2}"/>
    <cellStyle name="Normal 7 17 2 2 2 4" xfId="29254" xr:uid="{210AAA6D-F670-4BF3-AA6C-D64B15567291}"/>
    <cellStyle name="Normal 7 17 2 2 2 5" xfId="35409" xr:uid="{A4F2577F-4956-402C-B500-B5A50DD8ECCD}"/>
    <cellStyle name="Normal 7 17 2 2 2 6" xfId="44528" xr:uid="{9B2981E5-E5D7-42C3-A9A8-84DF7B7A52B7}"/>
    <cellStyle name="Normal 7 17 2 2 3" xfId="12597" xr:uid="{6F78AA38-8D29-4368-9103-7A36AEF530CE}"/>
    <cellStyle name="Normal 7 17 2 2 3 2" xfId="23465" xr:uid="{80F0D0F3-B79D-447E-991B-1B1C78776C83}"/>
    <cellStyle name="Normal 7 17 2 2 3 3" xfId="37398" xr:uid="{60C43A59-AA51-4C30-89A3-649F6DD4B500}"/>
    <cellStyle name="Normal 7 17 2 2 4" xfId="15349" xr:uid="{BF7ADEED-8893-4AC9-91EC-8040BEE31273}"/>
    <cellStyle name="Normal 7 17 2 2 5" xfId="26198" xr:uid="{CE6F4D94-BACE-4BF3-8094-168C1F8C2E14}"/>
    <cellStyle name="Normal 7 17 2 2 6" xfId="32348" xr:uid="{5DB4DE79-105A-4F5F-8E5F-51ACAE9D0A61}"/>
    <cellStyle name="Normal 7 17 2 2 7" xfId="41472" xr:uid="{21420AC9-82EF-40A5-A994-E51820E56C69}"/>
    <cellStyle name="Normal 7 17 2 3" xfId="5987" xr:uid="{5B8E132B-356F-43C9-B75E-65747BCA38EB}"/>
    <cellStyle name="Normal 7 17 2 3 2" xfId="12598" xr:uid="{1C173E16-BFF7-48A4-B2B9-F8834382B161}"/>
    <cellStyle name="Normal 7 17 2 3 2 2" xfId="23466" xr:uid="{FD5372FD-E0C7-43F2-9784-D082B8D32A9B}"/>
    <cellStyle name="Normal 7 17 2 3 2 3" xfId="39377" xr:uid="{1CC7BCAE-C15A-414A-9A30-445B3A95CDFF}"/>
    <cellStyle name="Normal 7 17 2 3 3" xfId="17425" xr:uid="{60D74B97-8639-4998-A211-EA0F639FA45A}"/>
    <cellStyle name="Normal 7 17 2 3 4" xfId="28274" xr:uid="{7EB2CD21-14B5-4653-91E5-58CE017E7E58}"/>
    <cellStyle name="Normal 7 17 2 3 5" xfId="35408" xr:uid="{61A1D1A1-2F45-420D-982B-FFEEF9196348}"/>
    <cellStyle name="Normal 7 17 2 3 6" xfId="43548" xr:uid="{F788E20C-CE38-4804-B232-07286D2EF5E7}"/>
    <cellStyle name="Normal 7 17 2 4" xfId="12599" xr:uid="{6C8ADEF7-FE79-4545-9C2E-9AAB788C1DED}"/>
    <cellStyle name="Normal 7 17 2 4 2" xfId="23467" xr:uid="{318F9AD7-7B90-493C-9647-AE9D65F2D8CA}"/>
    <cellStyle name="Normal 7 17 2 4 3" xfId="37397" xr:uid="{12B5C3F1-B01E-4F46-87A2-FBE41F88894A}"/>
    <cellStyle name="Normal 7 17 2 5" xfId="14369" xr:uid="{BC75C7AC-9B17-4D8A-A431-634C5129E311}"/>
    <cellStyle name="Normal 7 17 2 6" xfId="25218" xr:uid="{06C04612-F6D6-4945-B7BC-E32EC33D0765}"/>
    <cellStyle name="Normal 7 17 2 7" xfId="31368" xr:uid="{5A9A436D-D62A-4676-BA74-85419868CCA1}"/>
    <cellStyle name="Normal 7 17 2 8" xfId="40492" xr:uid="{F599833A-F5D3-4937-98C0-54A4E9F1094E}"/>
    <cellStyle name="Normal 7 17 3" xfId="3236" xr:uid="{F279FB9A-9004-46A8-BB8E-02DA7BA0BB3D}"/>
    <cellStyle name="Normal 7 17 3 2" xfId="6474" xr:uid="{6B94233C-1B56-43BF-8CDB-AFDD7B0B25C7}"/>
    <cellStyle name="Normal 7 17 3 2 2" xfId="12600" xr:uid="{92764C54-50FB-478F-9EB8-7597CF454898}"/>
    <cellStyle name="Normal 7 17 3 2 2 2" xfId="23468" xr:uid="{31644595-2119-40B7-8D97-B46EE11440B0}"/>
    <cellStyle name="Normal 7 17 3 2 2 3" xfId="39379" xr:uid="{F2D6093F-4697-4102-8777-F8C9EF0853B7}"/>
    <cellStyle name="Normal 7 17 3 2 3" xfId="17912" xr:uid="{AD5C1EE5-B7B5-4F85-9A87-C9C591FA2223}"/>
    <cellStyle name="Normal 7 17 3 2 4" xfId="28761" xr:uid="{0808522B-D884-428E-A737-269955F1191C}"/>
    <cellStyle name="Normal 7 17 3 2 5" xfId="35410" xr:uid="{E38B662A-DB95-47D6-AFCB-6440D9C4BCA1}"/>
    <cellStyle name="Normal 7 17 3 2 6" xfId="44035" xr:uid="{C387CDE4-5D87-4325-85AD-6988F2A70C84}"/>
    <cellStyle name="Normal 7 17 3 3" xfId="12601" xr:uid="{3AD6536D-8621-4ABC-99B1-DC342AF10317}"/>
    <cellStyle name="Normal 7 17 3 3 2" xfId="23469" xr:uid="{B1F7475C-5070-4CE7-ABB6-DF95F4335B49}"/>
    <cellStyle name="Normal 7 17 3 3 3" xfId="37399" xr:uid="{43DA03AC-F921-4655-96E0-CCB5694885AF}"/>
    <cellStyle name="Normal 7 17 3 4" xfId="14856" xr:uid="{092D1BE8-6A5F-40D7-8E8B-FE68B53544CD}"/>
    <cellStyle name="Normal 7 17 3 5" xfId="25705" xr:uid="{849DB1BE-11B5-442A-B102-250AA513ECDD}"/>
    <cellStyle name="Normal 7 17 3 6" xfId="31855" xr:uid="{FB68C3FE-0361-4425-A5FB-68EEC5828FCE}"/>
    <cellStyle name="Normal 7 17 3 7" xfId="40979" xr:uid="{105D1A91-E092-4E53-B193-4FBEAD90CDFB}"/>
    <cellStyle name="Normal 7 17 4" xfId="5494" xr:uid="{B64F64B2-6859-4837-9B07-03B401B49D44}"/>
    <cellStyle name="Normal 7 17 4 2" xfId="12602" xr:uid="{A7BD9456-B100-49DC-B530-7BFA381D86E9}"/>
    <cellStyle name="Normal 7 17 4 2 2" xfId="23470" xr:uid="{FD146646-6989-4287-B6D4-672DA715A242}"/>
    <cellStyle name="Normal 7 17 4 2 3" xfId="38315" xr:uid="{7A6CF194-27B8-4B78-9B46-8B7317011B36}"/>
    <cellStyle name="Normal 7 17 4 3" xfId="16932" xr:uid="{48234043-BBF6-4CC1-86DD-FB042771D121}"/>
    <cellStyle name="Normal 7 17 4 4" xfId="27781" xr:uid="{7532AF8A-597F-4FDB-A593-F02049CFB40D}"/>
    <cellStyle name="Normal 7 17 4 5" xfId="34350" xr:uid="{00443858-7029-4BA6-8001-B8F3CEB9BAC0}"/>
    <cellStyle name="Normal 7 17 4 6" xfId="43055" xr:uid="{2CCB426B-AF5E-4E51-B99D-FBBFAAFAFF81}"/>
    <cellStyle name="Normal 7 17 5" xfId="12603" xr:uid="{91109A6C-FD28-41C5-978D-F6F43FEB2BEF}"/>
    <cellStyle name="Normal 7 17 5 2" xfId="23471" xr:uid="{4D66CF25-19AA-434C-9BF6-BC84BF4C1FD5}"/>
    <cellStyle name="Normal 7 17 5 3" xfId="36333" xr:uid="{4614E089-1388-4544-9E56-140E98AA2372}"/>
    <cellStyle name="Normal 7 17 6" xfId="13876" xr:uid="{121BC5AD-F8FB-4194-A14B-568A25CF06A8}"/>
    <cellStyle name="Normal 7 17 7" xfId="24725" xr:uid="{70B4C43C-7785-4230-BC5D-AC2B4408B85B}"/>
    <cellStyle name="Normal 7 17 8" xfId="30878" xr:uid="{68EA3878-111E-4C19-8BA5-7A43BAED7322}"/>
    <cellStyle name="Normal 7 17 9" xfId="39999" xr:uid="{042204E7-F554-470F-A531-4A8CDB4EEF8C}"/>
    <cellStyle name="Normal 7 18" xfId="2151" xr:uid="{87EA736E-EA76-4221-8C4F-DE49E2CCADF1}"/>
    <cellStyle name="Normal 7 18 2" xfId="2750" xr:uid="{C3A820A8-3019-4F00-AC22-B7B0D806C274}"/>
    <cellStyle name="Normal 7 18 2 2" xfId="3730" xr:uid="{DD442B20-2B4F-4C4D-ACAA-AE901D5E2C26}"/>
    <cellStyle name="Normal 7 18 2 2 2" xfId="6968" xr:uid="{644D7E62-7826-4B4D-9898-3F0D273A3FD0}"/>
    <cellStyle name="Normal 7 18 2 2 2 2" xfId="12604" xr:uid="{B6F41231-949E-498A-B962-190F087D7903}"/>
    <cellStyle name="Normal 7 18 2 2 2 2 2" xfId="23472" xr:uid="{A90ADADD-01CD-4E23-BCC1-FA721822B222}"/>
    <cellStyle name="Normal 7 18 2 2 2 2 3" xfId="39381" xr:uid="{A4AA30F9-223C-4E39-BE2C-DFCE487C174E}"/>
    <cellStyle name="Normal 7 18 2 2 2 3" xfId="18406" xr:uid="{920A75A2-F91E-4B51-AFB3-D02A7BC580F2}"/>
    <cellStyle name="Normal 7 18 2 2 2 4" xfId="29255" xr:uid="{113AE938-6BE8-4688-9456-C696892D1475}"/>
    <cellStyle name="Normal 7 18 2 2 2 5" xfId="35412" xr:uid="{D68D1079-0CB6-4A0E-A48E-84DC24B79D68}"/>
    <cellStyle name="Normal 7 18 2 2 2 6" xfId="44529" xr:uid="{31FF5DF9-BA30-4116-82D8-8FC942051AEA}"/>
    <cellStyle name="Normal 7 18 2 2 3" xfId="12605" xr:uid="{F212D393-994F-4786-9CE3-39B05E4DD4A6}"/>
    <cellStyle name="Normal 7 18 2 2 3 2" xfId="23473" xr:uid="{007285EC-A826-401A-973D-1E71C56D4A3E}"/>
    <cellStyle name="Normal 7 18 2 2 3 3" xfId="37401" xr:uid="{2B0044E3-8FF1-4840-B72B-6E93E22AB0C9}"/>
    <cellStyle name="Normal 7 18 2 2 4" xfId="15350" xr:uid="{149EC229-5499-4C8A-9706-AE081C906D6E}"/>
    <cellStyle name="Normal 7 18 2 2 5" xfId="26199" xr:uid="{38EB26EC-3D3C-4019-BE5D-23299F9F21CB}"/>
    <cellStyle name="Normal 7 18 2 2 6" xfId="32349" xr:uid="{BD561D72-D7D8-4FCE-9C20-D8E95D101114}"/>
    <cellStyle name="Normal 7 18 2 2 7" xfId="41473" xr:uid="{818A1576-BA5F-41A7-B763-A77CC3E33B73}"/>
    <cellStyle name="Normal 7 18 2 3" xfId="5988" xr:uid="{AC2AFB92-0D81-46BC-A1C2-9BED9D579163}"/>
    <cellStyle name="Normal 7 18 2 3 2" xfId="12606" xr:uid="{906A82CE-284E-40A2-814C-794835387947}"/>
    <cellStyle name="Normal 7 18 2 3 2 2" xfId="23474" xr:uid="{765B3E11-AD24-421C-BA09-69A14C69D8A9}"/>
    <cellStyle name="Normal 7 18 2 3 2 3" xfId="39380" xr:uid="{0F424B08-7E53-40A4-93D2-3C875249E070}"/>
    <cellStyle name="Normal 7 18 2 3 3" xfId="17426" xr:uid="{23D5C9AB-2AE1-4714-9845-67A0154CFAA5}"/>
    <cellStyle name="Normal 7 18 2 3 4" xfId="28275" xr:uid="{0C717307-2D70-4C0E-AF62-A1790DBBEB07}"/>
    <cellStyle name="Normal 7 18 2 3 5" xfId="35411" xr:uid="{5BF837D7-3903-4EAA-8774-2D6342018041}"/>
    <cellStyle name="Normal 7 18 2 3 6" xfId="43549" xr:uid="{A8D96C2C-3C27-4038-BD66-5277AEAE19AD}"/>
    <cellStyle name="Normal 7 18 2 4" xfId="12607" xr:uid="{DFD9DD8A-F8A0-40AD-806A-CA96D4B30BDC}"/>
    <cellStyle name="Normal 7 18 2 4 2" xfId="23475" xr:uid="{460E36F4-EB29-4187-AF26-72FF5AE7F89D}"/>
    <cellStyle name="Normal 7 18 2 4 3" xfId="37400" xr:uid="{BA4D9E54-D6CB-49A4-A64A-34326F8834F8}"/>
    <cellStyle name="Normal 7 18 2 5" xfId="14370" xr:uid="{C34DED1C-95CA-4CE2-9306-E9202BE6701D}"/>
    <cellStyle name="Normal 7 18 2 6" xfId="25219" xr:uid="{EE7C6123-4E1D-460F-9D92-759CA15C01CD}"/>
    <cellStyle name="Normal 7 18 2 7" xfId="31369" xr:uid="{396D6B8A-CA5F-4C20-B8B7-A9C6FEB30160}"/>
    <cellStyle name="Normal 7 18 2 8" xfId="40493" xr:uid="{F9FAE9E7-D0A0-480A-98A7-71CDFC71ECE2}"/>
    <cellStyle name="Normal 7 18 3" xfId="3237" xr:uid="{426AE93B-797A-440C-BE64-58AEEE60BCCD}"/>
    <cellStyle name="Normal 7 18 3 2" xfId="6475" xr:uid="{9A9FBE67-8A4E-42FB-B1DE-A73AE1C90FA9}"/>
    <cellStyle name="Normal 7 18 3 2 2" xfId="12608" xr:uid="{38F2F323-11F0-4921-A644-98EB103A5060}"/>
    <cellStyle name="Normal 7 18 3 2 2 2" xfId="23476" xr:uid="{C047F952-60F3-4CA8-AF8B-19B384F50A3C}"/>
    <cellStyle name="Normal 7 18 3 2 2 3" xfId="39382" xr:uid="{B8338DC5-42A0-4E73-801F-770D0A862C3B}"/>
    <cellStyle name="Normal 7 18 3 2 3" xfId="17913" xr:uid="{DE53DEF9-37D4-43D5-94AA-66A8B6D445FB}"/>
    <cellStyle name="Normal 7 18 3 2 4" xfId="28762" xr:uid="{96687B4C-FFA1-4482-BB46-58908AA899B3}"/>
    <cellStyle name="Normal 7 18 3 2 5" xfId="35413" xr:uid="{A1223DA0-27D3-4399-8814-262ACB1724FB}"/>
    <cellStyle name="Normal 7 18 3 2 6" xfId="44036" xr:uid="{539C0871-8868-4E0A-8FCB-FE34C42DB327}"/>
    <cellStyle name="Normal 7 18 3 3" xfId="12609" xr:uid="{36391C2D-A03D-480A-A18D-AB2BA0546F0F}"/>
    <cellStyle name="Normal 7 18 3 3 2" xfId="23477" xr:uid="{53345A85-4D13-408C-BD2B-8DC68A4A0398}"/>
    <cellStyle name="Normal 7 18 3 3 3" xfId="37402" xr:uid="{59E54F11-0FDF-4921-9BFE-BBC04648230B}"/>
    <cellStyle name="Normal 7 18 3 4" xfId="14857" xr:uid="{84B0231E-443E-4428-B31C-65E9B0283ECC}"/>
    <cellStyle name="Normal 7 18 3 5" xfId="25706" xr:uid="{120C95B4-F1E5-406C-9564-CC61AA3BD096}"/>
    <cellStyle name="Normal 7 18 3 6" xfId="31856" xr:uid="{A609C9C0-4213-4BC7-A598-F99BD556CDF2}"/>
    <cellStyle name="Normal 7 18 3 7" xfId="40980" xr:uid="{1300BC03-FF13-44B3-9B33-98F6606E79BE}"/>
    <cellStyle name="Normal 7 18 4" xfId="5495" xr:uid="{2145366C-AB4B-4EC8-B674-50ADCDA85ACA}"/>
    <cellStyle name="Normal 7 18 4 2" xfId="12610" xr:uid="{0A3E4676-E6F9-405A-8BB5-587ACFBAF340}"/>
    <cellStyle name="Normal 7 18 4 2 2" xfId="23478" xr:uid="{B494112D-97AD-4723-95E1-22AA7D8A8CA4}"/>
    <cellStyle name="Normal 7 18 4 2 3" xfId="38316" xr:uid="{19E0F7A1-89C7-44FC-990B-A443DB6CCB74}"/>
    <cellStyle name="Normal 7 18 4 3" xfId="16933" xr:uid="{5C45C1DD-E08B-44C9-9964-40B0F97343DD}"/>
    <cellStyle name="Normal 7 18 4 4" xfId="27782" xr:uid="{B9A1DA38-6B09-4F4B-BF14-1233D8FA42AA}"/>
    <cellStyle name="Normal 7 18 4 5" xfId="34351" xr:uid="{6CFD9545-3845-426C-92F6-21806DE99D79}"/>
    <cellStyle name="Normal 7 18 4 6" xfId="43056" xr:uid="{7179192F-BAED-4639-A918-4D0EB9E3A613}"/>
    <cellStyle name="Normal 7 18 5" xfId="12611" xr:uid="{648740F3-ADED-4CB3-B983-3CC8298FE7DA}"/>
    <cellStyle name="Normal 7 18 5 2" xfId="23479" xr:uid="{56C49D2D-C0EF-4C2A-9351-D64429381196}"/>
    <cellStyle name="Normal 7 18 5 3" xfId="36334" xr:uid="{BE724D67-7951-4915-96DC-BB5C22232C4D}"/>
    <cellStyle name="Normal 7 18 6" xfId="13877" xr:uid="{2175D70A-1A6A-441C-8B1A-323E37EBF85B}"/>
    <cellStyle name="Normal 7 18 7" xfId="24726" xr:uid="{AF0C965C-52E6-4BE3-82EF-1DB5A6EBB42D}"/>
    <cellStyle name="Normal 7 18 8" xfId="30879" xr:uid="{0E4CE7D1-E91D-4FBA-A8E7-D729D5738C81}"/>
    <cellStyle name="Normal 7 18 9" xfId="40000" xr:uid="{DBF8417B-CE85-4CF9-8D19-70E1E24019A6}"/>
    <cellStyle name="Normal 7 19" xfId="2152" xr:uid="{7AC398CF-2FC6-47E2-B823-7764F7F176D7}"/>
    <cellStyle name="Normal 7 19 2" xfId="2751" xr:uid="{DC8E6A78-1BF3-44B4-AA43-B378C805060B}"/>
    <cellStyle name="Normal 7 19 2 2" xfId="3731" xr:uid="{4F57DB25-9496-4E43-91BD-9593F51D2AF5}"/>
    <cellStyle name="Normal 7 19 2 2 2" xfId="6969" xr:uid="{7FC52985-1B7A-4535-A716-6B160006CAD5}"/>
    <cellStyle name="Normal 7 19 2 2 2 2" xfId="12612" xr:uid="{B80F9D5C-DF0F-4635-8500-253D45AA7E09}"/>
    <cellStyle name="Normal 7 19 2 2 2 2 2" xfId="23480" xr:uid="{C48A1A42-ED7F-4A4D-A3D0-96533A108636}"/>
    <cellStyle name="Normal 7 19 2 2 2 2 3" xfId="39384" xr:uid="{D623E1F5-D1A3-4EB2-8520-76CD4525DCC3}"/>
    <cellStyle name="Normal 7 19 2 2 2 3" xfId="18407" xr:uid="{4D10DEAD-7E28-47BE-9E46-0035CD004452}"/>
    <cellStyle name="Normal 7 19 2 2 2 4" xfId="29256" xr:uid="{D5FCB2AA-787E-45A5-B695-BD678217BF81}"/>
    <cellStyle name="Normal 7 19 2 2 2 5" xfId="35415" xr:uid="{09B9F3BE-E1F2-4B4F-9E7B-24749B45A60A}"/>
    <cellStyle name="Normal 7 19 2 2 2 6" xfId="44530" xr:uid="{D140963E-8085-4A7C-A658-12636DC5A2CD}"/>
    <cellStyle name="Normal 7 19 2 2 3" xfId="12613" xr:uid="{F5D81890-5D7D-4CF6-918E-2F93C2E023BD}"/>
    <cellStyle name="Normal 7 19 2 2 3 2" xfId="23481" xr:uid="{23C28B49-9D4F-45E3-81BE-26ECAE572B23}"/>
    <cellStyle name="Normal 7 19 2 2 3 3" xfId="37404" xr:uid="{42A27F66-D4A5-491C-A47A-C6A41B9D3F61}"/>
    <cellStyle name="Normal 7 19 2 2 4" xfId="15351" xr:uid="{F7CC0904-AC62-45C0-A8A3-7EE375F39EA0}"/>
    <cellStyle name="Normal 7 19 2 2 5" xfId="26200" xr:uid="{83F0D7CA-7246-424D-A910-A6C5AC1398D9}"/>
    <cellStyle name="Normal 7 19 2 2 6" xfId="32350" xr:uid="{FB5151C5-9820-4F8C-8C9E-DD9B551E3060}"/>
    <cellStyle name="Normal 7 19 2 2 7" xfId="41474" xr:uid="{16B4F3FA-7D07-48E9-814A-71C5594A057E}"/>
    <cellStyle name="Normal 7 19 2 3" xfId="5989" xr:uid="{9180C2D8-BBB2-4C37-9565-731FCD4033B8}"/>
    <cellStyle name="Normal 7 19 2 3 2" xfId="12614" xr:uid="{834400FA-FC02-4A45-A7BC-B7F499B86784}"/>
    <cellStyle name="Normal 7 19 2 3 2 2" xfId="23482" xr:uid="{C2CCFDC7-6CB1-4527-807E-323EE18ED5D4}"/>
    <cellStyle name="Normal 7 19 2 3 2 3" xfId="39383" xr:uid="{37D77078-F474-4D3D-914C-ACBC4D7DBF39}"/>
    <cellStyle name="Normal 7 19 2 3 3" xfId="17427" xr:uid="{9A7E9849-D527-452A-B130-1AA89CBB53C3}"/>
    <cellStyle name="Normal 7 19 2 3 4" xfId="28276" xr:uid="{EB436256-5670-4CC0-AAB7-5C60C533CC15}"/>
    <cellStyle name="Normal 7 19 2 3 5" xfId="35414" xr:uid="{BED29714-3852-4F19-B2E5-97CB5D0E823C}"/>
    <cellStyle name="Normal 7 19 2 3 6" xfId="43550" xr:uid="{FEB5F32E-A6D1-4582-A50D-4FA645468E3C}"/>
    <cellStyle name="Normal 7 19 2 4" xfId="12615" xr:uid="{FB121A6C-0091-4043-9BB6-A4FB16F07675}"/>
    <cellStyle name="Normal 7 19 2 4 2" xfId="23483" xr:uid="{792CD131-05C9-461D-9B5F-DF30271C8858}"/>
    <cellStyle name="Normal 7 19 2 4 3" xfId="37403" xr:uid="{F3CF6E2A-3700-42DF-9FF5-F2CB08253AA3}"/>
    <cellStyle name="Normal 7 19 2 5" xfId="14371" xr:uid="{C7A419E4-F563-4FE9-9226-7CC15D870E6A}"/>
    <cellStyle name="Normal 7 19 2 6" xfId="25220" xr:uid="{53EAE88C-9691-48C1-BCB7-EDF1DE4347DC}"/>
    <cellStyle name="Normal 7 19 2 7" xfId="31370" xr:uid="{F12EE2DE-4FF5-47A4-AFA8-702B32C41BF6}"/>
    <cellStyle name="Normal 7 19 2 8" xfId="40494" xr:uid="{861FED45-A9D0-4F6B-B916-BA5C1293CF3C}"/>
    <cellStyle name="Normal 7 19 3" xfId="3238" xr:uid="{BB24A452-C95C-4DF6-AB97-C1642D2A57FF}"/>
    <cellStyle name="Normal 7 19 3 2" xfId="6476" xr:uid="{80DC1D0B-ABFE-4730-A2B8-4E172B4BE534}"/>
    <cellStyle name="Normal 7 19 3 2 2" xfId="12616" xr:uid="{EB35988D-2BF5-48D4-89C1-1F3AFD47FF5D}"/>
    <cellStyle name="Normal 7 19 3 2 2 2" xfId="23484" xr:uid="{39EAE4F0-434F-47B1-B28F-B80792DA4133}"/>
    <cellStyle name="Normal 7 19 3 2 2 3" xfId="39385" xr:uid="{4E552784-02C7-4783-BA18-673020C3ECF8}"/>
    <cellStyle name="Normal 7 19 3 2 3" xfId="17914" xr:uid="{31B7EA5B-8E67-441F-B6E9-603EB5D63680}"/>
    <cellStyle name="Normal 7 19 3 2 4" xfId="28763" xr:uid="{ECB09065-757F-425B-AF89-B90E91F258E7}"/>
    <cellStyle name="Normal 7 19 3 2 5" xfId="35416" xr:uid="{EA5D6A87-34A5-4B9B-AC7A-F39D1CE5A248}"/>
    <cellStyle name="Normal 7 19 3 2 6" xfId="44037" xr:uid="{CFAA749D-E097-4B9F-98B3-BA48CE347FB0}"/>
    <cellStyle name="Normal 7 19 3 3" xfId="12617" xr:uid="{EB3F4616-69F5-49B6-AFB5-B40A0FFAF693}"/>
    <cellStyle name="Normal 7 19 3 3 2" xfId="23485" xr:uid="{518794C8-7F43-466B-B1F5-993C759FDA35}"/>
    <cellStyle name="Normal 7 19 3 3 3" xfId="37405" xr:uid="{E9527CB4-3A33-4897-93B6-DBEB959B673C}"/>
    <cellStyle name="Normal 7 19 3 4" xfId="14858" xr:uid="{6C5F40DF-2B53-428E-A471-BF1DCB7BED13}"/>
    <cellStyle name="Normal 7 19 3 5" xfId="25707" xr:uid="{930F64A5-E40F-42A6-98C4-5E9AA3B1E0BC}"/>
    <cellStyle name="Normal 7 19 3 6" xfId="31857" xr:uid="{8BAED9A7-38A2-4F1B-B737-1D53DDECC42C}"/>
    <cellStyle name="Normal 7 19 3 7" xfId="40981" xr:uid="{5D82B901-CEE7-45EF-B0D4-0EE378C95072}"/>
    <cellStyle name="Normal 7 19 4" xfId="5496" xr:uid="{C0E66CE1-E8DA-4C90-B08A-E5D77E66FE06}"/>
    <cellStyle name="Normal 7 19 4 2" xfId="12618" xr:uid="{E90B5369-A8F8-4007-BDCA-0A95F2B23A8C}"/>
    <cellStyle name="Normal 7 19 4 2 2" xfId="23486" xr:uid="{466A1E4E-3A34-424E-845E-B1180FD47B8E}"/>
    <cellStyle name="Normal 7 19 4 2 3" xfId="38317" xr:uid="{8C9D58E8-B870-47BF-B70D-67330CC44979}"/>
    <cellStyle name="Normal 7 19 4 3" xfId="16934" xr:uid="{630B080F-6CD2-4DCB-9404-075D4FABDF78}"/>
    <cellStyle name="Normal 7 19 4 4" xfId="27783" xr:uid="{07398462-6B31-459F-8844-2F770E2CBB54}"/>
    <cellStyle name="Normal 7 19 4 5" xfId="34352" xr:uid="{0FB620EB-66C1-45F6-8DA0-72E73903B1F3}"/>
    <cellStyle name="Normal 7 19 4 6" xfId="43057" xr:uid="{62C96174-8A24-414D-B4DB-28CE0B5C9716}"/>
    <cellStyle name="Normal 7 19 5" xfId="12619" xr:uid="{72FE7789-01C1-4874-93BA-F34B9699958F}"/>
    <cellStyle name="Normal 7 19 5 2" xfId="23487" xr:uid="{0F01B6A6-68B7-4A2B-806B-C478CD5AEA7A}"/>
    <cellStyle name="Normal 7 19 5 3" xfId="36335" xr:uid="{32608C86-A5F7-43C8-B098-3D0BB6ACDDB1}"/>
    <cellStyle name="Normal 7 19 6" xfId="13878" xr:uid="{F5CB6040-D40B-47D8-9549-BAE7E5E57677}"/>
    <cellStyle name="Normal 7 19 7" xfId="24727" xr:uid="{59BDF2AE-784E-4722-A05D-A2AF876AA746}"/>
    <cellStyle name="Normal 7 19 8" xfId="30880" xr:uid="{F013F349-1098-41C7-B953-FDA6E7EF0A97}"/>
    <cellStyle name="Normal 7 19 9" xfId="40001" xr:uid="{C8E3180F-AF44-4D14-8EDF-E8DB69A35CFC}"/>
    <cellStyle name="Normal 7 2" xfId="1116" xr:uid="{14D59D3F-81AB-4864-8D90-22FB7C8FF357}"/>
    <cellStyle name="Normal 7 2 10" xfId="30666" xr:uid="{5CAEF5C9-7E45-48CB-A89D-EBB58F8FE8B9}"/>
    <cellStyle name="Normal 7 2 11" xfId="39833" xr:uid="{D0C56EDC-9EFE-4CAF-A920-7B84026C7E10}"/>
    <cellStyle name="Normal 7 2 2" xfId="2582" xr:uid="{A640DA37-5E3C-4893-9E8C-54127BEC9615}"/>
    <cellStyle name="Normal 7 2 2 2" xfId="3563" xr:uid="{37F0737C-D355-4C5F-9927-9F102F54D4FE}"/>
    <cellStyle name="Normal 7 2 2 2 2" xfId="6801" xr:uid="{8239AC7D-3A65-41CD-AE3F-023054B020D9}"/>
    <cellStyle name="Normal 7 2 2 2 2 2" xfId="12620" xr:uid="{86D4EFE6-CC3E-46BF-9883-FFB4FA5BBACC}"/>
    <cellStyle name="Normal 7 2 2 2 2 2 2" xfId="23488" xr:uid="{AC09C5E0-8E05-4329-864D-A4C04AF9A32F}"/>
    <cellStyle name="Normal 7 2 2 2 2 2 3" xfId="39386" xr:uid="{9CD35488-E2F1-4BA6-B52F-D98B284686D7}"/>
    <cellStyle name="Normal 7 2 2 2 2 3" xfId="18239" xr:uid="{FDA76E8D-D3DB-4825-95C6-A441B858B72B}"/>
    <cellStyle name="Normal 7 2 2 2 2 4" xfId="29088" xr:uid="{5F957321-BEDD-4453-8FA5-82301DCF7B0B}"/>
    <cellStyle name="Normal 7 2 2 2 2 5" xfId="35417" xr:uid="{F4692992-E4BE-466A-A52C-FB9447CBDCAA}"/>
    <cellStyle name="Normal 7 2 2 2 2 6" xfId="44362" xr:uid="{EEDFF621-1717-49BA-BA14-6B52390690B2}"/>
    <cellStyle name="Normal 7 2 2 2 3" xfId="12621" xr:uid="{F5B0B277-B2B6-4705-810F-4C29D2456A37}"/>
    <cellStyle name="Normal 7 2 2 2 3 2" xfId="23489" xr:uid="{F8952103-99FC-46C3-927E-151ED8FEC2C4}"/>
    <cellStyle name="Normal 7 2 2 2 3 3" xfId="37406" xr:uid="{4AE59DD2-2FBC-471C-B3CD-CCDF0DBD5C43}"/>
    <cellStyle name="Normal 7 2 2 2 4" xfId="15183" xr:uid="{7C5A2EE2-D48D-460D-A415-DB5E4E2B4622}"/>
    <cellStyle name="Normal 7 2 2 2 5" xfId="26032" xr:uid="{D2509409-594D-42C2-B194-685D047DD90E}"/>
    <cellStyle name="Normal 7 2 2 2 6" xfId="32182" xr:uid="{941A8199-C7A6-4D81-A41A-59E5FF1FFA1B}"/>
    <cellStyle name="Normal 7 2 2 2 7" xfId="41306" xr:uid="{4EAB7C2D-DC4D-4907-96FB-36D8C9E17B61}"/>
    <cellStyle name="Normal 7 2 2 3" xfId="5821" xr:uid="{4573DAA7-2EE8-4796-BAFD-4B26006820BF}"/>
    <cellStyle name="Normal 7 2 2 3 2" xfId="12622" xr:uid="{8A137A3D-82CD-4FFE-B873-8763E33655A0}"/>
    <cellStyle name="Normal 7 2 2 3 2 2" xfId="23490" xr:uid="{0ACF655E-D041-4B8C-9FBA-090D7E634A79}"/>
    <cellStyle name="Normal 7 2 2 3 2 3" xfId="38318" xr:uid="{B4A6B579-AD0F-4FAD-9438-AD1ECA7EA82F}"/>
    <cellStyle name="Normal 7 2 2 3 3" xfId="17259" xr:uid="{86347E49-8871-4BFB-A239-14866EF9029E}"/>
    <cellStyle name="Normal 7 2 2 3 4" xfId="28108" xr:uid="{DAC7E986-A813-46CB-8B6B-DCFD3F548853}"/>
    <cellStyle name="Normal 7 2 2 3 5" xfId="34353" xr:uid="{3969EC7A-67D5-41D8-8EBD-1F483088BB3F}"/>
    <cellStyle name="Normal 7 2 2 3 6" xfId="43382" xr:uid="{3156B047-6C88-4FE7-A0ED-1328491A90F8}"/>
    <cellStyle name="Normal 7 2 2 4" xfId="12623" xr:uid="{F5150774-04D9-48CF-9DFA-6728411540C6}"/>
    <cellStyle name="Normal 7 2 2 4 2" xfId="23491" xr:uid="{32DC6F7C-7978-410F-8CB1-B04261A96569}"/>
    <cellStyle name="Normal 7 2 2 4 3" xfId="36336" xr:uid="{CC485864-BEE4-4968-95A7-F49A4ED48087}"/>
    <cellStyle name="Normal 7 2 2 5" xfId="14203" xr:uid="{C99E586A-5ED3-4A4C-8B98-5D0E6C7EDD2C}"/>
    <cellStyle name="Normal 7 2 2 6" xfId="25052" xr:uid="{1B90F251-4C09-4F9B-92FF-F6F1628259DB}"/>
    <cellStyle name="Normal 7 2 2 7" xfId="31202" xr:uid="{7172F0D8-BFE6-4B72-A90D-83497E68D102}"/>
    <cellStyle name="Normal 7 2 2 8" xfId="40326" xr:uid="{D13B4AEC-951B-44C1-BDA6-CEFD2B909FDE}"/>
    <cellStyle name="Normal 7 2 3" xfId="3070" xr:uid="{DCD9F7A5-F909-4481-9608-3178561C50D8}"/>
    <cellStyle name="Normal 7 2 3 2" xfId="6308" xr:uid="{7C813460-492D-4800-950F-7E8D35F9053B}"/>
    <cellStyle name="Normal 7 2 3 2 2" xfId="12624" xr:uid="{00C267CE-717D-460D-8696-07926481BCFA}"/>
    <cellStyle name="Normal 7 2 3 2 2 2" xfId="23492" xr:uid="{0472A8C9-49EB-43ED-926C-CABD857FB58F}"/>
    <cellStyle name="Normal 7 2 3 2 2 3" xfId="39387" xr:uid="{D8D0C989-3787-4077-AF35-8010EF378E9D}"/>
    <cellStyle name="Normal 7 2 3 2 3" xfId="17746" xr:uid="{316D36E5-2794-4B60-9A88-847784D463D2}"/>
    <cellStyle name="Normal 7 2 3 2 4" xfId="28595" xr:uid="{38FAF7B3-85A1-44E3-9BA1-9F8D3D87DCAB}"/>
    <cellStyle name="Normal 7 2 3 2 5" xfId="35418" xr:uid="{9DC2CAFC-A3BE-454B-A998-62DEF68672FB}"/>
    <cellStyle name="Normal 7 2 3 2 6" xfId="43869" xr:uid="{41D7E1D7-4035-423A-B753-17696E2E9C81}"/>
    <cellStyle name="Normal 7 2 3 3" xfId="12625" xr:uid="{D707D004-2A5A-48DA-8B33-BA661C37DC92}"/>
    <cellStyle name="Normal 7 2 3 3 2" xfId="23493" xr:uid="{B4933EB6-4302-4BD2-822C-E7B4AEE36438}"/>
    <cellStyle name="Normal 7 2 3 3 3" xfId="37407" xr:uid="{FBE991CC-B7D3-4BD2-A18F-F99AA3B5DF9B}"/>
    <cellStyle name="Normal 7 2 3 4" xfId="14690" xr:uid="{FFB3CE25-F97F-4A64-8803-3EC5E3579480}"/>
    <cellStyle name="Normal 7 2 3 5" xfId="25539" xr:uid="{864FA834-E514-4F4E-9DC6-7A7749F9FCB9}"/>
    <cellStyle name="Normal 7 2 3 6" xfId="31689" xr:uid="{175E2339-8096-489B-8434-7E6A0D367055}"/>
    <cellStyle name="Normal 7 2 3 7" xfId="40813" xr:uid="{0932595E-239D-4AF9-BDAD-C281967F78AE}"/>
    <cellStyle name="Normal 7 2 4" xfId="4076" xr:uid="{71018501-5D2A-4A51-8C81-528A79882CB1}"/>
    <cellStyle name="Normal 7 2 4 2" xfId="7308" xr:uid="{51842B97-C50C-4F5E-83E6-23383D487371}"/>
    <cellStyle name="Normal 7 2 4 2 2" xfId="18746" xr:uid="{2B4971CE-43E9-4593-9769-F013D6719B80}"/>
    <cellStyle name="Normal 7 2 4 2 3" xfId="29595" xr:uid="{F58197B4-6E8A-4AF3-A96A-E978171ABD72}"/>
    <cellStyle name="Normal 7 2 4 2 4" xfId="37850" xr:uid="{80125C88-CE74-4679-9C13-6E0CEDBA5CAF}"/>
    <cellStyle name="Normal 7 2 4 2 5" xfId="44869" xr:uid="{235E6BE0-3AFB-4F69-8688-CA49B970B55D}"/>
    <cellStyle name="Normal 7 2 4 3" xfId="15690" xr:uid="{E83D7ABE-F6B1-4B70-AEFF-FEA015B19987}"/>
    <cellStyle name="Normal 7 2 4 4" xfId="26539" xr:uid="{95236847-7BF7-4B60-A345-FB3B82E07EAF}"/>
    <cellStyle name="Normal 7 2 4 5" xfId="33276" xr:uid="{BFBF95CC-0439-4E7B-8F62-A1DD7F1D0180}"/>
    <cellStyle name="Normal 7 2 4 6" xfId="41813" xr:uid="{D89B7A8C-F764-4CF7-81FD-93D3A6FDBB11}"/>
    <cellStyle name="Normal 7 2 5" xfId="4617" xr:uid="{42BDCAA7-97FE-414F-9869-60A8F5157813}"/>
    <cellStyle name="Normal 7 2 5 2" xfId="7673" xr:uid="{8756E01E-19E8-43F9-9786-486B8A29C48C}"/>
    <cellStyle name="Normal 7 2 5 2 2" xfId="19111" xr:uid="{86EA2257-E638-4513-A1B4-2580EC778F73}"/>
    <cellStyle name="Normal 7 2 5 2 3" xfId="29960" xr:uid="{20121836-6597-4C5F-B2DB-A9486BD7FE24}"/>
    <cellStyle name="Normal 7 2 5 2 4" xfId="45234" xr:uid="{86AD8ECE-352C-4F61-A3D2-D23C3F5D2C72}"/>
    <cellStyle name="Normal 7 2 5 3" xfId="16055" xr:uid="{0DF82661-A945-4A5B-BFAF-FC02C6A3229E}"/>
    <cellStyle name="Normal 7 2 5 4" xfId="26904" xr:uid="{87B8B341-68AD-4607-A1B1-D9E4293BA103}"/>
    <cellStyle name="Normal 7 2 5 5" xfId="35867" xr:uid="{376781C5-CE08-465F-BE10-1972671004F2}"/>
    <cellStyle name="Normal 7 2 5 6" xfId="42178" xr:uid="{E30C9F10-C92F-49B0-800B-32918D4A9C6C}"/>
    <cellStyle name="Normal 7 2 6" xfId="4979" xr:uid="{0DA57699-D4AA-4A12-A147-032C3D9A186C}"/>
    <cellStyle name="Normal 7 2 6 2" xfId="8035" xr:uid="{688730C6-A58A-4A34-A01B-70293BCE71D1}"/>
    <cellStyle name="Normal 7 2 6 2 2" xfId="19473" xr:uid="{6F64C3AD-EAD9-45BF-9299-240E5563FACD}"/>
    <cellStyle name="Normal 7 2 6 2 3" xfId="30322" xr:uid="{769E64AB-BD20-4845-939B-32D2B8C98D78}"/>
    <cellStyle name="Normal 7 2 6 2 4" xfId="45596" xr:uid="{64788F9E-621B-4E1E-9B35-7F40607D3EBB}"/>
    <cellStyle name="Normal 7 2 6 3" xfId="16417" xr:uid="{0CD27A06-217A-485C-828F-B8FAD058FE78}"/>
    <cellStyle name="Normal 7 2 6 4" xfId="27266" xr:uid="{49507299-1206-4875-AA5C-EFCF79AD5EFC}"/>
    <cellStyle name="Normal 7 2 6 5" xfId="42540" xr:uid="{9D1B150C-0E04-4B64-A4B8-AACBDD185EBA}"/>
    <cellStyle name="Normal 7 2 7" xfId="5328" xr:uid="{DCCE6129-F13F-4759-ACC6-1161892A9E6F}"/>
    <cellStyle name="Normal 7 2 7 2" xfId="16766" xr:uid="{31A051D8-B899-458A-8734-7B31F0451140}"/>
    <cellStyle name="Normal 7 2 7 3" xfId="27615" xr:uid="{99B353BD-B86A-4B2D-AEFA-E424267AF607}"/>
    <cellStyle name="Normal 7 2 7 4" xfId="42889" xr:uid="{F8660037-2DB2-4C97-8E9A-CF2B52A1D09F}"/>
    <cellStyle name="Normal 7 2 8" xfId="13710" xr:uid="{537C5E31-211F-44F8-BD20-889B0654DA7E}"/>
    <cellStyle name="Normal 7 2 9" xfId="24559" xr:uid="{4784AE0F-455D-4072-A7BB-0BAEC88DC28A}"/>
    <cellStyle name="Normal 7 20" xfId="2153" xr:uid="{F8AE046C-1FE9-4719-BD3F-E291B2CEEAE8}"/>
    <cellStyle name="Normal 7 20 2" xfId="2752" xr:uid="{A50FE360-1437-45D9-A21B-38CCD754B37E}"/>
    <cellStyle name="Normal 7 20 2 2" xfId="3732" xr:uid="{302AF34B-B61A-486A-9A39-13881D050AE0}"/>
    <cellStyle name="Normal 7 20 2 2 2" xfId="6970" xr:uid="{963056DB-4573-4F1B-A2FD-3A421A73FD8E}"/>
    <cellStyle name="Normal 7 20 2 2 2 2" xfId="12626" xr:uid="{69B21A3B-17F8-495E-BE7F-7CD6C8A2D665}"/>
    <cellStyle name="Normal 7 20 2 2 2 2 2" xfId="23494" xr:uid="{CCE739FB-769D-468C-BED8-E7434AFB33F8}"/>
    <cellStyle name="Normal 7 20 2 2 2 2 3" xfId="39389" xr:uid="{AC5BA818-5EB9-4E43-8B27-3A99F42EF254}"/>
    <cellStyle name="Normal 7 20 2 2 2 3" xfId="18408" xr:uid="{E25CAEE5-5C0A-4906-A309-76C1E72928A4}"/>
    <cellStyle name="Normal 7 20 2 2 2 4" xfId="29257" xr:uid="{F2051A81-3B28-4731-8429-1317F5DE2BDB}"/>
    <cellStyle name="Normal 7 20 2 2 2 5" xfId="35420" xr:uid="{BA7506B3-D2DB-41C8-B9CE-04ED8902C01D}"/>
    <cellStyle name="Normal 7 20 2 2 2 6" xfId="44531" xr:uid="{6236C36A-9168-4403-8C0C-377CB5C422C2}"/>
    <cellStyle name="Normal 7 20 2 2 3" xfId="12627" xr:uid="{C7D715A0-BC13-4CF9-A54C-311870233572}"/>
    <cellStyle name="Normal 7 20 2 2 3 2" xfId="23495" xr:uid="{D15BBD95-4007-4256-9C44-0B4FBBD02A2E}"/>
    <cellStyle name="Normal 7 20 2 2 3 3" xfId="37409" xr:uid="{A62F1D8A-F0AE-497C-BE3A-9385CFE090E7}"/>
    <cellStyle name="Normal 7 20 2 2 4" xfId="15352" xr:uid="{83B69B98-E5B5-40E0-9E30-2EB516CB8D02}"/>
    <cellStyle name="Normal 7 20 2 2 5" xfId="26201" xr:uid="{1FA0E885-CDF0-4BF2-BF91-B4076025C5A8}"/>
    <cellStyle name="Normal 7 20 2 2 6" xfId="32351" xr:uid="{A512C94E-EFED-4F8C-BAB3-EB9E2EB0A443}"/>
    <cellStyle name="Normal 7 20 2 2 7" xfId="41475" xr:uid="{15868823-A1F4-4556-91F0-72593BBB2F9B}"/>
    <cellStyle name="Normal 7 20 2 3" xfId="5990" xr:uid="{855FF13C-1831-4B59-9FF2-063BECAB8C37}"/>
    <cellStyle name="Normal 7 20 2 3 2" xfId="12628" xr:uid="{FB53A7D2-EC4C-40FA-8170-3E50D2A99AF0}"/>
    <cellStyle name="Normal 7 20 2 3 2 2" xfId="23496" xr:uid="{F79CD15E-9505-475C-82F0-2B2370F31D46}"/>
    <cellStyle name="Normal 7 20 2 3 2 3" xfId="39388" xr:uid="{C308CFF9-648C-4DC6-9001-E16C9B63A476}"/>
    <cellStyle name="Normal 7 20 2 3 3" xfId="17428" xr:uid="{C19DC897-4180-42E8-89FE-B3586E70E216}"/>
    <cellStyle name="Normal 7 20 2 3 4" xfId="28277" xr:uid="{5DB74026-9D14-4CDE-8EBB-30134308849F}"/>
    <cellStyle name="Normal 7 20 2 3 5" xfId="35419" xr:uid="{A2A75B0E-1DEE-4A32-8832-16CED0562060}"/>
    <cellStyle name="Normal 7 20 2 3 6" xfId="43551" xr:uid="{66154639-4097-4DDF-844F-FC48CAE988AE}"/>
    <cellStyle name="Normal 7 20 2 4" xfId="12629" xr:uid="{ED663339-2385-4E78-822B-258EAF1D4666}"/>
    <cellStyle name="Normal 7 20 2 4 2" xfId="23497" xr:uid="{DD85B76C-0B23-4739-B2D2-CD0873FF8681}"/>
    <cellStyle name="Normal 7 20 2 4 3" xfId="37408" xr:uid="{9E209C06-B252-4DB2-806C-3E9138B055E8}"/>
    <cellStyle name="Normal 7 20 2 5" xfId="14372" xr:uid="{E11575F3-AB22-44D2-936A-277E8AC83311}"/>
    <cellStyle name="Normal 7 20 2 6" xfId="25221" xr:uid="{571F9357-1060-4B43-969C-E66CAE82F486}"/>
    <cellStyle name="Normal 7 20 2 7" xfId="31371" xr:uid="{C95EE17B-6BBF-4C0C-AA7A-61A80232C99E}"/>
    <cellStyle name="Normal 7 20 2 8" xfId="40495" xr:uid="{FE745E43-5DBF-4973-A0EF-65606830C2FF}"/>
    <cellStyle name="Normal 7 20 3" xfId="3239" xr:uid="{04389CE9-7D24-493E-8CB4-4E7265A2E77A}"/>
    <cellStyle name="Normal 7 20 3 2" xfId="6477" xr:uid="{778DFF57-2029-4C18-9A83-D1B9444B1E0C}"/>
    <cellStyle name="Normal 7 20 3 2 2" xfId="12630" xr:uid="{E5525C2C-F689-4733-9B09-6E1D4B4A9C49}"/>
    <cellStyle name="Normal 7 20 3 2 2 2" xfId="23498" xr:uid="{9E3E765E-3551-46EE-8F15-539B99DC9E17}"/>
    <cellStyle name="Normal 7 20 3 2 2 3" xfId="39390" xr:uid="{EBC60296-2FEE-40EF-B5C0-71F2F80BDA1C}"/>
    <cellStyle name="Normal 7 20 3 2 3" xfId="17915" xr:uid="{51833DB6-44F6-4402-9C82-685673FD9219}"/>
    <cellStyle name="Normal 7 20 3 2 4" xfId="28764" xr:uid="{234179EC-272A-4E8A-ABCB-12E0A801951C}"/>
    <cellStyle name="Normal 7 20 3 2 5" xfId="35421" xr:uid="{ED7BE2E6-6BA4-493F-ADD1-04EE4EE51853}"/>
    <cellStyle name="Normal 7 20 3 2 6" xfId="44038" xr:uid="{A5D81EF9-5F64-4B73-994A-9710BC51FDF1}"/>
    <cellStyle name="Normal 7 20 3 3" xfId="12631" xr:uid="{723124BA-A893-4AD0-9F76-BCD1B4F9C977}"/>
    <cellStyle name="Normal 7 20 3 3 2" xfId="23499" xr:uid="{56B2ADE0-3602-4E49-BB3B-8A9E84BA16A0}"/>
    <cellStyle name="Normal 7 20 3 3 3" xfId="37410" xr:uid="{FCF19206-9855-421B-9DAA-FCEC68F4D5B8}"/>
    <cellStyle name="Normal 7 20 3 4" xfId="14859" xr:uid="{E9737427-6182-4C67-89E7-9D6F423B9EBC}"/>
    <cellStyle name="Normal 7 20 3 5" xfId="25708" xr:uid="{CF16CD58-AED4-4A7F-AB91-63020DD94AEC}"/>
    <cellStyle name="Normal 7 20 3 6" xfId="31858" xr:uid="{FBFBC1D7-9031-43E2-A1CC-CFB18848632F}"/>
    <cellStyle name="Normal 7 20 3 7" xfId="40982" xr:uid="{C356C89D-685B-47C0-AE40-535476BA8381}"/>
    <cellStyle name="Normal 7 20 4" xfId="5497" xr:uid="{E8327D3E-6C63-4515-AA56-6BD225DAD04A}"/>
    <cellStyle name="Normal 7 20 4 2" xfId="12632" xr:uid="{551A4FDC-903D-443A-BDBB-1DB388192D2C}"/>
    <cellStyle name="Normal 7 20 4 2 2" xfId="23500" xr:uid="{B72971ED-3F2B-4984-BE12-5474F06F4983}"/>
    <cellStyle name="Normal 7 20 4 2 3" xfId="38319" xr:uid="{FADEE6A9-8A8E-4CAB-AF98-7323528895A5}"/>
    <cellStyle name="Normal 7 20 4 3" xfId="16935" xr:uid="{B3EA0DEF-DA4D-42D5-B0E9-C75E7BB78D12}"/>
    <cellStyle name="Normal 7 20 4 4" xfId="27784" xr:uid="{FFA7F17E-06BC-4AE2-BC15-0F5D2B197A35}"/>
    <cellStyle name="Normal 7 20 4 5" xfId="34354" xr:uid="{EC481346-BC60-4623-897D-6FB2DB011152}"/>
    <cellStyle name="Normal 7 20 4 6" xfId="43058" xr:uid="{FCD685C0-2B5C-4CF0-9219-1919B94499A0}"/>
    <cellStyle name="Normal 7 20 5" xfId="12633" xr:uid="{4AF71EF5-1A76-459E-8621-EE9F522FC2FB}"/>
    <cellStyle name="Normal 7 20 5 2" xfId="23501" xr:uid="{071C004E-AC90-47EB-8A58-816276E81B87}"/>
    <cellStyle name="Normal 7 20 5 3" xfId="36337" xr:uid="{C7971676-8A62-46E1-84EB-3AF56CB3FA80}"/>
    <cellStyle name="Normal 7 20 6" xfId="13879" xr:uid="{80A361AA-4B3C-41D0-A574-E9DDC6199F75}"/>
    <cellStyle name="Normal 7 20 7" xfId="24728" xr:uid="{CB7C7AA8-F9E3-4D57-A3A5-D2ADD488E1EF}"/>
    <cellStyle name="Normal 7 20 8" xfId="30881" xr:uid="{2F370B8D-F55C-4970-B9FC-B26522BDB4EE}"/>
    <cellStyle name="Normal 7 20 9" xfId="40002" xr:uid="{87EC75FC-8CFC-4584-B360-C400BEACA2E2}"/>
    <cellStyle name="Normal 7 21" xfId="2154" xr:uid="{C2234537-5F61-4F59-A334-8B086DB7DF4A}"/>
    <cellStyle name="Normal 7 21 2" xfId="2753" xr:uid="{BCAEDEE6-87DF-464E-B3B9-3D3F404C191B}"/>
    <cellStyle name="Normal 7 21 2 2" xfId="3733" xr:uid="{F0DAE56E-28AF-4510-95A0-4E7C5615A614}"/>
    <cellStyle name="Normal 7 21 2 2 2" xfId="6971" xr:uid="{30BF9F57-A463-4B34-B35E-6DBA2D2CA7D4}"/>
    <cellStyle name="Normal 7 21 2 2 2 2" xfId="12634" xr:uid="{9F23B571-5AEB-443E-84DE-C635DDB48AE4}"/>
    <cellStyle name="Normal 7 21 2 2 2 2 2" xfId="23502" xr:uid="{6551B150-487D-48EB-A385-43245E9214CA}"/>
    <cellStyle name="Normal 7 21 2 2 2 2 3" xfId="39392" xr:uid="{6A866708-7219-4923-90B6-7163E949DBE1}"/>
    <cellStyle name="Normal 7 21 2 2 2 3" xfId="18409" xr:uid="{8DD20049-0A04-4752-9B62-786BE74A3489}"/>
    <cellStyle name="Normal 7 21 2 2 2 4" xfId="29258" xr:uid="{39F86C13-EAF8-47FB-BAB9-83BAA0037295}"/>
    <cellStyle name="Normal 7 21 2 2 2 5" xfId="35423" xr:uid="{22858680-FE47-4D4C-903C-DEBCE8C32617}"/>
    <cellStyle name="Normal 7 21 2 2 2 6" xfId="44532" xr:uid="{2D6F8388-7E1A-4A77-9133-EBE116192AFD}"/>
    <cellStyle name="Normal 7 21 2 2 3" xfId="12635" xr:uid="{EF31533E-6937-46E4-AC1A-5E6A6DE9C577}"/>
    <cellStyle name="Normal 7 21 2 2 3 2" xfId="23503" xr:uid="{0C89C214-DC46-4596-81E9-5CFC6208DA42}"/>
    <cellStyle name="Normal 7 21 2 2 3 3" xfId="37412" xr:uid="{6882D227-CEAB-4F4E-A4F8-30BAC884E48A}"/>
    <cellStyle name="Normal 7 21 2 2 4" xfId="15353" xr:uid="{09996C94-46C6-4182-9C70-CAFC83AB5414}"/>
    <cellStyle name="Normal 7 21 2 2 5" xfId="26202" xr:uid="{2EDE0009-4707-4665-A58C-90A680A82648}"/>
    <cellStyle name="Normal 7 21 2 2 6" xfId="32352" xr:uid="{3C26E7A8-8F61-49FC-B042-8C159D3A5677}"/>
    <cellStyle name="Normal 7 21 2 2 7" xfId="41476" xr:uid="{90E9EC3D-46F7-45DD-9C07-F66B0DC62912}"/>
    <cellStyle name="Normal 7 21 2 3" xfId="5991" xr:uid="{0DE275A0-44C5-4BAB-BC7D-6D012FD68AE0}"/>
    <cellStyle name="Normal 7 21 2 3 2" xfId="12636" xr:uid="{F2D3BD21-8AD0-4F0B-8967-74ABC50830C9}"/>
    <cellStyle name="Normal 7 21 2 3 2 2" xfId="23504" xr:uid="{90530331-9621-4A7C-81FD-A3F787FABE53}"/>
    <cellStyle name="Normal 7 21 2 3 2 3" xfId="39391" xr:uid="{14EA19E2-FF33-460D-86EB-B0BC6FD84DE4}"/>
    <cellStyle name="Normal 7 21 2 3 3" xfId="17429" xr:uid="{BFCD9E81-9EAB-4842-BBF6-0F230F65701A}"/>
    <cellStyle name="Normal 7 21 2 3 4" xfId="28278" xr:uid="{B4450238-32B1-4478-B92E-F10B1BC058ED}"/>
    <cellStyle name="Normal 7 21 2 3 5" xfId="35422" xr:uid="{3024BABC-B440-430B-95A1-AE0467BCE014}"/>
    <cellStyle name="Normal 7 21 2 3 6" xfId="43552" xr:uid="{3E7E4274-08D6-44FE-A999-96C2EAEA064E}"/>
    <cellStyle name="Normal 7 21 2 4" xfId="12637" xr:uid="{46A27284-1179-43B7-B508-E70FA6C25E41}"/>
    <cellStyle name="Normal 7 21 2 4 2" xfId="23505" xr:uid="{FEEBE57C-052E-4969-9C68-DDF0384AF3EE}"/>
    <cellStyle name="Normal 7 21 2 4 3" xfId="37411" xr:uid="{E539A906-DD5D-48D4-A8A1-63E29CE196E1}"/>
    <cellStyle name="Normal 7 21 2 5" xfId="14373" xr:uid="{A384E88A-B17E-42E8-B770-A7AE2997BEF0}"/>
    <cellStyle name="Normal 7 21 2 6" xfId="25222" xr:uid="{19E0168C-DDBC-43E0-8417-75AF1AF8232E}"/>
    <cellStyle name="Normal 7 21 2 7" xfId="31372" xr:uid="{EB6514F5-92BD-4866-BDDA-BB9F8657EF0B}"/>
    <cellStyle name="Normal 7 21 2 8" xfId="40496" xr:uid="{18950971-623E-41FD-A751-728C3D29DF51}"/>
    <cellStyle name="Normal 7 21 3" xfId="3240" xr:uid="{47B8D1E5-445A-468E-A79B-B1B6FA981B3A}"/>
    <cellStyle name="Normal 7 21 3 2" xfId="6478" xr:uid="{57AD7267-0983-41B0-8E99-29FA00A58578}"/>
    <cellStyle name="Normal 7 21 3 2 2" xfId="12638" xr:uid="{B3461999-2CD9-4CF4-8B3B-9B4876B5415D}"/>
    <cellStyle name="Normal 7 21 3 2 2 2" xfId="23506" xr:uid="{D5FFE5D2-B83A-4EEF-A78B-7C4125AC0C37}"/>
    <cellStyle name="Normal 7 21 3 2 2 3" xfId="39393" xr:uid="{15A4E819-7A1F-4403-B224-388B3F99131A}"/>
    <cellStyle name="Normal 7 21 3 2 3" xfId="17916" xr:uid="{1C002FA6-A5E6-4F4D-9ABB-670B5DBCF55F}"/>
    <cellStyle name="Normal 7 21 3 2 4" xfId="28765" xr:uid="{2E7EE34F-EAAD-417D-8B69-AF1B42F6D99F}"/>
    <cellStyle name="Normal 7 21 3 2 5" xfId="35424" xr:uid="{8BC60D5E-00C4-48C7-BCFD-CC5DB5AE8212}"/>
    <cellStyle name="Normal 7 21 3 2 6" xfId="44039" xr:uid="{FDF715D7-8A0B-4E94-8C97-26E1196B8A8F}"/>
    <cellStyle name="Normal 7 21 3 3" xfId="12639" xr:uid="{D49CADBF-A876-4336-880A-E3AE09B4D3B6}"/>
    <cellStyle name="Normal 7 21 3 3 2" xfId="23507" xr:uid="{E9583F50-F52A-4737-9F9C-8E280398FEDC}"/>
    <cellStyle name="Normal 7 21 3 3 3" xfId="37413" xr:uid="{B8CD3D6C-1D13-41CC-9F33-4C1EF77B9BCA}"/>
    <cellStyle name="Normal 7 21 3 4" xfId="14860" xr:uid="{78D15E40-210E-4530-9B44-C9F592569672}"/>
    <cellStyle name="Normal 7 21 3 5" xfId="25709" xr:uid="{7C447F65-230B-49BD-A5B9-AC656D0B2155}"/>
    <cellStyle name="Normal 7 21 3 6" xfId="31859" xr:uid="{FC356110-6306-407D-95AD-64A77406060B}"/>
    <cellStyle name="Normal 7 21 3 7" xfId="40983" xr:uid="{B3E45C4E-B47E-44FA-A93A-5F977F15EC94}"/>
    <cellStyle name="Normal 7 21 4" xfId="5498" xr:uid="{9A448078-06EA-433F-903E-6B740837F3BA}"/>
    <cellStyle name="Normal 7 21 4 2" xfId="12640" xr:uid="{A9DC8F30-5F09-453E-B78E-601605BC01FF}"/>
    <cellStyle name="Normal 7 21 4 2 2" xfId="23508" xr:uid="{3CBB88BD-FCB3-4AD0-9677-C000683AEDF3}"/>
    <cellStyle name="Normal 7 21 4 2 3" xfId="38320" xr:uid="{12208DBA-E4FD-439C-9A4D-F28986D87DD4}"/>
    <cellStyle name="Normal 7 21 4 3" xfId="16936" xr:uid="{35CAFFD5-1175-4A08-947A-3DCADB398146}"/>
    <cellStyle name="Normal 7 21 4 4" xfId="27785" xr:uid="{7B207E2C-1D42-4195-A963-7064FC49AC6A}"/>
    <cellStyle name="Normal 7 21 4 5" xfId="34355" xr:uid="{BABB98C8-DDCE-4780-96B1-25BD7B60D2A4}"/>
    <cellStyle name="Normal 7 21 4 6" xfId="43059" xr:uid="{6B965C6F-F14D-42F2-9598-80C2ABE69FFC}"/>
    <cellStyle name="Normal 7 21 5" xfId="12641" xr:uid="{5D7837E7-C77B-40B6-B602-5BF856FE35DD}"/>
    <cellStyle name="Normal 7 21 5 2" xfId="23509" xr:uid="{3F789DC9-64CF-4367-B7DA-D3E517D1C5EB}"/>
    <cellStyle name="Normal 7 21 5 3" xfId="36338" xr:uid="{CDA21B68-6D20-4350-8B5B-FEE1DEE4DE86}"/>
    <cellStyle name="Normal 7 21 6" xfId="13880" xr:uid="{070AC337-C063-4090-94AD-867A8F634ADB}"/>
    <cellStyle name="Normal 7 21 7" xfId="24729" xr:uid="{03705C90-1CAA-44CC-8738-64868F811F4B}"/>
    <cellStyle name="Normal 7 21 8" xfId="30882" xr:uid="{882563AD-2904-484B-95F8-99DE89B9A176}"/>
    <cellStyle name="Normal 7 21 9" xfId="40003" xr:uid="{5FCB3509-3F1C-4DDD-A49A-2AB0D1A82033}"/>
    <cellStyle name="Normal 7 22" xfId="2581" xr:uid="{C051483E-2E90-4994-8835-F661227F901C}"/>
    <cellStyle name="Normal 7 22 2" xfId="3562" xr:uid="{C139C050-5351-46DA-B6B7-6AAF34385DD5}"/>
    <cellStyle name="Normal 7 22 2 2" xfId="6800" xr:uid="{561587C8-4D79-4E9C-8C65-229ED17E59A8}"/>
    <cellStyle name="Normal 7 22 2 2 2" xfId="12642" xr:uid="{4B540F0C-C536-42B4-8B64-96338FAC7BB2}"/>
    <cellStyle name="Normal 7 22 2 2 2 2" xfId="23510" xr:uid="{167C5B06-AE50-46D8-9BF4-A169D80BE372}"/>
    <cellStyle name="Normal 7 22 2 2 2 3" xfId="39394" xr:uid="{E6D8937E-C893-4D0D-8482-821BAB8BC476}"/>
    <cellStyle name="Normal 7 22 2 2 3" xfId="18238" xr:uid="{F295297B-4EFA-4C6B-8995-D59EBFDCCE71}"/>
    <cellStyle name="Normal 7 22 2 2 4" xfId="29087" xr:uid="{6BA8847C-65C2-4A84-B454-B64483671BC8}"/>
    <cellStyle name="Normal 7 22 2 2 5" xfId="35425" xr:uid="{C050C6B1-D8B8-4607-B470-7D4A8A7C7FB5}"/>
    <cellStyle name="Normal 7 22 2 2 6" xfId="44361" xr:uid="{C183B3F9-9B71-4DF5-9897-22BA94D24864}"/>
    <cellStyle name="Normal 7 22 2 3" xfId="12643" xr:uid="{28478185-8806-4D08-BADA-1BF266AB5529}"/>
    <cellStyle name="Normal 7 22 2 3 2" xfId="23511" xr:uid="{CD95A105-4CF5-4E3A-B768-B67CD93DD7C8}"/>
    <cellStyle name="Normal 7 22 2 3 3" xfId="37414" xr:uid="{4E4522BA-8670-49CF-A17D-096F3E34D436}"/>
    <cellStyle name="Normal 7 22 2 4" xfId="15182" xr:uid="{AD6AA51A-C117-45E5-8FE2-C898E6605ADB}"/>
    <cellStyle name="Normal 7 22 2 5" xfId="26031" xr:uid="{A8E01161-981D-47C6-B8FF-3A59ABCB194D}"/>
    <cellStyle name="Normal 7 22 2 6" xfId="32181" xr:uid="{C7B6CDDA-836A-43A2-B41A-EC56070C5D91}"/>
    <cellStyle name="Normal 7 22 2 7" xfId="41305" xr:uid="{3FC71561-AF23-4E20-9D18-D110FDA9516E}"/>
    <cellStyle name="Normal 7 22 3" xfId="5820" xr:uid="{16BBE15B-6488-4681-8CAB-0ADC3EB3B784}"/>
    <cellStyle name="Normal 7 22 3 2" xfId="12644" xr:uid="{1E64B73F-3020-4E45-A6F6-5302254D2134}"/>
    <cellStyle name="Normal 7 22 3 2 2" xfId="23512" xr:uid="{0F93FDBA-E485-4CAD-A559-ABCA18C669FC}"/>
    <cellStyle name="Normal 7 22 3 2 3" xfId="38321" xr:uid="{835D908F-EFAC-4829-8A3F-2BC618008C26}"/>
    <cellStyle name="Normal 7 22 3 3" xfId="17258" xr:uid="{2DCE28EA-1C1A-4B81-81BB-3321F8FDC6B0}"/>
    <cellStyle name="Normal 7 22 3 4" xfId="28107" xr:uid="{21744B0C-501C-4061-A984-53C9D65A2EA9}"/>
    <cellStyle name="Normal 7 22 3 5" xfId="34356" xr:uid="{9AC35A6D-13C6-496B-B196-4260EAC78006}"/>
    <cellStyle name="Normal 7 22 3 6" xfId="43381" xr:uid="{AAAFE682-8FA8-4C54-B49C-A749846E1E2D}"/>
    <cellStyle name="Normal 7 22 4" xfId="12645" xr:uid="{80523CE9-FAA7-44DC-9AAD-E99A47F712C3}"/>
    <cellStyle name="Normal 7 22 4 2" xfId="23513" xr:uid="{63F8D37A-34A6-440B-9848-4558709578DA}"/>
    <cellStyle name="Normal 7 22 4 3" xfId="36339" xr:uid="{22828F68-C981-405B-98C9-B71DE6668EE9}"/>
    <cellStyle name="Normal 7 22 5" xfId="14202" xr:uid="{40ED8642-A909-46CA-B1A7-D29A248BEC23}"/>
    <cellStyle name="Normal 7 22 6" xfId="25051" xr:uid="{51778F56-27B4-42C7-BEB3-F8F0449FD1DD}"/>
    <cellStyle name="Normal 7 22 7" xfId="31201" xr:uid="{E1D4BC6D-29F7-4260-A8BE-964F43F6DF95}"/>
    <cellStyle name="Normal 7 22 8" xfId="40325" xr:uid="{C8C68AEB-7AAD-4C3B-B5BB-E4E9E95BA2B9}"/>
    <cellStyle name="Normal 7 23" xfId="3069" xr:uid="{8818B6DC-9E11-4998-8E5E-55EE6C6D4C99}"/>
    <cellStyle name="Normal 7 23 2" xfId="6307" xr:uid="{76D15A8B-F4E8-4621-BFFA-8FB67FE91C68}"/>
    <cellStyle name="Normal 7 23 2 2" xfId="12646" xr:uid="{F4BAD7B8-864C-465F-A46D-A98646AD7E69}"/>
    <cellStyle name="Normal 7 23 2 2 2" xfId="23514" xr:uid="{6FB262F9-BDEB-4524-A0AC-B83BDEC64943}"/>
    <cellStyle name="Normal 7 23 2 2 3" xfId="39395" xr:uid="{D82C928B-9141-429B-8B65-76B711CE1720}"/>
    <cellStyle name="Normal 7 23 2 3" xfId="17745" xr:uid="{EE196253-D5B7-471E-B38B-1DB005BC981B}"/>
    <cellStyle name="Normal 7 23 2 4" xfId="28594" xr:uid="{B5D06FB1-ADDD-42F2-BEA4-C6B9F501D328}"/>
    <cellStyle name="Normal 7 23 2 5" xfId="35426" xr:uid="{D240382A-8206-49CA-ABAF-7B0C9797479A}"/>
    <cellStyle name="Normal 7 23 2 6" xfId="43868" xr:uid="{6DD4A43F-B483-4CFA-BD80-BFC58CCEED0B}"/>
    <cellStyle name="Normal 7 23 3" xfId="12647" xr:uid="{E99D352E-55E7-48DF-A215-6487E843CBD3}"/>
    <cellStyle name="Normal 7 23 3 2" xfId="23515" xr:uid="{02F3C004-F43B-43A1-AD2F-6AE00392E481}"/>
    <cellStyle name="Normal 7 23 3 3" xfId="37415" xr:uid="{E889D251-22ED-49E5-8BEE-A7FC28DE409E}"/>
    <cellStyle name="Normal 7 23 4" xfId="14689" xr:uid="{0A46158C-859B-47B7-B77E-54A5CBECC342}"/>
    <cellStyle name="Normal 7 23 5" xfId="25538" xr:uid="{87EF3430-A86E-4236-A119-D8E119CAA9FE}"/>
    <cellStyle name="Normal 7 23 6" xfId="31688" xr:uid="{44BB97C5-6221-403F-83BC-62814B55BC93}"/>
    <cellStyle name="Normal 7 23 7" xfId="40812" xr:uid="{D5E22075-768F-40AC-8473-02DC92906190}"/>
    <cellStyle name="Normal 7 24" xfId="5327" xr:uid="{A6A9509B-2553-41FB-870A-7E0A287F9F27}"/>
    <cellStyle name="Normal 7 24 2" xfId="12648" xr:uid="{2B75AAC8-FA6F-49F8-8E1B-71CA07BAC4D6}"/>
    <cellStyle name="Normal 7 24 2 2" xfId="23516" xr:uid="{FF9B000A-4591-486D-8098-F358D07D4645}"/>
    <cellStyle name="Normal 7 24 2 3" xfId="37552" xr:uid="{76F6CD49-105C-495F-B07E-BA0635E6A34E}"/>
    <cellStyle name="Normal 7 24 3" xfId="16765" xr:uid="{A7BC9CB3-03DD-4166-BE81-647EA8261875}"/>
    <cellStyle name="Normal 7 24 4" xfId="27614" xr:uid="{7DF7D010-537C-4E0E-984B-150069DFE4F1}"/>
    <cellStyle name="Normal 7 24 5" xfId="33777" xr:uid="{AFC7739F-E113-46B8-9F42-DE43D05DD9A5}"/>
    <cellStyle name="Normal 7 24 6" xfId="42888" xr:uid="{946E93FD-0EB3-404E-913B-CA6983DF370A}"/>
    <cellStyle name="Normal 7 25" xfId="12649" xr:uid="{C89371D9-4486-4D76-BF42-C9137B654971}"/>
    <cellStyle name="Normal 7 25 2" xfId="23517" xr:uid="{F629499A-DA66-4BBE-AC33-CD8E4A9E4F68}"/>
    <cellStyle name="Normal 7 25 3" xfId="35571" xr:uid="{132C342D-F434-48E7-8A7D-D0CE779CBECC}"/>
    <cellStyle name="Normal 7 26" xfId="13709" xr:uid="{79D41EED-489C-4216-8DA5-086EE0B88E99}"/>
    <cellStyle name="Normal 7 27" xfId="24558" xr:uid="{E773BF83-05A3-4671-B901-AA1A5E9E46DA}"/>
    <cellStyle name="Normal 7 28" xfId="30412" xr:uid="{736206C6-856E-4CFB-8768-BCF322C7F55C}"/>
    <cellStyle name="Normal 7 29" xfId="39832" xr:uid="{2C09E6FA-F1EA-4AD5-87D6-E41B4CCF0D8B}"/>
    <cellStyle name="Normal 7 3" xfId="1117" xr:uid="{89FE2B2A-5793-45D4-A192-442D5FBA1EF6}"/>
    <cellStyle name="Normal 7 3 10" xfId="30667" xr:uid="{F78ECE91-4140-44F6-82C2-6C54F80E9EF6}"/>
    <cellStyle name="Normal 7 3 11" xfId="39834" xr:uid="{7ED66B6D-ACC0-4E63-AA06-66FC7615E0D9}"/>
    <cellStyle name="Normal 7 3 2" xfId="2583" xr:uid="{D42FD08D-F010-485A-A0B0-EF1AEE43786C}"/>
    <cellStyle name="Normal 7 3 2 2" xfId="3564" xr:uid="{43BA099D-0B5D-4D83-ACF6-A16C02623384}"/>
    <cellStyle name="Normal 7 3 2 2 2" xfId="6802" xr:uid="{658F2C5E-7DDA-4511-A64A-59761659A7EB}"/>
    <cellStyle name="Normal 7 3 2 2 2 2" xfId="12650" xr:uid="{CFD12006-17F1-49A0-B005-F0EE8B446B20}"/>
    <cellStyle name="Normal 7 3 2 2 2 2 2" xfId="23518" xr:uid="{1E9C2F19-3414-4E28-B2F1-7AD0549DF350}"/>
    <cellStyle name="Normal 7 3 2 2 2 2 3" xfId="39396" xr:uid="{B5A344E5-F75E-4807-836A-A580B11D8A91}"/>
    <cellStyle name="Normal 7 3 2 2 2 3" xfId="18240" xr:uid="{C7062F76-8C7E-44BB-8914-4705416D9493}"/>
    <cellStyle name="Normal 7 3 2 2 2 4" xfId="29089" xr:uid="{CC96B952-06F5-4375-9727-E2822AB3950B}"/>
    <cellStyle name="Normal 7 3 2 2 2 5" xfId="35427" xr:uid="{9B868C4C-1218-480F-9AC1-45D8817AC0FF}"/>
    <cellStyle name="Normal 7 3 2 2 2 6" xfId="44363" xr:uid="{7EB00B6C-D775-4255-B573-6FBA215344A5}"/>
    <cellStyle name="Normal 7 3 2 2 3" xfId="12651" xr:uid="{7D9D0060-E384-4491-8086-D41E2B99CE7C}"/>
    <cellStyle name="Normal 7 3 2 2 3 2" xfId="23519" xr:uid="{9D6A9DD1-7485-4ADF-BC4D-76953F1D53CF}"/>
    <cellStyle name="Normal 7 3 2 2 3 3" xfId="37416" xr:uid="{8974775A-99AC-4C89-AD5D-5987FA42F278}"/>
    <cellStyle name="Normal 7 3 2 2 4" xfId="15184" xr:uid="{7A9DA11A-A167-46FD-B0C7-6054373E99BA}"/>
    <cellStyle name="Normal 7 3 2 2 5" xfId="26033" xr:uid="{08D4EF94-817D-44FD-AAD5-6DBC0FA40FE9}"/>
    <cellStyle name="Normal 7 3 2 2 6" xfId="32183" xr:uid="{6C6BA986-81A4-49FC-92E5-542760978015}"/>
    <cellStyle name="Normal 7 3 2 2 7" xfId="41307" xr:uid="{2C8E2B83-BBB6-4A41-8AC2-EBFEF880CF08}"/>
    <cellStyle name="Normal 7 3 2 3" xfId="5822" xr:uid="{1E124FFD-DB91-4510-9371-0B381C2E3E23}"/>
    <cellStyle name="Normal 7 3 2 3 2" xfId="12652" xr:uid="{79B7B3E8-948C-464E-88B7-0278C540B20C}"/>
    <cellStyle name="Normal 7 3 2 3 2 2" xfId="23520" xr:uid="{47EC1688-9047-4602-ACAD-829A518B93ED}"/>
    <cellStyle name="Normal 7 3 2 3 2 3" xfId="38322" xr:uid="{2525F6F4-948C-4CD6-9096-74FBE160B226}"/>
    <cellStyle name="Normal 7 3 2 3 3" xfId="17260" xr:uid="{B32D58F0-C77C-4890-A7A3-52B63B4A021E}"/>
    <cellStyle name="Normal 7 3 2 3 4" xfId="28109" xr:uid="{334B8657-CBBE-4FD0-869E-0F642851E8C8}"/>
    <cellStyle name="Normal 7 3 2 3 5" xfId="34357" xr:uid="{BA5A3290-3A8B-40EF-A1E9-D8A162A971D9}"/>
    <cellStyle name="Normal 7 3 2 3 6" xfId="43383" xr:uid="{FA1E1228-1542-4AB8-B473-ED31CC6A6701}"/>
    <cellStyle name="Normal 7 3 2 4" xfId="12653" xr:uid="{559E657E-19CE-4AA6-8EE6-54ADA5490012}"/>
    <cellStyle name="Normal 7 3 2 4 2" xfId="23521" xr:uid="{17E15F8A-6D3C-473A-9065-A1EE501166B9}"/>
    <cellStyle name="Normal 7 3 2 4 3" xfId="36340" xr:uid="{36CD4F51-84ED-40E5-85E0-96D995E29209}"/>
    <cellStyle name="Normal 7 3 2 5" xfId="14204" xr:uid="{CEEE3EEA-5D17-4B57-A9A0-64EBF2FDFC69}"/>
    <cellStyle name="Normal 7 3 2 6" xfId="25053" xr:uid="{19D94996-3F9F-423A-9335-003C27FAAA3A}"/>
    <cellStyle name="Normal 7 3 2 7" xfId="31203" xr:uid="{FDCC3CA0-18BD-448E-9CF5-80602DD162C1}"/>
    <cellStyle name="Normal 7 3 2 8" xfId="40327" xr:uid="{6E7A546F-68B3-48E1-AE56-9F36FB7089EF}"/>
    <cellStyle name="Normal 7 3 3" xfId="3071" xr:uid="{A7D1EE76-E6A7-4B0B-AE6B-15C61659F37A}"/>
    <cellStyle name="Normal 7 3 3 2" xfId="6309" xr:uid="{26FB2A24-AF7E-4650-A709-C7955BE7FDD8}"/>
    <cellStyle name="Normal 7 3 3 2 2" xfId="12654" xr:uid="{6D5E6C9D-CD62-4D9C-AD63-D55BBC333FE3}"/>
    <cellStyle name="Normal 7 3 3 2 2 2" xfId="23522" xr:uid="{2380A275-8EE4-4A74-BBA2-D231CCC3BDC8}"/>
    <cellStyle name="Normal 7 3 3 2 2 3" xfId="39397" xr:uid="{96D02FC0-6F0C-4EAE-AC3D-9773539F8F94}"/>
    <cellStyle name="Normal 7 3 3 2 3" xfId="17747" xr:uid="{660B8436-A0E2-4210-99C4-7EEAD43993DB}"/>
    <cellStyle name="Normal 7 3 3 2 4" xfId="28596" xr:uid="{39A42814-5432-4337-AD28-1D250767DA98}"/>
    <cellStyle name="Normal 7 3 3 2 5" xfId="35428" xr:uid="{365D20F5-4571-4D3C-B613-DFA191B414D2}"/>
    <cellStyle name="Normal 7 3 3 2 6" xfId="43870" xr:uid="{BDFF7428-DEFE-4441-ACE7-AED1B244D84C}"/>
    <cellStyle name="Normal 7 3 3 3" xfId="12655" xr:uid="{FE4D3C50-981D-4682-B2FF-00EA55658CEF}"/>
    <cellStyle name="Normal 7 3 3 3 2" xfId="23523" xr:uid="{23A7872E-4BC5-4C8A-9D6E-50B79E574A0F}"/>
    <cellStyle name="Normal 7 3 3 3 3" xfId="37417" xr:uid="{127B9F1E-727E-466B-ACA3-7A50CA543955}"/>
    <cellStyle name="Normal 7 3 3 4" xfId="14691" xr:uid="{704957ED-2A68-4B40-A5F8-FE24AB76C4B7}"/>
    <cellStyle name="Normal 7 3 3 5" xfId="25540" xr:uid="{41792B8F-939B-480E-95C0-DC7C8984B46D}"/>
    <cellStyle name="Normal 7 3 3 6" xfId="31690" xr:uid="{F5B39407-2EEE-4EB5-865E-904C891F35B7}"/>
    <cellStyle name="Normal 7 3 3 7" xfId="40814" xr:uid="{C269CA36-F24F-433E-A1CD-77700E969144}"/>
    <cellStyle name="Normal 7 3 4" xfId="4077" xr:uid="{100150BC-19AC-42D7-A642-EE35ADA77249}"/>
    <cellStyle name="Normal 7 3 4 2" xfId="7309" xr:uid="{D6F8F658-759D-431E-92E5-C33F89771671}"/>
    <cellStyle name="Normal 7 3 4 2 2" xfId="18747" xr:uid="{C1A8E370-2F26-4523-93F9-6B083CB07454}"/>
    <cellStyle name="Normal 7 3 4 2 3" xfId="29596" xr:uid="{DB2D4B49-782C-4321-BC50-0BA991AE38DB}"/>
    <cellStyle name="Normal 7 3 4 2 4" xfId="37851" xr:uid="{D17F4242-5D6C-440B-A9F5-9ED52CCEC7B2}"/>
    <cellStyle name="Normal 7 3 4 2 5" xfId="44870" xr:uid="{F138BB35-B4D2-4033-A266-FD43C3755914}"/>
    <cellStyle name="Normal 7 3 4 3" xfId="15691" xr:uid="{71D04B0E-8F71-46FE-9BBB-73773CF9672F}"/>
    <cellStyle name="Normal 7 3 4 4" xfId="26540" xr:uid="{7C46578A-68B4-4369-A823-EB3207A7244C}"/>
    <cellStyle name="Normal 7 3 4 5" xfId="33277" xr:uid="{6B5455AB-EA6E-4051-AE2E-DA93A0A47E55}"/>
    <cellStyle name="Normal 7 3 4 6" xfId="41814" xr:uid="{DFF0E724-0059-4E3F-9C69-78995C1A6908}"/>
    <cellStyle name="Normal 7 3 5" xfId="4618" xr:uid="{4D0E8BC8-9D2A-4C6D-8721-D3E807B20D36}"/>
    <cellStyle name="Normal 7 3 5 2" xfId="7674" xr:uid="{9DA1B9EC-E421-4D0B-85DA-C42BFAAF162E}"/>
    <cellStyle name="Normal 7 3 5 2 2" xfId="19112" xr:uid="{FFCC990B-FAE2-4198-ADFC-1E992136237D}"/>
    <cellStyle name="Normal 7 3 5 2 3" xfId="29961" xr:uid="{B3CC6B14-5C14-4065-8FBC-4565CBBCD341}"/>
    <cellStyle name="Normal 7 3 5 2 4" xfId="45235" xr:uid="{37636097-1F29-4B39-B839-B1084BA06D73}"/>
    <cellStyle name="Normal 7 3 5 3" xfId="16056" xr:uid="{CD4617A7-E0AA-4896-B574-3F5DF0DECB4B}"/>
    <cellStyle name="Normal 7 3 5 4" xfId="26905" xr:uid="{5BAFB223-F645-4AAF-9025-782ABC158614}"/>
    <cellStyle name="Normal 7 3 5 5" xfId="35868" xr:uid="{94B9FC62-0CA2-4A7B-B4CF-E3B00BFCA402}"/>
    <cellStyle name="Normal 7 3 5 6" xfId="42179" xr:uid="{608E3DF1-BE96-4255-830C-15B1424DAD6F}"/>
    <cellStyle name="Normal 7 3 6" xfId="4980" xr:uid="{4572D611-0B8B-4446-9240-CC2014395C4A}"/>
    <cellStyle name="Normal 7 3 6 2" xfId="8036" xr:uid="{177C53D2-6AB1-4BA4-8159-3D731C139BF5}"/>
    <cellStyle name="Normal 7 3 6 2 2" xfId="19474" xr:uid="{03041C54-F47F-4541-84D6-B748BC0DD0A9}"/>
    <cellStyle name="Normal 7 3 6 2 3" xfId="30323" xr:uid="{9C46734B-91E8-4910-9A17-86261D4722CE}"/>
    <cellStyle name="Normal 7 3 6 2 4" xfId="45597" xr:uid="{EEA47BCB-1363-4983-A220-636293E5F05F}"/>
    <cellStyle name="Normal 7 3 6 3" xfId="16418" xr:uid="{00C928E5-6AD0-4A55-9885-DBB3FAA75517}"/>
    <cellStyle name="Normal 7 3 6 4" xfId="27267" xr:uid="{054AD1A6-B31B-42D4-8ED7-2DF648AB8DA0}"/>
    <cellStyle name="Normal 7 3 6 5" xfId="42541" xr:uid="{57C35FB7-ECB0-45D2-B792-D798EBB123F7}"/>
    <cellStyle name="Normal 7 3 7" xfId="5329" xr:uid="{D37FACF3-0D0C-4F27-8598-BD3EE7CB2742}"/>
    <cellStyle name="Normal 7 3 7 2" xfId="16767" xr:uid="{5F836610-9DD4-4176-9EA4-F26D02C5C943}"/>
    <cellStyle name="Normal 7 3 7 3" xfId="27616" xr:uid="{C1A53276-3E2F-4690-88E2-6827809ACCB7}"/>
    <cellStyle name="Normal 7 3 7 4" xfId="42890" xr:uid="{26DB55ED-0F52-480D-B0D9-4A3AAE50A831}"/>
    <cellStyle name="Normal 7 3 8" xfId="13711" xr:uid="{D1DBBF32-7534-4391-8C4D-C9DCD3F8857B}"/>
    <cellStyle name="Normal 7 3 9" xfId="24560" xr:uid="{50300A1E-8662-4524-8190-96BC28479F04}"/>
    <cellStyle name="Normal 7 4" xfId="1118" xr:uid="{FE8AC38A-ADEF-4949-82F6-7E3419DA0540}"/>
    <cellStyle name="Normal 7 4 10" xfId="30724" xr:uid="{D1468449-2AEE-4046-A16C-83687889BA82}"/>
    <cellStyle name="Normal 7 4 11" xfId="39835" xr:uid="{AEB24B83-DE90-48D2-AEB3-B75E40BF8157}"/>
    <cellStyle name="Normal 7 4 2" xfId="2584" xr:uid="{DAB53793-D16E-4742-B143-A7FF3EF476B3}"/>
    <cellStyle name="Normal 7 4 2 2" xfId="3565" xr:uid="{573389E2-3EEF-4AC1-AE76-983BD57E651B}"/>
    <cellStyle name="Normal 7 4 2 2 2" xfId="6803" xr:uid="{F7CA1C6A-CED2-4DCC-96DB-686D27006128}"/>
    <cellStyle name="Normal 7 4 2 2 2 2" xfId="12656" xr:uid="{EADDE1D1-4A6A-4066-B6E5-AA76216C07D0}"/>
    <cellStyle name="Normal 7 4 2 2 2 2 2" xfId="23524" xr:uid="{681B206E-5A22-410A-A9DF-6254E1CED8A6}"/>
    <cellStyle name="Normal 7 4 2 2 2 2 3" xfId="39398" xr:uid="{95A3205F-8071-407B-92B6-19B404E949D2}"/>
    <cellStyle name="Normal 7 4 2 2 2 3" xfId="18241" xr:uid="{87359EE5-22C5-49C8-9AE7-B2DF0B6735D7}"/>
    <cellStyle name="Normal 7 4 2 2 2 4" xfId="29090" xr:uid="{48878156-FC90-4C70-A8E6-8340DBBEE52E}"/>
    <cellStyle name="Normal 7 4 2 2 2 5" xfId="35429" xr:uid="{3B9612A5-9BB9-471E-B6EE-228F76A7E45B}"/>
    <cellStyle name="Normal 7 4 2 2 2 6" xfId="44364" xr:uid="{227C13A6-716C-44C2-81B5-F4A41C5009D3}"/>
    <cellStyle name="Normal 7 4 2 2 3" xfId="12657" xr:uid="{1900A608-82FF-4E67-8950-C0F1B960BED0}"/>
    <cellStyle name="Normal 7 4 2 2 3 2" xfId="23525" xr:uid="{62157B32-70AA-4CD0-8530-86E8161953E2}"/>
    <cellStyle name="Normal 7 4 2 2 3 3" xfId="37418" xr:uid="{986D0DA3-FFA3-42F9-9684-BA5C40DCD745}"/>
    <cellStyle name="Normal 7 4 2 2 4" xfId="15185" xr:uid="{1FB58BA5-F4D1-4003-88AC-E95D1532E030}"/>
    <cellStyle name="Normal 7 4 2 2 5" xfId="26034" xr:uid="{AF086E74-8835-4862-A85F-EDD01ACB23A6}"/>
    <cellStyle name="Normal 7 4 2 2 6" xfId="32184" xr:uid="{8660E770-DD66-4788-9A76-2168E6C7CF8B}"/>
    <cellStyle name="Normal 7 4 2 2 7" xfId="41308" xr:uid="{079B517A-1200-4725-9D5E-27D09A1942FA}"/>
    <cellStyle name="Normal 7 4 2 3" xfId="5823" xr:uid="{F0DE6A76-45DE-4CEC-8255-8BA9160758EB}"/>
    <cellStyle name="Normal 7 4 2 3 2" xfId="12658" xr:uid="{895A9AE2-AC0D-49BB-BCEB-CE11ABB13C19}"/>
    <cellStyle name="Normal 7 4 2 3 2 2" xfId="23526" xr:uid="{8EA8E0F7-7026-4EEB-AF08-D5B300A4D825}"/>
    <cellStyle name="Normal 7 4 2 3 2 3" xfId="38323" xr:uid="{D1657930-4BFA-446A-8515-A3932705444A}"/>
    <cellStyle name="Normal 7 4 2 3 3" xfId="17261" xr:uid="{B17F875B-6616-4496-BB21-B4E86D86A366}"/>
    <cellStyle name="Normal 7 4 2 3 4" xfId="28110" xr:uid="{2CE9480A-9E73-45FF-9321-B38C893259A8}"/>
    <cellStyle name="Normal 7 4 2 3 5" xfId="34358" xr:uid="{EE4176BA-1565-4166-94E7-38A2A5346446}"/>
    <cellStyle name="Normal 7 4 2 3 6" xfId="43384" xr:uid="{5EB86ACC-7148-4445-8A17-170FDBFABF0C}"/>
    <cellStyle name="Normal 7 4 2 4" xfId="12659" xr:uid="{B12510A0-0E0F-41E6-A3DD-B5ACDBE7B261}"/>
    <cellStyle name="Normal 7 4 2 4 2" xfId="23527" xr:uid="{A0D5B798-57E0-42BD-8EE9-280A6C1C78FF}"/>
    <cellStyle name="Normal 7 4 2 4 3" xfId="36341" xr:uid="{B921CAF5-E8FF-43EC-BBB6-964408150C3F}"/>
    <cellStyle name="Normal 7 4 2 5" xfId="14205" xr:uid="{6B62DD0D-E32A-4DF9-B5E2-09DE2D0CADB6}"/>
    <cellStyle name="Normal 7 4 2 6" xfId="25054" xr:uid="{4B11E14E-AD24-4CC9-93CD-0255716A6850}"/>
    <cellStyle name="Normal 7 4 2 7" xfId="31204" xr:uid="{2B6C57BC-6E95-439D-BCDA-8F928C8A3C76}"/>
    <cellStyle name="Normal 7 4 2 8" xfId="40328" xr:uid="{6A731EC0-616F-4394-AFD6-0A2DD1BE6BA0}"/>
    <cellStyle name="Normal 7 4 3" xfId="3072" xr:uid="{6EEA86FD-9690-4279-8E10-2B29EE5E55BB}"/>
    <cellStyle name="Normal 7 4 3 2" xfId="6310" xr:uid="{960F5B7C-EA21-4B46-93F1-5EBD5F4A13E2}"/>
    <cellStyle name="Normal 7 4 3 2 2" xfId="12660" xr:uid="{61B1546C-1220-47B0-ADA2-14F1F7924C5B}"/>
    <cellStyle name="Normal 7 4 3 2 2 2" xfId="23528" xr:uid="{A3EAA63D-FCB1-4429-B8C0-C29F1F71223B}"/>
    <cellStyle name="Normal 7 4 3 2 2 3" xfId="39399" xr:uid="{923600DF-9A4C-403D-851B-F48B0D9ADE89}"/>
    <cellStyle name="Normal 7 4 3 2 3" xfId="17748" xr:uid="{FD477DEF-B7B5-4FC4-A4BC-C67B31764B60}"/>
    <cellStyle name="Normal 7 4 3 2 4" xfId="28597" xr:uid="{392A4DA1-438A-4690-B506-B3173361BE59}"/>
    <cellStyle name="Normal 7 4 3 2 5" xfId="35430" xr:uid="{D38E4D17-8D6D-46A5-B25F-3A90DE01D0EA}"/>
    <cellStyle name="Normal 7 4 3 2 6" xfId="43871" xr:uid="{99915425-858B-4166-B46B-99DADE4C38D9}"/>
    <cellStyle name="Normal 7 4 3 3" xfId="12661" xr:uid="{71550564-3997-4AB1-950D-E2DBFD2AE580}"/>
    <cellStyle name="Normal 7 4 3 3 2" xfId="23529" xr:uid="{D8DF2797-0E51-4FC3-B815-9C0188E40657}"/>
    <cellStyle name="Normal 7 4 3 3 3" xfId="37419" xr:uid="{ED2CF6A2-D6F1-41F8-BA19-1CBED33160B1}"/>
    <cellStyle name="Normal 7 4 3 4" xfId="14692" xr:uid="{515361BE-4E27-4487-B9DC-049886613180}"/>
    <cellStyle name="Normal 7 4 3 5" xfId="25541" xr:uid="{2187E5FB-223A-4528-9493-31619B1BEB79}"/>
    <cellStyle name="Normal 7 4 3 6" xfId="31691" xr:uid="{55324BC6-A968-40C8-A09C-D7AF042730D0}"/>
    <cellStyle name="Normal 7 4 3 7" xfId="40815" xr:uid="{0E219BEF-1635-4ADA-8EEB-ADB0E2A9A906}"/>
    <cellStyle name="Normal 7 4 4" xfId="4078" xr:uid="{FD67845A-0F85-40CF-A2C8-E25E4313795A}"/>
    <cellStyle name="Normal 7 4 4 2" xfId="7310" xr:uid="{B764CD81-9867-436D-BC8D-F46F1C65D62E}"/>
    <cellStyle name="Normal 7 4 4 2 2" xfId="18748" xr:uid="{39F7B6BA-160A-4EC9-B786-09BB3268E37A}"/>
    <cellStyle name="Normal 7 4 4 2 3" xfId="29597" xr:uid="{D8143760-D223-4A87-B97F-E749EA5935D3}"/>
    <cellStyle name="Normal 7 4 4 2 4" xfId="37852" xr:uid="{32543DCD-AE93-4F81-BA5A-AEBEA6FEEFB0}"/>
    <cellStyle name="Normal 7 4 4 2 5" xfId="44871" xr:uid="{FABECABA-5DF1-41FA-BFC6-A4AC34EC4B99}"/>
    <cellStyle name="Normal 7 4 4 3" xfId="15692" xr:uid="{9E3B8E2E-9EF9-4CE7-8136-12FE2D74389C}"/>
    <cellStyle name="Normal 7 4 4 4" xfId="26541" xr:uid="{951151D5-58E5-43E8-866D-FDDFDBEF0BB7}"/>
    <cellStyle name="Normal 7 4 4 5" xfId="33278" xr:uid="{45FB2446-3F1E-4F82-B6F8-178DE01B8128}"/>
    <cellStyle name="Normal 7 4 4 6" xfId="41815" xr:uid="{09F7C850-ED89-4BCE-80CA-F1E1985F3100}"/>
    <cellStyle name="Normal 7 4 5" xfId="4619" xr:uid="{45FC2F8F-24EA-490B-8545-A2CE9D9A75FD}"/>
    <cellStyle name="Normal 7 4 5 2" xfId="7675" xr:uid="{C8814677-2944-4C15-BB72-1C3B4C73474A}"/>
    <cellStyle name="Normal 7 4 5 2 2" xfId="19113" xr:uid="{A2CA7632-2BFD-4C23-B040-F7967E8C938F}"/>
    <cellStyle name="Normal 7 4 5 2 3" xfId="29962" xr:uid="{962EBF19-997F-4D22-BB4A-6C7B808C6767}"/>
    <cellStyle name="Normal 7 4 5 2 4" xfId="45236" xr:uid="{19ED3C7E-9E36-46CF-8A2B-6F53F4667BD0}"/>
    <cellStyle name="Normal 7 4 5 3" xfId="16057" xr:uid="{913550B1-7FC1-45B7-B0B5-236DAFEA18FA}"/>
    <cellStyle name="Normal 7 4 5 4" xfId="26906" xr:uid="{80D5C905-0DF7-4540-9C24-CD9AFD0639C2}"/>
    <cellStyle name="Normal 7 4 5 5" xfId="35869" xr:uid="{278EFFD8-CD58-4349-B165-FFAB47F58B2E}"/>
    <cellStyle name="Normal 7 4 5 6" xfId="42180" xr:uid="{32350B54-F50B-4C70-8B7F-F40A72080A3C}"/>
    <cellStyle name="Normal 7 4 6" xfId="4981" xr:uid="{05C6C305-FC62-45E5-9644-B7F053109BFD}"/>
    <cellStyle name="Normal 7 4 6 2" xfId="8037" xr:uid="{E53FD20E-4692-4397-9B4A-88FC84FEF074}"/>
    <cellStyle name="Normal 7 4 6 2 2" xfId="19475" xr:uid="{64A17428-5D17-4167-B554-D7850369945E}"/>
    <cellStyle name="Normal 7 4 6 2 3" xfId="30324" xr:uid="{44F1F2B3-708D-4846-993C-B0075888749F}"/>
    <cellStyle name="Normal 7 4 6 2 4" xfId="45598" xr:uid="{F4FE8E0A-591B-4CDB-BC65-394F7CE62BAF}"/>
    <cellStyle name="Normal 7 4 6 3" xfId="16419" xr:uid="{748E7944-245F-4646-A7A4-BCDAD2DA6CD4}"/>
    <cellStyle name="Normal 7 4 6 4" xfId="27268" xr:uid="{71B223C3-D4BB-4DB8-B585-DAE7A804E5F8}"/>
    <cellStyle name="Normal 7 4 6 5" xfId="42542" xr:uid="{22775F8D-21A6-476C-B672-8736A9AB1259}"/>
    <cellStyle name="Normal 7 4 7" xfId="5330" xr:uid="{CF39D28E-5D5F-4555-B75E-E24C9DAC1F28}"/>
    <cellStyle name="Normal 7 4 7 2" xfId="16768" xr:uid="{DEEAC01A-CE9A-445B-8D51-FECBE6C4E2C3}"/>
    <cellStyle name="Normal 7 4 7 3" xfId="27617" xr:uid="{7A421940-920A-4B58-8162-F8901A815D6C}"/>
    <cellStyle name="Normal 7 4 7 4" xfId="42891" xr:uid="{59846483-850C-4260-AF02-6E5562F5B443}"/>
    <cellStyle name="Normal 7 4 8" xfId="13712" xr:uid="{8A956B8D-8679-4371-8A9C-A21BB51484A4}"/>
    <cellStyle name="Normal 7 4 9" xfId="24561" xr:uid="{DB03AE6B-4CD1-41CF-9213-538256E6FFCD}"/>
    <cellStyle name="Normal 7 5" xfId="1119" xr:uid="{543AF0B9-719C-4886-9C4E-892F2C978476}"/>
    <cellStyle name="Normal 7 5 10" xfId="30725" xr:uid="{243937D0-4316-4977-87A0-03E37B570910}"/>
    <cellStyle name="Normal 7 5 11" xfId="39836" xr:uid="{2B0555BD-7001-4B92-A4F7-5E6152F64E33}"/>
    <cellStyle name="Normal 7 5 2" xfId="2585" xr:uid="{F7E8A962-C9B5-4C38-BF07-E91937D45664}"/>
    <cellStyle name="Normal 7 5 2 2" xfId="3566" xr:uid="{435821E5-F0DD-4DA2-945A-135A7FAC2BBD}"/>
    <cellStyle name="Normal 7 5 2 2 2" xfId="6804" xr:uid="{AF8C8372-DE2E-47AB-B71A-7B66BAAF2420}"/>
    <cellStyle name="Normal 7 5 2 2 2 2" xfId="12662" xr:uid="{EE83FD4C-3872-48CA-9B37-1CDCBF5EFD24}"/>
    <cellStyle name="Normal 7 5 2 2 2 2 2" xfId="23530" xr:uid="{8203AE8F-62CA-41FD-9AF1-699698F8030F}"/>
    <cellStyle name="Normal 7 5 2 2 2 2 3" xfId="39400" xr:uid="{53F62EBC-05EF-4B76-AD5E-AAF39CF668E0}"/>
    <cellStyle name="Normal 7 5 2 2 2 3" xfId="18242" xr:uid="{08204E2E-A5B8-4527-B284-864AF63AD4B6}"/>
    <cellStyle name="Normal 7 5 2 2 2 4" xfId="29091" xr:uid="{35F6F04F-6C73-4DD0-BA7C-A97622AFE9EB}"/>
    <cellStyle name="Normal 7 5 2 2 2 5" xfId="35431" xr:uid="{B19E265D-172C-4DFC-B8B7-AA911643A9FC}"/>
    <cellStyle name="Normal 7 5 2 2 2 6" xfId="44365" xr:uid="{CF23B59A-E947-438D-8C66-D5E0BBD41E6E}"/>
    <cellStyle name="Normal 7 5 2 2 3" xfId="12663" xr:uid="{8963A485-7A63-419B-BB49-1836D75300A7}"/>
    <cellStyle name="Normal 7 5 2 2 3 2" xfId="23531" xr:uid="{E4B3CF22-17E4-456B-A611-36848A465D0C}"/>
    <cellStyle name="Normal 7 5 2 2 3 3" xfId="37420" xr:uid="{02C8937B-1DFE-44CA-83A3-BEDE339C068A}"/>
    <cellStyle name="Normal 7 5 2 2 4" xfId="15186" xr:uid="{DF424B7C-B838-49F3-84A9-BA91321217DE}"/>
    <cellStyle name="Normal 7 5 2 2 5" xfId="26035" xr:uid="{9DB13478-CFF3-4B12-B003-86FE759C3F94}"/>
    <cellStyle name="Normal 7 5 2 2 6" xfId="32185" xr:uid="{03C87CF8-E8E7-4337-AB55-F64045C10E20}"/>
    <cellStyle name="Normal 7 5 2 2 7" xfId="41309" xr:uid="{6269C994-24B0-4421-86E2-8A006AF6681E}"/>
    <cellStyle name="Normal 7 5 2 3" xfId="5824" xr:uid="{18BB9100-38B0-466D-B763-95D5D255AFF4}"/>
    <cellStyle name="Normal 7 5 2 3 2" xfId="12664" xr:uid="{C4935A46-6018-4B44-A3C6-99AD9BA83FFC}"/>
    <cellStyle name="Normal 7 5 2 3 2 2" xfId="23532" xr:uid="{5414C49E-BBFE-43AE-A094-EFA843D42A02}"/>
    <cellStyle name="Normal 7 5 2 3 2 3" xfId="38324" xr:uid="{EE41806D-0C32-4C95-BCAC-893A9BD53045}"/>
    <cellStyle name="Normal 7 5 2 3 3" xfId="17262" xr:uid="{14F1A0CD-E4E3-49BF-BEAB-B1F7B438F774}"/>
    <cellStyle name="Normal 7 5 2 3 4" xfId="28111" xr:uid="{61E0C273-22D6-4BE1-AB23-66B50E98B169}"/>
    <cellStyle name="Normal 7 5 2 3 5" xfId="34359" xr:uid="{572CEF88-4EB4-4268-9C7F-8857AB90B36F}"/>
    <cellStyle name="Normal 7 5 2 3 6" xfId="43385" xr:uid="{90D7F25B-6B1C-4938-9566-6B42E67276C8}"/>
    <cellStyle name="Normal 7 5 2 4" xfId="12665" xr:uid="{219A5C50-53A3-4DF1-91BA-8A47905B9AA2}"/>
    <cellStyle name="Normal 7 5 2 4 2" xfId="23533" xr:uid="{27A450D5-951E-457F-9E67-252C03F02278}"/>
    <cellStyle name="Normal 7 5 2 4 3" xfId="36342" xr:uid="{2DE3AE43-2113-4F56-B394-ACD4AA890241}"/>
    <cellStyle name="Normal 7 5 2 5" xfId="14206" xr:uid="{A960E87B-52E7-4161-8C90-B2E69BD3238F}"/>
    <cellStyle name="Normal 7 5 2 6" xfId="25055" xr:uid="{091B05A9-A173-45F2-B780-C96284EDA1FF}"/>
    <cellStyle name="Normal 7 5 2 7" xfId="31205" xr:uid="{502AB7D4-C1EA-4E9B-96F6-DC7BB94AADAA}"/>
    <cellStyle name="Normal 7 5 2 8" xfId="40329" xr:uid="{A2208A7D-21A6-4A07-8C22-D5A3E9539FC1}"/>
    <cellStyle name="Normal 7 5 3" xfId="3073" xr:uid="{257A4F2C-04EF-4D3D-9905-924BFB4D083B}"/>
    <cellStyle name="Normal 7 5 3 2" xfId="6311" xr:uid="{576F6408-C201-4764-AEAE-E85F78C7A9C2}"/>
    <cellStyle name="Normal 7 5 3 2 2" xfId="12666" xr:uid="{3608281A-EC2E-4696-ACBB-BC43C22E9E23}"/>
    <cellStyle name="Normal 7 5 3 2 2 2" xfId="23534" xr:uid="{8C37AA2B-88A7-4CAD-AD47-FAADB1492073}"/>
    <cellStyle name="Normal 7 5 3 2 2 3" xfId="39401" xr:uid="{9FC76CB1-4D5D-4D48-8B22-DD3B8E9418F9}"/>
    <cellStyle name="Normal 7 5 3 2 3" xfId="17749" xr:uid="{687FD768-8C7C-4247-B4C1-EF072FF7DB6D}"/>
    <cellStyle name="Normal 7 5 3 2 4" xfId="28598" xr:uid="{FB913E8C-0084-49D2-9A86-D5F79C914794}"/>
    <cellStyle name="Normal 7 5 3 2 5" xfId="35432" xr:uid="{F3D901BC-3EBA-43AD-90B8-7C3336ECF458}"/>
    <cellStyle name="Normal 7 5 3 2 6" xfId="43872" xr:uid="{16999810-2F01-4573-BC62-EEC840B59DF6}"/>
    <cellStyle name="Normal 7 5 3 3" xfId="12667" xr:uid="{C3C8784C-02FD-4256-8BB1-4BA1966D34F6}"/>
    <cellStyle name="Normal 7 5 3 3 2" xfId="23535" xr:uid="{CCB0DCA5-274D-4FEE-9D6D-C8CBF9E9D440}"/>
    <cellStyle name="Normal 7 5 3 3 3" xfId="37421" xr:uid="{C68C703D-9948-4D3F-B74F-B07CC17B8849}"/>
    <cellStyle name="Normal 7 5 3 4" xfId="14693" xr:uid="{5C7E835D-BC9B-4DE1-8B8D-1EFF2C092777}"/>
    <cellStyle name="Normal 7 5 3 5" xfId="25542" xr:uid="{A224FE94-1B5C-4A92-AB2D-295ADDF13BC9}"/>
    <cellStyle name="Normal 7 5 3 6" xfId="31692" xr:uid="{35784B51-BCAF-42CB-B6D5-8F77246CFA09}"/>
    <cellStyle name="Normal 7 5 3 7" xfId="40816" xr:uid="{CA8105FB-8FA9-4474-93CE-CF62BA282E16}"/>
    <cellStyle name="Normal 7 5 4" xfId="4079" xr:uid="{C8BAE06E-69DC-4D5B-9AF0-138E761FA6EC}"/>
    <cellStyle name="Normal 7 5 4 2" xfId="7311" xr:uid="{92775F54-8740-4F78-8B56-744BD35EA43D}"/>
    <cellStyle name="Normal 7 5 4 2 2" xfId="18749" xr:uid="{6BDB1CE3-A968-489C-98DA-71B2731A25AF}"/>
    <cellStyle name="Normal 7 5 4 2 3" xfId="29598" xr:uid="{A43B03D9-FA50-45C9-934D-37E8EEAB55B1}"/>
    <cellStyle name="Normal 7 5 4 2 4" xfId="37853" xr:uid="{9BE418B7-2A79-4161-9453-BC46E169E020}"/>
    <cellStyle name="Normal 7 5 4 2 5" xfId="44872" xr:uid="{772878AC-2097-4DDD-BD9B-8EC0A2FF7323}"/>
    <cellStyle name="Normal 7 5 4 3" xfId="15693" xr:uid="{A6F1B442-BBEF-4EC3-8C13-E7DCDD39E29E}"/>
    <cellStyle name="Normal 7 5 4 4" xfId="26542" xr:uid="{71FA0916-B99F-4220-B62E-4BD8DF9882BC}"/>
    <cellStyle name="Normal 7 5 4 5" xfId="33279" xr:uid="{02D0B855-4BA1-455A-AA75-C0CE9E12BBF0}"/>
    <cellStyle name="Normal 7 5 4 6" xfId="41816" xr:uid="{D555C56A-D197-43EB-BA13-D842B1DE44EC}"/>
    <cellStyle name="Normal 7 5 5" xfId="4620" xr:uid="{0960DAFD-C7EA-4868-853F-22C213C3EC9B}"/>
    <cellStyle name="Normal 7 5 5 2" xfId="7676" xr:uid="{C1EE142E-9824-4EF5-B66B-2C16984B397C}"/>
    <cellStyle name="Normal 7 5 5 2 2" xfId="19114" xr:uid="{B9DC7AE2-45A4-40CC-970C-1921E1FD4052}"/>
    <cellStyle name="Normal 7 5 5 2 3" xfId="29963" xr:uid="{BDEAAC9C-7F6C-4CD7-ABAA-ECFB3E48BAD1}"/>
    <cellStyle name="Normal 7 5 5 2 4" xfId="45237" xr:uid="{D3E32426-E5AB-4FCF-BEBA-AAE9FD462043}"/>
    <cellStyle name="Normal 7 5 5 3" xfId="16058" xr:uid="{D8390AF7-AF28-49DD-BBCA-E863FE24CC0B}"/>
    <cellStyle name="Normal 7 5 5 4" xfId="26907" xr:uid="{97E6A3E4-BA48-4E69-9BBD-F6FFB56EA7DE}"/>
    <cellStyle name="Normal 7 5 5 5" xfId="35870" xr:uid="{9C566981-BD77-4E25-BDA0-F64F378F7077}"/>
    <cellStyle name="Normal 7 5 5 6" xfId="42181" xr:uid="{E4D86C5F-B2D5-4168-A2F1-AA94B7C23A84}"/>
    <cellStyle name="Normal 7 5 6" xfId="4982" xr:uid="{E0B4B8A7-35E5-409D-8EA0-96AF1086E1C0}"/>
    <cellStyle name="Normal 7 5 6 2" xfId="8038" xr:uid="{21AC1C35-E606-4DD2-BAE0-57657B670E2B}"/>
    <cellStyle name="Normal 7 5 6 2 2" xfId="19476" xr:uid="{B9F46677-ED36-4653-B347-61ACFD23FA28}"/>
    <cellStyle name="Normal 7 5 6 2 3" xfId="30325" xr:uid="{B5F7D417-8D41-44E6-A2A9-BA1A2AFFD969}"/>
    <cellStyle name="Normal 7 5 6 2 4" xfId="45599" xr:uid="{B87187C4-5E37-4F60-8A3A-60A595291805}"/>
    <cellStyle name="Normal 7 5 6 3" xfId="16420" xr:uid="{396444B9-6C62-4976-9AD8-420031DE55B8}"/>
    <cellStyle name="Normal 7 5 6 4" xfId="27269" xr:uid="{4C961C5A-2728-4338-9E09-CB3FA2DA232E}"/>
    <cellStyle name="Normal 7 5 6 5" xfId="42543" xr:uid="{8FC4C9F3-1D17-4984-A3F0-E3D7C088C21A}"/>
    <cellStyle name="Normal 7 5 7" xfId="5331" xr:uid="{AA3EE4F6-427A-4014-AB1D-6B45FD32EAA2}"/>
    <cellStyle name="Normal 7 5 7 2" xfId="16769" xr:uid="{E0E9B80F-0288-4EE6-B682-BFF3E65A47FB}"/>
    <cellStyle name="Normal 7 5 7 3" xfId="27618" xr:uid="{D0FDDC3E-332A-43B0-AAF6-645BB654BD5E}"/>
    <cellStyle name="Normal 7 5 7 4" xfId="42892" xr:uid="{25B81060-84F4-4DC7-AE7A-8A3CA55469A7}"/>
    <cellStyle name="Normal 7 5 8" xfId="13713" xr:uid="{F2765ED2-63F1-4BC0-8DED-D2C0296B4B45}"/>
    <cellStyle name="Normal 7 5 9" xfId="24562" xr:uid="{C7368102-8F84-4154-870A-B97AAA9BD997}"/>
    <cellStyle name="Normal 7 6" xfId="1120" xr:uid="{A339BCB4-68A0-4BEE-B877-0B5CB1E32C0C}"/>
    <cellStyle name="Normal 7 6 10" xfId="30726" xr:uid="{9B945D74-6B6B-4A4C-B8F5-15018240E8BB}"/>
    <cellStyle name="Normal 7 6 11" xfId="39837" xr:uid="{B48D44E2-1B75-4A29-94B8-603D33628DF4}"/>
    <cellStyle name="Normal 7 6 2" xfId="2586" xr:uid="{B96F4327-58FE-48D3-8EED-ED41EC3BCDFA}"/>
    <cellStyle name="Normal 7 6 2 2" xfId="3567" xr:uid="{E4D63836-5FA7-49B2-A34A-38C01F42EBF9}"/>
    <cellStyle name="Normal 7 6 2 2 2" xfId="6805" xr:uid="{F3511BEC-8480-42C3-9228-5C823FC6B122}"/>
    <cellStyle name="Normal 7 6 2 2 2 2" xfId="12668" xr:uid="{AD6DA31F-BF2A-48D5-BC13-AFADAF7D9454}"/>
    <cellStyle name="Normal 7 6 2 2 2 2 2" xfId="23536" xr:uid="{716CF093-C998-4A50-962E-547AC8EB2E02}"/>
    <cellStyle name="Normal 7 6 2 2 2 2 3" xfId="39402" xr:uid="{F6B949CE-F8CD-40B8-AA65-C831D6CA4DDE}"/>
    <cellStyle name="Normal 7 6 2 2 2 3" xfId="18243" xr:uid="{8931C526-BCF6-4A61-B607-958D1316D238}"/>
    <cellStyle name="Normal 7 6 2 2 2 4" xfId="29092" xr:uid="{CD12EF71-C84A-4803-9D56-C99769299369}"/>
    <cellStyle name="Normal 7 6 2 2 2 5" xfId="35433" xr:uid="{E05D7D3E-DADC-4A26-9586-6E7E180C3E95}"/>
    <cellStyle name="Normal 7 6 2 2 2 6" xfId="44366" xr:uid="{0A1375C6-2571-48FE-B331-3802A73EE660}"/>
    <cellStyle name="Normal 7 6 2 2 3" xfId="12669" xr:uid="{8927F9DA-D752-49B0-A1B4-A9EDB2FF30E0}"/>
    <cellStyle name="Normal 7 6 2 2 3 2" xfId="23537" xr:uid="{90E6C9AC-2301-4A44-BDD1-D7F63BB5FFA9}"/>
    <cellStyle name="Normal 7 6 2 2 3 3" xfId="37422" xr:uid="{7970EEDA-74BE-401E-A66C-FE81880806EB}"/>
    <cellStyle name="Normal 7 6 2 2 4" xfId="15187" xr:uid="{CFE9AA34-BBA6-42EE-B22F-9E6CB6683606}"/>
    <cellStyle name="Normal 7 6 2 2 5" xfId="26036" xr:uid="{D71D58A9-6B08-4684-94AF-817EE689D3CF}"/>
    <cellStyle name="Normal 7 6 2 2 6" xfId="32186" xr:uid="{B4B08B9E-144D-4233-A794-1DC8C58227C9}"/>
    <cellStyle name="Normal 7 6 2 2 7" xfId="41310" xr:uid="{4A7C2792-ED9F-4639-AA53-87442773589D}"/>
    <cellStyle name="Normal 7 6 2 3" xfId="5825" xr:uid="{40C8A677-86DA-4109-A344-DF8D7B453FEE}"/>
    <cellStyle name="Normal 7 6 2 3 2" xfId="12670" xr:uid="{5583648E-3E71-4AD4-8A38-766DC8205C62}"/>
    <cellStyle name="Normal 7 6 2 3 2 2" xfId="23538" xr:uid="{3234CBED-78DE-414C-AB58-09EC63AC1598}"/>
    <cellStyle name="Normal 7 6 2 3 2 3" xfId="38325" xr:uid="{0BBDCB7A-AE6D-47E0-87D6-F1AE27E23EB3}"/>
    <cellStyle name="Normal 7 6 2 3 3" xfId="17263" xr:uid="{D71C0E7E-4B21-4F59-B684-61644699CCB0}"/>
    <cellStyle name="Normal 7 6 2 3 4" xfId="28112" xr:uid="{7BA63587-E974-49D5-99AF-4DB00B1DFD82}"/>
    <cellStyle name="Normal 7 6 2 3 5" xfId="34360" xr:uid="{BA917BB2-E304-4A46-9B7A-C1B5C6C3A83A}"/>
    <cellStyle name="Normal 7 6 2 3 6" xfId="43386" xr:uid="{54EC870C-593B-4EDE-87E7-173D7761AA11}"/>
    <cellStyle name="Normal 7 6 2 4" xfId="12671" xr:uid="{2431E534-E586-470A-8DDE-245F33A8495A}"/>
    <cellStyle name="Normal 7 6 2 4 2" xfId="23539" xr:uid="{4E4E7A7F-E018-469A-B14E-B9DE80626BE6}"/>
    <cellStyle name="Normal 7 6 2 4 3" xfId="36343" xr:uid="{45E75CAD-4179-47CA-A482-0516AE411173}"/>
    <cellStyle name="Normal 7 6 2 5" xfId="14207" xr:uid="{DB1862BA-72D6-4B34-A34C-70FB5E1C52E6}"/>
    <cellStyle name="Normal 7 6 2 6" xfId="25056" xr:uid="{8E7AEB43-7621-4963-BBF9-4258D02A1B34}"/>
    <cellStyle name="Normal 7 6 2 7" xfId="31206" xr:uid="{328C5E75-F9C6-4D88-A7F7-CA594D1159A6}"/>
    <cellStyle name="Normal 7 6 2 8" xfId="40330" xr:uid="{F9609E83-83E0-4237-9B7B-7263AD8F17FB}"/>
    <cellStyle name="Normal 7 6 3" xfId="3074" xr:uid="{5621D8BF-2A1F-4C1A-9C82-25851DD388F4}"/>
    <cellStyle name="Normal 7 6 3 2" xfId="6312" xr:uid="{434F055E-8339-4F07-B71E-197AC409A7CE}"/>
    <cellStyle name="Normal 7 6 3 2 2" xfId="12672" xr:uid="{C906BA25-520C-4723-ADBB-60EA11649890}"/>
    <cellStyle name="Normal 7 6 3 2 2 2" xfId="23540" xr:uid="{6E743703-F685-4234-A68D-46B32016B783}"/>
    <cellStyle name="Normal 7 6 3 2 2 3" xfId="39403" xr:uid="{D26DE3B4-7403-4570-B240-7D1F9C2E5CE4}"/>
    <cellStyle name="Normal 7 6 3 2 3" xfId="17750" xr:uid="{3A3A2F93-DEF8-4EAB-B9CA-9DF6FB85149F}"/>
    <cellStyle name="Normal 7 6 3 2 4" xfId="28599" xr:uid="{250864F5-C591-4FF2-B959-4435CA6DDB0B}"/>
    <cellStyle name="Normal 7 6 3 2 5" xfId="35434" xr:uid="{9E18814E-63E5-4B45-8A55-0430EC069A95}"/>
    <cellStyle name="Normal 7 6 3 2 6" xfId="43873" xr:uid="{D1F65D5B-0F75-4E78-8EC6-9FC1225EFB61}"/>
    <cellStyle name="Normal 7 6 3 3" xfId="12673" xr:uid="{3849C36D-D1EE-4597-A0E9-8A9EEECAA0B1}"/>
    <cellStyle name="Normal 7 6 3 3 2" xfId="23541" xr:uid="{AFE990A9-4A38-4A31-9BD3-117478B88E95}"/>
    <cellStyle name="Normal 7 6 3 3 3" xfId="37423" xr:uid="{8D55F5D7-71DB-486F-ABA0-297FEB8DE72D}"/>
    <cellStyle name="Normal 7 6 3 4" xfId="14694" xr:uid="{97D32287-D4C2-4DF6-897B-3BE1062B480D}"/>
    <cellStyle name="Normal 7 6 3 5" xfId="25543" xr:uid="{06551739-A7C9-4944-A4E3-EF5DE092FF1F}"/>
    <cellStyle name="Normal 7 6 3 6" xfId="31693" xr:uid="{9AFE688F-F070-4B3E-A64B-9CA097D71C38}"/>
    <cellStyle name="Normal 7 6 3 7" xfId="40817" xr:uid="{B8BD1519-4D3E-48A5-8C50-6D1D0DC23346}"/>
    <cellStyle name="Normal 7 6 4" xfId="4080" xr:uid="{A6253148-2463-4E1B-9A93-0F7652D48EE0}"/>
    <cellStyle name="Normal 7 6 4 2" xfId="7312" xr:uid="{A4AC578C-4AEF-4261-9A8D-167992369366}"/>
    <cellStyle name="Normal 7 6 4 2 2" xfId="18750" xr:uid="{9758BEC3-0D92-48AC-A2E5-5F85AC5DC777}"/>
    <cellStyle name="Normal 7 6 4 2 3" xfId="29599" xr:uid="{F9672871-69B4-44B6-8733-9134C71B45AF}"/>
    <cellStyle name="Normal 7 6 4 2 4" xfId="37854" xr:uid="{102801C2-2FF0-43BC-8E47-D08B646CE5BF}"/>
    <cellStyle name="Normal 7 6 4 2 5" xfId="44873" xr:uid="{EC8406C4-E803-4C39-880F-1AA7A3C6E182}"/>
    <cellStyle name="Normal 7 6 4 3" xfId="15694" xr:uid="{905ED704-C316-43CC-8653-17D0F98E687D}"/>
    <cellStyle name="Normal 7 6 4 4" xfId="26543" xr:uid="{A6D20E1A-6567-4322-8318-F487D938BD88}"/>
    <cellStyle name="Normal 7 6 4 5" xfId="33280" xr:uid="{DB513641-66AE-4EA5-92C8-79922D814C4B}"/>
    <cellStyle name="Normal 7 6 4 6" xfId="41817" xr:uid="{013E5761-62AB-4267-98FB-A5C0DCA28A26}"/>
    <cellStyle name="Normal 7 6 5" xfId="4621" xr:uid="{A6921ECC-1F70-4DB8-9C5D-CE18D5F21C13}"/>
    <cellStyle name="Normal 7 6 5 2" xfId="7677" xr:uid="{D7DA235B-85B4-45BD-8091-15CAEA731DAF}"/>
    <cellStyle name="Normal 7 6 5 2 2" xfId="19115" xr:uid="{7339CCAE-2CF0-4B40-BDFF-8516A3B90776}"/>
    <cellStyle name="Normal 7 6 5 2 3" xfId="29964" xr:uid="{3A3998CC-3F84-460C-B33E-9543B46D3309}"/>
    <cellStyle name="Normal 7 6 5 2 4" xfId="45238" xr:uid="{26574164-034D-4ED9-B811-F9799AF4488B}"/>
    <cellStyle name="Normal 7 6 5 3" xfId="16059" xr:uid="{E9835B27-F95C-4605-B8BA-5336DA7BB639}"/>
    <cellStyle name="Normal 7 6 5 4" xfId="26908" xr:uid="{397294F6-CF31-452A-9EE9-73313450B155}"/>
    <cellStyle name="Normal 7 6 5 5" xfId="35871" xr:uid="{F0A3DCC5-4B69-4DCD-9FF4-6C1BD7D01C25}"/>
    <cellStyle name="Normal 7 6 5 6" xfId="42182" xr:uid="{2697E6F3-A956-41FF-AEB2-E467235A0727}"/>
    <cellStyle name="Normal 7 6 6" xfId="4983" xr:uid="{5CD70EE0-C8C2-48F5-8E21-D4F710DEE65E}"/>
    <cellStyle name="Normal 7 6 6 2" xfId="8039" xr:uid="{562E78EC-9A86-42AB-B9B5-021B45915E47}"/>
    <cellStyle name="Normal 7 6 6 2 2" xfId="19477" xr:uid="{D036DB14-A45E-4C97-BCEA-A57BCC49458A}"/>
    <cellStyle name="Normal 7 6 6 2 3" xfId="30326" xr:uid="{7BA94C74-7120-4789-8CAA-7E342D622913}"/>
    <cellStyle name="Normal 7 6 6 2 4" xfId="45600" xr:uid="{C35244E0-FE2D-4233-B7C4-BB1EBC612208}"/>
    <cellStyle name="Normal 7 6 6 3" xfId="16421" xr:uid="{F8EFB006-3D07-4BC9-8AE4-4CA7CBA8FE3C}"/>
    <cellStyle name="Normal 7 6 6 4" xfId="27270" xr:uid="{9E66D106-76BA-4F61-A373-6CFD54C6B4D2}"/>
    <cellStyle name="Normal 7 6 6 5" xfId="42544" xr:uid="{E31247CD-F106-49AF-9965-DED25461F04B}"/>
    <cellStyle name="Normal 7 6 7" xfId="5332" xr:uid="{B0A03A4B-A4AB-48DE-B565-C93A0E029E07}"/>
    <cellStyle name="Normal 7 6 7 2" xfId="16770" xr:uid="{BC3503A5-CBF4-492E-86BF-8DF213CD47DB}"/>
    <cellStyle name="Normal 7 6 7 3" xfId="27619" xr:uid="{4593B5BD-E699-4716-BC7D-F2D6FD1CA4BA}"/>
    <cellStyle name="Normal 7 6 7 4" xfId="42893" xr:uid="{AA05ADCB-34E6-4A2E-BCF4-0E3AB073099A}"/>
    <cellStyle name="Normal 7 6 8" xfId="13714" xr:uid="{9F1A5F26-7A42-4F42-979F-9847B86A9430}"/>
    <cellStyle name="Normal 7 6 9" xfId="24563" xr:uid="{FC6F12D4-04C5-43FD-A3EC-A2B22B5E3B65}"/>
    <cellStyle name="Normal 7 7" xfId="1121" xr:uid="{5AA8ADDA-6D00-47C6-82F2-01AE4F7864D1}"/>
    <cellStyle name="Normal 7 8" xfId="2155" xr:uid="{1E12EE18-FAF2-4E10-B8A6-60959C550562}"/>
    <cellStyle name="Normal 7 8 2" xfId="2754" xr:uid="{A527603D-A75F-431A-A35B-42594F2E17B5}"/>
    <cellStyle name="Normal 7 8 2 2" xfId="3734" xr:uid="{6DDE87CD-6245-49CE-B602-E5A412A47F16}"/>
    <cellStyle name="Normal 7 8 2 2 2" xfId="6972" xr:uid="{E28B1F7A-5AAD-402A-A85A-10552C2904C8}"/>
    <cellStyle name="Normal 7 8 2 2 2 2" xfId="12674" xr:uid="{AF9CA516-0162-454C-9FFE-592AF6AEE320}"/>
    <cellStyle name="Normal 7 8 2 2 2 2 2" xfId="23542" xr:uid="{F8F58B74-7AF8-4CC4-8176-361B0BE54D91}"/>
    <cellStyle name="Normal 7 8 2 2 2 2 3" xfId="39405" xr:uid="{17B77BC4-8B2B-44AF-AF56-BA74ACB49F81}"/>
    <cellStyle name="Normal 7 8 2 2 2 3" xfId="18410" xr:uid="{A07463CF-287A-4B4E-B9F9-F2F8FC9E2E15}"/>
    <cellStyle name="Normal 7 8 2 2 2 4" xfId="29259" xr:uid="{7BC40C0A-F144-47C9-8243-30A75FA8F4D6}"/>
    <cellStyle name="Normal 7 8 2 2 2 5" xfId="35436" xr:uid="{3117BFFD-A76D-4812-88A3-DDAFCF82873A}"/>
    <cellStyle name="Normal 7 8 2 2 2 6" xfId="44533" xr:uid="{DB828B2D-8FB0-4A2E-B7A0-15050B8A7F54}"/>
    <cellStyle name="Normal 7 8 2 2 3" xfId="12675" xr:uid="{A9E4FB32-5F52-4C7C-9A3D-3F7D75ABADB6}"/>
    <cellStyle name="Normal 7 8 2 2 3 2" xfId="23543" xr:uid="{BE5F01FF-30ED-4380-8D00-A0C430A1DC33}"/>
    <cellStyle name="Normal 7 8 2 2 3 3" xfId="37425" xr:uid="{5C10568D-84DD-452E-A57F-705AB698DB92}"/>
    <cellStyle name="Normal 7 8 2 2 4" xfId="15354" xr:uid="{2FDC49F7-64DF-4018-B3E7-E181349BC436}"/>
    <cellStyle name="Normal 7 8 2 2 5" xfId="26203" xr:uid="{44646B1D-416E-4DBF-815D-AA84385098DD}"/>
    <cellStyle name="Normal 7 8 2 2 6" xfId="32353" xr:uid="{C38CB7F9-F293-4960-97C1-F40D03ACAEF0}"/>
    <cellStyle name="Normal 7 8 2 2 7" xfId="41477" xr:uid="{EBBEE505-06C0-4FF6-8344-78D653E70F12}"/>
    <cellStyle name="Normal 7 8 2 3" xfId="5992" xr:uid="{8BDD2630-6DA4-460A-95D9-FB117C6A51C4}"/>
    <cellStyle name="Normal 7 8 2 3 2" xfId="12676" xr:uid="{1442DA73-B422-4BF3-A945-1621829B351B}"/>
    <cellStyle name="Normal 7 8 2 3 2 2" xfId="23544" xr:uid="{FA6E358C-06A1-4C16-9348-439D4C49A6B3}"/>
    <cellStyle name="Normal 7 8 2 3 2 3" xfId="39404" xr:uid="{45595A2B-2BD2-470D-B395-556BA2950AA1}"/>
    <cellStyle name="Normal 7 8 2 3 3" xfId="17430" xr:uid="{A62AD1B7-5316-438C-827E-A7C9B9A0CFA1}"/>
    <cellStyle name="Normal 7 8 2 3 4" xfId="28279" xr:uid="{326BF48D-B69A-4D02-83A0-707CFA3D34BC}"/>
    <cellStyle name="Normal 7 8 2 3 5" xfId="35435" xr:uid="{C5034B75-5D6E-4D37-AF42-65DD7BA6662F}"/>
    <cellStyle name="Normal 7 8 2 3 6" xfId="43553" xr:uid="{A089D606-1BE2-4794-8929-02C0AB52B86C}"/>
    <cellStyle name="Normal 7 8 2 4" xfId="12677" xr:uid="{68999312-9C9A-4EBA-BE27-867CDDA23D87}"/>
    <cellStyle name="Normal 7 8 2 4 2" xfId="23545" xr:uid="{36012D0E-5C42-4D5B-A5D2-FCF951A2A92A}"/>
    <cellStyle name="Normal 7 8 2 4 3" xfId="37424" xr:uid="{563ABE64-2E1D-45CD-B1F2-E69057E89C76}"/>
    <cellStyle name="Normal 7 8 2 5" xfId="14374" xr:uid="{916A6FFF-C713-4BE9-A744-FCDBBB45CDF9}"/>
    <cellStyle name="Normal 7 8 2 6" xfId="25223" xr:uid="{94777B7D-8E18-4680-95DA-D0D2181D2AA9}"/>
    <cellStyle name="Normal 7 8 2 7" xfId="31373" xr:uid="{B6D12CD1-168E-4B57-9A2C-44ABE196FC55}"/>
    <cellStyle name="Normal 7 8 2 8" xfId="40497" xr:uid="{471BC73F-0AC1-4276-BF01-B0E86289A761}"/>
    <cellStyle name="Normal 7 8 3" xfId="3241" xr:uid="{FA29A6F2-ADD4-460F-86F0-6A48CB18AAD0}"/>
    <cellStyle name="Normal 7 8 3 2" xfId="6479" xr:uid="{E46847BD-6790-4643-9BCE-0BBF1837DA30}"/>
    <cellStyle name="Normal 7 8 3 2 2" xfId="12678" xr:uid="{AA194EF4-EC3C-4A7D-9C04-66DE2D46D569}"/>
    <cellStyle name="Normal 7 8 3 2 2 2" xfId="23546" xr:uid="{D566172C-05E0-45D9-9089-9243096DE05F}"/>
    <cellStyle name="Normal 7 8 3 2 2 3" xfId="39406" xr:uid="{A8EE9684-221C-4110-A207-8EBE2AF35403}"/>
    <cellStyle name="Normal 7 8 3 2 3" xfId="17917" xr:uid="{145929F9-3F25-452F-B336-BF872F7D4C58}"/>
    <cellStyle name="Normal 7 8 3 2 4" xfId="28766" xr:uid="{F798A7CF-5601-42CF-96C1-B3E67B85970E}"/>
    <cellStyle name="Normal 7 8 3 2 5" xfId="35437" xr:uid="{E52A6B59-5386-4DD9-8182-10098AD60217}"/>
    <cellStyle name="Normal 7 8 3 2 6" xfId="44040" xr:uid="{01B2696D-7326-4A4F-8C0E-22D04B097E52}"/>
    <cellStyle name="Normal 7 8 3 3" xfId="12679" xr:uid="{A1D6F77B-2FF4-46DA-835F-2006905649A5}"/>
    <cellStyle name="Normal 7 8 3 3 2" xfId="23547" xr:uid="{75F83829-1475-4A6A-AD11-2EFAC75273E8}"/>
    <cellStyle name="Normal 7 8 3 3 3" xfId="37426" xr:uid="{CC5458CC-9575-4E11-A3A6-824F11CE4876}"/>
    <cellStyle name="Normal 7 8 3 4" xfId="14861" xr:uid="{615D8F1F-6FC4-4CFC-9BF9-49B0B4B9D632}"/>
    <cellStyle name="Normal 7 8 3 5" xfId="25710" xr:uid="{FCE64866-13A7-43E4-B0EF-577F7CE5A1AB}"/>
    <cellStyle name="Normal 7 8 3 6" xfId="31860" xr:uid="{0DF8B10E-70F5-4D75-8DE6-92F0E03C639B}"/>
    <cellStyle name="Normal 7 8 3 7" xfId="40984" xr:uid="{6065FC68-538C-40DA-94CB-FF990425BFDB}"/>
    <cellStyle name="Normal 7 8 4" xfId="5499" xr:uid="{A2741E2A-896C-4171-A15E-EA791DCF29FC}"/>
    <cellStyle name="Normal 7 8 4 2" xfId="12680" xr:uid="{FA6CE7E9-67AE-4E57-8FF5-DD7D4E6838FA}"/>
    <cellStyle name="Normal 7 8 4 2 2" xfId="23548" xr:uid="{CF4BFE2B-86FF-4B78-8A3B-864AF3F0CE25}"/>
    <cellStyle name="Normal 7 8 4 2 3" xfId="38326" xr:uid="{49BBC73D-E912-42B9-B50E-3C2A1F4A64B5}"/>
    <cellStyle name="Normal 7 8 4 3" xfId="16937" xr:uid="{2B1D03B7-8581-47FB-86E8-718B1F520DE9}"/>
    <cellStyle name="Normal 7 8 4 4" xfId="27786" xr:uid="{77438AEB-F74A-4B8C-B5EE-B0AC069AA691}"/>
    <cellStyle name="Normal 7 8 4 5" xfId="34361" xr:uid="{595D6CC6-0916-4C4F-97AE-C7DF49832321}"/>
    <cellStyle name="Normal 7 8 4 6" xfId="43060" xr:uid="{188B2A6A-6673-4493-80A1-C80AFE1F5512}"/>
    <cellStyle name="Normal 7 8 5" xfId="12681" xr:uid="{AB348652-62C4-4269-94B2-174C2FE9D7BC}"/>
    <cellStyle name="Normal 7 8 5 2" xfId="23549" xr:uid="{1E9E52B6-F007-4864-A0E7-E1D979228A06}"/>
    <cellStyle name="Normal 7 8 5 3" xfId="36344" xr:uid="{89D9FDA9-E3ED-4936-BF04-DE7DF41CA649}"/>
    <cellStyle name="Normal 7 8 6" xfId="13881" xr:uid="{AF28E1DF-8E0A-4302-8D29-89C18CFD105B}"/>
    <cellStyle name="Normal 7 8 7" xfId="24730" xr:uid="{D13B1055-4789-4534-A3B2-B3DB59708B7E}"/>
    <cellStyle name="Normal 7 8 8" xfId="30883" xr:uid="{ED68BC10-40A3-451B-BA3C-5FBEBD9A3470}"/>
    <cellStyle name="Normal 7 8 9" xfId="40004" xr:uid="{3A752AC5-4B6C-4B50-A744-F28E1B562E9C}"/>
    <cellStyle name="Normal 7 9" xfId="2156" xr:uid="{DFF2A61D-3263-48FB-A919-DE99DC48229B}"/>
    <cellStyle name="Normal 7 9 2" xfId="2755" xr:uid="{75C5C1EA-4FFC-44E3-A063-C128412092DF}"/>
    <cellStyle name="Normal 7 9 2 2" xfId="3735" xr:uid="{B8545BF1-0EF7-43B8-B6B3-07DBB70444F8}"/>
    <cellStyle name="Normal 7 9 2 2 2" xfId="6973" xr:uid="{83F21E8F-DDDF-476A-A98B-DCAAF784FA35}"/>
    <cellStyle name="Normal 7 9 2 2 2 2" xfId="12682" xr:uid="{0D086C43-7235-4CC2-8FB3-3B77D4DD80EB}"/>
    <cellStyle name="Normal 7 9 2 2 2 2 2" xfId="23550" xr:uid="{E58546A5-1F16-4237-8621-F5982C36361D}"/>
    <cellStyle name="Normal 7 9 2 2 2 2 3" xfId="39408" xr:uid="{5B5B0E04-A794-4528-A18C-2BF42420DF4B}"/>
    <cellStyle name="Normal 7 9 2 2 2 3" xfId="18411" xr:uid="{B0F3DEFD-E386-4F41-87C8-15672B1B7C6C}"/>
    <cellStyle name="Normal 7 9 2 2 2 4" xfId="29260" xr:uid="{60E0791C-7C97-4B09-A904-5FCF5676EAD4}"/>
    <cellStyle name="Normal 7 9 2 2 2 5" xfId="35439" xr:uid="{83AB4A3B-F060-4BCC-B8CD-EB21D8C69B6E}"/>
    <cellStyle name="Normal 7 9 2 2 2 6" xfId="44534" xr:uid="{1D1DED2C-7690-4DEC-8FFD-90146BD78DC7}"/>
    <cellStyle name="Normal 7 9 2 2 3" xfId="12683" xr:uid="{C0BB08E4-ECFC-46D6-BD3F-B25A7F343401}"/>
    <cellStyle name="Normal 7 9 2 2 3 2" xfId="23551" xr:uid="{3EDC7A9E-45DE-4E86-83B8-A469C017B7DD}"/>
    <cellStyle name="Normal 7 9 2 2 3 3" xfId="37428" xr:uid="{467C6BA9-82B0-4D2B-8D23-736C341D9360}"/>
    <cellStyle name="Normal 7 9 2 2 4" xfId="15355" xr:uid="{4323E25C-3514-4FC4-8BD3-3607CCC7A45D}"/>
    <cellStyle name="Normal 7 9 2 2 5" xfId="26204" xr:uid="{866354D1-B975-480F-9C1F-BB8F1DAD64D3}"/>
    <cellStyle name="Normal 7 9 2 2 6" xfId="32354" xr:uid="{F4CA22A3-FD70-4AA7-B669-F7478E82200C}"/>
    <cellStyle name="Normal 7 9 2 2 7" xfId="41478" xr:uid="{D8ACA1B3-6689-4BF6-86F4-D8BAC81E0948}"/>
    <cellStyle name="Normal 7 9 2 3" xfId="5993" xr:uid="{CD55437F-E44D-4F73-890C-4AB60278663E}"/>
    <cellStyle name="Normal 7 9 2 3 2" xfId="12684" xr:uid="{8A071ECF-CEEA-4E0E-A99D-42705B3DB77C}"/>
    <cellStyle name="Normal 7 9 2 3 2 2" xfId="23552" xr:uid="{C8A9A031-4B81-4383-98E4-C5ABB590593F}"/>
    <cellStyle name="Normal 7 9 2 3 2 3" xfId="39407" xr:uid="{B9EC9DC7-C59F-4A36-A53F-FF3994EFB228}"/>
    <cellStyle name="Normal 7 9 2 3 3" xfId="17431" xr:uid="{3D0B97D5-F620-4960-91B3-9DB84BD60C87}"/>
    <cellStyle name="Normal 7 9 2 3 4" xfId="28280" xr:uid="{B17BB1BB-1C26-425E-BC99-CB59715F759E}"/>
    <cellStyle name="Normal 7 9 2 3 5" xfId="35438" xr:uid="{8C3877D8-4C93-4C01-87DC-24B7615472FA}"/>
    <cellStyle name="Normal 7 9 2 3 6" xfId="43554" xr:uid="{AB4D60DC-3E24-4854-8E98-5BF06E9DB128}"/>
    <cellStyle name="Normal 7 9 2 4" xfId="12685" xr:uid="{DAE361E7-4D81-4035-985D-FB4E866DC6CA}"/>
    <cellStyle name="Normal 7 9 2 4 2" xfId="23553" xr:uid="{191481DF-6ED9-4CF0-9CD2-7AB1AEEA8B18}"/>
    <cellStyle name="Normal 7 9 2 4 3" xfId="37427" xr:uid="{92ABE68A-B522-493D-8421-2D2F5D8CF949}"/>
    <cellStyle name="Normal 7 9 2 5" xfId="14375" xr:uid="{E95AAA91-D084-473C-9093-3CDC8D9B7086}"/>
    <cellStyle name="Normal 7 9 2 6" xfId="25224" xr:uid="{FBEB11F3-11C3-45DE-86DE-A7F25555DA70}"/>
    <cellStyle name="Normal 7 9 2 7" xfId="31374" xr:uid="{B925E98B-DD61-4474-853A-7204138A7651}"/>
    <cellStyle name="Normal 7 9 2 8" xfId="40498" xr:uid="{29F393D9-EE5F-4D71-B13F-92F3EE463173}"/>
    <cellStyle name="Normal 7 9 3" xfId="3242" xr:uid="{ABAB899C-3690-4232-9984-DB5B1DF45714}"/>
    <cellStyle name="Normal 7 9 3 2" xfId="6480" xr:uid="{D26EF391-C1F8-4601-91F2-86CBD08D8341}"/>
    <cellStyle name="Normal 7 9 3 2 2" xfId="12686" xr:uid="{D484645B-6B98-41F0-9B8F-D2033D6B35C7}"/>
    <cellStyle name="Normal 7 9 3 2 2 2" xfId="23554" xr:uid="{8C249BFC-D2DA-4F02-8EAB-3FC4909424F7}"/>
    <cellStyle name="Normal 7 9 3 2 2 3" xfId="39409" xr:uid="{C1BF0324-0D8C-46DF-98C1-D6AFFAD6822C}"/>
    <cellStyle name="Normal 7 9 3 2 3" xfId="17918" xr:uid="{2AFE69BE-7169-44B9-8256-325899820F81}"/>
    <cellStyle name="Normal 7 9 3 2 4" xfId="28767" xr:uid="{ED08AC62-3097-4815-A3AB-7F86CD544EDA}"/>
    <cellStyle name="Normal 7 9 3 2 5" xfId="35440" xr:uid="{C4B5774E-9851-4949-80B3-E14CFAF8E02E}"/>
    <cellStyle name="Normal 7 9 3 2 6" xfId="44041" xr:uid="{090E5D69-5D34-4447-A8E8-8604EB9CCE2B}"/>
    <cellStyle name="Normal 7 9 3 3" xfId="12687" xr:uid="{09B1959F-D371-4C19-A324-F6066AC708AE}"/>
    <cellStyle name="Normal 7 9 3 3 2" xfId="23555" xr:uid="{06DD2EFF-17B3-41CC-B519-FC30E130046B}"/>
    <cellStyle name="Normal 7 9 3 3 3" xfId="37429" xr:uid="{9F6955B1-991F-478D-9931-50FF45DE7AE9}"/>
    <cellStyle name="Normal 7 9 3 4" xfId="14862" xr:uid="{5E6EAB8F-E8AB-4E99-B391-76D302A019D3}"/>
    <cellStyle name="Normal 7 9 3 5" xfId="25711" xr:uid="{FAD99109-A8BC-4394-BBFB-8B9F97EB5397}"/>
    <cellStyle name="Normal 7 9 3 6" xfId="31861" xr:uid="{28FCACE5-5AE8-4793-A74D-1810F3D0D703}"/>
    <cellStyle name="Normal 7 9 3 7" xfId="40985" xr:uid="{F99187A3-3492-4EA9-AF52-BE40135FF0D4}"/>
    <cellStyle name="Normal 7 9 4" xfId="5500" xr:uid="{06888232-08BE-43E4-9F83-13E9548A5B7B}"/>
    <cellStyle name="Normal 7 9 4 2" xfId="12688" xr:uid="{2350D09A-293A-45E7-8FCE-0AB9491467F2}"/>
    <cellStyle name="Normal 7 9 4 2 2" xfId="23556" xr:uid="{E90D824C-C729-43D5-9F2A-C1ED11E55248}"/>
    <cellStyle name="Normal 7 9 4 2 3" xfId="38327" xr:uid="{4A734F37-C681-4E6B-ACB3-83FA1A628FF1}"/>
    <cellStyle name="Normal 7 9 4 3" xfId="16938" xr:uid="{0778C1E3-A3EB-4CDE-9E30-834B5F137412}"/>
    <cellStyle name="Normal 7 9 4 4" xfId="27787" xr:uid="{CF23C8E5-645A-412E-90F7-80955B38EACE}"/>
    <cellStyle name="Normal 7 9 4 5" xfId="34362" xr:uid="{59E4875F-110E-4423-AED9-9DA8CB648C9E}"/>
    <cellStyle name="Normal 7 9 4 6" xfId="43061" xr:uid="{7E3E4215-3091-4AE7-86B2-79BA2B15F297}"/>
    <cellStyle name="Normal 7 9 5" xfId="12689" xr:uid="{796DDAA3-2E7E-4186-8CD3-53EDBA4AB7DE}"/>
    <cellStyle name="Normal 7 9 5 2" xfId="23557" xr:uid="{4465BE46-00B9-4051-AECC-AA0D3E837F32}"/>
    <cellStyle name="Normal 7 9 5 3" xfId="36345" xr:uid="{269EE5A3-215D-4094-A1A1-AEE61A06E82C}"/>
    <cellStyle name="Normal 7 9 6" xfId="13882" xr:uid="{D1F5BF8F-1ACC-4C32-9204-1870A65FFC0D}"/>
    <cellStyle name="Normal 7 9 7" xfId="24731" xr:uid="{88B95C05-3F11-4FCE-97FE-B92552E6425F}"/>
    <cellStyle name="Normal 7 9 8" xfId="30884" xr:uid="{5170367A-269C-4DC4-B3B8-06F7F7C5B4C2}"/>
    <cellStyle name="Normal 7 9 9" xfId="40005" xr:uid="{FB408E8E-7D72-4324-BA9F-FF90554793C3}"/>
    <cellStyle name="Normal 70" xfId="8300" xr:uid="{D5BB5121-11C8-4B9A-95DC-D670CBD9983A}"/>
    <cellStyle name="Normal 70 2" xfId="33281" xr:uid="{7E0C6541-7B51-45D2-B9DC-D3125187523B}"/>
    <cellStyle name="Normal 70 3" xfId="45819" xr:uid="{20325FFD-2D1F-4E7A-B4B0-40FF17A759AC}"/>
    <cellStyle name="Normal 71" xfId="8328" xr:uid="{79EBE869-2E55-46A4-88D6-36144BFE1E86}"/>
    <cellStyle name="Normal 71 2" xfId="33282" xr:uid="{F5C9ED9F-99E8-417C-BF01-A6194D746CBC}"/>
    <cellStyle name="Normal 71 3" xfId="45820" xr:uid="{E3364F36-B3A6-4E5C-849A-2002ACB27576}"/>
    <cellStyle name="Normal 72" xfId="8248" xr:uid="{F06256EE-E0EB-424B-B502-40B39A9B8A47}"/>
    <cellStyle name="Normal 72 2" xfId="8333" xr:uid="{6607BB10-3023-43A9-AE1A-519AD3625AFF}"/>
    <cellStyle name="Normal 73" xfId="8249" xr:uid="{89455F14-1CA1-42FB-9386-5840FC6F1F81}"/>
    <cellStyle name="Normal 73 2" xfId="8334" xr:uid="{C6DEF1E4-2551-4304-B950-B7E67BA4D77F}"/>
    <cellStyle name="Normal 74" xfId="8250" xr:uid="{B13DB186-B046-4E22-B941-2229B87C31B1}"/>
    <cellStyle name="Normal 74 2" xfId="8335" xr:uid="{7F0D5973-DDD3-41CF-BC68-FD2E0DA66BBD}"/>
    <cellStyle name="Normal 75" xfId="8336" xr:uid="{25B3C77F-D78A-4644-B812-EDAA15B82FA6}"/>
    <cellStyle name="Normal 75 2" xfId="33283" xr:uid="{40C8CC90-0ED5-4819-8358-D54ADFACB1DE}"/>
    <cellStyle name="Normal 75 3" xfId="45821" xr:uid="{9295355A-5D2B-4C95-A952-BD4B80A384D3}"/>
    <cellStyle name="Normal 76" xfId="8337" xr:uid="{428DE111-C9CE-4F8E-8046-58CA21229C2C}"/>
    <cellStyle name="Normal 76 2" xfId="33284" xr:uid="{1C9C8284-C284-4EEA-ABF8-B89BA25317F2}"/>
    <cellStyle name="Normal 76 3" xfId="45822" xr:uid="{456AA897-1423-4943-8631-CF31602AB1CB}"/>
    <cellStyle name="Normal 77" xfId="8338" xr:uid="{5C02781F-1678-4F6A-9315-56E9DA78DB5E}"/>
    <cellStyle name="Normal 77 2" xfId="33285" xr:uid="{EF2BD36C-AF3B-42B0-8DD2-A238D57217FD}"/>
    <cellStyle name="Normal 77 3" xfId="45823" xr:uid="{1C77F4A0-1820-4915-9E1A-4757B7C9ED5C}"/>
    <cellStyle name="Normal 78" xfId="8339" xr:uid="{FD7F4664-C1FA-4824-A7BC-54A36B37B128}"/>
    <cellStyle name="Normal 78 2" xfId="33286" xr:uid="{48CD3C42-3740-4ABA-BF38-E3E9A2D7CD4F}"/>
    <cellStyle name="Normal 78 3" xfId="45824" xr:uid="{E2BC64E1-D646-4612-B794-1B4C8DD73D4C}"/>
    <cellStyle name="Normal 79" xfId="8340" xr:uid="{84110274-41F5-45EB-B272-33DBF4B7202A}"/>
    <cellStyle name="Normal 79 2" xfId="33287" xr:uid="{6BC1E5D8-DD8F-479E-998D-0B22C74F50AE}"/>
    <cellStyle name="Normal 79 3" xfId="45825" xr:uid="{89839734-7B33-4F56-B81E-16EEE4DDE18D}"/>
    <cellStyle name="Normal 8" xfId="1122" xr:uid="{AF757FC0-1A66-48E1-80CF-6184B5802413}"/>
    <cellStyle name="Normal 8 10" xfId="2157" xr:uid="{B3EDDF26-66F2-4D35-BDED-A1E0D18B661D}"/>
    <cellStyle name="Normal 8 10 2" xfId="2756" xr:uid="{8EF04804-7E9B-4934-8D9C-4DF47226F18D}"/>
    <cellStyle name="Normal 8 10 2 2" xfId="3736" xr:uid="{86D1FE0A-5191-4751-A901-24D8FD564CAB}"/>
    <cellStyle name="Normal 8 10 2 2 2" xfId="6974" xr:uid="{BBB9BF9C-0BA2-4D07-9026-595B5C932194}"/>
    <cellStyle name="Normal 8 10 2 2 2 2" xfId="12690" xr:uid="{09B3E1DF-D1D0-4ABD-AD26-A3CEAA9FA702}"/>
    <cellStyle name="Normal 8 10 2 2 2 2 2" xfId="23558" xr:uid="{85D47943-8DFA-4FC6-ACFA-1170AF464FF3}"/>
    <cellStyle name="Normal 8 10 2 2 2 2 3" xfId="39411" xr:uid="{5F1D175F-E61D-4E2F-88AC-B9E7B31EEFC8}"/>
    <cellStyle name="Normal 8 10 2 2 2 3" xfId="18412" xr:uid="{E4D27D45-2B2E-4641-8896-2FC049275C4A}"/>
    <cellStyle name="Normal 8 10 2 2 2 4" xfId="29261" xr:uid="{5658E9DF-B004-4733-AC2B-E9791705E65D}"/>
    <cellStyle name="Normal 8 10 2 2 2 5" xfId="35442" xr:uid="{78C46B00-B90E-44DC-BD4E-9AB30ACB8670}"/>
    <cellStyle name="Normal 8 10 2 2 2 6" xfId="44535" xr:uid="{3425CD39-BA77-4280-830B-96AB055345D9}"/>
    <cellStyle name="Normal 8 10 2 2 3" xfId="12691" xr:uid="{E4CDA1B0-5EB0-46A8-A984-E4E7E9FBF5C3}"/>
    <cellStyle name="Normal 8 10 2 2 3 2" xfId="23559" xr:uid="{B400154B-3F44-46BD-A532-D44D46EC5ED4}"/>
    <cellStyle name="Normal 8 10 2 2 3 3" xfId="37431" xr:uid="{6DE2226F-113D-42AF-8558-EC594FCDBE4A}"/>
    <cellStyle name="Normal 8 10 2 2 4" xfId="15356" xr:uid="{188E66B9-D68D-4340-8436-006330B1B80F}"/>
    <cellStyle name="Normal 8 10 2 2 5" xfId="26205" xr:uid="{55819D27-5317-4374-ACFB-67601967D871}"/>
    <cellStyle name="Normal 8 10 2 2 6" xfId="32355" xr:uid="{59887DE2-98AA-4A14-B377-0EE1C93A3850}"/>
    <cellStyle name="Normal 8 10 2 2 7" xfId="41479" xr:uid="{157EC9DE-9C68-4DE2-BF1E-C9080789BE55}"/>
    <cellStyle name="Normal 8 10 2 3" xfId="5994" xr:uid="{C8AA4E2C-9FBD-4900-A4F4-06EB2BB61914}"/>
    <cellStyle name="Normal 8 10 2 3 2" xfId="12692" xr:uid="{8AD92033-320E-4B78-96FD-7B777977129F}"/>
    <cellStyle name="Normal 8 10 2 3 2 2" xfId="23560" xr:uid="{9191919B-2515-4529-BBAE-28371CFA25CF}"/>
    <cellStyle name="Normal 8 10 2 3 2 3" xfId="39410" xr:uid="{88F2A8AF-B098-4A77-AE9F-09E11C53CEFE}"/>
    <cellStyle name="Normal 8 10 2 3 3" xfId="17432" xr:uid="{FE331F12-F56B-47CF-AAF5-0E7D55F5C578}"/>
    <cellStyle name="Normal 8 10 2 3 4" xfId="28281" xr:uid="{9A2D37EC-1D80-4EE6-8844-60DB1119A442}"/>
    <cellStyle name="Normal 8 10 2 3 5" xfId="35441" xr:uid="{E428A7CB-136F-4143-A4F5-827B9585EB88}"/>
    <cellStyle name="Normal 8 10 2 3 6" xfId="43555" xr:uid="{9F231684-9E52-4689-8A7A-B90872341787}"/>
    <cellStyle name="Normal 8 10 2 4" xfId="12693" xr:uid="{0E038179-EC65-4D05-A3A6-99A7A16290BA}"/>
    <cellStyle name="Normal 8 10 2 4 2" xfId="23561" xr:uid="{97918D94-E460-4911-B2BD-990889448594}"/>
    <cellStyle name="Normal 8 10 2 4 3" xfId="37430" xr:uid="{5106B406-14C4-4EC1-B1FF-8A6E5019C23E}"/>
    <cellStyle name="Normal 8 10 2 5" xfId="14376" xr:uid="{35FE9A2C-2376-44D0-84E3-869CA1A5F430}"/>
    <cellStyle name="Normal 8 10 2 6" xfId="25225" xr:uid="{39BB6FB3-7089-4D4E-9360-91F156B2EAF3}"/>
    <cellStyle name="Normal 8 10 2 7" xfId="31375" xr:uid="{0CBF241F-63C7-49AC-88F9-24F695905933}"/>
    <cellStyle name="Normal 8 10 2 8" xfId="40499" xr:uid="{3171FE87-AF41-4E5B-88CE-E5C278A5BE65}"/>
    <cellStyle name="Normal 8 10 3" xfId="3243" xr:uid="{1C79FF5D-DC5C-45FD-B7FD-8FFA5BDDF6AA}"/>
    <cellStyle name="Normal 8 10 3 2" xfId="6481" xr:uid="{23D7BEFC-5B30-4BB6-B7D3-669991EE6B77}"/>
    <cellStyle name="Normal 8 10 3 2 2" xfId="12694" xr:uid="{CC82AE81-71E4-4272-A908-6B2532B3B9B7}"/>
    <cellStyle name="Normal 8 10 3 2 2 2" xfId="23562" xr:uid="{A3480C90-CCDF-4A6C-9065-A3D7973E8A1E}"/>
    <cellStyle name="Normal 8 10 3 2 2 3" xfId="39412" xr:uid="{96069E60-520B-4B4E-B4DF-A68B7FDD370B}"/>
    <cellStyle name="Normal 8 10 3 2 3" xfId="17919" xr:uid="{778E59A1-1E44-4A48-8221-9F87EBF6C1D2}"/>
    <cellStyle name="Normal 8 10 3 2 4" xfId="28768" xr:uid="{291B66FB-5D1E-4160-9779-DDC27A262F3B}"/>
    <cellStyle name="Normal 8 10 3 2 5" xfId="35443" xr:uid="{24071E5D-EF06-4F6B-9A5E-A1761E8579E3}"/>
    <cellStyle name="Normal 8 10 3 2 6" xfId="44042" xr:uid="{AB7D1C12-9A06-421E-9151-E82161DFEC2C}"/>
    <cellStyle name="Normal 8 10 3 3" xfId="12695" xr:uid="{B14319F8-E2B9-4322-84F8-A5FA6CB193A7}"/>
    <cellStyle name="Normal 8 10 3 3 2" xfId="23563" xr:uid="{15DF6B84-5121-4E35-B489-0BFEA2FAFC23}"/>
    <cellStyle name="Normal 8 10 3 3 3" xfId="37432" xr:uid="{BBF2FAEC-B942-462D-A661-795E13C0A4BD}"/>
    <cellStyle name="Normal 8 10 3 4" xfId="14863" xr:uid="{1003C1E0-5F6D-4CF0-A249-54751D8E05B6}"/>
    <cellStyle name="Normal 8 10 3 5" xfId="25712" xr:uid="{B6F49C29-0066-4921-B338-8C39A5F16277}"/>
    <cellStyle name="Normal 8 10 3 6" xfId="31862" xr:uid="{8B72F9D3-BED3-4B4F-B96C-746D9867A8C0}"/>
    <cellStyle name="Normal 8 10 3 7" xfId="40986" xr:uid="{17CC215E-3720-46A0-8927-20D3BD1248FA}"/>
    <cellStyle name="Normal 8 10 4" xfId="4222" xr:uid="{2D3A46CE-9922-4DBF-BC11-A6158E35FBF9}"/>
    <cellStyle name="Normal 8 10 4 2" xfId="12696" xr:uid="{AB7483B6-7521-434C-866F-B15DC10F6075}"/>
    <cellStyle name="Normal 8 10 4 2 2" xfId="23564" xr:uid="{369DD0CE-02C2-4F95-92DC-10B4D1E04A89}"/>
    <cellStyle name="Normal 8 10 4 2 3" xfId="38328" xr:uid="{B6A515EA-C715-4A75-82F3-AF7E69571C6F}"/>
    <cellStyle name="Normal 8 10 4 3" xfId="34363" xr:uid="{DB52B50E-1B1C-4FD5-95D6-A0AC8D87A2D0}"/>
    <cellStyle name="Normal 8 10 4 4" xfId="45826" xr:uid="{3E85F40C-9F93-4E23-8285-3023ECFC003E}"/>
    <cellStyle name="Normal 8 10 5" xfId="5501" xr:uid="{40D5DF8F-A019-48E8-B055-E61655CDD80E}"/>
    <cellStyle name="Normal 8 10 5 2" xfId="16939" xr:uid="{3215E4EB-5C24-4E28-9737-65CDDCC02941}"/>
    <cellStyle name="Normal 8 10 5 3" xfId="27788" xr:uid="{0B4FCDC7-D615-4914-8EE0-180BCD2440B0}"/>
    <cellStyle name="Normal 8 10 5 4" xfId="36346" xr:uid="{7FFC2A4F-7CA0-436D-A6F9-E71044284169}"/>
    <cellStyle name="Normal 8 10 5 5" xfId="43062" xr:uid="{23679DAE-2BAE-49DA-A51A-9E3BAA1C6FF1}"/>
    <cellStyle name="Normal 8 10 6" xfId="13883" xr:uid="{58DDFA55-02B7-49DA-8CAB-823D340D4F7E}"/>
    <cellStyle name="Normal 8 10 7" xfId="24732" xr:uid="{63C65C69-67BC-46C4-B3D3-AE61869F33F8}"/>
    <cellStyle name="Normal 8 10 8" xfId="30885" xr:uid="{B74FB979-D540-42EF-B3F2-CD481B92DB71}"/>
    <cellStyle name="Normal 8 10 9" xfId="40006" xr:uid="{10191279-209E-4C31-BB0D-4634C3A76D81}"/>
    <cellStyle name="Normal 8 11" xfId="2158" xr:uid="{3E089D7F-CAC2-45B2-9507-9425DF381B7F}"/>
    <cellStyle name="Normal 8 11 2" xfId="2757" xr:uid="{28F1FF8D-39CF-4865-9804-931EA52109D7}"/>
    <cellStyle name="Normal 8 11 2 2" xfId="3737" xr:uid="{97B1C879-0B6D-4036-B021-B80F6524A461}"/>
    <cellStyle name="Normal 8 11 2 2 2" xfId="6975" xr:uid="{64B4D3D1-59BA-4245-9F1E-AF88F29872AC}"/>
    <cellStyle name="Normal 8 11 2 2 2 2" xfId="12697" xr:uid="{0C87279C-6F3F-400B-B314-72B5115B3E7D}"/>
    <cellStyle name="Normal 8 11 2 2 2 2 2" xfId="23565" xr:uid="{FE3D9B1F-D9E5-43CF-9F81-D101156682F6}"/>
    <cellStyle name="Normal 8 11 2 2 2 2 3" xfId="39414" xr:uid="{DB2FB225-D47D-422D-A771-50A63542EC5C}"/>
    <cellStyle name="Normal 8 11 2 2 2 3" xfId="18413" xr:uid="{ED4BEB9F-AD53-4B2C-AF1E-703C0F38C85D}"/>
    <cellStyle name="Normal 8 11 2 2 2 4" xfId="29262" xr:uid="{AF0BCF11-9E6C-41F7-8A0B-D8D543A212DA}"/>
    <cellStyle name="Normal 8 11 2 2 2 5" xfId="35445" xr:uid="{E89D781E-C075-410C-A73D-C24E4139C0CB}"/>
    <cellStyle name="Normal 8 11 2 2 2 6" xfId="44536" xr:uid="{85F9BF85-637A-4BEA-BD65-A273CB2B40D8}"/>
    <cellStyle name="Normal 8 11 2 2 3" xfId="12698" xr:uid="{09E263DA-4F22-4F1E-A3FE-4C3CF5D2E3FD}"/>
    <cellStyle name="Normal 8 11 2 2 3 2" xfId="23566" xr:uid="{147157BE-71A0-4FBC-B0CB-C08CF4EDCFCE}"/>
    <cellStyle name="Normal 8 11 2 2 3 3" xfId="37434" xr:uid="{2E1AE3AE-B8F2-4A5C-A00C-69520C0F6B0C}"/>
    <cellStyle name="Normal 8 11 2 2 4" xfId="15357" xr:uid="{F5F570B5-05E6-4460-BA12-E6763BC26B49}"/>
    <cellStyle name="Normal 8 11 2 2 5" xfId="26206" xr:uid="{1FC71403-BA9D-4034-9E6F-7F38FA701910}"/>
    <cellStyle name="Normal 8 11 2 2 6" xfId="32356" xr:uid="{453744C9-A896-47AA-A337-4AB91D05B8BC}"/>
    <cellStyle name="Normal 8 11 2 2 7" xfId="41480" xr:uid="{F4DA19E3-9773-4DCF-A7BE-8014A4121479}"/>
    <cellStyle name="Normal 8 11 2 3" xfId="5995" xr:uid="{B3178F64-008F-46C5-BD81-EFDCE393BF1A}"/>
    <cellStyle name="Normal 8 11 2 3 2" xfId="12699" xr:uid="{A1359351-2C57-4E16-B604-549DC79C12AD}"/>
    <cellStyle name="Normal 8 11 2 3 2 2" xfId="23567" xr:uid="{0A5AAD9B-FC0D-4889-A23C-3ECB44074124}"/>
    <cellStyle name="Normal 8 11 2 3 2 3" xfId="39413" xr:uid="{7C181D6C-2D8D-4B3C-AB8D-E0B8ECE9AACE}"/>
    <cellStyle name="Normal 8 11 2 3 3" xfId="17433" xr:uid="{3AD8A923-D27B-484B-A3DD-BE79F5FD6A66}"/>
    <cellStyle name="Normal 8 11 2 3 4" xfId="28282" xr:uid="{41DAF2F9-0F57-4A18-AE13-08F118EF13B3}"/>
    <cellStyle name="Normal 8 11 2 3 5" xfId="35444" xr:uid="{D13CA0F2-B4C9-40E9-88A8-2BE071D1803A}"/>
    <cellStyle name="Normal 8 11 2 3 6" xfId="43556" xr:uid="{B5859E8B-4465-43D7-8DA2-D872EBD17923}"/>
    <cellStyle name="Normal 8 11 2 4" xfId="12700" xr:uid="{3A10A945-AB20-4FD3-AE15-859926319428}"/>
    <cellStyle name="Normal 8 11 2 4 2" xfId="23568" xr:uid="{AEE9B531-56CD-4922-AAA8-DE4C6FEEB3A6}"/>
    <cellStyle name="Normal 8 11 2 4 3" xfId="37433" xr:uid="{B7D27BB7-A7FE-4235-BB44-27F393A7ACF9}"/>
    <cellStyle name="Normal 8 11 2 5" xfId="14377" xr:uid="{B4CFCE74-59D8-444E-9668-DDE84C825463}"/>
    <cellStyle name="Normal 8 11 2 6" xfId="25226" xr:uid="{FA770F1D-860C-400D-86B3-21F922EB54EB}"/>
    <cellStyle name="Normal 8 11 2 7" xfId="31376" xr:uid="{4D61591B-CD47-489F-864A-108AA29A4A11}"/>
    <cellStyle name="Normal 8 11 2 8" xfId="40500" xr:uid="{8F7FA439-3996-4571-97D7-9D667801FE0C}"/>
    <cellStyle name="Normal 8 11 3" xfId="3244" xr:uid="{93F14FE9-79D0-44B3-BADF-F34F4CEED6ED}"/>
    <cellStyle name="Normal 8 11 3 2" xfId="6482" xr:uid="{BEC98A40-3A26-469E-BFF8-93523103AF67}"/>
    <cellStyle name="Normal 8 11 3 2 2" xfId="12701" xr:uid="{3E8EE994-15F6-43F0-BFC3-9A0C3BA8C77F}"/>
    <cellStyle name="Normal 8 11 3 2 2 2" xfId="23569" xr:uid="{10A948E0-1BB0-426D-8672-6DDAC585B04D}"/>
    <cellStyle name="Normal 8 11 3 2 2 3" xfId="39415" xr:uid="{EFAB6780-6714-4601-951B-4AA6001D1D7E}"/>
    <cellStyle name="Normal 8 11 3 2 3" xfId="17920" xr:uid="{10548CF7-D645-4768-A4BE-6A42B20F8531}"/>
    <cellStyle name="Normal 8 11 3 2 4" xfId="28769" xr:uid="{2BD19A18-7BF5-43ED-8DEE-5A6BA27F193A}"/>
    <cellStyle name="Normal 8 11 3 2 5" xfId="35446" xr:uid="{B28B204F-2BFE-4F96-97C5-53B5F464D339}"/>
    <cellStyle name="Normal 8 11 3 2 6" xfId="44043" xr:uid="{954E5D3E-FD6F-4268-9141-87ABB10D36D9}"/>
    <cellStyle name="Normal 8 11 3 3" xfId="12702" xr:uid="{26CE712C-79DA-4A15-9B19-393BDF92FC38}"/>
    <cellStyle name="Normal 8 11 3 3 2" xfId="23570" xr:uid="{0D1F2DD0-8FB2-48BD-9A3C-DC695ED66813}"/>
    <cellStyle name="Normal 8 11 3 3 3" xfId="37435" xr:uid="{F31E0291-A123-44CE-A14A-15216D7B8ECC}"/>
    <cellStyle name="Normal 8 11 3 4" xfId="14864" xr:uid="{BBFCC78E-378C-4EDA-9430-DB5EA7D796AB}"/>
    <cellStyle name="Normal 8 11 3 5" xfId="25713" xr:uid="{C06ED415-301C-4EB7-BC6B-AAC49E21E9E4}"/>
    <cellStyle name="Normal 8 11 3 6" xfId="31863" xr:uid="{2844A3A7-7ADB-411C-AC5C-718C45EBC53D}"/>
    <cellStyle name="Normal 8 11 3 7" xfId="40987" xr:uid="{A7D7F031-B4CA-4FE1-A3FF-4C1B0CE8611F}"/>
    <cellStyle name="Normal 8 11 4" xfId="5502" xr:uid="{8030EA92-BE50-4C68-BAFB-B3AA12D16820}"/>
    <cellStyle name="Normal 8 11 4 2" xfId="12703" xr:uid="{EEDEB71A-E2FC-4219-9E4C-928DE30F965A}"/>
    <cellStyle name="Normal 8 11 4 2 2" xfId="23571" xr:uid="{EE277DDD-1F29-440D-98CD-B9EF61A385B1}"/>
    <cellStyle name="Normal 8 11 4 2 3" xfId="38329" xr:uid="{72F9E8F1-D715-4EA5-81C2-766D6FA758BC}"/>
    <cellStyle name="Normal 8 11 4 3" xfId="16940" xr:uid="{15B81B68-7BE1-4677-80AD-449A423412BE}"/>
    <cellStyle name="Normal 8 11 4 4" xfId="27789" xr:uid="{450423A9-D85D-432A-A00E-1A70F9994E60}"/>
    <cellStyle name="Normal 8 11 4 5" xfId="34364" xr:uid="{BB269909-585E-44D9-BFC7-7CB371D447D7}"/>
    <cellStyle name="Normal 8 11 4 6" xfId="43063" xr:uid="{637F4FB3-2389-4F9D-8B5F-B70E64758137}"/>
    <cellStyle name="Normal 8 11 5" xfId="12704" xr:uid="{C50966A0-3208-4A2B-9477-AE168907B021}"/>
    <cellStyle name="Normal 8 11 5 2" xfId="23572" xr:uid="{808B555B-797A-49CC-A4D9-79A724F2A89B}"/>
    <cellStyle name="Normal 8 11 5 3" xfId="36347" xr:uid="{3BDBF244-1E4B-4272-8E40-17EEAB35608A}"/>
    <cellStyle name="Normal 8 11 6" xfId="13884" xr:uid="{AA690BB6-4F4C-4D7A-9B2A-B386E684F15C}"/>
    <cellStyle name="Normal 8 11 7" xfId="24733" xr:uid="{3AEC99DE-F2FD-4506-ABB8-1F2D85F0D6C1}"/>
    <cellStyle name="Normal 8 11 8" xfId="30886" xr:uid="{4710256B-7788-41DF-8912-1E3C53F366CB}"/>
    <cellStyle name="Normal 8 11 9" xfId="40007" xr:uid="{D4D13A6C-1629-44AF-9ECA-0BA9D57E3C2C}"/>
    <cellStyle name="Normal 8 12" xfId="2587" xr:uid="{AA3918B4-9DF7-4363-97F2-E300F22DDD86}"/>
    <cellStyle name="Normal 8 12 2" xfId="3568" xr:uid="{9DFEE397-54BC-4BE9-B7E6-08BEAA0942FB}"/>
    <cellStyle name="Normal 8 12 2 2" xfId="6806" xr:uid="{61B8117C-BC31-4E4E-BB2D-1A533E7A28C8}"/>
    <cellStyle name="Normal 8 12 2 2 2" xfId="12705" xr:uid="{2C52F855-BEB1-436A-A0F1-EB622EC5AC14}"/>
    <cellStyle name="Normal 8 12 2 2 2 2" xfId="23573" xr:uid="{CD8CBE5C-88B5-4A76-9CB9-D9847C0D8896}"/>
    <cellStyle name="Normal 8 12 2 2 2 3" xfId="39416" xr:uid="{57D2176C-D832-4529-B502-8B7070774321}"/>
    <cellStyle name="Normal 8 12 2 2 3" xfId="18244" xr:uid="{B0830711-C6D7-4ACB-8F3A-AD1C7DDB8C8F}"/>
    <cellStyle name="Normal 8 12 2 2 4" xfId="29093" xr:uid="{E06B4B1B-B36F-4436-9AA2-F15D56C8859F}"/>
    <cellStyle name="Normal 8 12 2 2 5" xfId="35447" xr:uid="{1F1E3C15-2421-43A0-A065-01994ECDCE80}"/>
    <cellStyle name="Normal 8 12 2 2 6" xfId="44367" xr:uid="{00BE17DE-32B0-4968-A455-4A986C224957}"/>
    <cellStyle name="Normal 8 12 2 3" xfId="12706" xr:uid="{81AA48FC-0305-4AD6-BAC3-9D1CC2889D6F}"/>
    <cellStyle name="Normal 8 12 2 3 2" xfId="23574" xr:uid="{BCFED053-758F-4141-8B4E-5DDDBFAD27F0}"/>
    <cellStyle name="Normal 8 12 2 3 3" xfId="37436" xr:uid="{35CE5E7E-5C6A-411D-AF1D-08B2F299B906}"/>
    <cellStyle name="Normal 8 12 2 4" xfId="15188" xr:uid="{84E1191F-9711-41A7-8E75-D949A3A04FB4}"/>
    <cellStyle name="Normal 8 12 2 5" xfId="26037" xr:uid="{3B166E09-86AF-409D-80A3-231F2D262281}"/>
    <cellStyle name="Normal 8 12 2 6" xfId="32187" xr:uid="{BB10C9E5-54C7-464B-A7EA-21550A9085CD}"/>
    <cellStyle name="Normal 8 12 2 7" xfId="41311" xr:uid="{EE4CBDDC-F365-45F6-B131-F125B531C9E4}"/>
    <cellStyle name="Normal 8 12 3" xfId="5826" xr:uid="{D943966B-29B8-4F24-8B05-8CCF497911DF}"/>
    <cellStyle name="Normal 8 12 3 2" xfId="12707" xr:uid="{B6182B00-E537-460F-AAE0-4696734BB69A}"/>
    <cellStyle name="Normal 8 12 3 2 2" xfId="23575" xr:uid="{F5CE6883-9FD2-49FF-AE70-0974E413DA3E}"/>
    <cellStyle name="Normal 8 12 3 2 3" xfId="38330" xr:uid="{A0CF674B-89A2-45F6-898E-18BAFFAF31D7}"/>
    <cellStyle name="Normal 8 12 3 3" xfId="17264" xr:uid="{9D11D432-8B97-4E27-9AEE-56DAF4573F1D}"/>
    <cellStyle name="Normal 8 12 3 4" xfId="28113" xr:uid="{ACCF31A6-742F-4360-81F8-AF1000338150}"/>
    <cellStyle name="Normal 8 12 3 5" xfId="34365" xr:uid="{F50BD562-48F4-432F-932F-B83D5184E8B0}"/>
    <cellStyle name="Normal 8 12 3 6" xfId="43387" xr:uid="{D79BF8BB-C2ED-491A-A35D-8D9DCBBDA583}"/>
    <cellStyle name="Normal 8 12 4" xfId="12708" xr:uid="{63B1E53D-3D8C-48C3-9394-4D8DF100AF16}"/>
    <cellStyle name="Normal 8 12 4 2" xfId="23576" xr:uid="{44A34E69-4C2F-4D47-9A1E-0038A9E46563}"/>
    <cellStyle name="Normal 8 12 4 3" xfId="36348" xr:uid="{C92C5B24-DDCD-4E69-9860-2913F4D381DB}"/>
    <cellStyle name="Normal 8 12 5" xfId="14208" xr:uid="{32FA8012-C768-41D3-82A3-0D520A1B777E}"/>
    <cellStyle name="Normal 8 12 6" xfId="25057" xr:uid="{D23BA367-74C1-462C-B5F6-11594ACE60B0}"/>
    <cellStyle name="Normal 8 12 7" xfId="31207" xr:uid="{CE3C4CBB-4AC3-4C6F-951E-2C00538E8905}"/>
    <cellStyle name="Normal 8 12 8" xfId="40331" xr:uid="{2ACA0892-57FB-4CFF-8652-E374BDA8CD3D}"/>
    <cellStyle name="Normal 8 13" xfId="3075" xr:uid="{44CF7715-ABBA-499B-ABD7-EE8DEAB445D4}"/>
    <cellStyle name="Normal 8 13 2" xfId="6313" xr:uid="{87308461-CD7A-4E81-A495-89298176A46B}"/>
    <cellStyle name="Normal 8 13 2 2" xfId="12709" xr:uid="{E2C699C3-32BE-48B3-AFFE-0DDDF06B2C3A}"/>
    <cellStyle name="Normal 8 13 2 2 2" xfId="23577" xr:uid="{A819A093-FE45-4B75-A770-880B5692074E}"/>
    <cellStyle name="Normal 8 13 2 2 3" xfId="39417" xr:uid="{99F5E3E9-26C5-45D9-85F3-3A1C38273B40}"/>
    <cellStyle name="Normal 8 13 2 3" xfId="17751" xr:uid="{7A78FB76-9D87-405E-B0C7-CF9135675249}"/>
    <cellStyle name="Normal 8 13 2 4" xfId="28600" xr:uid="{72FAE7D7-5F4C-4767-AE20-99CA86D29E60}"/>
    <cellStyle name="Normal 8 13 2 5" xfId="35448" xr:uid="{B70C611A-316B-4F04-B7C6-D6527E1F134A}"/>
    <cellStyle name="Normal 8 13 2 6" xfId="43874" xr:uid="{D6420EAF-9C8D-4367-9191-31A3CEDCBCCE}"/>
    <cellStyle name="Normal 8 13 3" xfId="12710" xr:uid="{6385C909-B0B7-4DA4-8C08-475878356379}"/>
    <cellStyle name="Normal 8 13 3 2" xfId="23578" xr:uid="{FE034DE4-2FEB-4D43-A26D-26446AA20173}"/>
    <cellStyle name="Normal 8 13 3 3" xfId="37437" xr:uid="{526CEBF5-C267-419F-B060-6202346E6BB5}"/>
    <cellStyle name="Normal 8 13 4" xfId="14695" xr:uid="{C7BFE05D-A0B9-4CCE-A265-CD7FA27E8DCA}"/>
    <cellStyle name="Normal 8 13 5" xfId="25544" xr:uid="{C6501609-C885-4B63-BE4F-E327F952943C}"/>
    <cellStyle name="Normal 8 13 6" xfId="31694" xr:uid="{075EEA40-B73B-4906-AF57-6B844B444F82}"/>
    <cellStyle name="Normal 8 13 7" xfId="40818" xr:uid="{4E56533D-3074-4B49-9A89-2CA7893B4788}"/>
    <cellStyle name="Normal 8 14" xfId="5333" xr:uid="{B9D16353-4A0D-4767-9A36-20069B37CFC0}"/>
    <cellStyle name="Normal 8 14 2" xfId="12711" xr:uid="{45EDE862-940F-4EEE-8822-63ED6AA564FE}"/>
    <cellStyle name="Normal 8 14 2 2" xfId="23579" xr:uid="{02D5D031-5FA6-42BE-AAA7-9DF7411CC823}"/>
    <cellStyle name="Normal 8 14 2 3" xfId="37568" xr:uid="{2EDDD5B2-B98D-489B-879A-63D2BB5D6D98}"/>
    <cellStyle name="Normal 8 14 3" xfId="16771" xr:uid="{2EF731B9-731A-41FC-87E6-9174F716611C}"/>
    <cellStyle name="Normal 8 14 4" xfId="27620" xr:uid="{C7029C34-BED7-498E-A0E7-490BBF3D282F}"/>
    <cellStyle name="Normal 8 14 5" xfId="33782" xr:uid="{FFE533A9-7953-44D5-B3E1-3625E3E05EC7}"/>
    <cellStyle name="Normal 8 14 6" xfId="42894" xr:uid="{18AA2B2B-6125-4FF6-8D97-635257433583}"/>
    <cellStyle name="Normal 8 15" xfId="12712" xr:uid="{6733718B-03EE-4F84-9748-365BA40A3CED}"/>
    <cellStyle name="Normal 8 15 2" xfId="23580" xr:uid="{998B5D40-0AB9-4BF3-95F2-3E89AED53E54}"/>
    <cellStyle name="Normal 8 15 3" xfId="35587" xr:uid="{8E3C107C-FFBC-4AAF-B0AF-563AD9E7CAD5}"/>
    <cellStyle name="Normal 8 16" xfId="13715" xr:uid="{F06282BE-C921-4A81-AC11-16A65051F44E}"/>
    <cellStyle name="Normal 8 17" xfId="24564" xr:uid="{B930B295-BD70-4B3C-B39E-E12AD604922B}"/>
    <cellStyle name="Normal 8 18" xfId="30486" xr:uid="{25FD91EB-6394-4509-84ED-4B379F75E566}"/>
    <cellStyle name="Normal 8 19" xfId="39838" xr:uid="{9E427419-7B51-4200-B70F-5C5D12BDAD68}"/>
    <cellStyle name="Normal 8 2" xfId="1123" xr:uid="{A7E4D5E4-9E9D-45BB-87FC-2FAB9BDD2D9F}"/>
    <cellStyle name="Normal 8 2 10" xfId="13716" xr:uid="{0DD1711D-8C1D-4506-9DC8-896DBA35F6DB}"/>
    <cellStyle name="Normal 8 2 11" xfId="24565" xr:uid="{801A7B42-EC19-42DE-B4B2-AD61BEB04ECE}"/>
    <cellStyle name="Normal 8 2 12" xfId="30487" xr:uid="{CF94F13B-6FE0-4540-B436-BC2B6313BCB0}"/>
    <cellStyle name="Normal 8 2 13" xfId="39839" xr:uid="{5988E9E0-F2FF-4D50-9FAD-86EB9001230E}"/>
    <cellStyle name="Normal 8 2 2" xfId="1124" xr:uid="{E7839083-34E5-41F1-A7C6-048CD0D99B04}"/>
    <cellStyle name="Normal 8 2 2 10" xfId="24566" xr:uid="{5E1B808B-82EC-4DB8-89CE-C6F78CA86816}"/>
    <cellStyle name="Normal 8 2 2 11" xfId="30727" xr:uid="{73BFFB7A-4CE5-4738-8CDC-1C2E8F8C853C}"/>
    <cellStyle name="Normal 8 2 2 12" xfId="39840" xr:uid="{5A1F20BD-BA95-41A3-9F97-2C3AA11A2938}"/>
    <cellStyle name="Normal 8 2 2 2" xfId="1125" xr:uid="{E63092BC-A5B8-4340-8F1E-51CC7C9DBF1A}"/>
    <cellStyle name="Normal 8 2 2 2 10" xfId="30728" xr:uid="{1F27F3E9-382B-4C82-96E5-6BC549BF8BAA}"/>
    <cellStyle name="Normal 8 2 2 2 11" xfId="39841" xr:uid="{0DFFEF53-3D44-4426-BFEA-1831169E7635}"/>
    <cellStyle name="Normal 8 2 2 2 2" xfId="2590" xr:uid="{EF32573C-86A1-4898-BF09-E396EFA35AD3}"/>
    <cellStyle name="Normal 8 2 2 2 2 2" xfId="3571" xr:uid="{203260D7-3600-4514-8AE6-DE1FFF2459D9}"/>
    <cellStyle name="Normal 8 2 2 2 2 2 2" xfId="6809" xr:uid="{8E4D5F37-6BB2-4A45-89A9-87414A69578D}"/>
    <cellStyle name="Normal 8 2 2 2 2 2 2 2" xfId="12713" xr:uid="{3B633327-4A13-4B4D-986F-9B13A1654638}"/>
    <cellStyle name="Normal 8 2 2 2 2 2 2 2 2" xfId="23581" xr:uid="{6984736B-46E6-4D0C-A499-D2C9E1FD91A4}"/>
    <cellStyle name="Normal 8 2 2 2 2 2 2 2 3" xfId="39418" xr:uid="{3440EDCC-5DF6-4885-B33D-5894B452C683}"/>
    <cellStyle name="Normal 8 2 2 2 2 2 2 3" xfId="18247" xr:uid="{A3F55453-8B7D-4061-A28E-93B7DAC46DF6}"/>
    <cellStyle name="Normal 8 2 2 2 2 2 2 4" xfId="29096" xr:uid="{9D64E0E8-E18C-4DB5-82FB-BBEDEB993375}"/>
    <cellStyle name="Normal 8 2 2 2 2 2 2 5" xfId="35449" xr:uid="{CE7747A6-897C-49DA-AE6C-4220B804BF7A}"/>
    <cellStyle name="Normal 8 2 2 2 2 2 2 6" xfId="44370" xr:uid="{9A4D25F5-05AD-4AAB-A526-30C480425EA9}"/>
    <cellStyle name="Normal 8 2 2 2 2 2 3" xfId="12714" xr:uid="{C9F5C627-E795-4385-9C08-7842FE1B288E}"/>
    <cellStyle name="Normal 8 2 2 2 2 2 3 2" xfId="23582" xr:uid="{85B2E986-CBBF-48F4-BFAE-0D439B076703}"/>
    <cellStyle name="Normal 8 2 2 2 2 2 3 3" xfId="37438" xr:uid="{E99991CB-84F2-443E-9C29-746793A7C6C0}"/>
    <cellStyle name="Normal 8 2 2 2 2 2 4" xfId="15191" xr:uid="{0FC6C97F-FECD-4E61-8983-C07A4E3C626B}"/>
    <cellStyle name="Normal 8 2 2 2 2 2 5" xfId="26040" xr:uid="{CB6CA16F-C369-452C-8E60-426BB8EFFC23}"/>
    <cellStyle name="Normal 8 2 2 2 2 2 6" xfId="32190" xr:uid="{15FFCBC5-3126-4237-BB95-D3AF47F3FB98}"/>
    <cellStyle name="Normal 8 2 2 2 2 2 7" xfId="41314" xr:uid="{615FF52A-C7AC-4435-8C90-6A2D71344927}"/>
    <cellStyle name="Normal 8 2 2 2 2 3" xfId="5829" xr:uid="{6796B0F2-C441-483B-A4F1-81C904FE874E}"/>
    <cellStyle name="Normal 8 2 2 2 2 3 2" xfId="12715" xr:uid="{519EA089-9024-49E7-B4BA-0C1A86057B75}"/>
    <cellStyle name="Normal 8 2 2 2 2 3 2 2" xfId="23583" xr:uid="{F00849D2-6CDE-4792-A4CE-17DC986A40C6}"/>
    <cellStyle name="Normal 8 2 2 2 2 3 2 3" xfId="38331" xr:uid="{5608C355-BE62-47AC-B538-DD5F461C6609}"/>
    <cellStyle name="Normal 8 2 2 2 2 3 3" xfId="17267" xr:uid="{8DBA1AF7-5E86-4E23-A9D2-F9AD908B2B68}"/>
    <cellStyle name="Normal 8 2 2 2 2 3 4" xfId="28116" xr:uid="{136CC6DD-E048-4E17-B753-08DA44A7CC08}"/>
    <cellStyle name="Normal 8 2 2 2 2 3 5" xfId="34366" xr:uid="{B3DF85DB-B085-4483-A43F-D709A8051A90}"/>
    <cellStyle name="Normal 8 2 2 2 2 3 6" xfId="43390" xr:uid="{1637F35C-01C0-4D0E-A0E4-CAE898CED98D}"/>
    <cellStyle name="Normal 8 2 2 2 2 4" xfId="12716" xr:uid="{06EF89C8-CA72-4BB2-8FC0-EFE53B6C8A10}"/>
    <cellStyle name="Normal 8 2 2 2 2 4 2" xfId="23584" xr:uid="{976D4D9A-B77B-462A-A67B-99230E4B6592}"/>
    <cellStyle name="Normal 8 2 2 2 2 4 3" xfId="36349" xr:uid="{56437C12-2EE2-4747-B9BA-BA12D8C8DB1E}"/>
    <cellStyle name="Normal 8 2 2 2 2 5" xfId="14211" xr:uid="{092B4544-A350-466E-AEBE-8022119A7FF0}"/>
    <cellStyle name="Normal 8 2 2 2 2 6" xfId="25060" xr:uid="{2E00B8EF-CD20-4052-A23A-6987EEE08F17}"/>
    <cellStyle name="Normal 8 2 2 2 2 7" xfId="31210" xr:uid="{CF58E72A-76E4-45D7-9AD8-B7FD89B991B7}"/>
    <cellStyle name="Normal 8 2 2 2 2 8" xfId="40334" xr:uid="{CE57B370-2757-408E-B697-117D704EE79B}"/>
    <cellStyle name="Normal 8 2 2 2 3" xfId="3078" xr:uid="{B9FD6D5A-B448-4FFC-9499-1BEA84129C06}"/>
    <cellStyle name="Normal 8 2 2 2 3 2" xfId="6316" xr:uid="{D550D383-7DE0-4D59-87D5-D029413A9121}"/>
    <cellStyle name="Normal 8 2 2 2 3 2 2" xfId="12717" xr:uid="{8719E4BF-1591-4DAC-812C-995E6BB6666F}"/>
    <cellStyle name="Normal 8 2 2 2 3 2 2 2" xfId="23585" xr:uid="{641E0394-9DED-40CB-B2CB-79E9D4F644BD}"/>
    <cellStyle name="Normal 8 2 2 2 3 2 2 3" xfId="39419" xr:uid="{53E0EAC3-C6CA-4FA2-BF0A-6D8FFBEC0383}"/>
    <cellStyle name="Normal 8 2 2 2 3 2 3" xfId="17754" xr:uid="{8DE8DBAE-B982-418D-898F-A95A67836AFD}"/>
    <cellStyle name="Normal 8 2 2 2 3 2 4" xfId="28603" xr:uid="{76204A22-2F65-4978-843E-17F3FE48D028}"/>
    <cellStyle name="Normal 8 2 2 2 3 2 5" xfId="35450" xr:uid="{59FD28C4-CF4E-4CB2-A84D-0954910636E0}"/>
    <cellStyle name="Normal 8 2 2 2 3 2 6" xfId="43877" xr:uid="{2A4909FE-C0C6-48F0-B791-E9A9559264E7}"/>
    <cellStyle name="Normal 8 2 2 2 3 3" xfId="12718" xr:uid="{42564711-27CF-4545-B0E8-58AC17A7C2AD}"/>
    <cellStyle name="Normal 8 2 2 2 3 3 2" xfId="23586" xr:uid="{1CA127B0-912E-4599-AE9D-01BC04E56992}"/>
    <cellStyle name="Normal 8 2 2 2 3 3 3" xfId="37439" xr:uid="{C44923A1-7CA4-4B7F-AEF1-8D8BC100BA1B}"/>
    <cellStyle name="Normal 8 2 2 2 3 4" xfId="14698" xr:uid="{5D2B8888-C6C6-4ACA-8B8A-CC01E2DCBCEC}"/>
    <cellStyle name="Normal 8 2 2 2 3 5" xfId="25547" xr:uid="{AAD31D38-2979-4B63-BAA2-78D3A13DAEF5}"/>
    <cellStyle name="Normal 8 2 2 2 3 6" xfId="31697" xr:uid="{FF8DE9AF-507C-4718-8E38-694A783B3380}"/>
    <cellStyle name="Normal 8 2 2 2 3 7" xfId="40821" xr:uid="{F5A88D86-3CBB-4E2A-9FF3-0FB0DE809872}"/>
    <cellStyle name="Normal 8 2 2 2 4" xfId="4083" xr:uid="{238C5139-67FF-4FB0-951D-C96F03B61DEB}"/>
    <cellStyle name="Normal 8 2 2 2 4 2" xfId="7314" xr:uid="{2D2DBC04-E8A9-4A3A-9ADA-62D2DF8ED74D}"/>
    <cellStyle name="Normal 8 2 2 2 4 2 2" xfId="18752" xr:uid="{9423691F-FEFD-4DBB-BD0B-DDC4C5F2FC32}"/>
    <cellStyle name="Normal 8 2 2 2 4 2 3" xfId="29601" xr:uid="{EA2718E4-9FE7-4537-AE33-210618EDAD45}"/>
    <cellStyle name="Normal 8 2 2 2 4 2 4" xfId="37856" xr:uid="{B977BE17-A844-47EF-8A0F-051335881CEA}"/>
    <cellStyle name="Normal 8 2 2 2 4 2 5" xfId="44875" xr:uid="{2CA703BA-B65F-430A-A5FD-A9F71AF4979C}"/>
    <cellStyle name="Normal 8 2 2 2 4 3" xfId="15696" xr:uid="{5E84C8C6-96E6-47CC-B14A-11B0823FDFBB}"/>
    <cellStyle name="Normal 8 2 2 2 4 4" xfId="26545" xr:uid="{378916D4-A8D9-4159-826E-2E4043121651}"/>
    <cellStyle name="Normal 8 2 2 2 4 5" xfId="33288" xr:uid="{D00FE443-EDEF-44E6-B77E-1FD145773F55}"/>
    <cellStyle name="Normal 8 2 2 2 4 6" xfId="41819" xr:uid="{5D5E3432-99AF-444F-B5A9-90F3DCE3EC35}"/>
    <cellStyle name="Normal 8 2 2 2 5" xfId="4623" xr:uid="{4700103D-DF3B-41A0-8020-7BDF096FF63D}"/>
    <cellStyle name="Normal 8 2 2 2 5 2" xfId="7679" xr:uid="{A179E429-920E-4C9F-8C73-32647D31EEEE}"/>
    <cellStyle name="Normal 8 2 2 2 5 2 2" xfId="19117" xr:uid="{74797CBB-A06B-4B1E-9EBD-5DB771D31443}"/>
    <cellStyle name="Normal 8 2 2 2 5 2 3" xfId="29966" xr:uid="{F8DDF181-1C23-4FC5-96CD-85D66BE57DB2}"/>
    <cellStyle name="Normal 8 2 2 2 5 2 4" xfId="45240" xr:uid="{55917A84-9A8B-486F-A9E0-BAE1F9528439}"/>
    <cellStyle name="Normal 8 2 2 2 5 3" xfId="16061" xr:uid="{F15A5215-A059-4106-A509-FC24C874CDD7}"/>
    <cellStyle name="Normal 8 2 2 2 5 4" xfId="26910" xr:uid="{7BDC8F05-DA08-4F9F-8192-50E194642DFF}"/>
    <cellStyle name="Normal 8 2 2 2 5 5" xfId="35873" xr:uid="{795EA119-E3F2-42EC-A8E4-EC7B8ABF65DD}"/>
    <cellStyle name="Normal 8 2 2 2 5 6" xfId="42184" xr:uid="{218FD087-2602-4351-A191-EA98F4482368}"/>
    <cellStyle name="Normal 8 2 2 2 6" xfId="4985" xr:uid="{F753DDA2-8CD7-400E-9CD1-DECBD59F03AF}"/>
    <cellStyle name="Normal 8 2 2 2 6 2" xfId="8041" xr:uid="{041B4CF3-3B52-4052-A8BA-0D81008B2493}"/>
    <cellStyle name="Normal 8 2 2 2 6 2 2" xfId="19479" xr:uid="{577EE9FD-1AA4-421A-8BA4-E29B7546DA62}"/>
    <cellStyle name="Normal 8 2 2 2 6 2 3" xfId="30328" xr:uid="{69728B2C-5288-4B29-BEEA-38DCF6FE87F1}"/>
    <cellStyle name="Normal 8 2 2 2 6 2 4" xfId="45602" xr:uid="{26A98519-188D-4DEE-8926-C8D1B5F06374}"/>
    <cellStyle name="Normal 8 2 2 2 6 3" xfId="16423" xr:uid="{B300C444-269A-470D-AF01-D07ADCBB6579}"/>
    <cellStyle name="Normal 8 2 2 2 6 4" xfId="27272" xr:uid="{858F8239-7C15-489B-A912-E13880B2D1D9}"/>
    <cellStyle name="Normal 8 2 2 2 6 5" xfId="42546" xr:uid="{1FAADC8B-7D2F-4F74-B064-473E9B75E927}"/>
    <cellStyle name="Normal 8 2 2 2 7" xfId="5336" xr:uid="{F7174334-B178-40A6-95E0-CD4B1F7A4B98}"/>
    <cellStyle name="Normal 8 2 2 2 7 2" xfId="16774" xr:uid="{588CFB84-8817-47B7-BCEB-AEA1B1DFA52A}"/>
    <cellStyle name="Normal 8 2 2 2 7 3" xfId="27623" xr:uid="{869F7E07-414B-47AB-86BB-999566A43B50}"/>
    <cellStyle name="Normal 8 2 2 2 7 4" xfId="42897" xr:uid="{C6A4DA82-6330-4132-A765-4B2711315126}"/>
    <cellStyle name="Normal 8 2 2 2 8" xfId="13718" xr:uid="{56CFF0F5-B09D-41A3-9546-31046D86E70F}"/>
    <cellStyle name="Normal 8 2 2 2 9" xfId="24567" xr:uid="{FADCA91B-0F5A-4DDF-99CD-226D794E8A44}"/>
    <cellStyle name="Normal 8 2 2 3" xfId="2589" xr:uid="{6A5952D5-94C1-465A-BC65-A1E1C5E01EF0}"/>
    <cellStyle name="Normal 8 2 2 3 2" xfId="3570" xr:uid="{8303BB65-53A2-4271-A3E4-5FD4DB3DC63B}"/>
    <cellStyle name="Normal 8 2 2 3 2 2" xfId="6808" xr:uid="{7D255159-A270-41F0-9722-FE856B68C3A5}"/>
    <cellStyle name="Normal 8 2 2 3 2 2 2" xfId="12719" xr:uid="{263A9F19-1640-40F9-AEE7-E22CD97D0525}"/>
    <cellStyle name="Normal 8 2 2 3 2 2 2 2" xfId="23587" xr:uid="{038496B6-187F-44C5-BB23-883AEA541F18}"/>
    <cellStyle name="Normal 8 2 2 3 2 2 2 3" xfId="39420" xr:uid="{CC6331CF-883A-4A81-B47D-DBA25D2BB8CD}"/>
    <cellStyle name="Normal 8 2 2 3 2 2 3" xfId="18246" xr:uid="{0F2473CB-6375-4AF1-B5DB-2579931B388C}"/>
    <cellStyle name="Normal 8 2 2 3 2 2 4" xfId="29095" xr:uid="{D2237535-0EC8-479D-BB84-E48CEB49E21B}"/>
    <cellStyle name="Normal 8 2 2 3 2 2 5" xfId="35451" xr:uid="{43DE5617-F437-4C1D-B39E-10367F7C2E43}"/>
    <cellStyle name="Normal 8 2 2 3 2 2 6" xfId="44369" xr:uid="{6AA43CE2-6D80-4DE7-9768-6A3427EF526F}"/>
    <cellStyle name="Normal 8 2 2 3 2 3" xfId="12720" xr:uid="{5ECCA5AD-3F5D-41DC-BBC0-977DE46A4C26}"/>
    <cellStyle name="Normal 8 2 2 3 2 3 2" xfId="23588" xr:uid="{25179368-39CC-4FB5-9E4A-B5423572622F}"/>
    <cellStyle name="Normal 8 2 2 3 2 3 3" xfId="37440" xr:uid="{4D9C03CB-EB6D-47B0-8EE5-CF0C8CAEEB03}"/>
    <cellStyle name="Normal 8 2 2 3 2 4" xfId="15190" xr:uid="{1CBC2DA5-7901-41B6-9550-113988F59CCE}"/>
    <cellStyle name="Normal 8 2 2 3 2 5" xfId="26039" xr:uid="{4D2FE6D1-C82B-494E-8D79-2ED904F38664}"/>
    <cellStyle name="Normal 8 2 2 3 2 6" xfId="32189" xr:uid="{D2B118E7-B7EA-45A8-90A0-946CB55E515B}"/>
    <cellStyle name="Normal 8 2 2 3 2 7" xfId="41313" xr:uid="{7A1BE417-3581-49B9-8EF8-5689F1F3FC3D}"/>
    <cellStyle name="Normal 8 2 2 3 3" xfId="5828" xr:uid="{88ECA405-4C76-4050-B553-2643ADDC19AB}"/>
    <cellStyle name="Normal 8 2 2 3 3 2" xfId="12721" xr:uid="{B62C9EF4-FB69-46DD-BB49-C5704440FFB4}"/>
    <cellStyle name="Normal 8 2 2 3 3 2 2" xfId="23589" xr:uid="{B0D2B884-8884-4513-9CD3-661CCFD48FB2}"/>
    <cellStyle name="Normal 8 2 2 3 3 2 3" xfId="38332" xr:uid="{C2CADDAC-A3CC-47B1-96BF-022F2C6B2B4D}"/>
    <cellStyle name="Normal 8 2 2 3 3 3" xfId="17266" xr:uid="{74D9DD30-9FBD-42F6-B736-A7F7690C2058}"/>
    <cellStyle name="Normal 8 2 2 3 3 4" xfId="28115" xr:uid="{0DA30B89-4879-46F2-9AA8-2302EE67F095}"/>
    <cellStyle name="Normal 8 2 2 3 3 5" xfId="34367" xr:uid="{3EDEBDDD-A96C-4418-88D3-D9C4E82333E6}"/>
    <cellStyle name="Normal 8 2 2 3 3 6" xfId="43389" xr:uid="{17EF8C69-BEB2-4081-9D41-9BBDC63B64E3}"/>
    <cellStyle name="Normal 8 2 2 3 4" xfId="12722" xr:uid="{53367394-878E-443A-A847-78184CD4102F}"/>
    <cellStyle name="Normal 8 2 2 3 4 2" xfId="23590" xr:uid="{C9569242-1994-450A-B94E-85B5084D9D8B}"/>
    <cellStyle name="Normal 8 2 2 3 4 3" xfId="36350" xr:uid="{A7EE1051-975F-473A-A147-8942070E5DCC}"/>
    <cellStyle name="Normal 8 2 2 3 5" xfId="14210" xr:uid="{B4904E16-6155-45ED-AF48-D771D3B4C2C4}"/>
    <cellStyle name="Normal 8 2 2 3 6" xfId="25059" xr:uid="{21B43816-5F7C-4D7D-A2BC-D2E51EF089A0}"/>
    <cellStyle name="Normal 8 2 2 3 7" xfId="31209" xr:uid="{6254F733-4C89-4F05-BB9E-0B6332197E95}"/>
    <cellStyle name="Normal 8 2 2 3 8" xfId="40333" xr:uid="{0F91D01B-92F0-4443-9ABD-2E777334C67E}"/>
    <cellStyle name="Normal 8 2 2 4" xfId="3077" xr:uid="{1EC38EEF-F9CE-4324-996E-A0CB6A467BC8}"/>
    <cellStyle name="Normal 8 2 2 4 2" xfId="6315" xr:uid="{92E8AB79-4A08-4E8D-BC52-9CB9F8CBC25C}"/>
    <cellStyle name="Normal 8 2 2 4 2 2" xfId="12723" xr:uid="{CA4299D8-4765-45EC-A0AE-703A02EFAB53}"/>
    <cellStyle name="Normal 8 2 2 4 2 2 2" xfId="23591" xr:uid="{560315ED-B607-430C-AFF5-F9FEE091409C}"/>
    <cellStyle name="Normal 8 2 2 4 2 2 3" xfId="39421" xr:uid="{CB5BC8EC-C613-4AEE-9549-6A4DC99BB430}"/>
    <cellStyle name="Normal 8 2 2 4 2 3" xfId="17753" xr:uid="{5E7D4AF3-2EDB-4ED2-A8C2-0CD4563922D9}"/>
    <cellStyle name="Normal 8 2 2 4 2 4" xfId="28602" xr:uid="{11D9B9F0-E535-436A-B9CA-108A15A12D6E}"/>
    <cellStyle name="Normal 8 2 2 4 2 5" xfId="35452" xr:uid="{1CE2E9B8-6672-4648-8E13-6F391FE59B68}"/>
    <cellStyle name="Normal 8 2 2 4 2 6" xfId="43876" xr:uid="{57CA0585-4B5A-46F6-BBF7-A106F3FFF784}"/>
    <cellStyle name="Normal 8 2 2 4 3" xfId="12724" xr:uid="{BFE60244-3260-430D-9673-E5165534A240}"/>
    <cellStyle name="Normal 8 2 2 4 3 2" xfId="23592" xr:uid="{65BB86D8-C4BC-4454-B1EB-EE1528B8ADFD}"/>
    <cellStyle name="Normal 8 2 2 4 3 3" xfId="37441" xr:uid="{AC6C3D27-F2A0-4445-A42B-5810F9C13088}"/>
    <cellStyle name="Normal 8 2 2 4 4" xfId="14697" xr:uid="{4D888085-22AD-4DC0-AFFE-C2E1A3DF27B1}"/>
    <cellStyle name="Normal 8 2 2 4 5" xfId="25546" xr:uid="{D630D000-CF18-4246-BF48-281C6235BF5D}"/>
    <cellStyle name="Normal 8 2 2 4 6" xfId="31696" xr:uid="{24ACDB0D-0337-4BA8-95E1-C0D12C6274B5}"/>
    <cellStyle name="Normal 8 2 2 4 7" xfId="40820" xr:uid="{C0EBFB6C-657A-466F-B569-505C1F4EA945}"/>
    <cellStyle name="Normal 8 2 2 5" xfId="4082" xr:uid="{87C71C5D-1707-4A74-87B5-16D30C53768A}"/>
    <cellStyle name="Normal 8 2 2 5 2" xfId="7313" xr:uid="{6D887649-1A8A-4401-A427-D66222D6571D}"/>
    <cellStyle name="Normal 8 2 2 5 2 2" xfId="18751" xr:uid="{906DC9BB-EAAB-4636-8A5C-80D7FB6DF4BC}"/>
    <cellStyle name="Normal 8 2 2 5 2 3" xfId="29600" xr:uid="{A202DC3B-180B-4B63-A284-F7013A62B946}"/>
    <cellStyle name="Normal 8 2 2 5 2 4" xfId="37855" xr:uid="{C60E294B-3FD9-4164-80BC-AB33569632D4}"/>
    <cellStyle name="Normal 8 2 2 5 2 5" xfId="44874" xr:uid="{332811C5-5F72-4D0F-A9C9-066F22AF820E}"/>
    <cellStyle name="Normal 8 2 2 5 3" xfId="15695" xr:uid="{B314B798-1F50-4628-AE78-A09AE8BFF5A0}"/>
    <cellStyle name="Normal 8 2 2 5 4" xfId="26544" xr:uid="{E2CBD649-F451-409F-A80F-02578EA996C4}"/>
    <cellStyle name="Normal 8 2 2 5 5" xfId="33289" xr:uid="{EF8DE708-3DB8-4A29-8002-DD4E8CF257F7}"/>
    <cellStyle name="Normal 8 2 2 5 6" xfId="41818" xr:uid="{5FEB03F0-6A60-4D3B-A439-BA7B47F3E3BA}"/>
    <cellStyle name="Normal 8 2 2 6" xfId="4622" xr:uid="{4239E4E6-EBD2-4DAC-8D94-8458A25D3233}"/>
    <cellStyle name="Normal 8 2 2 6 2" xfId="7678" xr:uid="{878D045B-60DA-453A-BA83-6EECAA3FD46B}"/>
    <cellStyle name="Normal 8 2 2 6 2 2" xfId="19116" xr:uid="{6DC267A5-570B-449B-B2AB-5A6FFF236CF3}"/>
    <cellStyle name="Normal 8 2 2 6 2 3" xfId="29965" xr:uid="{40061999-6BB5-4458-BE81-9880AEA797FB}"/>
    <cellStyle name="Normal 8 2 2 6 2 4" xfId="45239" xr:uid="{A371AB32-2081-4491-B576-29AFA7F39036}"/>
    <cellStyle name="Normal 8 2 2 6 3" xfId="16060" xr:uid="{DF3AE4E1-CB93-4C9C-8734-C172430BF1A2}"/>
    <cellStyle name="Normal 8 2 2 6 4" xfId="26909" xr:uid="{062004E1-7173-4085-A193-BDDA0F5FA0B6}"/>
    <cellStyle name="Normal 8 2 2 6 5" xfId="35872" xr:uid="{ADCE0286-73B8-4B4A-B43E-8F46B1E19119}"/>
    <cellStyle name="Normal 8 2 2 6 6" xfId="42183" xr:uid="{FE4B6D1E-52AC-4936-9861-3D583D16DABC}"/>
    <cellStyle name="Normal 8 2 2 7" xfId="4984" xr:uid="{C34A0E0D-705F-4E6E-9194-BB0DFB797EB9}"/>
    <cellStyle name="Normal 8 2 2 7 2" xfId="8040" xr:uid="{7A4DD5C3-E610-4CE5-B36F-2D94EA1E5A21}"/>
    <cellStyle name="Normal 8 2 2 7 2 2" xfId="19478" xr:uid="{FF38FEF7-B1E5-40B4-B08F-4009856C5FAA}"/>
    <cellStyle name="Normal 8 2 2 7 2 3" xfId="30327" xr:uid="{640D9AD1-D804-4AB9-94E2-195EDEBA0FA8}"/>
    <cellStyle name="Normal 8 2 2 7 2 4" xfId="45601" xr:uid="{E3A9E163-ACE1-40BD-800D-AA941F9B2204}"/>
    <cellStyle name="Normal 8 2 2 7 3" xfId="16422" xr:uid="{719AFC59-C328-4AF3-ACBE-1455CBBC1414}"/>
    <cellStyle name="Normal 8 2 2 7 4" xfId="27271" xr:uid="{AB5C464D-B89F-419F-B328-F4DCDDC1383F}"/>
    <cellStyle name="Normal 8 2 2 7 5" xfId="42545" xr:uid="{0E27F293-A521-47EE-8CF5-0FD6684BD4CF}"/>
    <cellStyle name="Normal 8 2 2 8" xfId="5335" xr:uid="{ED75E536-BC78-405C-B2EF-3062399C4982}"/>
    <cellStyle name="Normal 8 2 2 8 2" xfId="16773" xr:uid="{DA018E1A-CF47-452B-9A0A-8EC11911175D}"/>
    <cellStyle name="Normal 8 2 2 8 3" xfId="27622" xr:uid="{EEF71CA8-FE72-4A60-BEF4-17CC06418488}"/>
    <cellStyle name="Normal 8 2 2 8 4" xfId="42896" xr:uid="{E0F87956-BFFD-4C3E-B339-795F932D0D75}"/>
    <cellStyle name="Normal 8 2 2 9" xfId="13717" xr:uid="{14CE1D43-8CD6-46E9-8669-D35CF3662827}"/>
    <cellStyle name="Normal 8 2 3" xfId="1126" xr:uid="{168E31EF-4859-48ED-89C3-DEA77591AFE9}"/>
    <cellStyle name="Normal 8 2 3 10" xfId="30729" xr:uid="{D9FD3914-D538-48C8-9F61-C826E305F922}"/>
    <cellStyle name="Normal 8 2 3 11" xfId="39842" xr:uid="{5155A66A-6429-419D-8DB6-B13B8C2A984C}"/>
    <cellStyle name="Normal 8 2 3 2" xfId="2591" xr:uid="{F8149DEF-3E74-49EC-BA2E-FF30E35C67A4}"/>
    <cellStyle name="Normal 8 2 3 2 2" xfId="3572" xr:uid="{029EDD8E-1EAC-459A-9183-016B62D3602C}"/>
    <cellStyle name="Normal 8 2 3 2 2 2" xfId="6810" xr:uid="{8F386E44-2354-4E8F-85A9-1C738CF59F6E}"/>
    <cellStyle name="Normal 8 2 3 2 2 2 2" xfId="12725" xr:uid="{F8DD0801-1E4A-4BA9-A541-C4CF0548FAF9}"/>
    <cellStyle name="Normal 8 2 3 2 2 2 2 2" xfId="23593" xr:uid="{95ED5FA6-9C9E-4664-AC02-53B7DCBDAF80}"/>
    <cellStyle name="Normal 8 2 3 2 2 2 2 3" xfId="39422" xr:uid="{04A5E6DE-BD1A-46B9-989A-133B69C18DFE}"/>
    <cellStyle name="Normal 8 2 3 2 2 2 3" xfId="18248" xr:uid="{20362B2D-1BCD-4185-8F1A-E6F70821F333}"/>
    <cellStyle name="Normal 8 2 3 2 2 2 4" xfId="29097" xr:uid="{1ED6BF2B-EC2F-42A7-91E7-F23326F540C0}"/>
    <cellStyle name="Normal 8 2 3 2 2 2 5" xfId="35453" xr:uid="{DF3D03B4-6322-4CD6-BC20-31AA2FBE2043}"/>
    <cellStyle name="Normal 8 2 3 2 2 2 6" xfId="44371" xr:uid="{5B249A85-83A4-4DA4-8DAC-D4883A62457F}"/>
    <cellStyle name="Normal 8 2 3 2 2 3" xfId="12726" xr:uid="{1C1ED2D4-248F-451B-BA7C-F95A509BDADF}"/>
    <cellStyle name="Normal 8 2 3 2 2 3 2" xfId="23594" xr:uid="{946B6DEF-1780-46E6-8BBE-BE4AA1A6A383}"/>
    <cellStyle name="Normal 8 2 3 2 2 3 3" xfId="37442" xr:uid="{FCD71EBD-ED93-415C-A634-08D8D51610F7}"/>
    <cellStyle name="Normal 8 2 3 2 2 4" xfId="15192" xr:uid="{63ABF297-2C7C-47C6-A41E-6E449B24D5FC}"/>
    <cellStyle name="Normal 8 2 3 2 2 5" xfId="26041" xr:uid="{EC9E7EF5-DB93-45AC-A3FA-D33CBF3F275C}"/>
    <cellStyle name="Normal 8 2 3 2 2 6" xfId="32191" xr:uid="{9110BED4-34B5-4382-97A9-894CB678D8BD}"/>
    <cellStyle name="Normal 8 2 3 2 2 7" xfId="41315" xr:uid="{20430D1F-0D8A-453A-A051-7BD2625CF90A}"/>
    <cellStyle name="Normal 8 2 3 2 3" xfId="5830" xr:uid="{BD4D43DC-13D3-4D8F-A8D4-92F946BEAC07}"/>
    <cellStyle name="Normal 8 2 3 2 3 2" xfId="12727" xr:uid="{41DE4774-5859-40DF-8B8E-78270E7C1C31}"/>
    <cellStyle name="Normal 8 2 3 2 3 2 2" xfId="23595" xr:uid="{6578DEA6-3E8E-4AFC-86A3-743C50120BD9}"/>
    <cellStyle name="Normal 8 2 3 2 3 2 3" xfId="38333" xr:uid="{6B5AAB53-3BCD-4127-9B34-5852CB9FD21B}"/>
    <cellStyle name="Normal 8 2 3 2 3 3" xfId="17268" xr:uid="{03D0DE79-5D28-4544-9122-92CDF08A756C}"/>
    <cellStyle name="Normal 8 2 3 2 3 4" xfId="28117" xr:uid="{05690D47-83B9-4AAB-B899-77871A964B4F}"/>
    <cellStyle name="Normal 8 2 3 2 3 5" xfId="34368" xr:uid="{269854F5-B5C6-40D4-9DDD-15115858CB8F}"/>
    <cellStyle name="Normal 8 2 3 2 3 6" xfId="43391" xr:uid="{DB43F299-A2D5-4405-82BF-1C0A3345173F}"/>
    <cellStyle name="Normal 8 2 3 2 4" xfId="12728" xr:uid="{C096EE4B-859A-42A1-926A-69F2F5477D9F}"/>
    <cellStyle name="Normal 8 2 3 2 4 2" xfId="23596" xr:uid="{E67754F8-C609-4DF0-A057-087D6F516099}"/>
    <cellStyle name="Normal 8 2 3 2 4 3" xfId="36351" xr:uid="{7DCD29CF-5006-4D3A-B589-FA11BAF51CE9}"/>
    <cellStyle name="Normal 8 2 3 2 5" xfId="14212" xr:uid="{8FF984AB-6F19-4BAD-8B83-260F50F4B386}"/>
    <cellStyle name="Normal 8 2 3 2 6" xfId="25061" xr:uid="{199335E3-CA32-4395-A010-A5470C411723}"/>
    <cellStyle name="Normal 8 2 3 2 7" xfId="31211" xr:uid="{D3F978BF-505C-45EA-9238-EAD3F0DA7E5E}"/>
    <cellStyle name="Normal 8 2 3 2 8" xfId="40335" xr:uid="{15C5742E-05EB-49A3-8A3C-9A85B476D909}"/>
    <cellStyle name="Normal 8 2 3 3" xfId="3079" xr:uid="{4FDBF2BC-A248-498C-B417-795D1067B699}"/>
    <cellStyle name="Normal 8 2 3 3 2" xfId="6317" xr:uid="{D0CCFF52-0F94-4B07-ACE2-FCA021AA2D08}"/>
    <cellStyle name="Normal 8 2 3 3 2 2" xfId="12729" xr:uid="{ED37CB22-3FA4-4D38-958B-941D19DB295D}"/>
    <cellStyle name="Normal 8 2 3 3 2 2 2" xfId="23597" xr:uid="{C6D8DC8D-E90F-47F6-900C-2B00F12CBA35}"/>
    <cellStyle name="Normal 8 2 3 3 2 2 3" xfId="39423" xr:uid="{61D5C53B-EA46-470C-B45A-2A929A0054AC}"/>
    <cellStyle name="Normal 8 2 3 3 2 3" xfId="17755" xr:uid="{CE1F594F-1269-4BAC-A35D-119009A24670}"/>
    <cellStyle name="Normal 8 2 3 3 2 4" xfId="28604" xr:uid="{20FCBB13-CB6B-439B-A9B8-78BAE7F944A0}"/>
    <cellStyle name="Normal 8 2 3 3 2 5" xfId="35454" xr:uid="{12B4C697-627E-4B59-8223-928054D7EDD5}"/>
    <cellStyle name="Normal 8 2 3 3 2 6" xfId="43878" xr:uid="{E4AFF4C7-4D0F-4074-9DC0-E92C6EA8895E}"/>
    <cellStyle name="Normal 8 2 3 3 3" xfId="12730" xr:uid="{67947B02-F766-4A39-A24C-CCB5692EB1E3}"/>
    <cellStyle name="Normal 8 2 3 3 3 2" xfId="23598" xr:uid="{98978D9D-389E-4F9E-B0AC-64F96DBA7CA4}"/>
    <cellStyle name="Normal 8 2 3 3 3 3" xfId="37443" xr:uid="{61A94EA7-8738-4C2C-990D-49035C2D44D6}"/>
    <cellStyle name="Normal 8 2 3 3 4" xfId="14699" xr:uid="{F307B56B-B424-4574-92C0-823221AF9F65}"/>
    <cellStyle name="Normal 8 2 3 3 5" xfId="25548" xr:uid="{EBE54C4D-A4CC-451B-AE7F-791C9ADFDD28}"/>
    <cellStyle name="Normal 8 2 3 3 6" xfId="31698" xr:uid="{821862BE-CF2C-4C15-9DB1-101748C092F3}"/>
    <cellStyle name="Normal 8 2 3 3 7" xfId="40822" xr:uid="{BD1A4A25-2B52-4939-9B50-C5F3EDCAD0EF}"/>
    <cellStyle name="Normal 8 2 3 4" xfId="4084" xr:uid="{886045E1-7BB4-456C-BF5D-229E6604B584}"/>
    <cellStyle name="Normal 8 2 3 4 2" xfId="7315" xr:uid="{B6BE3747-785E-40C8-A0E2-0BE692B7E284}"/>
    <cellStyle name="Normal 8 2 3 4 2 2" xfId="18753" xr:uid="{60DC16FD-14BC-4DA1-BF13-E83DFAA073E7}"/>
    <cellStyle name="Normal 8 2 3 4 2 3" xfId="29602" xr:uid="{A066442D-ED3E-48E4-A15A-52ED39436440}"/>
    <cellStyle name="Normal 8 2 3 4 2 4" xfId="37857" xr:uid="{192CBC5E-4AF0-4307-A8BB-6FF472ED5F11}"/>
    <cellStyle name="Normal 8 2 3 4 2 5" xfId="44876" xr:uid="{7E6BB240-EE0F-4591-8FAA-32A39CB12C80}"/>
    <cellStyle name="Normal 8 2 3 4 3" xfId="15697" xr:uid="{9E8B8EDB-493D-446B-861D-25BB97980EFC}"/>
    <cellStyle name="Normal 8 2 3 4 4" xfId="26546" xr:uid="{9995A298-761C-4EB1-80D3-125207753317}"/>
    <cellStyle name="Normal 8 2 3 4 5" xfId="33290" xr:uid="{22C7BF28-3C73-43F5-A182-B2FB61583CD5}"/>
    <cellStyle name="Normal 8 2 3 4 6" xfId="41820" xr:uid="{066E3F70-AEB4-41B4-B49A-74B13D0AB284}"/>
    <cellStyle name="Normal 8 2 3 5" xfId="4624" xr:uid="{EDE25673-C364-4E9C-AA98-ADCF45F8A0BC}"/>
    <cellStyle name="Normal 8 2 3 5 2" xfId="7680" xr:uid="{0630E889-CBCE-47A5-A3FA-CB28D9FF6FF2}"/>
    <cellStyle name="Normal 8 2 3 5 2 2" xfId="19118" xr:uid="{65C6E49D-B73B-4D8F-95DE-DD0099F751DE}"/>
    <cellStyle name="Normal 8 2 3 5 2 3" xfId="29967" xr:uid="{D799B774-73DB-4A49-8062-753E3BA16854}"/>
    <cellStyle name="Normal 8 2 3 5 2 4" xfId="45241" xr:uid="{4223AB89-7F01-4092-94B8-2BCE0D71A4D8}"/>
    <cellStyle name="Normal 8 2 3 5 3" xfId="16062" xr:uid="{42C9B109-D201-4363-877E-9E793457D003}"/>
    <cellStyle name="Normal 8 2 3 5 4" xfId="26911" xr:uid="{ADAF25B6-7D37-41A4-8175-65BDFF36CF31}"/>
    <cellStyle name="Normal 8 2 3 5 5" xfId="35874" xr:uid="{4FE4B594-4161-45EF-9105-245B0DF7FBE0}"/>
    <cellStyle name="Normal 8 2 3 5 6" xfId="42185" xr:uid="{EA26A576-77FF-4ACF-9D75-F9A50379A35C}"/>
    <cellStyle name="Normal 8 2 3 6" xfId="4986" xr:uid="{34904403-AD27-418A-A5C1-90B953053817}"/>
    <cellStyle name="Normal 8 2 3 6 2" xfId="8042" xr:uid="{C71DEE75-3A93-43E8-A196-7E926A772648}"/>
    <cellStyle name="Normal 8 2 3 6 2 2" xfId="19480" xr:uid="{1D05FAD3-C6E7-4D64-A4E8-C0638727315A}"/>
    <cellStyle name="Normal 8 2 3 6 2 3" xfId="30329" xr:uid="{27C53874-F9F8-4DEB-BF0A-E1B35BA8386E}"/>
    <cellStyle name="Normal 8 2 3 6 2 4" xfId="45603" xr:uid="{F412586E-9FB5-4F05-B772-E8D00EB93DDC}"/>
    <cellStyle name="Normal 8 2 3 6 3" xfId="16424" xr:uid="{5ED60E17-D658-4A02-A28C-391DC369588E}"/>
    <cellStyle name="Normal 8 2 3 6 4" xfId="27273" xr:uid="{E0D9D264-757E-43D4-B5AC-0423155497CD}"/>
    <cellStyle name="Normal 8 2 3 6 5" xfId="42547" xr:uid="{E93DB59B-41E1-4C34-9FA9-17E015FBEAC7}"/>
    <cellStyle name="Normal 8 2 3 7" xfId="5337" xr:uid="{F39C115A-2064-45BD-88A7-E027EB3C6504}"/>
    <cellStyle name="Normal 8 2 3 7 2" xfId="16775" xr:uid="{BE256051-8C0E-452E-A78A-1B509B012040}"/>
    <cellStyle name="Normal 8 2 3 7 3" xfId="27624" xr:uid="{F01D903D-B3F2-4422-BD08-8793F44A9DD4}"/>
    <cellStyle name="Normal 8 2 3 7 4" xfId="42898" xr:uid="{BFDC139D-0D83-464C-B4D2-50BF8DC8417F}"/>
    <cellStyle name="Normal 8 2 3 8" xfId="13719" xr:uid="{B16BB681-54A5-4DE2-A370-63398E0EC24B}"/>
    <cellStyle name="Normal 8 2 3 9" xfId="24568" xr:uid="{0CB777AC-BBE9-4F8A-8C78-36B24B332036}"/>
    <cellStyle name="Normal 8 2 4" xfId="1127" xr:uid="{FE58A1E5-6FC3-44A2-B34A-60845A8D9DD1}"/>
    <cellStyle name="Normal 8 2 4 10" xfId="30730" xr:uid="{55854164-9EBA-4EB9-BCDD-98244EDAAE13}"/>
    <cellStyle name="Normal 8 2 4 11" xfId="39843" xr:uid="{EB661833-92FB-4A2E-A06A-25D85EACC555}"/>
    <cellStyle name="Normal 8 2 4 2" xfId="2592" xr:uid="{53F450C2-96D4-447C-8418-ADD2993CE585}"/>
    <cellStyle name="Normal 8 2 4 2 2" xfId="3573" xr:uid="{C2E86AE8-944C-462F-AA41-865BC0FB7CA1}"/>
    <cellStyle name="Normal 8 2 4 2 2 2" xfId="6811" xr:uid="{32DBCCDA-36EE-4150-B8D6-7B430004075F}"/>
    <cellStyle name="Normal 8 2 4 2 2 2 2" xfId="12731" xr:uid="{7E71000E-4BEB-4A22-99D8-992C10CB6D28}"/>
    <cellStyle name="Normal 8 2 4 2 2 2 2 2" xfId="23599" xr:uid="{399CD6B4-43A8-454A-B880-8E6AF4DE7E28}"/>
    <cellStyle name="Normal 8 2 4 2 2 2 2 3" xfId="39424" xr:uid="{891DB4A2-5F0D-4F5C-AEBE-703FDAAAE1CA}"/>
    <cellStyle name="Normal 8 2 4 2 2 2 3" xfId="18249" xr:uid="{F02F31D4-E970-48F0-BCA3-3498DF58012B}"/>
    <cellStyle name="Normal 8 2 4 2 2 2 4" xfId="29098" xr:uid="{F35758BB-A6CC-42CD-9694-0A283912CECC}"/>
    <cellStyle name="Normal 8 2 4 2 2 2 5" xfId="35455" xr:uid="{371C9DA8-2BA1-4CE5-95F4-CD0EE45E133A}"/>
    <cellStyle name="Normal 8 2 4 2 2 2 6" xfId="44372" xr:uid="{9F24DC44-D142-4AB5-BAB1-52B413460AB4}"/>
    <cellStyle name="Normal 8 2 4 2 2 3" xfId="12732" xr:uid="{022B1242-F210-4D03-8440-5AE6A1453C26}"/>
    <cellStyle name="Normal 8 2 4 2 2 3 2" xfId="23600" xr:uid="{6657F7FE-8241-41C5-8792-7E488AD7805F}"/>
    <cellStyle name="Normal 8 2 4 2 2 3 3" xfId="37444" xr:uid="{46D06A0B-EEC3-442C-AF27-67B357F0AF4A}"/>
    <cellStyle name="Normal 8 2 4 2 2 4" xfId="15193" xr:uid="{7B3CA6F1-E320-49A8-A70F-969EC54A0CB4}"/>
    <cellStyle name="Normal 8 2 4 2 2 5" xfId="26042" xr:uid="{9EC9B171-DA35-4034-AB63-1790F761234B}"/>
    <cellStyle name="Normal 8 2 4 2 2 6" xfId="32192" xr:uid="{9EE7AB14-9AD6-445B-8C54-1A9DBFB10BF3}"/>
    <cellStyle name="Normal 8 2 4 2 2 7" xfId="41316" xr:uid="{7BA3C82F-E554-4B66-8275-3448BBF2D482}"/>
    <cellStyle name="Normal 8 2 4 2 3" xfId="5831" xr:uid="{775BE6EB-B440-454F-8D8C-7DEA829CC2DA}"/>
    <cellStyle name="Normal 8 2 4 2 3 2" xfId="12733" xr:uid="{B780FBC2-42EE-43BB-B02B-3AA68E459436}"/>
    <cellStyle name="Normal 8 2 4 2 3 2 2" xfId="23601" xr:uid="{EC0DA269-E01D-4D7F-B652-56B0F9FF457F}"/>
    <cellStyle name="Normal 8 2 4 2 3 2 3" xfId="38334" xr:uid="{432029FA-6515-490C-BCC9-19B62D0ED72C}"/>
    <cellStyle name="Normal 8 2 4 2 3 3" xfId="17269" xr:uid="{EF7139A3-8A5B-42C0-BF06-55DBC3235F60}"/>
    <cellStyle name="Normal 8 2 4 2 3 4" xfId="28118" xr:uid="{6240B3BE-7596-436C-88F7-EC310DE9DAD7}"/>
    <cellStyle name="Normal 8 2 4 2 3 5" xfId="34369" xr:uid="{7C81D961-4C78-46E9-8C98-644B034B0065}"/>
    <cellStyle name="Normal 8 2 4 2 3 6" xfId="43392" xr:uid="{C049F13F-3868-4D1C-BB39-76D321C6A18A}"/>
    <cellStyle name="Normal 8 2 4 2 4" xfId="12734" xr:uid="{D0D66D5D-74A9-41CA-B5FD-54EDA5840C2A}"/>
    <cellStyle name="Normal 8 2 4 2 4 2" xfId="23602" xr:uid="{4946814B-78BC-4971-99DC-E9BD3E6690E1}"/>
    <cellStyle name="Normal 8 2 4 2 4 3" xfId="36352" xr:uid="{946E8CB1-7721-4321-A915-685E9BC895D3}"/>
    <cellStyle name="Normal 8 2 4 2 5" xfId="14213" xr:uid="{9BDAF6B6-8A26-4275-92D8-5C289EB4234C}"/>
    <cellStyle name="Normal 8 2 4 2 6" xfId="25062" xr:uid="{E6FEE176-C873-46F9-AB38-388FEA140D9F}"/>
    <cellStyle name="Normal 8 2 4 2 7" xfId="31212" xr:uid="{D2D8A01F-CE34-485A-9251-EFBEC5790818}"/>
    <cellStyle name="Normal 8 2 4 2 8" xfId="40336" xr:uid="{19138E88-A57C-4A11-BBB0-8B5364846367}"/>
    <cellStyle name="Normal 8 2 4 3" xfId="3080" xr:uid="{428727B7-AA48-45D2-947F-B50A6F8BE2F0}"/>
    <cellStyle name="Normal 8 2 4 3 2" xfId="6318" xr:uid="{4E579B71-15E1-4A30-8E9B-E08D87FB0E06}"/>
    <cellStyle name="Normal 8 2 4 3 2 2" xfId="12735" xr:uid="{140BC1B3-3176-4D3F-A3C2-9C4CBFD8AE30}"/>
    <cellStyle name="Normal 8 2 4 3 2 2 2" xfId="23603" xr:uid="{104BF46A-F87D-4A3E-8E96-FD3D7192A78B}"/>
    <cellStyle name="Normal 8 2 4 3 2 2 3" xfId="39425" xr:uid="{D3BE49B3-DCC7-4F1D-B3CD-C9D2B3ECF5F8}"/>
    <cellStyle name="Normal 8 2 4 3 2 3" xfId="17756" xr:uid="{CBBC189A-9ED3-457C-ABC3-E909D9814DA3}"/>
    <cellStyle name="Normal 8 2 4 3 2 4" xfId="28605" xr:uid="{CF7B9698-B99C-4550-8D87-994E539958AF}"/>
    <cellStyle name="Normal 8 2 4 3 2 5" xfId="35456" xr:uid="{4F8EB51C-97BA-4A01-BBCF-26C8AC401CD3}"/>
    <cellStyle name="Normal 8 2 4 3 2 6" xfId="43879" xr:uid="{C4470085-0DCA-4F14-875A-D4A69A1C91F2}"/>
    <cellStyle name="Normal 8 2 4 3 3" xfId="12736" xr:uid="{7BE58D4E-5C1B-454A-BBFC-3537AF13E5AD}"/>
    <cellStyle name="Normal 8 2 4 3 3 2" xfId="23604" xr:uid="{24EDF4FB-13C8-41EB-B4D8-1808641CE4AF}"/>
    <cellStyle name="Normal 8 2 4 3 3 3" xfId="37445" xr:uid="{6718ACA5-E1E5-4B50-92D0-6360AAE3166D}"/>
    <cellStyle name="Normal 8 2 4 3 4" xfId="14700" xr:uid="{50C25B83-5C5F-42B5-B21D-7D7F067AEDC6}"/>
    <cellStyle name="Normal 8 2 4 3 5" xfId="25549" xr:uid="{36D0B643-9F56-4262-BF04-1C6D491DAAE9}"/>
    <cellStyle name="Normal 8 2 4 3 6" xfId="31699" xr:uid="{24ACF496-6DFB-4BCD-867A-ED0C4D10F718}"/>
    <cellStyle name="Normal 8 2 4 3 7" xfId="40823" xr:uid="{7D186EAD-6589-485B-AB22-6B393BA2838E}"/>
    <cellStyle name="Normal 8 2 4 4" xfId="4085" xr:uid="{9E370500-D95C-4574-8286-C086C53313AF}"/>
    <cellStyle name="Normal 8 2 4 4 2" xfId="7316" xr:uid="{73F1F736-700C-468A-B1B6-1BA6F6DBDF7D}"/>
    <cellStyle name="Normal 8 2 4 4 2 2" xfId="18754" xr:uid="{6B090827-212D-4FC7-991C-6AF6AA68E4B9}"/>
    <cellStyle name="Normal 8 2 4 4 2 3" xfId="29603" xr:uid="{8F6C1A5A-418E-40A0-8EB8-A4ACEF8E49D1}"/>
    <cellStyle name="Normal 8 2 4 4 2 4" xfId="37858" xr:uid="{3ED14625-2517-4690-A118-950F225B5183}"/>
    <cellStyle name="Normal 8 2 4 4 2 5" xfId="44877" xr:uid="{0051A3BD-983A-4336-AD54-9917E47515F9}"/>
    <cellStyle name="Normal 8 2 4 4 3" xfId="15698" xr:uid="{C3B148A2-4EE0-40BA-92D2-A983528F1787}"/>
    <cellStyle name="Normal 8 2 4 4 4" xfId="26547" xr:uid="{4D424466-E5AE-403A-8296-5ABA285E6E63}"/>
    <cellStyle name="Normal 8 2 4 4 5" xfId="33291" xr:uid="{464CF369-3571-4932-A864-3C883FE5BD7D}"/>
    <cellStyle name="Normal 8 2 4 4 6" xfId="41821" xr:uid="{8737CD28-DFE6-4D21-AA9D-26CF59FCAC84}"/>
    <cellStyle name="Normal 8 2 4 5" xfId="4625" xr:uid="{E3D15093-498C-4370-B818-851FFF909ECD}"/>
    <cellStyle name="Normal 8 2 4 5 2" xfId="7681" xr:uid="{4757C3DD-C20E-4F20-BCFE-526800FAF4E5}"/>
    <cellStyle name="Normal 8 2 4 5 2 2" xfId="19119" xr:uid="{87B85A89-3823-4EDB-8842-579EEBEE551E}"/>
    <cellStyle name="Normal 8 2 4 5 2 3" xfId="29968" xr:uid="{64366C10-B536-4A50-861F-358DBFD4B047}"/>
    <cellStyle name="Normal 8 2 4 5 2 4" xfId="45242" xr:uid="{401AB6E1-B45D-4216-A492-97F618A5E1CE}"/>
    <cellStyle name="Normal 8 2 4 5 3" xfId="16063" xr:uid="{885EAAB7-7624-4590-80B5-50B7283E1161}"/>
    <cellStyle name="Normal 8 2 4 5 4" xfId="26912" xr:uid="{52DE313A-8B36-428E-88C7-9D1B1300F161}"/>
    <cellStyle name="Normal 8 2 4 5 5" xfId="35875" xr:uid="{327AEFF2-CB7B-4912-B718-C49AFE65C199}"/>
    <cellStyle name="Normal 8 2 4 5 6" xfId="42186" xr:uid="{263E48EC-935D-4D73-96E5-B8097F2C08B6}"/>
    <cellStyle name="Normal 8 2 4 6" xfId="4987" xr:uid="{BE1B9BD8-868A-4F9B-8894-9214AC51DB3D}"/>
    <cellStyle name="Normal 8 2 4 6 2" xfId="8043" xr:uid="{1C42A9D3-B00C-4EBF-BEC2-731E5868E75E}"/>
    <cellStyle name="Normal 8 2 4 6 2 2" xfId="19481" xr:uid="{57157E9D-C5A4-432E-8A35-B24ECE02CE1F}"/>
    <cellStyle name="Normal 8 2 4 6 2 3" xfId="30330" xr:uid="{6BDE6AD9-1C8D-4AC0-B095-49DB198F6D7A}"/>
    <cellStyle name="Normal 8 2 4 6 2 4" xfId="45604" xr:uid="{2BA6EA9D-ADB3-4184-B1A7-C6928F9DC392}"/>
    <cellStyle name="Normal 8 2 4 6 3" xfId="16425" xr:uid="{A0DF4900-82E3-401E-8D2E-B8612D7B3119}"/>
    <cellStyle name="Normal 8 2 4 6 4" xfId="27274" xr:uid="{FA68EA47-92A6-42DF-8C85-100D6CEA7BA5}"/>
    <cellStyle name="Normal 8 2 4 6 5" xfId="42548" xr:uid="{D15D4D8D-D9B4-4AAB-85C5-DBDE0137F61E}"/>
    <cellStyle name="Normal 8 2 4 7" xfId="5338" xr:uid="{EE82CD98-27B5-4F16-91BE-FEFE3C688155}"/>
    <cellStyle name="Normal 8 2 4 7 2" xfId="16776" xr:uid="{4EB40917-FE26-48FB-8FCB-DCD6DAF9A7F7}"/>
    <cellStyle name="Normal 8 2 4 7 3" xfId="27625" xr:uid="{5F701FEB-3C9E-44C9-9286-C2F0E84A69D5}"/>
    <cellStyle name="Normal 8 2 4 7 4" xfId="42899" xr:uid="{B112076E-1E9E-4A41-B661-8C3CAF459AF2}"/>
    <cellStyle name="Normal 8 2 4 8" xfId="13720" xr:uid="{8C783E58-5864-442C-81CE-2F3C6BA40395}"/>
    <cellStyle name="Normal 8 2 4 9" xfId="24569" xr:uid="{CB324F43-8AA3-44D4-8552-76B8596FBBE6}"/>
    <cellStyle name="Normal 8 2 5" xfId="1128" xr:uid="{9E0674BA-D7F9-408F-8905-CCE27DD3B7D1}"/>
    <cellStyle name="Normal 8 2 5 10" xfId="30731" xr:uid="{B397ACB0-0C05-4D3E-A37D-870647BBB8C4}"/>
    <cellStyle name="Normal 8 2 5 11" xfId="39844" xr:uid="{523B6B9A-58D7-4563-8846-1C5C02C1C212}"/>
    <cellStyle name="Normal 8 2 5 2" xfId="2593" xr:uid="{FC908991-0653-460E-852A-AA30FFC6366C}"/>
    <cellStyle name="Normal 8 2 5 2 2" xfId="3574" xr:uid="{06838360-C8D7-432A-89D0-3CF368B7B0B5}"/>
    <cellStyle name="Normal 8 2 5 2 2 2" xfId="6812" xr:uid="{658252FF-1A8B-413A-9685-A6FE9FCF17AE}"/>
    <cellStyle name="Normal 8 2 5 2 2 2 2" xfId="12737" xr:uid="{07D0190F-3192-46B8-845F-D7938364BA14}"/>
    <cellStyle name="Normal 8 2 5 2 2 2 2 2" xfId="23605" xr:uid="{0FE444BA-173D-4C46-B221-A4C5B5A45C86}"/>
    <cellStyle name="Normal 8 2 5 2 2 2 2 3" xfId="39426" xr:uid="{C30F9896-EE9E-4CCF-9613-247E952E64D7}"/>
    <cellStyle name="Normal 8 2 5 2 2 2 3" xfId="18250" xr:uid="{C8C7942F-5E40-4203-8F7A-B8C4791DF574}"/>
    <cellStyle name="Normal 8 2 5 2 2 2 4" xfId="29099" xr:uid="{16AB0A24-F8B3-4451-81B2-612C7EF25D21}"/>
    <cellStyle name="Normal 8 2 5 2 2 2 5" xfId="35457" xr:uid="{8A5969FC-AEBE-4C90-AC8A-9FAC6483C63F}"/>
    <cellStyle name="Normal 8 2 5 2 2 2 6" xfId="44373" xr:uid="{DC3A8FA7-4C33-49A1-B4B0-7FCB8DE5D478}"/>
    <cellStyle name="Normal 8 2 5 2 2 3" xfId="12738" xr:uid="{CD1EBCDA-7281-4329-BEE5-D2BA6D259016}"/>
    <cellStyle name="Normal 8 2 5 2 2 3 2" xfId="23606" xr:uid="{896B9C4A-585B-4D06-9586-4B18F5F81CFA}"/>
    <cellStyle name="Normal 8 2 5 2 2 3 3" xfId="37446" xr:uid="{0EE9144D-1A40-451F-BD79-5B9F91D10DEE}"/>
    <cellStyle name="Normal 8 2 5 2 2 4" xfId="15194" xr:uid="{F2ACC740-337C-4DAB-A2A8-9E564CE250AD}"/>
    <cellStyle name="Normal 8 2 5 2 2 5" xfId="26043" xr:uid="{0AC6FB9D-49F0-4F48-B68A-02FAC8E7C67F}"/>
    <cellStyle name="Normal 8 2 5 2 2 6" xfId="32193" xr:uid="{57B3F7AF-0D9E-4F9A-9120-042068120A43}"/>
    <cellStyle name="Normal 8 2 5 2 2 7" xfId="41317" xr:uid="{8B38C2A6-B181-45BA-8CA1-87F4BF1DC1FD}"/>
    <cellStyle name="Normal 8 2 5 2 3" xfId="5832" xr:uid="{E24F13D6-DA66-4478-9F04-FB1AD7180A72}"/>
    <cellStyle name="Normal 8 2 5 2 3 2" xfId="12739" xr:uid="{99727E2B-59A1-4CF2-BF97-AD4D164E1D18}"/>
    <cellStyle name="Normal 8 2 5 2 3 2 2" xfId="23607" xr:uid="{F9BE3492-638C-4AC4-B7C5-2CE9BC4EECFA}"/>
    <cellStyle name="Normal 8 2 5 2 3 2 3" xfId="38335" xr:uid="{6D3D43E8-81CE-4A47-B024-1203908C93C2}"/>
    <cellStyle name="Normal 8 2 5 2 3 3" xfId="17270" xr:uid="{489C8E2E-0B0B-4CF9-A87F-46244D201704}"/>
    <cellStyle name="Normal 8 2 5 2 3 4" xfId="28119" xr:uid="{6C3E6101-1D2B-4F4C-8E9C-1037E96FD7B3}"/>
    <cellStyle name="Normal 8 2 5 2 3 5" xfId="34370" xr:uid="{829F7FFD-A8F9-4658-9DBF-D23D9AF73D40}"/>
    <cellStyle name="Normal 8 2 5 2 3 6" xfId="43393" xr:uid="{550EFAE2-8518-418A-AE66-24FBB49FA2BA}"/>
    <cellStyle name="Normal 8 2 5 2 4" xfId="12740" xr:uid="{4F21C5C9-DD09-4AF0-B39F-84A67A1B8D99}"/>
    <cellStyle name="Normal 8 2 5 2 4 2" xfId="23608" xr:uid="{1611DEA4-72B7-4A67-B7A2-9A93D23FB5C8}"/>
    <cellStyle name="Normal 8 2 5 2 4 3" xfId="36353" xr:uid="{34538639-B645-490B-B2D3-E27394360EC4}"/>
    <cellStyle name="Normal 8 2 5 2 5" xfId="14214" xr:uid="{932FC96E-C6EF-4D44-9056-D56683F75EE9}"/>
    <cellStyle name="Normal 8 2 5 2 6" xfId="25063" xr:uid="{9125D6DE-3633-4E66-9B0C-DEB6974E0A0B}"/>
    <cellStyle name="Normal 8 2 5 2 7" xfId="31213" xr:uid="{D9089F14-5A6D-4E8B-B141-E545077CEC09}"/>
    <cellStyle name="Normal 8 2 5 2 8" xfId="40337" xr:uid="{FA0EFB9C-CD89-4A02-A3A1-6154D49BB875}"/>
    <cellStyle name="Normal 8 2 5 3" xfId="3081" xr:uid="{1222D62D-8BDF-4AD6-85ED-5BFE81D1C2D6}"/>
    <cellStyle name="Normal 8 2 5 3 2" xfId="6319" xr:uid="{798A5FD8-9E44-4AAA-AFAA-7CE2F7FD50F3}"/>
    <cellStyle name="Normal 8 2 5 3 2 2" xfId="12741" xr:uid="{C29DADBE-2682-4FCF-A263-6219B5BC9EE7}"/>
    <cellStyle name="Normal 8 2 5 3 2 2 2" xfId="23609" xr:uid="{F00ED0EC-B7F4-435C-B25C-00F9BF11704B}"/>
    <cellStyle name="Normal 8 2 5 3 2 2 3" xfId="39427" xr:uid="{2415C8A0-278E-40C1-8C32-49D746E6B23A}"/>
    <cellStyle name="Normal 8 2 5 3 2 3" xfId="17757" xr:uid="{1201D25D-A914-4CCF-816E-8FF342310A8B}"/>
    <cellStyle name="Normal 8 2 5 3 2 4" xfId="28606" xr:uid="{4746B60E-197A-4123-9C54-15AEAE69F1B8}"/>
    <cellStyle name="Normal 8 2 5 3 2 5" xfId="35458" xr:uid="{DA686AC8-6F7D-4F7E-89B8-0A378DF93D66}"/>
    <cellStyle name="Normal 8 2 5 3 2 6" xfId="43880" xr:uid="{5563B877-2F69-46A4-A073-0616E96B2592}"/>
    <cellStyle name="Normal 8 2 5 3 3" xfId="12742" xr:uid="{2757E0C8-2424-4427-95A2-35287FBFC432}"/>
    <cellStyle name="Normal 8 2 5 3 3 2" xfId="23610" xr:uid="{E6E4A293-4863-4FE7-AFCE-BE8273BF0B3B}"/>
    <cellStyle name="Normal 8 2 5 3 3 3" xfId="37447" xr:uid="{B33F5B13-718C-49B0-86AB-53754C6103C2}"/>
    <cellStyle name="Normal 8 2 5 3 4" xfId="14701" xr:uid="{C3E021C5-2445-4B76-99C6-15B18623033B}"/>
    <cellStyle name="Normal 8 2 5 3 5" xfId="25550" xr:uid="{791D9DA3-42DB-42DE-8D14-534DB45C858C}"/>
    <cellStyle name="Normal 8 2 5 3 6" xfId="31700" xr:uid="{3022070E-E085-4223-9D0A-3B2D0CD32FA5}"/>
    <cellStyle name="Normal 8 2 5 3 7" xfId="40824" xr:uid="{849FA1CB-D012-49C2-B48E-7E5A65ADE798}"/>
    <cellStyle name="Normal 8 2 5 4" xfId="4086" xr:uid="{C7719F53-2976-4D36-91BD-50A4702A3C79}"/>
    <cellStyle name="Normal 8 2 5 4 2" xfId="7317" xr:uid="{4B361D3F-36EE-494F-BC9C-E14A98F05E5B}"/>
    <cellStyle name="Normal 8 2 5 4 2 2" xfId="18755" xr:uid="{DBE9D8DF-B795-4F90-9FBA-B2B70E0E629E}"/>
    <cellStyle name="Normal 8 2 5 4 2 3" xfId="29604" xr:uid="{DE70A744-5DA3-4361-B96B-2E5C4CD973E3}"/>
    <cellStyle name="Normal 8 2 5 4 2 4" xfId="37859" xr:uid="{20333C2C-5BFB-4C8C-BA19-238255D557EC}"/>
    <cellStyle name="Normal 8 2 5 4 2 5" xfId="44878" xr:uid="{9A09D435-E823-4FA4-9C81-38A581F639C6}"/>
    <cellStyle name="Normal 8 2 5 4 3" xfId="15699" xr:uid="{D6928135-0437-49A9-ADBD-1737F7494280}"/>
    <cellStyle name="Normal 8 2 5 4 4" xfId="26548" xr:uid="{AC1F2B18-6C7E-4D65-9F10-4AFE0385B35D}"/>
    <cellStyle name="Normal 8 2 5 4 5" xfId="33292" xr:uid="{C8B4EBFD-2666-4BE3-A999-45D24947F419}"/>
    <cellStyle name="Normal 8 2 5 4 6" xfId="41822" xr:uid="{6FFE0D56-A760-4406-ABA1-75DD3C759E7A}"/>
    <cellStyle name="Normal 8 2 5 5" xfId="4626" xr:uid="{162DCFF9-4383-4E55-95A4-320FC36D51FD}"/>
    <cellStyle name="Normal 8 2 5 5 2" xfId="7682" xr:uid="{57C1C96C-799D-4E33-B13D-8F5241B1F006}"/>
    <cellStyle name="Normal 8 2 5 5 2 2" xfId="19120" xr:uid="{649340FC-4999-41B4-AE18-94CE8F7BF663}"/>
    <cellStyle name="Normal 8 2 5 5 2 3" xfId="29969" xr:uid="{FB815E0C-CAB4-4D54-9889-CA865585BFF1}"/>
    <cellStyle name="Normal 8 2 5 5 2 4" xfId="45243" xr:uid="{E64DFDA9-E777-4E3C-A033-3CB50AD3BA56}"/>
    <cellStyle name="Normal 8 2 5 5 3" xfId="16064" xr:uid="{2209273E-95FC-4148-9A19-5534C2CA4FF4}"/>
    <cellStyle name="Normal 8 2 5 5 4" xfId="26913" xr:uid="{F3E1B261-AAD2-4F73-AFB1-A91AD3996948}"/>
    <cellStyle name="Normal 8 2 5 5 5" xfId="35876" xr:uid="{62477235-6FFB-47D1-8E99-D68111EEA974}"/>
    <cellStyle name="Normal 8 2 5 5 6" xfId="42187" xr:uid="{12200208-9145-4F3E-937E-7DD4C108E9CB}"/>
    <cellStyle name="Normal 8 2 5 6" xfId="4988" xr:uid="{FFFF773B-E968-4DD8-86E5-68B19E4F69E1}"/>
    <cellStyle name="Normal 8 2 5 6 2" xfId="8044" xr:uid="{897C2681-8546-437F-B971-353AF81CDC57}"/>
    <cellStyle name="Normal 8 2 5 6 2 2" xfId="19482" xr:uid="{45E3B101-DC5F-455F-892E-412CE2EECE2F}"/>
    <cellStyle name="Normal 8 2 5 6 2 3" xfId="30331" xr:uid="{44493DE6-F9DF-4571-99E2-953C88FD10B1}"/>
    <cellStyle name="Normal 8 2 5 6 2 4" xfId="45605" xr:uid="{BAB0CCA8-4E19-43ED-A0BA-059CC04CDE6A}"/>
    <cellStyle name="Normal 8 2 5 6 3" xfId="16426" xr:uid="{0DB0C17A-BF35-49C6-9B66-387D86AFBF5D}"/>
    <cellStyle name="Normal 8 2 5 6 4" xfId="27275" xr:uid="{31E897B7-73EC-4672-ABAD-0F472B864215}"/>
    <cellStyle name="Normal 8 2 5 6 5" xfId="42549" xr:uid="{040A5B2D-13F5-488D-9B9C-8C4F58CF4BE5}"/>
    <cellStyle name="Normal 8 2 5 7" xfId="5339" xr:uid="{768D6D29-C49E-44A8-9C38-15A60A743049}"/>
    <cellStyle name="Normal 8 2 5 7 2" xfId="16777" xr:uid="{BD7F101E-44F0-4741-B5EB-B3790E225FC5}"/>
    <cellStyle name="Normal 8 2 5 7 3" xfId="27626" xr:uid="{F0AD4CEC-A4DF-4A82-9185-6505E3562545}"/>
    <cellStyle name="Normal 8 2 5 7 4" xfId="42900" xr:uid="{94A129AC-F729-465C-8019-5E70A6528E33}"/>
    <cellStyle name="Normal 8 2 5 8" xfId="13721" xr:uid="{A7ED449D-C30C-4864-952B-314ED3618856}"/>
    <cellStyle name="Normal 8 2 5 9" xfId="24570" xr:uid="{BA0C8C54-3E77-4577-B7FC-E2C9C67281E1}"/>
    <cellStyle name="Normal 8 2 6" xfId="2588" xr:uid="{CEE1E084-20FD-4D0F-85DA-ACE2333666AF}"/>
    <cellStyle name="Normal 8 2 6 2" xfId="3569" xr:uid="{7CF7BF91-272C-4DD2-B271-3212D18BF74F}"/>
    <cellStyle name="Normal 8 2 6 2 2" xfId="6807" xr:uid="{8C1CE2C7-935B-4E49-AD86-C70852866869}"/>
    <cellStyle name="Normal 8 2 6 2 2 2" xfId="12743" xr:uid="{2B92422C-5FF4-4DC3-B627-2AA9567413C8}"/>
    <cellStyle name="Normal 8 2 6 2 2 2 2" xfId="23611" xr:uid="{DFB05AB2-7215-41A4-8A7E-337563928266}"/>
    <cellStyle name="Normal 8 2 6 2 2 2 3" xfId="39428" xr:uid="{3448BFD1-695F-499E-884D-952FD698B4AE}"/>
    <cellStyle name="Normal 8 2 6 2 2 3" xfId="18245" xr:uid="{1920B87A-F361-4DC7-973D-5B0565E34DEA}"/>
    <cellStyle name="Normal 8 2 6 2 2 4" xfId="29094" xr:uid="{CB6366E2-3AAA-41E7-9338-E9F4E934BE9F}"/>
    <cellStyle name="Normal 8 2 6 2 2 5" xfId="35459" xr:uid="{5C5D1DBB-1098-405C-885C-8A34767E81AB}"/>
    <cellStyle name="Normal 8 2 6 2 2 6" xfId="44368" xr:uid="{6898B453-3AD6-41DA-818E-EA3334476634}"/>
    <cellStyle name="Normal 8 2 6 2 3" xfId="12744" xr:uid="{40A7B0BF-8378-49A6-B303-57FA3BF5103E}"/>
    <cellStyle name="Normal 8 2 6 2 3 2" xfId="23612" xr:uid="{D2EE56A7-3B83-4BDB-82AF-3F9050BAA526}"/>
    <cellStyle name="Normal 8 2 6 2 3 3" xfId="37448" xr:uid="{E2ACD828-71F8-4BAF-B533-D19751DFDB93}"/>
    <cellStyle name="Normal 8 2 6 2 4" xfId="15189" xr:uid="{2C15AF41-0DF5-4E0C-AAE5-85CC1A00945E}"/>
    <cellStyle name="Normal 8 2 6 2 5" xfId="26038" xr:uid="{89FE9567-C984-4345-BE0F-31250D383853}"/>
    <cellStyle name="Normal 8 2 6 2 6" xfId="32188" xr:uid="{A0137358-1C68-4351-A801-FC7571C74264}"/>
    <cellStyle name="Normal 8 2 6 2 7" xfId="41312" xr:uid="{BBA9C1FA-4C4F-46DA-A517-A6E974D0AE4D}"/>
    <cellStyle name="Normal 8 2 6 3" xfId="5827" xr:uid="{19C6D99E-63D9-4346-BDE9-9FCB0EC51311}"/>
    <cellStyle name="Normal 8 2 6 3 2" xfId="12745" xr:uid="{215950BE-3DB9-4E7D-A5F4-FD09334AB933}"/>
    <cellStyle name="Normal 8 2 6 3 2 2" xfId="23613" xr:uid="{03658F6D-19B2-4B23-8600-872922E8306B}"/>
    <cellStyle name="Normal 8 2 6 3 2 3" xfId="38336" xr:uid="{C4C49352-BB68-4EE3-8E2D-6822B1AFE72E}"/>
    <cellStyle name="Normal 8 2 6 3 3" xfId="12746" xr:uid="{FC4EE6AC-D27A-4D28-BA3E-C29560F9B05C}"/>
    <cellStyle name="Normal 8 2 6 3 3 2" xfId="23614" xr:uid="{C891FF4C-13E1-4174-9976-A0757904343E}"/>
    <cellStyle name="Normal 8 2 6 3 3 3" xfId="34371" xr:uid="{CE331F08-6D88-460F-9923-A9C01ADD00D5}"/>
    <cellStyle name="Normal 8 2 6 3 4" xfId="17265" xr:uid="{C38FB958-92DF-4B77-9545-7BC877695DCA}"/>
    <cellStyle name="Normal 8 2 6 3 5" xfId="28114" xr:uid="{6B0DBFB9-4635-46D9-896C-C484A0792033}"/>
    <cellStyle name="Normal 8 2 6 3 6" xfId="33293" xr:uid="{A82E45B6-73B5-46D0-8A62-74FC869CA4C3}"/>
    <cellStyle name="Normal 8 2 6 3 7" xfId="43388" xr:uid="{D6FF94B9-6F65-4D3B-9F20-2601398D96F5}"/>
    <cellStyle name="Normal 8 2 6 4" xfId="12747" xr:uid="{A13F14FA-CA90-40F4-82B3-B17D91AC68A4}"/>
    <cellStyle name="Normal 8 2 6 4 2" xfId="23615" xr:uid="{7B2DFAC9-2CCB-4F6A-AA2D-41C11B0A1179}"/>
    <cellStyle name="Normal 8 2 6 4 3" xfId="36354" xr:uid="{A173EC05-9B3D-4822-BBA9-225AE806CAB9}"/>
    <cellStyle name="Normal 8 2 6 5" xfId="14209" xr:uid="{0533D3B4-DD9A-4A1E-8AA2-44A69E384194}"/>
    <cellStyle name="Normal 8 2 6 6" xfId="25058" xr:uid="{FF3E0B9B-7357-46E4-B79A-F4BA42CAA5D0}"/>
    <cellStyle name="Normal 8 2 6 7" xfId="31208" xr:uid="{0751B477-9C0C-4DAC-B03B-AB08CA07E68D}"/>
    <cellStyle name="Normal 8 2 6 8" xfId="40332" xr:uid="{59E0D987-53DA-4992-AF99-86E8D7C41DDF}"/>
    <cellStyle name="Normal 8 2 7" xfId="3076" xr:uid="{573BCB25-F145-40C3-931E-C1EAF12EC6CB}"/>
    <cellStyle name="Normal 8 2 7 2" xfId="6314" xr:uid="{7C44C73D-895A-40F0-AA07-6192E25890AE}"/>
    <cellStyle name="Normal 8 2 7 2 2" xfId="12748" xr:uid="{064ECFE7-B52D-4D4E-9507-3B255E0809BD}"/>
    <cellStyle name="Normal 8 2 7 2 2 2" xfId="23616" xr:uid="{7FCC6763-5BD2-487A-9AA8-5B6563322776}"/>
    <cellStyle name="Normal 8 2 7 2 2 3" xfId="39429" xr:uid="{CB301BC7-E5B7-47FF-B77E-9BF27CF6F4CC}"/>
    <cellStyle name="Normal 8 2 7 2 3" xfId="17752" xr:uid="{2514CF7D-B5CD-420C-857A-2B9A2250ECD5}"/>
    <cellStyle name="Normal 8 2 7 2 4" xfId="28601" xr:uid="{3AAD9ABC-AA5B-4B6A-85FC-432BB158452D}"/>
    <cellStyle name="Normal 8 2 7 2 5" xfId="35460" xr:uid="{95427456-C566-4E56-AB20-3A14A726C82A}"/>
    <cellStyle name="Normal 8 2 7 2 6" xfId="43875" xr:uid="{3CBD896A-9A79-4F6A-89BD-424B6F4D1220}"/>
    <cellStyle name="Normal 8 2 7 3" xfId="12749" xr:uid="{B8316C95-13BF-4BBE-BF04-0526DDB7F2EB}"/>
    <cellStyle name="Normal 8 2 7 3 2" xfId="23617" xr:uid="{543EC4CD-7F8C-4DA8-90A9-23BF7CB2DBA0}"/>
    <cellStyle name="Normal 8 2 7 3 3" xfId="37449" xr:uid="{EFC8D4F7-708E-4090-ADD6-A4D7AFBB42FE}"/>
    <cellStyle name="Normal 8 2 7 4" xfId="14696" xr:uid="{65D0D4A0-1015-44A7-913C-334F42BC6FD9}"/>
    <cellStyle name="Normal 8 2 7 5" xfId="25545" xr:uid="{81688D2E-FA9B-4981-9278-9B3B7A76FD94}"/>
    <cellStyle name="Normal 8 2 7 6" xfId="31695" xr:uid="{7A952AE5-2E2B-4565-93CB-3B5D7285B338}"/>
    <cellStyle name="Normal 8 2 7 7" xfId="40819" xr:uid="{942F606C-7122-49C6-8964-454369761143}"/>
    <cellStyle name="Normal 8 2 8" xfId="4081" xr:uid="{0633A0C6-D112-4EA5-9FB5-5A93D0EE9175}"/>
    <cellStyle name="Normal 8 2 8 2" xfId="12750" xr:uid="{9059FBA7-8064-4C05-9342-74E352D84155}"/>
    <cellStyle name="Normal 8 2 8 2 2" xfId="23618" xr:uid="{1704DCD8-B204-4406-A668-68127B0FA699}"/>
    <cellStyle name="Normal 8 2 8 2 3" xfId="37627" xr:uid="{F72C1C14-7B7C-4A44-B848-E89F2F4EB631}"/>
    <cellStyle name="Normal 8 2 8 3" xfId="33820" xr:uid="{932D215A-B4A0-400F-B882-9699AD434591}"/>
    <cellStyle name="Normal 8 2 8 4" xfId="45827" xr:uid="{C27C49A5-19FD-4DCB-A83F-7411AC37AC2E}"/>
    <cellStyle name="Normal 8 2 9" xfId="5334" xr:uid="{5DF8EF88-62AE-43CE-A582-BC7988090CBF}"/>
    <cellStyle name="Normal 8 2 9 2" xfId="16772" xr:uid="{8ADBEEFA-1809-4AD0-998F-3059E760E13C}"/>
    <cellStyle name="Normal 8 2 9 3" xfId="27621" xr:uid="{50292FE0-6971-41FC-AEA2-14764EFFD7F3}"/>
    <cellStyle name="Normal 8 2 9 4" xfId="35646" xr:uid="{81A40F45-25BA-4C6B-B01B-54F8422C1741}"/>
    <cellStyle name="Normal 8 2 9 5" xfId="42895" xr:uid="{92F9AD1C-9861-4B91-A4EA-BC79AAFF011D}"/>
    <cellStyle name="Normal 8 3" xfId="1129" xr:uid="{6A76C6FD-FD29-487D-BF48-CD0730D076E0}"/>
    <cellStyle name="Normal 8 3 10" xfId="30732" xr:uid="{F0AB8053-B31A-496E-A73C-B94ACFEF764C}"/>
    <cellStyle name="Normal 8 3 11" xfId="39845" xr:uid="{6D475A68-1A37-4C72-A8B9-926515F5CD3C}"/>
    <cellStyle name="Normal 8 3 2" xfId="2594" xr:uid="{7134D23C-3A30-441F-B96C-5A97A611BDDD}"/>
    <cellStyle name="Normal 8 3 2 2" xfId="3575" xr:uid="{7BDE0302-C445-4199-976F-5EA075856612}"/>
    <cellStyle name="Normal 8 3 2 2 2" xfId="6813" xr:uid="{1CFE33C8-DADE-4339-8A23-8C842C110BB2}"/>
    <cellStyle name="Normal 8 3 2 2 2 2" xfId="12751" xr:uid="{DB82E435-B73D-4C9B-A3B6-42CC430E0F5B}"/>
    <cellStyle name="Normal 8 3 2 2 2 2 2" xfId="23619" xr:uid="{0D3BDDBE-85B7-4C7E-A85A-1B64576C8D2B}"/>
    <cellStyle name="Normal 8 3 2 2 2 2 3" xfId="39430" xr:uid="{7FD59331-835E-4A28-AE9E-2061EFA266A8}"/>
    <cellStyle name="Normal 8 3 2 2 2 3" xfId="18251" xr:uid="{06D0C099-FB8B-4AAB-B39F-60BB691D1BD0}"/>
    <cellStyle name="Normal 8 3 2 2 2 4" xfId="29100" xr:uid="{74CC1125-048B-426B-8F7E-578E64FC6869}"/>
    <cellStyle name="Normal 8 3 2 2 2 5" xfId="35461" xr:uid="{ABB57B2C-4640-4EB8-ABF4-1ED0F8974BC0}"/>
    <cellStyle name="Normal 8 3 2 2 2 6" xfId="44374" xr:uid="{5B2E7204-AB61-47A7-AF93-9DE931853AF3}"/>
    <cellStyle name="Normal 8 3 2 2 3" xfId="12752" xr:uid="{1DE9DCE5-F201-462F-B904-070E6D898EFE}"/>
    <cellStyle name="Normal 8 3 2 2 3 2" xfId="23620" xr:uid="{B6A64D00-9BF8-4A70-B6C0-1672655128B6}"/>
    <cellStyle name="Normal 8 3 2 2 3 3" xfId="37450" xr:uid="{2EAD9540-1713-4CA7-88CF-760C7D0885D8}"/>
    <cellStyle name="Normal 8 3 2 2 4" xfId="15195" xr:uid="{9E90AA90-9119-4416-9993-D9E07CA0067D}"/>
    <cellStyle name="Normal 8 3 2 2 5" xfId="26044" xr:uid="{814DBB67-595B-4856-98C2-D1BFD7A7F396}"/>
    <cellStyle name="Normal 8 3 2 2 6" xfId="32194" xr:uid="{2779451B-600A-4A9C-AD55-3CCC34D38980}"/>
    <cellStyle name="Normal 8 3 2 2 7" xfId="41318" xr:uid="{51733F5A-7A90-48A9-B450-E6E2F68E6217}"/>
    <cellStyle name="Normal 8 3 2 3" xfId="5833" xr:uid="{8FB405E2-5DE1-4B85-BEAC-9CA2E96906AB}"/>
    <cellStyle name="Normal 8 3 2 3 2" xfId="12753" xr:uid="{450A5405-E16C-4DF6-8714-D11B6FBD930E}"/>
    <cellStyle name="Normal 8 3 2 3 2 2" xfId="23621" xr:uid="{AC6E8BED-1E7F-421D-BFF1-8CA0B1248213}"/>
    <cellStyle name="Normal 8 3 2 3 2 3" xfId="38337" xr:uid="{BE272D2B-F979-4F0F-A484-27066AFB841D}"/>
    <cellStyle name="Normal 8 3 2 3 3" xfId="17271" xr:uid="{41C3213E-1162-4C81-9A2D-3E237EFB7524}"/>
    <cellStyle name="Normal 8 3 2 3 4" xfId="28120" xr:uid="{89C196FF-03FB-4C32-9A1C-D89BDDAEE618}"/>
    <cellStyle name="Normal 8 3 2 3 5" xfId="34372" xr:uid="{203C6783-BED2-4CB1-8F6A-8FC95295C6B6}"/>
    <cellStyle name="Normal 8 3 2 3 6" xfId="43394" xr:uid="{4FCD42CF-8152-473E-9C56-2B8A722FA25A}"/>
    <cellStyle name="Normal 8 3 2 4" xfId="12754" xr:uid="{E2CF7C54-CB6D-4780-8DE8-FC844703D0E5}"/>
    <cellStyle name="Normal 8 3 2 4 2" xfId="23622" xr:uid="{DF2C3CE6-D987-4EFB-93D5-26B213589A53}"/>
    <cellStyle name="Normal 8 3 2 4 3" xfId="36355" xr:uid="{ADF1CFC3-8759-4F15-9483-60A02ED8FF6E}"/>
    <cellStyle name="Normal 8 3 2 5" xfId="14215" xr:uid="{63AB03E7-9FD8-499D-9420-C009B51392DF}"/>
    <cellStyle name="Normal 8 3 2 6" xfId="25064" xr:uid="{5ED8E15A-79F4-49A9-A49D-E29F13D6BA8A}"/>
    <cellStyle name="Normal 8 3 2 7" xfId="31214" xr:uid="{2F000664-802C-41E9-A30D-A91482912118}"/>
    <cellStyle name="Normal 8 3 2 8" xfId="40338" xr:uid="{39C6F8A9-BEAE-4BCE-A388-25BC44DB2B49}"/>
    <cellStyle name="Normal 8 3 3" xfId="3082" xr:uid="{641911D2-3C59-426A-BEC2-0F22134CB653}"/>
    <cellStyle name="Normal 8 3 3 2" xfId="6320" xr:uid="{18293035-A2D6-489D-BFC0-3CC4EA0CC001}"/>
    <cellStyle name="Normal 8 3 3 2 2" xfId="12755" xr:uid="{A4F0AFCF-0C94-4362-A0E7-3D622559230F}"/>
    <cellStyle name="Normal 8 3 3 2 2 2" xfId="23623" xr:uid="{9C2B9BAA-4F6A-41F1-9E81-B66B830BA7F8}"/>
    <cellStyle name="Normal 8 3 3 2 2 3" xfId="39431" xr:uid="{DDF780CA-1378-4439-A70B-B1498741B3B0}"/>
    <cellStyle name="Normal 8 3 3 2 3" xfId="17758" xr:uid="{D2A37156-B5C1-4E2D-A6D7-4189E3B3A89E}"/>
    <cellStyle name="Normal 8 3 3 2 4" xfId="28607" xr:uid="{DED21E00-931F-4046-A4A9-FD3322AB7A08}"/>
    <cellStyle name="Normal 8 3 3 2 5" xfId="35462" xr:uid="{53D59383-C764-47CD-AA8D-AAA10C6F158F}"/>
    <cellStyle name="Normal 8 3 3 2 6" xfId="43881" xr:uid="{020A5409-6185-4C34-AA7C-53F52D6A5D5A}"/>
    <cellStyle name="Normal 8 3 3 3" xfId="12756" xr:uid="{7F11EB7F-3BFE-471B-B013-D4AF3C52EB9A}"/>
    <cellStyle name="Normal 8 3 3 3 2" xfId="23624" xr:uid="{3C5E08D2-7436-48F5-8193-64E19863BAB4}"/>
    <cellStyle name="Normal 8 3 3 3 3" xfId="37451" xr:uid="{4F3B014B-4E50-4847-916E-31C5858AAE95}"/>
    <cellStyle name="Normal 8 3 3 4" xfId="14702" xr:uid="{D1B39AEC-D829-4F42-A96B-F5055AEA5D96}"/>
    <cellStyle name="Normal 8 3 3 5" xfId="25551" xr:uid="{0E5FDF5F-1B8C-49E6-B9FA-5979D30EE614}"/>
    <cellStyle name="Normal 8 3 3 6" xfId="31701" xr:uid="{D44409D1-3A09-41FC-946B-9477C2D43DDA}"/>
    <cellStyle name="Normal 8 3 3 7" xfId="40825" xr:uid="{DCB801B0-30E5-47B9-9CF7-79D158E5145C}"/>
    <cellStyle name="Normal 8 3 4" xfId="4087" xr:uid="{CA79FA88-FF69-4B2E-93F0-8263901E781E}"/>
    <cellStyle name="Normal 8 3 4 2" xfId="7318" xr:uid="{C8DDEEBF-3105-46B6-AF14-3625A3E6714A}"/>
    <cellStyle name="Normal 8 3 4 2 2" xfId="18756" xr:uid="{833C2153-4889-4D1F-853B-C44695E58D78}"/>
    <cellStyle name="Normal 8 3 4 2 3" xfId="29605" xr:uid="{5EB062A0-2CDA-4BAF-AB27-6781C0D94E00}"/>
    <cellStyle name="Normal 8 3 4 2 4" xfId="37860" xr:uid="{41F3FCE4-3006-4B73-9DA9-5538B0685F51}"/>
    <cellStyle name="Normal 8 3 4 2 5" xfId="44879" xr:uid="{C3F36309-E089-49DD-8E6C-1279568CA344}"/>
    <cellStyle name="Normal 8 3 4 3" xfId="15700" xr:uid="{AEF4BE7F-2808-40CD-9A55-23A1A7752FE3}"/>
    <cellStyle name="Normal 8 3 4 4" xfId="26549" xr:uid="{EFF41FA9-5F34-4A2B-8292-BB44E4593E05}"/>
    <cellStyle name="Normal 8 3 4 5" xfId="33294" xr:uid="{F19A0C29-EE6D-4584-8E6F-0AD8CF127A54}"/>
    <cellStyle name="Normal 8 3 4 6" xfId="41823" xr:uid="{152732E8-DC66-424E-A8E2-F4BA543F99E6}"/>
    <cellStyle name="Normal 8 3 5" xfId="4627" xr:uid="{44C1F598-F5D8-496E-B40D-95E2409ED8BF}"/>
    <cellStyle name="Normal 8 3 5 2" xfId="7683" xr:uid="{01162909-4274-4D5D-A647-1C788D55B3BA}"/>
    <cellStyle name="Normal 8 3 5 2 2" xfId="19121" xr:uid="{DE98836D-A794-4F71-983E-10E33459A541}"/>
    <cellStyle name="Normal 8 3 5 2 3" xfId="29970" xr:uid="{C534A99D-E334-4C90-B3F3-B55F71E0719F}"/>
    <cellStyle name="Normal 8 3 5 2 4" xfId="45244" xr:uid="{2C516E34-C476-49FA-AD0A-194770D20288}"/>
    <cellStyle name="Normal 8 3 5 3" xfId="16065" xr:uid="{38D7E7E5-7587-4DD8-BD31-235D90CA5B8B}"/>
    <cellStyle name="Normal 8 3 5 4" xfId="26914" xr:uid="{2D884CEA-62C5-4B89-91E2-C2B98A94B5E3}"/>
    <cellStyle name="Normal 8 3 5 5" xfId="35877" xr:uid="{C66C0B8C-2140-460B-B313-0E83974C0D6B}"/>
    <cellStyle name="Normal 8 3 5 6" xfId="42188" xr:uid="{568CE5AE-3454-4903-9D31-951AB19FD1F9}"/>
    <cellStyle name="Normal 8 3 6" xfId="4989" xr:uid="{482B144B-4D2C-4F84-B9E5-B19D762CC805}"/>
    <cellStyle name="Normal 8 3 6 2" xfId="8045" xr:uid="{B5C08598-4BBA-4E5E-98CB-3A39E6315F15}"/>
    <cellStyle name="Normal 8 3 6 2 2" xfId="19483" xr:uid="{93B2CADF-9FAC-411C-BDEF-3DBA938925BA}"/>
    <cellStyle name="Normal 8 3 6 2 3" xfId="30332" xr:uid="{85AE0BFA-A036-450E-9D0F-ADC1FBE92EEE}"/>
    <cellStyle name="Normal 8 3 6 2 4" xfId="45606" xr:uid="{615945DC-DAA7-4E27-946A-9C99A0C91B2C}"/>
    <cellStyle name="Normal 8 3 6 3" xfId="16427" xr:uid="{3BC73634-F103-4E9A-91DD-1DFBD2F8ECE3}"/>
    <cellStyle name="Normal 8 3 6 4" xfId="27276" xr:uid="{44C43912-773A-4E81-91F4-6B4FE9F66E64}"/>
    <cellStyle name="Normal 8 3 6 5" xfId="42550" xr:uid="{8AE1DFA8-5067-4686-85B6-4D9331A7336F}"/>
    <cellStyle name="Normal 8 3 7" xfId="5340" xr:uid="{83348B33-8EFD-4A94-8AEF-0A15969F5AA6}"/>
    <cellStyle name="Normal 8 3 7 2" xfId="16778" xr:uid="{DDDC7A20-93AC-4557-BA0F-457823B2CD6E}"/>
    <cellStyle name="Normal 8 3 7 3" xfId="27627" xr:uid="{75513571-C689-4B0A-8455-73727A590FAC}"/>
    <cellStyle name="Normal 8 3 7 4" xfId="42901" xr:uid="{F22E2320-B49A-4DA6-B124-687AF9E2A7EF}"/>
    <cellStyle name="Normal 8 3 8" xfId="13722" xr:uid="{E53557A8-7C8B-42DA-ABC0-CCB3A3483A1F}"/>
    <cellStyle name="Normal 8 3 9" xfId="24571" xr:uid="{13E011FE-1A3A-42CC-8232-35D337200BDE}"/>
    <cellStyle name="Normal 8 4" xfId="1130" xr:uid="{F6EB2204-232E-42C1-ACBC-0E04DC475663}"/>
    <cellStyle name="Normal 8 4 10" xfId="30733" xr:uid="{887B7B28-7C9B-4A78-864C-E8BE6D1218C5}"/>
    <cellStyle name="Normal 8 4 11" xfId="39846" xr:uid="{2885B276-CFE3-4932-BCE0-75CA5F4BC248}"/>
    <cellStyle name="Normal 8 4 2" xfId="2595" xr:uid="{E6A791B3-EEDF-4BA7-916E-9A773F8570A9}"/>
    <cellStyle name="Normal 8 4 2 2" xfId="3576" xr:uid="{A5A9F9D9-26B1-4B63-949C-E14B12BC5DEA}"/>
    <cellStyle name="Normal 8 4 2 2 2" xfId="6814" xr:uid="{470ABEEA-06DF-4B4C-BDAD-EC3C7BB85DD8}"/>
    <cellStyle name="Normal 8 4 2 2 2 2" xfId="12757" xr:uid="{50CFF269-24FA-4655-A287-8FB78D394AA2}"/>
    <cellStyle name="Normal 8 4 2 2 2 2 2" xfId="23625" xr:uid="{EACEE653-A1AA-43C3-ACAF-46B0A3EE6B1A}"/>
    <cellStyle name="Normal 8 4 2 2 2 2 3" xfId="39432" xr:uid="{6EC0E99E-471E-4458-AD5E-5D657B3E3940}"/>
    <cellStyle name="Normal 8 4 2 2 2 3" xfId="18252" xr:uid="{9470B387-7278-45CE-A0F1-7493459AE935}"/>
    <cellStyle name="Normal 8 4 2 2 2 4" xfId="29101" xr:uid="{3750E58E-2283-48A5-B02F-667F0AAC156C}"/>
    <cellStyle name="Normal 8 4 2 2 2 5" xfId="35463" xr:uid="{7E130F10-D28A-43FB-82B2-932FFE7DE6E4}"/>
    <cellStyle name="Normal 8 4 2 2 2 6" xfId="44375" xr:uid="{46730C25-048E-4459-92D8-D83DF50CA07C}"/>
    <cellStyle name="Normal 8 4 2 2 3" xfId="12758" xr:uid="{DCC30237-7D89-4A5C-8D83-93E2557ACF38}"/>
    <cellStyle name="Normal 8 4 2 2 3 2" xfId="23626" xr:uid="{113E6E81-3F7B-401C-8BCD-DAEE76C915D1}"/>
    <cellStyle name="Normal 8 4 2 2 3 3" xfId="37452" xr:uid="{E69908EE-F07B-491E-B69D-C5A4340C6DE2}"/>
    <cellStyle name="Normal 8 4 2 2 4" xfId="15196" xr:uid="{5F6DCC2A-7A98-426B-B127-46ED0680BCE4}"/>
    <cellStyle name="Normal 8 4 2 2 5" xfId="26045" xr:uid="{32DB3109-6299-4698-9E82-D87C8052A2A9}"/>
    <cellStyle name="Normal 8 4 2 2 6" xfId="32195" xr:uid="{BAF76504-3A59-4625-8395-899514AE5E68}"/>
    <cellStyle name="Normal 8 4 2 2 7" xfId="41319" xr:uid="{6D1FD829-E58C-4CA7-8F4E-2B382A3C39CD}"/>
    <cellStyle name="Normal 8 4 2 3" xfId="5834" xr:uid="{304A88CB-8A0E-407B-938E-C71A92C7B537}"/>
    <cellStyle name="Normal 8 4 2 3 2" xfId="12759" xr:uid="{84BE4730-BB55-41C4-BC22-FCCD5510B165}"/>
    <cellStyle name="Normal 8 4 2 3 2 2" xfId="23627" xr:uid="{C88E7A0A-44A7-4708-908C-B360C273DFAE}"/>
    <cellStyle name="Normal 8 4 2 3 2 3" xfId="38338" xr:uid="{00415AE2-BA92-4ABF-8E07-99532112BACB}"/>
    <cellStyle name="Normal 8 4 2 3 3" xfId="17272" xr:uid="{783227B1-EF09-42D3-B25D-BE0C5E4085C5}"/>
    <cellStyle name="Normal 8 4 2 3 4" xfId="28121" xr:uid="{0D14CE23-ACE5-4E45-9F34-53E61F41C070}"/>
    <cellStyle name="Normal 8 4 2 3 5" xfId="34373" xr:uid="{DA7E12C7-7CB0-488C-A59D-B1464C50D3E9}"/>
    <cellStyle name="Normal 8 4 2 3 6" xfId="43395" xr:uid="{96DFB3C2-D00D-4918-BC82-A51A13803A6B}"/>
    <cellStyle name="Normal 8 4 2 4" xfId="12760" xr:uid="{239364CA-454D-4F5E-8E2C-5B844CF9E611}"/>
    <cellStyle name="Normal 8 4 2 4 2" xfId="23628" xr:uid="{8FE33C32-F872-4D16-9E0E-A4E9874CDC75}"/>
    <cellStyle name="Normal 8 4 2 4 3" xfId="36356" xr:uid="{1460756A-9860-4056-9242-BAE5FDAA6D69}"/>
    <cellStyle name="Normal 8 4 2 5" xfId="14216" xr:uid="{AFAB2A78-E5C8-4897-B228-E53D87B75C22}"/>
    <cellStyle name="Normal 8 4 2 6" xfId="25065" xr:uid="{18F47CAE-E67D-4C18-A19B-14C5C80A8703}"/>
    <cellStyle name="Normal 8 4 2 7" xfId="31215" xr:uid="{7E66A598-F17B-4337-BFBC-5E8F23930D16}"/>
    <cellStyle name="Normal 8 4 2 8" xfId="40339" xr:uid="{689FB41D-0FDD-4FC9-89BF-9170AEB2A304}"/>
    <cellStyle name="Normal 8 4 3" xfId="3083" xr:uid="{5E703042-A0E2-4B24-B8AB-001A586C2671}"/>
    <cellStyle name="Normal 8 4 3 2" xfId="6321" xr:uid="{2AF18D84-0A97-4C46-8D91-8A6E8AD4F6CB}"/>
    <cellStyle name="Normal 8 4 3 2 2" xfId="12761" xr:uid="{1324229C-2526-4919-B2D2-BD499B458BA6}"/>
    <cellStyle name="Normal 8 4 3 2 2 2" xfId="23629" xr:uid="{D77E9958-8417-4161-B109-D939C91B8E2D}"/>
    <cellStyle name="Normal 8 4 3 2 2 3" xfId="39433" xr:uid="{2D36C136-9353-4E68-A634-EC4CF679FB72}"/>
    <cellStyle name="Normal 8 4 3 2 3" xfId="17759" xr:uid="{2CEB0230-23C4-4C2D-A214-F7039E3EBAB9}"/>
    <cellStyle name="Normal 8 4 3 2 4" xfId="28608" xr:uid="{586ED7D7-0C25-47EB-B21D-206A14AE032C}"/>
    <cellStyle name="Normal 8 4 3 2 5" xfId="35464" xr:uid="{F74F0C4F-8813-435A-B636-620B07256B9F}"/>
    <cellStyle name="Normal 8 4 3 2 6" xfId="43882" xr:uid="{4077E6FB-A403-41DC-9A97-61D4E5F13E34}"/>
    <cellStyle name="Normal 8 4 3 3" xfId="12762" xr:uid="{71F4E551-F4AD-4FC4-AFC4-15786146A172}"/>
    <cellStyle name="Normal 8 4 3 3 2" xfId="23630" xr:uid="{ACB0ADB3-6FE9-430D-95B2-168908E165B8}"/>
    <cellStyle name="Normal 8 4 3 3 3" xfId="37453" xr:uid="{3D344319-A7D6-423F-94E0-E429A849A3A9}"/>
    <cellStyle name="Normal 8 4 3 4" xfId="14703" xr:uid="{FBB05B07-DE80-4981-AC3E-677C466FEDA6}"/>
    <cellStyle name="Normal 8 4 3 5" xfId="25552" xr:uid="{CD305054-F712-4147-83EC-2AF5AD5F260A}"/>
    <cellStyle name="Normal 8 4 3 6" xfId="31702" xr:uid="{EEAA4C1F-AA7F-46F3-881D-565FF1E1EC0E}"/>
    <cellStyle name="Normal 8 4 3 7" xfId="40826" xr:uid="{42AE67EE-D8C1-49E3-874C-5045F5F2B613}"/>
    <cellStyle name="Normal 8 4 4" xfId="4088" xr:uid="{82414198-8A64-448D-BC97-AD1528769D3C}"/>
    <cellStyle name="Normal 8 4 4 2" xfId="7319" xr:uid="{26E0644F-895C-49C1-9120-216EEE5D4AD5}"/>
    <cellStyle name="Normal 8 4 4 2 2" xfId="18757" xr:uid="{A520B360-091A-4C36-A431-E387E7B18904}"/>
    <cellStyle name="Normal 8 4 4 2 3" xfId="29606" xr:uid="{D238E8F1-A19E-4F92-98BB-9FAD57F424F1}"/>
    <cellStyle name="Normal 8 4 4 2 4" xfId="37861" xr:uid="{36AB5329-779D-48BF-AF4A-7855299A9A8F}"/>
    <cellStyle name="Normal 8 4 4 2 5" xfId="44880" xr:uid="{F8556571-8B1F-4C65-87DA-502D77EE5A47}"/>
    <cellStyle name="Normal 8 4 4 3" xfId="15701" xr:uid="{DE26CB37-968C-4FD4-9B6A-C9F04B38218B}"/>
    <cellStyle name="Normal 8 4 4 4" xfId="26550" xr:uid="{384BCE7F-82A4-4E1C-A066-BE09FE7379A2}"/>
    <cellStyle name="Normal 8 4 4 5" xfId="33295" xr:uid="{04DD6AA4-FB71-4EFE-B598-B63E6D246C27}"/>
    <cellStyle name="Normal 8 4 4 6" xfId="41824" xr:uid="{31925206-724A-4872-AB62-64F71C396915}"/>
    <cellStyle name="Normal 8 4 5" xfId="4628" xr:uid="{3B3D1C9A-3859-40EE-B537-000E5A0269D9}"/>
    <cellStyle name="Normal 8 4 5 2" xfId="7684" xr:uid="{054B5163-7E71-42D8-A50D-59644B171E3E}"/>
    <cellStyle name="Normal 8 4 5 2 2" xfId="19122" xr:uid="{B171945A-BBA5-4EB2-9BD7-173442403DB7}"/>
    <cellStyle name="Normal 8 4 5 2 3" xfId="29971" xr:uid="{09A5F708-14E6-4A0F-9EF5-5CBEBE82FB38}"/>
    <cellStyle name="Normal 8 4 5 2 4" xfId="45245" xr:uid="{1D8383F2-B1B9-418B-9C67-18120A722F4B}"/>
    <cellStyle name="Normal 8 4 5 3" xfId="16066" xr:uid="{CA743B31-4544-45E7-9AFA-9CAA3C8816C1}"/>
    <cellStyle name="Normal 8 4 5 4" xfId="26915" xr:uid="{A7B8153C-4714-47F0-AFE1-D4A9E24D9A26}"/>
    <cellStyle name="Normal 8 4 5 5" xfId="35878" xr:uid="{211264DF-4E05-42C1-80EB-0F3DD97CE738}"/>
    <cellStyle name="Normal 8 4 5 6" xfId="42189" xr:uid="{F637EA10-36E1-4715-97B3-F8729F7389BC}"/>
    <cellStyle name="Normal 8 4 6" xfId="4990" xr:uid="{4E1F4FB2-FF4B-436B-9C2A-925C1E7ED94F}"/>
    <cellStyle name="Normal 8 4 6 2" xfId="8046" xr:uid="{FB0EEB79-FD07-4187-B56D-EDFE94F0067F}"/>
    <cellStyle name="Normal 8 4 6 2 2" xfId="19484" xr:uid="{5CC0AAF4-4C86-4FC4-B75E-95A25AB6A79D}"/>
    <cellStyle name="Normal 8 4 6 2 3" xfId="30333" xr:uid="{9DD1B699-335E-41E6-AE87-814830328279}"/>
    <cellStyle name="Normal 8 4 6 2 4" xfId="45607" xr:uid="{B524E837-4CB0-465F-BD42-E6A96F5DD37F}"/>
    <cellStyle name="Normal 8 4 6 3" xfId="16428" xr:uid="{D960D5A3-09C6-4C42-B986-B1EA88F66C3F}"/>
    <cellStyle name="Normal 8 4 6 4" xfId="27277" xr:uid="{A51264D0-65FA-4D69-AEAE-8761580FD222}"/>
    <cellStyle name="Normal 8 4 6 5" xfId="42551" xr:uid="{3E6C7BF6-A23A-4EDB-B8A9-8ABA0A49A8E7}"/>
    <cellStyle name="Normal 8 4 7" xfId="5341" xr:uid="{02D19768-E37D-4A49-A1FD-92B1C5F71186}"/>
    <cellStyle name="Normal 8 4 7 2" xfId="16779" xr:uid="{02A48970-97CA-4C4B-B6B8-0AC4BEDB90EB}"/>
    <cellStyle name="Normal 8 4 7 3" xfId="27628" xr:uid="{55874FF7-0722-4600-BD2C-FE0F9DB58601}"/>
    <cellStyle name="Normal 8 4 7 4" xfId="42902" xr:uid="{A639E815-A386-4A28-9F5B-B934F4CDDB1C}"/>
    <cellStyle name="Normal 8 4 8" xfId="13723" xr:uid="{684672D7-023C-48E4-81D1-7B109EFF9686}"/>
    <cellStyle name="Normal 8 4 9" xfId="24572" xr:uid="{4C72D326-966A-48A4-BD7E-82313B6DBF18}"/>
    <cellStyle name="Normal 8 5" xfId="1131" xr:uid="{A929D421-7E20-4678-BF46-805FDD3C68C6}"/>
    <cellStyle name="Normal 8 5 10" xfId="30734" xr:uid="{110F7F2B-8759-41F7-AC06-F6671DC09A15}"/>
    <cellStyle name="Normal 8 5 11" xfId="39847" xr:uid="{886B7AA5-8B9C-44D4-B356-52894069D99A}"/>
    <cellStyle name="Normal 8 5 2" xfId="2596" xr:uid="{4C5C8AF2-344F-4481-BBEC-32911F21C1D2}"/>
    <cellStyle name="Normal 8 5 2 2" xfId="3577" xr:uid="{052EE254-AA7F-4150-9F66-629D462CB70C}"/>
    <cellStyle name="Normal 8 5 2 2 2" xfId="6815" xr:uid="{93442F70-2965-464D-98E7-58521131270D}"/>
    <cellStyle name="Normal 8 5 2 2 2 2" xfId="12763" xr:uid="{8B6F39DF-8F2F-46B9-A780-9AC4B36E24FB}"/>
    <cellStyle name="Normal 8 5 2 2 2 2 2" xfId="23631" xr:uid="{87AF0E11-85DD-4A3A-B6BE-DD30C9FF7639}"/>
    <cellStyle name="Normal 8 5 2 2 2 2 3" xfId="39434" xr:uid="{4D71D1CE-F3E6-4DE6-9059-8A3122BDDAC3}"/>
    <cellStyle name="Normal 8 5 2 2 2 3" xfId="18253" xr:uid="{949C0C60-AEFD-41D3-A212-40A42D50C754}"/>
    <cellStyle name="Normal 8 5 2 2 2 4" xfId="29102" xr:uid="{E7A0A452-CA0D-47AB-967E-F2330891348F}"/>
    <cellStyle name="Normal 8 5 2 2 2 5" xfId="35465" xr:uid="{82FCA344-A066-4E8D-BBF5-A48CAF5A02BD}"/>
    <cellStyle name="Normal 8 5 2 2 2 6" xfId="44376" xr:uid="{3A0A62F8-A0CE-401F-AC4B-C18D9FDAACF2}"/>
    <cellStyle name="Normal 8 5 2 2 3" xfId="12764" xr:uid="{E3B525EA-4CA0-423F-A6D8-1745E56E4ECE}"/>
    <cellStyle name="Normal 8 5 2 2 3 2" xfId="23632" xr:uid="{3B54717A-F76F-46A9-BE82-0929DDF27CE3}"/>
    <cellStyle name="Normal 8 5 2 2 3 3" xfId="37454" xr:uid="{2AB4D91D-7EC5-4F9A-8878-BF0EF63E4026}"/>
    <cellStyle name="Normal 8 5 2 2 4" xfId="15197" xr:uid="{99FA9FC6-FFD9-4504-A523-DC5C13D80D34}"/>
    <cellStyle name="Normal 8 5 2 2 5" xfId="26046" xr:uid="{BA6D33E5-6781-4FB1-8130-17337B8A6EC9}"/>
    <cellStyle name="Normal 8 5 2 2 6" xfId="32196" xr:uid="{36274331-A6BA-4489-A01D-EFCD3269467B}"/>
    <cellStyle name="Normal 8 5 2 2 7" xfId="41320" xr:uid="{D482298F-73F5-4D6A-B326-37D771497FE6}"/>
    <cellStyle name="Normal 8 5 2 3" xfId="5835" xr:uid="{0624FC90-83CF-4115-9734-AF81EC7E863C}"/>
    <cellStyle name="Normal 8 5 2 3 2" xfId="12765" xr:uid="{061147B7-1E67-4C27-9F16-6B5113C87ECE}"/>
    <cellStyle name="Normal 8 5 2 3 2 2" xfId="23633" xr:uid="{803651F7-3A4E-46FF-82BE-AC89AA09E1CA}"/>
    <cellStyle name="Normal 8 5 2 3 2 3" xfId="38339" xr:uid="{0FA974E3-3A9D-4CAE-AE30-82A6EE8EC4AE}"/>
    <cellStyle name="Normal 8 5 2 3 3" xfId="17273" xr:uid="{BB59008E-A5AB-4059-8185-3FCCE102888C}"/>
    <cellStyle name="Normal 8 5 2 3 4" xfId="28122" xr:uid="{4A06484D-128C-443F-B7C9-B21FD24B7F4C}"/>
    <cellStyle name="Normal 8 5 2 3 5" xfId="34374" xr:uid="{C6011CA1-789A-49EF-9778-9D9DE305B620}"/>
    <cellStyle name="Normal 8 5 2 3 6" xfId="43396" xr:uid="{0B64E0D2-F537-424B-9604-902516D8AA6E}"/>
    <cellStyle name="Normal 8 5 2 4" xfId="12766" xr:uid="{49D45BAE-6EA8-49DD-8D5F-96814E0860A9}"/>
    <cellStyle name="Normal 8 5 2 4 2" xfId="23634" xr:uid="{795DB043-0A83-4D40-B510-E755C85DB04F}"/>
    <cellStyle name="Normal 8 5 2 4 3" xfId="36357" xr:uid="{217C4038-7704-4709-BB1C-507B3F64F705}"/>
    <cellStyle name="Normal 8 5 2 5" xfId="14217" xr:uid="{20FF652F-4709-4C5E-B3CC-90232B485E13}"/>
    <cellStyle name="Normal 8 5 2 6" xfId="25066" xr:uid="{1F252A7A-D546-4D8C-B8E5-F2B9F6813CC2}"/>
    <cellStyle name="Normal 8 5 2 7" xfId="31216" xr:uid="{284E1157-E801-4C69-800E-CC89EE50FA91}"/>
    <cellStyle name="Normal 8 5 2 8" xfId="40340" xr:uid="{2F9BC033-D7C3-4890-B502-B550AEAD7999}"/>
    <cellStyle name="Normal 8 5 3" xfId="3084" xr:uid="{AEC9B49A-C9B2-4F40-A9D5-69E00E637C47}"/>
    <cellStyle name="Normal 8 5 3 2" xfId="6322" xr:uid="{BC13CEE1-A417-4D7D-BFA1-81804E28B08D}"/>
    <cellStyle name="Normal 8 5 3 2 2" xfId="12767" xr:uid="{E3ED165C-74E8-49F1-995C-8D4FB8B40BED}"/>
    <cellStyle name="Normal 8 5 3 2 2 2" xfId="23635" xr:uid="{2364999D-1CD6-4AD8-AA0A-EA4492019C90}"/>
    <cellStyle name="Normal 8 5 3 2 2 3" xfId="39435" xr:uid="{E26C2803-D748-498B-9B9E-FC80084A7225}"/>
    <cellStyle name="Normal 8 5 3 2 3" xfId="17760" xr:uid="{D07AC27E-EEC6-495D-A8BD-63FDA8A15F41}"/>
    <cellStyle name="Normal 8 5 3 2 4" xfId="28609" xr:uid="{DCC387D0-41E2-477D-A910-A15CBF1BFDAC}"/>
    <cellStyle name="Normal 8 5 3 2 5" xfId="35466" xr:uid="{A591072D-1A00-4AA2-BA59-152F01CFA541}"/>
    <cellStyle name="Normal 8 5 3 2 6" xfId="43883" xr:uid="{D197546A-8B18-4938-8FC6-D4272C92160D}"/>
    <cellStyle name="Normal 8 5 3 3" xfId="12768" xr:uid="{D69F65EC-0C5D-4FF4-8083-452C21C1AE5B}"/>
    <cellStyle name="Normal 8 5 3 3 2" xfId="23636" xr:uid="{B564B515-4AD8-473D-9916-B69F701CD5B8}"/>
    <cellStyle name="Normal 8 5 3 3 3" xfId="37455" xr:uid="{45C084A1-1AC4-4FCC-BE84-01208DD312A6}"/>
    <cellStyle name="Normal 8 5 3 4" xfId="14704" xr:uid="{059903C0-9ADB-45D7-B160-F17BA675F5DE}"/>
    <cellStyle name="Normal 8 5 3 5" xfId="25553" xr:uid="{2BF21274-AD42-4055-A0C9-F5F6CC51C089}"/>
    <cellStyle name="Normal 8 5 3 6" xfId="31703" xr:uid="{7A8EF42E-5300-43A2-9E12-2A9545B8B3B3}"/>
    <cellStyle name="Normal 8 5 3 7" xfId="40827" xr:uid="{82B9C1C4-DA80-45DC-8CEF-022827AA81B4}"/>
    <cellStyle name="Normal 8 5 4" xfId="4089" xr:uid="{E06D7CBF-328C-4443-A2CF-AFDD84155430}"/>
    <cellStyle name="Normal 8 5 4 2" xfId="7320" xr:uid="{B47EC314-4024-442E-8D66-78D4094FEC20}"/>
    <cellStyle name="Normal 8 5 4 2 2" xfId="18758" xr:uid="{104954DE-F08D-4D7B-B8C4-4F09B8D6BE86}"/>
    <cellStyle name="Normal 8 5 4 2 3" xfId="29607" xr:uid="{4B0CD25D-6F8A-4677-AB7D-4DAC44A3615A}"/>
    <cellStyle name="Normal 8 5 4 2 4" xfId="37862" xr:uid="{46A93C21-E8DD-49E5-A0D5-F4FACD6A3082}"/>
    <cellStyle name="Normal 8 5 4 2 5" xfId="44881" xr:uid="{316B96D8-2D67-4F5A-948E-5C0FAF8AFE0E}"/>
    <cellStyle name="Normal 8 5 4 3" xfId="15702" xr:uid="{5B658F6D-C1BA-4CEF-BBBC-F69AD15E2511}"/>
    <cellStyle name="Normal 8 5 4 4" xfId="26551" xr:uid="{D511D86A-2C6A-4B4C-9285-317DF86D0BD2}"/>
    <cellStyle name="Normal 8 5 4 5" xfId="33296" xr:uid="{2B80FA92-C054-44B0-9054-6483763B5F11}"/>
    <cellStyle name="Normal 8 5 4 6" xfId="41825" xr:uid="{0319E3F2-23DC-4461-AD88-07583C986C2B}"/>
    <cellStyle name="Normal 8 5 5" xfId="4629" xr:uid="{10F9322E-BB9D-45C9-A08F-12444883CF73}"/>
    <cellStyle name="Normal 8 5 5 2" xfId="7685" xr:uid="{DE23BFC4-6869-402D-976C-919303FA72AA}"/>
    <cellStyle name="Normal 8 5 5 2 2" xfId="19123" xr:uid="{1EC7BA55-EF31-49FC-BFEF-F3F60D533889}"/>
    <cellStyle name="Normal 8 5 5 2 3" xfId="29972" xr:uid="{9294E68A-AEBD-4DC0-A946-52E43AAA5D19}"/>
    <cellStyle name="Normal 8 5 5 2 4" xfId="45246" xr:uid="{8E0C6DD0-BE0D-4FA3-A2B4-AC318C312C74}"/>
    <cellStyle name="Normal 8 5 5 3" xfId="16067" xr:uid="{3F590A8B-F50F-4B40-BD90-63455941D7B2}"/>
    <cellStyle name="Normal 8 5 5 4" xfId="26916" xr:uid="{FE01BAF7-A4FC-40D6-8938-747789005E62}"/>
    <cellStyle name="Normal 8 5 5 5" xfId="35879" xr:uid="{84526E2F-9B06-459C-BB2A-F4C7F1952AB7}"/>
    <cellStyle name="Normal 8 5 5 6" xfId="42190" xr:uid="{DAE90D43-2B2F-440A-BD10-5C9990F70C7B}"/>
    <cellStyle name="Normal 8 5 6" xfId="4991" xr:uid="{418F3258-8C59-4236-84BE-C70CC519D24C}"/>
    <cellStyle name="Normal 8 5 6 2" xfId="8047" xr:uid="{D477BA40-7560-4BBA-888E-DA10E5447489}"/>
    <cellStyle name="Normal 8 5 6 2 2" xfId="19485" xr:uid="{4676B520-2BE8-4CD4-9E9D-1C5FCC9077A3}"/>
    <cellStyle name="Normal 8 5 6 2 3" xfId="30334" xr:uid="{129A73FC-452A-460C-9A5E-1B1A30DC635C}"/>
    <cellStyle name="Normal 8 5 6 2 4" xfId="45608" xr:uid="{6E176EC6-01C4-4FDD-AC91-C2792EA3A6B2}"/>
    <cellStyle name="Normal 8 5 6 3" xfId="16429" xr:uid="{E010C5D7-74EE-4C7C-9EE0-7C88AB227C70}"/>
    <cellStyle name="Normal 8 5 6 4" xfId="27278" xr:uid="{0A4FB581-C6D8-48E9-B1EF-FB11974A622F}"/>
    <cellStyle name="Normal 8 5 6 5" xfId="42552" xr:uid="{60432125-24AF-46AB-9CB7-50D0F5217887}"/>
    <cellStyle name="Normal 8 5 7" xfId="5342" xr:uid="{A2D3E0A0-0FD2-431A-9672-0D880608E706}"/>
    <cellStyle name="Normal 8 5 7 2" xfId="16780" xr:uid="{299DD5F8-D9EF-4DD2-8208-A2B9FA2E56C3}"/>
    <cellStyle name="Normal 8 5 7 3" xfId="27629" xr:uid="{DEB5CA06-ED6B-4D1B-86E6-FA74ED3EADFE}"/>
    <cellStyle name="Normal 8 5 7 4" xfId="42903" xr:uid="{AAF421CF-BCEA-4F80-A883-74CBF809D046}"/>
    <cellStyle name="Normal 8 5 8" xfId="13724" xr:uid="{E1A1CD12-4BDE-4760-9729-355A921CB3CB}"/>
    <cellStyle name="Normal 8 5 9" xfId="24573" xr:uid="{7B859C76-BAE9-4CEA-AFCD-9B5D4491B25A}"/>
    <cellStyle name="Normal 8 6" xfId="1132" xr:uid="{3EDB5C95-E41B-48F1-9167-209058AB4AF7}"/>
    <cellStyle name="Normal 8 6 10" xfId="30735" xr:uid="{5E87EAE0-F7A0-44A3-A362-A6F5554F5AAD}"/>
    <cellStyle name="Normal 8 6 11" xfId="39848" xr:uid="{335B0F41-C0AE-49C5-9CCE-CF5FB6EC3E52}"/>
    <cellStyle name="Normal 8 6 2" xfId="2597" xr:uid="{D746828C-3DFF-44C2-AC47-B5049344B58F}"/>
    <cellStyle name="Normal 8 6 2 2" xfId="3578" xr:uid="{7EFDCC4E-C502-4976-9F69-9C452B0AB131}"/>
    <cellStyle name="Normal 8 6 2 2 2" xfId="6816" xr:uid="{BAC98C9F-D044-4757-8A2A-E8AD8495A2A4}"/>
    <cellStyle name="Normal 8 6 2 2 2 2" xfId="12769" xr:uid="{6EED2AF3-DEE9-47E2-A57A-99BFF99912CF}"/>
    <cellStyle name="Normal 8 6 2 2 2 2 2" xfId="23637" xr:uid="{31FAC084-331C-4564-B915-54FA9E8F15EE}"/>
    <cellStyle name="Normal 8 6 2 2 2 2 3" xfId="39436" xr:uid="{95C51948-3B9E-4A64-B517-E52689E5112A}"/>
    <cellStyle name="Normal 8 6 2 2 2 3" xfId="18254" xr:uid="{8494DB88-2217-4565-B5D9-2520B36A7CA0}"/>
    <cellStyle name="Normal 8 6 2 2 2 4" xfId="29103" xr:uid="{15B3DFB0-B345-476B-AC8C-DACE142F951A}"/>
    <cellStyle name="Normal 8 6 2 2 2 5" xfId="35467" xr:uid="{BCD1B27C-14EB-482D-9BD1-5AA1EED457FE}"/>
    <cellStyle name="Normal 8 6 2 2 2 6" xfId="44377" xr:uid="{49CE6C7E-D0D3-4055-9EC8-B584DA97B032}"/>
    <cellStyle name="Normal 8 6 2 2 3" xfId="12770" xr:uid="{58D624EB-AD1B-410B-BC8A-226B8AD3FA29}"/>
    <cellStyle name="Normal 8 6 2 2 3 2" xfId="23638" xr:uid="{2DB92730-86C2-4081-A013-771278E2E3E3}"/>
    <cellStyle name="Normal 8 6 2 2 3 3" xfId="37456" xr:uid="{991F10AC-87DE-4BCD-9E04-9C86FF81917D}"/>
    <cellStyle name="Normal 8 6 2 2 4" xfId="15198" xr:uid="{1F1CF38B-1175-460F-8B5C-10C9C273584E}"/>
    <cellStyle name="Normal 8 6 2 2 5" xfId="26047" xr:uid="{741D9CD2-E287-498A-8E0A-F6B33AF69388}"/>
    <cellStyle name="Normal 8 6 2 2 6" xfId="32197" xr:uid="{752450E4-58F3-4B7E-A5B9-543D2C881C5B}"/>
    <cellStyle name="Normal 8 6 2 2 7" xfId="41321" xr:uid="{10ACF13C-D77D-402D-80B2-E6DA173314A9}"/>
    <cellStyle name="Normal 8 6 2 3" xfId="5836" xr:uid="{D38AF3C8-4619-4C9D-80A6-8020A3C74ED6}"/>
    <cellStyle name="Normal 8 6 2 3 2" xfId="12771" xr:uid="{1E2167CD-43F7-4CD0-9F63-01C237702F45}"/>
    <cellStyle name="Normal 8 6 2 3 2 2" xfId="23639" xr:uid="{9890F1A0-EFB8-43E0-8C7D-600455A6D2C9}"/>
    <cellStyle name="Normal 8 6 2 3 2 3" xfId="38340" xr:uid="{746C4CC2-8368-483E-9682-C20F437AAD7B}"/>
    <cellStyle name="Normal 8 6 2 3 3" xfId="17274" xr:uid="{B10745AD-A062-4F00-A3A7-721838A9483F}"/>
    <cellStyle name="Normal 8 6 2 3 4" xfId="28123" xr:uid="{8481AC14-D997-458C-AFF7-FBBC2E48F19C}"/>
    <cellStyle name="Normal 8 6 2 3 5" xfId="34375" xr:uid="{2717840C-7E01-4DE7-81AB-36E31F218244}"/>
    <cellStyle name="Normal 8 6 2 3 6" xfId="43397" xr:uid="{0F77CE0A-4C7F-4749-807B-54E50C1E6F73}"/>
    <cellStyle name="Normal 8 6 2 4" xfId="12772" xr:uid="{2D402F79-17A4-4BB8-9221-A8EF85122C1D}"/>
    <cellStyle name="Normal 8 6 2 4 2" xfId="23640" xr:uid="{39CAFBD0-68B2-4808-B64C-58DB96378F5F}"/>
    <cellStyle name="Normal 8 6 2 4 3" xfId="36358" xr:uid="{DAE1ECF0-D751-4FBE-A548-0A78EF335DA6}"/>
    <cellStyle name="Normal 8 6 2 5" xfId="14218" xr:uid="{923629C5-73B6-470A-8E57-0DD4B6351A39}"/>
    <cellStyle name="Normal 8 6 2 6" xfId="25067" xr:uid="{5C56205B-2336-4FEB-88FE-2A0204AD96F9}"/>
    <cellStyle name="Normal 8 6 2 7" xfId="31217" xr:uid="{4FB7CC76-4C17-48E5-97BB-10AA6BD58801}"/>
    <cellStyle name="Normal 8 6 2 8" xfId="40341" xr:uid="{064B221C-5BE0-4036-9CE9-8AA6CD4D571A}"/>
    <cellStyle name="Normal 8 6 3" xfId="3085" xr:uid="{C14DAAF0-CF92-4E67-870F-CABF864388A3}"/>
    <cellStyle name="Normal 8 6 3 2" xfId="6323" xr:uid="{AA988676-EFCC-4194-A8AD-3CCE4BCC8FC8}"/>
    <cellStyle name="Normal 8 6 3 2 2" xfId="12773" xr:uid="{6370A295-187A-4318-A656-2F223C7E2DB9}"/>
    <cellStyle name="Normal 8 6 3 2 2 2" xfId="23641" xr:uid="{4E0A9044-ECF0-4814-8967-5DCA07D86F8B}"/>
    <cellStyle name="Normal 8 6 3 2 2 3" xfId="39437" xr:uid="{9B17870B-4AB4-42E6-98A2-C656FF945B22}"/>
    <cellStyle name="Normal 8 6 3 2 3" xfId="17761" xr:uid="{9DCA1DD4-4A99-4240-8C6B-64D9E3C6C5EF}"/>
    <cellStyle name="Normal 8 6 3 2 4" xfId="28610" xr:uid="{E68ED189-57CF-483C-B699-8A9F8A71E709}"/>
    <cellStyle name="Normal 8 6 3 2 5" xfId="35468" xr:uid="{0E2F6896-D317-4483-B49C-09EA3858F7B9}"/>
    <cellStyle name="Normal 8 6 3 2 6" xfId="43884" xr:uid="{5685EF15-7B78-49D7-AB06-3A88EAFA7435}"/>
    <cellStyle name="Normal 8 6 3 3" xfId="12774" xr:uid="{4B92E003-7373-400F-AF50-61628EC0E107}"/>
    <cellStyle name="Normal 8 6 3 3 2" xfId="23642" xr:uid="{35AD779E-7C91-4741-90BA-C9F2AB8104C8}"/>
    <cellStyle name="Normal 8 6 3 3 3" xfId="37457" xr:uid="{0715E064-1749-43D5-B48D-761712774F93}"/>
    <cellStyle name="Normal 8 6 3 4" xfId="14705" xr:uid="{B552888D-EF6A-4C06-B739-DA5CE0075D8B}"/>
    <cellStyle name="Normal 8 6 3 5" xfId="25554" xr:uid="{3CBDAE40-D0E7-4721-8021-55087BAB3C2E}"/>
    <cellStyle name="Normal 8 6 3 6" xfId="31704" xr:uid="{A2D4F616-8B6E-49CD-8024-00EC5B1F5061}"/>
    <cellStyle name="Normal 8 6 3 7" xfId="40828" xr:uid="{3A7BFED1-8159-4C37-A5F8-2EEC30A45916}"/>
    <cellStyle name="Normal 8 6 4" xfId="4090" xr:uid="{4C619011-E5D5-461A-9819-DD63C0DFB3B1}"/>
    <cellStyle name="Normal 8 6 4 2" xfId="7321" xr:uid="{F33D4CF7-F018-4CDC-8A67-151E93795F68}"/>
    <cellStyle name="Normal 8 6 4 2 2" xfId="18759" xr:uid="{D58CE341-787F-4AD9-BAD6-0FA7563B2A10}"/>
    <cellStyle name="Normal 8 6 4 2 3" xfId="29608" xr:uid="{4CB8EAD2-964A-4DFC-A49E-70A1B7BD539D}"/>
    <cellStyle name="Normal 8 6 4 2 4" xfId="37863" xr:uid="{EC534DD9-421D-4A44-B870-44D8149B5050}"/>
    <cellStyle name="Normal 8 6 4 2 5" xfId="44882" xr:uid="{A8892BE0-F398-4156-9196-432E09494054}"/>
    <cellStyle name="Normal 8 6 4 3" xfId="15703" xr:uid="{C57ABE41-96AE-431C-84A5-02C98972E504}"/>
    <cellStyle name="Normal 8 6 4 4" xfId="26552" xr:uid="{3E03F714-3D94-4C80-A358-2765444F8918}"/>
    <cellStyle name="Normal 8 6 4 5" xfId="33297" xr:uid="{B796A4E5-E0A5-4112-8EBF-6DF389E41106}"/>
    <cellStyle name="Normal 8 6 4 6" xfId="41826" xr:uid="{B4E13300-F57A-4EA6-A6C8-9311CF86EE89}"/>
    <cellStyle name="Normal 8 6 5" xfId="4630" xr:uid="{9B54B416-AF81-42CA-906F-01DAF9011C03}"/>
    <cellStyle name="Normal 8 6 5 2" xfId="7686" xr:uid="{C43FACAE-6EE8-430A-A848-038767EE7F11}"/>
    <cellStyle name="Normal 8 6 5 2 2" xfId="19124" xr:uid="{19033691-49A0-40AF-8478-1400832F39DF}"/>
    <cellStyle name="Normal 8 6 5 2 3" xfId="29973" xr:uid="{B2DCB7C2-7915-42BD-BC3E-BC4E9705D4D1}"/>
    <cellStyle name="Normal 8 6 5 2 4" xfId="45247" xr:uid="{4C814347-605C-43AD-8510-1B398290B305}"/>
    <cellStyle name="Normal 8 6 5 3" xfId="16068" xr:uid="{438E44C0-BA76-47DF-A150-A3AD23DFADE8}"/>
    <cellStyle name="Normal 8 6 5 4" xfId="26917" xr:uid="{A007C083-A6E0-4BE9-82D9-E6D1DF4A1AF8}"/>
    <cellStyle name="Normal 8 6 5 5" xfId="35880" xr:uid="{1FFD20AB-3BFA-4469-AA55-EE5338AE5C4D}"/>
    <cellStyle name="Normal 8 6 5 6" xfId="42191" xr:uid="{DB620CD0-9CAD-4622-88C9-D56DB5E45711}"/>
    <cellStyle name="Normal 8 6 6" xfId="4992" xr:uid="{5391C66E-1DD3-48DB-982F-CB43FC1BCB92}"/>
    <cellStyle name="Normal 8 6 6 2" xfId="8048" xr:uid="{E13CA52F-F518-4DAD-A78E-59C4B32BF676}"/>
    <cellStyle name="Normal 8 6 6 2 2" xfId="19486" xr:uid="{9E77EA38-DD32-4CD5-8352-21446AEC86AC}"/>
    <cellStyle name="Normal 8 6 6 2 3" xfId="30335" xr:uid="{5AEA978B-429F-4771-A161-7ECB619E097D}"/>
    <cellStyle name="Normal 8 6 6 2 4" xfId="45609" xr:uid="{ADF2AF71-94F4-4F2A-AB21-36B552A50C4A}"/>
    <cellStyle name="Normal 8 6 6 3" xfId="16430" xr:uid="{F67185D9-5978-411D-8852-C3FE55DB09F1}"/>
    <cellStyle name="Normal 8 6 6 4" xfId="27279" xr:uid="{E9161870-BB96-40DF-A932-2A94D2ABBB30}"/>
    <cellStyle name="Normal 8 6 6 5" xfId="42553" xr:uid="{19191384-45B1-4EA2-A28E-5D63F3DFC442}"/>
    <cellStyle name="Normal 8 6 7" xfId="5343" xr:uid="{73B9521F-00A7-492F-8B2B-7E36FD003052}"/>
    <cellStyle name="Normal 8 6 7 2" xfId="16781" xr:uid="{D0D9AAA9-EA3C-452C-A543-6C0B6349B68F}"/>
    <cellStyle name="Normal 8 6 7 3" xfId="27630" xr:uid="{85EE8F6F-A693-446B-8501-F89F878B7E43}"/>
    <cellStyle name="Normal 8 6 7 4" xfId="42904" xr:uid="{44003383-A40C-45E8-8ABF-B02B38A1EB02}"/>
    <cellStyle name="Normal 8 6 8" xfId="13725" xr:uid="{A9C3F6C6-50F5-443B-9A37-0D3308219C7E}"/>
    <cellStyle name="Normal 8 6 9" xfId="24574" xr:uid="{360F5A06-572E-4C6D-B2EB-99D741332941}"/>
    <cellStyle name="Normal 8 7" xfId="191" xr:uid="{6CD12BE4-2DF5-4823-AC0A-A0F3DC6BCE80}"/>
    <cellStyle name="Normal 8 7 2" xfId="8251" xr:uid="{EBD0D176-CFEF-442B-B8E8-EC128E5516FF}"/>
    <cellStyle name="Normal 8 8" xfId="2159" xr:uid="{63FE5301-47E9-4BFE-A1DC-D4044E24B1D5}"/>
    <cellStyle name="Normal 8 8 2" xfId="2758" xr:uid="{20F0E181-419E-4B11-BBCA-F3176A83F44B}"/>
    <cellStyle name="Normal 8 8 2 2" xfId="3738" xr:uid="{3090100B-59D2-4811-BFEC-152324454546}"/>
    <cellStyle name="Normal 8 8 2 2 2" xfId="6976" xr:uid="{96925E85-D3BC-4BC4-8561-C8DEE447CD7F}"/>
    <cellStyle name="Normal 8 8 2 2 2 2" xfId="12775" xr:uid="{6E96E96D-740D-4796-8611-16989D64E664}"/>
    <cellStyle name="Normal 8 8 2 2 2 2 2" xfId="23643" xr:uid="{32137693-EEAA-4C84-B78E-400B18C963D8}"/>
    <cellStyle name="Normal 8 8 2 2 2 2 3" xfId="39439" xr:uid="{B39EC704-91C5-4E49-B254-C6067109812A}"/>
    <cellStyle name="Normal 8 8 2 2 2 3" xfId="18414" xr:uid="{9CAB7E4B-725B-4E1B-983C-3C9C7EE4F21A}"/>
    <cellStyle name="Normal 8 8 2 2 2 4" xfId="29263" xr:uid="{93D53924-37F0-4AAD-87BC-00CDDCFAFFEC}"/>
    <cellStyle name="Normal 8 8 2 2 2 5" xfId="35470" xr:uid="{50C2D395-4109-434B-A269-2C5FA82A54FF}"/>
    <cellStyle name="Normal 8 8 2 2 2 6" xfId="44537" xr:uid="{0FFBE42B-1DB2-46F1-A39B-3F29C1516A56}"/>
    <cellStyle name="Normal 8 8 2 2 3" xfId="12776" xr:uid="{0BF6D666-60C2-4EA0-A8B2-6A2D472329AC}"/>
    <cellStyle name="Normal 8 8 2 2 3 2" xfId="23644" xr:uid="{571F6858-BBC0-418B-B37B-B4A34516A78C}"/>
    <cellStyle name="Normal 8 8 2 2 3 3" xfId="37459" xr:uid="{C0BA78A9-F9F5-4FDB-8DBA-AC523B0CFEB9}"/>
    <cellStyle name="Normal 8 8 2 2 4" xfId="15358" xr:uid="{B7ADA00A-9D44-4E83-B4AE-C435E633159C}"/>
    <cellStyle name="Normal 8 8 2 2 5" xfId="26207" xr:uid="{E27909D5-EF40-4786-B03B-D25C0559EA66}"/>
    <cellStyle name="Normal 8 8 2 2 6" xfId="32357" xr:uid="{3703B3E4-005D-4F3E-9F13-517A415C5353}"/>
    <cellStyle name="Normal 8 8 2 2 7" xfId="41481" xr:uid="{F50DFAC6-F0C2-401C-A6C0-6FBAB68398D7}"/>
    <cellStyle name="Normal 8 8 2 3" xfId="5996" xr:uid="{F404F72A-B4B0-4730-9E6F-01BDC4E88CD3}"/>
    <cellStyle name="Normal 8 8 2 3 2" xfId="12777" xr:uid="{DDE863DB-5059-4AD4-A46D-DDF06A61CA96}"/>
    <cellStyle name="Normal 8 8 2 3 2 2" xfId="23645" xr:uid="{DAC5B388-8E3C-459C-B0F2-3F53E2BD1518}"/>
    <cellStyle name="Normal 8 8 2 3 2 3" xfId="39438" xr:uid="{2179AEAD-B74E-4448-82AD-19960FE38F17}"/>
    <cellStyle name="Normal 8 8 2 3 3" xfId="17434" xr:uid="{05D36129-C0B0-4F83-89B9-6DEB0ACCC831}"/>
    <cellStyle name="Normal 8 8 2 3 4" xfId="28283" xr:uid="{80F3FBEB-7EFA-471A-ADB5-60C83E29FF37}"/>
    <cellStyle name="Normal 8 8 2 3 5" xfId="35469" xr:uid="{2EF1DDE1-8B48-478F-9F55-5CB68FD27C8E}"/>
    <cellStyle name="Normal 8 8 2 3 6" xfId="43557" xr:uid="{DC1D703D-EDA2-4A2A-B43B-7109AF239F2F}"/>
    <cellStyle name="Normal 8 8 2 4" xfId="12778" xr:uid="{6B2976B5-C38E-4A97-968D-DDCB8CD51D82}"/>
    <cellStyle name="Normal 8 8 2 4 2" xfId="23646" xr:uid="{ED151943-4A57-4524-8E51-19F6C810AEFA}"/>
    <cellStyle name="Normal 8 8 2 4 3" xfId="37458" xr:uid="{B1DD2204-7391-4B7F-A90E-E99DA04670BC}"/>
    <cellStyle name="Normal 8 8 2 5" xfId="14378" xr:uid="{0F56F117-65E3-44B8-AC36-3CB9EDEA415A}"/>
    <cellStyle name="Normal 8 8 2 6" xfId="25227" xr:uid="{F8C6CAB8-A6EF-4088-BFD7-A5D6EAE998F1}"/>
    <cellStyle name="Normal 8 8 2 7" xfId="31377" xr:uid="{589EBE40-85C9-4904-859F-7EE10C8CC257}"/>
    <cellStyle name="Normal 8 8 2 8" xfId="40501" xr:uid="{F50E99EA-8329-484A-96BF-CC428482C0CB}"/>
    <cellStyle name="Normal 8 8 3" xfId="3245" xr:uid="{6A162F6A-4196-4392-95AD-4DA2B8888523}"/>
    <cellStyle name="Normal 8 8 3 2" xfId="6483" xr:uid="{47AD484B-B4CA-4DCE-95D8-906111CF4F2F}"/>
    <cellStyle name="Normal 8 8 3 2 2" xfId="12779" xr:uid="{51A32930-421C-4F31-B8A8-06AF57C79456}"/>
    <cellStyle name="Normal 8 8 3 2 2 2" xfId="23647" xr:uid="{F916D97D-D420-4B8A-9E91-92DE7421B2D3}"/>
    <cellStyle name="Normal 8 8 3 2 2 3" xfId="39440" xr:uid="{248611AB-5596-4238-A108-AA4166AB7581}"/>
    <cellStyle name="Normal 8 8 3 2 3" xfId="17921" xr:uid="{D93078A5-1F9D-48B1-BA60-A4AB69AB9F70}"/>
    <cellStyle name="Normal 8 8 3 2 4" xfId="28770" xr:uid="{2D0390FB-0104-44FD-8C92-41EF5287DA3F}"/>
    <cellStyle name="Normal 8 8 3 2 5" xfId="35471" xr:uid="{810E234C-16E7-4556-8534-A357AF963091}"/>
    <cellStyle name="Normal 8 8 3 2 6" xfId="44044" xr:uid="{F6F2C8EC-CF36-4806-BCEC-100E52E8A82E}"/>
    <cellStyle name="Normal 8 8 3 3" xfId="12780" xr:uid="{083227CE-7ABE-4F9E-881C-87B5B63D63C5}"/>
    <cellStyle name="Normal 8 8 3 3 2" xfId="23648" xr:uid="{C39B3469-84F9-4F0F-A7A8-CBD91DE86742}"/>
    <cellStyle name="Normal 8 8 3 3 3" xfId="37460" xr:uid="{6089FAC7-081A-4025-BE50-17D88FB2F1DC}"/>
    <cellStyle name="Normal 8 8 3 4" xfId="14865" xr:uid="{2EDC5FC2-E0CF-4F23-8796-58CF4FA16341}"/>
    <cellStyle name="Normal 8 8 3 5" xfId="25714" xr:uid="{3E2AAE1C-052F-4E59-BCEC-0EFF8F431A33}"/>
    <cellStyle name="Normal 8 8 3 6" xfId="31864" xr:uid="{AEE4485A-BF0D-4164-BC8A-37A1B999D246}"/>
    <cellStyle name="Normal 8 8 3 7" xfId="40988" xr:uid="{1E06F44A-58E9-46CF-A1BC-A3A70424D993}"/>
    <cellStyle name="Normal 8 8 4" xfId="4223" xr:uid="{4F81BA10-6A26-4393-B728-F0E850A04051}"/>
    <cellStyle name="Normal 8 8 4 2" xfId="12781" xr:uid="{5A98013B-EC2B-447B-B01A-04F891B06B24}"/>
    <cellStyle name="Normal 8 8 4 2 2" xfId="23649" xr:uid="{692C0772-11CE-4ADF-8A26-E3E25AAFDA8F}"/>
    <cellStyle name="Normal 8 8 4 2 3" xfId="38341" xr:uid="{3086011F-7F44-4647-980B-7F5716CE4CFA}"/>
    <cellStyle name="Normal 8 8 4 3" xfId="34376" xr:uid="{9DDA3360-88EE-442E-BA60-B2A9D42648FC}"/>
    <cellStyle name="Normal 8 8 4 4" xfId="45828" xr:uid="{66A2BB22-ED36-41F0-92E6-5032E5BEDA44}"/>
    <cellStyle name="Normal 8 8 5" xfId="5503" xr:uid="{59A6B5C2-0820-44C9-BBA6-FFFEF585D185}"/>
    <cellStyle name="Normal 8 8 5 2" xfId="16941" xr:uid="{415CCC47-E60E-459E-9324-13EFB73B12F1}"/>
    <cellStyle name="Normal 8 8 5 3" xfId="27790" xr:uid="{313CC6C3-3C55-4802-AB10-BCFD26B5B87A}"/>
    <cellStyle name="Normal 8 8 5 4" xfId="36359" xr:uid="{C0AAE7F3-B6E1-471E-8B62-A3915E9C87F5}"/>
    <cellStyle name="Normal 8 8 5 5" xfId="43064" xr:uid="{84E04DE8-FE3C-4A8C-9951-625E2DE7E06B}"/>
    <cellStyle name="Normal 8 8 6" xfId="13885" xr:uid="{2F85A3A4-98D8-4AE2-A5C8-71C50F7269D7}"/>
    <cellStyle name="Normal 8 8 7" xfId="24734" xr:uid="{4FB92C19-1653-4879-9DF9-45ED89437FAC}"/>
    <cellStyle name="Normal 8 8 8" xfId="30887" xr:uid="{F5FAAC2E-84A9-4346-A212-4B0105D55F32}"/>
    <cellStyle name="Normal 8 8 9" xfId="40008" xr:uid="{CC8F1C13-5F86-487D-AA58-50022E33A144}"/>
    <cellStyle name="Normal 8 9" xfId="2160" xr:uid="{6866FC84-372D-4B27-A8E1-F3CC1EF2855A}"/>
    <cellStyle name="Normal 8 9 2" xfId="2759" xr:uid="{F55D13C8-4006-4E9B-870A-32CAFB623BAD}"/>
    <cellStyle name="Normal 8 9 2 2" xfId="3739" xr:uid="{277ACC40-01A7-4D96-B7C7-B43417EEADD9}"/>
    <cellStyle name="Normal 8 9 2 2 2" xfId="6977" xr:uid="{55C6140C-E599-4A9E-890F-EA5456B2359E}"/>
    <cellStyle name="Normal 8 9 2 2 2 2" xfId="12782" xr:uid="{1C150ED2-3737-4489-B44F-99127638EE1D}"/>
    <cellStyle name="Normal 8 9 2 2 2 2 2" xfId="23650" xr:uid="{DF568FF6-30E5-40C1-9C7E-47D82E4DAD43}"/>
    <cellStyle name="Normal 8 9 2 2 2 2 3" xfId="39442" xr:uid="{9E704E44-522B-48D6-BF44-AF6BCC455238}"/>
    <cellStyle name="Normal 8 9 2 2 2 3" xfId="18415" xr:uid="{09A6F6CF-98B4-4859-AE04-EBAB10E8F364}"/>
    <cellStyle name="Normal 8 9 2 2 2 4" xfId="29264" xr:uid="{D7123097-F24E-4D79-83ED-C4A343A0D745}"/>
    <cellStyle name="Normal 8 9 2 2 2 5" xfId="35473" xr:uid="{9EB86B27-001D-4047-BB4D-E140AF2460E9}"/>
    <cellStyle name="Normal 8 9 2 2 2 6" xfId="44538" xr:uid="{5EF0BC04-CE20-4130-B9E2-25DCE4DEDA9F}"/>
    <cellStyle name="Normal 8 9 2 2 3" xfId="12783" xr:uid="{1714EE7A-4299-4BBE-B570-F8CF2863C767}"/>
    <cellStyle name="Normal 8 9 2 2 3 2" xfId="23651" xr:uid="{F2D7ABA7-336B-428F-A889-3F32C1A3C385}"/>
    <cellStyle name="Normal 8 9 2 2 3 3" xfId="37462" xr:uid="{8C376741-91D3-4ADE-A31C-20CE32FD59CC}"/>
    <cellStyle name="Normal 8 9 2 2 4" xfId="15359" xr:uid="{C73F46AF-DB14-43D9-AA6D-9F02BC396AFA}"/>
    <cellStyle name="Normal 8 9 2 2 5" xfId="26208" xr:uid="{0B7047DC-39C3-4263-A5C7-325C569D711C}"/>
    <cellStyle name="Normal 8 9 2 2 6" xfId="32358" xr:uid="{6D6B740C-62F0-4CF1-ACB6-6442D18892B7}"/>
    <cellStyle name="Normal 8 9 2 2 7" xfId="41482" xr:uid="{1066AF58-67D1-4629-B269-5FF7B76A6089}"/>
    <cellStyle name="Normal 8 9 2 3" xfId="5997" xr:uid="{03A009B3-A77A-4BEA-9AFE-7923F3BEC9A4}"/>
    <cellStyle name="Normal 8 9 2 3 2" xfId="12784" xr:uid="{E83A863C-2426-42C2-839A-4475F4E4AFFA}"/>
    <cellStyle name="Normal 8 9 2 3 2 2" xfId="23652" xr:uid="{2C1B6100-EB93-424F-923B-06294A189332}"/>
    <cellStyle name="Normal 8 9 2 3 2 3" xfId="39441" xr:uid="{A2D9F78E-963C-419E-A059-2424DBA1151A}"/>
    <cellStyle name="Normal 8 9 2 3 3" xfId="17435" xr:uid="{22491325-63C4-4142-A1B5-D4A1899F63BD}"/>
    <cellStyle name="Normal 8 9 2 3 4" xfId="28284" xr:uid="{42FE8C62-4267-402A-801C-165CCC7A7DC7}"/>
    <cellStyle name="Normal 8 9 2 3 5" xfId="35472" xr:uid="{32D7B9ED-E02B-40B4-A23B-7DED32132DE0}"/>
    <cellStyle name="Normal 8 9 2 3 6" xfId="43558" xr:uid="{DB3AF01B-31CB-4D68-9DA9-836E2F70D38E}"/>
    <cellStyle name="Normal 8 9 2 4" xfId="12785" xr:uid="{7AADE1DF-05DE-4322-881D-908B0FC8B653}"/>
    <cellStyle name="Normal 8 9 2 4 2" xfId="23653" xr:uid="{61694D3D-6355-4B2E-A93A-028067F2CE43}"/>
    <cellStyle name="Normal 8 9 2 4 3" xfId="37461" xr:uid="{1BF067A7-6CAF-46CD-9317-D6BED9DC9A8C}"/>
    <cellStyle name="Normal 8 9 2 5" xfId="14379" xr:uid="{8CCF39FC-2626-4E21-BC35-E4F7D51D905E}"/>
    <cellStyle name="Normal 8 9 2 6" xfId="25228" xr:uid="{46BC11F1-F7A1-4BD2-B680-8184DD8695F0}"/>
    <cellStyle name="Normal 8 9 2 7" xfId="31378" xr:uid="{5EDB6937-6D6F-4A7E-B3EA-969B73D65ACF}"/>
    <cellStyle name="Normal 8 9 2 8" xfId="40502" xr:uid="{B648C111-EB0C-4EA2-868E-B56A75A37945}"/>
    <cellStyle name="Normal 8 9 3" xfId="3246" xr:uid="{EF3E8988-D02A-485F-81E2-E87D109F120A}"/>
    <cellStyle name="Normal 8 9 3 2" xfId="6484" xr:uid="{74617A6A-8DF7-4936-A300-83F739D9A5A9}"/>
    <cellStyle name="Normal 8 9 3 2 2" xfId="12786" xr:uid="{25829BA5-A07A-4E5F-A910-50082182018B}"/>
    <cellStyle name="Normal 8 9 3 2 2 2" xfId="23654" xr:uid="{DB35EAF0-31A1-4ED9-9F04-960EC67D2853}"/>
    <cellStyle name="Normal 8 9 3 2 2 3" xfId="39443" xr:uid="{3ED99945-2F07-4DD0-A728-95A7EC69928F}"/>
    <cellStyle name="Normal 8 9 3 2 3" xfId="17922" xr:uid="{7FB7758A-F325-4C62-AC90-EE315968EBAC}"/>
    <cellStyle name="Normal 8 9 3 2 4" xfId="28771" xr:uid="{6CDAAD73-1932-4D9D-8D07-14BC890BFDFA}"/>
    <cellStyle name="Normal 8 9 3 2 5" xfId="35474" xr:uid="{D06F925B-03AD-452F-BACF-F0B26AA001BD}"/>
    <cellStyle name="Normal 8 9 3 2 6" xfId="44045" xr:uid="{33F7DB0D-8C38-4F97-8432-DE5C339BF4FF}"/>
    <cellStyle name="Normal 8 9 3 3" xfId="12787" xr:uid="{D65085FC-BE9E-4048-8582-54A2C28B0E56}"/>
    <cellStyle name="Normal 8 9 3 3 2" xfId="23655" xr:uid="{C3C85242-5928-4276-A130-CD0DFB743425}"/>
    <cellStyle name="Normal 8 9 3 3 3" xfId="37463" xr:uid="{0873ACE2-578F-4D34-A4D0-B5BEE5E751EB}"/>
    <cellStyle name="Normal 8 9 3 4" xfId="14866" xr:uid="{8F13D4DE-A6A5-47CC-9B9C-DE4ABA0B2CC8}"/>
    <cellStyle name="Normal 8 9 3 5" xfId="25715" xr:uid="{FE8248C7-A285-4152-A3C2-94FEC5AFB4F9}"/>
    <cellStyle name="Normal 8 9 3 6" xfId="31865" xr:uid="{4E86E289-CD96-4F5E-A1DB-FEF34205C134}"/>
    <cellStyle name="Normal 8 9 3 7" xfId="40989" xr:uid="{9E4C0DB9-311B-49FD-B850-D873FEDD2BB6}"/>
    <cellStyle name="Normal 8 9 4" xfId="4224" xr:uid="{2BC9BA44-D5FB-4ED1-884D-FA1CB038B3E6}"/>
    <cellStyle name="Normal 8 9 4 2" xfId="12788" xr:uid="{E8E47DC2-7CDE-4C2E-BC31-F098870B2C4F}"/>
    <cellStyle name="Normal 8 9 4 2 2" xfId="23656" xr:uid="{7F847F66-E482-4E33-B14C-86B9C803DF29}"/>
    <cellStyle name="Normal 8 9 4 2 3" xfId="38342" xr:uid="{A6C24F31-CBAF-40D2-A38F-990A124565AE}"/>
    <cellStyle name="Normal 8 9 4 3" xfId="34377" xr:uid="{3412A64D-2A6E-4F61-8BCD-33861913D31D}"/>
    <cellStyle name="Normal 8 9 4 4" xfId="45829" xr:uid="{55679CDA-4849-41EA-A455-165BE50358BA}"/>
    <cellStyle name="Normal 8 9 5" xfId="5504" xr:uid="{B5E8BE5B-805D-4409-AB38-BFACA64B4832}"/>
    <cellStyle name="Normal 8 9 5 2" xfId="16942" xr:uid="{9F94CE7F-2818-45E0-A144-BD7074AC4CD0}"/>
    <cellStyle name="Normal 8 9 5 3" xfId="27791" xr:uid="{FAE41AEC-5E9A-4524-808D-98E7B85062B2}"/>
    <cellStyle name="Normal 8 9 5 4" xfId="36360" xr:uid="{75C302B5-7043-42D5-A750-20972C625497}"/>
    <cellStyle name="Normal 8 9 5 5" xfId="43065" xr:uid="{9CE6524D-CA7B-42D4-BB0E-FF2A4B104FEC}"/>
    <cellStyle name="Normal 8 9 6" xfId="13886" xr:uid="{6A0835E4-756E-4D14-99CF-D4D460E1AD61}"/>
    <cellStyle name="Normal 8 9 7" xfId="24735" xr:uid="{DE21500A-A621-4E66-A4AB-A0BAE7C52361}"/>
    <cellStyle name="Normal 8 9 8" xfId="30888" xr:uid="{ED50D31F-1C34-4281-B3DD-D545CE26BCA7}"/>
    <cellStyle name="Normal 8 9 9" xfId="40009" xr:uid="{5C249EB2-F8BF-4AFC-9E8C-B3CC34A1D6D9}"/>
    <cellStyle name="Normal 80" xfId="8341" xr:uid="{D2F3197F-5498-4B6D-A249-026E8F6B8632}"/>
    <cellStyle name="Normal 80 2" xfId="33298" xr:uid="{659A26A8-86AF-4FAD-9034-3255F30439B7}"/>
    <cellStyle name="Normal 80 3" xfId="45830" xr:uid="{379A448E-4CCE-4B0C-817A-075D20E36EBB}"/>
    <cellStyle name="Normal 81" xfId="8342" xr:uid="{962A774E-DF89-4D8A-A954-9DD5C2851666}"/>
    <cellStyle name="Normal 81 2" xfId="33299" xr:uid="{5068C3E2-EC4B-4A75-9C1A-368E2491A5C8}"/>
    <cellStyle name="Normal 81 3" xfId="45831" xr:uid="{DA994CBB-9B12-4DD0-B388-6ACE86EDB3AD}"/>
    <cellStyle name="Normal 82" xfId="8343" xr:uid="{46209E4D-0628-4A21-948F-C84740CB3038}"/>
    <cellStyle name="Normal 82 2" xfId="33300" xr:uid="{768E2CE7-312C-4F28-ADE7-B16629E49D79}"/>
    <cellStyle name="Normal 82 3" xfId="45832" xr:uid="{A98D0915-D603-47DE-92E1-0F67DA11B07E}"/>
    <cellStyle name="Normal 83" xfId="8344" xr:uid="{8E36926E-152D-4352-B1FD-7440ED68CBEE}"/>
    <cellStyle name="Normal 83 2" xfId="33301" xr:uid="{9F0A3685-D58B-4D71-AB86-19BCB04451BF}"/>
    <cellStyle name="Normal 83 3" xfId="45833" xr:uid="{291F5333-6940-44F8-861B-7F06642A52C4}"/>
    <cellStyle name="Normal 84" xfId="8345" xr:uid="{5FD86FF4-85FB-47D3-BCC9-F4E05637F2E8}"/>
    <cellStyle name="Normal 84 2" xfId="33302" xr:uid="{38290F98-9286-4F67-A869-782D178F76F0}"/>
    <cellStyle name="Normal 84 3" xfId="45834" xr:uid="{80CA7C02-7F4E-47ED-B2C2-37D7C23E9137}"/>
    <cellStyle name="Normal 85" xfId="8346" xr:uid="{52296234-5EBC-4364-AF8B-2FDA485B87C0}"/>
    <cellStyle name="Normal 85 2" xfId="33303" xr:uid="{69DDB03B-11D9-4C95-A1C8-A89BB22D3D50}"/>
    <cellStyle name="Normal 85 3" xfId="45835" xr:uid="{D4644EAB-D831-443D-8DF6-209A88D7F90F}"/>
    <cellStyle name="Normal 86" xfId="8347" xr:uid="{78781773-897F-48D6-A64C-06FBD213D6BA}"/>
    <cellStyle name="Normal 86 2" xfId="33304" xr:uid="{90F729BE-176D-47EC-B2CE-3F3EAAB537F1}"/>
    <cellStyle name="Normal 86 3" xfId="45836" xr:uid="{3334AA1C-DE86-4C49-801F-4DE20525E770}"/>
    <cellStyle name="Normal 87" xfId="8348" xr:uid="{837A1020-A6E6-4147-B2DF-AF147589604C}"/>
    <cellStyle name="Normal 87 2" xfId="33305" xr:uid="{FE0E758F-38B1-481D-AD10-42C6BE65A7EF}"/>
    <cellStyle name="Normal 87 3" xfId="45837" xr:uid="{CF0C5346-028C-41C1-A1E0-5F340A5A1626}"/>
    <cellStyle name="Normal 88" xfId="8349" xr:uid="{58BB2F5F-2765-4443-910E-0703E6F35D79}"/>
    <cellStyle name="Normal 88 2" xfId="33306" xr:uid="{907F7D6F-1A02-4FAB-BAAF-B351CB0EBF63}"/>
    <cellStyle name="Normal 88 3" xfId="45838" xr:uid="{AAC91552-174F-4B7E-B332-BF1EDD949D88}"/>
    <cellStyle name="Normal 89" xfId="8355" xr:uid="{21442784-A9DA-48A2-B8D3-B50E4C87A494}"/>
    <cellStyle name="Normal 89 2" xfId="33307" xr:uid="{698C5E98-4732-4A4F-8ABF-A16260A9CCE4}"/>
    <cellStyle name="Normal 89 3" xfId="45839" xr:uid="{B0A4FFA4-7CEF-484F-9972-8130317D1B40}"/>
    <cellStyle name="Normal 9" xfId="1133" xr:uid="{6336AB40-A4DD-41FC-835A-6E348E4429B3}"/>
    <cellStyle name="Normal 9 10" xfId="4225" xr:uid="{42DFA474-A7D7-4DEE-A165-509D18ECF9D4}"/>
    <cellStyle name="Normal 9 11" xfId="5344" xr:uid="{C50D1CFE-7D47-4032-A63C-5001A5C3D19C}"/>
    <cellStyle name="Normal 9 11 2" xfId="16782" xr:uid="{1FDFF7F3-6C8B-4098-A22B-B9FFCE61730A}"/>
    <cellStyle name="Normal 9 11 3" xfId="27631" xr:uid="{C8333F69-701E-4F98-9947-EB07F0DADAF2}"/>
    <cellStyle name="Normal 9 11 4" xfId="42905" xr:uid="{32220070-7315-4305-BC17-57C9DD4715F1}"/>
    <cellStyle name="Normal 9 12" xfId="13726" xr:uid="{D6ECD76C-D35D-4FB3-B4C4-0B50EF238C83}"/>
    <cellStyle name="Normal 9 13" xfId="24575" xr:uid="{AA6A526D-4AE7-483C-818D-26DCA7349D71}"/>
    <cellStyle name="Normal 9 14" xfId="30488" xr:uid="{DE7EEC82-D82C-43CE-8C83-F086C96347BB}"/>
    <cellStyle name="Normal 9 15" xfId="39849" xr:uid="{9867D734-A344-46A0-81B4-953D58273E4F}"/>
    <cellStyle name="Normal 9 2" xfId="1134" xr:uid="{04F62A3B-379B-4508-B9D1-20E9361B383F}"/>
    <cellStyle name="Normal 9 2 2" xfId="194" xr:uid="{B5F9C4DE-244D-4FD7-A4EF-EB2A51AB998F}"/>
    <cellStyle name="Normal 9 2 3" xfId="1135" xr:uid="{E81C045F-15A1-44CF-BAAE-4D1090DCB401}"/>
    <cellStyle name="Normal 9 2 4" xfId="1136" xr:uid="{4C50096B-E5AB-44AC-97D2-A01E14F3FAC6}"/>
    <cellStyle name="Normal 9 2 5" xfId="1137" xr:uid="{A6941094-5FBA-4AC6-A07B-F1513F60A756}"/>
    <cellStyle name="Normal 9 2 6" xfId="4091" xr:uid="{F565B28C-AFD6-47AC-B816-9C138B162F59}"/>
    <cellStyle name="Normal 9 2 6 2" xfId="7322" xr:uid="{1D9DB039-919C-40B7-A079-EB5788FF6336}"/>
    <cellStyle name="Normal 9 2 6 2 2" xfId="18760" xr:uid="{F39EC0FC-9570-454C-B140-E9E768836458}"/>
    <cellStyle name="Normal 9 2 6 2 3" xfId="29609" xr:uid="{5272FEB7-0978-4EC9-8163-9C30E820475C}"/>
    <cellStyle name="Normal 9 2 6 2 4" xfId="44883" xr:uid="{D27A9C52-F139-40C8-9F71-7E8F7A8D10D7}"/>
    <cellStyle name="Normal 9 2 6 3" xfId="15704" xr:uid="{5D541D8C-25F2-4CE4-85F0-FE520C27596A}"/>
    <cellStyle name="Normal 9 2 6 4" xfId="26553" xr:uid="{CAA7DE4B-5694-4930-8B18-E9669E2179CE}"/>
    <cellStyle name="Normal 9 2 6 5" xfId="32421" xr:uid="{118611D8-4CB1-4A87-AC38-38207B4154BE}"/>
    <cellStyle name="Normal 9 2 6 6" xfId="41827" xr:uid="{31B6AE62-58ED-4CB8-8584-48EAC4FD57C3}"/>
    <cellStyle name="Normal 9 2 7" xfId="4631" xr:uid="{7B54751B-B575-4491-86EA-DFE0CCC11123}"/>
    <cellStyle name="Normal 9 2 7 2" xfId="7687" xr:uid="{5B5C0DF4-ACF6-4564-8BF4-F8124F012311}"/>
    <cellStyle name="Normal 9 2 7 2 2" xfId="19125" xr:uid="{4D928048-3ADA-4F19-AAFF-62ADEDB18F0C}"/>
    <cellStyle name="Normal 9 2 7 2 3" xfId="29974" xr:uid="{3A27196D-F93B-43B1-8ADA-A6C3506ED28F}"/>
    <cellStyle name="Normal 9 2 7 2 4" xfId="45248" xr:uid="{94EAC91E-C8DE-4973-A338-F50D84B4EF33}"/>
    <cellStyle name="Normal 9 2 7 3" xfId="16069" xr:uid="{2FCB45AE-B4CD-433C-A356-85FE4A6494C2}"/>
    <cellStyle name="Normal 9 2 7 4" xfId="26918" xr:uid="{D1A570A9-C38B-40E4-90D8-D1B481A30ACA}"/>
    <cellStyle name="Normal 9 2 7 5" xfId="33308" xr:uid="{90BB7502-EA0B-43FD-A64D-80064B240DA9}"/>
    <cellStyle name="Normal 9 2 7 6" xfId="42192" xr:uid="{548AF4CE-C63F-42AE-8756-7F48C177F31C}"/>
    <cellStyle name="Normal 9 2 8" xfId="4993" xr:uid="{55683D02-5BF5-4CFC-A052-26C68AE0B551}"/>
    <cellStyle name="Normal 9 2 8 2" xfId="8049" xr:uid="{681C2C0A-2F31-4F0C-96DD-B731484DFACB}"/>
    <cellStyle name="Normal 9 2 8 2 2" xfId="19487" xr:uid="{2B14AD27-9704-4727-B624-EDAD8679E8CB}"/>
    <cellStyle name="Normal 9 2 8 2 3" xfId="30336" xr:uid="{7B9588AC-662D-4710-B120-F4AF6B9033A8}"/>
    <cellStyle name="Normal 9 2 8 2 4" xfId="45610" xr:uid="{8F8691D0-FD87-428D-BF39-6A6670A503C7}"/>
    <cellStyle name="Normal 9 2 8 3" xfId="16431" xr:uid="{FEA673C6-2FCA-45BF-8944-633D139C205D}"/>
    <cellStyle name="Normal 9 2 8 4" xfId="27280" xr:uid="{58097BAC-7BEC-470A-A697-BF6EDDC55A3E}"/>
    <cellStyle name="Normal 9 2 8 5" xfId="42554" xr:uid="{FBDC49C1-8550-4092-A4B1-77F6F5CE5F92}"/>
    <cellStyle name="Normal 9 3" xfId="1138" xr:uid="{57B33539-F789-4522-9EA1-7343634BF45B}"/>
    <cellStyle name="Normal 9 3 10" xfId="30736" xr:uid="{25AEBBC5-DDEF-4BE3-8AD7-595B9F8A07CC}"/>
    <cellStyle name="Normal 9 3 11" xfId="39850" xr:uid="{9E18D978-6214-46DD-A210-4ABD1F1CE60C}"/>
    <cellStyle name="Normal 9 3 2" xfId="2599" xr:uid="{7F953279-DB5A-4513-B6C6-66602742D09A}"/>
    <cellStyle name="Normal 9 3 2 2" xfId="3580" xr:uid="{218AACFD-4547-45DF-B91C-F4E7B951177C}"/>
    <cellStyle name="Normal 9 3 2 2 2" xfId="6818" xr:uid="{3A5CCBD9-4C29-4C62-A703-DD8DA829D2E9}"/>
    <cellStyle name="Normal 9 3 2 2 2 2" xfId="12789" xr:uid="{5C0FA81C-B635-44F5-B599-C9000EAA1A17}"/>
    <cellStyle name="Normal 9 3 2 2 2 2 2" xfId="23657" xr:uid="{37E2CC70-90B7-4404-BA95-F87E96C16CA7}"/>
    <cellStyle name="Normal 9 3 2 2 2 2 3" xfId="39444" xr:uid="{1C98CEF2-B46D-4307-B4A3-A5B63E7758CC}"/>
    <cellStyle name="Normal 9 3 2 2 2 3" xfId="18256" xr:uid="{2E793893-7770-46BC-B2DC-98274895B3B9}"/>
    <cellStyle name="Normal 9 3 2 2 2 4" xfId="29105" xr:uid="{BDA0C4A2-3D12-4F4E-9171-A7FF1437AE6F}"/>
    <cellStyle name="Normal 9 3 2 2 2 5" xfId="35475" xr:uid="{252AE4DC-D3C8-4A22-A281-4483B91C05B5}"/>
    <cellStyle name="Normal 9 3 2 2 2 6" xfId="44379" xr:uid="{E76473E3-16D9-417F-A658-B7AE1EF9C4A6}"/>
    <cellStyle name="Normal 9 3 2 2 3" xfId="12790" xr:uid="{FD165BD8-0FB8-462E-923C-9782AAB282C8}"/>
    <cellStyle name="Normal 9 3 2 2 3 2" xfId="23658" xr:uid="{48EC40D8-879F-4406-A0AF-577811B406E8}"/>
    <cellStyle name="Normal 9 3 2 2 3 3" xfId="37464" xr:uid="{6463D5B6-34F3-42B1-9483-D04B6AFD6249}"/>
    <cellStyle name="Normal 9 3 2 2 4" xfId="15200" xr:uid="{649E319E-26AF-4BC3-A3B6-049FC857D816}"/>
    <cellStyle name="Normal 9 3 2 2 5" xfId="26049" xr:uid="{42C84C31-B69A-4DF2-9575-9B9DA4C6B7A2}"/>
    <cellStyle name="Normal 9 3 2 2 6" xfId="32199" xr:uid="{E5EE880C-00FA-4F9C-A728-4B246FA9972A}"/>
    <cellStyle name="Normal 9 3 2 2 7" xfId="41323" xr:uid="{7B8F6867-C131-45E6-B877-9DEC7BA04E52}"/>
    <cellStyle name="Normal 9 3 2 3" xfId="5838" xr:uid="{674D7B15-CCA7-4BA0-9F43-46CEA3EB22BF}"/>
    <cellStyle name="Normal 9 3 2 3 2" xfId="12791" xr:uid="{3B19B307-9AEC-44F6-A989-94D968768588}"/>
    <cellStyle name="Normal 9 3 2 3 2 2" xfId="23659" xr:uid="{2E77E4FE-51DB-445F-9F73-F85B7FA5ADCF}"/>
    <cellStyle name="Normal 9 3 2 3 2 3" xfId="38343" xr:uid="{810E7155-289A-4A0F-A340-49A5A9C1F20D}"/>
    <cellStyle name="Normal 9 3 2 3 3" xfId="17276" xr:uid="{363F667B-CECA-495E-8628-D110412DB9BC}"/>
    <cellStyle name="Normal 9 3 2 3 4" xfId="28125" xr:uid="{ABC84CD0-5485-44A4-B955-273489DBE2B8}"/>
    <cellStyle name="Normal 9 3 2 3 5" xfId="34378" xr:uid="{BA851B3C-9B7D-49FC-A8E3-8218B481C45C}"/>
    <cellStyle name="Normal 9 3 2 3 6" xfId="43399" xr:uid="{B454C354-465D-4F9E-8D6C-2C59211B8A49}"/>
    <cellStyle name="Normal 9 3 2 4" xfId="12792" xr:uid="{EB41F94A-C422-4E1E-9792-93CD34C9FE10}"/>
    <cellStyle name="Normal 9 3 2 4 2" xfId="23660" xr:uid="{9C37D7F8-5F1E-435F-84B3-85F0C9A62C0D}"/>
    <cellStyle name="Normal 9 3 2 4 3" xfId="36361" xr:uid="{D37519C6-0B80-4E3D-9847-A9BD13988BB1}"/>
    <cellStyle name="Normal 9 3 2 5" xfId="14220" xr:uid="{1342B80B-EC7D-44C3-A262-5FA7B3FFAA9D}"/>
    <cellStyle name="Normal 9 3 2 6" xfId="25069" xr:uid="{76DF243B-33C0-4391-AD9A-14BF7EBEEFA1}"/>
    <cellStyle name="Normal 9 3 2 7" xfId="31219" xr:uid="{722E2EC6-96C5-4BB0-A8FD-259716A4F5C9}"/>
    <cellStyle name="Normal 9 3 2 8" xfId="40343" xr:uid="{0002267D-DA4E-4252-9743-BC3EE202F350}"/>
    <cellStyle name="Normal 9 3 3" xfId="3087" xr:uid="{C105FDE0-0FFC-440E-9680-48084C1CFCE7}"/>
    <cellStyle name="Normal 9 3 3 2" xfId="6325" xr:uid="{3595AC91-CCCB-46EA-A21D-8C45D464612E}"/>
    <cellStyle name="Normal 9 3 3 2 2" xfId="12793" xr:uid="{DC2FCAE7-E0D2-4133-9A2E-112F7A37AEF1}"/>
    <cellStyle name="Normal 9 3 3 2 2 2" xfId="23661" xr:uid="{A754B6B3-A3A4-45E1-B27F-A41510ED469E}"/>
    <cellStyle name="Normal 9 3 3 2 2 3" xfId="39445" xr:uid="{D42BBFA9-D9E2-4A19-91E7-592CF42D3665}"/>
    <cellStyle name="Normal 9 3 3 2 3" xfId="17763" xr:uid="{0BC4A792-D105-45FC-83C4-D95C89AFEF22}"/>
    <cellStyle name="Normal 9 3 3 2 4" xfId="28612" xr:uid="{A4634983-C67E-47A5-93FA-F6DB259F561E}"/>
    <cellStyle name="Normal 9 3 3 2 5" xfId="35476" xr:uid="{2957D73C-2078-44E2-B622-2761458D2DE2}"/>
    <cellStyle name="Normal 9 3 3 2 6" xfId="43886" xr:uid="{6440BDCC-8201-4FBE-BF9E-C071AA01892D}"/>
    <cellStyle name="Normal 9 3 3 3" xfId="12794" xr:uid="{45ADF38F-188A-43E1-BD51-1A5998D3BD5E}"/>
    <cellStyle name="Normal 9 3 3 3 2" xfId="23662" xr:uid="{3B5F8852-405B-4FA7-8E42-D1F331334030}"/>
    <cellStyle name="Normal 9 3 3 3 3" xfId="37465" xr:uid="{5BBE79C0-36FD-4698-9506-C3B89F4E7A3E}"/>
    <cellStyle name="Normal 9 3 3 4" xfId="14707" xr:uid="{A4EAF36B-42BE-40CC-8342-F432C2376BE9}"/>
    <cellStyle name="Normal 9 3 3 5" xfId="25556" xr:uid="{B1D465DB-72DB-466E-A9DA-5C3F39A45B4C}"/>
    <cellStyle name="Normal 9 3 3 6" xfId="31706" xr:uid="{20D6C723-5EC9-4139-A696-EFE59429030D}"/>
    <cellStyle name="Normal 9 3 3 7" xfId="40830" xr:uid="{2972E608-1CF4-428B-89F4-1931641E67D5}"/>
    <cellStyle name="Normal 9 3 4" xfId="4092" xr:uid="{21A89538-E06D-447C-8269-16953EF8A426}"/>
    <cellStyle name="Normal 9 3 4 2" xfId="7323" xr:uid="{D2C2CF2F-45B6-4E93-916D-65CD0CEACFBE}"/>
    <cellStyle name="Normal 9 3 4 2 2" xfId="18761" xr:uid="{7C52C48D-A1F2-4B85-A6DA-E3EC4873ECD0}"/>
    <cellStyle name="Normal 9 3 4 2 3" xfId="29610" xr:uid="{2663B321-D989-4EA6-9A94-02BB129E0918}"/>
    <cellStyle name="Normal 9 3 4 2 4" xfId="37864" xr:uid="{CC505E67-96D6-4B89-BBBB-2831FF5796F6}"/>
    <cellStyle name="Normal 9 3 4 2 5" xfId="44884" xr:uid="{E508BF72-0DD3-46D3-892C-BE64D4877552}"/>
    <cellStyle name="Normal 9 3 4 3" xfId="15705" xr:uid="{2BDAC755-2141-4AFF-99F6-F3CBF6D82B37}"/>
    <cellStyle name="Normal 9 3 4 4" xfId="26554" xr:uid="{24FC0CC6-37D8-443D-A61A-1195D9D7AC3F}"/>
    <cellStyle name="Normal 9 3 4 5" xfId="33309" xr:uid="{2EE71A3F-E20A-43F5-93E0-117CCC3C6AB7}"/>
    <cellStyle name="Normal 9 3 4 6" xfId="41828" xr:uid="{2083995E-8D69-4A1B-82AE-1A0D3DF860C5}"/>
    <cellStyle name="Normal 9 3 5" xfId="4632" xr:uid="{9D7F8E9A-0D9C-403E-92B1-D21EE604E391}"/>
    <cellStyle name="Normal 9 3 5 2" xfId="7688" xr:uid="{6463687A-8FF4-403B-A1C1-0CB3BC976410}"/>
    <cellStyle name="Normal 9 3 5 2 2" xfId="19126" xr:uid="{8486990C-CEB0-4D06-8823-BAE748F4D33D}"/>
    <cellStyle name="Normal 9 3 5 2 3" xfId="29975" xr:uid="{4F61ECE1-838E-4510-B222-440C4F7F8F2D}"/>
    <cellStyle name="Normal 9 3 5 2 4" xfId="45249" xr:uid="{2C4B19A5-BB49-4C82-8675-968FA5E53D4E}"/>
    <cellStyle name="Normal 9 3 5 3" xfId="16070" xr:uid="{4C82ED30-CA89-4EEC-A90D-7F1F1A1DD5B7}"/>
    <cellStyle name="Normal 9 3 5 4" xfId="26919" xr:uid="{3D7E2CF6-D5A9-4E4B-94C1-4136EC39E46D}"/>
    <cellStyle name="Normal 9 3 5 5" xfId="35881" xr:uid="{E293D57B-71BB-496C-BB3B-1B17D67C4147}"/>
    <cellStyle name="Normal 9 3 5 6" xfId="42193" xr:uid="{BFB8C5FE-0DCE-4A8C-B292-47E8F5562D4E}"/>
    <cellStyle name="Normal 9 3 6" xfId="4994" xr:uid="{84BC4013-CD94-4298-87D4-0598573DA88D}"/>
    <cellStyle name="Normal 9 3 6 2" xfId="8050" xr:uid="{B018C7AE-30A0-4488-B13D-50878C9C3C81}"/>
    <cellStyle name="Normal 9 3 6 2 2" xfId="19488" xr:uid="{61039C4E-6A62-44BC-BA1B-E377ED8FB7BB}"/>
    <cellStyle name="Normal 9 3 6 2 3" xfId="30337" xr:uid="{440E37E4-1DD2-4EC6-B559-EC70D1CB918B}"/>
    <cellStyle name="Normal 9 3 6 2 4" xfId="45611" xr:uid="{4E8ED015-F4C5-4038-8592-C04DF5160C8E}"/>
    <cellStyle name="Normal 9 3 6 3" xfId="16432" xr:uid="{8D721D0D-1875-427A-A8C4-B1E061BABE7C}"/>
    <cellStyle name="Normal 9 3 6 4" xfId="27281" xr:uid="{8C2F0F59-3021-429B-8CB6-4F7A1CFA0B2C}"/>
    <cellStyle name="Normal 9 3 6 5" xfId="42555" xr:uid="{568E2CBD-6856-43B8-A4AC-A1DC9AD72599}"/>
    <cellStyle name="Normal 9 3 7" xfId="5345" xr:uid="{1A05CC4C-0FBC-4173-BF72-D6D89E9CD814}"/>
    <cellStyle name="Normal 9 3 7 2" xfId="16783" xr:uid="{0E30C1F2-15EC-4E98-8264-68A869F58EF1}"/>
    <cellStyle name="Normal 9 3 7 3" xfId="27632" xr:uid="{7BB1235E-A0D2-4600-9BC9-D281E96DD1E5}"/>
    <cellStyle name="Normal 9 3 7 4" xfId="42906" xr:uid="{186FEC0A-002C-4E9A-ACBF-19A11CB073CD}"/>
    <cellStyle name="Normal 9 3 8" xfId="13727" xr:uid="{83C2A500-C67E-4015-B8B9-95A4E4DE35D9}"/>
    <cellStyle name="Normal 9 3 9" xfId="24576" xr:uid="{281B458D-C08B-41DB-97DB-B0DA2C63B9A9}"/>
    <cellStyle name="Normal 9 4" xfId="1139" xr:uid="{53229FC4-73F0-4F33-9DFD-CA8E370C0C80}"/>
    <cellStyle name="Normal 9 4 10" xfId="30737" xr:uid="{57F51339-C638-4413-8342-F042F6CE4645}"/>
    <cellStyle name="Normal 9 4 11" xfId="39851" xr:uid="{CA622F8A-B05A-4FDB-9358-064D407D16DC}"/>
    <cellStyle name="Normal 9 4 2" xfId="2600" xr:uid="{D9FAFB77-3785-4985-B22B-D3E97F4B121D}"/>
    <cellStyle name="Normal 9 4 2 2" xfId="3581" xr:uid="{3C85D1C2-1504-49F3-AEE3-788F1CC48754}"/>
    <cellStyle name="Normal 9 4 2 2 2" xfId="6819" xr:uid="{6E4B3272-7EE0-4E3D-8701-051C8B88EDC8}"/>
    <cellStyle name="Normal 9 4 2 2 2 2" xfId="12795" xr:uid="{4A153C6B-5EDF-4286-B6ED-18031DDFCED8}"/>
    <cellStyle name="Normal 9 4 2 2 2 2 2" xfId="23663" xr:uid="{6EDE46AF-B923-4259-B8D6-DFF807F86C93}"/>
    <cellStyle name="Normal 9 4 2 2 2 2 3" xfId="39446" xr:uid="{82F86B06-C9B1-4006-8D7F-1463F0F6618E}"/>
    <cellStyle name="Normal 9 4 2 2 2 3" xfId="18257" xr:uid="{D80C0CE6-A5F7-4E6D-90FE-BDA2BB319C53}"/>
    <cellStyle name="Normal 9 4 2 2 2 4" xfId="29106" xr:uid="{66995154-15EF-4CA6-AD54-75FC9CD0F223}"/>
    <cellStyle name="Normal 9 4 2 2 2 5" xfId="35477" xr:uid="{D972FC83-F6B1-48DA-9B00-1C47F4C39EBA}"/>
    <cellStyle name="Normal 9 4 2 2 2 6" xfId="44380" xr:uid="{779901E0-9375-43A5-A46F-0AC9D609D479}"/>
    <cellStyle name="Normal 9 4 2 2 3" xfId="12796" xr:uid="{A239BEC5-C473-4DE8-8E1C-759C5590E61F}"/>
    <cellStyle name="Normal 9 4 2 2 3 2" xfId="23664" xr:uid="{AC40756B-2945-452E-8BFA-C294AC7AF325}"/>
    <cellStyle name="Normal 9 4 2 2 3 3" xfId="37466" xr:uid="{EB0497D8-209F-4ACE-A77F-E9FF0AF12643}"/>
    <cellStyle name="Normal 9 4 2 2 4" xfId="15201" xr:uid="{98AE14E6-E14D-4E7B-A1C8-AADC70F6E61A}"/>
    <cellStyle name="Normal 9 4 2 2 5" xfId="26050" xr:uid="{4F019594-1098-4024-B1C7-823B0C805175}"/>
    <cellStyle name="Normal 9 4 2 2 6" xfId="32200" xr:uid="{F42D2E65-AD2B-4E85-AB8D-F90ED957B0AF}"/>
    <cellStyle name="Normal 9 4 2 2 7" xfId="41324" xr:uid="{3D328818-215F-4587-B7C2-A3BDAB59F8DB}"/>
    <cellStyle name="Normal 9 4 2 3" xfId="5839" xr:uid="{46D3E920-BDA9-42F2-86FB-B44A3A66F7EC}"/>
    <cellStyle name="Normal 9 4 2 3 2" xfId="12797" xr:uid="{E0CABDAC-D512-479D-8FAB-20A8EB38F28E}"/>
    <cellStyle name="Normal 9 4 2 3 2 2" xfId="23665" xr:uid="{5CEC9987-AFB4-423C-9934-75F93D0EC570}"/>
    <cellStyle name="Normal 9 4 2 3 2 3" xfId="38344" xr:uid="{B0AB622E-8D34-428D-A145-B96EE1A0F07E}"/>
    <cellStyle name="Normal 9 4 2 3 3" xfId="17277" xr:uid="{CE46C097-D9D8-46B3-ABFC-4790F34BC493}"/>
    <cellStyle name="Normal 9 4 2 3 4" xfId="28126" xr:uid="{314DBEF9-B8BC-4355-8404-3C2F2C10DD43}"/>
    <cellStyle name="Normal 9 4 2 3 5" xfId="34379" xr:uid="{6BB7D6C6-F2A7-4C2A-8AB7-97FDD46016E9}"/>
    <cellStyle name="Normal 9 4 2 3 6" xfId="43400" xr:uid="{FC0B94DE-70B7-4CC6-A2D1-2E6B58B1614D}"/>
    <cellStyle name="Normal 9 4 2 4" xfId="12798" xr:uid="{B36EB2E3-66B9-41E0-88F4-D3E2E65AFA54}"/>
    <cellStyle name="Normal 9 4 2 4 2" xfId="23666" xr:uid="{4BF863D0-74F1-40AA-874F-1A89C581922A}"/>
    <cellStyle name="Normal 9 4 2 4 3" xfId="36362" xr:uid="{7C73B5FA-3A5C-434A-A901-EC9C3A6F5425}"/>
    <cellStyle name="Normal 9 4 2 5" xfId="14221" xr:uid="{69E8F5A0-4B33-4107-9635-8343E113E233}"/>
    <cellStyle name="Normal 9 4 2 6" xfId="25070" xr:uid="{69C112D7-D204-4CD7-8A60-113D9B13BE00}"/>
    <cellStyle name="Normal 9 4 2 7" xfId="31220" xr:uid="{2D49D4E0-542A-451A-93D2-1D07366F72F6}"/>
    <cellStyle name="Normal 9 4 2 8" xfId="40344" xr:uid="{D49DC4F4-BBD7-4B32-936A-5732A5D27DC6}"/>
    <cellStyle name="Normal 9 4 3" xfId="3088" xr:uid="{B5E1CD14-67C9-4147-B5B9-FA1AEF4ED9C8}"/>
    <cellStyle name="Normal 9 4 3 2" xfId="6326" xr:uid="{F814F3A7-3DF2-491A-AAFE-FB8BF80DB92A}"/>
    <cellStyle name="Normal 9 4 3 2 2" xfId="12799" xr:uid="{17A2DD71-AD67-4AEF-84AE-FF81455C2D96}"/>
    <cellStyle name="Normal 9 4 3 2 2 2" xfId="23667" xr:uid="{F80ECF09-6BDC-41A9-9599-0A8EA3C46551}"/>
    <cellStyle name="Normal 9 4 3 2 2 3" xfId="39447" xr:uid="{B6483C64-75AC-4CD7-983B-FC4B1AB01357}"/>
    <cellStyle name="Normal 9 4 3 2 3" xfId="17764" xr:uid="{C372A2B4-C8A6-4D62-8801-BBCEDAA84D34}"/>
    <cellStyle name="Normal 9 4 3 2 4" xfId="28613" xr:uid="{6E4720F4-1DEE-454E-8111-928740F1EEE7}"/>
    <cellStyle name="Normal 9 4 3 2 5" xfId="35478" xr:uid="{71EA2061-83E5-4571-9EEE-6AEA2333A79E}"/>
    <cellStyle name="Normal 9 4 3 2 6" xfId="43887" xr:uid="{993FECFD-1818-429F-B49C-456266DE163F}"/>
    <cellStyle name="Normal 9 4 3 3" xfId="12800" xr:uid="{B5E51B08-947E-41FA-AF65-6EC52DEDAD4B}"/>
    <cellStyle name="Normal 9 4 3 3 2" xfId="23668" xr:uid="{06A127E8-E0DD-4F0C-A701-E88C43B058E0}"/>
    <cellStyle name="Normal 9 4 3 3 3" xfId="37467" xr:uid="{6A908E8E-E2B9-4D8C-91E6-FF83DFFC67A3}"/>
    <cellStyle name="Normal 9 4 3 4" xfId="14708" xr:uid="{120C7AD9-FD27-4A95-9037-AD1E74A7D795}"/>
    <cellStyle name="Normal 9 4 3 5" xfId="25557" xr:uid="{8A865058-1505-4381-B71F-0825CBD28280}"/>
    <cellStyle name="Normal 9 4 3 6" xfId="31707" xr:uid="{92F7C6F7-9D5B-4F50-8F38-49A5924A535E}"/>
    <cellStyle name="Normal 9 4 3 7" xfId="40831" xr:uid="{AF36192A-98AD-4F3F-A856-12DFF3DB68A5}"/>
    <cellStyle name="Normal 9 4 4" xfId="4093" xr:uid="{5BDE3E27-5074-48A0-ACFD-EFAC1DB30113}"/>
    <cellStyle name="Normal 9 4 4 2" xfId="7324" xr:uid="{1A7A5B7A-59FB-42DC-BB0A-CA7AE1E95AA8}"/>
    <cellStyle name="Normal 9 4 4 2 2" xfId="18762" xr:uid="{C546B9E1-55DF-49AF-BF0E-4172F9E00722}"/>
    <cellStyle name="Normal 9 4 4 2 3" xfId="29611" xr:uid="{BED98432-ED81-451D-82B6-C33C67B08006}"/>
    <cellStyle name="Normal 9 4 4 2 4" xfId="37865" xr:uid="{643840C7-9A72-41BB-885B-A5AF62F9592F}"/>
    <cellStyle name="Normal 9 4 4 2 5" xfId="44885" xr:uid="{02D0F23E-081B-4B08-9FB1-6AD96C4A33EA}"/>
    <cellStyle name="Normal 9 4 4 3" xfId="15706" xr:uid="{969A7AED-BEAA-449D-9A6A-8699D496C768}"/>
    <cellStyle name="Normal 9 4 4 4" xfId="26555" xr:uid="{69AF09D2-DB58-4510-A7B9-4B572047D27D}"/>
    <cellStyle name="Normal 9 4 4 5" xfId="33310" xr:uid="{D6F0913B-9AA2-461F-84E5-4EAA14861390}"/>
    <cellStyle name="Normal 9 4 4 6" xfId="41829" xr:uid="{EF893984-028C-46F5-8C2E-DE6C1D44DFBC}"/>
    <cellStyle name="Normal 9 4 5" xfId="4633" xr:uid="{94BD839C-4442-4D0B-ADFD-08360AE4991A}"/>
    <cellStyle name="Normal 9 4 5 2" xfId="7689" xr:uid="{9879FFBB-FC56-45B4-8A51-A8CF420244AC}"/>
    <cellStyle name="Normal 9 4 5 2 2" xfId="19127" xr:uid="{B5134973-0269-45AB-8602-F6B9BF71F2F3}"/>
    <cellStyle name="Normal 9 4 5 2 3" xfId="29976" xr:uid="{202C179E-3ADD-445F-ADE2-06A294596BA7}"/>
    <cellStyle name="Normal 9 4 5 2 4" xfId="45250" xr:uid="{12048F31-6061-4AF9-8CBA-A51384A70312}"/>
    <cellStyle name="Normal 9 4 5 3" xfId="16071" xr:uid="{F748BE2B-7A60-49A3-8C11-667E7B3D272A}"/>
    <cellStyle name="Normal 9 4 5 4" xfId="26920" xr:uid="{760FFE95-723C-470E-B8B0-5DB7AF140FC7}"/>
    <cellStyle name="Normal 9 4 5 5" xfId="35882" xr:uid="{02589FB1-FDAF-4B9B-B17F-F8A0CAD5BF81}"/>
    <cellStyle name="Normal 9 4 5 6" xfId="42194" xr:uid="{CAF064AB-73EB-4C6C-96A7-5A4AFBB03C70}"/>
    <cellStyle name="Normal 9 4 6" xfId="4995" xr:uid="{5BA78E0E-A7FF-4E3E-8417-E7BAE33345AE}"/>
    <cellStyle name="Normal 9 4 6 2" xfId="8051" xr:uid="{FAD10736-154D-4D18-9D75-EC7A40F37FE3}"/>
    <cellStyle name="Normal 9 4 6 2 2" xfId="19489" xr:uid="{1A59B39B-7314-4D14-B240-B2E2A1F128A1}"/>
    <cellStyle name="Normal 9 4 6 2 3" xfId="30338" xr:uid="{14583F60-2F58-4D44-9F39-12B88A1F995D}"/>
    <cellStyle name="Normal 9 4 6 2 4" xfId="45612" xr:uid="{BBA85265-FE76-4578-947C-C79C8509F0F6}"/>
    <cellStyle name="Normal 9 4 6 3" xfId="16433" xr:uid="{7FA7C864-FEC3-49FD-AA4C-8D9BC03DF252}"/>
    <cellStyle name="Normal 9 4 6 4" xfId="27282" xr:uid="{7F87A952-4956-40FB-9745-322DC2DAD2DF}"/>
    <cellStyle name="Normal 9 4 6 5" xfId="42556" xr:uid="{D0BD9AF6-0C99-436A-AD4C-CB51F624013C}"/>
    <cellStyle name="Normal 9 4 7" xfId="5346" xr:uid="{616984C4-DF15-426F-B2D0-22B5628F6CF6}"/>
    <cellStyle name="Normal 9 4 7 2" xfId="16784" xr:uid="{473556C4-3646-4112-9275-8FE03B4A2ED6}"/>
    <cellStyle name="Normal 9 4 7 3" xfId="27633" xr:uid="{CE41DBFB-15CB-46A6-92FF-413DD52BDD70}"/>
    <cellStyle name="Normal 9 4 7 4" xfId="42907" xr:uid="{7BFEF675-C0CD-46E2-808D-1DD48A281AC1}"/>
    <cellStyle name="Normal 9 4 8" xfId="13728" xr:uid="{96AB52F1-41E6-4AA6-8B40-7DBEB0FD8CAF}"/>
    <cellStyle name="Normal 9 4 9" xfId="24577" xr:uid="{4584ACAE-F80B-4EF6-BCB3-0EEB76EC4305}"/>
    <cellStyle name="Normal 9 5" xfId="1140" xr:uid="{83BA5CD1-561E-4D07-8165-0089B5FCAB4D}"/>
    <cellStyle name="Normal 9 5 10" xfId="30738" xr:uid="{F0CFCACC-13CA-4FCE-9E60-177121D16BD2}"/>
    <cellStyle name="Normal 9 5 11" xfId="39852" xr:uid="{B63D9DF7-5F91-4EF3-9D90-684F269A068E}"/>
    <cellStyle name="Normal 9 5 2" xfId="2601" xr:uid="{D38ECA49-9C42-4A92-BD12-C9760FCB86F2}"/>
    <cellStyle name="Normal 9 5 2 2" xfId="3582" xr:uid="{C1AF8445-5317-470A-B818-C064603D5A64}"/>
    <cellStyle name="Normal 9 5 2 2 2" xfId="6820" xr:uid="{5316080F-E102-435C-B86F-EEED0A6511A7}"/>
    <cellStyle name="Normal 9 5 2 2 2 2" xfId="12801" xr:uid="{D01340F5-AB4E-434B-9B2E-10D75A4E485A}"/>
    <cellStyle name="Normal 9 5 2 2 2 2 2" xfId="23669" xr:uid="{96B91F39-E4F7-4B79-97F0-9EA95EBB535A}"/>
    <cellStyle name="Normal 9 5 2 2 2 2 3" xfId="39448" xr:uid="{4888672C-D288-4F53-8D25-6106C9DE0868}"/>
    <cellStyle name="Normal 9 5 2 2 2 3" xfId="18258" xr:uid="{536FE248-F998-45C0-A708-05356F39677D}"/>
    <cellStyle name="Normal 9 5 2 2 2 4" xfId="29107" xr:uid="{DAC19F60-BCE9-4B74-8A44-3AC3325DC180}"/>
    <cellStyle name="Normal 9 5 2 2 2 5" xfId="35479" xr:uid="{B35A038C-B150-406B-BB99-C02079D55FD3}"/>
    <cellStyle name="Normal 9 5 2 2 2 6" xfId="44381" xr:uid="{57A998BD-35F9-40B6-B1B1-5A9134B57A1B}"/>
    <cellStyle name="Normal 9 5 2 2 3" xfId="12802" xr:uid="{0E2F34EB-0CF8-4A9C-A68C-650C67957D75}"/>
    <cellStyle name="Normal 9 5 2 2 3 2" xfId="23670" xr:uid="{B37B28C4-2126-483D-9436-CCE791BA89ED}"/>
    <cellStyle name="Normal 9 5 2 2 3 3" xfId="37468" xr:uid="{08117E10-C28A-41B8-BC4A-E166850D3B27}"/>
    <cellStyle name="Normal 9 5 2 2 4" xfId="15202" xr:uid="{E6C56392-AB59-490A-BD93-621D5BA87B42}"/>
    <cellStyle name="Normal 9 5 2 2 5" xfId="26051" xr:uid="{9605D4C5-CDBC-4A21-B640-58286CAD0FBE}"/>
    <cellStyle name="Normal 9 5 2 2 6" xfId="32201" xr:uid="{CF0B6E1E-6E6A-4459-90B9-A0CAD7455DC2}"/>
    <cellStyle name="Normal 9 5 2 2 7" xfId="41325" xr:uid="{11DCDBFC-0030-424F-8A30-58DC52566D49}"/>
    <cellStyle name="Normal 9 5 2 3" xfId="5840" xr:uid="{69B7AE1D-97B6-4BCB-B235-BE8327197F8F}"/>
    <cellStyle name="Normal 9 5 2 3 2" xfId="12803" xr:uid="{170923D2-6111-4ACA-9A5D-3DA155E878EB}"/>
    <cellStyle name="Normal 9 5 2 3 2 2" xfId="23671" xr:uid="{E94A28EC-9527-4549-A2EA-3C0D23F0E76E}"/>
    <cellStyle name="Normal 9 5 2 3 2 3" xfId="38345" xr:uid="{97A9D6C6-36FE-43F3-8803-1A9E23B4AE7A}"/>
    <cellStyle name="Normal 9 5 2 3 3" xfId="17278" xr:uid="{98C454C3-F0F5-4F42-9072-C1727E622AAE}"/>
    <cellStyle name="Normal 9 5 2 3 4" xfId="28127" xr:uid="{304D6079-8597-4401-B44A-E75CB169C3D0}"/>
    <cellStyle name="Normal 9 5 2 3 5" xfId="34380" xr:uid="{F7C62785-3C9A-4D0B-832B-0F20BB505CE1}"/>
    <cellStyle name="Normal 9 5 2 3 6" xfId="43401" xr:uid="{0582D3AB-36CC-4DFD-9906-CC8CFF370AAC}"/>
    <cellStyle name="Normal 9 5 2 4" xfId="12804" xr:uid="{59F73C27-7CFF-4A9A-98DC-DBF930632063}"/>
    <cellStyle name="Normal 9 5 2 4 2" xfId="23672" xr:uid="{81A84784-4D18-476E-9804-45C459A34345}"/>
    <cellStyle name="Normal 9 5 2 4 3" xfId="36363" xr:uid="{EF8A7DBE-FC29-4185-A318-095AA4536DE6}"/>
    <cellStyle name="Normal 9 5 2 5" xfId="14222" xr:uid="{65C98FEC-4405-4E37-8E1C-0F77B6836B0E}"/>
    <cellStyle name="Normal 9 5 2 6" xfId="25071" xr:uid="{4E2B9274-27D7-4464-AF47-6AF9949C403B}"/>
    <cellStyle name="Normal 9 5 2 7" xfId="31221" xr:uid="{B1DF0F88-04A4-4566-A3A7-1CB4CC87615E}"/>
    <cellStyle name="Normal 9 5 2 8" xfId="40345" xr:uid="{39CDAF4C-FAA5-49A1-8482-D2674477F048}"/>
    <cellStyle name="Normal 9 5 3" xfId="3089" xr:uid="{5585C482-FEC6-47B8-95F0-BC5FEFB9BF4E}"/>
    <cellStyle name="Normal 9 5 3 2" xfId="6327" xr:uid="{713FAA08-52A2-4D91-9BAE-4790D0523F4D}"/>
    <cellStyle name="Normal 9 5 3 2 2" xfId="12805" xr:uid="{67126C9E-873F-44C0-979B-5029DBCFAE0D}"/>
    <cellStyle name="Normal 9 5 3 2 2 2" xfId="23673" xr:uid="{823BF923-16E5-4153-8CC6-192BB3EE791B}"/>
    <cellStyle name="Normal 9 5 3 2 2 3" xfId="39449" xr:uid="{192E228D-8493-4070-BA53-F84826A38F56}"/>
    <cellStyle name="Normal 9 5 3 2 3" xfId="17765" xr:uid="{F92D4AE7-031A-4961-A3D4-9E0B8D28DE51}"/>
    <cellStyle name="Normal 9 5 3 2 4" xfId="28614" xr:uid="{B4877E3A-3E00-4006-97D8-68AFF18C084D}"/>
    <cellStyle name="Normal 9 5 3 2 5" xfId="35480" xr:uid="{E09C9574-1801-4F3F-9081-4FAECEEF4129}"/>
    <cellStyle name="Normal 9 5 3 2 6" xfId="43888" xr:uid="{0181757E-DC5A-4886-8D5B-EA20AA56054F}"/>
    <cellStyle name="Normal 9 5 3 3" xfId="12806" xr:uid="{235EB787-A52B-4D01-BED7-5293C7BFB63D}"/>
    <cellStyle name="Normal 9 5 3 3 2" xfId="23674" xr:uid="{9EAEBA13-96A5-43CD-86EC-69079FA12F50}"/>
    <cellStyle name="Normal 9 5 3 3 3" xfId="37469" xr:uid="{62A7DC73-8AB6-42AB-875D-CF658E006027}"/>
    <cellStyle name="Normal 9 5 3 4" xfId="14709" xr:uid="{D449A338-139B-4995-B4DB-D0A8AAF2F270}"/>
    <cellStyle name="Normal 9 5 3 5" xfId="25558" xr:uid="{28F0FDD1-B631-4105-9397-9936360342A2}"/>
    <cellStyle name="Normal 9 5 3 6" xfId="31708" xr:uid="{E9EA3A78-A58E-421F-AA28-4100716DCEC0}"/>
    <cellStyle name="Normal 9 5 3 7" xfId="40832" xr:uid="{4EE5D037-3727-43AD-9C77-EB40B239A599}"/>
    <cellStyle name="Normal 9 5 4" xfId="4094" xr:uid="{65B56A32-27C1-4980-88A4-6F2F4914AD53}"/>
    <cellStyle name="Normal 9 5 4 2" xfId="7325" xr:uid="{973A578E-DFDE-4CD0-9466-EC47F4A37467}"/>
    <cellStyle name="Normal 9 5 4 2 2" xfId="18763" xr:uid="{EE7EA327-4098-41BE-9888-2D6C9DA16339}"/>
    <cellStyle name="Normal 9 5 4 2 3" xfId="29612" xr:uid="{11D91E6A-1B49-4516-A854-5A88203699A1}"/>
    <cellStyle name="Normal 9 5 4 2 4" xfId="37866" xr:uid="{28C8701D-60DD-44A6-9D8D-88939C7DF812}"/>
    <cellStyle name="Normal 9 5 4 2 5" xfId="44886" xr:uid="{390EF636-BAC1-49EB-BF23-036EE63D37D9}"/>
    <cellStyle name="Normal 9 5 4 3" xfId="15707" xr:uid="{5C6DB64B-D3D3-4303-A586-0F59E2DE4C2F}"/>
    <cellStyle name="Normal 9 5 4 4" xfId="26556" xr:uid="{B662033C-3B74-467C-86AE-AE7E5022D2D4}"/>
    <cellStyle name="Normal 9 5 4 5" xfId="33311" xr:uid="{E77DCA36-8069-45D3-9CF7-848CD86E6B1C}"/>
    <cellStyle name="Normal 9 5 4 6" xfId="41830" xr:uid="{A4688559-B495-48AF-89B2-610A9CE021B7}"/>
    <cellStyle name="Normal 9 5 5" xfId="4634" xr:uid="{6E1A1732-6344-43E4-AF87-C45097C36E20}"/>
    <cellStyle name="Normal 9 5 5 2" xfId="7690" xr:uid="{7102794B-1EBE-4752-B0DC-7F678867E941}"/>
    <cellStyle name="Normal 9 5 5 2 2" xfId="19128" xr:uid="{A6203BE0-F314-45EF-995E-16FA0AD2F86D}"/>
    <cellStyle name="Normal 9 5 5 2 3" xfId="29977" xr:uid="{E642C7ED-EDC6-462D-9A63-595E87ACA9FA}"/>
    <cellStyle name="Normal 9 5 5 2 4" xfId="45251" xr:uid="{D808CC05-ABF9-4008-9C3E-A86039622960}"/>
    <cellStyle name="Normal 9 5 5 3" xfId="16072" xr:uid="{F2680253-30F7-49F6-AD5B-7F6A5818E5B4}"/>
    <cellStyle name="Normal 9 5 5 4" xfId="26921" xr:uid="{CA142900-0A79-4D84-B859-A857943D7863}"/>
    <cellStyle name="Normal 9 5 5 5" xfId="35883" xr:uid="{5C384198-DB0F-41E9-B9A9-731B63705A22}"/>
    <cellStyle name="Normal 9 5 5 6" xfId="42195" xr:uid="{02BA9F0D-923F-49A2-9C10-E94E8F89D27F}"/>
    <cellStyle name="Normal 9 5 6" xfId="4996" xr:uid="{60874921-6E00-4B73-85A8-FBE44BDFA3B1}"/>
    <cellStyle name="Normal 9 5 6 2" xfId="8052" xr:uid="{DEEC7E71-FD1A-46E0-B5FA-E26E21A4EA18}"/>
    <cellStyle name="Normal 9 5 6 2 2" xfId="19490" xr:uid="{7EA14FAC-95A9-46DD-94A5-A444A3BE6C81}"/>
    <cellStyle name="Normal 9 5 6 2 3" xfId="30339" xr:uid="{7DC1F0E8-19C0-419A-8022-D0B60185D84C}"/>
    <cellStyle name="Normal 9 5 6 2 4" xfId="45613" xr:uid="{9CA48DE5-BB9B-4405-8AAC-26EAFD6843C4}"/>
    <cellStyle name="Normal 9 5 6 3" xfId="16434" xr:uid="{AC603606-CB34-48D5-A00E-19E6C06CD261}"/>
    <cellStyle name="Normal 9 5 6 4" xfId="27283" xr:uid="{63F259F7-EFF6-485F-8C43-B846C9824ACA}"/>
    <cellStyle name="Normal 9 5 6 5" xfId="42557" xr:uid="{2ABE0883-919C-4BFF-97FF-43880225BA0B}"/>
    <cellStyle name="Normal 9 5 7" xfId="5347" xr:uid="{66A9C916-7A2E-42ED-AB3B-C681B457309A}"/>
    <cellStyle name="Normal 9 5 7 2" xfId="16785" xr:uid="{FE4C00F3-1001-4C22-A728-E7F98F5ABC4A}"/>
    <cellStyle name="Normal 9 5 7 3" xfId="27634" xr:uid="{502A86A4-512F-4B37-99BC-6F3319DA3127}"/>
    <cellStyle name="Normal 9 5 7 4" xfId="42908" xr:uid="{E956C49A-B0A1-4834-941B-44629450B851}"/>
    <cellStyle name="Normal 9 5 8" xfId="13729" xr:uid="{5FC29BDF-44E2-4287-9D95-026984F41EF5}"/>
    <cellStyle name="Normal 9 5 9" xfId="24578" xr:uid="{40DA7DF3-8C3C-4571-AA02-F86170FF9F86}"/>
    <cellStyle name="Normal 9 6" xfId="2598" xr:uid="{9B488D9A-0C09-4BB0-81B9-6F8C3FB18ECF}"/>
    <cellStyle name="Normal 9 6 2" xfId="3579" xr:uid="{5904571D-2A74-431F-8844-D19C255C38EC}"/>
    <cellStyle name="Normal 9 6 2 2" xfId="6817" xr:uid="{3AB5A124-6BDE-488C-975B-BBBAEC6188D1}"/>
    <cellStyle name="Normal 9 6 2 2 2" xfId="12807" xr:uid="{4A81D6DC-6E3B-46EF-9879-674B5FBC0776}"/>
    <cellStyle name="Normal 9 6 2 2 2 2" xfId="23675" xr:uid="{EAD6EB43-E657-4708-86ED-D2CABFDE0DDE}"/>
    <cellStyle name="Normal 9 6 2 2 2 3" xfId="39450" xr:uid="{ACE57E35-1FDD-49BC-A7A9-8D730F9FB1EA}"/>
    <cellStyle name="Normal 9 6 2 2 3" xfId="18255" xr:uid="{BFCE9538-D577-4E80-BA4D-B6813FC75359}"/>
    <cellStyle name="Normal 9 6 2 2 4" xfId="29104" xr:uid="{47266DD0-F852-403F-9FB3-A71CF5DD142C}"/>
    <cellStyle name="Normal 9 6 2 2 5" xfId="35481" xr:uid="{CAC3CF8C-C14E-413B-A229-64BCB81E5466}"/>
    <cellStyle name="Normal 9 6 2 2 6" xfId="44378" xr:uid="{F3F20815-C225-4961-A562-56A5CF59FE44}"/>
    <cellStyle name="Normal 9 6 2 3" xfId="12808" xr:uid="{31F93545-0F9A-447B-B8BA-B7D61DD00345}"/>
    <cellStyle name="Normal 9 6 2 3 2" xfId="23676" xr:uid="{5FD7F5A0-E7F1-4F39-8703-ACC5A05E68B6}"/>
    <cellStyle name="Normal 9 6 2 3 3" xfId="37470" xr:uid="{5F2B05F4-692F-4F09-A4F8-40BD83A4472F}"/>
    <cellStyle name="Normal 9 6 2 4" xfId="15199" xr:uid="{45F3485F-F92F-422C-82FE-3F5613DFAC5E}"/>
    <cellStyle name="Normal 9 6 2 5" xfId="26048" xr:uid="{A26AD4A3-AF18-4DF3-B13A-759F883E9BBD}"/>
    <cellStyle name="Normal 9 6 2 6" xfId="32198" xr:uid="{1A685D19-F0AE-499A-A2FE-1DC71BFCEEAA}"/>
    <cellStyle name="Normal 9 6 2 7" xfId="41322" xr:uid="{FDB3854F-FA78-4FE5-AA28-9C34098F17D4}"/>
    <cellStyle name="Normal 9 6 3" xfId="4226" xr:uid="{A10BE4B3-1A79-49F9-BF14-6ECA6BEF9B59}"/>
    <cellStyle name="Normal 9 6 3 2" xfId="12809" xr:uid="{472DDA6C-3A18-45F2-BCC9-D8BED5B8C12C}"/>
    <cellStyle name="Normal 9 6 3 2 2" xfId="23677" xr:uid="{A430135E-D67C-47BD-84F0-60C3132C1774}"/>
    <cellStyle name="Normal 9 6 3 2 3" xfId="38346" xr:uid="{611F22B8-64F1-4997-8A1C-6989715A53AF}"/>
    <cellStyle name="Normal 9 6 3 3" xfId="34381" xr:uid="{880B72A4-7E76-4CC3-BC89-838FD3C4C7B0}"/>
    <cellStyle name="Normal 9 6 3 4" xfId="45840" xr:uid="{AF3880FB-DD30-424D-8D98-E7A9B22FE1C4}"/>
    <cellStyle name="Normal 9 6 4" xfId="5837" xr:uid="{7E796776-B71E-4A2E-AAEE-314F57327E16}"/>
    <cellStyle name="Normal 9 6 4 2" xfId="17275" xr:uid="{436F00CE-B96B-4D70-BCA4-39DEE7EFEEAD}"/>
    <cellStyle name="Normal 9 6 4 3" xfId="28124" xr:uid="{969CC8AD-A274-4186-B65D-D0D287CD7FD7}"/>
    <cellStyle name="Normal 9 6 4 4" xfId="36364" xr:uid="{2DAAC04E-4D8A-4B73-840C-8C0425B9D420}"/>
    <cellStyle name="Normal 9 6 4 5" xfId="43398" xr:uid="{F649ED08-5D3F-4370-B195-BCB4767FE155}"/>
    <cellStyle name="Normal 9 6 5" xfId="14219" xr:uid="{83F7C7BC-3486-4F42-B62C-D8F0F18851EB}"/>
    <cellStyle name="Normal 9 6 6" xfId="25068" xr:uid="{B9A9134E-1CD4-4605-A014-5A5619D8073C}"/>
    <cellStyle name="Normal 9 6 7" xfId="31218" xr:uid="{F742C5F4-1B25-40B9-9F2B-4AD839DDE173}"/>
    <cellStyle name="Normal 9 6 8" xfId="40342" xr:uid="{F3315F01-87CB-456B-8982-36AA7169B852}"/>
    <cellStyle name="Normal 9 7" xfId="3086" xr:uid="{3CF0F277-B54A-4D71-93FF-65260AC64148}"/>
    <cellStyle name="Normal 9 7 2" xfId="4227" xr:uid="{881721C5-6ACB-4BA1-8DC5-42DE3CE2C067}"/>
    <cellStyle name="Normal 9 7 2 2" xfId="12810" xr:uid="{B91A07DF-A720-4858-B15C-FAB8DDD08575}"/>
    <cellStyle name="Normal 9 7 2 2 2" xfId="23678" xr:uid="{A4AB8BD7-61AE-4CCB-9F60-C6152AD0775F}"/>
    <cellStyle name="Normal 9 7 2 2 3" xfId="39451" xr:uid="{C8071A17-FB54-4B99-9E87-DAF303EDDB36}"/>
    <cellStyle name="Normal 9 7 2 3" xfId="35482" xr:uid="{412C29E1-7CF3-4E00-976B-88882766A939}"/>
    <cellStyle name="Normal 9 7 2 4" xfId="45841" xr:uid="{F9F6B2EF-8EAB-461A-9A46-E6C4D61B8C82}"/>
    <cellStyle name="Normal 9 7 3" xfId="6324" xr:uid="{821D6A3D-0151-4C93-ADDC-0F1AC38CCB0C}"/>
    <cellStyle name="Normal 9 7 3 2" xfId="17762" xr:uid="{45362898-AD1B-4BE7-A0E5-850BE229A4F3}"/>
    <cellStyle name="Normal 9 7 3 3" xfId="28611" xr:uid="{C87247E7-44E0-4C7E-A5ED-AD56313DD4CD}"/>
    <cellStyle name="Normal 9 7 3 4" xfId="37471" xr:uid="{DF973288-92DE-4A7D-BB8A-E1EACA75B657}"/>
    <cellStyle name="Normal 9 7 3 5" xfId="43885" xr:uid="{42B6A3E1-4DF5-4A6B-9503-C07B152E8960}"/>
    <cellStyle name="Normal 9 7 4" xfId="14706" xr:uid="{A413375B-C40C-48A5-B650-B9788D870324}"/>
    <cellStyle name="Normal 9 7 5" xfId="25555" xr:uid="{0BEED6AF-1E13-49D0-839E-F6079003BAE3}"/>
    <cellStyle name="Normal 9 7 6" xfId="31705" xr:uid="{BCB24369-60CA-48A6-8F12-FAF7A5795ACF}"/>
    <cellStyle name="Normal 9 7 7" xfId="40829" xr:uid="{437DD569-CBBE-495F-9C58-04EB02A0C1E1}"/>
    <cellStyle name="Normal 9 8" xfId="4228" xr:uid="{EF199C6B-16E7-441F-B676-2BCFAD633863}"/>
    <cellStyle name="Normal 9 8 2" xfId="12811" xr:uid="{6BD0A42C-BDAB-4E10-9C0D-ED496AC36924}"/>
    <cellStyle name="Normal 9 8 2 2" xfId="23679" xr:uid="{A55468A3-C184-43E9-847D-E0FBD8B46AA3}"/>
    <cellStyle name="Normal 9 8 2 3" xfId="37555" xr:uid="{A7540540-8C8A-42E5-B6CF-13DADEBC788A}"/>
    <cellStyle name="Normal 9 8 3" xfId="33779" xr:uid="{4714557B-DE31-447E-B5A4-294DC66DB11E}"/>
    <cellStyle name="Normal 9 8 4" xfId="45842" xr:uid="{FBD5CCFC-121C-4EFF-8A26-D26106C95185}"/>
    <cellStyle name="Normal 9 9" xfId="4229" xr:uid="{0116D350-84C9-4404-811B-41E4A3EA761C}"/>
    <cellStyle name="Normal 9 9 2" xfId="35574" xr:uid="{F47D0AC9-4D20-44C4-9920-07809A3584E3}"/>
    <cellStyle name="Normal 9 9 3" xfId="45843" xr:uid="{9D69C67A-3D72-4FE0-81ED-F68BB9D21A69}"/>
    <cellStyle name="Normal 90" xfId="8356" xr:uid="{4C80C2AA-AA4A-4F57-B0F9-1F8DA002ADA0}"/>
    <cellStyle name="Normal 90 2" xfId="33312" xr:uid="{4929BA5A-E0A4-4CE5-8E96-B5AE61D6FDD1}"/>
    <cellStyle name="Normal 90 3" xfId="45844" xr:uid="{E9E25A2C-CF04-429B-B81F-EAB50CE476FD}"/>
    <cellStyle name="Normal 91" xfId="8350" xr:uid="{A5CCE8EA-EDAB-4BDE-B699-317B19B321B1}"/>
    <cellStyle name="Normal 91 2" xfId="33313" xr:uid="{DD7DD2A0-0F00-4905-A944-1078FB299F88}"/>
    <cellStyle name="Normal 91 3" xfId="45845" xr:uid="{53ACB397-FDE0-4A93-AC2F-98CE7D976B86}"/>
    <cellStyle name="Normal 92" xfId="8351" xr:uid="{9B992F8A-97D2-49BB-A1BE-01DF06AD473A}"/>
    <cellStyle name="Normal 92 2" xfId="33314" xr:uid="{1E709807-B606-4527-97A8-1F45E1485D1E}"/>
    <cellStyle name="Normal 92 3" xfId="45846" xr:uid="{A8A8C515-D5BE-4109-8754-493399238EC6}"/>
    <cellStyle name="Normal 93" xfId="8352" xr:uid="{9ACF42FA-5C24-4C20-B2D4-E0886CE80DB2}"/>
    <cellStyle name="Normal 93 2" xfId="33315" xr:uid="{8265E629-A361-4E4B-BE5B-83B6C269032F}"/>
    <cellStyle name="Normal 93 3" xfId="45847" xr:uid="{8919BE74-EDE8-4F82-97EF-A0967C37E323}"/>
    <cellStyle name="Normal 94" xfId="8353" xr:uid="{F71FDBEA-6579-4D68-911B-B88416215C24}"/>
    <cellStyle name="Normal 94 2" xfId="33316" xr:uid="{F2E891E7-09EF-403A-85EB-633DDBE4B393}"/>
    <cellStyle name="Normal 94 3" xfId="45848" xr:uid="{1A3BC5C5-FA3E-4DF7-B06C-E3D5300427AE}"/>
    <cellStyle name="Normal 95" xfId="8354" xr:uid="{33FB5B0D-8735-4536-ABE3-CD9D7B9C3D34}"/>
    <cellStyle name="Normal 95 2" xfId="33317" xr:uid="{ED266DD0-91C5-44CD-AF6E-B28167CA02B9}"/>
    <cellStyle name="Normal 95 3" xfId="45849" xr:uid="{CC90AB4E-AE82-495A-B76E-03D2450317DA}"/>
    <cellStyle name="Normal 96" xfId="8357" xr:uid="{01350B13-C5A8-415A-9CA0-BB877B95EA6B}"/>
    <cellStyle name="Normal 96 2" xfId="33318" xr:uid="{8968787E-CF0A-472E-969F-DDA029E1269A}"/>
    <cellStyle name="Normal 96 3" xfId="45850" xr:uid="{CE20417B-4177-4A5C-9BC4-55B65F729838}"/>
    <cellStyle name="Normal 97" xfId="8296" xr:uid="{77410C03-5518-4C55-8AF1-4E09D54BD32C}"/>
    <cellStyle name="Normal 97 2" xfId="33319" xr:uid="{DB2C789F-7102-4B06-98F8-79CA0347E6EE}"/>
    <cellStyle name="Normal 97 3" xfId="45851" xr:uid="{E878A694-08BE-449D-9B6B-F4B03C670DF8}"/>
    <cellStyle name="Normal 98" xfId="8358" xr:uid="{62DFAEC5-3C44-4B6A-BD17-9A323797042A}"/>
    <cellStyle name="Normal 98 2" xfId="33320" xr:uid="{30960888-21AA-41DA-B57F-3CEB3F9F7D64}"/>
    <cellStyle name="Normal 98 3" xfId="45852" xr:uid="{F79AF44B-730D-46E4-ADE1-850DB2B2120B}"/>
    <cellStyle name="Normal 99" xfId="8359" xr:uid="{44C7E783-C966-490D-BF64-2B091960A807}"/>
    <cellStyle name="Normal 99 2" xfId="33321" xr:uid="{39FC46BA-92CE-4BB0-9531-1D7E0CB94BCF}"/>
    <cellStyle name="Normal 99 3" xfId="45853" xr:uid="{9C1F6C53-D490-415B-A8E5-90B0AB8E95F2}"/>
    <cellStyle name="Normal GHG Numbers (0.00)" xfId="2161" xr:uid="{907FBFEF-09F4-4107-B6DC-79CF2736881B}"/>
    <cellStyle name="Normal GHG Textfiels Bold" xfId="2162" xr:uid="{461527D7-9519-4815-98D7-33CD7C33F7F1}"/>
    <cellStyle name="Normal GHG whole table" xfId="2163" xr:uid="{9BFFDC2B-8040-4842-B8E6-9C345346E6B9}"/>
    <cellStyle name="Normal GHG-Shade" xfId="2164" xr:uid="{A770AC15-3201-498B-A482-7F23B3845C8B}"/>
    <cellStyle name="Normalny_Kalkulacje powierzchni" xfId="2165" xr:uid="{764F15F3-6992-473B-BDC2-0BDB647F58F2}"/>
    <cellStyle name="Note" xfId="16" builtinId="10" customBuiltin="1"/>
    <cellStyle name="Note 10" xfId="1141" xr:uid="{13CA2702-0E59-4DD8-B1D4-AED54A114EA9}"/>
    <cellStyle name="Note 10 10" xfId="30668" xr:uid="{21A8905A-F70C-40AD-8CD8-D333981B003E}"/>
    <cellStyle name="Note 10 11" xfId="39853" xr:uid="{AD3C88F3-1DAD-42FA-AEBD-0EAE339EEDE9}"/>
    <cellStyle name="Note 10 2" xfId="2602" xr:uid="{9C0533E8-CB50-47B7-A27C-42D8F38E4F76}"/>
    <cellStyle name="Note 10 2 2" xfId="3583" xr:uid="{C02FE310-029C-48D4-8B5A-F56E1891F920}"/>
    <cellStyle name="Note 10 2 2 2" xfId="6821" xr:uid="{1AE59216-64F2-465D-B39B-8CBF450203F4}"/>
    <cellStyle name="Note 10 2 2 2 2" xfId="12812" xr:uid="{7070E1C8-8621-4C29-AC44-1B6EF3171FA3}"/>
    <cellStyle name="Note 10 2 2 2 2 2" xfId="23680" xr:uid="{7901BE5C-69D9-43E2-BF94-2AABEAE96E15}"/>
    <cellStyle name="Note 10 2 2 2 2 3" xfId="39452" xr:uid="{C70E1B6F-DD40-4239-9A1A-62EE76E8E478}"/>
    <cellStyle name="Note 10 2 2 2 3" xfId="12813" xr:uid="{BFA75431-00DD-4D3A-8252-4767CA8B1299}"/>
    <cellStyle name="Note 10 2 2 2 3 2" xfId="23681" xr:uid="{C8DD48EC-12EF-425D-8767-4407F0CC5139}"/>
    <cellStyle name="Note 10 2 2 2 3 3" xfId="35483" xr:uid="{A0BDAD10-296F-4416-ABEC-B3E331CD5991}"/>
    <cellStyle name="Note 10 2 2 2 4" xfId="18259" xr:uid="{53D9F4C3-078B-4367-8AA9-A942F50AEA1E}"/>
    <cellStyle name="Note 10 2 2 2 5" xfId="29108" xr:uid="{81C3A9E5-7F77-4121-8E92-4C17EACF8AD5}"/>
    <cellStyle name="Note 10 2 2 2 6" xfId="33324" xr:uid="{D080209B-4F39-4220-B873-D972EB6FD1B4}"/>
    <cellStyle name="Note 10 2 2 2 7" xfId="44382" xr:uid="{143A03EE-2A7A-4702-8C23-7CCFADD1BB60}"/>
    <cellStyle name="Note 10 2 2 3" xfId="12814" xr:uid="{8D7878FC-8B2E-4A9A-AD4C-69A509CEE6D4}"/>
    <cellStyle name="Note 10 2 2 3 2" xfId="23682" xr:uid="{12B5C0F7-F25E-4ED1-AAB8-DF6E99085D08}"/>
    <cellStyle name="Note 10 2 2 3 3" xfId="37472" xr:uid="{F9C8A4F8-A22B-4175-9183-C743A913CCBD}"/>
    <cellStyle name="Note 10 2 2 4" xfId="15203" xr:uid="{72F57ABF-E00A-4CB0-8F1D-F810CE53C1E0}"/>
    <cellStyle name="Note 10 2 2 5" xfId="26052" xr:uid="{FFCD5D3E-A6B1-4D53-9DAF-BC847FC3F383}"/>
    <cellStyle name="Note 10 2 2 6" xfId="32202" xr:uid="{A675E8B4-869C-4C0A-802B-FE83F84815B3}"/>
    <cellStyle name="Note 10 2 2 7" xfId="41326" xr:uid="{EF33D68B-CA18-473E-8091-47273CF4FD61}"/>
    <cellStyle name="Note 10 2 3" xfId="5841" xr:uid="{F1A187CB-F5C9-4024-8160-ADFFE9DE72D9}"/>
    <cellStyle name="Note 10 2 3 2" xfId="12815" xr:uid="{763F0DBC-BC61-40B2-AD81-8CA1FF45DDEB}"/>
    <cellStyle name="Note 10 2 3 2 2" xfId="23683" xr:uid="{06884CF0-A22A-4600-9BC8-8613AB058E40}"/>
    <cellStyle name="Note 10 2 3 2 3" xfId="38347" xr:uid="{96B15EBD-0A34-4BA5-8AE9-8AE6D8D01C6A}"/>
    <cellStyle name="Note 10 2 3 3" xfId="12816" xr:uid="{313B8B42-8762-4D78-B3ED-85151D6B8BD5}"/>
    <cellStyle name="Note 10 2 3 3 2" xfId="23684" xr:uid="{3692A3F5-4C24-437E-A04D-F175A4D0C748}"/>
    <cellStyle name="Note 10 2 3 3 3" xfId="34382" xr:uid="{C30F7813-1585-4062-B49D-593F11268039}"/>
    <cellStyle name="Note 10 2 3 4" xfId="17279" xr:uid="{06F034EB-DAF0-4175-8163-A6CDD1B59C1E}"/>
    <cellStyle name="Note 10 2 3 5" xfId="28128" xr:uid="{AC679F06-50D9-4497-8ACC-8317C7D1FF05}"/>
    <cellStyle name="Note 10 2 3 6" xfId="33323" xr:uid="{97B8DCD9-878F-44D9-B729-D8D9606B5078}"/>
    <cellStyle name="Note 10 2 3 7" xfId="43402" xr:uid="{BCE1B483-5300-4D1B-9723-6DE9BBC9C890}"/>
    <cellStyle name="Note 10 2 4" xfId="12817" xr:uid="{66485743-01E9-475D-97E3-D69A4A03DBCC}"/>
    <cellStyle name="Note 10 2 4 2" xfId="23685" xr:uid="{C94734B5-6E88-485D-98D1-4584D4C4CE76}"/>
    <cellStyle name="Note 10 2 4 3" xfId="36365" xr:uid="{8B294A36-5D01-435A-9398-B2688782FEE4}"/>
    <cellStyle name="Note 10 2 5" xfId="14223" xr:uid="{45B345E8-203F-4322-A70F-B63AECA9B10F}"/>
    <cellStyle name="Note 10 2 6" xfId="25072" xr:uid="{3DF579FC-2C8F-4B28-BFB8-62727E3E1A9C}"/>
    <cellStyle name="Note 10 2 7" xfId="31222" xr:uid="{2836B6E1-47D5-46CF-85E3-CD9361F8C768}"/>
    <cellStyle name="Note 10 2 8" xfId="40346" xr:uid="{077B22EF-707D-41C1-A2A3-BFBA82F0E192}"/>
    <cellStyle name="Note 10 3" xfId="3090" xr:uid="{392FE2AD-7A3E-41B9-A5DC-2CA2B5CE6495}"/>
    <cellStyle name="Note 10 3 2" xfId="6328" xr:uid="{50C2027F-1C89-4485-9371-FCCF18CFFBE0}"/>
    <cellStyle name="Note 10 3 2 2" xfId="12818" xr:uid="{FA811F8E-7664-4D65-A8D0-B71F778F1479}"/>
    <cellStyle name="Note 10 3 2 2 2" xfId="23686" xr:uid="{E673C2A2-419E-43FE-B64C-E27D1552EEC3}"/>
    <cellStyle name="Note 10 3 2 2 3" xfId="39453" xr:uid="{721A2477-1358-46AD-B1B8-656D0E6BCDFA}"/>
    <cellStyle name="Note 10 3 2 3" xfId="12819" xr:uid="{B4B69466-B3A1-4789-AECB-663AFEEE236D}"/>
    <cellStyle name="Note 10 3 2 3 2" xfId="23687" xr:uid="{2C073D2A-59BB-40AF-89C7-821D434A1857}"/>
    <cellStyle name="Note 10 3 2 3 3" xfId="35484" xr:uid="{499282D6-11D9-452F-A4B8-F7CE4155066D}"/>
    <cellStyle name="Note 10 3 2 4" xfId="17766" xr:uid="{72B21B32-07E3-4256-B5C1-8127FA93693D}"/>
    <cellStyle name="Note 10 3 2 5" xfId="28615" xr:uid="{E345793E-3CA7-44EF-9771-1C2AC6E8DFBE}"/>
    <cellStyle name="Note 10 3 2 6" xfId="33325" xr:uid="{2780007B-042B-4C8C-B5A1-867FB7C32715}"/>
    <cellStyle name="Note 10 3 2 7" xfId="43889" xr:uid="{236623DF-F86A-4A35-BC2C-142DEECA56BB}"/>
    <cellStyle name="Note 10 3 3" xfId="12820" xr:uid="{6ECBB814-E0F5-49A9-9DE0-5CF89CE914C2}"/>
    <cellStyle name="Note 10 3 3 2" xfId="23688" xr:uid="{451D04C6-30E1-4875-B837-C33DDD549F9B}"/>
    <cellStyle name="Note 10 3 3 3" xfId="37473" xr:uid="{C0FF8766-D491-449A-8AAE-EF4CFECD994B}"/>
    <cellStyle name="Note 10 3 4" xfId="14710" xr:uid="{2867023F-32AB-489D-A89F-2EEB35F219C1}"/>
    <cellStyle name="Note 10 3 5" xfId="25559" xr:uid="{6507CCE1-6BA8-4299-928E-354877EE9A98}"/>
    <cellStyle name="Note 10 3 6" xfId="31709" xr:uid="{6F95E2C4-8591-4C23-A33F-AFECB2EA5682}"/>
    <cellStyle name="Note 10 3 7" xfId="40833" xr:uid="{9116339A-14B7-41F4-B208-8395734F2BFB}"/>
    <cellStyle name="Note 10 4" xfId="4095" xr:uid="{585A81E1-4789-483D-ADF3-BEF4F4AC1A2F}"/>
    <cellStyle name="Note 10 4 2" xfId="7326" xr:uid="{3CEAC1A8-1B04-4B62-9DA4-1F6F2A488A9D}"/>
    <cellStyle name="Note 10 4 2 2" xfId="18764" xr:uid="{89BBF396-F197-4C75-A3DF-C88ECF541B93}"/>
    <cellStyle name="Note 10 4 2 3" xfId="29613" xr:uid="{F2E657FD-F91C-4C27-B74A-478E8DB4C551}"/>
    <cellStyle name="Note 10 4 2 4" xfId="37867" xr:uid="{4388D0B8-CE83-4A22-BDA8-44DDB515C10F}"/>
    <cellStyle name="Note 10 4 2 5" xfId="44887" xr:uid="{55B03B8C-AB09-4A9A-8CC8-8364D5EB118B}"/>
    <cellStyle name="Note 10 4 3" xfId="12821" xr:uid="{9AB77102-916F-4BFB-91C9-1698EA99CEF6}"/>
    <cellStyle name="Note 10 4 3 2" xfId="23689" xr:uid="{610BB5AE-876E-418A-88AC-3367DBA2FF44}"/>
    <cellStyle name="Note 10 4 3 3" xfId="33914" xr:uid="{03B84D04-6459-4DE2-B7B6-80ABE032389D}"/>
    <cellStyle name="Note 10 4 4" xfId="15708" xr:uid="{C8DCCDA0-E24F-43A4-9596-08577859AD40}"/>
    <cellStyle name="Note 10 4 5" xfId="26557" xr:uid="{F2CA7EF9-B809-475F-86B6-4545EC27940E}"/>
    <cellStyle name="Note 10 4 6" xfId="33326" xr:uid="{93A3F170-EEA2-4DC1-AC00-6CDCA7EBC085}"/>
    <cellStyle name="Note 10 4 7" xfId="41831" xr:uid="{F8CE69B6-0038-4F9B-B60D-CAF36DD95111}"/>
    <cellStyle name="Note 10 5" xfId="4635" xr:uid="{3EBF3E58-42C3-48F5-A509-46806DA6E355}"/>
    <cellStyle name="Note 10 5 2" xfId="7691" xr:uid="{FE584775-FB17-435A-ACF4-EEAAA24F79AE}"/>
    <cellStyle name="Note 10 5 2 2" xfId="19129" xr:uid="{2BE41420-A0AE-46E3-A0E4-29DF7D27ED7F}"/>
    <cellStyle name="Note 10 5 2 3" xfId="29978" xr:uid="{24364352-39FF-4FF9-A961-37B8AD70C50E}"/>
    <cellStyle name="Note 10 5 2 4" xfId="35884" xr:uid="{F9AC5951-D69D-4BA7-A6EC-07A89E8FF842}"/>
    <cellStyle name="Note 10 5 2 5" xfId="45252" xr:uid="{A9F17882-4365-4A77-B1DC-602719470284}"/>
    <cellStyle name="Note 10 5 3" xfId="16073" xr:uid="{3A274778-CDD8-4A97-8AD2-5CD5C1B1691F}"/>
    <cellStyle name="Note 10 5 4" xfId="26922" xr:uid="{DF6996BD-67A7-40DE-84C1-773C03D49061}"/>
    <cellStyle name="Note 10 5 5" xfId="33322" xr:uid="{6045D106-A41F-4A29-9BA8-42B084578EBA}"/>
    <cellStyle name="Note 10 5 6" xfId="42196" xr:uid="{9DF0031D-F7AF-4EE5-9EE4-E0A76F7057A9}"/>
    <cellStyle name="Note 10 6" xfId="4997" xr:uid="{5C1CA672-C798-4043-B3FC-2E1794FB3706}"/>
    <cellStyle name="Note 10 6 2" xfId="8053" xr:uid="{E5718A5E-37A4-4D60-A305-23D488E007A5}"/>
    <cellStyle name="Note 10 6 2 2" xfId="19491" xr:uid="{41D0A352-8A85-4D7A-8AC2-707947384DB3}"/>
    <cellStyle name="Note 10 6 2 3" xfId="30340" xr:uid="{C40030D7-95C9-4629-B6B5-0B13B804A556}"/>
    <cellStyle name="Note 10 6 2 4" xfId="45614" xr:uid="{BEEB3EAC-372E-4EA8-AABB-EADAB8AC2991}"/>
    <cellStyle name="Note 10 6 3" xfId="16435" xr:uid="{D8E3D314-859D-4A2F-A78E-E87EFA9E5735}"/>
    <cellStyle name="Note 10 6 4" xfId="27284" xr:uid="{CE481F56-7B4A-49BD-B7B7-2BA853616CFA}"/>
    <cellStyle name="Note 10 6 5" xfId="42558" xr:uid="{367DCED5-C87C-4C48-8784-14C01DB6D26E}"/>
    <cellStyle name="Note 10 7" xfId="5348" xr:uid="{F4F18C5A-17C1-4960-A989-7C6813BBC0BD}"/>
    <cellStyle name="Note 10 7 2" xfId="16786" xr:uid="{5C9274C1-8AD2-4DCE-AF06-2DD36CD6B122}"/>
    <cellStyle name="Note 10 7 3" xfId="27635" xr:uid="{E0D1143F-50A6-47B9-9041-8148F139F0E7}"/>
    <cellStyle name="Note 10 7 4" xfId="42909" xr:uid="{4689D4C2-6781-4DF4-A7FE-5C340074B662}"/>
    <cellStyle name="Note 10 8" xfId="13730" xr:uid="{0268ECD8-6965-4921-A0A4-ED1F7118617C}"/>
    <cellStyle name="Note 10 9" xfId="24579" xr:uid="{04866277-1115-4E68-ADF1-41DABDDF0A1D}"/>
    <cellStyle name="Note 11" xfId="1142" xr:uid="{40FB2AA4-989D-47CE-B7E5-183AEC2CA617}"/>
    <cellStyle name="Note 11 10" xfId="30669" xr:uid="{D4DE1039-FA60-491B-9300-FB79600151DC}"/>
    <cellStyle name="Note 11 11" xfId="39854" xr:uid="{2E7C7958-5E97-4C8D-8222-EE8177AFF519}"/>
    <cellStyle name="Note 11 2" xfId="2603" xr:uid="{1B59D1AC-8808-440C-9889-412E14E5D856}"/>
    <cellStyle name="Note 11 2 2" xfId="3584" xr:uid="{D19991ED-58A3-4A5E-9886-968FFCAF11FD}"/>
    <cellStyle name="Note 11 2 2 2" xfId="6822" xr:uid="{BDFFCABA-DBF2-485E-ADF1-B6C41252D867}"/>
    <cellStyle name="Note 11 2 2 2 2" xfId="12822" xr:uid="{777A2EF4-A9AD-4826-8D68-12A9A5C68B3A}"/>
    <cellStyle name="Note 11 2 2 2 2 2" xfId="23690" xr:uid="{1597AD03-A27E-468D-9569-FFB061FA9FF9}"/>
    <cellStyle name="Note 11 2 2 2 2 3" xfId="39454" xr:uid="{B47F0313-6BCD-43CA-9427-122884DA2681}"/>
    <cellStyle name="Note 11 2 2 2 3" xfId="12823" xr:uid="{7463635B-4B96-48A6-91ED-D2BA7F475DB9}"/>
    <cellStyle name="Note 11 2 2 2 3 2" xfId="23691" xr:uid="{21D66B82-A925-4CD3-B9F0-A03BAF1C5D41}"/>
    <cellStyle name="Note 11 2 2 2 3 3" xfId="35485" xr:uid="{B3A9ADF9-C7C5-4B03-983D-0A73C2258836}"/>
    <cellStyle name="Note 11 2 2 2 4" xfId="18260" xr:uid="{5574FBBD-32D7-4BBC-A39D-2D7044A2C637}"/>
    <cellStyle name="Note 11 2 2 2 5" xfId="29109" xr:uid="{60582026-79B9-4F45-9BFB-2BE60C86934B}"/>
    <cellStyle name="Note 11 2 2 2 6" xfId="33329" xr:uid="{57AAF20F-E122-4D0B-964A-ADB0BF61A6CA}"/>
    <cellStyle name="Note 11 2 2 2 7" xfId="44383" xr:uid="{DAB6C7C8-349E-4C9C-A826-CCF31D7CF324}"/>
    <cellStyle name="Note 11 2 2 3" xfId="12824" xr:uid="{1E7FFBF3-05F0-4E3D-B493-E9DF3DFACA98}"/>
    <cellStyle name="Note 11 2 2 3 2" xfId="23692" xr:uid="{F54297DF-7ECB-411F-8D9C-771300831DEE}"/>
    <cellStyle name="Note 11 2 2 3 3" xfId="37474" xr:uid="{7EB736F3-03E6-46DD-BECD-02F5144A89AF}"/>
    <cellStyle name="Note 11 2 2 4" xfId="15204" xr:uid="{524D8B16-2FD1-4935-B5CB-2F9EFBA54576}"/>
    <cellStyle name="Note 11 2 2 5" xfId="26053" xr:uid="{68012303-E9BB-425A-8D2C-A4F9D565C59A}"/>
    <cellStyle name="Note 11 2 2 6" xfId="32203" xr:uid="{0CA81262-173B-483C-B8E8-FA99689D4670}"/>
    <cellStyle name="Note 11 2 2 7" xfId="41327" xr:uid="{AEF970D3-3B6A-465D-B70C-9BD120C54014}"/>
    <cellStyle name="Note 11 2 3" xfId="5842" xr:uid="{B3124FC2-3DAD-4D7F-BAEA-E1F5D251DC11}"/>
    <cellStyle name="Note 11 2 3 2" xfId="12825" xr:uid="{5E419A05-86AC-4575-BD56-4B0CBC8EE155}"/>
    <cellStyle name="Note 11 2 3 2 2" xfId="23693" xr:uid="{331752A6-BA44-499E-B69F-04BB8622BC7F}"/>
    <cellStyle name="Note 11 2 3 2 3" xfId="38348" xr:uid="{D5CDD930-D953-4DD6-86D6-766EB747FE38}"/>
    <cellStyle name="Note 11 2 3 3" xfId="12826" xr:uid="{0653853B-0AB6-4808-B56A-7AB681C5A143}"/>
    <cellStyle name="Note 11 2 3 3 2" xfId="23694" xr:uid="{EB1124C9-FFBC-49DD-8DB1-FFBD68B859DD}"/>
    <cellStyle name="Note 11 2 3 3 3" xfId="34383" xr:uid="{F018C1B3-24DB-4E6F-AEC7-F35E720A57C2}"/>
    <cellStyle name="Note 11 2 3 4" xfId="17280" xr:uid="{0C1A1986-B3A3-44B0-8B5E-CF03BF981295}"/>
    <cellStyle name="Note 11 2 3 5" xfId="28129" xr:uid="{CD2F7F05-CE4C-4707-A7E9-496AD051DC80}"/>
    <cellStyle name="Note 11 2 3 6" xfId="33328" xr:uid="{C4C393FA-5C49-4F30-9B26-45D27BC41D95}"/>
    <cellStyle name="Note 11 2 3 7" xfId="43403" xr:uid="{46146C7B-C62F-40F8-AEB9-A2EB4E141A48}"/>
    <cellStyle name="Note 11 2 4" xfId="12827" xr:uid="{03FD5AB2-3F35-4801-9F31-AA0B09302EED}"/>
    <cellStyle name="Note 11 2 4 2" xfId="23695" xr:uid="{AFD68293-CA04-450D-85CF-E7653B63F2F5}"/>
    <cellStyle name="Note 11 2 4 3" xfId="36366" xr:uid="{85C83E01-42F4-4AEF-8B87-6955B534AC51}"/>
    <cellStyle name="Note 11 2 5" xfId="14224" xr:uid="{E22C4D06-3DA7-480C-B462-052F2AE2C721}"/>
    <cellStyle name="Note 11 2 6" xfId="25073" xr:uid="{D511D59E-A835-45ED-B783-510499F9A979}"/>
    <cellStyle name="Note 11 2 7" xfId="31223" xr:uid="{09D8F556-4B01-48DF-B527-21ABBE7F9583}"/>
    <cellStyle name="Note 11 2 8" xfId="40347" xr:uid="{EA2C18B3-FA05-44AA-BC48-93D351C6C56E}"/>
    <cellStyle name="Note 11 3" xfId="3091" xr:uid="{135829E9-7388-47A3-95AA-CF3E144E566B}"/>
    <cellStyle name="Note 11 3 2" xfId="6329" xr:uid="{0E9AE4B7-CE05-4EA5-80E6-9F55AD81FD62}"/>
    <cellStyle name="Note 11 3 2 2" xfId="12828" xr:uid="{80E8FECF-B060-4212-8A78-E418E2AA5460}"/>
    <cellStyle name="Note 11 3 2 2 2" xfId="23696" xr:uid="{A74C5409-3428-465F-9145-2B3A89CD2450}"/>
    <cellStyle name="Note 11 3 2 2 3" xfId="39455" xr:uid="{5D7239D8-A004-4B40-B24C-2F7813F40259}"/>
    <cellStyle name="Note 11 3 2 3" xfId="12829" xr:uid="{9859463E-1DBE-4278-8F9E-2ED24CD535A9}"/>
    <cellStyle name="Note 11 3 2 3 2" xfId="23697" xr:uid="{F0906965-EF2E-4ED8-8A80-C3D7B49EF9BF}"/>
    <cellStyle name="Note 11 3 2 3 3" xfId="35486" xr:uid="{8B76CF04-6651-4168-B9A4-611751681DBF}"/>
    <cellStyle name="Note 11 3 2 4" xfId="17767" xr:uid="{EC65C85E-E63A-4531-A068-AD1CAD44EF87}"/>
    <cellStyle name="Note 11 3 2 5" xfId="28616" xr:uid="{08A9BCEB-FB96-4F90-8783-F30E1C1FE31B}"/>
    <cellStyle name="Note 11 3 2 6" xfId="33330" xr:uid="{092B0FA1-6A4A-4E08-8156-AF542196F857}"/>
    <cellStyle name="Note 11 3 2 7" xfId="43890" xr:uid="{7E80ADEC-7C09-4021-B423-0D2C7E91821A}"/>
    <cellStyle name="Note 11 3 3" xfId="12830" xr:uid="{66928A34-2BC7-42E1-8E6A-E288D53123B2}"/>
    <cellStyle name="Note 11 3 3 2" xfId="23698" xr:uid="{246EBC92-EF05-4A40-ABBF-3BD03022EDD9}"/>
    <cellStyle name="Note 11 3 3 3" xfId="37475" xr:uid="{353A3E9D-B6B2-404C-8F3F-7D16647CE5CF}"/>
    <cellStyle name="Note 11 3 4" xfId="14711" xr:uid="{C789E0B3-9849-46C1-B9EF-A642FC5D4D47}"/>
    <cellStyle name="Note 11 3 5" xfId="25560" xr:uid="{50E8CF0A-92C7-4C31-B0EB-BB8ECC31FDEB}"/>
    <cellStyle name="Note 11 3 6" xfId="31710" xr:uid="{EE098F75-778C-474A-880F-BB28B2E98FF5}"/>
    <cellStyle name="Note 11 3 7" xfId="40834" xr:uid="{57C6FF69-92E3-4172-B81F-1D8FFAC1CF16}"/>
    <cellStyle name="Note 11 4" xfId="4096" xr:uid="{E3323B4F-D56B-4EE5-8932-834C387F1CBB}"/>
    <cellStyle name="Note 11 4 2" xfId="7327" xr:uid="{BC9B39BD-1F60-4E20-B94F-EEC8A447C292}"/>
    <cellStyle name="Note 11 4 2 2" xfId="18765" xr:uid="{0B15FBB6-5230-4E08-80CA-0F58EFC40243}"/>
    <cellStyle name="Note 11 4 2 3" xfId="29614" xr:uid="{68D94612-147C-400C-B057-F91E08BC25A2}"/>
    <cellStyle name="Note 11 4 2 4" xfId="37868" xr:uid="{787D62BD-50E4-46F7-94BA-2672916A5A59}"/>
    <cellStyle name="Note 11 4 2 5" xfId="44888" xr:uid="{862F1C30-6A39-47F5-BA3E-443CE87C48D7}"/>
    <cellStyle name="Note 11 4 3" xfId="12831" xr:uid="{FD1CE3B3-FB19-4575-B954-B12F9643ACDB}"/>
    <cellStyle name="Note 11 4 3 2" xfId="23699" xr:uid="{EEFEA610-AFE7-4D0E-B1BC-A59D7C716019}"/>
    <cellStyle name="Note 11 4 3 3" xfId="33915" xr:uid="{C055DE8E-40F0-41F7-BB0A-674C927E5EC4}"/>
    <cellStyle name="Note 11 4 4" xfId="15709" xr:uid="{F294A0E4-F926-41C0-B0C8-3CE0B1A1DC09}"/>
    <cellStyle name="Note 11 4 5" xfId="26558" xr:uid="{F847A66E-C83A-4D9E-BCBE-9244123DD928}"/>
    <cellStyle name="Note 11 4 6" xfId="33331" xr:uid="{6B922829-CB64-4AFA-8AE5-12AF5F388B2E}"/>
    <cellStyle name="Note 11 4 7" xfId="41832" xr:uid="{66EB5709-BF44-461C-A0F7-EF667ED7E068}"/>
    <cellStyle name="Note 11 5" xfId="4636" xr:uid="{003D5428-CBDF-4E4F-A1E0-7398ECF7FC84}"/>
    <cellStyle name="Note 11 5 2" xfId="7692" xr:uid="{07AA8689-C653-41E3-8605-A9A4DAD0285C}"/>
    <cellStyle name="Note 11 5 2 2" xfId="19130" xr:uid="{7A48BD77-9F54-4BFC-A664-38CAC57117B3}"/>
    <cellStyle name="Note 11 5 2 3" xfId="29979" xr:uid="{B052D66A-B4FB-4C47-A65D-983B478C5DD1}"/>
    <cellStyle name="Note 11 5 2 4" xfId="35885" xr:uid="{F7C33FAC-5606-474D-8820-1EAD48363440}"/>
    <cellStyle name="Note 11 5 2 5" xfId="45253" xr:uid="{24D10623-2ACA-4C3A-8085-1EA8221964E1}"/>
    <cellStyle name="Note 11 5 3" xfId="16074" xr:uid="{2534CFFE-1367-44CC-8CEF-92F2CBEE5791}"/>
    <cellStyle name="Note 11 5 4" xfId="26923" xr:uid="{5F7E4343-358B-4319-B548-AF8EE4524697}"/>
    <cellStyle name="Note 11 5 5" xfId="33327" xr:uid="{BB49BF45-49A4-4347-B0A8-F63CB4109F43}"/>
    <cellStyle name="Note 11 5 6" xfId="42197" xr:uid="{E62CBFB2-E1C3-49D9-ABF1-BC5C8FE09A6F}"/>
    <cellStyle name="Note 11 6" xfId="4998" xr:uid="{F4B17B4A-C4F0-441D-978D-B8A96C279032}"/>
    <cellStyle name="Note 11 6 2" xfId="8054" xr:uid="{3B4A4F02-B7D7-4E8A-B5E9-9AA020540351}"/>
    <cellStyle name="Note 11 6 2 2" xfId="19492" xr:uid="{B2A9DEBA-9538-410C-B72F-E6199393F68C}"/>
    <cellStyle name="Note 11 6 2 3" xfId="30341" xr:uid="{329A5935-09F0-43C0-8C47-F6DB9A3947DE}"/>
    <cellStyle name="Note 11 6 2 4" xfId="45615" xr:uid="{3E4A8400-C6BA-4FAC-8CA0-7DEDB33CFC04}"/>
    <cellStyle name="Note 11 6 3" xfId="16436" xr:uid="{6CE0F4D0-FD1F-4AA6-B1C8-F202F45451D0}"/>
    <cellStyle name="Note 11 6 4" xfId="27285" xr:uid="{E2FD6925-4B1A-4D01-8F35-4167E1233AA4}"/>
    <cellStyle name="Note 11 6 5" xfId="42559" xr:uid="{D09C64F4-AD83-4063-A906-FA9B1E3029D1}"/>
    <cellStyle name="Note 11 7" xfId="5349" xr:uid="{1169ADDD-FE80-4F5C-9FC0-32735A9C5195}"/>
    <cellStyle name="Note 11 7 2" xfId="16787" xr:uid="{BB23F027-249E-437A-9023-1764CB0D3B69}"/>
    <cellStyle name="Note 11 7 3" xfId="27636" xr:uid="{86658D8B-D14D-40F0-BF7B-0A513A1EAF04}"/>
    <cellStyle name="Note 11 7 4" xfId="42910" xr:uid="{03479270-6A8C-4C29-9673-DEF6536CD4A2}"/>
    <cellStyle name="Note 11 8" xfId="13731" xr:uid="{D455B93F-320B-4925-A343-43AE3902C52B}"/>
    <cellStyle name="Note 11 9" xfId="24580" xr:uid="{EB14A42F-EC9C-4679-AB83-8B5044D4BB61}"/>
    <cellStyle name="Note 12" xfId="1143" xr:uid="{7527F933-FA6A-48CB-B196-2A8571EE83FE}"/>
    <cellStyle name="Note 12 10" xfId="30670" xr:uid="{00D153FA-B2FF-4B90-9203-0C14DBAB215E}"/>
    <cellStyle name="Note 12 11" xfId="39855" xr:uid="{C2DBCEE9-CEE1-4B20-9DB3-86171D51FC57}"/>
    <cellStyle name="Note 12 2" xfId="2604" xr:uid="{B3DA4A49-CCBE-48D8-90F4-7B2EF816F751}"/>
    <cellStyle name="Note 12 2 2" xfId="3585" xr:uid="{B25743B6-0A31-4C6A-9A48-D5AA3B6F0AB2}"/>
    <cellStyle name="Note 12 2 2 2" xfId="6823" xr:uid="{519E2B50-90A1-49A1-B6E2-9BB30392A7BA}"/>
    <cellStyle name="Note 12 2 2 2 2" xfId="12832" xr:uid="{3BD63652-68BD-4563-A48A-4B22FF4279A0}"/>
    <cellStyle name="Note 12 2 2 2 2 2" xfId="23700" xr:uid="{52EB24BC-C5F7-4981-B475-79FBC63AF3EB}"/>
    <cellStyle name="Note 12 2 2 2 2 3" xfId="39456" xr:uid="{B7B12F13-749F-4AFA-97D4-08A1C0AE4EDB}"/>
    <cellStyle name="Note 12 2 2 2 3" xfId="12833" xr:uid="{DBDC834F-4866-4469-B500-C327D177FD9F}"/>
    <cellStyle name="Note 12 2 2 2 3 2" xfId="23701" xr:uid="{2DA07AE1-81EF-432E-9702-2B1FA78217A0}"/>
    <cellStyle name="Note 12 2 2 2 3 3" xfId="35487" xr:uid="{F455CCDB-5BA4-40C1-B6B4-222736718AC2}"/>
    <cellStyle name="Note 12 2 2 2 4" xfId="18261" xr:uid="{4DB980AF-AD6A-4A54-BD8F-48D303F40A49}"/>
    <cellStyle name="Note 12 2 2 2 5" xfId="29110" xr:uid="{7E7DCA11-58BC-4320-8433-16DD65AC6C56}"/>
    <cellStyle name="Note 12 2 2 2 6" xfId="33334" xr:uid="{8F4129D1-54B1-43B4-BF05-5E320F30B088}"/>
    <cellStyle name="Note 12 2 2 2 7" xfId="44384" xr:uid="{1009BD18-403A-4894-8F71-6B097D6BF27C}"/>
    <cellStyle name="Note 12 2 2 3" xfId="12834" xr:uid="{0C3A3A75-501A-467B-9E37-281144E84E54}"/>
    <cellStyle name="Note 12 2 2 3 2" xfId="23702" xr:uid="{CD7A79F1-4980-4206-A3B7-6F89DAF78F59}"/>
    <cellStyle name="Note 12 2 2 3 3" xfId="37476" xr:uid="{09B34CB8-64A6-4636-BA91-D827E84A13D5}"/>
    <cellStyle name="Note 12 2 2 4" xfId="15205" xr:uid="{C0612160-C93F-44E1-9D3D-E4668590C1DE}"/>
    <cellStyle name="Note 12 2 2 5" xfId="26054" xr:uid="{A684C7FB-6F76-4C46-B392-9F398FBE3981}"/>
    <cellStyle name="Note 12 2 2 6" xfId="32204" xr:uid="{A1FD170C-BAF0-42C1-99EC-C5944412C596}"/>
    <cellStyle name="Note 12 2 2 7" xfId="41328" xr:uid="{9CD2DF86-BD45-433A-92FA-0663339EF292}"/>
    <cellStyle name="Note 12 2 3" xfId="5843" xr:uid="{679C7BDE-005E-46E7-B0AB-9FB87AB7EF62}"/>
    <cellStyle name="Note 12 2 3 2" xfId="12835" xr:uid="{77173533-004D-4CF1-975B-3B41589F75F2}"/>
    <cellStyle name="Note 12 2 3 2 2" xfId="23703" xr:uid="{01E0709B-2B4A-44DA-9844-15FE83A28415}"/>
    <cellStyle name="Note 12 2 3 2 3" xfId="38349" xr:uid="{BCD363A3-0BD9-42D4-8B97-CFA7264235FA}"/>
    <cellStyle name="Note 12 2 3 3" xfId="12836" xr:uid="{40AEEC68-1C96-4747-933B-9701AE2235C9}"/>
    <cellStyle name="Note 12 2 3 3 2" xfId="23704" xr:uid="{629AA6A6-6A76-4F70-9820-DDC6272E5B3B}"/>
    <cellStyle name="Note 12 2 3 3 3" xfId="34384" xr:uid="{CB21BE0C-C171-4EBD-A8C2-10991C72DAC1}"/>
    <cellStyle name="Note 12 2 3 4" xfId="17281" xr:uid="{F7097AA5-501A-43F6-81F7-9B6426B9C89B}"/>
    <cellStyle name="Note 12 2 3 5" xfId="28130" xr:uid="{E54484FB-B048-4928-A455-2B5EF226846E}"/>
    <cellStyle name="Note 12 2 3 6" xfId="33333" xr:uid="{AA66A60B-4C8C-49AE-969E-6982E2BB9EFA}"/>
    <cellStyle name="Note 12 2 3 7" xfId="43404" xr:uid="{DB54C24E-0F3F-4FA1-B61A-5F61D100F639}"/>
    <cellStyle name="Note 12 2 4" xfId="12837" xr:uid="{8759DF31-C574-43D5-8CA0-B2929F11219F}"/>
    <cellStyle name="Note 12 2 4 2" xfId="23705" xr:uid="{0FA79F37-D5AD-4CC9-BB53-44B8C69B86BF}"/>
    <cellStyle name="Note 12 2 4 3" xfId="36367" xr:uid="{477E509D-3528-467A-BCD8-3F651ECFAE57}"/>
    <cellStyle name="Note 12 2 5" xfId="14225" xr:uid="{D4A3FABD-2DD6-4B6D-A126-584F5B07CFCA}"/>
    <cellStyle name="Note 12 2 6" xfId="25074" xr:uid="{97FDFA35-7EAC-49AC-91C5-34ACD7040E37}"/>
    <cellStyle name="Note 12 2 7" xfId="31224" xr:uid="{43E289EB-B5DA-43B1-81CF-F0ECE38977C8}"/>
    <cellStyle name="Note 12 2 8" xfId="40348" xr:uid="{D748C33A-87C5-41DF-9345-739EC46CB76F}"/>
    <cellStyle name="Note 12 3" xfId="3092" xr:uid="{E34C0948-F561-493C-8977-11D676192428}"/>
    <cellStyle name="Note 12 3 2" xfId="6330" xr:uid="{2618F51F-7367-416F-BD65-8E3555310BB2}"/>
    <cellStyle name="Note 12 3 2 2" xfId="12838" xr:uid="{E479EF20-281D-4F1C-865D-BFD40DF1E2F9}"/>
    <cellStyle name="Note 12 3 2 2 2" xfId="23706" xr:uid="{C5148245-BD4C-4944-8AE8-B024A060B7FB}"/>
    <cellStyle name="Note 12 3 2 2 3" xfId="39457" xr:uid="{4A468363-4DD2-452A-9031-7BF7BEDAB932}"/>
    <cellStyle name="Note 12 3 2 3" xfId="12839" xr:uid="{0F5265A7-48DB-4D9A-9EFD-2B1042FF6AA8}"/>
    <cellStyle name="Note 12 3 2 3 2" xfId="23707" xr:uid="{A0F3996C-3B58-4477-A553-18F7CC0A0B69}"/>
    <cellStyle name="Note 12 3 2 3 3" xfId="35488" xr:uid="{F4D4B956-A9B9-4B24-8436-E0B4C72A583B}"/>
    <cellStyle name="Note 12 3 2 4" xfId="17768" xr:uid="{D79FDB91-C7B1-42FB-BCAD-8044158E6902}"/>
    <cellStyle name="Note 12 3 2 5" xfId="28617" xr:uid="{9C7F1FE0-0073-4C01-B71E-AB0FF89DBC51}"/>
    <cellStyle name="Note 12 3 2 6" xfId="33335" xr:uid="{7BABF549-B152-42C1-8FA8-1D7CBCD1E1B3}"/>
    <cellStyle name="Note 12 3 2 7" xfId="43891" xr:uid="{72BE8319-0223-4798-A3B2-829CFE89455B}"/>
    <cellStyle name="Note 12 3 3" xfId="12840" xr:uid="{F9C2D974-71C2-4ACE-BDCE-7272EF636CE4}"/>
    <cellStyle name="Note 12 3 3 2" xfId="23708" xr:uid="{2ED01097-5762-4265-8AE3-9E7F932F3358}"/>
    <cellStyle name="Note 12 3 3 3" xfId="37477" xr:uid="{6AB47CC0-9218-472E-9CDF-A3109C33FC75}"/>
    <cellStyle name="Note 12 3 4" xfId="14712" xr:uid="{69CF973F-00D5-4FB0-A711-C5411F7800B8}"/>
    <cellStyle name="Note 12 3 5" xfId="25561" xr:uid="{D3E3AFB4-2B9C-4D1A-9D41-D6AB3CF0D36D}"/>
    <cellStyle name="Note 12 3 6" xfId="31711" xr:uid="{F0D4ED18-ADDC-46F1-9B96-E612506DDD0D}"/>
    <cellStyle name="Note 12 3 7" xfId="40835" xr:uid="{BE1628A2-6C4B-47D7-91C8-F7B21CBB0D44}"/>
    <cellStyle name="Note 12 4" xfId="4097" xr:uid="{581E250B-CFE4-48C5-BBF2-45BD0807ADB4}"/>
    <cellStyle name="Note 12 4 2" xfId="7328" xr:uid="{468C83F1-C9D5-450F-B7A1-152D322CBCF5}"/>
    <cellStyle name="Note 12 4 2 2" xfId="18766" xr:uid="{9D158558-FB07-4661-8CD8-AA3BF38D59B3}"/>
    <cellStyle name="Note 12 4 2 3" xfId="29615" xr:uid="{403A0F6F-608A-4ED2-A0F5-39ED95D1E6E0}"/>
    <cellStyle name="Note 12 4 2 4" xfId="37869" xr:uid="{B5E407DB-0B6E-48C2-8762-041F61B68D5D}"/>
    <cellStyle name="Note 12 4 2 5" xfId="44889" xr:uid="{F96C978C-4E23-4D11-A7D0-16FFBD5D93D8}"/>
    <cellStyle name="Note 12 4 3" xfId="12841" xr:uid="{CB364823-67CD-4360-BD86-DFED9AB39D51}"/>
    <cellStyle name="Note 12 4 3 2" xfId="23709" xr:uid="{A10AC5DA-F16F-42E8-99C4-E029F0923D34}"/>
    <cellStyle name="Note 12 4 3 3" xfId="33916" xr:uid="{5A4CB835-9D4F-4CF1-BCE0-2C8D6CB42B71}"/>
    <cellStyle name="Note 12 4 4" xfId="15710" xr:uid="{D4D06425-1C4E-4C89-838E-60C3EA1494CD}"/>
    <cellStyle name="Note 12 4 5" xfId="26559" xr:uid="{7A41F160-EE55-41B8-823A-FC63013AD26F}"/>
    <cellStyle name="Note 12 4 6" xfId="33336" xr:uid="{6F7ED343-B621-469B-8579-1736745B6FB9}"/>
    <cellStyle name="Note 12 4 7" xfId="41833" xr:uid="{862CD6B8-F13E-443E-BB71-DAC0B2C95EE1}"/>
    <cellStyle name="Note 12 5" xfId="4637" xr:uid="{05832A9E-5C69-45C5-8E1A-C3EA7172DFF6}"/>
    <cellStyle name="Note 12 5 2" xfId="7693" xr:uid="{952AACAC-15B9-4A46-8F7D-9C8317E5248A}"/>
    <cellStyle name="Note 12 5 2 2" xfId="19131" xr:uid="{8B709BFD-6AFD-4E96-9CB0-6AF12EFCAC07}"/>
    <cellStyle name="Note 12 5 2 3" xfId="29980" xr:uid="{0A8BC4A5-BCB1-4EBF-AE5D-943B8F879104}"/>
    <cellStyle name="Note 12 5 2 4" xfId="35886" xr:uid="{C26266EC-5A91-4F62-A614-D4A3BA04C59F}"/>
    <cellStyle name="Note 12 5 2 5" xfId="45254" xr:uid="{3DDB85B2-C69B-447D-A78B-B0169B84E148}"/>
    <cellStyle name="Note 12 5 3" xfId="16075" xr:uid="{EF7CF8E8-13DA-4143-BE7A-3D9805823ACA}"/>
    <cellStyle name="Note 12 5 4" xfId="26924" xr:uid="{1D9CC41C-BD7D-437D-82C1-BB03941D9F9D}"/>
    <cellStyle name="Note 12 5 5" xfId="33332" xr:uid="{1F14C594-14BD-4405-A291-08CF3409445B}"/>
    <cellStyle name="Note 12 5 6" xfId="42198" xr:uid="{5977817C-E955-40C1-822A-063C90000B88}"/>
    <cellStyle name="Note 12 6" xfId="4999" xr:uid="{BD84A311-5FDC-4D45-88D2-3AF3F60DA4FF}"/>
    <cellStyle name="Note 12 6 2" xfId="8055" xr:uid="{B95054D8-BEA3-4281-B281-DAA8CF904382}"/>
    <cellStyle name="Note 12 6 2 2" xfId="19493" xr:uid="{3319766F-0DE4-446B-9428-9943AA467A48}"/>
    <cellStyle name="Note 12 6 2 3" xfId="30342" xr:uid="{7F939164-8054-4681-B45C-35E59AAC4330}"/>
    <cellStyle name="Note 12 6 2 4" xfId="45616" xr:uid="{41B5CAE5-D7BC-4956-8DFD-F5774786C545}"/>
    <cellStyle name="Note 12 6 3" xfId="16437" xr:uid="{F5804467-F24D-4851-9337-7EA365AF5798}"/>
    <cellStyle name="Note 12 6 4" xfId="27286" xr:uid="{2B202301-1C5C-419E-A5B7-5E6A83E10BF9}"/>
    <cellStyle name="Note 12 6 5" xfId="42560" xr:uid="{3876A08C-E980-4ADC-869D-EDBC57E1C6DC}"/>
    <cellStyle name="Note 12 7" xfId="5350" xr:uid="{46AFE44C-00FE-4B48-A8D0-F102EEBB96B7}"/>
    <cellStyle name="Note 12 7 2" xfId="16788" xr:uid="{D1856989-23EE-4559-970E-84E68F23B3BA}"/>
    <cellStyle name="Note 12 7 3" xfId="27637" xr:uid="{26E3A59C-9D11-427B-9280-A938ADAE65DC}"/>
    <cellStyle name="Note 12 7 4" xfId="42911" xr:uid="{0542F0E7-9B05-4F64-9A39-C3778CE0CF1A}"/>
    <cellStyle name="Note 12 8" xfId="13732" xr:uid="{43157E43-AB41-49C6-A5AE-8B5732DF0C43}"/>
    <cellStyle name="Note 12 9" xfId="24581" xr:uid="{AEF737A7-CC3F-411F-A122-6DE406C04B58}"/>
    <cellStyle name="Note 13" xfId="1144" xr:uid="{76BD100F-5474-4C46-85F0-4E9FB1FA9BA7}"/>
    <cellStyle name="Note 13 10" xfId="30671" xr:uid="{81F74617-2DEB-405B-A99F-AC2150316B28}"/>
    <cellStyle name="Note 13 11" xfId="39856" xr:uid="{94D1009B-A30C-4277-BF7C-4D10CC9069A9}"/>
    <cellStyle name="Note 13 2" xfId="2605" xr:uid="{BD649147-1963-4C05-B907-872BABAFD253}"/>
    <cellStyle name="Note 13 2 2" xfId="3586" xr:uid="{D103E696-5DDE-4FA7-8E75-074636C4117F}"/>
    <cellStyle name="Note 13 2 2 2" xfId="6824" xr:uid="{D40A9495-B443-4021-8B03-001140A0C691}"/>
    <cellStyle name="Note 13 2 2 2 2" xfId="12842" xr:uid="{5ED901E7-A3BC-4B4D-A33D-AC2DCECBC3C3}"/>
    <cellStyle name="Note 13 2 2 2 2 2" xfId="23710" xr:uid="{8E88517D-D60E-4D1E-B96C-0338EE3C24C6}"/>
    <cellStyle name="Note 13 2 2 2 2 3" xfId="39458" xr:uid="{48B68F08-4CC9-43C5-84BB-F5D81341DB49}"/>
    <cellStyle name="Note 13 2 2 2 3" xfId="12843" xr:uid="{71E61363-D6BD-44E6-8E79-2BD0B8EAF80F}"/>
    <cellStyle name="Note 13 2 2 2 3 2" xfId="23711" xr:uid="{9012110C-F836-4D64-A43F-718C686E3AC9}"/>
    <cellStyle name="Note 13 2 2 2 3 3" xfId="35489" xr:uid="{C4FABEBA-2BFA-461D-8162-D81746411314}"/>
    <cellStyle name="Note 13 2 2 2 4" xfId="18262" xr:uid="{08EE3F5C-0690-4257-9B47-A3E5E1AB3F82}"/>
    <cellStyle name="Note 13 2 2 2 5" xfId="29111" xr:uid="{B5760875-FDD4-4C14-9CA6-EA660D1ED884}"/>
    <cellStyle name="Note 13 2 2 2 6" xfId="33339" xr:uid="{7CDE99FF-3E8F-495D-B097-4B7AAAD6673C}"/>
    <cellStyle name="Note 13 2 2 2 7" xfId="44385" xr:uid="{5C70FBD6-A88B-485A-9D62-64150925E710}"/>
    <cellStyle name="Note 13 2 2 3" xfId="12844" xr:uid="{F4EA8C77-B269-4139-BC67-07629851F198}"/>
    <cellStyle name="Note 13 2 2 3 2" xfId="23712" xr:uid="{7A6CD806-FE98-4E44-B06C-3AFBAC4D15B1}"/>
    <cellStyle name="Note 13 2 2 3 3" xfId="37478" xr:uid="{80AA12DF-A91D-4069-88BC-3678E2DA8D1B}"/>
    <cellStyle name="Note 13 2 2 4" xfId="15206" xr:uid="{AD572EA9-A4B7-41BE-91CC-0C377B732DBF}"/>
    <cellStyle name="Note 13 2 2 5" xfId="26055" xr:uid="{AABC8848-E470-4FCB-9E63-698D2E7A5B1F}"/>
    <cellStyle name="Note 13 2 2 6" xfId="32205" xr:uid="{DDC427F0-4E50-496F-9772-E465C1D2AD6E}"/>
    <cellStyle name="Note 13 2 2 7" xfId="41329" xr:uid="{834A0530-F72E-4BDA-B1D4-C74DCFFBA19A}"/>
    <cellStyle name="Note 13 2 3" xfId="5844" xr:uid="{1D0FA610-7EB6-49FA-9897-A521D4977A23}"/>
    <cellStyle name="Note 13 2 3 2" xfId="12845" xr:uid="{C6810EAF-BF1C-4AE0-AE5A-C7DDECACDA01}"/>
    <cellStyle name="Note 13 2 3 2 2" xfId="23713" xr:uid="{8A4222D7-94DF-47F0-A785-725AA2FE5B97}"/>
    <cellStyle name="Note 13 2 3 2 3" xfId="38350" xr:uid="{C03EF0C9-9BF8-4B36-8AFD-FF2EC90A0CCA}"/>
    <cellStyle name="Note 13 2 3 3" xfId="12846" xr:uid="{9E164D63-910A-4311-8139-46412854AE34}"/>
    <cellStyle name="Note 13 2 3 3 2" xfId="23714" xr:uid="{71F5327F-B233-4D71-9101-7CB54EB201F7}"/>
    <cellStyle name="Note 13 2 3 3 3" xfId="34385" xr:uid="{2F422760-0B9F-4A0B-8986-793965A9E696}"/>
    <cellStyle name="Note 13 2 3 4" xfId="17282" xr:uid="{ECFDB02E-5212-4CB3-A807-EA7FD5BACE72}"/>
    <cellStyle name="Note 13 2 3 5" xfId="28131" xr:uid="{9469A48D-1097-4CFB-B5D2-5552586F1245}"/>
    <cellStyle name="Note 13 2 3 6" xfId="33338" xr:uid="{DE59A34C-9882-4535-9599-8F35FB51F478}"/>
    <cellStyle name="Note 13 2 3 7" xfId="43405" xr:uid="{7257279D-93CE-4D04-993C-BEE2000247B8}"/>
    <cellStyle name="Note 13 2 4" xfId="12847" xr:uid="{A619097D-32C7-47A7-9B43-1A5F0F4B8CE6}"/>
    <cellStyle name="Note 13 2 4 2" xfId="23715" xr:uid="{7EB79E87-76D8-406F-9824-4413DF835207}"/>
    <cellStyle name="Note 13 2 4 3" xfId="36368" xr:uid="{74C76275-C2D9-483F-9D4A-5C13BB8E6AAA}"/>
    <cellStyle name="Note 13 2 5" xfId="14226" xr:uid="{5198B742-C7F8-4A85-971F-FA306C058039}"/>
    <cellStyle name="Note 13 2 6" xfId="25075" xr:uid="{90F4596D-06D8-4350-8B82-ECB54B23B781}"/>
    <cellStyle name="Note 13 2 7" xfId="31225" xr:uid="{6866262E-8639-446F-BCBC-497773332E4F}"/>
    <cellStyle name="Note 13 2 8" xfId="40349" xr:uid="{3C401364-C7D4-45D1-9D12-6793288CDDE6}"/>
    <cellStyle name="Note 13 3" xfId="3093" xr:uid="{B3428B79-7082-4E0F-94F2-33AD37765C7B}"/>
    <cellStyle name="Note 13 3 2" xfId="6331" xr:uid="{7E177860-C637-4E48-A8CB-B39D6BA2071B}"/>
    <cellStyle name="Note 13 3 2 2" xfId="12848" xr:uid="{E7481863-0CEF-44C2-B9CB-AD4A21F767DE}"/>
    <cellStyle name="Note 13 3 2 2 2" xfId="23716" xr:uid="{C276581C-0325-45E3-A66E-1F45B175A921}"/>
    <cellStyle name="Note 13 3 2 2 3" xfId="39459" xr:uid="{72B81D67-81C8-4319-B297-F6BA92C8D997}"/>
    <cellStyle name="Note 13 3 2 3" xfId="12849" xr:uid="{0130467E-0105-40CD-B530-46CEF854FF6F}"/>
    <cellStyle name="Note 13 3 2 3 2" xfId="23717" xr:uid="{D3591B7C-2A41-4498-AC79-8B3019BE9A90}"/>
    <cellStyle name="Note 13 3 2 3 3" xfId="35490" xr:uid="{9C5C89C5-4075-4019-A2C0-FD08CADEA0D4}"/>
    <cellStyle name="Note 13 3 2 4" xfId="17769" xr:uid="{FAA378F1-DFF4-4F84-9021-A44F573FE162}"/>
    <cellStyle name="Note 13 3 2 5" xfId="28618" xr:uid="{9D0DE469-DFD2-4E32-BA0F-16EAFC44BE69}"/>
    <cellStyle name="Note 13 3 2 6" xfId="33340" xr:uid="{2C566811-173D-4F9E-BE4F-3A3B6BB751FA}"/>
    <cellStyle name="Note 13 3 2 7" xfId="43892" xr:uid="{00E3E5D8-711C-4B72-927F-48FB9EF52C6B}"/>
    <cellStyle name="Note 13 3 3" xfId="12850" xr:uid="{FF310320-0D79-46E8-911E-6C6BD691ECA7}"/>
    <cellStyle name="Note 13 3 3 2" xfId="23718" xr:uid="{5F26A27E-1DA2-482B-AC09-63EE5B390014}"/>
    <cellStyle name="Note 13 3 3 3" xfId="37479" xr:uid="{3952C1D0-827A-4667-934E-1459CF9EA956}"/>
    <cellStyle name="Note 13 3 4" xfId="14713" xr:uid="{A75DB276-5F72-4563-8EC8-E99BBB922961}"/>
    <cellStyle name="Note 13 3 5" xfId="25562" xr:uid="{ADD624F9-56C7-4889-B375-1F9DBAAA6241}"/>
    <cellStyle name="Note 13 3 6" xfId="31712" xr:uid="{AD17CBAF-92A0-40BA-B252-7616DBA1A6E2}"/>
    <cellStyle name="Note 13 3 7" xfId="40836" xr:uid="{6CB322B7-6567-443A-924C-59C48745DA46}"/>
    <cellStyle name="Note 13 4" xfId="4098" xr:uid="{B9A6D115-0729-4622-99A1-89DEDC9BE73F}"/>
    <cellStyle name="Note 13 4 2" xfId="7329" xr:uid="{88D3E653-F4BA-4304-9F63-D24746935220}"/>
    <cellStyle name="Note 13 4 2 2" xfId="18767" xr:uid="{0FC48DC7-F2DE-4377-8CC1-3E562B0787B8}"/>
    <cellStyle name="Note 13 4 2 3" xfId="29616" xr:uid="{A1E48D20-1FAA-41E9-A07F-9D1A0FB1150E}"/>
    <cellStyle name="Note 13 4 2 4" xfId="37870" xr:uid="{697048D8-3ABE-44FB-B999-769A961AD2ED}"/>
    <cellStyle name="Note 13 4 2 5" xfId="44890" xr:uid="{E94093E4-513F-45ED-ABC0-2F8BADD308EF}"/>
    <cellStyle name="Note 13 4 3" xfId="12851" xr:uid="{4829C99E-161B-44F8-AE0D-4902EF33903D}"/>
    <cellStyle name="Note 13 4 3 2" xfId="23719" xr:uid="{A104EEA9-C3E6-41CA-A7E4-6A36778FA634}"/>
    <cellStyle name="Note 13 4 3 3" xfId="33917" xr:uid="{FDA9FA4A-CD7E-4BDF-9C1A-C4CD9FC87EA1}"/>
    <cellStyle name="Note 13 4 4" xfId="15711" xr:uid="{51356F70-1249-47B9-9C67-64946C4808A5}"/>
    <cellStyle name="Note 13 4 5" xfId="26560" xr:uid="{ED968504-7641-4556-B1F3-B74BE7C232D0}"/>
    <cellStyle name="Note 13 4 6" xfId="33341" xr:uid="{2AB83CE8-04A9-4354-803B-43988F9785D7}"/>
    <cellStyle name="Note 13 4 7" xfId="41834" xr:uid="{0F9EC8A2-2AD1-4AAD-B73A-C79DD1B7F408}"/>
    <cellStyle name="Note 13 5" xfId="4638" xr:uid="{05300894-E968-488B-8938-3225E433B750}"/>
    <cellStyle name="Note 13 5 2" xfId="7694" xr:uid="{8A992FD3-7311-4D3C-9C3E-D639CABA6B39}"/>
    <cellStyle name="Note 13 5 2 2" xfId="19132" xr:uid="{C3FD49D3-D61A-40AD-8CB7-A021E99F75FE}"/>
    <cellStyle name="Note 13 5 2 3" xfId="29981" xr:uid="{98405E4C-8D72-4654-80FC-21DAE6FB5819}"/>
    <cellStyle name="Note 13 5 2 4" xfId="35887" xr:uid="{04D0F539-A06F-42DF-8D2A-86451EA3BE89}"/>
    <cellStyle name="Note 13 5 2 5" xfId="45255" xr:uid="{15C4A03A-6276-41DF-9484-AF1486854752}"/>
    <cellStyle name="Note 13 5 3" xfId="16076" xr:uid="{D0748D74-90D3-44BB-8713-1D2BDBBEA855}"/>
    <cellStyle name="Note 13 5 4" xfId="26925" xr:uid="{BE566988-559D-4FBE-9228-619B7540AA31}"/>
    <cellStyle name="Note 13 5 5" xfId="33337" xr:uid="{6EA6F13F-AA2A-4F7B-90B0-908428C9CA0F}"/>
    <cellStyle name="Note 13 5 6" xfId="42199" xr:uid="{B49ED0FF-183D-4186-9B3E-A0EAB1B2A78E}"/>
    <cellStyle name="Note 13 6" xfId="5000" xr:uid="{FE8C1055-07A2-43AC-8751-7E75BE4A7F78}"/>
    <cellStyle name="Note 13 6 2" xfId="8056" xr:uid="{8822A118-909D-42DD-B043-2822C27022A6}"/>
    <cellStyle name="Note 13 6 2 2" xfId="19494" xr:uid="{6D906063-261D-4E67-A743-CB96D282D875}"/>
    <cellStyle name="Note 13 6 2 3" xfId="30343" xr:uid="{21E06132-4C83-405E-9442-B792D720A8E6}"/>
    <cellStyle name="Note 13 6 2 4" xfId="45617" xr:uid="{68F59B1F-8330-476C-B5C5-3FF649AFDA2A}"/>
    <cellStyle name="Note 13 6 3" xfId="16438" xr:uid="{33614B92-2BB2-4F48-889F-C4749981606A}"/>
    <cellStyle name="Note 13 6 4" xfId="27287" xr:uid="{8E5C5FDC-C4B0-44C6-8076-CD3B65F31637}"/>
    <cellStyle name="Note 13 6 5" xfId="42561" xr:uid="{5086F19E-6009-4D93-B42A-326E2960BCE1}"/>
    <cellStyle name="Note 13 7" xfId="5351" xr:uid="{DC956F59-B306-4F02-9AC6-622BD7852202}"/>
    <cellStyle name="Note 13 7 2" xfId="16789" xr:uid="{D47E0BE5-5F55-4ECF-A3C5-4B4E4BBE4D33}"/>
    <cellStyle name="Note 13 7 3" xfId="27638" xr:uid="{24FDCECF-E593-4834-AED8-AC8DD0092118}"/>
    <cellStyle name="Note 13 7 4" xfId="42912" xr:uid="{1E31127E-0AA0-4849-812E-243FAC953BF5}"/>
    <cellStyle name="Note 13 8" xfId="13733" xr:uid="{B0ED7C03-FF5E-41BC-9CD3-DD4A6157A874}"/>
    <cellStyle name="Note 13 9" xfId="24582" xr:uid="{BE241155-83D2-4D78-A5E3-907C5A135A4B}"/>
    <cellStyle name="Note 14" xfId="1145" xr:uid="{76E8ED87-0B82-467E-A6DF-2BA8A28FEF80}"/>
    <cellStyle name="Note 14 10" xfId="30672" xr:uid="{2C339CFC-5909-460E-AB54-747FD7241808}"/>
    <cellStyle name="Note 14 11" xfId="39857" xr:uid="{1CC4BDEA-317D-4826-8227-01347982642C}"/>
    <cellStyle name="Note 14 2" xfId="2606" xr:uid="{70159462-A8F5-495C-A7E5-0B7DFEF793B3}"/>
    <cellStyle name="Note 14 2 2" xfId="3587" xr:uid="{6245538E-E379-44E7-BEBC-A7D326778B40}"/>
    <cellStyle name="Note 14 2 2 2" xfId="6825" xr:uid="{2605E978-2344-4325-BF0C-17E7B1370E1B}"/>
    <cellStyle name="Note 14 2 2 2 2" xfId="12852" xr:uid="{47C659B6-DE50-4D49-8FF3-C5FDA6E7492A}"/>
    <cellStyle name="Note 14 2 2 2 2 2" xfId="23720" xr:uid="{6192B4D8-C6C0-41E0-8F3C-58E0EA6D48F3}"/>
    <cellStyle name="Note 14 2 2 2 2 3" xfId="39460" xr:uid="{2EB39CCB-CA0A-4BA8-BEAC-420221611B93}"/>
    <cellStyle name="Note 14 2 2 2 3" xfId="12853" xr:uid="{AD6873A3-1A6B-4D2B-93A8-606D7F35DDED}"/>
    <cellStyle name="Note 14 2 2 2 3 2" xfId="23721" xr:uid="{7A0B6D08-A335-4EBE-8ED6-15EBBC6AF0F4}"/>
    <cellStyle name="Note 14 2 2 2 3 3" xfId="35491" xr:uid="{45B64BBC-0C17-4011-B29F-6BF31906E5C5}"/>
    <cellStyle name="Note 14 2 2 2 4" xfId="18263" xr:uid="{6104B6FA-279B-482E-A602-CE356ED999A5}"/>
    <cellStyle name="Note 14 2 2 2 5" xfId="29112" xr:uid="{189C52E3-CCB8-47E4-945F-9F632BF54C62}"/>
    <cellStyle name="Note 14 2 2 2 6" xfId="33344" xr:uid="{8B6F6F83-7DB6-4859-A67B-B78D8E7A611D}"/>
    <cellStyle name="Note 14 2 2 2 7" xfId="44386" xr:uid="{366CFCD0-6FFD-4D7D-BCFB-899463322742}"/>
    <cellStyle name="Note 14 2 2 3" xfId="12854" xr:uid="{C5B44075-C77B-465A-B657-DFF9B27A954F}"/>
    <cellStyle name="Note 14 2 2 3 2" xfId="23722" xr:uid="{B14277F7-DDDB-446F-8554-BED6C1CB58B7}"/>
    <cellStyle name="Note 14 2 2 3 3" xfId="37480" xr:uid="{60E6BCB7-B8FB-44EA-8E1C-A445B59F8602}"/>
    <cellStyle name="Note 14 2 2 4" xfId="15207" xr:uid="{313015A6-30B5-4E6E-98BE-7E47F2C52530}"/>
    <cellStyle name="Note 14 2 2 5" xfId="26056" xr:uid="{3452E7B1-4C6A-44AB-B352-0D52FD5AF9CB}"/>
    <cellStyle name="Note 14 2 2 6" xfId="32206" xr:uid="{FD2B7ECF-19BB-46D7-9517-66AD707FEB1F}"/>
    <cellStyle name="Note 14 2 2 7" xfId="41330" xr:uid="{54CCF1BB-019E-4D89-A4A4-C47E8288D4E1}"/>
    <cellStyle name="Note 14 2 3" xfId="5845" xr:uid="{ECF77280-611C-45F1-9916-925A460D4060}"/>
    <cellStyle name="Note 14 2 3 2" xfId="12855" xr:uid="{2591A478-6A89-4E3D-BE10-3C7ED522F4E6}"/>
    <cellStyle name="Note 14 2 3 2 2" xfId="23723" xr:uid="{63021893-2B07-454D-804E-56D735789409}"/>
    <cellStyle name="Note 14 2 3 2 3" xfId="38351" xr:uid="{62F062DA-E84D-4634-8EE9-996B7B4FDD9E}"/>
    <cellStyle name="Note 14 2 3 3" xfId="12856" xr:uid="{948AD582-2989-4F59-BBE1-9053CB3E7612}"/>
    <cellStyle name="Note 14 2 3 3 2" xfId="23724" xr:uid="{02D628BD-1756-4379-9E46-10B4302070E3}"/>
    <cellStyle name="Note 14 2 3 3 3" xfId="34386" xr:uid="{1D524F79-8AFC-4EEB-9C96-F1B1623F60C1}"/>
    <cellStyle name="Note 14 2 3 4" xfId="17283" xr:uid="{EB4D76BF-6A1B-4202-B134-B17071E3CC41}"/>
    <cellStyle name="Note 14 2 3 5" xfId="28132" xr:uid="{BCEB9629-7DFD-461F-ACCD-14D28A7343FA}"/>
    <cellStyle name="Note 14 2 3 6" xfId="33343" xr:uid="{0CC6EDC5-3BDE-4E6D-A4DF-8C6068F740CA}"/>
    <cellStyle name="Note 14 2 3 7" xfId="43406" xr:uid="{BC1EFBDD-9857-4D8E-B4F4-0289E446BE02}"/>
    <cellStyle name="Note 14 2 4" xfId="12857" xr:uid="{3DEAA059-900C-4203-8F32-D9E7D670740F}"/>
    <cellStyle name="Note 14 2 4 2" xfId="23725" xr:uid="{FD013A30-7687-4892-A224-74CCB1E18E78}"/>
    <cellStyle name="Note 14 2 4 3" xfId="36369" xr:uid="{16FEA747-E1A6-4555-855F-62F5AD5718C0}"/>
    <cellStyle name="Note 14 2 5" xfId="14227" xr:uid="{C4855494-F120-47F4-8952-8391C0CB7F8B}"/>
    <cellStyle name="Note 14 2 6" xfId="25076" xr:uid="{34D95AEA-B7B7-49FF-B290-5076F0134A21}"/>
    <cellStyle name="Note 14 2 7" xfId="31226" xr:uid="{3BB82967-102E-4265-AFCB-9850AB2275AD}"/>
    <cellStyle name="Note 14 2 8" xfId="40350" xr:uid="{35C21A4B-ECBF-4618-AEC9-30077A7F4E9C}"/>
    <cellStyle name="Note 14 3" xfId="3094" xr:uid="{7E1469A9-FD5D-4AEF-8DDE-BC68DE3ECE9D}"/>
    <cellStyle name="Note 14 3 2" xfId="6332" xr:uid="{98066A5E-6D75-4D46-B8E2-A718A9523C0F}"/>
    <cellStyle name="Note 14 3 2 2" xfId="12858" xr:uid="{5B8A84AE-65EC-44CF-85E0-224024EAE8BC}"/>
    <cellStyle name="Note 14 3 2 2 2" xfId="23726" xr:uid="{C85B35BC-B862-46AC-AB7B-5EDACF522FE3}"/>
    <cellStyle name="Note 14 3 2 2 3" xfId="39461" xr:uid="{EAEC24D5-1773-4EF6-BC61-39DCE63B83EA}"/>
    <cellStyle name="Note 14 3 2 3" xfId="12859" xr:uid="{FEF8C30E-FA39-4BE5-B0D8-79AD6003797A}"/>
    <cellStyle name="Note 14 3 2 3 2" xfId="23727" xr:uid="{C02B1504-29C3-4D94-B804-03F9B02774E6}"/>
    <cellStyle name="Note 14 3 2 3 3" xfId="35492" xr:uid="{F6C397ED-43EC-40BC-99D4-0444C4515B7C}"/>
    <cellStyle name="Note 14 3 2 4" xfId="17770" xr:uid="{7381B471-8655-4551-903F-1469FB163598}"/>
    <cellStyle name="Note 14 3 2 5" xfId="28619" xr:uid="{AB704B69-03EC-4269-875A-AF4C543423F9}"/>
    <cellStyle name="Note 14 3 2 6" xfId="33345" xr:uid="{656F7A13-5DBB-4124-990A-23A9C785326B}"/>
    <cellStyle name="Note 14 3 2 7" xfId="43893" xr:uid="{0CB725BB-5087-4C78-8E95-20F0A5BA43A0}"/>
    <cellStyle name="Note 14 3 3" xfId="12860" xr:uid="{76B5ADCF-391A-446C-8CAF-A21DC366EE37}"/>
    <cellStyle name="Note 14 3 3 2" xfId="23728" xr:uid="{0A829B31-1914-447D-9DE4-57501EAF4184}"/>
    <cellStyle name="Note 14 3 3 3" xfId="37481" xr:uid="{ACD69CDB-3EE3-4B45-829D-5338AA5A18D8}"/>
    <cellStyle name="Note 14 3 4" xfId="14714" xr:uid="{93B6AEBB-705B-43C2-9C32-26EA6A1D364F}"/>
    <cellStyle name="Note 14 3 5" xfId="25563" xr:uid="{539BE82A-8E2A-4FA0-B91D-C12D3FD6E962}"/>
    <cellStyle name="Note 14 3 6" xfId="31713" xr:uid="{42420C86-29F3-459C-9226-A33E3123A804}"/>
    <cellStyle name="Note 14 3 7" xfId="40837" xr:uid="{13BACE64-6949-4DC2-AE38-C30C4CAECA11}"/>
    <cellStyle name="Note 14 4" xfId="4099" xr:uid="{0160B933-27C3-4C1D-9DB6-D8A0470DFFA6}"/>
    <cellStyle name="Note 14 4 2" xfId="7330" xr:uid="{E6716D36-E9C7-4256-B123-31FA892B6377}"/>
    <cellStyle name="Note 14 4 2 2" xfId="18768" xr:uid="{F537436C-305A-4B18-8DF5-C6F398687BB8}"/>
    <cellStyle name="Note 14 4 2 3" xfId="29617" xr:uid="{EA6CE754-66E5-4B92-9B1F-6795F4F9CA3C}"/>
    <cellStyle name="Note 14 4 2 4" xfId="37871" xr:uid="{BA2D135A-DE00-46C0-8E55-0C90F482C422}"/>
    <cellStyle name="Note 14 4 2 5" xfId="44891" xr:uid="{688898DF-E691-4523-A4FF-B8B604C276C6}"/>
    <cellStyle name="Note 14 4 3" xfId="12861" xr:uid="{813E6169-5D0E-4917-AD5A-2253C0B81C07}"/>
    <cellStyle name="Note 14 4 3 2" xfId="23729" xr:uid="{D3B3CC24-79E4-4A68-A876-00B563FA21E1}"/>
    <cellStyle name="Note 14 4 3 3" xfId="33918" xr:uid="{0EEDADE1-8577-42B7-83A5-5F97E7EA4454}"/>
    <cellStyle name="Note 14 4 4" xfId="15712" xr:uid="{B3398075-1EEB-4045-83EE-259127E9BA17}"/>
    <cellStyle name="Note 14 4 5" xfId="26561" xr:uid="{6955C4A4-00C6-4291-BC76-1311D59BB9FE}"/>
    <cellStyle name="Note 14 4 6" xfId="33346" xr:uid="{EE98B5C4-7CF7-4F36-B300-C192FBF37C4B}"/>
    <cellStyle name="Note 14 4 7" xfId="41835" xr:uid="{90B8E3B2-A198-42BF-987C-C5FEB43CDE04}"/>
    <cellStyle name="Note 14 5" xfId="4639" xr:uid="{DB17654F-CFD8-4FE2-9044-9BCBF762F85E}"/>
    <cellStyle name="Note 14 5 2" xfId="7695" xr:uid="{0DEC7A08-0D81-4800-9273-B370029F208B}"/>
    <cellStyle name="Note 14 5 2 2" xfId="19133" xr:uid="{A1FDA9C3-9E6D-4ACC-A083-F1D3D4483173}"/>
    <cellStyle name="Note 14 5 2 3" xfId="29982" xr:uid="{59F73858-E710-4345-8FDC-5E52B2D666A5}"/>
    <cellStyle name="Note 14 5 2 4" xfId="35888" xr:uid="{0913AF54-7FB0-43BF-9754-C76049DFC2E6}"/>
    <cellStyle name="Note 14 5 2 5" xfId="45256" xr:uid="{69DB8902-4967-4580-A41E-1DE29977A9EE}"/>
    <cellStyle name="Note 14 5 3" xfId="16077" xr:uid="{65D7E34A-4E36-49A6-9872-92CE6B191110}"/>
    <cellStyle name="Note 14 5 4" xfId="26926" xr:uid="{5DC91611-C9E2-4B9B-A8ED-CAE5A535DDF4}"/>
    <cellStyle name="Note 14 5 5" xfId="33342" xr:uid="{EA059A9E-2FF5-4B4C-9230-69E0790A928F}"/>
    <cellStyle name="Note 14 5 6" xfId="42200" xr:uid="{17197207-3928-4F4E-88F2-57AAA2091FB0}"/>
    <cellStyle name="Note 14 6" xfId="5001" xr:uid="{B334B1C0-7EB3-411F-BD93-77E33070E3DF}"/>
    <cellStyle name="Note 14 6 2" xfId="8057" xr:uid="{6054D694-078A-4444-BDB8-630029058375}"/>
    <cellStyle name="Note 14 6 2 2" xfId="19495" xr:uid="{2491649C-209B-4EDA-95E2-246E64B27979}"/>
    <cellStyle name="Note 14 6 2 3" xfId="30344" xr:uid="{3492FBDE-05DF-4027-9998-1A9580627017}"/>
    <cellStyle name="Note 14 6 2 4" xfId="45618" xr:uid="{27DE9199-2B6A-4B85-B870-B6784FEEBBB7}"/>
    <cellStyle name="Note 14 6 3" xfId="16439" xr:uid="{F9B4EEC9-D8C3-4FFE-A9C8-3FE5046E8970}"/>
    <cellStyle name="Note 14 6 4" xfId="27288" xr:uid="{6BB810A3-63DA-4CF3-AFDC-63E8D7142713}"/>
    <cellStyle name="Note 14 6 5" xfId="42562" xr:uid="{BCDED82D-96BF-452E-80C3-261A1DCBA383}"/>
    <cellStyle name="Note 14 7" xfId="5352" xr:uid="{E3893A02-C87C-45D8-BB01-AB913990176E}"/>
    <cellStyle name="Note 14 7 2" xfId="16790" xr:uid="{28AEDB61-7BE2-4D4B-83C6-6B5BE51A1DB4}"/>
    <cellStyle name="Note 14 7 3" xfId="27639" xr:uid="{5911935C-A6B9-45E6-9467-DCFB3B819F17}"/>
    <cellStyle name="Note 14 7 4" xfId="42913" xr:uid="{C1E44DC7-BB51-4109-AA88-B79E83CF5B3E}"/>
    <cellStyle name="Note 14 8" xfId="13734" xr:uid="{21D76B5D-8856-4CDD-8DFD-B3AC21D2C33E}"/>
    <cellStyle name="Note 14 9" xfId="24583" xr:uid="{8B7871F5-AF0F-47C9-AFF9-556BD86C9102}"/>
    <cellStyle name="Note 15" xfId="1146" xr:uid="{BB06AA42-DE82-46F8-89BA-1FDC28289B15}"/>
    <cellStyle name="Note 15 10" xfId="30673" xr:uid="{21DE2F2C-4E1E-4F8E-8619-304F69E89636}"/>
    <cellStyle name="Note 15 11" xfId="39858" xr:uid="{9271A710-8A19-4396-A0DF-03A4B74ACB67}"/>
    <cellStyle name="Note 15 2" xfId="2607" xr:uid="{36E04E1C-2619-47D7-80F8-E39322214E8B}"/>
    <cellStyle name="Note 15 2 2" xfId="3588" xr:uid="{F191039D-5DFD-4A7A-89AC-8FB8D4DD204C}"/>
    <cellStyle name="Note 15 2 2 2" xfId="6826" xr:uid="{71C561C9-9196-4F95-A436-EE3E7F888AB0}"/>
    <cellStyle name="Note 15 2 2 2 2" xfId="12862" xr:uid="{BDAAAA8A-196C-4060-8A90-B4D630D27107}"/>
    <cellStyle name="Note 15 2 2 2 2 2" xfId="23730" xr:uid="{54F72434-1F91-4238-928A-B558E14663F1}"/>
    <cellStyle name="Note 15 2 2 2 2 3" xfId="39462" xr:uid="{672F0407-25F9-4CEB-8A84-AAB75161BA0A}"/>
    <cellStyle name="Note 15 2 2 2 3" xfId="12863" xr:uid="{C5592064-8651-4CDB-9ADF-15F05D5C1023}"/>
    <cellStyle name="Note 15 2 2 2 3 2" xfId="23731" xr:uid="{4847A818-D229-4711-B849-0CD2300E16D8}"/>
    <cellStyle name="Note 15 2 2 2 3 3" xfId="35493" xr:uid="{FA14ED14-002D-4D1F-BCA1-171E8A325980}"/>
    <cellStyle name="Note 15 2 2 2 4" xfId="18264" xr:uid="{A052ACAC-4E60-4C87-A19B-E15A602BDC0D}"/>
    <cellStyle name="Note 15 2 2 2 5" xfId="29113" xr:uid="{1C4516BF-4B4A-4196-9669-D7683BE2D3E7}"/>
    <cellStyle name="Note 15 2 2 2 6" xfId="33349" xr:uid="{51A13FF7-B617-4E53-8676-B60B194243A9}"/>
    <cellStyle name="Note 15 2 2 2 7" xfId="44387" xr:uid="{1B76E6EA-1A2D-42E5-9E04-92D706A235AE}"/>
    <cellStyle name="Note 15 2 2 3" xfId="12864" xr:uid="{A394121C-CA69-438D-A232-A0B00712A09B}"/>
    <cellStyle name="Note 15 2 2 3 2" xfId="23732" xr:uid="{A87D19C1-47AB-4B66-ABF9-8A8DCEA245C6}"/>
    <cellStyle name="Note 15 2 2 3 3" xfId="37482" xr:uid="{88862CD0-3CDC-4AF1-9F7B-22892641DFE9}"/>
    <cellStyle name="Note 15 2 2 4" xfId="15208" xr:uid="{492755F9-6F3A-4F44-911A-FE73E8639F4F}"/>
    <cellStyle name="Note 15 2 2 5" xfId="26057" xr:uid="{8D33CF1D-7FA6-4070-8286-E62C0AB5A651}"/>
    <cellStyle name="Note 15 2 2 6" xfId="32207" xr:uid="{66096C1F-8705-431A-B0D3-CA7E67682E4E}"/>
    <cellStyle name="Note 15 2 2 7" xfId="41331" xr:uid="{3014EB12-A0A3-46A3-84C1-4A7A95A082DA}"/>
    <cellStyle name="Note 15 2 3" xfId="5846" xr:uid="{35E0B93F-1584-4FCF-BE41-52A78519C0B4}"/>
    <cellStyle name="Note 15 2 3 2" xfId="12865" xr:uid="{B2D700ED-B99E-4851-8193-7B94059DD234}"/>
    <cellStyle name="Note 15 2 3 2 2" xfId="23733" xr:uid="{44FB7BB6-12EA-49AC-AD38-EB2E3D78419A}"/>
    <cellStyle name="Note 15 2 3 2 3" xfId="38352" xr:uid="{A4A5858D-B97C-4580-A18C-13E48C398D5F}"/>
    <cellStyle name="Note 15 2 3 3" xfId="12866" xr:uid="{396EAC33-715B-4096-B474-6521FC1136EE}"/>
    <cellStyle name="Note 15 2 3 3 2" xfId="23734" xr:uid="{22214E36-DC4B-437F-849A-BFD10882800D}"/>
    <cellStyle name="Note 15 2 3 3 3" xfId="34387" xr:uid="{C9AFD152-C147-4471-8ECF-FADC3E625898}"/>
    <cellStyle name="Note 15 2 3 4" xfId="17284" xr:uid="{2D334C66-C470-4948-84EB-4271C58B218F}"/>
    <cellStyle name="Note 15 2 3 5" xfId="28133" xr:uid="{073EC638-3EF6-42ED-A61B-B91330F20875}"/>
    <cellStyle name="Note 15 2 3 6" xfId="33348" xr:uid="{77ACA4F9-C8A2-4838-862C-9D353F26C8CA}"/>
    <cellStyle name="Note 15 2 3 7" xfId="43407" xr:uid="{A57BC5AA-8714-4904-B63F-BD824E2191F1}"/>
    <cellStyle name="Note 15 2 4" xfId="12867" xr:uid="{B7B50AF1-29A1-4B5E-921A-2746EB6D3A2E}"/>
    <cellStyle name="Note 15 2 4 2" xfId="23735" xr:uid="{EC0A557A-3764-4408-A067-CDD1220665BE}"/>
    <cellStyle name="Note 15 2 4 3" xfId="36370" xr:uid="{412D1C2C-39C6-4EFA-902B-BA013C4DB036}"/>
    <cellStyle name="Note 15 2 5" xfId="14228" xr:uid="{01C35A7C-F196-49D9-B742-D8DCE8ABE7E9}"/>
    <cellStyle name="Note 15 2 6" xfId="25077" xr:uid="{A410D9EA-1B6B-4447-BB9D-426C32D67B84}"/>
    <cellStyle name="Note 15 2 7" xfId="31227" xr:uid="{8DB9FED7-0D47-45B8-B002-C274BDF43711}"/>
    <cellStyle name="Note 15 2 8" xfId="40351" xr:uid="{BBAE8C1A-5688-4910-9F6E-C761ED0311F4}"/>
    <cellStyle name="Note 15 3" xfId="3095" xr:uid="{D05CB9BA-288B-40E2-8BAE-0FAC4DEB60C9}"/>
    <cellStyle name="Note 15 3 2" xfId="6333" xr:uid="{D40A2550-8029-4D9D-9516-4A6A51713D87}"/>
    <cellStyle name="Note 15 3 2 2" xfId="12868" xr:uid="{F5AF924A-B7CE-4991-AA08-1681B4601F65}"/>
    <cellStyle name="Note 15 3 2 2 2" xfId="23736" xr:uid="{A73830DB-CF07-499E-9A49-13E1033BE981}"/>
    <cellStyle name="Note 15 3 2 2 3" xfId="39463" xr:uid="{A5B22EDE-CF82-4AC9-9663-9490ADCC7407}"/>
    <cellStyle name="Note 15 3 2 3" xfId="12869" xr:uid="{6A01C68C-B9DE-4671-B924-BCB3C0C741BF}"/>
    <cellStyle name="Note 15 3 2 3 2" xfId="23737" xr:uid="{B77A33B7-ABF7-4C76-A355-C1977B2E8374}"/>
    <cellStyle name="Note 15 3 2 3 3" xfId="35494" xr:uid="{EC63BF8C-CD13-4457-97CE-ED18EE49FC88}"/>
    <cellStyle name="Note 15 3 2 4" xfId="17771" xr:uid="{CDEAC932-5D43-4C26-A300-3A4B53D78854}"/>
    <cellStyle name="Note 15 3 2 5" xfId="28620" xr:uid="{B1BBDBA3-FCA1-4B3A-BAE1-D98B284083B2}"/>
    <cellStyle name="Note 15 3 2 6" xfId="33350" xr:uid="{6D35CC86-25B8-4789-9CB2-5B04D2FEF836}"/>
    <cellStyle name="Note 15 3 2 7" xfId="43894" xr:uid="{ABC35AE6-396E-462C-8083-29918736165D}"/>
    <cellStyle name="Note 15 3 3" xfId="12870" xr:uid="{B024A2F2-30FB-4607-9467-3FD86588A057}"/>
    <cellStyle name="Note 15 3 3 2" xfId="23738" xr:uid="{20948977-5CFB-4FA0-9631-EF526C68D0DB}"/>
    <cellStyle name="Note 15 3 3 3" xfId="37483" xr:uid="{8A635467-B5AB-44D4-A97C-58E20C7B338E}"/>
    <cellStyle name="Note 15 3 4" xfId="14715" xr:uid="{56F52ED5-3B74-4C70-9753-004FCE5E5C8B}"/>
    <cellStyle name="Note 15 3 5" xfId="25564" xr:uid="{703BDDBF-86C7-4212-A1DB-516F702FE3CE}"/>
    <cellStyle name="Note 15 3 6" xfId="31714" xr:uid="{D1F4AFC5-7ACA-41E1-B838-6698361A2108}"/>
    <cellStyle name="Note 15 3 7" xfId="40838" xr:uid="{4248EB54-909E-4FCD-BF1C-89DBF30F7AF8}"/>
    <cellStyle name="Note 15 4" xfId="4100" xr:uid="{F46EAD67-5B78-4360-9920-A2E2529AEB2B}"/>
    <cellStyle name="Note 15 4 2" xfId="7331" xr:uid="{A44A37C2-B374-4279-A6E1-795E177DB5C3}"/>
    <cellStyle name="Note 15 4 2 2" xfId="18769" xr:uid="{C140C69A-3233-4941-8B44-3B0150FE0B97}"/>
    <cellStyle name="Note 15 4 2 3" xfId="29618" xr:uid="{7DD9D956-834D-44BD-B6B7-809FA5E64831}"/>
    <cellStyle name="Note 15 4 2 4" xfId="37872" xr:uid="{BBC7994E-EDCD-47A2-86C1-9FB2338E3ABF}"/>
    <cellStyle name="Note 15 4 2 5" xfId="44892" xr:uid="{D5F818D8-E542-48F7-A394-1101E3B0318B}"/>
    <cellStyle name="Note 15 4 3" xfId="12871" xr:uid="{4D77F687-64F4-4205-996E-44A0631E4980}"/>
    <cellStyle name="Note 15 4 3 2" xfId="23739" xr:uid="{5C658F40-A75C-45D6-BCE0-02409F0CC6F5}"/>
    <cellStyle name="Note 15 4 3 3" xfId="33919" xr:uid="{0BF9A19C-FD37-4809-9E42-B3BAFB951E62}"/>
    <cellStyle name="Note 15 4 4" xfId="15713" xr:uid="{ED95B70F-FF03-4BAB-AF46-7F4087FAA1A2}"/>
    <cellStyle name="Note 15 4 5" xfId="26562" xr:uid="{0CC1EC4A-3AA8-42D6-89AF-8AEC39626617}"/>
    <cellStyle name="Note 15 4 6" xfId="33351" xr:uid="{82FB26F6-93E8-4005-B4A0-987D8FE98F1C}"/>
    <cellStyle name="Note 15 4 7" xfId="41836" xr:uid="{DCE47FCC-5C6E-424B-B7DA-FB6361ECEA89}"/>
    <cellStyle name="Note 15 5" xfId="4640" xr:uid="{A4752E47-5A31-4C34-AFE6-28F436E3C742}"/>
    <cellStyle name="Note 15 5 2" xfId="7696" xr:uid="{23659844-B513-47BD-BBDE-D4EE48EBFD40}"/>
    <cellStyle name="Note 15 5 2 2" xfId="19134" xr:uid="{75D88B26-AD4A-482D-A394-6D2366E46D70}"/>
    <cellStyle name="Note 15 5 2 3" xfId="29983" xr:uid="{F436B822-9DC0-449B-83EB-E6C89479F19D}"/>
    <cellStyle name="Note 15 5 2 4" xfId="35889" xr:uid="{A2F423A0-5A41-4E12-B978-EA009F17AC95}"/>
    <cellStyle name="Note 15 5 2 5" xfId="45257" xr:uid="{E6823C50-5919-478B-8A85-D1EF17E3AF3B}"/>
    <cellStyle name="Note 15 5 3" xfId="16078" xr:uid="{7AEA4790-E17F-4169-81BE-DEF14E207561}"/>
    <cellStyle name="Note 15 5 4" xfId="26927" xr:uid="{F7962AA4-1FE6-4304-BDBB-FE2EFF46156B}"/>
    <cellStyle name="Note 15 5 5" xfId="33347" xr:uid="{7E6E62E9-F4D8-445E-BE7E-281371BDB7A0}"/>
    <cellStyle name="Note 15 5 6" xfId="42201" xr:uid="{D36CE20F-F455-43A2-B3C3-1FAAA480FF45}"/>
    <cellStyle name="Note 15 6" xfId="5002" xr:uid="{1EDD3071-8417-47EE-826D-B8365949219B}"/>
    <cellStyle name="Note 15 6 2" xfId="8058" xr:uid="{20032D99-8FE0-43E4-919B-5DC57504B360}"/>
    <cellStyle name="Note 15 6 2 2" xfId="19496" xr:uid="{1A88C8FA-7481-4D7D-A2BB-854479FB50AB}"/>
    <cellStyle name="Note 15 6 2 3" xfId="30345" xr:uid="{BC61602F-6732-4798-A439-7D01739929E8}"/>
    <cellStyle name="Note 15 6 2 4" xfId="45619" xr:uid="{57C427B4-E9BD-44C2-8A1D-14FB4E24578C}"/>
    <cellStyle name="Note 15 6 3" xfId="16440" xr:uid="{AAE4EDFC-C237-4A44-BBD2-407D0242C0A9}"/>
    <cellStyle name="Note 15 6 4" xfId="27289" xr:uid="{C7CF0ACB-3C9C-4808-A613-30154BDD52D0}"/>
    <cellStyle name="Note 15 6 5" xfId="42563" xr:uid="{CECC9FA3-0BA9-4306-AA02-98D67E9E30EE}"/>
    <cellStyle name="Note 15 7" xfId="5353" xr:uid="{0FFC1952-2946-440D-B3C6-A6D2D6791B53}"/>
    <cellStyle name="Note 15 7 2" xfId="16791" xr:uid="{90F4BAF6-8877-4329-923A-35D914A93DD4}"/>
    <cellStyle name="Note 15 7 3" xfId="27640" xr:uid="{7AC46E28-A441-44C9-BD7E-A021E4BB7734}"/>
    <cellStyle name="Note 15 7 4" xfId="42914" xr:uid="{0B64E6EB-9BD7-4323-9229-F28B105954D3}"/>
    <cellStyle name="Note 15 8" xfId="13735" xr:uid="{0BC609DB-23B1-4385-87DA-6315142D6896}"/>
    <cellStyle name="Note 15 9" xfId="24584" xr:uid="{70DD6C02-2894-48F1-A31F-7C16D281394C}"/>
    <cellStyle name="Note 16" xfId="1147" xr:uid="{882FF641-35AA-4A7E-BAA7-D7E71A294602}"/>
    <cellStyle name="Note 16 10" xfId="30674" xr:uid="{AD0A14B9-2FD1-49E6-B3DC-EEBCF476B885}"/>
    <cellStyle name="Note 16 11" xfId="39859" xr:uid="{13927150-6E5B-443A-8855-FE6681727D4D}"/>
    <cellStyle name="Note 16 2" xfId="2608" xr:uid="{B20A1920-2FC9-4D4C-955F-328ADFB6B276}"/>
    <cellStyle name="Note 16 2 2" xfId="3589" xr:uid="{DE4F9A7C-A240-4DDD-AE7C-E3D6FD62E9B1}"/>
    <cellStyle name="Note 16 2 2 2" xfId="6827" xr:uid="{64DA1006-3260-4BF7-9A13-1D49A3D74C9F}"/>
    <cellStyle name="Note 16 2 2 2 2" xfId="12872" xr:uid="{23B0472B-77CD-431B-A5A2-57EF13CF8358}"/>
    <cellStyle name="Note 16 2 2 2 2 2" xfId="23740" xr:uid="{4D8E29C5-4FCF-4AF3-9A68-D71B5E8762F4}"/>
    <cellStyle name="Note 16 2 2 2 2 3" xfId="39464" xr:uid="{4EA80B9E-4582-49EE-B192-5D4D3E4E943C}"/>
    <cellStyle name="Note 16 2 2 2 3" xfId="12873" xr:uid="{66E809DA-7E3A-4FB0-AB3E-03F137920B9E}"/>
    <cellStyle name="Note 16 2 2 2 3 2" xfId="23741" xr:uid="{6A265CA4-AE89-40D0-A4A0-4B7AF1CC90D6}"/>
    <cellStyle name="Note 16 2 2 2 3 3" xfId="35495" xr:uid="{FC3E9A69-6727-4729-9EA2-FCBEA8686555}"/>
    <cellStyle name="Note 16 2 2 2 4" xfId="18265" xr:uid="{B071752F-FEAA-43B3-A8A6-D860F6014C8D}"/>
    <cellStyle name="Note 16 2 2 2 5" xfId="29114" xr:uid="{76003052-BF4A-4C1E-A5DF-032428F662B5}"/>
    <cellStyle name="Note 16 2 2 2 6" xfId="33354" xr:uid="{C5FEA0B9-2293-4331-B2B6-C4DF602DC7CA}"/>
    <cellStyle name="Note 16 2 2 2 7" xfId="44388" xr:uid="{FE480CD7-FD86-4FA7-9896-C735EA68AE9B}"/>
    <cellStyle name="Note 16 2 2 3" xfId="12874" xr:uid="{78324F22-9AE6-4C77-94EB-5B2A176DA658}"/>
    <cellStyle name="Note 16 2 2 3 2" xfId="23742" xr:uid="{C6CE7AA1-45D2-4B5F-89B6-74DA40350B56}"/>
    <cellStyle name="Note 16 2 2 3 3" xfId="37484" xr:uid="{B4D01048-DB44-4BBF-BB50-2F371A896879}"/>
    <cellStyle name="Note 16 2 2 4" xfId="15209" xr:uid="{6A0E00F4-0720-479E-9E77-31FE65183BE0}"/>
    <cellStyle name="Note 16 2 2 5" xfId="26058" xr:uid="{1E320B74-D136-43AD-8655-A37F2EB41FF1}"/>
    <cellStyle name="Note 16 2 2 6" xfId="32208" xr:uid="{DB725FF4-CAB0-41EC-94A9-4C8F3F2164A2}"/>
    <cellStyle name="Note 16 2 2 7" xfId="41332" xr:uid="{200FE742-7989-464B-AF65-EF0F955206E0}"/>
    <cellStyle name="Note 16 2 3" xfId="5847" xr:uid="{30767C91-9EA2-451F-9AB5-8B418456FFCE}"/>
    <cellStyle name="Note 16 2 3 2" xfId="12875" xr:uid="{09E0F9D7-582B-4D3A-A051-5E6DC022E174}"/>
    <cellStyle name="Note 16 2 3 2 2" xfId="23743" xr:uid="{50D9BF52-00A9-4F5B-965E-C6ADAFE8B682}"/>
    <cellStyle name="Note 16 2 3 2 3" xfId="38353" xr:uid="{C8BE03CC-339A-4436-BF57-5FEFA8DC29C6}"/>
    <cellStyle name="Note 16 2 3 3" xfId="12876" xr:uid="{1ED326B6-0280-472C-AFD7-F20870A825E0}"/>
    <cellStyle name="Note 16 2 3 3 2" xfId="23744" xr:uid="{34D5AC3D-F424-4905-9522-6210FD8E1989}"/>
    <cellStyle name="Note 16 2 3 3 3" xfId="34388" xr:uid="{6689CDAE-F814-4D18-8434-E5D1AFF81ECF}"/>
    <cellStyle name="Note 16 2 3 4" xfId="17285" xr:uid="{7D0E7FD6-E73F-484A-A01A-BA5C34C9C2CB}"/>
    <cellStyle name="Note 16 2 3 5" xfId="28134" xr:uid="{55080813-334F-4515-88CD-AC4DD8606CBB}"/>
    <cellStyle name="Note 16 2 3 6" xfId="33353" xr:uid="{EB95BC9B-A4B7-408D-AE76-6FF23B313A3A}"/>
    <cellStyle name="Note 16 2 3 7" xfId="43408" xr:uid="{A8B5597B-D475-466D-BEE3-4A84DCCDDEE8}"/>
    <cellStyle name="Note 16 2 4" xfId="12877" xr:uid="{79DD0F7D-10DD-4DF5-9A40-8433B66339E9}"/>
    <cellStyle name="Note 16 2 4 2" xfId="23745" xr:uid="{39829765-17DA-4160-9C8B-B73289F1B821}"/>
    <cellStyle name="Note 16 2 4 3" xfId="36371" xr:uid="{B6FFE421-9884-46B6-A731-1A5E2C16A32D}"/>
    <cellStyle name="Note 16 2 5" xfId="14229" xr:uid="{39EE8FEF-FC25-47DB-8D20-8A990258457B}"/>
    <cellStyle name="Note 16 2 6" xfId="25078" xr:uid="{450E8569-BDD1-4B16-866D-0CF7283BAFF3}"/>
    <cellStyle name="Note 16 2 7" xfId="31228" xr:uid="{5970F518-DA78-4588-9040-34647818DE9C}"/>
    <cellStyle name="Note 16 2 8" xfId="40352" xr:uid="{190180F6-4062-43E3-B533-475596CBC33D}"/>
    <cellStyle name="Note 16 3" xfId="3096" xr:uid="{56E2B275-2315-47FB-8016-392516281F3B}"/>
    <cellStyle name="Note 16 3 2" xfId="6334" xr:uid="{95447A47-0C5B-4FD7-8629-A21049F4FF90}"/>
    <cellStyle name="Note 16 3 2 2" xfId="12878" xr:uid="{E20C6F9B-ABE2-4E70-86BD-860D9CA31AAE}"/>
    <cellStyle name="Note 16 3 2 2 2" xfId="23746" xr:uid="{41E7F28D-3DEC-4F3F-8204-23F0B782B4A1}"/>
    <cellStyle name="Note 16 3 2 2 3" xfId="39465" xr:uid="{A9A8BB2C-6B3D-4B3A-BBED-3A2634EB8133}"/>
    <cellStyle name="Note 16 3 2 3" xfId="12879" xr:uid="{FE9142F0-6F5C-4FFD-AFCB-230B094EF251}"/>
    <cellStyle name="Note 16 3 2 3 2" xfId="23747" xr:uid="{42075D53-1C43-45ED-B152-1B7F0426398F}"/>
    <cellStyle name="Note 16 3 2 3 3" xfId="35496" xr:uid="{FACDD5D7-149D-4341-89D3-B5EC23C8CC6A}"/>
    <cellStyle name="Note 16 3 2 4" xfId="17772" xr:uid="{9E3C5E82-89E8-49FC-8651-2EE2CC83259B}"/>
    <cellStyle name="Note 16 3 2 5" xfId="28621" xr:uid="{EAD0CA17-A900-4838-884D-E2B9A3ED4E86}"/>
    <cellStyle name="Note 16 3 2 6" xfId="33355" xr:uid="{CD94B950-FFA9-4768-8581-A9407CA3D350}"/>
    <cellStyle name="Note 16 3 2 7" xfId="43895" xr:uid="{9F63DFF7-FA2F-4CA5-A91C-451DFF01D036}"/>
    <cellStyle name="Note 16 3 3" xfId="12880" xr:uid="{D3C5A579-7B6A-426C-9D69-559B2473E772}"/>
    <cellStyle name="Note 16 3 3 2" xfId="23748" xr:uid="{DA6CDEEE-E02F-454C-BB50-C5D35F91F157}"/>
    <cellStyle name="Note 16 3 3 3" xfId="37485" xr:uid="{B919A10E-29AD-4A4E-9526-5308ABC9F25C}"/>
    <cellStyle name="Note 16 3 4" xfId="14716" xr:uid="{FAA211E0-9E21-4A84-BE73-65C2C58E03A8}"/>
    <cellStyle name="Note 16 3 5" xfId="25565" xr:uid="{C3E90951-7550-46B2-8EBD-D3AB5544E564}"/>
    <cellStyle name="Note 16 3 6" xfId="31715" xr:uid="{BDA887BE-B049-4E1D-8D2F-AC9D7EC89A0C}"/>
    <cellStyle name="Note 16 3 7" xfId="40839" xr:uid="{3879CDF8-32F4-462F-ACCE-DEA957F0F266}"/>
    <cellStyle name="Note 16 4" xfId="4101" xr:uid="{B9EB2669-7A22-47D1-8AB2-FA0D31B2C77B}"/>
    <cellStyle name="Note 16 4 2" xfId="7332" xr:uid="{022639DF-A087-42EE-A43B-B318BB36C45B}"/>
    <cellStyle name="Note 16 4 2 2" xfId="18770" xr:uid="{FB369893-D6D7-4186-979E-B7159841EACF}"/>
    <cellStyle name="Note 16 4 2 3" xfId="29619" xr:uid="{3D550311-C36A-4604-AB36-D93902221A20}"/>
    <cellStyle name="Note 16 4 2 4" xfId="37873" xr:uid="{DF58C13F-D909-4D2F-848D-EB22225A6D6A}"/>
    <cellStyle name="Note 16 4 2 5" xfId="44893" xr:uid="{59F50791-E3C9-4537-96B2-55DA082C58FE}"/>
    <cellStyle name="Note 16 4 3" xfId="12881" xr:uid="{4ECAC523-0098-4E87-A03E-187F90B4F91B}"/>
    <cellStyle name="Note 16 4 3 2" xfId="23749" xr:uid="{5E613D2D-6608-4F78-BDB8-5AF1656D3A49}"/>
    <cellStyle name="Note 16 4 3 3" xfId="33920" xr:uid="{02B3B36C-6545-4825-AEBE-FD5DB782717C}"/>
    <cellStyle name="Note 16 4 4" xfId="15714" xr:uid="{1393AEC5-7190-42EF-8E13-A8CA511C397A}"/>
    <cellStyle name="Note 16 4 5" xfId="26563" xr:uid="{A0911A20-E260-45C5-B627-0A4419589D56}"/>
    <cellStyle name="Note 16 4 6" xfId="33356" xr:uid="{F9D3DAD9-2FA5-4069-B4CF-A53EA2B7D975}"/>
    <cellStyle name="Note 16 4 7" xfId="41837" xr:uid="{C0844C40-C732-453B-B354-89CA5BCFFB4E}"/>
    <cellStyle name="Note 16 5" xfId="4641" xr:uid="{42697271-EC22-42E4-98F0-C5C4C537F5E7}"/>
    <cellStyle name="Note 16 5 2" xfId="7697" xr:uid="{3B06B4DF-CD49-487D-B7BD-BA027D6F9619}"/>
    <cellStyle name="Note 16 5 2 2" xfId="19135" xr:uid="{04E55232-AA75-46C8-A469-BF61AFE11177}"/>
    <cellStyle name="Note 16 5 2 3" xfId="29984" xr:uid="{C71AB1FE-95E1-471D-B5A1-039B4B845E43}"/>
    <cellStyle name="Note 16 5 2 4" xfId="35890" xr:uid="{B74E15E1-C7F9-4738-A101-63CCFD27A7B6}"/>
    <cellStyle name="Note 16 5 2 5" xfId="45258" xr:uid="{8A08D4E2-5E6B-4CA4-B657-E857C6FF11CA}"/>
    <cellStyle name="Note 16 5 3" xfId="16079" xr:uid="{6A0C4BB4-43E8-48BF-8539-0CA77A9E94F3}"/>
    <cellStyle name="Note 16 5 4" xfId="26928" xr:uid="{8D4C86D6-F363-48CB-929B-CF844984F7A0}"/>
    <cellStyle name="Note 16 5 5" xfId="33352" xr:uid="{C2F61EDF-3351-41D9-A60A-81C643C63E4E}"/>
    <cellStyle name="Note 16 5 6" xfId="42202" xr:uid="{F1073674-8A1B-43EB-B603-FEBB3F6CB6E6}"/>
    <cellStyle name="Note 16 6" xfId="5003" xr:uid="{8850842B-E0BA-4A08-8333-AB080464D86C}"/>
    <cellStyle name="Note 16 6 2" xfId="8059" xr:uid="{56D2233C-B3BC-43C0-A47C-410D027B25C5}"/>
    <cellStyle name="Note 16 6 2 2" xfId="19497" xr:uid="{7D1CA12E-B150-482C-852D-10156A59A3F0}"/>
    <cellStyle name="Note 16 6 2 3" xfId="30346" xr:uid="{3D8AF28B-598F-4DE9-8BBE-57290771F33E}"/>
    <cellStyle name="Note 16 6 2 4" xfId="45620" xr:uid="{62162108-DEF9-44CF-A3EB-A8E7ECE9BEB3}"/>
    <cellStyle name="Note 16 6 3" xfId="16441" xr:uid="{6CD3149B-43BD-48CF-BCC2-AD651D1C74E2}"/>
    <cellStyle name="Note 16 6 4" xfId="27290" xr:uid="{513ECCE9-BF9B-4DCB-97B2-F066A347F4A3}"/>
    <cellStyle name="Note 16 6 5" xfId="42564" xr:uid="{DAD4B1C0-BB5C-445A-BA93-80847CBC2B40}"/>
    <cellStyle name="Note 16 7" xfId="5354" xr:uid="{2A6C86B5-97A8-4313-997B-0196EF7331EC}"/>
    <cellStyle name="Note 16 7 2" xfId="16792" xr:uid="{08F2B5B2-0687-4FC5-B42F-9BEDE08424FC}"/>
    <cellStyle name="Note 16 7 3" xfId="27641" xr:uid="{4BC30627-E64D-4CB8-BCCE-7C7DE16F8997}"/>
    <cellStyle name="Note 16 7 4" xfId="42915" xr:uid="{85CFAF5A-0930-4B56-923B-696C6FD94F23}"/>
    <cellStyle name="Note 16 8" xfId="13736" xr:uid="{403856F6-B78D-4FDF-9596-ED0B73A4B394}"/>
    <cellStyle name="Note 16 9" xfId="24585" xr:uid="{A51009A4-17D4-4F3D-B410-CD901C92F565}"/>
    <cellStyle name="Note 17" xfId="2166" xr:uid="{0EE3A660-72AC-4A9D-8D30-5190EB81D30B}"/>
    <cellStyle name="Note 18" xfId="2167" xr:uid="{50F9ED91-304A-4C62-9BE2-7E339EF48438}"/>
    <cellStyle name="Note 19" xfId="2168" xr:uid="{CAC0CF31-2720-44EB-B3CD-A3363355CB50}"/>
    <cellStyle name="Note 2" xfId="1148" xr:uid="{BD1D9A8F-8F39-48A3-834C-62A8CC247273}"/>
    <cellStyle name="Note 2 10" xfId="5004" xr:uid="{09C08EF0-F083-49F5-90C6-7DF512224DEB}"/>
    <cellStyle name="Note 2 10 2" xfId="8060" xr:uid="{4E11A33A-2674-4A91-9192-17F389BCCD7F}"/>
    <cellStyle name="Note 2 10 2 2" xfId="19498" xr:uid="{5D5AFCC5-531D-4DDC-8303-F74769C14416}"/>
    <cellStyle name="Note 2 10 2 3" xfId="30347" xr:uid="{1C1F7625-D849-4FE3-B5E6-597EAAAB2EE0}"/>
    <cellStyle name="Note 2 10 2 4" xfId="45621" xr:uid="{1C2FFAA0-667A-47F0-A83D-1D237B823CC9}"/>
    <cellStyle name="Note 2 10 3" xfId="16442" xr:uid="{217DBFEE-045D-4DB5-927D-E441FFF832B6}"/>
    <cellStyle name="Note 2 10 4" xfId="27291" xr:uid="{DE920B54-80D0-4AA3-BFC2-A0AE263BBCF8}"/>
    <cellStyle name="Note 2 10 5" xfId="42565" xr:uid="{E5747FD3-AC0C-46DF-9A93-1619DA83EF3C}"/>
    <cellStyle name="Note 2 11" xfId="5355" xr:uid="{0E2D3A8A-50EC-4F60-B032-224A2E307883}"/>
    <cellStyle name="Note 2 11 2" xfId="16793" xr:uid="{075875FE-733E-4F7C-A952-EDD8E0FE34C7}"/>
    <cellStyle name="Note 2 11 3" xfId="27642" xr:uid="{35624EF8-BDC8-4F2C-BB12-447284120DE7}"/>
    <cellStyle name="Note 2 11 4" xfId="42916" xr:uid="{27B37BDB-5AC3-4E3C-9ADE-79E82610F7CD}"/>
    <cellStyle name="Note 2 12" xfId="8422" xr:uid="{8EF6C62F-01DD-4DB4-9D85-7AE1E0031A4F}"/>
    <cellStyle name="Note 2 13" xfId="13737" xr:uid="{5099A942-73DC-4DEA-8B00-BAF56B8A04B7}"/>
    <cellStyle name="Note 2 14" xfId="24586" xr:uid="{A51485FC-B46D-4FA6-8E05-1D1E175D39CC}"/>
    <cellStyle name="Note 2 15" xfId="30489" xr:uid="{11DCAAD7-E5B4-4049-8DF7-187EAE57BA00}"/>
    <cellStyle name="Note 2 16" xfId="39860" xr:uid="{0CF50F11-F2FE-40D7-92E8-3A00F96007B9}"/>
    <cellStyle name="Note 2 2" xfId="1149" xr:uid="{47B291AE-5E20-41CA-9222-00DC6057BD34}"/>
    <cellStyle name="Note 2 3" xfId="1150" xr:uid="{8C5FB15D-AD40-413D-9BA9-2AA947CFAE16}"/>
    <cellStyle name="Note 2 4" xfId="2169" xr:uid="{263AC740-F891-42D0-98F3-6D46BAAF7045}"/>
    <cellStyle name="Note 2 5" xfId="2170" xr:uid="{0A5D43EB-857C-438C-AD6B-BD8996BFAB8C}"/>
    <cellStyle name="Note 2 6" xfId="2609" xr:uid="{73646672-C844-4ADF-9780-34798AA37422}"/>
    <cellStyle name="Note 2 6 2" xfId="3590" xr:uid="{3AC2F7CC-1798-4CBD-B3CC-43460A21E69C}"/>
    <cellStyle name="Note 2 6 2 2" xfId="6828" xr:uid="{261E7FA2-2A34-43A4-9572-C0CAB20A0569}"/>
    <cellStyle name="Note 2 6 2 2 2" xfId="12882" xr:uid="{5D2AC4FB-E5D7-4B9A-9AA1-BB552C83469E}"/>
    <cellStyle name="Note 2 6 2 2 2 2" xfId="23750" xr:uid="{C3A2EE7F-CA86-45E8-A9CB-19A5A3BCDABA}"/>
    <cellStyle name="Note 2 6 2 2 2 3" xfId="39466" xr:uid="{2159265A-BC4D-4BF7-9F22-D1EBD43C172B}"/>
    <cellStyle name="Note 2 6 2 2 3" xfId="12883" xr:uid="{AB6722D8-78FE-4BF1-9399-6F57809AE364}"/>
    <cellStyle name="Note 2 6 2 2 3 2" xfId="23751" xr:uid="{03951AB7-81B4-4DCF-BD03-8A71EE1C9D5F}"/>
    <cellStyle name="Note 2 6 2 2 3 3" xfId="35497" xr:uid="{25479778-58CF-45AA-810B-890AD30097A8}"/>
    <cellStyle name="Note 2 6 2 2 4" xfId="18266" xr:uid="{90BF143C-9667-4937-87C7-BD810BD39641}"/>
    <cellStyle name="Note 2 6 2 2 5" xfId="29115" xr:uid="{043E7B27-2DCB-4119-8045-DA01E0211C60}"/>
    <cellStyle name="Note 2 6 2 2 6" xfId="33359" xr:uid="{B0CECFC6-1443-44DF-B56D-1ED781F6DF28}"/>
    <cellStyle name="Note 2 6 2 2 7" xfId="44389" xr:uid="{0F0173C4-9D74-4535-9234-DC65EB786D3A}"/>
    <cellStyle name="Note 2 6 2 3" xfId="12884" xr:uid="{DB34EDBA-68FD-4FD1-84C1-2308AE8DEF9E}"/>
    <cellStyle name="Note 2 6 2 3 2" xfId="23752" xr:uid="{2BB37A3D-74DD-44FB-AE0C-688D4A633543}"/>
    <cellStyle name="Note 2 6 2 3 3" xfId="37486" xr:uid="{FFB311B8-D07C-4AE0-9DE6-972FA7AB7CCB}"/>
    <cellStyle name="Note 2 6 2 4" xfId="15210" xr:uid="{14AFBA9D-D6C1-4A86-BA81-289984952BA4}"/>
    <cellStyle name="Note 2 6 2 5" xfId="26059" xr:uid="{B5B80702-66B9-4FE3-B609-0956A57CC2F4}"/>
    <cellStyle name="Note 2 6 2 6" xfId="32209" xr:uid="{26A0D38F-8D0D-4BFA-B119-B2BBCAA9104F}"/>
    <cellStyle name="Note 2 6 2 7" xfId="41333" xr:uid="{6716BFBF-849A-48E5-9DEC-5DDBF68C5345}"/>
    <cellStyle name="Note 2 6 3" xfId="5848" xr:uid="{15294D4B-93B4-4D76-84D5-78BE5032B2B3}"/>
    <cellStyle name="Note 2 6 3 2" xfId="12885" xr:uid="{18EEB3E4-A5AA-404E-B936-51A066AFBE2A}"/>
    <cellStyle name="Note 2 6 3 2 2" xfId="23753" xr:uid="{3C2EA9C0-DCD6-4C18-A55B-C6E063740EC8}"/>
    <cellStyle name="Note 2 6 3 2 3" xfId="38354" xr:uid="{FEE51BBA-7E19-4B6D-A283-0E41413E8985}"/>
    <cellStyle name="Note 2 6 3 3" xfId="12886" xr:uid="{850DC726-D205-4F8C-902F-11FAAC2696FE}"/>
    <cellStyle name="Note 2 6 3 3 2" xfId="23754" xr:uid="{1AB86B4A-FD22-41CC-9481-44A322D1EF3E}"/>
    <cellStyle name="Note 2 6 3 3 3" xfId="34389" xr:uid="{064DC941-DCBD-4E75-9F7A-A86AA7A2D012}"/>
    <cellStyle name="Note 2 6 3 4" xfId="17286" xr:uid="{641433E4-25A8-4BAC-BEFC-5F532B328878}"/>
    <cellStyle name="Note 2 6 3 5" xfId="28135" xr:uid="{CA15CEC1-2C36-4CB4-BC72-B8C3961D3C0A}"/>
    <cellStyle name="Note 2 6 3 6" xfId="33358" xr:uid="{1CB60EE0-F6B1-4FF5-85B6-819E64E7BE01}"/>
    <cellStyle name="Note 2 6 3 7" xfId="43409" xr:uid="{D3B5ABDB-772F-4664-BBFC-881EFB2043FB}"/>
    <cellStyle name="Note 2 6 4" xfId="12887" xr:uid="{41745652-B0C5-42B3-A8C1-EDF242A26B40}"/>
    <cellStyle name="Note 2 6 4 2" xfId="23755" xr:uid="{7CD3AE5E-9902-4ECF-8153-2B287CD39B09}"/>
    <cellStyle name="Note 2 6 4 3" xfId="36372" xr:uid="{CB69E911-95C1-456F-8BC6-EBE65C6ACCCE}"/>
    <cellStyle name="Note 2 6 5" xfId="14230" xr:uid="{0E88B405-8EC7-4E2F-BBEF-B26A50E83760}"/>
    <cellStyle name="Note 2 6 6" xfId="25079" xr:uid="{4E0180EE-985D-4028-A8CE-FCA0CD272E21}"/>
    <cellStyle name="Note 2 6 7" xfId="31229" xr:uid="{DA41BC43-64AF-4578-BA54-2C46C3B8E935}"/>
    <cellStyle name="Note 2 6 8" xfId="40353" xr:uid="{65401374-296E-4EE1-B5DA-7322047AC868}"/>
    <cellStyle name="Note 2 7" xfId="3097" xr:uid="{3569AA2C-4546-493F-92AF-235247C1255A}"/>
    <cellStyle name="Note 2 7 2" xfId="6335" xr:uid="{4780B77C-26AC-4899-B639-0FF596C33E17}"/>
    <cellStyle name="Note 2 7 2 2" xfId="12888" xr:uid="{88BA5574-E5A9-4DFB-8115-BAD4741EB46C}"/>
    <cellStyle name="Note 2 7 2 2 2" xfId="23756" xr:uid="{DBBEA223-71F3-4977-ABD5-3B99A6986E5B}"/>
    <cellStyle name="Note 2 7 2 2 3" xfId="39467" xr:uid="{F0383000-D225-4147-9E49-4A2EEC6109AB}"/>
    <cellStyle name="Note 2 7 2 3" xfId="12889" xr:uid="{9C409188-F82C-42BA-859C-473C04B64E62}"/>
    <cellStyle name="Note 2 7 2 3 2" xfId="23757" xr:uid="{2DC132D3-68F9-4A32-BA6A-00B066345C1F}"/>
    <cellStyle name="Note 2 7 2 3 3" xfId="35498" xr:uid="{20385E9E-1241-4A78-AB76-EA98AF2A3476}"/>
    <cellStyle name="Note 2 7 2 4" xfId="17773" xr:uid="{D7816DF9-08EA-42B3-8F2F-275069AD02E3}"/>
    <cellStyle name="Note 2 7 2 5" xfId="28622" xr:uid="{B95FAC22-4CE8-4DCC-BB53-E175921150D8}"/>
    <cellStyle name="Note 2 7 2 6" xfId="33360" xr:uid="{BAE90638-5075-4AB1-9850-5781BDBC8FA3}"/>
    <cellStyle name="Note 2 7 2 7" xfId="43896" xr:uid="{33638BEA-2853-420C-9F0F-E2A5CCF47C13}"/>
    <cellStyle name="Note 2 7 3" xfId="12890" xr:uid="{6349EE28-6C52-4EE4-80CE-8AEECA81185D}"/>
    <cellStyle name="Note 2 7 3 2" xfId="23758" xr:uid="{C9527905-9F53-4519-A003-A44345E71F63}"/>
    <cellStyle name="Note 2 7 3 3" xfId="37487" xr:uid="{474B4B36-0200-423E-A1F3-C5F5625BD894}"/>
    <cellStyle name="Note 2 7 4" xfId="14717" xr:uid="{CF32914F-3B6B-40BB-8F11-5B1425C008F4}"/>
    <cellStyle name="Note 2 7 5" xfId="25566" xr:uid="{FD04105F-D8F3-451E-8E6C-DC7221C85E60}"/>
    <cellStyle name="Note 2 7 6" xfId="31716" xr:uid="{84011598-9265-4A47-AB5D-3DF732176A16}"/>
    <cellStyle name="Note 2 7 7" xfId="40840" xr:uid="{11CA7C37-900B-412D-BA15-1781ACD4BFD1}"/>
    <cellStyle name="Note 2 8" xfId="4102" xr:uid="{D18A6084-7053-43ED-9C9F-070E2DD5AE6A}"/>
    <cellStyle name="Note 2 8 2" xfId="7333" xr:uid="{A240CBE8-A42E-4EE1-A29C-AE0E4D4733A3}"/>
    <cellStyle name="Note 2 8 2 2" xfId="18771" xr:uid="{0506D3BD-4E96-4810-9BBA-E5C19DDC35F8}"/>
    <cellStyle name="Note 2 8 2 3" xfId="29620" xr:uid="{E0AA028E-D45D-4516-AF92-2D3DC3FA23B2}"/>
    <cellStyle name="Note 2 8 2 4" xfId="37569" xr:uid="{B455DCCC-C259-4572-AB83-B1723D1A0635}"/>
    <cellStyle name="Note 2 8 2 5" xfId="44894" xr:uid="{2CB9664A-0F94-441D-89B9-47A123FD7BD0}"/>
    <cellStyle name="Note 2 8 3" xfId="12891" xr:uid="{8A4ECF50-5158-4609-BC34-07F4956B666B}"/>
    <cellStyle name="Note 2 8 3 2" xfId="23759" xr:uid="{23E1A1F8-A3BA-49A5-A0F3-7A7DE2A5EC98}"/>
    <cellStyle name="Note 2 8 3 3" xfId="33783" xr:uid="{C8489D33-F609-478B-A8B8-0C2E4D938110}"/>
    <cellStyle name="Note 2 8 4" xfId="15715" xr:uid="{A7E8B869-7E03-4313-8A30-CB382375F255}"/>
    <cellStyle name="Note 2 8 5" xfId="26564" xr:uid="{A555C037-12DB-4890-A0B3-86E235C82254}"/>
    <cellStyle name="Note 2 8 6" xfId="33361" xr:uid="{E86B9509-8F5F-4F5C-BF0A-C257BD2FBD6A}"/>
    <cellStyle name="Note 2 8 7" xfId="41838" xr:uid="{FF2BC54C-4A8A-4203-851A-BC8732919F15}"/>
    <cellStyle name="Note 2 9" xfId="4642" xr:uid="{68668A16-A36B-4F75-8DD8-38D9CD49A8BC}"/>
    <cellStyle name="Note 2 9 2" xfId="7698" xr:uid="{8E53CD94-F5BC-474F-ABAC-7FDA2BC28F71}"/>
    <cellStyle name="Note 2 9 2 2" xfId="19136" xr:uid="{764CDA22-974E-45D6-A617-698CB4EF4B5C}"/>
    <cellStyle name="Note 2 9 2 3" xfId="29985" xr:uid="{D77D5989-B176-432D-A2E8-F47AF732D848}"/>
    <cellStyle name="Note 2 9 2 4" xfId="35588" xr:uid="{28E94D35-2028-4913-9AFD-E8A60DE4F83F}"/>
    <cellStyle name="Note 2 9 2 5" xfId="45259" xr:uid="{625C39D4-8CCC-4448-97B3-A0D43B7714CF}"/>
    <cellStyle name="Note 2 9 3" xfId="16080" xr:uid="{A10F51BE-6D58-44CB-BCE0-B3DF8704CA6F}"/>
    <cellStyle name="Note 2 9 4" xfId="26929" xr:uid="{65BD1CEA-90A0-4210-9501-541A6213A6F7}"/>
    <cellStyle name="Note 2 9 5" xfId="33357" xr:uid="{3DC5D839-CA2B-4356-9EB0-D0361EED8140}"/>
    <cellStyle name="Note 2 9 6" xfId="42203" xr:uid="{D89D9149-5BC8-474C-8F37-F17EEA1337F7}"/>
    <cellStyle name="Note 20" xfId="2171" xr:uid="{4145B73F-B223-45CC-B813-C0D93CD332CA}"/>
    <cellStyle name="Note 21" xfId="2172" xr:uid="{04F1163D-DFCF-49B2-BEAE-146348D97796}"/>
    <cellStyle name="Note 22" xfId="2173" xr:uid="{3D5AAB94-0BE7-4918-B224-45EE729ECE50}"/>
    <cellStyle name="Note 22 2" xfId="2760" xr:uid="{51A0F0D7-D0C6-4836-9FE1-8DC02CED4982}"/>
    <cellStyle name="Note 22 2 2" xfId="3740" xr:uid="{D07C1083-F8E0-4344-8C14-8A93186AEFA6}"/>
    <cellStyle name="Note 22 2 2 2" xfId="6978" xr:uid="{C2E58925-D226-4946-A018-E569C4D2F532}"/>
    <cellStyle name="Note 22 2 2 2 2" xfId="12892" xr:uid="{B46A560A-B52E-45BB-8C94-42D1F2A70AE2}"/>
    <cellStyle name="Note 22 2 2 2 2 2" xfId="23760" xr:uid="{0E508701-E13D-470B-803F-0EAACF0BEB9D}"/>
    <cellStyle name="Note 22 2 2 2 2 3" xfId="39469" xr:uid="{3B110E38-0941-435B-A706-FB7D797493EC}"/>
    <cellStyle name="Note 22 2 2 2 3" xfId="12893" xr:uid="{7C7D9AD1-B198-46B8-A91E-693C74571CD3}"/>
    <cellStyle name="Note 22 2 2 2 3 2" xfId="23761" xr:uid="{F0705835-91FF-4614-8C5E-11EECDA8E4E8}"/>
    <cellStyle name="Note 22 2 2 2 3 3" xfId="35500" xr:uid="{1A9D631E-5285-46B6-922A-FD0341CE62C3}"/>
    <cellStyle name="Note 22 2 2 2 4" xfId="18416" xr:uid="{8C541FEB-1766-4E51-A0F7-C6A5188BC3A5}"/>
    <cellStyle name="Note 22 2 2 2 5" xfId="29265" xr:uid="{8817E6BF-3613-440B-B29F-1D9D4C482779}"/>
    <cellStyle name="Note 22 2 2 2 6" xfId="33364" xr:uid="{D482E07C-C5B9-4557-A633-725603595EB4}"/>
    <cellStyle name="Note 22 2 2 2 7" xfId="44539" xr:uid="{EA1FB12A-939F-4DFD-B711-381080CE299C}"/>
    <cellStyle name="Note 22 2 2 3" xfId="12894" xr:uid="{F9511946-FD22-408F-80D7-176EFF1F9DDD}"/>
    <cellStyle name="Note 22 2 2 3 2" xfId="23762" xr:uid="{8C460EF3-A62B-495F-A7EB-1289C7941CCE}"/>
    <cellStyle name="Note 22 2 2 3 3" xfId="37489" xr:uid="{5B374236-44C3-4D90-9C48-05060CC29E87}"/>
    <cellStyle name="Note 22 2 2 4" xfId="15360" xr:uid="{CAF96C1A-A70E-4676-ADAF-7F2F64998EE0}"/>
    <cellStyle name="Note 22 2 2 5" xfId="26209" xr:uid="{0C3586D9-90EF-4C09-8F8C-3FAF8C93724F}"/>
    <cellStyle name="Note 22 2 2 6" xfId="32359" xr:uid="{4193F80E-3C82-4151-B2FA-855FA60878C4}"/>
    <cellStyle name="Note 22 2 2 7" xfId="41483" xr:uid="{1E173DBB-6C3C-4FC9-B1EF-DB8315FF2B4A}"/>
    <cellStyle name="Note 22 2 3" xfId="5998" xr:uid="{D74C26E0-597A-4409-BB41-F02B37675205}"/>
    <cellStyle name="Note 22 2 3 2" xfId="12895" xr:uid="{8857EDCE-91C3-445E-BCD8-03A5F0C7C341}"/>
    <cellStyle name="Note 22 2 3 2 2" xfId="23763" xr:uid="{F38F9DC3-BC33-42AA-AF8D-5B4C303F495E}"/>
    <cellStyle name="Note 22 2 3 2 3" xfId="39468" xr:uid="{A5B632C2-A548-4B11-BE46-25A10931387E}"/>
    <cellStyle name="Note 22 2 3 3" xfId="12896" xr:uid="{93538CAF-7D04-45BE-ACB8-1BD9CBF444D8}"/>
    <cellStyle name="Note 22 2 3 3 2" xfId="23764" xr:uid="{1E2861E6-9FEF-43F5-80B7-FDE80EF7D40A}"/>
    <cellStyle name="Note 22 2 3 3 3" xfId="35499" xr:uid="{F2C36C3B-1D4D-4117-AC72-2A67967E5457}"/>
    <cellStyle name="Note 22 2 3 4" xfId="17436" xr:uid="{7C2F225E-D54F-4BCB-A83D-EE60E7D5D4A2}"/>
    <cellStyle name="Note 22 2 3 5" xfId="28285" xr:uid="{5045BBC0-5C67-4459-89A3-F4824AA16318}"/>
    <cellStyle name="Note 22 2 3 6" xfId="33363" xr:uid="{DEBC2F8C-9B33-44AA-962A-D805E08A82B8}"/>
    <cellStyle name="Note 22 2 3 7" xfId="43559" xr:uid="{CDADA997-53C2-408C-A748-9B5CB3861331}"/>
    <cellStyle name="Note 22 2 4" xfId="12897" xr:uid="{F03F9D29-66F5-46E9-A596-53775311E6D9}"/>
    <cellStyle name="Note 22 2 4 2" xfId="23765" xr:uid="{17F48AB2-1A51-43E1-8F1E-85010C67FBAF}"/>
    <cellStyle name="Note 22 2 4 3" xfId="37488" xr:uid="{A9744D55-94D5-4984-8D56-66FBD0975963}"/>
    <cellStyle name="Note 22 2 5" xfId="14380" xr:uid="{4104C6FE-89F5-487D-8B77-6230CA28B742}"/>
    <cellStyle name="Note 22 2 6" xfId="25229" xr:uid="{6706FA58-139D-4069-8598-E89AB21DE3BE}"/>
    <cellStyle name="Note 22 2 7" xfId="31379" xr:uid="{2CB47DF7-FA77-43FA-B03B-7E707AB070A3}"/>
    <cellStyle name="Note 22 2 8" xfId="40503" xr:uid="{30DEDAEC-74BC-4F5C-977A-C5D3B8FCC715}"/>
    <cellStyle name="Note 22 3" xfId="3247" xr:uid="{0D115E6B-EFB0-4499-B209-71D4CC169962}"/>
    <cellStyle name="Note 22 3 2" xfId="6485" xr:uid="{C38E9DED-1EC5-4101-974F-7ACED150D53E}"/>
    <cellStyle name="Note 22 3 2 2" xfId="12898" xr:uid="{2BB03523-A58F-4ADD-90D4-4D2344A5E727}"/>
    <cellStyle name="Note 22 3 2 2 2" xfId="23766" xr:uid="{7A1F5D84-0943-4F73-933A-5E9863ED6B93}"/>
    <cellStyle name="Note 22 3 2 2 3" xfId="39470" xr:uid="{DECFB3AC-53B9-4A6D-8F30-4323AB317149}"/>
    <cellStyle name="Note 22 3 2 3" xfId="12899" xr:uid="{0548C12D-A2C9-429A-821F-DC90C9096590}"/>
    <cellStyle name="Note 22 3 2 3 2" xfId="23767" xr:uid="{2E41A2CD-5FDF-426D-87CC-84A3024C61CB}"/>
    <cellStyle name="Note 22 3 2 3 3" xfId="35501" xr:uid="{07796705-AB30-4C6B-8BA1-D3F2165EA203}"/>
    <cellStyle name="Note 22 3 2 4" xfId="17923" xr:uid="{49154B9E-0A16-49CD-943D-C4B1FDFE2F29}"/>
    <cellStyle name="Note 22 3 2 5" xfId="28772" xr:uid="{273BC464-FCFF-4A72-B0AB-43C0A45FFD8E}"/>
    <cellStyle name="Note 22 3 2 6" xfId="33365" xr:uid="{65DC8A64-FEBC-4BA4-BEEC-A01A4F8D499C}"/>
    <cellStyle name="Note 22 3 2 7" xfId="44046" xr:uid="{5F69876D-7113-44AA-A264-AA593A54FCE8}"/>
    <cellStyle name="Note 22 3 3" xfId="12900" xr:uid="{ACA84F0E-2713-4463-AEB0-D5AF1C721BFE}"/>
    <cellStyle name="Note 22 3 3 2" xfId="23768" xr:uid="{1287A156-A0DF-40C3-808F-D1B1D00A9C6C}"/>
    <cellStyle name="Note 22 3 3 3" xfId="37490" xr:uid="{3B8408AA-80DA-47C5-BB4A-2A6C65843289}"/>
    <cellStyle name="Note 22 3 4" xfId="14867" xr:uid="{0ED4BD7D-DD2E-45C6-84DA-F0F89F18FF7B}"/>
    <cellStyle name="Note 22 3 5" xfId="25716" xr:uid="{EEF695DF-5DA1-454C-B510-FB035A576722}"/>
    <cellStyle name="Note 22 3 6" xfId="31866" xr:uid="{48C86B66-4320-4162-935B-EAC57096E7EB}"/>
    <cellStyle name="Note 22 3 7" xfId="40990" xr:uid="{8EDE184B-639E-4DD5-91D7-DBF44FA74A81}"/>
    <cellStyle name="Note 22 4" xfId="5505" xr:uid="{BBF095A4-300B-4408-883E-96C0E6A259D4}"/>
    <cellStyle name="Note 22 4 2" xfId="12901" xr:uid="{ED978716-9313-40C2-BAFE-4FA5EA7C2C89}"/>
    <cellStyle name="Note 22 4 2 2" xfId="23769" xr:uid="{4230B888-52C0-4814-A130-81C35AF22BC1}"/>
    <cellStyle name="Note 22 4 2 3" xfId="38355" xr:uid="{0ABDBA90-2E92-4F37-B3D3-1574EA95894B}"/>
    <cellStyle name="Note 22 4 3" xfId="12902" xr:uid="{8BB0D16E-38B8-474C-8289-245C3EFAC3E6}"/>
    <cellStyle name="Note 22 4 3 2" xfId="23770" xr:uid="{50FB43A2-67BB-4EB5-979C-B39E35E97EAD}"/>
    <cellStyle name="Note 22 4 3 3" xfId="34390" xr:uid="{B3F9F868-0ADF-4039-9459-AF81117B0779}"/>
    <cellStyle name="Note 22 4 4" xfId="16943" xr:uid="{F6166F2F-7C75-448F-8C70-574A77BA3DE0}"/>
    <cellStyle name="Note 22 4 5" xfId="27792" xr:uid="{3DE86FA2-5DB5-4FA0-93C4-13D6FD7C85F1}"/>
    <cellStyle name="Note 22 4 6" xfId="33362" xr:uid="{9D231CE9-046E-42DD-A91B-28EAA00B6DBC}"/>
    <cellStyle name="Note 22 4 7" xfId="43066" xr:uid="{491A9395-D509-40B8-BCCB-7F5DF6C92190}"/>
    <cellStyle name="Note 22 5" xfId="12903" xr:uid="{BCEAE58B-C80A-4449-87A9-E467E20BEDC2}"/>
    <cellStyle name="Note 22 5 2" xfId="23771" xr:uid="{CDC600EE-97F4-43AC-9E9A-E5CF2B35BCEA}"/>
    <cellStyle name="Note 22 5 3" xfId="36373" xr:uid="{A9258C65-C76B-4371-99FC-154867BBEFFD}"/>
    <cellStyle name="Note 22 6" xfId="13887" xr:uid="{B3F0E768-5D6F-44E3-B816-3BAB1F538915}"/>
    <cellStyle name="Note 22 7" xfId="24736" xr:uid="{71AC34FA-3E10-4802-B496-49407310688D}"/>
    <cellStyle name="Note 22 8" xfId="30889" xr:uid="{BC3FCE97-B265-41A4-A4DF-BD73B4E0BC3C}"/>
    <cellStyle name="Note 22 9" xfId="40010" xr:uid="{522F59A6-6582-48E6-8EB0-5E0B6548BDB2}"/>
    <cellStyle name="Note 23" xfId="8252" xr:uid="{921CFF52-CAA5-4DCA-BA61-1F34EE53C820}"/>
    <cellStyle name="Note 24" xfId="8253" xr:uid="{EF7DC4A8-A572-4853-820E-51F6B21BA275}"/>
    <cellStyle name="Note 25" xfId="152" xr:uid="{73A3CD4D-2A93-45DA-B94B-E07A6D07BCA1}"/>
    <cellStyle name="Note 3" xfId="1151" xr:uid="{ED61F82C-0B52-4F2B-B1ED-51699C7A5BFB}"/>
    <cellStyle name="Note 3 10" xfId="30490" xr:uid="{638B0925-37A9-4121-B316-82E6A0ECCF79}"/>
    <cellStyle name="Note 3 11" xfId="39861" xr:uid="{95BDB3F9-5707-46EF-9709-815013052900}"/>
    <cellStyle name="Note 3 2" xfId="2610" xr:uid="{3E16E4A1-F1B6-441A-ABF3-0E2E7BBB94F0}"/>
    <cellStyle name="Note 3 2 2" xfId="3591" xr:uid="{59846DB2-A88C-4D41-95FF-6C5BE32B67DA}"/>
    <cellStyle name="Note 3 2 2 2" xfId="6829" xr:uid="{DF14FF69-365D-476D-93FE-6DE8593437FA}"/>
    <cellStyle name="Note 3 2 2 2 2" xfId="12904" xr:uid="{09B2F98B-D3CE-4A3E-87B5-886F9C78A0D1}"/>
    <cellStyle name="Note 3 2 2 2 2 2" xfId="23772" xr:uid="{051FBFD5-03A3-4D2B-ADC2-6BA90CF1A376}"/>
    <cellStyle name="Note 3 2 2 2 2 3" xfId="39471" xr:uid="{5C9D9609-E836-4725-A938-E2B17E6D412F}"/>
    <cellStyle name="Note 3 2 2 2 3" xfId="12905" xr:uid="{6BBDF025-C892-4B0A-961F-7EDF4EC925B3}"/>
    <cellStyle name="Note 3 2 2 2 3 2" xfId="23773" xr:uid="{C36520D7-D80B-4D76-923F-0D2341C00D0A}"/>
    <cellStyle name="Note 3 2 2 2 3 3" xfId="35502" xr:uid="{98347189-3860-420D-80D7-61CCBAFD6FB9}"/>
    <cellStyle name="Note 3 2 2 2 4" xfId="18267" xr:uid="{5F93A911-0886-49CF-9BF0-C4FBFC0EB135}"/>
    <cellStyle name="Note 3 2 2 2 5" xfId="29116" xr:uid="{9A6D5AD1-B8F4-4D66-8099-BABE8A907115}"/>
    <cellStyle name="Note 3 2 2 2 6" xfId="33368" xr:uid="{2760D56D-AA90-4871-971B-0D9FE0FC27F0}"/>
    <cellStyle name="Note 3 2 2 2 7" xfId="44390" xr:uid="{91174E7E-85F7-4725-B172-E5879C5A80F2}"/>
    <cellStyle name="Note 3 2 2 3" xfId="12906" xr:uid="{F9CFF38F-9AE8-4698-8020-85042FC50BB8}"/>
    <cellStyle name="Note 3 2 2 3 2" xfId="23774" xr:uid="{A294B3AD-ADDB-4BBB-A499-444935C2074A}"/>
    <cellStyle name="Note 3 2 2 3 3" xfId="37491" xr:uid="{7C76744B-3459-464A-9419-F60563CE992C}"/>
    <cellStyle name="Note 3 2 2 4" xfId="15211" xr:uid="{779CF95C-3CD5-4B0C-B792-5EB179835263}"/>
    <cellStyle name="Note 3 2 2 5" xfId="26060" xr:uid="{E6A655CF-FB90-4C4C-A552-34E55CD7C67E}"/>
    <cellStyle name="Note 3 2 2 6" xfId="32210" xr:uid="{8D8488D9-7D65-4631-BFA2-829E854345B7}"/>
    <cellStyle name="Note 3 2 2 7" xfId="41334" xr:uid="{BE77B950-2704-410D-B3E0-A1CE7DE9DB98}"/>
    <cellStyle name="Note 3 2 3" xfId="5849" xr:uid="{FA36DAB4-5D8D-4A9E-B39D-630C9CB8E2A5}"/>
    <cellStyle name="Note 3 2 3 2" xfId="12907" xr:uid="{64B27A9F-8CC9-433C-A010-9740E2806D6E}"/>
    <cellStyle name="Note 3 2 3 2 2" xfId="23775" xr:uid="{EC8A4620-813A-4DD1-8591-216FBC33B632}"/>
    <cellStyle name="Note 3 2 3 2 3" xfId="38356" xr:uid="{116CD662-4371-4459-8708-6B98F769016C}"/>
    <cellStyle name="Note 3 2 3 3" xfId="12908" xr:uid="{BCF5F273-F3FB-4840-BEC8-E156D5FFE3A9}"/>
    <cellStyle name="Note 3 2 3 3 2" xfId="23776" xr:uid="{05A32D0D-E549-4A3E-AC1F-8912C8DC5A39}"/>
    <cellStyle name="Note 3 2 3 3 3" xfId="34391" xr:uid="{4ED9633C-7A75-4D39-834A-72B4A6A711CC}"/>
    <cellStyle name="Note 3 2 3 4" xfId="17287" xr:uid="{40BE9FF9-8103-4D99-8E07-7017EBD738C3}"/>
    <cellStyle name="Note 3 2 3 5" xfId="28136" xr:uid="{7A392239-758C-4399-8FE4-22F326BF77C6}"/>
    <cellStyle name="Note 3 2 3 6" xfId="33367" xr:uid="{C025516B-BCD8-4357-8B48-23401A10EC1B}"/>
    <cellStyle name="Note 3 2 3 7" xfId="43410" xr:uid="{63D3175C-9DC5-4DB4-9478-F4AC5AF8192F}"/>
    <cellStyle name="Note 3 2 4" xfId="12909" xr:uid="{8DC79E84-4611-4554-9898-75781B91768D}"/>
    <cellStyle name="Note 3 2 4 2" xfId="23777" xr:uid="{78039C1F-9025-49B3-9F15-E8457942550C}"/>
    <cellStyle name="Note 3 2 4 3" xfId="36374" xr:uid="{E4237C90-12F3-4BBA-BCC3-5A61FE5259EA}"/>
    <cellStyle name="Note 3 2 5" xfId="14231" xr:uid="{4604879A-5D95-47BA-960F-6FF310F22693}"/>
    <cellStyle name="Note 3 2 6" xfId="25080" xr:uid="{74366C5B-8DC3-4620-967C-4D2377CFF00D}"/>
    <cellStyle name="Note 3 2 7" xfId="31230" xr:uid="{62D88595-CB33-42F5-AEA1-509837398CB8}"/>
    <cellStyle name="Note 3 2 8" xfId="40354" xr:uid="{FB854DBD-212D-4112-A035-630628B75173}"/>
    <cellStyle name="Note 3 3" xfId="3098" xr:uid="{F5C1A729-756D-47D3-98B7-E38963FA0B7E}"/>
    <cellStyle name="Note 3 3 2" xfId="6336" xr:uid="{7E2EEA5E-126D-432E-B617-54DB73E8768E}"/>
    <cellStyle name="Note 3 3 2 2" xfId="12910" xr:uid="{621E5EE2-5716-4FE9-B274-06E5B7149EBA}"/>
    <cellStyle name="Note 3 3 2 2 2" xfId="23778" xr:uid="{2FCA34B2-E44C-4ADF-8A77-1A28109E7029}"/>
    <cellStyle name="Note 3 3 2 2 3" xfId="39472" xr:uid="{8CF0BDE5-620F-4AD4-87DC-92A88657FA62}"/>
    <cellStyle name="Note 3 3 2 3" xfId="12911" xr:uid="{C7575F31-6736-41A5-9EF8-71955594CDBA}"/>
    <cellStyle name="Note 3 3 2 3 2" xfId="23779" xr:uid="{110D5B4C-BE50-4D92-897F-35975084105F}"/>
    <cellStyle name="Note 3 3 2 3 3" xfId="35503" xr:uid="{F6DAE4A1-FE2B-43FA-9A7A-7FAEBE185950}"/>
    <cellStyle name="Note 3 3 2 4" xfId="17774" xr:uid="{3600902A-527C-44C8-980B-9E07B348F1D3}"/>
    <cellStyle name="Note 3 3 2 5" xfId="28623" xr:uid="{8FC805F3-7CF4-489F-BDFF-3BFF6A003DE6}"/>
    <cellStyle name="Note 3 3 2 6" xfId="33369" xr:uid="{8AA880B0-9A05-4B9D-ACE9-D86023FEE789}"/>
    <cellStyle name="Note 3 3 2 7" xfId="43897" xr:uid="{99CAD976-AB9C-4B95-802D-BD7381AEFBE2}"/>
    <cellStyle name="Note 3 3 3" xfId="12912" xr:uid="{E4BA95AD-CAE3-4DDF-8B72-81BECFF55374}"/>
    <cellStyle name="Note 3 3 3 2" xfId="23780" xr:uid="{21AFB7BA-4ABC-4ADE-B625-D3B875B9F303}"/>
    <cellStyle name="Note 3 3 3 3" xfId="37492" xr:uid="{5C276658-8105-4A86-AD43-55069DADC73C}"/>
    <cellStyle name="Note 3 3 4" xfId="14718" xr:uid="{6BFBA1B3-3DED-4AEF-AD08-53BE30783EC5}"/>
    <cellStyle name="Note 3 3 5" xfId="25567" xr:uid="{C4D8FE72-FB39-4B12-B446-1F3F0D37C192}"/>
    <cellStyle name="Note 3 3 6" xfId="31717" xr:uid="{AC4EEABA-2B3A-4256-938E-B1139BB7C319}"/>
    <cellStyle name="Note 3 3 7" xfId="40841" xr:uid="{7A597482-3C7B-4399-990E-EE9A64C05742}"/>
    <cellStyle name="Note 3 4" xfId="4103" xr:uid="{176A75D6-C552-4655-B10D-6BC1457824D5}"/>
    <cellStyle name="Note 3 4 2" xfId="7334" xr:uid="{966C47CD-A5C3-4C7F-8AA3-B8C2E32637CF}"/>
    <cellStyle name="Note 3 4 2 2" xfId="18772" xr:uid="{24841839-76FD-4557-8D28-D56942EA5677}"/>
    <cellStyle name="Note 3 4 2 3" xfId="29621" xr:uid="{2A649A7B-D717-4091-8EA2-4AF3B3C5575E}"/>
    <cellStyle name="Note 3 4 2 4" xfId="37583" xr:uid="{79EC2002-C9A0-42D2-B694-EEDA327D64A6}"/>
    <cellStyle name="Note 3 4 2 5" xfId="44895" xr:uid="{EADCAC5D-9AE4-46C1-8988-CD42ABF1FE03}"/>
    <cellStyle name="Note 3 4 3" xfId="12913" xr:uid="{66EEBB61-BD6F-49B5-86F4-E49C83F176D2}"/>
    <cellStyle name="Note 3 4 3 2" xfId="23781" xr:uid="{143BC319-B05C-46D8-B4A9-49A29BC0575C}"/>
    <cellStyle name="Note 3 4 3 3" xfId="33792" xr:uid="{F77A0D80-0AC3-4269-9102-9B1CB9D2E20C}"/>
    <cellStyle name="Note 3 4 4" xfId="15716" xr:uid="{AF7AB03B-1EEB-429D-9975-DBF5C31D8195}"/>
    <cellStyle name="Note 3 4 5" xfId="26565" xr:uid="{190FEEEF-2A40-4DDE-B827-E625A9C576CF}"/>
    <cellStyle name="Note 3 4 6" xfId="33370" xr:uid="{4B43122C-DBCA-49B2-A85C-8F65F81F7831}"/>
    <cellStyle name="Note 3 4 7" xfId="41839" xr:uid="{2A527933-FF5A-41EF-A7D5-5DDB1E06F16D}"/>
    <cellStyle name="Note 3 5" xfId="4643" xr:uid="{35250477-CE71-4D14-89BA-59C124638918}"/>
    <cellStyle name="Note 3 5 2" xfId="7699" xr:uid="{A002429B-E457-41C8-A30C-D025A81CFCD6}"/>
    <cellStyle name="Note 3 5 2 2" xfId="19137" xr:uid="{6B5C474C-CB95-4CF4-8C59-CEB39EAC50F4}"/>
    <cellStyle name="Note 3 5 2 3" xfId="29986" xr:uid="{70A62986-24A8-48EF-A14D-D7A204D61986}"/>
    <cellStyle name="Note 3 5 2 4" xfId="35602" xr:uid="{CAD442E1-42DC-4B74-B00B-314439141232}"/>
    <cellStyle name="Note 3 5 2 5" xfId="45260" xr:uid="{FEC35167-D1E3-46D2-9D81-A95A004A572C}"/>
    <cellStyle name="Note 3 5 3" xfId="16081" xr:uid="{3B7E6C67-D99C-43C2-8076-8E506F718F68}"/>
    <cellStyle name="Note 3 5 4" xfId="26930" xr:uid="{9D800737-BE1F-499F-96E7-F5D89101504E}"/>
    <cellStyle name="Note 3 5 5" xfId="33366" xr:uid="{F771D352-2E9C-4A9D-9ECC-6A8353698551}"/>
    <cellStyle name="Note 3 5 6" xfId="42204" xr:uid="{1EF794E7-9594-4E1D-B19C-524EFB50854A}"/>
    <cellStyle name="Note 3 6" xfId="5005" xr:uid="{EA1DD35A-CD44-4D69-9138-A623BE028EBD}"/>
    <cellStyle name="Note 3 6 2" xfId="8061" xr:uid="{D45481EA-AFD1-4DE4-BAA7-CC525CF2A905}"/>
    <cellStyle name="Note 3 6 2 2" xfId="19499" xr:uid="{1A08A304-F7FF-487C-A58E-D6E984115168}"/>
    <cellStyle name="Note 3 6 2 3" xfId="30348" xr:uid="{3015CE87-080E-4043-B38F-A6D4DE90FAB4}"/>
    <cellStyle name="Note 3 6 2 4" xfId="45622" xr:uid="{0ECBC964-81B3-48B9-B1D1-1776E8E80967}"/>
    <cellStyle name="Note 3 6 3" xfId="16443" xr:uid="{FD1956CD-5DAC-4574-84FA-AE59B68D485B}"/>
    <cellStyle name="Note 3 6 4" xfId="27292" xr:uid="{170081FB-5862-4D15-B57B-7AED98A9C284}"/>
    <cellStyle name="Note 3 6 5" xfId="42566" xr:uid="{7CDDE623-D848-408F-8925-B3FE267E11D2}"/>
    <cellStyle name="Note 3 7" xfId="5356" xr:uid="{2EBD35BA-5987-43A9-A14A-5B6CE4375449}"/>
    <cellStyle name="Note 3 7 2" xfId="16794" xr:uid="{BEE687B6-808D-48A7-801C-A18844A86FEF}"/>
    <cellStyle name="Note 3 7 3" xfId="27643" xr:uid="{D7F45142-F392-4602-BF6F-8A0FA49D5341}"/>
    <cellStyle name="Note 3 7 4" xfId="42917" xr:uid="{01A4E1DB-7D02-4BDD-A59D-968452DFED22}"/>
    <cellStyle name="Note 3 8" xfId="13738" xr:uid="{04E2481C-60AD-4594-8199-C63F4E42165B}"/>
    <cellStyle name="Note 3 9" xfId="24587" xr:uid="{0E8C3371-2FEB-42A2-B180-4C72C61ACAFB}"/>
    <cellStyle name="Note 4" xfId="1152" xr:uid="{045C3050-5962-494B-B39D-3C87C622F958}"/>
    <cellStyle name="Note 4 10" xfId="30491" xr:uid="{6FCF7AAA-4838-414B-B5B0-8EF71570BDC3}"/>
    <cellStyle name="Note 4 11" xfId="39862" xr:uid="{A0094A95-1B4F-45FD-A04C-319158CCC3CD}"/>
    <cellStyle name="Note 4 2" xfId="2611" xr:uid="{FA0E712A-A6C1-4500-8F9E-B9773EC2182B}"/>
    <cellStyle name="Note 4 2 2" xfId="3592" xr:uid="{C34987C0-6FEC-4219-8EE3-B536EBD8A316}"/>
    <cellStyle name="Note 4 2 2 2" xfId="6830" xr:uid="{67C82C8B-BFCE-438D-800E-92C48B56D5BB}"/>
    <cellStyle name="Note 4 2 2 2 2" xfId="12914" xr:uid="{90FB07BB-E711-4D63-97AD-18224CD66C01}"/>
    <cellStyle name="Note 4 2 2 2 2 2" xfId="23782" xr:uid="{A172204F-41FF-4445-948B-4A3D183CA497}"/>
    <cellStyle name="Note 4 2 2 2 2 3" xfId="39473" xr:uid="{0519A917-393A-400E-A473-64C347514F2F}"/>
    <cellStyle name="Note 4 2 2 2 3" xfId="12915" xr:uid="{D3970E83-7B12-46E8-AB61-B68B76DC02CD}"/>
    <cellStyle name="Note 4 2 2 2 3 2" xfId="23783" xr:uid="{55947FB7-B3A9-4632-93F5-7EDC4F6B43F8}"/>
    <cellStyle name="Note 4 2 2 2 3 3" xfId="35504" xr:uid="{B929A2D1-9ABF-439D-A890-69DF36D04421}"/>
    <cellStyle name="Note 4 2 2 2 4" xfId="18268" xr:uid="{893E60B9-BBC7-4B57-85F3-36D36DAB9E98}"/>
    <cellStyle name="Note 4 2 2 2 5" xfId="29117" xr:uid="{5E83661E-2250-43F2-AACA-0C0ABD5750BA}"/>
    <cellStyle name="Note 4 2 2 2 6" xfId="33373" xr:uid="{3148629E-DA74-4BD2-81C5-34E0CF82D2C5}"/>
    <cellStyle name="Note 4 2 2 2 7" xfId="44391" xr:uid="{8515DC58-0177-4C61-BDAA-E88815FF8CA6}"/>
    <cellStyle name="Note 4 2 2 3" xfId="12916" xr:uid="{AB8C6F95-1293-4E58-91A7-C257EB45310E}"/>
    <cellStyle name="Note 4 2 2 3 2" xfId="23784" xr:uid="{E312970F-C6DB-4990-B1B7-876E83BB07A7}"/>
    <cellStyle name="Note 4 2 2 3 3" xfId="37493" xr:uid="{A1664236-2355-4122-B355-3B7CF551A23C}"/>
    <cellStyle name="Note 4 2 2 4" xfId="15212" xr:uid="{DFBEBB80-0B69-4911-AC80-75A53919EEAC}"/>
    <cellStyle name="Note 4 2 2 5" xfId="26061" xr:uid="{18D815DD-CBEC-45AB-AC14-29EF6BB6C664}"/>
    <cellStyle name="Note 4 2 2 6" xfId="32211" xr:uid="{59E87DF9-FE15-4FE6-88B6-B35BF60E3A0D}"/>
    <cellStyle name="Note 4 2 2 7" xfId="41335" xr:uid="{74048A00-713F-435E-B389-6C42DAD81F0F}"/>
    <cellStyle name="Note 4 2 3" xfId="5850" xr:uid="{EEB1493A-EAEB-483B-B813-5B8ADB4B5B09}"/>
    <cellStyle name="Note 4 2 3 2" xfId="12917" xr:uid="{E0581CB3-5E71-43AD-BFE2-3CEB2EC3660E}"/>
    <cellStyle name="Note 4 2 3 2 2" xfId="23785" xr:uid="{4252B4F3-3900-40CC-9E12-785DAE13DB67}"/>
    <cellStyle name="Note 4 2 3 2 3" xfId="38357" xr:uid="{62812516-601C-4B47-9997-55AEC13022B1}"/>
    <cellStyle name="Note 4 2 3 3" xfId="12918" xr:uid="{FB8F9431-44F1-4E7C-90AD-3B6A899FAF92}"/>
    <cellStyle name="Note 4 2 3 3 2" xfId="23786" xr:uid="{8E402A67-BA42-4C15-B2F5-150BCD7065B9}"/>
    <cellStyle name="Note 4 2 3 3 3" xfId="34392" xr:uid="{27B4CD0C-BF7E-4B48-A291-202165ACCA18}"/>
    <cellStyle name="Note 4 2 3 4" xfId="17288" xr:uid="{D17B2D2A-A79B-4A89-8094-C42E8DF31F62}"/>
    <cellStyle name="Note 4 2 3 5" xfId="28137" xr:uid="{467F3B92-A81E-41B8-8BF8-DF398780104B}"/>
    <cellStyle name="Note 4 2 3 6" xfId="33372" xr:uid="{26C7D08F-2376-4B01-A4DA-AC4E441113BC}"/>
    <cellStyle name="Note 4 2 3 7" xfId="43411" xr:uid="{404E77F5-D02F-41F7-B340-0C01F089ACA4}"/>
    <cellStyle name="Note 4 2 4" xfId="12919" xr:uid="{BB69F4F0-1A19-4012-90AA-4AA3856EB5AF}"/>
    <cellStyle name="Note 4 2 4 2" xfId="23787" xr:uid="{FEC56469-C5B3-45CD-9AB8-8C6E289B8DC0}"/>
    <cellStyle name="Note 4 2 4 3" xfId="36375" xr:uid="{E7489395-B6C4-414F-959E-7B706EC9AE7F}"/>
    <cellStyle name="Note 4 2 5" xfId="14232" xr:uid="{7CE40E01-40AC-4523-A26B-1B48563D0ECA}"/>
    <cellStyle name="Note 4 2 6" xfId="25081" xr:uid="{B7875166-618F-46A0-A110-BC5AF1351ED4}"/>
    <cellStyle name="Note 4 2 7" xfId="31231" xr:uid="{D65B0759-F7F5-47A4-934B-A98E146992E1}"/>
    <cellStyle name="Note 4 2 8" xfId="40355" xr:uid="{98E7E177-34D9-488D-AE0D-E117EB10FE17}"/>
    <cellStyle name="Note 4 3" xfId="3099" xr:uid="{2A2A12C8-9DEF-4E10-BD04-7FB3B53847D6}"/>
    <cellStyle name="Note 4 3 2" xfId="6337" xr:uid="{DBF663EC-7365-4FB3-A068-FE48277BF160}"/>
    <cellStyle name="Note 4 3 2 2" xfId="12920" xr:uid="{ACF608FE-EE0E-4835-BDFC-006ED92E642E}"/>
    <cellStyle name="Note 4 3 2 2 2" xfId="23788" xr:uid="{BA3566D4-56C2-4B6C-A000-1E846C8ECD83}"/>
    <cellStyle name="Note 4 3 2 2 3" xfId="39474" xr:uid="{E2C9226D-8F59-4657-8CD0-A6CDCB9BF351}"/>
    <cellStyle name="Note 4 3 2 3" xfId="12921" xr:uid="{B3A96B12-BBB3-494B-9A9E-B7B246D2A42E}"/>
    <cellStyle name="Note 4 3 2 3 2" xfId="23789" xr:uid="{F24402F0-6BBA-4E34-8E2B-1FD2051F4F85}"/>
    <cellStyle name="Note 4 3 2 3 3" xfId="35505" xr:uid="{607DC00A-318E-477E-B74E-42A0289A4BF5}"/>
    <cellStyle name="Note 4 3 2 4" xfId="17775" xr:uid="{791F581A-B0FD-42ED-9CFB-413989EDD21D}"/>
    <cellStyle name="Note 4 3 2 5" xfId="28624" xr:uid="{A75CCB44-4043-4D4A-8539-120A67C677B3}"/>
    <cellStyle name="Note 4 3 2 6" xfId="33374" xr:uid="{F58C1F77-3B9E-49FA-BE29-11CB2146DD3E}"/>
    <cellStyle name="Note 4 3 2 7" xfId="43898" xr:uid="{722AC792-F855-46AF-8F10-64A8D20C1849}"/>
    <cellStyle name="Note 4 3 3" xfId="12922" xr:uid="{E1730361-066B-4C1A-9562-3D0B6F5BDBA7}"/>
    <cellStyle name="Note 4 3 3 2" xfId="23790" xr:uid="{6E689004-63F6-49B8-8D3A-4E86720721C0}"/>
    <cellStyle name="Note 4 3 3 3" xfId="37494" xr:uid="{9586DFC7-921A-470C-B053-EF2AE18A219A}"/>
    <cellStyle name="Note 4 3 4" xfId="14719" xr:uid="{35A64C51-A171-4902-A1B9-8D31FD76BE38}"/>
    <cellStyle name="Note 4 3 5" xfId="25568" xr:uid="{84B00A21-681F-43B0-B3EE-01EF10C2CF8F}"/>
    <cellStyle name="Note 4 3 6" xfId="31718" xr:uid="{9E586A15-0FD1-436C-9798-CE726783CF49}"/>
    <cellStyle name="Note 4 3 7" xfId="40842" xr:uid="{E1EBA157-4E64-47AC-80C2-8899FF7F312E}"/>
    <cellStyle name="Note 4 4" xfId="4104" xr:uid="{A9A1CE2C-BC01-4A54-82E9-221476CA74AC}"/>
    <cellStyle name="Note 4 4 2" xfId="7335" xr:uid="{F98765FD-9CBC-4C26-A8AC-ED9E3B3844B3}"/>
    <cellStyle name="Note 4 4 2 2" xfId="18773" xr:uid="{1302E223-6C0C-4BAB-AD24-F182EE834DBD}"/>
    <cellStyle name="Note 4 4 2 3" xfId="29622" xr:uid="{491E734C-9802-4E44-904E-565E754DD1F3}"/>
    <cellStyle name="Note 4 4 2 4" xfId="37597" xr:uid="{321C7231-E45A-4948-929A-CB42A67EECA0}"/>
    <cellStyle name="Note 4 4 2 5" xfId="44896" xr:uid="{B43BCC3F-E5EA-464D-A86E-72BEB39C9D37}"/>
    <cellStyle name="Note 4 4 3" xfId="12923" xr:uid="{99DBE80D-C836-48EF-9AC4-23F847466544}"/>
    <cellStyle name="Note 4 4 3 2" xfId="23791" xr:uid="{42971952-3A79-4943-B712-D49ED906BCFA}"/>
    <cellStyle name="Note 4 4 3 3" xfId="33801" xr:uid="{3D3B277E-D1E4-418E-8726-25D28E3D1715}"/>
    <cellStyle name="Note 4 4 4" xfId="15717" xr:uid="{2A45554A-8B9D-41BA-A759-8229783D6A4C}"/>
    <cellStyle name="Note 4 4 5" xfId="26566" xr:uid="{D7EAE60D-A049-4495-BA48-2A0333CB6150}"/>
    <cellStyle name="Note 4 4 6" xfId="33375" xr:uid="{279E1834-4DD8-49AC-9837-273E2B9DC943}"/>
    <cellStyle name="Note 4 4 7" xfId="41840" xr:uid="{5AE9EFBB-6835-4664-9ED4-91DC67DD2BF8}"/>
    <cellStyle name="Note 4 5" xfId="4644" xr:uid="{F7F8C610-A530-4D90-AF88-371EE2200D1D}"/>
    <cellStyle name="Note 4 5 2" xfId="7700" xr:uid="{7C09C952-EC5A-4BA9-A3B6-632F10BDC583}"/>
    <cellStyle name="Note 4 5 2 2" xfId="19138" xr:uid="{BAB42198-334E-4003-AA8C-E2FF73E1CF28}"/>
    <cellStyle name="Note 4 5 2 3" xfId="29987" xr:uid="{590B4ECE-E300-4A87-AD46-EF470A702A1C}"/>
    <cellStyle name="Note 4 5 2 4" xfId="35616" xr:uid="{3D344F9B-9C6B-425D-A3D8-987CF061F6C8}"/>
    <cellStyle name="Note 4 5 2 5" xfId="45261" xr:uid="{DB401918-4D15-440C-95A0-D25AAFAF8956}"/>
    <cellStyle name="Note 4 5 3" xfId="16082" xr:uid="{F416FED4-0A71-453C-8B04-A7BBFC30ECAF}"/>
    <cellStyle name="Note 4 5 4" xfId="26931" xr:uid="{246829B7-A4F7-4A05-B0A7-A3BC5169CD8D}"/>
    <cellStyle name="Note 4 5 5" xfId="33371" xr:uid="{71DCA656-AEBC-456D-B1AE-00F4B4EC8623}"/>
    <cellStyle name="Note 4 5 6" xfId="42205" xr:uid="{AE53EFD9-6ABE-403F-A91D-D3DD0B23364C}"/>
    <cellStyle name="Note 4 6" xfId="5006" xr:uid="{E6CFD524-B887-4E17-AB49-F0158391A89D}"/>
    <cellStyle name="Note 4 6 2" xfId="8062" xr:uid="{C5FBD422-FE5B-4CDE-80B5-E64E708FCAA9}"/>
    <cellStyle name="Note 4 6 2 2" xfId="19500" xr:uid="{3A6CE317-9254-4218-BB3A-B5D1F0C71C7A}"/>
    <cellStyle name="Note 4 6 2 3" xfId="30349" xr:uid="{8AB42DE9-A555-4025-8AFD-04187820E931}"/>
    <cellStyle name="Note 4 6 2 4" xfId="45623" xr:uid="{ED37963B-A1D9-4E3C-B0B1-F295B27E97C0}"/>
    <cellStyle name="Note 4 6 3" xfId="16444" xr:uid="{57E40E92-7B78-4FCB-BA92-04851F9F03BB}"/>
    <cellStyle name="Note 4 6 4" xfId="27293" xr:uid="{33A6E6BF-FC0A-409C-A6A9-AAC7FF5E3D30}"/>
    <cellStyle name="Note 4 6 5" xfId="42567" xr:uid="{F96774FC-360C-4657-8302-C9921D0A5EC3}"/>
    <cellStyle name="Note 4 7" xfId="5357" xr:uid="{508364D6-E5ED-4616-A799-6D45961B6731}"/>
    <cellStyle name="Note 4 7 2" xfId="16795" xr:uid="{BD92300C-51CE-493B-8C77-890AB70DE918}"/>
    <cellStyle name="Note 4 7 3" xfId="27644" xr:uid="{E3ACB89B-5CA1-44F0-B302-B24B3BB29A11}"/>
    <cellStyle name="Note 4 7 4" xfId="42918" xr:uid="{A74726A6-7598-457E-8DFC-5C89BB2564E2}"/>
    <cellStyle name="Note 4 8" xfId="13739" xr:uid="{0109D665-89BD-44F5-8CC6-9EE73EC08805}"/>
    <cellStyle name="Note 4 9" xfId="24588" xr:uid="{B65F79CC-1329-45EF-A19E-118571745BC6}"/>
    <cellStyle name="Note 5" xfId="1153" xr:uid="{C2411D03-56E9-4860-8FA1-FC1EE1A9F0FB}"/>
    <cellStyle name="Note 5 10" xfId="30492" xr:uid="{E391976C-1F73-4D9E-82A5-6738220109CB}"/>
    <cellStyle name="Note 5 11" xfId="39863" xr:uid="{4EE44B74-E7B6-4FA0-837D-D54D6B05EE15}"/>
    <cellStyle name="Note 5 2" xfId="2612" xr:uid="{51AB2C87-B80C-4BF7-A27C-524099655833}"/>
    <cellStyle name="Note 5 2 2" xfId="3593" xr:uid="{2663EFF5-D757-4804-8DB2-AF3D8214C3BA}"/>
    <cellStyle name="Note 5 2 2 2" xfId="6831" xr:uid="{EA811E4D-34AE-4998-A3F9-B2B12BFE9A50}"/>
    <cellStyle name="Note 5 2 2 2 2" xfId="12924" xr:uid="{1FBD5B4F-74C7-4566-B747-DEF8CC0C3FA9}"/>
    <cellStyle name="Note 5 2 2 2 2 2" xfId="23792" xr:uid="{2217989B-212E-4644-B3AC-B344EA021FBD}"/>
    <cellStyle name="Note 5 2 2 2 2 3" xfId="39475" xr:uid="{64B59A96-3503-4082-BD73-F03AF72BC7F9}"/>
    <cellStyle name="Note 5 2 2 2 3" xfId="12925" xr:uid="{2B82EC73-2CB3-4DC5-8AA0-AD4A1058F8E3}"/>
    <cellStyle name="Note 5 2 2 2 3 2" xfId="23793" xr:uid="{F09A2DBB-C5AA-4754-8936-4154B978C73E}"/>
    <cellStyle name="Note 5 2 2 2 3 3" xfId="35506" xr:uid="{8B79D1F9-36B9-4623-BF9B-3B434B3E92FD}"/>
    <cellStyle name="Note 5 2 2 2 4" xfId="18269" xr:uid="{5260D14C-68C5-47A8-844A-AA4CC3C5A4A8}"/>
    <cellStyle name="Note 5 2 2 2 5" xfId="29118" xr:uid="{6EAEF5AE-572A-4349-8AA5-4984480323D4}"/>
    <cellStyle name="Note 5 2 2 2 6" xfId="33378" xr:uid="{678F53D0-99EF-4FAD-A347-82D6E662467F}"/>
    <cellStyle name="Note 5 2 2 2 7" xfId="44392" xr:uid="{9BBC303C-C164-4D7D-9FB7-70743BCCF6B4}"/>
    <cellStyle name="Note 5 2 2 3" xfId="12926" xr:uid="{07A9E664-EA41-410B-BFA5-095386E9388B}"/>
    <cellStyle name="Note 5 2 2 3 2" xfId="23794" xr:uid="{C4AF0AEC-BF81-4DAF-B403-762B15E83ABB}"/>
    <cellStyle name="Note 5 2 2 3 3" xfId="37495" xr:uid="{C9A1606D-C2E9-468E-B7B4-B90B98552F17}"/>
    <cellStyle name="Note 5 2 2 4" xfId="15213" xr:uid="{2BD3698D-13B9-4CDF-BC2D-9097AE92A10D}"/>
    <cellStyle name="Note 5 2 2 5" xfId="26062" xr:uid="{30C17A1A-F06E-441D-A96E-3B14B1E2BDC4}"/>
    <cellStyle name="Note 5 2 2 6" xfId="32212" xr:uid="{C7B9CA61-8F8E-41B4-BEBB-FD2E86D88B1F}"/>
    <cellStyle name="Note 5 2 2 7" xfId="41336" xr:uid="{16E69A36-6C63-482B-B8B5-44FF9DCABC12}"/>
    <cellStyle name="Note 5 2 3" xfId="5851" xr:uid="{E8B2ABDF-169F-445C-BCDF-5E74F4F06211}"/>
    <cellStyle name="Note 5 2 3 2" xfId="12927" xr:uid="{8C297BF2-E37C-467E-8F7E-3AB870A5DAA3}"/>
    <cellStyle name="Note 5 2 3 2 2" xfId="23795" xr:uid="{4A731839-F50F-4DC7-94D3-9AF82D51A69A}"/>
    <cellStyle name="Note 5 2 3 2 3" xfId="38358" xr:uid="{C5D82983-688E-4CB1-AD80-B96955BC5BBE}"/>
    <cellStyle name="Note 5 2 3 3" xfId="12928" xr:uid="{42949C81-10BC-4B1A-AE5D-A453009563A8}"/>
    <cellStyle name="Note 5 2 3 3 2" xfId="23796" xr:uid="{98A9B18D-5D35-4761-808F-B45AF0EED5A9}"/>
    <cellStyle name="Note 5 2 3 3 3" xfId="34393" xr:uid="{376C3342-53B8-4BE9-A3A7-E40E33A77FE3}"/>
    <cellStyle name="Note 5 2 3 4" xfId="17289" xr:uid="{465C591B-1628-4013-A6DE-F316BDCCF2CA}"/>
    <cellStyle name="Note 5 2 3 5" xfId="28138" xr:uid="{44615A1A-B3C6-4AEA-B932-707532D3FBC4}"/>
    <cellStyle name="Note 5 2 3 6" xfId="33377" xr:uid="{0BF3DBCE-AD8A-4B29-A9EB-189F4517F0D3}"/>
    <cellStyle name="Note 5 2 3 7" xfId="43412" xr:uid="{81B6B327-0F0D-42F5-B91D-6E8BBE208906}"/>
    <cellStyle name="Note 5 2 4" xfId="12929" xr:uid="{8C710C87-C7E0-4790-9CEE-EF476175D10B}"/>
    <cellStyle name="Note 5 2 4 2" xfId="23797" xr:uid="{D4F251A1-C3F1-4FF1-BDEC-7D23183AD87F}"/>
    <cellStyle name="Note 5 2 4 3" xfId="36376" xr:uid="{98006538-B041-4B89-B2B9-8BB86EEDD8EC}"/>
    <cellStyle name="Note 5 2 5" xfId="14233" xr:uid="{D899450A-3437-47F1-BD33-7B855C59B27A}"/>
    <cellStyle name="Note 5 2 6" xfId="25082" xr:uid="{39281613-5FBA-411D-AD46-B28DFBC10451}"/>
    <cellStyle name="Note 5 2 7" xfId="31232" xr:uid="{7AC7B159-0E80-4EB4-A03E-0EC9408B64D4}"/>
    <cellStyle name="Note 5 2 8" xfId="40356" xr:uid="{27946360-C7DC-43D0-B1C4-E2CD1ADBF0A3}"/>
    <cellStyle name="Note 5 3" xfId="3100" xr:uid="{EB29E98D-D2B3-4D52-BEF1-39738F07646B}"/>
    <cellStyle name="Note 5 3 2" xfId="6338" xr:uid="{936A36E3-FF86-47E4-A97B-CF7455B767E3}"/>
    <cellStyle name="Note 5 3 2 2" xfId="12930" xr:uid="{EFBBEF29-FBDF-4E2A-B389-FB2053F9E70F}"/>
    <cellStyle name="Note 5 3 2 2 2" xfId="23798" xr:uid="{5941C9B6-44C1-4C86-ADCB-CC91EDB63F40}"/>
    <cellStyle name="Note 5 3 2 2 3" xfId="39476" xr:uid="{CA7A0B15-7A36-4C3F-9E95-EDD245BC03A4}"/>
    <cellStyle name="Note 5 3 2 3" xfId="12931" xr:uid="{007AFB15-B943-4441-889C-E264E9886C83}"/>
    <cellStyle name="Note 5 3 2 3 2" xfId="23799" xr:uid="{5060FCBD-4464-499E-B095-449AEE580EE5}"/>
    <cellStyle name="Note 5 3 2 3 3" xfId="35507" xr:uid="{22C93270-FC15-4A13-93C0-43A353B0122A}"/>
    <cellStyle name="Note 5 3 2 4" xfId="17776" xr:uid="{BB408AF8-0C3B-43A4-8DBA-ACE7EC080E62}"/>
    <cellStyle name="Note 5 3 2 5" xfId="28625" xr:uid="{B0CEAB53-2E66-4EAC-8371-EF6F7D740BAA}"/>
    <cellStyle name="Note 5 3 2 6" xfId="33379" xr:uid="{160BE0C5-588A-4E0E-A864-28D6B09D424B}"/>
    <cellStyle name="Note 5 3 2 7" xfId="43899" xr:uid="{45EE1809-2F98-4E79-899F-227376945928}"/>
    <cellStyle name="Note 5 3 3" xfId="12932" xr:uid="{71836F98-553B-4B50-B362-38F24FAE258D}"/>
    <cellStyle name="Note 5 3 3 2" xfId="23800" xr:uid="{7B87BCC7-38D5-4B05-8BC0-F42A413A7813}"/>
    <cellStyle name="Note 5 3 3 3" xfId="37496" xr:uid="{DFD3E613-0D93-47BB-8DB0-5E54CF053C60}"/>
    <cellStyle name="Note 5 3 4" xfId="14720" xr:uid="{9E4E35AC-46FC-4087-A2B3-3803748CD349}"/>
    <cellStyle name="Note 5 3 5" xfId="25569" xr:uid="{F5AA9080-7B9E-406B-A9E0-ACDB42035BC1}"/>
    <cellStyle name="Note 5 3 6" xfId="31719" xr:uid="{B9809881-120D-42BC-8027-F01E5235AD00}"/>
    <cellStyle name="Note 5 3 7" xfId="40843" xr:uid="{C0F3985C-EE1F-4735-88EA-24B2535940ED}"/>
    <cellStyle name="Note 5 4" xfId="4105" xr:uid="{1DBBEA89-E9C7-40DA-8713-B59223D5B796}"/>
    <cellStyle name="Note 5 4 2" xfId="7336" xr:uid="{20975EA6-5A61-4630-B117-6FAD81B1F981}"/>
    <cellStyle name="Note 5 4 2 2" xfId="18774" xr:uid="{3EDE6A14-9F36-4881-B9F5-B778805CDA26}"/>
    <cellStyle name="Note 5 4 2 3" xfId="29623" xr:uid="{93789B71-7535-4498-B686-D24419C9C9C6}"/>
    <cellStyle name="Note 5 4 2 4" xfId="37611" xr:uid="{17056AA1-C735-4F94-A606-8A1871958631}"/>
    <cellStyle name="Note 5 4 2 5" xfId="44897" xr:uid="{A97A486A-BE00-40F9-A5C7-4529F3567B6D}"/>
    <cellStyle name="Note 5 4 3" xfId="12933" xr:uid="{4472BF60-BBBA-459F-B19A-4C9A8FC8534B}"/>
    <cellStyle name="Note 5 4 3 2" xfId="23801" xr:uid="{585D8E19-7F05-4110-A17F-9F9861D28D5A}"/>
    <cellStyle name="Note 5 4 3 3" xfId="33810" xr:uid="{454B4294-AE50-4999-8E9B-77829E54888A}"/>
    <cellStyle name="Note 5 4 4" xfId="15718" xr:uid="{74553BF6-60B8-491B-916A-D8A1E6BE8567}"/>
    <cellStyle name="Note 5 4 5" xfId="26567" xr:uid="{6706C2E5-A62C-4F9F-B88E-E13EC1C3FC29}"/>
    <cellStyle name="Note 5 4 6" xfId="33380" xr:uid="{48951C1E-5BEE-4D35-920B-0CC2661F255D}"/>
    <cellStyle name="Note 5 4 7" xfId="41841" xr:uid="{CD778FB6-06FA-4DC5-927C-EFE3D7D6CC81}"/>
    <cellStyle name="Note 5 5" xfId="4645" xr:uid="{CB22E41E-67AE-41AE-9B13-DED5AE237FC8}"/>
    <cellStyle name="Note 5 5 2" xfId="7701" xr:uid="{76350BDD-90E0-48CE-80B4-6A87F57E3152}"/>
    <cellStyle name="Note 5 5 2 2" xfId="19139" xr:uid="{4E5F5C32-9308-4207-BDFD-34D9B1EABCBF}"/>
    <cellStyle name="Note 5 5 2 3" xfId="29988" xr:uid="{90051636-CFB7-479B-90CB-B0BB861EC00B}"/>
    <cellStyle name="Note 5 5 2 4" xfId="35630" xr:uid="{E0B7FB41-EC43-445B-B418-5FBD4A093A47}"/>
    <cellStyle name="Note 5 5 2 5" xfId="45262" xr:uid="{7B1216AD-745A-4BB1-AA63-3CD4D17EC9AC}"/>
    <cellStyle name="Note 5 5 3" xfId="16083" xr:uid="{4079E16E-4084-4B18-B274-61DC9B83E7A8}"/>
    <cellStyle name="Note 5 5 4" xfId="26932" xr:uid="{D4078CC0-3799-422F-A23D-E381781E3A9D}"/>
    <cellStyle name="Note 5 5 5" xfId="33376" xr:uid="{2037CB96-7093-45E2-8C49-2020EF86446E}"/>
    <cellStyle name="Note 5 5 6" xfId="42206" xr:uid="{AD757E6C-9677-41A3-8943-F9E0D1F844D5}"/>
    <cellStyle name="Note 5 6" xfId="5007" xr:uid="{9DB735CA-8AEA-4B00-978D-6F6C1118DAC6}"/>
    <cellStyle name="Note 5 6 2" xfId="8063" xr:uid="{DF8C139E-9D20-4BF4-9B69-C3079F29EA66}"/>
    <cellStyle name="Note 5 6 2 2" xfId="19501" xr:uid="{48009D0D-D252-44F9-976C-66139BB5F131}"/>
    <cellStyle name="Note 5 6 2 3" xfId="30350" xr:uid="{70EAB150-99CF-47BC-84D5-20989433703B}"/>
    <cellStyle name="Note 5 6 2 4" xfId="45624" xr:uid="{3675D459-C835-4590-8AC4-177603E4AA61}"/>
    <cellStyle name="Note 5 6 3" xfId="16445" xr:uid="{CFA92BA8-B0C9-48B6-92BA-05DFB3612A6D}"/>
    <cellStyle name="Note 5 6 4" xfId="27294" xr:uid="{FE19A7D1-1CB1-46B7-B586-658A3CF0550B}"/>
    <cellStyle name="Note 5 6 5" xfId="42568" xr:uid="{C9BC03B7-2313-4D39-8684-50167D3E98C4}"/>
    <cellStyle name="Note 5 7" xfId="5358" xr:uid="{75D5B725-7F7A-4CAB-BDFB-183C1A8A1F41}"/>
    <cellStyle name="Note 5 7 2" xfId="16796" xr:uid="{AA1106E3-FC85-45DB-8114-F378B5B3974B}"/>
    <cellStyle name="Note 5 7 3" xfId="27645" xr:uid="{4EBFE057-3F9A-4BAF-8C27-15B61BE33783}"/>
    <cellStyle name="Note 5 7 4" xfId="42919" xr:uid="{BBE1B96E-0090-44D2-AB7B-3CC3F3AE1025}"/>
    <cellStyle name="Note 5 8" xfId="13740" xr:uid="{86D21EEA-B8DE-499E-AB44-4A564DD8761E}"/>
    <cellStyle name="Note 5 9" xfId="24589" xr:uid="{F719D23B-D2BA-4531-8D28-65269EF7E8C4}"/>
    <cellStyle name="Note 6" xfId="1154" xr:uid="{50B19DB1-C94C-491E-971B-BCF625743756}"/>
    <cellStyle name="Note 6 10" xfId="30675" xr:uid="{AC70255F-7733-421D-8AE6-0F2F80E6EFE0}"/>
    <cellStyle name="Note 6 11" xfId="39864" xr:uid="{FE37A16F-CE49-4697-AE2F-680D770CA4CA}"/>
    <cellStyle name="Note 6 2" xfId="2613" xr:uid="{6B4AB7F0-8240-455A-9852-1BF4BDC6931A}"/>
    <cellStyle name="Note 6 2 2" xfId="3594" xr:uid="{2DA5ADD8-F1C3-4FFB-B44A-CFD4F715D9A3}"/>
    <cellStyle name="Note 6 2 2 2" xfId="6832" xr:uid="{E22CA833-24A0-4FBB-8AF4-408CB1A81363}"/>
    <cellStyle name="Note 6 2 2 2 2" xfId="12934" xr:uid="{E04F2006-9EC5-4E61-8C1C-5565E08321A5}"/>
    <cellStyle name="Note 6 2 2 2 2 2" xfId="23802" xr:uid="{AC469026-179E-47BC-BE7D-9B871C836911}"/>
    <cellStyle name="Note 6 2 2 2 2 3" xfId="39477" xr:uid="{A7E4E463-DDB9-4A9F-9EC1-5E74D8A833AC}"/>
    <cellStyle name="Note 6 2 2 2 3" xfId="12935" xr:uid="{CED3A20C-FF4D-4B9D-8F04-5252458764A3}"/>
    <cellStyle name="Note 6 2 2 2 3 2" xfId="23803" xr:uid="{AAC03F8B-9185-4B03-82DD-56535D09B7FF}"/>
    <cellStyle name="Note 6 2 2 2 3 3" xfId="35508" xr:uid="{EDA6D49C-01EF-4D48-B37A-B7CF451C84BA}"/>
    <cellStyle name="Note 6 2 2 2 4" xfId="18270" xr:uid="{F3DCCD76-D10B-40D9-A95C-9320252DB4F8}"/>
    <cellStyle name="Note 6 2 2 2 5" xfId="29119" xr:uid="{16E94C3F-B2B0-4485-9CCE-8737DE75B65A}"/>
    <cellStyle name="Note 6 2 2 2 6" xfId="33383" xr:uid="{5C684A44-AEF8-4F4A-97D4-1D275DC391D2}"/>
    <cellStyle name="Note 6 2 2 2 7" xfId="44393" xr:uid="{5FAF9F66-DF91-4F43-A875-A958C9D73967}"/>
    <cellStyle name="Note 6 2 2 3" xfId="12936" xr:uid="{DA2829B5-1CA7-43F1-9A40-CC892CD3FB21}"/>
    <cellStyle name="Note 6 2 2 3 2" xfId="23804" xr:uid="{9DDEB6A9-3373-41AB-BEC5-940B0301AAF3}"/>
    <cellStyle name="Note 6 2 2 3 3" xfId="37497" xr:uid="{B0BF4D4A-C225-45EC-9EE2-518DBDF87A8E}"/>
    <cellStyle name="Note 6 2 2 4" xfId="15214" xr:uid="{C8B21A36-E8A6-4201-A5E4-294FD24F693F}"/>
    <cellStyle name="Note 6 2 2 5" xfId="26063" xr:uid="{39DC056D-3BDA-4EC3-B783-82E4CBE9D7B5}"/>
    <cellStyle name="Note 6 2 2 6" xfId="32213" xr:uid="{A9884E9F-81FB-4A41-B1AE-E6B8430AB25E}"/>
    <cellStyle name="Note 6 2 2 7" xfId="41337" xr:uid="{6423D36A-92E1-4277-8A6D-3611532C2235}"/>
    <cellStyle name="Note 6 2 3" xfId="5852" xr:uid="{9E9F7EB5-514B-4E04-B4D2-F066C6531352}"/>
    <cellStyle name="Note 6 2 3 2" xfId="12937" xr:uid="{ACE76A8A-1483-4C78-BD8C-CA4E2F0F14A8}"/>
    <cellStyle name="Note 6 2 3 2 2" xfId="23805" xr:uid="{5AD63A94-4627-452F-9FA6-CF1333AC9DA7}"/>
    <cellStyle name="Note 6 2 3 2 3" xfId="38359" xr:uid="{1DDEA60D-05C3-41BF-B13B-491D2F997BA0}"/>
    <cellStyle name="Note 6 2 3 3" xfId="12938" xr:uid="{D987635D-D6C0-4F41-87E0-08BD97F0A6B9}"/>
    <cellStyle name="Note 6 2 3 3 2" xfId="23806" xr:uid="{244D67C7-6DB1-4AD7-8350-A15B8E74D17C}"/>
    <cellStyle name="Note 6 2 3 3 3" xfId="34394" xr:uid="{920D36FC-C1E2-4705-8330-C972AA920CA0}"/>
    <cellStyle name="Note 6 2 3 4" xfId="17290" xr:uid="{D69AE654-CAFA-4244-A6EC-637EB378AF97}"/>
    <cellStyle name="Note 6 2 3 5" xfId="28139" xr:uid="{ED9B8584-2B0A-49E4-B08C-1CABA7B2CF4F}"/>
    <cellStyle name="Note 6 2 3 6" xfId="33382" xr:uid="{3D7BEDB5-4621-4E2F-83F3-D32C5C49DA7B}"/>
    <cellStyle name="Note 6 2 3 7" xfId="43413" xr:uid="{29CC959B-3B58-4AB7-BACE-B2793E68A10D}"/>
    <cellStyle name="Note 6 2 4" xfId="12939" xr:uid="{2C3520E7-E0E0-4E83-8D5E-81E7B649666C}"/>
    <cellStyle name="Note 6 2 4 2" xfId="23807" xr:uid="{2B47B438-E77A-4EE5-AAE9-A14F78CA1982}"/>
    <cellStyle name="Note 6 2 4 3" xfId="36377" xr:uid="{60336BF1-DC11-4572-8864-8685AD145195}"/>
    <cellStyle name="Note 6 2 5" xfId="14234" xr:uid="{4578B475-0597-4C51-8F45-42CB3C8B8EBC}"/>
    <cellStyle name="Note 6 2 6" xfId="25083" xr:uid="{D4DE606B-AD60-4C33-81F3-105202266CD6}"/>
    <cellStyle name="Note 6 2 7" xfId="31233" xr:uid="{7FD48B1D-DB6F-45C7-8719-D61397D3C202}"/>
    <cellStyle name="Note 6 2 8" xfId="40357" xr:uid="{0B38A291-98F4-43C9-97F9-A787F68FF9A3}"/>
    <cellStyle name="Note 6 3" xfId="3101" xr:uid="{8C7E357C-3B00-4DDC-AF3A-48019E018869}"/>
    <cellStyle name="Note 6 3 2" xfId="6339" xr:uid="{77391B66-88A3-4D5D-BE77-B85DE2BBBA86}"/>
    <cellStyle name="Note 6 3 2 2" xfId="12940" xr:uid="{E7CAC08F-866E-41DA-ACAC-1A24BC25C58F}"/>
    <cellStyle name="Note 6 3 2 2 2" xfId="23808" xr:uid="{E20E28F6-42C8-44DC-9AAF-E29FE30E45B3}"/>
    <cellStyle name="Note 6 3 2 2 3" xfId="39478" xr:uid="{59E85445-3653-481D-AF66-DC80E1857F8F}"/>
    <cellStyle name="Note 6 3 2 3" xfId="12941" xr:uid="{20BBCE31-A826-4E8C-9351-C31BE7C44D53}"/>
    <cellStyle name="Note 6 3 2 3 2" xfId="23809" xr:uid="{3D81CE5A-6699-4C89-AD48-52F3EE441D96}"/>
    <cellStyle name="Note 6 3 2 3 3" xfId="35509" xr:uid="{2B3C7DFB-69AC-405C-9773-F5EFFF7D5BFA}"/>
    <cellStyle name="Note 6 3 2 4" xfId="17777" xr:uid="{5E96ECCB-5364-49A5-9702-E37BDEEE6F92}"/>
    <cellStyle name="Note 6 3 2 5" xfId="28626" xr:uid="{C343BFA3-4543-4DD8-A5E9-1C88E130AE41}"/>
    <cellStyle name="Note 6 3 2 6" xfId="33384" xr:uid="{367AE45F-C3C6-4333-B6F8-AEF2232DFBF2}"/>
    <cellStyle name="Note 6 3 2 7" xfId="43900" xr:uid="{22F4DB99-A670-40F0-9546-07561F76B7E8}"/>
    <cellStyle name="Note 6 3 3" xfId="12942" xr:uid="{57A0711F-8C4E-42A9-82FF-0026442FD7E0}"/>
    <cellStyle name="Note 6 3 3 2" xfId="23810" xr:uid="{5CDB6C32-66CD-4C9E-8FFC-728401859266}"/>
    <cellStyle name="Note 6 3 3 3" xfId="37498" xr:uid="{30E90782-A4FF-4937-A08A-AA6D0DD279E9}"/>
    <cellStyle name="Note 6 3 4" xfId="14721" xr:uid="{AE0DD24E-0A34-4BA5-BC27-9ABA513815E3}"/>
    <cellStyle name="Note 6 3 5" xfId="25570" xr:uid="{390F3DA0-25A7-44C5-AF5F-EB8F4D96F8F7}"/>
    <cellStyle name="Note 6 3 6" xfId="31720" xr:uid="{217CAAA2-C7C3-48BD-8FF6-02EF9F8635F3}"/>
    <cellStyle name="Note 6 3 7" xfId="40844" xr:uid="{4FD8C03E-75F7-4099-9D01-5AC3A417AAEA}"/>
    <cellStyle name="Note 6 4" xfId="4106" xr:uid="{6CD870A4-A728-44E1-927F-470CDE4AD7F5}"/>
    <cellStyle name="Note 6 4 2" xfId="7337" xr:uid="{65F5DAF9-F352-4AB6-9C08-679CAAE7FD3C}"/>
    <cellStyle name="Note 6 4 2 2" xfId="18775" xr:uid="{A16A7125-4F46-41A8-B52C-93AF09003593}"/>
    <cellStyle name="Note 6 4 2 3" xfId="29624" xr:uid="{D5503030-77CD-4C88-9D19-C7F26AB06645}"/>
    <cellStyle name="Note 6 4 2 4" xfId="37874" xr:uid="{C203CC26-F113-497D-8E33-CF04F26376C0}"/>
    <cellStyle name="Note 6 4 2 5" xfId="44898" xr:uid="{479363D0-5DEE-4A6E-BC3F-77CE6AC02794}"/>
    <cellStyle name="Note 6 4 3" xfId="12943" xr:uid="{67F75D77-C90E-4CB2-906C-5C0162AC02E0}"/>
    <cellStyle name="Note 6 4 3 2" xfId="23811" xr:uid="{798A02EF-6182-4E81-954A-B6890610716D}"/>
    <cellStyle name="Note 6 4 3 3" xfId="33921" xr:uid="{80819B00-024F-4434-AF5D-50F541609D7D}"/>
    <cellStyle name="Note 6 4 4" xfId="15719" xr:uid="{1FC18A87-5A99-455A-B068-39180E6E8683}"/>
    <cellStyle name="Note 6 4 5" xfId="26568" xr:uid="{073259FD-6894-4137-9C8E-9E98CA52BFD8}"/>
    <cellStyle name="Note 6 4 6" xfId="33385" xr:uid="{94375788-8516-455C-A7F3-E45DF2EF7E8B}"/>
    <cellStyle name="Note 6 4 7" xfId="41842" xr:uid="{AB1DD151-A7CD-4602-B37B-AC12C2D87186}"/>
    <cellStyle name="Note 6 5" xfId="4646" xr:uid="{87EBC450-6F98-4957-8254-F0A9FBDBD5D2}"/>
    <cellStyle name="Note 6 5 2" xfId="7702" xr:uid="{317C7271-9D08-464D-9850-AD8310E9C0A6}"/>
    <cellStyle name="Note 6 5 2 2" xfId="19140" xr:uid="{7C9B7900-6831-4CE5-9B89-B594DF6033D8}"/>
    <cellStyle name="Note 6 5 2 3" xfId="29989" xr:uid="{657AE68B-319C-4078-8C19-FF6965E1EE19}"/>
    <cellStyle name="Note 6 5 2 4" xfId="35891" xr:uid="{6FBC79DA-3520-49FD-9D62-B83DF8CE7953}"/>
    <cellStyle name="Note 6 5 2 5" xfId="45263" xr:uid="{1118BE74-39F8-4E74-8625-C840E0E79A80}"/>
    <cellStyle name="Note 6 5 3" xfId="16084" xr:uid="{B7E1029F-0E49-4E31-8573-40E4548D949F}"/>
    <cellStyle name="Note 6 5 4" xfId="26933" xr:uid="{CC967B66-F834-4F4C-B53F-3B4D714065E2}"/>
    <cellStyle name="Note 6 5 5" xfId="33381" xr:uid="{1E565989-BCF4-49EE-8FEE-CB8EE0643A91}"/>
    <cellStyle name="Note 6 5 6" xfId="42207" xr:uid="{F0F172EE-2753-4057-8836-617A2A4A1D11}"/>
    <cellStyle name="Note 6 6" xfId="5008" xr:uid="{B0FD1A1D-895B-41A0-9174-004B56FB76BF}"/>
    <cellStyle name="Note 6 6 2" xfId="8064" xr:uid="{C1A48556-990E-4725-9193-9EEF3D6F484D}"/>
    <cellStyle name="Note 6 6 2 2" xfId="19502" xr:uid="{5512D300-2084-4D19-A9C8-0F3DC35336FF}"/>
    <cellStyle name="Note 6 6 2 3" xfId="30351" xr:uid="{7F27825C-64C0-4036-8A54-F25698FEFD86}"/>
    <cellStyle name="Note 6 6 2 4" xfId="45625" xr:uid="{488D6C84-0002-4E45-A2BF-CE720EBA701D}"/>
    <cellStyle name="Note 6 6 3" xfId="16446" xr:uid="{04155DC3-5494-4613-993C-700277462A43}"/>
    <cellStyle name="Note 6 6 4" xfId="27295" xr:uid="{80743357-6F6B-4DE6-AFD0-E46CDE3C4099}"/>
    <cellStyle name="Note 6 6 5" xfId="42569" xr:uid="{1ACBAEC4-166C-4132-B121-83BD4A9BD95A}"/>
    <cellStyle name="Note 6 7" xfId="5359" xr:uid="{3F2EBD5C-8F14-4A56-9A95-15EB6821477A}"/>
    <cellStyle name="Note 6 7 2" xfId="16797" xr:uid="{F02D8E18-DFFF-4ADD-8CEB-BB336B4D0FEA}"/>
    <cellStyle name="Note 6 7 3" xfId="27646" xr:uid="{AB304400-0615-4C43-8A80-E90BAC091E98}"/>
    <cellStyle name="Note 6 7 4" xfId="42920" xr:uid="{B307ECC0-E386-4D56-B609-7C8803DE09F2}"/>
    <cellStyle name="Note 6 8" xfId="13741" xr:uid="{E44384EA-8D0F-4A57-B3AF-22C68FDA782B}"/>
    <cellStyle name="Note 6 9" xfId="24590" xr:uid="{13142D34-6A43-4C59-BA74-757CDB348423}"/>
    <cellStyle name="Note 7" xfId="1155" xr:uid="{B50A85E3-83F9-4AE3-B07D-3236044EA509}"/>
    <cellStyle name="Note 7 10" xfId="30676" xr:uid="{90B0B848-0A43-4BD8-B31A-FAD7DFD943AB}"/>
    <cellStyle name="Note 7 11" xfId="39865" xr:uid="{CE391520-DB56-4E15-8787-EF3BF28D2BC1}"/>
    <cellStyle name="Note 7 2" xfId="2614" xr:uid="{DDD8CCDB-C270-4CC2-B15B-E1BBB2C23261}"/>
    <cellStyle name="Note 7 2 2" xfId="3595" xr:uid="{FFD59001-8597-459A-B228-4F0424BAA64A}"/>
    <cellStyle name="Note 7 2 2 2" xfId="6833" xr:uid="{A1CE53F9-15E0-4EF0-ADBA-FF3D11C4097B}"/>
    <cellStyle name="Note 7 2 2 2 2" xfId="12944" xr:uid="{3452CCA5-4C06-43F8-ACB9-2ADCC7AE9A44}"/>
    <cellStyle name="Note 7 2 2 2 2 2" xfId="23812" xr:uid="{5367834F-CDC5-4A10-B9EB-F6557F7EB96A}"/>
    <cellStyle name="Note 7 2 2 2 2 3" xfId="39479" xr:uid="{0DC5C481-E6C0-41D4-848A-38B82843032E}"/>
    <cellStyle name="Note 7 2 2 2 3" xfId="12945" xr:uid="{12F87246-C614-4540-9B61-87238F10EDEE}"/>
    <cellStyle name="Note 7 2 2 2 3 2" xfId="23813" xr:uid="{61B425A6-9163-4C42-A870-3538C9FF0BE7}"/>
    <cellStyle name="Note 7 2 2 2 3 3" xfId="35510" xr:uid="{9D886B9A-7DE7-4838-99D4-52E44DFB6582}"/>
    <cellStyle name="Note 7 2 2 2 4" xfId="18271" xr:uid="{72B2A634-4F56-4113-B65C-54507E9710BD}"/>
    <cellStyle name="Note 7 2 2 2 5" xfId="29120" xr:uid="{F2400E92-A045-4841-82E6-8A3953466339}"/>
    <cellStyle name="Note 7 2 2 2 6" xfId="33388" xr:uid="{201F3B85-C468-4A74-918F-F9564CC8B4D3}"/>
    <cellStyle name="Note 7 2 2 2 7" xfId="44394" xr:uid="{CE449083-2FCA-4E13-A79C-FAD503AEE11A}"/>
    <cellStyle name="Note 7 2 2 3" xfId="12946" xr:uid="{4733F5AC-E021-406E-BB3C-9FD2B46C14A2}"/>
    <cellStyle name="Note 7 2 2 3 2" xfId="23814" xr:uid="{04628D65-A7F9-408E-89DB-FCB10AF34E39}"/>
    <cellStyle name="Note 7 2 2 3 3" xfId="37499" xr:uid="{742AE4DE-DED5-48AF-B479-9FFC22AB0F0F}"/>
    <cellStyle name="Note 7 2 2 4" xfId="15215" xr:uid="{40C34E08-1DCE-48A3-AB64-BB86D93EA6C0}"/>
    <cellStyle name="Note 7 2 2 5" xfId="26064" xr:uid="{3E4A8356-B16C-40F4-93CC-33CC98B776A3}"/>
    <cellStyle name="Note 7 2 2 6" xfId="32214" xr:uid="{A6A41114-1D31-4E29-8631-2F7BDA784F25}"/>
    <cellStyle name="Note 7 2 2 7" xfId="41338" xr:uid="{7431C4A5-52B7-45D6-B8F8-2BC0C126E47D}"/>
    <cellStyle name="Note 7 2 3" xfId="5853" xr:uid="{7231BCAD-D23A-4048-AF27-829C443DD1E5}"/>
    <cellStyle name="Note 7 2 3 2" xfId="12947" xr:uid="{B4471D12-FC3A-4FA5-A854-A373A84595D1}"/>
    <cellStyle name="Note 7 2 3 2 2" xfId="23815" xr:uid="{C7F1BA8F-3D73-441C-8965-D189203120DD}"/>
    <cellStyle name="Note 7 2 3 2 3" xfId="38360" xr:uid="{14E692B8-8999-4BCA-A3E7-05CCBEAA6933}"/>
    <cellStyle name="Note 7 2 3 3" xfId="12948" xr:uid="{DF713015-4650-493D-A13E-F6A9E8C2EFDC}"/>
    <cellStyle name="Note 7 2 3 3 2" xfId="23816" xr:uid="{4774741F-2037-416D-9D00-04B65B43DD04}"/>
    <cellStyle name="Note 7 2 3 3 3" xfId="34395" xr:uid="{665DF23F-3D84-47D5-A0CB-2730334D4CD2}"/>
    <cellStyle name="Note 7 2 3 4" xfId="17291" xr:uid="{7358CB20-AEA4-49A2-B77B-91638A3BE6A7}"/>
    <cellStyle name="Note 7 2 3 5" xfId="28140" xr:uid="{2A67336C-248F-4CE6-9428-871F7A44B140}"/>
    <cellStyle name="Note 7 2 3 6" xfId="33387" xr:uid="{D1B5BCF7-849B-45C7-8C78-BE4267E7337A}"/>
    <cellStyle name="Note 7 2 3 7" xfId="43414" xr:uid="{0C1DD56A-59B9-4C0E-9C4E-6646A3DE2078}"/>
    <cellStyle name="Note 7 2 4" xfId="12949" xr:uid="{DF687211-C6B9-41BB-A5A1-5CA61B1753E2}"/>
    <cellStyle name="Note 7 2 4 2" xfId="23817" xr:uid="{D17E7D40-0BD7-4740-B258-75720CBA9919}"/>
    <cellStyle name="Note 7 2 4 3" xfId="36378" xr:uid="{EBB5E442-F48B-41F1-AABC-EF44E1EA8157}"/>
    <cellStyle name="Note 7 2 5" xfId="14235" xr:uid="{FC543CF6-3353-49BF-A8FE-F0AEDC21A3D2}"/>
    <cellStyle name="Note 7 2 6" xfId="25084" xr:uid="{AC4EC19F-5B7E-49F9-87E7-D7024384BB9A}"/>
    <cellStyle name="Note 7 2 7" xfId="31234" xr:uid="{D61B8583-6567-474E-8C3E-8208BB6F50AD}"/>
    <cellStyle name="Note 7 2 8" xfId="40358" xr:uid="{DC49B0D4-D33F-42A3-9843-3CD24397368F}"/>
    <cellStyle name="Note 7 3" xfId="3102" xr:uid="{76F64028-DDED-40E4-8EDF-65DF0BDB84DC}"/>
    <cellStyle name="Note 7 3 2" xfId="6340" xr:uid="{5A1F3806-D9BA-4D4B-9148-7330B856AAF8}"/>
    <cellStyle name="Note 7 3 2 2" xfId="12950" xr:uid="{85B410FE-5D88-4B0F-A956-6CF05293F502}"/>
    <cellStyle name="Note 7 3 2 2 2" xfId="23818" xr:uid="{AEF1D487-505F-426E-9307-99EFB1A2691E}"/>
    <cellStyle name="Note 7 3 2 2 3" xfId="39480" xr:uid="{C0B8B002-E551-4F3C-B091-0FC0EFEF5B76}"/>
    <cellStyle name="Note 7 3 2 3" xfId="12951" xr:uid="{CC593992-EC01-4B72-B624-D56B40369D2A}"/>
    <cellStyle name="Note 7 3 2 3 2" xfId="23819" xr:uid="{63B2FB08-9BF1-43F0-B163-3E0D58D7C203}"/>
    <cellStyle name="Note 7 3 2 3 3" xfId="35511" xr:uid="{13FDFE0C-2FAD-4FC6-A51E-367C5352FC70}"/>
    <cellStyle name="Note 7 3 2 4" xfId="17778" xr:uid="{53572807-53F1-42CE-8B42-0327C16996CD}"/>
    <cellStyle name="Note 7 3 2 5" xfId="28627" xr:uid="{994A0249-3A4C-4259-95FD-4A247D60578C}"/>
    <cellStyle name="Note 7 3 2 6" xfId="33389" xr:uid="{AF55FE23-A58F-4BC1-B46C-96B5A40CF1D6}"/>
    <cellStyle name="Note 7 3 2 7" xfId="43901" xr:uid="{154D2659-8EC0-4ACD-B5F5-D0C449B3E71B}"/>
    <cellStyle name="Note 7 3 3" xfId="12952" xr:uid="{2A1BFD1B-812E-45DA-92CF-A266DE036198}"/>
    <cellStyle name="Note 7 3 3 2" xfId="23820" xr:uid="{B7392954-BA3C-4155-9B85-DA96999CF49A}"/>
    <cellStyle name="Note 7 3 3 3" xfId="37500" xr:uid="{47772AB6-433A-433D-9650-96405654CB89}"/>
    <cellStyle name="Note 7 3 4" xfId="14722" xr:uid="{773433EB-3FC5-43AD-BFE7-21B31815E9A5}"/>
    <cellStyle name="Note 7 3 5" xfId="25571" xr:uid="{1BEF2FF9-B646-4C93-88AD-EA2EE01460E9}"/>
    <cellStyle name="Note 7 3 6" xfId="31721" xr:uid="{91291230-035B-4AA5-A317-C44C9C3EAF86}"/>
    <cellStyle name="Note 7 3 7" xfId="40845" xr:uid="{16F55E49-C9F9-45D1-AA7E-8CF636ED9BBC}"/>
    <cellStyle name="Note 7 4" xfId="4107" xr:uid="{85E00A2F-A600-488D-91A8-8EAAC673D6B9}"/>
    <cellStyle name="Note 7 4 2" xfId="7338" xr:uid="{FCE3B6BC-F779-4CBA-BC9F-FE2F335A86CF}"/>
    <cellStyle name="Note 7 4 2 2" xfId="18776" xr:uid="{A7990D99-33E9-4C0B-91C0-20EBB5C83C2B}"/>
    <cellStyle name="Note 7 4 2 3" xfId="29625" xr:uid="{7232FABC-C1BC-4271-BFCE-DEEECE8F7124}"/>
    <cellStyle name="Note 7 4 2 4" xfId="37875" xr:uid="{2C611EA2-4CD4-468E-930D-D6C70D9E93ED}"/>
    <cellStyle name="Note 7 4 2 5" xfId="44899" xr:uid="{B939E965-F641-40DB-B0A0-0BAAEA9236FB}"/>
    <cellStyle name="Note 7 4 3" xfId="12953" xr:uid="{5722C6BF-F09E-4AD6-B6BA-726E44EB3C96}"/>
    <cellStyle name="Note 7 4 3 2" xfId="23821" xr:uid="{BDF35351-23A8-4E28-9A8E-48F45FCDD8C1}"/>
    <cellStyle name="Note 7 4 3 3" xfId="33922" xr:uid="{65A0BC94-B1AB-476B-BCF6-CA7D3087694A}"/>
    <cellStyle name="Note 7 4 4" xfId="15720" xr:uid="{F61DEB06-B9F9-4CC7-96FC-BFB0413A9443}"/>
    <cellStyle name="Note 7 4 5" xfId="26569" xr:uid="{45696AF7-2899-4279-9CE5-6CE9E0723E36}"/>
    <cellStyle name="Note 7 4 6" xfId="33390" xr:uid="{87B72016-AAD8-4D17-94EB-D6016C8C4C76}"/>
    <cellStyle name="Note 7 4 7" xfId="41843" xr:uid="{9DFA2C0E-5897-4143-B381-20E69FDF13ED}"/>
    <cellStyle name="Note 7 5" xfId="4647" xr:uid="{E5F36C65-3F0A-4B94-9BC6-9873D1C8E1A7}"/>
    <cellStyle name="Note 7 5 2" xfId="7703" xr:uid="{756F3BEF-7EFE-4331-9461-FD24317B84D6}"/>
    <cellStyle name="Note 7 5 2 2" xfId="19141" xr:uid="{48C0F778-DD95-45B2-8877-CB23FC35EBAC}"/>
    <cellStyle name="Note 7 5 2 3" xfId="29990" xr:uid="{7987813B-7E84-463E-A17A-379B438C9E90}"/>
    <cellStyle name="Note 7 5 2 4" xfId="35892" xr:uid="{202A6322-8F13-4458-92C4-5774CFD773FE}"/>
    <cellStyle name="Note 7 5 2 5" xfId="45264" xr:uid="{8D761DA4-2A0C-4B41-91E1-0EACA3BFC223}"/>
    <cellStyle name="Note 7 5 3" xfId="16085" xr:uid="{BCB231DC-6B71-4B5F-B2BB-57F5035E27A6}"/>
    <cellStyle name="Note 7 5 4" xfId="26934" xr:uid="{71CD5984-BF53-40F3-BC07-1EEFB26A4DE7}"/>
    <cellStyle name="Note 7 5 5" xfId="33386" xr:uid="{1868F7BE-9D33-4EDC-8EE4-8A71FEC15979}"/>
    <cellStyle name="Note 7 5 6" xfId="42208" xr:uid="{54960B0F-487C-435F-9101-6E55A44E4EDF}"/>
    <cellStyle name="Note 7 6" xfId="5009" xr:uid="{4619A50F-7FE0-43B7-ACBA-B86B7E989F8A}"/>
    <cellStyle name="Note 7 6 2" xfId="8065" xr:uid="{0E3C1100-2462-4B94-BAAB-7E2B63DD6076}"/>
    <cellStyle name="Note 7 6 2 2" xfId="19503" xr:uid="{D2A9E5DF-E1C4-409E-8C91-71B2A8A9E024}"/>
    <cellStyle name="Note 7 6 2 3" xfId="30352" xr:uid="{91F1EFDC-E403-44F0-A294-ECA399601B31}"/>
    <cellStyle name="Note 7 6 2 4" xfId="45626" xr:uid="{0E05A90A-EA6A-4C90-8B86-A97E79FE3051}"/>
    <cellStyle name="Note 7 6 3" xfId="16447" xr:uid="{3886AC7F-155A-4C12-90BA-78DD1CF2AD21}"/>
    <cellStyle name="Note 7 6 4" xfId="27296" xr:uid="{942B84EC-6A08-495B-AB5A-F95ABA4908A1}"/>
    <cellStyle name="Note 7 6 5" xfId="42570" xr:uid="{DD59F95A-2889-4335-A072-BDC3731DDFFE}"/>
    <cellStyle name="Note 7 7" xfId="5360" xr:uid="{6A59CDE9-9F3A-4CB8-824D-7E5610679A4E}"/>
    <cellStyle name="Note 7 7 2" xfId="16798" xr:uid="{CFE8A8F6-D0D7-4C7B-A851-8CC758CA78E7}"/>
    <cellStyle name="Note 7 7 3" xfId="27647" xr:uid="{89A904B1-5AB5-443C-BA0B-C37B305B268A}"/>
    <cellStyle name="Note 7 7 4" xfId="42921" xr:uid="{9472D75D-D090-44CB-8F86-0A58BB3D0A30}"/>
    <cellStyle name="Note 7 8" xfId="13742" xr:uid="{138F4879-8691-4E59-A6A7-454FB2A0C99D}"/>
    <cellStyle name="Note 7 9" xfId="24591" xr:uid="{E28A7DAE-3A66-4541-A447-64A5F9F29A6B}"/>
    <cellStyle name="Note 8" xfId="1156" xr:uid="{72F8AF46-B5A3-41AF-A397-882E309608EA}"/>
    <cellStyle name="Note 8 10" xfId="30677" xr:uid="{19A38E3E-5792-4AFB-B2CD-55C3C2317AAD}"/>
    <cellStyle name="Note 8 11" xfId="39866" xr:uid="{86B334BA-33CF-4FE2-ADAD-76E038E4B55E}"/>
    <cellStyle name="Note 8 2" xfId="2615" xr:uid="{AA4AF818-AE7E-419C-B2D2-96D2255AD4B2}"/>
    <cellStyle name="Note 8 2 2" xfId="3596" xr:uid="{033B5961-5A69-498A-A401-F5F64398605B}"/>
    <cellStyle name="Note 8 2 2 2" xfId="6834" xr:uid="{8C1FFB2B-4B65-4ADA-98D2-48D95FA2A772}"/>
    <cellStyle name="Note 8 2 2 2 2" xfId="12954" xr:uid="{A6BADB82-05DB-42ED-ACB6-1F4441D8AFFF}"/>
    <cellStyle name="Note 8 2 2 2 2 2" xfId="23822" xr:uid="{9D9F21D7-86BE-44D5-98C1-2E0C516328E1}"/>
    <cellStyle name="Note 8 2 2 2 2 3" xfId="39481" xr:uid="{D0A16D49-A5D4-424B-B349-2A5F53604DB9}"/>
    <cellStyle name="Note 8 2 2 2 3" xfId="12955" xr:uid="{B135F37A-5FF6-4917-86B2-07799E289578}"/>
    <cellStyle name="Note 8 2 2 2 3 2" xfId="23823" xr:uid="{9D97621E-ACB9-47AF-86F4-372842F4FFE3}"/>
    <cellStyle name="Note 8 2 2 2 3 3" xfId="35512" xr:uid="{024088B3-03A9-4E2D-877E-EC4600712B5E}"/>
    <cellStyle name="Note 8 2 2 2 4" xfId="18272" xr:uid="{6E18BB3B-36F2-4505-A226-7EC886E035B6}"/>
    <cellStyle name="Note 8 2 2 2 5" xfId="29121" xr:uid="{BA58DA9D-C7A8-46CB-A640-C0B742AE5DF1}"/>
    <cellStyle name="Note 8 2 2 2 6" xfId="33393" xr:uid="{31C738B3-40C7-4E5B-A386-F9F6126D3986}"/>
    <cellStyle name="Note 8 2 2 2 7" xfId="44395" xr:uid="{11212CD8-1E74-4FC9-9928-C335A4C7F32F}"/>
    <cellStyle name="Note 8 2 2 3" xfId="12956" xr:uid="{AC8EEB0B-2BDC-4E0E-B537-E8749F8C7A08}"/>
    <cellStyle name="Note 8 2 2 3 2" xfId="23824" xr:uid="{65F59EBF-DEA9-40DB-9393-72C7C07BB8E0}"/>
    <cellStyle name="Note 8 2 2 3 3" xfId="37501" xr:uid="{61115EE1-503B-4089-B891-FAAA0438872E}"/>
    <cellStyle name="Note 8 2 2 4" xfId="15216" xr:uid="{FF23F82F-870F-4C09-B4EC-D46B95F04F22}"/>
    <cellStyle name="Note 8 2 2 5" xfId="26065" xr:uid="{D87C7B41-65C1-4DDD-9E2A-13A84DC33A0F}"/>
    <cellStyle name="Note 8 2 2 6" xfId="32215" xr:uid="{AB571818-6D3A-4FE1-A198-C867450ACB37}"/>
    <cellStyle name="Note 8 2 2 7" xfId="41339" xr:uid="{42C2E9C5-5FC8-4E6B-A58D-CCDB09B358A5}"/>
    <cellStyle name="Note 8 2 3" xfId="5854" xr:uid="{10230B42-9E9A-4581-B7B2-E33870E6D6DE}"/>
    <cellStyle name="Note 8 2 3 2" xfId="12957" xr:uid="{14F7062E-D164-4F1F-AED4-E47C852BE1E1}"/>
    <cellStyle name="Note 8 2 3 2 2" xfId="23825" xr:uid="{04B220C9-4394-4C17-8257-1C7C4EEF62DB}"/>
    <cellStyle name="Note 8 2 3 2 3" xfId="38361" xr:uid="{7CE60AC7-245F-4FC5-8BBE-37DF38D8DCD8}"/>
    <cellStyle name="Note 8 2 3 3" xfId="12958" xr:uid="{23EA2E94-0551-4BD4-A436-3169EFB77044}"/>
    <cellStyle name="Note 8 2 3 3 2" xfId="23826" xr:uid="{86E92211-9FD3-409E-9E2B-8C3CFDF3C59D}"/>
    <cellStyle name="Note 8 2 3 3 3" xfId="34396" xr:uid="{681A9A48-E2FE-4D80-A290-6BC39120A0B0}"/>
    <cellStyle name="Note 8 2 3 4" xfId="17292" xr:uid="{F16DF230-C49D-4BFA-A5EF-D9431D1F9843}"/>
    <cellStyle name="Note 8 2 3 5" xfId="28141" xr:uid="{5B4A3575-8E69-414D-917E-B8B1389BC83F}"/>
    <cellStyle name="Note 8 2 3 6" xfId="33392" xr:uid="{CFCD189C-D550-4988-8677-70185B6C7D81}"/>
    <cellStyle name="Note 8 2 3 7" xfId="43415" xr:uid="{EBA1E7CF-9AFA-46C0-AB57-969942DE5448}"/>
    <cellStyle name="Note 8 2 4" xfId="12959" xr:uid="{448CA309-C432-4688-A067-E56938B63BFC}"/>
    <cellStyle name="Note 8 2 4 2" xfId="23827" xr:uid="{0736F159-A1D7-4083-9DAC-A4AFFF48D5B0}"/>
    <cellStyle name="Note 8 2 4 3" xfId="36379" xr:uid="{24AE9FCD-316A-428D-BF63-A89A89C6BAFC}"/>
    <cellStyle name="Note 8 2 5" xfId="14236" xr:uid="{DFFF2F68-891E-4EAA-B10E-9E30D45449A6}"/>
    <cellStyle name="Note 8 2 6" xfId="25085" xr:uid="{339A6833-C397-4AC5-8FB4-BFBDB5BC8DBD}"/>
    <cellStyle name="Note 8 2 7" xfId="31235" xr:uid="{67077448-E50D-454F-9003-7103119679A6}"/>
    <cellStyle name="Note 8 2 8" xfId="40359" xr:uid="{BE454057-24E4-4089-919A-498D786482D3}"/>
    <cellStyle name="Note 8 3" xfId="3103" xr:uid="{9B1550C3-F6D0-4B35-80A2-DD4A7FC330BC}"/>
    <cellStyle name="Note 8 3 2" xfId="6341" xr:uid="{EC5F851D-66AD-4773-ACE9-915359D126B6}"/>
    <cellStyle name="Note 8 3 2 2" xfId="12960" xr:uid="{ED3216E9-5C86-45F7-92B7-5CEC9D69ABAA}"/>
    <cellStyle name="Note 8 3 2 2 2" xfId="23828" xr:uid="{57916D85-B799-4679-BA7E-36B0EA871BE1}"/>
    <cellStyle name="Note 8 3 2 2 3" xfId="39482" xr:uid="{C77E815C-A759-4E18-A672-6663CF52B6EA}"/>
    <cellStyle name="Note 8 3 2 3" xfId="12961" xr:uid="{BBAB3EF1-5469-439F-881D-755F1FD7C5AA}"/>
    <cellStyle name="Note 8 3 2 3 2" xfId="23829" xr:uid="{1BE4D5F9-FAD4-476B-B4DC-93BAE3A709D3}"/>
    <cellStyle name="Note 8 3 2 3 3" xfId="35513" xr:uid="{5AECF43D-EDAF-4BFA-89BB-42C4031A8EE1}"/>
    <cellStyle name="Note 8 3 2 4" xfId="17779" xr:uid="{CAA92C21-A832-4016-BD7A-1E7D95EDE861}"/>
    <cellStyle name="Note 8 3 2 5" xfId="28628" xr:uid="{F386C32F-8AF7-4A1C-BF43-4782CAD764CB}"/>
    <cellStyle name="Note 8 3 2 6" xfId="33394" xr:uid="{529B3B89-DD92-448B-8A2F-F9B5588F952E}"/>
    <cellStyle name="Note 8 3 2 7" xfId="43902" xr:uid="{942E4473-CA36-4DF1-870E-152DA69C031F}"/>
    <cellStyle name="Note 8 3 3" xfId="12962" xr:uid="{AD2D2E58-DB8F-42F4-B244-B84B08177CB8}"/>
    <cellStyle name="Note 8 3 3 2" xfId="23830" xr:uid="{3DB2C8D9-9135-4A4C-B608-3A4F9E680BF2}"/>
    <cellStyle name="Note 8 3 3 3" xfId="37502" xr:uid="{468242FF-3256-4DC0-B1C5-86DE386A8680}"/>
    <cellStyle name="Note 8 3 4" xfId="14723" xr:uid="{D7C022D2-C320-4F35-B003-2DF30583C373}"/>
    <cellStyle name="Note 8 3 5" xfId="25572" xr:uid="{51EF2BA0-EA35-4D08-B8A2-C38E8969D32D}"/>
    <cellStyle name="Note 8 3 6" xfId="31722" xr:uid="{BDB6A515-3FEC-4630-8527-4BA7F2C57929}"/>
    <cellStyle name="Note 8 3 7" xfId="40846" xr:uid="{3098B3DB-3BC8-4089-893C-0C84E7F50EA2}"/>
    <cellStyle name="Note 8 4" xfId="4108" xr:uid="{9B7C9FD3-0438-4B35-B066-45A8B7FFAD2C}"/>
    <cellStyle name="Note 8 4 2" xfId="7339" xr:uid="{98E52367-BDAA-4E14-8586-498A74EEFB63}"/>
    <cellStyle name="Note 8 4 2 2" xfId="18777" xr:uid="{0403B0AF-F930-4403-A559-DDD9B93B3DA7}"/>
    <cellStyle name="Note 8 4 2 3" xfId="29626" xr:uid="{6DFB2C6E-D460-4B7B-A467-E16E93CFB031}"/>
    <cellStyle name="Note 8 4 2 4" xfId="37876" xr:uid="{D9D6DF86-7B10-41AE-8D5D-00735EA4AF34}"/>
    <cellStyle name="Note 8 4 2 5" xfId="44900" xr:uid="{EA5B8DCF-F14D-4494-9352-228C729B2B5F}"/>
    <cellStyle name="Note 8 4 3" xfId="12963" xr:uid="{93C4A6C1-A6AA-4920-BAB6-8D3E9F049B5B}"/>
    <cellStyle name="Note 8 4 3 2" xfId="23831" xr:uid="{F811A685-5307-4361-BDF7-E9669BDFFFA2}"/>
    <cellStyle name="Note 8 4 3 3" xfId="33923" xr:uid="{DD4F495A-1985-4A8D-8C85-D8E82696E5F7}"/>
    <cellStyle name="Note 8 4 4" xfId="15721" xr:uid="{C8D110E4-123F-499C-B7D0-7AE0B8D9CD83}"/>
    <cellStyle name="Note 8 4 5" xfId="26570" xr:uid="{AFA8BC18-EAE4-4CA1-8EA0-FFD674515D01}"/>
    <cellStyle name="Note 8 4 6" xfId="33395" xr:uid="{4E078BD8-84B4-4593-851A-0B04AF2AB808}"/>
    <cellStyle name="Note 8 4 7" xfId="41844" xr:uid="{8A361538-6273-4A7C-B090-FE4405F8A64A}"/>
    <cellStyle name="Note 8 5" xfId="4648" xr:uid="{5D0DC354-E515-49F0-9EBC-7FCD21535732}"/>
    <cellStyle name="Note 8 5 2" xfId="7704" xr:uid="{A53C153B-D3D0-4306-B719-3625ADDEF846}"/>
    <cellStyle name="Note 8 5 2 2" xfId="19142" xr:uid="{3B4ACF68-B4D7-43C9-ACF7-CF484FA9C093}"/>
    <cellStyle name="Note 8 5 2 3" xfId="29991" xr:uid="{AE97A3FA-7628-4028-AF91-049F286493B1}"/>
    <cellStyle name="Note 8 5 2 4" xfId="35893" xr:uid="{43E546C7-1196-4855-8FCD-44AB6E456B6A}"/>
    <cellStyle name="Note 8 5 2 5" xfId="45265" xr:uid="{3B4B1C28-65F2-4AA4-96EF-9CFACBD306B1}"/>
    <cellStyle name="Note 8 5 3" xfId="16086" xr:uid="{1852221E-C61E-4588-8081-20F4E52566F6}"/>
    <cellStyle name="Note 8 5 4" xfId="26935" xr:uid="{D14A1FEE-EE70-45A2-864C-3B24E75A47A6}"/>
    <cellStyle name="Note 8 5 5" xfId="33391" xr:uid="{96F289CC-D9C7-4E94-96C9-E9381D7B097C}"/>
    <cellStyle name="Note 8 5 6" xfId="42209" xr:uid="{698080C5-0ACA-44DA-877D-154863F97976}"/>
    <cellStyle name="Note 8 6" xfId="5010" xr:uid="{8A04C342-FD51-41E2-8E21-205F6DBFA5FB}"/>
    <cellStyle name="Note 8 6 2" xfId="8066" xr:uid="{ACBCCEF0-0D2E-4683-A8A3-D93C58F134B6}"/>
    <cellStyle name="Note 8 6 2 2" xfId="19504" xr:uid="{D97E39D3-E800-433B-B405-DCA211C2EA84}"/>
    <cellStyle name="Note 8 6 2 3" xfId="30353" xr:uid="{9C287788-A42D-4D0F-9DD0-BDC90E9C5A05}"/>
    <cellStyle name="Note 8 6 2 4" xfId="45627" xr:uid="{5D570557-21BF-4905-B2D9-BEC1ECFBD094}"/>
    <cellStyle name="Note 8 6 3" xfId="16448" xr:uid="{77D71C16-8174-437D-8F98-813FBC07FF31}"/>
    <cellStyle name="Note 8 6 4" xfId="27297" xr:uid="{DF067DD2-2916-458D-B1D4-884089E4CB6B}"/>
    <cellStyle name="Note 8 6 5" xfId="42571" xr:uid="{1B64FC5C-7A65-4AB4-A189-C1BF1336A66C}"/>
    <cellStyle name="Note 8 7" xfId="5361" xr:uid="{6C81BBD3-8A88-4729-B570-EF1C04697A86}"/>
    <cellStyle name="Note 8 7 2" xfId="16799" xr:uid="{8D4F74C2-2317-443D-8CCD-18B9836C125D}"/>
    <cellStyle name="Note 8 7 3" xfId="27648" xr:uid="{0FD1C405-F6D7-41FD-8EDB-1632D141D4C9}"/>
    <cellStyle name="Note 8 7 4" xfId="42922" xr:uid="{1AFC1B8B-E9E8-4E34-884E-FF44B2D1748C}"/>
    <cellStyle name="Note 8 8" xfId="13743" xr:uid="{8048506D-ABBA-4C79-9252-B62FA36C92E2}"/>
    <cellStyle name="Note 8 9" xfId="24592" xr:uid="{948C682E-8BD2-482D-B48B-42C72CC658E7}"/>
    <cellStyle name="Note 9" xfId="1157" xr:uid="{C87BF16A-ED5D-4E6B-8BC1-918692038F92}"/>
    <cellStyle name="Note 9 10" xfId="30678" xr:uid="{A996ADF4-83B7-4A60-AFF1-310848C8E986}"/>
    <cellStyle name="Note 9 11" xfId="39867" xr:uid="{711D10F7-1531-4CF2-8785-0604CBD054E6}"/>
    <cellStyle name="Note 9 2" xfId="2616" xr:uid="{9BB57D21-F322-4BED-8D74-173AB711F357}"/>
    <cellStyle name="Note 9 2 2" xfId="3597" xr:uid="{18BA5DC4-3CE3-4004-9DBB-D2E19EF2CFD5}"/>
    <cellStyle name="Note 9 2 2 2" xfId="6835" xr:uid="{86A11502-F926-4F8D-B1BB-7A1ADBB62AAC}"/>
    <cellStyle name="Note 9 2 2 2 2" xfId="12964" xr:uid="{2E657116-4E21-46D7-8A91-FEDF7FC75025}"/>
    <cellStyle name="Note 9 2 2 2 2 2" xfId="23832" xr:uid="{CD2C29E5-5F07-4171-9E98-F911148E6E6A}"/>
    <cellStyle name="Note 9 2 2 2 2 3" xfId="39483" xr:uid="{80FC1651-2CA7-4B5B-A375-732B3C9D3406}"/>
    <cellStyle name="Note 9 2 2 2 3" xfId="12965" xr:uid="{D64C15F6-08A0-426F-9D7C-EFD7D4C2319E}"/>
    <cellStyle name="Note 9 2 2 2 3 2" xfId="23833" xr:uid="{65DBA69A-509C-44D2-BE15-525DD16BEFA4}"/>
    <cellStyle name="Note 9 2 2 2 3 3" xfId="35514" xr:uid="{21C2590E-14DB-4010-9FC9-BB15BAC6C4E5}"/>
    <cellStyle name="Note 9 2 2 2 4" xfId="18273" xr:uid="{2E741EC6-EB3F-48C2-B6CA-BDA86D4FDD50}"/>
    <cellStyle name="Note 9 2 2 2 5" xfId="29122" xr:uid="{90944007-257D-4146-B52D-56FD10C0B1B6}"/>
    <cellStyle name="Note 9 2 2 2 6" xfId="33398" xr:uid="{9D58310D-DEC1-49DA-B235-D677BFF2A994}"/>
    <cellStyle name="Note 9 2 2 2 7" xfId="44396" xr:uid="{AD2FDEBA-8C75-41EC-9FEB-62ECE89722E9}"/>
    <cellStyle name="Note 9 2 2 3" xfId="12966" xr:uid="{5ABC3D2F-225A-4EB1-BA4B-44E6328B8BBA}"/>
    <cellStyle name="Note 9 2 2 3 2" xfId="23834" xr:uid="{22BFE8EC-DDF4-4E2F-8A3F-0AAECBFBE38F}"/>
    <cellStyle name="Note 9 2 2 3 3" xfId="37503" xr:uid="{59995507-B161-45D1-8A01-740A71EA39AD}"/>
    <cellStyle name="Note 9 2 2 4" xfId="15217" xr:uid="{600E147D-287D-4D82-9C44-BDF43EC52369}"/>
    <cellStyle name="Note 9 2 2 5" xfId="26066" xr:uid="{13B1B3BA-0EA7-43BF-800C-714567AED966}"/>
    <cellStyle name="Note 9 2 2 6" xfId="32216" xr:uid="{11CD655E-BB99-4D00-BAAD-EBE21C98A6D2}"/>
    <cellStyle name="Note 9 2 2 7" xfId="41340" xr:uid="{181B1C4D-0782-47F5-A654-F568E09494EF}"/>
    <cellStyle name="Note 9 2 3" xfId="5855" xr:uid="{AC89AF03-4459-4E71-95F1-1ED0C6E19D63}"/>
    <cellStyle name="Note 9 2 3 2" xfId="12967" xr:uid="{9906B33C-F9A0-40A5-8732-424D89624E97}"/>
    <cellStyle name="Note 9 2 3 2 2" xfId="23835" xr:uid="{9A9C14DF-1635-473D-B2D1-B8AAF28B7617}"/>
    <cellStyle name="Note 9 2 3 2 3" xfId="38362" xr:uid="{2909A3FF-A96C-4886-82D2-64512F678273}"/>
    <cellStyle name="Note 9 2 3 3" xfId="12968" xr:uid="{4D981AD8-7152-495D-9939-70332792EB24}"/>
    <cellStyle name="Note 9 2 3 3 2" xfId="23836" xr:uid="{BE80DB9F-57BB-4520-86C8-0AADCA941849}"/>
    <cellStyle name="Note 9 2 3 3 3" xfId="34397" xr:uid="{3283551E-1BE3-45F2-B63D-66636983A20A}"/>
    <cellStyle name="Note 9 2 3 4" xfId="17293" xr:uid="{1269C997-0884-4BC5-99AA-743E746389AE}"/>
    <cellStyle name="Note 9 2 3 5" xfId="28142" xr:uid="{D7F4CB5D-C6F4-4F3C-B05E-9655312CFE30}"/>
    <cellStyle name="Note 9 2 3 6" xfId="33397" xr:uid="{3E04FD47-93A6-4334-BA38-062FE6D94C0C}"/>
    <cellStyle name="Note 9 2 3 7" xfId="43416" xr:uid="{4D2026A3-5136-47B5-B125-F0DC28E7BE1B}"/>
    <cellStyle name="Note 9 2 4" xfId="12969" xr:uid="{2D24AB56-727E-4CF0-A3E4-8C49A7439D6D}"/>
    <cellStyle name="Note 9 2 4 2" xfId="23837" xr:uid="{ED9CB8F1-12A9-4B90-8E15-9FE202886B33}"/>
    <cellStyle name="Note 9 2 4 3" xfId="36380" xr:uid="{0CFCEF00-ECE3-4EA3-A0DA-6B2BB7178949}"/>
    <cellStyle name="Note 9 2 5" xfId="14237" xr:uid="{6F951164-ED9F-4740-9179-2F07245245C9}"/>
    <cellStyle name="Note 9 2 6" xfId="25086" xr:uid="{864E81D5-0167-41A0-A128-011EA169237F}"/>
    <cellStyle name="Note 9 2 7" xfId="31236" xr:uid="{E29CC5E3-8661-4DD4-85A4-69D5277123E4}"/>
    <cellStyle name="Note 9 2 8" xfId="40360" xr:uid="{D09A8946-5A93-4146-BCEA-3E55BDA412A2}"/>
    <cellStyle name="Note 9 3" xfId="3104" xr:uid="{B1B27D46-EB8B-4508-A485-3D61535DA60D}"/>
    <cellStyle name="Note 9 3 2" xfId="6342" xr:uid="{D6D51F4B-CAF8-48F1-AD71-C27C74AB9FDC}"/>
    <cellStyle name="Note 9 3 2 2" xfId="12970" xr:uid="{FBE9A1BC-E530-421E-A9CB-A708A1D8F195}"/>
    <cellStyle name="Note 9 3 2 2 2" xfId="23838" xr:uid="{F26F0BB3-5A4E-4FAE-A8A6-F769328A25BD}"/>
    <cellStyle name="Note 9 3 2 2 3" xfId="39484" xr:uid="{8709BFF1-CC89-482B-B4F0-B354C166CA51}"/>
    <cellStyle name="Note 9 3 2 3" xfId="12971" xr:uid="{5E397874-E9BB-439E-813F-352A4786BBAB}"/>
    <cellStyle name="Note 9 3 2 3 2" xfId="23839" xr:uid="{9CA4D7E7-9B5A-4824-9A1F-1E14C5124C74}"/>
    <cellStyle name="Note 9 3 2 3 3" xfId="35515" xr:uid="{CA3CFBF1-AE78-4041-90B6-C01F87C7995C}"/>
    <cellStyle name="Note 9 3 2 4" xfId="17780" xr:uid="{862DBCF5-F01A-4507-9091-DF6669B54B85}"/>
    <cellStyle name="Note 9 3 2 5" xfId="28629" xr:uid="{8ACC4D5D-1686-415A-B1A8-251FA0F82594}"/>
    <cellStyle name="Note 9 3 2 6" xfId="33399" xr:uid="{14096954-6877-4199-8905-5DBC5ADA8831}"/>
    <cellStyle name="Note 9 3 2 7" xfId="43903" xr:uid="{B7D5A9A7-F09D-4BFF-846B-A3AF25848C56}"/>
    <cellStyle name="Note 9 3 3" xfId="12972" xr:uid="{1490676B-8284-413E-AE45-D552576081AF}"/>
    <cellStyle name="Note 9 3 3 2" xfId="23840" xr:uid="{49642DEA-63E1-43B7-B99E-97262C948FFF}"/>
    <cellStyle name="Note 9 3 3 3" xfId="37504" xr:uid="{B871A21B-B314-49E2-AC22-2F494A133DCC}"/>
    <cellStyle name="Note 9 3 4" xfId="14724" xr:uid="{5E9FBED9-472E-4772-A67A-81FA9B1B94C0}"/>
    <cellStyle name="Note 9 3 5" xfId="25573" xr:uid="{E34A5ACD-ABB4-4278-A927-2531FDB35392}"/>
    <cellStyle name="Note 9 3 6" xfId="31723" xr:uid="{F8823CD9-FBB4-4202-AFA6-CF03A82A10EC}"/>
    <cellStyle name="Note 9 3 7" xfId="40847" xr:uid="{E69846EE-A579-46C6-AF63-2492B07F9CA8}"/>
    <cellStyle name="Note 9 4" xfId="4109" xr:uid="{03EE1053-67F0-45F3-AD3B-26D8541BE029}"/>
    <cellStyle name="Note 9 4 2" xfId="7340" xr:uid="{6E6254B5-971B-4E37-A068-9AE1A58D4715}"/>
    <cellStyle name="Note 9 4 2 2" xfId="18778" xr:uid="{366F46D4-1086-49DB-A538-A35A2B0D166A}"/>
    <cellStyle name="Note 9 4 2 3" xfId="29627" xr:uid="{F87B061E-5DD9-4CB5-B8C0-DD85361779E3}"/>
    <cellStyle name="Note 9 4 2 4" xfId="37877" xr:uid="{5BFB9793-89D7-4354-90B9-7BF9779CB892}"/>
    <cellStyle name="Note 9 4 2 5" xfId="44901" xr:uid="{0BCA6BEA-E259-46C2-AEC0-9745582F4A20}"/>
    <cellStyle name="Note 9 4 3" xfId="12973" xr:uid="{44E7C2E9-CCE8-4162-A2EB-9021ACDBA531}"/>
    <cellStyle name="Note 9 4 3 2" xfId="23841" xr:uid="{F58393F4-8081-4002-AAE3-22ABC63A9BA2}"/>
    <cellStyle name="Note 9 4 3 3" xfId="33924" xr:uid="{DB15BF9E-9A1F-453D-9C21-117502769251}"/>
    <cellStyle name="Note 9 4 4" xfId="15722" xr:uid="{B57B4562-B7F1-4F01-AE96-0F684B1321E6}"/>
    <cellStyle name="Note 9 4 5" xfId="26571" xr:uid="{9E07454C-CA73-41C1-8306-141CFF3FEFF4}"/>
    <cellStyle name="Note 9 4 6" xfId="33400" xr:uid="{2A97FC5D-7803-4E5F-99AA-52369C2C5871}"/>
    <cellStyle name="Note 9 4 7" xfId="41845" xr:uid="{6234EB0A-0E3E-46A5-9B70-FFC1BE8C5A4C}"/>
    <cellStyle name="Note 9 5" xfId="4649" xr:uid="{8B82381F-7F11-4D9E-97F2-E22322DF8B38}"/>
    <cellStyle name="Note 9 5 2" xfId="7705" xr:uid="{5B0BB7DE-34EA-4CA9-BB8A-E61ABC191794}"/>
    <cellStyle name="Note 9 5 2 2" xfId="19143" xr:uid="{DD761F89-A3FE-42D4-AB99-22676792B8F6}"/>
    <cellStyle name="Note 9 5 2 3" xfId="29992" xr:uid="{EBE61645-12FA-4670-B96E-A928683F9E6E}"/>
    <cellStyle name="Note 9 5 2 4" xfId="35894" xr:uid="{7D44EE50-2E5D-417D-AEEA-BD93AB68A15E}"/>
    <cellStyle name="Note 9 5 2 5" xfId="45266" xr:uid="{6C05049C-3AE7-4501-8B96-CBF5EB139100}"/>
    <cellStyle name="Note 9 5 3" xfId="16087" xr:uid="{55D1085D-6718-4A8E-A9EB-A03EC0923C07}"/>
    <cellStyle name="Note 9 5 4" xfId="26936" xr:uid="{5801F05C-2519-41A0-B277-E36BEAEEE79B}"/>
    <cellStyle name="Note 9 5 5" xfId="33396" xr:uid="{C717ADB5-CB48-4EF5-AC2C-638EB8B358C4}"/>
    <cellStyle name="Note 9 5 6" xfId="42210" xr:uid="{69F0F213-6FF5-4F86-AA0F-5351D92EBB9D}"/>
    <cellStyle name="Note 9 6" xfId="5011" xr:uid="{912F880E-1697-4E0E-B1AF-4D5704C851B5}"/>
    <cellStyle name="Note 9 6 2" xfId="8067" xr:uid="{55EEDAB5-031B-4236-820F-6F784A5C94A9}"/>
    <cellStyle name="Note 9 6 2 2" xfId="19505" xr:uid="{314A4E93-CF6E-49E0-BBDE-4EE371FBC92D}"/>
    <cellStyle name="Note 9 6 2 3" xfId="30354" xr:uid="{805D2016-ABCC-4141-9E09-B6B094865D74}"/>
    <cellStyle name="Note 9 6 2 4" xfId="45628" xr:uid="{94B0DF48-BB43-429D-8BFF-31529834F1EF}"/>
    <cellStyle name="Note 9 6 3" xfId="16449" xr:uid="{76AF8B97-987F-452D-A33F-94F7FA3AF732}"/>
    <cellStyle name="Note 9 6 4" xfId="27298" xr:uid="{55A09B22-22CE-4EFF-B112-682FA0802B62}"/>
    <cellStyle name="Note 9 6 5" xfId="42572" xr:uid="{8944BCCD-912A-43D1-A5D3-6B8A75ACC93C}"/>
    <cellStyle name="Note 9 7" xfId="5362" xr:uid="{47B10457-C1B3-4868-B818-4AC9838CA084}"/>
    <cellStyle name="Note 9 7 2" xfId="16800" xr:uid="{269782BB-14A0-4E60-8D0D-57FA62D76641}"/>
    <cellStyle name="Note 9 7 3" xfId="27649" xr:uid="{26C3E01B-636F-473E-A32F-CE928D842E38}"/>
    <cellStyle name="Note 9 7 4" xfId="42923" xr:uid="{F4D6C5EE-0452-40FF-B6A6-2D65E154FBF0}"/>
    <cellStyle name="Note 9 8" xfId="13744" xr:uid="{0CFA9FD9-4F61-4760-9DB5-8EAD5C0DF671}"/>
    <cellStyle name="Note 9 9" xfId="24593" xr:uid="{FE45CF6B-A7E9-4885-A0C5-E6E1B39D0B92}"/>
    <cellStyle name="Number no Dec" xfId="2174" xr:uid="{9E381B36-0E6F-4BD6-9597-928D02669AF5}"/>
    <cellStyle name="Number no Dec 2" xfId="2175" xr:uid="{2182C0E7-4BE5-4529-8E3A-84BA9C69000E}"/>
    <cellStyle name="Number no Dec 3" xfId="2176" xr:uid="{812477EE-6740-4778-9742-C0B668244092}"/>
    <cellStyle name="Number no Dec 4" xfId="2177" xr:uid="{7EC9FF4C-7191-4F5E-89BB-786BBB4930BC}"/>
    <cellStyle name="Number no Dec_Controls" xfId="2178" xr:uid="{E944E43C-4CB4-4A10-B7A9-8EAB28DFFDA1}"/>
    <cellStyle name="Output" xfId="11" builtinId="21" customBuiltin="1"/>
    <cellStyle name="Output 10" xfId="1158" xr:uid="{9DCE9A17-214E-4C5E-B035-072C3DBCF67E}"/>
    <cellStyle name="Output 10 2" xfId="12974" xr:uid="{55DD3E9F-40B7-4668-9A33-8046F16E0785}"/>
    <cellStyle name="Output 11" xfId="1159" xr:uid="{52F48C64-0C20-4C68-9144-EF330DA7182B}"/>
    <cellStyle name="Output 11 2" xfId="12975" xr:uid="{163925B4-CC91-4D49-BE4D-A7DA1512E330}"/>
    <cellStyle name="Output 12" xfId="1160" xr:uid="{358518B1-CDD6-4CE7-9A16-B2DE17F3A775}"/>
    <cellStyle name="Output 12 2" xfId="12976" xr:uid="{3C955077-15CC-4268-81B6-5D6266177A0A}"/>
    <cellStyle name="Output 13" xfId="1161" xr:uid="{7F229448-FB18-443D-B9AD-94DC2EA0FA44}"/>
    <cellStyle name="Output 13 2" xfId="12977" xr:uid="{E209B3F1-570F-42F1-89A8-CF743DAFC2DE}"/>
    <cellStyle name="Output 14" xfId="1162" xr:uid="{77A8E55D-18B7-4E61-B9EB-D858154E2396}"/>
    <cellStyle name="Output 14 2" xfId="12978" xr:uid="{766B26D1-35E0-4210-846B-812D510E16DB}"/>
    <cellStyle name="Output 15" xfId="1163" xr:uid="{A0735045-9C57-4871-A257-89DECA5386FF}"/>
    <cellStyle name="Output 15 2" xfId="12979" xr:uid="{1BD47A95-9620-415B-8AD1-765C1AD366BC}"/>
    <cellStyle name="Output 16" xfId="1164" xr:uid="{67CFD039-AB88-472B-9293-ECAC23CB95C2}"/>
    <cellStyle name="Output 16 2" xfId="12980" xr:uid="{EEAC43A5-FA7F-4693-8FBA-16D3AAFFA0CA}"/>
    <cellStyle name="Output 17" xfId="2179" xr:uid="{AD0FB027-DED2-4BE9-B7B7-D90985817541}"/>
    <cellStyle name="Output 18" xfId="2180" xr:uid="{809EF91E-9145-4DC1-A9B0-A1BFD70A568B}"/>
    <cellStyle name="Output 19" xfId="2181" xr:uid="{064BECC2-B3B4-4042-A1AE-05D920AB71BB}"/>
    <cellStyle name="Output 2" xfId="1165" xr:uid="{5FCD5941-EBE0-4F33-90B9-AEC2CD40A30E}"/>
    <cellStyle name="Output 2 2" xfId="2182" xr:uid="{790241DA-73F4-4EE4-982B-C6F3A64E0F7B}"/>
    <cellStyle name="Output 2 3" xfId="2183" xr:uid="{FD4ADCB4-716D-4FEA-A6DC-0B145AF4E2AE}"/>
    <cellStyle name="Output 2 4" xfId="2184" xr:uid="{E8C27F87-364C-4642-A9AC-2B738CCD749A}"/>
    <cellStyle name="Output 2 5" xfId="2185" xr:uid="{3FB92C51-08D2-482A-A4BA-DCFDF554BD86}"/>
    <cellStyle name="Output 2 6" xfId="8423" xr:uid="{5CC9C70E-22F6-47A5-BEC0-631EEFD18F51}"/>
    <cellStyle name="Output 2 6 2" xfId="33401" xr:uid="{F517D43B-21C4-4875-BBC7-4E2CDE36510B}"/>
    <cellStyle name="Output 2 6 3" xfId="45854" xr:uid="{BC8AE758-B7CE-41C8-9664-F980A75194CA}"/>
    <cellStyle name="Output 20" xfId="2186" xr:uid="{53622A4B-6694-40F2-941F-19F3DF159655}"/>
    <cellStyle name="Output 21" xfId="2187" xr:uid="{C276FED6-9D84-4EAB-8C22-B1EBC78F7F98}"/>
    <cellStyle name="Output 22" xfId="8254" xr:uid="{6870C004-BFD6-4094-81C9-1CE3C83B308B}"/>
    <cellStyle name="Output 23" xfId="8255" xr:uid="{51FD4094-C310-4C24-9B39-1F8341EC4E74}"/>
    <cellStyle name="Output 24" xfId="153" xr:uid="{E8E4C201-3BEE-4290-92FD-3D63F0B3A68D}"/>
    <cellStyle name="Output 3" xfId="1166" xr:uid="{22C374EC-3490-4C41-8B67-7B99E4993564}"/>
    <cellStyle name="Output 3 2" xfId="12981" xr:uid="{C3529319-A75E-4BF1-87C0-6DF7916DACF9}"/>
    <cellStyle name="Output 4" xfId="1167" xr:uid="{9BDAC1E6-CDE4-4EE4-91CF-421868C0C999}"/>
    <cellStyle name="Output 4 2" xfId="12982" xr:uid="{13FA1112-673B-4837-B707-1508DA143BF0}"/>
    <cellStyle name="Output 5" xfId="1168" xr:uid="{D25E2B04-FD05-4161-9AFC-810CAD0DFB6E}"/>
    <cellStyle name="Output 5 2" xfId="12983" xr:uid="{62EE4CFF-FD51-4E7F-B61B-5D497BE031F4}"/>
    <cellStyle name="Output 6" xfId="1169" xr:uid="{0E3DA77C-AEAF-4A68-B028-5833CB926B53}"/>
    <cellStyle name="Output 6 2" xfId="12984" xr:uid="{5476034F-9B2E-433C-8389-93B9E235F40B}"/>
    <cellStyle name="Output 7" xfId="1170" xr:uid="{C548E976-EC3B-4963-8019-E81159FC03C9}"/>
    <cellStyle name="Output 7 2" xfId="12985" xr:uid="{1F41C4EE-7BA6-4180-9098-FBB8CA13926D}"/>
    <cellStyle name="Output 8" xfId="1171" xr:uid="{B4E60C02-77E9-4672-8931-26C51FB5B646}"/>
    <cellStyle name="Output 8 2" xfId="12986" xr:uid="{5D4AEA5B-80FF-4234-8C71-4C5BCF03D13C}"/>
    <cellStyle name="Output 9" xfId="1172" xr:uid="{BA397F62-C23E-453E-867E-6566E4873BF4}"/>
    <cellStyle name="Output 9 2" xfId="12987" xr:uid="{79ECC235-7EAE-4613-A27F-76487229B1B5}"/>
    <cellStyle name="Paragraph text" xfId="2188" xr:uid="{BDDF82E6-33EC-453B-AF03-B6353D0D1832}"/>
    <cellStyle name="Parent row" xfId="58" xr:uid="{F076D913-64FD-495B-89DE-45E216C01164}"/>
    <cellStyle name="Pattern" xfId="2189" xr:uid="{C3585893-374E-4A83-9D35-B390CFA3A044}"/>
    <cellStyle name="Percent" xfId="45898" builtinId="5"/>
    <cellStyle name="Percent 10" xfId="2190" xr:uid="{FA47F7A3-80CC-4C35-B359-7C9F2D248589}"/>
    <cellStyle name="Percent 10 2" xfId="2761" xr:uid="{9AB83112-6A3F-4F9F-A1F5-31E24F191313}"/>
    <cellStyle name="Percent 10 2 2" xfId="3741" xr:uid="{67040B71-0380-4A2E-BC4A-9DB5BD11B20D}"/>
    <cellStyle name="Percent 10 2 2 2" xfId="6979" xr:uid="{6C273105-335A-4030-88B5-BBFC52A7281E}"/>
    <cellStyle name="Percent 10 2 2 2 2" xfId="12988" xr:uid="{EDEB23C0-4370-44EA-A758-DE9BC09D42D6}"/>
    <cellStyle name="Percent 10 2 2 2 2 2" xfId="23842" xr:uid="{1BD2821C-BB9D-4EE4-A6E6-B86325966358}"/>
    <cellStyle name="Percent 10 2 2 2 2 3" xfId="39486" xr:uid="{8541F28C-A406-4643-90AB-61CE5D0FF374}"/>
    <cellStyle name="Percent 10 2 2 2 3" xfId="12989" xr:uid="{1DA36E28-2BD0-4709-BAEB-C3430520381F}"/>
    <cellStyle name="Percent 10 2 2 2 3 2" xfId="23843" xr:uid="{5939662F-9418-470B-8436-25666428ACCC}"/>
    <cellStyle name="Percent 10 2 2 2 3 3" xfId="35517" xr:uid="{B4B16CE8-CABB-4FB3-8B7F-48A893AD7C6A}"/>
    <cellStyle name="Percent 10 2 2 2 4" xfId="18417" xr:uid="{5D790245-5002-433D-8788-258E2146B5E3}"/>
    <cellStyle name="Percent 10 2 2 2 5" xfId="29266" xr:uid="{F421CC29-66A7-454F-9A98-39C21F79AB32}"/>
    <cellStyle name="Percent 10 2 2 2 6" xfId="33404" xr:uid="{A750C06D-D6B4-4B06-87F9-10EECB892B3C}"/>
    <cellStyle name="Percent 10 2 2 2 7" xfId="44540" xr:uid="{E526C73B-313E-47BE-B068-DA66854861C8}"/>
    <cellStyle name="Percent 10 2 2 3" xfId="12990" xr:uid="{3D428522-A6BD-480E-AF27-0971717A8D9D}"/>
    <cellStyle name="Percent 10 2 2 3 2" xfId="23844" xr:uid="{DCAFE778-47E3-4789-BCDF-E5089D142401}"/>
    <cellStyle name="Percent 10 2 2 3 3" xfId="37506" xr:uid="{1F2AD16C-63AE-4E55-8F59-D2F91853061B}"/>
    <cellStyle name="Percent 10 2 2 4" xfId="15361" xr:uid="{8EFA4DAD-69A3-49E1-9BE5-0A2DD8C28073}"/>
    <cellStyle name="Percent 10 2 2 5" xfId="26210" xr:uid="{1B46E527-3E25-4565-BF82-2057DE2B563E}"/>
    <cellStyle name="Percent 10 2 2 6" xfId="32360" xr:uid="{5AF437E3-EA42-4AD1-ACEF-84F7F9429261}"/>
    <cellStyle name="Percent 10 2 2 7" xfId="41484" xr:uid="{DB947BC3-37C3-4057-8270-B7CE4271097D}"/>
    <cellStyle name="Percent 10 2 3" xfId="5999" xr:uid="{A4B7FB84-1089-49A5-B409-BA7A34854065}"/>
    <cellStyle name="Percent 10 2 3 2" xfId="12991" xr:uid="{B1264833-4E3F-4DD4-A649-3B2FF402E950}"/>
    <cellStyle name="Percent 10 2 3 2 2" xfId="23845" xr:uid="{F7F4E866-82F6-4B6B-96E5-69247FCF5798}"/>
    <cellStyle name="Percent 10 2 3 2 3" xfId="39485" xr:uid="{211AA59B-7A60-4A4D-81E6-E210A200F362}"/>
    <cellStyle name="Percent 10 2 3 3" xfId="12992" xr:uid="{0B20F83B-99B7-4CF5-B924-058EADD08856}"/>
    <cellStyle name="Percent 10 2 3 3 2" xfId="23846" xr:uid="{EE370947-0426-4802-89FA-FDAE9E92B8A4}"/>
    <cellStyle name="Percent 10 2 3 3 3" xfId="35516" xr:uid="{14ED04E5-5ABF-4720-975C-460DE85930C2}"/>
    <cellStyle name="Percent 10 2 3 4" xfId="17437" xr:uid="{E9E39727-BC06-4615-871F-18ECF2A8E698}"/>
    <cellStyle name="Percent 10 2 3 5" xfId="28286" xr:uid="{654642C7-140D-4536-8A9B-A6BE1C0F04BD}"/>
    <cellStyle name="Percent 10 2 3 6" xfId="33403" xr:uid="{9C888A83-82A9-469A-90B1-1D1717AEB76E}"/>
    <cellStyle name="Percent 10 2 3 7" xfId="43560" xr:uid="{507D2468-9976-4D20-A735-87EC3AD759E0}"/>
    <cellStyle name="Percent 10 2 4" xfId="12993" xr:uid="{0C3E4C63-1A0E-4E07-B143-035A01C49041}"/>
    <cellStyle name="Percent 10 2 4 2" xfId="23847" xr:uid="{AB25B335-13D9-4F70-BA5F-682D6D6C24ED}"/>
    <cellStyle name="Percent 10 2 4 3" xfId="37505" xr:uid="{92687418-D164-463C-85A5-2C68808B0424}"/>
    <cellStyle name="Percent 10 2 5" xfId="14381" xr:uid="{7AA77257-C8E5-47F2-A3F5-D2ABEBED2A77}"/>
    <cellStyle name="Percent 10 2 6" xfId="25230" xr:uid="{9DBD61BC-7706-43F8-8040-7AB74204E0C9}"/>
    <cellStyle name="Percent 10 2 7" xfId="31380" xr:uid="{3F489BEA-1B4B-49EB-888A-BE6BCE69BA91}"/>
    <cellStyle name="Percent 10 2 8" xfId="40504" xr:uid="{85CC0B01-6730-4B60-B190-66AD9F01E3C1}"/>
    <cellStyle name="Percent 10 3" xfId="3248" xr:uid="{3AE17A89-4C8D-4641-99A1-EDEB48C82028}"/>
    <cellStyle name="Percent 10 3 2" xfId="6486" xr:uid="{A0DE79C8-6EC8-44BC-A2C4-DFB8ABE1AAFF}"/>
    <cellStyle name="Percent 10 3 2 2" xfId="12994" xr:uid="{2D848F5D-0321-43D1-9368-F1502A9B726B}"/>
    <cellStyle name="Percent 10 3 2 2 2" xfId="23848" xr:uid="{D36835EA-73F6-4BFF-94D2-393740FA18F4}"/>
    <cellStyle name="Percent 10 3 2 2 3" xfId="39487" xr:uid="{7B07F14E-5484-4B1E-9417-F56770CF4C1D}"/>
    <cellStyle name="Percent 10 3 2 3" xfId="12995" xr:uid="{DE9CC1B6-8620-4112-8368-CAF7E1908FF3}"/>
    <cellStyle name="Percent 10 3 2 3 2" xfId="23849" xr:uid="{F9B83EE9-B3A3-47AB-B0D7-A5718F2BF4D5}"/>
    <cellStyle name="Percent 10 3 2 3 3" xfId="35518" xr:uid="{3AC44BF7-CB6A-4A1E-BB25-615AAF5C92A3}"/>
    <cellStyle name="Percent 10 3 2 4" xfId="17924" xr:uid="{84E243B5-AD94-4D1C-8652-C855CC1B86E1}"/>
    <cellStyle name="Percent 10 3 2 5" xfId="28773" xr:uid="{15413696-7EBC-4216-AA6E-8D1D52546C70}"/>
    <cellStyle name="Percent 10 3 2 6" xfId="33405" xr:uid="{FA15F7DE-2AB0-439D-9019-B1E871DB68C4}"/>
    <cellStyle name="Percent 10 3 2 7" xfId="44047" xr:uid="{6D35B8E2-E979-45B8-8C55-421D5C8B8583}"/>
    <cellStyle name="Percent 10 3 3" xfId="12996" xr:uid="{925FFBB3-1DA1-4AE1-8168-EFB8A4251DEF}"/>
    <cellStyle name="Percent 10 3 3 2" xfId="23850" xr:uid="{D124F542-F80D-4C24-8664-0D9B6D88913B}"/>
    <cellStyle name="Percent 10 3 3 3" xfId="37507" xr:uid="{94A87D42-5AA6-40F5-8DC7-825784AA55D7}"/>
    <cellStyle name="Percent 10 3 4" xfId="14868" xr:uid="{3178D905-8615-4B34-870A-2F98492441CA}"/>
    <cellStyle name="Percent 10 3 5" xfId="25717" xr:uid="{ABD4CF03-45A2-475D-8A6F-0B0C508D6FEE}"/>
    <cellStyle name="Percent 10 3 6" xfId="31867" xr:uid="{4BF92639-7DFF-40C7-BF3B-A42A7DC27F04}"/>
    <cellStyle name="Percent 10 3 7" xfId="40991" xr:uid="{EF0BCF4D-854D-44D4-A59B-26AAF2DA00BA}"/>
    <cellStyle name="Percent 10 4" xfId="5506" xr:uid="{39F22AF6-6D9E-4C87-87A8-A3C6561D7FDE}"/>
    <cellStyle name="Percent 10 4 2" xfId="12997" xr:uid="{800265B6-AE83-4FF6-9E7D-20017A06D26E}"/>
    <cellStyle name="Percent 10 4 2 2" xfId="23851" xr:uid="{EAB329C9-ADE1-411C-ACF9-BE5639ED93D4}"/>
    <cellStyle name="Percent 10 4 2 3" xfId="38363" xr:uid="{C5C77268-E2A3-4325-85DF-B7B6FEEB94D9}"/>
    <cellStyle name="Percent 10 4 3" xfId="12998" xr:uid="{FC7CBFBB-0577-4AD1-BA25-ED722DA9BD8D}"/>
    <cellStyle name="Percent 10 4 3 2" xfId="23852" xr:uid="{E0BBEEA9-4252-461C-AE96-47C125EAB344}"/>
    <cellStyle name="Percent 10 4 3 3" xfId="34398" xr:uid="{981E946C-A16C-4F23-AA7A-8CE78E3CEE02}"/>
    <cellStyle name="Percent 10 4 4" xfId="16944" xr:uid="{254F12BF-CA53-44A3-AE3B-B4F44A3CB2BE}"/>
    <cellStyle name="Percent 10 4 5" xfId="27793" xr:uid="{13383AB8-2FC5-4915-968A-412971908397}"/>
    <cellStyle name="Percent 10 4 6" xfId="33402" xr:uid="{2AF28A42-333E-4CC4-8F13-D99BD2395968}"/>
    <cellStyle name="Percent 10 4 7" xfId="43067" xr:uid="{BF2C8B57-2A9D-4CD3-BB22-5E12942729CE}"/>
    <cellStyle name="Percent 10 5" xfId="12999" xr:uid="{65641947-8350-4736-9CDC-89B4639C9D52}"/>
    <cellStyle name="Percent 10 5 2" xfId="23853" xr:uid="{77187537-7033-420F-8851-D52A5C05D0E9}"/>
    <cellStyle name="Percent 10 5 3" xfId="36381" xr:uid="{4758F2FF-ACC8-4794-8027-BFE0A2011DC8}"/>
    <cellStyle name="Percent 10 6" xfId="13888" xr:uid="{559D2EE7-8504-4AC4-ADC9-BB5DF7868731}"/>
    <cellStyle name="Percent 10 7" xfId="24737" xr:uid="{C3BB999C-AAD4-4A8F-A5F5-DF98EB63E3B1}"/>
    <cellStyle name="Percent 10 8" xfId="30754" xr:uid="{F81D4118-0DE7-4A17-9664-16FBB24C676B}"/>
    <cellStyle name="Percent 10 9" xfId="40011" xr:uid="{B950F5BA-21A4-4DED-B36F-DC5A62B3BE3C}"/>
    <cellStyle name="Percent 11" xfId="2191" xr:uid="{5603799C-2F0A-490E-BC5B-258FEF0F897B}"/>
    <cellStyle name="Percent 12" xfId="2192" xr:uid="{6BED3316-AE51-4AE1-941C-D3A6871C6056}"/>
    <cellStyle name="Percent 13" xfId="2193" xr:uid="{D67A1830-CF64-40B6-9791-D5539DB5F65D}"/>
    <cellStyle name="Percent 14" xfId="2194" xr:uid="{06F4C7FA-0097-4627-B552-3C1C158648D4}"/>
    <cellStyle name="Percent 14 2" xfId="2762" xr:uid="{E61D7500-0623-4648-92D0-5144E2066656}"/>
    <cellStyle name="Percent 14 2 2" xfId="3742" xr:uid="{C972F2F9-DF39-48A9-8BF6-998BDE173C9E}"/>
    <cellStyle name="Percent 14 2 2 2" xfId="6980" xr:uid="{55AFDEFE-B631-4CFF-8BC9-CACC91B71F39}"/>
    <cellStyle name="Percent 14 2 2 2 2" xfId="13000" xr:uid="{B7F94D31-EFB8-4458-9D21-9417D14D65F3}"/>
    <cellStyle name="Percent 14 2 2 2 2 2" xfId="23854" xr:uid="{055FF9FF-B69E-422B-954F-8D07160E91CB}"/>
    <cellStyle name="Percent 14 2 2 2 2 3" xfId="39489" xr:uid="{DA9BFD8F-0CDB-4FD5-97D2-0991E334CDEB}"/>
    <cellStyle name="Percent 14 2 2 2 3" xfId="13001" xr:uid="{A65CE878-C5AB-4951-B507-F21B8492E76F}"/>
    <cellStyle name="Percent 14 2 2 2 3 2" xfId="23855" xr:uid="{A28EA7F4-A0E6-4563-BAEB-CC11A7EFFF8F}"/>
    <cellStyle name="Percent 14 2 2 2 3 3" xfId="35520" xr:uid="{E6123A38-BD63-41B1-9134-7218A8DE1EA3}"/>
    <cellStyle name="Percent 14 2 2 2 4" xfId="18418" xr:uid="{EF5C13D2-40C2-423D-A3E8-BBBC3492DFB4}"/>
    <cellStyle name="Percent 14 2 2 2 5" xfId="29267" xr:uid="{EB13826C-463B-4819-AC9F-9D8561D68EF5}"/>
    <cellStyle name="Percent 14 2 2 2 6" xfId="33408" xr:uid="{3B97B30E-E986-47E1-9054-2C74800B44BC}"/>
    <cellStyle name="Percent 14 2 2 2 7" xfId="44541" xr:uid="{67FF0471-6AEC-4D05-9B56-26D24E3F5351}"/>
    <cellStyle name="Percent 14 2 2 3" xfId="13002" xr:uid="{AB849CAD-A84C-45C6-8514-34B97BAEE8AC}"/>
    <cellStyle name="Percent 14 2 2 3 2" xfId="23856" xr:uid="{F121581B-8DE1-408C-A6F9-8E5DEC82C098}"/>
    <cellStyle name="Percent 14 2 2 3 3" xfId="37509" xr:uid="{407027BC-B176-406D-A7F7-E04B7CD9F097}"/>
    <cellStyle name="Percent 14 2 2 4" xfId="15362" xr:uid="{0FAA2FBE-6386-4E4B-8231-731183DA560F}"/>
    <cellStyle name="Percent 14 2 2 5" xfId="26211" xr:uid="{802032C5-F820-438D-BF1A-49504D2E5171}"/>
    <cellStyle name="Percent 14 2 2 6" xfId="32361" xr:uid="{5D8FB745-125B-4159-93A3-F6ED1B3D27E8}"/>
    <cellStyle name="Percent 14 2 2 7" xfId="41485" xr:uid="{ED12ADE5-A428-4DCF-9711-052846E62C93}"/>
    <cellStyle name="Percent 14 2 3" xfId="6000" xr:uid="{B17EF0AC-A00F-4F04-95BE-5AA95637794B}"/>
    <cellStyle name="Percent 14 2 3 2" xfId="13003" xr:uid="{CA474506-564F-4749-97CF-1010907C8572}"/>
    <cellStyle name="Percent 14 2 3 2 2" xfId="23857" xr:uid="{A5D3A07C-099D-42BC-9356-5F902DD9B03D}"/>
    <cellStyle name="Percent 14 2 3 2 3" xfId="39488" xr:uid="{143E31E1-AE42-4433-94DE-833A73051FC8}"/>
    <cellStyle name="Percent 14 2 3 3" xfId="13004" xr:uid="{F70F76D0-C08E-4462-A098-57F2850E84E3}"/>
    <cellStyle name="Percent 14 2 3 3 2" xfId="23858" xr:uid="{3F11A543-C21B-43BA-947D-C057A569004D}"/>
    <cellStyle name="Percent 14 2 3 3 3" xfId="35519" xr:uid="{6C206E62-941B-4350-935E-15A747A654F2}"/>
    <cellStyle name="Percent 14 2 3 4" xfId="17438" xr:uid="{157E39FB-C1AA-4E36-85AC-C31AE1CA629D}"/>
    <cellStyle name="Percent 14 2 3 5" xfId="28287" xr:uid="{AE3CA68D-EBA3-4495-AE32-046F985A47A7}"/>
    <cellStyle name="Percent 14 2 3 6" xfId="33407" xr:uid="{B5582CDC-990C-4D9D-88D1-7A61F6A09CB1}"/>
    <cellStyle name="Percent 14 2 3 7" xfId="43561" xr:uid="{D68D6008-930C-4691-B369-8D87113BFC33}"/>
    <cellStyle name="Percent 14 2 4" xfId="13005" xr:uid="{5D9FE0A3-14B8-4082-A855-499A4C4945AB}"/>
    <cellStyle name="Percent 14 2 4 2" xfId="23859" xr:uid="{53087606-1301-48D7-B0FE-EFC060AF3BDF}"/>
    <cellStyle name="Percent 14 2 4 3" xfId="37508" xr:uid="{D2E6D598-0EBE-4E86-94CF-B006F3234272}"/>
    <cellStyle name="Percent 14 2 5" xfId="14382" xr:uid="{1FA1CC84-608D-4310-B8CE-525882CCD0B4}"/>
    <cellStyle name="Percent 14 2 6" xfId="25231" xr:uid="{373465D9-A19A-4344-8E21-B5315E2699F6}"/>
    <cellStyle name="Percent 14 2 7" xfId="31381" xr:uid="{57C5F545-DD03-41D9-BD8F-BC15AA3C2D62}"/>
    <cellStyle name="Percent 14 2 8" xfId="40505" xr:uid="{051F4AFC-9E49-4288-9089-B82278C3A7A0}"/>
    <cellStyle name="Percent 14 3" xfId="3249" xr:uid="{476E8B63-C304-4793-9715-9FAFE2BBAB87}"/>
    <cellStyle name="Percent 14 3 2" xfId="6487" xr:uid="{59E67263-F779-4C7F-8BAA-384EA5D2A8A4}"/>
    <cellStyle name="Percent 14 3 2 2" xfId="13006" xr:uid="{6ABD5AC6-5D11-402C-9FAF-8CE03F3CC970}"/>
    <cellStyle name="Percent 14 3 2 2 2" xfId="23860" xr:uid="{1B41E4B4-A766-418A-A7AD-4176718475A2}"/>
    <cellStyle name="Percent 14 3 2 2 3" xfId="39490" xr:uid="{17AAD06B-29AA-43F7-8C06-E7430A6B4E3C}"/>
    <cellStyle name="Percent 14 3 2 3" xfId="13007" xr:uid="{EA06F36B-1635-4449-B534-B8395A49A764}"/>
    <cellStyle name="Percent 14 3 2 3 2" xfId="23861" xr:uid="{C7704684-0249-4A69-AFD2-0F1E22308E28}"/>
    <cellStyle name="Percent 14 3 2 3 3" xfId="35521" xr:uid="{2D66678D-C8F0-4518-BC05-3C339997184F}"/>
    <cellStyle name="Percent 14 3 2 4" xfId="17925" xr:uid="{884C71FA-CC72-43DD-88C9-14C7A0F3EB14}"/>
    <cellStyle name="Percent 14 3 2 5" xfId="28774" xr:uid="{952E7970-74E7-4014-8153-C0A6E9B28E0B}"/>
    <cellStyle name="Percent 14 3 2 6" xfId="33409" xr:uid="{4B5F734F-84C5-4A07-9E46-EA74EFC1C415}"/>
    <cellStyle name="Percent 14 3 2 7" xfId="44048" xr:uid="{18F7F291-14B4-413D-9C75-5A94E5508D07}"/>
    <cellStyle name="Percent 14 3 3" xfId="13008" xr:uid="{45391AEB-FD54-4A1C-9530-218467BF2AD1}"/>
    <cellStyle name="Percent 14 3 3 2" xfId="23862" xr:uid="{925A36B5-9CC1-4C42-B41F-48D8A1C71116}"/>
    <cellStyle name="Percent 14 3 3 3" xfId="37510" xr:uid="{DB1FDD79-152B-4014-8BE2-673CB356F86B}"/>
    <cellStyle name="Percent 14 3 4" xfId="14869" xr:uid="{F72A068E-9FCB-4F53-AFF8-BE175E5662A5}"/>
    <cellStyle name="Percent 14 3 5" xfId="25718" xr:uid="{258FE74E-17F8-4149-9971-65C37A92C017}"/>
    <cellStyle name="Percent 14 3 6" xfId="31868" xr:uid="{F4AF4B90-5B67-4115-9958-F1B12D6F374D}"/>
    <cellStyle name="Percent 14 3 7" xfId="40992" xr:uid="{25199F9A-7AA6-4716-9339-C05D85189288}"/>
    <cellStyle name="Percent 14 4" xfId="5507" xr:uid="{DA49D9FE-41B0-45D0-A2F7-F82EFEFD2194}"/>
    <cellStyle name="Percent 14 4 2" xfId="13009" xr:uid="{32F90936-7AB9-4223-B6A5-A2A84A7FFD7C}"/>
    <cellStyle name="Percent 14 4 2 2" xfId="23863" xr:uid="{C47A1403-2969-48FB-AC8B-D8A32477F8B8}"/>
    <cellStyle name="Percent 14 4 2 3" xfId="38364" xr:uid="{800AA7E6-D517-4C60-A786-DEB934477499}"/>
    <cellStyle name="Percent 14 4 3" xfId="13010" xr:uid="{9B1754E5-2075-43AE-90B4-B78096511CC8}"/>
    <cellStyle name="Percent 14 4 3 2" xfId="23864" xr:uid="{36C06BA7-4DEB-4A66-A1E8-652E9639ADF5}"/>
    <cellStyle name="Percent 14 4 3 3" xfId="34399" xr:uid="{F5116A8A-3D41-4BBE-A081-A88A82604F97}"/>
    <cellStyle name="Percent 14 4 4" xfId="16945" xr:uid="{5824B179-6A57-441E-9F0F-6347CDA0608A}"/>
    <cellStyle name="Percent 14 4 5" xfId="27794" xr:uid="{601FAA50-4009-47C5-870E-99D81A27F0C7}"/>
    <cellStyle name="Percent 14 4 6" xfId="33406" xr:uid="{9459E06F-717B-4103-9F40-879AE8351C58}"/>
    <cellStyle name="Percent 14 4 7" xfId="43068" xr:uid="{F57A554D-C1B1-4DFF-BC78-01388446DE77}"/>
    <cellStyle name="Percent 14 5" xfId="13011" xr:uid="{7F1B1CC2-F80D-45DF-8AB0-5B497F0B0F35}"/>
    <cellStyle name="Percent 14 5 2" xfId="23865" xr:uid="{DF2EEC7F-ABC3-4BC6-9194-E3AB3E9F5F93}"/>
    <cellStyle name="Percent 14 5 3" xfId="36382" xr:uid="{BAABEB25-1BFF-4BC5-B348-266C4F213718}"/>
    <cellStyle name="Percent 14 6" xfId="13889" xr:uid="{81EE0CD2-CD99-4763-A7AF-716F599616EB}"/>
    <cellStyle name="Percent 14 7" xfId="24738" xr:uid="{2E1F348E-144B-4F33-BED3-8225ACF38973}"/>
    <cellStyle name="Percent 14 8" xfId="30755" xr:uid="{233B6019-0F48-49D6-A701-00BE6FA97A20}"/>
    <cellStyle name="Percent 14 9" xfId="40012" xr:uid="{8C2662D1-F7BF-4D23-A6DB-7E61CAC6B9A7}"/>
    <cellStyle name="Percent 15" xfId="2195" xr:uid="{D1A46069-1705-442B-A4F2-082CB28E95D2}"/>
    <cellStyle name="Percent 15 10" xfId="40013" xr:uid="{2048A36B-3207-4A61-9D38-0CFE8816E125}"/>
    <cellStyle name="Percent 15 2" xfId="2196" xr:uid="{602A8072-3415-4832-BC0A-EB3DC3ACE28B}"/>
    <cellStyle name="Percent 15 2 2" xfId="2764" xr:uid="{039404E0-7428-4546-9415-2A04E18421D4}"/>
    <cellStyle name="Percent 15 2 2 2" xfId="3744" xr:uid="{567157AE-A84B-4CD9-832A-FF338166A1F3}"/>
    <cellStyle name="Percent 15 2 2 2 2" xfId="6982" xr:uid="{A8901F4F-8EC8-4D44-8D5C-F9FD95908802}"/>
    <cellStyle name="Percent 15 2 2 2 2 2" xfId="13012" xr:uid="{F5F94405-8788-40FD-A7A1-26B1131AAB6F}"/>
    <cellStyle name="Percent 15 2 2 2 2 2 2" xfId="23866" xr:uid="{54505B29-0BCA-4C7A-B50E-7D13A37CF352}"/>
    <cellStyle name="Percent 15 2 2 2 2 2 3" xfId="39492" xr:uid="{904199AE-4D39-4A89-BA9C-EB27A29E470C}"/>
    <cellStyle name="Percent 15 2 2 2 2 3" xfId="13013" xr:uid="{43E81ADF-C6C5-41F1-9630-14487163D3CF}"/>
    <cellStyle name="Percent 15 2 2 2 2 3 2" xfId="23867" xr:uid="{FAFA7078-1F6F-4CE8-A7C4-BCADF064659F}"/>
    <cellStyle name="Percent 15 2 2 2 2 3 3" xfId="35523" xr:uid="{1DA146EE-2543-42B2-B584-8A2D2E78E870}"/>
    <cellStyle name="Percent 15 2 2 2 2 4" xfId="18420" xr:uid="{B938EEF5-69C9-4AE9-A7F3-4A061CB6541A}"/>
    <cellStyle name="Percent 15 2 2 2 2 5" xfId="29269" xr:uid="{56B0E48E-8ABA-4A23-899A-2A5CE8A7B986}"/>
    <cellStyle name="Percent 15 2 2 2 2 6" xfId="33413" xr:uid="{B7B56F6C-FEAB-4B9F-82F2-E0AF7E3AF815}"/>
    <cellStyle name="Percent 15 2 2 2 2 7" xfId="44543" xr:uid="{1490B503-98AD-4E33-803E-6709874634A9}"/>
    <cellStyle name="Percent 15 2 2 2 3" xfId="13014" xr:uid="{5B787813-9B40-4783-A40A-B6073D97ABE5}"/>
    <cellStyle name="Percent 15 2 2 2 3 2" xfId="23868" xr:uid="{DC091A4A-91A6-4F50-B5A9-D344F74DC1DB}"/>
    <cellStyle name="Percent 15 2 2 2 3 3" xfId="37512" xr:uid="{1B106F2D-F8D5-40E1-B3F8-27EFCC1F8CFA}"/>
    <cellStyle name="Percent 15 2 2 2 4" xfId="15364" xr:uid="{E9EADC97-24CB-45A2-BA5D-F6271E6CD723}"/>
    <cellStyle name="Percent 15 2 2 2 5" xfId="26213" xr:uid="{6C5E886E-CA1B-4AE7-8DBF-62B5F096E9E8}"/>
    <cellStyle name="Percent 15 2 2 2 6" xfId="32363" xr:uid="{8E24EDEE-4C9E-46C7-BBF6-91975C3D8B4C}"/>
    <cellStyle name="Percent 15 2 2 2 7" xfId="41487" xr:uid="{3EBA96CA-6A68-4A29-8B6B-14CF8C16169A}"/>
    <cellStyle name="Percent 15 2 2 3" xfId="6002" xr:uid="{26F33791-27CB-4936-BD2A-CA9BE1003E03}"/>
    <cellStyle name="Percent 15 2 2 3 2" xfId="13015" xr:uid="{69CC1BBC-EDB1-4AB1-9686-ED65A17115E9}"/>
    <cellStyle name="Percent 15 2 2 3 2 2" xfId="23869" xr:uid="{FEE0870D-9EEA-472E-870A-ED3D8D113D8E}"/>
    <cellStyle name="Percent 15 2 2 3 2 3" xfId="39491" xr:uid="{C745B0EB-A9AE-46F2-A652-A20699863D1F}"/>
    <cellStyle name="Percent 15 2 2 3 3" xfId="13016" xr:uid="{4F9DFBC4-B40D-4D01-A63A-1E50C261DACA}"/>
    <cellStyle name="Percent 15 2 2 3 3 2" xfId="23870" xr:uid="{D7C11E43-3D71-4695-B823-CC91590AE2FB}"/>
    <cellStyle name="Percent 15 2 2 3 3 3" xfId="35522" xr:uid="{EAC18472-9F35-4A6A-903F-30DE50D06EB1}"/>
    <cellStyle name="Percent 15 2 2 3 4" xfId="17440" xr:uid="{62138DB6-CB31-4ACD-88C5-F47E96483363}"/>
    <cellStyle name="Percent 15 2 2 3 5" xfId="28289" xr:uid="{2DBBEBAA-9413-4D98-8B33-68799031A49B}"/>
    <cellStyle name="Percent 15 2 2 3 6" xfId="33412" xr:uid="{0E19E098-911C-4FB8-BADC-8CF4F43FD8FC}"/>
    <cellStyle name="Percent 15 2 2 3 7" xfId="43563" xr:uid="{F45DDEBC-8BA4-44E9-B2A6-2E0B57775FA2}"/>
    <cellStyle name="Percent 15 2 2 4" xfId="13017" xr:uid="{1A8BB572-F3EB-4E83-918A-387D137E7E01}"/>
    <cellStyle name="Percent 15 2 2 4 2" xfId="23871" xr:uid="{7DAC9A41-4D48-45C8-ABCB-42A268BD38F8}"/>
    <cellStyle name="Percent 15 2 2 4 3" xfId="37511" xr:uid="{E3B1D161-EBC3-4347-9E24-FE6FA3D44E5F}"/>
    <cellStyle name="Percent 15 2 2 5" xfId="14384" xr:uid="{BF722DA6-FCE7-4F8E-ABB7-51D1929017D3}"/>
    <cellStyle name="Percent 15 2 2 6" xfId="25233" xr:uid="{C2571485-82F1-4F11-AA31-7456E0BC4E68}"/>
    <cellStyle name="Percent 15 2 2 7" xfId="31383" xr:uid="{A371E4E8-15D3-4D91-B4BF-CCD3DCDA3F94}"/>
    <cellStyle name="Percent 15 2 2 8" xfId="40507" xr:uid="{201C4C2F-4683-4751-A081-48EAE3C1FCFF}"/>
    <cellStyle name="Percent 15 2 3" xfId="3251" xr:uid="{11AAB7EE-7C54-4FE5-AD00-B3C16CE605C7}"/>
    <cellStyle name="Percent 15 2 3 2" xfId="6489" xr:uid="{4779ABD7-597F-49D4-B4AC-E5557E141094}"/>
    <cellStyle name="Percent 15 2 3 2 2" xfId="13018" xr:uid="{8F399601-796E-435B-A77A-566866FF9175}"/>
    <cellStyle name="Percent 15 2 3 2 2 2" xfId="23872" xr:uid="{AB775398-AF5B-47AE-B130-5C949E5BE0D8}"/>
    <cellStyle name="Percent 15 2 3 2 2 3" xfId="39493" xr:uid="{2F61A65C-442F-4B68-9E52-CDB5FECA86EB}"/>
    <cellStyle name="Percent 15 2 3 2 3" xfId="13019" xr:uid="{B022FDA0-B295-4C82-A017-296DB8853AA3}"/>
    <cellStyle name="Percent 15 2 3 2 3 2" xfId="23873" xr:uid="{1F0AC05E-09F3-41B7-8C4D-F891D386923F}"/>
    <cellStyle name="Percent 15 2 3 2 3 3" xfId="35524" xr:uid="{2BFAC81D-20ED-4363-A50D-3CFD97929FAE}"/>
    <cellStyle name="Percent 15 2 3 2 4" xfId="17927" xr:uid="{DECFA62C-8E10-4B42-8C8B-070CE305BA96}"/>
    <cellStyle name="Percent 15 2 3 2 5" xfId="28776" xr:uid="{A9A77395-0114-44AA-962D-AF6671BF9CCB}"/>
    <cellStyle name="Percent 15 2 3 2 6" xfId="33414" xr:uid="{F1030EFF-C5DC-45AE-96B7-52133EC42B65}"/>
    <cellStyle name="Percent 15 2 3 2 7" xfId="44050" xr:uid="{50F9C9DA-9B1C-4C82-B27A-3EDC81A8E978}"/>
    <cellStyle name="Percent 15 2 3 3" xfId="13020" xr:uid="{8486700B-9A41-457A-876E-41F5C347028A}"/>
    <cellStyle name="Percent 15 2 3 3 2" xfId="23874" xr:uid="{95F64A7D-E9C7-4B33-8F1E-82F31A8F3A7C}"/>
    <cellStyle name="Percent 15 2 3 3 3" xfId="37513" xr:uid="{C91B65F3-0D24-4EDF-A599-D6373920EB3B}"/>
    <cellStyle name="Percent 15 2 3 4" xfId="14871" xr:uid="{42A6512D-436A-4443-858E-A9D6A3EE7FE4}"/>
    <cellStyle name="Percent 15 2 3 5" xfId="25720" xr:uid="{0476B09F-8576-40BF-8B8C-EDD736E09AFF}"/>
    <cellStyle name="Percent 15 2 3 6" xfId="31870" xr:uid="{37AF7299-F22A-4A8E-B84A-130841803B47}"/>
    <cellStyle name="Percent 15 2 3 7" xfId="40994" xr:uid="{1CA0703B-7DD8-4465-A609-CCF63222338B}"/>
    <cellStyle name="Percent 15 2 4" xfId="5509" xr:uid="{5F6DF7FC-296D-4028-907E-A7DCA35D7758}"/>
    <cellStyle name="Percent 15 2 4 2" xfId="13021" xr:uid="{80A81761-644C-46A9-926A-B3E19A7E1BAE}"/>
    <cellStyle name="Percent 15 2 4 2 2" xfId="23875" xr:uid="{B77B5BB0-2F4C-47ED-904C-5FC7DF5991CB}"/>
    <cellStyle name="Percent 15 2 4 2 3" xfId="38366" xr:uid="{4A44321F-C8F8-4F5E-BF4D-632BC34373C8}"/>
    <cellStyle name="Percent 15 2 4 3" xfId="13022" xr:uid="{165EAFC3-FE84-414F-82BF-4A3761BC83BD}"/>
    <cellStyle name="Percent 15 2 4 3 2" xfId="23876" xr:uid="{3354E41B-6B14-44EE-A5D3-72664809CD5B}"/>
    <cellStyle name="Percent 15 2 4 3 3" xfId="34401" xr:uid="{E6324C62-55E7-4E5B-8532-C1988878A9DA}"/>
    <cellStyle name="Percent 15 2 4 4" xfId="16947" xr:uid="{B3B44B45-E16F-4BF6-B5C8-2663771CCC96}"/>
    <cellStyle name="Percent 15 2 4 5" xfId="27796" xr:uid="{AE5A5A8F-9EB3-402D-A994-84131DD6E705}"/>
    <cellStyle name="Percent 15 2 4 6" xfId="33411" xr:uid="{E54370C1-020E-4FFE-8CEC-AFFD33316DBE}"/>
    <cellStyle name="Percent 15 2 4 7" xfId="43070" xr:uid="{01F0CEB7-B047-4569-822D-7273937F27E4}"/>
    <cellStyle name="Percent 15 2 5" xfId="13023" xr:uid="{4B56C537-0AD6-41C4-8E50-E675FE19BE38}"/>
    <cellStyle name="Percent 15 2 5 2" xfId="23877" xr:uid="{20C73625-BCD5-4D37-80BE-A6ECF39909EA}"/>
    <cellStyle name="Percent 15 2 5 3" xfId="36384" xr:uid="{CDAA3682-BE65-4756-870B-A4AB63FB4121}"/>
    <cellStyle name="Percent 15 2 6" xfId="13891" xr:uid="{149A2ADB-1E73-4B5F-8F33-53BBD83798F5}"/>
    <cellStyle name="Percent 15 2 7" xfId="24740" xr:uid="{16FF3D4F-EA58-4E18-BB20-07E98A464F87}"/>
    <cellStyle name="Percent 15 2 8" xfId="30757" xr:uid="{3476CCBE-CB08-4B7B-AD94-CF7343E55816}"/>
    <cellStyle name="Percent 15 2 9" xfId="40014" xr:uid="{2B8CD3A2-712E-4C2F-AAF7-DAA1E8449775}"/>
    <cellStyle name="Percent 15 3" xfId="2763" xr:uid="{FE227781-003B-45F5-B1BC-100205B90EFD}"/>
    <cellStyle name="Percent 15 3 2" xfId="3743" xr:uid="{E1C8C22F-E7A9-4F23-9EEA-8E4DBA6093A9}"/>
    <cellStyle name="Percent 15 3 2 2" xfId="6981" xr:uid="{91AD0635-BBEA-48A2-9322-0BC4F6038CFC}"/>
    <cellStyle name="Percent 15 3 2 2 2" xfId="13024" xr:uid="{75658061-8C9B-4A87-9452-706803B7839D}"/>
    <cellStyle name="Percent 15 3 2 2 2 2" xfId="23878" xr:uid="{7DF2D045-D555-44BC-834A-B59944B67E3D}"/>
    <cellStyle name="Percent 15 3 2 2 2 3" xfId="39495" xr:uid="{80EBD9F4-DF3D-42CD-A4B0-3897216337F9}"/>
    <cellStyle name="Percent 15 3 2 2 3" xfId="13025" xr:uid="{18E8BE26-89B5-4ABA-904E-017CADB3F7BA}"/>
    <cellStyle name="Percent 15 3 2 2 3 2" xfId="23879" xr:uid="{99C7DACB-EDAF-495A-BED1-A630FDFCE922}"/>
    <cellStyle name="Percent 15 3 2 2 3 3" xfId="35526" xr:uid="{19D43E86-18B6-40FF-B5DB-C0FB898743BF}"/>
    <cellStyle name="Percent 15 3 2 2 4" xfId="18419" xr:uid="{44AC4DC2-9859-4A01-838B-E2080778441D}"/>
    <cellStyle name="Percent 15 3 2 2 5" xfId="29268" xr:uid="{D6C708FE-2331-47CB-9100-DB1078E78903}"/>
    <cellStyle name="Percent 15 3 2 2 6" xfId="33416" xr:uid="{1C9ECE7E-CCE6-43F1-8BD2-58AB417EFF9B}"/>
    <cellStyle name="Percent 15 3 2 2 7" xfId="44542" xr:uid="{FD94353F-DD67-4C75-9995-748C363F0AB6}"/>
    <cellStyle name="Percent 15 3 2 3" xfId="13026" xr:uid="{3DAADC17-1561-4F66-B4C4-BB5471AC4A42}"/>
    <cellStyle name="Percent 15 3 2 3 2" xfId="23880" xr:uid="{8561A32D-0BD7-4A4C-89A2-8597A57780EF}"/>
    <cellStyle name="Percent 15 3 2 3 3" xfId="37515" xr:uid="{65251C08-6ADA-4E9B-864A-A15ECDE96D9A}"/>
    <cellStyle name="Percent 15 3 2 4" xfId="15363" xr:uid="{0050BAE9-DA49-4ACA-A90D-A8F4CDA3A42F}"/>
    <cellStyle name="Percent 15 3 2 5" xfId="26212" xr:uid="{4F81AD46-755F-4F3F-961B-C9F80AEF56FD}"/>
    <cellStyle name="Percent 15 3 2 6" xfId="32362" xr:uid="{F651E652-8E0A-4206-87D7-9279B68EFBEE}"/>
    <cellStyle name="Percent 15 3 2 7" xfId="41486" xr:uid="{83CF9F45-CE4F-4B9B-A1D4-C5C3BA7AA7C4}"/>
    <cellStyle name="Percent 15 3 3" xfId="6001" xr:uid="{52B7ABB3-B77E-4958-86F8-51D82233C4CE}"/>
    <cellStyle name="Percent 15 3 3 2" xfId="13027" xr:uid="{94C5BB20-FF70-45AD-A6BC-33B9D3F324FE}"/>
    <cellStyle name="Percent 15 3 3 2 2" xfId="23881" xr:uid="{6DC62A2B-F005-45D1-9B83-C3D887CF2DF5}"/>
    <cellStyle name="Percent 15 3 3 2 3" xfId="39494" xr:uid="{AF5605FF-77F8-493A-A513-5A77CBC86918}"/>
    <cellStyle name="Percent 15 3 3 3" xfId="13028" xr:uid="{2B0B4EC3-D42F-4A7E-BECC-C735B184A3BD}"/>
    <cellStyle name="Percent 15 3 3 3 2" xfId="23882" xr:uid="{61D00D24-F839-4175-B9A3-D3DCB6C612C9}"/>
    <cellStyle name="Percent 15 3 3 3 3" xfId="35525" xr:uid="{E7F4C6FD-587A-4240-A97A-4CDB197ED5E9}"/>
    <cellStyle name="Percent 15 3 3 4" xfId="17439" xr:uid="{AA305B13-27DB-4A25-97E5-530756014E2A}"/>
    <cellStyle name="Percent 15 3 3 5" xfId="28288" xr:uid="{0B3C4B3A-392C-4067-B73E-6D9CD33AD779}"/>
    <cellStyle name="Percent 15 3 3 6" xfId="33415" xr:uid="{3C041744-8690-401D-B054-835A93E60EFB}"/>
    <cellStyle name="Percent 15 3 3 7" xfId="43562" xr:uid="{741713D0-5268-4508-ADA3-A7A34C62CAFF}"/>
    <cellStyle name="Percent 15 3 4" xfId="13029" xr:uid="{7F3D46A0-82D5-4848-B537-B04A0601C971}"/>
    <cellStyle name="Percent 15 3 4 2" xfId="23883" xr:uid="{33D3E835-338C-49DE-AAFE-2BCC53903C35}"/>
    <cellStyle name="Percent 15 3 4 3" xfId="37514" xr:uid="{B8F7A62D-BF5C-4B64-88E8-059CEDF7B5CC}"/>
    <cellStyle name="Percent 15 3 5" xfId="14383" xr:uid="{2CDE0191-5C12-414B-BC5A-05B2627AD3B9}"/>
    <cellStyle name="Percent 15 3 6" xfId="25232" xr:uid="{E609B644-45A6-474B-9869-4AECE86F470F}"/>
    <cellStyle name="Percent 15 3 7" xfId="31382" xr:uid="{85D9B0F2-3735-4CBD-9F88-ED0735E8C0C5}"/>
    <cellStyle name="Percent 15 3 8" xfId="40506" xr:uid="{7923A94A-FFEE-4814-BBCA-EF8B33A11AE7}"/>
    <cellStyle name="Percent 15 4" xfId="3250" xr:uid="{146CDE29-0779-432F-9AA6-5E68D84E0A67}"/>
    <cellStyle name="Percent 15 4 2" xfId="6488" xr:uid="{1B2660B4-6DA7-428C-9138-CBC917664F75}"/>
    <cellStyle name="Percent 15 4 2 2" xfId="13030" xr:uid="{BC8B922E-0FA2-4574-9FB4-623F6F434936}"/>
    <cellStyle name="Percent 15 4 2 2 2" xfId="23884" xr:uid="{60CE2D1D-0A51-499B-B930-8EA4CEA47452}"/>
    <cellStyle name="Percent 15 4 2 2 3" xfId="39496" xr:uid="{5A521392-8107-481E-8450-12AFE58AEA9F}"/>
    <cellStyle name="Percent 15 4 2 3" xfId="13031" xr:uid="{AFD979CB-0BE4-44E5-B76A-6054D00E8DBE}"/>
    <cellStyle name="Percent 15 4 2 3 2" xfId="23885" xr:uid="{873DA8DE-0A21-4F18-B92D-C7710EB8003A}"/>
    <cellStyle name="Percent 15 4 2 3 3" xfId="35527" xr:uid="{C9CD12A5-6179-44A9-9762-2F07CC0DD4D9}"/>
    <cellStyle name="Percent 15 4 2 4" xfId="17926" xr:uid="{D35407C7-52BD-4A6F-B911-6AD4482F3F09}"/>
    <cellStyle name="Percent 15 4 2 5" xfId="28775" xr:uid="{967D185F-B3D2-4ACF-8322-A06C4BEA252F}"/>
    <cellStyle name="Percent 15 4 2 6" xfId="33417" xr:uid="{9EC5E71E-9A84-4294-B550-4D07FE87AF9A}"/>
    <cellStyle name="Percent 15 4 2 7" xfId="44049" xr:uid="{1E7A8B99-E18B-46DA-873B-0023030ADD89}"/>
    <cellStyle name="Percent 15 4 3" xfId="13032" xr:uid="{6DBA0DDF-CE9F-4AB5-873D-737EE1A876DD}"/>
    <cellStyle name="Percent 15 4 3 2" xfId="23886" xr:uid="{CB5C3CB4-06AB-495D-B7C0-6DC789E080A0}"/>
    <cellStyle name="Percent 15 4 3 3" xfId="37516" xr:uid="{68602351-5E98-42C2-8152-1E9950AC18A4}"/>
    <cellStyle name="Percent 15 4 4" xfId="14870" xr:uid="{A2BE43FE-7228-4638-A919-6123F4CB70B3}"/>
    <cellStyle name="Percent 15 4 5" xfId="25719" xr:uid="{BA10E45C-928A-4039-81D0-0CE49D2340A4}"/>
    <cellStyle name="Percent 15 4 6" xfId="31869" xr:uid="{972FFE4A-1160-45AD-A91F-331AE202688B}"/>
    <cellStyle name="Percent 15 4 7" xfId="40993" xr:uid="{28B94EB0-2B5A-4814-8F88-1406C128BDAD}"/>
    <cellStyle name="Percent 15 5" xfId="5508" xr:uid="{9580BE0B-79F3-447B-B1AA-8806C89A0F81}"/>
    <cellStyle name="Percent 15 5 2" xfId="13033" xr:uid="{F6E6D9A5-388F-4026-AF2E-911C4378FB8C}"/>
    <cellStyle name="Percent 15 5 2 2" xfId="23887" xr:uid="{BDD576EF-BC41-4AC1-A66F-EC6F6F952315}"/>
    <cellStyle name="Percent 15 5 2 3" xfId="38365" xr:uid="{92DE5E82-678A-4401-A587-7FDC560C9191}"/>
    <cellStyle name="Percent 15 5 3" xfId="13034" xr:uid="{A4B6547C-22F7-4E65-870C-F06156CB06A4}"/>
    <cellStyle name="Percent 15 5 3 2" xfId="23888" xr:uid="{AE92F055-06D2-4A5A-9A62-C33CB767248E}"/>
    <cellStyle name="Percent 15 5 3 3" xfId="34400" xr:uid="{B646915C-01D4-4BD0-B183-DA7DA236BA70}"/>
    <cellStyle name="Percent 15 5 4" xfId="16946" xr:uid="{03D6DD63-87E6-443B-9162-3924AC5127AA}"/>
    <cellStyle name="Percent 15 5 5" xfId="27795" xr:uid="{956ABCDC-4527-4C28-BB6F-0B195E745380}"/>
    <cellStyle name="Percent 15 5 6" xfId="33410" xr:uid="{29CC01CB-064B-4D7D-946D-F1AAB870774A}"/>
    <cellStyle name="Percent 15 5 7" xfId="43069" xr:uid="{9205FD6E-F781-4A90-A365-8D16E3F0A737}"/>
    <cellStyle name="Percent 15 6" xfId="13035" xr:uid="{348C3320-E82E-4A96-BE26-F72B75B65C76}"/>
    <cellStyle name="Percent 15 6 2" xfId="23889" xr:uid="{3EB7B0B3-9ECC-4D2F-9433-E1A88151DAA8}"/>
    <cellStyle name="Percent 15 6 3" xfId="36383" xr:uid="{55DC21B8-FD2F-468E-B314-AC2F4428740B}"/>
    <cellStyle name="Percent 15 7" xfId="13890" xr:uid="{BC7C8A04-CFEC-42C1-A9DF-D1028D1A3063}"/>
    <cellStyle name="Percent 15 8" xfId="24739" xr:uid="{E6C0D95F-1ECC-4480-A2EE-79D58F8D3BE0}"/>
    <cellStyle name="Percent 15 9" xfId="30756" xr:uid="{30263269-A369-43A5-86F2-E0309AC46521}"/>
    <cellStyle name="Percent 16" xfId="2197" xr:uid="{AC79B594-5DB9-4129-BAB6-701AE0E27485}"/>
    <cellStyle name="Percent 16 2" xfId="2765" xr:uid="{6056E237-6364-4950-9AAE-8167D757D28E}"/>
    <cellStyle name="Percent 16 2 2" xfId="3745" xr:uid="{8E34609F-D562-4506-842D-B92FB4E8B108}"/>
    <cellStyle name="Percent 16 2 2 2" xfId="6983" xr:uid="{81AFB24F-3697-4731-94E9-6D3ED34D312B}"/>
    <cellStyle name="Percent 16 2 2 2 2" xfId="13036" xr:uid="{815B8ADF-0A8D-4330-A7D6-811BCAC995E9}"/>
    <cellStyle name="Percent 16 2 2 2 2 2" xfId="23890" xr:uid="{771DF1A5-3C4D-4E2A-A9F3-74B381046B72}"/>
    <cellStyle name="Percent 16 2 2 2 2 3" xfId="39498" xr:uid="{6A0A9C70-8EA5-42F6-A212-22DCA1B486A8}"/>
    <cellStyle name="Percent 16 2 2 2 3" xfId="13037" xr:uid="{C4B61DF4-140C-4BB3-B1BB-97D96F49C36D}"/>
    <cellStyle name="Percent 16 2 2 2 3 2" xfId="23891" xr:uid="{4A830D91-1192-4A11-AAF6-4522E9D18798}"/>
    <cellStyle name="Percent 16 2 2 2 3 3" xfId="35529" xr:uid="{D3898B52-7279-4F20-AE27-29AD7657E6DF}"/>
    <cellStyle name="Percent 16 2 2 2 4" xfId="18421" xr:uid="{15653C02-52B4-410F-80E5-1F1BF05A8D8E}"/>
    <cellStyle name="Percent 16 2 2 2 5" xfId="29270" xr:uid="{B66C512B-B227-403A-99E9-94AB0016EDE3}"/>
    <cellStyle name="Percent 16 2 2 2 6" xfId="33420" xr:uid="{E280743D-F929-4AF4-A5A8-F13258EB16CA}"/>
    <cellStyle name="Percent 16 2 2 2 7" xfId="44544" xr:uid="{A4898B23-F178-48B7-B8EC-09B05C6D1AAA}"/>
    <cellStyle name="Percent 16 2 2 3" xfId="13038" xr:uid="{E2BB7462-D7BE-40EE-8359-2CB77AE33C44}"/>
    <cellStyle name="Percent 16 2 2 3 2" xfId="23892" xr:uid="{7870CA71-292A-46A1-B568-17E5E4C404A3}"/>
    <cellStyle name="Percent 16 2 2 3 3" xfId="37518" xr:uid="{F8152D0A-6F6D-49BF-BA09-5204458DA446}"/>
    <cellStyle name="Percent 16 2 2 4" xfId="15365" xr:uid="{E1EBBCA3-31D5-471C-B005-F7F0DBA6DF27}"/>
    <cellStyle name="Percent 16 2 2 5" xfId="26214" xr:uid="{AF52B22D-A86D-42CA-8F96-9C53FF0CCDAF}"/>
    <cellStyle name="Percent 16 2 2 6" xfId="32364" xr:uid="{0D7E2FFC-438C-4C8D-826C-E3769CE1907B}"/>
    <cellStyle name="Percent 16 2 2 7" xfId="41488" xr:uid="{CD89F1A5-5B17-444C-AF45-A6B34E6CEBDB}"/>
    <cellStyle name="Percent 16 2 3" xfId="6003" xr:uid="{1564BB6F-1B0E-438D-B931-74B2AC1F69A7}"/>
    <cellStyle name="Percent 16 2 3 2" xfId="13039" xr:uid="{F68FEF46-0F8A-48C0-9C9D-AC974156C036}"/>
    <cellStyle name="Percent 16 2 3 2 2" xfId="23893" xr:uid="{A768F1E6-0068-4FF4-858D-2F1CDF3C7DB0}"/>
    <cellStyle name="Percent 16 2 3 2 3" xfId="39497" xr:uid="{10B950EB-3E6F-4E72-8A4D-33C6B8C15C05}"/>
    <cellStyle name="Percent 16 2 3 3" xfId="13040" xr:uid="{2CD38E35-3D37-4C85-AC33-A6CA2037D961}"/>
    <cellStyle name="Percent 16 2 3 3 2" xfId="23894" xr:uid="{274C1FCC-E26E-4513-8A78-552B09706D06}"/>
    <cellStyle name="Percent 16 2 3 3 3" xfId="35528" xr:uid="{1F58558F-3158-43D8-BEC3-AAAA3BCDC15A}"/>
    <cellStyle name="Percent 16 2 3 4" xfId="17441" xr:uid="{9F4D7EBF-C081-474B-97C3-72BAA4B03AA9}"/>
    <cellStyle name="Percent 16 2 3 5" xfId="28290" xr:uid="{049C2ADC-63D6-443E-8D50-2990DDA2DBA1}"/>
    <cellStyle name="Percent 16 2 3 6" xfId="33419" xr:uid="{892087DB-4317-45F8-BEBD-64E89F72AA39}"/>
    <cellStyle name="Percent 16 2 3 7" xfId="43564" xr:uid="{CB17392C-B40C-4F9B-874F-D648790551D6}"/>
    <cellStyle name="Percent 16 2 4" xfId="13041" xr:uid="{EA001F46-7B28-4AE5-A3ED-636DAEBE2063}"/>
    <cellStyle name="Percent 16 2 4 2" xfId="23895" xr:uid="{ADAD5609-3750-4196-AC42-B976F600E631}"/>
    <cellStyle name="Percent 16 2 4 3" xfId="37517" xr:uid="{750646E6-BF1B-4DF9-8A7A-6503C3676809}"/>
    <cellStyle name="Percent 16 2 5" xfId="14385" xr:uid="{A6E69B0C-1970-4C04-8B0D-E851B234FEC6}"/>
    <cellStyle name="Percent 16 2 6" xfId="25234" xr:uid="{3F7493FD-7229-42FC-A46F-1450620B7075}"/>
    <cellStyle name="Percent 16 2 7" xfId="31384" xr:uid="{9DC3F9B3-49B2-4921-80B4-42B655A8DD81}"/>
    <cellStyle name="Percent 16 2 8" xfId="40508" xr:uid="{BECF739A-5DE0-4381-8F7B-7CB92CFFBBD9}"/>
    <cellStyle name="Percent 16 3" xfId="3252" xr:uid="{5FC8DF08-CD51-47C8-9B77-53B13D7CC841}"/>
    <cellStyle name="Percent 16 3 2" xfId="6490" xr:uid="{0DE2C0DF-F019-42BF-B754-C28906B246D9}"/>
    <cellStyle name="Percent 16 3 2 2" xfId="13042" xr:uid="{D24B6592-FA19-4A85-B476-C3BD028DF0BD}"/>
    <cellStyle name="Percent 16 3 2 2 2" xfId="23896" xr:uid="{88C78CFE-6D1B-4B91-AFA3-2B15EE5E3E4B}"/>
    <cellStyle name="Percent 16 3 2 2 3" xfId="39499" xr:uid="{A59BB3FE-860A-4301-B191-1681F7ACB078}"/>
    <cellStyle name="Percent 16 3 2 3" xfId="13043" xr:uid="{C75A3455-1DE4-4087-8FD7-24C626308AED}"/>
    <cellStyle name="Percent 16 3 2 3 2" xfId="23897" xr:uid="{B8BAEFC1-2C45-4AFC-BEC9-27F1391BEB6F}"/>
    <cellStyle name="Percent 16 3 2 3 3" xfId="35530" xr:uid="{FA8AAAB9-5355-465F-9231-84C460EC8DFF}"/>
    <cellStyle name="Percent 16 3 2 4" xfId="17928" xr:uid="{622931C4-4E1F-48BD-B102-45BACF090873}"/>
    <cellStyle name="Percent 16 3 2 5" xfId="28777" xr:uid="{C4B6CD43-F885-449A-8FD8-C3A3488334A4}"/>
    <cellStyle name="Percent 16 3 2 6" xfId="33421" xr:uid="{2BD11DB1-BA9B-4CCC-8FCA-7F80B521D77F}"/>
    <cellStyle name="Percent 16 3 2 7" xfId="44051" xr:uid="{891013E2-5FE6-49C0-B38B-BCB0846ABC3E}"/>
    <cellStyle name="Percent 16 3 3" xfId="13044" xr:uid="{EC06CDAB-EBFF-4C88-8D01-67B3B71CF735}"/>
    <cellStyle name="Percent 16 3 3 2" xfId="23898" xr:uid="{D16013D2-A589-479F-A798-8B8E3D0E23F7}"/>
    <cellStyle name="Percent 16 3 3 3" xfId="37519" xr:uid="{69E030F8-FEAE-4320-8476-7C7F05137CFE}"/>
    <cellStyle name="Percent 16 3 4" xfId="14872" xr:uid="{BED594A7-B7C2-4CBE-B651-A41D19D266CC}"/>
    <cellStyle name="Percent 16 3 5" xfId="25721" xr:uid="{AAF90C76-72AD-4F7D-B1FA-42A4807ABAB4}"/>
    <cellStyle name="Percent 16 3 6" xfId="31871" xr:uid="{1201FFE0-3E36-44AE-9934-AE4D2F2262F5}"/>
    <cellStyle name="Percent 16 3 7" xfId="40995" xr:uid="{01AC634B-3A93-48ED-8649-F52AFADD0441}"/>
    <cellStyle name="Percent 16 4" xfId="5510" xr:uid="{44B6DD27-AFC1-49E2-B62F-5176D8108233}"/>
    <cellStyle name="Percent 16 4 2" xfId="13045" xr:uid="{095F5187-4C0D-4799-AF61-E6553260C1B2}"/>
    <cellStyle name="Percent 16 4 2 2" xfId="23899" xr:uid="{B42B1C08-E615-49CF-8F12-76FEF6EAE520}"/>
    <cellStyle name="Percent 16 4 2 3" xfId="38367" xr:uid="{E7421089-5AB9-45F0-9A6B-3ECA5F8F6D95}"/>
    <cellStyle name="Percent 16 4 3" xfId="13046" xr:uid="{59C8E95B-60AB-4B00-99CD-0ED2EF93F585}"/>
    <cellStyle name="Percent 16 4 3 2" xfId="23900" xr:uid="{E7A453D9-AD4E-44EA-B068-8276B79BFEB6}"/>
    <cellStyle name="Percent 16 4 3 3" xfId="34402" xr:uid="{9F7CE5B2-55C6-4F85-B01E-72EB7D367AAC}"/>
    <cellStyle name="Percent 16 4 4" xfId="16948" xr:uid="{255F18D7-331D-421C-8F23-9AFC4DAB27A4}"/>
    <cellStyle name="Percent 16 4 5" xfId="27797" xr:uid="{7907958E-2603-4CBC-BAA4-A114ABE6AE35}"/>
    <cellStyle name="Percent 16 4 6" xfId="33418" xr:uid="{03CF5159-DA8E-4A74-984B-07C081CF7200}"/>
    <cellStyle name="Percent 16 4 7" xfId="43071" xr:uid="{1F111CC9-58F0-408F-8242-333C0B6A19C3}"/>
    <cellStyle name="Percent 16 5" xfId="13047" xr:uid="{6CD21FAF-92B3-4A9C-ABDA-BCBAB9DEC1A8}"/>
    <cellStyle name="Percent 16 5 2" xfId="23901" xr:uid="{C1EA96A0-BD86-4076-B879-A294D714AE1B}"/>
    <cellStyle name="Percent 16 5 3" xfId="36385" xr:uid="{E47CD760-EA18-465E-BBF3-06855FA4ADB1}"/>
    <cellStyle name="Percent 16 6" xfId="13892" xr:uid="{E7C6AA26-A4C9-471F-8D41-5DCBEE573674}"/>
    <cellStyle name="Percent 16 7" xfId="24741" xr:uid="{963C60E9-79B5-4179-B300-3415258F2F5E}"/>
    <cellStyle name="Percent 16 8" xfId="30758" xr:uid="{97154578-DD43-4D9F-BBBE-D908EDD3A06A}"/>
    <cellStyle name="Percent 16 9" xfId="40015" xr:uid="{CCC5A54C-4EC0-438F-AD1A-66A692812610}"/>
    <cellStyle name="Percent 17" xfId="2283" xr:uid="{C1560E08-B280-492F-AB5E-3F0961E4CB5C}"/>
    <cellStyle name="Percent 17 2" xfId="3265" xr:uid="{FE3005BB-88D0-4980-ABF4-0B224CD73D38}"/>
    <cellStyle name="Percent 17 2 2" xfId="6503" xr:uid="{ACB77BCA-5C97-42CE-B4FF-6292C1E02D82}"/>
    <cellStyle name="Percent 17 2 2 2" xfId="13048" xr:uid="{ACB93103-D113-4E7E-ABD6-C3A538CAD5BF}"/>
    <cellStyle name="Percent 17 2 2 2 2" xfId="23902" xr:uid="{AA824B3C-11EE-4D09-A0BA-3747F6DE5A09}"/>
    <cellStyle name="Percent 17 2 2 2 3" xfId="39500" xr:uid="{DF748168-94E4-4C99-AEA0-A61E3EDECB21}"/>
    <cellStyle name="Percent 17 2 2 3" xfId="13049" xr:uid="{33299054-85D8-4192-AC95-AA66C8E5A4F9}"/>
    <cellStyle name="Percent 17 2 2 3 2" xfId="23903" xr:uid="{09EF004F-A60D-4F7E-B038-39F0C26D0C0D}"/>
    <cellStyle name="Percent 17 2 2 3 3" xfId="35531" xr:uid="{24C4E0BE-1F74-455C-B6C9-F024DAA3BE31}"/>
    <cellStyle name="Percent 17 2 2 4" xfId="17941" xr:uid="{A1EEF0FB-84D8-4A23-84C3-1ADD486A8CBC}"/>
    <cellStyle name="Percent 17 2 2 5" xfId="28790" xr:uid="{06BF1116-829F-41C0-9EF2-86DBAF14FA57}"/>
    <cellStyle name="Percent 17 2 2 6" xfId="33423" xr:uid="{9F232012-4CB9-474A-A66A-0CEE1D214E70}"/>
    <cellStyle name="Percent 17 2 2 7" xfId="44064" xr:uid="{862309C3-1C04-4F0F-B235-87190EB296AD}"/>
    <cellStyle name="Percent 17 2 3" xfId="13050" xr:uid="{9E35DD04-E5C2-44E2-9704-488B9A2F388E}"/>
    <cellStyle name="Percent 17 2 3 2" xfId="23904" xr:uid="{931EECF8-C713-4EF8-A0A1-01FD537B8FB7}"/>
    <cellStyle name="Percent 17 2 3 3" xfId="37520" xr:uid="{E78C2D25-669C-4153-9E87-0EA66AC6E25F}"/>
    <cellStyle name="Percent 17 2 4" xfId="14885" xr:uid="{4CD8992F-D2EC-4864-8816-ABEF12266C05}"/>
    <cellStyle name="Percent 17 2 5" xfId="25734" xr:uid="{60F82744-143D-440C-8511-18C8CBC13317}"/>
    <cellStyle name="Percent 17 2 6" xfId="31884" xr:uid="{708053AD-3975-4E8B-85FE-807F7C7B292E}"/>
    <cellStyle name="Percent 17 2 7" xfId="41008" xr:uid="{DF9FD80A-CA9C-49D4-A2EC-C3964144759E}"/>
    <cellStyle name="Percent 17 3" xfId="5523" xr:uid="{1BF5160C-E090-470E-81C4-2EEBF417A298}"/>
    <cellStyle name="Percent 17 3 2" xfId="13051" xr:uid="{60600B32-EF61-4677-8608-D7988F9E1BD9}"/>
    <cellStyle name="Percent 17 3 2 2" xfId="23905" xr:uid="{D55C165B-DB9F-48CE-B228-121A085FCD93}"/>
    <cellStyle name="Percent 17 3 2 3" xfId="38368" xr:uid="{C5722D47-6B29-4DC1-99A9-66EF91645F51}"/>
    <cellStyle name="Percent 17 3 3" xfId="13052" xr:uid="{E323C073-A860-47DB-8003-19624DC68714}"/>
    <cellStyle name="Percent 17 3 3 2" xfId="23906" xr:uid="{AD5F0191-898F-4AC1-A2C7-8E209D0E634F}"/>
    <cellStyle name="Percent 17 3 3 3" xfId="34403" xr:uid="{AD4A361A-7D25-47DD-B9E0-7F7280C41924}"/>
    <cellStyle name="Percent 17 3 4" xfId="16961" xr:uid="{39EFD067-096C-4FA8-98B3-6313B42F44EC}"/>
    <cellStyle name="Percent 17 3 5" xfId="27810" xr:uid="{C9327D8C-F771-4F4D-8385-A6461C0D97EC}"/>
    <cellStyle name="Percent 17 3 6" xfId="33422" xr:uid="{8B05F056-E3A2-4D9A-A97E-7B6B4A7406CB}"/>
    <cellStyle name="Percent 17 3 7" xfId="43084" xr:uid="{C6432385-5EAD-4E52-9AAF-9204B4777EA2}"/>
    <cellStyle name="Percent 17 4" xfId="13053" xr:uid="{531D638D-DC27-4056-AF9C-4FB646D9830E}"/>
    <cellStyle name="Percent 17 4 2" xfId="23907" xr:uid="{033ECF30-6F7B-403D-8AB2-E681396CAADD}"/>
    <cellStyle name="Percent 17 4 3" xfId="36386" xr:uid="{86ECCB99-5AB5-4795-A677-A0127E20BA47}"/>
    <cellStyle name="Percent 17 5" xfId="13905" xr:uid="{4773236E-9755-492C-A011-DAF475CAB931}"/>
    <cellStyle name="Percent 17 6" xfId="24754" xr:uid="{F5E81030-53D4-4405-93CD-782823B3ED9C}"/>
    <cellStyle name="Percent 17 7" xfId="30904" xr:uid="{B0A7AF77-18B5-4119-AED2-D476A7F2AE4D}"/>
    <cellStyle name="Percent 17 8" xfId="40028" xr:uid="{7ACCCF8D-6C80-4F11-AEC2-5739CDF0350E}"/>
    <cellStyle name="Percent 18" xfId="3756" xr:uid="{8065F9D3-0164-43C0-80EF-0EAE6E2B4A8A}"/>
    <cellStyle name="Percent 18 2" xfId="6994" xr:uid="{5A6F035B-C72F-4CDB-9EF6-C7CF1D0F4359}"/>
    <cellStyle name="Percent 18 2 2" xfId="13054" xr:uid="{11CA569F-17BD-443E-845A-27C5FA8F17DA}"/>
    <cellStyle name="Percent 18 2 2 2" xfId="23908" xr:uid="{E4CAA955-5621-4184-B405-6098A52866EE}"/>
    <cellStyle name="Percent 18 2 2 3" xfId="39501" xr:uid="{D5962B66-A9CF-436E-BCB0-FDBAF28BAE62}"/>
    <cellStyle name="Percent 18 2 3" xfId="18432" xr:uid="{B6FA208E-64A6-42F0-A715-5BB716EF9244}"/>
    <cellStyle name="Percent 18 2 4" xfId="29281" xr:uid="{7134B427-6475-4D15-BBEF-2CF42896D513}"/>
    <cellStyle name="Percent 18 2 5" xfId="35532" xr:uid="{FFDC94F6-11AB-45A9-B445-326DA74A7B36}"/>
    <cellStyle name="Percent 18 2 6" xfId="44555" xr:uid="{ED9CA2D4-1F9B-4D40-B9E0-0543008DC783}"/>
    <cellStyle name="Percent 18 3" xfId="13055" xr:uid="{F99DF1A9-3206-40D4-8EF1-58D06D3E8087}"/>
    <cellStyle name="Percent 18 3 2" xfId="23909" xr:uid="{673F3E14-79F6-4F69-B789-1AA2296CCCF0}"/>
    <cellStyle name="Percent 18 3 3" xfId="37521" xr:uid="{758AB0A9-7AC9-4A6A-A310-90A78653710B}"/>
    <cellStyle name="Percent 18 4" xfId="13056" xr:uid="{87A21D97-4B02-4F41-885D-852FD5D1CDEF}"/>
    <cellStyle name="Percent 18 4 2" xfId="23910" xr:uid="{37C1AB6D-E74A-4EDF-832F-B1F0A44ADA66}"/>
    <cellStyle name="Percent 18 4 3" xfId="33768" xr:uid="{90396A6C-CFD3-4EDC-85C1-848959D30A3B}"/>
    <cellStyle name="Percent 18 5" xfId="15376" xr:uid="{8361B2C6-D959-4E5C-A36E-32818B4455DB}"/>
    <cellStyle name="Percent 18 6" xfId="26225" xr:uid="{8D87D594-4ACD-4CF5-BF43-E233E5413456}"/>
    <cellStyle name="Percent 18 7" xfId="32422" xr:uid="{13E07F2A-075C-4FD3-B2E9-D2C7BD80A5F9}"/>
    <cellStyle name="Percent 18 8" xfId="41499" xr:uid="{4B007743-8A1A-46C0-9799-4966927585A2}"/>
    <cellStyle name="Percent 19" xfId="4307" xr:uid="{449A7CFA-E27F-4F97-9746-CA40A394186A}"/>
    <cellStyle name="Percent 19 2" xfId="7363" xr:uid="{F7316519-D456-4709-A03A-F0DA8E2DF559}"/>
    <cellStyle name="Percent 19 2 2" xfId="13057" xr:uid="{1548E401-DA28-4C7D-8EC4-C86A4B7E7771}"/>
    <cellStyle name="Percent 19 2 2 2" xfId="23911" xr:uid="{68ECEC6B-16D3-4993-9C16-EB101A1B003A}"/>
    <cellStyle name="Percent 19 2 2 3" xfId="39513" xr:uid="{A2848F6F-F1E8-4E9C-995D-526A03AD3183}"/>
    <cellStyle name="Percent 19 2 3" xfId="18801" xr:uid="{4247392F-A767-4F1E-B960-A7A19D377526}"/>
    <cellStyle name="Percent 19 2 4" xfId="29650" xr:uid="{3A8DE0A2-D369-4D20-BC82-FEE4C00C825E}"/>
    <cellStyle name="Percent 19 2 5" xfId="35544" xr:uid="{A4C8123B-C4BF-405C-B527-5BDEB79245AD}"/>
    <cellStyle name="Percent 19 2 6" xfId="44924" xr:uid="{B531E66D-8EB2-4B06-8E28-EC360D7A3366}"/>
    <cellStyle name="Percent 19 3" xfId="13058" xr:uid="{6EB3A7F0-5E5B-4F44-8FE2-65F5297C8014}"/>
    <cellStyle name="Percent 19 3 2" xfId="23912" xr:uid="{2BA2001A-E30C-47A5-9D5F-36D7EF09B6FA}"/>
    <cellStyle name="Percent 19 3 3" xfId="37533" xr:uid="{FC92223E-7AC0-4FA6-AF6A-0A497A751056}"/>
    <cellStyle name="Percent 19 4" xfId="13059" xr:uid="{1E284E44-4A49-4B9D-8D7B-39CA6E1D0ED4}"/>
    <cellStyle name="Percent 19 4 2" xfId="23913" xr:uid="{B502A205-7E0A-4638-A4EF-903B8C63FD95}"/>
    <cellStyle name="Percent 19 4 3" xfId="33771" xr:uid="{67505F8E-DA59-4C40-9F2A-A10CAAF3885B}"/>
    <cellStyle name="Percent 19 5" xfId="15745" xr:uid="{6F01AEB3-D763-4804-B9FD-96881C9E6D3C}"/>
    <cellStyle name="Percent 19 6" xfId="26594" xr:uid="{A22C797C-2B3D-4F34-8BED-BDBDB5A740C0}"/>
    <cellStyle name="Percent 19 7" xfId="32423" xr:uid="{1306427F-4D5E-4EDB-BBAE-CB0A18B5D3C1}"/>
    <cellStyle name="Percent 19 8" xfId="41868" xr:uid="{96992C5B-FF52-42CC-BAEE-FF120DF87E34}"/>
    <cellStyle name="Percent 19 9" xfId="103" xr:uid="{20DBE149-839F-43F4-8B64-03AA5AD33212}"/>
    <cellStyle name="Percent 2" xfId="69" xr:uid="{1E35591B-85AD-467F-9F2B-84E3E3A7306C}"/>
    <cellStyle name="Percent 2 10" xfId="50" xr:uid="{87A89FDE-B5AE-4EC8-82E5-393C13FEEF19}"/>
    <cellStyle name="Percent 2 10 2" xfId="1173" xr:uid="{A33E4F69-7195-46E9-B1B9-B65CB6923B14}"/>
    <cellStyle name="Percent 2 11" xfId="2198" xr:uid="{E401F308-DBC9-41FC-8248-2802D6BDE7B7}"/>
    <cellStyle name="Percent 2 12" xfId="2199" xr:uid="{557DD204-4B7D-4AE6-99E1-6765E2876B1C}"/>
    <cellStyle name="Percent 2 13" xfId="2200" xr:uid="{3B9CA038-7F2C-4090-9990-D52D5ECB1190}"/>
    <cellStyle name="Percent 2 14" xfId="2201" xr:uid="{1B9590E0-D83D-4566-A964-B49C54B0A62E}"/>
    <cellStyle name="Percent 2 15" xfId="2202" xr:uid="{DEB27004-2F7A-4BFA-945F-C7254EAC7ECC}"/>
    <cellStyle name="Percent 2 16" xfId="2203" xr:uid="{3C25411F-B30C-4D66-8348-CF2C37BAF7E8}"/>
    <cellStyle name="Percent 2 17" xfId="2204" xr:uid="{76037306-67F3-48D0-9460-8379BB15B05D}"/>
    <cellStyle name="Percent 2 18" xfId="2205" xr:uid="{757ABA1E-9260-49BD-8EF5-AEF2FC701D4C}"/>
    <cellStyle name="Percent 2 19" xfId="2206" xr:uid="{FC0D0BEE-14CD-46EA-9C67-4AA0DBB7733C}"/>
    <cellStyle name="Percent 2 2" xfId="1174" xr:uid="{D7D54284-5E61-4503-A372-B8C88B6EF4CC}"/>
    <cellStyle name="Percent 2 2 2" xfId="1175" xr:uid="{EC1CEC41-134B-47DC-AB43-36750302549A}"/>
    <cellStyle name="Percent 2 2 3" xfId="1176" xr:uid="{D35EDE05-7443-46A2-B372-727723FEA4F9}"/>
    <cellStyle name="Percent 2 2 4" xfId="1177" xr:uid="{788CCF85-604F-4CAB-B093-EE4939B35908}"/>
    <cellStyle name="Percent 2 2 5" xfId="1178" xr:uid="{4C321E76-41FD-48D1-A570-61547D61640C}"/>
    <cellStyle name="Percent 2 2 6" xfId="4110" xr:uid="{5E46DA60-676C-45BF-A6AB-05534AFD3EC6}"/>
    <cellStyle name="Percent 2 20" xfId="2207" xr:uid="{0E957538-7C81-4F73-ABAD-89922B85307E}"/>
    <cellStyle name="Percent 2 21" xfId="2208" xr:uid="{FFC20B96-BA5F-465B-A8E2-9B569D44B1C1}"/>
    <cellStyle name="Percent 2 22" xfId="2209" xr:uid="{12A21D3C-8C2C-4488-91AF-F906E34EADFA}"/>
    <cellStyle name="Percent 2 22 2" xfId="2766" xr:uid="{89E548DC-CEA5-4CD1-B41A-BF07B43B5E94}"/>
    <cellStyle name="Percent 2 22 2 2" xfId="3746" xr:uid="{C64A6492-3BD4-45CA-8BA5-60CE19F80DB3}"/>
    <cellStyle name="Percent 2 22 2 2 2" xfId="6984" xr:uid="{D8906918-218A-4314-AE5B-B8500CE47C1B}"/>
    <cellStyle name="Percent 2 22 2 2 2 2" xfId="13060" xr:uid="{2019E33D-28B8-4510-87DC-DEEB68A52AB8}"/>
    <cellStyle name="Percent 2 22 2 2 2 2 2" xfId="23914" xr:uid="{ECB5088B-A7FD-422C-B7E1-B87B962BFD37}"/>
    <cellStyle name="Percent 2 22 2 2 2 2 3" xfId="39503" xr:uid="{475F9BEB-9DBD-48AE-914C-DEF449956F10}"/>
    <cellStyle name="Percent 2 22 2 2 2 3" xfId="13061" xr:uid="{4C84A19C-0ACF-401C-A9F8-EB6B2CEF907E}"/>
    <cellStyle name="Percent 2 22 2 2 2 3 2" xfId="23915" xr:uid="{BD4DB95E-38F5-46F8-A010-B2F49B2C7644}"/>
    <cellStyle name="Percent 2 22 2 2 2 3 3" xfId="35534" xr:uid="{BA8971E3-75E0-45C8-A24D-1A60623F022D}"/>
    <cellStyle name="Percent 2 22 2 2 2 4" xfId="18422" xr:uid="{61A6FA3D-E0B2-4E5E-9E2A-63B5645B263F}"/>
    <cellStyle name="Percent 2 22 2 2 2 5" xfId="29271" xr:uid="{0621E1F2-960C-4765-A38A-E257D2BC139D}"/>
    <cellStyle name="Percent 2 22 2 2 2 6" xfId="33426" xr:uid="{F101CBDD-A7DA-423F-B50A-9CD4334C8927}"/>
    <cellStyle name="Percent 2 22 2 2 2 7" xfId="44545" xr:uid="{88CFAAB0-F97B-4967-B149-718AA89EB85A}"/>
    <cellStyle name="Percent 2 22 2 2 3" xfId="13062" xr:uid="{DD41F995-7249-4E8F-A7C7-5ED65F8B34A3}"/>
    <cellStyle name="Percent 2 22 2 2 3 2" xfId="23916" xr:uid="{A2333B01-276F-4B82-9050-F9911D3D2BD2}"/>
    <cellStyle name="Percent 2 22 2 2 3 3" xfId="37523" xr:uid="{9D9EF849-A4D5-4D4F-ADAE-B00433D74038}"/>
    <cellStyle name="Percent 2 22 2 2 4" xfId="15366" xr:uid="{3DBA2270-7C80-4E27-9535-BF2DBC0135F1}"/>
    <cellStyle name="Percent 2 22 2 2 5" xfId="26215" xr:uid="{99F99975-B579-44E7-BCFB-DF6B91329926}"/>
    <cellStyle name="Percent 2 22 2 2 6" xfId="32365" xr:uid="{5584AD9E-5189-43C8-B352-631BF04A5106}"/>
    <cellStyle name="Percent 2 22 2 2 7" xfId="41489" xr:uid="{4AD28D5E-5338-4D0E-8989-8AEED0CBAA6D}"/>
    <cellStyle name="Percent 2 22 2 3" xfId="6004" xr:uid="{BB062589-5B25-4631-BD9C-A22604858270}"/>
    <cellStyle name="Percent 2 22 2 3 2" xfId="13063" xr:uid="{7B0AE73E-202D-406C-AAD0-D9A866CE8F2B}"/>
    <cellStyle name="Percent 2 22 2 3 2 2" xfId="23917" xr:uid="{E855CC8F-F1F5-44E7-B38C-2664B6DB256B}"/>
    <cellStyle name="Percent 2 22 2 3 2 3" xfId="39502" xr:uid="{9CF940D6-60AD-42F7-A6E5-186B9EE0B1B9}"/>
    <cellStyle name="Percent 2 22 2 3 3" xfId="13064" xr:uid="{23A9484B-5EEC-4F9C-AF3A-DE882D9B199E}"/>
    <cellStyle name="Percent 2 22 2 3 3 2" xfId="23918" xr:uid="{3D0B6BCE-6183-4B05-AFC4-B27CCFB52387}"/>
    <cellStyle name="Percent 2 22 2 3 3 3" xfId="35533" xr:uid="{552DBF9C-8DD9-4DD3-8F6C-1E5033C2B24C}"/>
    <cellStyle name="Percent 2 22 2 3 4" xfId="17442" xr:uid="{232DA3ED-9358-4A6E-8A67-516BE7948DF0}"/>
    <cellStyle name="Percent 2 22 2 3 5" xfId="28291" xr:uid="{1996006B-E722-4AB9-ABE6-334AFD6C9172}"/>
    <cellStyle name="Percent 2 22 2 3 6" xfId="33425" xr:uid="{0CE0DA77-2FDD-4607-A8A2-D49CD61929E2}"/>
    <cellStyle name="Percent 2 22 2 3 7" xfId="43565" xr:uid="{63E0B1D5-B817-4421-BB76-3D1A32D6698D}"/>
    <cellStyle name="Percent 2 22 2 4" xfId="13065" xr:uid="{AEBF1684-67D1-4C43-8D94-CF07120993F0}"/>
    <cellStyle name="Percent 2 22 2 4 2" xfId="23919" xr:uid="{C91C6A2C-85AB-4576-BA80-B1B13E05E259}"/>
    <cellStyle name="Percent 2 22 2 4 3" xfId="37522" xr:uid="{611C67E9-6BD6-49EE-8EB4-914432CF1185}"/>
    <cellStyle name="Percent 2 22 2 5" xfId="14386" xr:uid="{5645DA80-FCDA-484B-8819-3324B6B3D25A}"/>
    <cellStyle name="Percent 2 22 2 6" xfId="25235" xr:uid="{170AE4BE-77E8-43DD-A79A-BCC100A69C62}"/>
    <cellStyle name="Percent 2 22 2 7" xfId="31385" xr:uid="{6A6A7720-373D-475A-B392-4F3A535C732B}"/>
    <cellStyle name="Percent 2 22 2 8" xfId="40509" xr:uid="{F7BBE250-7D5F-4E79-8B3F-708A4EB7D331}"/>
    <cellStyle name="Percent 2 22 3" xfId="3253" xr:uid="{2A920390-FD58-430D-94B3-3B5AE9D69182}"/>
    <cellStyle name="Percent 2 22 3 2" xfId="6491" xr:uid="{5B876A53-2A89-446A-A8EB-7CFF3E77DBBD}"/>
    <cellStyle name="Percent 2 22 3 2 2" xfId="13066" xr:uid="{53C19885-643B-484E-95AA-D8C3AF9DA142}"/>
    <cellStyle name="Percent 2 22 3 2 2 2" xfId="23920" xr:uid="{6295E78D-3F3C-49D4-8E62-83E95B41AB01}"/>
    <cellStyle name="Percent 2 22 3 2 2 3" xfId="39504" xr:uid="{8A28E49D-3403-4D5B-A083-344F985AC1B2}"/>
    <cellStyle name="Percent 2 22 3 2 3" xfId="13067" xr:uid="{FBE700D2-AF01-4876-B83F-07D942CAFE59}"/>
    <cellStyle name="Percent 2 22 3 2 3 2" xfId="23921" xr:uid="{06B9CEDE-FDE2-4BA1-99AA-8F1561FF8A8C}"/>
    <cellStyle name="Percent 2 22 3 2 3 3" xfId="35535" xr:uid="{109AD4A5-AE58-49A9-8317-6743522DA0DA}"/>
    <cellStyle name="Percent 2 22 3 2 4" xfId="17929" xr:uid="{0C57AA35-46BD-4841-B9C8-F07C2B295F25}"/>
    <cellStyle name="Percent 2 22 3 2 5" xfId="28778" xr:uid="{77FB1428-2D37-4B35-A7CB-5C6CCA4D5EFF}"/>
    <cellStyle name="Percent 2 22 3 2 6" xfId="33427" xr:uid="{41429FC1-B01A-4B81-B576-3CC9FBA78818}"/>
    <cellStyle name="Percent 2 22 3 2 7" xfId="44052" xr:uid="{E3B599D0-B9FB-416E-9514-9ED98498C36D}"/>
    <cellStyle name="Percent 2 22 3 3" xfId="13068" xr:uid="{6206F28A-DCB2-4958-BBA5-EAAAD2DD5660}"/>
    <cellStyle name="Percent 2 22 3 3 2" xfId="23922" xr:uid="{9E2889D3-5E33-43A6-8C76-62F0398976C1}"/>
    <cellStyle name="Percent 2 22 3 3 3" xfId="37524" xr:uid="{CA304D8A-2175-4BF5-A6AA-20CDECEF8929}"/>
    <cellStyle name="Percent 2 22 3 4" xfId="14873" xr:uid="{CC394178-80E1-40DC-9A88-A87B30C950AB}"/>
    <cellStyle name="Percent 2 22 3 5" xfId="25722" xr:uid="{04919B25-3E4E-4BFF-8326-7E1E945A3FFB}"/>
    <cellStyle name="Percent 2 22 3 6" xfId="31872" xr:uid="{E8608BD4-A806-43C1-82D2-F355056EEB59}"/>
    <cellStyle name="Percent 2 22 3 7" xfId="40996" xr:uid="{560E95A9-9223-4EA8-87C9-7A4F2618C2B6}"/>
    <cellStyle name="Percent 2 22 4" xfId="5511" xr:uid="{27FE27A7-38D1-41F4-85F9-29FDA6EC4762}"/>
    <cellStyle name="Percent 2 22 4 2" xfId="13069" xr:uid="{1F4C2993-C217-48D5-A095-68F91DCBB3EE}"/>
    <cellStyle name="Percent 2 22 4 2 2" xfId="23923" xr:uid="{0ECB3FDB-C66D-424B-B24D-8089ACF3F70A}"/>
    <cellStyle name="Percent 2 22 4 2 3" xfId="38369" xr:uid="{FACD15B1-FA69-45EF-B911-DCA17092824B}"/>
    <cellStyle name="Percent 2 22 4 3" xfId="13070" xr:uid="{A0BE52CD-ADB5-47D9-8837-E2FB1F25534F}"/>
    <cellStyle name="Percent 2 22 4 3 2" xfId="23924" xr:uid="{BB365CAE-E050-4541-9C46-9EBBD54A96DE}"/>
    <cellStyle name="Percent 2 22 4 3 3" xfId="34404" xr:uid="{62121C6F-8FCB-4354-895F-F6B8DBDC4F28}"/>
    <cellStyle name="Percent 2 22 4 4" xfId="16949" xr:uid="{CB087FEC-C94E-419F-A2D9-8928AE461C16}"/>
    <cellStyle name="Percent 2 22 4 5" xfId="27798" xr:uid="{D13D8498-005A-48C5-B56F-6AC7E838B3AE}"/>
    <cellStyle name="Percent 2 22 4 6" xfId="33424" xr:uid="{553135A3-16AB-4C86-A518-3796DCFD86B3}"/>
    <cellStyle name="Percent 2 22 4 7" xfId="43072" xr:uid="{FB310E17-4B65-4200-B49A-FF9E13A9DDE9}"/>
    <cellStyle name="Percent 2 22 5" xfId="13071" xr:uid="{7B679913-0ACB-4EFE-8494-820FEC7B9D24}"/>
    <cellStyle name="Percent 2 22 5 2" xfId="23925" xr:uid="{341F0D4C-15D8-4959-B502-9F311BF5997A}"/>
    <cellStyle name="Percent 2 22 5 3" xfId="36387" xr:uid="{5DB6DCC5-BDD9-428A-B486-B9C58406DB26}"/>
    <cellStyle name="Percent 2 22 6" xfId="13893" xr:uid="{BD5D8806-C83A-47CC-8D19-B685D7B2E253}"/>
    <cellStyle name="Percent 2 22 7" xfId="24742" xr:uid="{B788B5D3-23D6-4AA9-A188-F0EAFEA631E3}"/>
    <cellStyle name="Percent 2 22 8" xfId="30759" xr:uid="{710BB7C3-8270-46FA-BC1B-8BD35DA40254}"/>
    <cellStyle name="Percent 2 22 9" xfId="40016" xr:uid="{985C37B1-0928-4C18-AC6B-5E211694EDBE}"/>
    <cellStyle name="Percent 2 23" xfId="8293" xr:uid="{F24CEC75-51D8-449D-8691-7E53D51A2751}"/>
    <cellStyle name="Percent 2 24" xfId="104" xr:uid="{AA641E96-97E6-4A42-AF4B-7605C7758310}"/>
    <cellStyle name="Percent 2 3" xfId="1179" xr:uid="{2A0EF76A-246D-4A6E-9063-85442ADF5AEB}"/>
    <cellStyle name="Percent 2 4" xfId="1180" xr:uid="{4D4D57AB-201A-492D-8C7D-B50EF7CD6F3D}"/>
    <cellStyle name="Percent 2 5" xfId="1181" xr:uid="{AC3D6930-AF13-424C-A95D-D2AC83AB6F66}"/>
    <cellStyle name="Percent 2 6" xfId="2210" xr:uid="{7C9C2635-FD6B-4C51-8672-24D00FE887F5}"/>
    <cellStyle name="Percent 2 6 2" xfId="13072" xr:uid="{EEDF6C8E-E66A-4A37-912D-BDBD6C74186A}"/>
    <cellStyle name="Percent 2 7" xfId="2211" xr:uid="{A41E1556-0452-4D2A-91E5-A72314A12037}"/>
    <cellStyle name="Percent 2 8" xfId="2212" xr:uid="{8FC89FD4-3B92-446D-B565-043985C47502}"/>
    <cellStyle name="Percent 2 9" xfId="2213" xr:uid="{F4075AE0-4281-4853-B599-4EB4C6B96268}"/>
    <cellStyle name="Percent 20" xfId="4670" xr:uid="{EA4EAAA3-8BE5-41CE-AE5F-8B6369CBA2B2}"/>
    <cellStyle name="Percent 20 2" xfId="7726" xr:uid="{FBEA0DC6-1024-4379-B4F2-78E677D5FADD}"/>
    <cellStyle name="Percent 20 2 2" xfId="19164" xr:uid="{2CB39C37-C379-409B-9716-982402F8BA16}"/>
    <cellStyle name="Percent 20 2 3" xfId="30013" xr:uid="{A8B27C16-70AF-4645-9523-E8FF1BE4EC16}"/>
    <cellStyle name="Percent 20 2 4" xfId="33428" xr:uid="{1416E779-E374-47CB-8B8C-37B7EF5B2CCE}"/>
    <cellStyle name="Percent 20 2 5" xfId="45287" xr:uid="{A221B956-E518-4B96-9FCC-70C054EF6A13}"/>
    <cellStyle name="Percent 20 2 6" xfId="45855" xr:uid="{711B2A14-792D-4DDD-A04F-51A6DBD55362}"/>
    <cellStyle name="Percent 20 3" xfId="13073" xr:uid="{9D66A8FF-C417-4362-B104-72514E5DDF65}"/>
    <cellStyle name="Percent 20 4" xfId="16108" xr:uid="{56A8B0EA-E6A7-4CD9-8712-0C427F28B4C3}"/>
    <cellStyle name="Percent 20 5" xfId="26957" xr:uid="{9FF0A173-01EE-4289-87A8-E159FF2F0198}"/>
    <cellStyle name="Percent 20 6" xfId="32424" xr:uid="{B4B45F0A-489F-49F0-A7AA-B7655B2A9CD5}"/>
    <cellStyle name="Percent 20 7" xfId="42231" xr:uid="{DE7ED141-4951-4700-941F-98460796A404}"/>
    <cellStyle name="Percent 21" xfId="5032" xr:uid="{3CA9D8AD-95CA-4DB9-B199-88B77684CA5F}"/>
    <cellStyle name="Percent 21 2" xfId="8088" xr:uid="{B6EF255C-8460-42E6-A30C-39746DC7106F}"/>
    <cellStyle name="Percent 21 2 2" xfId="19526" xr:uid="{C94AF2E5-C59F-44A2-91EA-D8624029E85E}"/>
    <cellStyle name="Percent 21 2 3" xfId="30375" xr:uid="{0EB87209-1309-4D3F-89EB-C4ABC50E980A}"/>
    <cellStyle name="Percent 21 2 4" xfId="45649" xr:uid="{EDE9AE7C-4742-4792-B128-3D693C79D0A0}"/>
    <cellStyle name="Percent 21 3" xfId="16470" xr:uid="{8EDE1C95-8D3B-4956-AA1A-E68F961AE5BB}"/>
    <cellStyle name="Percent 21 4" xfId="27319" xr:uid="{A1D33D6D-9454-4FE1-A3DE-8108532119FD}"/>
    <cellStyle name="Percent 21 5" xfId="33429" xr:uid="{AF54BE1C-DEDC-484B-95A9-65A456C70A02}"/>
    <cellStyle name="Percent 21 6" xfId="42593" xr:uid="{B6A2EB32-D382-42A7-9CFA-ACBA0046901C}"/>
    <cellStyle name="Percent 21 7" xfId="45856" xr:uid="{3CB8C929-7DDE-4CBF-88C2-68C8557F1583}"/>
    <cellStyle name="Percent 22" xfId="8288" xr:uid="{5A70169E-3089-4FC6-8B28-464F90CD385B}"/>
    <cellStyle name="Percent 22 2" xfId="19556" xr:uid="{1647B0E6-C530-4515-B976-10B5C9A13FE3}"/>
    <cellStyle name="Percent 22 3" xfId="30405" xr:uid="{FE7F009D-A16D-49BA-8303-D538B91D1DCF}"/>
    <cellStyle name="Percent 22 4" xfId="33763" xr:uid="{2CB6295A-6EFF-4573-84DD-79C45EA00AE1}"/>
    <cellStyle name="Percent 22 5" xfId="45679" xr:uid="{0FD5D873-161E-42BD-A692-6466D2083186}"/>
    <cellStyle name="Percent 22 6" xfId="45857" xr:uid="{BAE9308B-8815-417B-8DDA-3F5DA304E329}"/>
    <cellStyle name="Percent 23" xfId="13074" xr:uid="{203ECAC8-E95A-4540-9177-977E6D498CB0}"/>
    <cellStyle name="Percent 23 2" xfId="45858" xr:uid="{5ADE58F0-61D0-45BB-9E3F-099665F0A3FB}"/>
    <cellStyle name="Percent 24" xfId="24263" xr:uid="{1D463320-2723-44D9-8F00-D6F65BB8A696}"/>
    <cellStyle name="Percent 24 2" xfId="45859" xr:uid="{9E23F883-0CA9-44E2-9A15-7B841298ADFB}"/>
    <cellStyle name="Percent 25" xfId="30741" xr:uid="{584604E5-3E98-4B44-AC0B-AC72A52DA795}"/>
    <cellStyle name="Percent 26" xfId="45894" xr:uid="{73950E21-DCD5-41DE-B3E6-F22F9F74AD27}"/>
    <cellStyle name="Percent 27" xfId="154" xr:uid="{685634F3-6494-4FBB-9DBA-E2093D86274A}"/>
    <cellStyle name="Percent 28" xfId="99" xr:uid="{EAB9D783-E6B0-4479-A596-B56198119B70}"/>
    <cellStyle name="Percent 3" xfId="68" xr:uid="{CCC88BE4-0147-40FD-A62C-6B4CFF6EAE8D}"/>
    <cellStyle name="Percent 3 2" xfId="1183" xr:uid="{CC6224B1-544D-4042-8BEB-947CF0A8F16B}"/>
    <cellStyle name="Percent 3 2 2" xfId="13075" xr:uid="{CD109D6C-D7BE-414F-8D0F-85CAF9A34B8C}"/>
    <cellStyle name="Percent 3 3" xfId="1184" xr:uid="{7429A317-9200-4360-B4ED-3FD316E614D4}"/>
    <cellStyle name="Percent 3 4" xfId="8256" xr:uid="{67ACBEBD-3CCB-4EA4-8DAD-5E2C1F797B90}"/>
    <cellStyle name="Percent 3 4 2" xfId="8257" xr:uid="{5B32FAFE-1C75-4326-BD0B-20C016F46B7B}"/>
    <cellStyle name="Percent 3 4 2 2" xfId="13076" xr:uid="{9AEE3772-1DED-4E3E-8055-0107054AB6A5}"/>
    <cellStyle name="Percent 3 4 2 2 2" xfId="13077" xr:uid="{0234D011-35E7-4C2B-BCC0-D15623694150}"/>
    <cellStyle name="Percent 3 4 2 2 2 2" xfId="23926" xr:uid="{26B3EA10-0B1A-46D7-A86E-AFF24972B191}"/>
    <cellStyle name="Percent 3 4 2 2 2 3" xfId="38370" xr:uid="{D20A7E4A-E11C-4CE0-8239-01992668E544}"/>
    <cellStyle name="Percent 3 4 2 3" xfId="19547" xr:uid="{1EE946E2-B7E1-4C78-8FB3-730B0960EBA1}"/>
    <cellStyle name="Percent 3 4 2 4" xfId="30396" xr:uid="{FC2B48C0-9881-4CB2-87EF-CE8B724F4178}"/>
    <cellStyle name="Percent 3 4 2 5" xfId="32426" xr:uid="{5453205A-D108-4E07-8D58-F49B42CF1A0F}"/>
    <cellStyle name="Percent 3 4 2 6" xfId="45670" xr:uid="{E8CB48EE-395E-460A-A0C8-5DFD3D17FAB0}"/>
    <cellStyle name="Percent 3 4 3" xfId="13078" xr:uid="{0B9657EE-7B9D-48E0-8BEB-E25917C90C6C}"/>
    <cellStyle name="Percent 3 4 3 2" xfId="13079" xr:uid="{C71F4C00-AB40-4F14-99E4-CDDCAEE1FE3D}"/>
    <cellStyle name="Percent 3 4 3 2 2" xfId="23927" xr:uid="{1775BA1A-1049-42F3-BB5A-7A2A85847326}"/>
    <cellStyle name="Percent 3 4 3 2 3" xfId="36388" xr:uid="{DE4C6E5F-6FDB-42BA-B709-EFAB30AEA229}"/>
    <cellStyle name="Percent 3 4 4" xfId="19546" xr:uid="{A96356FC-A918-4129-976B-D74340838579}"/>
    <cellStyle name="Percent 3 4 5" xfId="30395" xr:uid="{134DEE30-A5B8-4589-B713-129D7AA3437D}"/>
    <cellStyle name="Percent 3 4 6" xfId="32425" xr:uid="{5FD3ED02-F239-4098-AACE-09A7FB514879}"/>
    <cellStyle name="Percent 3 4 7" xfId="45669" xr:uid="{952EB7A6-5F47-41A7-8655-A1A53CF45A31}"/>
    <cellStyle name="Percent 3 5" xfId="1182" xr:uid="{6BCCF4E8-C069-4FC0-811C-D468DEB0DA64}"/>
    <cellStyle name="Percent 4" xfId="1185" xr:uid="{25C3F736-E24F-4C01-BDED-A8B2504EC663}"/>
    <cellStyle name="Percent 5" xfId="1186" xr:uid="{127FF048-66C3-492E-A7F6-E3215736AC62}"/>
    <cellStyle name="Percent 6" xfId="1187" xr:uid="{F97D6221-4CC7-4B34-B86C-83CD9E1FD21A}"/>
    <cellStyle name="Percent 6 10" xfId="24594" xr:uid="{1A016413-C690-47A5-BAE6-4F937A219AD1}"/>
    <cellStyle name="Percent 6 11" xfId="30739" xr:uid="{6D49FCEF-7110-45C8-8480-C0256FECF86E}"/>
    <cellStyle name="Percent 6 12" xfId="39868" xr:uid="{0F14FF36-829A-4417-B00B-6B05BC998940}"/>
    <cellStyle name="Percent 6 2" xfId="2281" xr:uid="{F81F6FB1-09C4-4AD1-952C-62E63062B2BC}"/>
    <cellStyle name="Percent 6 2 2" xfId="2285" xr:uid="{1987DCA3-B1C0-4A17-BC4F-E0A6A4853CA4}"/>
    <cellStyle name="Percent 6 2 2 2" xfId="3267" xr:uid="{5A3752CE-1146-4600-97A2-7B9ABD79CDC4}"/>
    <cellStyle name="Percent 6 2 2 2 2" xfId="6505" xr:uid="{66471496-A506-440B-9CFF-ECADA44E54B0}"/>
    <cellStyle name="Percent 6 2 2 2 2 2" xfId="13080" xr:uid="{E7D8EEC6-9D2A-4F3B-8452-9800E5FA7738}"/>
    <cellStyle name="Percent 6 2 2 2 2 2 2" xfId="23928" xr:uid="{0226F297-3318-404D-B35A-8431576D5B13}"/>
    <cellStyle name="Percent 6 2 2 2 2 2 3" xfId="39506" xr:uid="{C43F3FC0-2996-4BEF-AA3B-2BFAC934DDA5}"/>
    <cellStyle name="Percent 6 2 2 2 2 3" xfId="13081" xr:uid="{63454515-1D42-42F4-B963-0829218428CC}"/>
    <cellStyle name="Percent 6 2 2 2 2 3 2" xfId="23929" xr:uid="{3A9C8B13-DB95-4FB2-89E1-D1145C733227}"/>
    <cellStyle name="Percent 6 2 2 2 2 3 3" xfId="35537" xr:uid="{145B6509-43D0-4C0A-AE05-13EAFD2A873C}"/>
    <cellStyle name="Percent 6 2 2 2 2 4" xfId="17943" xr:uid="{EE2D287E-FA31-486E-99CA-0BEB7152A443}"/>
    <cellStyle name="Percent 6 2 2 2 2 5" xfId="28792" xr:uid="{C5A05903-4740-4288-89F2-C5F4476E69F7}"/>
    <cellStyle name="Percent 6 2 2 2 2 6" xfId="33433" xr:uid="{A868237B-580A-41DA-83DF-95D8AE1CF0EA}"/>
    <cellStyle name="Percent 6 2 2 2 2 7" xfId="44066" xr:uid="{638A83EC-396D-4AA2-8D2A-5ECD1F4DF4CB}"/>
    <cellStyle name="Percent 6 2 2 2 3" xfId="13082" xr:uid="{2967B955-D4DA-4294-902F-5475ADD5ECDB}"/>
    <cellStyle name="Percent 6 2 2 2 3 2" xfId="23930" xr:uid="{E2F29586-2722-4510-B75F-7734EF15FB69}"/>
    <cellStyle name="Percent 6 2 2 2 3 3" xfId="37526" xr:uid="{EFB94E25-B751-4C89-A6C3-4DA77DA54FAE}"/>
    <cellStyle name="Percent 6 2 2 2 4" xfId="14887" xr:uid="{9585223B-5E8C-4513-A9C4-A9A4C59AA74C}"/>
    <cellStyle name="Percent 6 2 2 2 5" xfId="25736" xr:uid="{5FFAD929-B6ED-4116-B52E-292D5E6E70C7}"/>
    <cellStyle name="Percent 6 2 2 2 6" xfId="31886" xr:uid="{6DDB33D1-07A9-49AF-9EB8-FC568DFAF702}"/>
    <cellStyle name="Percent 6 2 2 2 7" xfId="41010" xr:uid="{E8AA9E56-ED92-40B0-90EB-59A50EED639B}"/>
    <cellStyle name="Percent 6 2 2 3" xfId="5525" xr:uid="{A59C629B-D7C7-4B05-9F99-23B766211AB1}"/>
    <cellStyle name="Percent 6 2 2 3 2" xfId="13083" xr:uid="{5E274BE5-A822-4882-AB1E-4689EF7268A2}"/>
    <cellStyle name="Percent 6 2 2 3 2 2" xfId="23931" xr:uid="{534DF35F-1E65-48CB-923D-BFCE0C3E0676}"/>
    <cellStyle name="Percent 6 2 2 3 2 3" xfId="39505" xr:uid="{CFCF5EAA-FC3D-4219-99BB-C55D4AFB6954}"/>
    <cellStyle name="Percent 6 2 2 3 3" xfId="13084" xr:uid="{43F92786-5346-463A-9D1D-AE138287AFFA}"/>
    <cellStyle name="Percent 6 2 2 3 3 2" xfId="23932" xr:uid="{8BBF8256-9896-416B-B20E-7F258AA95BFD}"/>
    <cellStyle name="Percent 6 2 2 3 3 3" xfId="35536" xr:uid="{3F4FD909-4AB9-41E9-9DDB-2E0DF1C73B3E}"/>
    <cellStyle name="Percent 6 2 2 3 4" xfId="16963" xr:uid="{6C7E0BE6-E5CD-4C74-A7FF-DB1887425F7D}"/>
    <cellStyle name="Percent 6 2 2 3 5" xfId="27812" xr:uid="{FE4B9898-AD69-42F3-A74D-9E0D9BE0FBFD}"/>
    <cellStyle name="Percent 6 2 2 3 6" xfId="33432" xr:uid="{5E634E80-F143-4CC5-8B52-45C6BDBA10BA}"/>
    <cellStyle name="Percent 6 2 2 3 7" xfId="43086" xr:uid="{E06E2468-789F-4C1D-A6C0-9741DB2F8662}"/>
    <cellStyle name="Percent 6 2 2 4" xfId="13085" xr:uid="{C6F662D9-DE0D-40C7-9401-419366B97037}"/>
    <cellStyle name="Percent 6 2 2 4 2" xfId="23933" xr:uid="{F8254B72-29C5-4C4B-BAC9-0C069412B3CB}"/>
    <cellStyle name="Percent 6 2 2 4 3" xfId="37525" xr:uid="{CB2393F8-D010-4F81-B2C4-797496BD63D9}"/>
    <cellStyle name="Percent 6 2 2 5" xfId="13907" xr:uid="{F85657E7-0327-47CC-94FE-96C2AB569FFC}"/>
    <cellStyle name="Percent 6 2 2 6" xfId="24756" xr:uid="{1C6AEC7F-07BD-4068-825D-F620AFDCA295}"/>
    <cellStyle name="Percent 6 2 2 7" xfId="30906" xr:uid="{F6B8026C-2B85-4030-A26E-967BA8A4CFAD}"/>
    <cellStyle name="Percent 6 2 2 8" xfId="40030" xr:uid="{F3B44920-0E0F-46BA-A90D-43242E335139}"/>
    <cellStyle name="Percent 6 2 3" xfId="3263" xr:uid="{72354D12-D93A-4F8E-83FA-8F8835DA24FC}"/>
    <cellStyle name="Percent 6 2 3 2" xfId="6501" xr:uid="{AB2011C7-D17E-43E3-9D6F-BCDCD59DED04}"/>
    <cellStyle name="Percent 6 2 3 2 2" xfId="13086" xr:uid="{634A038A-8239-4B8B-B3C0-21EBA33EC090}"/>
    <cellStyle name="Percent 6 2 3 2 2 2" xfId="23934" xr:uid="{9B357E38-1152-4C60-93F9-CD9D2703405E}"/>
    <cellStyle name="Percent 6 2 3 2 2 3" xfId="39507" xr:uid="{49DB4422-413D-4D86-93DE-37E4FBF4CF4B}"/>
    <cellStyle name="Percent 6 2 3 2 3" xfId="13087" xr:uid="{E97EB9D6-BB40-4E0C-86E9-A7BBC339ADB0}"/>
    <cellStyle name="Percent 6 2 3 2 3 2" xfId="23935" xr:uid="{CE59A1F2-3406-4F04-948D-7FDD5B2B17F7}"/>
    <cellStyle name="Percent 6 2 3 2 3 3" xfId="35538" xr:uid="{F73EA6FB-60C2-461B-BEA5-E5AAFE45CC09}"/>
    <cellStyle name="Percent 6 2 3 2 4" xfId="17939" xr:uid="{09F84425-1363-43ED-A4A9-7C9FD44357EF}"/>
    <cellStyle name="Percent 6 2 3 2 5" xfId="28788" xr:uid="{FBC2D8C4-5F02-4017-8809-CBA753E68FA7}"/>
    <cellStyle name="Percent 6 2 3 2 6" xfId="33434" xr:uid="{45FFFDE9-F7C3-45EC-9FDF-DDC942B83FA1}"/>
    <cellStyle name="Percent 6 2 3 2 7" xfId="44062" xr:uid="{969F3F51-44C2-476E-95F3-7BE43113BDED}"/>
    <cellStyle name="Percent 6 2 3 3" xfId="13088" xr:uid="{7922DD65-1405-425B-BE35-822F5E9D0500}"/>
    <cellStyle name="Percent 6 2 3 3 2" xfId="23936" xr:uid="{A2FC31D2-BAB5-462C-B014-2DFDFB37C758}"/>
    <cellStyle name="Percent 6 2 3 3 3" xfId="37527" xr:uid="{D811A3D4-9967-44E1-AEB0-AB87D684E8C7}"/>
    <cellStyle name="Percent 6 2 3 4" xfId="14883" xr:uid="{F2B0589A-1BA7-4E4D-9A45-D66D96D4B600}"/>
    <cellStyle name="Percent 6 2 3 5" xfId="25732" xr:uid="{32EEB797-9F18-4697-9FD6-78F115A5087C}"/>
    <cellStyle name="Percent 6 2 3 6" xfId="31882" xr:uid="{C6ECDF6C-5A1E-440F-9191-0C50CEB89A98}"/>
    <cellStyle name="Percent 6 2 3 7" xfId="41006" xr:uid="{D9E4D18A-EE8E-4C2B-8AB1-11DC021CAA88}"/>
    <cellStyle name="Percent 6 2 4" xfId="5521" xr:uid="{ECD3E67C-262D-48DE-8A2A-F4692D6FB953}"/>
    <cellStyle name="Percent 6 2 4 2" xfId="13089" xr:uid="{92DFF7B1-EA1D-4900-B5C8-FD66C56B4207}"/>
    <cellStyle name="Percent 6 2 4 2 2" xfId="23937" xr:uid="{322AE451-D865-456A-A27B-FBAF6D00CFF9}"/>
    <cellStyle name="Percent 6 2 4 2 3" xfId="38371" xr:uid="{E1FE9CAB-2330-4F93-B28F-74B1E0080B04}"/>
    <cellStyle name="Percent 6 2 4 3" xfId="13090" xr:uid="{DD8AC514-C508-4351-8AA0-D9D3769EF789}"/>
    <cellStyle name="Percent 6 2 4 3 2" xfId="23938" xr:uid="{5582635E-7C82-421C-B620-381EDF4EB785}"/>
    <cellStyle name="Percent 6 2 4 3 3" xfId="34405" xr:uid="{C115CB3B-40FD-4979-90C7-BA42420B3A61}"/>
    <cellStyle name="Percent 6 2 4 4" xfId="16959" xr:uid="{2F2B77C7-D2D0-40A8-8717-4D2099D6455D}"/>
    <cellStyle name="Percent 6 2 4 5" xfId="27808" xr:uid="{2135222D-0F6B-4427-ADF9-3E7443C5B490}"/>
    <cellStyle name="Percent 6 2 4 6" xfId="33431" xr:uid="{0DE5B17F-29A0-421A-B46A-24DE3545595B}"/>
    <cellStyle name="Percent 6 2 4 7" xfId="43082" xr:uid="{AB4B781B-F751-4E9A-8BBE-16CA7BA6D7BD}"/>
    <cellStyle name="Percent 6 2 5" xfId="13091" xr:uid="{4FB47369-39C1-48ED-884D-E615AE83062A}"/>
    <cellStyle name="Percent 6 2 5 2" xfId="23939" xr:uid="{5C483B21-0576-4C03-A21A-81C62D049F23}"/>
    <cellStyle name="Percent 6 2 5 3" xfId="36389" xr:uid="{05565E0C-8049-459B-B4E5-8055CA9B33CA}"/>
    <cellStyle name="Percent 6 2 6" xfId="13903" xr:uid="{57E7567C-BD5C-410F-930A-6BD464E14F0C}"/>
    <cellStyle name="Percent 6 2 7" xfId="24752" xr:uid="{52A974A4-C765-43C3-804B-2F7F759F81FD}"/>
    <cellStyle name="Percent 6 2 8" xfId="30899" xr:uid="{063E1E1A-6F35-4ECB-99FE-5BDA98E394BC}"/>
    <cellStyle name="Percent 6 2 9" xfId="40026" xr:uid="{30B579AD-2862-43BF-8DB6-29666E328A13}"/>
    <cellStyle name="Percent 6 3" xfId="2617" xr:uid="{72A9FF5B-E8AC-4445-B41C-526C1D4EC9C0}"/>
    <cellStyle name="Percent 6 3 2" xfId="3598" xr:uid="{8516C005-2843-40D8-A4A9-21A2854D6F80}"/>
    <cellStyle name="Percent 6 3 2 2" xfId="6836" xr:uid="{0C7E2716-F7B5-4B80-91C2-FA8CDC66D3FD}"/>
    <cellStyle name="Percent 6 3 2 2 2" xfId="13092" xr:uid="{641404DB-92EE-4457-A0E0-0DDC5A5CD6E7}"/>
    <cellStyle name="Percent 6 3 2 2 2 2" xfId="23940" xr:uid="{7240B236-89EA-43FB-A085-20F3D05261A5}"/>
    <cellStyle name="Percent 6 3 2 2 2 3" xfId="39509" xr:uid="{81EAB36C-C6BA-4932-9551-F8818B6DB40F}"/>
    <cellStyle name="Percent 6 3 2 2 3" xfId="13093" xr:uid="{BAD2EA92-E21F-476D-9D1A-CFE98136B258}"/>
    <cellStyle name="Percent 6 3 2 2 3 2" xfId="23941" xr:uid="{219C8B65-15D8-4A29-B16F-7C6B3F93AD19}"/>
    <cellStyle name="Percent 6 3 2 2 3 3" xfId="35540" xr:uid="{3DFA9067-F985-44A2-967A-131300FD792D}"/>
    <cellStyle name="Percent 6 3 2 2 4" xfId="18274" xr:uid="{579207A2-7FC9-47E1-BC5F-3DF2CA6F3170}"/>
    <cellStyle name="Percent 6 3 2 2 5" xfId="29123" xr:uid="{2DA4A5AA-C77D-4E5F-A991-19266E7E9C47}"/>
    <cellStyle name="Percent 6 3 2 2 6" xfId="33436" xr:uid="{EAE5F394-ADD6-4646-8B2B-9243E2BDC841}"/>
    <cellStyle name="Percent 6 3 2 2 7" xfId="44397" xr:uid="{82939030-3D16-4F88-901C-D2879E6876DC}"/>
    <cellStyle name="Percent 6 3 2 3" xfId="13094" xr:uid="{074E86D5-01BD-47C7-827E-7089B83C0CF0}"/>
    <cellStyle name="Percent 6 3 2 3 2" xfId="23942" xr:uid="{3F76DE3C-088E-422B-8014-917B937C3663}"/>
    <cellStyle name="Percent 6 3 2 3 3" xfId="37529" xr:uid="{07897469-1BE4-4B7A-8155-554BBC5BB8DF}"/>
    <cellStyle name="Percent 6 3 2 4" xfId="15218" xr:uid="{DBEFAEAB-469C-4652-BF06-0943727E5162}"/>
    <cellStyle name="Percent 6 3 2 5" xfId="26067" xr:uid="{3A015550-037C-4B54-8907-286113099B0A}"/>
    <cellStyle name="Percent 6 3 2 6" xfId="32217" xr:uid="{26C38D54-8E2C-48B5-BFE8-1F1981220836}"/>
    <cellStyle name="Percent 6 3 2 7" xfId="41341" xr:uid="{358958FE-FC79-4433-BE68-01E854488417}"/>
    <cellStyle name="Percent 6 3 3" xfId="5856" xr:uid="{3F98B74C-1793-4A2A-B1B0-3A13B0C03B62}"/>
    <cellStyle name="Percent 6 3 3 2" xfId="13095" xr:uid="{56F14DB5-C68E-41D0-813A-E5184DD2A38F}"/>
    <cellStyle name="Percent 6 3 3 2 2" xfId="23943" xr:uid="{689CCFB8-E89E-44ED-9484-48A7E588B777}"/>
    <cellStyle name="Percent 6 3 3 2 3" xfId="39508" xr:uid="{9BA123BA-B6F5-422A-9084-B353818A672A}"/>
    <cellStyle name="Percent 6 3 3 3" xfId="13096" xr:uid="{89859643-DBA8-40CF-A846-A46DEEE530A4}"/>
    <cellStyle name="Percent 6 3 3 3 2" xfId="23944" xr:uid="{D179D2F9-5D40-4B27-A143-25E21DEFA0CA}"/>
    <cellStyle name="Percent 6 3 3 3 3" xfId="35539" xr:uid="{EF7887A8-C245-4822-B792-F0F0F18DF729}"/>
    <cellStyle name="Percent 6 3 3 4" xfId="17294" xr:uid="{8C496C2D-BFCB-49E2-AD2A-B6BC66EB91AF}"/>
    <cellStyle name="Percent 6 3 3 5" xfId="28143" xr:uid="{300EA314-DD11-4F2A-AE1F-B69A1D575C26}"/>
    <cellStyle name="Percent 6 3 3 6" xfId="33435" xr:uid="{50682D29-6D5C-4CDE-96A7-4437FF0D4148}"/>
    <cellStyle name="Percent 6 3 3 7" xfId="43417" xr:uid="{87B4E29A-07D1-4B4F-97D4-9A03BDB82E28}"/>
    <cellStyle name="Percent 6 3 4" xfId="13097" xr:uid="{E6C71CA4-44C0-4192-8305-3EAF18AC8049}"/>
    <cellStyle name="Percent 6 3 4 2" xfId="23945" xr:uid="{4B4BC66A-0651-4795-ACD1-828EF9CEAE02}"/>
    <cellStyle name="Percent 6 3 4 3" xfId="37528" xr:uid="{922DAFA6-DAAD-41B6-97EB-DC43B12DAB98}"/>
    <cellStyle name="Percent 6 3 5" xfId="14238" xr:uid="{053AB771-7D8C-45F3-AAC1-10F28052FD81}"/>
    <cellStyle name="Percent 6 3 6" xfId="25087" xr:uid="{3C6A001F-3C9E-4174-A6CE-85F1DFE458E3}"/>
    <cellStyle name="Percent 6 3 7" xfId="31237" xr:uid="{B8D211F5-0E40-459C-888E-B3BC270886CA}"/>
    <cellStyle name="Percent 6 3 8" xfId="40361" xr:uid="{E7ADF3CE-EB40-4134-8831-41B36EB56E44}"/>
    <cellStyle name="Percent 6 4" xfId="3105" xr:uid="{AB8DF546-D991-4A3E-89FF-3529387C41F9}"/>
    <cellStyle name="Percent 6 4 2" xfId="6343" xr:uid="{8BB31BD4-FEB7-44F9-A680-88CA44D4C265}"/>
    <cellStyle name="Percent 6 4 2 2" xfId="13098" xr:uid="{47793914-ED80-4A1D-958D-C41D7D9DA358}"/>
    <cellStyle name="Percent 6 4 2 2 2" xfId="23946" xr:uid="{2D6DEAA9-3183-491F-A27D-5AE9DAA5E53B}"/>
    <cellStyle name="Percent 6 4 2 2 3" xfId="39510" xr:uid="{FA6B6E9A-4055-45F2-AAAB-3B18FD6DE3C9}"/>
    <cellStyle name="Percent 6 4 2 3" xfId="13099" xr:uid="{0BE5410D-8634-49BD-A2A8-6EFD31129C16}"/>
    <cellStyle name="Percent 6 4 2 3 2" xfId="23947" xr:uid="{7FD80287-BEAB-47FA-8A70-ADCD44A09E59}"/>
    <cellStyle name="Percent 6 4 2 3 3" xfId="35541" xr:uid="{C9EA66B5-3960-4CB2-BE1A-C024996C0E8C}"/>
    <cellStyle name="Percent 6 4 2 4" xfId="17781" xr:uid="{B6CE508C-FE95-4D6B-BE60-5426BA93D92E}"/>
    <cellStyle name="Percent 6 4 2 5" xfId="28630" xr:uid="{295F73BF-2C85-4D91-AFEB-D380E3A559A7}"/>
    <cellStyle name="Percent 6 4 2 6" xfId="33437" xr:uid="{BEB8ABB0-6545-4C06-A5D0-14018AB277AF}"/>
    <cellStyle name="Percent 6 4 2 7" xfId="43904" xr:uid="{A51398EA-CB6B-4592-823E-ACEFA9CB33A9}"/>
    <cellStyle name="Percent 6 4 3" xfId="13100" xr:uid="{53CEED21-51AC-4606-BA84-5CF9F047D0F4}"/>
    <cellStyle name="Percent 6 4 3 2" xfId="23948" xr:uid="{F95CBF7D-D797-4EC7-845B-01013E1A95F4}"/>
    <cellStyle name="Percent 6 4 3 3" xfId="37530" xr:uid="{EE624544-0F04-4BDA-8001-BE3A7AB3C179}"/>
    <cellStyle name="Percent 6 4 4" xfId="14725" xr:uid="{785E4BF2-F053-4D47-AE19-D9F73CFB094C}"/>
    <cellStyle name="Percent 6 4 5" xfId="25574" xr:uid="{B513DA64-1BBD-4412-9D64-06F00F2B0DB5}"/>
    <cellStyle name="Percent 6 4 6" xfId="31724" xr:uid="{DDC13683-6BA4-47A7-A175-A090B7140A41}"/>
    <cellStyle name="Percent 6 4 7" xfId="40848" xr:uid="{EE7EF3CA-F923-4BBA-A65A-18223D4FD17B}"/>
    <cellStyle name="Percent 6 5" xfId="4111" xr:uid="{C0461EFC-36FA-4F61-86CB-D58AD15AECF5}"/>
    <cellStyle name="Percent 6 5 2" xfId="7341" xr:uid="{E28AF00D-4B12-45FB-B336-9C99D612EBE1}"/>
    <cellStyle name="Percent 6 5 2 2" xfId="18779" xr:uid="{C44949FB-DDCC-4783-9FA6-E09B0617783A}"/>
    <cellStyle name="Percent 6 5 2 3" xfId="29628" xr:uid="{89CA39C9-E23C-4AAA-B75C-6897298B9760}"/>
    <cellStyle name="Percent 6 5 2 4" xfId="37878" xr:uid="{20091167-3623-470E-9584-07336FFFAD63}"/>
    <cellStyle name="Percent 6 5 2 5" xfId="44902" xr:uid="{995E29AA-34A8-4351-B900-91717DE4C86F}"/>
    <cellStyle name="Percent 6 5 3" xfId="13101" xr:uid="{87DB2367-1D1B-4A34-A034-F067795E3CF1}"/>
    <cellStyle name="Percent 6 5 3 2" xfId="23949" xr:uid="{39019CA7-9E44-4995-9711-00C267CAE0A7}"/>
    <cellStyle name="Percent 6 5 3 3" xfId="33925" xr:uid="{82A88C7A-BF4C-4698-8BF6-FFC5EA96C30C}"/>
    <cellStyle name="Percent 6 5 4" xfId="15723" xr:uid="{A2F84A4D-1272-440E-A0FC-2D89A74A38FE}"/>
    <cellStyle name="Percent 6 5 5" xfId="26572" xr:uid="{A8DBD605-C5DB-40B2-9CBA-987AEE1C66B1}"/>
    <cellStyle name="Percent 6 5 6" xfId="33430" xr:uid="{E81EB7DF-B0A2-4903-866B-A95CFF91B94B}"/>
    <cellStyle name="Percent 6 5 7" xfId="41846" xr:uid="{1BC67FCB-7E4D-42E8-9E15-DA9C790C58E7}"/>
    <cellStyle name="Percent 6 6" xfId="4650" xr:uid="{DB86D44D-DF32-4FB7-BE64-7BED64280BAE}"/>
    <cellStyle name="Percent 6 6 2" xfId="7706" xr:uid="{8249F017-0A22-40D2-954D-2F29A8514CF5}"/>
    <cellStyle name="Percent 6 6 2 2" xfId="19144" xr:uid="{D372EC04-E638-4C1D-836B-0D637D76C5DC}"/>
    <cellStyle name="Percent 6 6 2 3" xfId="29993" xr:uid="{C5B11CA4-8776-4344-A9D1-D72A027B4C8A}"/>
    <cellStyle name="Percent 6 6 2 4" xfId="45267" xr:uid="{B663ED3D-CE66-4C0B-9BB0-2DEC96BE50B4}"/>
    <cellStyle name="Percent 6 6 3" xfId="16088" xr:uid="{9B6ACAC8-5F01-4A6E-A40A-59ED859F6217}"/>
    <cellStyle name="Percent 6 6 4" xfId="26937" xr:uid="{8779CD7E-D315-4F7A-8758-16C707A51A9B}"/>
    <cellStyle name="Percent 6 6 5" xfId="35895" xr:uid="{E600DCDF-0CC6-45E8-B54F-1FE5033F5ABB}"/>
    <cellStyle name="Percent 6 6 6" xfId="42211" xr:uid="{6792FD62-B5B1-4AE8-98A2-B7C8EEFB2A64}"/>
    <cellStyle name="Percent 6 7" xfId="5012" xr:uid="{D08C15F9-2A4B-4F6B-B8E7-8116374B888A}"/>
    <cellStyle name="Percent 6 7 2" xfId="8068" xr:uid="{E5A460D1-4101-49C2-A934-3E26E7693477}"/>
    <cellStyle name="Percent 6 7 2 2" xfId="19506" xr:uid="{E0F90D23-DBEB-4582-8475-96587D94CD2C}"/>
    <cellStyle name="Percent 6 7 2 3" xfId="30355" xr:uid="{265E5E16-5953-4F13-9371-ABE58D776BD5}"/>
    <cellStyle name="Percent 6 7 2 4" xfId="45629" xr:uid="{A6558B9E-2197-4296-801D-8F5A56580DC5}"/>
    <cellStyle name="Percent 6 7 3" xfId="16450" xr:uid="{74C4E6E6-955A-4FD0-9600-5364BBC05B65}"/>
    <cellStyle name="Percent 6 7 4" xfId="27299" xr:uid="{CBC0AB32-1009-4695-BEF0-20FCC0BF9CA7}"/>
    <cellStyle name="Percent 6 7 5" xfId="42573" xr:uid="{BF0766D5-A9E0-4FD2-9F7B-1E0EB544FC8A}"/>
    <cellStyle name="Percent 6 8" xfId="5363" xr:uid="{E5733833-65D0-4ABF-BF1E-F7E029B9C148}"/>
    <cellStyle name="Percent 6 8 2" xfId="16801" xr:uid="{F37162FA-5A4C-4E12-BEEC-6DA1A80285F7}"/>
    <cellStyle name="Percent 6 8 3" xfId="27650" xr:uid="{C569EEE7-70E9-43A0-B87F-F6788E680E8A}"/>
    <cellStyle name="Percent 6 8 4" xfId="42924" xr:uid="{5B2437CD-F1AA-42C7-BC5D-B7C04D0318B7}"/>
    <cellStyle name="Percent 6 9" xfId="13745" xr:uid="{741156A8-82FA-4528-8AD0-AEEAF3E737E8}"/>
    <cellStyle name="Percent 7" xfId="1188" xr:uid="{60788E21-FA7D-4C6A-BDE7-DF85A24D55E3}"/>
    <cellStyle name="Percent 8" xfId="1189" xr:uid="{BD74BBAB-01FD-4627-A225-5B5DE896C8F5}"/>
    <cellStyle name="Percent 8 2" xfId="2214" xr:uid="{BCED9A91-DDB1-49BD-8B60-FAFF9C3793BD}"/>
    <cellStyle name="Percent 8 3" xfId="4112" xr:uid="{8C6CB8B1-7E28-4037-810F-0AA8ED514305}"/>
    <cellStyle name="Percent 8 3 2" xfId="7342" xr:uid="{88E57884-2D62-480A-8E01-66783CAA14AD}"/>
    <cellStyle name="Percent 8 3 2 2" xfId="18780" xr:uid="{7C088F79-16B9-4E35-B3AF-8AB3B76F9D77}"/>
    <cellStyle name="Percent 8 3 2 3" xfId="29629" xr:uid="{6C12A6F8-3BC8-445A-9198-E2EB1DB6DDF3}"/>
    <cellStyle name="Percent 8 3 2 4" xfId="33438" xr:uid="{43216152-F080-4901-AA4F-35D5502E81A1}"/>
    <cellStyle name="Percent 8 3 2 5" xfId="44903" xr:uid="{7CE12C4B-AB96-4196-84E7-C7A20DD61B35}"/>
    <cellStyle name="Percent 8 3 2 6" xfId="45860" xr:uid="{D40CA330-4F90-4058-BB50-5F52DFE05498}"/>
    <cellStyle name="Percent 8 3 3" xfId="15724" xr:uid="{34D8F44B-0890-4749-9B61-3FC61B36D76E}"/>
    <cellStyle name="Percent 8 3 4" xfId="26573" xr:uid="{B6EB3823-D079-46C2-AB49-440C09701048}"/>
    <cellStyle name="Percent 8 3 5" xfId="32427" xr:uid="{FCE94F9F-F5FF-4A47-B47A-383BDF61B564}"/>
    <cellStyle name="Percent 8 3 6" xfId="41847" xr:uid="{8147FDF5-16F0-4AB7-B06F-2B85E92B664E}"/>
    <cellStyle name="Percent 8 3 7" xfId="45861" xr:uid="{B51A325A-A766-4423-95CA-3EE534A2B956}"/>
    <cellStyle name="Percent 8 4" xfId="4651" xr:uid="{7F48D24D-3944-4EE1-ABBF-A892CF473C7F}"/>
    <cellStyle name="Percent 8 4 2" xfId="7707" xr:uid="{3105AE48-3BF5-4674-A3D9-5015C9E8F467}"/>
    <cellStyle name="Percent 8 4 2 2" xfId="19145" xr:uid="{98DE3B4E-304B-4569-A834-D2EE146DBCB8}"/>
    <cellStyle name="Percent 8 4 2 3" xfId="29994" xr:uid="{F463419A-7CD9-4797-AA7F-9A50B055E4B8}"/>
    <cellStyle name="Percent 8 4 2 4" xfId="33439" xr:uid="{9544793E-B2A1-4980-A484-6CC0F961E161}"/>
    <cellStyle name="Percent 8 4 2 5" xfId="45268" xr:uid="{4FA8DEDD-951E-482E-AC33-BFE09A25045A}"/>
    <cellStyle name="Percent 8 4 2 6" xfId="45862" xr:uid="{72FFA35E-05EA-4969-8520-BEF6D59810CB}"/>
    <cellStyle name="Percent 8 4 3" xfId="16089" xr:uid="{BC8D5D09-AECF-4394-B2A1-9D15CB1286B3}"/>
    <cellStyle name="Percent 8 4 4" xfId="26938" xr:uid="{C121F237-C782-4ED9-8580-DA6004F118A1}"/>
    <cellStyle name="Percent 8 4 5" xfId="32428" xr:uid="{455AB7A9-CC46-450F-A072-F44463A9485B}"/>
    <cellStyle name="Percent 8 4 6" xfId="42212" xr:uid="{0DA4C4A3-2A35-4D76-A9CD-39B2D5BDB434}"/>
    <cellStyle name="Percent 8 5" xfId="5013" xr:uid="{DAD10C70-919E-4477-B7F5-293FBE0A8700}"/>
    <cellStyle name="Percent 8 5 2" xfId="8069" xr:uid="{FC04A012-964F-4B8B-9C5B-F3F7C68D3529}"/>
    <cellStyle name="Percent 8 5 2 2" xfId="19507" xr:uid="{EFA451F6-BA96-4920-BFA6-960850E66389}"/>
    <cellStyle name="Percent 8 5 2 3" xfId="30356" xr:uid="{9373A256-01E9-4F30-A09B-226F1B2E6BFC}"/>
    <cellStyle name="Percent 8 5 2 4" xfId="45630" xr:uid="{45A6A952-716F-4F69-B39A-908BCE3D6B4B}"/>
    <cellStyle name="Percent 8 5 3" xfId="16451" xr:uid="{84E86713-C2BC-491F-9874-56ACA3F4FD91}"/>
    <cellStyle name="Percent 8 5 4" xfId="27300" xr:uid="{19E83AB2-B74C-406F-B8CF-75D7AF0C04FD}"/>
    <cellStyle name="Percent 8 5 5" xfId="33440" xr:uid="{8FDE32BF-5D22-48ED-B1B0-C61C92F8035D}"/>
    <cellStyle name="Percent 8 5 6" xfId="42574" xr:uid="{909656AD-67B3-4DBB-9473-91690DBF5AB2}"/>
    <cellStyle name="Percent 8 5 7" xfId="45863" xr:uid="{9EC8F718-BC77-494E-AEB0-9CB54E7AD17B}"/>
    <cellStyle name="Percent 9" xfId="1190" xr:uid="{CFF4E7B0-9726-4C3A-9483-7410BD389974}"/>
    <cellStyle name="Percent 9 2" xfId="4113" xr:uid="{A2F0C843-4B44-43DC-9F26-DE9A716EFD72}"/>
    <cellStyle name="Percent 9 2 2" xfId="7343" xr:uid="{897F0C93-30DE-48D7-8D3F-147854C9D5C5}"/>
    <cellStyle name="Percent 9 2 2 2" xfId="18781" xr:uid="{2612F194-55AE-4490-9D79-130AD36B6A21}"/>
    <cellStyle name="Percent 9 2 2 3" xfId="29630" xr:uid="{18F54BFE-57F1-48E1-A0F5-EA492EC98849}"/>
    <cellStyle name="Percent 9 2 2 4" xfId="33442" xr:uid="{D0DA342C-AE54-4363-AD22-79AF6991C864}"/>
    <cellStyle name="Percent 9 2 2 5" xfId="44904" xr:uid="{249AB92B-7101-41CE-8359-CF26147144F5}"/>
    <cellStyle name="Percent 9 2 2 6" xfId="45864" xr:uid="{F04B1565-7DE0-4C1F-B586-704FA6599858}"/>
    <cellStyle name="Percent 9 2 3" xfId="15725" xr:uid="{616DC412-1F9D-45B3-AD37-D35C7A74A711}"/>
    <cellStyle name="Percent 9 2 4" xfId="26574" xr:uid="{D3122BD2-A55F-4690-B06D-902830969229}"/>
    <cellStyle name="Percent 9 2 5" xfId="32429" xr:uid="{4356AA2C-FB25-4E33-B305-641BC0431FD6}"/>
    <cellStyle name="Percent 9 2 6" xfId="41848" xr:uid="{196363BB-0C02-4E49-B628-F3F1E55AA32E}"/>
    <cellStyle name="Percent 9 2 7" xfId="45865" xr:uid="{B1A4EB60-DE2F-46E3-B993-34E9F3AF5B29}"/>
    <cellStyle name="Percent 9 3" xfId="4652" xr:uid="{F6760521-7E6E-49EC-97C8-3F661B01DE5F}"/>
    <cellStyle name="Percent 9 3 2" xfId="7708" xr:uid="{65759A1A-8FEC-43DD-8D82-4F4BC8DCD04E}"/>
    <cellStyle name="Percent 9 3 2 2" xfId="19146" xr:uid="{638F82B2-B87C-4B79-A7A5-625F0EBA5A79}"/>
    <cellStyle name="Percent 9 3 2 3" xfId="29995" xr:uid="{B07D005C-22CE-469A-A28F-48906455037E}"/>
    <cellStyle name="Percent 9 3 2 4" xfId="45269" xr:uid="{E1A38DAD-D735-49EC-B670-28B42FFC9B2E}"/>
    <cellStyle name="Percent 9 3 3" xfId="16090" xr:uid="{24F04A75-94FC-426D-B3E5-155224938991}"/>
    <cellStyle name="Percent 9 3 4" xfId="26939" xr:uid="{6EE3AE69-E8D5-47B8-A90D-C1EA7D140775}"/>
    <cellStyle name="Percent 9 3 5" xfId="33441" xr:uid="{65DC53FA-E748-4123-ABD1-A613C65F26B1}"/>
    <cellStyle name="Percent 9 3 6" xfId="42213" xr:uid="{23AFAE11-54B7-4636-AB7A-36506CFABE31}"/>
    <cellStyle name="Percent 9 3 7" xfId="45866" xr:uid="{8F2DF805-5DCA-452B-8493-1559E60D5964}"/>
    <cellStyle name="Percent 9 4" xfId="5014" xr:uid="{3BB62D22-081D-4CB2-B716-F07FD8A130E3}"/>
    <cellStyle name="Percent 9 4 2" xfId="8070" xr:uid="{2EFCF627-103C-4A76-BF6F-8A28B4B1CB4B}"/>
    <cellStyle name="Percent 9 4 2 2" xfId="19508" xr:uid="{67A28884-2EEE-47F0-A779-D57EEE0F53DC}"/>
    <cellStyle name="Percent 9 4 2 3" xfId="30357" xr:uid="{A1D9F2D3-4797-488C-807E-AA15F051AEA6}"/>
    <cellStyle name="Percent 9 4 2 4" xfId="45631" xr:uid="{48219C4C-FEDD-4257-AE2A-C3FB7DCCC8CA}"/>
    <cellStyle name="Percent 9 4 3" xfId="16452" xr:uid="{BFC9B3C2-2917-4DC5-91F6-BA0D9A8BFB19}"/>
    <cellStyle name="Percent 9 4 4" xfId="27301" xr:uid="{E2970077-FFCC-4465-A252-6257D4F19B8C}"/>
    <cellStyle name="Percent 9 4 5" xfId="42575" xr:uid="{2E751CEB-02F7-46C8-AC97-0AB7CC3774BA}"/>
    <cellStyle name="Reference" xfId="2215" xr:uid="{CF22A3BF-B6E4-45A6-83B8-A873A22826DE}"/>
    <cellStyle name="Reference 2" xfId="13102" xr:uid="{4F907EE3-DA3F-4705-8386-9C87425E99B2}"/>
    <cellStyle name="Reference 2 2" xfId="23950" xr:uid="{0503C231-CE70-4490-97F5-83C99555E7AE}"/>
    <cellStyle name="Reference 2 3" xfId="33443" xr:uid="{D5439EFB-323C-4281-8D18-F24F373A0D87}"/>
    <cellStyle name="Results 2" xfId="97" xr:uid="{37CD0C55-A887-44F9-BDA1-FFFF3841CDD8}"/>
    <cellStyle name="Row heading" xfId="2216" xr:uid="{8B637FEB-AE25-4833-AFFF-B2773AA54C16}"/>
    <cellStyle name="Row heading 2" xfId="13103" xr:uid="{532BCF50-D426-4018-89D7-289D672B30E0}"/>
    <cellStyle name="Row heading 2 2" xfId="23951" xr:uid="{EA3545E0-6E4D-4041-8EFD-E261DBC59D32}"/>
    <cellStyle name="Row heading 2 3" xfId="33444" xr:uid="{72E36977-1EE4-4B34-BAB1-AA01527DA97B}"/>
    <cellStyle name="Section Break" xfId="63" xr:uid="{FDC4C23B-D79F-4615-9719-8458EBF7C537}"/>
    <cellStyle name="Section Break: parent row" xfId="64" xr:uid="{F8257BF2-4F37-4F43-A5AD-1A04DD3A844B}"/>
    <cellStyle name="Sheet Title" xfId="1191" xr:uid="{C665AC80-F632-4396-A44A-52A26BF5CF35}"/>
    <cellStyle name="Sheet Title 2" xfId="13104" xr:uid="{A26B6A37-DF86-4D21-9739-2008FF9D6863}"/>
    <cellStyle name="Sheet Title 2 2" xfId="23952" xr:uid="{97964989-8695-4390-A843-D32FB8D52EE3}"/>
    <cellStyle name="Sheet Title 2 3" xfId="33445" xr:uid="{E45CA11A-DA40-4278-887A-0AEC56D70DF3}"/>
    <cellStyle name="Source Hed" xfId="2217" xr:uid="{99096114-31E9-434D-A9C2-1BDD25AB9158}"/>
    <cellStyle name="Source Hed 2" xfId="13105" xr:uid="{A53D9224-EE0D-4287-BAAA-3D4E108BAAA2}"/>
    <cellStyle name="Source Hed 2 2" xfId="23953" xr:uid="{F5A98D15-E561-4118-8798-3A04FF5F5A8C}"/>
    <cellStyle name="Source Hed 2 3" xfId="33446" xr:uid="{968C4334-E7AD-4D31-8F21-C52CD7495291}"/>
    <cellStyle name="Source Letter" xfId="2218" xr:uid="{883C6510-A93B-4B76-A54C-F18E3F24F5FB}"/>
    <cellStyle name="Source Letter 2" xfId="13106" xr:uid="{CB6A0DDC-A9C1-43F1-A108-8C6A5A4A463F}"/>
    <cellStyle name="Source Letter 2 2" xfId="23954" xr:uid="{9A832438-B1C2-4460-81CF-BE05497AB93D}"/>
    <cellStyle name="Source Letter 2 3" xfId="33447" xr:uid="{389C1D70-E360-4CE5-A021-2A36E1F56CF3}"/>
    <cellStyle name="Source Superscript" xfId="2219" xr:uid="{3EFE78D3-61E1-4024-A1E7-0BF432EC1652}"/>
    <cellStyle name="Source Superscript 2" xfId="13107" xr:uid="{FF7D16E0-639A-4134-AA47-492D35CE1E62}"/>
    <cellStyle name="Source Superscript 2 2" xfId="23955" xr:uid="{22B0AB70-8298-4A08-A27E-7AC78144A6F6}"/>
    <cellStyle name="Source Superscript 2 3" xfId="33448" xr:uid="{A07D7561-4451-41EA-8053-9B5032D7EC5F}"/>
    <cellStyle name="Source Text" xfId="2220" xr:uid="{F7C1EC67-7C44-4695-A2B5-09F2613B5B34}"/>
    <cellStyle name="Source Text 2" xfId="13108" xr:uid="{6EB4F7A0-FBE9-47DF-B553-F413E5067A92}"/>
    <cellStyle name="Source Text 2 2" xfId="23956" xr:uid="{725BB061-E88D-4384-8C41-FE05CAAA28B6}"/>
    <cellStyle name="Source Text 2 3" xfId="33449" xr:uid="{838A9DAB-1677-4746-8155-C23911CA3DB6}"/>
    <cellStyle name="Standard_CRF Inventar" xfId="2221" xr:uid="{134B0DD7-B8D1-4B63-AE42-88FCB43948DC}"/>
    <cellStyle name="State" xfId="2222" xr:uid="{F84A1E78-B168-46BD-A01B-0ED598273AB5}"/>
    <cellStyle name="State 2" xfId="13109" xr:uid="{65F83D04-A2A4-44F9-B7D2-C41507232848}"/>
    <cellStyle name="State 2 2" xfId="23957" xr:uid="{96376D4B-9E19-4B57-9482-D3B672BC927E}"/>
    <cellStyle name="State 2 3" xfId="33450" xr:uid="{1935B2D7-7C97-4ACF-A282-D4ACA970AA77}"/>
    <cellStyle name="Style 1" xfId="155" xr:uid="{4C04C6F2-BF3B-4AD0-9AF3-A31ADF6702AB}"/>
    <cellStyle name="Style 1 10" xfId="4230" xr:uid="{53041AA4-CBAC-488D-9BA2-B2FE36D165FC}"/>
    <cellStyle name="Style 1 10 10" xfId="4231" xr:uid="{B7AA2C39-C1CC-40E3-98C0-30A5A06A96B5}"/>
    <cellStyle name="Style 1 10 2" xfId="4232" xr:uid="{2C906EC4-CCBB-48E7-8539-EB125D3DCF62}"/>
    <cellStyle name="Style 1 10 3" xfId="4233" xr:uid="{2F9D1FB5-9BD7-4EBF-A7D1-200030A893E4}"/>
    <cellStyle name="Style 1 10 4" xfId="4234" xr:uid="{FFADC944-36F0-4017-BEE6-C60934874EC4}"/>
    <cellStyle name="Style 1 10 5" xfId="4235" xr:uid="{78870CFC-02C5-4470-A178-9635E02826D0}"/>
    <cellStyle name="Style 1 10 6" xfId="4236" xr:uid="{E6FF6198-5485-4DDA-A24D-27833A1D51DD}"/>
    <cellStyle name="Style 1 10 7" xfId="4237" xr:uid="{8D6DB077-5909-4685-8757-49A36B995E5D}"/>
    <cellStyle name="Style 1 10 8" xfId="4238" xr:uid="{9AC87BB7-79AF-4DC4-9805-186BC10CFF95}"/>
    <cellStyle name="Style 1 10 9" xfId="4239" xr:uid="{44321F2C-9795-40A6-BF46-73DE88AF14FE}"/>
    <cellStyle name="Style 1 2" xfId="1192" xr:uid="{69FA6308-833C-4F20-912A-7C33C7E773C8}"/>
    <cellStyle name="Style 1 2 10" xfId="4240" xr:uid="{42FDC9F8-BA83-4C2A-A564-AED0C58FCD6C}"/>
    <cellStyle name="Style 1 2 2" xfId="1193" xr:uid="{17A7E804-AF19-48F2-A545-E309DDF04285}"/>
    <cellStyle name="Style 1 2 2 2" xfId="13110" xr:uid="{1B95C707-E6D9-46A0-A2EB-82F32879907F}"/>
    <cellStyle name="Style 1 2 2 2 2" xfId="23958" xr:uid="{99E9ACA0-C913-42ED-B1ED-1C91B2B76BF3}"/>
    <cellStyle name="Style 1 2 2 2 3" xfId="33453" xr:uid="{4CB87D76-9B5A-4C96-B2DA-B01B853FD54A}"/>
    <cellStyle name="Style 1 2 3" xfId="1194" xr:uid="{582A6883-4E60-4E10-8D48-F8B8C1349632}"/>
    <cellStyle name="Style 1 2 3 2" xfId="13111" xr:uid="{76233714-F7BC-43B9-98DD-F008A40457AD}"/>
    <cellStyle name="Style 1 2 3 2 2" xfId="23959" xr:uid="{D94538BA-BA3E-4AF5-986D-B660E08A0BC0}"/>
    <cellStyle name="Style 1 2 3 2 3" xfId="33454" xr:uid="{54523525-4B6D-4521-99F0-70B9C0785C54}"/>
    <cellStyle name="Style 1 2 4" xfId="4241" xr:uid="{37521FF2-11D2-4C74-A0D7-3683CD2E55C9}"/>
    <cellStyle name="Style 1 2 4 2" xfId="33452" xr:uid="{D297F6CF-FF82-48C9-9F93-2AE08A5512A7}"/>
    <cellStyle name="Style 1 2 4 3" xfId="45867" xr:uid="{05BB6589-83A6-476F-AD3F-F5F75B8C16C3}"/>
    <cellStyle name="Style 1 2 5" xfId="4242" xr:uid="{F04B2C2A-041A-4994-A066-007087E465FC}"/>
    <cellStyle name="Style 1 2 6" xfId="4243" xr:uid="{737773C4-9AC1-47F3-945B-6D91677B0ED1}"/>
    <cellStyle name="Style 1 2 7" xfId="4244" xr:uid="{67607D90-3EFA-432A-84F9-108C02538FD0}"/>
    <cellStyle name="Style 1 2 8" xfId="4245" xr:uid="{70AF46B5-FEAC-4B56-889A-490A5846321B}"/>
    <cellStyle name="Style 1 2 9" xfId="4246" xr:uid="{24267EB2-2ADB-4AF3-B55D-9654E76819C8}"/>
    <cellStyle name="Style 1 3" xfId="1195" xr:uid="{89EB12A1-BDCE-426F-B8C1-CBA6DE6C93B2}"/>
    <cellStyle name="Style 1 3 10" xfId="4247" xr:uid="{C6A1424F-EAF2-4BBD-A1ED-255F667C2272}"/>
    <cellStyle name="Style 1 3 2" xfId="1196" xr:uid="{40021F41-4A4B-4CFD-9E38-E3893076248E}"/>
    <cellStyle name="Style 1 3 2 2" xfId="13112" xr:uid="{80AE6B56-80A5-48CA-81EE-25BF1FD438A0}"/>
    <cellStyle name="Style 1 3 2 2 2" xfId="23960" xr:uid="{755B400B-D193-458E-A403-89227B1A543E}"/>
    <cellStyle name="Style 1 3 2 2 3" xfId="33456" xr:uid="{02673116-9190-4D21-B34F-43C6E7230DAE}"/>
    <cellStyle name="Style 1 3 3" xfId="1197" xr:uid="{C7751C32-45CC-4447-BE9F-9329332290C5}"/>
    <cellStyle name="Style 1 3 3 2" xfId="13113" xr:uid="{D3772063-DE83-49E1-BDD3-A8DBD8C79A31}"/>
    <cellStyle name="Style 1 3 3 2 2" xfId="23961" xr:uid="{4B548B47-2F62-4C65-BF23-9CD9486C3663}"/>
    <cellStyle name="Style 1 3 3 2 3" xfId="33457" xr:uid="{3FEFD8BA-FD8D-4603-A6D8-A05AFF95D573}"/>
    <cellStyle name="Style 1 3 4" xfId="4248" xr:uid="{6D71E9C1-957F-4B0C-B665-BF4066D229E8}"/>
    <cellStyle name="Style 1 3 4 2" xfId="33455" xr:uid="{20B08508-82CC-431F-A99C-B45BACC74D98}"/>
    <cellStyle name="Style 1 3 4 3" xfId="45868" xr:uid="{FC2BD73F-0353-42A7-8421-AB8318587BB0}"/>
    <cellStyle name="Style 1 3 5" xfId="4249" xr:uid="{C932D898-C84D-48EA-BEC9-F517FB9CA07A}"/>
    <cellStyle name="Style 1 3 6" xfId="4250" xr:uid="{AC21271D-8281-426F-871A-48CE874D9C5E}"/>
    <cellStyle name="Style 1 3 7" xfId="4251" xr:uid="{4A360959-EB79-48FB-BFA3-D87D5CA1A120}"/>
    <cellStyle name="Style 1 3 8" xfId="4252" xr:uid="{FD479664-E9F5-4459-8B54-B62020EAA767}"/>
    <cellStyle name="Style 1 3 9" xfId="4253" xr:uid="{82EACA43-1865-41DF-84F7-B56B38DC3FAF}"/>
    <cellStyle name="Style 1 4" xfId="1198" xr:uid="{10311A91-5AE2-4F2E-A6A1-48AB10044791}"/>
    <cellStyle name="Style 1 4 10" xfId="4254" xr:uid="{92B487B9-1461-4F2A-A060-0A70D1EB9821}"/>
    <cellStyle name="Style 1 4 2" xfId="1199" xr:uid="{75CD0E0F-F175-4F67-A7D9-80CD80795A4D}"/>
    <cellStyle name="Style 1 4 2 2" xfId="13114" xr:uid="{E71C3C8F-DAD0-4920-8CB5-ADA0A6F15014}"/>
    <cellStyle name="Style 1 4 2 2 2" xfId="23962" xr:uid="{875A9430-61A2-4781-868E-E532FDDE08D6}"/>
    <cellStyle name="Style 1 4 2 2 3" xfId="33459" xr:uid="{57A69512-B899-4BFB-A343-9521602B33D4}"/>
    <cellStyle name="Style 1 4 3" xfId="1200" xr:uid="{37C10BFE-D600-45FA-BB3A-6824C27AE00F}"/>
    <cellStyle name="Style 1 4 3 2" xfId="13115" xr:uid="{E345F045-AB90-4878-9B09-566814DF4BEA}"/>
    <cellStyle name="Style 1 4 3 2 2" xfId="23963" xr:uid="{52296D33-1578-4108-B7C1-0B38BA0098CA}"/>
    <cellStyle name="Style 1 4 3 2 3" xfId="33460" xr:uid="{F9BA900D-4D63-4E38-B8BF-1043AC1FAB04}"/>
    <cellStyle name="Style 1 4 4" xfId="4255" xr:uid="{1DE71EE5-EBD0-4DAD-A59A-E86C59EA1BF2}"/>
    <cellStyle name="Style 1 4 4 2" xfId="33458" xr:uid="{FA854EE9-8AF9-4FE4-BF2A-760666C506B4}"/>
    <cellStyle name="Style 1 4 4 3" xfId="45869" xr:uid="{A36A0EAA-4CC9-4A00-8933-4BE219B6E775}"/>
    <cellStyle name="Style 1 4 5" xfId="4256" xr:uid="{B9A77386-32DE-4C6E-8700-D9C7FED51B74}"/>
    <cellStyle name="Style 1 4 6" xfId="4257" xr:uid="{C50640AD-D94F-46FB-9104-8C26347D6D50}"/>
    <cellStyle name="Style 1 4 7" xfId="4258" xr:uid="{DA017EC2-5CD6-4F20-BF05-586284BC5FB6}"/>
    <cellStyle name="Style 1 4 8" xfId="4259" xr:uid="{F940D092-194D-4EEA-98C1-497A4E0F73DE}"/>
    <cellStyle name="Style 1 4 9" xfId="4260" xr:uid="{B93B1AA9-9A59-4E07-BA73-56166F78FF4A}"/>
    <cellStyle name="Style 1 5" xfId="1201" xr:uid="{4F51EB3B-F1B8-4F13-A24B-77C0817F6214}"/>
    <cellStyle name="Style 1 5 10" xfId="4261" xr:uid="{B82948D7-5013-4266-B54C-17C5C5B45E9E}"/>
    <cellStyle name="Style 1 5 2" xfId="1202" xr:uid="{108484AA-B631-4069-B0F3-A1B1816B84E2}"/>
    <cellStyle name="Style 1 5 2 2" xfId="13116" xr:uid="{5076E95A-48D5-4D78-9CCF-2B07883F916A}"/>
    <cellStyle name="Style 1 5 2 2 2" xfId="23964" xr:uid="{D440F32E-C41B-4C2D-950D-FF93A582937E}"/>
    <cellStyle name="Style 1 5 2 2 3" xfId="33462" xr:uid="{CD795D2B-333E-41F8-97DC-46808CD7A311}"/>
    <cellStyle name="Style 1 5 3" xfId="1203" xr:uid="{629A00DA-DFAF-46DE-BC58-F44A462B37EA}"/>
    <cellStyle name="Style 1 5 3 2" xfId="13117" xr:uid="{1E6296FD-3D3A-4088-8141-0AF563DA950D}"/>
    <cellStyle name="Style 1 5 3 2 2" xfId="23965" xr:uid="{D9AFC755-41C0-4BC2-B095-8914D5F4CB2B}"/>
    <cellStyle name="Style 1 5 3 2 3" xfId="33463" xr:uid="{A72AB0C7-DD43-4456-A59C-6F81216AD5EE}"/>
    <cellStyle name="Style 1 5 4" xfId="4262" xr:uid="{02A5837B-241F-4E67-84FF-356FCAB5AFC7}"/>
    <cellStyle name="Style 1 5 4 2" xfId="33461" xr:uid="{EE1D6997-4E91-4674-9FFA-E203BCE77322}"/>
    <cellStyle name="Style 1 5 4 3" xfId="45870" xr:uid="{5C0CD3C7-4F04-45CF-9553-6FDD0A25DF08}"/>
    <cellStyle name="Style 1 5 5" xfId="4263" xr:uid="{46999E7E-0B3B-47DA-AC73-2BC611C8E224}"/>
    <cellStyle name="Style 1 5 6" xfId="4264" xr:uid="{2E098CA1-8140-44B4-B7C7-6D6D04862632}"/>
    <cellStyle name="Style 1 5 7" xfId="4265" xr:uid="{EE836780-0567-421F-BC1E-69825FEABA15}"/>
    <cellStyle name="Style 1 5 8" xfId="4266" xr:uid="{9962EE2F-6512-47CC-8F88-9DD0A1AF3AC9}"/>
    <cellStyle name="Style 1 5 9" xfId="4267" xr:uid="{D47C6379-EAE4-40E4-8702-16D9F792F4DE}"/>
    <cellStyle name="Style 1 6" xfId="1204" xr:uid="{DCA2079D-05BA-4275-82DC-094C5F0B611D}"/>
    <cellStyle name="Style 1 6 10" xfId="4268" xr:uid="{F4CDDB5B-F99C-44D9-BD3A-93C4F748D67A}"/>
    <cellStyle name="Style 1 6 2" xfId="1205" xr:uid="{90630F86-C1E6-453A-BC5D-0107656D29AD}"/>
    <cellStyle name="Style 1 6 2 2" xfId="13118" xr:uid="{97DB36F0-7481-4850-8EAA-890B4601D3D4}"/>
    <cellStyle name="Style 1 6 2 2 2" xfId="23966" xr:uid="{DC0FF156-23B8-45C1-B3D1-D66B51B13E36}"/>
    <cellStyle name="Style 1 6 2 2 3" xfId="33465" xr:uid="{671A60B9-C1D0-426B-B0BD-2ADE076A9F32}"/>
    <cellStyle name="Style 1 6 3" xfId="1206" xr:uid="{C760D23A-BC8E-4652-84AC-40EC8917BD10}"/>
    <cellStyle name="Style 1 6 3 2" xfId="13119" xr:uid="{76616922-63A4-4E59-9ECB-D126CAC8735E}"/>
    <cellStyle name="Style 1 6 3 2 2" xfId="23967" xr:uid="{422132E4-C4EB-43F7-8B29-1C1BF7DDC150}"/>
    <cellStyle name="Style 1 6 3 2 3" xfId="33466" xr:uid="{5E3D6A52-AAF2-4E14-A03A-DA70CC1EC9C4}"/>
    <cellStyle name="Style 1 6 4" xfId="4269" xr:uid="{F6F1A505-7D72-45E4-AA61-C085BB02B5F6}"/>
    <cellStyle name="Style 1 6 4 2" xfId="33464" xr:uid="{075DD320-0F02-4418-95A5-16BE3CB16AC4}"/>
    <cellStyle name="Style 1 6 4 3" xfId="45871" xr:uid="{7B0548D7-E862-4C38-91B6-A17B5B910D86}"/>
    <cellStyle name="Style 1 6 5" xfId="4270" xr:uid="{942FA4B5-AE91-4286-93CF-80C486F03D35}"/>
    <cellStyle name="Style 1 6 6" xfId="4271" xr:uid="{2D544D75-D74F-436B-8D25-99F11A0E015D}"/>
    <cellStyle name="Style 1 6 7" xfId="4272" xr:uid="{EACC5931-9FAD-4E3C-9617-0A3A79BE11F7}"/>
    <cellStyle name="Style 1 6 8" xfId="4273" xr:uid="{905E3635-9273-4F09-A1E7-65A164A6711F}"/>
    <cellStyle name="Style 1 6 9" xfId="4274" xr:uid="{CEE0933B-E172-48E3-82E8-E6E4FE308EEC}"/>
    <cellStyle name="Style 1 7" xfId="4275" xr:uid="{0CD18653-52CB-47FE-9E8B-D6507EF3891F}"/>
    <cellStyle name="Style 1 7 10" xfId="4276" xr:uid="{98E96FCF-EA90-477B-94F0-632E31434592}"/>
    <cellStyle name="Style 1 7 11" xfId="33451" xr:uid="{E7EBCD44-7B39-46DF-B10C-1B9DBA78A78B}"/>
    <cellStyle name="Style 1 7 12" xfId="45872" xr:uid="{2169B09A-56A3-457B-9CFF-08AD9323D13D}"/>
    <cellStyle name="Style 1 7 2" xfId="4277" xr:uid="{D81773D0-8CF4-4BF4-AAAD-EF3E40ADF819}"/>
    <cellStyle name="Style 1 7 3" xfId="4278" xr:uid="{64597B0D-9960-4A54-ABA2-1D60643D41A4}"/>
    <cellStyle name="Style 1 7 4" xfId="4279" xr:uid="{0324CF9D-432C-422C-8193-D6CA97432204}"/>
    <cellStyle name="Style 1 7 5" xfId="4280" xr:uid="{FC8B9BFC-1642-42D6-98BF-4D7346A5BA9E}"/>
    <cellStyle name="Style 1 7 6" xfId="4281" xr:uid="{FEBF5BEE-1BA0-4B93-B880-6154DF62F6BA}"/>
    <cellStyle name="Style 1 7 7" xfId="4282" xr:uid="{F554F203-07D0-4065-BEFF-B480A052A232}"/>
    <cellStyle name="Style 1 7 8" xfId="4283" xr:uid="{0FE0DC3A-5DBF-458F-8464-1CABBC1BBB04}"/>
    <cellStyle name="Style 1 7 9" xfId="4284" xr:uid="{CA784D36-8430-446C-A01D-38112C946F90}"/>
    <cellStyle name="Style 1 8" xfId="4285" xr:uid="{B3510555-B546-4948-952D-8E0A62933CC7}"/>
    <cellStyle name="Style 1 8 10" xfId="4286" xr:uid="{CB1E5387-BE69-477E-A904-414F4973A850}"/>
    <cellStyle name="Style 1 8 2" xfId="4287" xr:uid="{580D0451-78AB-4C56-8A15-9B9857F78057}"/>
    <cellStyle name="Style 1 8 3" xfId="4288" xr:uid="{F4A25EA5-FF33-4C1C-BA6C-4FAB44DB317F}"/>
    <cellStyle name="Style 1 8 4" xfId="4289" xr:uid="{A8CD6173-7ADF-44DE-897E-9D32823A4736}"/>
    <cellStyle name="Style 1 8 5" xfId="4290" xr:uid="{6108F5C9-E0F5-4ABE-B9E1-AB2AFEFF6626}"/>
    <cellStyle name="Style 1 8 6" xfId="4291" xr:uid="{9930151F-2BA1-407E-ABCD-7828A8EA53A8}"/>
    <cellStyle name="Style 1 8 7" xfId="4292" xr:uid="{1DDF75EA-E5D0-4230-BE11-963F0EF26CF9}"/>
    <cellStyle name="Style 1 8 8" xfId="4293" xr:uid="{BA59753B-73E2-4CB9-B968-B0F6F601D1CE}"/>
    <cellStyle name="Style 1 8 9" xfId="4294" xr:uid="{E213E55E-0331-44F4-9690-F436694073DF}"/>
    <cellStyle name="Style 1 9" xfId="4295" xr:uid="{133CAAF8-1F40-491C-AB19-E6D908D6B238}"/>
    <cellStyle name="Style 1 9 10" xfId="4296" xr:uid="{58C0847F-CA2E-4C97-A265-B8840CC0F681}"/>
    <cellStyle name="Style 1 9 2" xfId="4297" xr:uid="{2D2D3631-6598-416B-8708-29B5D73C5D6F}"/>
    <cellStyle name="Style 1 9 3" xfId="4298" xr:uid="{41C51C29-AC7A-4FD2-BC20-A7D246D8B965}"/>
    <cellStyle name="Style 1 9 4" xfId="4299" xr:uid="{44CC7CFC-6A80-4DAC-AA06-91900CC86365}"/>
    <cellStyle name="Style 1 9 5" xfId="4300" xr:uid="{A9DBCC61-A4DC-44E6-B824-8C066BE6D378}"/>
    <cellStyle name="Style 1 9 6" xfId="4301" xr:uid="{CC5975F0-97A2-4FF0-BA50-9B1A372A8DD2}"/>
    <cellStyle name="Style 1 9 7" xfId="4302" xr:uid="{73ED3916-9F9C-451F-8D42-B92BD797EB1F}"/>
    <cellStyle name="Style 1 9 8" xfId="4303" xr:uid="{86EECBF7-E9FB-4581-97D4-F55085B306ED}"/>
    <cellStyle name="Style 1 9 9" xfId="4304" xr:uid="{0A002EE9-9699-449D-BABA-D56AD47E3D2D}"/>
    <cellStyle name="Style 21" xfId="156" xr:uid="{29CC2A9C-56E5-4E2F-BDC3-05932607CDE6}"/>
    <cellStyle name="Style 21 10" xfId="1207" xr:uid="{67E74572-F8DF-48C1-91A2-570F39C0ACB2}"/>
    <cellStyle name="Style 21 10 2" xfId="13120" xr:uid="{9C5F8808-377F-4BA3-83C2-64BFECA2E726}"/>
    <cellStyle name="Style 21 10 2 2" xfId="23968" xr:uid="{FA608F89-5F05-4566-BB54-2FD282A43ACC}"/>
    <cellStyle name="Style 21 10 2 3" xfId="33468" xr:uid="{3E76FF32-D1FA-4FFB-A8F9-3DE5A1F92CED}"/>
    <cellStyle name="Style 21 11" xfId="1208" xr:uid="{3BEC002B-D8CE-4AC3-A750-958DF12B4C0E}"/>
    <cellStyle name="Style 21 11 2" xfId="13121" xr:uid="{37A39773-85BB-4B74-8EA6-9BC8C1CCB952}"/>
    <cellStyle name="Style 21 11 2 2" xfId="23969" xr:uid="{F345A6B8-3A29-4FB7-BFEB-2CB2C2FB3D32}"/>
    <cellStyle name="Style 21 11 2 3" xfId="33469" xr:uid="{867DCAB8-FB12-4A49-B6E4-16A385A93F60}"/>
    <cellStyle name="Style 21 12" xfId="8258" xr:uid="{A37AF073-7E28-4D50-B3C3-F18D6DBA3C23}"/>
    <cellStyle name="Style 21 12 2" xfId="13122" xr:uid="{63776E27-04B0-4885-9474-8A485D2248AE}"/>
    <cellStyle name="Style 21 12 2 2" xfId="23970" xr:uid="{E73B1E63-7AEA-4306-AEA3-9779B8E3F993}"/>
    <cellStyle name="Style 21 12 2 3" xfId="33471" xr:uid="{2A4CE583-867A-4A28-AEA2-087F71B008B2}"/>
    <cellStyle name="Style 21 12 3" xfId="13123" xr:uid="{4F17ACDE-82BE-4669-8F89-CCDD2B00C771}"/>
    <cellStyle name="Style 21 12 3 2" xfId="23971" xr:uid="{59D9A228-284A-41F9-9184-F3D1A36AC942}"/>
    <cellStyle name="Style 21 12 3 3" xfId="33470" xr:uid="{FA39652F-A657-4A7C-9A0C-3434DD20968B}"/>
    <cellStyle name="Style 21 13" xfId="13124" xr:uid="{C6887BFB-AFE4-421A-93F1-94847AF54924}"/>
    <cellStyle name="Style 21 13 2" xfId="23972" xr:uid="{1CA8BE08-A278-4180-B3F6-F2E90DCB2EA9}"/>
    <cellStyle name="Style 21 13 3" xfId="33467" xr:uid="{D2AEE080-4B3E-4D36-B7D3-27B37F4A0162}"/>
    <cellStyle name="Style 21 2" xfId="1209" xr:uid="{11401EA7-084D-45A6-9706-3CD9285B4942}"/>
    <cellStyle name="Style 21 2 2" xfId="13125" xr:uid="{B620A3B1-EF86-4CCB-AE62-CAAD2349FA5A}"/>
    <cellStyle name="Style 21 2 2 2" xfId="23973" xr:uid="{04A3112A-A286-43F4-8159-45E32AAC33FA}"/>
    <cellStyle name="Style 21 2 2 3" xfId="33472" xr:uid="{6ABF51B7-B2BE-41D3-BAE0-4CDE70F796CD}"/>
    <cellStyle name="Style 21 3" xfId="1210" xr:uid="{1D4A6CC5-03E1-424A-BF94-C6608B5BF296}"/>
    <cellStyle name="Style 21 3 2" xfId="13126" xr:uid="{D8850E11-46CF-4288-8A5E-C58CF3D43EEE}"/>
    <cellStyle name="Style 21 3 2 2" xfId="23974" xr:uid="{9B84E5AD-900B-4CD4-95E3-2309EC8567FC}"/>
    <cellStyle name="Style 21 3 2 3" xfId="33473" xr:uid="{318D995B-BCC0-4A19-827C-50624D111E60}"/>
    <cellStyle name="Style 21 4" xfId="1211" xr:uid="{35073431-1001-42CE-A94D-A7D46660F38D}"/>
    <cellStyle name="Style 21 4 2" xfId="13127" xr:uid="{B16AA63F-C5AD-439B-88F5-F1C3F369403A}"/>
    <cellStyle name="Style 21 4 2 2" xfId="23975" xr:uid="{64C173CF-55A2-4F23-A010-6C20390B900B}"/>
    <cellStyle name="Style 21 4 2 3" xfId="33474" xr:uid="{5326038F-EC84-4BF3-A835-563A658AB92F}"/>
    <cellStyle name="Style 21 5" xfId="1212" xr:uid="{CEC89441-4EE9-459D-80EA-74E301ADA208}"/>
    <cellStyle name="Style 21 5 2" xfId="13128" xr:uid="{FAECF137-51E1-429A-AE98-8C4A6AB5CF80}"/>
    <cellStyle name="Style 21 5 2 2" xfId="23976" xr:uid="{EA3D4CBF-9123-4CC5-A5E2-9EA6BFC62BB9}"/>
    <cellStyle name="Style 21 5 2 3" xfId="33475" xr:uid="{96F05862-8F91-4BD7-A61B-58ABB58D6482}"/>
    <cellStyle name="Style 21 6" xfId="1213" xr:uid="{453B86A8-E06E-403E-8280-B12524C58275}"/>
    <cellStyle name="Style 21 6 2" xfId="13129" xr:uid="{9BE51808-2F11-418D-BB00-F2D2688EA74A}"/>
    <cellStyle name="Style 21 6 2 2" xfId="23977" xr:uid="{E6897DE8-68AA-4108-AA19-936172F3FD3F}"/>
    <cellStyle name="Style 21 6 2 3" xfId="33476" xr:uid="{04559A3C-55A2-4192-814F-EC283385A421}"/>
    <cellStyle name="Style 21 7" xfId="1214" xr:uid="{33F62583-4786-4169-AF0D-FE9582F12C66}"/>
    <cellStyle name="Style 21 7 2" xfId="13130" xr:uid="{C4349DB3-A5E0-4F7F-9237-D96345613092}"/>
    <cellStyle name="Style 21 7 2 2" xfId="23978" xr:uid="{0E8B0026-D103-4C90-ACE2-4C80897D3B07}"/>
    <cellStyle name="Style 21 7 2 3" xfId="33477" xr:uid="{E683F745-6320-47D5-BE9C-4EF8671B3D15}"/>
    <cellStyle name="Style 21 8" xfId="1215" xr:uid="{1EA99320-A0BE-4CF3-949C-B6B927C3D2E1}"/>
    <cellStyle name="Style 21 8 2" xfId="13131" xr:uid="{7A5C51CB-8667-46D5-B522-186DF6D1269F}"/>
    <cellStyle name="Style 21 8 2 2" xfId="23979" xr:uid="{C35A8D28-2775-46D8-A61A-BE737B792D90}"/>
    <cellStyle name="Style 21 8 2 3" xfId="33478" xr:uid="{BBAE92A2-53E7-416E-AC1C-09DC1DC3EC3F}"/>
    <cellStyle name="Style 21 9" xfId="1216" xr:uid="{1C904FD1-5F35-4213-A80B-3AA8439256A7}"/>
    <cellStyle name="Style 21 9 2" xfId="13132" xr:uid="{0E5C6466-1C63-4137-B4AF-A185BA9FF539}"/>
    <cellStyle name="Style 21 9 2 2" xfId="23980" xr:uid="{702B90A7-2690-44DD-B29D-EF3FCF2C7E56}"/>
    <cellStyle name="Style 21 9 2 3" xfId="33479" xr:uid="{C979DF66-31FA-42ED-BD4D-2FAF9DD375C5}"/>
    <cellStyle name="Style 22" xfId="157" xr:uid="{F612B475-E471-4367-B302-12382A30968D}"/>
    <cellStyle name="Style 22 2" xfId="4114" xr:uid="{24CECD92-B818-4F86-8CC8-F0CA544D3E44}"/>
    <cellStyle name="Style 22 2 2" xfId="13133" xr:uid="{D8CEE490-2419-4F10-9E66-810106B55843}"/>
    <cellStyle name="Style 22 2 2 2" xfId="23981" xr:uid="{9D51AC23-81B1-49F8-BFE0-0BF74C8BFDC4}"/>
    <cellStyle name="Style 22 2 2 3" xfId="33482" xr:uid="{4F7B30C2-E9FB-47BA-9C35-176AF108D543}"/>
    <cellStyle name="Style 22 2 3" xfId="13134" xr:uid="{595F2DCC-A6F9-443E-B779-681F9408A352}"/>
    <cellStyle name="Style 22 2 3 2" xfId="23982" xr:uid="{EFABEBA8-DD73-4747-A5AE-4CE3B321C116}"/>
    <cellStyle name="Style 22 2 3 3" xfId="33481" xr:uid="{C35D0379-413E-49F2-B251-8C4952A580BF}"/>
    <cellStyle name="Style 22 2 4" xfId="32376" xr:uid="{13614115-38CC-41BA-831F-7DDB0E386749}"/>
    <cellStyle name="Style 22 2 5" xfId="45873" xr:uid="{6027B5E3-8DBD-4360-AE43-ABE91831F35A}"/>
    <cellStyle name="Style 22 3" xfId="13135" xr:uid="{933541D4-627E-41DA-9267-CC270678C2C8}"/>
    <cellStyle name="Style 22 3 2" xfId="23983" xr:uid="{7A27C317-9953-4545-9F42-A36775D1580A}"/>
    <cellStyle name="Style 22 3 3" xfId="33480" xr:uid="{4966570F-DC20-4898-8EFC-445BF7F2FED1}"/>
    <cellStyle name="Style 23" xfId="158" xr:uid="{02BF2322-CCCD-48E7-846C-1AB545D3C169}"/>
    <cellStyle name="Style 23 10" xfId="13136" xr:uid="{31EA4BD5-28AB-4891-96E7-7ACC2E6AAF50}"/>
    <cellStyle name="Style 23 10 2" xfId="23984" xr:uid="{3C0869AF-0026-49D9-BAAD-DC3897D398FC}"/>
    <cellStyle name="Style 23 10 3" xfId="33483" xr:uid="{104ACD8D-6B03-4B8F-8878-1AD83D32E1B1}"/>
    <cellStyle name="Style 23 2" xfId="1217" xr:uid="{9B171007-31D8-4E9B-A320-F3C894FEC8AC}"/>
    <cellStyle name="Style 23 2 2" xfId="13137" xr:uid="{56F5CCA9-6A62-4BD1-9EDE-F7F6EDF346A1}"/>
    <cellStyle name="Style 23 2 2 2" xfId="23985" xr:uid="{41DACDD9-88AC-4ED6-80FC-7FDE0B1DCDAA}"/>
    <cellStyle name="Style 23 2 2 3" xfId="33484" xr:uid="{98E61AE0-9842-47D6-BE91-C6026225D525}"/>
    <cellStyle name="Style 23 3" xfId="1218" xr:uid="{B14A9237-93F3-47DB-B97A-863F07053EEC}"/>
    <cellStyle name="Style 23 3 2" xfId="13138" xr:uid="{0660FB85-E451-41DE-9A7E-81F8A68A520C}"/>
    <cellStyle name="Style 23 3 2 2" xfId="23986" xr:uid="{4638ED75-9494-4824-B936-29F748F5ADB6}"/>
    <cellStyle name="Style 23 3 2 3" xfId="33485" xr:uid="{53ADE7F8-5B1E-4FA0-8D9C-263ED87F3C6C}"/>
    <cellStyle name="Style 23 4" xfId="1219" xr:uid="{BB85FD60-30CD-4C62-AB65-E061522CECBD}"/>
    <cellStyle name="Style 23 4 2" xfId="13139" xr:uid="{AB6F4DD2-4F6D-41EE-9170-50DFABC6CC5C}"/>
    <cellStyle name="Style 23 4 2 2" xfId="23987" xr:uid="{28686092-4EE2-4599-9529-F95D0C60F0FF}"/>
    <cellStyle name="Style 23 4 2 3" xfId="33486" xr:uid="{F2E8A760-5531-4607-973E-6247EE219388}"/>
    <cellStyle name="Style 23 5" xfId="1220" xr:uid="{9B301AD8-DF3E-4A73-B50F-868DFE2F42EF}"/>
    <cellStyle name="Style 23 5 2" xfId="13140" xr:uid="{329D7369-07D2-4747-BB42-AA22CE242CB9}"/>
    <cellStyle name="Style 23 5 2 2" xfId="23988" xr:uid="{728F1B21-2C51-45C2-BBDC-73C1FC0B49BC}"/>
    <cellStyle name="Style 23 5 2 3" xfId="33487" xr:uid="{3C22BEB3-3E5C-49D0-9A4B-CBB9DA78FB42}"/>
    <cellStyle name="Style 23 6" xfId="1221" xr:uid="{D2981C10-E371-4876-9220-02CC80E10BFA}"/>
    <cellStyle name="Style 23 6 2" xfId="13141" xr:uid="{DEECEAAF-305A-4943-B95D-87DE044F12B2}"/>
    <cellStyle name="Style 23 6 2 2" xfId="23989" xr:uid="{3D9C950F-ACC8-4BA2-99BD-0793C0C6B6AF}"/>
    <cellStyle name="Style 23 6 2 3" xfId="33488" xr:uid="{9DD7AA5D-6153-4A94-BB36-361554D876FC}"/>
    <cellStyle name="Style 23 7" xfId="1222" xr:uid="{A6155A20-8651-4086-9DD3-324261115282}"/>
    <cellStyle name="Style 23 7 2" xfId="13142" xr:uid="{0878EB32-D7C8-4B0B-B267-E0677EFFB67D}"/>
    <cellStyle name="Style 23 7 2 2" xfId="23990" xr:uid="{4A5C0C92-C636-48C9-853A-11A9D0F2F217}"/>
    <cellStyle name="Style 23 7 2 3" xfId="33489" xr:uid="{DA157550-7BAF-4839-8CB1-4C62722A2546}"/>
    <cellStyle name="Style 23 8" xfId="1223" xr:uid="{0E77C0A7-971B-4AB4-BFB9-1A82BF35872F}"/>
    <cellStyle name="Style 23 8 2" xfId="13143" xr:uid="{AC6C5060-0226-435B-ACF7-5A6216DBDF1E}"/>
    <cellStyle name="Style 23 8 2 2" xfId="23991" xr:uid="{E41C1430-D32E-4EFF-B4EB-0EA3F12A5AF7}"/>
    <cellStyle name="Style 23 8 2 3" xfId="33490" xr:uid="{99E00EE8-B6EF-4F3D-854E-FE46660C1F24}"/>
    <cellStyle name="Style 23 9" xfId="8259" xr:uid="{2E3D8CD0-42F5-4655-B3D1-13F11A18F57E}"/>
    <cellStyle name="Style 23 9 2" xfId="13144" xr:uid="{DF238646-4556-4297-A12A-23330372E1A3}"/>
    <cellStyle name="Style 23 9 2 2" xfId="23992" xr:uid="{8DFDFE60-B468-4456-8D9F-3302F3480DFB}"/>
    <cellStyle name="Style 23 9 2 3" xfId="33492" xr:uid="{871AEE0D-1FD0-4A18-9B0C-351437815ABD}"/>
    <cellStyle name="Style 23 9 3" xfId="13145" xr:uid="{FE7FF485-93CE-4B9C-816A-68BE0775AA56}"/>
    <cellStyle name="Style 23 9 3 2" xfId="23993" xr:uid="{7112316C-6EC5-4B70-9BCE-8BB684C126ED}"/>
    <cellStyle name="Style 23 9 3 3" xfId="33491" xr:uid="{36EB8300-9789-47BB-AFF2-7CBFDAEAD268}"/>
    <cellStyle name="Style 24" xfId="159" xr:uid="{BFEE600A-81AC-4E30-AA9B-FD995D95566C}"/>
    <cellStyle name="Style 24 10" xfId="13146" xr:uid="{6D9FDF7E-B8BF-479E-AE91-2B469C9C53A3}"/>
    <cellStyle name="Style 24 10 2" xfId="23994" xr:uid="{A48C7E49-6287-43B7-82A0-D8517AD8FB47}"/>
    <cellStyle name="Style 24 10 3" xfId="33493" xr:uid="{6E38CA76-B14F-45DC-A8AA-60434E911C8C}"/>
    <cellStyle name="Style 24 2" xfId="1224" xr:uid="{7A73A0DB-7426-4ECA-A55A-903AA351B92F}"/>
    <cellStyle name="Style 24 2 2" xfId="13147" xr:uid="{B94F693E-B7BA-4481-BE42-90C36ACE9848}"/>
    <cellStyle name="Style 24 2 2 2" xfId="23995" xr:uid="{30CDD5D9-E5C9-4716-B68E-724D05976484}"/>
    <cellStyle name="Style 24 2 2 3" xfId="33494" xr:uid="{DD54EC0B-8FDF-444B-850D-4F11B323ED85}"/>
    <cellStyle name="Style 24 3" xfId="1225" xr:uid="{C069EF26-8EF1-4051-9988-2A2FF0F19519}"/>
    <cellStyle name="Style 24 3 2" xfId="13148" xr:uid="{A47F475A-0902-4928-9BE8-2F27575E7153}"/>
    <cellStyle name="Style 24 3 2 2" xfId="23996" xr:uid="{993D9760-545E-4D60-BDC7-001B3068D24A}"/>
    <cellStyle name="Style 24 3 2 3" xfId="33495" xr:uid="{A50D373F-D1F5-41EC-8238-0A8B7695B828}"/>
    <cellStyle name="Style 24 4" xfId="1226" xr:uid="{1563A311-1B3C-42D8-8021-BEEA33AB4D04}"/>
    <cellStyle name="Style 24 4 2" xfId="13149" xr:uid="{6F75828D-4952-4163-A7E3-7E8F147D3200}"/>
    <cellStyle name="Style 24 4 2 2" xfId="23997" xr:uid="{75A7877B-9B81-4787-8822-84577688AFB2}"/>
    <cellStyle name="Style 24 4 2 3" xfId="33496" xr:uid="{0FA20C98-DD84-409A-B00E-B4612175E07D}"/>
    <cellStyle name="Style 24 5" xfId="1227" xr:uid="{CDCF344F-303A-44C5-8186-7DABFFD8F42F}"/>
    <cellStyle name="Style 24 5 2" xfId="13150" xr:uid="{97D3F507-8A30-4FDA-9133-D29178DA2BFB}"/>
    <cellStyle name="Style 24 5 2 2" xfId="23998" xr:uid="{BCDA69B6-1E10-45B4-BE45-1C9D518A5CBC}"/>
    <cellStyle name="Style 24 5 2 3" xfId="33497" xr:uid="{4AADCD8B-C736-4298-AB36-1EA772B4A054}"/>
    <cellStyle name="Style 24 6" xfId="1228" xr:uid="{52E0E8E1-88E9-4CCE-A7C7-C025EFFCFFAD}"/>
    <cellStyle name="Style 24 6 2" xfId="13151" xr:uid="{F56BBDAB-2F2A-442E-8472-39CAB89CB7FC}"/>
    <cellStyle name="Style 24 6 2 2" xfId="23999" xr:uid="{CD63D0A8-975F-450A-AC5A-5ACD851DD8DD}"/>
    <cellStyle name="Style 24 6 2 3" xfId="33498" xr:uid="{DDC87508-B131-40FD-80F8-81589EA5948B}"/>
    <cellStyle name="Style 24 7" xfId="1229" xr:uid="{5F13B221-14EB-4824-A151-967AE5C8F27A}"/>
    <cellStyle name="Style 24 7 2" xfId="13152" xr:uid="{A45146CC-21B0-400A-AD6C-FD12C5B1C42C}"/>
    <cellStyle name="Style 24 7 2 2" xfId="24000" xr:uid="{C8CE8EAE-F771-424A-A9CE-741373372210}"/>
    <cellStyle name="Style 24 7 2 3" xfId="33499" xr:uid="{8FF0A756-3643-4747-8B5B-0ACC70DEB83A}"/>
    <cellStyle name="Style 24 8" xfId="1230" xr:uid="{33B8F8DF-8C60-48D8-9788-D9CAF9365071}"/>
    <cellStyle name="Style 24 8 2" xfId="13153" xr:uid="{F6CCE138-3F75-45E3-86A2-37D6ED7AFFA2}"/>
    <cellStyle name="Style 24 8 2 2" xfId="24001" xr:uid="{666E33DE-B5F1-4B7D-9D36-B39E14A0198C}"/>
    <cellStyle name="Style 24 8 2 3" xfId="33500" xr:uid="{C541575E-70BE-4D0F-B585-48139C5063AB}"/>
    <cellStyle name="Style 24 9" xfId="4115" xr:uid="{C4CA32D0-B638-4B1C-B0AB-2BA06DC4EA74}"/>
    <cellStyle name="Style 24 9 2" xfId="13154" xr:uid="{93880CD8-DB66-45C5-A42A-8563C05B3DDF}"/>
    <cellStyle name="Style 24 9 2 2" xfId="24002" xr:uid="{883A260D-014B-44BA-BA6C-258259DBB89C}"/>
    <cellStyle name="Style 24 9 2 3" xfId="33502" xr:uid="{8D5979CA-EF33-4D95-A482-5375303447FF}"/>
    <cellStyle name="Style 24 9 3" xfId="13155" xr:uid="{61A2A6EC-1B12-402E-A39B-918EEE167E5D}"/>
    <cellStyle name="Style 24 9 3 2" xfId="24003" xr:uid="{EFEDC94B-649F-471E-8935-028288A829ED}"/>
    <cellStyle name="Style 24 9 3 3" xfId="33501" xr:uid="{3FA1AD77-9259-4FF1-B84A-9F392C4E81BE}"/>
    <cellStyle name="Style 24 9 4" xfId="32377" xr:uid="{5E736F99-5077-4F80-B9D1-E612AB3C4D06}"/>
    <cellStyle name="Style 24 9 5" xfId="45874" xr:uid="{9D95AEE0-E9CB-4E92-A33E-9B7BB30F1144}"/>
    <cellStyle name="Style 25" xfId="160" xr:uid="{DC34A611-33B5-40B1-A6B3-DE40231BB94F}"/>
    <cellStyle name="Style 25 10" xfId="1231" xr:uid="{2F50501D-9D74-4160-A1AA-41EA8B73DA87}"/>
    <cellStyle name="Style 25 10 2" xfId="13156" xr:uid="{18693ACC-B6FD-4FC7-8BA9-3C359AA024F5}"/>
    <cellStyle name="Style 25 10 2 2" xfId="24004" xr:uid="{4D1217B1-65B2-4E95-B60E-D18AF5D1F104}"/>
    <cellStyle name="Style 25 10 2 3" xfId="33504" xr:uid="{D493239D-0F5E-4D18-923A-AC2AEC3742AC}"/>
    <cellStyle name="Style 25 11" xfId="1232" xr:uid="{8BB6565D-BBB0-4372-A62D-5B1EDB87B083}"/>
    <cellStyle name="Style 25 11 2" xfId="13157" xr:uid="{31618E37-B267-44B5-B742-C7524B21A15A}"/>
    <cellStyle name="Style 25 11 2 2" xfId="24005" xr:uid="{D83E8964-6359-4595-8380-7485F5185C6B}"/>
    <cellStyle name="Style 25 11 2 3" xfId="33505" xr:uid="{321C71A4-A89C-48C0-B020-2AF10EFF53C0}"/>
    <cellStyle name="Style 25 12" xfId="8260" xr:uid="{C87D4331-9C67-4584-9144-1426F72DEE4A}"/>
    <cellStyle name="Style 25 12 2" xfId="13158" xr:uid="{6C1F6EEB-7EA7-4326-BE27-E817EA601795}"/>
    <cellStyle name="Style 25 12 2 2" xfId="24006" xr:uid="{EE43D45F-59E8-4D36-B2AA-E3FE7ABF3EFE}"/>
    <cellStyle name="Style 25 12 2 3" xfId="33507" xr:uid="{4E60F95A-F391-4BF8-8F09-72185693CFCA}"/>
    <cellStyle name="Style 25 12 3" xfId="13159" xr:uid="{26339DE0-E7E9-4A2D-91BC-90FB19AEC2BD}"/>
    <cellStyle name="Style 25 12 3 2" xfId="24007" xr:uid="{404958E6-9FD1-424E-BF40-4CE1103B116F}"/>
    <cellStyle name="Style 25 12 3 3" xfId="33506" xr:uid="{2E9CD870-62B1-48A5-93E3-25CA4E9ADD21}"/>
    <cellStyle name="Style 25 13" xfId="13160" xr:uid="{F2EBD21D-B288-429C-A6FC-2B1D77DDAFD6}"/>
    <cellStyle name="Style 25 13 2" xfId="24008" xr:uid="{CFF1D8FF-CBFE-470E-BDE7-B5BA0B884BF2}"/>
    <cellStyle name="Style 25 13 3" xfId="33503" xr:uid="{F7096EDB-5B70-48DA-BB2A-66CFCD9B575B}"/>
    <cellStyle name="Style 25 2" xfId="1233" xr:uid="{95C85016-A00A-4593-9EF0-DEEA86AA7BD0}"/>
    <cellStyle name="Style 25 2 2" xfId="13161" xr:uid="{70574963-F4FA-407A-B5A6-7632BFDACC74}"/>
    <cellStyle name="Style 25 2 2 2" xfId="24009" xr:uid="{A5A06C21-54CC-4279-B4F2-D5BCF35359F0}"/>
    <cellStyle name="Style 25 2 2 3" xfId="33508" xr:uid="{DCADBB5F-C4F1-48AD-8A05-545A3B16B2F7}"/>
    <cellStyle name="Style 25 3" xfId="1234" xr:uid="{4B6F59DF-CA5B-4A2A-9204-7360E75B2857}"/>
    <cellStyle name="Style 25 3 2" xfId="13162" xr:uid="{A7507F42-929B-421F-9DF3-05B3BB9DCF77}"/>
    <cellStyle name="Style 25 3 2 2" xfId="24010" xr:uid="{80DE952F-31EF-4F08-94C6-ABB6AFA45CC3}"/>
    <cellStyle name="Style 25 3 2 3" xfId="33509" xr:uid="{4456B9F9-CB8D-4D83-9708-545B5AD27A67}"/>
    <cellStyle name="Style 25 4" xfId="1235" xr:uid="{16EC94F5-4567-4389-9E1D-84DA7DDD3519}"/>
    <cellStyle name="Style 25 4 2" xfId="13163" xr:uid="{DCB83646-8674-4B07-8870-5C0903F029AD}"/>
    <cellStyle name="Style 25 4 2 2" xfId="24011" xr:uid="{1BCAA4A7-AAA6-4969-B2CE-5C98F5288582}"/>
    <cellStyle name="Style 25 4 2 3" xfId="33510" xr:uid="{4E99DDF0-60E5-47D9-BC3A-C1ECC11F0D82}"/>
    <cellStyle name="Style 25 5" xfId="1236" xr:uid="{AAAEBCBB-3872-4206-847A-1D06E6F53D2B}"/>
    <cellStyle name="Style 25 5 2" xfId="13164" xr:uid="{CF51D300-1D44-432F-A328-2021F0BE51FD}"/>
    <cellStyle name="Style 25 5 2 2" xfId="24012" xr:uid="{23B0E6D1-33E0-467E-9FF3-8C643A7A16E3}"/>
    <cellStyle name="Style 25 5 2 3" xfId="33511" xr:uid="{18305287-A64C-4408-BE64-7C53360273B6}"/>
    <cellStyle name="Style 25 6" xfId="1237" xr:uid="{DBCF5D17-5CE0-490B-8C22-0112D24B53A9}"/>
    <cellStyle name="Style 25 6 2" xfId="13165" xr:uid="{08073392-9DCA-46C6-A829-6A250A893417}"/>
    <cellStyle name="Style 25 6 2 2" xfId="24013" xr:uid="{F9D58A5A-BE31-41F7-AAA1-C84F81BC1A79}"/>
    <cellStyle name="Style 25 6 2 3" xfId="33512" xr:uid="{7D38CCF8-B9A4-4AC7-A4C5-BD18E1DEB42C}"/>
    <cellStyle name="Style 25 7" xfId="1238" xr:uid="{69CF31AD-0AAA-4851-BF70-547B5EB8450F}"/>
    <cellStyle name="Style 25 7 2" xfId="13166" xr:uid="{1267A62B-FFA0-4007-95FD-1E007A9C40EB}"/>
    <cellStyle name="Style 25 7 2 2" xfId="24014" xr:uid="{CE8E66D1-CFAF-4BD9-9016-26ED7ACFB22A}"/>
    <cellStyle name="Style 25 7 2 3" xfId="33513" xr:uid="{A84A962A-1BE6-4092-8FC6-FE203CF762F8}"/>
    <cellStyle name="Style 25 8" xfId="1239" xr:uid="{6E1F601E-1F29-4D7F-B042-06833F4B2759}"/>
    <cellStyle name="Style 25 8 2" xfId="13167" xr:uid="{B0DEFACF-B3AF-4775-B36C-E2D71A4294D8}"/>
    <cellStyle name="Style 25 8 2 2" xfId="24015" xr:uid="{BC708C9E-9423-4B81-B53D-847A2F6A8401}"/>
    <cellStyle name="Style 25 8 2 3" xfId="33514" xr:uid="{AE4BD95B-765D-4DEC-8993-84E7E3506DE2}"/>
    <cellStyle name="Style 25 9" xfId="1240" xr:uid="{89EAAB9F-8540-4752-8D83-A505BC6B4CE4}"/>
    <cellStyle name="Style 25 9 2" xfId="13168" xr:uid="{91E40796-6861-4A0B-983F-9A0EDC3D074B}"/>
    <cellStyle name="Style 25 9 2 2" xfId="24016" xr:uid="{F6AB71F7-C89E-4B26-9721-0C12FE6465DE}"/>
    <cellStyle name="Style 25 9 2 3" xfId="33515" xr:uid="{FD162EB4-DA62-4075-9358-141CF6F70A39}"/>
    <cellStyle name="Style 26" xfId="161" xr:uid="{80F19C2E-8361-41C4-B2B5-7C0DD02E0F7D}"/>
    <cellStyle name="Style 26 2" xfId="4116" xr:uid="{4C8BDCE2-3FD9-403E-8276-C0EA4A32DFD8}"/>
    <cellStyle name="Style 26 2 2" xfId="13169" xr:uid="{C43831E5-6C49-450B-B53A-F9AA5E0CFE5B}"/>
    <cellStyle name="Style 26 2 2 2" xfId="24017" xr:uid="{A326D586-4865-4FDF-971A-7D005AD804EA}"/>
    <cellStyle name="Style 26 2 2 3" xfId="33518" xr:uid="{DFEF0075-EC8B-4EC5-AAC5-292BC10937B1}"/>
    <cellStyle name="Style 26 2 3" xfId="13170" xr:uid="{5F35614D-4E42-45D5-AFD9-634160C97C0D}"/>
    <cellStyle name="Style 26 2 3 2" xfId="24018" xr:uid="{5BE574BF-5655-4D4A-8167-663D630B2724}"/>
    <cellStyle name="Style 26 2 3 3" xfId="33517" xr:uid="{E8107CE4-144B-438E-A1AC-8CD17BB9444F}"/>
    <cellStyle name="Style 26 2 4" xfId="32378" xr:uid="{78791E69-FB12-4198-BD76-2C70C1DF8D0B}"/>
    <cellStyle name="Style 26 2 5" xfId="45875" xr:uid="{E493DE17-2313-4978-962E-B7D07ED9A784}"/>
    <cellStyle name="Style 26 3" xfId="13171" xr:uid="{DC40D1D2-0E8E-4296-9EA9-118D3369DE0D}"/>
    <cellStyle name="Style 26 3 2" xfId="24019" xr:uid="{51A299D7-7B71-439E-A4B5-0FE7728AE9DF}"/>
    <cellStyle name="Style 26 3 3" xfId="33516" xr:uid="{34A92094-CD69-4CE0-8767-72BEEC305209}"/>
    <cellStyle name="Style 27" xfId="162" xr:uid="{85A8F980-944B-4B52-8576-592D98FFB8DE}"/>
    <cellStyle name="Style 27 2" xfId="8261" xr:uid="{E08966B7-1D2C-4D9E-AF3B-D93B62E5703A}"/>
    <cellStyle name="Style 27 2 2" xfId="13172" xr:uid="{EA63EFAF-88B5-4C4D-8ECC-3A0BD6B02190}"/>
    <cellStyle name="Style 27 2 2 2" xfId="24020" xr:uid="{AC0B6886-42C9-4400-BA01-B9220E64AFE6}"/>
    <cellStyle name="Style 27 2 2 3" xfId="33521" xr:uid="{ED766AC0-3A5C-4A77-9811-7E4C6C887FF8}"/>
    <cellStyle name="Style 27 2 3" xfId="13173" xr:uid="{838BDE52-D705-4FB3-8569-07DC82685E7C}"/>
    <cellStyle name="Style 27 2 3 2" xfId="24021" xr:uid="{2EB0CCA2-BA8D-4639-B356-04A9047B4E00}"/>
    <cellStyle name="Style 27 2 3 3" xfId="33520" xr:uid="{3E51C1A1-B85C-4E53-8876-E03FF41CF596}"/>
    <cellStyle name="Style 27 3" xfId="13174" xr:uid="{1E871FBD-E31D-458B-A460-6B95899D5968}"/>
    <cellStyle name="Style 27 3 2" xfId="24022" xr:uid="{7DF51DDF-FA41-45AC-ACC9-E6AEC0872246}"/>
    <cellStyle name="Style 27 3 3" xfId="33519" xr:uid="{2DCCE028-D964-41CA-A867-0B67E494FF77}"/>
    <cellStyle name="Style 28" xfId="163" xr:uid="{B0A4EE9A-F74E-43F9-9AD1-613AC5075D62}"/>
    <cellStyle name="Style 28 2" xfId="8262" xr:uid="{5B817BB5-B2D7-460C-8620-3D77285DC5E0}"/>
    <cellStyle name="Style 28 2 2" xfId="13175" xr:uid="{44F3154D-B087-4917-93C9-8BEAD470CA74}"/>
    <cellStyle name="Style 28 2 2 2" xfId="24023" xr:uid="{E8E65297-3075-4227-96BC-E875BA0AF10F}"/>
    <cellStyle name="Style 28 2 2 3" xfId="33524" xr:uid="{22331F38-D6AA-4D57-8B80-CF0EBFD98A83}"/>
    <cellStyle name="Style 28 2 3" xfId="13176" xr:uid="{4CFE7BF7-B5A1-485D-AD2A-A77BA0ECF531}"/>
    <cellStyle name="Style 28 2 3 2" xfId="24024" xr:uid="{0977C36C-14E6-4306-BF9A-7CDB41F6668F}"/>
    <cellStyle name="Style 28 2 3 3" xfId="33523" xr:uid="{9CC1D498-68D9-4C1B-982D-7C8FC4F6B1A0}"/>
    <cellStyle name="Style 28 3" xfId="13177" xr:uid="{E1BC09CF-5436-46D5-B521-C52929EBB1A3}"/>
    <cellStyle name="Style 28 3 2" xfId="24025" xr:uid="{7E83B6A3-0A02-4494-9D22-47D01574FFC2}"/>
    <cellStyle name="Style 28 3 3" xfId="33522" xr:uid="{75447F5A-F0F9-4A18-9D03-A17EAA9DD9A6}"/>
    <cellStyle name="Style 29" xfId="164" xr:uid="{143B514A-EEE4-4AAB-B554-35CD043FCF28}"/>
    <cellStyle name="Style 29 2" xfId="1241" xr:uid="{2158AED8-4EDC-40C2-97F9-70A94862D084}"/>
    <cellStyle name="Style 29 2 2" xfId="1242" xr:uid="{728A29C4-DA3E-4CBC-A8A8-2F01ABA983B0}"/>
    <cellStyle name="Style 29 2 2 2" xfId="13178" xr:uid="{591ED456-94F0-4E7F-9F4F-126D17AAEC09}"/>
    <cellStyle name="Style 29 2 2 2 2" xfId="24026" xr:uid="{21F54414-5C32-4047-92EE-CBCB696A46FA}"/>
    <cellStyle name="Style 29 2 2 2 3" xfId="33527" xr:uid="{E850C38B-7DB7-4EF5-9F0B-798AB3441B7F}"/>
    <cellStyle name="Style 29 2 3" xfId="1243" xr:uid="{768EF28C-3258-467B-B6D6-B44E5B148D32}"/>
    <cellStyle name="Style 29 2 3 2" xfId="13179" xr:uid="{7B57E124-D4C7-4115-B54D-D2142466D2E8}"/>
    <cellStyle name="Style 29 2 3 2 2" xfId="24027" xr:uid="{49DEAB7D-BFA6-42DC-B75F-A5FCDEE82FC5}"/>
    <cellStyle name="Style 29 2 3 2 3" xfId="33528" xr:uid="{B44BE426-79AE-4DDD-B455-CD5657380EC8}"/>
    <cellStyle name="Style 29 2 4" xfId="13180" xr:uid="{75014952-B359-47AB-9D09-9455B5DD0D94}"/>
    <cellStyle name="Style 29 2 4 2" xfId="24028" xr:uid="{EA814038-46E0-42A5-8AFF-016F8012AF89}"/>
    <cellStyle name="Style 29 2 4 3" xfId="33526" xr:uid="{F6F3CA5B-BF77-42E7-9D25-7770869616B1}"/>
    <cellStyle name="Style 29 3" xfId="1244" xr:uid="{73291993-5A17-4B98-B8A7-7AC0809C5CFF}"/>
    <cellStyle name="Style 29 3 2" xfId="1245" xr:uid="{974B4190-4705-4410-9BE5-1DD40C4D0EEB}"/>
    <cellStyle name="Style 29 3 2 2" xfId="13181" xr:uid="{D32351F0-F5DF-48CE-B6D3-EC232C4FFF77}"/>
    <cellStyle name="Style 29 3 2 2 2" xfId="24029" xr:uid="{26BAD38D-5A81-48A7-9F71-BEF34FC53E27}"/>
    <cellStyle name="Style 29 3 2 2 3" xfId="33530" xr:uid="{D1BBF15B-29A5-4618-AB7E-B93E0AEB89C1}"/>
    <cellStyle name="Style 29 3 3" xfId="1246" xr:uid="{16B712FA-D03F-497A-BD46-89D078150CB4}"/>
    <cellStyle name="Style 29 3 3 2" xfId="13182" xr:uid="{F7D8E2F9-7223-4E0C-82BD-6CB7A70D5D0F}"/>
    <cellStyle name="Style 29 3 3 2 2" xfId="24030" xr:uid="{D518105E-83C3-4BE6-94ED-6ACD24FEB758}"/>
    <cellStyle name="Style 29 3 3 2 3" xfId="33531" xr:uid="{8592A00D-8F80-401B-A9F9-840674236083}"/>
    <cellStyle name="Style 29 3 4" xfId="13183" xr:uid="{6E93AA73-A36A-43E6-8B9C-F65F6D941E11}"/>
    <cellStyle name="Style 29 3 4 2" xfId="24031" xr:uid="{2B6C60CE-CF38-42DF-B1F0-0301C141623C}"/>
    <cellStyle name="Style 29 3 4 3" xfId="33529" xr:uid="{4B19A5A3-FD1C-4CFE-A3FA-C0C620A3966C}"/>
    <cellStyle name="Style 29 4" xfId="1247" xr:uid="{232CDA34-F8AB-4DCC-B582-76A6191F7F66}"/>
    <cellStyle name="Style 29 4 2" xfId="1248" xr:uid="{7A9926F2-35BE-4043-9D0C-BB020EA9DCDA}"/>
    <cellStyle name="Style 29 4 2 2" xfId="13184" xr:uid="{5E2B95BB-BB26-4A48-A9A1-20E077271906}"/>
    <cellStyle name="Style 29 4 2 2 2" xfId="24032" xr:uid="{9D54B0E8-4214-48CA-A5A8-A346D49DFD3E}"/>
    <cellStyle name="Style 29 4 2 2 3" xfId="33533" xr:uid="{1D80F731-0675-4E59-B867-795AC6F026A1}"/>
    <cellStyle name="Style 29 4 3" xfId="1249" xr:uid="{015E64C1-3068-44ED-A56C-7D7297C799E8}"/>
    <cellStyle name="Style 29 4 3 2" xfId="13185" xr:uid="{3EBE7DC1-C722-4054-B635-EF1D3F29A657}"/>
    <cellStyle name="Style 29 4 3 2 2" xfId="24033" xr:uid="{741651E4-A355-403F-A0FB-14F56998E4D8}"/>
    <cellStyle name="Style 29 4 3 2 3" xfId="33534" xr:uid="{D17A4310-C471-4852-A6FE-9BA196EDBE70}"/>
    <cellStyle name="Style 29 4 4" xfId="13186" xr:uid="{EEE043F1-6EEA-42E6-86BB-050FB69AC888}"/>
    <cellStyle name="Style 29 4 4 2" xfId="24034" xr:uid="{8D8EEF0B-FB0A-484E-B6FF-557E928F7EAA}"/>
    <cellStyle name="Style 29 4 4 3" xfId="33532" xr:uid="{6B19BB56-F46B-4FEE-8F7C-CF751425D099}"/>
    <cellStyle name="Style 29 5" xfId="1250" xr:uid="{0B40EC20-5994-4504-8DE0-8C449451D6C1}"/>
    <cellStyle name="Style 29 5 2" xfId="1251" xr:uid="{370BE9BD-9F2D-4389-ACD6-C5884DB65210}"/>
    <cellStyle name="Style 29 5 2 2" xfId="13187" xr:uid="{4D70CFAB-2EC1-4326-A1CC-E7FCE7516A87}"/>
    <cellStyle name="Style 29 5 2 2 2" xfId="24035" xr:uid="{ABCDAB73-A65B-41A8-A736-EEF0EF4DD476}"/>
    <cellStyle name="Style 29 5 2 2 3" xfId="33536" xr:uid="{AFA7A8AF-9BD7-4055-93A8-CCD2FB809100}"/>
    <cellStyle name="Style 29 5 3" xfId="1252" xr:uid="{E0EC8D90-5FBD-47BF-A518-84806032AFEB}"/>
    <cellStyle name="Style 29 5 3 2" xfId="13188" xr:uid="{AA07C0BD-3C48-4891-B717-9F33618E6F42}"/>
    <cellStyle name="Style 29 5 3 2 2" xfId="24036" xr:uid="{73CA4393-3FBA-461B-A75F-B049F34D7FE6}"/>
    <cellStyle name="Style 29 5 3 2 3" xfId="33537" xr:uid="{22EE2136-6D0C-48F1-A9A0-33EE9061F29E}"/>
    <cellStyle name="Style 29 5 4" xfId="13189" xr:uid="{082D1F3B-07B3-4CBC-8A82-A49B60C17EA3}"/>
    <cellStyle name="Style 29 5 4 2" xfId="24037" xr:uid="{C3C746FF-0A10-4CBB-B790-FFF186554100}"/>
    <cellStyle name="Style 29 5 4 3" xfId="33535" xr:uid="{3B0411F8-6B58-470B-87E1-362BF40F91C0}"/>
    <cellStyle name="Style 29 6" xfId="1253" xr:uid="{2CA3B304-3D19-439E-97B6-38544FE3703F}"/>
    <cellStyle name="Style 29 6 2" xfId="1254" xr:uid="{827CD437-0EC0-4E7E-8A76-BBE13B5134D0}"/>
    <cellStyle name="Style 29 6 2 2" xfId="13190" xr:uid="{6642F34D-B57F-47CC-ADC6-85562499B558}"/>
    <cellStyle name="Style 29 6 2 2 2" xfId="24038" xr:uid="{28B6F6F9-3848-4CED-A48D-106689C80FFD}"/>
    <cellStyle name="Style 29 6 2 2 3" xfId="33539" xr:uid="{964AD498-3989-41E3-8B48-F91CA682D29E}"/>
    <cellStyle name="Style 29 6 3" xfId="1255" xr:uid="{2FBBD8A2-3007-47D5-9FE9-C50B7CF6B02F}"/>
    <cellStyle name="Style 29 6 3 2" xfId="13191" xr:uid="{EEB89F7A-B8A5-470D-9C22-59F7D82F9CA0}"/>
    <cellStyle name="Style 29 6 3 2 2" xfId="24039" xr:uid="{5559497E-3146-4525-9723-64F8CC337C8C}"/>
    <cellStyle name="Style 29 6 3 2 3" xfId="33540" xr:uid="{5F367125-C421-449F-B03F-0F0799991DAA}"/>
    <cellStyle name="Style 29 6 4" xfId="13192" xr:uid="{E5004527-F446-45F0-9D03-E8122515FE88}"/>
    <cellStyle name="Style 29 6 4 2" xfId="24040" xr:uid="{8677AA73-AB3E-44AC-8CB3-EC6B4F6E31FD}"/>
    <cellStyle name="Style 29 6 4 3" xfId="33538" xr:uid="{B88736B3-163A-4780-8216-A9E22D2FDAF3}"/>
    <cellStyle name="Style 29 7" xfId="8263" xr:uid="{C37D8CFA-F638-4E69-A511-CDE87A78959A}"/>
    <cellStyle name="Style 29 7 2" xfId="13193" xr:uid="{EE53201B-2993-4BEA-8819-242CCEFAC9E0}"/>
    <cellStyle name="Style 29 7 2 2" xfId="24041" xr:uid="{073A1FB6-F16D-414F-848B-BEA682B84F2B}"/>
    <cellStyle name="Style 29 7 2 3" xfId="33542" xr:uid="{39D3DB4C-8520-4045-9ADF-AF3BCA7A9390}"/>
    <cellStyle name="Style 29 7 3" xfId="13194" xr:uid="{040F6981-C65E-4F0E-BD92-72F8EB13214C}"/>
    <cellStyle name="Style 29 7 3 2" xfId="24042" xr:uid="{F10E09FB-C21C-4D5E-AE06-EC96765B62B9}"/>
    <cellStyle name="Style 29 7 3 3" xfId="33541" xr:uid="{D67DD66D-82B9-4CF3-8219-C1068881FAD9}"/>
    <cellStyle name="Style 29 8" xfId="13195" xr:uid="{2E5B23A1-02F3-4BF5-B924-8EBDA3DE5CEA}"/>
    <cellStyle name="Style 29 8 2" xfId="24043" xr:uid="{E3C4D459-29AF-45BF-9937-E0EFC6784B90}"/>
    <cellStyle name="Style 29 8 3" xfId="33525" xr:uid="{C1E3A91C-3855-4474-A67C-E646B0692CB2}"/>
    <cellStyle name="Style 30" xfId="165" xr:uid="{1D8AB01E-D327-4E2D-8524-430D5615ED30}"/>
    <cellStyle name="Style 30 2" xfId="1256" xr:uid="{D99D1FDC-81C6-46CD-A266-F89389BB7483}"/>
    <cellStyle name="Style 30 2 2" xfId="1257" xr:uid="{48B897EB-1651-467B-B2DD-2297D23D4A19}"/>
    <cellStyle name="Style 30 2 2 2" xfId="13196" xr:uid="{CCF1924B-E021-4059-A12E-A850ED0D6EBA}"/>
    <cellStyle name="Style 30 2 2 2 2" xfId="24044" xr:uid="{9C80D47A-705D-4FD7-A682-9C12C8F1CB13}"/>
    <cellStyle name="Style 30 2 2 2 3" xfId="33545" xr:uid="{2744E92C-249E-4154-AD0A-ADAF8D2A385D}"/>
    <cellStyle name="Style 30 2 3" xfId="1258" xr:uid="{117BBAEB-5115-4E66-B636-466DAAE28596}"/>
    <cellStyle name="Style 30 2 3 2" xfId="13197" xr:uid="{CC708552-E3BC-4B44-9D9D-5CF5C1677C8E}"/>
    <cellStyle name="Style 30 2 3 2 2" xfId="24045" xr:uid="{58FB3052-40AA-4F57-9F5F-A0C92893D93A}"/>
    <cellStyle name="Style 30 2 3 2 3" xfId="33546" xr:uid="{8B9EB0EA-C0E4-45A5-8C42-753C9D43186A}"/>
    <cellStyle name="Style 30 2 4" xfId="13198" xr:uid="{102BAEC2-D744-482D-860F-42E5B61D1FB0}"/>
    <cellStyle name="Style 30 2 4 2" xfId="24046" xr:uid="{C080803A-33FE-469D-B2F4-8CF678AC9AAC}"/>
    <cellStyle name="Style 30 2 4 3" xfId="33544" xr:uid="{C78FDE6F-6BFE-434D-9DEF-164685418D15}"/>
    <cellStyle name="Style 30 3" xfId="1259" xr:uid="{4F70ADB3-0E4B-46D5-B1D1-12281AB59C7B}"/>
    <cellStyle name="Style 30 3 2" xfId="1260" xr:uid="{2494DA5C-0099-468C-8C98-D351ECEDD969}"/>
    <cellStyle name="Style 30 3 2 2" xfId="13199" xr:uid="{88802DE8-CF3B-4A61-8C90-D7CD00DB739C}"/>
    <cellStyle name="Style 30 3 2 2 2" xfId="24047" xr:uid="{4DA5544A-B121-43C6-AB1D-BE6810729C32}"/>
    <cellStyle name="Style 30 3 2 2 3" xfId="33548" xr:uid="{1BB99E7F-5B5F-4DF3-BA3B-D05E04B7BAB6}"/>
    <cellStyle name="Style 30 3 3" xfId="1261" xr:uid="{BBE74326-DDF6-4BAB-89E2-E85254BEF5D3}"/>
    <cellStyle name="Style 30 3 3 2" xfId="13200" xr:uid="{EBE5AE36-0930-4163-95A7-68A94F616C35}"/>
    <cellStyle name="Style 30 3 3 2 2" xfId="24048" xr:uid="{CCC5DF15-2E2E-4A90-8D53-F519D8D2E251}"/>
    <cellStyle name="Style 30 3 3 2 3" xfId="33549" xr:uid="{D25D5226-A7C1-4B92-94D8-A6DF8CCCD830}"/>
    <cellStyle name="Style 30 3 4" xfId="13201" xr:uid="{78216E15-CB88-4320-92E1-1B2ED91C9D1D}"/>
    <cellStyle name="Style 30 3 4 2" xfId="24049" xr:uid="{346B1540-4F0A-47F0-B2E5-C99DE66FB718}"/>
    <cellStyle name="Style 30 3 4 3" xfId="33547" xr:uid="{703289B6-3AC8-473B-AD90-27BED9C5DEE4}"/>
    <cellStyle name="Style 30 4" xfId="1262" xr:uid="{7C3DB822-8CAE-4E06-83A6-8707D307EAA6}"/>
    <cellStyle name="Style 30 4 2" xfId="1263" xr:uid="{39A64332-BDD6-478B-925C-9865DBE1464D}"/>
    <cellStyle name="Style 30 4 2 2" xfId="13202" xr:uid="{CB607F2A-B26A-40D9-AA88-A7CE356BB578}"/>
    <cellStyle name="Style 30 4 2 2 2" xfId="24050" xr:uid="{58BD9B11-0244-4B29-94AC-B5CC88B9FA31}"/>
    <cellStyle name="Style 30 4 2 2 3" xfId="33551" xr:uid="{655224C8-FFAF-49D8-8AEA-F5DFF0ADFCD3}"/>
    <cellStyle name="Style 30 4 3" xfId="1264" xr:uid="{681B441B-C47C-4397-8549-3DBAEA64F9AB}"/>
    <cellStyle name="Style 30 4 3 2" xfId="13203" xr:uid="{78E29979-8969-480F-BF37-F31E20247322}"/>
    <cellStyle name="Style 30 4 3 2 2" xfId="24051" xr:uid="{BF03ADFA-FBAB-4ECA-ADF3-8A3387542FB1}"/>
    <cellStyle name="Style 30 4 3 2 3" xfId="33552" xr:uid="{ECBC4DBD-1F57-4E3B-8D18-95FCD69ECD91}"/>
    <cellStyle name="Style 30 4 4" xfId="13204" xr:uid="{70548667-F40B-40F1-BB4E-43835F3B545A}"/>
    <cellStyle name="Style 30 4 4 2" xfId="24052" xr:uid="{1E0B3FF8-900B-4ACE-B5CE-A3D9AFC1814F}"/>
    <cellStyle name="Style 30 4 4 3" xfId="33550" xr:uid="{37F00636-1F5E-4729-B316-671918CC9736}"/>
    <cellStyle name="Style 30 5" xfId="1265" xr:uid="{2802CD1D-2B2E-4C7B-B24E-6034EAFD3993}"/>
    <cellStyle name="Style 30 5 2" xfId="1266" xr:uid="{D8DCADC2-E114-43D9-B2BC-0BEE8E5E6010}"/>
    <cellStyle name="Style 30 5 2 2" xfId="13205" xr:uid="{BF226405-23D3-49C6-8235-98D29CCE063A}"/>
    <cellStyle name="Style 30 5 2 2 2" xfId="24053" xr:uid="{8FB04BA5-125F-4218-A7B0-E9B7E7EBDCC3}"/>
    <cellStyle name="Style 30 5 2 2 3" xfId="33554" xr:uid="{CB5537F8-5DB6-4A4B-B09B-EFCE62DD615C}"/>
    <cellStyle name="Style 30 5 3" xfId="1267" xr:uid="{48DE2BEB-588D-41BB-B058-E5B7024657EA}"/>
    <cellStyle name="Style 30 5 3 2" xfId="13206" xr:uid="{E18C3459-63A5-43D5-9C98-7F8E96CE2043}"/>
    <cellStyle name="Style 30 5 3 2 2" xfId="24054" xr:uid="{E31274D6-31E0-4D0A-B837-8ED99DE45A39}"/>
    <cellStyle name="Style 30 5 3 2 3" xfId="33555" xr:uid="{5B06BE09-F89E-4EE8-833A-F05D70DABE37}"/>
    <cellStyle name="Style 30 5 4" xfId="13207" xr:uid="{4C370B97-F196-4FF3-88F5-9849AD8CD449}"/>
    <cellStyle name="Style 30 5 4 2" xfId="24055" xr:uid="{90AEE0EC-6626-45CD-BDFD-0DA91D6F2E2B}"/>
    <cellStyle name="Style 30 5 4 3" xfId="33553" xr:uid="{16398261-AD59-471C-89AA-20CB181F6B9A}"/>
    <cellStyle name="Style 30 6" xfId="1268" xr:uid="{19A1ED4E-90A0-40F1-8FBE-E561ABBB94DB}"/>
    <cellStyle name="Style 30 6 2" xfId="1269" xr:uid="{87E17C50-A35A-4524-929B-9DB78773D419}"/>
    <cellStyle name="Style 30 6 2 2" xfId="13208" xr:uid="{4FB6851B-4BD9-446A-A134-358B5A7E50C4}"/>
    <cellStyle name="Style 30 6 2 2 2" xfId="24056" xr:uid="{C1928C6F-F327-4710-BF78-3613A108B5AB}"/>
    <cellStyle name="Style 30 6 2 2 3" xfId="33557" xr:uid="{E4C5C781-61BB-4C49-90B6-E52894150819}"/>
    <cellStyle name="Style 30 6 3" xfId="1270" xr:uid="{D3FED050-55A8-4325-9D0B-2DBCC50D5BBD}"/>
    <cellStyle name="Style 30 6 3 2" xfId="13209" xr:uid="{F12DC526-FFF8-4AC3-B9A6-ED3A64DD0B4B}"/>
    <cellStyle name="Style 30 6 3 2 2" xfId="24057" xr:uid="{457D8A33-8540-4D11-8D19-15CB2A060AEF}"/>
    <cellStyle name="Style 30 6 3 2 3" xfId="33558" xr:uid="{972C60E2-2418-4FE9-BEB9-1D04CEA7C5E6}"/>
    <cellStyle name="Style 30 6 4" xfId="13210" xr:uid="{D18CC78B-0F7F-4ECA-A621-F67903E5A3F0}"/>
    <cellStyle name="Style 30 6 4 2" xfId="24058" xr:uid="{E32F2A71-34C6-46B6-BAE9-E24620F9A7FF}"/>
    <cellStyle name="Style 30 6 4 3" xfId="33556" xr:uid="{4ABE0D3A-6844-4675-A780-3B47D237C2E1}"/>
    <cellStyle name="Style 30 7" xfId="8264" xr:uid="{BFF25FE1-124C-455A-9ABA-B0A5D53E7C51}"/>
    <cellStyle name="Style 30 7 2" xfId="13211" xr:uid="{40AD74DF-2E01-47C0-AB3D-ACC4F02FABCE}"/>
    <cellStyle name="Style 30 7 2 2" xfId="24059" xr:uid="{ED7557C1-39D2-477C-A4A9-23A3D19BE137}"/>
    <cellStyle name="Style 30 7 2 3" xfId="33560" xr:uid="{BA0668DF-1C45-4607-BEBA-77F09C1249C4}"/>
    <cellStyle name="Style 30 7 3" xfId="13212" xr:uid="{32329420-4A01-454B-825A-733F0ACE664F}"/>
    <cellStyle name="Style 30 7 3 2" xfId="24060" xr:uid="{D8FE8259-9D39-45B4-A9C3-313DBBDF2820}"/>
    <cellStyle name="Style 30 7 3 3" xfId="33559" xr:uid="{3E42EE8F-1D4D-457E-A829-184EA928AC0F}"/>
    <cellStyle name="Style 30 8" xfId="13213" xr:uid="{75F1D5B6-76FC-4051-8B02-4AEADF8D01F4}"/>
    <cellStyle name="Style 30 8 2" xfId="24061" xr:uid="{C80DFFC9-7C4B-4443-B0D1-4ADF3B16DDA6}"/>
    <cellStyle name="Style 30 8 3" xfId="33543" xr:uid="{450091A2-B137-4837-9549-38C0BE4D3A8F}"/>
    <cellStyle name="Style 31" xfId="166" xr:uid="{C5FB4DCF-90F2-49B0-8266-EFD9285A5BD4}"/>
    <cellStyle name="Style 31 2" xfId="8265" xr:uid="{FBC54A75-1018-4910-8D1F-C66AFE816006}"/>
    <cellStyle name="Style 31 2 2" xfId="13214" xr:uid="{EFF9F81C-AE99-4BE8-B52C-D4006749DBF3}"/>
    <cellStyle name="Style 31 2 2 2" xfId="24062" xr:uid="{3239FD79-383B-4372-AAD7-2FC848073953}"/>
    <cellStyle name="Style 31 2 2 3" xfId="33563" xr:uid="{3ECB9003-FBFC-4AF8-9D07-7F72EA6FC46D}"/>
    <cellStyle name="Style 31 2 3" xfId="13215" xr:uid="{CDD4A72C-EF6F-495D-AFBB-E7C097BB84D2}"/>
    <cellStyle name="Style 31 2 3 2" xfId="24063" xr:uid="{33B23F5B-B2F6-422C-AECA-9F2E38DCA996}"/>
    <cellStyle name="Style 31 2 3 3" xfId="33562" xr:uid="{FA8642D4-DFF1-4B1B-AA30-DC31D0069641}"/>
    <cellStyle name="Style 31 3" xfId="13216" xr:uid="{CD47C46F-7DC1-42FE-9F57-E75B4B87A78A}"/>
    <cellStyle name="Style 31 3 2" xfId="24064" xr:uid="{2832F4A8-F966-4B51-B4B6-95D7DC2D9A42}"/>
    <cellStyle name="Style 31 3 3" xfId="33561" xr:uid="{ED2EB179-F840-43BC-A13D-EC351B99BA21}"/>
    <cellStyle name="Style 32" xfId="167" xr:uid="{DDDDB021-8707-44D1-BAAF-563033388BF5}"/>
    <cellStyle name="Style 32 10" xfId="13217" xr:uid="{CC5A2096-37C4-424D-A301-DB9FE7BE8FE2}"/>
    <cellStyle name="Style 32 10 2" xfId="24065" xr:uid="{74204001-EB0A-4090-AB90-9CA4524D1BD5}"/>
    <cellStyle name="Style 32 10 3" xfId="33564" xr:uid="{EAD6BE76-3DF7-4F12-A266-D5819864A74A}"/>
    <cellStyle name="Style 32 2" xfId="1271" xr:uid="{25BA8C79-C830-484C-B0C9-387835DB0FFD}"/>
    <cellStyle name="Style 32 2 2" xfId="13218" xr:uid="{3FF6090F-CF6B-473A-9C85-96E730BDC269}"/>
    <cellStyle name="Style 32 2 2 2" xfId="24066" xr:uid="{14EEDD63-1CD6-4265-A696-C4541959F78B}"/>
    <cellStyle name="Style 32 2 2 3" xfId="33565" xr:uid="{C1297240-0C40-4394-9D2F-B0C4F4CCDAE6}"/>
    <cellStyle name="Style 32 3" xfId="1272" xr:uid="{4903FAE9-8CD1-41F0-8FBF-1E3639D6AF96}"/>
    <cellStyle name="Style 32 3 2" xfId="13219" xr:uid="{9958E752-6E3A-4554-AB5E-083F8AB644CF}"/>
    <cellStyle name="Style 32 3 2 2" xfId="24067" xr:uid="{DF5177FC-247D-423F-BA52-ACB4BB5BD9A9}"/>
    <cellStyle name="Style 32 3 2 3" xfId="33566" xr:uid="{36E4C1C7-6404-40A5-974C-6CFEF3F96DF8}"/>
    <cellStyle name="Style 32 4" xfId="1273" xr:uid="{7B62FC0B-F2CA-4063-9B23-B16EC7646E73}"/>
    <cellStyle name="Style 32 4 2" xfId="13220" xr:uid="{86E51D41-3E47-49DD-82E8-D5CE6B128093}"/>
    <cellStyle name="Style 32 4 2 2" xfId="24068" xr:uid="{0DB00CF4-0401-4FCB-9FBD-FDFEF5B71D0D}"/>
    <cellStyle name="Style 32 4 2 3" xfId="33567" xr:uid="{8C30DB6B-F7FC-4ADC-A599-499B78BAFB36}"/>
    <cellStyle name="Style 32 5" xfId="1274" xr:uid="{74D11583-7573-4CB2-BA04-CCAB19491000}"/>
    <cellStyle name="Style 32 5 2" xfId="13221" xr:uid="{4CE08ADA-A9DF-4A09-B70C-CB8C05B16788}"/>
    <cellStyle name="Style 32 5 2 2" xfId="24069" xr:uid="{B0A7326F-D75F-4DC7-8A69-E523F812F254}"/>
    <cellStyle name="Style 32 5 2 3" xfId="33568" xr:uid="{E5C88CA5-EF8F-47DF-ABFB-D6952F42F559}"/>
    <cellStyle name="Style 32 6" xfId="1275" xr:uid="{8FAE7DB3-914E-4AD1-B57C-0C724DC2D34E}"/>
    <cellStyle name="Style 32 6 2" xfId="13222" xr:uid="{E8DF37E3-C405-469E-A77B-2F7F635AFDEC}"/>
    <cellStyle name="Style 32 6 2 2" xfId="24070" xr:uid="{42CA484A-DD04-4F53-A2DA-C6A2D613A0B2}"/>
    <cellStyle name="Style 32 6 2 3" xfId="33569" xr:uid="{90DEF23D-8E10-4D07-B64D-DA3E80EE6918}"/>
    <cellStyle name="Style 32 7" xfId="1276" xr:uid="{782201D5-666D-4AAE-A217-1A1FA67C39AE}"/>
    <cellStyle name="Style 32 7 2" xfId="13223" xr:uid="{B45E0EFD-8A6C-47C8-9294-F6B16F408743}"/>
    <cellStyle name="Style 32 7 2 2" xfId="24071" xr:uid="{E8AA75D2-69D0-4456-98E2-2B4C519E5CB8}"/>
    <cellStyle name="Style 32 7 2 3" xfId="33570" xr:uid="{6823BFBE-94D9-41FE-B335-7A26E4D2D77C}"/>
    <cellStyle name="Style 32 8" xfId="1277" xr:uid="{4D4BAC74-E783-462A-B6F6-396E18F683F4}"/>
    <cellStyle name="Style 32 8 2" xfId="13224" xr:uid="{47C95ECB-EA10-4473-802C-541ACB227B1E}"/>
    <cellStyle name="Style 32 8 2 2" xfId="24072" xr:uid="{2BB6DD5E-3596-4225-99EA-73E342E088EA}"/>
    <cellStyle name="Style 32 8 2 3" xfId="33571" xr:uid="{F14382DC-1F3A-4B12-B7AF-FDA18F04AB17}"/>
    <cellStyle name="Style 32 9" xfId="8266" xr:uid="{B3148B77-29C9-40BA-B24C-0CC1FE71C89C}"/>
    <cellStyle name="Style 32 9 2" xfId="13225" xr:uid="{78415DAB-7607-4DE1-9E4A-86182CA0F2C4}"/>
    <cellStyle name="Style 32 9 2 2" xfId="24073" xr:uid="{6ED5A3A0-496A-416A-9DA7-D4F03E72C174}"/>
    <cellStyle name="Style 32 9 2 3" xfId="33573" xr:uid="{F25412F8-6CAA-404B-8A6F-0780E1E9484D}"/>
    <cellStyle name="Style 32 9 3" xfId="13226" xr:uid="{37F406D6-5BED-4EA0-B10F-6CCDA8BF594A}"/>
    <cellStyle name="Style 32 9 3 2" xfId="24074" xr:uid="{B8C23E1C-0D3B-402A-A577-E88C4F5C9758}"/>
    <cellStyle name="Style 32 9 3 3" xfId="33572" xr:uid="{60D80CDF-56E2-4426-AFB5-CA93FA6CD4D0}"/>
    <cellStyle name="Style 33" xfId="168" xr:uid="{CADB2A44-BEB9-4302-8454-E886F65F61C0}"/>
    <cellStyle name="Style 33 2" xfId="1278" xr:uid="{FFE4705E-6957-4608-9003-B91DCD5B379B}"/>
    <cellStyle name="Style 33 2 2" xfId="1279" xr:uid="{24C15F7E-0BF1-4B02-B401-F6CDEA1A1F1A}"/>
    <cellStyle name="Style 33 2 2 2" xfId="13227" xr:uid="{326CCF79-26A2-4C4D-97F2-43E6FFF69FCF}"/>
    <cellStyle name="Style 33 2 2 2 2" xfId="24075" xr:uid="{27D37C01-8555-4EF0-B141-F2FEEEFFA864}"/>
    <cellStyle name="Style 33 2 2 2 3" xfId="33576" xr:uid="{51F3D472-10FD-4319-89F4-BEA8206D9AAE}"/>
    <cellStyle name="Style 33 2 3" xfId="1280" xr:uid="{BCE263A2-8D80-49BC-A343-055783C8275B}"/>
    <cellStyle name="Style 33 2 3 2" xfId="13228" xr:uid="{DA6C3A46-DB44-42BB-B622-D703C883D689}"/>
    <cellStyle name="Style 33 2 3 2 2" xfId="24076" xr:uid="{730AC102-4FC3-43DC-89A8-B8F3266441A1}"/>
    <cellStyle name="Style 33 2 3 2 3" xfId="33577" xr:uid="{4705A91D-A2E4-4C82-B82F-2B6CA943C977}"/>
    <cellStyle name="Style 33 2 4" xfId="13229" xr:uid="{B9AB1EFA-1F14-4957-8C36-2DBC09BBFEB4}"/>
    <cellStyle name="Style 33 2 4 2" xfId="24077" xr:uid="{436560DD-406E-4720-9DC4-F8022176C3C2}"/>
    <cellStyle name="Style 33 2 4 3" xfId="33575" xr:uid="{76652439-A04F-4D1B-ABE6-4EB90A210D5A}"/>
    <cellStyle name="Style 33 3" xfId="1281" xr:uid="{6A0A2782-89B5-4AB6-ACD9-0E7AB4FF4C43}"/>
    <cellStyle name="Style 33 3 2" xfId="1282" xr:uid="{89AC33F4-FF34-4D90-9F9C-9CF2DD380B65}"/>
    <cellStyle name="Style 33 3 2 2" xfId="13230" xr:uid="{79957605-7AA1-45AC-856A-560A47145B61}"/>
    <cellStyle name="Style 33 3 2 2 2" xfId="24078" xr:uid="{3B42EC6A-D1D8-4949-A072-942A8C5B1665}"/>
    <cellStyle name="Style 33 3 2 2 3" xfId="33579" xr:uid="{E6FD023A-868A-4D81-AB63-03B93ED5AD04}"/>
    <cellStyle name="Style 33 3 3" xfId="1283" xr:uid="{E40F7EBE-5619-498E-A1A5-CD424D0543ED}"/>
    <cellStyle name="Style 33 3 3 2" xfId="13231" xr:uid="{38F2B56D-8341-4A87-8DE2-005040F5918C}"/>
    <cellStyle name="Style 33 3 3 2 2" xfId="24079" xr:uid="{92485C86-CBCF-45C7-822D-2E38F11004B9}"/>
    <cellStyle name="Style 33 3 3 2 3" xfId="33580" xr:uid="{493DE7FF-0D47-473E-BA1C-F6044450BA52}"/>
    <cellStyle name="Style 33 3 4" xfId="13232" xr:uid="{69BE08B7-B83D-4553-B5BF-F3C2A3FCEDFC}"/>
    <cellStyle name="Style 33 3 4 2" xfId="24080" xr:uid="{06A1FD96-CAB9-46C9-92F9-1069BCD968F6}"/>
    <cellStyle name="Style 33 3 4 3" xfId="33578" xr:uid="{54C9597B-5AD8-4469-A178-6B12156CAE29}"/>
    <cellStyle name="Style 33 4" xfId="1284" xr:uid="{CB875847-47D6-47A0-8DEA-F81F72E0BECF}"/>
    <cellStyle name="Style 33 4 2" xfId="1285" xr:uid="{4076165E-EB5D-4122-A4BA-5420CDC433DC}"/>
    <cellStyle name="Style 33 4 2 2" xfId="13233" xr:uid="{5532DC21-1CAE-43D0-968D-05556AC37861}"/>
    <cellStyle name="Style 33 4 2 2 2" xfId="24081" xr:uid="{B81DC2AC-EE4A-4DCF-A630-EFB9251FD8A5}"/>
    <cellStyle name="Style 33 4 2 2 3" xfId="33582" xr:uid="{996992A6-85D7-4BAA-8007-D035B0408671}"/>
    <cellStyle name="Style 33 4 3" xfId="1286" xr:uid="{8BD54128-7689-4BF8-89DB-E7571BC8846A}"/>
    <cellStyle name="Style 33 4 3 2" xfId="13234" xr:uid="{34F2A346-E936-4F58-B599-257C3A3EAC47}"/>
    <cellStyle name="Style 33 4 3 2 2" xfId="24082" xr:uid="{11A188D1-7E30-47F4-A98B-182197045015}"/>
    <cellStyle name="Style 33 4 3 2 3" xfId="33583" xr:uid="{84D25886-0D61-4752-8840-ABBA8D4EB277}"/>
    <cellStyle name="Style 33 4 4" xfId="13235" xr:uid="{CD2A5CA0-61A5-4953-9E4E-755B573F964C}"/>
    <cellStyle name="Style 33 4 4 2" xfId="24083" xr:uid="{B8D8C6F6-AB32-460B-904C-604B82B79770}"/>
    <cellStyle name="Style 33 4 4 3" xfId="33581" xr:uid="{8E79AE61-418C-4D72-AE3A-8318C56A3FD7}"/>
    <cellStyle name="Style 33 5" xfId="1287" xr:uid="{4676214E-6D23-428E-AD53-342C97D57DCF}"/>
    <cellStyle name="Style 33 5 2" xfId="1288" xr:uid="{448C6712-CCD9-49F1-BF97-41C236B4F977}"/>
    <cellStyle name="Style 33 5 2 2" xfId="13236" xr:uid="{3F90374B-5EAA-4F31-A08E-DD8FD274895D}"/>
    <cellStyle name="Style 33 5 2 2 2" xfId="24084" xr:uid="{EE06F40B-91F5-4481-8C13-DC7D1C76DE7E}"/>
    <cellStyle name="Style 33 5 2 2 3" xfId="33585" xr:uid="{1E7CAABE-3FFF-4A8D-A6EE-7CF4E60E298E}"/>
    <cellStyle name="Style 33 5 3" xfId="1289" xr:uid="{DD07A19C-493F-4D2A-9540-F97C90F6449B}"/>
    <cellStyle name="Style 33 5 3 2" xfId="13237" xr:uid="{277DB604-5797-4F96-AA9E-06E1C1540058}"/>
    <cellStyle name="Style 33 5 3 2 2" xfId="24085" xr:uid="{6C0F5BD3-3BD2-42D0-9335-A5A8AF9D073B}"/>
    <cellStyle name="Style 33 5 3 2 3" xfId="33586" xr:uid="{A1A3EC74-894F-4B8A-8E74-C823E48B9C32}"/>
    <cellStyle name="Style 33 5 4" xfId="13238" xr:uid="{13B50964-7211-4441-9DBC-FEF1C56894C4}"/>
    <cellStyle name="Style 33 5 4 2" xfId="24086" xr:uid="{18503BD1-A5DC-4A91-A7E7-0EE38DAC963C}"/>
    <cellStyle name="Style 33 5 4 3" xfId="33584" xr:uid="{945311F8-18A0-46BA-951D-DD2C2BE92249}"/>
    <cellStyle name="Style 33 6" xfId="1290" xr:uid="{0AAD60DA-A8CA-490C-A2EA-C8B980FAB417}"/>
    <cellStyle name="Style 33 6 2" xfId="1291" xr:uid="{EC9C9824-470A-41E9-9164-6F93116EAD1D}"/>
    <cellStyle name="Style 33 6 2 2" xfId="13239" xr:uid="{83E6D5AE-FEC3-4D05-9DD9-DEE6ADC435E6}"/>
    <cellStyle name="Style 33 6 2 2 2" xfId="24087" xr:uid="{BC44FD68-FBD4-4127-B3D4-8F994F460C5E}"/>
    <cellStyle name="Style 33 6 2 2 3" xfId="33588" xr:uid="{D490D212-EDD4-4500-AAA0-745ACF06A837}"/>
    <cellStyle name="Style 33 6 3" xfId="1292" xr:uid="{4DB39AFF-F466-42A1-A7B3-EC741D37F5A1}"/>
    <cellStyle name="Style 33 6 3 2" xfId="13240" xr:uid="{81C65343-3CBA-42D8-AD97-093AB48ECF3F}"/>
    <cellStyle name="Style 33 6 3 2 2" xfId="24088" xr:uid="{55DC6F55-828C-44B4-90A5-C4E989F8CDA9}"/>
    <cellStyle name="Style 33 6 3 2 3" xfId="33589" xr:uid="{7651B309-ADC0-4780-871F-9844F802CD63}"/>
    <cellStyle name="Style 33 6 4" xfId="13241" xr:uid="{305CEDA3-0FBC-4C43-8AD3-F49082DFEE33}"/>
    <cellStyle name="Style 33 6 4 2" xfId="24089" xr:uid="{60273A16-C70F-47CB-B70E-4DADC1F1688C}"/>
    <cellStyle name="Style 33 6 4 3" xfId="33587" xr:uid="{5A4BC989-B8B6-4A0C-98A6-ADA9B37FA614}"/>
    <cellStyle name="Style 33 7" xfId="8267" xr:uid="{B58AC9A8-4295-42BF-8DC4-4797A3367E29}"/>
    <cellStyle name="Style 33 7 2" xfId="13242" xr:uid="{51881415-4FB9-4FDB-8A57-AFD70264916F}"/>
    <cellStyle name="Style 33 7 2 2" xfId="24090" xr:uid="{0660904E-16F5-46DD-816F-721DD7E23960}"/>
    <cellStyle name="Style 33 7 2 3" xfId="33591" xr:uid="{B45B083A-4739-4F81-9813-CE37C8BF3C08}"/>
    <cellStyle name="Style 33 7 3" xfId="13243" xr:uid="{D59C3D40-2E2A-4EC6-89B0-1A1A4595CB92}"/>
    <cellStyle name="Style 33 7 3 2" xfId="24091" xr:uid="{2AA40118-B8B0-4B0C-83F1-8F62051387D7}"/>
    <cellStyle name="Style 33 7 3 3" xfId="33590" xr:uid="{A1A7A793-6B12-4695-A42E-601A74C288F6}"/>
    <cellStyle name="Style 33 8" xfId="13244" xr:uid="{C629A96C-3B6F-4DFE-B567-9F2F56D5C39A}"/>
    <cellStyle name="Style 33 8 2" xfId="24092" xr:uid="{15035F69-5B1A-44EE-BECD-9F5CC8D92EE2}"/>
    <cellStyle name="Style 33 8 3" xfId="33574" xr:uid="{053582D6-3CF4-463B-B239-798CBE659D9C}"/>
    <cellStyle name="Style 34" xfId="169" xr:uid="{AB0A4675-8E89-492D-86B7-A34A1FE2910E}"/>
    <cellStyle name="Style 34 2" xfId="1293" xr:uid="{E38AB50C-ECFA-4B55-924B-DE8705237E8E}"/>
    <cellStyle name="Style 34 2 2" xfId="1294" xr:uid="{1A99AD3D-3ED8-4D0E-BFF3-2D1CAB2FB2BF}"/>
    <cellStyle name="Style 34 2 2 2" xfId="13245" xr:uid="{28AD6BF5-1BC9-40EE-9D9A-AA34252B852E}"/>
    <cellStyle name="Style 34 2 2 2 2" xfId="24093" xr:uid="{0310A91A-D514-4C41-8859-564ACC7396AC}"/>
    <cellStyle name="Style 34 2 2 2 3" xfId="33594" xr:uid="{9AC9782F-98E7-4ECE-96D8-1CD77956E669}"/>
    <cellStyle name="Style 34 2 3" xfId="1295" xr:uid="{DFE63A2E-F75F-4207-AC16-ABFA670B455D}"/>
    <cellStyle name="Style 34 2 3 2" xfId="13246" xr:uid="{56CA2F14-AA40-45A5-A805-D7893A2D0BEF}"/>
    <cellStyle name="Style 34 2 3 2 2" xfId="24094" xr:uid="{E1AB5F53-B8CE-4D7D-9E65-F9DAE0B008D2}"/>
    <cellStyle name="Style 34 2 3 2 3" xfId="33595" xr:uid="{DFE13041-E10E-4AF2-80F3-7B0DD0D864EC}"/>
    <cellStyle name="Style 34 2 4" xfId="13247" xr:uid="{90DA2E04-67A2-4791-9D4A-47B72ED625E3}"/>
    <cellStyle name="Style 34 2 4 2" xfId="24095" xr:uid="{B79D64B2-29EE-4262-AE7D-74E727147C56}"/>
    <cellStyle name="Style 34 2 4 3" xfId="33593" xr:uid="{8D9652A0-27ED-4B1C-BAFE-8A5D3055B404}"/>
    <cellStyle name="Style 34 3" xfId="1296" xr:uid="{BBE4B130-6AB6-47EF-84AB-6459C1E378BE}"/>
    <cellStyle name="Style 34 3 2" xfId="1297" xr:uid="{BDF1432E-4BA9-4EB2-91D2-C4946592AC38}"/>
    <cellStyle name="Style 34 3 2 2" xfId="13248" xr:uid="{1AB2B7E7-ABF5-45EA-9A2F-3E392A6B4119}"/>
    <cellStyle name="Style 34 3 2 2 2" xfId="24096" xr:uid="{8FEE23AB-170F-4FCF-B122-3110358390AF}"/>
    <cellStyle name="Style 34 3 2 2 3" xfId="33597" xr:uid="{CE46C382-5B22-4295-BDD2-0773374BF60C}"/>
    <cellStyle name="Style 34 3 3" xfId="1298" xr:uid="{8F7E7643-4964-49CB-B36A-0E69D8875F6D}"/>
    <cellStyle name="Style 34 3 3 2" xfId="13249" xr:uid="{46994397-720D-424F-AE1C-674CF8FAAE1E}"/>
    <cellStyle name="Style 34 3 3 2 2" xfId="24097" xr:uid="{4C23CF4D-9CF3-490D-877C-2907A41A33F9}"/>
    <cellStyle name="Style 34 3 3 2 3" xfId="33598" xr:uid="{FB6459A1-335D-4120-8C48-C29550A9FDE8}"/>
    <cellStyle name="Style 34 3 4" xfId="13250" xr:uid="{AB26FE4E-08B0-4EF6-9F2F-D32CA994F9A8}"/>
    <cellStyle name="Style 34 3 4 2" xfId="24098" xr:uid="{9DE30478-08AA-4EA1-84EA-3AA77A8BDE99}"/>
    <cellStyle name="Style 34 3 4 3" xfId="33596" xr:uid="{7B522DE2-277F-4692-8728-07B7EC4B2E4E}"/>
    <cellStyle name="Style 34 4" xfId="1299" xr:uid="{133A68E3-E7EE-49C9-BC28-014D5B768EE7}"/>
    <cellStyle name="Style 34 4 2" xfId="1300" xr:uid="{30EFC60F-6947-48EA-979F-239ADFFFE931}"/>
    <cellStyle name="Style 34 4 2 2" xfId="13251" xr:uid="{6058FD8B-653F-4424-9645-B78EBC78B25F}"/>
    <cellStyle name="Style 34 4 2 2 2" xfId="24099" xr:uid="{558AE337-760A-4147-8C5A-EBE7815703FE}"/>
    <cellStyle name="Style 34 4 2 2 3" xfId="33600" xr:uid="{07519D8F-3ABB-4D23-BDDD-C98C7966A5CD}"/>
    <cellStyle name="Style 34 4 3" xfId="1301" xr:uid="{1D79A5BD-2799-408D-B26B-9AC824A4ED57}"/>
    <cellStyle name="Style 34 4 3 2" xfId="13252" xr:uid="{89B38C49-EE9A-4ADD-86A2-2ED46691009A}"/>
    <cellStyle name="Style 34 4 3 2 2" xfId="24100" xr:uid="{FABC30D2-6F70-4BFD-868C-393DF0C89FCD}"/>
    <cellStyle name="Style 34 4 3 2 3" xfId="33601" xr:uid="{5F6A2DD7-C580-4528-BDDD-A72A19770E17}"/>
    <cellStyle name="Style 34 4 4" xfId="13253" xr:uid="{D3E6D6E6-08BB-4A68-92C4-E5546935A13C}"/>
    <cellStyle name="Style 34 4 4 2" xfId="24101" xr:uid="{E62CE119-D43B-443E-B7C8-21B17B4CABEA}"/>
    <cellStyle name="Style 34 4 4 3" xfId="33599" xr:uid="{2E2451A4-EBE0-4461-8FF7-A16149FAD2F2}"/>
    <cellStyle name="Style 34 5" xfId="1302" xr:uid="{86361E86-81C1-45B0-9E81-2B870FFB99AC}"/>
    <cellStyle name="Style 34 5 2" xfId="1303" xr:uid="{E00207BA-A8D7-40EA-9A29-CD808A165704}"/>
    <cellStyle name="Style 34 5 2 2" xfId="13254" xr:uid="{451562DC-3306-4885-AA4B-4621999D3813}"/>
    <cellStyle name="Style 34 5 2 2 2" xfId="24102" xr:uid="{454D0E3A-7630-4365-96AB-2BBC560AB47A}"/>
    <cellStyle name="Style 34 5 2 2 3" xfId="33603" xr:uid="{F98F6B6F-E939-46C1-9D22-52E79DD30A0C}"/>
    <cellStyle name="Style 34 5 3" xfId="1304" xr:uid="{DD75DA3E-6CE9-4073-9414-6EBFD147D76E}"/>
    <cellStyle name="Style 34 5 3 2" xfId="13255" xr:uid="{A7AA1330-CBC9-4D3B-8572-21968690D260}"/>
    <cellStyle name="Style 34 5 3 2 2" xfId="24103" xr:uid="{845381C0-A8F2-4822-87A0-4EB1F3207534}"/>
    <cellStyle name="Style 34 5 3 2 3" xfId="33604" xr:uid="{6D1D3F9A-8E90-4B1F-9E88-69EC14A51B3D}"/>
    <cellStyle name="Style 34 5 4" xfId="13256" xr:uid="{0C23C194-B2FF-4241-9401-FB332BBA7480}"/>
    <cellStyle name="Style 34 5 4 2" xfId="24104" xr:uid="{687360AA-C32A-4FDE-AD53-638AC50502FC}"/>
    <cellStyle name="Style 34 5 4 3" xfId="33602" xr:uid="{979B6102-EFFD-48AF-8284-701202B88DB9}"/>
    <cellStyle name="Style 34 6" xfId="1305" xr:uid="{071C036F-CDF9-4FC0-AB39-D27C663DC833}"/>
    <cellStyle name="Style 34 6 2" xfId="1306" xr:uid="{52EFF9CC-EFC8-4B0C-BFFA-944D14BB91DA}"/>
    <cellStyle name="Style 34 6 2 2" xfId="13257" xr:uid="{5E7F70C1-4DD3-4701-AF56-45FCACFA65F6}"/>
    <cellStyle name="Style 34 6 2 2 2" xfId="24105" xr:uid="{C5D2D1ED-B755-401F-B95F-B3F9177EE7D3}"/>
    <cellStyle name="Style 34 6 2 2 3" xfId="33606" xr:uid="{3BFD13B7-9082-4975-BC02-3CF9118538FC}"/>
    <cellStyle name="Style 34 6 3" xfId="1307" xr:uid="{41B309E3-01DF-4989-AF8B-73C835885DB1}"/>
    <cellStyle name="Style 34 6 3 2" xfId="13258" xr:uid="{CCFE3AAD-1265-4003-94CC-F2F6B1326A39}"/>
    <cellStyle name="Style 34 6 3 2 2" xfId="24106" xr:uid="{E1534B94-17F3-46FF-8932-6ACAF2D37C55}"/>
    <cellStyle name="Style 34 6 3 2 3" xfId="33607" xr:uid="{B011517A-30BC-4229-922B-11B5A35850E3}"/>
    <cellStyle name="Style 34 6 4" xfId="13259" xr:uid="{CAED60B2-3B1B-444E-BCBC-36F4483A9623}"/>
    <cellStyle name="Style 34 6 4 2" xfId="24107" xr:uid="{C728DDEA-CA2D-4618-B290-11830FB7D12B}"/>
    <cellStyle name="Style 34 6 4 3" xfId="33605" xr:uid="{C98068BC-13CB-4C55-AC95-04EFA73DAB1A}"/>
    <cellStyle name="Style 34 7" xfId="8268" xr:uid="{9AFC27CF-B58F-4055-81D1-479C24289680}"/>
    <cellStyle name="Style 34 7 2" xfId="13260" xr:uid="{1A9E899A-6AA9-4E3D-9EB9-A255F86BCCED}"/>
    <cellStyle name="Style 34 7 2 2" xfId="24108" xr:uid="{1A62C966-8531-46BD-B47D-CB6B4B8CA2B9}"/>
    <cellStyle name="Style 34 7 2 3" xfId="33609" xr:uid="{8BE72E2E-8B5E-45E5-84B2-A98D3B609082}"/>
    <cellStyle name="Style 34 7 3" xfId="13261" xr:uid="{FCFF10E4-6F6B-4BE7-BF36-BAA5E0BB6A5F}"/>
    <cellStyle name="Style 34 7 3 2" xfId="24109" xr:uid="{C904EE05-ED79-446D-8B9C-7874DC5EDADB}"/>
    <cellStyle name="Style 34 7 3 3" xfId="33608" xr:uid="{440A5A8C-B2EE-482F-8F30-4272A1777AC9}"/>
    <cellStyle name="Style 34 8" xfId="13262" xr:uid="{3696154F-AF37-4536-BA27-27BA9A01B38F}"/>
    <cellStyle name="Style 34 8 2" xfId="24110" xr:uid="{B91A6427-2517-403F-9ECB-468A05FCDB6F}"/>
    <cellStyle name="Style 34 8 3" xfId="33592" xr:uid="{C5B4BA0E-415F-4606-B363-90FC31621128}"/>
    <cellStyle name="Style 35" xfId="170" xr:uid="{B0F1515A-BD29-48B2-BDBE-6C46CBFABEAB}"/>
    <cellStyle name="Style 35 2" xfId="1308" xr:uid="{9C56B609-E939-4EA7-8D3D-D9B1647E6ED8}"/>
    <cellStyle name="Style 35 2 2" xfId="1309" xr:uid="{59B3E3F1-E11C-43F7-BD0E-97A7092ED242}"/>
    <cellStyle name="Style 35 2 2 2" xfId="13263" xr:uid="{29DB30E5-7D5D-4AFA-8263-2E26DC5BC5B5}"/>
    <cellStyle name="Style 35 2 2 2 2" xfId="24111" xr:uid="{8FF6EE40-95DE-4990-9DA8-9E7F81499E91}"/>
    <cellStyle name="Style 35 2 2 2 3" xfId="33612" xr:uid="{B82E66C5-F934-43C0-9E8B-F08177EED2ED}"/>
    <cellStyle name="Style 35 2 3" xfId="1310" xr:uid="{59782594-19D6-49E0-A327-B3451F56F407}"/>
    <cellStyle name="Style 35 2 3 2" xfId="13264" xr:uid="{2B5E29D5-15BC-40B9-B819-80178B33798B}"/>
    <cellStyle name="Style 35 2 3 2 2" xfId="24112" xr:uid="{8DA9CC71-49B9-4CFD-A449-018BAA97CCA0}"/>
    <cellStyle name="Style 35 2 3 2 3" xfId="33613" xr:uid="{EFF048AA-D233-4E14-88CE-2DB6DAFA86F0}"/>
    <cellStyle name="Style 35 2 4" xfId="13265" xr:uid="{87D6722D-EE4A-49D5-A2CE-104BF9F0E363}"/>
    <cellStyle name="Style 35 2 4 2" xfId="24113" xr:uid="{52C393B6-6A9F-40CD-A218-7F380662DFF4}"/>
    <cellStyle name="Style 35 2 4 3" xfId="33611" xr:uid="{6D447642-B2AC-461B-8B03-14233B4C8139}"/>
    <cellStyle name="Style 35 3" xfId="1311" xr:uid="{EF358E43-8B70-49D7-B2EB-B4F2180AEF34}"/>
    <cellStyle name="Style 35 3 2" xfId="1312" xr:uid="{0BEF533E-9DB2-4AD4-B98C-F19406A3BFE8}"/>
    <cellStyle name="Style 35 3 2 2" xfId="13266" xr:uid="{D8E252A4-4E9B-42C4-9E35-430C3A8B402B}"/>
    <cellStyle name="Style 35 3 2 2 2" xfId="24114" xr:uid="{473C573A-CFF7-42ED-ACB1-4397484FBF0D}"/>
    <cellStyle name="Style 35 3 2 2 3" xfId="33615" xr:uid="{45658FCE-F8D3-45BC-9129-C0AA5551BA06}"/>
    <cellStyle name="Style 35 3 3" xfId="1313" xr:uid="{B0A054BE-CD94-4222-89CA-02F5F4114E91}"/>
    <cellStyle name="Style 35 3 3 2" xfId="13267" xr:uid="{D189F136-54CA-471C-8EF2-77948364A7CB}"/>
    <cellStyle name="Style 35 3 3 2 2" xfId="24115" xr:uid="{64D0F665-CC37-4CB4-9F2E-0C3A215CA25B}"/>
    <cellStyle name="Style 35 3 3 2 3" xfId="33616" xr:uid="{AF09C466-8B96-4BC6-BE5D-C0CD313ABEE7}"/>
    <cellStyle name="Style 35 3 4" xfId="13268" xr:uid="{B612B5DD-4F90-41C1-A4E5-8C1F8CBB14A2}"/>
    <cellStyle name="Style 35 3 4 2" xfId="24116" xr:uid="{F03024C3-160C-44F7-BE07-953DE4A02CAF}"/>
    <cellStyle name="Style 35 3 4 3" xfId="33614" xr:uid="{DA259272-E919-4A23-9AA4-5CD1BF671C5E}"/>
    <cellStyle name="Style 35 4" xfId="1314" xr:uid="{6CCB0500-345F-454E-8A9E-449EE0AC441F}"/>
    <cellStyle name="Style 35 4 2" xfId="1315" xr:uid="{E633B7A8-388C-473F-B73C-961E8D3C6D84}"/>
    <cellStyle name="Style 35 4 2 2" xfId="13269" xr:uid="{668FA3B9-E529-421A-A5AB-0610DE7D14C5}"/>
    <cellStyle name="Style 35 4 2 2 2" xfId="24117" xr:uid="{458BD4CA-7938-419C-A69F-8603D3847BCC}"/>
    <cellStyle name="Style 35 4 2 2 3" xfId="33618" xr:uid="{D298463F-57B6-4DB0-921E-02BACCA59419}"/>
    <cellStyle name="Style 35 4 3" xfId="1316" xr:uid="{4F9EF75A-484F-4A9F-AC46-86E2C8F7BD2A}"/>
    <cellStyle name="Style 35 4 3 2" xfId="13270" xr:uid="{4CD8878B-0886-4CB6-A66C-E7388328D7F0}"/>
    <cellStyle name="Style 35 4 3 2 2" xfId="24118" xr:uid="{942090DF-5DA7-4AEF-8BED-E9393C0D850D}"/>
    <cellStyle name="Style 35 4 3 2 3" xfId="33619" xr:uid="{95F840A6-BA39-4528-B529-FA5F7EED0B96}"/>
    <cellStyle name="Style 35 4 4" xfId="13271" xr:uid="{A2829612-27F7-4692-AC49-32D15681CFFD}"/>
    <cellStyle name="Style 35 4 4 2" xfId="24119" xr:uid="{4E119637-8B2F-41B6-9C6C-8E8C3909C31B}"/>
    <cellStyle name="Style 35 4 4 3" xfId="33617" xr:uid="{E9C23883-C384-44EE-BA35-598EBB660BE4}"/>
    <cellStyle name="Style 35 5" xfId="1317" xr:uid="{167CE152-09F4-4605-802D-AF12BA863253}"/>
    <cellStyle name="Style 35 5 2" xfId="1318" xr:uid="{97E8A928-E165-44C6-B184-9D3730E15D7E}"/>
    <cellStyle name="Style 35 5 2 2" xfId="13272" xr:uid="{C8DF2CB8-4ADB-4227-ABC8-53C562C4058F}"/>
    <cellStyle name="Style 35 5 2 2 2" xfId="24120" xr:uid="{9A53033D-0365-4823-9DCC-18F014063111}"/>
    <cellStyle name="Style 35 5 2 2 3" xfId="33621" xr:uid="{5AD472E0-CE2B-41FC-8294-1F419E360EA9}"/>
    <cellStyle name="Style 35 5 3" xfId="1319" xr:uid="{67CF3FC4-BE5C-41F2-8EA8-8C051840728B}"/>
    <cellStyle name="Style 35 5 3 2" xfId="13273" xr:uid="{A477A10A-D07D-49E3-9348-3D2E43197656}"/>
    <cellStyle name="Style 35 5 3 2 2" xfId="24121" xr:uid="{AE48F46D-4270-45FD-BEA1-E7F9246684AA}"/>
    <cellStyle name="Style 35 5 3 2 3" xfId="33622" xr:uid="{475640D5-2754-4073-A205-7DE0C3C5097F}"/>
    <cellStyle name="Style 35 5 4" xfId="13274" xr:uid="{2BC1F342-F111-4EE1-B01A-93F4668CB120}"/>
    <cellStyle name="Style 35 5 4 2" xfId="24122" xr:uid="{4A3414C0-B032-422B-8658-5C0A543E435E}"/>
    <cellStyle name="Style 35 5 4 3" xfId="33620" xr:uid="{B5932B53-6707-4B90-B7B1-E6C72C7EDEF7}"/>
    <cellStyle name="Style 35 6" xfId="1320" xr:uid="{9BB441F4-5F4E-4D33-B8A8-F9E915880099}"/>
    <cellStyle name="Style 35 6 2" xfId="1321" xr:uid="{FCC9C3F9-63CE-4138-A106-8FDF146EB776}"/>
    <cellStyle name="Style 35 6 2 2" xfId="13275" xr:uid="{2813D11F-302D-433D-8061-8137354FD1FB}"/>
    <cellStyle name="Style 35 6 2 2 2" xfId="24123" xr:uid="{A256F982-ACA8-40A0-917A-8ECE9752CB87}"/>
    <cellStyle name="Style 35 6 2 2 3" xfId="33624" xr:uid="{E500A6D6-2548-4E05-ACB4-26B8039568D4}"/>
    <cellStyle name="Style 35 6 3" xfId="1322" xr:uid="{EEDAEA58-D217-41C6-96D5-F849BF8D806D}"/>
    <cellStyle name="Style 35 6 3 2" xfId="13276" xr:uid="{B98CBE50-2E20-4AD5-BA52-A77DA9197E3B}"/>
    <cellStyle name="Style 35 6 3 2 2" xfId="24124" xr:uid="{8CD48EF6-A6A2-47DF-8A35-D5EF1331E72A}"/>
    <cellStyle name="Style 35 6 3 2 3" xfId="33625" xr:uid="{46DDD516-E989-47C0-9EDC-B575E203010A}"/>
    <cellStyle name="Style 35 6 4" xfId="13277" xr:uid="{0C00EDF6-F719-4A7F-A918-A4D5638B9B85}"/>
    <cellStyle name="Style 35 6 4 2" xfId="24125" xr:uid="{472E0243-E4AC-45A9-8ED5-86D1D924CE65}"/>
    <cellStyle name="Style 35 6 4 3" xfId="33623" xr:uid="{718B8965-23ED-4A03-92C8-65E365BCB540}"/>
    <cellStyle name="Style 35 7" xfId="8269" xr:uid="{3DD0FB75-7404-4D4B-ACF1-8B56DA5A9EBE}"/>
    <cellStyle name="Style 35 7 2" xfId="13278" xr:uid="{B9C2DB19-7092-4C3D-AC0F-20D80DE28ECA}"/>
    <cellStyle name="Style 35 7 2 2" xfId="24126" xr:uid="{A8AA3AC7-FEDB-419E-9097-0D97A95977CB}"/>
    <cellStyle name="Style 35 7 2 3" xfId="33627" xr:uid="{979FB185-489E-4C0B-881C-6942C2653E40}"/>
    <cellStyle name="Style 35 7 3" xfId="13279" xr:uid="{7DAEFCFE-04F4-4D53-BD7A-10DB50E7398F}"/>
    <cellStyle name="Style 35 7 3 2" xfId="24127" xr:uid="{E1A917EB-FCFE-4D58-8323-64234BC70AD5}"/>
    <cellStyle name="Style 35 7 3 3" xfId="33626" xr:uid="{B5226ACE-7ECE-4751-A146-E80FEE015F6A}"/>
    <cellStyle name="Style 35 8" xfId="13280" xr:uid="{CF2E03BF-05B3-475D-B9A9-2AD15557E4E1}"/>
    <cellStyle name="Style 35 8 2" xfId="24128" xr:uid="{D740528E-2CB6-4757-B466-ABEB9A66AF33}"/>
    <cellStyle name="Style 35 8 3" xfId="33610" xr:uid="{C398F9BC-26C7-4AD8-88A7-68DC43CAC9F5}"/>
    <cellStyle name="Style 36" xfId="171" xr:uid="{46BDD6AE-F5D6-4F27-A6B1-B2DEC8CDA067}"/>
    <cellStyle name="Style 36 2" xfId="1323" xr:uid="{8C81359F-39E8-4028-9701-E4ACF5995CFC}"/>
    <cellStyle name="Style 36 2 2" xfId="1324" xr:uid="{EFA90C2B-2AB6-4FD6-BC3B-9E211B16291E}"/>
    <cellStyle name="Style 36 2 2 2" xfId="13281" xr:uid="{480C4B5D-A12B-49DA-836C-A933725DA9CD}"/>
    <cellStyle name="Style 36 2 2 2 2" xfId="24129" xr:uid="{4191A00D-04CE-4A77-B35A-A4E105B7A6B4}"/>
    <cellStyle name="Style 36 2 2 2 3" xfId="33630" xr:uid="{D5B413F6-301C-4200-BB06-E3A8E9603F0E}"/>
    <cellStyle name="Style 36 2 3" xfId="1325" xr:uid="{0536D1FF-6F1F-4FA0-B467-663FF51CAA64}"/>
    <cellStyle name="Style 36 2 3 2" xfId="13282" xr:uid="{84052E49-F2E4-4D77-8FBA-04BEB7D45924}"/>
    <cellStyle name="Style 36 2 3 2 2" xfId="24130" xr:uid="{83614BD4-A65D-4DB8-A4FB-384CBAB52599}"/>
    <cellStyle name="Style 36 2 3 2 3" xfId="33631" xr:uid="{0DA1E6B4-9C6E-4566-867C-BD68688954B7}"/>
    <cellStyle name="Style 36 2 4" xfId="13283" xr:uid="{B925CEE5-BC16-499A-BCBB-80F6A0D62D5C}"/>
    <cellStyle name="Style 36 2 4 2" xfId="24131" xr:uid="{F8A86E89-D91D-4223-887F-18A8A225C2ED}"/>
    <cellStyle name="Style 36 2 4 3" xfId="33629" xr:uid="{58265E50-8A73-4DA8-8743-2997652ECC64}"/>
    <cellStyle name="Style 36 3" xfId="1326" xr:uid="{0FFE5AAD-3B5C-46BF-8313-0D484A6FFF1D}"/>
    <cellStyle name="Style 36 3 2" xfId="1327" xr:uid="{E901CD07-D054-4870-A019-48E2FA5F655A}"/>
    <cellStyle name="Style 36 3 2 2" xfId="13284" xr:uid="{D2761B81-6BF2-4854-AABA-0B5A122D25AD}"/>
    <cellStyle name="Style 36 3 2 2 2" xfId="24132" xr:uid="{62CF04ED-47AD-4B0D-8A74-71025A2A3201}"/>
    <cellStyle name="Style 36 3 2 2 3" xfId="33633" xr:uid="{F01BF00D-EB67-4120-856E-7BB0FD88AA93}"/>
    <cellStyle name="Style 36 3 3" xfId="1328" xr:uid="{C729D5D5-8C28-4372-B2BD-B388F13419F9}"/>
    <cellStyle name="Style 36 3 3 2" xfId="13285" xr:uid="{D2331289-5BEC-4646-8697-C98EB2593050}"/>
    <cellStyle name="Style 36 3 3 2 2" xfId="24133" xr:uid="{4E44BA9B-96CE-44AF-B43E-EFA43CE63F8A}"/>
    <cellStyle name="Style 36 3 3 2 3" xfId="33634" xr:uid="{085725C8-403B-4736-AF5B-2AD425EF21E5}"/>
    <cellStyle name="Style 36 3 4" xfId="13286" xr:uid="{80FCE807-2A98-4EE1-A5D9-9769DC4287E1}"/>
    <cellStyle name="Style 36 3 4 2" xfId="24134" xr:uid="{6A18FC43-EB27-45B4-8E81-558EE95AE02C}"/>
    <cellStyle name="Style 36 3 4 3" xfId="33632" xr:uid="{047EE918-6614-4409-B733-94AF5DC4A982}"/>
    <cellStyle name="Style 36 4" xfId="1329" xr:uid="{F4900F8B-0A68-46C0-B5E2-3960C59BFF6C}"/>
    <cellStyle name="Style 36 4 2" xfId="1330" xr:uid="{D40B88BE-477E-4DC3-BB02-E9825E10AFD6}"/>
    <cellStyle name="Style 36 4 2 2" xfId="13287" xr:uid="{CBDA0FB1-8036-4F2C-A8AA-84C051C3234E}"/>
    <cellStyle name="Style 36 4 2 2 2" xfId="24135" xr:uid="{72C2E5F3-5878-483E-8BA1-AC2CEDA17611}"/>
    <cellStyle name="Style 36 4 2 2 3" xfId="33636" xr:uid="{0D856019-F420-40CD-9157-6E8A8CCB0D16}"/>
    <cellStyle name="Style 36 4 3" xfId="1331" xr:uid="{4DFC28C6-C5CE-4686-A9FD-FF25EA09D34D}"/>
    <cellStyle name="Style 36 4 3 2" xfId="13288" xr:uid="{7065209F-5C37-44C3-856D-91976216B98B}"/>
    <cellStyle name="Style 36 4 3 2 2" xfId="24136" xr:uid="{2E537D6B-94B2-4790-9D35-5C491C6F4FDF}"/>
    <cellStyle name="Style 36 4 3 2 3" xfId="33637" xr:uid="{01C21F3B-B640-4C41-8C63-F97F45F5AFF2}"/>
    <cellStyle name="Style 36 4 4" xfId="13289" xr:uid="{6BB64DC0-4E79-49A0-9740-27CB5E1626DE}"/>
    <cellStyle name="Style 36 4 4 2" xfId="24137" xr:uid="{50CACCB6-E16D-4642-BB02-22B44E78CA97}"/>
    <cellStyle name="Style 36 4 4 3" xfId="33635" xr:uid="{F7B8F316-25A7-4B91-A319-28C0537849AD}"/>
    <cellStyle name="Style 36 5" xfId="1332" xr:uid="{4CC4821B-386E-45D1-97D9-80BFA95DDCD1}"/>
    <cellStyle name="Style 36 5 2" xfId="1333" xr:uid="{F8D18ADB-C16D-43B7-8D29-48B30120A079}"/>
    <cellStyle name="Style 36 5 2 2" xfId="13290" xr:uid="{42E9452E-E220-459F-97AE-7268EB521E88}"/>
    <cellStyle name="Style 36 5 2 2 2" xfId="24138" xr:uid="{AB3781C6-F9F2-40D6-AA12-80EE447FC9E6}"/>
    <cellStyle name="Style 36 5 2 2 3" xfId="33639" xr:uid="{085E2E49-5C1E-46B4-9BF5-122A2A6BF661}"/>
    <cellStyle name="Style 36 5 3" xfId="1334" xr:uid="{A4624DE2-A551-4183-88EB-DEC1B28FADE8}"/>
    <cellStyle name="Style 36 5 3 2" xfId="13291" xr:uid="{43A9943E-149E-4A21-AE1C-78E130E320EC}"/>
    <cellStyle name="Style 36 5 3 2 2" xfId="24139" xr:uid="{BA977DE4-936A-4D53-BD90-4B6967894D96}"/>
    <cellStyle name="Style 36 5 3 2 3" xfId="33640" xr:uid="{0C9631F0-96EE-4D05-B9EE-A8D618CB5C00}"/>
    <cellStyle name="Style 36 5 4" xfId="13292" xr:uid="{EBB1537A-3DA7-4561-9F78-5525C44B5174}"/>
    <cellStyle name="Style 36 5 4 2" xfId="24140" xr:uid="{180966F0-AF37-4301-9847-2A57C7AF0563}"/>
    <cellStyle name="Style 36 5 4 3" xfId="33638" xr:uid="{233B128E-82D1-4E3E-B07C-E6D0746AA266}"/>
    <cellStyle name="Style 36 6" xfId="1335" xr:uid="{3EBE3CB3-7A5A-4C18-B714-C4CFE88C717F}"/>
    <cellStyle name="Style 36 6 2" xfId="1336" xr:uid="{A4361CF8-23CE-40F9-8DA0-C822084E8F51}"/>
    <cellStyle name="Style 36 6 2 2" xfId="13293" xr:uid="{AA706D61-2059-40E8-8B83-04500F7AE84D}"/>
    <cellStyle name="Style 36 6 2 2 2" xfId="24141" xr:uid="{0BA5C8CC-7851-46A3-84C2-01E064EA6257}"/>
    <cellStyle name="Style 36 6 2 2 3" xfId="33642" xr:uid="{8008F107-6D93-44BA-882F-A76DF54C7F5C}"/>
    <cellStyle name="Style 36 6 3" xfId="1337" xr:uid="{6AF2254C-5D6C-473C-A29E-48E97ADA62F3}"/>
    <cellStyle name="Style 36 6 3 2" xfId="13294" xr:uid="{A015F368-505E-4F98-A76A-CFFB87AD1869}"/>
    <cellStyle name="Style 36 6 3 2 2" xfId="24142" xr:uid="{75E8057C-A5C7-44C5-8238-52980D352964}"/>
    <cellStyle name="Style 36 6 3 2 3" xfId="33643" xr:uid="{6CACE8CD-3778-492D-A657-328625098FE5}"/>
    <cellStyle name="Style 36 6 4" xfId="13295" xr:uid="{686F5C42-F957-4A8D-A0DB-8E5144E8FB1E}"/>
    <cellStyle name="Style 36 6 4 2" xfId="24143" xr:uid="{7184F867-73C2-4FCD-BBC2-CFF2532765A3}"/>
    <cellStyle name="Style 36 6 4 3" xfId="33641" xr:uid="{63A7F556-EA89-4F1E-92FD-E37FC48CE29A}"/>
    <cellStyle name="Style 36 7" xfId="8270" xr:uid="{CE88DF0D-B794-4860-80D7-05C51F75CD96}"/>
    <cellStyle name="Style 36 7 2" xfId="13296" xr:uid="{444B7EA2-BBB6-4E12-A17B-C1DC33195BED}"/>
    <cellStyle name="Style 36 7 2 2" xfId="24144" xr:uid="{517C5785-95E7-467E-A24F-7B66D980F80C}"/>
    <cellStyle name="Style 36 7 2 3" xfId="33645" xr:uid="{B1517B53-5800-4D3C-A086-C33ABB8F04B3}"/>
    <cellStyle name="Style 36 7 3" xfId="13297" xr:uid="{19741695-1E95-49F0-A8E2-0DA592FFB675}"/>
    <cellStyle name="Style 36 7 3 2" xfId="24145" xr:uid="{81EDC3FC-EBF9-49F1-8C69-810F3EE84B50}"/>
    <cellStyle name="Style 36 7 3 3" xfId="33644" xr:uid="{A502A369-9C3D-4AA8-B9B3-171A5C9D1C7F}"/>
    <cellStyle name="Style 36 8" xfId="13298" xr:uid="{BE6A470C-B0AF-4553-895D-C9EA6AE37D69}"/>
    <cellStyle name="Style 36 8 2" xfId="24146" xr:uid="{B6E83395-C8FF-4E39-A0ED-EF29590C295E}"/>
    <cellStyle name="Style 36 8 3" xfId="33628" xr:uid="{30B60857-1EB6-40DB-819E-63C07E14AF5F}"/>
    <cellStyle name="Style 37" xfId="8271" xr:uid="{2FB537AA-D7D1-4A27-88EF-86A3DD334167}"/>
    <cellStyle name="Style 37 2" xfId="13299" xr:uid="{B65A1075-FC60-44A7-B610-D8B122055328}"/>
    <cellStyle name="Style 37 2 2" xfId="24147" xr:uid="{CD240EE3-8EB8-4ADB-AF20-89C4D1DD4828}"/>
    <cellStyle name="Style 37 2 3" xfId="33646" xr:uid="{320F8B49-95A8-4788-9280-70FFB9FC351D}"/>
    <cellStyle name="Style 38" xfId="8272" xr:uid="{B861DC38-440D-4617-BDA8-2E9E6558D451}"/>
    <cellStyle name="Style 38 2" xfId="13300" xr:uid="{7B945226-EE80-40C1-A767-A214C6F2591E}"/>
    <cellStyle name="Style 38 2 2" xfId="24148" xr:uid="{1C264C71-27B4-4211-ADF6-8FE6881949CB}"/>
    <cellStyle name="Style 38 2 3" xfId="33647" xr:uid="{95888EA6-44EA-4EFA-8140-6CA1B1096085}"/>
    <cellStyle name="Style 39" xfId="172" xr:uid="{2704D476-14C7-40F3-AF67-F0414B8F96FA}"/>
    <cellStyle name="Style 39 2" xfId="1338" xr:uid="{AFC759CE-B69D-40B3-A2FF-CA597C41A607}"/>
    <cellStyle name="Style 39 2 2" xfId="1339" xr:uid="{69BCF805-E63E-4A79-A807-C381EF75F4A5}"/>
    <cellStyle name="Style 39 2 2 2" xfId="13301" xr:uid="{9D3B789A-6FC1-4D19-9EDC-CB79EEB27F55}"/>
    <cellStyle name="Style 39 2 2 2 2" xfId="24149" xr:uid="{5FE0EAB5-B131-42F1-A25B-21B6241F9CF0}"/>
    <cellStyle name="Style 39 2 2 2 3" xfId="33650" xr:uid="{A13100F2-0798-460F-9DC0-873FBEDBFC3A}"/>
    <cellStyle name="Style 39 2 3" xfId="1340" xr:uid="{4A39F417-91BB-46F6-80C1-FDFDCADAA9AE}"/>
    <cellStyle name="Style 39 2 3 2" xfId="13302" xr:uid="{D49545C1-99F5-4284-8BD3-52D1A568829F}"/>
    <cellStyle name="Style 39 2 3 2 2" xfId="24150" xr:uid="{C5EA77FF-CA8C-4A34-918E-8026E2245756}"/>
    <cellStyle name="Style 39 2 3 2 3" xfId="33651" xr:uid="{F970A9E3-DC49-495A-BC98-C117D626F3AE}"/>
    <cellStyle name="Style 39 2 4" xfId="13303" xr:uid="{4265840F-8C33-4DA0-AAFE-B21FF28B5839}"/>
    <cellStyle name="Style 39 2 4 2" xfId="24151" xr:uid="{869E1A9E-DBA2-40E2-97F3-F6CEE8CBF502}"/>
    <cellStyle name="Style 39 2 4 3" xfId="33649" xr:uid="{DB5A4351-BCB9-474E-AA2F-3D041683F1B6}"/>
    <cellStyle name="Style 39 3" xfId="1341" xr:uid="{B087F6BE-17D9-441C-883D-37A003102CDE}"/>
    <cellStyle name="Style 39 3 2" xfId="1342" xr:uid="{6EFE3E95-9D1A-4AC8-BE0D-EC136C27BD45}"/>
    <cellStyle name="Style 39 3 2 2" xfId="13304" xr:uid="{D301D271-ABCE-48C0-AB42-43DB58376D61}"/>
    <cellStyle name="Style 39 3 2 2 2" xfId="24152" xr:uid="{D47A86DF-451E-4BD0-BF4B-E3B7A4366772}"/>
    <cellStyle name="Style 39 3 2 2 3" xfId="33653" xr:uid="{ED2053E6-F558-4093-B087-7851D706694A}"/>
    <cellStyle name="Style 39 3 3" xfId="1343" xr:uid="{82BFEB8C-7C9F-4F05-A339-A5D8F83DF05E}"/>
    <cellStyle name="Style 39 3 3 2" xfId="13305" xr:uid="{ACE3598C-FC93-462D-A24C-1F148CBCF41C}"/>
    <cellStyle name="Style 39 3 3 2 2" xfId="24153" xr:uid="{51FAAB9F-F2A2-44F1-BC91-3BFFCD86B823}"/>
    <cellStyle name="Style 39 3 3 2 3" xfId="33654" xr:uid="{C6787BE7-D370-499F-B58C-F73F919D4086}"/>
    <cellStyle name="Style 39 3 4" xfId="13306" xr:uid="{CB344533-888F-483D-A9A5-F34760A9C77F}"/>
    <cellStyle name="Style 39 3 4 2" xfId="24154" xr:uid="{8951C4C8-4037-4624-8066-778AD8094367}"/>
    <cellStyle name="Style 39 3 4 3" xfId="33652" xr:uid="{7BCA6B1A-B044-464D-91CB-3B3F57AA28D4}"/>
    <cellStyle name="Style 39 4" xfId="1344" xr:uid="{6F5D67ED-29C1-4E91-ACE2-8B660078AE64}"/>
    <cellStyle name="Style 39 4 2" xfId="1345" xr:uid="{DDF98C98-0FC2-4482-A2CE-DC57B9F8B7CE}"/>
    <cellStyle name="Style 39 4 2 2" xfId="13307" xr:uid="{E259D218-E1A2-4D67-BC1E-1A163DF3B471}"/>
    <cellStyle name="Style 39 4 2 2 2" xfId="24155" xr:uid="{055ABF95-D9F4-4E17-9B16-B1784A06F070}"/>
    <cellStyle name="Style 39 4 2 2 3" xfId="33656" xr:uid="{544261FD-C994-483F-A873-4DA024D47E10}"/>
    <cellStyle name="Style 39 4 3" xfId="1346" xr:uid="{6FDE1BBF-5C0F-466C-B80D-12444048F324}"/>
    <cellStyle name="Style 39 4 3 2" xfId="13308" xr:uid="{760535CD-BF5A-4BC8-BDFC-3EB8825AAD86}"/>
    <cellStyle name="Style 39 4 3 2 2" xfId="24156" xr:uid="{FC5C6CDF-5F75-4787-A1E3-BA6669F15061}"/>
    <cellStyle name="Style 39 4 3 2 3" xfId="33657" xr:uid="{C9EE4B95-7785-4C70-B818-BE4BC982DB08}"/>
    <cellStyle name="Style 39 4 4" xfId="13309" xr:uid="{0A871268-147B-4FAC-8D52-EA1EA33302B9}"/>
    <cellStyle name="Style 39 4 4 2" xfId="24157" xr:uid="{98897FD2-84C9-4D20-9EF9-BF43C1C0DA4C}"/>
    <cellStyle name="Style 39 4 4 3" xfId="33655" xr:uid="{4AC0AE5E-FAAD-40BF-A3B8-C4DCBE3FCC13}"/>
    <cellStyle name="Style 39 5" xfId="1347" xr:uid="{6CF345A8-1F33-4F4C-A221-74C0DDD5EB7F}"/>
    <cellStyle name="Style 39 5 2" xfId="1348" xr:uid="{924BFFD2-F8A1-45B3-976A-30D0E8342D98}"/>
    <cellStyle name="Style 39 5 2 2" xfId="13310" xr:uid="{16473427-60C3-41B4-90C4-DD07A38F855B}"/>
    <cellStyle name="Style 39 5 2 2 2" xfId="24158" xr:uid="{87D8C577-30F5-4938-A66E-FAD81D5D0184}"/>
    <cellStyle name="Style 39 5 2 2 3" xfId="33659" xr:uid="{8E139107-E4CD-471F-A216-F27ADFBD5113}"/>
    <cellStyle name="Style 39 5 3" xfId="1349" xr:uid="{04BE1FB8-22CE-49E9-910A-7EC005A4E499}"/>
    <cellStyle name="Style 39 5 3 2" xfId="13311" xr:uid="{09928A62-885C-4AEB-B587-BFB68B0B6FDC}"/>
    <cellStyle name="Style 39 5 3 2 2" xfId="24159" xr:uid="{B162F1F8-3BDC-4071-A0DD-B3B1AF8D7EAF}"/>
    <cellStyle name="Style 39 5 3 2 3" xfId="33660" xr:uid="{75582F27-54E3-4EC5-90AE-3FE70066D58B}"/>
    <cellStyle name="Style 39 5 4" xfId="13312" xr:uid="{68A28B7D-D3AD-4FDB-9416-FFD4C91821C2}"/>
    <cellStyle name="Style 39 5 4 2" xfId="24160" xr:uid="{F7837287-59CE-4EE9-A89A-9A6FF0C96274}"/>
    <cellStyle name="Style 39 5 4 3" xfId="33658" xr:uid="{C3C695E5-E296-4F62-9E26-4BB35B10D66C}"/>
    <cellStyle name="Style 39 6" xfId="1350" xr:uid="{753C05DA-7852-4F4F-B8C0-EDC71BC26294}"/>
    <cellStyle name="Style 39 6 2" xfId="1351" xr:uid="{1391BB7A-24A3-446C-8947-9938AA387301}"/>
    <cellStyle name="Style 39 6 2 2" xfId="13313" xr:uid="{578D2599-BE98-4D12-B121-C6A5AC610B21}"/>
    <cellStyle name="Style 39 6 2 2 2" xfId="24161" xr:uid="{FB0805A4-C64A-4823-A334-C0B35FA167A4}"/>
    <cellStyle name="Style 39 6 2 2 3" xfId="33662" xr:uid="{0C25DE96-D1FB-4BA7-9DD9-DB96DE27BF28}"/>
    <cellStyle name="Style 39 6 3" xfId="1352" xr:uid="{688D999F-3954-4543-8605-CAD47B557EEA}"/>
    <cellStyle name="Style 39 6 3 2" xfId="13314" xr:uid="{73BF824C-0A38-4F39-9064-35464DC02119}"/>
    <cellStyle name="Style 39 6 3 2 2" xfId="24162" xr:uid="{DF1081F4-06C9-4A90-814D-2F9A1BC06D2A}"/>
    <cellStyle name="Style 39 6 3 2 3" xfId="33663" xr:uid="{B62E4562-8212-4F8E-9A24-AB638DBD80B7}"/>
    <cellStyle name="Style 39 6 4" xfId="13315" xr:uid="{702726F6-BBD5-4832-872D-7241BA2C8500}"/>
    <cellStyle name="Style 39 6 4 2" xfId="24163" xr:uid="{287BDED2-9768-41F3-B682-73135750B9D6}"/>
    <cellStyle name="Style 39 6 4 3" xfId="33661" xr:uid="{463D02C2-3D2A-4F58-9ABA-197968E97BCA}"/>
    <cellStyle name="Style 39 7" xfId="13316" xr:uid="{24A4591A-B3B4-4547-8CDB-55679602D7F2}"/>
    <cellStyle name="Style 39 7 2" xfId="24164" xr:uid="{BC6FB146-4D75-4E74-9B62-983504DF1F04}"/>
    <cellStyle name="Style 39 7 3" xfId="33648" xr:uid="{E9643AAA-4A5E-42FA-B921-1E624BE96C3B}"/>
    <cellStyle name="Style 44" xfId="13317" xr:uid="{1E0C57FD-9A52-4331-A958-7EE2AED9C08D}"/>
    <cellStyle name="Style 44 2" xfId="24165" xr:uid="{A4F79C5D-E189-4D92-ACDF-43FE74F9ED10}"/>
    <cellStyle name="Style 44 3" xfId="33664" xr:uid="{9FA8AA3C-5ADF-481E-AA5E-15FE6D448354}"/>
    <cellStyle name="Style 46" xfId="13318" xr:uid="{B4410D03-153D-4821-938D-C4666E738109}"/>
    <cellStyle name="Style 46 2" xfId="24166" xr:uid="{5332B751-E63F-4882-9638-0CEA0EE6CB89}"/>
    <cellStyle name="Style 46 3" xfId="33665" xr:uid="{BFBA3B7E-87AA-4BC7-B158-D6E74B0C7441}"/>
    <cellStyle name="Style 47" xfId="13319" xr:uid="{63078355-4A8C-452A-8FA1-82462FDC3A43}"/>
    <cellStyle name="Style 47 2" xfId="24167" xr:uid="{369CAD52-2BC2-4C40-BF69-465B322C59EC}"/>
    <cellStyle name="Style 47 3" xfId="33666" xr:uid="{E2395651-D2C3-499F-BBDA-8BA34B398237}"/>
    <cellStyle name="Subtitle" xfId="2223" xr:uid="{F3AA0D93-91C7-4036-B22C-148EFD7650DD}"/>
    <cellStyle name="Subtitle 2" xfId="13320" xr:uid="{10B3834E-1909-4799-BE17-30EE752F09DF}"/>
    <cellStyle name="Subtitle 2 2" xfId="24168" xr:uid="{E0DE61D2-ED90-4E72-A1DA-8F7FB80BE1DC}"/>
    <cellStyle name="Subtitle 2 3" xfId="33667" xr:uid="{F7AB9182-9312-47D2-BA19-5B7706426A56}"/>
    <cellStyle name="Superscript" xfId="2224" xr:uid="{440F973C-D3F5-48AD-A5CC-DE0A3731EF1B}"/>
    <cellStyle name="Superscript 2" xfId="13321" xr:uid="{67B5CBA6-D42A-4BA3-B8F5-9FB7D758165B}"/>
    <cellStyle name="Superscript 2 2" xfId="24169" xr:uid="{B8ACB8B8-88E3-4148-B9A4-3AE5B1744A1D}"/>
    <cellStyle name="Superscript 2 3" xfId="33668" xr:uid="{008EE252-CA90-4ED3-9248-4FFD7484DC81}"/>
    <cellStyle name="Superscript- regular" xfId="2225" xr:uid="{39B14675-1967-452A-A5F9-54F33538D586}"/>
    <cellStyle name="Superscript- regular 2" xfId="13322" xr:uid="{CE8ABE73-0F6D-4873-BBF8-DDF75E10257E}"/>
    <cellStyle name="Superscript- regular 2 2" xfId="24170" xr:uid="{52E2E76E-65EF-4C35-8980-3FC563E414FE}"/>
    <cellStyle name="Superscript- regular 2 3" xfId="33669" xr:uid="{B21316CD-447E-44EF-B429-4472D5F6AFA4}"/>
    <cellStyle name="Superscript_1-1A-Regular" xfId="2226" xr:uid="{565ABA79-07AB-4F65-877C-8F7205DD6D86}"/>
    <cellStyle name="Table Data" xfId="2227" xr:uid="{40304828-A73E-4699-B0CA-7FE5925C38A7}"/>
    <cellStyle name="Table Data 2" xfId="13323" xr:uid="{873E7C28-414D-46CE-A695-EE480A3EA755}"/>
    <cellStyle name="Table Data 2 2" xfId="24171" xr:uid="{6C01935D-C863-4F41-B75A-93C93A2FB67A}"/>
    <cellStyle name="Table Data 2 3" xfId="33670" xr:uid="{829354B6-4699-4832-B84B-11081FAEE1BE}"/>
    <cellStyle name="Table Head Top" xfId="2228" xr:uid="{4EEA48B4-C42D-4209-9A99-F7CC79EC5FE0}"/>
    <cellStyle name="Table Head Top 2" xfId="13324" xr:uid="{1E891BFC-803C-4444-BEA2-EF9D1FDCFCB3}"/>
    <cellStyle name="Table Head Top 2 2" xfId="24172" xr:uid="{81F29C9F-9F40-4950-94EB-67A1B4D3C8AD}"/>
    <cellStyle name="Table Head Top 2 3" xfId="33671" xr:uid="{D2226E7A-33D2-4B82-A78B-D57CF791E1E5}"/>
    <cellStyle name="Table Hed Side" xfId="2229" xr:uid="{D45F0AAD-9D33-41C7-91AA-1517D9018C5C}"/>
    <cellStyle name="Table Hed Side 2" xfId="13325" xr:uid="{838D7D64-5975-49AA-93BD-AAA130DCBC8B}"/>
    <cellStyle name="Table Hed Side 2 2" xfId="24173" xr:uid="{2318B43F-831A-4192-B0B0-1CEB4630C00F}"/>
    <cellStyle name="Table Hed Side 2 3" xfId="33672" xr:uid="{8515C67E-2396-4720-839B-AF81264EB938}"/>
    <cellStyle name="Table title" xfId="55" xr:uid="{869C3978-11C3-4836-A9C2-3FBF2860EBED}"/>
    <cellStyle name="Table Title 2" xfId="13326" xr:uid="{74124617-EE81-4E8D-9EB7-B6EF26F81303}"/>
    <cellStyle name="Table Title 2 2" xfId="24174" xr:uid="{C619A02B-6985-41DC-ADA7-0AD763BD9FCE}"/>
    <cellStyle name="Table Title 2 3" xfId="33673" xr:uid="{CD54CF38-656D-44EC-89C5-692B59D9951D}"/>
    <cellStyle name="Table Title 3" xfId="2230" xr:uid="{0F1B3F76-8C9B-49BB-B6CE-0CE04F10B6FB}"/>
    <cellStyle name="Title" xfId="3" builtinId="15" customBuiltin="1"/>
    <cellStyle name="Title 10" xfId="1353" xr:uid="{DC34AF5D-E9CA-48F9-8FFB-35FCA63E5864}"/>
    <cellStyle name="Title 10 2" xfId="13327" xr:uid="{EEAA5011-61AF-4098-836C-4A8D1FDFC025}"/>
    <cellStyle name="Title 10 2 2" xfId="24175" xr:uid="{9D9DF061-43A5-481E-81D4-98C603344D34}"/>
    <cellStyle name="Title 10 2 3" xfId="33674" xr:uid="{5D77369A-008A-4CB3-AADD-56E2C204F1F4}"/>
    <cellStyle name="Title 11" xfId="1354" xr:uid="{5D569458-6307-4A33-A21F-F77A5D6AD926}"/>
    <cellStyle name="Title 11 2" xfId="13328" xr:uid="{6C991621-15D0-4D41-A05B-001E185CA1D9}"/>
    <cellStyle name="Title 11 2 2" xfId="24176" xr:uid="{7077F8FD-3A66-467D-BB59-FAF964131F90}"/>
    <cellStyle name="Title 11 2 3" xfId="33675" xr:uid="{85473881-FDB1-4A08-9B12-D9B067F221F4}"/>
    <cellStyle name="Title 12" xfId="1355" xr:uid="{427BBEBD-CB5B-4CD5-8021-5AC78E92CA57}"/>
    <cellStyle name="Title 12 2" xfId="13329" xr:uid="{CD1BC844-1C4B-40A2-9587-56546555455E}"/>
    <cellStyle name="Title 12 2 2" xfId="24177" xr:uid="{D52F48FB-CF49-422A-9CD0-01E3267E594A}"/>
    <cellStyle name="Title 12 2 3" xfId="33676" xr:uid="{59397F52-641B-4723-9040-1532B0BAF46E}"/>
    <cellStyle name="Title 13" xfId="1356" xr:uid="{1FA83566-2D2E-43E1-AD0E-DF92BE22F399}"/>
    <cellStyle name="Title 13 2" xfId="13330" xr:uid="{2967B31B-34AA-45AB-A374-3141FDACC7BA}"/>
    <cellStyle name="Title 13 2 2" xfId="24178" xr:uid="{9848C0CE-B7AC-4FE2-B19F-93656741AA6F}"/>
    <cellStyle name="Title 13 2 3" xfId="33677" xr:uid="{916FF3ED-733A-4CCA-9467-2C1DD98EECE8}"/>
    <cellStyle name="Title 14" xfId="1357" xr:uid="{D491E269-BBD5-4427-8B6F-2FAED9320F9F}"/>
    <cellStyle name="Title 14 2" xfId="13331" xr:uid="{91935FD9-4B26-4C40-A586-08250582FC4B}"/>
    <cellStyle name="Title 14 2 2" xfId="24179" xr:uid="{711A40EF-8E2E-4846-B166-BC8E84FD2232}"/>
    <cellStyle name="Title 14 2 3" xfId="33678" xr:uid="{7D40F113-A26C-4EFA-BE7A-7901C87DB614}"/>
    <cellStyle name="Title 15" xfId="1358" xr:uid="{19DFF553-590B-4E34-B0AD-FC3740453299}"/>
    <cellStyle name="Title 15 2" xfId="13332" xr:uid="{FD1F7322-81FC-4957-AF43-67136310FBCD}"/>
    <cellStyle name="Title 15 2 2" xfId="24180" xr:uid="{C09A13EB-7B36-4523-9D37-2BBEB2DA4ED3}"/>
    <cellStyle name="Title 15 2 3" xfId="33679" xr:uid="{15737CF3-9907-4DFE-A3EE-1A5CFBDC9A4C}"/>
    <cellStyle name="Title 16" xfId="1359" xr:uid="{5B616FBE-F773-4A25-9AA2-2A2F502886E9}"/>
    <cellStyle name="Title 16 2" xfId="13333" xr:uid="{E6CAB44D-2A88-4630-83FD-D92EFD5D9954}"/>
    <cellStyle name="Title 16 2 2" xfId="24181" xr:uid="{106A86C0-E443-4E12-8B7E-6CA9910D5A55}"/>
    <cellStyle name="Title 16 2 3" xfId="33680" xr:uid="{2D69BA6F-3517-4C17-8B43-303375A7A285}"/>
    <cellStyle name="Title 17" xfId="2231" xr:uid="{694333B9-C091-4B0E-8446-97CDE4F0775A}"/>
    <cellStyle name="Title 17 2" xfId="13334" xr:uid="{F4956E28-DD7E-44E8-8AE1-7C8A564D179F}"/>
    <cellStyle name="Title 17 2 2" xfId="24182" xr:uid="{37A3C238-12B5-4051-ACA8-E1A5C4DE5D12}"/>
    <cellStyle name="Title 17 2 3" xfId="33681" xr:uid="{A15660A0-9F94-4ABA-884A-976CCD97224C}"/>
    <cellStyle name="Title 18" xfId="2232" xr:uid="{683F0D21-B14C-4E35-A58F-786402925774}"/>
    <cellStyle name="Title 18 2" xfId="13335" xr:uid="{238B5FB3-C4EB-46A6-92B1-49CD08C4AB3B}"/>
    <cellStyle name="Title 18 2 2" xfId="24183" xr:uid="{5C893B76-6888-4087-8D1A-54EE73526200}"/>
    <cellStyle name="Title 18 2 3" xfId="33682" xr:uid="{4A5EA5D6-A1E3-41CA-8481-EC85BE5851AF}"/>
    <cellStyle name="Title 19" xfId="2233" xr:uid="{A978F8D5-49E8-4BC2-A0B9-CBAB51F323FD}"/>
    <cellStyle name="Title 19 2" xfId="13336" xr:uid="{C43E0C93-DBAB-4A54-9C01-9C9088913C0D}"/>
    <cellStyle name="Title 19 2 2" xfId="24184" xr:uid="{2EFB5D6F-669D-4CD9-BC6B-B3B2C12369A2}"/>
    <cellStyle name="Title 19 2 3" xfId="33683" xr:uid="{ED2F5FFA-96DE-47D6-A449-F65B460AB2B4}"/>
    <cellStyle name="Title 2" xfId="47" xr:uid="{823D55C9-336B-4FE2-B754-DD53F36BD4B4}"/>
    <cellStyle name="Title 2 2" xfId="73" xr:uid="{DF586EB2-0798-400D-9B7F-6AACC2F04F95}"/>
    <cellStyle name="Title 2 2 2" xfId="13337" xr:uid="{8CE98249-4DD3-4A31-BA27-2A0E6B5B27C1}"/>
    <cellStyle name="Title 2 2 2 2" xfId="24185" xr:uid="{17FD2FF7-97C0-4702-A281-BAFBAB8AB6A2}"/>
    <cellStyle name="Title 2 2 2 3" xfId="33685" xr:uid="{1D430FE0-B7D7-48A0-A333-4CB07F802656}"/>
    <cellStyle name="Title 2 2 3" xfId="2234" xr:uid="{C3F9CDF1-9B85-43AB-8453-10EE6BD55415}"/>
    <cellStyle name="Title 2 3" xfId="2235" xr:uid="{BAC42B85-984B-4565-A5D2-603394AD7258}"/>
    <cellStyle name="Title 2 3 2" xfId="13338" xr:uid="{CF84E190-1A15-4DC8-9F8A-93E3C63C7BF5}"/>
    <cellStyle name="Title 2 3 2 2" xfId="24186" xr:uid="{E5EE97BC-8193-4A2D-B4EE-24F4862DDCAC}"/>
    <cellStyle name="Title 2 3 2 3" xfId="33686" xr:uid="{8BBCC969-91E3-4406-AA43-A18E472BB9AD}"/>
    <cellStyle name="Title 2 4" xfId="2236" xr:uid="{504641F5-70EF-4B32-A1B7-A8853FAFCEBB}"/>
    <cellStyle name="Title 2 4 2" xfId="13339" xr:uid="{6E8C671B-A0C1-462E-B431-5FB4942E55B5}"/>
    <cellStyle name="Title 2 4 2 2" xfId="24187" xr:uid="{79978B54-330C-49E3-96B5-A5AE6BC20338}"/>
    <cellStyle name="Title 2 4 2 3" xfId="33687" xr:uid="{E3A4D4D3-0C5E-4DD5-8931-047BFFA76DB8}"/>
    <cellStyle name="Title 2 5" xfId="2237" xr:uid="{1BF8AE4C-52B3-4C67-AF6E-8D9EE353BE15}"/>
    <cellStyle name="Title 2 5 2" xfId="13340" xr:uid="{0C56AABA-6D32-4A26-B74D-B6586AB2F635}"/>
    <cellStyle name="Title 2 5 2 2" xfId="24188" xr:uid="{48A40591-60D7-484E-BA2B-127D1BA46B75}"/>
    <cellStyle name="Title 2 5 2 3" xfId="33688" xr:uid="{92C012A8-7D03-44F3-ABA3-968AE1192F0E}"/>
    <cellStyle name="Title 2 6" xfId="8424" xr:uid="{54A11A19-B21A-4E5A-8C08-3C373FF8E0D3}"/>
    <cellStyle name="Title 2 6 2" xfId="33684" xr:uid="{9FA3E6ED-3550-4FED-9E83-76A7E04984F1}"/>
    <cellStyle name="Title 2 6 3" xfId="45876" xr:uid="{6AF0B5AE-399B-45D9-A0D7-41356AA361AD}"/>
    <cellStyle name="Title 20" xfId="2238" xr:uid="{615362CD-BD84-4CAA-99C1-0EB09264E36B}"/>
    <cellStyle name="Title 20 2" xfId="13341" xr:uid="{0DE47696-5011-42A0-B225-694DD3DB024B}"/>
    <cellStyle name="Title 20 2 2" xfId="24189" xr:uid="{367EC50E-9DC4-45C6-93D6-78F3A162F5AE}"/>
    <cellStyle name="Title 20 2 3" xfId="33689" xr:uid="{8138BA31-36CE-4521-B68C-5DACBC5C165C}"/>
    <cellStyle name="Title 21" xfId="2239" xr:uid="{6E257A8E-E9FC-4413-8FFE-9F0E3AE8E170}"/>
    <cellStyle name="Title 21 2" xfId="13342" xr:uid="{D0D1DA94-B4E7-4077-99AC-581171B6D70B}"/>
    <cellStyle name="Title 21 2 2" xfId="24190" xr:uid="{BCC10623-E9CC-4FB1-A85E-8A1F4F26AAE0}"/>
    <cellStyle name="Title 21 2 3" xfId="33690" xr:uid="{B98C15EE-D104-4128-B297-0257CC74DE2A}"/>
    <cellStyle name="Title 22" xfId="8273" xr:uid="{7DC6F9B5-7373-45E4-98F6-04FBFB170036}"/>
    <cellStyle name="Title 22 2" xfId="13343" xr:uid="{334FA6CF-11CB-4A74-A44D-F9B03FBE188A}"/>
    <cellStyle name="Title 22 2 2" xfId="24191" xr:uid="{11BFD661-5301-4B47-A40F-70E5C4991210}"/>
    <cellStyle name="Title 22 2 3" xfId="33691" xr:uid="{16CA7E2D-DCE7-4095-B83F-21190D43E583}"/>
    <cellStyle name="Title 23" xfId="8274" xr:uid="{04FA1142-4287-4EFC-94A3-69DE689E1DAC}"/>
    <cellStyle name="Title 23 2" xfId="13344" xr:uid="{EB70480C-8D14-40DE-9674-DBD0933D7C50}"/>
    <cellStyle name="Title 23 2 2" xfId="24192" xr:uid="{A8AB8F9F-4B6D-464E-A35F-4605C2498AF7}"/>
    <cellStyle name="Title 23 2 3" xfId="33692" xr:uid="{3A6E7E73-5900-4A2C-908B-EEFD32037596}"/>
    <cellStyle name="Title 24" xfId="173" xr:uid="{3E1FCD8E-EA13-4BD8-BFFE-70C5311F7B4D}"/>
    <cellStyle name="Title 25" xfId="45897" xr:uid="{84240863-5461-4112-A474-31AA90F7918D}"/>
    <cellStyle name="Title 3" xfId="71" xr:uid="{3C6AA4FC-5999-4CED-8741-2DEFC3393208}"/>
    <cellStyle name="Title 3 2" xfId="98" xr:uid="{48D668F3-EC6B-40B4-AF5F-31B5819BF8E2}"/>
    <cellStyle name="Title 3 2 2" xfId="24193" xr:uid="{40B7FD55-DD33-448F-9321-3F624A206C93}"/>
    <cellStyle name="Title 3 2 3" xfId="33693" xr:uid="{19345D3A-7BB2-4ABD-8F13-37BFB9E3B271}"/>
    <cellStyle name="Title 3 2 4" xfId="13345" xr:uid="{2D57EFF5-1033-41C7-94DA-CCBFE6FA6D5A}"/>
    <cellStyle name="Title 4" xfId="1360" xr:uid="{5D87F95C-46B6-4644-92BD-D4D3FB1D83F8}"/>
    <cellStyle name="Title 4 2" xfId="13346" xr:uid="{0535B5E8-0AB7-49BF-839D-22E5D8E1A20B}"/>
    <cellStyle name="Title 4 2 2" xfId="24194" xr:uid="{BD253F6A-5F1A-4EF2-BA50-64451AAFA5E1}"/>
    <cellStyle name="Title 4 2 3" xfId="33694" xr:uid="{CE885661-1CC4-44BA-B239-1257C26329FB}"/>
    <cellStyle name="Title 5" xfId="1361" xr:uid="{6EA7D18C-067E-4770-BD9C-85E4EEE06765}"/>
    <cellStyle name="Title 5 2" xfId="13347" xr:uid="{16D75A99-2500-41F0-BFC0-D05E656F6C52}"/>
    <cellStyle name="Title 5 2 2" xfId="24195" xr:uid="{97C9AB92-DAA6-4E7F-9B8C-BC16513AFE96}"/>
    <cellStyle name="Title 5 2 3" xfId="33695" xr:uid="{C8FD6F9C-AD55-4D2A-B31D-D2F493C16C0F}"/>
    <cellStyle name="Title 6" xfId="1362" xr:uid="{A0685AB8-ED87-44AD-A1BB-352E7985E760}"/>
    <cellStyle name="Title 6 2" xfId="13348" xr:uid="{08D7C3FE-6CD6-44D1-BB5F-BA7031744504}"/>
    <cellStyle name="Title 6 2 2" xfId="24196" xr:uid="{7AED3F24-05A0-4645-9CA9-7E423E516405}"/>
    <cellStyle name="Title 6 2 3" xfId="33696" xr:uid="{FA77C361-6970-4590-8D7F-FC632EE52E5D}"/>
    <cellStyle name="Title 7" xfId="1363" xr:uid="{876544D1-70C5-488B-87F1-B99A21119B57}"/>
    <cellStyle name="Title 7 2" xfId="13349" xr:uid="{81B46B37-4089-4EA1-8FCE-97CCD35DF97F}"/>
    <cellStyle name="Title 7 2 2" xfId="24197" xr:uid="{EB8D78CB-AEA9-460A-A5D9-7726761209FC}"/>
    <cellStyle name="Title 7 2 3" xfId="33697" xr:uid="{24CE5278-9D80-429D-9FF9-3A18E7235C88}"/>
    <cellStyle name="Title 8" xfId="1364" xr:uid="{519AFC35-F45C-43C5-824C-0E58924969BA}"/>
    <cellStyle name="Title 8 2" xfId="13350" xr:uid="{52C739B1-6952-44EA-B3C1-4260AF6FEC0C}"/>
    <cellStyle name="Title 8 2 2" xfId="24198" xr:uid="{B3686142-0C13-4AA6-B0F0-7576AD5F4C93}"/>
    <cellStyle name="Title 8 2 3" xfId="33698" xr:uid="{61740D06-338C-4632-B005-12FF268B8E59}"/>
    <cellStyle name="Title 9" xfId="1365" xr:uid="{918A851F-4123-431F-BDB6-184DA124C869}"/>
    <cellStyle name="Title 9 2" xfId="13351" xr:uid="{14B4E440-1866-4EDA-B026-0D634E9374DE}"/>
    <cellStyle name="Title 9 2 2" xfId="24199" xr:uid="{3C955FD6-9E8A-4475-AD30-0685DDF4DC10}"/>
    <cellStyle name="Title 9 2 3" xfId="33699" xr:uid="{1D901203-CBF4-419A-9501-D50487B8D9C7}"/>
    <cellStyle name="Title Text" xfId="2240" xr:uid="{93B82543-CE2F-4045-8110-4B0D313720BC}"/>
    <cellStyle name="Title Text 1" xfId="2241" xr:uid="{A1B86104-CD51-4AF7-8C54-193A40CC3791}"/>
    <cellStyle name="Title Text 1 2" xfId="13352" xr:uid="{872D2AA1-51FD-49CC-830D-34A4E7AA2B48}"/>
    <cellStyle name="Title Text 1 2 2" xfId="24200" xr:uid="{DFB86F73-637B-496C-9CED-D92B212ABA07}"/>
    <cellStyle name="Title Text 1 2 3" xfId="33701" xr:uid="{2CBA51E8-E3DB-4ACF-8E84-560EF85ADA93}"/>
    <cellStyle name="Title Text 2" xfId="2242" xr:uid="{CE0517B6-16A6-453B-9ECD-C964E680E805}"/>
    <cellStyle name="Title Text 2 2" xfId="13353" xr:uid="{88E6196B-5251-4769-AEB4-F285C43E089D}"/>
    <cellStyle name="Title Text 2 2 2" xfId="24201" xr:uid="{099C154A-CBB6-4C9B-93B5-EE486AFDEE34}"/>
    <cellStyle name="Title Text 2 2 3" xfId="33702" xr:uid="{B6373A3C-5AD7-49F9-8764-F690F23CA607}"/>
    <cellStyle name="Title Text 3" xfId="13354" xr:uid="{07099A48-0986-4456-9CE1-AE15C42B5E9F}"/>
    <cellStyle name="Title Text 3 2" xfId="24202" xr:uid="{75B8A394-BE4D-425B-ACE9-DCB209224E86}"/>
    <cellStyle name="Title Text 3 3" xfId="33700" xr:uid="{92F6858C-C9BB-4488-A866-D662115D9D0E}"/>
    <cellStyle name="Title Text_Facility Information" xfId="2243" xr:uid="{A2C93A15-3B8F-41B6-8324-5B25CC4C6726}"/>
    <cellStyle name="Title-1" xfId="2244" xr:uid="{C4792340-1BC5-40BC-8B0F-2C1A60DA8805}"/>
    <cellStyle name="Title-1 2" xfId="13355" xr:uid="{D3B651A4-8340-4503-832D-C7E7B810FA69}"/>
    <cellStyle name="Title-1 2 2" xfId="24203" xr:uid="{1F2530CE-0558-4CA8-BC7A-B8511761469D}"/>
    <cellStyle name="Title-1 2 3" xfId="33703" xr:uid="{A80178A8-F9C0-401B-8C3E-DA4D4FC93AA7}"/>
    <cellStyle name="Title-2" xfId="2245" xr:uid="{449573A1-6E03-41D5-A1D9-2564D2F2165C}"/>
    <cellStyle name="Title-2 2" xfId="13356" xr:uid="{4D7E97EA-1662-43CD-9538-9304E421A705}"/>
    <cellStyle name="Title-2 2 2" xfId="24204" xr:uid="{25CEFAF8-218F-4205-A345-1E591CCF73D9}"/>
    <cellStyle name="Title-2 2 3" xfId="33704" xr:uid="{FE3301B6-8718-4B8B-AD4D-14BA4F1FED08}"/>
    <cellStyle name="Title-3" xfId="2246" xr:uid="{0A7A9296-9894-4E57-A0F4-DD0108886C03}"/>
    <cellStyle name="Title-3 2" xfId="13357" xr:uid="{7FEBBBCD-564E-4AEC-A523-5611F1C1E54E}"/>
    <cellStyle name="Title-3 2 2" xfId="24205" xr:uid="{43D2DE02-3A32-4246-B018-7C8E652EDE52}"/>
    <cellStyle name="Title-3 2 3" xfId="33705" xr:uid="{EA51CF44-D4A6-4769-BE8F-7F7416EC5126}"/>
    <cellStyle name="Total" xfId="18" builtinId="25" customBuiltin="1"/>
    <cellStyle name="Total 10" xfId="1366" xr:uid="{B630DE1F-C8B9-4931-9088-B4EB9EE3E62D}"/>
    <cellStyle name="Total 10 2" xfId="13358" xr:uid="{D407631C-DF85-47E6-8D1F-A654AE230101}"/>
    <cellStyle name="Total 10 2 2" xfId="24206" xr:uid="{A4E0F885-CAA3-4072-94D9-00AD9B7FC632}"/>
    <cellStyle name="Total 10 2 3" xfId="33706" xr:uid="{791189BC-4112-4CE1-ABEE-4E385EBEC72D}"/>
    <cellStyle name="Total 11" xfId="1367" xr:uid="{25ED2CEE-CFC3-4393-8219-C2555E717990}"/>
    <cellStyle name="Total 11 2" xfId="13359" xr:uid="{129F3DF5-2A10-4041-8DA8-11133A552A35}"/>
    <cellStyle name="Total 11 2 2" xfId="24207" xr:uid="{153D7288-0954-4F93-8193-9180C05BB2DB}"/>
    <cellStyle name="Total 11 2 3" xfId="33707" xr:uid="{C9C5382C-8742-4457-85AC-ED99549A6058}"/>
    <cellStyle name="Total 12" xfId="1368" xr:uid="{D5E0FB6B-ACF9-454C-AB96-34B3EE61A82E}"/>
    <cellStyle name="Total 12 2" xfId="13360" xr:uid="{06CB2BC2-7A32-48D7-88A3-0F14246CCDDC}"/>
    <cellStyle name="Total 12 2 2" xfId="24208" xr:uid="{4B0EA94B-CFDE-49F6-AAEB-05D2300956FF}"/>
    <cellStyle name="Total 12 2 3" xfId="33708" xr:uid="{6D09B90F-915C-4896-B445-C5888D9957D9}"/>
    <cellStyle name="Total 13" xfId="1369" xr:uid="{6EBAE9C7-506B-4748-A792-EB3BAEDCFD7F}"/>
    <cellStyle name="Total 13 2" xfId="13361" xr:uid="{F86ED65B-EF4E-4EAF-9DF8-DD71DA54F8BC}"/>
    <cellStyle name="Total 13 2 2" xfId="24209" xr:uid="{31FA5E6C-529C-4B3A-AD89-83B5BB414ED9}"/>
    <cellStyle name="Total 13 2 3" xfId="33709" xr:uid="{8311B3E6-FF7A-4416-8354-A6A4AD67C3AD}"/>
    <cellStyle name="Total 14" xfId="1370" xr:uid="{D0833C8E-315E-4EDF-9887-BE1541866EF2}"/>
    <cellStyle name="Total 14 2" xfId="13362" xr:uid="{3D265286-0BAB-4E2D-8EE4-6B16BA96AC2E}"/>
    <cellStyle name="Total 14 2 2" xfId="24210" xr:uid="{7F038499-8635-43B9-BF84-5372ACC670CA}"/>
    <cellStyle name="Total 14 2 3" xfId="33710" xr:uid="{8A2D9336-CE8C-4F80-837F-54C2799F90EF}"/>
    <cellStyle name="Total 15" xfId="1371" xr:uid="{687C5D61-9A60-4837-BFE7-9DE158EB5DC8}"/>
    <cellStyle name="Total 15 2" xfId="13363" xr:uid="{81544B73-C3A6-471A-A784-23AEBB44475B}"/>
    <cellStyle name="Total 15 2 2" xfId="24211" xr:uid="{EC5E2DCD-D766-4CAA-8E6C-7C2E2BC8F256}"/>
    <cellStyle name="Total 15 2 3" xfId="33711" xr:uid="{7D7B5A26-5E75-4ACF-9E7B-D7401D016C6E}"/>
    <cellStyle name="Total 16" xfId="1372" xr:uid="{076B1D7E-9894-4EC3-9752-97411ABD9593}"/>
    <cellStyle name="Total 16 2" xfId="13364" xr:uid="{8DA28BBF-4B67-49E2-AD23-B15DC4AA9D39}"/>
    <cellStyle name="Total 16 2 2" xfId="24212" xr:uid="{8912BA65-9E3C-448C-A8F0-2056564E5969}"/>
    <cellStyle name="Total 16 2 3" xfId="33712" xr:uid="{24F006A9-D1F5-46C5-B5CC-E2F5DB9C99C7}"/>
    <cellStyle name="Total 17" xfId="2247" xr:uid="{E40BCC91-DC50-447D-877B-156DFC1FBFBF}"/>
    <cellStyle name="Total 17 2" xfId="13365" xr:uid="{F793DDB9-3CEE-4F47-9568-A4F29C549F4E}"/>
    <cellStyle name="Total 17 2 2" xfId="24213" xr:uid="{FD9732E1-0117-4C3B-97A1-B0477106E995}"/>
    <cellStyle name="Total 17 2 3" xfId="33713" xr:uid="{307462CA-58B1-436C-9BB4-2FBF291A66DF}"/>
    <cellStyle name="Total 18" xfId="2248" xr:uid="{F2DABB50-5311-4963-9A11-DF167D1B7548}"/>
    <cellStyle name="Total 18 2" xfId="13366" xr:uid="{B8D64790-A71F-4703-BAF2-799340F945DC}"/>
    <cellStyle name="Total 18 2 2" xfId="24214" xr:uid="{E15EA53B-41D2-4E45-BE2B-F05A956B6D7E}"/>
    <cellStyle name="Total 18 2 3" xfId="33714" xr:uid="{34A04D6D-D2BE-4CF9-95A8-CDEE6305A5D4}"/>
    <cellStyle name="Total 19" xfId="2249" xr:uid="{FAB8D28F-37C8-437A-844B-9AFDAAE24E07}"/>
    <cellStyle name="Total 19 2" xfId="13367" xr:uid="{7D1C612F-8EFB-4561-8CBE-EE7628FA28AD}"/>
    <cellStyle name="Total 19 2 2" xfId="24215" xr:uid="{B0B37BFA-8C43-4D2A-8ADE-15ED014E6664}"/>
    <cellStyle name="Total 19 2 3" xfId="33715" xr:uid="{CF7B3454-461E-499E-9A03-A5A058BB917F}"/>
    <cellStyle name="Total 2" xfId="1373" xr:uid="{247C9DA9-AF81-4DD6-9D45-E8A9FF786F2B}"/>
    <cellStyle name="Total 2 2" xfId="2250" xr:uid="{48B75072-CAD8-417C-894C-5B9F96BDF019}"/>
    <cellStyle name="Total 2 2 2" xfId="13368" xr:uid="{5CB1CB22-9C0F-4B9A-80E4-597EB7EFBAFC}"/>
    <cellStyle name="Total 2 2 2 2" xfId="24216" xr:uid="{683BADA3-08DC-4ED6-A7DB-45F34BB2BA9F}"/>
    <cellStyle name="Total 2 2 2 3" xfId="33717" xr:uid="{60F85853-D0FD-41E6-B866-D635C89136E8}"/>
    <cellStyle name="Total 2 3" xfId="2251" xr:uid="{CD80C645-F6C6-49B7-8E97-66BEBDD5FCA8}"/>
    <cellStyle name="Total 2 3 2" xfId="13369" xr:uid="{235DE63B-45D2-48D6-B2E3-EAD5E8FA9D87}"/>
    <cellStyle name="Total 2 3 2 2" xfId="24217" xr:uid="{31B9EEA5-5B4F-4C0F-A81D-41614841CF17}"/>
    <cellStyle name="Total 2 3 2 3" xfId="33718" xr:uid="{7BD965A8-ECB5-47EF-BB7D-466EDA7EFD8D}"/>
    <cellStyle name="Total 2 4" xfId="2252" xr:uid="{0EBCF568-E4D1-4250-A145-938A55FA2D05}"/>
    <cellStyle name="Total 2 4 2" xfId="13370" xr:uid="{19F1369C-4A44-43BC-91DB-D5B449091DF5}"/>
    <cellStyle name="Total 2 4 2 2" xfId="24218" xr:uid="{03D31CCA-BAC5-4BA8-8211-014ABE777763}"/>
    <cellStyle name="Total 2 4 2 3" xfId="33719" xr:uid="{984B9D69-C6BD-4A20-819C-480968A2A139}"/>
    <cellStyle name="Total 2 5" xfId="2253" xr:uid="{B154519B-FEE7-4D98-8E5B-F8CB8DD88299}"/>
    <cellStyle name="Total 2 5 2" xfId="13371" xr:uid="{C70E100C-F5C1-470C-B000-A7B833F38C71}"/>
    <cellStyle name="Total 2 5 2 2" xfId="24219" xr:uid="{7BBD9295-5B08-4169-B1EC-55FAFC781696}"/>
    <cellStyle name="Total 2 5 2 3" xfId="33720" xr:uid="{55BF26A5-2D16-428F-B2C8-4066B9D9647F}"/>
    <cellStyle name="Total 2 6" xfId="8425" xr:uid="{0BC7FDC8-BAE6-49D9-84B2-19EC895867C0}"/>
    <cellStyle name="Total 2 6 2" xfId="33716" xr:uid="{B980FEA2-1B5D-4BF6-81B0-6C8F24B89D8A}"/>
    <cellStyle name="Total 2 6 3" xfId="45877" xr:uid="{8DCE48AD-E7B9-4A9F-86C1-9D7D6C4A65A2}"/>
    <cellStyle name="Total 20" xfId="2254" xr:uid="{6C4BC3E6-67F9-4C0E-B14E-13F9176C0A70}"/>
    <cellStyle name="Total 20 2" xfId="13372" xr:uid="{0EBF55E4-F2B1-4016-B0EA-47882600CA7A}"/>
    <cellStyle name="Total 20 2 2" xfId="24220" xr:uid="{ADC2877D-7600-43B2-B378-688DE31268EF}"/>
    <cellStyle name="Total 20 2 3" xfId="33721" xr:uid="{5538C507-99A0-4EC5-8E26-4A1A78EBAC05}"/>
    <cellStyle name="Total 21" xfId="2255" xr:uid="{461A22FE-B0E1-4BC1-8E17-99898A93547C}"/>
    <cellStyle name="Total 21 2" xfId="13373" xr:uid="{854B16A5-6206-4D63-939C-B095CA91B7B7}"/>
    <cellStyle name="Total 21 2 2" xfId="24221" xr:uid="{28F6A50F-975D-4C1C-AF02-8429AF4A0407}"/>
    <cellStyle name="Total 21 2 3" xfId="33722" xr:uid="{E98AB4F1-97CF-4DF7-AD5B-F72CE73B9EC0}"/>
    <cellStyle name="Total 22" xfId="8275" xr:uid="{386A1C56-F198-43F3-B744-47DF890C8FE7}"/>
    <cellStyle name="Total 22 2" xfId="13374" xr:uid="{C875FFB9-CC72-4D60-B7FC-96F286B88358}"/>
    <cellStyle name="Total 22 2 2" xfId="24222" xr:uid="{245B9A77-B63A-44DB-B495-7CA53D334E14}"/>
    <cellStyle name="Total 22 2 3" xfId="33723" xr:uid="{2E29EF43-9864-49CA-A03F-CAE95757E809}"/>
    <cellStyle name="Total 23" xfId="8276" xr:uid="{446F7AF6-DEC3-4CC3-891D-2218C6213871}"/>
    <cellStyle name="Total 23 2" xfId="13375" xr:uid="{BF5C2B42-A6D2-4EB4-A0B6-4A5CCA308E1F}"/>
    <cellStyle name="Total 23 2 2" xfId="24223" xr:uid="{67E0FACA-374F-4AEA-84A3-EA043863A7FD}"/>
    <cellStyle name="Total 23 2 3" xfId="33724" xr:uid="{5F430E02-6AA7-4303-973B-98D4C470D159}"/>
    <cellStyle name="Total 24" xfId="13376" xr:uid="{89F62459-C09F-403B-942C-54B45A122139}"/>
    <cellStyle name="Total 25" xfId="174" xr:uid="{48F8EF8E-6C0F-409D-A7CC-1FF51426B183}"/>
    <cellStyle name="Total 3" xfId="1374" xr:uid="{0A13D099-AD17-47FD-9A89-0235ECCA909C}"/>
    <cellStyle name="Total 3 2" xfId="13377" xr:uid="{CA1CABAA-185F-498D-AC72-CCFB3AD24D24}"/>
    <cellStyle name="Total 3 2 2" xfId="24224" xr:uid="{D756B0EB-F6E6-4351-B3AC-3F1704A2C479}"/>
    <cellStyle name="Total 3 2 3" xfId="33725" xr:uid="{B1EFCBEF-2977-46EB-915B-B7EBF22BE2A5}"/>
    <cellStyle name="Total 4" xfId="1375" xr:uid="{8E55E544-E5DE-4EE4-9692-D76C269E3A9F}"/>
    <cellStyle name="Total 4 2" xfId="13378" xr:uid="{96F2E64F-9375-424A-A208-D5299F39F99D}"/>
    <cellStyle name="Total 4 2 2" xfId="24225" xr:uid="{F2BACF3A-AE68-45E2-A30E-44B20195DB0E}"/>
    <cellStyle name="Total 4 2 3" xfId="33726" xr:uid="{ACC2BE25-77FA-40B3-9909-3BFD7B1D9D47}"/>
    <cellStyle name="Total 5" xfId="1376" xr:uid="{9A708163-B0E6-4827-B713-8FA113717607}"/>
    <cellStyle name="Total 5 2" xfId="13379" xr:uid="{0B2FF0D3-A5D9-41FB-ADE5-65026CECC287}"/>
    <cellStyle name="Total 5 2 2" xfId="24226" xr:uid="{2033D73E-0403-41D3-9C7B-06E864C78FF8}"/>
    <cellStyle name="Total 5 2 3" xfId="33727" xr:uid="{E7D497AD-F15D-45A7-8840-D2ACC115D060}"/>
    <cellStyle name="Total 6" xfId="1377" xr:uid="{EFF8A64E-F6E4-4635-AD0F-C1B5166E9B5C}"/>
    <cellStyle name="Total 6 2" xfId="13380" xr:uid="{1C25A32E-51F4-42AB-8C39-2F78B4499AFC}"/>
    <cellStyle name="Total 6 2 2" xfId="24227" xr:uid="{2A895339-F8DF-46A7-9ADD-E124D5AFF54B}"/>
    <cellStyle name="Total 6 2 3" xfId="33728" xr:uid="{2CEA5A6E-E8A0-497A-9662-63446A139169}"/>
    <cellStyle name="Total 7" xfId="1378" xr:uid="{78A99B02-DA7C-4092-9E9E-7CD6D5F5012A}"/>
    <cellStyle name="Total 7 2" xfId="13381" xr:uid="{FE773DF5-944F-4BE1-A873-95D20D951266}"/>
    <cellStyle name="Total 7 2 2" xfId="24228" xr:uid="{04480D6C-4A23-4EFA-B3E9-8DD85876193B}"/>
    <cellStyle name="Total 7 2 3" xfId="33729" xr:uid="{398E1816-BCB5-48CF-AD04-193DEBD7A21D}"/>
    <cellStyle name="Total 8" xfId="1379" xr:uid="{97C32A46-DDFA-4601-A45C-CE0119E326D7}"/>
    <cellStyle name="Total 8 2" xfId="13382" xr:uid="{82CA9154-6F2E-4301-BD6F-3586910FF884}"/>
    <cellStyle name="Total 8 2 2" xfId="24229" xr:uid="{F7796DE1-222C-41E6-BFAC-EE13C483C0BF}"/>
    <cellStyle name="Total 8 2 3" xfId="33730" xr:uid="{9890E925-D033-44E7-80C6-C419B5F64E5F}"/>
    <cellStyle name="Total 9" xfId="1380" xr:uid="{C810E932-2C1E-45B6-A80E-1F67CED848EE}"/>
    <cellStyle name="Total 9 2" xfId="13383" xr:uid="{A8FC89D2-21D0-45F5-A89D-1435FBF676D6}"/>
    <cellStyle name="Total 9 2 2" xfId="24230" xr:uid="{33D7624F-D7A6-4565-AF2B-BACC8CFD1200}"/>
    <cellStyle name="Total 9 2 3" xfId="33731" xr:uid="{78C1EDA7-0771-448F-8A4E-9605872D1A31}"/>
    <cellStyle name="Warning Text" xfId="15" builtinId="11" customBuiltin="1"/>
    <cellStyle name="Warning Text 10" xfId="1381" xr:uid="{6EB25A8A-A2C8-431F-A852-BBFE29F302C9}"/>
    <cellStyle name="Warning Text 10 2" xfId="13384" xr:uid="{33B570E9-5C78-4E79-9C69-5A2E8DF7B59B}"/>
    <cellStyle name="Warning Text 10 2 2" xfId="24231" xr:uid="{735921A5-0705-41D7-891C-5033B6E53F96}"/>
    <cellStyle name="Warning Text 10 2 3" xfId="33732" xr:uid="{A95ACC90-75F2-46E9-9438-231ABC7A29D5}"/>
    <cellStyle name="Warning Text 11" xfId="1382" xr:uid="{E9976688-2BA9-4461-A029-AA11ED5E2B52}"/>
    <cellStyle name="Warning Text 11 2" xfId="13385" xr:uid="{15B2AAFD-8FDB-4F44-A74E-33494A1B5BC3}"/>
    <cellStyle name="Warning Text 11 2 2" xfId="24232" xr:uid="{92D0BC8D-5C53-423E-95AE-C7874693FFF6}"/>
    <cellStyle name="Warning Text 11 2 3" xfId="33733" xr:uid="{3EE23661-BAE5-4A86-8BD2-9844AC8C1913}"/>
    <cellStyle name="Warning Text 12" xfId="1383" xr:uid="{2F84012A-B5A8-489A-82B7-040BF28FC0B2}"/>
    <cellStyle name="Warning Text 12 2" xfId="13386" xr:uid="{F14CC4A9-C9AF-4F46-AEF5-C8B8A2A5B86D}"/>
    <cellStyle name="Warning Text 12 2 2" xfId="24233" xr:uid="{E2DAB0A6-CE1C-4977-8F64-B2E6B1E1E315}"/>
    <cellStyle name="Warning Text 12 2 3" xfId="33734" xr:uid="{C17596E2-AF0C-47C0-9156-A99D3CB7D87B}"/>
    <cellStyle name="Warning Text 13" xfId="1384" xr:uid="{3310AAE6-3E8C-490B-9625-86422F93E105}"/>
    <cellStyle name="Warning Text 13 2" xfId="13387" xr:uid="{FF48316C-7B25-48A1-B79B-86DCF7BEE39D}"/>
    <cellStyle name="Warning Text 13 2 2" xfId="24234" xr:uid="{F0BEE944-7F3D-46EB-B03B-ECD9EDBFBC79}"/>
    <cellStyle name="Warning Text 13 2 3" xfId="33735" xr:uid="{9651CBBF-C2CF-4751-992A-CCC83F98E411}"/>
    <cellStyle name="Warning Text 14" xfId="1385" xr:uid="{89CF5175-72B6-4A79-8960-943328D4D70E}"/>
    <cellStyle name="Warning Text 14 2" xfId="13388" xr:uid="{AE041BED-C403-48AD-8589-17C3E8672C9F}"/>
    <cellStyle name="Warning Text 14 2 2" xfId="24235" xr:uid="{3D322B25-B372-44DE-8FFB-1D489A39B4A1}"/>
    <cellStyle name="Warning Text 14 2 3" xfId="33736" xr:uid="{883049D9-7D89-4320-9989-FA9FC70B17D4}"/>
    <cellStyle name="Warning Text 15" xfId="1386" xr:uid="{CCA14468-10E8-4C27-99C1-E2D16C31E2A7}"/>
    <cellStyle name="Warning Text 15 2" xfId="13389" xr:uid="{E2F34969-16B7-4C9C-B91E-8DBF72E725E9}"/>
    <cellStyle name="Warning Text 15 2 2" xfId="24236" xr:uid="{1E5EB150-6E84-4D00-A91B-463904E1CD49}"/>
    <cellStyle name="Warning Text 15 2 3" xfId="33737" xr:uid="{1519B862-FB59-42D1-80ED-43884233EEA4}"/>
    <cellStyle name="Warning Text 16" xfId="1387" xr:uid="{EAB704FE-CF40-4464-8A15-EC399DA001FD}"/>
    <cellStyle name="Warning Text 16 2" xfId="13390" xr:uid="{9268A76C-8075-4422-A541-3833AC570EA9}"/>
    <cellStyle name="Warning Text 16 2 2" xfId="24237" xr:uid="{11631CD1-FB01-4A73-AC5F-8BF498BD5F9F}"/>
    <cellStyle name="Warning Text 16 2 3" xfId="33738" xr:uid="{AAD6BEAD-95EF-4CB3-9DB6-D0B3ABDB5868}"/>
    <cellStyle name="Warning Text 17" xfId="2256" xr:uid="{C0C07077-5D46-4D3D-BBCF-883473B4A81F}"/>
    <cellStyle name="Warning Text 17 2" xfId="13391" xr:uid="{1613263D-2C89-4E55-B1AF-F81522F1D5E5}"/>
    <cellStyle name="Warning Text 17 2 2" xfId="24238" xr:uid="{A7464204-B038-4C25-8A07-582E79EAA12C}"/>
    <cellStyle name="Warning Text 17 2 3" xfId="33739" xr:uid="{CAFC896F-DB4F-4958-B717-B596F1B88EE0}"/>
    <cellStyle name="Warning Text 18" xfId="2257" xr:uid="{DC1049BB-9E2B-4C70-9487-7E5969F9DAA1}"/>
    <cellStyle name="Warning Text 18 2" xfId="13392" xr:uid="{13FC38F1-A66E-474E-B410-8E31E43E7970}"/>
    <cellStyle name="Warning Text 18 2 2" xfId="24239" xr:uid="{A5FB7AB0-E773-4098-A3F6-DDDE8993889E}"/>
    <cellStyle name="Warning Text 18 2 3" xfId="33740" xr:uid="{0353CA3E-E90C-4B4B-92F8-50A4314A423E}"/>
    <cellStyle name="Warning Text 19" xfId="2258" xr:uid="{05A6DDF8-196D-4742-ACDA-2FADEC77496D}"/>
    <cellStyle name="Warning Text 19 2" xfId="13393" xr:uid="{DED87783-FEC7-4833-AAAA-ED625367CF34}"/>
    <cellStyle name="Warning Text 19 2 2" xfId="24240" xr:uid="{219BA492-6296-4B6D-875B-88076940DAEF}"/>
    <cellStyle name="Warning Text 19 2 3" xfId="33741" xr:uid="{AA69BFE9-A925-40F2-829E-5F71F9E4C404}"/>
    <cellStyle name="Warning Text 2" xfId="1388" xr:uid="{CC65DB30-E53D-4544-8BD1-DB051A946426}"/>
    <cellStyle name="Warning Text 2 2" xfId="2259" xr:uid="{A8EEB71B-DFA5-4073-9BF6-3804689A6C7E}"/>
    <cellStyle name="Warning Text 2 2 2" xfId="13394" xr:uid="{739D4C4C-F28C-4AF1-9D59-910664FF7C1E}"/>
    <cellStyle name="Warning Text 2 2 2 2" xfId="24241" xr:uid="{A38BA78B-F672-4EBC-9613-00C880ED3CCE}"/>
    <cellStyle name="Warning Text 2 2 2 3" xfId="33743" xr:uid="{B37FBD7B-8511-40C9-B2A1-86121EC58BFC}"/>
    <cellStyle name="Warning Text 2 3" xfId="2260" xr:uid="{07936EBC-6132-43CC-9A9A-C105BF8970FB}"/>
    <cellStyle name="Warning Text 2 3 2" xfId="13395" xr:uid="{89BBA1AD-239D-4070-82D5-FE6A41E0D3B9}"/>
    <cellStyle name="Warning Text 2 3 2 2" xfId="24242" xr:uid="{0929805E-A6BB-4581-95AA-FFE385C001E5}"/>
    <cellStyle name="Warning Text 2 3 2 3" xfId="33744" xr:uid="{14109B8F-62A7-463E-8B8F-5CE9BB9583ED}"/>
    <cellStyle name="Warning Text 2 4" xfId="2261" xr:uid="{14645521-F720-42AD-8A0A-A7A03D5BCC6B}"/>
    <cellStyle name="Warning Text 2 4 2" xfId="13396" xr:uid="{9B58FEB5-F5C4-439A-9668-A3BDC0F519A9}"/>
    <cellStyle name="Warning Text 2 4 2 2" xfId="24243" xr:uid="{02842BAA-A8F8-41C9-A4A6-697B94C324F0}"/>
    <cellStyle name="Warning Text 2 4 2 3" xfId="33745" xr:uid="{EA38FEA5-0956-445E-848D-1CE156556FE1}"/>
    <cellStyle name="Warning Text 2 5" xfId="2262" xr:uid="{C7B969E0-4DD2-4594-A7D5-79BB6601CC51}"/>
    <cellStyle name="Warning Text 2 5 2" xfId="13397" xr:uid="{93BB312E-9778-45EF-80B2-09C394543542}"/>
    <cellStyle name="Warning Text 2 5 2 2" xfId="24244" xr:uid="{709E79BE-3D83-4E33-BC37-5E62D550E75A}"/>
    <cellStyle name="Warning Text 2 5 2 3" xfId="33746" xr:uid="{8A5C8A42-F01D-4567-8ABC-6E10C15EB6EE}"/>
    <cellStyle name="Warning Text 2 6" xfId="13398" xr:uid="{0A71E9D9-ADA0-478A-A96F-1ACB4C6201C0}"/>
    <cellStyle name="Warning Text 2 6 2" xfId="24245" xr:uid="{1705F32F-5F84-4260-B373-B9F408ACD39D}"/>
    <cellStyle name="Warning Text 2 6 3" xfId="33742" xr:uid="{00529CDA-6D5D-4653-A3A4-90064E78FEC6}"/>
    <cellStyle name="Warning Text 20" xfId="2263" xr:uid="{97ED7131-4876-4284-9B3E-22EE53A833DD}"/>
    <cellStyle name="Warning Text 20 2" xfId="13399" xr:uid="{D2196DC8-7747-46CC-BEB3-A95C327BA287}"/>
    <cellStyle name="Warning Text 20 2 2" xfId="24246" xr:uid="{96A28BED-2715-42CB-9A3E-FA2E2CC6CF1B}"/>
    <cellStyle name="Warning Text 20 2 3" xfId="33747" xr:uid="{3F84A6AF-51E9-414B-959C-37ACD1A980BB}"/>
    <cellStyle name="Warning Text 21" xfId="2264" xr:uid="{F63E32B9-05DF-4C2B-98EA-5D7B77FD5F37}"/>
    <cellStyle name="Warning Text 21 2" xfId="13400" xr:uid="{054ABF7D-11AE-43DC-94B7-E6CA64DF8C91}"/>
    <cellStyle name="Warning Text 21 2 2" xfId="24247" xr:uid="{9397822C-849B-4B39-BB3F-4A7455A3D867}"/>
    <cellStyle name="Warning Text 21 2 3" xfId="33748" xr:uid="{C5609CC8-2AB4-4D10-9BBC-802E2CB1A26F}"/>
    <cellStyle name="Warning Text 22" xfId="8277" xr:uid="{F89B7161-A9A2-4B8F-AF3C-96DF32D83C16}"/>
    <cellStyle name="Warning Text 22 2" xfId="13401" xr:uid="{7273F686-1866-4A29-AF28-20A19F19455B}"/>
    <cellStyle name="Warning Text 22 2 2" xfId="24248" xr:uid="{E126CF33-6595-4268-9D19-9260EF32C659}"/>
    <cellStyle name="Warning Text 22 2 3" xfId="33749" xr:uid="{3BECA3AA-2EB6-4707-9775-41754AD4803A}"/>
    <cellStyle name="Warning Text 23" xfId="8278" xr:uid="{24FD6F2F-C83C-45F5-9B9C-36F4EFFCF9BA}"/>
    <cellStyle name="Warning Text 23 2" xfId="13402" xr:uid="{F33D0E47-5894-4BE0-A474-0342FF79048D}"/>
    <cellStyle name="Warning Text 23 2 2" xfId="24249" xr:uid="{4CB42E42-3E86-413B-B557-B8538FCCC4E1}"/>
    <cellStyle name="Warning Text 23 2 3" xfId="33750" xr:uid="{728993FB-8AD2-4636-9075-492AF68CF1C3}"/>
    <cellStyle name="Warning Text 24" xfId="175" xr:uid="{A4E47285-971A-445A-872C-AAFAC46058FB}"/>
    <cellStyle name="Warning Text 3" xfId="1389" xr:uid="{28EFA1F6-B029-4EAD-A166-1DC2641BB9DF}"/>
    <cellStyle name="Warning Text 3 2" xfId="13403" xr:uid="{028A34AD-2ECE-4F1C-963E-48605BD41D33}"/>
    <cellStyle name="Warning Text 3 2 2" xfId="24250" xr:uid="{D3F2F18F-4000-463A-9F8E-EB5026A5B05E}"/>
    <cellStyle name="Warning Text 3 2 3" xfId="33751" xr:uid="{BCA86B33-D5A3-46D1-872F-8AA9E9039780}"/>
    <cellStyle name="Warning Text 4" xfId="1390" xr:uid="{F3CDA2CC-50DB-45C4-8B81-E644BA9790FF}"/>
    <cellStyle name="Warning Text 4 2" xfId="13404" xr:uid="{4DCB43A5-88D4-492C-8291-176E27AE0983}"/>
    <cellStyle name="Warning Text 4 2 2" xfId="24251" xr:uid="{C32C0C66-E5A3-4FBE-8124-C6A16FC1F172}"/>
    <cellStyle name="Warning Text 4 2 3" xfId="33752" xr:uid="{0CEE0A18-24AC-47E8-9209-5CB496D730A7}"/>
    <cellStyle name="Warning Text 5" xfId="1391" xr:uid="{531C9CCA-7B5A-4941-88C0-F607078E2F84}"/>
    <cellStyle name="Warning Text 5 2" xfId="13405" xr:uid="{B6A86389-C475-4299-B24D-56E70217F73D}"/>
    <cellStyle name="Warning Text 5 2 2" xfId="24252" xr:uid="{BEEBC223-1270-4563-ABD0-939EF25A5647}"/>
    <cellStyle name="Warning Text 5 2 3" xfId="33753" xr:uid="{4DC620F4-F1DE-4141-B5B0-21746BFC8731}"/>
    <cellStyle name="Warning Text 6" xfId="1392" xr:uid="{D8CC49CF-E50D-40F8-9B0F-CF5B0898F4A3}"/>
    <cellStyle name="Warning Text 6 2" xfId="13406" xr:uid="{91A39D92-05B5-4BF2-880F-4495CD0CBF2C}"/>
    <cellStyle name="Warning Text 6 2 2" xfId="24253" xr:uid="{1494C27B-6DE4-4708-AA2E-0D3845EC2732}"/>
    <cellStyle name="Warning Text 6 2 3" xfId="33754" xr:uid="{E1453988-B021-4826-9D05-F2C86FFA4119}"/>
    <cellStyle name="Warning Text 7" xfId="1393" xr:uid="{27813B29-84C9-4BA8-8180-9729485614BC}"/>
    <cellStyle name="Warning Text 7 2" xfId="13407" xr:uid="{E46DC6D1-4DFB-46EB-AEAC-48EC30BD956D}"/>
    <cellStyle name="Warning Text 7 2 2" xfId="24254" xr:uid="{EC2DD9C2-1A21-437C-8CC9-4BDAE0B45641}"/>
    <cellStyle name="Warning Text 7 2 3" xfId="33755" xr:uid="{65F6CDEA-6524-469F-8D9D-BB14666D8BF5}"/>
    <cellStyle name="Warning Text 8" xfId="1394" xr:uid="{051D0CC9-8A07-43CA-923C-1DE495596D37}"/>
    <cellStyle name="Warning Text 8 2" xfId="13408" xr:uid="{6FD43D22-237A-4B45-BDBE-C77BF79E0866}"/>
    <cellStyle name="Warning Text 8 2 2" xfId="24255" xr:uid="{264C7EFF-C82A-4334-898B-78FF4FFD71BB}"/>
    <cellStyle name="Warning Text 8 2 3" xfId="33756" xr:uid="{D5EAD0A4-F341-40CD-A154-0AB7B17AD09C}"/>
    <cellStyle name="Warning Text 9" xfId="1395" xr:uid="{955DB841-7232-4BC0-B242-A58E86DC18AD}"/>
    <cellStyle name="Warning Text 9 2" xfId="13409" xr:uid="{F04E3E74-5F3C-4F78-AD35-9BEC546D97EC}"/>
    <cellStyle name="Warning Text 9 2 2" xfId="24256" xr:uid="{08668D26-C731-4CD6-B52C-DB688E0E4869}"/>
    <cellStyle name="Warning Text 9 2 3" xfId="33757" xr:uid="{2C3EB385-8FCF-4F06-9982-0441702EF25E}"/>
    <cellStyle name="Wrap" xfId="2265" xr:uid="{A1185B98-C8E3-4DA6-B49E-7EF622D94C85}"/>
    <cellStyle name="Wrap 2" xfId="13410" xr:uid="{9C485B3F-E8A5-4E23-AD6F-94143596B615}"/>
    <cellStyle name="Wrap 2 2" xfId="24257" xr:uid="{4E3AB046-43D2-421E-B99C-271B4A3683D1}"/>
    <cellStyle name="Wrap 2 3" xfId="33758" xr:uid="{BDA874A0-A4D6-41FB-B48A-1494CB086BCE}"/>
    <cellStyle name="Wrap Bold" xfId="2266" xr:uid="{56DD9534-F968-47AD-9EAF-351E43BEDC5B}"/>
    <cellStyle name="Wrap Bold 2" xfId="13411" xr:uid="{1BA490D4-272C-4CFB-BE3E-B1E1BED012B7}"/>
    <cellStyle name="Wrap Bold 2 2" xfId="24258" xr:uid="{995D4370-11DF-43DA-9DA5-B6E6FB579B93}"/>
    <cellStyle name="Wrap Bold 2 3" xfId="33759" xr:uid="{B52E524A-7043-45BD-A459-5A6F9EBCA7A5}"/>
    <cellStyle name="Wrap Title" xfId="2267" xr:uid="{20BC1D5C-A6F5-484A-AB84-336D2B81F7BA}"/>
    <cellStyle name="Wrap Title 2" xfId="13412" xr:uid="{437424FE-B030-4536-9A9D-D3C3A0BC7492}"/>
    <cellStyle name="Wrap Title 2 2" xfId="24259" xr:uid="{4A18EF19-4EF3-4562-B85C-8A2468F71149}"/>
    <cellStyle name="Wrap Title 2 3" xfId="33760" xr:uid="{2661B231-D62E-449D-ABCD-3E7536B71404}"/>
    <cellStyle name="Wrap_Facilities" xfId="2268" xr:uid="{D31336C4-3922-4B3C-8A48-0B1FB48F2A19}"/>
    <cellStyle name="Year" xfId="2269" xr:uid="{30A4E36E-5D63-472A-AFF1-5BD568DC96C5}"/>
    <cellStyle name="Year 2" xfId="13413" xr:uid="{B1D330D5-640F-4FD9-BC48-4AAAE4AF98AC}"/>
    <cellStyle name="Year 2 2" xfId="24260" xr:uid="{34C46410-65CD-4486-8061-4E7AA85F3450}"/>
    <cellStyle name="Year 2 3" xfId="33761" xr:uid="{745C4BC3-2018-4A06-8C07-C669B7EE9FAB}"/>
    <cellStyle name="常规_2007-08-08 PotBuildUnits-CapCost-FOM-HeatRateUpdated" xfId="176" xr:uid="{72AFEED3-9677-4966-90E6-2E563BADE704}"/>
    <cellStyle name="桁区切り_AIU Lease Agreement" xfId="2270" xr:uid="{D81D02DD-A4D5-437D-973D-564D9BA7070E}"/>
    <cellStyle name="標準_AIU Lease Agreement" xfId="2271" xr:uid="{D12D60A8-8E56-4A9C-8C2D-3039AEB4E841}"/>
  </cellStyles>
  <dxfs count="0"/>
  <tableStyles count="0" defaultTableStyle="TableStyleMedium2" defaultPivotStyle="PivotStyleLight16"/>
  <colors>
    <mruColors>
      <color rgb="FFDF99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3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4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4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4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4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4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4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4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5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5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5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5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5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5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5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5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6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0189867823865567E-2"/>
          <c:y val="3.7203518419221246E-2"/>
          <c:w val="0.92757898494502422"/>
          <c:h val="0.72539905364824042"/>
        </c:manualLayout>
      </c:layout>
      <c:barChart>
        <c:barDir val="col"/>
        <c:grouping val="stacked"/>
        <c:varyColors val="0"/>
        <c:ser>
          <c:idx val="0"/>
          <c:order val="0"/>
          <c:tx>
            <c:strRef>
              <c:f>'Regional Results'!$B$47</c:f>
              <c:strCache>
                <c:ptCount val="1"/>
                <c:pt idx="0">
                  <c:v>Coal</c:v>
                </c:pt>
              </c:strCache>
            </c:strRef>
          </c:tx>
          <c:spPr>
            <a:solidFill>
              <a:schemeClr val="tx1"/>
            </a:solidFill>
            <a:ln>
              <a:noFill/>
            </a:ln>
            <a:effectLst/>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Results'!$D$47:$Q$47</c:f>
              <c:numCache>
                <c:formatCode>_(* #,##0_);_(* \(#,##0\);_(* "-"??_);_(@_)</c:formatCode>
                <c:ptCount val="14"/>
                <c:pt idx="0">
                  <c:v>2214.3530000000001</c:v>
                </c:pt>
                <c:pt idx="1">
                  <c:v>2214.3530000000001</c:v>
                </c:pt>
                <c:pt idx="2">
                  <c:v>-2.2737367544323201E-13</c:v>
                </c:pt>
                <c:pt idx="3">
                  <c:v>-2.2737400000000001E-13</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1F-4597-4C92-884F-F19D73AC03D4}"/>
            </c:ext>
          </c:extLst>
        </c:ser>
        <c:ser>
          <c:idx val="16"/>
          <c:order val="1"/>
          <c:tx>
            <c:strRef>
              <c:f>'Regional Results'!$B$48</c:f>
              <c:strCache>
                <c:ptCount val="1"/>
                <c:pt idx="0">
                  <c:v>Coal with CCS</c:v>
                </c:pt>
              </c:strCache>
            </c:strRef>
          </c:tx>
          <c:spPr>
            <a:solidFill>
              <a:schemeClr val="bg1">
                <a:lumMod val="65000"/>
              </a:schemeClr>
            </a:solidFill>
            <a:ln>
              <a:noFill/>
            </a:ln>
            <a:effectLst/>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Results'!$D$48:$Q$48</c:f>
              <c:numCache>
                <c:formatCode>_(* #,##0_);_(* \(#,##0\);_(* "-"??_);_(@_)</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20-4597-4C92-884F-F19D73AC03D4}"/>
            </c:ext>
          </c:extLst>
        </c:ser>
        <c:ser>
          <c:idx val="17"/>
          <c:order val="2"/>
          <c:tx>
            <c:strRef>
              <c:f>'Regional Results'!$B$49</c:f>
              <c:strCache>
                <c:ptCount val="1"/>
                <c:pt idx="0">
                  <c:v>Combined Cycle</c:v>
                </c:pt>
              </c:strCache>
            </c:strRef>
          </c:tx>
          <c:spPr>
            <a:solidFill>
              <a:srgbClr val="FFC000"/>
            </a:solidFill>
            <a:ln>
              <a:noFill/>
            </a:ln>
            <a:effectLst/>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Results'!$D$49:$Q$49</c:f>
              <c:numCache>
                <c:formatCode>_(* #,##0_);_(* \(#,##0\);_(* "-"??_);_(@_)</c:formatCode>
                <c:ptCount val="14"/>
                <c:pt idx="0">
                  <c:v>35910.515758661371</c:v>
                </c:pt>
                <c:pt idx="1">
                  <c:v>35910.515760000002</c:v>
                </c:pt>
                <c:pt idx="2">
                  <c:v>35800.087313661374</c:v>
                </c:pt>
                <c:pt idx="3">
                  <c:v>35835.612760000004</c:v>
                </c:pt>
                <c:pt idx="4">
                  <c:v>35800.087313661374</c:v>
                </c:pt>
                <c:pt idx="5">
                  <c:v>36286.612760000004</c:v>
                </c:pt>
                <c:pt idx="6">
                  <c:v>35822.17151224961</c:v>
                </c:pt>
                <c:pt idx="7">
                  <c:v>36286.603620000002</c:v>
                </c:pt>
                <c:pt idx="8">
                  <c:v>36853.339146249615</c:v>
                </c:pt>
                <c:pt idx="9">
                  <c:v>37149.373924</c:v>
                </c:pt>
                <c:pt idx="10">
                  <c:v>37241.598063249614</c:v>
                </c:pt>
                <c:pt idx="11">
                  <c:v>38153.897796000005</c:v>
                </c:pt>
                <c:pt idx="12">
                  <c:v>37847.751838249613</c:v>
                </c:pt>
                <c:pt idx="13">
                  <c:v>40196.496822999994</c:v>
                </c:pt>
              </c:numCache>
            </c:numRef>
          </c:val>
          <c:extLst>
            <c:ext xmlns:c16="http://schemas.microsoft.com/office/drawing/2014/chart" uri="{C3380CC4-5D6E-409C-BE32-E72D297353CC}">
              <c16:uniqueId val="{00000021-4597-4C92-884F-F19D73AC03D4}"/>
            </c:ext>
          </c:extLst>
        </c:ser>
        <c:ser>
          <c:idx val="18"/>
          <c:order val="3"/>
          <c:tx>
            <c:strRef>
              <c:f>'Regional Results'!$B$50</c:f>
              <c:strCache>
                <c:ptCount val="1"/>
                <c:pt idx="0">
                  <c:v>Combustion Turbine</c:v>
                </c:pt>
              </c:strCache>
            </c:strRef>
          </c:tx>
          <c:spPr>
            <a:solidFill>
              <a:srgbClr val="FFC000">
                <a:lumMod val="75000"/>
              </a:srgbClr>
            </a:solidFill>
            <a:ln>
              <a:noFill/>
            </a:ln>
            <a:effectLst/>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Results'!$D$50:$Q$50</c:f>
              <c:numCache>
                <c:formatCode>_(* #,##0_);_(* \(#,##0\);_(* "-"??_);_(@_)</c:formatCode>
                <c:ptCount val="14"/>
                <c:pt idx="0">
                  <c:v>11900.339</c:v>
                </c:pt>
                <c:pt idx="1">
                  <c:v>11900.339</c:v>
                </c:pt>
                <c:pt idx="2">
                  <c:v>11106.051000000003</c:v>
                </c:pt>
                <c:pt idx="3">
                  <c:v>11100.450999999999</c:v>
                </c:pt>
                <c:pt idx="4">
                  <c:v>11262.025968000004</c:v>
                </c:pt>
                <c:pt idx="5">
                  <c:v>11100.450999999999</c:v>
                </c:pt>
                <c:pt idx="6">
                  <c:v>11262.025968000004</c:v>
                </c:pt>
                <c:pt idx="7">
                  <c:v>11100.450999999999</c:v>
                </c:pt>
                <c:pt idx="8">
                  <c:v>11262.025968000004</c:v>
                </c:pt>
                <c:pt idx="9">
                  <c:v>12902.048058999999</c:v>
                </c:pt>
                <c:pt idx="10">
                  <c:v>11262.025968000004</c:v>
                </c:pt>
                <c:pt idx="11">
                  <c:v>12902.048058999999</c:v>
                </c:pt>
                <c:pt idx="12">
                  <c:v>11252.966968000002</c:v>
                </c:pt>
                <c:pt idx="13">
                  <c:v>12902.048058999999</c:v>
                </c:pt>
              </c:numCache>
            </c:numRef>
          </c:val>
          <c:extLst>
            <c:ext xmlns:c16="http://schemas.microsoft.com/office/drawing/2014/chart" uri="{C3380CC4-5D6E-409C-BE32-E72D297353CC}">
              <c16:uniqueId val="{00000022-4597-4C92-884F-F19D73AC03D4}"/>
            </c:ext>
          </c:extLst>
        </c:ser>
        <c:ser>
          <c:idx val="19"/>
          <c:order val="4"/>
          <c:tx>
            <c:strRef>
              <c:f>'Regional Results'!$B$51</c:f>
              <c:strCache>
                <c:ptCount val="1"/>
                <c:pt idx="0">
                  <c:v>Oil/Gas</c:v>
                </c:pt>
              </c:strCache>
            </c:strRef>
          </c:tx>
          <c:spPr>
            <a:solidFill>
              <a:srgbClr val="A5A5A5"/>
            </a:solidFill>
            <a:ln>
              <a:noFill/>
            </a:ln>
            <a:effectLst/>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Results'!$D$51:$Q$51</c:f>
              <c:numCache>
                <c:formatCode>_(* #,##0_);_(* \(#,##0\);_(* "-"??_);_(@_)</c:formatCode>
                <c:ptCount val="14"/>
                <c:pt idx="0">
                  <c:v>17973.692000000003</c:v>
                </c:pt>
                <c:pt idx="1">
                  <c:v>17973.691999999999</c:v>
                </c:pt>
                <c:pt idx="2">
                  <c:v>11406.397852</c:v>
                </c:pt>
                <c:pt idx="3">
                  <c:v>12574.829110000001</c:v>
                </c:pt>
                <c:pt idx="4">
                  <c:v>11406.397852</c:v>
                </c:pt>
                <c:pt idx="5">
                  <c:v>12574.829110000001</c:v>
                </c:pt>
                <c:pt idx="6">
                  <c:v>11406.397852</c:v>
                </c:pt>
                <c:pt idx="7">
                  <c:v>12574.829110000001</c:v>
                </c:pt>
                <c:pt idx="8">
                  <c:v>11406.397852</c:v>
                </c:pt>
                <c:pt idx="9">
                  <c:v>12574.829110000001</c:v>
                </c:pt>
                <c:pt idx="10">
                  <c:v>11267.617952000001</c:v>
                </c:pt>
                <c:pt idx="11">
                  <c:v>12574.829110000001</c:v>
                </c:pt>
                <c:pt idx="12">
                  <c:v>8334.1777570000013</c:v>
                </c:pt>
                <c:pt idx="13">
                  <c:v>11265.44368</c:v>
                </c:pt>
              </c:numCache>
            </c:numRef>
          </c:val>
          <c:extLst>
            <c:ext xmlns:c16="http://schemas.microsoft.com/office/drawing/2014/chart" uri="{C3380CC4-5D6E-409C-BE32-E72D297353CC}">
              <c16:uniqueId val="{00000023-4597-4C92-884F-F19D73AC03D4}"/>
            </c:ext>
          </c:extLst>
        </c:ser>
        <c:ser>
          <c:idx val="20"/>
          <c:order val="5"/>
          <c:tx>
            <c:strRef>
              <c:f>'Regional Results'!$B$52</c:f>
              <c:strCache>
                <c:ptCount val="1"/>
                <c:pt idx="0">
                  <c:v>Other</c:v>
                </c:pt>
              </c:strCache>
            </c:strRef>
          </c:tx>
          <c:spPr>
            <a:solidFill>
              <a:srgbClr val="FF0000"/>
            </a:solidFill>
            <a:ln>
              <a:noFill/>
            </a:ln>
            <a:effectLst/>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Results'!$D$52:$Q$52</c:f>
              <c:numCache>
                <c:formatCode>_(* #,##0_);_(* \(#,##0\);_(* "-"??_);_(@_)</c:formatCode>
                <c:ptCount val="14"/>
                <c:pt idx="0">
                  <c:v>155.6</c:v>
                </c:pt>
                <c:pt idx="1">
                  <c:v>155.6</c:v>
                </c:pt>
                <c:pt idx="2">
                  <c:v>155.6</c:v>
                </c:pt>
                <c:pt idx="3">
                  <c:v>155.6</c:v>
                </c:pt>
                <c:pt idx="4">
                  <c:v>155.6</c:v>
                </c:pt>
                <c:pt idx="5">
                  <c:v>155.6</c:v>
                </c:pt>
                <c:pt idx="6">
                  <c:v>155.6</c:v>
                </c:pt>
                <c:pt idx="7">
                  <c:v>155.6</c:v>
                </c:pt>
                <c:pt idx="8">
                  <c:v>155.6</c:v>
                </c:pt>
                <c:pt idx="9">
                  <c:v>155.6</c:v>
                </c:pt>
                <c:pt idx="10">
                  <c:v>155.6</c:v>
                </c:pt>
                <c:pt idx="11">
                  <c:v>155.6</c:v>
                </c:pt>
                <c:pt idx="12">
                  <c:v>155.6</c:v>
                </c:pt>
                <c:pt idx="13">
                  <c:v>155.6</c:v>
                </c:pt>
              </c:numCache>
            </c:numRef>
          </c:val>
          <c:extLst>
            <c:ext xmlns:c16="http://schemas.microsoft.com/office/drawing/2014/chart" uri="{C3380CC4-5D6E-409C-BE32-E72D297353CC}">
              <c16:uniqueId val="{00000024-4597-4C92-884F-F19D73AC03D4}"/>
            </c:ext>
          </c:extLst>
        </c:ser>
        <c:ser>
          <c:idx val="21"/>
          <c:order val="6"/>
          <c:tx>
            <c:strRef>
              <c:f>'Regional Results'!$B$53</c:f>
              <c:strCache>
                <c:ptCount val="1"/>
                <c:pt idx="0">
                  <c:v>Nuclear</c:v>
                </c:pt>
              </c:strCache>
            </c:strRef>
          </c:tx>
          <c:spPr>
            <a:solidFill>
              <a:srgbClr val="7030A0"/>
            </a:solidFill>
            <a:ln>
              <a:noFill/>
            </a:ln>
            <a:effectLst/>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Results'!$D$53:$Q$53</c:f>
              <c:numCache>
                <c:formatCode>_(* #,##0_);_(* \(#,##0\);_(* "-"??_);_(@_)</c:formatCode>
                <c:ptCount val="14"/>
                <c:pt idx="0">
                  <c:v>11925.699999999999</c:v>
                </c:pt>
                <c:pt idx="1">
                  <c:v>11925.7</c:v>
                </c:pt>
                <c:pt idx="2">
                  <c:v>11925.699999999999</c:v>
                </c:pt>
                <c:pt idx="3">
                  <c:v>11925.7</c:v>
                </c:pt>
                <c:pt idx="4">
                  <c:v>11925.699999999999</c:v>
                </c:pt>
                <c:pt idx="5">
                  <c:v>11925.7</c:v>
                </c:pt>
                <c:pt idx="6">
                  <c:v>11925.699999999999</c:v>
                </c:pt>
                <c:pt idx="7">
                  <c:v>11925.7</c:v>
                </c:pt>
                <c:pt idx="8">
                  <c:v>10751.699999999999</c:v>
                </c:pt>
                <c:pt idx="9">
                  <c:v>10751.7</c:v>
                </c:pt>
                <c:pt idx="10">
                  <c:v>10751.699999999999</c:v>
                </c:pt>
                <c:pt idx="11">
                  <c:v>10085.63996</c:v>
                </c:pt>
                <c:pt idx="12">
                  <c:v>10751.699999999999</c:v>
                </c:pt>
                <c:pt idx="13">
                  <c:v>9845.0761949999996</c:v>
                </c:pt>
              </c:numCache>
            </c:numRef>
          </c:val>
          <c:extLst>
            <c:ext xmlns:c16="http://schemas.microsoft.com/office/drawing/2014/chart" uri="{C3380CC4-5D6E-409C-BE32-E72D297353CC}">
              <c16:uniqueId val="{00000025-4597-4C92-884F-F19D73AC03D4}"/>
            </c:ext>
          </c:extLst>
        </c:ser>
        <c:ser>
          <c:idx val="22"/>
          <c:order val="7"/>
          <c:tx>
            <c:strRef>
              <c:f>'Regional Results'!$B$54</c:f>
              <c:strCache>
                <c:ptCount val="1"/>
                <c:pt idx="0">
                  <c:v>Hydro</c:v>
                </c:pt>
              </c:strCache>
            </c:strRef>
          </c:tx>
          <c:spPr>
            <a:solidFill>
              <a:srgbClr val="4472C4"/>
            </a:solidFill>
            <a:ln>
              <a:noFill/>
            </a:ln>
            <a:effectLst/>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Results'!$D$54:$Q$54</c:f>
              <c:numCache>
                <c:formatCode>_(* #,##0_);_(* \(#,##0\);_(* "-"??_);_(@_)</c:formatCode>
                <c:ptCount val="14"/>
                <c:pt idx="0">
                  <c:v>10287.383</c:v>
                </c:pt>
                <c:pt idx="1">
                  <c:v>10287.383</c:v>
                </c:pt>
                <c:pt idx="2">
                  <c:v>10287.383</c:v>
                </c:pt>
                <c:pt idx="3">
                  <c:v>10287.383</c:v>
                </c:pt>
                <c:pt idx="4">
                  <c:v>10287.383</c:v>
                </c:pt>
                <c:pt idx="5">
                  <c:v>10287.383</c:v>
                </c:pt>
                <c:pt idx="6">
                  <c:v>10287.383</c:v>
                </c:pt>
                <c:pt idx="7">
                  <c:v>10287.383</c:v>
                </c:pt>
                <c:pt idx="8">
                  <c:v>10287.383</c:v>
                </c:pt>
                <c:pt idx="9">
                  <c:v>10287.383</c:v>
                </c:pt>
                <c:pt idx="10">
                  <c:v>10287.383</c:v>
                </c:pt>
                <c:pt idx="11">
                  <c:v>10287.383</c:v>
                </c:pt>
                <c:pt idx="12">
                  <c:v>10287.383</c:v>
                </c:pt>
                <c:pt idx="13">
                  <c:v>10287.383</c:v>
                </c:pt>
              </c:numCache>
            </c:numRef>
          </c:val>
          <c:extLst>
            <c:ext xmlns:c16="http://schemas.microsoft.com/office/drawing/2014/chart" uri="{C3380CC4-5D6E-409C-BE32-E72D297353CC}">
              <c16:uniqueId val="{00000026-4597-4C92-884F-F19D73AC03D4}"/>
            </c:ext>
          </c:extLst>
        </c:ser>
        <c:ser>
          <c:idx val="23"/>
          <c:order val="8"/>
          <c:tx>
            <c:strRef>
              <c:f>'Regional Results'!$B$55</c:f>
              <c:strCache>
                <c:ptCount val="1"/>
                <c:pt idx="0">
                  <c:v>Solar PV</c:v>
                </c:pt>
              </c:strCache>
            </c:strRef>
          </c:tx>
          <c:spPr>
            <a:solidFill>
              <a:srgbClr val="FFFF00"/>
            </a:solidFill>
            <a:ln>
              <a:noFill/>
            </a:ln>
            <a:effectLst/>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Results'!$D$55:$Q$55</c:f>
              <c:numCache>
                <c:formatCode>_(* #,##0_);_(* \(#,##0\);_(* "-"??_);_(@_)</c:formatCode>
                <c:ptCount val="14"/>
                <c:pt idx="0">
                  <c:v>15065.053499999998</c:v>
                </c:pt>
                <c:pt idx="1">
                  <c:v>15065.0535</c:v>
                </c:pt>
                <c:pt idx="2">
                  <c:v>16329.153499999999</c:v>
                </c:pt>
                <c:pt idx="3">
                  <c:v>16329.1535</c:v>
                </c:pt>
                <c:pt idx="4">
                  <c:v>16329.153499999999</c:v>
                </c:pt>
                <c:pt idx="5">
                  <c:v>16329.1535</c:v>
                </c:pt>
                <c:pt idx="6">
                  <c:v>16329.153499999999</c:v>
                </c:pt>
                <c:pt idx="7">
                  <c:v>16329.1535</c:v>
                </c:pt>
                <c:pt idx="8">
                  <c:v>20827.701964</c:v>
                </c:pt>
                <c:pt idx="9">
                  <c:v>16329.1535</c:v>
                </c:pt>
                <c:pt idx="10">
                  <c:v>33020.791102000003</c:v>
                </c:pt>
                <c:pt idx="11">
                  <c:v>25222.200413999999</c:v>
                </c:pt>
                <c:pt idx="12">
                  <c:v>63108.910928999998</c:v>
                </c:pt>
                <c:pt idx="13">
                  <c:v>51819.932553999999</c:v>
                </c:pt>
              </c:numCache>
            </c:numRef>
          </c:val>
          <c:extLst>
            <c:ext xmlns:c16="http://schemas.microsoft.com/office/drawing/2014/chart" uri="{C3380CC4-5D6E-409C-BE32-E72D297353CC}">
              <c16:uniqueId val="{00000027-4597-4C92-884F-F19D73AC03D4}"/>
            </c:ext>
          </c:extLst>
        </c:ser>
        <c:ser>
          <c:idx val="24"/>
          <c:order val="9"/>
          <c:tx>
            <c:strRef>
              <c:f>'Regional Results'!$B$56</c:f>
              <c:strCache>
                <c:ptCount val="1"/>
                <c:pt idx="0">
                  <c:v>Onshore Wind</c:v>
                </c:pt>
              </c:strCache>
            </c:strRef>
          </c:tx>
          <c:spPr>
            <a:solidFill>
              <a:srgbClr val="70AD47">
                <a:lumMod val="60000"/>
                <a:lumOff val="40000"/>
              </a:srgbClr>
            </a:solidFill>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Results'!$D$56:$Q$56</c:f>
              <c:numCache>
                <c:formatCode>_(* #,##0_);_(* \(#,##0\);_(* "-"??_);_(@_)</c:formatCode>
                <c:ptCount val="14"/>
                <c:pt idx="0">
                  <c:v>5857.0209992400005</c:v>
                </c:pt>
                <c:pt idx="1">
                  <c:v>5857.0209990000003</c:v>
                </c:pt>
                <c:pt idx="2">
                  <c:v>6497.9407752400002</c:v>
                </c:pt>
                <c:pt idx="3">
                  <c:v>5857.0209990000003</c:v>
                </c:pt>
                <c:pt idx="4">
                  <c:v>15329.608407240001</c:v>
                </c:pt>
                <c:pt idx="5">
                  <c:v>9489.1004030000004</c:v>
                </c:pt>
                <c:pt idx="6">
                  <c:v>15456.608407240001</c:v>
                </c:pt>
                <c:pt idx="7">
                  <c:v>12030.636854</c:v>
                </c:pt>
                <c:pt idx="8">
                  <c:v>18051.608407240001</c:v>
                </c:pt>
                <c:pt idx="9">
                  <c:v>14732.008788000001</c:v>
                </c:pt>
                <c:pt idx="10">
                  <c:v>18450.889810240002</c:v>
                </c:pt>
                <c:pt idx="11">
                  <c:v>15030.422375</c:v>
                </c:pt>
                <c:pt idx="12">
                  <c:v>27098.911566240004</c:v>
                </c:pt>
                <c:pt idx="13">
                  <c:v>23948.727408999999</c:v>
                </c:pt>
              </c:numCache>
            </c:numRef>
          </c:val>
          <c:extLst>
            <c:ext xmlns:c16="http://schemas.microsoft.com/office/drawing/2014/chart" uri="{C3380CC4-5D6E-409C-BE32-E72D297353CC}">
              <c16:uniqueId val="{00000028-4597-4C92-884F-F19D73AC03D4}"/>
            </c:ext>
          </c:extLst>
        </c:ser>
        <c:ser>
          <c:idx val="25"/>
          <c:order val="10"/>
          <c:tx>
            <c:strRef>
              <c:f>'Regional Results'!$B$57</c:f>
              <c:strCache>
                <c:ptCount val="1"/>
                <c:pt idx="0">
                  <c:v>Offshore Wind</c:v>
                </c:pt>
              </c:strCache>
            </c:strRef>
          </c:tx>
          <c:spPr>
            <a:solidFill>
              <a:srgbClr val="70AD47"/>
            </a:solidFill>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Results'!$D$57:$Q$57</c:f>
              <c:numCache>
                <c:formatCode>_(* #,##0_);_(* \(#,##0\);_(* "-"??_);_(@_)</c:formatCode>
                <c:ptCount val="14"/>
                <c:pt idx="0">
                  <c:v>1681</c:v>
                </c:pt>
                <c:pt idx="1">
                  <c:v>1681</c:v>
                </c:pt>
                <c:pt idx="2">
                  <c:v>4477.8</c:v>
                </c:pt>
                <c:pt idx="3">
                  <c:v>4477.8</c:v>
                </c:pt>
                <c:pt idx="4">
                  <c:v>5625.8</c:v>
                </c:pt>
                <c:pt idx="5">
                  <c:v>5625.8</c:v>
                </c:pt>
                <c:pt idx="6">
                  <c:v>9367.7999999999993</c:v>
                </c:pt>
                <c:pt idx="7">
                  <c:v>9367.7999999999993</c:v>
                </c:pt>
                <c:pt idx="8">
                  <c:v>9367.7999999999993</c:v>
                </c:pt>
                <c:pt idx="9">
                  <c:v>9367.7999999999993</c:v>
                </c:pt>
                <c:pt idx="10">
                  <c:v>9367.7999999999993</c:v>
                </c:pt>
                <c:pt idx="11">
                  <c:v>9367.7999999999993</c:v>
                </c:pt>
                <c:pt idx="12">
                  <c:v>9367.7999999999993</c:v>
                </c:pt>
                <c:pt idx="13">
                  <c:v>9367.7999999999993</c:v>
                </c:pt>
              </c:numCache>
            </c:numRef>
          </c:val>
          <c:extLst>
            <c:ext xmlns:c16="http://schemas.microsoft.com/office/drawing/2014/chart" uri="{C3380CC4-5D6E-409C-BE32-E72D297353CC}">
              <c16:uniqueId val="{00000029-4597-4C92-884F-F19D73AC03D4}"/>
            </c:ext>
          </c:extLst>
        </c:ser>
        <c:ser>
          <c:idx val="26"/>
          <c:order val="11"/>
          <c:tx>
            <c:strRef>
              <c:f>'Regional Results'!$B$58</c:f>
              <c:strCache>
                <c:ptCount val="1"/>
                <c:pt idx="0">
                  <c:v>Battery Storage</c:v>
                </c:pt>
              </c:strCache>
            </c:strRef>
          </c:tx>
          <c:spPr>
            <a:solidFill>
              <a:srgbClr val="DF99B7"/>
            </a:solidFill>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Results'!$D$58:$Q$58</c:f>
              <c:numCache>
                <c:formatCode>_(* #,##0_);_(* \(#,##0\);_(* "-"??_);_(@_)</c:formatCode>
                <c:ptCount val="14"/>
                <c:pt idx="0">
                  <c:v>3799.4749780000002</c:v>
                </c:pt>
                <c:pt idx="1">
                  <c:v>3109.5181250000001</c:v>
                </c:pt>
                <c:pt idx="2">
                  <c:v>11667.1926633</c:v>
                </c:pt>
                <c:pt idx="3">
                  <c:v>8916.3677399999997</c:v>
                </c:pt>
                <c:pt idx="4">
                  <c:v>12257.2632873</c:v>
                </c:pt>
                <c:pt idx="5">
                  <c:v>11760.71465</c:v>
                </c:pt>
                <c:pt idx="6">
                  <c:v>14537.352113299999</c:v>
                </c:pt>
                <c:pt idx="7">
                  <c:v>14053.335967000001</c:v>
                </c:pt>
                <c:pt idx="8">
                  <c:v>17973.5670823</c:v>
                </c:pt>
                <c:pt idx="9">
                  <c:v>16041.896407</c:v>
                </c:pt>
                <c:pt idx="10">
                  <c:v>19353.442602300001</c:v>
                </c:pt>
                <c:pt idx="11">
                  <c:v>17237.22035</c:v>
                </c:pt>
                <c:pt idx="12">
                  <c:v>29159.547211300003</c:v>
                </c:pt>
                <c:pt idx="13">
                  <c:v>19797.039396999997</c:v>
                </c:pt>
              </c:numCache>
            </c:numRef>
          </c:val>
          <c:extLst>
            <c:ext xmlns:c16="http://schemas.microsoft.com/office/drawing/2014/chart" uri="{C3380CC4-5D6E-409C-BE32-E72D297353CC}">
              <c16:uniqueId val="{0000002A-4597-4C92-884F-F19D73AC03D4}"/>
            </c:ext>
          </c:extLst>
        </c:ser>
        <c:ser>
          <c:idx val="27"/>
          <c:order val="12"/>
          <c:tx>
            <c:strRef>
              <c:f>'Regional Results'!$B$59</c:f>
              <c:strCache>
                <c:ptCount val="1"/>
                <c:pt idx="0">
                  <c:v>Other RE</c:v>
                </c:pt>
              </c:strCache>
            </c:strRef>
          </c:tx>
          <c:spPr>
            <a:solidFill>
              <a:srgbClr val="5B9BD5">
                <a:lumMod val="20000"/>
                <a:lumOff val="80000"/>
              </a:srgbClr>
            </a:solidFill>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Results'!$D$59:$Q$59</c:f>
              <c:numCache>
                <c:formatCode>_(* #,##0_);_(* \(#,##0\);_(* "-"??_);_(@_)</c:formatCode>
                <c:ptCount val="14"/>
                <c:pt idx="0">
                  <c:v>2219.741</c:v>
                </c:pt>
                <c:pt idx="1">
                  <c:v>2219.741</c:v>
                </c:pt>
                <c:pt idx="2">
                  <c:v>1215.7735119999998</c:v>
                </c:pt>
                <c:pt idx="3">
                  <c:v>1273.2098920000001</c:v>
                </c:pt>
                <c:pt idx="4">
                  <c:v>1208.9319999999998</c:v>
                </c:pt>
                <c:pt idx="5">
                  <c:v>1200.932</c:v>
                </c:pt>
                <c:pt idx="6">
                  <c:v>1259.9319999999998</c:v>
                </c:pt>
                <c:pt idx="7">
                  <c:v>1200.932</c:v>
                </c:pt>
                <c:pt idx="8">
                  <c:v>1259.9319999999998</c:v>
                </c:pt>
                <c:pt idx="9">
                  <c:v>1200.932</c:v>
                </c:pt>
                <c:pt idx="10">
                  <c:v>1259.9319999999998</c:v>
                </c:pt>
                <c:pt idx="11">
                  <c:v>1200.932</c:v>
                </c:pt>
                <c:pt idx="12">
                  <c:v>1259.9319999999998</c:v>
                </c:pt>
                <c:pt idx="13">
                  <c:v>1200.932</c:v>
                </c:pt>
              </c:numCache>
            </c:numRef>
          </c:val>
          <c:extLst>
            <c:ext xmlns:c16="http://schemas.microsoft.com/office/drawing/2014/chart" uri="{C3380CC4-5D6E-409C-BE32-E72D297353CC}">
              <c16:uniqueId val="{0000002B-4597-4C92-884F-F19D73AC03D4}"/>
            </c:ext>
          </c:extLst>
        </c:ser>
        <c:ser>
          <c:idx val="28"/>
          <c:order val="13"/>
          <c:tx>
            <c:strRef>
              <c:f>'Regional Results'!$B$60</c:f>
              <c:strCache>
                <c:ptCount val="1"/>
                <c:pt idx="0">
                  <c:v>Hydrogen</c:v>
                </c:pt>
              </c:strCache>
            </c:strRef>
          </c:tx>
          <c:spPr>
            <a:solidFill>
              <a:srgbClr val="5B9BD5">
                <a:lumMod val="60000"/>
                <a:lumOff val="40000"/>
              </a:srgbClr>
            </a:solidFill>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Results'!$D$60:$Q$60</c:f>
              <c:numCache>
                <c:formatCode>_(* #,##0_);_(* \(#,##0\);_(* "-"??_);_(@_)</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2C-4597-4C92-884F-F19D73AC03D4}"/>
            </c:ext>
          </c:extLst>
        </c:ser>
        <c:ser>
          <c:idx val="29"/>
          <c:order val="14"/>
          <c:tx>
            <c:strRef>
              <c:f>'Regional Results'!$B$61</c:f>
              <c:strCache>
                <c:ptCount val="1"/>
                <c:pt idx="0">
                  <c:v>Imports</c:v>
                </c:pt>
              </c:strCache>
            </c:strRef>
          </c:tx>
          <c:spPr>
            <a:solidFill>
              <a:srgbClr val="00B0F0"/>
            </a:solidFill>
          </c:spPr>
          <c:invertIfNegative val="0"/>
          <c:cat>
            <c:multiLvlStrRef>
              <c:f>'Regional Results'!$D$45:$Q$46</c:f>
              <c:multiLvlStrCache>
                <c:ptCount val="14"/>
                <c:lvl>
                  <c:pt idx="0">
                    <c:v>Case A Exploratory Policy Scenario</c:v>
                  </c:pt>
                  <c:pt idx="1">
                    <c:v>Case A Flat-Cap Scenario</c:v>
                  </c:pt>
                  <c:pt idx="2">
                    <c:v>Case A Exploratory Policy Scenario</c:v>
                  </c:pt>
                  <c:pt idx="3">
                    <c:v>Case A Flat-Cap Scenario</c:v>
                  </c:pt>
                  <c:pt idx="4">
                    <c:v>Case A Exploratory Policy Scenario</c:v>
                  </c:pt>
                  <c:pt idx="5">
                    <c:v>Case A Flat-Cap Scenario</c:v>
                  </c:pt>
                  <c:pt idx="6">
                    <c:v>Case A Exploratory Policy Scenario</c:v>
                  </c:pt>
                  <c:pt idx="7">
                    <c:v>Case A Flat-Cap Scenario</c:v>
                  </c:pt>
                  <c:pt idx="8">
                    <c:v>Case A Exploratory Policy Scenario</c:v>
                  </c:pt>
                  <c:pt idx="9">
                    <c:v>Case A Flat-Cap Scenario</c:v>
                  </c:pt>
                  <c:pt idx="10">
                    <c:v>Case A Exploratory Policy Scenario</c:v>
                  </c:pt>
                  <c:pt idx="11">
                    <c:v>Case A Flat-Cap Scenario</c:v>
                  </c:pt>
                  <c:pt idx="12">
                    <c:v>Case A Exploratory Policy Scenario</c:v>
                  </c:pt>
                  <c:pt idx="13">
                    <c:v>Case A Flat-Cap Scenario</c:v>
                  </c:pt>
                </c:lvl>
                <c:lvl>
                  <c:pt idx="0">
                    <c:v>2025</c:v>
                  </c:pt>
                  <c:pt idx="2">
                    <c:v>2028</c:v>
                  </c:pt>
                  <c:pt idx="4">
                    <c:v>2030</c:v>
                  </c:pt>
                  <c:pt idx="6">
                    <c:v>2032</c:v>
                  </c:pt>
                  <c:pt idx="8">
                    <c:v>2035</c:v>
                  </c:pt>
                  <c:pt idx="10">
                    <c:v>2037</c:v>
                  </c:pt>
                  <c:pt idx="12">
                    <c:v>2040</c:v>
                  </c:pt>
                </c:lvl>
              </c:multiLvlStrCache>
            </c:multiLvlStrRef>
          </c:cat>
          <c:val>
            <c:numRef>
              <c:f>'Regional Results'!$D$61:$Q$61</c:f>
              <c:numCache>
                <c:formatCode>_(* #,##0_);_(* \(#,##0\);_(* "-"??_);_(@_)</c:formatCode>
                <c:ptCount val="14"/>
                <c:pt idx="0">
                  <c:v>1485</c:v>
                </c:pt>
                <c:pt idx="1">
                  <c:v>1485</c:v>
                </c:pt>
                <c:pt idx="2">
                  <c:v>3935</c:v>
                </c:pt>
                <c:pt idx="3">
                  <c:v>3935</c:v>
                </c:pt>
                <c:pt idx="4">
                  <c:v>3935</c:v>
                </c:pt>
                <c:pt idx="5">
                  <c:v>3935</c:v>
                </c:pt>
                <c:pt idx="6">
                  <c:v>3935</c:v>
                </c:pt>
                <c:pt idx="7">
                  <c:v>3935</c:v>
                </c:pt>
                <c:pt idx="8">
                  <c:v>3935</c:v>
                </c:pt>
                <c:pt idx="9">
                  <c:v>3935</c:v>
                </c:pt>
                <c:pt idx="10">
                  <c:v>3935</c:v>
                </c:pt>
                <c:pt idx="11">
                  <c:v>3935</c:v>
                </c:pt>
                <c:pt idx="12">
                  <c:v>3935</c:v>
                </c:pt>
                <c:pt idx="13">
                  <c:v>3935</c:v>
                </c:pt>
              </c:numCache>
            </c:numRef>
          </c:val>
          <c:extLst>
            <c:ext xmlns:c16="http://schemas.microsoft.com/office/drawing/2014/chart" uri="{C3380CC4-5D6E-409C-BE32-E72D297353CC}">
              <c16:uniqueId val="{0000002D-4597-4C92-884F-F19D73AC03D4}"/>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512045392"/>
        <c:crosses val="autoZero"/>
        <c:auto val="1"/>
        <c:lblAlgn val="ctr"/>
        <c:lblOffset val="100"/>
        <c:noMultiLvlLbl val="0"/>
      </c:catAx>
      <c:valAx>
        <c:axId val="512045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Capacity (MW)</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vert="horz"/>
          <a:lstStyle/>
          <a:p>
            <a:pPr>
              <a:defRPr/>
            </a:pPr>
            <a:endParaRPr lang="en-US"/>
          </a:p>
        </c:txPr>
        <c:crossAx val="511526352"/>
        <c:crosses val="autoZero"/>
        <c:crossBetween val="between"/>
      </c:valAx>
    </c:plotArea>
    <c:legend>
      <c:legendPos val="b"/>
      <c:layout>
        <c:manualLayout>
          <c:xMode val="edge"/>
          <c:yMode val="edge"/>
          <c:x val="5.0641194731620362E-3"/>
          <c:y val="0.93937122265524853"/>
          <c:w val="0.98102858645244062"/>
          <c:h val="5.6257721888345498E-2"/>
        </c:manualLayout>
      </c:layout>
      <c:overlay val="0"/>
      <c:spPr>
        <a:noFill/>
        <a:ln>
          <a:noFill/>
        </a:ln>
        <a:effectLst/>
      </c:spPr>
      <c:txPr>
        <a:bodyPr rot="0" vert="horz"/>
        <a:lstStyle/>
        <a:p>
          <a:pPr>
            <a:defRPr/>
          </a:pPr>
          <a:endParaRPr lang="en-US"/>
        </a:p>
      </c:txPr>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392661266054876E-2"/>
          <c:y val="3.187411954586792E-2"/>
          <c:w val="0.92662859989904223"/>
          <c:h val="0.72776429507263363"/>
        </c:manualLayout>
      </c:layout>
      <c:barChart>
        <c:barDir val="col"/>
        <c:grouping val="stacked"/>
        <c:varyColors val="0"/>
        <c:ser>
          <c:idx val="1"/>
          <c:order val="0"/>
          <c:tx>
            <c:strRef>
              <c:f>Capacity!$F$331</c:f>
              <c:strCache>
                <c:ptCount val="1"/>
                <c:pt idx="0">
                  <c:v>Coal</c:v>
                </c:pt>
              </c:strCache>
            </c:strRef>
          </c:tx>
          <c:spPr>
            <a:solidFill>
              <a:sysClr val="windowText" lastClr="000000"/>
            </a:solidFill>
            <a:ln>
              <a:noFill/>
            </a:ln>
            <a:effectLst/>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Capacity!$G$331:$M$331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388B-47D3-8B16-ADD2B537F871}"/>
            </c:ext>
          </c:extLst>
        </c:ser>
        <c:ser>
          <c:idx val="2"/>
          <c:order val="1"/>
          <c:tx>
            <c:strRef>
              <c:f>Capacity!$F$332</c:f>
              <c:strCache>
                <c:ptCount val="1"/>
                <c:pt idx="0">
                  <c:v>Coal with CCS</c:v>
                </c:pt>
              </c:strCache>
            </c:strRef>
          </c:tx>
          <c:spPr>
            <a:solidFill>
              <a:sysClr val="window" lastClr="FFFFFF">
                <a:lumMod val="65000"/>
              </a:sysClr>
            </a:solidFill>
            <a:ln>
              <a:noFill/>
            </a:ln>
            <a:effectLst/>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Capacity!$G$332:$M$332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388B-47D3-8B16-ADD2B537F871}"/>
            </c:ext>
          </c:extLst>
        </c:ser>
        <c:ser>
          <c:idx val="3"/>
          <c:order val="2"/>
          <c:tx>
            <c:strRef>
              <c:f>Capacity!$F$333</c:f>
              <c:strCache>
                <c:ptCount val="1"/>
                <c:pt idx="0">
                  <c:v>Combined Cycle</c:v>
                </c:pt>
              </c:strCache>
            </c:strRef>
          </c:tx>
          <c:spPr>
            <a:solidFill>
              <a:schemeClr val="accent4"/>
            </a:solidFill>
            <a:ln>
              <a:noFill/>
            </a:ln>
            <a:effectLst/>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Capacity!$G$333:$M$333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388B-47D3-8B16-ADD2B537F871}"/>
            </c:ext>
          </c:extLst>
        </c:ser>
        <c:ser>
          <c:idx val="4"/>
          <c:order val="3"/>
          <c:tx>
            <c:strRef>
              <c:f>Capacity!$F$334</c:f>
              <c:strCache>
                <c:ptCount val="1"/>
                <c:pt idx="0">
                  <c:v>Combustion Turbine</c:v>
                </c:pt>
              </c:strCache>
            </c:strRef>
          </c:tx>
          <c:spPr>
            <a:solidFill>
              <a:schemeClr val="accent4">
                <a:lumMod val="75000"/>
              </a:schemeClr>
            </a:solidFill>
            <a:ln>
              <a:noFill/>
            </a:ln>
            <a:effectLst/>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Capacity!$G$334:$M$334</c:f>
              <c:numCache>
                <c:formatCode>_(* #,##0_);_(* \(#,##0\);_(* "-"??_);_(@_)</c:formatCode>
                <c:ptCount val="7"/>
                <c:pt idx="0">
                  <c:v>141.839</c:v>
                </c:pt>
                <c:pt idx="1">
                  <c:v>127.794</c:v>
                </c:pt>
                <c:pt idx="2">
                  <c:v>127.794</c:v>
                </c:pt>
                <c:pt idx="3">
                  <c:v>127.794</c:v>
                </c:pt>
                <c:pt idx="4">
                  <c:v>127.794</c:v>
                </c:pt>
                <c:pt idx="5">
                  <c:v>127.794</c:v>
                </c:pt>
                <c:pt idx="6">
                  <c:v>127.794</c:v>
                </c:pt>
              </c:numCache>
            </c:numRef>
          </c:val>
          <c:extLst>
            <c:ext xmlns:c16="http://schemas.microsoft.com/office/drawing/2014/chart" uri="{C3380CC4-5D6E-409C-BE32-E72D297353CC}">
              <c16:uniqueId val="{00000007-388B-47D3-8B16-ADD2B537F871}"/>
            </c:ext>
          </c:extLst>
        </c:ser>
        <c:ser>
          <c:idx val="5"/>
          <c:order val="4"/>
          <c:tx>
            <c:strRef>
              <c:f>Capacity!$F$335</c:f>
              <c:strCache>
                <c:ptCount val="1"/>
                <c:pt idx="0">
                  <c:v>Oil/Gas</c:v>
                </c:pt>
              </c:strCache>
            </c:strRef>
          </c:tx>
          <c:spPr>
            <a:solidFill>
              <a:schemeClr val="bg2">
                <a:lumMod val="75000"/>
              </a:schemeClr>
            </a:solidFill>
            <a:ln>
              <a:noFill/>
            </a:ln>
            <a:effectLst/>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Capacity!$G$335:$M$335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388B-47D3-8B16-ADD2B537F871}"/>
            </c:ext>
          </c:extLst>
        </c:ser>
        <c:ser>
          <c:idx val="7"/>
          <c:order val="5"/>
          <c:tx>
            <c:strRef>
              <c:f>Capacity!$F$336</c:f>
              <c:strCache>
                <c:ptCount val="1"/>
                <c:pt idx="0">
                  <c:v>Other</c:v>
                </c:pt>
              </c:strCache>
            </c:strRef>
          </c:tx>
          <c:spPr>
            <a:solidFill>
              <a:srgbClr val="FF0000"/>
            </a:solidFill>
            <a:ln>
              <a:noFill/>
            </a:ln>
            <a:effectLst/>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Capacity!$G$336:$M$336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388B-47D3-8B16-ADD2B537F871}"/>
            </c:ext>
          </c:extLst>
        </c:ser>
        <c:ser>
          <c:idx val="8"/>
          <c:order val="6"/>
          <c:tx>
            <c:strRef>
              <c:f>Capacity!$F$337</c:f>
              <c:strCache>
                <c:ptCount val="1"/>
                <c:pt idx="0">
                  <c:v>Nuclear</c:v>
                </c:pt>
              </c:strCache>
            </c:strRef>
          </c:tx>
          <c:spPr>
            <a:solidFill>
              <a:srgbClr val="7030A0"/>
            </a:solidFill>
            <a:ln>
              <a:noFill/>
            </a:ln>
            <a:effectLst/>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Capacity!$G$337:$M$337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388B-47D3-8B16-ADD2B537F871}"/>
            </c:ext>
          </c:extLst>
        </c:ser>
        <c:ser>
          <c:idx val="9"/>
          <c:order val="7"/>
          <c:tx>
            <c:strRef>
              <c:f>Capacity!$F$338</c:f>
              <c:strCache>
                <c:ptCount val="1"/>
                <c:pt idx="0">
                  <c:v>Hydro</c:v>
                </c:pt>
              </c:strCache>
            </c:strRef>
          </c:tx>
          <c:spPr>
            <a:solidFill>
              <a:srgbClr val="4472C4"/>
            </a:solid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Capacity!$G$338:$M$338</c:f>
              <c:numCache>
                <c:formatCode>_(* #,##0_);_(* \(#,##0\);_(* "-"??_);_(@_)</c:formatCode>
                <c:ptCount val="7"/>
                <c:pt idx="0">
                  <c:v>319.202</c:v>
                </c:pt>
                <c:pt idx="1">
                  <c:v>319.202</c:v>
                </c:pt>
                <c:pt idx="2">
                  <c:v>319.202</c:v>
                </c:pt>
                <c:pt idx="3">
                  <c:v>319.202</c:v>
                </c:pt>
                <c:pt idx="4">
                  <c:v>319.202</c:v>
                </c:pt>
                <c:pt idx="5">
                  <c:v>319.202</c:v>
                </c:pt>
                <c:pt idx="6">
                  <c:v>319.202</c:v>
                </c:pt>
              </c:numCache>
            </c:numRef>
          </c:val>
          <c:extLst>
            <c:ext xmlns:c16="http://schemas.microsoft.com/office/drawing/2014/chart" uri="{C3380CC4-5D6E-409C-BE32-E72D297353CC}">
              <c16:uniqueId val="{0000000F-388B-47D3-8B16-ADD2B537F871}"/>
            </c:ext>
          </c:extLst>
        </c:ser>
        <c:ser>
          <c:idx val="10"/>
          <c:order val="8"/>
          <c:tx>
            <c:strRef>
              <c:f>Capacity!$F$339</c:f>
              <c:strCache>
                <c:ptCount val="1"/>
                <c:pt idx="0">
                  <c:v>Solar PV</c:v>
                </c:pt>
              </c:strCache>
            </c:strRef>
          </c:tx>
          <c:spPr>
            <a:solidFill>
              <a:srgbClr val="FFFF00"/>
            </a:solid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Capacity!$G$339:$M$339</c:f>
              <c:numCache>
                <c:formatCode>_(* #,##0_);_(* \(#,##0\);_(* "-"??_);_(@_)</c:formatCode>
                <c:ptCount val="7"/>
                <c:pt idx="0">
                  <c:v>140.52000000000001</c:v>
                </c:pt>
                <c:pt idx="1">
                  <c:v>230.52</c:v>
                </c:pt>
                <c:pt idx="2">
                  <c:v>230.52</c:v>
                </c:pt>
                <c:pt idx="3">
                  <c:v>230.52</c:v>
                </c:pt>
                <c:pt idx="4">
                  <c:v>230.52</c:v>
                </c:pt>
                <c:pt idx="5">
                  <c:v>230.52</c:v>
                </c:pt>
                <c:pt idx="6">
                  <c:v>230.52</c:v>
                </c:pt>
              </c:numCache>
            </c:numRef>
          </c:val>
          <c:extLst>
            <c:ext xmlns:c16="http://schemas.microsoft.com/office/drawing/2014/chart" uri="{C3380CC4-5D6E-409C-BE32-E72D297353CC}">
              <c16:uniqueId val="{00000011-388B-47D3-8B16-ADD2B537F871}"/>
            </c:ext>
          </c:extLst>
        </c:ser>
        <c:ser>
          <c:idx val="11"/>
          <c:order val="9"/>
          <c:tx>
            <c:strRef>
              <c:f>Capacity!$F$340</c:f>
              <c:strCache>
                <c:ptCount val="1"/>
                <c:pt idx="0">
                  <c:v>Onshore Wind</c:v>
                </c:pt>
              </c:strCache>
            </c:strRef>
          </c:tx>
          <c:spPr>
            <a:solidFill>
              <a:srgbClr val="70AD47">
                <a:lumMod val="60000"/>
                <a:lumOff val="40000"/>
              </a:srgbClr>
            </a:solid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Capacity!$G$340:$M$340</c:f>
              <c:numCache>
                <c:formatCode>_(* #,##0_);_(* \(#,##0\);_(* "-"??_);_(@_)</c:formatCode>
                <c:ptCount val="7"/>
                <c:pt idx="0">
                  <c:v>151.19999999999999</c:v>
                </c:pt>
                <c:pt idx="1">
                  <c:v>151.19999999999999</c:v>
                </c:pt>
                <c:pt idx="2">
                  <c:v>151.19999999999999</c:v>
                </c:pt>
                <c:pt idx="3">
                  <c:v>151.19999999999999</c:v>
                </c:pt>
                <c:pt idx="4">
                  <c:v>151.19999999999999</c:v>
                </c:pt>
                <c:pt idx="5">
                  <c:v>151.19999999999999</c:v>
                </c:pt>
                <c:pt idx="6">
                  <c:v>151.19999999999999</c:v>
                </c:pt>
              </c:numCache>
            </c:numRef>
          </c:val>
          <c:extLst>
            <c:ext xmlns:c16="http://schemas.microsoft.com/office/drawing/2014/chart" uri="{C3380CC4-5D6E-409C-BE32-E72D297353CC}">
              <c16:uniqueId val="{00000013-388B-47D3-8B16-ADD2B537F871}"/>
            </c:ext>
          </c:extLst>
        </c:ser>
        <c:ser>
          <c:idx val="12"/>
          <c:order val="10"/>
          <c:tx>
            <c:strRef>
              <c:f>Capacity!$F$341</c:f>
              <c:strCache>
                <c:ptCount val="1"/>
                <c:pt idx="0">
                  <c:v>Battery Storage</c:v>
                </c:pt>
              </c:strCache>
            </c:strRef>
          </c:tx>
          <c:spPr>
            <a:solidFill>
              <a:srgbClr val="DF99B7"/>
            </a:solid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Capacity!$G$341:$M$341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5-388B-47D3-8B16-ADD2B537F871}"/>
            </c:ext>
          </c:extLst>
        </c:ser>
        <c:ser>
          <c:idx val="13"/>
          <c:order val="11"/>
          <c:tx>
            <c:strRef>
              <c:f>Capacity!$F$342</c:f>
              <c:strCache>
                <c:ptCount val="1"/>
                <c:pt idx="0">
                  <c:v>Other RE</c:v>
                </c:pt>
              </c:strCache>
            </c:strRef>
          </c:tx>
          <c:spPr>
            <a:solidFill>
              <a:srgbClr val="5B9BD5">
                <a:lumMod val="20000"/>
                <a:lumOff val="80000"/>
              </a:srgbClr>
            </a:solid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Capacity!$G$342:$M$342</c:f>
              <c:numCache>
                <c:formatCode>_(* #,##0_);_(* \(#,##0\);_(* "-"??_);_(@_)</c:formatCode>
                <c:ptCount val="7"/>
                <c:pt idx="0">
                  <c:v>75.7</c:v>
                </c:pt>
                <c:pt idx="1">
                  <c:v>3.7</c:v>
                </c:pt>
                <c:pt idx="2">
                  <c:v>3.7</c:v>
                </c:pt>
                <c:pt idx="3">
                  <c:v>3.7</c:v>
                </c:pt>
                <c:pt idx="4">
                  <c:v>3.7</c:v>
                </c:pt>
                <c:pt idx="5">
                  <c:v>3.7</c:v>
                </c:pt>
                <c:pt idx="6">
                  <c:v>3.7</c:v>
                </c:pt>
              </c:numCache>
            </c:numRef>
          </c:val>
          <c:extLst>
            <c:ext xmlns:c16="http://schemas.microsoft.com/office/drawing/2014/chart" uri="{C3380CC4-5D6E-409C-BE32-E72D297353CC}">
              <c16:uniqueId val="{00000017-388B-47D3-8B16-ADD2B537F871}"/>
            </c:ext>
          </c:extLst>
        </c:ser>
        <c:ser>
          <c:idx val="15"/>
          <c:order val="12"/>
          <c:tx>
            <c:strRef>
              <c:f>Capacity!$F$343</c:f>
              <c:strCache>
                <c:ptCount val="1"/>
                <c:pt idx="0">
                  <c:v>New Combined Cycle</c:v>
                </c:pt>
              </c:strCache>
            </c:strRef>
          </c:tx>
          <c:spPr>
            <a:pattFill prst="pct80">
              <a:fgClr>
                <a:srgbClr val="ED7D31"/>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Capacity!$G$343:$M$343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388B-47D3-8B16-ADD2B537F871}"/>
            </c:ext>
          </c:extLst>
        </c:ser>
        <c:ser>
          <c:idx val="16"/>
          <c:order val="13"/>
          <c:tx>
            <c:strRef>
              <c:f>Capacity!$F$344</c:f>
              <c:strCache>
                <c:ptCount val="1"/>
                <c:pt idx="0">
                  <c:v>New Combustion Turbine</c:v>
                </c:pt>
              </c:strCache>
            </c:strRef>
          </c:tx>
          <c:spPr>
            <a:pattFill prst="pct80">
              <a:fgClr>
                <a:srgbClr val="FFC000">
                  <a:lumMod val="75000"/>
                </a:srgbClr>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Capacity!$G$344:$M$344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388B-47D3-8B16-ADD2B537F871}"/>
            </c:ext>
          </c:extLst>
        </c:ser>
        <c:ser>
          <c:idx val="17"/>
          <c:order val="14"/>
          <c:tx>
            <c:strRef>
              <c:f>Capacity!$F$345</c:f>
              <c:strCache>
                <c:ptCount val="1"/>
                <c:pt idx="0">
                  <c:v>New Other</c:v>
                </c:pt>
              </c:strCache>
            </c:strRef>
          </c:tx>
          <c:spPr>
            <a:pattFill prst="pct80">
              <a:fgClr>
                <a:srgbClr val="FF0000"/>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Capacity!$G$345:$M$345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388B-47D3-8B16-ADD2B537F871}"/>
            </c:ext>
          </c:extLst>
        </c:ser>
        <c:ser>
          <c:idx val="18"/>
          <c:order val="15"/>
          <c:tx>
            <c:strRef>
              <c:f>Capacity!$F$346</c:f>
              <c:strCache>
                <c:ptCount val="1"/>
                <c:pt idx="0">
                  <c:v>New Other RE</c:v>
                </c:pt>
              </c:strCache>
            </c:strRef>
          </c:tx>
          <c:spPr>
            <a:pattFill prst="pct70">
              <a:fgClr>
                <a:srgbClr val="C00000"/>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Capacity!$G$346:$M$346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F-388B-47D3-8B16-ADD2B537F871}"/>
            </c:ext>
          </c:extLst>
        </c:ser>
        <c:ser>
          <c:idx val="19"/>
          <c:order val="16"/>
          <c:tx>
            <c:strRef>
              <c:f>Capacity!$F$347</c:f>
              <c:strCache>
                <c:ptCount val="1"/>
                <c:pt idx="0">
                  <c:v>New Solar PV</c:v>
                </c:pt>
              </c:strCache>
            </c:strRef>
          </c:tx>
          <c:spPr>
            <a:pattFill prst="pct90">
              <a:fgClr>
                <a:srgbClr val="FFFF00"/>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Capacity!$G$347:$M$347</c:f>
              <c:numCache>
                <c:formatCode>_(* #,##0_);_(* \(#,##0\);_(* "-"??_);_(@_)</c:formatCode>
                <c:ptCount val="7"/>
                <c:pt idx="0">
                  <c:v>0</c:v>
                </c:pt>
                <c:pt idx="1">
                  <c:v>0</c:v>
                </c:pt>
                <c:pt idx="2">
                  <c:v>0</c:v>
                </c:pt>
                <c:pt idx="3">
                  <c:v>0</c:v>
                </c:pt>
                <c:pt idx="4">
                  <c:v>1061.6912199999999</c:v>
                </c:pt>
                <c:pt idx="5">
                  <c:v>1720.539957</c:v>
                </c:pt>
                <c:pt idx="6">
                  <c:v>1720.539957</c:v>
                </c:pt>
              </c:numCache>
            </c:numRef>
          </c:val>
          <c:extLst>
            <c:ext xmlns:c16="http://schemas.microsoft.com/office/drawing/2014/chart" uri="{C3380CC4-5D6E-409C-BE32-E72D297353CC}">
              <c16:uniqueId val="{00000021-388B-47D3-8B16-ADD2B537F871}"/>
            </c:ext>
          </c:extLst>
        </c:ser>
        <c:ser>
          <c:idx val="20"/>
          <c:order val="17"/>
          <c:tx>
            <c:strRef>
              <c:f>Capacity!$F$348</c:f>
              <c:strCache>
                <c:ptCount val="1"/>
                <c:pt idx="0">
                  <c:v>New Onshore Wind</c:v>
                </c:pt>
              </c:strCache>
            </c:strRef>
          </c:tx>
          <c:spPr>
            <a:pattFill prst="pct90">
              <a:fgClr>
                <a:srgbClr val="70AD47">
                  <a:lumMod val="60000"/>
                  <a:lumOff val="40000"/>
                </a:srgbClr>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Capacity!$G$348:$M$348</c:f>
              <c:numCache>
                <c:formatCode>_(* #,##0_);_(* \(#,##0\);_(* "-"??_);_(@_)</c:formatCode>
                <c:ptCount val="7"/>
                <c:pt idx="0">
                  <c:v>0</c:v>
                </c:pt>
                <c:pt idx="1">
                  <c:v>0</c:v>
                </c:pt>
                <c:pt idx="2">
                  <c:v>3292</c:v>
                </c:pt>
                <c:pt idx="3">
                  <c:v>4158.5024540000004</c:v>
                </c:pt>
                <c:pt idx="4">
                  <c:v>6014</c:v>
                </c:pt>
                <c:pt idx="5">
                  <c:v>6014</c:v>
                </c:pt>
                <c:pt idx="6">
                  <c:v>6014</c:v>
                </c:pt>
              </c:numCache>
            </c:numRef>
          </c:val>
          <c:extLst>
            <c:ext xmlns:c16="http://schemas.microsoft.com/office/drawing/2014/chart" uri="{C3380CC4-5D6E-409C-BE32-E72D297353CC}">
              <c16:uniqueId val="{00000023-388B-47D3-8B16-ADD2B537F871}"/>
            </c:ext>
          </c:extLst>
        </c:ser>
        <c:ser>
          <c:idx val="21"/>
          <c:order val="18"/>
          <c:tx>
            <c:strRef>
              <c:f>Capacity!$F$349</c:f>
              <c:strCache>
                <c:ptCount val="1"/>
                <c:pt idx="0">
                  <c:v>New Offshore Wind</c:v>
                </c:pt>
              </c:strCache>
            </c:strRef>
          </c:tx>
          <c:spPr>
            <a:pattFill prst="pct90">
              <a:fgClr>
                <a:srgbClr val="70AD47"/>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Capacity!$G$349:$M$349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388B-47D3-8B16-ADD2B537F871}"/>
            </c:ext>
          </c:extLst>
        </c:ser>
        <c:ser>
          <c:idx val="22"/>
          <c:order val="19"/>
          <c:tx>
            <c:strRef>
              <c:f>Capacity!$F$350</c:f>
              <c:strCache>
                <c:ptCount val="1"/>
                <c:pt idx="0">
                  <c:v>New Battery Storage</c:v>
                </c:pt>
              </c:strCache>
            </c:strRef>
          </c:tx>
          <c:spPr>
            <a:pattFill prst="pct90">
              <a:fgClr>
                <a:srgbClr val="DF99B7"/>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Capacity!$G$350:$M$350</c:f>
              <c:numCache>
                <c:formatCode>_(* #,##0_);_(* \(#,##0\);_(* "-"??_);_(@_)</c:formatCode>
                <c:ptCount val="7"/>
                <c:pt idx="0">
                  <c:v>0</c:v>
                </c:pt>
                <c:pt idx="1">
                  <c:v>0</c:v>
                </c:pt>
                <c:pt idx="2">
                  <c:v>0</c:v>
                </c:pt>
                <c:pt idx="3">
                  <c:v>0</c:v>
                </c:pt>
                <c:pt idx="4">
                  <c:v>637.01473199999998</c:v>
                </c:pt>
                <c:pt idx="5">
                  <c:v>1032.3239739999999</c:v>
                </c:pt>
                <c:pt idx="6">
                  <c:v>1032.3239739999999</c:v>
                </c:pt>
              </c:numCache>
            </c:numRef>
          </c:val>
          <c:extLst>
            <c:ext xmlns:c16="http://schemas.microsoft.com/office/drawing/2014/chart" uri="{C3380CC4-5D6E-409C-BE32-E72D297353CC}">
              <c16:uniqueId val="{00000027-388B-47D3-8B16-ADD2B537F871}"/>
            </c:ext>
          </c:extLst>
        </c:ser>
        <c:ser>
          <c:idx val="25"/>
          <c:order val="20"/>
          <c:tx>
            <c:strRef>
              <c:f>Capacity!$F$351</c:f>
              <c:strCache>
                <c:ptCount val="1"/>
                <c:pt idx="0">
                  <c:v>New H2 CC</c:v>
                </c:pt>
              </c:strCache>
            </c:strRef>
          </c:tx>
          <c:spPr>
            <a:pattFill prst="pct90">
              <a:fgClr>
                <a:srgbClr val="5B9BD5">
                  <a:lumMod val="40000"/>
                  <a:lumOff val="60000"/>
                </a:srgbClr>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Capacity!$G$351:$M$351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9-388B-47D3-8B16-ADD2B537F871}"/>
            </c:ext>
          </c:extLst>
        </c:ser>
        <c:ser>
          <c:idx val="26"/>
          <c:order val="21"/>
          <c:tx>
            <c:strRef>
              <c:f>Capacity!$F$352</c:f>
              <c:strCache>
                <c:ptCount val="1"/>
                <c:pt idx="0">
                  <c:v>New H2 CT</c:v>
                </c:pt>
              </c:strCache>
            </c:strRef>
          </c:tx>
          <c:spPr>
            <a:pattFill prst="pct90">
              <a:fgClr>
                <a:srgbClr val="5B9BD5"/>
              </a:fgClr>
              <a:bgClr>
                <a:sysClr val="window" lastClr="FFFFFF"/>
              </a:bgClr>
            </a:pattFill>
          </c:spPr>
          <c:invertIfNegative val="0"/>
          <c:cat>
            <c:numRef>
              <c:f>Capacity!$G$330:$M$330</c:f>
              <c:numCache>
                <c:formatCode>General</c:formatCode>
                <c:ptCount val="7"/>
                <c:pt idx="0">
                  <c:v>2025</c:v>
                </c:pt>
                <c:pt idx="1">
                  <c:v>2028</c:v>
                </c:pt>
                <c:pt idx="2">
                  <c:v>2030</c:v>
                </c:pt>
                <c:pt idx="3">
                  <c:v>2032</c:v>
                </c:pt>
                <c:pt idx="4">
                  <c:v>2035</c:v>
                </c:pt>
                <c:pt idx="5">
                  <c:v>2037</c:v>
                </c:pt>
                <c:pt idx="6">
                  <c:v>2040</c:v>
                </c:pt>
              </c:numCache>
            </c:numRef>
          </c:cat>
          <c:val>
            <c:numRef>
              <c:f>Capacity!$G$352:$M$352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B-388B-47D3-8B16-ADD2B537F871}"/>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81847464108830748"/>
          <c:w val="0.98050393967391725"/>
          <c:h val="0.17681351660762018"/>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2"/>
          <c:order val="1"/>
          <c:tx>
            <c:strRef>
              <c:f>Capacity!$F$361</c:f>
              <c:strCache>
                <c:ptCount val="1"/>
                <c:pt idx="0">
                  <c:v>Coal</c:v>
                </c:pt>
              </c:strCache>
            </c:strRef>
          </c:tx>
          <c:spPr>
            <a:solidFill>
              <a:sysClr val="windowText" lastClr="000000"/>
            </a:solidFill>
            <a:ln>
              <a:noFill/>
            </a:ln>
            <a:effectLst/>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Capacity!$G$361:$M$361</c:f>
              <c:numCache>
                <c:formatCode>_(* #,##0_);_(* \(#,##0\);_(* "-"??_);_(@_)</c:formatCode>
                <c:ptCount val="7"/>
                <c:pt idx="0">
                  <c:v>2214</c:v>
                </c:pt>
                <c:pt idx="1">
                  <c:v>0</c:v>
                </c:pt>
                <c:pt idx="2">
                  <c:v>0</c:v>
                </c:pt>
                <c:pt idx="3">
                  <c:v>0</c:v>
                </c:pt>
                <c:pt idx="4">
                  <c:v>0</c:v>
                </c:pt>
                <c:pt idx="5">
                  <c:v>0</c:v>
                </c:pt>
                <c:pt idx="6">
                  <c:v>0</c:v>
                </c:pt>
              </c:numCache>
            </c:numRef>
          </c:val>
          <c:extLst>
            <c:ext xmlns:c16="http://schemas.microsoft.com/office/drawing/2014/chart" uri="{C3380CC4-5D6E-409C-BE32-E72D297353CC}">
              <c16:uniqueId val="{00000003-8B8F-4D37-8C75-95F2FDAA5823}"/>
            </c:ext>
          </c:extLst>
        </c:ser>
        <c:ser>
          <c:idx val="3"/>
          <c:order val="2"/>
          <c:tx>
            <c:strRef>
              <c:f>Capacity!$F$362</c:f>
              <c:strCache>
                <c:ptCount val="1"/>
                <c:pt idx="0">
                  <c:v>Coal with CCS</c:v>
                </c:pt>
              </c:strCache>
            </c:strRef>
          </c:tx>
          <c:spPr>
            <a:solidFill>
              <a:sysClr val="windowText" lastClr="000000">
                <a:lumMod val="50000"/>
                <a:lumOff val="50000"/>
              </a:sysClr>
            </a:solidFill>
            <a:ln>
              <a:noFill/>
            </a:ln>
            <a:effectLst/>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Capacity!$G$362:$M$362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8B8F-4D37-8C75-95F2FDAA5823}"/>
            </c:ext>
          </c:extLst>
        </c:ser>
        <c:ser>
          <c:idx val="4"/>
          <c:order val="3"/>
          <c:tx>
            <c:strRef>
              <c:f>Capacity!$F$363</c:f>
              <c:strCache>
                <c:ptCount val="1"/>
                <c:pt idx="0">
                  <c:v>Combined Cycle</c:v>
                </c:pt>
              </c:strCache>
            </c:strRef>
          </c:tx>
          <c:spPr>
            <a:solidFill>
              <a:srgbClr val="FFC000"/>
            </a:solidFill>
            <a:ln>
              <a:noFill/>
            </a:ln>
            <a:effectLst/>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Capacity!$G$363:$M$363</c:f>
              <c:numCache>
                <c:formatCode>_(* #,##0_);_(* \(#,##0\);_(* "-"??_);_(@_)</c:formatCode>
                <c:ptCount val="7"/>
                <c:pt idx="0">
                  <c:v>35911</c:v>
                </c:pt>
                <c:pt idx="1">
                  <c:v>35800</c:v>
                </c:pt>
                <c:pt idx="2">
                  <c:v>35800</c:v>
                </c:pt>
                <c:pt idx="3">
                  <c:v>35798</c:v>
                </c:pt>
                <c:pt idx="4">
                  <c:v>35795</c:v>
                </c:pt>
                <c:pt idx="5">
                  <c:v>35795</c:v>
                </c:pt>
                <c:pt idx="6">
                  <c:v>35795</c:v>
                </c:pt>
              </c:numCache>
            </c:numRef>
          </c:val>
          <c:extLst>
            <c:ext xmlns:c16="http://schemas.microsoft.com/office/drawing/2014/chart" uri="{C3380CC4-5D6E-409C-BE32-E72D297353CC}">
              <c16:uniqueId val="{00000007-8B8F-4D37-8C75-95F2FDAA5823}"/>
            </c:ext>
          </c:extLst>
        </c:ser>
        <c:ser>
          <c:idx val="5"/>
          <c:order val="4"/>
          <c:tx>
            <c:strRef>
              <c:f>Capacity!$F$364</c:f>
              <c:strCache>
                <c:ptCount val="1"/>
                <c:pt idx="0">
                  <c:v>Combustion Turbine</c:v>
                </c:pt>
              </c:strCache>
            </c:strRef>
          </c:tx>
          <c:spPr>
            <a:solidFill>
              <a:srgbClr val="FFC000">
                <a:lumMod val="75000"/>
              </a:srgbClr>
            </a:solidFill>
            <a:ln>
              <a:noFill/>
            </a:ln>
            <a:effectLst/>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Capacity!$G$364:$M$364</c:f>
              <c:numCache>
                <c:formatCode>_(* #,##0_);_(* \(#,##0\);_(* "-"??_);_(@_)</c:formatCode>
                <c:ptCount val="7"/>
                <c:pt idx="0">
                  <c:v>11900</c:v>
                </c:pt>
                <c:pt idx="1">
                  <c:v>11106</c:v>
                </c:pt>
                <c:pt idx="2">
                  <c:v>11106</c:v>
                </c:pt>
                <c:pt idx="3">
                  <c:v>11106</c:v>
                </c:pt>
                <c:pt idx="4">
                  <c:v>11106</c:v>
                </c:pt>
                <c:pt idx="5">
                  <c:v>11106</c:v>
                </c:pt>
                <c:pt idx="6">
                  <c:v>11097</c:v>
                </c:pt>
              </c:numCache>
            </c:numRef>
          </c:val>
          <c:extLst>
            <c:ext xmlns:c16="http://schemas.microsoft.com/office/drawing/2014/chart" uri="{C3380CC4-5D6E-409C-BE32-E72D297353CC}">
              <c16:uniqueId val="{00000009-8B8F-4D37-8C75-95F2FDAA5823}"/>
            </c:ext>
          </c:extLst>
        </c:ser>
        <c:ser>
          <c:idx val="7"/>
          <c:order val="5"/>
          <c:tx>
            <c:strRef>
              <c:f>Capacity!$F$365</c:f>
              <c:strCache>
                <c:ptCount val="1"/>
                <c:pt idx="0">
                  <c:v>Oil/Gas</c:v>
                </c:pt>
              </c:strCache>
            </c:strRef>
          </c:tx>
          <c:spPr>
            <a:solidFill>
              <a:srgbClr val="E7E6E6">
                <a:lumMod val="75000"/>
              </a:srgbClr>
            </a:solidFill>
            <a:ln>
              <a:noFill/>
            </a:ln>
            <a:effectLst/>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Capacity!$G$365:$M$365</c:f>
              <c:numCache>
                <c:formatCode>_(* #,##0_);_(* \(#,##0\);_(* "-"??_);_(@_)</c:formatCode>
                <c:ptCount val="7"/>
                <c:pt idx="0">
                  <c:v>17974</c:v>
                </c:pt>
                <c:pt idx="1">
                  <c:v>11169</c:v>
                </c:pt>
                <c:pt idx="2">
                  <c:v>11085</c:v>
                </c:pt>
                <c:pt idx="3">
                  <c:v>11085</c:v>
                </c:pt>
                <c:pt idx="4">
                  <c:v>11085</c:v>
                </c:pt>
                <c:pt idx="5">
                  <c:v>10955</c:v>
                </c:pt>
                <c:pt idx="6">
                  <c:v>7575</c:v>
                </c:pt>
              </c:numCache>
            </c:numRef>
          </c:val>
          <c:extLst>
            <c:ext xmlns:c16="http://schemas.microsoft.com/office/drawing/2014/chart" uri="{C3380CC4-5D6E-409C-BE32-E72D297353CC}">
              <c16:uniqueId val="{0000000B-8B8F-4D37-8C75-95F2FDAA5823}"/>
            </c:ext>
          </c:extLst>
        </c:ser>
        <c:ser>
          <c:idx val="8"/>
          <c:order val="6"/>
          <c:tx>
            <c:strRef>
              <c:f>Capacity!$F$366</c:f>
              <c:strCache>
                <c:ptCount val="1"/>
                <c:pt idx="0">
                  <c:v>Other</c:v>
                </c:pt>
              </c:strCache>
            </c:strRef>
          </c:tx>
          <c:spPr>
            <a:solidFill>
              <a:srgbClr val="FF0000"/>
            </a:solidFill>
            <a:ln>
              <a:noFill/>
            </a:ln>
            <a:effectLst/>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Capacity!$G$366:$M$366</c:f>
              <c:numCache>
                <c:formatCode>_(* #,##0_);_(* \(#,##0\);_(* "-"??_);_(@_)</c:formatCode>
                <c:ptCount val="7"/>
                <c:pt idx="0">
                  <c:v>156</c:v>
                </c:pt>
                <c:pt idx="1">
                  <c:v>156</c:v>
                </c:pt>
                <c:pt idx="2">
                  <c:v>156</c:v>
                </c:pt>
                <c:pt idx="3">
                  <c:v>156</c:v>
                </c:pt>
                <c:pt idx="4">
                  <c:v>156</c:v>
                </c:pt>
                <c:pt idx="5">
                  <c:v>156</c:v>
                </c:pt>
                <c:pt idx="6">
                  <c:v>156</c:v>
                </c:pt>
              </c:numCache>
            </c:numRef>
          </c:val>
          <c:extLst>
            <c:ext xmlns:c16="http://schemas.microsoft.com/office/drawing/2014/chart" uri="{C3380CC4-5D6E-409C-BE32-E72D297353CC}">
              <c16:uniqueId val="{0000000D-8B8F-4D37-8C75-95F2FDAA5823}"/>
            </c:ext>
          </c:extLst>
        </c:ser>
        <c:ser>
          <c:idx val="9"/>
          <c:order val="7"/>
          <c:tx>
            <c:strRef>
              <c:f>Capacity!$F$367</c:f>
              <c:strCache>
                <c:ptCount val="1"/>
                <c:pt idx="0">
                  <c:v>Nuclear</c:v>
                </c:pt>
              </c:strCache>
            </c:strRef>
          </c:tx>
          <c:spPr>
            <a:solidFill>
              <a:srgbClr val="7030A0"/>
            </a:solid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Capacity!$G$367:$M$367</c:f>
              <c:numCache>
                <c:formatCode>_(* #,##0_);_(* \(#,##0\);_(* "-"??_);_(@_)</c:formatCode>
                <c:ptCount val="7"/>
                <c:pt idx="0">
                  <c:v>11926</c:v>
                </c:pt>
                <c:pt idx="1">
                  <c:v>11926</c:v>
                </c:pt>
                <c:pt idx="2">
                  <c:v>11926</c:v>
                </c:pt>
                <c:pt idx="3">
                  <c:v>11926</c:v>
                </c:pt>
                <c:pt idx="4">
                  <c:v>10752</c:v>
                </c:pt>
                <c:pt idx="5">
                  <c:v>10752</c:v>
                </c:pt>
                <c:pt idx="6">
                  <c:v>10752</c:v>
                </c:pt>
              </c:numCache>
            </c:numRef>
          </c:val>
          <c:extLst>
            <c:ext xmlns:c16="http://schemas.microsoft.com/office/drawing/2014/chart" uri="{C3380CC4-5D6E-409C-BE32-E72D297353CC}">
              <c16:uniqueId val="{0000000F-8B8F-4D37-8C75-95F2FDAA5823}"/>
            </c:ext>
          </c:extLst>
        </c:ser>
        <c:ser>
          <c:idx val="10"/>
          <c:order val="8"/>
          <c:tx>
            <c:strRef>
              <c:f>Capacity!$F$368</c:f>
              <c:strCache>
                <c:ptCount val="1"/>
                <c:pt idx="0">
                  <c:v>Hydro</c:v>
                </c:pt>
              </c:strCache>
            </c:strRef>
          </c:tx>
          <c:spPr>
            <a:solidFill>
              <a:srgbClr val="0070C0"/>
            </a:solid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Capacity!$G$368:$M$368</c:f>
              <c:numCache>
                <c:formatCode>_(* #,##0_);_(* \(#,##0\);_(* "-"??_);_(@_)</c:formatCode>
                <c:ptCount val="7"/>
                <c:pt idx="0">
                  <c:v>10287</c:v>
                </c:pt>
                <c:pt idx="1">
                  <c:v>10287</c:v>
                </c:pt>
                <c:pt idx="2">
                  <c:v>10287</c:v>
                </c:pt>
                <c:pt idx="3">
                  <c:v>10287</c:v>
                </c:pt>
                <c:pt idx="4">
                  <c:v>10287</c:v>
                </c:pt>
                <c:pt idx="5">
                  <c:v>10287</c:v>
                </c:pt>
                <c:pt idx="6">
                  <c:v>10287</c:v>
                </c:pt>
              </c:numCache>
            </c:numRef>
          </c:val>
          <c:extLst>
            <c:ext xmlns:c16="http://schemas.microsoft.com/office/drawing/2014/chart" uri="{C3380CC4-5D6E-409C-BE32-E72D297353CC}">
              <c16:uniqueId val="{00000011-8B8F-4D37-8C75-95F2FDAA5823}"/>
            </c:ext>
          </c:extLst>
        </c:ser>
        <c:ser>
          <c:idx val="11"/>
          <c:order val="9"/>
          <c:tx>
            <c:strRef>
              <c:f>Capacity!$F$369</c:f>
              <c:strCache>
                <c:ptCount val="1"/>
                <c:pt idx="0">
                  <c:v>Solar PV</c:v>
                </c:pt>
              </c:strCache>
            </c:strRef>
          </c:tx>
          <c:spPr>
            <a:solidFill>
              <a:srgbClr val="FFFF00"/>
            </a:solid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Capacity!$G$369:$M$369</c:f>
              <c:numCache>
                <c:formatCode>_(* #,##0_);_(* \(#,##0\);_(* "-"??_);_(@_)</c:formatCode>
                <c:ptCount val="7"/>
                <c:pt idx="0">
                  <c:v>15065</c:v>
                </c:pt>
                <c:pt idx="1">
                  <c:v>16329</c:v>
                </c:pt>
                <c:pt idx="2">
                  <c:v>16329</c:v>
                </c:pt>
                <c:pt idx="3">
                  <c:v>16329</c:v>
                </c:pt>
                <c:pt idx="4">
                  <c:v>16329</c:v>
                </c:pt>
                <c:pt idx="5">
                  <c:v>16329</c:v>
                </c:pt>
                <c:pt idx="6">
                  <c:v>16329</c:v>
                </c:pt>
              </c:numCache>
            </c:numRef>
          </c:val>
          <c:extLst>
            <c:ext xmlns:c16="http://schemas.microsoft.com/office/drawing/2014/chart" uri="{C3380CC4-5D6E-409C-BE32-E72D297353CC}">
              <c16:uniqueId val="{00000013-8B8F-4D37-8C75-95F2FDAA5823}"/>
            </c:ext>
          </c:extLst>
        </c:ser>
        <c:ser>
          <c:idx val="12"/>
          <c:order val="10"/>
          <c:tx>
            <c:strRef>
              <c:f>Capacity!$F$370</c:f>
              <c:strCache>
                <c:ptCount val="1"/>
                <c:pt idx="0">
                  <c:v>Onshore Wind</c:v>
                </c:pt>
              </c:strCache>
            </c:strRef>
          </c:tx>
          <c:spPr>
            <a:solidFill>
              <a:srgbClr val="92D050"/>
            </a:solid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Capacity!$G$370:$M$370</c:f>
              <c:numCache>
                <c:formatCode>_(* #,##0_);_(* \(#,##0\);_(* "-"??_);_(@_)</c:formatCode>
                <c:ptCount val="7"/>
                <c:pt idx="0">
                  <c:v>5857</c:v>
                </c:pt>
                <c:pt idx="1">
                  <c:v>5857</c:v>
                </c:pt>
                <c:pt idx="2">
                  <c:v>5857</c:v>
                </c:pt>
                <c:pt idx="3">
                  <c:v>5857</c:v>
                </c:pt>
                <c:pt idx="4">
                  <c:v>5857</c:v>
                </c:pt>
                <c:pt idx="5">
                  <c:v>5857</c:v>
                </c:pt>
                <c:pt idx="6">
                  <c:v>5857</c:v>
                </c:pt>
              </c:numCache>
            </c:numRef>
          </c:val>
          <c:extLst>
            <c:ext xmlns:c16="http://schemas.microsoft.com/office/drawing/2014/chart" uri="{C3380CC4-5D6E-409C-BE32-E72D297353CC}">
              <c16:uniqueId val="{00000015-8B8F-4D37-8C75-95F2FDAA5823}"/>
            </c:ext>
          </c:extLst>
        </c:ser>
        <c:ser>
          <c:idx val="13"/>
          <c:order val="11"/>
          <c:tx>
            <c:strRef>
              <c:f>Capacity!$F$371</c:f>
              <c:strCache>
                <c:ptCount val="1"/>
                <c:pt idx="0">
                  <c:v>Offshore Wind</c:v>
                </c:pt>
              </c:strCache>
            </c:strRef>
          </c:tx>
          <c:spPr>
            <a:solidFill>
              <a:srgbClr val="70AD47">
                <a:lumMod val="60000"/>
                <a:lumOff val="40000"/>
              </a:srgbClr>
            </a:solid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Capacity!$G$371:$M$371</c:f>
              <c:numCache>
                <c:formatCode>_(* #,##0_);_(* \(#,##0\);_(* "-"??_);_(@_)</c:formatCode>
                <c:ptCount val="7"/>
                <c:pt idx="0">
                  <c:v>136</c:v>
                </c:pt>
                <c:pt idx="1">
                  <c:v>1876</c:v>
                </c:pt>
                <c:pt idx="2">
                  <c:v>1876</c:v>
                </c:pt>
                <c:pt idx="3">
                  <c:v>1876</c:v>
                </c:pt>
                <c:pt idx="4">
                  <c:v>1876</c:v>
                </c:pt>
                <c:pt idx="5">
                  <c:v>1876</c:v>
                </c:pt>
                <c:pt idx="6">
                  <c:v>1876</c:v>
                </c:pt>
              </c:numCache>
            </c:numRef>
          </c:val>
          <c:extLst>
            <c:ext xmlns:c16="http://schemas.microsoft.com/office/drawing/2014/chart" uri="{C3380CC4-5D6E-409C-BE32-E72D297353CC}">
              <c16:uniqueId val="{00000017-8B8F-4D37-8C75-95F2FDAA5823}"/>
            </c:ext>
          </c:extLst>
        </c:ser>
        <c:ser>
          <c:idx val="15"/>
          <c:order val="12"/>
          <c:tx>
            <c:strRef>
              <c:f>Capacity!$F$372</c:f>
              <c:strCache>
                <c:ptCount val="1"/>
                <c:pt idx="0">
                  <c:v>Battery Storage</c:v>
                </c:pt>
              </c:strCache>
            </c:strRef>
          </c:tx>
          <c:spPr>
            <a:solidFill>
              <a:srgbClr val="DF99B7"/>
            </a:solid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Capacity!$G$372:$M$372</c:f>
              <c:numCache>
                <c:formatCode>_(* #,##0_);_(* \(#,##0\);_(* "-"??_);_(@_)</c:formatCode>
                <c:ptCount val="7"/>
                <c:pt idx="0">
                  <c:v>1166</c:v>
                </c:pt>
                <c:pt idx="1">
                  <c:v>3154</c:v>
                </c:pt>
                <c:pt idx="2">
                  <c:v>3154</c:v>
                </c:pt>
                <c:pt idx="3">
                  <c:v>3154</c:v>
                </c:pt>
                <c:pt idx="4">
                  <c:v>3154</c:v>
                </c:pt>
                <c:pt idx="5">
                  <c:v>3154</c:v>
                </c:pt>
                <c:pt idx="6">
                  <c:v>3154</c:v>
                </c:pt>
              </c:numCache>
            </c:numRef>
          </c:val>
          <c:extLst>
            <c:ext xmlns:c16="http://schemas.microsoft.com/office/drawing/2014/chart" uri="{C3380CC4-5D6E-409C-BE32-E72D297353CC}">
              <c16:uniqueId val="{00000019-8B8F-4D37-8C75-95F2FDAA5823}"/>
            </c:ext>
          </c:extLst>
        </c:ser>
        <c:ser>
          <c:idx val="16"/>
          <c:order val="13"/>
          <c:tx>
            <c:strRef>
              <c:f>Capacity!$F$373</c:f>
              <c:strCache>
                <c:ptCount val="1"/>
                <c:pt idx="0">
                  <c:v>Other RE</c:v>
                </c:pt>
              </c:strCache>
            </c:strRef>
          </c:tx>
          <c:spPr>
            <a:solidFill>
              <a:srgbClr val="5B9BD5">
                <a:lumMod val="20000"/>
                <a:lumOff val="80000"/>
              </a:srgbClr>
            </a:solid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Capacity!$G$373:$M$373</c:f>
              <c:numCache>
                <c:formatCode>_(* #,##0_);_(* \(#,##0\);_(* "-"??_);_(@_)</c:formatCode>
                <c:ptCount val="7"/>
                <c:pt idx="0">
                  <c:v>2220</c:v>
                </c:pt>
                <c:pt idx="1">
                  <c:v>1216</c:v>
                </c:pt>
                <c:pt idx="2">
                  <c:v>1209</c:v>
                </c:pt>
                <c:pt idx="3">
                  <c:v>1201</c:v>
                </c:pt>
                <c:pt idx="4">
                  <c:v>1201</c:v>
                </c:pt>
                <c:pt idx="5">
                  <c:v>1201</c:v>
                </c:pt>
                <c:pt idx="6">
                  <c:v>1201</c:v>
                </c:pt>
              </c:numCache>
            </c:numRef>
          </c:val>
          <c:extLst>
            <c:ext xmlns:c16="http://schemas.microsoft.com/office/drawing/2014/chart" uri="{C3380CC4-5D6E-409C-BE32-E72D297353CC}">
              <c16:uniqueId val="{0000001B-8B8F-4D37-8C75-95F2FDAA5823}"/>
            </c:ext>
          </c:extLst>
        </c:ser>
        <c:ser>
          <c:idx val="17"/>
          <c:order val="14"/>
          <c:tx>
            <c:strRef>
              <c:f>Capacity!$F$374</c:f>
              <c:strCache>
                <c:ptCount val="1"/>
                <c:pt idx="0">
                  <c:v>New Combined Cycle</c:v>
                </c:pt>
              </c:strCache>
            </c:strRef>
          </c:tx>
          <c:spPr>
            <a:pattFill prst="pct80">
              <a:fgClr>
                <a:srgbClr val="FFC000"/>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Capacity!$G$374:$M$374</c:f>
              <c:numCache>
                <c:formatCode>_(* #,##0_);_(* \(#,##0\);_(* "-"??_);_(@_)</c:formatCode>
                <c:ptCount val="7"/>
                <c:pt idx="0">
                  <c:v>0</c:v>
                </c:pt>
                <c:pt idx="1">
                  <c:v>0</c:v>
                </c:pt>
                <c:pt idx="2">
                  <c:v>0</c:v>
                </c:pt>
                <c:pt idx="3">
                  <c:v>75</c:v>
                </c:pt>
                <c:pt idx="4">
                  <c:v>843</c:v>
                </c:pt>
                <c:pt idx="5">
                  <c:v>1071</c:v>
                </c:pt>
                <c:pt idx="6">
                  <c:v>1622</c:v>
                </c:pt>
              </c:numCache>
            </c:numRef>
          </c:val>
          <c:extLst>
            <c:ext xmlns:c16="http://schemas.microsoft.com/office/drawing/2014/chart" uri="{C3380CC4-5D6E-409C-BE32-E72D297353CC}">
              <c16:uniqueId val="{0000001D-8B8F-4D37-8C75-95F2FDAA5823}"/>
            </c:ext>
          </c:extLst>
        </c:ser>
        <c:ser>
          <c:idx val="18"/>
          <c:order val="15"/>
          <c:tx>
            <c:strRef>
              <c:f>Capacity!$F$375</c:f>
              <c:strCache>
                <c:ptCount val="1"/>
                <c:pt idx="0">
                  <c:v>New Combustion Turbine</c:v>
                </c:pt>
              </c:strCache>
            </c:strRef>
          </c:tx>
          <c:spPr>
            <a:pattFill prst="pct80">
              <a:fgClr>
                <a:srgbClr val="FFC000">
                  <a:lumMod val="75000"/>
                </a:srgbClr>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Capacity!$G$375:$M$375</c:f>
              <c:numCache>
                <c:formatCode>_(* #,##0_);_(* \(#,##0\);_(* "-"??_);_(@_)</c:formatCode>
                <c:ptCount val="7"/>
                <c:pt idx="0">
                  <c:v>0</c:v>
                </c:pt>
                <c:pt idx="1">
                  <c:v>0</c:v>
                </c:pt>
                <c:pt idx="2">
                  <c:v>156</c:v>
                </c:pt>
                <c:pt idx="3">
                  <c:v>156</c:v>
                </c:pt>
                <c:pt idx="4">
                  <c:v>156</c:v>
                </c:pt>
                <c:pt idx="5">
                  <c:v>156</c:v>
                </c:pt>
                <c:pt idx="6">
                  <c:v>156</c:v>
                </c:pt>
              </c:numCache>
            </c:numRef>
          </c:val>
          <c:extLst>
            <c:ext xmlns:c16="http://schemas.microsoft.com/office/drawing/2014/chart" uri="{C3380CC4-5D6E-409C-BE32-E72D297353CC}">
              <c16:uniqueId val="{0000001F-8B8F-4D37-8C75-95F2FDAA5823}"/>
            </c:ext>
          </c:extLst>
        </c:ser>
        <c:ser>
          <c:idx val="19"/>
          <c:order val="16"/>
          <c:tx>
            <c:strRef>
              <c:f>Capacity!$F$376</c:f>
              <c:strCache>
                <c:ptCount val="1"/>
                <c:pt idx="0">
                  <c:v>New Other</c:v>
                </c:pt>
              </c:strCache>
            </c:strRef>
          </c:tx>
          <c:spPr>
            <a:pattFill prst="pct80">
              <a:fgClr>
                <a:srgbClr val="FF0000"/>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Capacity!$G$376:$M$376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1-8B8F-4D37-8C75-95F2FDAA5823}"/>
            </c:ext>
          </c:extLst>
        </c:ser>
        <c:ser>
          <c:idx val="20"/>
          <c:order val="17"/>
          <c:tx>
            <c:strRef>
              <c:f>Capacity!$F$377</c:f>
              <c:strCache>
                <c:ptCount val="1"/>
                <c:pt idx="0">
                  <c:v>New Other RE</c:v>
                </c:pt>
              </c:strCache>
            </c:strRef>
          </c:tx>
          <c:spPr>
            <a:pattFill prst="pct80">
              <a:fgClr>
                <a:srgbClr val="5B9BD5">
                  <a:lumMod val="20000"/>
                  <a:lumOff val="80000"/>
                </a:srgbClr>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Capacity!$G$377:$M$377</c:f>
              <c:numCache>
                <c:formatCode>_(* #,##0_);_(* \(#,##0\);_(* "-"??_);_(@_)</c:formatCode>
                <c:ptCount val="7"/>
                <c:pt idx="0">
                  <c:v>0</c:v>
                </c:pt>
                <c:pt idx="1">
                  <c:v>0</c:v>
                </c:pt>
                <c:pt idx="2">
                  <c:v>0</c:v>
                </c:pt>
                <c:pt idx="3">
                  <c:v>59</c:v>
                </c:pt>
                <c:pt idx="4">
                  <c:v>59</c:v>
                </c:pt>
                <c:pt idx="5">
                  <c:v>59</c:v>
                </c:pt>
                <c:pt idx="6">
                  <c:v>59</c:v>
                </c:pt>
              </c:numCache>
            </c:numRef>
          </c:val>
          <c:extLst>
            <c:ext xmlns:c16="http://schemas.microsoft.com/office/drawing/2014/chart" uri="{C3380CC4-5D6E-409C-BE32-E72D297353CC}">
              <c16:uniqueId val="{00000023-8B8F-4D37-8C75-95F2FDAA5823}"/>
            </c:ext>
          </c:extLst>
        </c:ser>
        <c:ser>
          <c:idx val="21"/>
          <c:order val="18"/>
          <c:tx>
            <c:strRef>
              <c:f>Capacity!$F$378</c:f>
              <c:strCache>
                <c:ptCount val="1"/>
                <c:pt idx="0">
                  <c:v>New Solar PV</c:v>
                </c:pt>
              </c:strCache>
            </c:strRef>
          </c:tx>
          <c:spPr>
            <a:pattFill prst="pct80">
              <a:fgClr>
                <a:srgbClr val="FFFF00"/>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Capacity!$G$378:$M$378</c:f>
              <c:numCache>
                <c:formatCode>_(* #,##0_);_(* \(#,##0\);_(* "-"??_);_(@_)</c:formatCode>
                <c:ptCount val="7"/>
                <c:pt idx="0">
                  <c:v>0</c:v>
                </c:pt>
                <c:pt idx="1">
                  <c:v>0</c:v>
                </c:pt>
                <c:pt idx="2">
                  <c:v>0</c:v>
                </c:pt>
                <c:pt idx="3">
                  <c:v>0</c:v>
                </c:pt>
                <c:pt idx="4">
                  <c:v>5255</c:v>
                </c:pt>
                <c:pt idx="5">
                  <c:v>18296</c:v>
                </c:pt>
                <c:pt idx="6">
                  <c:v>48329</c:v>
                </c:pt>
              </c:numCache>
            </c:numRef>
          </c:val>
          <c:extLst>
            <c:ext xmlns:c16="http://schemas.microsoft.com/office/drawing/2014/chart" uri="{C3380CC4-5D6E-409C-BE32-E72D297353CC}">
              <c16:uniqueId val="{00000025-8B8F-4D37-8C75-95F2FDAA5823}"/>
            </c:ext>
          </c:extLst>
        </c:ser>
        <c:ser>
          <c:idx val="22"/>
          <c:order val="19"/>
          <c:tx>
            <c:strRef>
              <c:f>Capacity!$F$379</c:f>
              <c:strCache>
                <c:ptCount val="1"/>
                <c:pt idx="0">
                  <c:v>New Onshore Wind</c:v>
                </c:pt>
              </c:strCache>
            </c:strRef>
          </c:tx>
          <c:spPr>
            <a:pattFill prst="pct80">
              <a:fgClr>
                <a:srgbClr val="92D050"/>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Capacity!$G$379:$M$379</c:f>
              <c:numCache>
                <c:formatCode>_(* #,##0_);_(* \(#,##0\);_(* "-"??_);_(@_)</c:formatCode>
                <c:ptCount val="7"/>
                <c:pt idx="0">
                  <c:v>0</c:v>
                </c:pt>
                <c:pt idx="1">
                  <c:v>845</c:v>
                </c:pt>
                <c:pt idx="2">
                  <c:v>9818</c:v>
                </c:pt>
                <c:pt idx="3">
                  <c:v>10685</c:v>
                </c:pt>
                <c:pt idx="4">
                  <c:v>12540</c:v>
                </c:pt>
                <c:pt idx="5">
                  <c:v>12901</c:v>
                </c:pt>
                <c:pt idx="6">
                  <c:v>21589</c:v>
                </c:pt>
              </c:numCache>
            </c:numRef>
          </c:val>
          <c:extLst>
            <c:ext xmlns:c16="http://schemas.microsoft.com/office/drawing/2014/chart" uri="{C3380CC4-5D6E-409C-BE32-E72D297353CC}">
              <c16:uniqueId val="{00000027-8B8F-4D37-8C75-95F2FDAA5823}"/>
            </c:ext>
          </c:extLst>
        </c:ser>
        <c:ser>
          <c:idx val="25"/>
          <c:order val="20"/>
          <c:tx>
            <c:strRef>
              <c:f>Capacity!$F$380</c:f>
              <c:strCache>
                <c:ptCount val="1"/>
                <c:pt idx="0">
                  <c:v>New Offshore Wind</c:v>
                </c:pt>
              </c:strCache>
            </c:strRef>
          </c:tx>
          <c:spPr>
            <a:pattFill prst="pct80">
              <a:fgClr>
                <a:srgbClr val="70AD47">
                  <a:lumMod val="60000"/>
                  <a:lumOff val="40000"/>
                </a:srgbClr>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Capacity!$G$380:$M$380</c:f>
              <c:numCache>
                <c:formatCode>_(* #,##0_);_(* \(#,##0\);_(* "-"??_);_(@_)</c:formatCode>
                <c:ptCount val="7"/>
                <c:pt idx="0">
                  <c:v>1545</c:v>
                </c:pt>
                <c:pt idx="1">
                  <c:v>2602</c:v>
                </c:pt>
                <c:pt idx="2">
                  <c:v>3750</c:v>
                </c:pt>
                <c:pt idx="3">
                  <c:v>7492</c:v>
                </c:pt>
                <c:pt idx="4">
                  <c:v>7492</c:v>
                </c:pt>
                <c:pt idx="5">
                  <c:v>7492</c:v>
                </c:pt>
                <c:pt idx="6">
                  <c:v>7492</c:v>
                </c:pt>
              </c:numCache>
            </c:numRef>
          </c:val>
          <c:extLst>
            <c:ext xmlns:c16="http://schemas.microsoft.com/office/drawing/2014/chart" uri="{C3380CC4-5D6E-409C-BE32-E72D297353CC}">
              <c16:uniqueId val="{00000029-8B8F-4D37-8C75-95F2FDAA5823}"/>
            </c:ext>
          </c:extLst>
        </c:ser>
        <c:ser>
          <c:idx val="0"/>
          <c:order val="21"/>
          <c:tx>
            <c:strRef>
              <c:f>Capacity!$F$381</c:f>
              <c:strCache>
                <c:ptCount val="1"/>
                <c:pt idx="0">
                  <c:v>New Battery Storage</c:v>
                </c:pt>
              </c:strCache>
            </c:strRef>
          </c:tx>
          <c:spPr>
            <a:pattFill prst="pct80">
              <a:fgClr>
                <a:srgbClr val="DF99B7"/>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Capacity!$G$381:$M$381</c:f>
              <c:numCache>
                <c:formatCode>_(* #,##0_);_(* \(#,##0\);_(* "-"??_);_(@_)</c:formatCode>
                <c:ptCount val="7"/>
                <c:pt idx="0">
                  <c:v>3153</c:v>
                </c:pt>
                <c:pt idx="1">
                  <c:v>9032</c:v>
                </c:pt>
                <c:pt idx="2">
                  <c:v>9801</c:v>
                </c:pt>
                <c:pt idx="3">
                  <c:v>11747</c:v>
                </c:pt>
                <c:pt idx="4">
                  <c:v>15644</c:v>
                </c:pt>
                <c:pt idx="5">
                  <c:v>17172</c:v>
                </c:pt>
                <c:pt idx="6">
                  <c:v>27332</c:v>
                </c:pt>
              </c:numCache>
            </c:numRef>
          </c:val>
          <c:extLst>
            <c:ext xmlns:c16="http://schemas.microsoft.com/office/drawing/2014/chart" uri="{C3380CC4-5D6E-409C-BE32-E72D297353CC}">
              <c16:uniqueId val="{00000000-C003-436E-BD3D-FB0FCFD6A6CE}"/>
            </c:ext>
          </c:extLst>
        </c:ser>
        <c:ser>
          <c:idx val="6"/>
          <c:order val="22"/>
          <c:tx>
            <c:strRef>
              <c:f>Capacity!$F$382</c:f>
              <c:strCache>
                <c:ptCount val="1"/>
                <c:pt idx="0">
                  <c:v>New H2 CC</c:v>
                </c:pt>
              </c:strCache>
            </c:strRef>
          </c:tx>
          <c:spPr>
            <a:pattFill prst="pct80">
              <a:fgClr>
                <a:srgbClr val="5B9BD5">
                  <a:lumMod val="60000"/>
                  <a:lumOff val="40000"/>
                </a:srgbClr>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Capacity!$G$382:$M$382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A7D5-484D-8591-C9A43D9071A6}"/>
            </c:ext>
          </c:extLst>
        </c:ser>
        <c:ser>
          <c:idx val="14"/>
          <c:order val="23"/>
          <c:tx>
            <c:strRef>
              <c:f>Capacity!$F$383</c:f>
              <c:strCache>
                <c:ptCount val="1"/>
                <c:pt idx="0">
                  <c:v>New H2 CT</c:v>
                </c:pt>
              </c:strCache>
            </c:strRef>
          </c:tx>
          <c:spPr>
            <a:pattFill prst="pct80">
              <a:fgClr>
                <a:srgbClr val="00B0F0"/>
              </a:fgClr>
              <a:bgClr>
                <a:sysClr val="window" lastClr="FFFFFF"/>
              </a:bgClr>
            </a:pattFill>
          </c:spPr>
          <c:invertIfNegative val="0"/>
          <c:cat>
            <c:numRef>
              <c:f>Capacity!$G$360:$M$360</c:f>
              <c:numCache>
                <c:formatCode>General</c:formatCode>
                <c:ptCount val="7"/>
                <c:pt idx="0">
                  <c:v>2025</c:v>
                </c:pt>
                <c:pt idx="1">
                  <c:v>2028</c:v>
                </c:pt>
                <c:pt idx="2">
                  <c:v>2030</c:v>
                </c:pt>
                <c:pt idx="3">
                  <c:v>2032</c:v>
                </c:pt>
                <c:pt idx="4">
                  <c:v>2035</c:v>
                </c:pt>
                <c:pt idx="5">
                  <c:v>2037</c:v>
                </c:pt>
                <c:pt idx="6">
                  <c:v>2040</c:v>
                </c:pt>
              </c:numCache>
            </c:numRef>
          </c:cat>
          <c:val>
            <c:numRef>
              <c:f>Capacity!$G$383:$M$383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A7D5-484D-8591-C9A43D9071A6}"/>
            </c:ext>
          </c:extLst>
        </c:ser>
        <c:dLbls>
          <c:showLegendKey val="0"/>
          <c:showVal val="0"/>
          <c:showCatName val="0"/>
          <c:showSerName val="0"/>
          <c:showPercent val="0"/>
          <c:showBubbleSize val="0"/>
        </c:dLbls>
        <c:gapWidth val="150"/>
        <c:overlap val="100"/>
        <c:axId val="511526352"/>
        <c:axId val="512045392"/>
        <c:extLst>
          <c:ext xmlns:c15="http://schemas.microsoft.com/office/drawing/2012/chart" uri="{02D57815-91ED-43cb-92C2-25804820EDAC}">
            <c15:filteredBarSeries>
              <c15:ser>
                <c:idx val="1"/>
                <c:order val="0"/>
                <c:tx>
                  <c:strRef>
                    <c:extLst>
                      <c:ext uri="{02D57815-91ED-43cb-92C2-25804820EDAC}">
                        <c15:formulaRef>
                          <c15:sqref>Capacity!$F$360</c15:sqref>
                        </c15:formulaRef>
                      </c:ext>
                    </c:extLst>
                    <c:strCache>
                      <c:ptCount val="1"/>
                      <c:pt idx="0">
                        <c:v>Capacity Sub-Type</c:v>
                      </c:pt>
                    </c:strCache>
                  </c:strRef>
                </c:tx>
                <c:spPr>
                  <a:solidFill>
                    <a:sysClr val="windowText" lastClr="000000"/>
                  </a:solidFill>
                  <a:ln>
                    <a:noFill/>
                  </a:ln>
                  <a:effectLst/>
                </c:spPr>
                <c:invertIfNegative val="0"/>
                <c:cat>
                  <c:numRef>
                    <c:extLst>
                      <c:ext uri="{02D57815-91ED-43cb-92C2-25804820EDAC}">
                        <c15:formulaRef>
                          <c15:sqref>Capacity!$G$360:$M$360</c15:sqref>
                        </c15:formulaRef>
                      </c:ext>
                    </c:extLst>
                    <c:numCache>
                      <c:formatCode>General</c:formatCode>
                      <c:ptCount val="7"/>
                      <c:pt idx="0">
                        <c:v>2025</c:v>
                      </c:pt>
                      <c:pt idx="1">
                        <c:v>2028</c:v>
                      </c:pt>
                      <c:pt idx="2">
                        <c:v>2030</c:v>
                      </c:pt>
                      <c:pt idx="3">
                        <c:v>2032</c:v>
                      </c:pt>
                      <c:pt idx="4">
                        <c:v>2035</c:v>
                      </c:pt>
                      <c:pt idx="5">
                        <c:v>2037</c:v>
                      </c:pt>
                      <c:pt idx="6">
                        <c:v>2040</c:v>
                      </c:pt>
                    </c:numCache>
                  </c:numRef>
                </c:cat>
                <c:val>
                  <c:numRef>
                    <c:extLst>
                      <c:ext uri="{02D57815-91ED-43cb-92C2-25804820EDAC}">
                        <c15:formulaRef>
                          <c15:sqref>Capacity!$G$360:$M$360</c15:sqref>
                        </c15:formulaRef>
                      </c:ext>
                    </c:extLst>
                    <c:numCache>
                      <c:formatCode>General</c:formatCode>
                      <c:ptCount val="7"/>
                      <c:pt idx="0">
                        <c:v>2025</c:v>
                      </c:pt>
                      <c:pt idx="1">
                        <c:v>2028</c:v>
                      </c:pt>
                      <c:pt idx="2">
                        <c:v>2030</c:v>
                      </c:pt>
                      <c:pt idx="3">
                        <c:v>2032</c:v>
                      </c:pt>
                      <c:pt idx="4">
                        <c:v>2035</c:v>
                      </c:pt>
                      <c:pt idx="5">
                        <c:v>2037</c:v>
                      </c:pt>
                      <c:pt idx="6">
                        <c:v>2040</c:v>
                      </c:pt>
                    </c:numCache>
                  </c:numRef>
                </c:val>
                <c:extLst>
                  <c:ext xmlns:c16="http://schemas.microsoft.com/office/drawing/2014/chart" uri="{C3380CC4-5D6E-409C-BE32-E72D297353CC}">
                    <c16:uniqueId val="{00000001-8B8F-4D37-8C75-95F2FDAA5823}"/>
                  </c:ext>
                </c:extLst>
              </c15:ser>
            </c15:filteredBarSeries>
          </c:ext>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80033659927141487"/>
          <c:w val="0.97806084372454527"/>
          <c:h val="0.1523224256792588"/>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Capacity!$F$208</c:f>
              <c:strCache>
                <c:ptCount val="1"/>
                <c:pt idx="0">
                  <c:v>Coal</c:v>
                </c:pt>
              </c:strCache>
            </c:strRef>
          </c:tx>
          <c:invertIfNegative val="0"/>
          <c:val>
            <c:numRef>
              <c:f>Capacity!$G$208:$M$208</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02-7EA8-4017-8E57-E72B72630885}"/>
            </c:ext>
          </c:extLst>
        </c:ser>
        <c:ser>
          <c:idx val="2"/>
          <c:order val="1"/>
          <c:tx>
            <c:strRef>
              <c:f>Capacity!$F$209</c:f>
              <c:strCache>
                <c:ptCount val="1"/>
                <c:pt idx="0">
                  <c:v>Coal with CCS</c:v>
                </c:pt>
              </c:strCache>
            </c:strRef>
          </c:tx>
          <c:invertIfNegative val="0"/>
          <c:val>
            <c:numRef>
              <c:f>Capacity!$G$209:$M$209</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04-7EA8-4017-8E57-E72B72630885}"/>
            </c:ext>
          </c:extLst>
        </c:ser>
        <c:ser>
          <c:idx val="3"/>
          <c:order val="2"/>
          <c:tx>
            <c:strRef>
              <c:f>Capacity!$F$210</c:f>
              <c:strCache>
                <c:ptCount val="1"/>
                <c:pt idx="0">
                  <c:v>Combined Cycle</c:v>
                </c:pt>
              </c:strCache>
            </c:strRef>
          </c:tx>
          <c:invertIfNegative val="0"/>
          <c:val>
            <c:numRef>
              <c:f>Capacity!$G$210:$M$210</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06-7EA8-4017-8E57-E72B72630885}"/>
            </c:ext>
          </c:extLst>
        </c:ser>
        <c:ser>
          <c:idx val="4"/>
          <c:order val="3"/>
          <c:tx>
            <c:strRef>
              <c:f>Capacity!$F$211</c:f>
              <c:strCache>
                <c:ptCount val="1"/>
                <c:pt idx="0">
                  <c:v>Combustion Turbine</c:v>
                </c:pt>
              </c:strCache>
            </c:strRef>
          </c:tx>
          <c:invertIfNegative val="0"/>
          <c:val>
            <c:numRef>
              <c:f>Capacity!$G$211:$M$211</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08-7EA8-4017-8E57-E72B72630885}"/>
            </c:ext>
          </c:extLst>
        </c:ser>
        <c:ser>
          <c:idx val="5"/>
          <c:order val="4"/>
          <c:tx>
            <c:strRef>
              <c:f>Capacity!$F$212</c:f>
              <c:strCache>
                <c:ptCount val="1"/>
                <c:pt idx="0">
                  <c:v>Oil/Gas</c:v>
                </c:pt>
              </c:strCache>
            </c:strRef>
          </c:tx>
          <c:invertIfNegative val="0"/>
          <c:val>
            <c:numRef>
              <c:f>Capacity!$G$212:$M$212</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0A-7EA8-4017-8E57-E72B72630885}"/>
            </c:ext>
          </c:extLst>
        </c:ser>
        <c:ser>
          <c:idx val="7"/>
          <c:order val="5"/>
          <c:tx>
            <c:strRef>
              <c:f>Capacity!$F$213</c:f>
              <c:strCache>
                <c:ptCount val="1"/>
                <c:pt idx="0">
                  <c:v>Other</c:v>
                </c:pt>
              </c:strCache>
            </c:strRef>
          </c:tx>
          <c:invertIfNegative val="0"/>
          <c:val>
            <c:numRef>
              <c:f>Capacity!$G$213:$M$213</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0C-7EA8-4017-8E57-E72B72630885}"/>
            </c:ext>
          </c:extLst>
        </c:ser>
        <c:ser>
          <c:idx val="8"/>
          <c:order val="6"/>
          <c:tx>
            <c:strRef>
              <c:f>Capacity!$F$214</c:f>
              <c:strCache>
                <c:ptCount val="1"/>
                <c:pt idx="0">
                  <c:v>Nuclear</c:v>
                </c:pt>
              </c:strCache>
            </c:strRef>
          </c:tx>
          <c:invertIfNegative val="0"/>
          <c:val>
            <c:numRef>
              <c:f>Capacity!$G$214:$M$214</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0E-7EA8-4017-8E57-E72B72630885}"/>
            </c:ext>
          </c:extLst>
        </c:ser>
        <c:ser>
          <c:idx val="9"/>
          <c:order val="7"/>
          <c:tx>
            <c:strRef>
              <c:f>Capacity!$F$215</c:f>
              <c:strCache>
                <c:ptCount val="1"/>
                <c:pt idx="0">
                  <c:v>Hydro</c:v>
                </c:pt>
              </c:strCache>
            </c:strRef>
          </c:tx>
          <c:invertIfNegative val="0"/>
          <c:val>
            <c:numRef>
              <c:f>Capacity!$G$215:$M$215</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10-7EA8-4017-8E57-E72B72630885}"/>
            </c:ext>
          </c:extLst>
        </c:ser>
        <c:ser>
          <c:idx val="10"/>
          <c:order val="8"/>
          <c:tx>
            <c:strRef>
              <c:f>Capacity!$F$216</c:f>
              <c:strCache>
                <c:ptCount val="1"/>
                <c:pt idx="0">
                  <c:v>Solar PV</c:v>
                </c:pt>
              </c:strCache>
            </c:strRef>
          </c:tx>
          <c:invertIfNegative val="0"/>
          <c:val>
            <c:numRef>
              <c:f>Capacity!$G$216:$M$216</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12-7EA8-4017-8E57-E72B72630885}"/>
            </c:ext>
          </c:extLst>
        </c:ser>
        <c:ser>
          <c:idx val="11"/>
          <c:order val="9"/>
          <c:tx>
            <c:strRef>
              <c:f>Capacity!$F$217</c:f>
              <c:strCache>
                <c:ptCount val="1"/>
                <c:pt idx="0">
                  <c:v>Onshore Wind</c:v>
                </c:pt>
              </c:strCache>
            </c:strRef>
          </c:tx>
          <c:invertIfNegative val="0"/>
          <c:val>
            <c:numRef>
              <c:f>Capacity!$G$217:$M$217</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14-7EA8-4017-8E57-E72B72630885}"/>
            </c:ext>
          </c:extLst>
        </c:ser>
        <c:ser>
          <c:idx val="12"/>
          <c:order val="10"/>
          <c:tx>
            <c:strRef>
              <c:f>Capacity!$F$218</c:f>
              <c:strCache>
                <c:ptCount val="1"/>
                <c:pt idx="0">
                  <c:v>Battery Storage</c:v>
                </c:pt>
              </c:strCache>
            </c:strRef>
          </c:tx>
          <c:invertIfNegative val="0"/>
          <c:val>
            <c:numRef>
              <c:f>Capacity!$G$218:$M$218</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16-7EA8-4017-8E57-E72B72630885}"/>
            </c:ext>
          </c:extLst>
        </c:ser>
        <c:ser>
          <c:idx val="13"/>
          <c:order val="11"/>
          <c:tx>
            <c:strRef>
              <c:f>Capacity!$F$219</c:f>
              <c:strCache>
                <c:ptCount val="1"/>
                <c:pt idx="0">
                  <c:v>Other RE</c:v>
                </c:pt>
              </c:strCache>
            </c:strRef>
          </c:tx>
          <c:invertIfNegative val="0"/>
          <c:val>
            <c:numRef>
              <c:f>Capacity!$G$219:$M$219</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18-7EA8-4017-8E57-E72B72630885}"/>
            </c:ext>
          </c:extLst>
        </c:ser>
        <c:ser>
          <c:idx val="15"/>
          <c:order val="12"/>
          <c:tx>
            <c:strRef>
              <c:f>Capacity!$F$220</c:f>
              <c:strCache>
                <c:ptCount val="1"/>
                <c:pt idx="0">
                  <c:v>New Combined Cycle</c:v>
                </c:pt>
              </c:strCache>
            </c:strRef>
          </c:tx>
          <c:invertIfNegative val="0"/>
          <c:val>
            <c:numRef>
              <c:f>Capacity!$G$220:$M$220</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1A-7EA8-4017-8E57-E72B72630885}"/>
            </c:ext>
          </c:extLst>
        </c:ser>
        <c:ser>
          <c:idx val="16"/>
          <c:order val="13"/>
          <c:tx>
            <c:strRef>
              <c:f>Capacity!$F$221</c:f>
              <c:strCache>
                <c:ptCount val="1"/>
                <c:pt idx="0">
                  <c:v>New Combustion Turbine</c:v>
                </c:pt>
              </c:strCache>
            </c:strRef>
          </c:tx>
          <c:invertIfNegative val="0"/>
          <c:val>
            <c:numRef>
              <c:f>Capacity!$G$221:$M$221</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1C-7EA8-4017-8E57-E72B72630885}"/>
            </c:ext>
          </c:extLst>
        </c:ser>
        <c:ser>
          <c:idx val="17"/>
          <c:order val="14"/>
          <c:tx>
            <c:strRef>
              <c:f>Capacity!$F$222</c:f>
              <c:strCache>
                <c:ptCount val="1"/>
                <c:pt idx="0">
                  <c:v>New Other</c:v>
                </c:pt>
              </c:strCache>
            </c:strRef>
          </c:tx>
          <c:invertIfNegative val="0"/>
          <c:val>
            <c:numRef>
              <c:f>Capacity!$G$222:$M$222</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1E-7EA8-4017-8E57-E72B72630885}"/>
            </c:ext>
          </c:extLst>
        </c:ser>
        <c:ser>
          <c:idx val="18"/>
          <c:order val="15"/>
          <c:tx>
            <c:strRef>
              <c:f>Capacity!$F$223</c:f>
              <c:strCache>
                <c:ptCount val="1"/>
                <c:pt idx="0">
                  <c:v>New Other RE</c:v>
                </c:pt>
              </c:strCache>
            </c:strRef>
          </c:tx>
          <c:invertIfNegative val="0"/>
          <c:val>
            <c:numRef>
              <c:f>Capacity!$G$223:$M$223</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20-7EA8-4017-8E57-E72B72630885}"/>
            </c:ext>
          </c:extLst>
        </c:ser>
        <c:ser>
          <c:idx val="19"/>
          <c:order val="16"/>
          <c:tx>
            <c:strRef>
              <c:f>Capacity!$F$224</c:f>
              <c:strCache>
                <c:ptCount val="1"/>
                <c:pt idx="0">
                  <c:v>New Solar PV</c:v>
                </c:pt>
              </c:strCache>
            </c:strRef>
          </c:tx>
          <c:invertIfNegative val="0"/>
          <c:val>
            <c:numRef>
              <c:f>Capacity!$G$224:$M$224</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22-7EA8-4017-8E57-E72B72630885}"/>
            </c:ext>
          </c:extLst>
        </c:ser>
        <c:ser>
          <c:idx val="20"/>
          <c:order val="17"/>
          <c:tx>
            <c:strRef>
              <c:f>Capacity!$F$225</c:f>
              <c:strCache>
                <c:ptCount val="1"/>
                <c:pt idx="0">
                  <c:v>New Onshore Wind</c:v>
                </c:pt>
              </c:strCache>
            </c:strRef>
          </c:tx>
          <c:invertIfNegative val="0"/>
          <c:val>
            <c:numRef>
              <c:f>Capacity!$G$225:$M$225</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24-7EA8-4017-8E57-E72B72630885}"/>
            </c:ext>
          </c:extLst>
        </c:ser>
        <c:ser>
          <c:idx val="21"/>
          <c:order val="18"/>
          <c:tx>
            <c:strRef>
              <c:f>Capacity!$F$226</c:f>
              <c:strCache>
                <c:ptCount val="1"/>
                <c:pt idx="0">
                  <c:v>New Offshore Wind</c:v>
                </c:pt>
              </c:strCache>
            </c:strRef>
          </c:tx>
          <c:invertIfNegative val="0"/>
          <c:val>
            <c:numRef>
              <c:f>Capacity!$G$226:$M$226</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26-7EA8-4017-8E57-E72B72630885}"/>
            </c:ext>
          </c:extLst>
        </c:ser>
        <c:ser>
          <c:idx val="22"/>
          <c:order val="19"/>
          <c:tx>
            <c:strRef>
              <c:f>Capacity!$F$227</c:f>
              <c:strCache>
                <c:ptCount val="1"/>
                <c:pt idx="0">
                  <c:v>New Battery Storage</c:v>
                </c:pt>
              </c:strCache>
            </c:strRef>
          </c:tx>
          <c:invertIfNegative val="0"/>
          <c:val>
            <c:numRef>
              <c:f>Capacity!$G$227:$M$227</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28-7EA8-4017-8E57-E72B72630885}"/>
            </c:ext>
          </c:extLst>
        </c:ser>
        <c:ser>
          <c:idx val="25"/>
          <c:order val="20"/>
          <c:tx>
            <c:strRef>
              <c:f>Capacity!$F$228</c:f>
              <c:strCache>
                <c:ptCount val="1"/>
                <c:pt idx="0">
                  <c:v>New H2 CC</c:v>
                </c:pt>
              </c:strCache>
            </c:strRef>
          </c:tx>
          <c:invertIfNegative val="0"/>
          <c:val>
            <c:numRef>
              <c:f>Capacity!$G$228:$M$228</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2A-7EA8-4017-8E57-E72B72630885}"/>
            </c:ext>
          </c:extLst>
        </c:ser>
        <c:ser>
          <c:idx val="26"/>
          <c:order val="21"/>
          <c:tx>
            <c:strRef>
              <c:f>Capacity!$F$229</c:f>
              <c:strCache>
                <c:ptCount val="1"/>
                <c:pt idx="0">
                  <c:v>New H2 CT</c:v>
                </c:pt>
              </c:strCache>
            </c:strRef>
          </c:tx>
          <c:invertIfNegative val="0"/>
          <c:val>
            <c:numRef>
              <c:f>Capacity!$G$229:$M$229</c:f>
            </c:numRef>
          </c:val>
          <c:extLst>
            <c:ext xmlns:c15="http://schemas.microsoft.com/office/drawing/2012/chart" uri="{02D57815-91ED-43cb-92C2-25804820EDAC}">
              <c15:filteredCategoryTitle>
                <c15:cat>
                  <c:multiLvlStrRef>
                    <c:extLst>
                      <c:ext uri="{02D57815-91ED-43cb-92C2-25804820EDAC}">
                        <c15:formulaRef>
                          <c15:sqref>Capacity!$G$207:$M$207</c15:sqref>
                        </c15:formulaRef>
                      </c:ext>
                    </c:extLst>
                  </c:multiLvlStrRef>
                </c15:cat>
              </c15:filteredCategoryTitle>
            </c:ext>
            <c:ext xmlns:c16="http://schemas.microsoft.com/office/drawing/2014/chart" uri="{C3380CC4-5D6E-409C-BE32-E72D297353CC}">
              <c16:uniqueId val="{0000002C-7EA8-4017-8E57-E72B72630885}"/>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7.2406759153451194E-3"/>
          <c:y val="0.80798163024616931"/>
          <c:w val="0.98050393967391725"/>
          <c:h val="0.19201836975383085"/>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1424498291450728E-2"/>
          <c:y val="3.0852117072005421E-2"/>
          <c:w val="0.9195332297668487"/>
          <c:h val="0.59901964977580535"/>
        </c:manualLayout>
      </c:layout>
      <c:barChart>
        <c:barDir val="col"/>
        <c:grouping val="stacked"/>
        <c:varyColors val="0"/>
        <c:ser>
          <c:idx val="1"/>
          <c:order val="0"/>
          <c:tx>
            <c:strRef>
              <c:f>Capacity!$F$177</c:f>
              <c:strCache>
                <c:ptCount val="1"/>
                <c:pt idx="0">
                  <c:v>Coal</c:v>
                </c:pt>
              </c:strCache>
            </c:strRef>
          </c:tx>
          <c:invertIfNegative val="0"/>
          <c:val>
            <c:numRef>
              <c:f>Capacity!$G$177:$M$177</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01-4154-4D1B-8CD2-1F14B295CDA5}"/>
            </c:ext>
          </c:extLst>
        </c:ser>
        <c:ser>
          <c:idx val="2"/>
          <c:order val="1"/>
          <c:tx>
            <c:strRef>
              <c:f>Capacity!$F$178</c:f>
              <c:strCache>
                <c:ptCount val="1"/>
                <c:pt idx="0">
                  <c:v>Coal with CCS</c:v>
                </c:pt>
              </c:strCache>
            </c:strRef>
          </c:tx>
          <c:invertIfNegative val="0"/>
          <c:val>
            <c:numRef>
              <c:f>Capacity!$G$178:$M$178</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03-4154-4D1B-8CD2-1F14B295CDA5}"/>
            </c:ext>
          </c:extLst>
        </c:ser>
        <c:ser>
          <c:idx val="3"/>
          <c:order val="2"/>
          <c:tx>
            <c:strRef>
              <c:f>Capacity!$F$179</c:f>
              <c:strCache>
                <c:ptCount val="1"/>
                <c:pt idx="0">
                  <c:v>Combined Cycle</c:v>
                </c:pt>
              </c:strCache>
            </c:strRef>
          </c:tx>
          <c:invertIfNegative val="0"/>
          <c:val>
            <c:numRef>
              <c:f>Capacity!$G$179:$M$179</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05-4154-4D1B-8CD2-1F14B295CDA5}"/>
            </c:ext>
          </c:extLst>
        </c:ser>
        <c:ser>
          <c:idx val="4"/>
          <c:order val="3"/>
          <c:tx>
            <c:strRef>
              <c:f>Capacity!$F$180</c:f>
              <c:strCache>
                <c:ptCount val="1"/>
                <c:pt idx="0">
                  <c:v>Combustion Turbine</c:v>
                </c:pt>
              </c:strCache>
            </c:strRef>
          </c:tx>
          <c:invertIfNegative val="0"/>
          <c:val>
            <c:numRef>
              <c:f>Capacity!$G$180:$M$180</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07-4154-4D1B-8CD2-1F14B295CDA5}"/>
            </c:ext>
          </c:extLst>
        </c:ser>
        <c:ser>
          <c:idx val="5"/>
          <c:order val="4"/>
          <c:tx>
            <c:strRef>
              <c:f>Capacity!$F$181</c:f>
              <c:strCache>
                <c:ptCount val="1"/>
                <c:pt idx="0">
                  <c:v>Oil/Gas</c:v>
                </c:pt>
              </c:strCache>
            </c:strRef>
          </c:tx>
          <c:invertIfNegative val="0"/>
          <c:val>
            <c:numRef>
              <c:f>Capacity!$G$181:$M$181</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09-4154-4D1B-8CD2-1F14B295CDA5}"/>
            </c:ext>
          </c:extLst>
        </c:ser>
        <c:ser>
          <c:idx val="7"/>
          <c:order val="5"/>
          <c:tx>
            <c:strRef>
              <c:f>Capacity!$F$182</c:f>
              <c:strCache>
                <c:ptCount val="1"/>
                <c:pt idx="0">
                  <c:v>Other</c:v>
                </c:pt>
              </c:strCache>
            </c:strRef>
          </c:tx>
          <c:invertIfNegative val="0"/>
          <c:val>
            <c:numRef>
              <c:f>Capacity!$G$182:$M$182</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0B-4154-4D1B-8CD2-1F14B295CDA5}"/>
            </c:ext>
          </c:extLst>
        </c:ser>
        <c:ser>
          <c:idx val="8"/>
          <c:order val="6"/>
          <c:tx>
            <c:strRef>
              <c:f>Capacity!$F$183</c:f>
              <c:strCache>
                <c:ptCount val="1"/>
                <c:pt idx="0">
                  <c:v>Nuclear</c:v>
                </c:pt>
              </c:strCache>
            </c:strRef>
          </c:tx>
          <c:invertIfNegative val="0"/>
          <c:val>
            <c:numRef>
              <c:f>Capacity!$G$183:$M$183</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0D-4154-4D1B-8CD2-1F14B295CDA5}"/>
            </c:ext>
          </c:extLst>
        </c:ser>
        <c:ser>
          <c:idx val="9"/>
          <c:order val="7"/>
          <c:tx>
            <c:strRef>
              <c:f>Capacity!$F$184</c:f>
              <c:strCache>
                <c:ptCount val="1"/>
                <c:pt idx="0">
                  <c:v>Hydro</c:v>
                </c:pt>
              </c:strCache>
            </c:strRef>
          </c:tx>
          <c:invertIfNegative val="0"/>
          <c:val>
            <c:numRef>
              <c:f>Capacity!$G$184:$M$184</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0F-4154-4D1B-8CD2-1F14B295CDA5}"/>
            </c:ext>
          </c:extLst>
        </c:ser>
        <c:ser>
          <c:idx val="10"/>
          <c:order val="8"/>
          <c:tx>
            <c:strRef>
              <c:f>Capacity!$F$185</c:f>
              <c:strCache>
                <c:ptCount val="1"/>
                <c:pt idx="0">
                  <c:v>Solar PV</c:v>
                </c:pt>
              </c:strCache>
            </c:strRef>
          </c:tx>
          <c:invertIfNegative val="0"/>
          <c:val>
            <c:numRef>
              <c:f>Capacity!$G$185:$M$185</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11-4154-4D1B-8CD2-1F14B295CDA5}"/>
            </c:ext>
          </c:extLst>
        </c:ser>
        <c:ser>
          <c:idx val="11"/>
          <c:order val="9"/>
          <c:tx>
            <c:strRef>
              <c:f>Capacity!$F$186</c:f>
              <c:strCache>
                <c:ptCount val="1"/>
                <c:pt idx="0">
                  <c:v>Onshore Wind</c:v>
                </c:pt>
              </c:strCache>
            </c:strRef>
          </c:tx>
          <c:invertIfNegative val="0"/>
          <c:val>
            <c:numRef>
              <c:f>Capacity!$G$186:$M$186</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13-4154-4D1B-8CD2-1F14B295CDA5}"/>
            </c:ext>
          </c:extLst>
        </c:ser>
        <c:ser>
          <c:idx val="12"/>
          <c:order val="10"/>
          <c:tx>
            <c:strRef>
              <c:f>Capacity!$F$187</c:f>
              <c:strCache>
                <c:ptCount val="1"/>
                <c:pt idx="0">
                  <c:v>Battery Storage</c:v>
                </c:pt>
              </c:strCache>
            </c:strRef>
          </c:tx>
          <c:invertIfNegative val="0"/>
          <c:val>
            <c:numRef>
              <c:f>Capacity!$G$187:$M$187</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15-4154-4D1B-8CD2-1F14B295CDA5}"/>
            </c:ext>
          </c:extLst>
        </c:ser>
        <c:ser>
          <c:idx val="13"/>
          <c:order val="11"/>
          <c:tx>
            <c:strRef>
              <c:f>Capacity!$F$188</c:f>
              <c:strCache>
                <c:ptCount val="1"/>
                <c:pt idx="0">
                  <c:v>Other RE</c:v>
                </c:pt>
              </c:strCache>
            </c:strRef>
          </c:tx>
          <c:invertIfNegative val="0"/>
          <c:val>
            <c:numRef>
              <c:f>Capacity!$G$188:$M$188</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17-4154-4D1B-8CD2-1F14B295CDA5}"/>
            </c:ext>
          </c:extLst>
        </c:ser>
        <c:ser>
          <c:idx val="15"/>
          <c:order val="12"/>
          <c:tx>
            <c:strRef>
              <c:f>Capacity!$F$189</c:f>
              <c:strCache>
                <c:ptCount val="1"/>
                <c:pt idx="0">
                  <c:v>Clean Energy Connect Import</c:v>
                </c:pt>
              </c:strCache>
            </c:strRef>
          </c:tx>
          <c:invertIfNegative val="0"/>
          <c:val>
            <c:numRef>
              <c:f>Capacity!$G$189:$M$189</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19-4154-4D1B-8CD2-1F14B295CDA5}"/>
            </c:ext>
          </c:extLst>
        </c:ser>
        <c:ser>
          <c:idx val="16"/>
          <c:order val="13"/>
          <c:tx>
            <c:strRef>
              <c:f>Capacity!$F$190</c:f>
              <c:strCache>
                <c:ptCount val="1"/>
                <c:pt idx="0">
                  <c:v>New Combined Cycle</c:v>
                </c:pt>
              </c:strCache>
            </c:strRef>
          </c:tx>
          <c:invertIfNegative val="0"/>
          <c:val>
            <c:numRef>
              <c:f>Capacity!$G$190:$M$190</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1B-4154-4D1B-8CD2-1F14B295CDA5}"/>
            </c:ext>
          </c:extLst>
        </c:ser>
        <c:ser>
          <c:idx val="17"/>
          <c:order val="14"/>
          <c:tx>
            <c:strRef>
              <c:f>Capacity!$F$191</c:f>
              <c:strCache>
                <c:ptCount val="1"/>
                <c:pt idx="0">
                  <c:v>New Combustion Turbine</c:v>
                </c:pt>
              </c:strCache>
            </c:strRef>
          </c:tx>
          <c:invertIfNegative val="0"/>
          <c:val>
            <c:numRef>
              <c:f>Capacity!$G$191:$M$191</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1D-4154-4D1B-8CD2-1F14B295CDA5}"/>
            </c:ext>
          </c:extLst>
        </c:ser>
        <c:ser>
          <c:idx val="18"/>
          <c:order val="15"/>
          <c:tx>
            <c:strRef>
              <c:f>Capacity!$F$192</c:f>
              <c:strCache>
                <c:ptCount val="1"/>
                <c:pt idx="0">
                  <c:v>New Other</c:v>
                </c:pt>
              </c:strCache>
            </c:strRef>
          </c:tx>
          <c:invertIfNegative val="0"/>
          <c:val>
            <c:numRef>
              <c:f>Capacity!$G$192:$M$192</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1F-4154-4D1B-8CD2-1F14B295CDA5}"/>
            </c:ext>
          </c:extLst>
        </c:ser>
        <c:ser>
          <c:idx val="19"/>
          <c:order val="16"/>
          <c:tx>
            <c:strRef>
              <c:f>Capacity!$F$193</c:f>
              <c:strCache>
                <c:ptCount val="1"/>
                <c:pt idx="0">
                  <c:v>New Other RE</c:v>
                </c:pt>
              </c:strCache>
            </c:strRef>
          </c:tx>
          <c:invertIfNegative val="0"/>
          <c:val>
            <c:numRef>
              <c:f>Capacity!$G$193:$M$193</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21-4154-4D1B-8CD2-1F14B295CDA5}"/>
            </c:ext>
          </c:extLst>
        </c:ser>
        <c:ser>
          <c:idx val="20"/>
          <c:order val="17"/>
          <c:tx>
            <c:strRef>
              <c:f>Capacity!$F$194</c:f>
              <c:strCache>
                <c:ptCount val="1"/>
                <c:pt idx="0">
                  <c:v>New Solar PV</c:v>
                </c:pt>
              </c:strCache>
            </c:strRef>
          </c:tx>
          <c:invertIfNegative val="0"/>
          <c:val>
            <c:numRef>
              <c:f>Capacity!$G$194:$M$194</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23-4154-4D1B-8CD2-1F14B295CDA5}"/>
            </c:ext>
          </c:extLst>
        </c:ser>
        <c:ser>
          <c:idx val="21"/>
          <c:order val="18"/>
          <c:tx>
            <c:strRef>
              <c:f>Capacity!$F$195</c:f>
              <c:strCache>
                <c:ptCount val="1"/>
                <c:pt idx="0">
                  <c:v>New Onshore Wind</c:v>
                </c:pt>
              </c:strCache>
            </c:strRef>
          </c:tx>
          <c:invertIfNegative val="0"/>
          <c:val>
            <c:numRef>
              <c:f>Capacity!$G$195:$M$195</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25-4154-4D1B-8CD2-1F14B295CDA5}"/>
            </c:ext>
          </c:extLst>
        </c:ser>
        <c:ser>
          <c:idx val="22"/>
          <c:order val="19"/>
          <c:tx>
            <c:strRef>
              <c:f>Capacity!$F$196</c:f>
              <c:strCache>
                <c:ptCount val="1"/>
                <c:pt idx="0">
                  <c:v>New Offshore Wind</c:v>
                </c:pt>
              </c:strCache>
            </c:strRef>
          </c:tx>
          <c:invertIfNegative val="0"/>
          <c:val>
            <c:numRef>
              <c:f>Capacity!$G$196:$M$196</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27-4154-4D1B-8CD2-1F14B295CDA5}"/>
            </c:ext>
          </c:extLst>
        </c:ser>
        <c:ser>
          <c:idx val="25"/>
          <c:order val="20"/>
          <c:tx>
            <c:strRef>
              <c:f>Capacity!$F$197</c:f>
              <c:strCache>
                <c:ptCount val="1"/>
                <c:pt idx="0">
                  <c:v>New Battery Storage</c:v>
                </c:pt>
              </c:strCache>
            </c:strRef>
          </c:tx>
          <c:invertIfNegative val="0"/>
          <c:val>
            <c:numRef>
              <c:f>Capacity!$G$197:$M$197</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29-4154-4D1B-8CD2-1F14B295CDA5}"/>
            </c:ext>
          </c:extLst>
        </c:ser>
        <c:ser>
          <c:idx val="26"/>
          <c:order val="21"/>
          <c:tx>
            <c:strRef>
              <c:f>Capacity!$F$198</c:f>
              <c:strCache>
                <c:ptCount val="1"/>
                <c:pt idx="0">
                  <c:v>New H2 CC</c:v>
                </c:pt>
              </c:strCache>
            </c:strRef>
          </c:tx>
          <c:invertIfNegative val="0"/>
          <c:val>
            <c:numRef>
              <c:f>Capacity!$G$198:$M$198</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2B-4154-4D1B-8CD2-1F14B295CDA5}"/>
            </c:ext>
          </c:extLst>
        </c:ser>
        <c:ser>
          <c:idx val="0"/>
          <c:order val="22"/>
          <c:tx>
            <c:strRef>
              <c:f>Capacity!$F$199</c:f>
              <c:strCache>
                <c:ptCount val="1"/>
                <c:pt idx="0">
                  <c:v>New H2 CT</c:v>
                </c:pt>
              </c:strCache>
            </c:strRef>
          </c:tx>
          <c:invertIfNegative val="0"/>
          <c:val>
            <c:numRef>
              <c:f>Capacity!$G$199:$M$199</c:f>
            </c:numRef>
          </c:val>
          <c:extLst>
            <c:ext xmlns:c15="http://schemas.microsoft.com/office/drawing/2012/chart" uri="{02D57815-91ED-43cb-92C2-25804820EDAC}">
              <c15:filteredCategoryTitle>
                <c15:cat>
                  <c:multiLvlStrRef>
                    <c:extLst>
                      <c:ext uri="{02D57815-91ED-43cb-92C2-25804820EDAC}">
                        <c15:formulaRef>
                          <c15:sqref>Capacity!$G$176:$N$176</c15:sqref>
                        </c15:formulaRef>
                      </c:ext>
                    </c:extLst>
                  </c:multiLvlStrRef>
                </c15:cat>
              </c15:filteredCategoryTitle>
            </c:ext>
            <c:ext xmlns:c16="http://schemas.microsoft.com/office/drawing/2014/chart" uri="{C3380CC4-5D6E-409C-BE32-E72D297353CC}">
              <c16:uniqueId val="{0000002C-4154-4D1B-8CD2-1F14B295CDA5}"/>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7844246557549206"/>
          <c:w val="0.98050393967391725"/>
          <c:h val="0.21086340318198921"/>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823980207285932E-2"/>
          <c:y val="3.187411954586792E-2"/>
          <c:w val="0.9211281069816919"/>
          <c:h val="0.64500822469902164"/>
        </c:manualLayout>
      </c:layout>
      <c:barChart>
        <c:barDir val="col"/>
        <c:grouping val="stacked"/>
        <c:varyColors val="0"/>
        <c:ser>
          <c:idx val="1"/>
          <c:order val="0"/>
          <c:tx>
            <c:strRef>
              <c:f>Capacity!$F$147</c:f>
              <c:strCache>
                <c:ptCount val="1"/>
                <c:pt idx="0">
                  <c:v>Coal</c:v>
                </c:pt>
              </c:strCache>
            </c:strRef>
          </c:tx>
          <c:invertIfNegative val="0"/>
          <c:val>
            <c:numRef>
              <c:f>Capacity!$G$147:$M$147</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03-7281-4E9E-B636-665AEF57C9C2}"/>
            </c:ext>
          </c:extLst>
        </c:ser>
        <c:ser>
          <c:idx val="2"/>
          <c:order val="1"/>
          <c:tx>
            <c:strRef>
              <c:f>Capacity!$F$148</c:f>
              <c:strCache>
                <c:ptCount val="1"/>
                <c:pt idx="0">
                  <c:v>Coal with CCS</c:v>
                </c:pt>
              </c:strCache>
            </c:strRef>
          </c:tx>
          <c:invertIfNegative val="0"/>
          <c:val>
            <c:numRef>
              <c:f>Capacity!$G$148:$M$148</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05-7281-4E9E-B636-665AEF57C9C2}"/>
            </c:ext>
          </c:extLst>
        </c:ser>
        <c:ser>
          <c:idx val="3"/>
          <c:order val="2"/>
          <c:tx>
            <c:strRef>
              <c:f>Capacity!$F$149</c:f>
              <c:strCache>
                <c:ptCount val="1"/>
                <c:pt idx="0">
                  <c:v>Combined Cycle</c:v>
                </c:pt>
              </c:strCache>
            </c:strRef>
          </c:tx>
          <c:invertIfNegative val="0"/>
          <c:val>
            <c:numRef>
              <c:f>Capacity!$G$149:$M$149</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07-7281-4E9E-B636-665AEF57C9C2}"/>
            </c:ext>
          </c:extLst>
        </c:ser>
        <c:ser>
          <c:idx val="4"/>
          <c:order val="3"/>
          <c:tx>
            <c:strRef>
              <c:f>Capacity!$F$150</c:f>
              <c:strCache>
                <c:ptCount val="1"/>
                <c:pt idx="0">
                  <c:v>Combustion Turbine</c:v>
                </c:pt>
              </c:strCache>
            </c:strRef>
          </c:tx>
          <c:invertIfNegative val="0"/>
          <c:val>
            <c:numRef>
              <c:f>Capacity!$G$150:$M$150</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09-7281-4E9E-B636-665AEF57C9C2}"/>
            </c:ext>
          </c:extLst>
        </c:ser>
        <c:ser>
          <c:idx val="5"/>
          <c:order val="4"/>
          <c:tx>
            <c:strRef>
              <c:f>Capacity!$F$151</c:f>
              <c:strCache>
                <c:ptCount val="1"/>
                <c:pt idx="0">
                  <c:v>Oil/Gas</c:v>
                </c:pt>
              </c:strCache>
            </c:strRef>
          </c:tx>
          <c:invertIfNegative val="0"/>
          <c:val>
            <c:numRef>
              <c:f>Capacity!$G$151:$M$151</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0B-7281-4E9E-B636-665AEF57C9C2}"/>
            </c:ext>
          </c:extLst>
        </c:ser>
        <c:ser>
          <c:idx val="7"/>
          <c:order val="5"/>
          <c:tx>
            <c:strRef>
              <c:f>Capacity!$F$152</c:f>
              <c:strCache>
                <c:ptCount val="1"/>
                <c:pt idx="0">
                  <c:v>Other</c:v>
                </c:pt>
              </c:strCache>
            </c:strRef>
          </c:tx>
          <c:invertIfNegative val="0"/>
          <c:val>
            <c:numRef>
              <c:f>Capacity!$G$152:$M$152</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0D-7281-4E9E-B636-665AEF57C9C2}"/>
            </c:ext>
          </c:extLst>
        </c:ser>
        <c:ser>
          <c:idx val="8"/>
          <c:order val="6"/>
          <c:tx>
            <c:strRef>
              <c:f>Capacity!$F$153</c:f>
              <c:strCache>
                <c:ptCount val="1"/>
                <c:pt idx="0">
                  <c:v>Nuclear</c:v>
                </c:pt>
              </c:strCache>
            </c:strRef>
          </c:tx>
          <c:invertIfNegative val="0"/>
          <c:val>
            <c:numRef>
              <c:f>Capacity!$G$153:$M$153</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0F-7281-4E9E-B636-665AEF57C9C2}"/>
            </c:ext>
          </c:extLst>
        </c:ser>
        <c:ser>
          <c:idx val="9"/>
          <c:order val="7"/>
          <c:tx>
            <c:strRef>
              <c:f>Capacity!$F$154</c:f>
              <c:strCache>
                <c:ptCount val="1"/>
                <c:pt idx="0">
                  <c:v>Hydro</c:v>
                </c:pt>
              </c:strCache>
            </c:strRef>
          </c:tx>
          <c:invertIfNegative val="0"/>
          <c:val>
            <c:numRef>
              <c:f>Capacity!$G$154:$M$154</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11-7281-4E9E-B636-665AEF57C9C2}"/>
            </c:ext>
          </c:extLst>
        </c:ser>
        <c:ser>
          <c:idx val="10"/>
          <c:order val="8"/>
          <c:tx>
            <c:strRef>
              <c:f>Capacity!$F$155</c:f>
              <c:strCache>
                <c:ptCount val="1"/>
                <c:pt idx="0">
                  <c:v>Solar PV</c:v>
                </c:pt>
              </c:strCache>
            </c:strRef>
          </c:tx>
          <c:invertIfNegative val="0"/>
          <c:val>
            <c:numRef>
              <c:f>Capacity!$G$155:$M$155</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13-7281-4E9E-B636-665AEF57C9C2}"/>
            </c:ext>
          </c:extLst>
        </c:ser>
        <c:ser>
          <c:idx val="11"/>
          <c:order val="9"/>
          <c:tx>
            <c:strRef>
              <c:f>Capacity!$F$156</c:f>
              <c:strCache>
                <c:ptCount val="1"/>
                <c:pt idx="0">
                  <c:v>Onshore Wind</c:v>
                </c:pt>
              </c:strCache>
            </c:strRef>
          </c:tx>
          <c:invertIfNegative val="0"/>
          <c:val>
            <c:numRef>
              <c:f>Capacity!$G$156:$M$156</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15-7281-4E9E-B636-665AEF57C9C2}"/>
            </c:ext>
          </c:extLst>
        </c:ser>
        <c:ser>
          <c:idx val="12"/>
          <c:order val="10"/>
          <c:tx>
            <c:strRef>
              <c:f>Capacity!$F$157</c:f>
              <c:strCache>
                <c:ptCount val="1"/>
                <c:pt idx="0">
                  <c:v>Battery Storage</c:v>
                </c:pt>
              </c:strCache>
            </c:strRef>
          </c:tx>
          <c:invertIfNegative val="0"/>
          <c:val>
            <c:numRef>
              <c:f>Capacity!$G$157:$M$157</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17-7281-4E9E-B636-665AEF57C9C2}"/>
            </c:ext>
          </c:extLst>
        </c:ser>
        <c:ser>
          <c:idx val="13"/>
          <c:order val="11"/>
          <c:tx>
            <c:strRef>
              <c:f>Capacity!$F$158</c:f>
              <c:strCache>
                <c:ptCount val="1"/>
                <c:pt idx="0">
                  <c:v>Other RE</c:v>
                </c:pt>
              </c:strCache>
            </c:strRef>
          </c:tx>
          <c:invertIfNegative val="0"/>
          <c:val>
            <c:numRef>
              <c:f>Capacity!$G$158:$M$158</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19-7281-4E9E-B636-665AEF57C9C2}"/>
            </c:ext>
          </c:extLst>
        </c:ser>
        <c:ser>
          <c:idx val="15"/>
          <c:order val="12"/>
          <c:tx>
            <c:strRef>
              <c:f>Capacity!$F$159</c:f>
              <c:strCache>
                <c:ptCount val="1"/>
                <c:pt idx="0">
                  <c:v>New Combined Cycle</c:v>
                </c:pt>
              </c:strCache>
            </c:strRef>
          </c:tx>
          <c:invertIfNegative val="0"/>
          <c:val>
            <c:numRef>
              <c:f>Capacity!$G$159:$M$159</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1B-7281-4E9E-B636-665AEF57C9C2}"/>
            </c:ext>
          </c:extLst>
        </c:ser>
        <c:ser>
          <c:idx val="16"/>
          <c:order val="13"/>
          <c:tx>
            <c:strRef>
              <c:f>Capacity!$F$160</c:f>
              <c:strCache>
                <c:ptCount val="1"/>
                <c:pt idx="0">
                  <c:v>New Combustion Turbine</c:v>
                </c:pt>
              </c:strCache>
            </c:strRef>
          </c:tx>
          <c:invertIfNegative val="0"/>
          <c:val>
            <c:numRef>
              <c:f>Capacity!$G$160:$M$160</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1D-7281-4E9E-B636-665AEF57C9C2}"/>
            </c:ext>
          </c:extLst>
        </c:ser>
        <c:ser>
          <c:idx val="17"/>
          <c:order val="14"/>
          <c:tx>
            <c:strRef>
              <c:f>Capacity!$F$161</c:f>
              <c:strCache>
                <c:ptCount val="1"/>
                <c:pt idx="0">
                  <c:v>New Other</c:v>
                </c:pt>
              </c:strCache>
            </c:strRef>
          </c:tx>
          <c:invertIfNegative val="0"/>
          <c:val>
            <c:numRef>
              <c:f>Capacity!$G$161:$M$161</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1F-7281-4E9E-B636-665AEF57C9C2}"/>
            </c:ext>
          </c:extLst>
        </c:ser>
        <c:ser>
          <c:idx val="18"/>
          <c:order val="15"/>
          <c:tx>
            <c:strRef>
              <c:f>Capacity!$F$162</c:f>
              <c:strCache>
                <c:ptCount val="1"/>
                <c:pt idx="0">
                  <c:v>New Other RE</c:v>
                </c:pt>
              </c:strCache>
            </c:strRef>
          </c:tx>
          <c:invertIfNegative val="0"/>
          <c:val>
            <c:numRef>
              <c:f>Capacity!$G$162:$M$162</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21-7281-4E9E-B636-665AEF57C9C2}"/>
            </c:ext>
          </c:extLst>
        </c:ser>
        <c:ser>
          <c:idx val="19"/>
          <c:order val="16"/>
          <c:tx>
            <c:strRef>
              <c:f>Capacity!$F$163</c:f>
              <c:strCache>
                <c:ptCount val="1"/>
                <c:pt idx="0">
                  <c:v>New Solar PV</c:v>
                </c:pt>
              </c:strCache>
            </c:strRef>
          </c:tx>
          <c:invertIfNegative val="0"/>
          <c:val>
            <c:numRef>
              <c:f>Capacity!$G$163:$M$163</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23-7281-4E9E-B636-665AEF57C9C2}"/>
            </c:ext>
          </c:extLst>
        </c:ser>
        <c:ser>
          <c:idx val="20"/>
          <c:order val="17"/>
          <c:tx>
            <c:strRef>
              <c:f>Capacity!$F$164</c:f>
              <c:strCache>
                <c:ptCount val="1"/>
                <c:pt idx="0">
                  <c:v>New Onshore Wind</c:v>
                </c:pt>
              </c:strCache>
            </c:strRef>
          </c:tx>
          <c:invertIfNegative val="0"/>
          <c:val>
            <c:numRef>
              <c:f>Capacity!$G$164:$M$164</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25-7281-4E9E-B636-665AEF57C9C2}"/>
            </c:ext>
          </c:extLst>
        </c:ser>
        <c:ser>
          <c:idx val="21"/>
          <c:order val="18"/>
          <c:tx>
            <c:strRef>
              <c:f>Capacity!$F$165</c:f>
              <c:strCache>
                <c:ptCount val="1"/>
                <c:pt idx="0">
                  <c:v>New Offshore Wind</c:v>
                </c:pt>
              </c:strCache>
            </c:strRef>
          </c:tx>
          <c:invertIfNegative val="0"/>
          <c:val>
            <c:numRef>
              <c:f>Capacity!$G$165:$M$165</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27-7281-4E9E-B636-665AEF57C9C2}"/>
            </c:ext>
          </c:extLst>
        </c:ser>
        <c:ser>
          <c:idx val="22"/>
          <c:order val="19"/>
          <c:tx>
            <c:strRef>
              <c:f>Capacity!$F$166</c:f>
              <c:strCache>
                <c:ptCount val="1"/>
                <c:pt idx="0">
                  <c:v>New Battery Storage</c:v>
                </c:pt>
              </c:strCache>
            </c:strRef>
          </c:tx>
          <c:invertIfNegative val="0"/>
          <c:val>
            <c:numRef>
              <c:f>Capacity!$G$166:$M$166</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29-7281-4E9E-B636-665AEF57C9C2}"/>
            </c:ext>
          </c:extLst>
        </c:ser>
        <c:ser>
          <c:idx val="25"/>
          <c:order val="20"/>
          <c:tx>
            <c:strRef>
              <c:f>Capacity!$F$167</c:f>
              <c:strCache>
                <c:ptCount val="1"/>
                <c:pt idx="0">
                  <c:v>New H2 CC</c:v>
                </c:pt>
              </c:strCache>
            </c:strRef>
          </c:tx>
          <c:invertIfNegative val="0"/>
          <c:val>
            <c:numRef>
              <c:f>Capacity!$G$167:$M$167</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2B-7281-4E9E-B636-665AEF57C9C2}"/>
            </c:ext>
          </c:extLst>
        </c:ser>
        <c:ser>
          <c:idx val="26"/>
          <c:order val="21"/>
          <c:tx>
            <c:strRef>
              <c:f>Capacity!$F$168</c:f>
              <c:strCache>
                <c:ptCount val="1"/>
                <c:pt idx="0">
                  <c:v>New H2 CT</c:v>
                </c:pt>
              </c:strCache>
            </c:strRef>
          </c:tx>
          <c:invertIfNegative val="0"/>
          <c:val>
            <c:numRef>
              <c:f>Capacity!$G$168:$M$168</c:f>
            </c:numRef>
          </c:val>
          <c:extLst>
            <c:ext xmlns:c15="http://schemas.microsoft.com/office/drawing/2012/chart" uri="{02D57815-91ED-43cb-92C2-25804820EDAC}">
              <c15:filteredCategoryTitle>
                <c15:cat>
                  <c:multiLvlStrRef>
                    <c:extLst>
                      <c:ext uri="{02D57815-91ED-43cb-92C2-25804820EDAC}">
                        <c15:formulaRef>
                          <c15:sqref>Capacity!$G$146:$M$146</c15:sqref>
                        </c15:formulaRef>
                      </c:ext>
                    </c:extLst>
                  </c:multiLvlStrRef>
                </c15:cat>
              </c15:filteredCategoryTitle>
            </c:ext>
            <c:ext xmlns:c16="http://schemas.microsoft.com/office/drawing/2014/chart" uri="{C3380CC4-5D6E-409C-BE32-E72D297353CC}">
              <c16:uniqueId val="{0000002D-7281-4E9E-B636-665AEF57C9C2}"/>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84950809487892887"/>
          <c:w val="0.98050393967391725"/>
          <c:h val="0.14577999862294733"/>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472859019296218E-2"/>
          <c:y val="2.9332128526323265E-2"/>
          <c:w val="0.91879858914588852"/>
          <c:h val="0.72805641854875591"/>
        </c:manualLayout>
      </c:layout>
      <c:barChart>
        <c:barDir val="col"/>
        <c:grouping val="stacked"/>
        <c:varyColors val="0"/>
        <c:ser>
          <c:idx val="1"/>
          <c:order val="0"/>
          <c:tx>
            <c:strRef>
              <c:f>Capacity!$F$117</c:f>
              <c:strCache>
                <c:ptCount val="1"/>
                <c:pt idx="0">
                  <c:v>Coal</c:v>
                </c:pt>
              </c:strCache>
            </c:strRef>
          </c:tx>
          <c:invertIfNegative val="0"/>
          <c:val>
            <c:numRef>
              <c:f>Capacity!$G$117:$M$117</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02-48A7-4231-BCF9-333BBB83FB4C}"/>
            </c:ext>
          </c:extLst>
        </c:ser>
        <c:ser>
          <c:idx val="2"/>
          <c:order val="1"/>
          <c:tx>
            <c:strRef>
              <c:f>Capacity!$F$118</c:f>
              <c:strCache>
                <c:ptCount val="1"/>
                <c:pt idx="0">
                  <c:v>Coal with CCS</c:v>
                </c:pt>
              </c:strCache>
            </c:strRef>
          </c:tx>
          <c:invertIfNegative val="0"/>
          <c:val>
            <c:numRef>
              <c:f>Capacity!$G$118:$M$118</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04-48A7-4231-BCF9-333BBB83FB4C}"/>
            </c:ext>
          </c:extLst>
        </c:ser>
        <c:ser>
          <c:idx val="3"/>
          <c:order val="2"/>
          <c:tx>
            <c:strRef>
              <c:f>Capacity!$F$119</c:f>
              <c:strCache>
                <c:ptCount val="1"/>
                <c:pt idx="0">
                  <c:v>Combined Cycle</c:v>
                </c:pt>
              </c:strCache>
            </c:strRef>
          </c:tx>
          <c:invertIfNegative val="0"/>
          <c:val>
            <c:numRef>
              <c:f>Capacity!$G$119:$M$119</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06-48A7-4231-BCF9-333BBB83FB4C}"/>
            </c:ext>
          </c:extLst>
        </c:ser>
        <c:ser>
          <c:idx val="4"/>
          <c:order val="3"/>
          <c:tx>
            <c:strRef>
              <c:f>Capacity!$F$120</c:f>
              <c:strCache>
                <c:ptCount val="1"/>
                <c:pt idx="0">
                  <c:v>Combustion Turbine</c:v>
                </c:pt>
              </c:strCache>
            </c:strRef>
          </c:tx>
          <c:invertIfNegative val="0"/>
          <c:val>
            <c:numRef>
              <c:f>Capacity!$G$120:$M$120</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08-48A7-4231-BCF9-333BBB83FB4C}"/>
            </c:ext>
          </c:extLst>
        </c:ser>
        <c:ser>
          <c:idx val="5"/>
          <c:order val="4"/>
          <c:tx>
            <c:strRef>
              <c:f>Capacity!$F$121</c:f>
              <c:strCache>
                <c:ptCount val="1"/>
                <c:pt idx="0">
                  <c:v>Oil/Gas</c:v>
                </c:pt>
              </c:strCache>
            </c:strRef>
          </c:tx>
          <c:invertIfNegative val="0"/>
          <c:val>
            <c:numRef>
              <c:f>Capacity!$G$121:$M$121</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0A-48A7-4231-BCF9-333BBB83FB4C}"/>
            </c:ext>
          </c:extLst>
        </c:ser>
        <c:ser>
          <c:idx val="7"/>
          <c:order val="5"/>
          <c:tx>
            <c:strRef>
              <c:f>Capacity!$F$122</c:f>
              <c:strCache>
                <c:ptCount val="1"/>
                <c:pt idx="0">
                  <c:v>Other</c:v>
                </c:pt>
              </c:strCache>
            </c:strRef>
          </c:tx>
          <c:invertIfNegative val="0"/>
          <c:val>
            <c:numRef>
              <c:f>Capacity!$G$122:$M$122</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0C-48A7-4231-BCF9-333BBB83FB4C}"/>
            </c:ext>
          </c:extLst>
        </c:ser>
        <c:ser>
          <c:idx val="8"/>
          <c:order val="6"/>
          <c:tx>
            <c:strRef>
              <c:f>Capacity!$F$123</c:f>
              <c:strCache>
                <c:ptCount val="1"/>
                <c:pt idx="0">
                  <c:v>Nuclear</c:v>
                </c:pt>
              </c:strCache>
            </c:strRef>
          </c:tx>
          <c:invertIfNegative val="0"/>
          <c:val>
            <c:numRef>
              <c:f>Capacity!$G$123:$M$123</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0E-48A7-4231-BCF9-333BBB83FB4C}"/>
            </c:ext>
          </c:extLst>
        </c:ser>
        <c:ser>
          <c:idx val="9"/>
          <c:order val="7"/>
          <c:tx>
            <c:strRef>
              <c:f>Capacity!$F$124</c:f>
              <c:strCache>
                <c:ptCount val="1"/>
                <c:pt idx="0">
                  <c:v>Hydro</c:v>
                </c:pt>
              </c:strCache>
            </c:strRef>
          </c:tx>
          <c:invertIfNegative val="0"/>
          <c:val>
            <c:numRef>
              <c:f>Capacity!$G$124:$M$124</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10-48A7-4231-BCF9-333BBB83FB4C}"/>
            </c:ext>
          </c:extLst>
        </c:ser>
        <c:ser>
          <c:idx val="10"/>
          <c:order val="8"/>
          <c:tx>
            <c:strRef>
              <c:f>Capacity!$F$125</c:f>
              <c:strCache>
                <c:ptCount val="1"/>
                <c:pt idx="0">
                  <c:v>Solar PV</c:v>
                </c:pt>
              </c:strCache>
            </c:strRef>
          </c:tx>
          <c:invertIfNegative val="0"/>
          <c:val>
            <c:numRef>
              <c:f>Capacity!$G$125:$M$125</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12-48A7-4231-BCF9-333BBB83FB4C}"/>
            </c:ext>
          </c:extLst>
        </c:ser>
        <c:ser>
          <c:idx val="11"/>
          <c:order val="9"/>
          <c:tx>
            <c:strRef>
              <c:f>Capacity!$F$126</c:f>
              <c:strCache>
                <c:ptCount val="1"/>
                <c:pt idx="0">
                  <c:v>Onshore Wind</c:v>
                </c:pt>
              </c:strCache>
            </c:strRef>
          </c:tx>
          <c:invertIfNegative val="0"/>
          <c:val>
            <c:numRef>
              <c:f>Capacity!$G$126:$M$126</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14-48A7-4231-BCF9-333BBB83FB4C}"/>
            </c:ext>
          </c:extLst>
        </c:ser>
        <c:ser>
          <c:idx val="12"/>
          <c:order val="10"/>
          <c:tx>
            <c:strRef>
              <c:f>Capacity!$F$127</c:f>
              <c:strCache>
                <c:ptCount val="1"/>
                <c:pt idx="0">
                  <c:v>Battery Storage</c:v>
                </c:pt>
              </c:strCache>
            </c:strRef>
          </c:tx>
          <c:invertIfNegative val="0"/>
          <c:val>
            <c:numRef>
              <c:f>Capacity!$G$127:$M$127</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16-48A7-4231-BCF9-333BBB83FB4C}"/>
            </c:ext>
          </c:extLst>
        </c:ser>
        <c:ser>
          <c:idx val="13"/>
          <c:order val="11"/>
          <c:tx>
            <c:strRef>
              <c:f>Capacity!$F$128</c:f>
              <c:strCache>
                <c:ptCount val="1"/>
                <c:pt idx="0">
                  <c:v>Other RE</c:v>
                </c:pt>
              </c:strCache>
            </c:strRef>
          </c:tx>
          <c:invertIfNegative val="0"/>
          <c:val>
            <c:numRef>
              <c:f>Capacity!$G$128:$M$128</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18-48A7-4231-BCF9-333BBB83FB4C}"/>
            </c:ext>
          </c:extLst>
        </c:ser>
        <c:ser>
          <c:idx val="15"/>
          <c:order val="12"/>
          <c:tx>
            <c:strRef>
              <c:f>Capacity!$F$129</c:f>
              <c:strCache>
                <c:ptCount val="1"/>
                <c:pt idx="0">
                  <c:v>New Combined Cycle</c:v>
                </c:pt>
              </c:strCache>
            </c:strRef>
          </c:tx>
          <c:invertIfNegative val="0"/>
          <c:val>
            <c:numRef>
              <c:f>Capacity!$G$129:$M$129</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1A-48A7-4231-BCF9-333BBB83FB4C}"/>
            </c:ext>
          </c:extLst>
        </c:ser>
        <c:ser>
          <c:idx val="16"/>
          <c:order val="13"/>
          <c:tx>
            <c:strRef>
              <c:f>Capacity!$F$130</c:f>
              <c:strCache>
                <c:ptCount val="1"/>
                <c:pt idx="0">
                  <c:v>New Combustion Turbine</c:v>
                </c:pt>
              </c:strCache>
            </c:strRef>
          </c:tx>
          <c:invertIfNegative val="0"/>
          <c:val>
            <c:numRef>
              <c:f>Capacity!$G$130:$M$130</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1C-48A7-4231-BCF9-333BBB83FB4C}"/>
            </c:ext>
          </c:extLst>
        </c:ser>
        <c:ser>
          <c:idx val="17"/>
          <c:order val="14"/>
          <c:tx>
            <c:strRef>
              <c:f>Capacity!$F$131</c:f>
              <c:strCache>
                <c:ptCount val="1"/>
                <c:pt idx="0">
                  <c:v>New Other</c:v>
                </c:pt>
              </c:strCache>
            </c:strRef>
          </c:tx>
          <c:invertIfNegative val="0"/>
          <c:val>
            <c:numRef>
              <c:f>Capacity!$G$131:$M$131</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1E-48A7-4231-BCF9-333BBB83FB4C}"/>
            </c:ext>
          </c:extLst>
        </c:ser>
        <c:ser>
          <c:idx val="18"/>
          <c:order val="15"/>
          <c:tx>
            <c:strRef>
              <c:f>Capacity!$F$132</c:f>
              <c:strCache>
                <c:ptCount val="1"/>
                <c:pt idx="0">
                  <c:v>New Other RE</c:v>
                </c:pt>
              </c:strCache>
            </c:strRef>
          </c:tx>
          <c:invertIfNegative val="0"/>
          <c:val>
            <c:numRef>
              <c:f>Capacity!$G$132:$M$132</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20-48A7-4231-BCF9-333BBB83FB4C}"/>
            </c:ext>
          </c:extLst>
        </c:ser>
        <c:ser>
          <c:idx val="19"/>
          <c:order val="16"/>
          <c:tx>
            <c:strRef>
              <c:f>Capacity!$F$133</c:f>
              <c:strCache>
                <c:ptCount val="1"/>
                <c:pt idx="0">
                  <c:v>New Solar PV</c:v>
                </c:pt>
              </c:strCache>
            </c:strRef>
          </c:tx>
          <c:invertIfNegative val="0"/>
          <c:val>
            <c:numRef>
              <c:f>Capacity!$G$133:$M$133</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22-48A7-4231-BCF9-333BBB83FB4C}"/>
            </c:ext>
          </c:extLst>
        </c:ser>
        <c:ser>
          <c:idx val="20"/>
          <c:order val="17"/>
          <c:tx>
            <c:strRef>
              <c:f>Capacity!$F$134</c:f>
              <c:strCache>
                <c:ptCount val="1"/>
                <c:pt idx="0">
                  <c:v>New Onshore Wind</c:v>
                </c:pt>
              </c:strCache>
            </c:strRef>
          </c:tx>
          <c:invertIfNegative val="0"/>
          <c:val>
            <c:numRef>
              <c:f>Capacity!$G$134:$M$134</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24-48A7-4231-BCF9-333BBB83FB4C}"/>
            </c:ext>
          </c:extLst>
        </c:ser>
        <c:ser>
          <c:idx val="21"/>
          <c:order val="18"/>
          <c:tx>
            <c:strRef>
              <c:f>Capacity!$F$135</c:f>
              <c:strCache>
                <c:ptCount val="1"/>
                <c:pt idx="0">
                  <c:v>New Offshore Wind</c:v>
                </c:pt>
              </c:strCache>
            </c:strRef>
          </c:tx>
          <c:invertIfNegative val="0"/>
          <c:val>
            <c:numRef>
              <c:f>Capacity!$G$135:$M$135</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26-48A7-4231-BCF9-333BBB83FB4C}"/>
            </c:ext>
          </c:extLst>
        </c:ser>
        <c:ser>
          <c:idx val="22"/>
          <c:order val="19"/>
          <c:tx>
            <c:strRef>
              <c:f>Capacity!$F$136</c:f>
              <c:strCache>
                <c:ptCount val="1"/>
                <c:pt idx="0">
                  <c:v>New Battery Storage</c:v>
                </c:pt>
              </c:strCache>
            </c:strRef>
          </c:tx>
          <c:invertIfNegative val="0"/>
          <c:val>
            <c:numRef>
              <c:f>Capacity!$G$136:$M$136</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28-48A7-4231-BCF9-333BBB83FB4C}"/>
            </c:ext>
          </c:extLst>
        </c:ser>
        <c:ser>
          <c:idx val="25"/>
          <c:order val="20"/>
          <c:tx>
            <c:strRef>
              <c:f>Capacity!$F$137</c:f>
              <c:strCache>
                <c:ptCount val="1"/>
                <c:pt idx="0">
                  <c:v>New H2 CC</c:v>
                </c:pt>
              </c:strCache>
            </c:strRef>
          </c:tx>
          <c:invertIfNegative val="0"/>
          <c:val>
            <c:numRef>
              <c:f>Capacity!$G$137:$M$137</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2A-48A7-4231-BCF9-333BBB83FB4C}"/>
            </c:ext>
          </c:extLst>
        </c:ser>
        <c:ser>
          <c:idx val="26"/>
          <c:order val="21"/>
          <c:tx>
            <c:strRef>
              <c:f>Capacity!$F$138</c:f>
              <c:strCache>
                <c:ptCount val="1"/>
                <c:pt idx="0">
                  <c:v>New H2 CT</c:v>
                </c:pt>
              </c:strCache>
            </c:strRef>
          </c:tx>
          <c:invertIfNegative val="0"/>
          <c:val>
            <c:numRef>
              <c:f>Capacity!$G$138:$M$138</c:f>
            </c:numRef>
          </c:val>
          <c:extLst>
            <c:ext xmlns:c15="http://schemas.microsoft.com/office/drawing/2012/chart" uri="{02D57815-91ED-43cb-92C2-25804820EDAC}">
              <c15:filteredCategoryTitle>
                <c15:cat>
                  <c:multiLvlStrRef>
                    <c:extLst>
                      <c:ext uri="{02D57815-91ED-43cb-92C2-25804820EDAC}">
                        <c15:formulaRef>
                          <c15:sqref>Capacity!$G$116:$M$116</c15:sqref>
                        </c15:formulaRef>
                      </c:ext>
                    </c:extLst>
                  </c:multiLvlStrRef>
                </c15:cat>
              </c15:filteredCategoryTitle>
            </c:ext>
            <c:ext xmlns:c16="http://schemas.microsoft.com/office/drawing/2014/chart" uri="{C3380CC4-5D6E-409C-BE32-E72D297353CC}">
              <c16:uniqueId val="{0000002C-48A7-4231-BCF9-333BBB83FB4C}"/>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84950809487892887"/>
          <c:w val="0.98050393967391725"/>
          <c:h val="0.14577999862294733"/>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5972445740734298E-2"/>
          <c:y val="3.1942123471261213E-2"/>
          <c:w val="0.92493457710333682"/>
          <c:h val="0.64425084427418944"/>
        </c:manualLayout>
      </c:layout>
      <c:barChart>
        <c:barDir val="col"/>
        <c:grouping val="stacked"/>
        <c:varyColors val="0"/>
        <c:ser>
          <c:idx val="1"/>
          <c:order val="0"/>
          <c:tx>
            <c:strRef>
              <c:f>Capacity!$F$87</c:f>
              <c:strCache>
                <c:ptCount val="1"/>
                <c:pt idx="0">
                  <c:v>Coal</c:v>
                </c:pt>
              </c:strCache>
            </c:strRef>
          </c:tx>
          <c:invertIfNegative val="0"/>
          <c:val>
            <c:numRef>
              <c:f>Capacity!$G$87:$M$87</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01-F3CE-44B5-9204-3C72FE05A2B3}"/>
            </c:ext>
          </c:extLst>
        </c:ser>
        <c:ser>
          <c:idx val="2"/>
          <c:order val="1"/>
          <c:tx>
            <c:strRef>
              <c:f>Capacity!$F$88</c:f>
              <c:strCache>
                <c:ptCount val="1"/>
                <c:pt idx="0">
                  <c:v>Coal with CCS</c:v>
                </c:pt>
              </c:strCache>
            </c:strRef>
          </c:tx>
          <c:invertIfNegative val="0"/>
          <c:val>
            <c:numRef>
              <c:f>Capacity!$G$88:$M$88</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03-F3CE-44B5-9204-3C72FE05A2B3}"/>
            </c:ext>
          </c:extLst>
        </c:ser>
        <c:ser>
          <c:idx val="3"/>
          <c:order val="2"/>
          <c:tx>
            <c:strRef>
              <c:f>Capacity!$F$89</c:f>
              <c:strCache>
                <c:ptCount val="1"/>
                <c:pt idx="0">
                  <c:v>Combined Cycle</c:v>
                </c:pt>
              </c:strCache>
            </c:strRef>
          </c:tx>
          <c:invertIfNegative val="0"/>
          <c:val>
            <c:numRef>
              <c:f>Capacity!$G$89:$M$89</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05-F3CE-44B5-9204-3C72FE05A2B3}"/>
            </c:ext>
          </c:extLst>
        </c:ser>
        <c:ser>
          <c:idx val="4"/>
          <c:order val="3"/>
          <c:tx>
            <c:strRef>
              <c:f>Capacity!$F$90</c:f>
              <c:strCache>
                <c:ptCount val="1"/>
                <c:pt idx="0">
                  <c:v>Combustion Turbine</c:v>
                </c:pt>
              </c:strCache>
            </c:strRef>
          </c:tx>
          <c:invertIfNegative val="0"/>
          <c:val>
            <c:numRef>
              <c:f>Capacity!$G$90:$M$90</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07-F3CE-44B5-9204-3C72FE05A2B3}"/>
            </c:ext>
          </c:extLst>
        </c:ser>
        <c:ser>
          <c:idx val="5"/>
          <c:order val="4"/>
          <c:tx>
            <c:strRef>
              <c:f>Capacity!$F$91</c:f>
              <c:strCache>
                <c:ptCount val="1"/>
                <c:pt idx="0">
                  <c:v>Oil/Gas</c:v>
                </c:pt>
              </c:strCache>
            </c:strRef>
          </c:tx>
          <c:invertIfNegative val="0"/>
          <c:val>
            <c:numRef>
              <c:f>Capacity!$G$91:$M$91</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09-F3CE-44B5-9204-3C72FE05A2B3}"/>
            </c:ext>
          </c:extLst>
        </c:ser>
        <c:ser>
          <c:idx val="7"/>
          <c:order val="5"/>
          <c:tx>
            <c:strRef>
              <c:f>Capacity!$F$92</c:f>
              <c:strCache>
                <c:ptCount val="1"/>
                <c:pt idx="0">
                  <c:v>Other</c:v>
                </c:pt>
              </c:strCache>
            </c:strRef>
          </c:tx>
          <c:invertIfNegative val="0"/>
          <c:val>
            <c:numRef>
              <c:f>Capacity!$G$92:$M$92</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0B-F3CE-44B5-9204-3C72FE05A2B3}"/>
            </c:ext>
          </c:extLst>
        </c:ser>
        <c:ser>
          <c:idx val="8"/>
          <c:order val="6"/>
          <c:tx>
            <c:strRef>
              <c:f>Capacity!$F$93</c:f>
              <c:strCache>
                <c:ptCount val="1"/>
                <c:pt idx="0">
                  <c:v>Nuclear</c:v>
                </c:pt>
              </c:strCache>
            </c:strRef>
          </c:tx>
          <c:invertIfNegative val="0"/>
          <c:val>
            <c:numRef>
              <c:f>Capacity!$G$93:$M$93</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0D-F3CE-44B5-9204-3C72FE05A2B3}"/>
            </c:ext>
          </c:extLst>
        </c:ser>
        <c:ser>
          <c:idx val="9"/>
          <c:order val="7"/>
          <c:tx>
            <c:strRef>
              <c:f>Capacity!$F$94</c:f>
              <c:strCache>
                <c:ptCount val="1"/>
                <c:pt idx="0">
                  <c:v>Hydro</c:v>
                </c:pt>
              </c:strCache>
            </c:strRef>
          </c:tx>
          <c:invertIfNegative val="0"/>
          <c:val>
            <c:numRef>
              <c:f>Capacity!$G$94:$M$94</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0F-F3CE-44B5-9204-3C72FE05A2B3}"/>
            </c:ext>
          </c:extLst>
        </c:ser>
        <c:ser>
          <c:idx val="10"/>
          <c:order val="8"/>
          <c:tx>
            <c:strRef>
              <c:f>Capacity!$F$95</c:f>
              <c:strCache>
                <c:ptCount val="1"/>
                <c:pt idx="0">
                  <c:v>Solar PV</c:v>
                </c:pt>
              </c:strCache>
            </c:strRef>
          </c:tx>
          <c:invertIfNegative val="0"/>
          <c:val>
            <c:numRef>
              <c:f>Capacity!$G$95:$M$95</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11-F3CE-44B5-9204-3C72FE05A2B3}"/>
            </c:ext>
          </c:extLst>
        </c:ser>
        <c:ser>
          <c:idx val="11"/>
          <c:order val="9"/>
          <c:tx>
            <c:strRef>
              <c:f>Capacity!$F$96</c:f>
              <c:strCache>
                <c:ptCount val="1"/>
                <c:pt idx="0">
                  <c:v>Onshore Wind</c:v>
                </c:pt>
              </c:strCache>
            </c:strRef>
          </c:tx>
          <c:invertIfNegative val="0"/>
          <c:val>
            <c:numRef>
              <c:f>Capacity!$G$96:$M$96</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13-F3CE-44B5-9204-3C72FE05A2B3}"/>
            </c:ext>
          </c:extLst>
        </c:ser>
        <c:ser>
          <c:idx val="12"/>
          <c:order val="10"/>
          <c:tx>
            <c:strRef>
              <c:f>Capacity!$F$97</c:f>
              <c:strCache>
                <c:ptCount val="1"/>
                <c:pt idx="0">
                  <c:v>Battery Storage</c:v>
                </c:pt>
              </c:strCache>
            </c:strRef>
          </c:tx>
          <c:invertIfNegative val="0"/>
          <c:val>
            <c:numRef>
              <c:f>Capacity!$G$97:$M$97</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15-F3CE-44B5-9204-3C72FE05A2B3}"/>
            </c:ext>
          </c:extLst>
        </c:ser>
        <c:ser>
          <c:idx val="13"/>
          <c:order val="11"/>
          <c:tx>
            <c:strRef>
              <c:f>Capacity!$F$98</c:f>
              <c:strCache>
                <c:ptCount val="1"/>
                <c:pt idx="0">
                  <c:v>Other RE</c:v>
                </c:pt>
              </c:strCache>
            </c:strRef>
          </c:tx>
          <c:invertIfNegative val="0"/>
          <c:val>
            <c:numRef>
              <c:f>Capacity!$G$98:$M$98</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17-F3CE-44B5-9204-3C72FE05A2B3}"/>
            </c:ext>
          </c:extLst>
        </c:ser>
        <c:ser>
          <c:idx val="15"/>
          <c:order val="12"/>
          <c:tx>
            <c:strRef>
              <c:f>Capacity!$F$99</c:f>
              <c:strCache>
                <c:ptCount val="1"/>
                <c:pt idx="0">
                  <c:v>New Combined Cycle</c:v>
                </c:pt>
              </c:strCache>
            </c:strRef>
          </c:tx>
          <c:invertIfNegative val="0"/>
          <c:val>
            <c:numRef>
              <c:f>Capacity!$G$99:$M$99</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19-F3CE-44B5-9204-3C72FE05A2B3}"/>
            </c:ext>
          </c:extLst>
        </c:ser>
        <c:ser>
          <c:idx val="16"/>
          <c:order val="13"/>
          <c:tx>
            <c:strRef>
              <c:f>Capacity!$F$100</c:f>
              <c:strCache>
                <c:ptCount val="1"/>
                <c:pt idx="0">
                  <c:v>New Combustion Turbine</c:v>
                </c:pt>
              </c:strCache>
            </c:strRef>
          </c:tx>
          <c:invertIfNegative val="0"/>
          <c:val>
            <c:numRef>
              <c:f>Capacity!$G$100:$M$100</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1B-F3CE-44B5-9204-3C72FE05A2B3}"/>
            </c:ext>
          </c:extLst>
        </c:ser>
        <c:ser>
          <c:idx val="17"/>
          <c:order val="14"/>
          <c:tx>
            <c:strRef>
              <c:f>Capacity!$F$101</c:f>
              <c:strCache>
                <c:ptCount val="1"/>
                <c:pt idx="0">
                  <c:v>New Other</c:v>
                </c:pt>
              </c:strCache>
            </c:strRef>
          </c:tx>
          <c:invertIfNegative val="0"/>
          <c:val>
            <c:numRef>
              <c:f>Capacity!$G$101:$M$101</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1D-F3CE-44B5-9204-3C72FE05A2B3}"/>
            </c:ext>
          </c:extLst>
        </c:ser>
        <c:ser>
          <c:idx val="18"/>
          <c:order val="15"/>
          <c:tx>
            <c:strRef>
              <c:f>Capacity!$F$102</c:f>
              <c:strCache>
                <c:ptCount val="1"/>
                <c:pt idx="0">
                  <c:v>New Other RE</c:v>
                </c:pt>
              </c:strCache>
            </c:strRef>
          </c:tx>
          <c:invertIfNegative val="0"/>
          <c:val>
            <c:numRef>
              <c:f>Capacity!$G$102:$M$102</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1F-F3CE-44B5-9204-3C72FE05A2B3}"/>
            </c:ext>
          </c:extLst>
        </c:ser>
        <c:ser>
          <c:idx val="19"/>
          <c:order val="16"/>
          <c:tx>
            <c:strRef>
              <c:f>Capacity!$F$103</c:f>
              <c:strCache>
                <c:ptCount val="1"/>
                <c:pt idx="0">
                  <c:v>New Solar PV</c:v>
                </c:pt>
              </c:strCache>
            </c:strRef>
          </c:tx>
          <c:invertIfNegative val="0"/>
          <c:val>
            <c:numRef>
              <c:f>Capacity!$G$103:$M$103</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21-F3CE-44B5-9204-3C72FE05A2B3}"/>
            </c:ext>
          </c:extLst>
        </c:ser>
        <c:ser>
          <c:idx val="20"/>
          <c:order val="17"/>
          <c:tx>
            <c:strRef>
              <c:f>Capacity!$F$104</c:f>
              <c:strCache>
                <c:ptCount val="1"/>
                <c:pt idx="0">
                  <c:v>New Onshore Wind</c:v>
                </c:pt>
              </c:strCache>
            </c:strRef>
          </c:tx>
          <c:invertIfNegative val="0"/>
          <c:val>
            <c:numRef>
              <c:f>Capacity!$G$104:$M$104</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23-F3CE-44B5-9204-3C72FE05A2B3}"/>
            </c:ext>
          </c:extLst>
        </c:ser>
        <c:ser>
          <c:idx val="21"/>
          <c:order val="18"/>
          <c:tx>
            <c:strRef>
              <c:f>Capacity!$F$105</c:f>
              <c:strCache>
                <c:ptCount val="1"/>
                <c:pt idx="0">
                  <c:v>New Offshore Wind</c:v>
                </c:pt>
              </c:strCache>
            </c:strRef>
          </c:tx>
          <c:invertIfNegative val="0"/>
          <c:val>
            <c:numRef>
              <c:f>Capacity!$G$105:$M$105</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25-F3CE-44B5-9204-3C72FE05A2B3}"/>
            </c:ext>
          </c:extLst>
        </c:ser>
        <c:ser>
          <c:idx val="22"/>
          <c:order val="19"/>
          <c:tx>
            <c:strRef>
              <c:f>Capacity!$F$106</c:f>
              <c:strCache>
                <c:ptCount val="1"/>
                <c:pt idx="0">
                  <c:v>New Battery Storage</c:v>
                </c:pt>
              </c:strCache>
            </c:strRef>
          </c:tx>
          <c:invertIfNegative val="0"/>
          <c:val>
            <c:numRef>
              <c:f>Capacity!$G$106:$M$106</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27-F3CE-44B5-9204-3C72FE05A2B3}"/>
            </c:ext>
          </c:extLst>
        </c:ser>
        <c:ser>
          <c:idx val="25"/>
          <c:order val="20"/>
          <c:tx>
            <c:strRef>
              <c:f>Capacity!$F$107</c:f>
              <c:strCache>
                <c:ptCount val="1"/>
                <c:pt idx="0">
                  <c:v>New H2 CC</c:v>
                </c:pt>
              </c:strCache>
            </c:strRef>
          </c:tx>
          <c:invertIfNegative val="0"/>
          <c:val>
            <c:numRef>
              <c:f>Capacity!$G$107:$M$107</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29-F3CE-44B5-9204-3C72FE05A2B3}"/>
            </c:ext>
          </c:extLst>
        </c:ser>
        <c:ser>
          <c:idx val="26"/>
          <c:order val="21"/>
          <c:tx>
            <c:strRef>
              <c:f>Capacity!$F$108</c:f>
              <c:strCache>
                <c:ptCount val="1"/>
                <c:pt idx="0">
                  <c:v>New H2 CT</c:v>
                </c:pt>
              </c:strCache>
            </c:strRef>
          </c:tx>
          <c:invertIfNegative val="0"/>
          <c:val>
            <c:numRef>
              <c:f>Capacity!$G$108:$M$108</c:f>
            </c:numRef>
          </c:val>
          <c:extLst>
            <c:ext xmlns:c15="http://schemas.microsoft.com/office/drawing/2012/chart" uri="{02D57815-91ED-43cb-92C2-25804820EDAC}">
              <c15:filteredCategoryTitle>
                <c15:cat>
                  <c:multiLvlStrRef>
                    <c:extLst>
                      <c:ext uri="{02D57815-91ED-43cb-92C2-25804820EDAC}">
                        <c15:formulaRef>
                          <c15:sqref>Capacity!$G$86:$M$86</c15:sqref>
                        </c15:formulaRef>
                      </c:ext>
                    </c:extLst>
                  </c:multiLvlStrRef>
                </c15:cat>
              </c15:filteredCategoryTitle>
            </c:ext>
            <c:ext xmlns:c16="http://schemas.microsoft.com/office/drawing/2014/chart" uri="{C3380CC4-5D6E-409C-BE32-E72D297353CC}">
              <c16:uniqueId val="{0000002B-F3CE-44B5-9204-3C72FE05A2B3}"/>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84950809487892887"/>
          <c:w val="0.98050393967391725"/>
          <c:h val="0.14577999862294733"/>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1873127922240936E-2"/>
          <c:y val="2.8407212144859941E-2"/>
          <c:w val="0.93196465646061222"/>
          <c:h val="0.73644474288358752"/>
        </c:manualLayout>
      </c:layout>
      <c:barChart>
        <c:barDir val="col"/>
        <c:grouping val="stacked"/>
        <c:varyColors val="0"/>
        <c:ser>
          <c:idx val="1"/>
          <c:order val="0"/>
          <c:tx>
            <c:strRef>
              <c:f>Capacity!$F$57</c:f>
              <c:strCache>
                <c:ptCount val="1"/>
                <c:pt idx="0">
                  <c:v>Coal</c:v>
                </c:pt>
              </c:strCache>
            </c:strRef>
          </c:tx>
          <c:invertIfNegative val="0"/>
          <c:val>
            <c:numRef>
              <c:f>Capacity!$G$57:$M$57</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1-C81A-41E0-B543-0A64D9257CED}"/>
            </c:ext>
          </c:extLst>
        </c:ser>
        <c:ser>
          <c:idx val="2"/>
          <c:order val="1"/>
          <c:tx>
            <c:strRef>
              <c:f>Capacity!$F$58</c:f>
              <c:strCache>
                <c:ptCount val="1"/>
                <c:pt idx="0">
                  <c:v>Coal with CCS</c:v>
                </c:pt>
              </c:strCache>
            </c:strRef>
          </c:tx>
          <c:invertIfNegative val="0"/>
          <c:val>
            <c:numRef>
              <c:f>Capacity!$G$58:$M$58</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2-C81A-41E0-B543-0A64D9257CED}"/>
            </c:ext>
          </c:extLst>
        </c:ser>
        <c:ser>
          <c:idx val="3"/>
          <c:order val="2"/>
          <c:tx>
            <c:strRef>
              <c:f>Capacity!$F$59</c:f>
              <c:strCache>
                <c:ptCount val="1"/>
                <c:pt idx="0">
                  <c:v>Combined Cycle</c:v>
                </c:pt>
              </c:strCache>
            </c:strRef>
          </c:tx>
          <c:invertIfNegative val="0"/>
          <c:val>
            <c:numRef>
              <c:f>Capacity!$G$59:$M$59</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3-C81A-41E0-B543-0A64D9257CED}"/>
            </c:ext>
          </c:extLst>
        </c:ser>
        <c:ser>
          <c:idx val="4"/>
          <c:order val="3"/>
          <c:tx>
            <c:strRef>
              <c:f>Capacity!$F$60</c:f>
              <c:strCache>
                <c:ptCount val="1"/>
                <c:pt idx="0">
                  <c:v>Combustion Turbine</c:v>
                </c:pt>
              </c:strCache>
            </c:strRef>
          </c:tx>
          <c:invertIfNegative val="0"/>
          <c:val>
            <c:numRef>
              <c:f>Capacity!$G$60:$M$60</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4-C81A-41E0-B543-0A64D9257CED}"/>
            </c:ext>
          </c:extLst>
        </c:ser>
        <c:ser>
          <c:idx val="5"/>
          <c:order val="4"/>
          <c:tx>
            <c:strRef>
              <c:f>Capacity!$F$61</c:f>
              <c:strCache>
                <c:ptCount val="1"/>
                <c:pt idx="0">
                  <c:v>Oil/Gas</c:v>
                </c:pt>
              </c:strCache>
            </c:strRef>
          </c:tx>
          <c:invertIfNegative val="0"/>
          <c:val>
            <c:numRef>
              <c:f>Capacity!$G$61:$M$61</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5-C81A-41E0-B543-0A64D9257CED}"/>
            </c:ext>
          </c:extLst>
        </c:ser>
        <c:ser>
          <c:idx val="7"/>
          <c:order val="5"/>
          <c:tx>
            <c:strRef>
              <c:f>Capacity!$F$62</c:f>
              <c:strCache>
                <c:ptCount val="1"/>
                <c:pt idx="0">
                  <c:v>Other</c:v>
                </c:pt>
              </c:strCache>
            </c:strRef>
          </c:tx>
          <c:invertIfNegative val="0"/>
          <c:val>
            <c:numRef>
              <c:f>Capacity!$G$62:$M$62</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7-C81A-41E0-B543-0A64D9257CED}"/>
            </c:ext>
          </c:extLst>
        </c:ser>
        <c:ser>
          <c:idx val="8"/>
          <c:order val="6"/>
          <c:tx>
            <c:strRef>
              <c:f>Capacity!$F$63</c:f>
              <c:strCache>
                <c:ptCount val="1"/>
                <c:pt idx="0">
                  <c:v>Nuclear</c:v>
                </c:pt>
              </c:strCache>
            </c:strRef>
          </c:tx>
          <c:invertIfNegative val="0"/>
          <c:val>
            <c:numRef>
              <c:f>Capacity!$G$63:$M$63</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8-C81A-41E0-B543-0A64D9257CED}"/>
            </c:ext>
          </c:extLst>
        </c:ser>
        <c:ser>
          <c:idx val="9"/>
          <c:order val="7"/>
          <c:tx>
            <c:strRef>
              <c:f>Capacity!$F$64</c:f>
              <c:strCache>
                <c:ptCount val="1"/>
                <c:pt idx="0">
                  <c:v>Hydro</c:v>
                </c:pt>
              </c:strCache>
            </c:strRef>
          </c:tx>
          <c:invertIfNegative val="0"/>
          <c:val>
            <c:numRef>
              <c:f>Capacity!$G$64:$M$64</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9-C81A-41E0-B543-0A64D9257CED}"/>
            </c:ext>
          </c:extLst>
        </c:ser>
        <c:ser>
          <c:idx val="10"/>
          <c:order val="8"/>
          <c:tx>
            <c:strRef>
              <c:f>Capacity!$F$65</c:f>
              <c:strCache>
                <c:ptCount val="1"/>
                <c:pt idx="0">
                  <c:v>Solar PV</c:v>
                </c:pt>
              </c:strCache>
            </c:strRef>
          </c:tx>
          <c:invertIfNegative val="0"/>
          <c:val>
            <c:numRef>
              <c:f>Capacity!$G$65:$M$65</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A-C81A-41E0-B543-0A64D9257CED}"/>
            </c:ext>
          </c:extLst>
        </c:ser>
        <c:ser>
          <c:idx val="11"/>
          <c:order val="9"/>
          <c:tx>
            <c:strRef>
              <c:f>Capacity!$F$66</c:f>
              <c:strCache>
                <c:ptCount val="1"/>
                <c:pt idx="0">
                  <c:v>Onshore Wind</c:v>
                </c:pt>
              </c:strCache>
            </c:strRef>
          </c:tx>
          <c:invertIfNegative val="0"/>
          <c:val>
            <c:numRef>
              <c:f>Capacity!$G$66:$M$66</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B-C81A-41E0-B543-0A64D9257CED}"/>
            </c:ext>
          </c:extLst>
        </c:ser>
        <c:ser>
          <c:idx val="12"/>
          <c:order val="10"/>
          <c:tx>
            <c:strRef>
              <c:f>Capacity!$F$67</c:f>
              <c:strCache>
                <c:ptCount val="1"/>
                <c:pt idx="0">
                  <c:v>Battery Storage</c:v>
                </c:pt>
              </c:strCache>
            </c:strRef>
          </c:tx>
          <c:invertIfNegative val="0"/>
          <c:val>
            <c:numRef>
              <c:f>Capacity!$G$67:$M$67</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C-C81A-41E0-B543-0A64D9257CED}"/>
            </c:ext>
          </c:extLst>
        </c:ser>
        <c:ser>
          <c:idx val="13"/>
          <c:order val="11"/>
          <c:tx>
            <c:strRef>
              <c:f>Capacity!$F$68</c:f>
              <c:strCache>
                <c:ptCount val="1"/>
                <c:pt idx="0">
                  <c:v>Other RE</c:v>
                </c:pt>
              </c:strCache>
            </c:strRef>
          </c:tx>
          <c:invertIfNegative val="0"/>
          <c:val>
            <c:numRef>
              <c:f>Capacity!$G$68:$M$68</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D-C81A-41E0-B543-0A64D9257CED}"/>
            </c:ext>
          </c:extLst>
        </c:ser>
        <c:ser>
          <c:idx val="15"/>
          <c:order val="12"/>
          <c:tx>
            <c:strRef>
              <c:f>Capacity!$F$69</c:f>
              <c:strCache>
                <c:ptCount val="1"/>
                <c:pt idx="0">
                  <c:v>New Combined Cycle</c:v>
                </c:pt>
              </c:strCache>
            </c:strRef>
          </c:tx>
          <c:invertIfNegative val="0"/>
          <c:val>
            <c:numRef>
              <c:f>Capacity!$G$69:$M$69</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F-C81A-41E0-B543-0A64D9257CED}"/>
            </c:ext>
          </c:extLst>
        </c:ser>
        <c:ser>
          <c:idx val="16"/>
          <c:order val="13"/>
          <c:tx>
            <c:strRef>
              <c:f>Capacity!$F$70</c:f>
              <c:strCache>
                <c:ptCount val="1"/>
                <c:pt idx="0">
                  <c:v>New Combustion Turbine</c:v>
                </c:pt>
              </c:strCache>
            </c:strRef>
          </c:tx>
          <c:invertIfNegative val="0"/>
          <c:val>
            <c:numRef>
              <c:f>Capacity!$G$70:$M$70</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10-C81A-41E0-B543-0A64D9257CED}"/>
            </c:ext>
          </c:extLst>
        </c:ser>
        <c:ser>
          <c:idx val="17"/>
          <c:order val="14"/>
          <c:tx>
            <c:strRef>
              <c:f>Capacity!$F$71</c:f>
              <c:strCache>
                <c:ptCount val="1"/>
                <c:pt idx="0">
                  <c:v>New Other</c:v>
                </c:pt>
              </c:strCache>
            </c:strRef>
          </c:tx>
          <c:invertIfNegative val="0"/>
          <c:val>
            <c:numRef>
              <c:f>Capacity!$G$71:$M$71</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11-C81A-41E0-B543-0A64D9257CED}"/>
            </c:ext>
          </c:extLst>
        </c:ser>
        <c:ser>
          <c:idx val="18"/>
          <c:order val="15"/>
          <c:tx>
            <c:strRef>
              <c:f>Capacity!$F$72</c:f>
              <c:strCache>
                <c:ptCount val="1"/>
                <c:pt idx="0">
                  <c:v>New Other RE</c:v>
                </c:pt>
              </c:strCache>
            </c:strRef>
          </c:tx>
          <c:invertIfNegative val="0"/>
          <c:val>
            <c:numRef>
              <c:f>Capacity!$G$72:$M$72</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12-C81A-41E0-B543-0A64D9257CED}"/>
            </c:ext>
          </c:extLst>
        </c:ser>
        <c:ser>
          <c:idx val="19"/>
          <c:order val="16"/>
          <c:tx>
            <c:strRef>
              <c:f>Capacity!$F$73</c:f>
              <c:strCache>
                <c:ptCount val="1"/>
                <c:pt idx="0">
                  <c:v>New Solar PV</c:v>
                </c:pt>
              </c:strCache>
            </c:strRef>
          </c:tx>
          <c:invertIfNegative val="0"/>
          <c:val>
            <c:numRef>
              <c:f>Capacity!$G$73:$M$73</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0-3B8E-49B1-B8ED-A07D0067E254}"/>
            </c:ext>
          </c:extLst>
        </c:ser>
        <c:ser>
          <c:idx val="20"/>
          <c:order val="17"/>
          <c:tx>
            <c:strRef>
              <c:f>Capacity!$F$74</c:f>
              <c:strCache>
                <c:ptCount val="1"/>
                <c:pt idx="0">
                  <c:v>New Onshore Wind</c:v>
                </c:pt>
              </c:strCache>
            </c:strRef>
          </c:tx>
          <c:invertIfNegative val="0"/>
          <c:val>
            <c:numRef>
              <c:f>Capacity!$G$74:$M$74</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1-3B8E-49B1-B8ED-A07D0067E254}"/>
            </c:ext>
          </c:extLst>
        </c:ser>
        <c:ser>
          <c:idx val="21"/>
          <c:order val="18"/>
          <c:tx>
            <c:strRef>
              <c:f>Capacity!$F$75</c:f>
              <c:strCache>
                <c:ptCount val="1"/>
                <c:pt idx="0">
                  <c:v>New Offshore Wind</c:v>
                </c:pt>
              </c:strCache>
            </c:strRef>
          </c:tx>
          <c:invertIfNegative val="0"/>
          <c:val>
            <c:numRef>
              <c:f>Capacity!$G$75:$M$75</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2-3B8E-49B1-B8ED-A07D0067E254}"/>
            </c:ext>
          </c:extLst>
        </c:ser>
        <c:ser>
          <c:idx val="22"/>
          <c:order val="19"/>
          <c:tx>
            <c:strRef>
              <c:f>Capacity!$F$76</c:f>
              <c:strCache>
                <c:ptCount val="1"/>
                <c:pt idx="0">
                  <c:v>New Battery Storage</c:v>
                </c:pt>
              </c:strCache>
            </c:strRef>
          </c:tx>
          <c:invertIfNegative val="0"/>
          <c:val>
            <c:numRef>
              <c:f>Capacity!$G$76:$M$76</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3-3B8E-49B1-B8ED-A07D0067E254}"/>
            </c:ext>
          </c:extLst>
        </c:ser>
        <c:ser>
          <c:idx val="25"/>
          <c:order val="20"/>
          <c:tx>
            <c:strRef>
              <c:f>Capacity!$F$77</c:f>
              <c:strCache>
                <c:ptCount val="1"/>
                <c:pt idx="0">
                  <c:v>New H2 CC</c:v>
                </c:pt>
              </c:strCache>
            </c:strRef>
          </c:tx>
          <c:invertIfNegative val="0"/>
          <c:val>
            <c:numRef>
              <c:f>Capacity!$G$77:$M$77</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6-3B8E-49B1-B8ED-A07D0067E254}"/>
            </c:ext>
          </c:extLst>
        </c:ser>
        <c:ser>
          <c:idx val="26"/>
          <c:order val="21"/>
          <c:tx>
            <c:strRef>
              <c:f>Capacity!$F$78</c:f>
              <c:strCache>
                <c:ptCount val="1"/>
                <c:pt idx="0">
                  <c:v>New H2 CT</c:v>
                </c:pt>
              </c:strCache>
            </c:strRef>
          </c:tx>
          <c:invertIfNegative val="0"/>
          <c:val>
            <c:numRef>
              <c:f>Capacity!$G$78:$M$78</c:f>
            </c:numRef>
          </c:val>
          <c:extLst>
            <c:ext xmlns:c15="http://schemas.microsoft.com/office/drawing/2012/chart" uri="{02D57815-91ED-43cb-92C2-25804820EDAC}">
              <c15:filteredCategoryTitle>
                <c15:cat>
                  <c:multiLvlStrRef>
                    <c:extLst>
                      <c:ext uri="{02D57815-91ED-43cb-92C2-25804820EDAC}">
                        <c15:formulaRef>
                          <c15:sqref>Capacity!$G$56:$M$56</c15:sqref>
                        </c15:formulaRef>
                      </c:ext>
                    </c:extLst>
                  </c:multiLvlStrRef>
                </c15:cat>
              </c15:filteredCategoryTitle>
            </c:ext>
            <c:ext xmlns:c16="http://schemas.microsoft.com/office/drawing/2014/chart" uri="{C3380CC4-5D6E-409C-BE32-E72D297353CC}">
              <c16:uniqueId val="{00000007-3B8E-49B1-B8ED-A07D0067E254}"/>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84950809487892887"/>
          <c:w val="0.98050393967391725"/>
          <c:h val="0.14577999862294733"/>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5670969618837913"/>
        </c:manualLayout>
      </c:layout>
      <c:barChart>
        <c:barDir val="col"/>
        <c:grouping val="stacked"/>
        <c:varyColors val="0"/>
        <c:ser>
          <c:idx val="1"/>
          <c:order val="0"/>
          <c:tx>
            <c:strRef>
              <c:f>Generation!$F$35</c:f>
              <c:strCache>
                <c:ptCount val="1"/>
                <c:pt idx="0">
                  <c:v>Coal</c:v>
                </c:pt>
              </c:strCache>
            </c:strRef>
          </c:tx>
          <c:spPr>
            <a:solidFill>
              <a:sysClr val="windowText" lastClr="000000"/>
            </a:solidFill>
            <a:ln>
              <a:noFill/>
            </a:ln>
            <a:effectLst/>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Generation!$G$35:$M$35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37EC-4759-96D8-FE1FB9BA2CAC}"/>
            </c:ext>
          </c:extLst>
        </c:ser>
        <c:ser>
          <c:idx val="2"/>
          <c:order val="1"/>
          <c:tx>
            <c:strRef>
              <c:f>Generation!$F$36</c:f>
              <c:strCache>
                <c:ptCount val="1"/>
                <c:pt idx="0">
                  <c:v>Coal with CCS</c:v>
                </c:pt>
              </c:strCache>
            </c:strRef>
          </c:tx>
          <c:spPr>
            <a:solidFill>
              <a:srgbClr val="E7E6E6">
                <a:lumMod val="50000"/>
              </a:srgbClr>
            </a:solidFill>
            <a:ln>
              <a:noFill/>
            </a:ln>
            <a:effectLst/>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Generation!$G$36:$M$36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37EC-4759-96D8-FE1FB9BA2CAC}"/>
            </c:ext>
          </c:extLst>
        </c:ser>
        <c:ser>
          <c:idx val="3"/>
          <c:order val="2"/>
          <c:tx>
            <c:strRef>
              <c:f>Generation!$F$37</c:f>
              <c:strCache>
                <c:ptCount val="1"/>
                <c:pt idx="0">
                  <c:v>Combined Cycle</c:v>
                </c:pt>
              </c:strCache>
            </c:strRef>
          </c:tx>
          <c:spPr>
            <a:solidFill>
              <a:schemeClr val="accent4"/>
            </a:solidFill>
            <a:ln>
              <a:noFill/>
            </a:ln>
            <a:effectLst/>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Generation!$G$37:$M$37</c:f>
              <c:numCache>
                <c:formatCode>_(* #,##0_);_(* \(#,##0\);_(* "-"??_);_(@_)</c:formatCode>
                <c:ptCount val="7"/>
                <c:pt idx="0">
                  <c:v>42038.846667107005</c:v>
                </c:pt>
                <c:pt idx="1">
                  <c:v>34085.024837075005</c:v>
                </c:pt>
                <c:pt idx="2">
                  <c:v>28631.96711550199</c:v>
                </c:pt>
                <c:pt idx="3">
                  <c:v>28800.921114836008</c:v>
                </c:pt>
                <c:pt idx="4">
                  <c:v>34390.834064169008</c:v>
                </c:pt>
                <c:pt idx="5">
                  <c:v>34549.297168767996</c:v>
                </c:pt>
                <c:pt idx="6">
                  <c:v>32002.904479935001</c:v>
                </c:pt>
              </c:numCache>
            </c:numRef>
          </c:val>
          <c:extLst>
            <c:ext xmlns:c16="http://schemas.microsoft.com/office/drawing/2014/chart" uri="{C3380CC4-5D6E-409C-BE32-E72D297353CC}">
              <c16:uniqueId val="{00000005-37EC-4759-96D8-FE1FB9BA2CAC}"/>
            </c:ext>
          </c:extLst>
        </c:ser>
        <c:ser>
          <c:idx val="4"/>
          <c:order val="3"/>
          <c:tx>
            <c:strRef>
              <c:f>Generation!$F$38</c:f>
              <c:strCache>
                <c:ptCount val="1"/>
                <c:pt idx="0">
                  <c:v>Combustion Turbine</c:v>
                </c:pt>
              </c:strCache>
            </c:strRef>
          </c:tx>
          <c:spPr>
            <a:solidFill>
              <a:schemeClr val="accent4">
                <a:lumMod val="75000"/>
              </a:schemeClr>
            </a:solidFill>
            <a:ln>
              <a:noFill/>
            </a:ln>
            <a:effectLst/>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Generation!$G$38:$M$38</c:f>
              <c:numCache>
                <c:formatCode>_(* #,##0_);_(* \(#,##0\);_(* "-"??_);_(@_)</c:formatCode>
                <c:ptCount val="7"/>
                <c:pt idx="0">
                  <c:v>2133.2766661279993</c:v>
                </c:pt>
                <c:pt idx="1">
                  <c:v>356.62001792300003</c:v>
                </c:pt>
                <c:pt idx="2">
                  <c:v>640.99875269900031</c:v>
                </c:pt>
                <c:pt idx="3">
                  <c:v>766.26440504100026</c:v>
                </c:pt>
                <c:pt idx="4">
                  <c:v>706.62445721299991</c:v>
                </c:pt>
                <c:pt idx="5">
                  <c:v>731.09902257200019</c:v>
                </c:pt>
                <c:pt idx="6">
                  <c:v>936.46631079999986</c:v>
                </c:pt>
              </c:numCache>
            </c:numRef>
          </c:val>
          <c:extLst>
            <c:ext xmlns:c16="http://schemas.microsoft.com/office/drawing/2014/chart" uri="{C3380CC4-5D6E-409C-BE32-E72D297353CC}">
              <c16:uniqueId val="{00000007-37EC-4759-96D8-FE1FB9BA2CAC}"/>
            </c:ext>
          </c:extLst>
        </c:ser>
        <c:ser>
          <c:idx val="5"/>
          <c:order val="4"/>
          <c:tx>
            <c:strRef>
              <c:f>Generation!$F$39</c:f>
              <c:strCache>
                <c:ptCount val="1"/>
                <c:pt idx="0">
                  <c:v>Oil/Gas</c:v>
                </c:pt>
              </c:strCache>
            </c:strRef>
          </c:tx>
          <c:spPr>
            <a:solidFill>
              <a:schemeClr val="bg2">
                <a:lumMod val="75000"/>
              </a:schemeClr>
            </a:solidFill>
            <a:ln>
              <a:noFill/>
            </a:ln>
            <a:effectLst/>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Generation!$G$39:$M$39</c:f>
              <c:numCache>
                <c:formatCode>_(* #,##0_);_(* \(#,##0\);_(* "-"??_);_(@_)</c:formatCode>
                <c:ptCount val="7"/>
                <c:pt idx="0">
                  <c:v>8018.7603862789992</c:v>
                </c:pt>
                <c:pt idx="1">
                  <c:v>1677.3405996040001</c:v>
                </c:pt>
                <c:pt idx="2">
                  <c:v>2094.0874517809998</c:v>
                </c:pt>
                <c:pt idx="3">
                  <c:v>2663.6010292640003</c:v>
                </c:pt>
                <c:pt idx="4">
                  <c:v>1888.811203986</c:v>
                </c:pt>
                <c:pt idx="5">
                  <c:v>2636.9519749619999</c:v>
                </c:pt>
                <c:pt idx="6">
                  <c:v>3303.4054954640001</c:v>
                </c:pt>
              </c:numCache>
            </c:numRef>
          </c:val>
          <c:extLst>
            <c:ext xmlns:c16="http://schemas.microsoft.com/office/drawing/2014/chart" uri="{C3380CC4-5D6E-409C-BE32-E72D297353CC}">
              <c16:uniqueId val="{00000009-37EC-4759-96D8-FE1FB9BA2CAC}"/>
            </c:ext>
          </c:extLst>
        </c:ser>
        <c:ser>
          <c:idx val="6"/>
          <c:order val="5"/>
          <c:tx>
            <c:strRef>
              <c:f>Generation!$F$40</c:f>
              <c:strCache>
                <c:ptCount val="1"/>
                <c:pt idx="0">
                  <c:v>Other</c:v>
                </c:pt>
              </c:strCache>
            </c:strRef>
          </c:tx>
          <c:spPr>
            <a:solidFill>
              <a:srgbClr val="FF0000"/>
            </a:solidFill>
            <a:ln>
              <a:noFill/>
            </a:ln>
            <a:effectLst/>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Generation!$G$40:$M$40</c:f>
              <c:numCache>
                <c:formatCode>_(* #,##0_);_(* \(#,##0\);_(* "-"??_);_(@_)</c:formatCode>
                <c:ptCount val="7"/>
                <c:pt idx="0">
                  <c:v>882.06</c:v>
                </c:pt>
                <c:pt idx="1">
                  <c:v>1314</c:v>
                </c:pt>
                <c:pt idx="2">
                  <c:v>1314</c:v>
                </c:pt>
                <c:pt idx="3">
                  <c:v>1314</c:v>
                </c:pt>
                <c:pt idx="4">
                  <c:v>1314</c:v>
                </c:pt>
                <c:pt idx="5">
                  <c:v>1314</c:v>
                </c:pt>
                <c:pt idx="6">
                  <c:v>1309.2</c:v>
                </c:pt>
              </c:numCache>
            </c:numRef>
          </c:val>
          <c:extLst>
            <c:ext xmlns:c16="http://schemas.microsoft.com/office/drawing/2014/chart" uri="{C3380CC4-5D6E-409C-BE32-E72D297353CC}">
              <c16:uniqueId val="{0000000B-37EC-4759-96D8-FE1FB9BA2CAC}"/>
            </c:ext>
          </c:extLst>
        </c:ser>
        <c:ser>
          <c:idx val="7"/>
          <c:order val="6"/>
          <c:tx>
            <c:strRef>
              <c:f>Generation!$F$41</c:f>
              <c:strCache>
                <c:ptCount val="1"/>
                <c:pt idx="0">
                  <c:v>Nuclear</c:v>
                </c:pt>
              </c:strCache>
            </c:strRef>
          </c:tx>
          <c:spPr>
            <a:solidFill>
              <a:srgbClr val="7030A0"/>
            </a:solidFill>
            <a:ln>
              <a:noFill/>
            </a:ln>
            <a:effectLst/>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Generation!$G$41:$M$41</c:f>
              <c:numCache>
                <c:formatCode>_(* #,##0_);_(* \(#,##0\);_(* "-"??_);_(@_)</c:formatCode>
                <c:ptCount val="7"/>
                <c:pt idx="0">
                  <c:v>25687.600866795998</c:v>
                </c:pt>
                <c:pt idx="1">
                  <c:v>25794.067883920001</c:v>
                </c:pt>
                <c:pt idx="2">
                  <c:v>25690.038844652001</c:v>
                </c:pt>
                <c:pt idx="3">
                  <c:v>26258.966688267996</c:v>
                </c:pt>
                <c:pt idx="4">
                  <c:v>25831.34385202</c:v>
                </c:pt>
                <c:pt idx="5">
                  <c:v>25823.470550079997</c:v>
                </c:pt>
                <c:pt idx="6">
                  <c:v>25938.283476684002</c:v>
                </c:pt>
              </c:numCache>
            </c:numRef>
          </c:val>
          <c:extLst>
            <c:ext xmlns:c16="http://schemas.microsoft.com/office/drawing/2014/chart" uri="{C3380CC4-5D6E-409C-BE32-E72D297353CC}">
              <c16:uniqueId val="{0000000D-37EC-4759-96D8-FE1FB9BA2CAC}"/>
            </c:ext>
          </c:extLst>
        </c:ser>
        <c:ser>
          <c:idx val="8"/>
          <c:order val="7"/>
          <c:tx>
            <c:strRef>
              <c:f>Generation!$F$42</c:f>
              <c:strCache>
                <c:ptCount val="1"/>
                <c:pt idx="0">
                  <c:v>Hydro</c:v>
                </c:pt>
              </c:strCache>
            </c:strRef>
          </c:tx>
          <c:spPr>
            <a:solidFill>
              <a:srgbClr val="4472C4"/>
            </a:solidFill>
            <a:ln>
              <a:noFill/>
            </a:ln>
            <a:effectLst/>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Generation!$G$42:$M$42</c:f>
              <c:numCache>
                <c:formatCode>_(* #,##0_);_(* \(#,##0\);_(* "-"??_);_(@_)</c:formatCode>
                <c:ptCount val="7"/>
                <c:pt idx="0">
                  <c:v>27043.033847529754</c:v>
                </c:pt>
                <c:pt idx="1">
                  <c:v>27033.527845531447</c:v>
                </c:pt>
                <c:pt idx="2">
                  <c:v>27161.569742663807</c:v>
                </c:pt>
                <c:pt idx="3">
                  <c:v>26892.234265707244</c:v>
                </c:pt>
                <c:pt idx="4">
                  <c:v>26641.321520603102</c:v>
                </c:pt>
                <c:pt idx="5">
                  <c:v>26940.578149045792</c:v>
                </c:pt>
                <c:pt idx="6">
                  <c:v>27107.384520974803</c:v>
                </c:pt>
              </c:numCache>
            </c:numRef>
          </c:val>
          <c:extLst>
            <c:ext xmlns:c16="http://schemas.microsoft.com/office/drawing/2014/chart" uri="{C3380CC4-5D6E-409C-BE32-E72D297353CC}">
              <c16:uniqueId val="{0000000F-37EC-4759-96D8-FE1FB9BA2CAC}"/>
            </c:ext>
          </c:extLst>
        </c:ser>
        <c:ser>
          <c:idx val="9"/>
          <c:order val="8"/>
          <c:tx>
            <c:strRef>
              <c:f>Generation!$F$43</c:f>
              <c:strCache>
                <c:ptCount val="1"/>
                <c:pt idx="0">
                  <c:v>Solar PV</c:v>
                </c:pt>
              </c:strCache>
            </c:strRef>
          </c:tx>
          <c:spPr>
            <a:solidFill>
              <a:srgbClr val="FFFF00"/>
            </a:solidFill>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Generation!$G$43:$M$43</c:f>
              <c:numCache>
                <c:formatCode>_(* #,##0_);_(* \(#,##0\);_(* "-"??_);_(@_)</c:formatCode>
                <c:ptCount val="7"/>
                <c:pt idx="0">
                  <c:v>14040.958619123756</c:v>
                </c:pt>
                <c:pt idx="1">
                  <c:v>15386.545023121977</c:v>
                </c:pt>
                <c:pt idx="2">
                  <c:v>14521.844026328119</c:v>
                </c:pt>
                <c:pt idx="3">
                  <c:v>16225.225515440414</c:v>
                </c:pt>
                <c:pt idx="4">
                  <c:v>15856.693925690857</c:v>
                </c:pt>
                <c:pt idx="5">
                  <c:v>16127.005886582883</c:v>
                </c:pt>
                <c:pt idx="6">
                  <c:v>20750.459978826173</c:v>
                </c:pt>
              </c:numCache>
            </c:numRef>
          </c:val>
          <c:extLst>
            <c:ext xmlns:c16="http://schemas.microsoft.com/office/drawing/2014/chart" uri="{C3380CC4-5D6E-409C-BE32-E72D297353CC}">
              <c16:uniqueId val="{00000011-37EC-4759-96D8-FE1FB9BA2CAC}"/>
            </c:ext>
          </c:extLst>
        </c:ser>
        <c:ser>
          <c:idx val="10"/>
          <c:order val="9"/>
          <c:tx>
            <c:strRef>
              <c:f>Generation!$F$44</c:f>
              <c:strCache>
                <c:ptCount val="1"/>
                <c:pt idx="0">
                  <c:v>Onshore Wind</c:v>
                </c:pt>
              </c:strCache>
            </c:strRef>
          </c:tx>
          <c:spPr>
            <a:solidFill>
              <a:srgbClr val="70AD47">
                <a:lumMod val="60000"/>
                <a:lumOff val="40000"/>
              </a:srgbClr>
            </a:solidFill>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Generation!$G$44:$M$44</c:f>
              <c:numCache>
                <c:formatCode>_(* #,##0_);_(* \(#,##0\);_(* "-"??_);_(@_)</c:formatCode>
                <c:ptCount val="7"/>
                <c:pt idx="0">
                  <c:v>10405.888970324511</c:v>
                </c:pt>
                <c:pt idx="1">
                  <c:v>11986.949279142507</c:v>
                </c:pt>
                <c:pt idx="2">
                  <c:v>24175.018493939529</c:v>
                </c:pt>
                <c:pt idx="3">
                  <c:v>25293.750592419496</c:v>
                </c:pt>
                <c:pt idx="4">
                  <c:v>24916.055782863947</c:v>
                </c:pt>
                <c:pt idx="5">
                  <c:v>24843.85368839695</c:v>
                </c:pt>
                <c:pt idx="6">
                  <c:v>52119.931962579998</c:v>
                </c:pt>
              </c:numCache>
            </c:numRef>
          </c:val>
          <c:extLst>
            <c:ext xmlns:c16="http://schemas.microsoft.com/office/drawing/2014/chart" uri="{C3380CC4-5D6E-409C-BE32-E72D297353CC}">
              <c16:uniqueId val="{00000013-37EC-4759-96D8-FE1FB9BA2CAC}"/>
            </c:ext>
          </c:extLst>
        </c:ser>
        <c:ser>
          <c:idx val="11"/>
          <c:order val="10"/>
          <c:tx>
            <c:strRef>
              <c:f>Generation!$F$45</c:f>
              <c:strCache>
                <c:ptCount val="1"/>
                <c:pt idx="0">
                  <c:v>Offshore Wind</c:v>
                </c:pt>
              </c:strCache>
            </c:strRef>
          </c:tx>
          <c:spPr>
            <a:solidFill>
              <a:srgbClr val="70AD47"/>
            </a:solidFill>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Generation!$G$45:$M$45</c:f>
              <c:numCache>
                <c:formatCode>_(* #,##0_);_(* \(#,##0\);_(* "-"??_);_(@_)</c:formatCode>
                <c:ptCount val="7"/>
                <c:pt idx="0">
                  <c:v>575.54790101000003</c:v>
                </c:pt>
                <c:pt idx="1">
                  <c:v>7589.3829984989998</c:v>
                </c:pt>
                <c:pt idx="2">
                  <c:v>7364.7446945739994</c:v>
                </c:pt>
                <c:pt idx="3">
                  <c:v>7239.5085469790001</c:v>
                </c:pt>
                <c:pt idx="4">
                  <c:v>7750.0065312200004</c:v>
                </c:pt>
                <c:pt idx="5">
                  <c:v>7710.5772257789995</c:v>
                </c:pt>
                <c:pt idx="6">
                  <c:v>7518.8678569069998</c:v>
                </c:pt>
              </c:numCache>
            </c:numRef>
          </c:val>
          <c:extLst>
            <c:ext xmlns:c16="http://schemas.microsoft.com/office/drawing/2014/chart" uri="{C3380CC4-5D6E-409C-BE32-E72D297353CC}">
              <c16:uniqueId val="{00000015-37EC-4759-96D8-FE1FB9BA2CAC}"/>
            </c:ext>
          </c:extLst>
        </c:ser>
        <c:ser>
          <c:idx val="12"/>
          <c:order val="11"/>
          <c:tx>
            <c:strRef>
              <c:f>Generation!$F$46</c:f>
              <c:strCache>
                <c:ptCount val="1"/>
                <c:pt idx="0">
                  <c:v>Other RE</c:v>
                </c:pt>
              </c:strCache>
            </c:strRef>
          </c:tx>
          <c:spPr>
            <a:solidFill>
              <a:srgbClr val="5B9BD5">
                <a:lumMod val="20000"/>
                <a:lumOff val="80000"/>
              </a:srgbClr>
            </a:solidFill>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Generation!$G$46:$M$46</c:f>
              <c:numCache>
                <c:formatCode>_(* #,##0_);_(* \(#,##0\);_(* "-"??_);_(@_)</c:formatCode>
                <c:ptCount val="7"/>
                <c:pt idx="0">
                  <c:v>2249.9337927120005</c:v>
                </c:pt>
                <c:pt idx="1">
                  <c:v>2160.1747674630005</c:v>
                </c:pt>
                <c:pt idx="2">
                  <c:v>2006.135992814</c:v>
                </c:pt>
                <c:pt idx="3">
                  <c:v>2073.777913681</c:v>
                </c:pt>
                <c:pt idx="4">
                  <c:v>2236.8093161680008</c:v>
                </c:pt>
                <c:pt idx="5">
                  <c:v>2112.7494339589998</c:v>
                </c:pt>
                <c:pt idx="6">
                  <c:v>1847.0029794019997</c:v>
                </c:pt>
              </c:numCache>
            </c:numRef>
          </c:val>
          <c:extLst>
            <c:ext xmlns:c16="http://schemas.microsoft.com/office/drawing/2014/chart" uri="{C3380CC4-5D6E-409C-BE32-E72D297353CC}">
              <c16:uniqueId val="{00000017-37EC-4759-96D8-FE1FB9BA2CAC}"/>
            </c:ext>
          </c:extLst>
        </c:ser>
        <c:ser>
          <c:idx val="13"/>
          <c:order val="12"/>
          <c:tx>
            <c:strRef>
              <c:f>Generation!$F$47</c:f>
              <c:strCache>
                <c:ptCount val="1"/>
                <c:pt idx="0">
                  <c:v>Hydrogen</c:v>
                </c:pt>
              </c:strCache>
            </c:strRef>
          </c:tx>
          <c:spPr>
            <a:solidFill>
              <a:srgbClr val="5B9BD5">
                <a:lumMod val="60000"/>
                <a:lumOff val="40000"/>
              </a:srgbClr>
            </a:solidFill>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Generation!$G$47:$M$47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37EC-4759-96D8-FE1FB9BA2CAC}"/>
            </c:ext>
          </c:extLst>
        </c:ser>
        <c:ser>
          <c:idx val="14"/>
          <c:order val="13"/>
          <c:tx>
            <c:strRef>
              <c:f>Generation!$F$48</c:f>
              <c:strCache>
                <c:ptCount val="1"/>
                <c:pt idx="0">
                  <c:v>Imports</c:v>
                </c:pt>
              </c:strCache>
            </c:strRef>
          </c:tx>
          <c:spPr>
            <a:solidFill>
              <a:srgbClr val="00B0F0"/>
            </a:solidFill>
          </c:spPr>
          <c:invertIfNegative val="0"/>
          <c:cat>
            <c:numRef>
              <c:f>Generation!$G$34:$M$34</c:f>
              <c:numCache>
                <c:formatCode>General</c:formatCode>
                <c:ptCount val="7"/>
                <c:pt idx="0">
                  <c:v>2025</c:v>
                </c:pt>
                <c:pt idx="1">
                  <c:v>2028</c:v>
                </c:pt>
                <c:pt idx="2">
                  <c:v>2030</c:v>
                </c:pt>
                <c:pt idx="3">
                  <c:v>2032</c:v>
                </c:pt>
                <c:pt idx="4">
                  <c:v>2035</c:v>
                </c:pt>
                <c:pt idx="5">
                  <c:v>2037</c:v>
                </c:pt>
                <c:pt idx="6">
                  <c:v>2040</c:v>
                </c:pt>
              </c:numCache>
            </c:numRef>
          </c:cat>
          <c:val>
            <c:numRef>
              <c:f>Generation!$G$48:$M$48</c:f>
              <c:numCache>
                <c:formatCode>_(* #,##0_);_(* \(#,##0\);_(* "-"??_);_(@_)</c:formatCode>
                <c:ptCount val="7"/>
                <c:pt idx="0">
                  <c:v>10035.385160028</c:v>
                </c:pt>
                <c:pt idx="1">
                  <c:v>20542.238420172001</c:v>
                </c:pt>
                <c:pt idx="2">
                  <c:v>20405.686122504001</c:v>
                </c:pt>
                <c:pt idx="3">
                  <c:v>20760.686333835998</c:v>
                </c:pt>
                <c:pt idx="4">
                  <c:v>20638.91223881</c:v>
                </c:pt>
                <c:pt idx="5">
                  <c:v>20624.066526418999</c:v>
                </c:pt>
                <c:pt idx="6">
                  <c:v>20399.639851663997</c:v>
                </c:pt>
              </c:numCache>
            </c:numRef>
          </c:val>
          <c:extLst>
            <c:ext xmlns:c16="http://schemas.microsoft.com/office/drawing/2014/chart" uri="{C3380CC4-5D6E-409C-BE32-E72D297353CC}">
              <c16:uniqueId val="{0000001B-37EC-4759-96D8-FE1FB9BA2CAC}"/>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Generation</a:t>
                </a:r>
                <a:r>
                  <a:rPr lang="en-US" sz="1100" b="1" baseline="0"/>
                  <a:t> (GWh</a:t>
                </a:r>
                <a:r>
                  <a:rPr lang="en-US" sz="1100" b="1"/>
                  <a:t>)</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8094892560392535"/>
          <c:w val="0.98102858645244062"/>
          <c:h val="0.1124329421950126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5670969618837913"/>
        </c:manualLayout>
      </c:layout>
      <c:barChart>
        <c:barDir val="col"/>
        <c:grouping val="stacked"/>
        <c:varyColors val="0"/>
        <c:ser>
          <c:idx val="1"/>
          <c:order val="0"/>
          <c:tx>
            <c:strRef>
              <c:f>Generation!$S$35</c:f>
              <c:strCache>
                <c:ptCount val="1"/>
                <c:pt idx="0">
                  <c:v>Coal</c:v>
                </c:pt>
              </c:strCache>
            </c:strRef>
          </c:tx>
          <c:spPr>
            <a:solidFill>
              <a:sysClr val="windowText" lastClr="000000"/>
            </a:solidFill>
            <a:ln>
              <a:noFill/>
            </a:ln>
            <a:effectLst/>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Generation!$T$35:$Z$35</c:f>
              <c:numCache>
                <c:formatCode>_(* #,##0_);_(* \(#,##0\);_(* "-"??_);_(@_)</c:formatCode>
                <c:ptCount val="7"/>
                <c:pt idx="0">
                  <c:v>2744.6840404899999</c:v>
                </c:pt>
                <c:pt idx="1">
                  <c:v>0</c:v>
                </c:pt>
                <c:pt idx="2">
                  <c:v>0</c:v>
                </c:pt>
                <c:pt idx="3">
                  <c:v>0</c:v>
                </c:pt>
                <c:pt idx="4">
                  <c:v>0</c:v>
                </c:pt>
                <c:pt idx="5">
                  <c:v>0</c:v>
                </c:pt>
                <c:pt idx="6">
                  <c:v>0</c:v>
                </c:pt>
              </c:numCache>
            </c:numRef>
          </c:val>
          <c:extLst>
            <c:ext xmlns:c16="http://schemas.microsoft.com/office/drawing/2014/chart" uri="{C3380CC4-5D6E-409C-BE32-E72D297353CC}">
              <c16:uniqueId val="{00000001-5CD3-45E9-B73E-812AA90A95D4}"/>
            </c:ext>
          </c:extLst>
        </c:ser>
        <c:ser>
          <c:idx val="2"/>
          <c:order val="1"/>
          <c:tx>
            <c:strRef>
              <c:f>Generation!$S$36</c:f>
              <c:strCache>
                <c:ptCount val="1"/>
                <c:pt idx="0">
                  <c:v>Coal with CCS</c:v>
                </c:pt>
              </c:strCache>
            </c:strRef>
          </c:tx>
          <c:spPr>
            <a:solidFill>
              <a:srgbClr val="E7E6E6">
                <a:lumMod val="50000"/>
              </a:srgbClr>
            </a:solidFill>
            <a:ln>
              <a:noFill/>
            </a:ln>
            <a:effectLst/>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Generation!$T$36:$Z$36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5CD3-45E9-B73E-812AA90A95D4}"/>
            </c:ext>
          </c:extLst>
        </c:ser>
        <c:ser>
          <c:idx val="3"/>
          <c:order val="2"/>
          <c:tx>
            <c:strRef>
              <c:f>Generation!$S$37</c:f>
              <c:strCache>
                <c:ptCount val="1"/>
                <c:pt idx="0">
                  <c:v>Combined Cycle</c:v>
                </c:pt>
              </c:strCache>
            </c:strRef>
          </c:tx>
          <c:spPr>
            <a:solidFill>
              <a:schemeClr val="accent4"/>
            </a:solidFill>
            <a:ln>
              <a:noFill/>
            </a:ln>
            <a:effectLst/>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Generation!$T$37:$Z$37</c:f>
              <c:numCache>
                <c:formatCode>_(* #,##0_);_(* \(#,##0\);_(* "-"??_);_(@_)</c:formatCode>
                <c:ptCount val="7"/>
                <c:pt idx="0">
                  <c:v>137157.96735673604</c:v>
                </c:pt>
                <c:pt idx="1">
                  <c:v>94828.507808014896</c:v>
                </c:pt>
                <c:pt idx="2">
                  <c:v>70843.255378990987</c:v>
                </c:pt>
                <c:pt idx="3">
                  <c:v>63519.322152976973</c:v>
                </c:pt>
                <c:pt idx="4">
                  <c:v>78400.929963308896</c:v>
                </c:pt>
                <c:pt idx="5">
                  <c:v>54995.817245943981</c:v>
                </c:pt>
                <c:pt idx="6">
                  <c:v>26114.602556966016</c:v>
                </c:pt>
              </c:numCache>
            </c:numRef>
          </c:val>
          <c:extLst>
            <c:ext xmlns:c16="http://schemas.microsoft.com/office/drawing/2014/chart" uri="{C3380CC4-5D6E-409C-BE32-E72D297353CC}">
              <c16:uniqueId val="{00000005-5CD3-45E9-B73E-812AA90A95D4}"/>
            </c:ext>
          </c:extLst>
        </c:ser>
        <c:ser>
          <c:idx val="4"/>
          <c:order val="3"/>
          <c:tx>
            <c:strRef>
              <c:f>Generation!$S$38</c:f>
              <c:strCache>
                <c:ptCount val="1"/>
                <c:pt idx="0">
                  <c:v>Combustion Turbine</c:v>
                </c:pt>
              </c:strCache>
            </c:strRef>
          </c:tx>
          <c:spPr>
            <a:solidFill>
              <a:schemeClr val="accent4">
                <a:lumMod val="75000"/>
              </a:schemeClr>
            </a:solidFill>
            <a:ln>
              <a:noFill/>
            </a:ln>
            <a:effectLst/>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Generation!$T$38:$Z$38</c:f>
              <c:numCache>
                <c:formatCode>_(* #,##0_);_(* \(#,##0\);_(* "-"??_);_(@_)</c:formatCode>
                <c:ptCount val="7"/>
                <c:pt idx="0">
                  <c:v>1028.6041976560002</c:v>
                </c:pt>
                <c:pt idx="1">
                  <c:v>359.75126407700009</c:v>
                </c:pt>
                <c:pt idx="2">
                  <c:v>390.65749648399998</c:v>
                </c:pt>
                <c:pt idx="3">
                  <c:v>194.02496021600001</c:v>
                </c:pt>
                <c:pt idx="4">
                  <c:v>160.30264981700003</c:v>
                </c:pt>
                <c:pt idx="5">
                  <c:v>196.38847244999999</c:v>
                </c:pt>
                <c:pt idx="6">
                  <c:v>770.60219259000019</c:v>
                </c:pt>
              </c:numCache>
            </c:numRef>
          </c:val>
          <c:extLst>
            <c:ext xmlns:c16="http://schemas.microsoft.com/office/drawing/2014/chart" uri="{C3380CC4-5D6E-409C-BE32-E72D297353CC}">
              <c16:uniqueId val="{00000007-5CD3-45E9-B73E-812AA90A95D4}"/>
            </c:ext>
          </c:extLst>
        </c:ser>
        <c:ser>
          <c:idx val="5"/>
          <c:order val="4"/>
          <c:tx>
            <c:strRef>
              <c:f>Generation!$S$39</c:f>
              <c:strCache>
                <c:ptCount val="1"/>
                <c:pt idx="0">
                  <c:v>Oil/Gas</c:v>
                </c:pt>
              </c:strCache>
            </c:strRef>
          </c:tx>
          <c:spPr>
            <a:solidFill>
              <a:schemeClr val="bg2">
                <a:lumMod val="75000"/>
              </a:schemeClr>
            </a:solidFill>
            <a:ln>
              <a:noFill/>
            </a:ln>
            <a:effectLst/>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Generation!$T$39:$Z$39</c:f>
              <c:numCache>
                <c:formatCode>_(* #,##0_);_(* \(#,##0\);_(* "-"??_);_(@_)</c:formatCode>
                <c:ptCount val="7"/>
                <c:pt idx="0">
                  <c:v>3925.7557942199996</c:v>
                </c:pt>
                <c:pt idx="1">
                  <c:v>3898.3215374179999</c:v>
                </c:pt>
                <c:pt idx="2">
                  <c:v>1997.9565899300001</c:v>
                </c:pt>
                <c:pt idx="3">
                  <c:v>1936.6627907310001</c:v>
                </c:pt>
                <c:pt idx="4">
                  <c:v>162.64283499999999</c:v>
                </c:pt>
                <c:pt idx="5">
                  <c:v>142.25124</c:v>
                </c:pt>
                <c:pt idx="6">
                  <c:v>19.25356</c:v>
                </c:pt>
              </c:numCache>
            </c:numRef>
          </c:val>
          <c:extLst>
            <c:ext xmlns:c16="http://schemas.microsoft.com/office/drawing/2014/chart" uri="{C3380CC4-5D6E-409C-BE32-E72D297353CC}">
              <c16:uniqueId val="{00000009-5CD3-45E9-B73E-812AA90A95D4}"/>
            </c:ext>
          </c:extLst>
        </c:ser>
        <c:ser>
          <c:idx val="6"/>
          <c:order val="5"/>
          <c:tx>
            <c:strRef>
              <c:f>Generation!$S$40</c:f>
              <c:strCache>
                <c:ptCount val="1"/>
                <c:pt idx="0">
                  <c:v>Other</c:v>
                </c:pt>
              </c:strCache>
            </c:strRef>
          </c:tx>
          <c:spPr>
            <a:solidFill>
              <a:srgbClr val="FF0000"/>
            </a:solidFill>
            <a:ln>
              <a:noFill/>
            </a:ln>
            <a:effectLst/>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Generation!$T$40:$Z$40</c:f>
              <c:numCache>
                <c:formatCode>_(* #,##0_);_(* \(#,##0\);_(* "-"??_);_(@_)</c:formatCode>
                <c:ptCount val="7"/>
                <c:pt idx="0">
                  <c:v>49.055999999999997</c:v>
                </c:pt>
                <c:pt idx="1">
                  <c:v>49.055999999999997</c:v>
                </c:pt>
                <c:pt idx="2">
                  <c:v>49.055999999999997</c:v>
                </c:pt>
                <c:pt idx="3">
                  <c:v>49.055999999999997</c:v>
                </c:pt>
                <c:pt idx="4">
                  <c:v>49.055999999999997</c:v>
                </c:pt>
                <c:pt idx="5">
                  <c:v>49.055999999999997</c:v>
                </c:pt>
                <c:pt idx="6">
                  <c:v>49.055999999999997</c:v>
                </c:pt>
              </c:numCache>
            </c:numRef>
          </c:val>
          <c:extLst>
            <c:ext xmlns:c16="http://schemas.microsoft.com/office/drawing/2014/chart" uri="{C3380CC4-5D6E-409C-BE32-E72D297353CC}">
              <c16:uniqueId val="{0000000B-5CD3-45E9-B73E-812AA90A95D4}"/>
            </c:ext>
          </c:extLst>
        </c:ser>
        <c:ser>
          <c:idx val="7"/>
          <c:order val="6"/>
          <c:tx>
            <c:strRef>
              <c:f>Generation!$S$41</c:f>
              <c:strCache>
                <c:ptCount val="1"/>
                <c:pt idx="0">
                  <c:v>Nuclear</c:v>
                </c:pt>
              </c:strCache>
            </c:strRef>
          </c:tx>
          <c:spPr>
            <a:solidFill>
              <a:srgbClr val="7030A0"/>
            </a:solidFill>
            <a:ln>
              <a:noFill/>
            </a:ln>
            <a:effectLst/>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Generation!$T$41:$Z$41</c:f>
              <c:numCache>
                <c:formatCode>_(* #,##0_);_(* \(#,##0\);_(* "-"??_);_(@_)</c:formatCode>
                <c:ptCount val="7"/>
                <c:pt idx="0">
                  <c:v>95469.033617112</c:v>
                </c:pt>
                <c:pt idx="1">
                  <c:v>95469.033617112</c:v>
                </c:pt>
                <c:pt idx="2">
                  <c:v>95260.161115688999</c:v>
                </c:pt>
                <c:pt idx="3">
                  <c:v>94585.090498256002</c:v>
                </c:pt>
                <c:pt idx="4">
                  <c:v>83995.011111142012</c:v>
                </c:pt>
                <c:pt idx="5">
                  <c:v>85545.046317911998</c:v>
                </c:pt>
                <c:pt idx="6">
                  <c:v>83995.011111266998</c:v>
                </c:pt>
              </c:numCache>
            </c:numRef>
          </c:val>
          <c:extLst>
            <c:ext xmlns:c16="http://schemas.microsoft.com/office/drawing/2014/chart" uri="{C3380CC4-5D6E-409C-BE32-E72D297353CC}">
              <c16:uniqueId val="{0000000D-5CD3-45E9-B73E-812AA90A95D4}"/>
            </c:ext>
          </c:extLst>
        </c:ser>
        <c:ser>
          <c:idx val="8"/>
          <c:order val="7"/>
          <c:tx>
            <c:strRef>
              <c:f>Generation!$S$42</c:f>
              <c:strCache>
                <c:ptCount val="1"/>
                <c:pt idx="0">
                  <c:v>Hydro</c:v>
                </c:pt>
              </c:strCache>
            </c:strRef>
          </c:tx>
          <c:spPr>
            <a:solidFill>
              <a:srgbClr val="4472C4"/>
            </a:solidFill>
            <a:ln>
              <a:noFill/>
            </a:ln>
            <a:effectLst/>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Generation!$T$42:$Z$42</c:f>
              <c:numCache>
                <c:formatCode>_(* #,##0_);_(* \(#,##0\);_(* "-"??_);_(@_)</c:formatCode>
                <c:ptCount val="7"/>
                <c:pt idx="0">
                  <c:v>37146.574562932416</c:v>
                </c:pt>
                <c:pt idx="1">
                  <c:v>36218.595641927139</c:v>
                </c:pt>
                <c:pt idx="2">
                  <c:v>36102.600022973864</c:v>
                </c:pt>
                <c:pt idx="3">
                  <c:v>36132.908019875715</c:v>
                </c:pt>
                <c:pt idx="4">
                  <c:v>37262.149086097896</c:v>
                </c:pt>
                <c:pt idx="5">
                  <c:v>36611.520716517953</c:v>
                </c:pt>
                <c:pt idx="6">
                  <c:v>36362.235121395563</c:v>
                </c:pt>
              </c:numCache>
            </c:numRef>
          </c:val>
          <c:extLst>
            <c:ext xmlns:c16="http://schemas.microsoft.com/office/drawing/2014/chart" uri="{C3380CC4-5D6E-409C-BE32-E72D297353CC}">
              <c16:uniqueId val="{0000000F-5CD3-45E9-B73E-812AA90A95D4}"/>
            </c:ext>
          </c:extLst>
        </c:ser>
        <c:ser>
          <c:idx val="9"/>
          <c:order val="8"/>
          <c:tx>
            <c:strRef>
              <c:f>Generation!$S$43</c:f>
              <c:strCache>
                <c:ptCount val="1"/>
                <c:pt idx="0">
                  <c:v>Solar PV</c:v>
                </c:pt>
              </c:strCache>
            </c:strRef>
          </c:tx>
          <c:spPr>
            <a:solidFill>
              <a:srgbClr val="FFFF00"/>
            </a:solidFill>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Generation!$T$43:$Z$43</c:f>
              <c:numCache>
                <c:formatCode>_(* #,##0_);_(* \(#,##0\);_(* "-"??_);_(@_)</c:formatCode>
                <c:ptCount val="7"/>
                <c:pt idx="0">
                  <c:v>36134.399661804076</c:v>
                </c:pt>
                <c:pt idx="1">
                  <c:v>49864.14564141514</c:v>
                </c:pt>
                <c:pt idx="2">
                  <c:v>54356.730820869161</c:v>
                </c:pt>
                <c:pt idx="3">
                  <c:v>60463.388291098039</c:v>
                </c:pt>
                <c:pt idx="4">
                  <c:v>71280.606678155877</c:v>
                </c:pt>
                <c:pt idx="5">
                  <c:v>98846.006024801653</c:v>
                </c:pt>
                <c:pt idx="6">
                  <c:v>170771.15245359717</c:v>
                </c:pt>
              </c:numCache>
            </c:numRef>
          </c:val>
          <c:extLst>
            <c:ext xmlns:c16="http://schemas.microsoft.com/office/drawing/2014/chart" uri="{C3380CC4-5D6E-409C-BE32-E72D297353CC}">
              <c16:uniqueId val="{00000011-5CD3-45E9-B73E-812AA90A95D4}"/>
            </c:ext>
          </c:extLst>
        </c:ser>
        <c:ser>
          <c:idx val="10"/>
          <c:order val="9"/>
          <c:tx>
            <c:strRef>
              <c:f>Generation!$S$44</c:f>
              <c:strCache>
                <c:ptCount val="1"/>
                <c:pt idx="0">
                  <c:v>Onshore Wind</c:v>
                </c:pt>
              </c:strCache>
            </c:strRef>
          </c:tx>
          <c:spPr>
            <a:solidFill>
              <a:srgbClr val="70AD47">
                <a:lumMod val="60000"/>
                <a:lumOff val="40000"/>
              </a:srgbClr>
            </a:solidFill>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Generation!$T$44:$Z$44</c:f>
              <c:numCache>
                <c:formatCode>_(* #,##0_);_(* \(#,##0\);_(* "-"??_);_(@_)</c:formatCode>
                <c:ptCount val="7"/>
                <c:pt idx="0">
                  <c:v>17787.273430308356</c:v>
                </c:pt>
                <c:pt idx="1">
                  <c:v>21659.439129189064</c:v>
                </c:pt>
                <c:pt idx="2">
                  <c:v>50730.44895612658</c:v>
                </c:pt>
                <c:pt idx="3">
                  <c:v>57910.25130265177</c:v>
                </c:pt>
                <c:pt idx="4">
                  <c:v>79726.2456473856</c:v>
                </c:pt>
                <c:pt idx="5">
                  <c:v>84490.571750936593</c:v>
                </c:pt>
                <c:pt idx="6">
                  <c:v>90573.065961730768</c:v>
                </c:pt>
              </c:numCache>
            </c:numRef>
          </c:val>
          <c:extLst>
            <c:ext xmlns:c16="http://schemas.microsoft.com/office/drawing/2014/chart" uri="{C3380CC4-5D6E-409C-BE32-E72D297353CC}">
              <c16:uniqueId val="{00000013-5CD3-45E9-B73E-812AA90A95D4}"/>
            </c:ext>
          </c:extLst>
        </c:ser>
        <c:ser>
          <c:idx val="11"/>
          <c:order val="10"/>
          <c:tx>
            <c:strRef>
              <c:f>Generation!$S$45</c:f>
              <c:strCache>
                <c:ptCount val="1"/>
                <c:pt idx="0">
                  <c:v>Offshore Wind</c:v>
                </c:pt>
              </c:strCache>
            </c:strRef>
          </c:tx>
          <c:spPr>
            <a:solidFill>
              <a:srgbClr val="70AD47"/>
            </a:solidFill>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Generation!$T$45:$Z$45</c:f>
              <c:numCache>
                <c:formatCode>_(* #,##0_);_(* \(#,##0\);_(* "-"??_);_(@_)</c:formatCode>
                <c:ptCount val="7"/>
                <c:pt idx="0">
                  <c:v>8892.8813622949783</c:v>
                </c:pt>
                <c:pt idx="1">
                  <c:v>27592.129245697171</c:v>
                </c:pt>
                <c:pt idx="2">
                  <c:v>49796.430904499692</c:v>
                </c:pt>
                <c:pt idx="3">
                  <c:v>104136.90598533308</c:v>
                </c:pt>
                <c:pt idx="4">
                  <c:v>125154.99866690216</c:v>
                </c:pt>
                <c:pt idx="5">
                  <c:v>153409.64875232507</c:v>
                </c:pt>
                <c:pt idx="6">
                  <c:v>191349.11777418043</c:v>
                </c:pt>
              </c:numCache>
            </c:numRef>
          </c:val>
          <c:extLst>
            <c:ext xmlns:c16="http://schemas.microsoft.com/office/drawing/2014/chart" uri="{C3380CC4-5D6E-409C-BE32-E72D297353CC}">
              <c16:uniqueId val="{00000015-5CD3-45E9-B73E-812AA90A95D4}"/>
            </c:ext>
          </c:extLst>
        </c:ser>
        <c:ser>
          <c:idx val="12"/>
          <c:order val="11"/>
          <c:tx>
            <c:strRef>
              <c:f>Generation!$S$46</c:f>
              <c:strCache>
                <c:ptCount val="1"/>
                <c:pt idx="0">
                  <c:v>Other RE</c:v>
                </c:pt>
              </c:strCache>
            </c:strRef>
          </c:tx>
          <c:spPr>
            <a:solidFill>
              <a:srgbClr val="5B9BD5">
                <a:lumMod val="20000"/>
                <a:lumOff val="80000"/>
              </a:srgbClr>
            </a:solidFill>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Generation!$T$46:$Z$46</c:f>
              <c:numCache>
                <c:formatCode>_(* #,##0_);_(* \(#,##0\);_(* "-"??_);_(@_)</c:formatCode>
                <c:ptCount val="7"/>
                <c:pt idx="0">
                  <c:v>11551.106194110002</c:v>
                </c:pt>
                <c:pt idx="1">
                  <c:v>9685.4291266579967</c:v>
                </c:pt>
                <c:pt idx="2">
                  <c:v>9241.1987462769939</c:v>
                </c:pt>
                <c:pt idx="3">
                  <c:v>9232.5693382399932</c:v>
                </c:pt>
                <c:pt idx="4">
                  <c:v>10200.621882087995</c:v>
                </c:pt>
                <c:pt idx="5">
                  <c:v>9956.5008756559964</c:v>
                </c:pt>
                <c:pt idx="6">
                  <c:v>6183.8326708999984</c:v>
                </c:pt>
              </c:numCache>
            </c:numRef>
          </c:val>
          <c:extLst>
            <c:ext xmlns:c16="http://schemas.microsoft.com/office/drawing/2014/chart" uri="{C3380CC4-5D6E-409C-BE32-E72D297353CC}">
              <c16:uniqueId val="{00000017-5CD3-45E9-B73E-812AA90A95D4}"/>
            </c:ext>
          </c:extLst>
        </c:ser>
        <c:ser>
          <c:idx val="13"/>
          <c:order val="12"/>
          <c:tx>
            <c:strRef>
              <c:f>Generation!$S$47</c:f>
              <c:strCache>
                <c:ptCount val="1"/>
                <c:pt idx="0">
                  <c:v>Hydrogen</c:v>
                </c:pt>
              </c:strCache>
            </c:strRef>
          </c:tx>
          <c:spPr>
            <a:solidFill>
              <a:srgbClr val="5B9BD5">
                <a:lumMod val="60000"/>
                <a:lumOff val="40000"/>
              </a:srgbClr>
            </a:solidFill>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Generation!$T$47:$Z$47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5CD3-45E9-B73E-812AA90A95D4}"/>
            </c:ext>
          </c:extLst>
        </c:ser>
        <c:ser>
          <c:idx val="14"/>
          <c:order val="13"/>
          <c:tx>
            <c:strRef>
              <c:f>Generation!$S$48</c:f>
              <c:strCache>
                <c:ptCount val="1"/>
                <c:pt idx="0">
                  <c:v>Imports</c:v>
                </c:pt>
              </c:strCache>
            </c:strRef>
          </c:tx>
          <c:spPr>
            <a:solidFill>
              <a:srgbClr val="00B0F0"/>
            </a:solidFill>
          </c:spPr>
          <c:invertIfNegative val="0"/>
          <c:cat>
            <c:numRef>
              <c:f>Generation!$T$34:$Z$34</c:f>
              <c:numCache>
                <c:formatCode>General</c:formatCode>
                <c:ptCount val="7"/>
                <c:pt idx="0">
                  <c:v>2025</c:v>
                </c:pt>
                <c:pt idx="1">
                  <c:v>2028</c:v>
                </c:pt>
                <c:pt idx="2">
                  <c:v>2030</c:v>
                </c:pt>
                <c:pt idx="3">
                  <c:v>2032</c:v>
                </c:pt>
                <c:pt idx="4">
                  <c:v>2035</c:v>
                </c:pt>
                <c:pt idx="5">
                  <c:v>2037</c:v>
                </c:pt>
                <c:pt idx="6">
                  <c:v>2040</c:v>
                </c:pt>
              </c:numCache>
            </c:numRef>
          </c:cat>
          <c:val>
            <c:numRef>
              <c:f>Generation!$T$48:$Z$48</c:f>
              <c:numCache>
                <c:formatCode>_(* #,##0_);_(* \(#,##0\);_(* "-"??_);_(@_)</c:formatCode>
                <c:ptCount val="7"/>
                <c:pt idx="0">
                  <c:v>10361.349899999999</c:v>
                </c:pt>
                <c:pt idx="1">
                  <c:v>31275.849900000001</c:v>
                </c:pt>
                <c:pt idx="2">
                  <c:v>31275.849900000001</c:v>
                </c:pt>
                <c:pt idx="3">
                  <c:v>31275.849900000001</c:v>
                </c:pt>
                <c:pt idx="4">
                  <c:v>31275.849900000001</c:v>
                </c:pt>
                <c:pt idx="5">
                  <c:v>31275.849900000001</c:v>
                </c:pt>
                <c:pt idx="6">
                  <c:v>31275.849900000001</c:v>
                </c:pt>
              </c:numCache>
            </c:numRef>
          </c:val>
          <c:extLst>
            <c:ext xmlns:c16="http://schemas.microsoft.com/office/drawing/2014/chart" uri="{C3380CC4-5D6E-409C-BE32-E72D297353CC}">
              <c16:uniqueId val="{0000001B-5CD3-45E9-B73E-812AA90A95D4}"/>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8094892560392535"/>
          <c:w val="0.98102858645244062"/>
          <c:h val="0.1124329421950126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0665693333453E-2"/>
          <c:y val="3.7203518419221246E-2"/>
          <c:w val="0.93070228497640362"/>
          <c:h val="0.75670969618837913"/>
        </c:manualLayout>
      </c:layout>
      <c:barChart>
        <c:barDir val="col"/>
        <c:grouping val="stacked"/>
        <c:varyColors val="0"/>
        <c:ser>
          <c:idx val="0"/>
          <c:order val="0"/>
          <c:tx>
            <c:strRef>
              <c:f>'Regional Results'!$T$47</c:f>
              <c:strCache>
                <c:ptCount val="1"/>
                <c:pt idx="0">
                  <c:v>Coal</c:v>
                </c:pt>
              </c:strCache>
            </c:strRef>
          </c:tx>
          <c:spPr>
            <a:solidFill>
              <a:schemeClr val="tx1"/>
            </a:solidFill>
            <a:ln>
              <a:noFill/>
            </a:ln>
            <a:effectLst/>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Results'!$V$47:$AI$47</c:f>
              <c:numCache>
                <c:formatCode>_(* #,##0_);_(* \(#,##0\);_(* "-"??_);_(@_)</c:formatCode>
                <c:ptCount val="14"/>
                <c:pt idx="0">
                  <c:v>839.36447884799998</c:v>
                </c:pt>
                <c:pt idx="1">
                  <c:v>839.36447848199998</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1-3F0E-4CA8-A85F-800DD2200213}"/>
            </c:ext>
          </c:extLst>
        </c:ser>
        <c:ser>
          <c:idx val="16"/>
          <c:order val="1"/>
          <c:tx>
            <c:strRef>
              <c:f>'Regional Results'!$T$48</c:f>
              <c:strCache>
                <c:ptCount val="1"/>
                <c:pt idx="0">
                  <c:v>Coal with CCS</c:v>
                </c:pt>
              </c:strCache>
            </c:strRef>
          </c:tx>
          <c:spPr>
            <a:solidFill>
              <a:schemeClr val="bg1">
                <a:lumMod val="65000"/>
              </a:schemeClr>
            </a:solidFill>
            <a:ln>
              <a:noFill/>
            </a:ln>
            <a:effectLst/>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Results'!$V$48:$AI$48</c:f>
              <c:numCache>
                <c:formatCode>_(* #,##0_);_(* \(#,##0\);_(* "-"??_);_(@_)</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3-3F0E-4CA8-A85F-800DD2200213}"/>
            </c:ext>
          </c:extLst>
        </c:ser>
        <c:ser>
          <c:idx val="17"/>
          <c:order val="2"/>
          <c:tx>
            <c:strRef>
              <c:f>'Regional Results'!$T$49</c:f>
              <c:strCache>
                <c:ptCount val="1"/>
                <c:pt idx="0">
                  <c:v>Combined Cycle</c:v>
                </c:pt>
              </c:strCache>
            </c:strRef>
          </c:tx>
          <c:spPr>
            <a:solidFill>
              <a:srgbClr val="FFC000"/>
            </a:solidFill>
            <a:ln>
              <a:noFill/>
            </a:ln>
            <a:effectLst/>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Results'!$V$49:$AI$49</c:f>
              <c:numCache>
                <c:formatCode>_(* #,##0_);_(* \(#,##0\);_(* "-"??_);_(@_)</c:formatCode>
                <c:ptCount val="14"/>
                <c:pt idx="0">
                  <c:v>105693.45918075398</c:v>
                </c:pt>
                <c:pt idx="1">
                  <c:v>97776.823739441039</c:v>
                </c:pt>
                <c:pt idx="2">
                  <c:v>82003.46298850399</c:v>
                </c:pt>
                <c:pt idx="3">
                  <c:v>87185.580524609992</c:v>
                </c:pt>
                <c:pt idx="4">
                  <c:v>62772.265417236988</c:v>
                </c:pt>
                <c:pt idx="5">
                  <c:v>67562.651037507007</c:v>
                </c:pt>
                <c:pt idx="6">
                  <c:v>68640.73104266997</c:v>
                </c:pt>
                <c:pt idx="7">
                  <c:v>71794.957176861979</c:v>
                </c:pt>
                <c:pt idx="8">
                  <c:v>73480.296320815978</c:v>
                </c:pt>
                <c:pt idx="9">
                  <c:v>82414.586084343988</c:v>
                </c:pt>
                <c:pt idx="10">
                  <c:v>64802.245843550991</c:v>
                </c:pt>
                <c:pt idx="11">
                  <c:v>73615.585103219986</c:v>
                </c:pt>
                <c:pt idx="12">
                  <c:v>46646.914545351021</c:v>
                </c:pt>
                <c:pt idx="13">
                  <c:v>54164.053538514017</c:v>
                </c:pt>
              </c:numCache>
            </c:numRef>
          </c:val>
          <c:extLst>
            <c:ext xmlns:c16="http://schemas.microsoft.com/office/drawing/2014/chart" uri="{C3380CC4-5D6E-409C-BE32-E72D297353CC}">
              <c16:uniqueId val="{00000005-3F0E-4CA8-A85F-800DD2200213}"/>
            </c:ext>
          </c:extLst>
        </c:ser>
        <c:ser>
          <c:idx val="18"/>
          <c:order val="3"/>
          <c:tx>
            <c:strRef>
              <c:f>'Regional Results'!$T$50</c:f>
              <c:strCache>
                <c:ptCount val="1"/>
                <c:pt idx="0">
                  <c:v>Combustion Turbine</c:v>
                </c:pt>
              </c:strCache>
            </c:strRef>
          </c:tx>
          <c:spPr>
            <a:solidFill>
              <a:srgbClr val="FFC000">
                <a:lumMod val="75000"/>
              </a:srgbClr>
            </a:solidFill>
            <a:ln>
              <a:noFill/>
            </a:ln>
            <a:effectLst/>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Results'!$V$50:$AI$50</c:f>
              <c:numCache>
                <c:formatCode>_(* #,##0_);_(* \(#,##0\);_(* "-"??_);_(@_)</c:formatCode>
                <c:ptCount val="14"/>
                <c:pt idx="0">
                  <c:v>2339.6939452879983</c:v>
                </c:pt>
                <c:pt idx="1">
                  <c:v>2398.882334351998</c:v>
                </c:pt>
                <c:pt idx="2">
                  <c:v>777.66462926099973</c:v>
                </c:pt>
                <c:pt idx="3">
                  <c:v>632.5838905999999</c:v>
                </c:pt>
                <c:pt idx="4">
                  <c:v>1077.1321286189998</c:v>
                </c:pt>
                <c:pt idx="5">
                  <c:v>943.48867650099965</c:v>
                </c:pt>
                <c:pt idx="6">
                  <c:v>1248.8340462810002</c:v>
                </c:pt>
                <c:pt idx="7">
                  <c:v>1197.6090514549999</c:v>
                </c:pt>
                <c:pt idx="8">
                  <c:v>1113.5353709649996</c:v>
                </c:pt>
                <c:pt idx="9">
                  <c:v>1122.417785934</c:v>
                </c:pt>
                <c:pt idx="10">
                  <c:v>1150.6560961100001</c:v>
                </c:pt>
                <c:pt idx="11">
                  <c:v>1153.1049594920005</c:v>
                </c:pt>
                <c:pt idx="12">
                  <c:v>1435.9982257759998</c:v>
                </c:pt>
                <c:pt idx="13">
                  <c:v>1640.6433375929996</c:v>
                </c:pt>
              </c:numCache>
            </c:numRef>
          </c:val>
          <c:extLst>
            <c:ext xmlns:c16="http://schemas.microsoft.com/office/drawing/2014/chart" uri="{C3380CC4-5D6E-409C-BE32-E72D297353CC}">
              <c16:uniqueId val="{00000007-3F0E-4CA8-A85F-800DD2200213}"/>
            </c:ext>
          </c:extLst>
        </c:ser>
        <c:ser>
          <c:idx val="19"/>
          <c:order val="4"/>
          <c:tx>
            <c:strRef>
              <c:f>'Regional Results'!$T$51</c:f>
              <c:strCache>
                <c:ptCount val="1"/>
                <c:pt idx="0">
                  <c:v>Oil/Gas</c:v>
                </c:pt>
              </c:strCache>
            </c:strRef>
          </c:tx>
          <c:spPr>
            <a:solidFill>
              <a:srgbClr val="A5A5A5"/>
            </a:solidFill>
            <a:ln>
              <a:noFill/>
            </a:ln>
            <a:effectLst/>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Results'!$V$51:$AI$51</c:f>
              <c:numCache>
                <c:formatCode>_(* #,##0_);_(* \(#,##0\);_(* "-"??_);_(@_)</c:formatCode>
                <c:ptCount val="14"/>
                <c:pt idx="0">
                  <c:v>8098.4672362789988</c:v>
                </c:pt>
                <c:pt idx="1">
                  <c:v>7979.0968311479992</c:v>
                </c:pt>
                <c:pt idx="2">
                  <c:v>1910.7416696040002</c:v>
                </c:pt>
                <c:pt idx="3">
                  <c:v>1904.3851291319997</c:v>
                </c:pt>
                <c:pt idx="4">
                  <c:v>2331.6901049810003</c:v>
                </c:pt>
                <c:pt idx="5">
                  <c:v>2487.6708584509997</c:v>
                </c:pt>
                <c:pt idx="6">
                  <c:v>2899.1610642639998</c:v>
                </c:pt>
                <c:pt idx="7">
                  <c:v>3202.7546430570001</c:v>
                </c:pt>
                <c:pt idx="8">
                  <c:v>2117.215131986</c:v>
                </c:pt>
                <c:pt idx="9">
                  <c:v>2404.8683382929999</c:v>
                </c:pt>
                <c:pt idx="10">
                  <c:v>2858.4764741620002</c:v>
                </c:pt>
                <c:pt idx="11">
                  <c:v>3115.8553287640002</c:v>
                </c:pt>
                <c:pt idx="12">
                  <c:v>3423.0436204640005</c:v>
                </c:pt>
                <c:pt idx="13">
                  <c:v>5149.6894853639997</c:v>
                </c:pt>
              </c:numCache>
            </c:numRef>
          </c:val>
          <c:extLst>
            <c:ext xmlns:c16="http://schemas.microsoft.com/office/drawing/2014/chart" uri="{C3380CC4-5D6E-409C-BE32-E72D297353CC}">
              <c16:uniqueId val="{00000009-3F0E-4CA8-A85F-800DD2200213}"/>
            </c:ext>
          </c:extLst>
        </c:ser>
        <c:ser>
          <c:idx val="20"/>
          <c:order val="5"/>
          <c:tx>
            <c:strRef>
              <c:f>'Regional Results'!$T$52</c:f>
              <c:strCache>
                <c:ptCount val="1"/>
                <c:pt idx="0">
                  <c:v>Other</c:v>
                </c:pt>
              </c:strCache>
            </c:strRef>
          </c:tx>
          <c:spPr>
            <a:solidFill>
              <a:srgbClr val="FF0000"/>
            </a:solidFill>
            <a:ln>
              <a:noFill/>
            </a:ln>
            <a:effectLst/>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Results'!$V$52:$AI$52</c:f>
              <c:numCache>
                <c:formatCode>_(* #,##0_);_(* \(#,##0\);_(* "-"??_);_(@_)</c:formatCode>
                <c:ptCount val="14"/>
                <c:pt idx="0">
                  <c:v>931.11599999999999</c:v>
                </c:pt>
                <c:pt idx="1">
                  <c:v>931.11599999999999</c:v>
                </c:pt>
                <c:pt idx="2">
                  <c:v>1363.056</c:v>
                </c:pt>
                <c:pt idx="3">
                  <c:v>1363.056</c:v>
                </c:pt>
                <c:pt idx="4">
                  <c:v>1363.056</c:v>
                </c:pt>
                <c:pt idx="5">
                  <c:v>1363.056</c:v>
                </c:pt>
                <c:pt idx="6">
                  <c:v>1363.056</c:v>
                </c:pt>
                <c:pt idx="7">
                  <c:v>1363.056</c:v>
                </c:pt>
                <c:pt idx="8">
                  <c:v>1363.056</c:v>
                </c:pt>
                <c:pt idx="9">
                  <c:v>1363.056</c:v>
                </c:pt>
                <c:pt idx="10">
                  <c:v>1363.056</c:v>
                </c:pt>
                <c:pt idx="11">
                  <c:v>1363.056</c:v>
                </c:pt>
                <c:pt idx="12">
                  <c:v>1358.2560000000001</c:v>
                </c:pt>
                <c:pt idx="13">
                  <c:v>1358.2560000000001</c:v>
                </c:pt>
              </c:numCache>
            </c:numRef>
          </c:val>
          <c:extLst>
            <c:ext xmlns:c16="http://schemas.microsoft.com/office/drawing/2014/chart" uri="{C3380CC4-5D6E-409C-BE32-E72D297353CC}">
              <c16:uniqueId val="{0000000B-3F0E-4CA8-A85F-800DD2200213}"/>
            </c:ext>
          </c:extLst>
        </c:ser>
        <c:ser>
          <c:idx val="21"/>
          <c:order val="6"/>
          <c:tx>
            <c:strRef>
              <c:f>'Regional Results'!$T$53</c:f>
              <c:strCache>
                <c:ptCount val="1"/>
                <c:pt idx="0">
                  <c:v>Nuclear</c:v>
                </c:pt>
              </c:strCache>
            </c:strRef>
          </c:tx>
          <c:spPr>
            <a:solidFill>
              <a:srgbClr val="7030A0"/>
            </a:solidFill>
            <a:ln>
              <a:noFill/>
            </a:ln>
            <a:effectLst/>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Results'!$V$53:$AI$53</c:f>
              <c:numCache>
                <c:formatCode>_(* #,##0_);_(* \(#,##0\);_(* "-"??_);_(@_)</c:formatCode>
                <c:ptCount val="14"/>
                <c:pt idx="0">
                  <c:v>94606.599276868001</c:v>
                </c:pt>
                <c:pt idx="1">
                  <c:v>94633.798201980011</c:v>
                </c:pt>
                <c:pt idx="2">
                  <c:v>94713.066293992</c:v>
                </c:pt>
                <c:pt idx="3">
                  <c:v>94689.699433369009</c:v>
                </c:pt>
                <c:pt idx="4">
                  <c:v>94609.037254724011</c:v>
                </c:pt>
                <c:pt idx="5">
                  <c:v>94633.07476981201</c:v>
                </c:pt>
                <c:pt idx="6">
                  <c:v>95177.965098340006</c:v>
                </c:pt>
                <c:pt idx="7">
                  <c:v>95231.222262744006</c:v>
                </c:pt>
                <c:pt idx="8">
                  <c:v>84826.354962892001</c:v>
                </c:pt>
                <c:pt idx="9">
                  <c:v>84826.354962892001</c:v>
                </c:pt>
                <c:pt idx="10">
                  <c:v>84818.481660952006</c:v>
                </c:pt>
                <c:pt idx="11">
                  <c:v>84818.481660952006</c:v>
                </c:pt>
                <c:pt idx="12">
                  <c:v>84933.294587556011</c:v>
                </c:pt>
                <c:pt idx="13">
                  <c:v>84936.570185812001</c:v>
                </c:pt>
              </c:numCache>
            </c:numRef>
          </c:val>
          <c:extLst>
            <c:ext xmlns:c16="http://schemas.microsoft.com/office/drawing/2014/chart" uri="{C3380CC4-5D6E-409C-BE32-E72D297353CC}">
              <c16:uniqueId val="{0000000D-3F0E-4CA8-A85F-800DD2200213}"/>
            </c:ext>
          </c:extLst>
        </c:ser>
        <c:ser>
          <c:idx val="22"/>
          <c:order val="7"/>
          <c:tx>
            <c:strRef>
              <c:f>'Regional Results'!$T$54</c:f>
              <c:strCache>
                <c:ptCount val="1"/>
                <c:pt idx="0">
                  <c:v>Hydro</c:v>
                </c:pt>
              </c:strCache>
            </c:strRef>
          </c:tx>
          <c:spPr>
            <a:solidFill>
              <a:srgbClr val="4472C4"/>
            </a:solidFill>
            <a:ln>
              <a:noFill/>
            </a:ln>
            <a:effectLst/>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Results'!$V$54:$AI$54</c:f>
              <c:numCache>
                <c:formatCode>_(* #,##0_);_(* \(#,##0\);_(* "-"??_);_(@_)</c:formatCode>
                <c:ptCount val="14"/>
                <c:pt idx="0">
                  <c:v>35987.603873800159</c:v>
                </c:pt>
                <c:pt idx="1">
                  <c:v>36013.283308470767</c:v>
                </c:pt>
                <c:pt idx="2">
                  <c:v>36064.746676166302</c:v>
                </c:pt>
                <c:pt idx="3">
                  <c:v>36045.146636581172</c:v>
                </c:pt>
                <c:pt idx="4">
                  <c:v>36396.927563024445</c:v>
                </c:pt>
                <c:pt idx="5">
                  <c:v>36307.275688170543</c:v>
                </c:pt>
                <c:pt idx="6">
                  <c:v>35987.400263930969</c:v>
                </c:pt>
                <c:pt idx="7">
                  <c:v>35964.659222342561</c:v>
                </c:pt>
                <c:pt idx="8">
                  <c:v>35558.05647056274</c:v>
                </c:pt>
                <c:pt idx="9">
                  <c:v>35559.716418118864</c:v>
                </c:pt>
                <c:pt idx="10">
                  <c:v>36289.600647555577</c:v>
                </c:pt>
                <c:pt idx="11">
                  <c:v>36208.145876239963</c:v>
                </c:pt>
                <c:pt idx="12">
                  <c:v>36161.349468787303</c:v>
                </c:pt>
                <c:pt idx="13">
                  <c:v>36156.88791422129</c:v>
                </c:pt>
              </c:numCache>
            </c:numRef>
          </c:val>
          <c:extLst>
            <c:ext xmlns:c16="http://schemas.microsoft.com/office/drawing/2014/chart" uri="{C3380CC4-5D6E-409C-BE32-E72D297353CC}">
              <c16:uniqueId val="{0000000F-3F0E-4CA8-A85F-800DD2200213}"/>
            </c:ext>
          </c:extLst>
        </c:ser>
        <c:ser>
          <c:idx val="23"/>
          <c:order val="8"/>
          <c:tx>
            <c:strRef>
              <c:f>'Regional Results'!$T$55</c:f>
              <c:strCache>
                <c:ptCount val="1"/>
                <c:pt idx="0">
                  <c:v>Solar PV</c:v>
                </c:pt>
              </c:strCache>
            </c:strRef>
          </c:tx>
          <c:spPr>
            <a:solidFill>
              <a:srgbClr val="FFFF00"/>
            </a:solidFill>
            <a:ln>
              <a:noFill/>
            </a:ln>
            <a:effectLst/>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Results'!$V$55:$AI$55</c:f>
              <c:numCache>
                <c:formatCode>_(* #,##0_);_(* \(#,##0\);_(* "-"??_);_(@_)</c:formatCode>
                <c:ptCount val="14"/>
                <c:pt idx="0">
                  <c:v>25722.263944271312</c:v>
                </c:pt>
                <c:pt idx="1">
                  <c:v>25713.749827708314</c:v>
                </c:pt>
                <c:pt idx="2">
                  <c:v>29008.900003842053</c:v>
                </c:pt>
                <c:pt idx="3">
                  <c:v>28990.515994983052</c:v>
                </c:pt>
                <c:pt idx="4">
                  <c:v>28192.623325210199</c:v>
                </c:pt>
                <c:pt idx="5">
                  <c:v>28263.979090786193</c:v>
                </c:pt>
                <c:pt idx="6">
                  <c:v>29896.004814322481</c:v>
                </c:pt>
                <c:pt idx="7">
                  <c:v>29636.415890410481</c:v>
                </c:pt>
                <c:pt idx="8">
                  <c:v>38959.019372005336</c:v>
                </c:pt>
                <c:pt idx="9">
                  <c:v>34733.082212217159</c:v>
                </c:pt>
                <c:pt idx="10">
                  <c:v>63934.733787992183</c:v>
                </c:pt>
                <c:pt idx="11">
                  <c:v>58958.412668251134</c:v>
                </c:pt>
                <c:pt idx="12">
                  <c:v>125038.55289791948</c:v>
                </c:pt>
                <c:pt idx="13">
                  <c:v>118610.5966168734</c:v>
                </c:pt>
              </c:numCache>
            </c:numRef>
          </c:val>
          <c:extLst>
            <c:ext xmlns:c16="http://schemas.microsoft.com/office/drawing/2014/chart" uri="{C3380CC4-5D6E-409C-BE32-E72D297353CC}">
              <c16:uniqueId val="{00000011-3F0E-4CA8-A85F-800DD2200213}"/>
            </c:ext>
          </c:extLst>
        </c:ser>
        <c:ser>
          <c:idx val="24"/>
          <c:order val="9"/>
          <c:tx>
            <c:strRef>
              <c:f>'Regional Results'!$T$56</c:f>
              <c:strCache>
                <c:ptCount val="1"/>
                <c:pt idx="0">
                  <c:v>Onshore Wind</c:v>
                </c:pt>
              </c:strCache>
            </c:strRef>
          </c:tx>
          <c:spPr>
            <a:solidFill>
              <a:srgbClr val="70AD47">
                <a:lumMod val="60000"/>
                <a:lumOff val="40000"/>
              </a:srgbClr>
            </a:solidFill>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Results'!$V$56:$AI$56</c:f>
              <c:numCache>
                <c:formatCode>_(* #,##0_);_(* \(#,##0\);_(* "-"??_);_(@_)</c:formatCode>
                <c:ptCount val="14"/>
                <c:pt idx="0">
                  <c:v>16490.964406822521</c:v>
                </c:pt>
                <c:pt idx="1">
                  <c:v>16496.012835550519</c:v>
                </c:pt>
                <c:pt idx="2">
                  <c:v>21332.627391349521</c:v>
                </c:pt>
                <c:pt idx="3">
                  <c:v>21109.242129355524</c:v>
                </c:pt>
                <c:pt idx="4">
                  <c:v>57610.433757031547</c:v>
                </c:pt>
                <c:pt idx="5">
                  <c:v>56042.719593265538</c:v>
                </c:pt>
                <c:pt idx="6">
                  <c:v>59322.371518220498</c:v>
                </c:pt>
                <c:pt idx="7">
                  <c:v>57733.008345650502</c:v>
                </c:pt>
                <c:pt idx="8">
                  <c:v>68599.075938761947</c:v>
                </c:pt>
                <c:pt idx="9">
                  <c:v>66970.464837735955</c:v>
                </c:pt>
                <c:pt idx="10">
                  <c:v>70327.83849113794</c:v>
                </c:pt>
                <c:pt idx="11">
                  <c:v>68712.795503670946</c:v>
                </c:pt>
                <c:pt idx="12">
                  <c:v>102205.36648650101</c:v>
                </c:pt>
                <c:pt idx="13">
                  <c:v>100615.19377991997</c:v>
                </c:pt>
              </c:numCache>
            </c:numRef>
          </c:val>
          <c:extLst>
            <c:ext xmlns:c16="http://schemas.microsoft.com/office/drawing/2014/chart" uri="{C3380CC4-5D6E-409C-BE32-E72D297353CC}">
              <c16:uniqueId val="{00000013-3F0E-4CA8-A85F-800DD2200213}"/>
            </c:ext>
          </c:extLst>
        </c:ser>
        <c:ser>
          <c:idx val="25"/>
          <c:order val="10"/>
          <c:tx>
            <c:strRef>
              <c:f>'Regional Results'!$T$57</c:f>
              <c:strCache>
                <c:ptCount val="1"/>
                <c:pt idx="0">
                  <c:v>Offshore Wind</c:v>
                </c:pt>
              </c:strCache>
            </c:strRef>
          </c:tx>
          <c:spPr>
            <a:solidFill>
              <a:srgbClr val="70AD47"/>
            </a:solidFill>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Results'!$V$57:$AI$57</c:f>
              <c:numCache>
                <c:formatCode>_(* #,##0_);_(* \(#,##0\);_(* "-"??_);_(@_)</c:formatCode>
                <c:ptCount val="14"/>
                <c:pt idx="0">
                  <c:v>5007.9330303769993</c:v>
                </c:pt>
                <c:pt idx="1">
                  <c:v>5007.9330303769993</c:v>
                </c:pt>
                <c:pt idx="2">
                  <c:v>18030.470706328</c:v>
                </c:pt>
                <c:pt idx="3">
                  <c:v>18041.944264014001</c:v>
                </c:pt>
                <c:pt idx="4">
                  <c:v>22532.378001978999</c:v>
                </c:pt>
                <c:pt idx="5">
                  <c:v>22531.201307083</c:v>
                </c:pt>
                <c:pt idx="6">
                  <c:v>37813.704255067001</c:v>
                </c:pt>
                <c:pt idx="7">
                  <c:v>38060.801041637998</c:v>
                </c:pt>
                <c:pt idx="8">
                  <c:v>38320.507866892003</c:v>
                </c:pt>
                <c:pt idx="9">
                  <c:v>38307.894926815003</c:v>
                </c:pt>
                <c:pt idx="10">
                  <c:v>38283.673743112005</c:v>
                </c:pt>
                <c:pt idx="11">
                  <c:v>38269.715272649999</c:v>
                </c:pt>
                <c:pt idx="12">
                  <c:v>38081.716410107008</c:v>
                </c:pt>
                <c:pt idx="13">
                  <c:v>38008.598256286001</c:v>
                </c:pt>
              </c:numCache>
            </c:numRef>
          </c:val>
          <c:extLst>
            <c:ext xmlns:c16="http://schemas.microsoft.com/office/drawing/2014/chart" uri="{C3380CC4-5D6E-409C-BE32-E72D297353CC}">
              <c16:uniqueId val="{00000015-3F0E-4CA8-A85F-800DD2200213}"/>
            </c:ext>
          </c:extLst>
        </c:ser>
        <c:ser>
          <c:idx val="26"/>
          <c:order val="11"/>
          <c:tx>
            <c:strRef>
              <c:f>'Regional Results'!$T$58</c:f>
              <c:strCache>
                <c:ptCount val="1"/>
                <c:pt idx="0">
                  <c:v>Other RE</c:v>
                </c:pt>
              </c:strCache>
            </c:strRef>
          </c:tx>
          <c:spPr>
            <a:solidFill>
              <a:srgbClr val="5B9BD5">
                <a:lumMod val="20000"/>
                <a:lumOff val="80000"/>
              </a:srgbClr>
            </a:solidFill>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Results'!$V$58:$AI$58</c:f>
              <c:numCache>
                <c:formatCode>_(* #,##0_);_(* \(#,##0\);_(* "-"??_);_(@_)</c:formatCode>
                <c:ptCount val="14"/>
                <c:pt idx="0">
                  <c:v>10656.063832977999</c:v>
                </c:pt>
                <c:pt idx="1">
                  <c:v>10586.476835804002</c:v>
                </c:pt>
                <c:pt idx="2">
                  <c:v>9124.3513245759968</c:v>
                </c:pt>
                <c:pt idx="3">
                  <c:v>9205.6248221709957</c:v>
                </c:pt>
                <c:pt idx="4">
                  <c:v>8794.884725045993</c:v>
                </c:pt>
                <c:pt idx="5">
                  <c:v>8791.0839217519933</c:v>
                </c:pt>
                <c:pt idx="6">
                  <c:v>9182.0460684319914</c:v>
                </c:pt>
                <c:pt idx="7">
                  <c:v>9272.9100342249894</c:v>
                </c:pt>
                <c:pt idx="8">
                  <c:v>9289.2523786989987</c:v>
                </c:pt>
                <c:pt idx="9">
                  <c:v>9280.733221962997</c:v>
                </c:pt>
                <c:pt idx="10">
                  <c:v>9137.8677301279986</c:v>
                </c:pt>
                <c:pt idx="11">
                  <c:v>9185.1584221289977</c:v>
                </c:pt>
                <c:pt idx="12">
                  <c:v>8919.5314782879905</c:v>
                </c:pt>
                <c:pt idx="13">
                  <c:v>9010.4178941919927</c:v>
                </c:pt>
              </c:numCache>
            </c:numRef>
          </c:val>
          <c:extLst>
            <c:ext xmlns:c16="http://schemas.microsoft.com/office/drawing/2014/chart" uri="{C3380CC4-5D6E-409C-BE32-E72D297353CC}">
              <c16:uniqueId val="{00000017-3F0E-4CA8-A85F-800DD2200213}"/>
            </c:ext>
          </c:extLst>
        </c:ser>
        <c:ser>
          <c:idx val="27"/>
          <c:order val="12"/>
          <c:tx>
            <c:strRef>
              <c:f>'Regional Results'!$T$59</c:f>
              <c:strCache>
                <c:ptCount val="1"/>
                <c:pt idx="0">
                  <c:v>Hydrogen</c:v>
                </c:pt>
              </c:strCache>
            </c:strRef>
          </c:tx>
          <c:spPr>
            <a:solidFill>
              <a:srgbClr val="5B9BD5">
                <a:lumMod val="60000"/>
                <a:lumOff val="40000"/>
              </a:srgbClr>
            </a:solidFill>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Results'!$V$59:$AI$59</c:f>
              <c:numCache>
                <c:formatCode>_(* #,##0_);_(* \(#,##0\);_(* "-"??_);_(@_)</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19-3F0E-4CA8-A85F-800DD2200213}"/>
            </c:ext>
          </c:extLst>
        </c:ser>
        <c:ser>
          <c:idx val="28"/>
          <c:order val="13"/>
          <c:tx>
            <c:strRef>
              <c:f>'Regional Results'!$T$61</c:f>
              <c:strCache>
                <c:ptCount val="1"/>
                <c:pt idx="0">
                  <c:v>Imports</c:v>
                </c:pt>
              </c:strCache>
            </c:strRef>
          </c:tx>
          <c:spPr>
            <a:solidFill>
              <a:srgbClr val="00B0F0"/>
            </a:solidFill>
          </c:spPr>
          <c:invertIfNegative val="0"/>
          <c:cat>
            <c:multiLvlStrRef>
              <c:f>'Regional Results'!$V$45:$AI$46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Results'!$V$61:$AI$61</c:f>
              <c:numCache>
                <c:formatCode>_(* #,##0_);_(* \(#,##0\);_(* "-"??_);_(@_)</c:formatCode>
                <c:ptCount val="14"/>
                <c:pt idx="0">
                  <c:v>10035.385160028</c:v>
                </c:pt>
                <c:pt idx="1">
                  <c:v>10022.63899016</c:v>
                </c:pt>
                <c:pt idx="2">
                  <c:v>31054.238420172001</c:v>
                </c:pt>
                <c:pt idx="3">
                  <c:v>31040.758933673998</c:v>
                </c:pt>
                <c:pt idx="4">
                  <c:v>30917.686122504001</c:v>
                </c:pt>
                <c:pt idx="5">
                  <c:v>31021.989691073002</c:v>
                </c:pt>
                <c:pt idx="6">
                  <c:v>31272.686333835998</c:v>
                </c:pt>
                <c:pt idx="7">
                  <c:v>31272.693074944</c:v>
                </c:pt>
                <c:pt idx="8">
                  <c:v>31150.91223881</c:v>
                </c:pt>
                <c:pt idx="9">
                  <c:v>31148.98653917</c:v>
                </c:pt>
                <c:pt idx="10">
                  <c:v>31136.066526418999</c:v>
                </c:pt>
                <c:pt idx="11">
                  <c:v>31121.423275351</c:v>
                </c:pt>
                <c:pt idx="12">
                  <c:v>30375.651525144996</c:v>
                </c:pt>
                <c:pt idx="13">
                  <c:v>30401.845832416999</c:v>
                </c:pt>
              </c:numCache>
            </c:numRef>
          </c:val>
          <c:extLst>
            <c:ext xmlns:c16="http://schemas.microsoft.com/office/drawing/2014/chart" uri="{C3380CC4-5D6E-409C-BE32-E72D297353CC}">
              <c16:uniqueId val="{0000001B-3F0E-4CA8-A85F-800DD2200213}"/>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512045392"/>
        <c:crosses val="autoZero"/>
        <c:auto val="1"/>
        <c:lblAlgn val="ctr"/>
        <c:lblOffset val="100"/>
        <c:noMultiLvlLbl val="0"/>
      </c:catAx>
      <c:valAx>
        <c:axId val="512045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Generation Mix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vert="horz"/>
          <a:lstStyle/>
          <a:p>
            <a:pPr>
              <a:defRPr/>
            </a:pPr>
            <a:endParaRPr lang="en-US"/>
          </a:p>
        </c:txPr>
        <c:crossAx val="511526352"/>
        <c:crosses val="autoZero"/>
        <c:crossBetween val="between"/>
      </c:valAx>
    </c:plotArea>
    <c:legend>
      <c:legendPos val="b"/>
      <c:layout>
        <c:manualLayout>
          <c:xMode val="edge"/>
          <c:yMode val="edge"/>
          <c:x val="6.4965793031490212E-3"/>
          <c:y val="0.88324753295248626"/>
          <c:w val="0.98102858645244062"/>
          <c:h val="0.11243294219501261"/>
        </c:manualLayout>
      </c:layout>
      <c:overlay val="0"/>
      <c:spPr>
        <a:noFill/>
        <a:ln>
          <a:noFill/>
        </a:ln>
        <a:effectLst/>
      </c:spPr>
      <c:txPr>
        <a:bodyPr rot="0" vert="horz"/>
        <a:lstStyle/>
        <a:p>
          <a:pPr>
            <a:defRPr/>
          </a:pPr>
          <a:endParaRPr lang="en-US"/>
        </a:p>
      </c:txPr>
    </c:legend>
    <c:plotVisOnly val="1"/>
    <c:dispBlanksAs val="gap"/>
    <c:showDLblsOverMax val="0"/>
  </c:chart>
  <c:txPr>
    <a:bodyPr/>
    <a:lstStyle/>
    <a:p>
      <a:pPr>
        <a:defRPr sz="1200"/>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5670969618837913"/>
        </c:manualLayout>
      </c:layout>
      <c:barChart>
        <c:barDir val="col"/>
        <c:grouping val="stacked"/>
        <c:varyColors val="0"/>
        <c:ser>
          <c:idx val="1"/>
          <c:order val="0"/>
          <c:tx>
            <c:strRef>
              <c:f>Generation!$AF$35</c:f>
              <c:strCache>
                <c:ptCount val="1"/>
                <c:pt idx="0">
                  <c:v>Coal</c:v>
                </c:pt>
              </c:strCache>
            </c:strRef>
          </c:tx>
          <c:spPr>
            <a:solidFill>
              <a:sysClr val="windowText" lastClr="000000"/>
            </a:solidFill>
            <a:ln>
              <a:noFill/>
            </a:ln>
            <a:effectLst/>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Generation!$AG$35:$AM$35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7814-41BC-B4A8-503156A2AAC4}"/>
            </c:ext>
          </c:extLst>
        </c:ser>
        <c:ser>
          <c:idx val="2"/>
          <c:order val="1"/>
          <c:tx>
            <c:strRef>
              <c:f>Generation!$AF$36</c:f>
              <c:strCache>
                <c:ptCount val="1"/>
                <c:pt idx="0">
                  <c:v>Coal with CCS</c:v>
                </c:pt>
              </c:strCache>
            </c:strRef>
          </c:tx>
          <c:spPr>
            <a:solidFill>
              <a:srgbClr val="E7E6E6">
                <a:lumMod val="50000"/>
              </a:srgbClr>
            </a:solidFill>
            <a:ln>
              <a:noFill/>
            </a:ln>
            <a:effectLst/>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Generation!$AG$36:$AM$36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7814-41BC-B4A8-503156A2AAC4}"/>
            </c:ext>
          </c:extLst>
        </c:ser>
        <c:ser>
          <c:idx val="3"/>
          <c:order val="2"/>
          <c:tx>
            <c:strRef>
              <c:f>Generation!$AF$37</c:f>
              <c:strCache>
                <c:ptCount val="1"/>
                <c:pt idx="0">
                  <c:v>Combined Cycle</c:v>
                </c:pt>
              </c:strCache>
            </c:strRef>
          </c:tx>
          <c:spPr>
            <a:solidFill>
              <a:schemeClr val="accent4"/>
            </a:solidFill>
            <a:ln>
              <a:noFill/>
            </a:ln>
            <a:effectLst/>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Generation!$AG$37:$AM$37</c:f>
              <c:numCache>
                <c:formatCode>_(* #,##0_);_(* \(#,##0\);_(* "-"??_);_(@_)</c:formatCode>
                <c:ptCount val="7"/>
                <c:pt idx="0">
                  <c:v>42849.056868847008</c:v>
                </c:pt>
                <c:pt idx="1">
                  <c:v>24638.806853775004</c:v>
                </c:pt>
                <c:pt idx="2">
                  <c:v>20295.605340625003</c:v>
                </c:pt>
                <c:pt idx="3">
                  <c:v>18362.589108669003</c:v>
                </c:pt>
                <c:pt idx="4">
                  <c:v>20672.76387380901</c:v>
                </c:pt>
                <c:pt idx="5">
                  <c:v>16973.919451775997</c:v>
                </c:pt>
                <c:pt idx="6">
                  <c:v>6734.1693419469948</c:v>
                </c:pt>
              </c:numCache>
            </c:numRef>
          </c:val>
          <c:extLst>
            <c:ext xmlns:c16="http://schemas.microsoft.com/office/drawing/2014/chart" uri="{C3380CC4-5D6E-409C-BE32-E72D297353CC}">
              <c16:uniqueId val="{00000005-7814-41BC-B4A8-503156A2AAC4}"/>
            </c:ext>
          </c:extLst>
        </c:ser>
        <c:ser>
          <c:idx val="4"/>
          <c:order val="3"/>
          <c:tx>
            <c:strRef>
              <c:f>Generation!$AF$38</c:f>
              <c:strCache>
                <c:ptCount val="1"/>
                <c:pt idx="0">
                  <c:v>Combustion Turbine</c:v>
                </c:pt>
              </c:strCache>
            </c:strRef>
          </c:tx>
          <c:spPr>
            <a:solidFill>
              <a:schemeClr val="accent4">
                <a:lumMod val="75000"/>
              </a:schemeClr>
            </a:solidFill>
            <a:ln>
              <a:noFill/>
            </a:ln>
            <a:effectLst/>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Generation!$AG$38:$AM$38</c:f>
              <c:numCache>
                <c:formatCode>_(* #,##0_);_(* \(#,##0\);_(* "-"??_);_(@_)</c:formatCode>
                <c:ptCount val="7"/>
                <c:pt idx="0">
                  <c:v>775.59810075600001</c:v>
                </c:pt>
                <c:pt idx="1">
                  <c:v>245.542944871</c:v>
                </c:pt>
                <c:pt idx="2">
                  <c:v>124.11245188800002</c:v>
                </c:pt>
                <c:pt idx="3">
                  <c:v>160.85365236000001</c:v>
                </c:pt>
                <c:pt idx="4">
                  <c:v>63.365357537000015</c:v>
                </c:pt>
                <c:pt idx="5">
                  <c:v>82.689952569999974</c:v>
                </c:pt>
                <c:pt idx="6">
                  <c:v>357.46364264000005</c:v>
                </c:pt>
              </c:numCache>
            </c:numRef>
          </c:val>
          <c:extLst>
            <c:ext xmlns:c16="http://schemas.microsoft.com/office/drawing/2014/chart" uri="{C3380CC4-5D6E-409C-BE32-E72D297353CC}">
              <c16:uniqueId val="{00000007-7814-41BC-B4A8-503156A2AAC4}"/>
            </c:ext>
          </c:extLst>
        </c:ser>
        <c:ser>
          <c:idx val="5"/>
          <c:order val="4"/>
          <c:tx>
            <c:strRef>
              <c:f>Generation!$AF$39</c:f>
              <c:strCache>
                <c:ptCount val="1"/>
                <c:pt idx="0">
                  <c:v>Oil/Gas</c:v>
                </c:pt>
              </c:strCache>
            </c:strRef>
          </c:tx>
          <c:spPr>
            <a:solidFill>
              <a:schemeClr val="bg2">
                <a:lumMod val="75000"/>
              </a:schemeClr>
            </a:solidFill>
            <a:ln>
              <a:noFill/>
            </a:ln>
            <a:effectLst/>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Generation!$AG$39:$AM$39</c:f>
              <c:numCache>
                <c:formatCode>_(* #,##0_);_(* \(#,##0\);_(* "-"??_);_(@_)</c:formatCode>
                <c:ptCount val="7"/>
                <c:pt idx="0">
                  <c:v>3879.2402342199998</c:v>
                </c:pt>
                <c:pt idx="1">
                  <c:v>3818.415337418</c:v>
                </c:pt>
                <c:pt idx="2">
                  <c:v>1923.66338993</c:v>
                </c:pt>
                <c:pt idx="3">
                  <c:v>1891.8731307309999</c:v>
                </c:pt>
                <c:pt idx="4">
                  <c:v>97.2</c:v>
                </c:pt>
                <c:pt idx="5">
                  <c:v>97.2</c:v>
                </c:pt>
                <c:pt idx="6">
                  <c:v>0</c:v>
                </c:pt>
              </c:numCache>
            </c:numRef>
          </c:val>
          <c:extLst>
            <c:ext xmlns:c16="http://schemas.microsoft.com/office/drawing/2014/chart" uri="{C3380CC4-5D6E-409C-BE32-E72D297353CC}">
              <c16:uniqueId val="{00000009-7814-41BC-B4A8-503156A2AAC4}"/>
            </c:ext>
          </c:extLst>
        </c:ser>
        <c:ser>
          <c:idx val="6"/>
          <c:order val="5"/>
          <c:tx>
            <c:strRef>
              <c:f>Generation!$AF$40</c:f>
              <c:strCache>
                <c:ptCount val="1"/>
                <c:pt idx="0">
                  <c:v>Other</c:v>
                </c:pt>
              </c:strCache>
            </c:strRef>
          </c:tx>
          <c:spPr>
            <a:solidFill>
              <a:srgbClr val="FF0000"/>
            </a:solidFill>
            <a:ln>
              <a:noFill/>
            </a:ln>
            <a:effectLst/>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Generation!$AG$40:$AM$40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7814-41BC-B4A8-503156A2AAC4}"/>
            </c:ext>
          </c:extLst>
        </c:ser>
        <c:ser>
          <c:idx val="7"/>
          <c:order val="6"/>
          <c:tx>
            <c:strRef>
              <c:f>Generation!$AF$41</c:f>
              <c:strCache>
                <c:ptCount val="1"/>
                <c:pt idx="0">
                  <c:v>Nuclear</c:v>
                </c:pt>
              </c:strCache>
            </c:strRef>
          </c:tx>
          <c:spPr>
            <a:solidFill>
              <a:srgbClr val="7030A0"/>
            </a:solidFill>
            <a:ln>
              <a:noFill/>
            </a:ln>
            <a:effectLst/>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Generation!$AG$41:$AM$41</c:f>
              <c:numCache>
                <c:formatCode>_(* #,##0_);_(* \(#,##0\);_(* "-"??_);_(@_)</c:formatCode>
                <c:ptCount val="7"/>
                <c:pt idx="0">
                  <c:v>26550.03520704</c:v>
                </c:pt>
                <c:pt idx="1">
                  <c:v>26550.03520704</c:v>
                </c:pt>
                <c:pt idx="2">
                  <c:v>26341.162705617004</c:v>
                </c:pt>
                <c:pt idx="3">
                  <c:v>25666.092088183999</c:v>
                </c:pt>
                <c:pt idx="4">
                  <c:v>25000.00000027</c:v>
                </c:pt>
                <c:pt idx="5">
                  <c:v>26550.03520704</c:v>
                </c:pt>
                <c:pt idx="6">
                  <c:v>25000.000000395001</c:v>
                </c:pt>
              </c:numCache>
            </c:numRef>
          </c:val>
          <c:extLst>
            <c:ext xmlns:c16="http://schemas.microsoft.com/office/drawing/2014/chart" uri="{C3380CC4-5D6E-409C-BE32-E72D297353CC}">
              <c16:uniqueId val="{0000000D-7814-41BC-B4A8-503156A2AAC4}"/>
            </c:ext>
          </c:extLst>
        </c:ser>
        <c:ser>
          <c:idx val="8"/>
          <c:order val="7"/>
          <c:tx>
            <c:strRef>
              <c:f>Generation!$AF$42</c:f>
              <c:strCache>
                <c:ptCount val="1"/>
                <c:pt idx="0">
                  <c:v>Hydro</c:v>
                </c:pt>
              </c:strCache>
            </c:strRef>
          </c:tx>
          <c:spPr>
            <a:solidFill>
              <a:srgbClr val="4472C4"/>
            </a:solidFill>
            <a:ln>
              <a:noFill/>
            </a:ln>
            <a:effectLst/>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Generation!$AG$42:$AM$42</c:f>
              <c:numCache>
                <c:formatCode>_(* #,##0_);_(* \(#,##0\);_(* "-"??_);_(@_)</c:formatCode>
                <c:ptCount val="7"/>
                <c:pt idx="0">
                  <c:v>26915.984511299248</c:v>
                </c:pt>
                <c:pt idx="1">
                  <c:v>27085.716049276372</c:v>
                </c:pt>
                <c:pt idx="2">
                  <c:v>27159.732832517715</c:v>
                </c:pt>
                <c:pt idx="3">
                  <c:v>27115.964449422529</c:v>
                </c:pt>
                <c:pt idx="4">
                  <c:v>28361.470898962318</c:v>
                </c:pt>
                <c:pt idx="5">
                  <c:v>27435.633875223761</c:v>
                </c:pt>
                <c:pt idx="6">
                  <c:v>27225.614242994448</c:v>
                </c:pt>
              </c:numCache>
            </c:numRef>
          </c:val>
          <c:extLst>
            <c:ext xmlns:c16="http://schemas.microsoft.com/office/drawing/2014/chart" uri="{C3380CC4-5D6E-409C-BE32-E72D297353CC}">
              <c16:uniqueId val="{0000000F-7814-41BC-B4A8-503156A2AAC4}"/>
            </c:ext>
          </c:extLst>
        </c:ser>
        <c:ser>
          <c:idx val="9"/>
          <c:order val="8"/>
          <c:tx>
            <c:strRef>
              <c:f>Generation!$AF$43</c:f>
              <c:strCache>
                <c:ptCount val="1"/>
                <c:pt idx="0">
                  <c:v>Solar PV</c:v>
                </c:pt>
              </c:strCache>
            </c:strRef>
          </c:tx>
          <c:spPr>
            <a:solidFill>
              <a:srgbClr val="FFFF00"/>
            </a:solidFill>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Generation!$AG$43:$AM$43</c:f>
              <c:numCache>
                <c:formatCode>_(* #,##0_);_(* \(#,##0\);_(* "-"??_);_(@_)</c:formatCode>
                <c:ptCount val="7"/>
                <c:pt idx="0">
                  <c:v>24453.094336656504</c:v>
                </c:pt>
                <c:pt idx="1">
                  <c:v>36241.790660695071</c:v>
                </c:pt>
                <c:pt idx="2">
                  <c:v>40685.951521987088</c:v>
                </c:pt>
                <c:pt idx="3">
                  <c:v>46792.608992215966</c:v>
                </c:pt>
                <c:pt idx="4">
                  <c:v>54693.911108510809</c:v>
                </c:pt>
                <c:pt idx="5">
                  <c:v>63903.7518433886</c:v>
                </c:pt>
                <c:pt idx="6">
                  <c:v>77998.181689283068</c:v>
                </c:pt>
              </c:numCache>
            </c:numRef>
          </c:val>
          <c:extLst>
            <c:ext xmlns:c16="http://schemas.microsoft.com/office/drawing/2014/chart" uri="{C3380CC4-5D6E-409C-BE32-E72D297353CC}">
              <c16:uniqueId val="{00000011-7814-41BC-B4A8-503156A2AAC4}"/>
            </c:ext>
          </c:extLst>
        </c:ser>
        <c:ser>
          <c:idx val="10"/>
          <c:order val="9"/>
          <c:tx>
            <c:strRef>
              <c:f>Generation!$AF$44</c:f>
              <c:strCache>
                <c:ptCount val="1"/>
                <c:pt idx="0">
                  <c:v>Onshore Wind</c:v>
                </c:pt>
              </c:strCache>
            </c:strRef>
          </c:tx>
          <c:spPr>
            <a:solidFill>
              <a:srgbClr val="70AD47">
                <a:lumMod val="60000"/>
                <a:lumOff val="40000"/>
              </a:srgbClr>
            </a:solidFill>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Generation!$AG$44:$AM$44</c:f>
              <c:numCache>
                <c:formatCode>_(* #,##0_);_(* \(#,##0\);_(* "-"??_);_(@_)</c:formatCode>
                <c:ptCount val="7"/>
                <c:pt idx="0">
                  <c:v>11702.19799381034</c:v>
                </c:pt>
                <c:pt idx="1">
                  <c:v>12091.790282137046</c:v>
                </c:pt>
                <c:pt idx="2">
                  <c:v>24136.644763093562</c:v>
                </c:pt>
                <c:pt idx="3">
                  <c:v>28159.882965602759</c:v>
                </c:pt>
                <c:pt idx="4">
                  <c:v>34202.087275269601</c:v>
                </c:pt>
                <c:pt idx="5">
                  <c:v>37893.675138188606</c:v>
                </c:pt>
                <c:pt idx="6">
                  <c:v>43431.193945061772</c:v>
                </c:pt>
              </c:numCache>
            </c:numRef>
          </c:val>
          <c:extLst>
            <c:ext xmlns:c16="http://schemas.microsoft.com/office/drawing/2014/chart" uri="{C3380CC4-5D6E-409C-BE32-E72D297353CC}">
              <c16:uniqueId val="{00000013-7814-41BC-B4A8-503156A2AAC4}"/>
            </c:ext>
          </c:extLst>
        </c:ser>
        <c:ser>
          <c:idx val="11"/>
          <c:order val="10"/>
          <c:tx>
            <c:strRef>
              <c:f>Generation!$AF$45</c:f>
              <c:strCache>
                <c:ptCount val="1"/>
                <c:pt idx="0">
                  <c:v>Offshore Wind</c:v>
                </c:pt>
              </c:strCache>
            </c:strRef>
          </c:tx>
          <c:spPr>
            <a:solidFill>
              <a:srgbClr val="70AD47"/>
            </a:solidFill>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Generation!$AG$45:$AM$45</c:f>
              <c:numCache>
                <c:formatCode>_(* #,##0_);_(* \(#,##0\);_(* "-"??_);_(@_)</c:formatCode>
                <c:ptCount val="7"/>
                <c:pt idx="0">
                  <c:v>4460.4962329279797</c:v>
                </c:pt>
                <c:pt idx="1">
                  <c:v>17151.041537868168</c:v>
                </c:pt>
                <c:pt idx="2">
                  <c:v>25608.665319463689</c:v>
                </c:pt>
                <c:pt idx="3">
                  <c:v>33655.94190347207</c:v>
                </c:pt>
                <c:pt idx="4">
                  <c:v>45726.97911679816</c:v>
                </c:pt>
                <c:pt idx="5">
                  <c:v>52207.710852305077</c:v>
                </c:pt>
                <c:pt idx="6">
                  <c:v>61928.80845556545</c:v>
                </c:pt>
              </c:numCache>
            </c:numRef>
          </c:val>
          <c:extLst>
            <c:ext xmlns:c16="http://schemas.microsoft.com/office/drawing/2014/chart" uri="{C3380CC4-5D6E-409C-BE32-E72D297353CC}">
              <c16:uniqueId val="{00000015-7814-41BC-B4A8-503156A2AAC4}"/>
            </c:ext>
          </c:extLst>
        </c:ser>
        <c:ser>
          <c:idx val="12"/>
          <c:order val="11"/>
          <c:tx>
            <c:strRef>
              <c:f>Generation!$AF$46</c:f>
              <c:strCache>
                <c:ptCount val="1"/>
                <c:pt idx="0">
                  <c:v>Other RE</c:v>
                </c:pt>
              </c:strCache>
            </c:strRef>
          </c:tx>
          <c:spPr>
            <a:solidFill>
              <a:srgbClr val="5B9BD5">
                <a:lumMod val="20000"/>
                <a:lumOff val="80000"/>
              </a:srgbClr>
            </a:solidFill>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Generation!$AG$46:$AM$46</c:f>
              <c:numCache>
                <c:formatCode>_(* #,##0_);_(* \(#,##0\);_(* "-"??_);_(@_)</c:formatCode>
                <c:ptCount val="7"/>
                <c:pt idx="0">
                  <c:v>2371.1257908729999</c:v>
                </c:pt>
                <c:pt idx="1">
                  <c:v>2321.0555503740006</c:v>
                </c:pt>
                <c:pt idx="2">
                  <c:v>2269.283676044</c:v>
                </c:pt>
                <c:pt idx="3">
                  <c:v>2267.2342701590001</c:v>
                </c:pt>
                <c:pt idx="4">
                  <c:v>3046.3967825</c:v>
                </c:pt>
                <c:pt idx="5">
                  <c:v>2938.8353996410001</c:v>
                </c:pt>
                <c:pt idx="6">
                  <c:v>901.55161064799995</c:v>
                </c:pt>
              </c:numCache>
            </c:numRef>
          </c:val>
          <c:extLst>
            <c:ext xmlns:c16="http://schemas.microsoft.com/office/drawing/2014/chart" uri="{C3380CC4-5D6E-409C-BE32-E72D297353CC}">
              <c16:uniqueId val="{00000017-7814-41BC-B4A8-503156A2AAC4}"/>
            </c:ext>
          </c:extLst>
        </c:ser>
        <c:ser>
          <c:idx val="13"/>
          <c:order val="12"/>
          <c:tx>
            <c:strRef>
              <c:f>Generation!$AF$47</c:f>
              <c:strCache>
                <c:ptCount val="1"/>
                <c:pt idx="0">
                  <c:v>Hydrogen</c:v>
                </c:pt>
              </c:strCache>
            </c:strRef>
          </c:tx>
          <c:spPr>
            <a:solidFill>
              <a:srgbClr val="5B9BD5">
                <a:lumMod val="60000"/>
                <a:lumOff val="40000"/>
              </a:srgbClr>
            </a:solidFill>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Generation!$AG$47:$AM$47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7814-41BC-B4A8-503156A2AAC4}"/>
            </c:ext>
          </c:extLst>
        </c:ser>
        <c:ser>
          <c:idx val="14"/>
          <c:order val="13"/>
          <c:tx>
            <c:strRef>
              <c:f>Generation!$AF$48</c:f>
              <c:strCache>
                <c:ptCount val="1"/>
                <c:pt idx="0">
                  <c:v>Imports</c:v>
                </c:pt>
              </c:strCache>
            </c:strRef>
          </c:tx>
          <c:spPr>
            <a:solidFill>
              <a:srgbClr val="00B0F0"/>
            </a:solidFill>
          </c:spPr>
          <c:invertIfNegative val="0"/>
          <c:cat>
            <c:numRef>
              <c:f>Generation!$AG$34:$AM$34</c:f>
              <c:numCache>
                <c:formatCode>General</c:formatCode>
                <c:ptCount val="7"/>
                <c:pt idx="0">
                  <c:v>2025</c:v>
                </c:pt>
                <c:pt idx="1">
                  <c:v>2028</c:v>
                </c:pt>
                <c:pt idx="2">
                  <c:v>2030</c:v>
                </c:pt>
                <c:pt idx="3">
                  <c:v>2032</c:v>
                </c:pt>
                <c:pt idx="4">
                  <c:v>2035</c:v>
                </c:pt>
                <c:pt idx="5">
                  <c:v>2037</c:v>
                </c:pt>
                <c:pt idx="6">
                  <c:v>2040</c:v>
                </c:pt>
              </c:numCache>
            </c:numRef>
          </c:cat>
          <c:val>
            <c:numRef>
              <c:f>Generation!$AG$48:$AM$48</c:f>
              <c:numCache>
                <c:formatCode>_(* #,##0_);_(* \(#,##0\);_(* "-"??_);_(@_)</c:formatCode>
                <c:ptCount val="7"/>
                <c:pt idx="0">
                  <c:v>10361.349899999999</c:v>
                </c:pt>
                <c:pt idx="1">
                  <c:v>20763.849900000001</c:v>
                </c:pt>
                <c:pt idx="2">
                  <c:v>20763.849900000001</c:v>
                </c:pt>
                <c:pt idx="3">
                  <c:v>20763.849900000001</c:v>
                </c:pt>
                <c:pt idx="4">
                  <c:v>20763.849900000001</c:v>
                </c:pt>
                <c:pt idx="5">
                  <c:v>20763.849900000001</c:v>
                </c:pt>
                <c:pt idx="6">
                  <c:v>20763.849900000001</c:v>
                </c:pt>
              </c:numCache>
            </c:numRef>
          </c:val>
          <c:extLst>
            <c:ext xmlns:c16="http://schemas.microsoft.com/office/drawing/2014/chart" uri="{C3380CC4-5D6E-409C-BE32-E72D297353CC}">
              <c16:uniqueId val="{0000001B-7814-41BC-B4A8-503156A2AAC4}"/>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8094892560392535"/>
          <c:w val="0.98102858645244062"/>
          <c:h val="0.1124329421950126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Generation!$F$198</c:f>
              <c:strCache>
                <c:ptCount val="1"/>
                <c:pt idx="0">
                  <c:v>Coal</c:v>
                </c:pt>
              </c:strCache>
            </c:strRef>
          </c:tx>
          <c:spPr>
            <a:solidFill>
              <a:sysClr val="windowText" lastClr="000000"/>
            </a:solid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Generation!$G$198:$M$198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4B32-49C2-8F56-D3EABB349D1C}"/>
            </c:ext>
          </c:extLst>
        </c:ser>
        <c:ser>
          <c:idx val="2"/>
          <c:order val="1"/>
          <c:tx>
            <c:strRef>
              <c:f>Generation!$F$199</c:f>
              <c:strCache>
                <c:ptCount val="1"/>
                <c:pt idx="0">
                  <c:v>Coal with CCS</c:v>
                </c:pt>
              </c:strCache>
            </c:strRef>
          </c:tx>
          <c:spPr>
            <a:solidFill>
              <a:srgbClr val="E7E6E6">
                <a:lumMod val="50000"/>
              </a:srgbClr>
            </a:solid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Generation!$G$199:$M$199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4B32-49C2-8F56-D3EABB349D1C}"/>
            </c:ext>
          </c:extLst>
        </c:ser>
        <c:ser>
          <c:idx val="3"/>
          <c:order val="2"/>
          <c:tx>
            <c:strRef>
              <c:f>Generation!$F$200</c:f>
              <c:strCache>
                <c:ptCount val="1"/>
                <c:pt idx="0">
                  <c:v>Combined Cycle</c:v>
                </c:pt>
              </c:strCache>
            </c:strRef>
          </c:tx>
          <c:spPr>
            <a:solidFill>
              <a:schemeClr val="accent4"/>
            </a:solid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Generation!$G$200:$M$200</c:f>
              <c:numCache>
                <c:formatCode>_(* #,##0_);_(* \(#,##0\);_(* "-"??_);_(@_)</c:formatCode>
                <c:ptCount val="7"/>
                <c:pt idx="0">
                  <c:v>16556.919504503003</c:v>
                </c:pt>
                <c:pt idx="1">
                  <c:v>7179.2162787770003</c:v>
                </c:pt>
                <c:pt idx="2">
                  <c:v>5848.8382331160001</c:v>
                </c:pt>
                <c:pt idx="3">
                  <c:v>5004.3018168580002</c:v>
                </c:pt>
                <c:pt idx="4">
                  <c:v>6741.054579009</c:v>
                </c:pt>
                <c:pt idx="5">
                  <c:v>6665.3538400010002</c:v>
                </c:pt>
                <c:pt idx="6">
                  <c:v>3368.5640443340008</c:v>
                </c:pt>
              </c:numCache>
            </c:numRef>
          </c:val>
          <c:extLst>
            <c:ext xmlns:c16="http://schemas.microsoft.com/office/drawing/2014/chart" uri="{C3380CC4-5D6E-409C-BE32-E72D297353CC}">
              <c16:uniqueId val="{00000005-4B32-49C2-8F56-D3EABB349D1C}"/>
            </c:ext>
          </c:extLst>
        </c:ser>
        <c:ser>
          <c:idx val="4"/>
          <c:order val="3"/>
          <c:tx>
            <c:strRef>
              <c:f>Generation!$F$201</c:f>
              <c:strCache>
                <c:ptCount val="1"/>
                <c:pt idx="0">
                  <c:v>Combustion Turbine</c:v>
                </c:pt>
              </c:strCache>
            </c:strRef>
          </c:tx>
          <c:spPr>
            <a:solidFill>
              <a:schemeClr val="accent4">
                <a:lumMod val="75000"/>
              </a:schemeClr>
            </a:solid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Generation!$G$201:$M$201</c:f>
              <c:numCache>
                <c:formatCode>_(* #,##0_);_(* \(#,##0\);_(* "-"??_);_(@_)</c:formatCode>
                <c:ptCount val="7"/>
                <c:pt idx="0">
                  <c:v>108.19420000000001</c:v>
                </c:pt>
                <c:pt idx="1">
                  <c:v>25.045200000000001</c:v>
                </c:pt>
                <c:pt idx="2">
                  <c:v>34.488799999999998</c:v>
                </c:pt>
                <c:pt idx="3">
                  <c:v>12.2598</c:v>
                </c:pt>
                <c:pt idx="4">
                  <c:v>20.1738</c:v>
                </c:pt>
                <c:pt idx="5">
                  <c:v>25.804739666</c:v>
                </c:pt>
                <c:pt idx="6">
                  <c:v>164.93498</c:v>
                </c:pt>
              </c:numCache>
            </c:numRef>
          </c:val>
          <c:extLst>
            <c:ext xmlns:c16="http://schemas.microsoft.com/office/drawing/2014/chart" uri="{C3380CC4-5D6E-409C-BE32-E72D297353CC}">
              <c16:uniqueId val="{00000007-4B32-49C2-8F56-D3EABB349D1C}"/>
            </c:ext>
          </c:extLst>
        </c:ser>
        <c:ser>
          <c:idx val="5"/>
          <c:order val="4"/>
          <c:tx>
            <c:strRef>
              <c:f>Generation!$F$202</c:f>
              <c:strCache>
                <c:ptCount val="1"/>
                <c:pt idx="0">
                  <c:v>Oil/Gas</c:v>
                </c:pt>
              </c:strCache>
            </c:strRef>
          </c:tx>
          <c:spPr>
            <a:solidFill>
              <a:schemeClr val="bg2">
                <a:lumMod val="75000"/>
              </a:schemeClr>
            </a:solid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Generation!$G$202:$M$202</c:f>
              <c:numCache>
                <c:formatCode>_(* #,##0_);_(* \(#,##0\);_(* "-"??_);_(@_)</c:formatCode>
                <c:ptCount val="7"/>
                <c:pt idx="0">
                  <c:v>0</c:v>
                </c:pt>
                <c:pt idx="1">
                  <c:v>0</c:v>
                </c:pt>
                <c:pt idx="2">
                  <c:v>0.72778319999999996</c:v>
                </c:pt>
                <c:pt idx="3">
                  <c:v>0</c:v>
                </c:pt>
                <c:pt idx="4">
                  <c:v>0</c:v>
                </c:pt>
                <c:pt idx="5">
                  <c:v>0.72778319999999996</c:v>
                </c:pt>
                <c:pt idx="6">
                  <c:v>0</c:v>
                </c:pt>
              </c:numCache>
            </c:numRef>
          </c:val>
          <c:extLst>
            <c:ext xmlns:c16="http://schemas.microsoft.com/office/drawing/2014/chart" uri="{C3380CC4-5D6E-409C-BE32-E72D297353CC}">
              <c16:uniqueId val="{00000009-4B32-49C2-8F56-D3EABB349D1C}"/>
            </c:ext>
          </c:extLst>
        </c:ser>
        <c:ser>
          <c:idx val="6"/>
          <c:order val="5"/>
          <c:tx>
            <c:strRef>
              <c:f>Generation!$F$203</c:f>
              <c:strCache>
                <c:ptCount val="1"/>
                <c:pt idx="0">
                  <c:v>Other</c:v>
                </c:pt>
              </c:strCache>
            </c:strRef>
          </c:tx>
          <c:spPr>
            <a:solidFill>
              <a:srgbClr val="FF0000"/>
            </a:solid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Generation!$G$203:$M$203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4B32-49C2-8F56-D3EABB349D1C}"/>
            </c:ext>
          </c:extLst>
        </c:ser>
        <c:ser>
          <c:idx val="7"/>
          <c:order val="6"/>
          <c:tx>
            <c:strRef>
              <c:f>Generation!$F$204</c:f>
              <c:strCache>
                <c:ptCount val="1"/>
                <c:pt idx="0">
                  <c:v>Nuclear</c:v>
                </c:pt>
              </c:strCache>
            </c:strRef>
          </c:tx>
          <c:spPr>
            <a:solidFill>
              <a:srgbClr val="7030A0"/>
            </a:solid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Generation!$G$204:$M$204</c:f>
              <c:numCache>
                <c:formatCode>_(* #,##0_);_(* \(#,##0\);_(* "-"??_);_(@_)</c:formatCode>
                <c:ptCount val="7"/>
                <c:pt idx="0">
                  <c:v>27397.746355200001</c:v>
                </c:pt>
                <c:pt idx="1">
                  <c:v>27397.746355200001</c:v>
                </c:pt>
                <c:pt idx="2">
                  <c:v>27397.746355200001</c:v>
                </c:pt>
                <c:pt idx="3">
                  <c:v>27397.746355200001</c:v>
                </c:pt>
                <c:pt idx="4">
                  <c:v>17473.759056000003</c:v>
                </c:pt>
                <c:pt idx="5">
                  <c:v>17473.759056000003</c:v>
                </c:pt>
                <c:pt idx="6">
                  <c:v>17473.759056000003</c:v>
                </c:pt>
              </c:numCache>
            </c:numRef>
          </c:val>
          <c:extLst>
            <c:ext xmlns:c16="http://schemas.microsoft.com/office/drawing/2014/chart" uri="{C3380CC4-5D6E-409C-BE32-E72D297353CC}">
              <c16:uniqueId val="{0000000D-4B32-49C2-8F56-D3EABB349D1C}"/>
            </c:ext>
          </c:extLst>
        </c:ser>
        <c:ser>
          <c:idx val="8"/>
          <c:order val="7"/>
          <c:tx>
            <c:strRef>
              <c:f>Generation!$F$205</c:f>
              <c:strCache>
                <c:ptCount val="1"/>
                <c:pt idx="0">
                  <c:v>Hydro</c:v>
                </c:pt>
              </c:strCache>
            </c:strRef>
          </c:tx>
          <c:spPr>
            <a:solidFill>
              <a:srgbClr val="4472C4"/>
            </a:solid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Generation!$G$205:$M$205</c:f>
              <c:numCache>
                <c:formatCode>_(* #,##0_);_(* \(#,##0\);_(* "-"??_);_(@_)</c:formatCode>
                <c:ptCount val="7"/>
                <c:pt idx="0">
                  <c:v>119.298857173</c:v>
                </c:pt>
                <c:pt idx="1">
                  <c:v>215.01150355000001</c:v>
                </c:pt>
                <c:pt idx="2">
                  <c:v>182.17450357300001</c:v>
                </c:pt>
                <c:pt idx="3">
                  <c:v>130.76228417600001</c:v>
                </c:pt>
                <c:pt idx="4">
                  <c:v>63.979362150999997</c:v>
                </c:pt>
                <c:pt idx="5">
                  <c:v>161.182582371</c:v>
                </c:pt>
                <c:pt idx="6">
                  <c:v>298.73068274399998</c:v>
                </c:pt>
              </c:numCache>
            </c:numRef>
          </c:val>
          <c:extLst>
            <c:ext xmlns:c16="http://schemas.microsoft.com/office/drawing/2014/chart" uri="{C3380CC4-5D6E-409C-BE32-E72D297353CC}">
              <c16:uniqueId val="{0000000F-4B32-49C2-8F56-D3EABB349D1C}"/>
            </c:ext>
          </c:extLst>
        </c:ser>
        <c:ser>
          <c:idx val="9"/>
          <c:order val="8"/>
          <c:tx>
            <c:strRef>
              <c:f>Generation!$F$206</c:f>
              <c:strCache>
                <c:ptCount val="1"/>
                <c:pt idx="0">
                  <c:v>Solar PV</c:v>
                </c:pt>
              </c:strCache>
            </c:strRef>
          </c:tx>
          <c:spPr>
            <a:solidFill>
              <a:srgbClr val="FFFF00"/>
            </a:solidFill>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Generation!$G$206:$M$206</c:f>
              <c:numCache>
                <c:formatCode>_(* #,##0_);_(* \(#,##0\);_(* "-"??_);_(@_)</c:formatCode>
                <c:ptCount val="7"/>
                <c:pt idx="0">
                  <c:v>2946.8438389988087</c:v>
                </c:pt>
                <c:pt idx="1">
                  <c:v>3665.5181784878087</c:v>
                </c:pt>
                <c:pt idx="2">
                  <c:v>3665.5181784878087</c:v>
                </c:pt>
                <c:pt idx="3">
                  <c:v>3665.5181784878087</c:v>
                </c:pt>
                <c:pt idx="4">
                  <c:v>3665.5181784878087</c:v>
                </c:pt>
                <c:pt idx="5">
                  <c:v>3665.5181784878087</c:v>
                </c:pt>
                <c:pt idx="6">
                  <c:v>3665.5181784878087</c:v>
                </c:pt>
              </c:numCache>
            </c:numRef>
          </c:val>
          <c:extLst>
            <c:ext xmlns:c16="http://schemas.microsoft.com/office/drawing/2014/chart" uri="{C3380CC4-5D6E-409C-BE32-E72D297353CC}">
              <c16:uniqueId val="{00000011-4B32-49C2-8F56-D3EABB349D1C}"/>
            </c:ext>
          </c:extLst>
        </c:ser>
        <c:ser>
          <c:idx val="10"/>
          <c:order val="9"/>
          <c:tx>
            <c:strRef>
              <c:f>Generation!$F$207</c:f>
              <c:strCache>
                <c:ptCount val="1"/>
                <c:pt idx="0">
                  <c:v>Onshore Wind</c:v>
                </c:pt>
              </c:strCache>
            </c:strRef>
          </c:tx>
          <c:spPr>
            <a:solidFill>
              <a:srgbClr val="70AD47">
                <a:lumMod val="60000"/>
                <a:lumOff val="40000"/>
              </a:srgbClr>
            </a:solidFill>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Generation!$G$207:$M$207</c:f>
              <c:numCache>
                <c:formatCode>_(* #,##0_);_(* \(#,##0\);_(* "-"??_);_(@_)</c:formatCode>
                <c:ptCount val="7"/>
                <c:pt idx="0">
                  <c:v>25.399030286999999</c:v>
                </c:pt>
                <c:pt idx="1">
                  <c:v>25.399030286999999</c:v>
                </c:pt>
                <c:pt idx="2">
                  <c:v>25.399030286999999</c:v>
                </c:pt>
                <c:pt idx="3">
                  <c:v>25.399030286999999</c:v>
                </c:pt>
                <c:pt idx="4">
                  <c:v>25.399030286999999</c:v>
                </c:pt>
                <c:pt idx="5">
                  <c:v>25.399030286999999</c:v>
                </c:pt>
                <c:pt idx="6">
                  <c:v>25.399030286999999</c:v>
                </c:pt>
              </c:numCache>
            </c:numRef>
          </c:val>
          <c:extLst>
            <c:ext xmlns:c16="http://schemas.microsoft.com/office/drawing/2014/chart" uri="{C3380CC4-5D6E-409C-BE32-E72D297353CC}">
              <c16:uniqueId val="{00000013-4B32-49C2-8F56-D3EABB349D1C}"/>
            </c:ext>
          </c:extLst>
        </c:ser>
        <c:ser>
          <c:idx val="11"/>
          <c:order val="10"/>
          <c:tx>
            <c:strRef>
              <c:f>Generation!$F$208</c:f>
              <c:strCache>
                <c:ptCount val="1"/>
                <c:pt idx="0">
                  <c:v>Other RE</c:v>
                </c:pt>
              </c:strCache>
            </c:strRef>
          </c:tx>
          <c:spPr>
            <a:solidFill>
              <a:srgbClr val="5B9BD5">
                <a:lumMod val="20000"/>
                <a:lumOff val="80000"/>
              </a:srgbClr>
            </a:solidFill>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Generation!$G$208:$M$208</c:f>
              <c:numCache>
                <c:formatCode>_(* #,##0_);_(* \(#,##0\);_(* "-"??_);_(@_)</c:formatCode>
                <c:ptCount val="7"/>
                <c:pt idx="0">
                  <c:v>1710.5171252089999</c:v>
                </c:pt>
                <c:pt idx="1">
                  <c:v>1714.5491243800002</c:v>
                </c:pt>
                <c:pt idx="2">
                  <c:v>1711.8211243800001</c:v>
                </c:pt>
                <c:pt idx="3">
                  <c:v>1678.965126003</c:v>
                </c:pt>
                <c:pt idx="4">
                  <c:v>1678.9651253550005</c:v>
                </c:pt>
                <c:pt idx="5">
                  <c:v>1678.9651253030001</c:v>
                </c:pt>
                <c:pt idx="6">
                  <c:v>1678.9651258980002</c:v>
                </c:pt>
              </c:numCache>
            </c:numRef>
          </c:val>
          <c:extLst>
            <c:ext xmlns:c16="http://schemas.microsoft.com/office/drawing/2014/chart" uri="{C3380CC4-5D6E-409C-BE32-E72D297353CC}">
              <c16:uniqueId val="{00000015-4B32-49C2-8F56-D3EABB349D1C}"/>
            </c:ext>
          </c:extLst>
        </c:ser>
        <c:ser>
          <c:idx val="12"/>
          <c:order val="11"/>
          <c:tx>
            <c:strRef>
              <c:f>Generation!$F$210</c:f>
              <c:strCache>
                <c:ptCount val="1"/>
                <c:pt idx="0">
                  <c:v>New Combined Cycle</c:v>
                </c:pt>
              </c:strCache>
            </c:strRef>
          </c:tx>
          <c:spPr>
            <a:pattFill prst="pct90">
              <a:fgClr>
                <a:srgbClr val="FFC000"/>
              </a:fgClr>
              <a:bgClr>
                <a:sysClr val="window" lastClr="FFFFFF"/>
              </a:bgClr>
            </a:pattFill>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Generation!$G$210:$M$210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7-4B32-49C2-8F56-D3EABB349D1C}"/>
            </c:ext>
          </c:extLst>
        </c:ser>
        <c:ser>
          <c:idx val="13"/>
          <c:order val="12"/>
          <c:tx>
            <c:strRef>
              <c:f>Generation!$F$211</c:f>
              <c:strCache>
                <c:ptCount val="1"/>
                <c:pt idx="0">
                  <c:v>New Combustion Turbine</c:v>
                </c:pt>
              </c:strCache>
            </c:strRef>
          </c:tx>
          <c:spPr>
            <a:pattFill prst="pct90">
              <a:fgClr>
                <a:srgbClr val="FFC000">
                  <a:lumMod val="75000"/>
                </a:srgbClr>
              </a:fgClr>
              <a:bgClr>
                <a:sysClr val="window" lastClr="FFFFFF"/>
              </a:bgClr>
            </a:pattFill>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Generation!$G$211:$M$211</c:f>
              <c:numCache>
                <c:formatCode>_(* #,##0_);_(* \(#,##0\);_(* "-"??_);_(@_)</c:formatCode>
                <c:ptCount val="7"/>
                <c:pt idx="0">
                  <c:v>0</c:v>
                </c:pt>
                <c:pt idx="1">
                  <c:v>0</c:v>
                </c:pt>
                <c:pt idx="2">
                  <c:v>0.55000000000000004</c:v>
                </c:pt>
                <c:pt idx="3">
                  <c:v>0.14499999999999999</c:v>
                </c:pt>
                <c:pt idx="4">
                  <c:v>0.14499999999999999</c:v>
                </c:pt>
                <c:pt idx="5">
                  <c:v>0.14499999999999999</c:v>
                </c:pt>
                <c:pt idx="6">
                  <c:v>2.2749999999999999</c:v>
                </c:pt>
              </c:numCache>
            </c:numRef>
          </c:val>
          <c:extLst>
            <c:ext xmlns:c16="http://schemas.microsoft.com/office/drawing/2014/chart" uri="{C3380CC4-5D6E-409C-BE32-E72D297353CC}">
              <c16:uniqueId val="{00000019-4B32-49C2-8F56-D3EABB349D1C}"/>
            </c:ext>
          </c:extLst>
        </c:ser>
        <c:ser>
          <c:idx val="14"/>
          <c:order val="13"/>
          <c:tx>
            <c:strRef>
              <c:f>Generation!$F$212</c:f>
              <c:strCache>
                <c:ptCount val="1"/>
                <c:pt idx="0">
                  <c:v>New Other</c:v>
                </c:pt>
              </c:strCache>
            </c:strRef>
          </c:tx>
          <c:spPr>
            <a:pattFill prst="pct90">
              <a:fgClr>
                <a:srgbClr val="FF0000"/>
              </a:fgClr>
              <a:bgClr>
                <a:sysClr val="window" lastClr="FFFFFF"/>
              </a:bgClr>
            </a:pattFill>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Generation!$G$212:$M$212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4B32-49C2-8F56-D3EABB349D1C}"/>
            </c:ext>
          </c:extLst>
        </c:ser>
        <c:ser>
          <c:idx val="0"/>
          <c:order val="14"/>
          <c:tx>
            <c:strRef>
              <c:f>Generation!$F$213</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Generation!$G$213:$M$213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4B32-49C2-8F56-D3EABB349D1C}"/>
            </c:ext>
          </c:extLst>
        </c:ser>
        <c:ser>
          <c:idx val="15"/>
          <c:order val="15"/>
          <c:tx>
            <c:strRef>
              <c:f>Generation!$F$214</c:f>
              <c:strCache>
                <c:ptCount val="1"/>
                <c:pt idx="0">
                  <c:v>New Solar PV</c:v>
                </c:pt>
              </c:strCache>
            </c:strRef>
          </c:tx>
          <c:spPr>
            <a:pattFill prst="pct90">
              <a:fgClr>
                <a:srgbClr val="FFFF00"/>
              </a:fgClr>
              <a:bgClr>
                <a:sysClr val="window" lastClr="FFFFFF"/>
              </a:bgClr>
            </a:patt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Generation!$G$214:$M$214</c:f>
              <c:numCache>
                <c:formatCode>_(* #,##0_);_(* \(#,##0\);_(* "-"??_);_(@_)</c:formatCode>
                <c:ptCount val="7"/>
                <c:pt idx="0">
                  <c:v>0</c:v>
                </c:pt>
                <c:pt idx="1">
                  <c:v>0</c:v>
                </c:pt>
                <c:pt idx="2">
                  <c:v>0</c:v>
                </c:pt>
                <c:pt idx="3">
                  <c:v>0</c:v>
                </c:pt>
                <c:pt idx="4">
                  <c:v>0</c:v>
                </c:pt>
                <c:pt idx="5">
                  <c:v>0</c:v>
                </c:pt>
                <c:pt idx="6">
                  <c:v>12407.985114325998</c:v>
                </c:pt>
              </c:numCache>
            </c:numRef>
          </c:val>
          <c:extLst>
            <c:ext xmlns:c16="http://schemas.microsoft.com/office/drawing/2014/chart" uri="{C3380CC4-5D6E-409C-BE32-E72D297353CC}">
              <c16:uniqueId val="{0000001F-4B32-49C2-8F56-D3EABB349D1C}"/>
            </c:ext>
          </c:extLst>
        </c:ser>
        <c:ser>
          <c:idx val="16"/>
          <c:order val="16"/>
          <c:tx>
            <c:strRef>
              <c:f>Generation!$F$215</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Generation!$G$215:$M$215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1-4B32-49C2-8F56-D3EABB349D1C}"/>
            </c:ext>
          </c:extLst>
        </c:ser>
        <c:ser>
          <c:idx val="17"/>
          <c:order val="17"/>
          <c:tx>
            <c:strRef>
              <c:f>Generation!$F$216</c:f>
              <c:strCache>
                <c:ptCount val="1"/>
                <c:pt idx="0">
                  <c:v>New Offshore Wind</c:v>
                </c:pt>
              </c:strCache>
            </c:strRef>
          </c:tx>
          <c:spPr>
            <a:pattFill prst="pct90">
              <a:fgClr>
                <a:srgbClr val="70AD47"/>
              </a:fgClr>
              <a:bgClr>
                <a:sysClr val="window" lastClr="FFFFFF"/>
              </a:bgClr>
            </a:patt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Generation!$G$216:$M$216</c:f>
              <c:numCache>
                <c:formatCode>_(* #,##0_);_(* \(#,##0\);_(* "-"??_);_(@_)</c:formatCode>
                <c:ptCount val="7"/>
                <c:pt idx="0">
                  <c:v>0</c:v>
                </c:pt>
                <c:pt idx="1">
                  <c:v>0</c:v>
                </c:pt>
                <c:pt idx="2">
                  <c:v>4726.5455995760003</c:v>
                </c:pt>
                <c:pt idx="3">
                  <c:v>20133.108000259002</c:v>
                </c:pt>
                <c:pt idx="4">
                  <c:v>20133.108000259002</c:v>
                </c:pt>
                <c:pt idx="5">
                  <c:v>20133.108000259002</c:v>
                </c:pt>
                <c:pt idx="6">
                  <c:v>20133.108000259002</c:v>
                </c:pt>
              </c:numCache>
            </c:numRef>
          </c:val>
          <c:extLst>
            <c:ext xmlns:c16="http://schemas.microsoft.com/office/drawing/2014/chart" uri="{C3380CC4-5D6E-409C-BE32-E72D297353CC}">
              <c16:uniqueId val="{00000023-4B32-49C2-8F56-D3EABB349D1C}"/>
            </c:ext>
          </c:extLst>
        </c:ser>
        <c:ser>
          <c:idx val="18"/>
          <c:order val="18"/>
          <c:tx>
            <c:strRef>
              <c:f>Generation!$F$217</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Generation!$G$217:$M$217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4B32-49C2-8F56-D3EABB349D1C}"/>
            </c:ext>
          </c:extLst>
        </c:ser>
        <c:ser>
          <c:idx val="19"/>
          <c:order val="19"/>
          <c:tx>
            <c:strRef>
              <c:f>Generation!$F$218</c:f>
              <c:strCache>
                <c:ptCount val="1"/>
                <c:pt idx="0">
                  <c:v>New H2 CT</c:v>
                </c:pt>
              </c:strCache>
            </c:strRef>
          </c:tx>
          <c:spPr>
            <a:pattFill prst="pct90">
              <a:fgClr>
                <a:srgbClr val="5B9BD5"/>
              </a:fgClr>
              <a:bgClr>
                <a:sysClr val="window" lastClr="FFFFFF"/>
              </a:bgClr>
            </a:pattFill>
            <a:ln>
              <a:noFill/>
            </a:ln>
            <a:effectLst/>
          </c:spPr>
          <c:invertIfNegative val="0"/>
          <c:cat>
            <c:numRef>
              <c:f>Generation!$G$197:$M$197</c:f>
              <c:numCache>
                <c:formatCode>General</c:formatCode>
                <c:ptCount val="7"/>
                <c:pt idx="0">
                  <c:v>2025</c:v>
                </c:pt>
                <c:pt idx="1">
                  <c:v>2028</c:v>
                </c:pt>
                <c:pt idx="2">
                  <c:v>2030</c:v>
                </c:pt>
                <c:pt idx="3">
                  <c:v>2032</c:v>
                </c:pt>
                <c:pt idx="4">
                  <c:v>2035</c:v>
                </c:pt>
                <c:pt idx="5">
                  <c:v>2037</c:v>
                </c:pt>
                <c:pt idx="6">
                  <c:v>2040</c:v>
                </c:pt>
              </c:numCache>
            </c:numRef>
          </c:cat>
          <c:val>
            <c:numRef>
              <c:f>Generation!$G$218:$M$218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7-4B32-49C2-8F56-D3EABB349D1C}"/>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2086213571581E-3"/>
              <c:y val="0.30525173799823885"/>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102858645244062"/>
          <c:h val="0.1701299103893035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Generation!$F$221</c:f>
              <c:strCache>
                <c:ptCount val="1"/>
                <c:pt idx="0">
                  <c:v>Coal</c:v>
                </c:pt>
              </c:strCache>
            </c:strRef>
          </c:tx>
          <c:spPr>
            <a:solidFill>
              <a:sysClr val="windowText" lastClr="000000"/>
            </a:solid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Generation!$G$221:$N$221</c15:sqref>
                  </c15:fullRef>
                </c:ext>
              </c:extLst>
              <c:f>Generation!$G$221:$M$221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8092-4A28-95D3-133F1C637425}"/>
            </c:ext>
          </c:extLst>
        </c:ser>
        <c:ser>
          <c:idx val="2"/>
          <c:order val="1"/>
          <c:tx>
            <c:strRef>
              <c:f>Generation!$F$222</c:f>
              <c:strCache>
                <c:ptCount val="1"/>
                <c:pt idx="0">
                  <c:v>Coal with CCS</c:v>
                </c:pt>
              </c:strCache>
            </c:strRef>
          </c:tx>
          <c:spPr>
            <a:solidFill>
              <a:srgbClr val="E7E6E6">
                <a:lumMod val="50000"/>
              </a:srgbClr>
            </a:solid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Generation!$G$222:$N$222</c15:sqref>
                  </c15:fullRef>
                </c:ext>
              </c:extLst>
              <c:f>Generation!$G$222:$M$222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8092-4A28-95D3-133F1C637425}"/>
            </c:ext>
          </c:extLst>
        </c:ser>
        <c:ser>
          <c:idx val="3"/>
          <c:order val="2"/>
          <c:tx>
            <c:strRef>
              <c:f>Generation!$F$223</c:f>
              <c:strCache>
                <c:ptCount val="1"/>
                <c:pt idx="0">
                  <c:v>Combined Cycle</c:v>
                </c:pt>
              </c:strCache>
            </c:strRef>
          </c:tx>
          <c:spPr>
            <a:solidFill>
              <a:schemeClr val="accent4"/>
            </a:solid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Generation!$G$223:$N$223</c15:sqref>
                  </c15:fullRef>
                </c:ext>
              </c:extLst>
              <c:f>Generation!$G$223:$M$223</c:f>
              <c:numCache>
                <c:formatCode>_(* #,##0_);_(* \(#,##0\);_(* "-"??_);_(@_)</c:formatCode>
                <c:ptCount val="7"/>
                <c:pt idx="0">
                  <c:v>42038.846667107005</c:v>
                </c:pt>
                <c:pt idx="1">
                  <c:v>34085.024837075005</c:v>
                </c:pt>
                <c:pt idx="2">
                  <c:v>28631.96711550199</c:v>
                </c:pt>
                <c:pt idx="3">
                  <c:v>28716.310625905007</c:v>
                </c:pt>
                <c:pt idx="4">
                  <c:v>33002.218017199011</c:v>
                </c:pt>
                <c:pt idx="5">
                  <c:v>31800.221876960997</c:v>
                </c:pt>
                <c:pt idx="6">
                  <c:v>27129.866360307002</c:v>
                </c:pt>
              </c:numCache>
            </c:numRef>
          </c:val>
          <c:extLst>
            <c:ext xmlns:c16="http://schemas.microsoft.com/office/drawing/2014/chart" uri="{C3380CC4-5D6E-409C-BE32-E72D297353CC}">
              <c16:uniqueId val="{00000005-8092-4A28-95D3-133F1C637425}"/>
            </c:ext>
          </c:extLst>
        </c:ser>
        <c:ser>
          <c:idx val="4"/>
          <c:order val="3"/>
          <c:tx>
            <c:strRef>
              <c:f>Generation!$F$224</c:f>
              <c:strCache>
                <c:ptCount val="1"/>
                <c:pt idx="0">
                  <c:v>Combustion Turbine</c:v>
                </c:pt>
              </c:strCache>
            </c:strRef>
          </c:tx>
          <c:spPr>
            <a:solidFill>
              <a:schemeClr val="accent4">
                <a:lumMod val="75000"/>
              </a:schemeClr>
            </a:solid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Generation!$G$224:$N$224</c15:sqref>
                  </c15:fullRef>
                </c:ext>
              </c:extLst>
              <c:f>Generation!$G$224:$M$224</c:f>
              <c:numCache>
                <c:formatCode>_(* #,##0_);_(* \(#,##0\);_(* "-"??_);_(@_)</c:formatCode>
                <c:ptCount val="7"/>
                <c:pt idx="0">
                  <c:v>2133.2766661279993</c:v>
                </c:pt>
                <c:pt idx="1">
                  <c:v>356.62001792300003</c:v>
                </c:pt>
                <c:pt idx="2">
                  <c:v>640.99875269900031</c:v>
                </c:pt>
                <c:pt idx="3">
                  <c:v>766.26440504100026</c:v>
                </c:pt>
                <c:pt idx="4">
                  <c:v>706.62445721299991</c:v>
                </c:pt>
                <c:pt idx="5">
                  <c:v>731.09902257200019</c:v>
                </c:pt>
                <c:pt idx="6">
                  <c:v>936.46631079999986</c:v>
                </c:pt>
              </c:numCache>
            </c:numRef>
          </c:val>
          <c:extLst>
            <c:ext xmlns:c16="http://schemas.microsoft.com/office/drawing/2014/chart" uri="{C3380CC4-5D6E-409C-BE32-E72D297353CC}">
              <c16:uniqueId val="{00000007-8092-4A28-95D3-133F1C637425}"/>
            </c:ext>
          </c:extLst>
        </c:ser>
        <c:ser>
          <c:idx val="5"/>
          <c:order val="4"/>
          <c:tx>
            <c:strRef>
              <c:f>Generation!$F$225</c:f>
              <c:strCache>
                <c:ptCount val="1"/>
                <c:pt idx="0">
                  <c:v>Oil/Gas</c:v>
                </c:pt>
              </c:strCache>
            </c:strRef>
          </c:tx>
          <c:spPr>
            <a:solidFill>
              <a:schemeClr val="bg2">
                <a:lumMod val="75000"/>
              </a:schemeClr>
            </a:solid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Generation!$G$225:$N$225</c15:sqref>
                  </c15:fullRef>
                </c:ext>
              </c:extLst>
              <c:f>Generation!$G$225:$M$225</c:f>
              <c:numCache>
                <c:formatCode>_(* #,##0_);_(* \(#,##0\);_(* "-"??_);_(@_)</c:formatCode>
                <c:ptCount val="7"/>
                <c:pt idx="0">
                  <c:v>8018.7603862789992</c:v>
                </c:pt>
                <c:pt idx="1">
                  <c:v>1677.3405996040001</c:v>
                </c:pt>
                <c:pt idx="2">
                  <c:v>2094.0874517809998</c:v>
                </c:pt>
                <c:pt idx="3">
                  <c:v>2663.6010292640003</c:v>
                </c:pt>
                <c:pt idx="4">
                  <c:v>1888.811203986</c:v>
                </c:pt>
                <c:pt idx="5">
                  <c:v>2636.9519749619999</c:v>
                </c:pt>
                <c:pt idx="6">
                  <c:v>3303.4054954640001</c:v>
                </c:pt>
              </c:numCache>
            </c:numRef>
          </c:val>
          <c:extLst>
            <c:ext xmlns:c16="http://schemas.microsoft.com/office/drawing/2014/chart" uri="{C3380CC4-5D6E-409C-BE32-E72D297353CC}">
              <c16:uniqueId val="{00000009-8092-4A28-95D3-133F1C637425}"/>
            </c:ext>
          </c:extLst>
        </c:ser>
        <c:ser>
          <c:idx val="6"/>
          <c:order val="5"/>
          <c:tx>
            <c:strRef>
              <c:f>Generation!$F$226</c:f>
              <c:strCache>
                <c:ptCount val="1"/>
                <c:pt idx="0">
                  <c:v>Other</c:v>
                </c:pt>
              </c:strCache>
            </c:strRef>
          </c:tx>
          <c:spPr>
            <a:solidFill>
              <a:srgbClr val="FF0000"/>
            </a:solid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Generation!$G$226:$N$226</c15:sqref>
                  </c15:fullRef>
                </c:ext>
              </c:extLst>
              <c:f>Generation!$G$226:$M$226</c:f>
              <c:numCache>
                <c:formatCode>_(* #,##0_);_(* \(#,##0\);_(* "-"??_);_(@_)</c:formatCode>
                <c:ptCount val="7"/>
                <c:pt idx="0">
                  <c:v>882.06</c:v>
                </c:pt>
                <c:pt idx="1">
                  <c:v>1314</c:v>
                </c:pt>
                <c:pt idx="2">
                  <c:v>1314</c:v>
                </c:pt>
                <c:pt idx="3">
                  <c:v>1314</c:v>
                </c:pt>
                <c:pt idx="4">
                  <c:v>1314</c:v>
                </c:pt>
                <c:pt idx="5">
                  <c:v>1314</c:v>
                </c:pt>
                <c:pt idx="6">
                  <c:v>1309.2</c:v>
                </c:pt>
              </c:numCache>
            </c:numRef>
          </c:val>
          <c:extLst>
            <c:ext xmlns:c16="http://schemas.microsoft.com/office/drawing/2014/chart" uri="{C3380CC4-5D6E-409C-BE32-E72D297353CC}">
              <c16:uniqueId val="{0000000B-8092-4A28-95D3-133F1C637425}"/>
            </c:ext>
          </c:extLst>
        </c:ser>
        <c:ser>
          <c:idx val="7"/>
          <c:order val="6"/>
          <c:tx>
            <c:strRef>
              <c:f>Generation!$F$227</c:f>
              <c:strCache>
                <c:ptCount val="1"/>
                <c:pt idx="0">
                  <c:v>Nuclear</c:v>
                </c:pt>
              </c:strCache>
            </c:strRef>
          </c:tx>
          <c:spPr>
            <a:solidFill>
              <a:srgbClr val="7030A0"/>
            </a:solid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Generation!$G$227:$N$227</c15:sqref>
                  </c15:fullRef>
                </c:ext>
              </c:extLst>
              <c:f>Generation!$G$227:$M$227</c:f>
              <c:numCache>
                <c:formatCode>_(* #,##0_);_(* \(#,##0\);_(* "-"??_);_(@_)</c:formatCode>
                <c:ptCount val="7"/>
                <c:pt idx="0">
                  <c:v>25687.600866795998</c:v>
                </c:pt>
                <c:pt idx="1">
                  <c:v>25794.067883920001</c:v>
                </c:pt>
                <c:pt idx="2">
                  <c:v>25690.038844652001</c:v>
                </c:pt>
                <c:pt idx="3">
                  <c:v>26258.966688267996</c:v>
                </c:pt>
                <c:pt idx="4">
                  <c:v>25831.34385202</c:v>
                </c:pt>
                <c:pt idx="5">
                  <c:v>25823.470550079997</c:v>
                </c:pt>
                <c:pt idx="6">
                  <c:v>25938.283476684002</c:v>
                </c:pt>
              </c:numCache>
            </c:numRef>
          </c:val>
          <c:extLst>
            <c:ext xmlns:c16="http://schemas.microsoft.com/office/drawing/2014/chart" uri="{C3380CC4-5D6E-409C-BE32-E72D297353CC}">
              <c16:uniqueId val="{0000000D-8092-4A28-95D3-133F1C637425}"/>
            </c:ext>
          </c:extLst>
        </c:ser>
        <c:ser>
          <c:idx val="8"/>
          <c:order val="7"/>
          <c:tx>
            <c:strRef>
              <c:f>Generation!$F$228</c:f>
              <c:strCache>
                <c:ptCount val="1"/>
                <c:pt idx="0">
                  <c:v>Hydro</c:v>
                </c:pt>
              </c:strCache>
            </c:strRef>
          </c:tx>
          <c:spPr>
            <a:solidFill>
              <a:srgbClr val="4472C4"/>
            </a:solid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Generation!$G$228:$N$228</c15:sqref>
                  </c15:fullRef>
                </c:ext>
              </c:extLst>
              <c:f>Generation!$G$228:$M$228</c:f>
              <c:numCache>
                <c:formatCode>_(* #,##0_);_(* \(#,##0\);_(* "-"??_);_(@_)</c:formatCode>
                <c:ptCount val="7"/>
                <c:pt idx="0">
                  <c:v>27043.033847529754</c:v>
                </c:pt>
                <c:pt idx="1">
                  <c:v>27033.527845531447</c:v>
                </c:pt>
                <c:pt idx="2">
                  <c:v>27161.569742663807</c:v>
                </c:pt>
                <c:pt idx="3">
                  <c:v>26892.234265707244</c:v>
                </c:pt>
                <c:pt idx="4">
                  <c:v>26641.321520603102</c:v>
                </c:pt>
                <c:pt idx="5">
                  <c:v>26940.578149045792</c:v>
                </c:pt>
                <c:pt idx="6">
                  <c:v>27107.384520974803</c:v>
                </c:pt>
              </c:numCache>
            </c:numRef>
          </c:val>
          <c:extLst>
            <c:ext xmlns:c16="http://schemas.microsoft.com/office/drawing/2014/chart" uri="{C3380CC4-5D6E-409C-BE32-E72D297353CC}">
              <c16:uniqueId val="{0000000F-8092-4A28-95D3-133F1C637425}"/>
            </c:ext>
          </c:extLst>
        </c:ser>
        <c:ser>
          <c:idx val="9"/>
          <c:order val="8"/>
          <c:tx>
            <c:strRef>
              <c:f>Generation!$F$229</c:f>
              <c:strCache>
                <c:ptCount val="1"/>
                <c:pt idx="0">
                  <c:v>Solar PV</c:v>
                </c:pt>
              </c:strCache>
            </c:strRef>
          </c:tx>
          <c:spPr>
            <a:solidFill>
              <a:srgbClr val="FFFF00"/>
            </a:solidFill>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Generation!$G$229:$N$229</c15:sqref>
                  </c15:fullRef>
                </c:ext>
              </c:extLst>
              <c:f>Generation!$G$229:$M$229</c:f>
              <c:numCache>
                <c:formatCode>_(* #,##0_);_(* \(#,##0\);_(* "-"??_);_(@_)</c:formatCode>
                <c:ptCount val="7"/>
                <c:pt idx="0">
                  <c:v>14040.958619123756</c:v>
                </c:pt>
                <c:pt idx="1">
                  <c:v>15386.545023121977</c:v>
                </c:pt>
                <c:pt idx="2">
                  <c:v>14521.844026328119</c:v>
                </c:pt>
                <c:pt idx="3">
                  <c:v>16225.225515440414</c:v>
                </c:pt>
                <c:pt idx="4">
                  <c:v>15856.693925690857</c:v>
                </c:pt>
                <c:pt idx="5">
                  <c:v>15258.367968547884</c:v>
                </c:pt>
                <c:pt idx="6">
                  <c:v>13939.211020592173</c:v>
                </c:pt>
              </c:numCache>
            </c:numRef>
          </c:val>
          <c:extLst>
            <c:ext xmlns:c16="http://schemas.microsoft.com/office/drawing/2014/chart" uri="{C3380CC4-5D6E-409C-BE32-E72D297353CC}">
              <c16:uniqueId val="{00000011-8092-4A28-95D3-133F1C637425}"/>
            </c:ext>
          </c:extLst>
        </c:ser>
        <c:ser>
          <c:idx val="10"/>
          <c:order val="9"/>
          <c:tx>
            <c:strRef>
              <c:f>Generation!$F$230</c:f>
              <c:strCache>
                <c:ptCount val="1"/>
                <c:pt idx="0">
                  <c:v>Onshore Wind</c:v>
                </c:pt>
              </c:strCache>
            </c:strRef>
          </c:tx>
          <c:spPr>
            <a:solidFill>
              <a:srgbClr val="70AD47">
                <a:lumMod val="60000"/>
                <a:lumOff val="40000"/>
              </a:srgbClr>
            </a:solidFill>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Generation!$G$230:$N$230</c15:sqref>
                  </c15:fullRef>
                </c:ext>
              </c:extLst>
              <c:f>Generation!$G$230:$M$230</c:f>
              <c:numCache>
                <c:formatCode>_(* #,##0_);_(* \(#,##0\);_(* "-"??_);_(@_)</c:formatCode>
                <c:ptCount val="7"/>
                <c:pt idx="0">
                  <c:v>10405.888970324511</c:v>
                </c:pt>
                <c:pt idx="1">
                  <c:v>11986.949279142507</c:v>
                </c:pt>
                <c:pt idx="2">
                  <c:v>11873.233316913527</c:v>
                </c:pt>
                <c:pt idx="3">
                  <c:v>12660.836973544494</c:v>
                </c:pt>
                <c:pt idx="4">
                  <c:v>12328.985497106949</c:v>
                </c:pt>
                <c:pt idx="5">
                  <c:v>12298.563893423947</c:v>
                </c:pt>
                <c:pt idx="6">
                  <c:v>12072.386692144</c:v>
                </c:pt>
              </c:numCache>
            </c:numRef>
          </c:val>
          <c:extLst>
            <c:ext xmlns:c16="http://schemas.microsoft.com/office/drawing/2014/chart" uri="{C3380CC4-5D6E-409C-BE32-E72D297353CC}">
              <c16:uniqueId val="{00000013-8092-4A28-95D3-133F1C637425}"/>
            </c:ext>
          </c:extLst>
        </c:ser>
        <c:ser>
          <c:idx val="22"/>
          <c:order val="10"/>
          <c:tx>
            <c:strRef>
              <c:f>Generation!$F$231</c:f>
              <c:strCache>
                <c:ptCount val="1"/>
                <c:pt idx="0">
                  <c:v>Offshore Wind</c:v>
                </c:pt>
              </c:strCache>
            </c:strRef>
          </c:tx>
          <c:spPr>
            <a:solidFill>
              <a:srgbClr val="70AD47"/>
            </a:solidFill>
          </c:spPr>
          <c:invertIfNegative val="0"/>
          <c:cat>
            <c:strLit>
              <c:ptCount val="7"/>
              <c:pt idx="0">
                <c:v>2025</c:v>
              </c:pt>
              <c:pt idx="1">
                <c:v>2028</c:v>
              </c:pt>
              <c:pt idx="2">
                <c:v>2030</c:v>
              </c:pt>
              <c:pt idx="3">
                <c:v>2032</c:v>
              </c:pt>
              <c:pt idx="4">
                <c:v>2035</c:v>
              </c:pt>
              <c:pt idx="5">
                <c:v>2037</c:v>
              </c:pt>
              <c:pt idx="6">
                <c:v>2040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Generation!$G$231:$N$231</c15:sqref>
                  </c15:fullRef>
                </c:ext>
              </c:extLst>
              <c:f>Generation!$G$231:$M$231</c:f>
              <c:numCache>
                <c:formatCode>_(* #,##0_);_(* \(#,##0\);_(* "-"??_);_(@_)</c:formatCode>
                <c:ptCount val="7"/>
                <c:pt idx="0">
                  <c:v>575.54790101000003</c:v>
                </c:pt>
                <c:pt idx="1">
                  <c:v>7589.3829984989998</c:v>
                </c:pt>
                <c:pt idx="2">
                  <c:v>7364.7446945739994</c:v>
                </c:pt>
                <c:pt idx="3">
                  <c:v>7239.5085469790001</c:v>
                </c:pt>
                <c:pt idx="4">
                  <c:v>7750.0065312200004</c:v>
                </c:pt>
                <c:pt idx="5">
                  <c:v>7710.5772257789995</c:v>
                </c:pt>
                <c:pt idx="6">
                  <c:v>7518.8678569069998</c:v>
                </c:pt>
              </c:numCache>
            </c:numRef>
          </c:val>
          <c:extLst>
            <c:ext xmlns:c16="http://schemas.microsoft.com/office/drawing/2014/chart" uri="{C3380CC4-5D6E-409C-BE32-E72D297353CC}">
              <c16:uniqueId val="{00000000-115D-4666-B374-072D4E54319A}"/>
            </c:ext>
          </c:extLst>
        </c:ser>
        <c:ser>
          <c:idx val="11"/>
          <c:order val="11"/>
          <c:tx>
            <c:strRef>
              <c:f>Generation!$F$232</c:f>
              <c:strCache>
                <c:ptCount val="1"/>
                <c:pt idx="0">
                  <c:v>Other RE</c:v>
                </c:pt>
              </c:strCache>
            </c:strRef>
          </c:tx>
          <c:spPr>
            <a:solidFill>
              <a:srgbClr val="5B9BD5">
                <a:lumMod val="20000"/>
                <a:lumOff val="80000"/>
              </a:srgbClr>
            </a:solidFill>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Generation!$G$232:$N$232</c15:sqref>
                  </c15:fullRef>
                </c:ext>
              </c:extLst>
              <c:f>Generation!$G$232:$M$232</c:f>
              <c:numCache>
                <c:formatCode>_(* #,##0_);_(* \(#,##0\);_(* "-"??_);_(@_)</c:formatCode>
                <c:ptCount val="7"/>
                <c:pt idx="0">
                  <c:v>2249.9337927120005</c:v>
                </c:pt>
                <c:pt idx="1">
                  <c:v>2160.1747674630005</c:v>
                </c:pt>
                <c:pt idx="2">
                  <c:v>2006.135992814</c:v>
                </c:pt>
                <c:pt idx="3">
                  <c:v>2073.777913681</c:v>
                </c:pt>
                <c:pt idx="4">
                  <c:v>2236.8093161680008</c:v>
                </c:pt>
                <c:pt idx="5">
                  <c:v>2112.7494339589998</c:v>
                </c:pt>
                <c:pt idx="6">
                  <c:v>1847.0029794019997</c:v>
                </c:pt>
              </c:numCache>
            </c:numRef>
          </c:val>
          <c:extLst>
            <c:ext xmlns:c16="http://schemas.microsoft.com/office/drawing/2014/chart" uri="{C3380CC4-5D6E-409C-BE32-E72D297353CC}">
              <c16:uniqueId val="{00000015-8092-4A28-95D3-133F1C637425}"/>
            </c:ext>
          </c:extLst>
        </c:ser>
        <c:ser>
          <c:idx val="12"/>
          <c:order val="12"/>
          <c:tx>
            <c:strRef>
              <c:f>Generation!$F$236</c:f>
              <c:strCache>
                <c:ptCount val="1"/>
                <c:pt idx="0">
                  <c:v>New Combined Cycle</c:v>
                </c:pt>
              </c:strCache>
            </c:strRef>
          </c:tx>
          <c:spPr>
            <a:pattFill prst="pct90">
              <a:fgClr>
                <a:srgbClr val="FFC000"/>
              </a:fgClr>
              <a:bgClr>
                <a:sysClr val="window" lastClr="FFFFFF"/>
              </a:bgClr>
            </a:pattFill>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Generation!$G$236:$N$236</c15:sqref>
                  </c15:fullRef>
                </c:ext>
              </c:extLst>
              <c:f>Generation!$G$236:$M$236</c:f>
              <c:numCache>
                <c:formatCode>_(* #,##0_);_(* \(#,##0\);_(* "-"??_);_(@_)</c:formatCode>
                <c:ptCount val="7"/>
                <c:pt idx="0">
                  <c:v>0</c:v>
                </c:pt>
                <c:pt idx="1">
                  <c:v>0</c:v>
                </c:pt>
                <c:pt idx="2">
                  <c:v>0</c:v>
                </c:pt>
                <c:pt idx="3">
                  <c:v>84.610488931000006</c:v>
                </c:pt>
                <c:pt idx="4">
                  <c:v>1388.6160469700001</c:v>
                </c:pt>
                <c:pt idx="5">
                  <c:v>2749.0752918070002</c:v>
                </c:pt>
                <c:pt idx="6">
                  <c:v>4873.0381196279995</c:v>
                </c:pt>
              </c:numCache>
            </c:numRef>
          </c:val>
          <c:extLst>
            <c:ext xmlns:c16="http://schemas.microsoft.com/office/drawing/2014/chart" uri="{C3380CC4-5D6E-409C-BE32-E72D297353CC}">
              <c16:uniqueId val="{00000017-8092-4A28-95D3-133F1C637425}"/>
            </c:ext>
          </c:extLst>
        </c:ser>
        <c:ser>
          <c:idx val="13"/>
          <c:order val="13"/>
          <c:tx>
            <c:strRef>
              <c:f>Generation!$F$237</c:f>
              <c:strCache>
                <c:ptCount val="1"/>
                <c:pt idx="0">
                  <c:v>New Combustion Turbine</c:v>
                </c:pt>
              </c:strCache>
            </c:strRef>
          </c:tx>
          <c:spPr>
            <a:pattFill prst="pct90">
              <a:fgClr>
                <a:srgbClr val="FFC000">
                  <a:lumMod val="75000"/>
                </a:srgbClr>
              </a:fgClr>
              <a:bgClr>
                <a:sysClr val="window" lastClr="FFFFFF"/>
              </a:bgClr>
            </a:pattFill>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Generation!$G$237:$N$237</c15:sqref>
                  </c15:fullRef>
                </c:ext>
              </c:extLst>
              <c:f>Generation!$G$237:$M$237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8092-4A28-95D3-133F1C637425}"/>
            </c:ext>
          </c:extLst>
        </c:ser>
        <c:ser>
          <c:idx val="14"/>
          <c:order val="14"/>
          <c:tx>
            <c:strRef>
              <c:f>Generation!$F$238</c:f>
              <c:strCache>
                <c:ptCount val="1"/>
                <c:pt idx="0">
                  <c:v>New Other</c:v>
                </c:pt>
              </c:strCache>
            </c:strRef>
          </c:tx>
          <c:spPr>
            <a:pattFill prst="pct90">
              <a:fgClr>
                <a:srgbClr val="FF0000"/>
              </a:fgClr>
              <a:bgClr>
                <a:sysClr val="window" lastClr="FFFFFF"/>
              </a:bgClr>
            </a:pattFill>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Generation!$G$238:$N$238</c15:sqref>
                  </c15:fullRef>
                </c:ext>
              </c:extLst>
              <c:f>Generation!$G$238:$M$238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8092-4A28-95D3-133F1C637425}"/>
            </c:ext>
          </c:extLst>
        </c:ser>
        <c:ser>
          <c:idx val="0"/>
          <c:order val="15"/>
          <c:tx>
            <c:strRef>
              <c:f>Generation!$F$239</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Generation!$G$239:$N$239</c15:sqref>
                  </c15:fullRef>
                </c:ext>
              </c:extLst>
              <c:f>Generation!$G$239:$M$239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8092-4A28-95D3-133F1C637425}"/>
            </c:ext>
          </c:extLst>
        </c:ser>
        <c:ser>
          <c:idx val="15"/>
          <c:order val="16"/>
          <c:tx>
            <c:strRef>
              <c:f>Generation!$F$240</c:f>
              <c:strCache>
                <c:ptCount val="1"/>
                <c:pt idx="0">
                  <c:v>New Solar PV</c:v>
                </c:pt>
              </c:strCache>
            </c:strRef>
          </c:tx>
          <c:spPr>
            <a:pattFill prst="pct90">
              <a:fgClr>
                <a:srgbClr val="FFFF00"/>
              </a:fgClr>
              <a:bgClr>
                <a:sysClr val="window" lastClr="FFFFFF"/>
              </a:bgClr>
            </a:patt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Generation!$G$240:$N$240</c15:sqref>
                  </c15:fullRef>
                </c:ext>
              </c:extLst>
              <c:f>Generation!$G$240:$M$240</c:f>
              <c:numCache>
                <c:formatCode>_(* #,##0_);_(* \(#,##0\);_(* "-"??_);_(@_)</c:formatCode>
                <c:ptCount val="7"/>
                <c:pt idx="0">
                  <c:v>0</c:v>
                </c:pt>
                <c:pt idx="1">
                  <c:v>0</c:v>
                </c:pt>
                <c:pt idx="2">
                  <c:v>0</c:v>
                </c:pt>
                <c:pt idx="3">
                  <c:v>0</c:v>
                </c:pt>
                <c:pt idx="4">
                  <c:v>0</c:v>
                </c:pt>
                <c:pt idx="5">
                  <c:v>868.63791803499998</c:v>
                </c:pt>
                <c:pt idx="6">
                  <c:v>6811.2489582340004</c:v>
                </c:pt>
              </c:numCache>
            </c:numRef>
          </c:val>
          <c:extLst>
            <c:ext xmlns:c16="http://schemas.microsoft.com/office/drawing/2014/chart" uri="{C3380CC4-5D6E-409C-BE32-E72D297353CC}">
              <c16:uniqueId val="{0000001F-8092-4A28-95D3-133F1C637425}"/>
            </c:ext>
          </c:extLst>
        </c:ser>
        <c:ser>
          <c:idx val="16"/>
          <c:order val="17"/>
          <c:tx>
            <c:strRef>
              <c:f>Generation!$F$241</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Generation!$G$241:$N$241</c15:sqref>
                  </c15:fullRef>
                </c:ext>
              </c:extLst>
              <c:f>Generation!$G$241:$M$241</c:f>
              <c:numCache>
                <c:formatCode>_(* #,##0_);_(* \(#,##0\);_(* "-"??_);_(@_)</c:formatCode>
                <c:ptCount val="7"/>
                <c:pt idx="0">
                  <c:v>0</c:v>
                </c:pt>
                <c:pt idx="1">
                  <c:v>0</c:v>
                </c:pt>
                <c:pt idx="2">
                  <c:v>12301.785177026002</c:v>
                </c:pt>
                <c:pt idx="3">
                  <c:v>12632.913618875002</c:v>
                </c:pt>
                <c:pt idx="4">
                  <c:v>12587.070285756998</c:v>
                </c:pt>
                <c:pt idx="5">
                  <c:v>12545.289794973001</c:v>
                </c:pt>
                <c:pt idx="6">
                  <c:v>40047.545270436</c:v>
                </c:pt>
              </c:numCache>
            </c:numRef>
          </c:val>
          <c:extLst>
            <c:ext xmlns:c16="http://schemas.microsoft.com/office/drawing/2014/chart" uri="{C3380CC4-5D6E-409C-BE32-E72D297353CC}">
              <c16:uniqueId val="{00000021-8092-4A28-95D3-133F1C637425}"/>
            </c:ext>
          </c:extLst>
        </c:ser>
        <c:ser>
          <c:idx val="17"/>
          <c:order val="18"/>
          <c:tx>
            <c:strRef>
              <c:f>Generation!$F$242</c:f>
              <c:strCache>
                <c:ptCount val="1"/>
                <c:pt idx="0">
                  <c:v>New Offshore Wind</c:v>
                </c:pt>
              </c:strCache>
            </c:strRef>
          </c:tx>
          <c:spPr>
            <a:pattFill prst="pct90">
              <a:fgClr>
                <a:srgbClr val="70AD47"/>
              </a:fgClr>
              <a:bgClr>
                <a:sysClr val="window" lastClr="FFFFFF"/>
              </a:bgClr>
            </a:patt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Generation!$G$242:$N$242</c15:sqref>
                  </c15:fullRef>
                </c:ext>
              </c:extLst>
              <c:f>Generation!$G$242:$M$242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3-8092-4A28-95D3-133F1C637425}"/>
            </c:ext>
          </c:extLst>
        </c:ser>
        <c:ser>
          <c:idx val="18"/>
          <c:order val="19"/>
          <c:tx>
            <c:strRef>
              <c:f>Generation!$F$243</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Generation!$G$243:$N$243</c15:sqref>
                  </c15:fullRef>
                </c:ext>
              </c:extLst>
              <c:f>Generation!$G$243:$M$243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8092-4A28-95D3-133F1C637425}"/>
            </c:ext>
          </c:extLst>
        </c:ser>
        <c:ser>
          <c:idx val="19"/>
          <c:order val="20"/>
          <c:tx>
            <c:strRef>
              <c:f>Generation!$F$244</c:f>
              <c:strCache>
                <c:ptCount val="1"/>
                <c:pt idx="0">
                  <c:v>New H2 CT</c:v>
                </c:pt>
              </c:strCache>
            </c:strRef>
          </c:tx>
          <c:spPr>
            <a:pattFill prst="pct90">
              <a:fgClr>
                <a:srgbClr val="5B9BD5"/>
              </a:fgClr>
              <a:bgClr>
                <a:sysClr val="window" lastClr="FFFFFF"/>
              </a:bgClr>
            </a:patt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Generation!$G$244:$N$244</c15:sqref>
                  </c15:fullRef>
                </c:ext>
              </c:extLst>
              <c:f>Generation!$G$244:$M$244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7-8092-4A28-95D3-133F1C637425}"/>
            </c:ext>
          </c:extLst>
        </c:ser>
        <c:ser>
          <c:idx val="20"/>
          <c:order val="21"/>
          <c:tx>
            <c:strRef>
              <c:f>Generation!$F$234</c:f>
              <c:strCache>
                <c:ptCount val="1"/>
                <c:pt idx="0">
                  <c:v>Imports Zone D (HQ)</c:v>
                </c:pt>
              </c:strCache>
            </c:strRef>
          </c:tx>
          <c:spPr>
            <a:pattFill prst="ltDnDiag">
              <a:fgClr>
                <a:srgbClr val="70AD47"/>
              </a:fgClr>
              <a:bgClr>
                <a:sysClr val="window" lastClr="FFFFFF"/>
              </a:bgClr>
            </a:patt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Generation!$G$234:$N$234</c15:sqref>
                  </c15:fullRef>
                </c:ext>
              </c:extLst>
              <c:f>Generation!$G$234:$M$234</c:f>
              <c:numCache>
                <c:formatCode>_(* #,##0_);_(* \(#,##0\);_(* "-"??_);_(@_)</c:formatCode>
                <c:ptCount val="7"/>
                <c:pt idx="0">
                  <c:v>10035.385160028</c:v>
                </c:pt>
                <c:pt idx="1">
                  <c:v>10241.000382816001</c:v>
                </c:pt>
                <c:pt idx="2">
                  <c:v>10221.112679514001</c:v>
                </c:pt>
                <c:pt idx="3">
                  <c:v>10358.186333836</c:v>
                </c:pt>
                <c:pt idx="4">
                  <c:v>10305.73653917</c:v>
                </c:pt>
                <c:pt idx="5">
                  <c:v>10253.530724647</c:v>
                </c:pt>
                <c:pt idx="6">
                  <c:v>10126.782432546999</c:v>
                </c:pt>
              </c:numCache>
            </c:numRef>
          </c:val>
          <c:extLst>
            <c:ext xmlns:c16="http://schemas.microsoft.com/office/drawing/2014/chart" uri="{C3380CC4-5D6E-409C-BE32-E72D297353CC}">
              <c16:uniqueId val="{00000028-8092-4A28-95D3-133F1C637425}"/>
            </c:ext>
          </c:extLst>
        </c:ser>
        <c:ser>
          <c:idx val="21"/>
          <c:order val="22"/>
          <c:tx>
            <c:strRef>
              <c:f>Generation!$F$235</c:f>
              <c:strCache>
                <c:ptCount val="1"/>
                <c:pt idx="0">
                  <c:v>Imports Zone J (CHPE)</c:v>
                </c:pt>
              </c:strCache>
            </c:strRef>
          </c:tx>
          <c:spPr>
            <a:pattFill prst="ltUpDiag">
              <a:fgClr>
                <a:srgbClr val="70AD47"/>
              </a:fgClr>
              <a:bgClr>
                <a:sysClr val="window" lastClr="FFFFFF"/>
              </a:bgClr>
            </a:pattFill>
            <a:ln>
              <a:noFill/>
            </a:ln>
            <a:effectLst/>
          </c:spPr>
          <c:invertIfNegative val="0"/>
          <c:cat>
            <c:numRef>
              <c:extLst>
                <c:ext xmlns:c15="http://schemas.microsoft.com/office/drawing/2012/chart" uri="{02D57815-91ED-43cb-92C2-25804820EDAC}">
                  <c15:fullRef>
                    <c15:sqref>Generation!$G$220:$N$220</c15:sqref>
                  </c15:fullRef>
                </c:ext>
              </c:extLst>
              <c:f>Generation!$G$220:$M$220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Generation!$G$235:$N$235</c15:sqref>
                  </c15:fullRef>
                </c:ext>
              </c:extLst>
              <c:f>Generation!$G$235:$M$235</c:f>
              <c:numCache>
                <c:formatCode>_(* #,##0_);_(* \(#,##0\);_(* "-"??_);_(@_)</c:formatCode>
                <c:ptCount val="7"/>
                <c:pt idx="0">
                  <c:v>0</c:v>
                </c:pt>
                <c:pt idx="1">
                  <c:v>10301.238037356001</c:v>
                </c:pt>
                <c:pt idx="2">
                  <c:v>10184.57344299</c:v>
                </c:pt>
                <c:pt idx="3">
                  <c:v>10402.5</c:v>
                </c:pt>
                <c:pt idx="4">
                  <c:v>10333.17569964</c:v>
                </c:pt>
                <c:pt idx="5">
                  <c:v>10370.535801771999</c:v>
                </c:pt>
                <c:pt idx="6">
                  <c:v>10272.857419116999</c:v>
                </c:pt>
              </c:numCache>
            </c:numRef>
          </c:val>
          <c:extLst>
            <c:ext xmlns:c16="http://schemas.microsoft.com/office/drawing/2014/chart" uri="{C3380CC4-5D6E-409C-BE32-E72D297353CC}">
              <c16:uniqueId val="{00000029-8092-4A28-95D3-133F1C637425}"/>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591733719697605"/>
          <c:h val="0.1767480404796323"/>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Generation!$F$247</c:f>
              <c:strCache>
                <c:ptCount val="1"/>
                <c:pt idx="0">
                  <c:v>Coal</c:v>
                </c:pt>
              </c:strCache>
            </c:strRef>
          </c:tx>
          <c:spPr>
            <a:solidFill>
              <a:sysClr val="windowText" lastClr="000000"/>
            </a:solid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Generation!$G$247:$M$247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3059-4071-BC6E-442D9CB10739}"/>
            </c:ext>
          </c:extLst>
        </c:ser>
        <c:ser>
          <c:idx val="2"/>
          <c:order val="1"/>
          <c:tx>
            <c:strRef>
              <c:f>Generation!$F$248</c:f>
              <c:strCache>
                <c:ptCount val="1"/>
                <c:pt idx="0">
                  <c:v>Coal with CCS</c:v>
                </c:pt>
              </c:strCache>
            </c:strRef>
          </c:tx>
          <c:spPr>
            <a:solidFill>
              <a:srgbClr val="E7E6E6">
                <a:lumMod val="50000"/>
              </a:srgbClr>
            </a:solid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Generation!$G$248:$M$248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3059-4071-BC6E-442D9CB10739}"/>
            </c:ext>
          </c:extLst>
        </c:ser>
        <c:ser>
          <c:idx val="3"/>
          <c:order val="2"/>
          <c:tx>
            <c:strRef>
              <c:f>Generation!$F$249</c:f>
              <c:strCache>
                <c:ptCount val="1"/>
                <c:pt idx="0">
                  <c:v>Combined Cycle</c:v>
                </c:pt>
              </c:strCache>
            </c:strRef>
          </c:tx>
          <c:spPr>
            <a:solidFill>
              <a:schemeClr val="accent4"/>
            </a:solid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Generation!$G$249:$M$249</c:f>
              <c:numCache>
                <c:formatCode>_(* #,##0_);_(* \(#,##0\);_(* "-"??_);_(@_)</c:formatCode>
                <c:ptCount val="7"/>
                <c:pt idx="0">
                  <c:v>5782.0011113159999</c:v>
                </c:pt>
                <c:pt idx="1">
                  <c:v>6033.9441034570009</c:v>
                </c:pt>
                <c:pt idx="2">
                  <c:v>5354.8618408480015</c:v>
                </c:pt>
                <c:pt idx="3">
                  <c:v>6176.0947329529999</c:v>
                </c:pt>
                <c:pt idx="4">
                  <c:v>6022.8356044080001</c:v>
                </c:pt>
                <c:pt idx="5">
                  <c:v>4128.0003869470011</c:v>
                </c:pt>
                <c:pt idx="6">
                  <c:v>3065.3017195539996</c:v>
                </c:pt>
              </c:numCache>
            </c:numRef>
          </c:val>
          <c:extLst>
            <c:ext xmlns:c16="http://schemas.microsoft.com/office/drawing/2014/chart" uri="{C3380CC4-5D6E-409C-BE32-E72D297353CC}">
              <c16:uniqueId val="{00000005-3059-4071-BC6E-442D9CB10739}"/>
            </c:ext>
          </c:extLst>
        </c:ser>
        <c:ser>
          <c:idx val="4"/>
          <c:order val="3"/>
          <c:tx>
            <c:strRef>
              <c:f>Generation!$F$250</c:f>
              <c:strCache>
                <c:ptCount val="1"/>
                <c:pt idx="0">
                  <c:v>Combustion Turbine</c:v>
                </c:pt>
              </c:strCache>
            </c:strRef>
          </c:tx>
          <c:spPr>
            <a:solidFill>
              <a:schemeClr val="accent4">
                <a:lumMod val="75000"/>
              </a:schemeClr>
            </a:solid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Generation!$G$250:$M$250</c:f>
              <c:numCache>
                <c:formatCode>_(* #,##0_);_(* \(#,##0\);_(* "-"??_);_(@_)</c:formatCode>
                <c:ptCount val="7"/>
                <c:pt idx="0">
                  <c:v>44.746352000000002</c:v>
                </c:pt>
                <c:pt idx="1">
                  <c:v>45.181951999999995</c:v>
                </c:pt>
                <c:pt idx="2">
                  <c:v>45.181951999999995</c:v>
                </c:pt>
                <c:pt idx="3">
                  <c:v>45.181951999999995</c:v>
                </c:pt>
                <c:pt idx="4">
                  <c:v>45.181951999999995</c:v>
                </c:pt>
                <c:pt idx="5">
                  <c:v>45.483271999999999</c:v>
                </c:pt>
                <c:pt idx="6">
                  <c:v>0.34452000000000005</c:v>
                </c:pt>
              </c:numCache>
            </c:numRef>
          </c:val>
          <c:extLst>
            <c:ext xmlns:c16="http://schemas.microsoft.com/office/drawing/2014/chart" uri="{C3380CC4-5D6E-409C-BE32-E72D297353CC}">
              <c16:uniqueId val="{00000007-3059-4071-BC6E-442D9CB10739}"/>
            </c:ext>
          </c:extLst>
        </c:ser>
        <c:ser>
          <c:idx val="5"/>
          <c:order val="4"/>
          <c:tx>
            <c:strRef>
              <c:f>Generation!$F$251</c:f>
              <c:strCache>
                <c:ptCount val="1"/>
                <c:pt idx="0">
                  <c:v>Oil/Gas</c:v>
                </c:pt>
              </c:strCache>
            </c:strRef>
          </c:tx>
          <c:spPr>
            <a:solidFill>
              <a:schemeClr val="bg2">
                <a:lumMod val="75000"/>
              </a:schemeClr>
            </a:solid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Generation!$G$251:$M$251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3059-4071-BC6E-442D9CB10739}"/>
            </c:ext>
          </c:extLst>
        </c:ser>
        <c:ser>
          <c:idx val="6"/>
          <c:order val="5"/>
          <c:tx>
            <c:strRef>
              <c:f>Generation!$F$252</c:f>
              <c:strCache>
                <c:ptCount val="1"/>
                <c:pt idx="0">
                  <c:v>Other</c:v>
                </c:pt>
              </c:strCache>
            </c:strRef>
          </c:tx>
          <c:spPr>
            <a:solidFill>
              <a:srgbClr val="FF0000"/>
            </a:solid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Generation!$G$252:$M$252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3059-4071-BC6E-442D9CB10739}"/>
            </c:ext>
          </c:extLst>
        </c:ser>
        <c:ser>
          <c:idx val="7"/>
          <c:order val="6"/>
          <c:tx>
            <c:strRef>
              <c:f>Generation!$F$253</c:f>
              <c:strCache>
                <c:ptCount val="1"/>
                <c:pt idx="0">
                  <c:v>Nuclear</c:v>
                </c:pt>
              </c:strCache>
            </c:strRef>
          </c:tx>
          <c:spPr>
            <a:solidFill>
              <a:srgbClr val="7030A0"/>
            </a:solid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Generation!$G$253:$M$253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3059-4071-BC6E-442D9CB10739}"/>
            </c:ext>
          </c:extLst>
        </c:ser>
        <c:ser>
          <c:idx val="8"/>
          <c:order val="7"/>
          <c:tx>
            <c:strRef>
              <c:f>Generation!$F$254</c:f>
              <c:strCache>
                <c:ptCount val="1"/>
                <c:pt idx="0">
                  <c:v>Hydro</c:v>
                </c:pt>
              </c:strCache>
            </c:strRef>
          </c:tx>
          <c:spPr>
            <a:solidFill>
              <a:srgbClr val="4472C4"/>
            </a:solid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Generation!$G$254:$M$254</c:f>
              <c:numCache>
                <c:formatCode>_(* #,##0_);_(* \(#,##0\);_(* "-"??_);_(@_)</c:formatCode>
                <c:ptCount val="7"/>
                <c:pt idx="0">
                  <c:v>8.3611883589999998</c:v>
                </c:pt>
                <c:pt idx="1">
                  <c:v>8.3611921159999998</c:v>
                </c:pt>
                <c:pt idx="2">
                  <c:v>8.3611902790000006</c:v>
                </c:pt>
                <c:pt idx="3">
                  <c:v>8.3611927080000008</c:v>
                </c:pt>
                <c:pt idx="4">
                  <c:v>8.3611936729999989</c:v>
                </c:pt>
                <c:pt idx="5">
                  <c:v>8.3611945480000003</c:v>
                </c:pt>
                <c:pt idx="6">
                  <c:v>8.3611932339999999</c:v>
                </c:pt>
              </c:numCache>
            </c:numRef>
          </c:val>
          <c:extLst>
            <c:ext xmlns:c16="http://schemas.microsoft.com/office/drawing/2014/chart" uri="{C3380CC4-5D6E-409C-BE32-E72D297353CC}">
              <c16:uniqueId val="{0000000F-3059-4071-BC6E-442D9CB10739}"/>
            </c:ext>
          </c:extLst>
        </c:ser>
        <c:ser>
          <c:idx val="9"/>
          <c:order val="8"/>
          <c:tx>
            <c:strRef>
              <c:f>Generation!$F$255</c:f>
              <c:strCache>
                <c:ptCount val="1"/>
                <c:pt idx="0">
                  <c:v>Solar PV</c:v>
                </c:pt>
              </c:strCache>
            </c:strRef>
          </c:tx>
          <c:spPr>
            <a:solidFill>
              <a:srgbClr val="FFFF00"/>
            </a:solidFill>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Generation!$G$255:$M$255</c:f>
              <c:numCache>
                <c:formatCode>_(* #,##0_);_(* \(#,##0\);_(* "-"??_);_(@_)</c:formatCode>
                <c:ptCount val="7"/>
                <c:pt idx="0">
                  <c:v>530.61876118652128</c:v>
                </c:pt>
                <c:pt idx="1">
                  <c:v>530.61876118652128</c:v>
                </c:pt>
                <c:pt idx="2">
                  <c:v>530.61876118652128</c:v>
                </c:pt>
                <c:pt idx="3">
                  <c:v>530.61876118652128</c:v>
                </c:pt>
                <c:pt idx="4">
                  <c:v>530.61876118652128</c:v>
                </c:pt>
                <c:pt idx="5">
                  <c:v>530.61876118652128</c:v>
                </c:pt>
                <c:pt idx="6">
                  <c:v>530.61876118652128</c:v>
                </c:pt>
              </c:numCache>
            </c:numRef>
          </c:val>
          <c:extLst>
            <c:ext xmlns:c16="http://schemas.microsoft.com/office/drawing/2014/chart" uri="{C3380CC4-5D6E-409C-BE32-E72D297353CC}">
              <c16:uniqueId val="{00000011-3059-4071-BC6E-442D9CB10739}"/>
            </c:ext>
          </c:extLst>
        </c:ser>
        <c:ser>
          <c:idx val="10"/>
          <c:order val="9"/>
          <c:tx>
            <c:strRef>
              <c:f>Generation!$F$256</c:f>
              <c:strCache>
                <c:ptCount val="1"/>
                <c:pt idx="0">
                  <c:v>Onshore Wind</c:v>
                </c:pt>
              </c:strCache>
            </c:strRef>
          </c:tx>
          <c:spPr>
            <a:solidFill>
              <a:srgbClr val="70AD47">
                <a:lumMod val="60000"/>
                <a:lumOff val="40000"/>
              </a:srgbClr>
            </a:solidFill>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Generation!$G$256:$M$256</c:f>
              <c:numCache>
                <c:formatCode>_(* #,##0_);_(* \(#,##0\);_(* "-"??_);_(@_)</c:formatCode>
                <c:ptCount val="7"/>
                <c:pt idx="0">
                  <c:v>140.42311019799999</c:v>
                </c:pt>
                <c:pt idx="1">
                  <c:v>140.42311019799999</c:v>
                </c:pt>
                <c:pt idx="2">
                  <c:v>140.42311019799999</c:v>
                </c:pt>
                <c:pt idx="3">
                  <c:v>140.42311019799999</c:v>
                </c:pt>
                <c:pt idx="4">
                  <c:v>140.42311019799999</c:v>
                </c:pt>
                <c:pt idx="5">
                  <c:v>140.42311019799999</c:v>
                </c:pt>
                <c:pt idx="6">
                  <c:v>140.42311019799999</c:v>
                </c:pt>
              </c:numCache>
            </c:numRef>
          </c:val>
          <c:extLst>
            <c:ext xmlns:c16="http://schemas.microsoft.com/office/drawing/2014/chart" uri="{C3380CC4-5D6E-409C-BE32-E72D297353CC}">
              <c16:uniqueId val="{00000013-3059-4071-BC6E-442D9CB10739}"/>
            </c:ext>
          </c:extLst>
        </c:ser>
        <c:ser>
          <c:idx val="11"/>
          <c:order val="10"/>
          <c:tx>
            <c:strRef>
              <c:f>Generation!$F$257</c:f>
              <c:strCache>
                <c:ptCount val="1"/>
                <c:pt idx="0">
                  <c:v>Other RE</c:v>
                </c:pt>
              </c:strCache>
            </c:strRef>
          </c:tx>
          <c:spPr>
            <a:solidFill>
              <a:srgbClr val="5B9BD5">
                <a:lumMod val="20000"/>
                <a:lumOff val="80000"/>
              </a:srgbClr>
            </a:solidFill>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Generation!$G$257:$M$257</c:f>
              <c:numCache>
                <c:formatCode>_(* #,##0_);_(* \(#,##0\);_(* "-"??_);_(@_)</c:formatCode>
                <c:ptCount val="7"/>
                <c:pt idx="0">
                  <c:v>331.71437599500001</c:v>
                </c:pt>
                <c:pt idx="1">
                  <c:v>331.82317179299997</c:v>
                </c:pt>
                <c:pt idx="2">
                  <c:v>331.12558240700002</c:v>
                </c:pt>
                <c:pt idx="3">
                  <c:v>331.823179267</c:v>
                </c:pt>
                <c:pt idx="4">
                  <c:v>331.82317892700001</c:v>
                </c:pt>
                <c:pt idx="5">
                  <c:v>303.79118017600001</c:v>
                </c:pt>
                <c:pt idx="6">
                  <c:v>321.45197977800001</c:v>
                </c:pt>
              </c:numCache>
            </c:numRef>
          </c:val>
          <c:extLst>
            <c:ext xmlns:c16="http://schemas.microsoft.com/office/drawing/2014/chart" uri="{C3380CC4-5D6E-409C-BE32-E72D297353CC}">
              <c16:uniqueId val="{00000015-3059-4071-BC6E-442D9CB10739}"/>
            </c:ext>
          </c:extLst>
        </c:ser>
        <c:ser>
          <c:idx val="12"/>
          <c:order val="11"/>
          <c:tx>
            <c:strRef>
              <c:f>Generation!$F$259</c:f>
              <c:strCache>
                <c:ptCount val="1"/>
                <c:pt idx="0">
                  <c:v>New Combined Cycle</c:v>
                </c:pt>
              </c:strCache>
            </c:strRef>
          </c:tx>
          <c:spPr>
            <a:pattFill prst="pct90">
              <a:fgClr>
                <a:srgbClr val="FFC000"/>
              </a:fgClr>
              <a:bgClr>
                <a:sysClr val="window" lastClr="FFFFFF"/>
              </a:bgClr>
            </a:pattFill>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Generation!$G$259:$M$259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7-3059-4071-BC6E-442D9CB10739}"/>
            </c:ext>
          </c:extLst>
        </c:ser>
        <c:ser>
          <c:idx val="13"/>
          <c:order val="12"/>
          <c:tx>
            <c:strRef>
              <c:f>Generation!$F$260</c:f>
              <c:strCache>
                <c:ptCount val="1"/>
                <c:pt idx="0">
                  <c:v>New Combustion Turbine</c:v>
                </c:pt>
              </c:strCache>
            </c:strRef>
          </c:tx>
          <c:spPr>
            <a:pattFill prst="pct90">
              <a:fgClr>
                <a:srgbClr val="FFC000">
                  <a:lumMod val="75000"/>
                </a:srgbClr>
              </a:fgClr>
              <a:bgClr>
                <a:sysClr val="window" lastClr="FFFFFF"/>
              </a:bgClr>
            </a:pattFill>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Generation!$G$260:$M$260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3059-4071-BC6E-442D9CB10739}"/>
            </c:ext>
          </c:extLst>
        </c:ser>
        <c:ser>
          <c:idx val="14"/>
          <c:order val="13"/>
          <c:tx>
            <c:strRef>
              <c:f>Generation!$F$261</c:f>
              <c:strCache>
                <c:ptCount val="1"/>
                <c:pt idx="0">
                  <c:v>New Other</c:v>
                </c:pt>
              </c:strCache>
            </c:strRef>
          </c:tx>
          <c:spPr>
            <a:pattFill prst="pct90">
              <a:fgClr>
                <a:srgbClr val="FF0000"/>
              </a:fgClr>
              <a:bgClr>
                <a:sysClr val="window" lastClr="FFFFFF"/>
              </a:bgClr>
            </a:pattFill>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Generation!$G$261:$M$261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3059-4071-BC6E-442D9CB10739}"/>
            </c:ext>
          </c:extLst>
        </c:ser>
        <c:ser>
          <c:idx val="0"/>
          <c:order val="14"/>
          <c:tx>
            <c:strRef>
              <c:f>Generation!$F$262</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Generation!$G$262:$M$262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3059-4071-BC6E-442D9CB10739}"/>
            </c:ext>
          </c:extLst>
        </c:ser>
        <c:ser>
          <c:idx val="15"/>
          <c:order val="15"/>
          <c:tx>
            <c:strRef>
              <c:f>Generation!$F$263</c:f>
              <c:strCache>
                <c:ptCount val="1"/>
                <c:pt idx="0">
                  <c:v>New Solar PV</c:v>
                </c:pt>
              </c:strCache>
            </c:strRef>
          </c:tx>
          <c:spPr>
            <a:pattFill prst="pct90">
              <a:fgClr>
                <a:srgbClr val="FFFF00"/>
              </a:fgClr>
              <a:bgClr>
                <a:sysClr val="window" lastClr="FFFFFF"/>
              </a:bgClr>
            </a:patt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Generation!$G$263:$M$263</c:f>
              <c:numCache>
                <c:formatCode>_(* #,##0_);_(* \(#,##0\);_(* "-"??_);_(@_)</c:formatCode>
                <c:ptCount val="7"/>
                <c:pt idx="0">
                  <c:v>0</c:v>
                </c:pt>
                <c:pt idx="1">
                  <c:v>0</c:v>
                </c:pt>
                <c:pt idx="2">
                  <c:v>0</c:v>
                </c:pt>
                <c:pt idx="3">
                  <c:v>0</c:v>
                </c:pt>
                <c:pt idx="4">
                  <c:v>0</c:v>
                </c:pt>
                <c:pt idx="5">
                  <c:v>6427.1442757860004</c:v>
                </c:pt>
                <c:pt idx="6">
                  <c:v>16691.655232545003</c:v>
                </c:pt>
              </c:numCache>
            </c:numRef>
          </c:val>
          <c:extLst>
            <c:ext xmlns:c16="http://schemas.microsoft.com/office/drawing/2014/chart" uri="{C3380CC4-5D6E-409C-BE32-E72D297353CC}">
              <c16:uniqueId val="{0000001F-3059-4071-BC6E-442D9CB10739}"/>
            </c:ext>
          </c:extLst>
        </c:ser>
        <c:ser>
          <c:idx val="16"/>
          <c:order val="16"/>
          <c:tx>
            <c:strRef>
              <c:f>Generation!$F$264</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Generation!$G$264:$M$264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1-3059-4071-BC6E-442D9CB10739}"/>
            </c:ext>
          </c:extLst>
        </c:ser>
        <c:ser>
          <c:idx val="17"/>
          <c:order val="17"/>
          <c:tx>
            <c:strRef>
              <c:f>Generation!$F$265</c:f>
              <c:strCache>
                <c:ptCount val="1"/>
                <c:pt idx="0">
                  <c:v>New Offshore Wind</c:v>
                </c:pt>
              </c:strCache>
            </c:strRef>
          </c:tx>
          <c:spPr>
            <a:pattFill prst="pct90">
              <a:fgClr>
                <a:srgbClr val="70AD47"/>
              </a:fgClr>
              <a:bgClr>
                <a:sysClr val="window" lastClr="FFFFFF"/>
              </a:bgClr>
            </a:patt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Generation!$G$265:$M$265</c:f>
              <c:numCache>
                <c:formatCode>_(* #,##0_);_(* \(#,##0\);_(* "-"??_);_(@_)</c:formatCode>
                <c:ptCount val="7"/>
                <c:pt idx="0">
                  <c:v>669.09929197700001</c:v>
                </c:pt>
                <c:pt idx="1">
                  <c:v>1765.455359495</c:v>
                </c:pt>
                <c:pt idx="2">
                  <c:v>1765.455359495</c:v>
                </c:pt>
                <c:pt idx="3">
                  <c:v>1765.455359495</c:v>
                </c:pt>
                <c:pt idx="4">
                  <c:v>1765.455359495</c:v>
                </c:pt>
                <c:pt idx="5">
                  <c:v>1765.455359495</c:v>
                </c:pt>
                <c:pt idx="6">
                  <c:v>1765.455359495</c:v>
                </c:pt>
              </c:numCache>
            </c:numRef>
          </c:val>
          <c:extLst>
            <c:ext xmlns:c16="http://schemas.microsoft.com/office/drawing/2014/chart" uri="{C3380CC4-5D6E-409C-BE32-E72D297353CC}">
              <c16:uniqueId val="{00000023-3059-4071-BC6E-442D9CB10739}"/>
            </c:ext>
          </c:extLst>
        </c:ser>
        <c:ser>
          <c:idx val="18"/>
          <c:order val="18"/>
          <c:tx>
            <c:strRef>
              <c:f>Generation!$F$266</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Generation!$G$266:$M$266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3059-4071-BC6E-442D9CB10739}"/>
            </c:ext>
          </c:extLst>
        </c:ser>
        <c:ser>
          <c:idx val="19"/>
          <c:order val="19"/>
          <c:tx>
            <c:strRef>
              <c:f>Generation!$F$267</c:f>
              <c:strCache>
                <c:ptCount val="1"/>
                <c:pt idx="0">
                  <c:v>New H2 CT</c:v>
                </c:pt>
              </c:strCache>
            </c:strRef>
          </c:tx>
          <c:spPr>
            <a:pattFill prst="pct90">
              <a:fgClr>
                <a:srgbClr val="5B9BD5"/>
              </a:fgClr>
              <a:bgClr>
                <a:sysClr val="window" lastClr="FFFFFF"/>
              </a:bgClr>
            </a:pattFill>
            <a:ln>
              <a:noFill/>
            </a:ln>
            <a:effectLst/>
          </c:spPr>
          <c:invertIfNegative val="0"/>
          <c:cat>
            <c:numRef>
              <c:f>Generation!$G$246:$M$246</c:f>
              <c:numCache>
                <c:formatCode>General</c:formatCode>
                <c:ptCount val="7"/>
                <c:pt idx="0">
                  <c:v>2025</c:v>
                </c:pt>
                <c:pt idx="1">
                  <c:v>2028</c:v>
                </c:pt>
                <c:pt idx="2">
                  <c:v>2030</c:v>
                </c:pt>
                <c:pt idx="3">
                  <c:v>2032</c:v>
                </c:pt>
                <c:pt idx="4">
                  <c:v>2035</c:v>
                </c:pt>
                <c:pt idx="5">
                  <c:v>2037</c:v>
                </c:pt>
                <c:pt idx="6">
                  <c:v>2040</c:v>
                </c:pt>
              </c:numCache>
            </c:numRef>
          </c:cat>
          <c:val>
            <c:numRef>
              <c:f>Generation!$G$267:$M$267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7-3059-4071-BC6E-442D9CB10739}"/>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102858645244062"/>
          <c:h val="0.1701299103893035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Generation!$F$270</c:f>
              <c:strCache>
                <c:ptCount val="1"/>
                <c:pt idx="0">
                  <c:v>Coal</c:v>
                </c:pt>
              </c:strCache>
            </c:strRef>
          </c:tx>
          <c:spPr>
            <a:solidFill>
              <a:sysClr val="windowText" lastClr="000000"/>
            </a:solid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Generation!$G$270:$M$270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8B78-440A-882C-0EAD5E6239AD}"/>
            </c:ext>
          </c:extLst>
        </c:ser>
        <c:ser>
          <c:idx val="2"/>
          <c:order val="1"/>
          <c:tx>
            <c:strRef>
              <c:f>Generation!$F$271</c:f>
              <c:strCache>
                <c:ptCount val="1"/>
                <c:pt idx="0">
                  <c:v>Coal with CCS</c:v>
                </c:pt>
              </c:strCache>
            </c:strRef>
          </c:tx>
          <c:spPr>
            <a:solidFill>
              <a:srgbClr val="E7E6E6">
                <a:lumMod val="50000"/>
              </a:srgbClr>
            </a:solid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Generation!$G$271:$M$271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8B78-440A-882C-0EAD5E6239AD}"/>
            </c:ext>
          </c:extLst>
        </c:ser>
        <c:ser>
          <c:idx val="3"/>
          <c:order val="2"/>
          <c:tx>
            <c:strRef>
              <c:f>Generation!$F$272</c:f>
              <c:strCache>
                <c:ptCount val="1"/>
                <c:pt idx="0">
                  <c:v>Combined Cycle</c:v>
                </c:pt>
              </c:strCache>
            </c:strRef>
          </c:tx>
          <c:spPr>
            <a:solidFill>
              <a:schemeClr val="accent4"/>
            </a:solid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Generation!$G$272:$M$272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8B78-440A-882C-0EAD5E6239AD}"/>
            </c:ext>
          </c:extLst>
        </c:ser>
        <c:ser>
          <c:idx val="4"/>
          <c:order val="3"/>
          <c:tx>
            <c:strRef>
              <c:f>Generation!$F$273</c:f>
              <c:strCache>
                <c:ptCount val="1"/>
                <c:pt idx="0">
                  <c:v>Combustion Turbine</c:v>
                </c:pt>
              </c:strCache>
            </c:strRef>
          </c:tx>
          <c:spPr>
            <a:solidFill>
              <a:schemeClr val="accent4">
                <a:lumMod val="75000"/>
              </a:schemeClr>
            </a:solid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Generation!$G$273:$M$273</c:f>
              <c:numCache>
                <c:formatCode>_(* #,##0_);_(* \(#,##0\);_(* "-"??_);_(@_)</c:formatCode>
                <c:ptCount val="7"/>
                <c:pt idx="0">
                  <c:v>1.2310099999999999</c:v>
                </c:pt>
                <c:pt idx="1">
                  <c:v>0.79376000000000002</c:v>
                </c:pt>
                <c:pt idx="2">
                  <c:v>0.79376000000000002</c:v>
                </c:pt>
                <c:pt idx="3">
                  <c:v>0.79376000000000002</c:v>
                </c:pt>
                <c:pt idx="4">
                  <c:v>0</c:v>
                </c:pt>
                <c:pt idx="5">
                  <c:v>0</c:v>
                </c:pt>
                <c:pt idx="6">
                  <c:v>0</c:v>
                </c:pt>
              </c:numCache>
            </c:numRef>
          </c:val>
          <c:extLst>
            <c:ext xmlns:c16="http://schemas.microsoft.com/office/drawing/2014/chart" uri="{C3380CC4-5D6E-409C-BE32-E72D297353CC}">
              <c16:uniqueId val="{00000007-8B78-440A-882C-0EAD5E6239AD}"/>
            </c:ext>
          </c:extLst>
        </c:ser>
        <c:ser>
          <c:idx val="5"/>
          <c:order val="4"/>
          <c:tx>
            <c:strRef>
              <c:f>Generation!$F$274</c:f>
              <c:strCache>
                <c:ptCount val="1"/>
                <c:pt idx="0">
                  <c:v>Oil/Gas</c:v>
                </c:pt>
              </c:strCache>
            </c:strRef>
          </c:tx>
          <c:spPr>
            <a:solidFill>
              <a:schemeClr val="bg2">
                <a:lumMod val="75000"/>
              </a:schemeClr>
            </a:solid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Generation!$G$274:$M$274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8B78-440A-882C-0EAD5E6239AD}"/>
            </c:ext>
          </c:extLst>
        </c:ser>
        <c:ser>
          <c:idx val="6"/>
          <c:order val="5"/>
          <c:tx>
            <c:strRef>
              <c:f>Generation!$F$275</c:f>
              <c:strCache>
                <c:ptCount val="1"/>
                <c:pt idx="0">
                  <c:v>Other</c:v>
                </c:pt>
              </c:strCache>
            </c:strRef>
          </c:tx>
          <c:spPr>
            <a:solidFill>
              <a:srgbClr val="FF0000"/>
            </a:solid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Generation!$G$275:$M$275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8B78-440A-882C-0EAD5E6239AD}"/>
            </c:ext>
          </c:extLst>
        </c:ser>
        <c:ser>
          <c:idx val="7"/>
          <c:order val="6"/>
          <c:tx>
            <c:strRef>
              <c:f>Generation!$F$276</c:f>
              <c:strCache>
                <c:ptCount val="1"/>
                <c:pt idx="0">
                  <c:v>Nuclear</c:v>
                </c:pt>
              </c:strCache>
            </c:strRef>
          </c:tx>
          <c:spPr>
            <a:solidFill>
              <a:srgbClr val="7030A0"/>
            </a:solid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Generation!$G$276:$M$276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8B78-440A-882C-0EAD5E6239AD}"/>
            </c:ext>
          </c:extLst>
        </c:ser>
        <c:ser>
          <c:idx val="8"/>
          <c:order val="7"/>
          <c:tx>
            <c:strRef>
              <c:f>Generation!$F$277</c:f>
              <c:strCache>
                <c:ptCount val="1"/>
                <c:pt idx="0">
                  <c:v>Hydro</c:v>
                </c:pt>
              </c:strCache>
            </c:strRef>
          </c:tx>
          <c:spPr>
            <a:solidFill>
              <a:srgbClr val="4472C4"/>
            </a:solid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Generation!$G$277:$M$277</c:f>
              <c:numCache>
                <c:formatCode>_(* #,##0_);_(* \(#,##0\);_(* "-"??_);_(@_)</c:formatCode>
                <c:ptCount val="7"/>
                <c:pt idx="0">
                  <c:v>1267.8717752659993</c:v>
                </c:pt>
                <c:pt idx="1">
                  <c:v>1267.8717666189993</c:v>
                </c:pt>
                <c:pt idx="2">
                  <c:v>1267.8717720469999</c:v>
                </c:pt>
                <c:pt idx="3">
                  <c:v>1267.8717695087805</c:v>
                </c:pt>
                <c:pt idx="4">
                  <c:v>1267.8717827060011</c:v>
                </c:pt>
                <c:pt idx="5">
                  <c:v>1267.8717624130004</c:v>
                </c:pt>
                <c:pt idx="6">
                  <c:v>1267.871803901</c:v>
                </c:pt>
              </c:numCache>
            </c:numRef>
          </c:val>
          <c:extLst>
            <c:ext xmlns:c16="http://schemas.microsoft.com/office/drawing/2014/chart" uri="{C3380CC4-5D6E-409C-BE32-E72D297353CC}">
              <c16:uniqueId val="{0000000F-8B78-440A-882C-0EAD5E6239AD}"/>
            </c:ext>
          </c:extLst>
        </c:ser>
        <c:ser>
          <c:idx val="9"/>
          <c:order val="8"/>
          <c:tx>
            <c:strRef>
              <c:f>Generation!$F$278</c:f>
              <c:strCache>
                <c:ptCount val="1"/>
                <c:pt idx="0">
                  <c:v>Solar PV</c:v>
                </c:pt>
              </c:strCache>
            </c:strRef>
          </c:tx>
          <c:spPr>
            <a:solidFill>
              <a:srgbClr val="FFFF00"/>
            </a:solidFill>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Generation!$G$278:$M$278</c:f>
              <c:numCache>
                <c:formatCode>_(* #,##0_);_(* \(#,##0\);_(* "-"??_);_(@_)</c:formatCode>
                <c:ptCount val="7"/>
                <c:pt idx="0">
                  <c:v>282.81551163856227</c:v>
                </c:pt>
                <c:pt idx="1">
                  <c:v>463.95268252035726</c:v>
                </c:pt>
                <c:pt idx="2">
                  <c:v>463.95268252035726</c:v>
                </c:pt>
                <c:pt idx="3">
                  <c:v>463.95268252035726</c:v>
                </c:pt>
                <c:pt idx="4">
                  <c:v>463.95268252035726</c:v>
                </c:pt>
                <c:pt idx="5">
                  <c:v>463.95268252035726</c:v>
                </c:pt>
                <c:pt idx="6">
                  <c:v>463.95268252035726</c:v>
                </c:pt>
              </c:numCache>
            </c:numRef>
          </c:val>
          <c:extLst>
            <c:ext xmlns:c16="http://schemas.microsoft.com/office/drawing/2014/chart" uri="{C3380CC4-5D6E-409C-BE32-E72D297353CC}">
              <c16:uniqueId val="{00000011-8B78-440A-882C-0EAD5E6239AD}"/>
            </c:ext>
          </c:extLst>
        </c:ser>
        <c:ser>
          <c:idx val="10"/>
          <c:order val="9"/>
          <c:tx>
            <c:strRef>
              <c:f>Generation!$F$279</c:f>
              <c:strCache>
                <c:ptCount val="1"/>
                <c:pt idx="0">
                  <c:v>Onshore Wind</c:v>
                </c:pt>
              </c:strCache>
            </c:strRef>
          </c:tx>
          <c:spPr>
            <a:solidFill>
              <a:srgbClr val="70AD47">
                <a:lumMod val="60000"/>
                <a:lumOff val="40000"/>
              </a:srgbClr>
            </a:solidFill>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Generation!$G$279:$M$279</c:f>
              <c:numCache>
                <c:formatCode>_(* #,##0_);_(* \(#,##0\);_(* "-"??_);_(@_)</c:formatCode>
                <c:ptCount val="7"/>
                <c:pt idx="0">
                  <c:v>462.30657882100002</c:v>
                </c:pt>
                <c:pt idx="1">
                  <c:v>462.30657882100002</c:v>
                </c:pt>
                <c:pt idx="2">
                  <c:v>462.30657882100002</c:v>
                </c:pt>
                <c:pt idx="3">
                  <c:v>462.30657882100002</c:v>
                </c:pt>
                <c:pt idx="4">
                  <c:v>458.80415734299999</c:v>
                </c:pt>
                <c:pt idx="5">
                  <c:v>462.30657882100002</c:v>
                </c:pt>
                <c:pt idx="6">
                  <c:v>462.30657882100002</c:v>
                </c:pt>
              </c:numCache>
            </c:numRef>
          </c:val>
          <c:extLst>
            <c:ext xmlns:c16="http://schemas.microsoft.com/office/drawing/2014/chart" uri="{C3380CC4-5D6E-409C-BE32-E72D297353CC}">
              <c16:uniqueId val="{00000013-8B78-440A-882C-0EAD5E6239AD}"/>
            </c:ext>
          </c:extLst>
        </c:ser>
        <c:ser>
          <c:idx val="11"/>
          <c:order val="10"/>
          <c:tx>
            <c:strRef>
              <c:f>Generation!$F$280</c:f>
              <c:strCache>
                <c:ptCount val="1"/>
                <c:pt idx="0">
                  <c:v>Other RE</c:v>
                </c:pt>
              </c:strCache>
            </c:strRef>
          </c:tx>
          <c:spPr>
            <a:solidFill>
              <a:srgbClr val="5B9BD5">
                <a:lumMod val="20000"/>
                <a:lumOff val="80000"/>
              </a:srgbClr>
            </a:solidFill>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Generation!$G$280:$M$280</c:f>
              <c:numCache>
                <c:formatCode>_(* #,##0_);_(* \(#,##0\);_(* "-"??_);_(@_)</c:formatCode>
                <c:ptCount val="7"/>
                <c:pt idx="0">
                  <c:v>178.12269325800003</c:v>
                </c:pt>
                <c:pt idx="1">
                  <c:v>23.533149521999999</c:v>
                </c:pt>
                <c:pt idx="2">
                  <c:v>23.533150123999999</c:v>
                </c:pt>
                <c:pt idx="3">
                  <c:v>23.533149899999998</c:v>
                </c:pt>
                <c:pt idx="4">
                  <c:v>23.430647702999998</c:v>
                </c:pt>
                <c:pt idx="5">
                  <c:v>23.533147182</c:v>
                </c:pt>
                <c:pt idx="6">
                  <c:v>23.533145984999997</c:v>
                </c:pt>
              </c:numCache>
            </c:numRef>
          </c:val>
          <c:extLst>
            <c:ext xmlns:c16="http://schemas.microsoft.com/office/drawing/2014/chart" uri="{C3380CC4-5D6E-409C-BE32-E72D297353CC}">
              <c16:uniqueId val="{00000015-8B78-440A-882C-0EAD5E6239AD}"/>
            </c:ext>
          </c:extLst>
        </c:ser>
        <c:ser>
          <c:idx val="12"/>
          <c:order val="11"/>
          <c:tx>
            <c:strRef>
              <c:f>Generation!$F$282</c:f>
              <c:strCache>
                <c:ptCount val="1"/>
                <c:pt idx="0">
                  <c:v>New Combined Cycle</c:v>
                </c:pt>
              </c:strCache>
            </c:strRef>
          </c:tx>
          <c:spPr>
            <a:pattFill prst="pct90">
              <a:fgClr>
                <a:srgbClr val="FFC000"/>
              </a:fgClr>
              <a:bgClr>
                <a:sysClr val="window" lastClr="FFFFFF"/>
              </a:bgClr>
            </a:pattFill>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Generation!$G$282:$M$282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7-8B78-440A-882C-0EAD5E6239AD}"/>
            </c:ext>
          </c:extLst>
        </c:ser>
        <c:ser>
          <c:idx val="13"/>
          <c:order val="12"/>
          <c:tx>
            <c:strRef>
              <c:f>Generation!$F$283</c:f>
              <c:strCache>
                <c:ptCount val="1"/>
                <c:pt idx="0">
                  <c:v>New Combustion Turbine</c:v>
                </c:pt>
              </c:strCache>
            </c:strRef>
          </c:tx>
          <c:spPr>
            <a:pattFill prst="pct90">
              <a:fgClr>
                <a:srgbClr val="FFC000">
                  <a:lumMod val="75000"/>
                </a:srgbClr>
              </a:fgClr>
              <a:bgClr>
                <a:sysClr val="window" lastClr="FFFFFF"/>
              </a:bgClr>
            </a:pattFill>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Generation!$G$283:$M$283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8B78-440A-882C-0EAD5E6239AD}"/>
            </c:ext>
          </c:extLst>
        </c:ser>
        <c:ser>
          <c:idx val="14"/>
          <c:order val="13"/>
          <c:tx>
            <c:strRef>
              <c:f>Generation!$F$284</c:f>
              <c:strCache>
                <c:ptCount val="1"/>
                <c:pt idx="0">
                  <c:v>New Other</c:v>
                </c:pt>
              </c:strCache>
            </c:strRef>
          </c:tx>
          <c:spPr>
            <a:pattFill prst="pct90">
              <a:fgClr>
                <a:srgbClr val="FF0000"/>
              </a:fgClr>
              <a:bgClr>
                <a:sysClr val="window" lastClr="FFFFFF"/>
              </a:bgClr>
            </a:pattFill>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Generation!$G$284:$M$284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8B78-440A-882C-0EAD5E6239AD}"/>
            </c:ext>
          </c:extLst>
        </c:ser>
        <c:ser>
          <c:idx val="0"/>
          <c:order val="14"/>
          <c:tx>
            <c:strRef>
              <c:f>Generation!$F$285</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Generation!$G$285:$M$285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8B78-440A-882C-0EAD5E6239AD}"/>
            </c:ext>
          </c:extLst>
        </c:ser>
        <c:ser>
          <c:idx val="15"/>
          <c:order val="15"/>
          <c:tx>
            <c:strRef>
              <c:f>Generation!$F$286</c:f>
              <c:strCache>
                <c:ptCount val="1"/>
                <c:pt idx="0">
                  <c:v>New Solar PV</c:v>
                </c:pt>
              </c:strCache>
            </c:strRef>
          </c:tx>
          <c:spPr>
            <a:pattFill prst="pct90">
              <a:fgClr>
                <a:srgbClr val="FFFF00"/>
              </a:fgClr>
              <a:bgClr>
                <a:sysClr val="window" lastClr="FFFFFF"/>
              </a:bgClr>
            </a:patt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Generation!$G$286:$M$286</c:f>
              <c:numCache>
                <c:formatCode>_(* #,##0_);_(* \(#,##0\);_(* "-"??_);_(@_)</c:formatCode>
                <c:ptCount val="7"/>
                <c:pt idx="0">
                  <c:v>0</c:v>
                </c:pt>
                <c:pt idx="1">
                  <c:v>0</c:v>
                </c:pt>
                <c:pt idx="2">
                  <c:v>0</c:v>
                </c:pt>
                <c:pt idx="3">
                  <c:v>0</c:v>
                </c:pt>
                <c:pt idx="4">
                  <c:v>2103.985868539</c:v>
                </c:pt>
                <c:pt idx="5">
                  <c:v>3554.6558371849997</c:v>
                </c:pt>
                <c:pt idx="6">
                  <c:v>3554.6558371849997</c:v>
                </c:pt>
              </c:numCache>
            </c:numRef>
          </c:val>
          <c:extLst>
            <c:ext xmlns:c16="http://schemas.microsoft.com/office/drawing/2014/chart" uri="{C3380CC4-5D6E-409C-BE32-E72D297353CC}">
              <c16:uniqueId val="{0000001F-8B78-440A-882C-0EAD5E6239AD}"/>
            </c:ext>
          </c:extLst>
        </c:ser>
        <c:ser>
          <c:idx val="16"/>
          <c:order val="16"/>
          <c:tx>
            <c:strRef>
              <c:f>Generation!$F$287</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Generation!$G$287:$M$287</c:f>
              <c:numCache>
                <c:formatCode>_(* #,##0_);_(* \(#,##0\);_(* "-"??_);_(@_)</c:formatCode>
                <c:ptCount val="7"/>
                <c:pt idx="0">
                  <c:v>0</c:v>
                </c:pt>
                <c:pt idx="1">
                  <c:v>0</c:v>
                </c:pt>
                <c:pt idx="2">
                  <c:v>14060.6724366</c:v>
                </c:pt>
                <c:pt idx="3">
                  <c:v>14653.878099309</c:v>
                </c:pt>
                <c:pt idx="4">
                  <c:v>24480.949654595002</c:v>
                </c:pt>
                <c:pt idx="5">
                  <c:v>24480.949654595002</c:v>
                </c:pt>
                <c:pt idx="6">
                  <c:v>24480.949654595002</c:v>
                </c:pt>
              </c:numCache>
            </c:numRef>
          </c:val>
          <c:extLst>
            <c:ext xmlns:c16="http://schemas.microsoft.com/office/drawing/2014/chart" uri="{C3380CC4-5D6E-409C-BE32-E72D297353CC}">
              <c16:uniqueId val="{00000021-8B78-440A-882C-0EAD5E6239AD}"/>
            </c:ext>
          </c:extLst>
        </c:ser>
        <c:ser>
          <c:idx val="17"/>
          <c:order val="17"/>
          <c:tx>
            <c:strRef>
              <c:f>Generation!$F$288</c:f>
              <c:strCache>
                <c:ptCount val="1"/>
                <c:pt idx="0">
                  <c:v>New Offshore Wind</c:v>
                </c:pt>
              </c:strCache>
            </c:strRef>
          </c:tx>
          <c:spPr>
            <a:pattFill prst="pct90">
              <a:fgClr>
                <a:srgbClr val="70AD47"/>
              </a:fgClr>
              <a:bgClr>
                <a:sysClr val="window" lastClr="FFFFFF"/>
              </a:bgClr>
            </a:patt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Generation!$G$288:$M$288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3-8B78-440A-882C-0EAD5E6239AD}"/>
            </c:ext>
          </c:extLst>
        </c:ser>
        <c:ser>
          <c:idx val="18"/>
          <c:order val="18"/>
          <c:tx>
            <c:strRef>
              <c:f>Generation!$F$289</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Generation!$G$289:$M$289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8B78-440A-882C-0EAD5E6239AD}"/>
            </c:ext>
          </c:extLst>
        </c:ser>
        <c:ser>
          <c:idx val="19"/>
          <c:order val="19"/>
          <c:tx>
            <c:strRef>
              <c:f>Generation!$F$290</c:f>
              <c:strCache>
                <c:ptCount val="1"/>
                <c:pt idx="0">
                  <c:v>New H2 CT</c:v>
                </c:pt>
              </c:strCache>
            </c:strRef>
          </c:tx>
          <c:spPr>
            <a:pattFill prst="pct90">
              <a:fgClr>
                <a:srgbClr val="5B9BD5"/>
              </a:fgClr>
              <a:bgClr>
                <a:sysClr val="window" lastClr="FFFFFF"/>
              </a:bgClr>
            </a:pattFill>
            <a:ln>
              <a:noFill/>
            </a:ln>
            <a:effectLst/>
          </c:spPr>
          <c:invertIfNegative val="0"/>
          <c:cat>
            <c:numRef>
              <c:f>Generation!$G$269:$M$269</c:f>
              <c:numCache>
                <c:formatCode>General</c:formatCode>
                <c:ptCount val="7"/>
                <c:pt idx="0">
                  <c:v>2025</c:v>
                </c:pt>
                <c:pt idx="1">
                  <c:v>2028</c:v>
                </c:pt>
                <c:pt idx="2">
                  <c:v>2030</c:v>
                </c:pt>
                <c:pt idx="3">
                  <c:v>2032</c:v>
                </c:pt>
                <c:pt idx="4">
                  <c:v>2035</c:v>
                </c:pt>
                <c:pt idx="5">
                  <c:v>2037</c:v>
                </c:pt>
                <c:pt idx="6">
                  <c:v>2040</c:v>
                </c:pt>
              </c:numCache>
            </c:numRef>
          </c:cat>
          <c:val>
            <c:numRef>
              <c:f>Generation!$G$290:$M$290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7-8B78-440A-882C-0EAD5E6239AD}"/>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102858645244062"/>
          <c:h val="0.1701299103893035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2"/>
          <c:order val="1"/>
          <c:tx>
            <c:strRef>
              <c:f>Generation!$F$293</c:f>
              <c:strCache>
                <c:ptCount val="1"/>
                <c:pt idx="0">
                  <c:v>Coal</c:v>
                </c:pt>
              </c:strCache>
            </c:strRef>
          </c:tx>
          <c:spPr>
            <a:solidFill>
              <a:sysClr val="windowText" lastClr="000000"/>
            </a:solid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Generation!$G$293:$M$293</c:f>
              <c:numCache>
                <c:formatCode>_(* #,##0_);_(* \(#,##0\);_(* "-"??_);_(@_)</c:formatCode>
                <c:ptCount val="7"/>
                <c:pt idx="0">
                  <c:v>839.36447884799998</c:v>
                </c:pt>
                <c:pt idx="1">
                  <c:v>0</c:v>
                </c:pt>
                <c:pt idx="2">
                  <c:v>0</c:v>
                </c:pt>
                <c:pt idx="3">
                  <c:v>0</c:v>
                </c:pt>
                <c:pt idx="4">
                  <c:v>0</c:v>
                </c:pt>
                <c:pt idx="5">
                  <c:v>0</c:v>
                </c:pt>
                <c:pt idx="6">
                  <c:v>0</c:v>
                </c:pt>
              </c:numCache>
            </c:numRef>
          </c:val>
          <c:extLst>
            <c:ext xmlns:c16="http://schemas.microsoft.com/office/drawing/2014/chart" uri="{C3380CC4-5D6E-409C-BE32-E72D297353CC}">
              <c16:uniqueId val="{00000003-EDF3-4C44-9E85-200F303518BE}"/>
            </c:ext>
          </c:extLst>
        </c:ser>
        <c:ser>
          <c:idx val="3"/>
          <c:order val="2"/>
          <c:tx>
            <c:strRef>
              <c:f>Generation!$F$294</c:f>
              <c:strCache>
                <c:ptCount val="1"/>
                <c:pt idx="0">
                  <c:v>Coal with CCS</c:v>
                </c:pt>
              </c:strCache>
            </c:strRef>
          </c:tx>
          <c:spPr>
            <a:solidFill>
              <a:sysClr val="windowText" lastClr="000000">
                <a:lumMod val="50000"/>
                <a:lumOff val="50000"/>
              </a:sysClr>
            </a:solid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Generation!$G$294:$M$294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EDF3-4C44-9E85-200F303518BE}"/>
            </c:ext>
          </c:extLst>
        </c:ser>
        <c:ser>
          <c:idx val="4"/>
          <c:order val="3"/>
          <c:tx>
            <c:strRef>
              <c:f>Generation!$F$295</c:f>
              <c:strCache>
                <c:ptCount val="1"/>
                <c:pt idx="0">
                  <c:v>Combined Cycle</c:v>
                </c:pt>
              </c:strCache>
            </c:strRef>
          </c:tx>
          <c:spPr>
            <a:solidFill>
              <a:srgbClr val="FFC000"/>
            </a:solid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Generation!$G$295:$M$295</c:f>
              <c:numCache>
                <c:formatCode>_(* #,##0_);_(* \(#,##0\);_(* "-"??_);_(@_)</c:formatCode>
                <c:ptCount val="7"/>
                <c:pt idx="0">
                  <c:v>105693.45918075398</c:v>
                </c:pt>
                <c:pt idx="1">
                  <c:v>82003.46298850399</c:v>
                </c:pt>
                <c:pt idx="2">
                  <c:v>62772.265417236988</c:v>
                </c:pt>
                <c:pt idx="3">
                  <c:v>68556.120553738976</c:v>
                </c:pt>
                <c:pt idx="4">
                  <c:v>69772.99643534598</c:v>
                </c:pt>
                <c:pt idx="5">
                  <c:v>59734.486713058992</c:v>
                </c:pt>
                <c:pt idx="6">
                  <c:v>39455.19258677902</c:v>
                </c:pt>
              </c:numCache>
            </c:numRef>
          </c:val>
          <c:extLst>
            <c:ext xmlns:c16="http://schemas.microsoft.com/office/drawing/2014/chart" uri="{C3380CC4-5D6E-409C-BE32-E72D297353CC}">
              <c16:uniqueId val="{00000007-EDF3-4C44-9E85-200F303518BE}"/>
            </c:ext>
          </c:extLst>
        </c:ser>
        <c:ser>
          <c:idx val="5"/>
          <c:order val="4"/>
          <c:tx>
            <c:strRef>
              <c:f>Generation!$F$296</c:f>
              <c:strCache>
                <c:ptCount val="1"/>
                <c:pt idx="0">
                  <c:v>Combustion Turbine</c:v>
                </c:pt>
              </c:strCache>
            </c:strRef>
          </c:tx>
          <c:spPr>
            <a:solidFill>
              <a:srgbClr val="FFC000">
                <a:lumMod val="75000"/>
              </a:srgbClr>
            </a:solid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Generation!$G$296:$M$296</c:f>
              <c:numCache>
                <c:formatCode>_(* #,##0_);_(* \(#,##0\);_(* "-"??_);_(@_)</c:formatCode>
                <c:ptCount val="7"/>
                <c:pt idx="0">
                  <c:v>2339.6939452879983</c:v>
                </c:pt>
                <c:pt idx="1">
                  <c:v>777.66462926099973</c:v>
                </c:pt>
                <c:pt idx="2">
                  <c:v>1069.9392300269999</c:v>
                </c:pt>
                <c:pt idx="3">
                  <c:v>1232.0817998010002</c:v>
                </c:pt>
                <c:pt idx="4">
                  <c:v>1109.7669717329995</c:v>
                </c:pt>
                <c:pt idx="5">
                  <c:v>1146.887696878</c:v>
                </c:pt>
                <c:pt idx="6">
                  <c:v>1366.2374150799999</c:v>
                </c:pt>
              </c:numCache>
            </c:numRef>
          </c:val>
          <c:extLst>
            <c:ext xmlns:c16="http://schemas.microsoft.com/office/drawing/2014/chart" uri="{C3380CC4-5D6E-409C-BE32-E72D297353CC}">
              <c16:uniqueId val="{00000009-EDF3-4C44-9E85-200F303518BE}"/>
            </c:ext>
          </c:extLst>
        </c:ser>
        <c:ser>
          <c:idx val="6"/>
          <c:order val="5"/>
          <c:tx>
            <c:strRef>
              <c:f>Generation!$F$297</c:f>
              <c:strCache>
                <c:ptCount val="1"/>
                <c:pt idx="0">
                  <c:v>Oil/Gas</c:v>
                </c:pt>
              </c:strCache>
            </c:strRef>
          </c:tx>
          <c:spPr>
            <a:solidFill>
              <a:srgbClr val="E7E6E6">
                <a:lumMod val="75000"/>
              </a:srgbClr>
            </a:solid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Generation!$G$297:$M$297</c:f>
              <c:numCache>
                <c:formatCode>_(* #,##0_);_(* \(#,##0\);_(* "-"??_);_(@_)</c:formatCode>
                <c:ptCount val="7"/>
                <c:pt idx="0">
                  <c:v>8098.4672362789988</c:v>
                </c:pt>
                <c:pt idx="1">
                  <c:v>1910.7416696040002</c:v>
                </c:pt>
                <c:pt idx="2">
                  <c:v>2331.6901049810003</c:v>
                </c:pt>
                <c:pt idx="3">
                  <c:v>2899.1610642639998</c:v>
                </c:pt>
                <c:pt idx="4">
                  <c:v>2117.215131986</c:v>
                </c:pt>
                <c:pt idx="5">
                  <c:v>2858.4764741620002</c:v>
                </c:pt>
                <c:pt idx="6">
                  <c:v>3423.0436204640005</c:v>
                </c:pt>
              </c:numCache>
            </c:numRef>
          </c:val>
          <c:extLst>
            <c:ext xmlns:c16="http://schemas.microsoft.com/office/drawing/2014/chart" uri="{C3380CC4-5D6E-409C-BE32-E72D297353CC}">
              <c16:uniqueId val="{0000000B-EDF3-4C44-9E85-200F303518BE}"/>
            </c:ext>
          </c:extLst>
        </c:ser>
        <c:ser>
          <c:idx val="7"/>
          <c:order val="6"/>
          <c:tx>
            <c:strRef>
              <c:f>Generation!$F$298</c:f>
              <c:strCache>
                <c:ptCount val="1"/>
                <c:pt idx="0">
                  <c:v>Other</c:v>
                </c:pt>
              </c:strCache>
            </c:strRef>
          </c:tx>
          <c:spPr>
            <a:solidFill>
              <a:srgbClr val="FF0000"/>
            </a:solid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Generation!$G$298:$M$298</c:f>
              <c:numCache>
                <c:formatCode>_(* #,##0_);_(* \(#,##0\);_(* "-"??_);_(@_)</c:formatCode>
                <c:ptCount val="7"/>
                <c:pt idx="0">
                  <c:v>931.11599999999999</c:v>
                </c:pt>
                <c:pt idx="1">
                  <c:v>1363.056</c:v>
                </c:pt>
                <c:pt idx="2">
                  <c:v>1363.056</c:v>
                </c:pt>
                <c:pt idx="3">
                  <c:v>1363.056</c:v>
                </c:pt>
                <c:pt idx="4">
                  <c:v>1363.056</c:v>
                </c:pt>
                <c:pt idx="5">
                  <c:v>1363.056</c:v>
                </c:pt>
                <c:pt idx="6">
                  <c:v>1358.2560000000001</c:v>
                </c:pt>
              </c:numCache>
            </c:numRef>
          </c:val>
          <c:extLst>
            <c:ext xmlns:c16="http://schemas.microsoft.com/office/drawing/2014/chart" uri="{C3380CC4-5D6E-409C-BE32-E72D297353CC}">
              <c16:uniqueId val="{0000000D-EDF3-4C44-9E85-200F303518BE}"/>
            </c:ext>
          </c:extLst>
        </c:ser>
        <c:ser>
          <c:idx val="8"/>
          <c:order val="7"/>
          <c:tx>
            <c:strRef>
              <c:f>Generation!$F$299</c:f>
              <c:strCache>
                <c:ptCount val="1"/>
                <c:pt idx="0">
                  <c:v>Nuclear</c:v>
                </c:pt>
              </c:strCache>
            </c:strRef>
          </c:tx>
          <c:spPr>
            <a:solidFill>
              <a:srgbClr val="7030A0"/>
            </a:solid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Generation!$G$299:$M$299</c:f>
              <c:numCache>
                <c:formatCode>_(* #,##0_);_(* \(#,##0\);_(* "-"??_);_(@_)</c:formatCode>
                <c:ptCount val="7"/>
                <c:pt idx="0">
                  <c:v>94606.599276868001</c:v>
                </c:pt>
                <c:pt idx="1">
                  <c:v>94713.066293992</c:v>
                </c:pt>
                <c:pt idx="2">
                  <c:v>94609.037254724011</c:v>
                </c:pt>
                <c:pt idx="3">
                  <c:v>95177.965098340006</c:v>
                </c:pt>
                <c:pt idx="4">
                  <c:v>84826.354962892001</c:v>
                </c:pt>
                <c:pt idx="5">
                  <c:v>84818.481660952006</c:v>
                </c:pt>
                <c:pt idx="6">
                  <c:v>84933.294587556011</c:v>
                </c:pt>
              </c:numCache>
            </c:numRef>
          </c:val>
          <c:extLst>
            <c:ext xmlns:c16="http://schemas.microsoft.com/office/drawing/2014/chart" uri="{C3380CC4-5D6E-409C-BE32-E72D297353CC}">
              <c16:uniqueId val="{0000000F-EDF3-4C44-9E85-200F303518BE}"/>
            </c:ext>
          </c:extLst>
        </c:ser>
        <c:ser>
          <c:idx val="9"/>
          <c:order val="8"/>
          <c:tx>
            <c:strRef>
              <c:f>Generation!$F$300</c:f>
              <c:strCache>
                <c:ptCount val="1"/>
                <c:pt idx="0">
                  <c:v>Hydro</c:v>
                </c:pt>
              </c:strCache>
            </c:strRef>
          </c:tx>
          <c:spPr>
            <a:solidFill>
              <a:srgbClr val="0070C0"/>
            </a:solidFill>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Generation!$G$300:$M$300</c:f>
              <c:numCache>
                <c:formatCode>_(* #,##0_);_(* \(#,##0\);_(* "-"??_);_(@_)</c:formatCode>
                <c:ptCount val="7"/>
                <c:pt idx="0">
                  <c:v>35987.603873800159</c:v>
                </c:pt>
                <c:pt idx="1">
                  <c:v>36064.746676166302</c:v>
                </c:pt>
                <c:pt idx="2">
                  <c:v>36396.927563024445</c:v>
                </c:pt>
                <c:pt idx="3">
                  <c:v>35987.400263930969</c:v>
                </c:pt>
                <c:pt idx="4">
                  <c:v>35558.05647056274</c:v>
                </c:pt>
                <c:pt idx="5">
                  <c:v>36289.600647555577</c:v>
                </c:pt>
                <c:pt idx="6">
                  <c:v>36161.349468787303</c:v>
                </c:pt>
              </c:numCache>
            </c:numRef>
          </c:val>
          <c:extLst>
            <c:ext xmlns:c16="http://schemas.microsoft.com/office/drawing/2014/chart" uri="{C3380CC4-5D6E-409C-BE32-E72D297353CC}">
              <c16:uniqueId val="{00000011-EDF3-4C44-9E85-200F303518BE}"/>
            </c:ext>
          </c:extLst>
        </c:ser>
        <c:ser>
          <c:idx val="10"/>
          <c:order val="9"/>
          <c:tx>
            <c:strRef>
              <c:f>Generation!$F$301</c:f>
              <c:strCache>
                <c:ptCount val="1"/>
                <c:pt idx="0">
                  <c:v>Solar PV</c:v>
                </c:pt>
              </c:strCache>
            </c:strRef>
          </c:tx>
          <c:spPr>
            <a:solidFill>
              <a:srgbClr val="FFFF00"/>
            </a:solidFill>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Generation!$G$301:$M$301</c:f>
              <c:numCache>
                <c:formatCode>_(* #,##0_);_(* \(#,##0\);_(* "-"??_);_(@_)</c:formatCode>
                <c:ptCount val="7"/>
                <c:pt idx="0">
                  <c:v>25722.263944271312</c:v>
                </c:pt>
                <c:pt idx="1">
                  <c:v>29008.900003842053</c:v>
                </c:pt>
                <c:pt idx="2">
                  <c:v>28192.623325210199</c:v>
                </c:pt>
                <c:pt idx="3">
                  <c:v>29896.004814322481</c:v>
                </c:pt>
                <c:pt idx="4">
                  <c:v>29525.112157850333</c:v>
                </c:pt>
                <c:pt idx="5">
                  <c:v>28927.066879036545</c:v>
                </c:pt>
                <c:pt idx="6">
                  <c:v>27453.077402233826</c:v>
                </c:pt>
              </c:numCache>
            </c:numRef>
          </c:val>
          <c:extLst>
            <c:ext xmlns:c16="http://schemas.microsoft.com/office/drawing/2014/chart" uri="{C3380CC4-5D6E-409C-BE32-E72D297353CC}">
              <c16:uniqueId val="{00000013-EDF3-4C44-9E85-200F303518BE}"/>
            </c:ext>
          </c:extLst>
        </c:ser>
        <c:ser>
          <c:idx val="11"/>
          <c:order val="10"/>
          <c:tx>
            <c:strRef>
              <c:f>Generation!$F$302</c:f>
              <c:strCache>
                <c:ptCount val="1"/>
                <c:pt idx="0">
                  <c:v>Onshore Wind</c:v>
                </c:pt>
              </c:strCache>
            </c:strRef>
          </c:tx>
          <c:spPr>
            <a:solidFill>
              <a:srgbClr val="92D050"/>
            </a:solidFill>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Generation!$G$302:$M$302</c:f>
              <c:numCache>
                <c:formatCode>_(* #,##0_);_(* \(#,##0\);_(* "-"??_);_(@_)</c:formatCode>
                <c:ptCount val="7"/>
                <c:pt idx="0">
                  <c:v>16490.964406822521</c:v>
                </c:pt>
                <c:pt idx="1">
                  <c:v>18300.230718956522</c:v>
                </c:pt>
                <c:pt idx="2">
                  <c:v>18186.514756727542</c:v>
                </c:pt>
                <c:pt idx="3">
                  <c:v>18974.118413358505</c:v>
                </c:pt>
                <c:pt idx="4">
                  <c:v>18469.594611731958</c:v>
                </c:pt>
                <c:pt idx="5">
                  <c:v>18468.083733343959</c:v>
                </c:pt>
                <c:pt idx="6">
                  <c:v>17674.135294726013</c:v>
                </c:pt>
              </c:numCache>
            </c:numRef>
          </c:val>
          <c:extLst>
            <c:ext xmlns:c16="http://schemas.microsoft.com/office/drawing/2014/chart" uri="{C3380CC4-5D6E-409C-BE32-E72D297353CC}">
              <c16:uniqueId val="{00000015-EDF3-4C44-9E85-200F303518BE}"/>
            </c:ext>
          </c:extLst>
        </c:ser>
        <c:ser>
          <c:idx val="12"/>
          <c:order val="11"/>
          <c:tx>
            <c:strRef>
              <c:f>Generation!$F$303</c:f>
              <c:strCache>
                <c:ptCount val="1"/>
                <c:pt idx="0">
                  <c:v>Offshore Wind</c:v>
                </c:pt>
              </c:strCache>
            </c:strRef>
          </c:tx>
          <c:spPr>
            <a:solidFill>
              <a:srgbClr val="70AD47">
                <a:lumMod val="60000"/>
                <a:lumOff val="40000"/>
              </a:srgbClr>
            </a:solidFill>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Generation!$G$303:$M$303</c:f>
              <c:numCache>
                <c:formatCode>_(* #,##0_);_(* \(#,##0\);_(* "-"??_);_(@_)</c:formatCode>
                <c:ptCount val="7"/>
                <c:pt idx="0">
                  <c:v>575.54790101000003</c:v>
                </c:pt>
                <c:pt idx="1">
                  <c:v>7589.3829984989998</c:v>
                </c:pt>
                <c:pt idx="2">
                  <c:v>7364.7446945739994</c:v>
                </c:pt>
                <c:pt idx="3">
                  <c:v>7239.5085469790001</c:v>
                </c:pt>
                <c:pt idx="4">
                  <c:v>7750.0065312200004</c:v>
                </c:pt>
                <c:pt idx="5">
                  <c:v>7710.5772257789995</c:v>
                </c:pt>
                <c:pt idx="6">
                  <c:v>7518.8678569069998</c:v>
                </c:pt>
              </c:numCache>
            </c:numRef>
          </c:val>
          <c:extLst>
            <c:ext xmlns:c16="http://schemas.microsoft.com/office/drawing/2014/chart" uri="{C3380CC4-5D6E-409C-BE32-E72D297353CC}">
              <c16:uniqueId val="{00000017-EDF3-4C44-9E85-200F303518BE}"/>
            </c:ext>
          </c:extLst>
        </c:ser>
        <c:ser>
          <c:idx val="13"/>
          <c:order val="12"/>
          <c:tx>
            <c:strRef>
              <c:f>Generation!$F$304</c:f>
              <c:strCache>
                <c:ptCount val="1"/>
                <c:pt idx="0">
                  <c:v>Other RE</c:v>
                </c:pt>
              </c:strCache>
            </c:strRef>
          </c:tx>
          <c:spPr>
            <a:solidFill>
              <a:srgbClr val="5B9BD5">
                <a:lumMod val="20000"/>
                <a:lumOff val="80000"/>
              </a:srgbClr>
            </a:solidFill>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Generation!$G$304:$M$304</c:f>
              <c:numCache>
                <c:formatCode>_(* #,##0_);_(* \(#,##0\);_(* "-"??_);_(@_)</c:formatCode>
                <c:ptCount val="7"/>
                <c:pt idx="0">
                  <c:v>10656.063832977999</c:v>
                </c:pt>
                <c:pt idx="1">
                  <c:v>9124.3513245759968</c:v>
                </c:pt>
                <c:pt idx="2">
                  <c:v>8794.884725045993</c:v>
                </c:pt>
                <c:pt idx="3">
                  <c:v>8839.2876925019918</c:v>
                </c:pt>
                <c:pt idx="4">
                  <c:v>8946.4940033469993</c:v>
                </c:pt>
                <c:pt idx="5">
                  <c:v>8795.1093543859988</c:v>
                </c:pt>
                <c:pt idx="6">
                  <c:v>8576.7731006689901</c:v>
                </c:pt>
              </c:numCache>
            </c:numRef>
          </c:val>
          <c:extLst>
            <c:ext xmlns:c16="http://schemas.microsoft.com/office/drawing/2014/chart" uri="{C3380CC4-5D6E-409C-BE32-E72D297353CC}">
              <c16:uniqueId val="{00000019-EDF3-4C44-9E85-200F303518BE}"/>
            </c:ext>
          </c:extLst>
        </c:ser>
        <c:ser>
          <c:idx val="14"/>
          <c:order val="13"/>
          <c:tx>
            <c:strRef>
              <c:f>Generation!$F$306</c:f>
              <c:strCache>
                <c:ptCount val="1"/>
                <c:pt idx="0">
                  <c:v>New Combined Cycle</c:v>
                </c:pt>
              </c:strCache>
            </c:strRef>
          </c:tx>
          <c:spPr>
            <a:pattFill prst="pct90">
              <a:fgClr>
                <a:srgbClr val="FFC000"/>
              </a:fgClr>
              <a:bgClr>
                <a:sysClr val="window" lastClr="FFFFFF"/>
              </a:bgClr>
            </a:pattFill>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Generation!$G$306:$M$306</c:f>
              <c:numCache>
                <c:formatCode>_(* #,##0_);_(* \(#,##0\);_(* "-"??_);_(@_)</c:formatCode>
                <c:ptCount val="7"/>
                <c:pt idx="0">
                  <c:v>0</c:v>
                </c:pt>
                <c:pt idx="1">
                  <c:v>0</c:v>
                </c:pt>
                <c:pt idx="2">
                  <c:v>0</c:v>
                </c:pt>
                <c:pt idx="3">
                  <c:v>84.610488931000006</c:v>
                </c:pt>
                <c:pt idx="4">
                  <c:v>3707.2998854699999</c:v>
                </c:pt>
                <c:pt idx="5">
                  <c:v>5067.7591304920006</c:v>
                </c:pt>
                <c:pt idx="6">
                  <c:v>7191.7219585719995</c:v>
                </c:pt>
              </c:numCache>
            </c:numRef>
          </c:val>
          <c:extLst>
            <c:ext xmlns:c16="http://schemas.microsoft.com/office/drawing/2014/chart" uri="{C3380CC4-5D6E-409C-BE32-E72D297353CC}">
              <c16:uniqueId val="{0000001B-EDF3-4C44-9E85-200F303518BE}"/>
            </c:ext>
          </c:extLst>
        </c:ser>
        <c:ser>
          <c:idx val="0"/>
          <c:order val="14"/>
          <c:tx>
            <c:strRef>
              <c:f>Generation!$F$307</c:f>
              <c:strCache>
                <c:ptCount val="1"/>
                <c:pt idx="0">
                  <c:v>New Combustion Turbine</c:v>
                </c:pt>
              </c:strCache>
            </c:strRef>
          </c:tx>
          <c:spPr>
            <a:pattFill prst="pct90">
              <a:fgClr>
                <a:srgbClr val="FFC000">
                  <a:lumMod val="75000"/>
                </a:srgbClr>
              </a:fgClr>
              <a:bgClr>
                <a:sysClr val="window" lastClr="FFFFFF"/>
              </a:bgClr>
            </a:patt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Generation!$G$307:$M$307</c:f>
              <c:numCache>
                <c:formatCode>_(* #,##0_);_(* \(#,##0\);_(* "-"??_);_(@_)</c:formatCode>
                <c:ptCount val="7"/>
                <c:pt idx="0">
                  <c:v>0</c:v>
                </c:pt>
                <c:pt idx="1">
                  <c:v>0</c:v>
                </c:pt>
                <c:pt idx="2">
                  <c:v>7.1928985919999997</c:v>
                </c:pt>
                <c:pt idx="3">
                  <c:v>16.75224648</c:v>
                </c:pt>
                <c:pt idx="4">
                  <c:v>3.7683992320000002</c:v>
                </c:pt>
                <c:pt idx="5">
                  <c:v>3.7683992320000002</c:v>
                </c:pt>
                <c:pt idx="6">
                  <c:v>69.760810696000007</c:v>
                </c:pt>
              </c:numCache>
            </c:numRef>
          </c:val>
          <c:extLst>
            <c:ext xmlns:c16="http://schemas.microsoft.com/office/drawing/2014/chart" uri="{C3380CC4-5D6E-409C-BE32-E72D297353CC}">
              <c16:uniqueId val="{0000001D-EDF3-4C44-9E85-200F303518BE}"/>
            </c:ext>
          </c:extLst>
        </c:ser>
        <c:ser>
          <c:idx val="15"/>
          <c:order val="15"/>
          <c:tx>
            <c:strRef>
              <c:f>Generation!$F$308</c:f>
              <c:strCache>
                <c:ptCount val="1"/>
                <c:pt idx="0">
                  <c:v>New Other</c:v>
                </c:pt>
              </c:strCache>
            </c:strRef>
          </c:tx>
          <c:spPr>
            <a:pattFill prst="pct90">
              <a:fgClr>
                <a:srgbClr val="FF0000"/>
              </a:fgClr>
              <a:bgClr>
                <a:sysClr val="window" lastClr="FFFFFF"/>
              </a:bgClr>
            </a:patt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Generation!$G$308:$M$308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F-EDF3-4C44-9E85-200F303518BE}"/>
            </c:ext>
          </c:extLst>
        </c:ser>
        <c:ser>
          <c:idx val="16"/>
          <c:order val="16"/>
          <c:tx>
            <c:strRef>
              <c:f>Generation!$F$309</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Generation!$G$309:$M$309</c:f>
              <c:numCache>
                <c:formatCode>_(* #,##0_);_(* \(#,##0\);_(* "-"??_);_(@_)</c:formatCode>
                <c:ptCount val="7"/>
                <c:pt idx="0">
                  <c:v>0</c:v>
                </c:pt>
                <c:pt idx="1">
                  <c:v>0</c:v>
                </c:pt>
                <c:pt idx="2">
                  <c:v>0</c:v>
                </c:pt>
                <c:pt idx="3">
                  <c:v>342.75837593</c:v>
                </c:pt>
                <c:pt idx="4">
                  <c:v>342.75837535199997</c:v>
                </c:pt>
                <c:pt idx="5">
                  <c:v>342.758375742</c:v>
                </c:pt>
                <c:pt idx="6">
                  <c:v>342.75837761899999</c:v>
                </c:pt>
              </c:numCache>
            </c:numRef>
          </c:val>
          <c:extLst>
            <c:ext xmlns:c16="http://schemas.microsoft.com/office/drawing/2014/chart" uri="{C3380CC4-5D6E-409C-BE32-E72D297353CC}">
              <c16:uniqueId val="{00000021-EDF3-4C44-9E85-200F303518BE}"/>
            </c:ext>
          </c:extLst>
        </c:ser>
        <c:ser>
          <c:idx val="17"/>
          <c:order val="17"/>
          <c:tx>
            <c:strRef>
              <c:f>Generation!$F$310</c:f>
              <c:strCache>
                <c:ptCount val="1"/>
                <c:pt idx="0">
                  <c:v>New Solar PV</c:v>
                </c:pt>
              </c:strCache>
            </c:strRef>
          </c:tx>
          <c:spPr>
            <a:pattFill prst="pct90">
              <a:fgClr>
                <a:srgbClr val="FFFF00"/>
              </a:fgClr>
              <a:bgClr>
                <a:sysClr val="window" lastClr="FFFFFF"/>
              </a:bgClr>
            </a:patt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Generation!$G$310:$M$310</c:f>
              <c:numCache>
                <c:formatCode>_(* #,##0_);_(* \(#,##0\);_(* "-"??_);_(@_)</c:formatCode>
                <c:ptCount val="7"/>
                <c:pt idx="0">
                  <c:v>0</c:v>
                </c:pt>
                <c:pt idx="1">
                  <c:v>0</c:v>
                </c:pt>
                <c:pt idx="2">
                  <c:v>0</c:v>
                </c:pt>
                <c:pt idx="3">
                  <c:v>0</c:v>
                </c:pt>
                <c:pt idx="4">
                  <c:v>9433.9072141550005</c:v>
                </c:pt>
                <c:pt idx="5">
                  <c:v>35007.666908955638</c:v>
                </c:pt>
                <c:pt idx="6">
                  <c:v>97585.475495685649</c:v>
                </c:pt>
              </c:numCache>
            </c:numRef>
          </c:val>
          <c:extLst>
            <c:ext xmlns:c16="http://schemas.microsoft.com/office/drawing/2014/chart" uri="{C3380CC4-5D6E-409C-BE32-E72D297353CC}">
              <c16:uniqueId val="{00000023-EDF3-4C44-9E85-200F303518BE}"/>
            </c:ext>
          </c:extLst>
        </c:ser>
        <c:ser>
          <c:idx val="18"/>
          <c:order val="18"/>
          <c:tx>
            <c:strRef>
              <c:f>Generation!$F$311</c:f>
              <c:strCache>
                <c:ptCount val="1"/>
                <c:pt idx="0">
                  <c:v>New Onshore Wind</c:v>
                </c:pt>
              </c:strCache>
            </c:strRef>
          </c:tx>
          <c:spPr>
            <a:pattFill prst="pct90">
              <a:fgClr>
                <a:srgbClr val="92D050"/>
              </a:fgClr>
              <a:bgClr>
                <a:sysClr val="window" lastClr="FFFFFF"/>
              </a:bgClr>
            </a:patt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Generation!$G$311:$M$311</c:f>
              <c:numCache>
                <c:formatCode>_(* #,##0_);_(* \(#,##0\);_(* "-"??_);_(@_)</c:formatCode>
                <c:ptCount val="7"/>
                <c:pt idx="0">
                  <c:v>0</c:v>
                </c:pt>
                <c:pt idx="1">
                  <c:v>3032.3966723929998</c:v>
                </c:pt>
                <c:pt idx="2">
                  <c:v>39423.919000304006</c:v>
                </c:pt>
                <c:pt idx="3">
                  <c:v>40348.253104861993</c:v>
                </c:pt>
                <c:pt idx="4">
                  <c:v>50129.481327029993</c:v>
                </c:pt>
                <c:pt idx="5">
                  <c:v>51859.754757793977</c:v>
                </c:pt>
                <c:pt idx="6">
                  <c:v>84531.23119177499</c:v>
                </c:pt>
              </c:numCache>
            </c:numRef>
          </c:val>
          <c:extLst>
            <c:ext xmlns:c16="http://schemas.microsoft.com/office/drawing/2014/chart" uri="{C3380CC4-5D6E-409C-BE32-E72D297353CC}">
              <c16:uniqueId val="{00000025-EDF3-4C44-9E85-200F303518BE}"/>
            </c:ext>
          </c:extLst>
        </c:ser>
        <c:ser>
          <c:idx val="19"/>
          <c:order val="19"/>
          <c:tx>
            <c:strRef>
              <c:f>Generation!$F$312</c:f>
              <c:strCache>
                <c:ptCount val="1"/>
                <c:pt idx="0">
                  <c:v>New Offshore Wind</c:v>
                </c:pt>
              </c:strCache>
            </c:strRef>
          </c:tx>
          <c:spPr>
            <a:pattFill prst="pct90">
              <a:fgClr>
                <a:srgbClr val="70AD47">
                  <a:lumMod val="60000"/>
                  <a:lumOff val="40000"/>
                </a:srgbClr>
              </a:fgClr>
              <a:bgClr>
                <a:sysClr val="window" lastClr="FFFFFF"/>
              </a:bgClr>
            </a:pattFill>
            <a:ln>
              <a:noFill/>
            </a:ln>
            <a:effectLst/>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Generation!$G$312:$M$312</c:f>
              <c:numCache>
                <c:formatCode>_(* #,##0_);_(* \(#,##0\);_(* "-"??_);_(@_)</c:formatCode>
                <c:ptCount val="7"/>
                <c:pt idx="0">
                  <c:v>4432.3851293669995</c:v>
                </c:pt>
                <c:pt idx="1">
                  <c:v>10441.087707829001</c:v>
                </c:pt>
                <c:pt idx="2">
                  <c:v>15167.633307405002</c:v>
                </c:pt>
                <c:pt idx="3">
                  <c:v>30574.195708088002</c:v>
                </c:pt>
                <c:pt idx="4">
                  <c:v>30570.501335672001</c:v>
                </c:pt>
                <c:pt idx="5">
                  <c:v>30573.096517333004</c:v>
                </c:pt>
                <c:pt idx="6">
                  <c:v>30562.848553200005</c:v>
                </c:pt>
              </c:numCache>
            </c:numRef>
          </c:val>
          <c:extLst>
            <c:ext xmlns:c16="http://schemas.microsoft.com/office/drawing/2014/chart" uri="{C3380CC4-5D6E-409C-BE32-E72D297353CC}">
              <c16:uniqueId val="{00000027-EDF3-4C44-9E85-200F303518BE}"/>
            </c:ext>
          </c:extLst>
        </c:ser>
        <c:ser>
          <c:idx val="20"/>
          <c:order val="20"/>
          <c:tx>
            <c:strRef>
              <c:f>Generation!$F$313</c:f>
              <c:strCache>
                <c:ptCount val="1"/>
                <c:pt idx="0">
                  <c:v>New H2 CC</c:v>
                </c:pt>
              </c:strCache>
            </c:strRef>
          </c:tx>
          <c:spPr>
            <a:pattFill prst="pct90">
              <a:fgClr>
                <a:srgbClr val="4472C4">
                  <a:lumMod val="40000"/>
                  <a:lumOff val="60000"/>
                </a:srgbClr>
              </a:fgClr>
              <a:bgClr>
                <a:sysClr val="window" lastClr="FFFFFF"/>
              </a:bgClr>
            </a:pattFill>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Generation!$G$313:$M$313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C63A-4C2B-8335-60EB5BA9E55E}"/>
            </c:ext>
          </c:extLst>
        </c:ser>
        <c:ser>
          <c:idx val="21"/>
          <c:order val="21"/>
          <c:tx>
            <c:strRef>
              <c:f>Generation!$F$314</c:f>
              <c:strCache>
                <c:ptCount val="1"/>
                <c:pt idx="0">
                  <c:v>New H2 CT</c:v>
                </c:pt>
              </c:strCache>
            </c:strRef>
          </c:tx>
          <c:spPr>
            <a:pattFill prst="pct90">
              <a:fgClr>
                <a:srgbClr val="4472C4">
                  <a:lumMod val="60000"/>
                  <a:lumOff val="40000"/>
                </a:srgbClr>
              </a:fgClr>
              <a:bgClr>
                <a:sysClr val="window" lastClr="FFFFFF"/>
              </a:bgClr>
            </a:pattFill>
          </c:spPr>
          <c:invertIfNegative val="0"/>
          <c:cat>
            <c:numRef>
              <c:f>Generation!$G$292:$M$292</c:f>
              <c:numCache>
                <c:formatCode>General</c:formatCode>
                <c:ptCount val="7"/>
                <c:pt idx="0">
                  <c:v>2025</c:v>
                </c:pt>
                <c:pt idx="1">
                  <c:v>2028</c:v>
                </c:pt>
                <c:pt idx="2">
                  <c:v>2030</c:v>
                </c:pt>
                <c:pt idx="3">
                  <c:v>2032</c:v>
                </c:pt>
                <c:pt idx="4">
                  <c:v>2035</c:v>
                </c:pt>
                <c:pt idx="5">
                  <c:v>2037</c:v>
                </c:pt>
                <c:pt idx="6">
                  <c:v>2040</c:v>
                </c:pt>
              </c:numCache>
            </c:numRef>
          </c:cat>
          <c:val>
            <c:numRef>
              <c:f>Generation!$G$314:$M$314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C63A-4C2B-8335-60EB5BA9E55E}"/>
            </c:ext>
          </c:extLst>
        </c:ser>
        <c:dLbls>
          <c:showLegendKey val="0"/>
          <c:showVal val="0"/>
          <c:showCatName val="0"/>
          <c:showSerName val="0"/>
          <c:showPercent val="0"/>
          <c:showBubbleSize val="0"/>
        </c:dLbls>
        <c:gapWidth val="150"/>
        <c:overlap val="100"/>
        <c:axId val="511526352"/>
        <c:axId val="512045392"/>
        <c:extLst>
          <c:ext xmlns:c15="http://schemas.microsoft.com/office/drawing/2012/chart" uri="{02D57815-91ED-43cb-92C2-25804820EDAC}">
            <c15:filteredBarSeries>
              <c15:ser>
                <c:idx val="1"/>
                <c:order val="0"/>
                <c:tx>
                  <c:strRef>
                    <c:extLst>
                      <c:ext uri="{02D57815-91ED-43cb-92C2-25804820EDAC}">
                        <c15:formulaRef>
                          <c15:sqref>Generation!$F$292</c15:sqref>
                        </c15:formulaRef>
                      </c:ext>
                    </c:extLst>
                    <c:strCache>
                      <c:ptCount val="1"/>
                      <c:pt idx="0">
                        <c:v>Capacity Sub-Type</c:v>
                      </c:pt>
                    </c:strCache>
                  </c:strRef>
                </c:tx>
                <c:spPr>
                  <a:solidFill>
                    <a:sysClr val="windowText" lastClr="000000"/>
                  </a:solidFill>
                  <a:ln>
                    <a:noFill/>
                  </a:ln>
                  <a:effectLst/>
                </c:spPr>
                <c:invertIfNegative val="0"/>
                <c:cat>
                  <c:numRef>
                    <c:extLst>
                      <c:ext uri="{02D57815-91ED-43cb-92C2-25804820EDAC}">
                        <c15:formulaRef>
                          <c15:sqref>Generation!$G$292:$M$292</c15:sqref>
                        </c15:formulaRef>
                      </c:ext>
                    </c:extLst>
                    <c:numCache>
                      <c:formatCode>General</c:formatCode>
                      <c:ptCount val="7"/>
                      <c:pt idx="0">
                        <c:v>2025</c:v>
                      </c:pt>
                      <c:pt idx="1">
                        <c:v>2028</c:v>
                      </c:pt>
                      <c:pt idx="2">
                        <c:v>2030</c:v>
                      </c:pt>
                      <c:pt idx="3">
                        <c:v>2032</c:v>
                      </c:pt>
                      <c:pt idx="4">
                        <c:v>2035</c:v>
                      </c:pt>
                      <c:pt idx="5">
                        <c:v>2037</c:v>
                      </c:pt>
                      <c:pt idx="6">
                        <c:v>2040</c:v>
                      </c:pt>
                    </c:numCache>
                  </c:numRef>
                </c:cat>
                <c:val>
                  <c:numRef>
                    <c:extLst>
                      <c:ext uri="{02D57815-91ED-43cb-92C2-25804820EDAC}">
                        <c15:formulaRef>
                          <c15:sqref>Generation!$G$292:$M$292</c15:sqref>
                        </c15:formulaRef>
                      </c:ext>
                    </c:extLst>
                    <c:numCache>
                      <c:formatCode>General</c:formatCode>
                      <c:ptCount val="7"/>
                      <c:pt idx="0">
                        <c:v>2025</c:v>
                      </c:pt>
                      <c:pt idx="1">
                        <c:v>2028</c:v>
                      </c:pt>
                      <c:pt idx="2">
                        <c:v>2030</c:v>
                      </c:pt>
                      <c:pt idx="3">
                        <c:v>2032</c:v>
                      </c:pt>
                      <c:pt idx="4">
                        <c:v>2035</c:v>
                      </c:pt>
                      <c:pt idx="5">
                        <c:v>2037</c:v>
                      </c:pt>
                      <c:pt idx="6">
                        <c:v>2040</c:v>
                      </c:pt>
                    </c:numCache>
                  </c:numRef>
                </c:val>
                <c:extLst>
                  <c:ext xmlns:c16="http://schemas.microsoft.com/office/drawing/2014/chart" uri="{C3380CC4-5D6E-409C-BE32-E72D297353CC}">
                    <c16:uniqueId val="{00000001-EDF3-4C44-9E85-200F303518BE}"/>
                  </c:ext>
                </c:extLst>
              </c15:ser>
            </c15:filteredBarSeries>
          </c:ext>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016815830714E-3"/>
          <c:y val="0.80170389623064564"/>
          <c:w val="0.98273689001604458"/>
          <c:h val="0.19673986254153536"/>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Generation!$F$175</c:f>
              <c:strCache>
                <c:ptCount val="1"/>
                <c:pt idx="0">
                  <c:v>Coal</c:v>
                </c:pt>
              </c:strCache>
            </c:strRef>
          </c:tx>
          <c:spPr>
            <a:solidFill>
              <a:sysClr val="windowText" lastClr="000000"/>
            </a:solid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Generation!$G$175:$M$175</c:f>
              <c:numCache>
                <c:formatCode>_(* #,##0_);_(* \(#,##0\);_(* "-"??_);_(@_)</c:formatCode>
                <c:ptCount val="7"/>
                <c:pt idx="0">
                  <c:v>560.36447999999996</c:v>
                </c:pt>
                <c:pt idx="1">
                  <c:v>0</c:v>
                </c:pt>
                <c:pt idx="2">
                  <c:v>0</c:v>
                </c:pt>
                <c:pt idx="3">
                  <c:v>0</c:v>
                </c:pt>
                <c:pt idx="4">
                  <c:v>0</c:v>
                </c:pt>
                <c:pt idx="5">
                  <c:v>0</c:v>
                </c:pt>
                <c:pt idx="6">
                  <c:v>0</c:v>
                </c:pt>
              </c:numCache>
            </c:numRef>
          </c:val>
          <c:extLst>
            <c:ext xmlns:c16="http://schemas.microsoft.com/office/drawing/2014/chart" uri="{C3380CC4-5D6E-409C-BE32-E72D297353CC}">
              <c16:uniqueId val="{00000001-D0B1-4807-B114-9FA9F390D51F}"/>
            </c:ext>
          </c:extLst>
        </c:ser>
        <c:ser>
          <c:idx val="2"/>
          <c:order val="1"/>
          <c:tx>
            <c:strRef>
              <c:f>Generation!$F$176</c:f>
              <c:strCache>
                <c:ptCount val="1"/>
                <c:pt idx="0">
                  <c:v>Coal with CCS</c:v>
                </c:pt>
              </c:strCache>
            </c:strRef>
          </c:tx>
          <c:spPr>
            <a:solidFill>
              <a:srgbClr val="E7E6E6">
                <a:lumMod val="50000"/>
              </a:srgbClr>
            </a:solid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Generation!$G$176:$M$176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D0B1-4807-B114-9FA9F390D51F}"/>
            </c:ext>
          </c:extLst>
        </c:ser>
        <c:ser>
          <c:idx val="3"/>
          <c:order val="2"/>
          <c:tx>
            <c:strRef>
              <c:f>Generation!$F$177</c:f>
              <c:strCache>
                <c:ptCount val="1"/>
                <c:pt idx="0">
                  <c:v>Combined Cycle</c:v>
                </c:pt>
              </c:strCache>
            </c:strRef>
          </c:tx>
          <c:spPr>
            <a:solidFill>
              <a:schemeClr val="accent4"/>
            </a:solid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Generation!$G$177:$M$177</c:f>
              <c:numCache>
                <c:formatCode>_(* #,##0_);_(* \(#,##0\);_(* "-"??_);_(@_)</c:formatCode>
                <c:ptCount val="7"/>
                <c:pt idx="0">
                  <c:v>1539.6992740619999</c:v>
                </c:pt>
                <c:pt idx="1">
                  <c:v>1585.6725080379999</c:v>
                </c:pt>
                <c:pt idx="2">
                  <c:v>1514.488410468</c:v>
                </c:pt>
                <c:pt idx="3">
                  <c:v>2163.165895744</c:v>
                </c:pt>
                <c:pt idx="4">
                  <c:v>2177.1472002260002</c:v>
                </c:pt>
                <c:pt idx="5">
                  <c:v>549.53244950800001</c:v>
                </c:pt>
                <c:pt idx="6">
                  <c:v>0</c:v>
                </c:pt>
              </c:numCache>
            </c:numRef>
          </c:val>
          <c:extLst>
            <c:ext xmlns:c16="http://schemas.microsoft.com/office/drawing/2014/chart" uri="{C3380CC4-5D6E-409C-BE32-E72D297353CC}">
              <c16:uniqueId val="{00000005-D0B1-4807-B114-9FA9F390D51F}"/>
            </c:ext>
          </c:extLst>
        </c:ser>
        <c:ser>
          <c:idx val="4"/>
          <c:order val="3"/>
          <c:tx>
            <c:strRef>
              <c:f>Generation!$F$178</c:f>
              <c:strCache>
                <c:ptCount val="1"/>
                <c:pt idx="0">
                  <c:v>Combustion Turbine</c:v>
                </c:pt>
              </c:strCache>
            </c:strRef>
          </c:tx>
          <c:spPr>
            <a:solidFill>
              <a:schemeClr val="accent4">
                <a:lumMod val="75000"/>
              </a:schemeClr>
            </a:solid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Generation!$G$178:$M$178</c:f>
              <c:numCache>
                <c:formatCode>_(* #,##0_);_(* \(#,##0\);_(* "-"??_);_(@_)</c:formatCode>
                <c:ptCount val="7"/>
                <c:pt idx="0">
                  <c:v>0.66043999999999992</c:v>
                </c:pt>
                <c:pt idx="1">
                  <c:v>24.03678</c:v>
                </c:pt>
                <c:pt idx="2">
                  <c:v>22.247588</c:v>
                </c:pt>
                <c:pt idx="3">
                  <c:v>23.707788000000001</c:v>
                </c:pt>
                <c:pt idx="4">
                  <c:v>22.923272000000001</c:v>
                </c:pt>
                <c:pt idx="5">
                  <c:v>23.506888</c:v>
                </c:pt>
                <c:pt idx="6">
                  <c:v>17.319379999999999</c:v>
                </c:pt>
              </c:numCache>
            </c:numRef>
          </c:val>
          <c:extLst>
            <c:ext xmlns:c16="http://schemas.microsoft.com/office/drawing/2014/chart" uri="{C3380CC4-5D6E-409C-BE32-E72D297353CC}">
              <c16:uniqueId val="{00000007-D0B1-4807-B114-9FA9F390D51F}"/>
            </c:ext>
          </c:extLst>
        </c:ser>
        <c:ser>
          <c:idx val="5"/>
          <c:order val="4"/>
          <c:tx>
            <c:strRef>
              <c:f>Generation!$F$179</c:f>
              <c:strCache>
                <c:ptCount val="1"/>
                <c:pt idx="0">
                  <c:v>Oil/Gas</c:v>
                </c:pt>
              </c:strCache>
            </c:strRef>
          </c:tx>
          <c:spPr>
            <a:solidFill>
              <a:schemeClr val="bg2">
                <a:lumMod val="75000"/>
              </a:schemeClr>
            </a:solid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Generation!$G$179:$M$179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D0B1-4807-B114-9FA9F390D51F}"/>
            </c:ext>
          </c:extLst>
        </c:ser>
        <c:ser>
          <c:idx val="6"/>
          <c:order val="5"/>
          <c:tx>
            <c:strRef>
              <c:f>Generation!$F$180</c:f>
              <c:strCache>
                <c:ptCount val="1"/>
                <c:pt idx="0">
                  <c:v>Other</c:v>
                </c:pt>
              </c:strCache>
            </c:strRef>
          </c:tx>
          <c:spPr>
            <a:solidFill>
              <a:srgbClr val="FF0000"/>
            </a:solid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Generation!$G$180:$M$180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D0B1-4807-B114-9FA9F390D51F}"/>
            </c:ext>
          </c:extLst>
        </c:ser>
        <c:ser>
          <c:idx val="7"/>
          <c:order val="6"/>
          <c:tx>
            <c:strRef>
              <c:f>Generation!$F$181</c:f>
              <c:strCache>
                <c:ptCount val="1"/>
                <c:pt idx="0">
                  <c:v>Nuclear</c:v>
                </c:pt>
              </c:strCache>
            </c:strRef>
          </c:tx>
          <c:spPr>
            <a:solidFill>
              <a:srgbClr val="7030A0"/>
            </a:solid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Generation!$G$181:$M$181</c:f>
              <c:numCache>
                <c:formatCode>_(* #,##0_);_(* \(#,##0\);_(* "-"??_);_(@_)</c:formatCode>
                <c:ptCount val="7"/>
                <c:pt idx="0">
                  <c:v>10063.380805272</c:v>
                </c:pt>
                <c:pt idx="1">
                  <c:v>10063.380805272</c:v>
                </c:pt>
                <c:pt idx="2">
                  <c:v>10063.380805272</c:v>
                </c:pt>
                <c:pt idx="3">
                  <c:v>10063.380805272</c:v>
                </c:pt>
                <c:pt idx="4">
                  <c:v>10063.380805272</c:v>
                </c:pt>
                <c:pt idx="5">
                  <c:v>10063.380805272</c:v>
                </c:pt>
                <c:pt idx="6">
                  <c:v>10063.380805272</c:v>
                </c:pt>
              </c:numCache>
            </c:numRef>
          </c:val>
          <c:extLst>
            <c:ext xmlns:c16="http://schemas.microsoft.com/office/drawing/2014/chart" uri="{C3380CC4-5D6E-409C-BE32-E72D297353CC}">
              <c16:uniqueId val="{0000000D-D0B1-4807-B114-9FA9F390D51F}"/>
            </c:ext>
          </c:extLst>
        </c:ser>
        <c:ser>
          <c:idx val="8"/>
          <c:order val="7"/>
          <c:tx>
            <c:strRef>
              <c:f>Generation!$F$182</c:f>
              <c:strCache>
                <c:ptCount val="1"/>
                <c:pt idx="0">
                  <c:v>Hydro</c:v>
                </c:pt>
              </c:strCache>
            </c:strRef>
          </c:tx>
          <c:spPr>
            <a:solidFill>
              <a:srgbClr val="4472C4"/>
            </a:solid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Generation!$G$182:$M$182</c:f>
              <c:numCache>
                <c:formatCode>_(* #,##0_);_(* \(#,##0\);_(* "-"??_);_(@_)</c:formatCode>
                <c:ptCount val="7"/>
                <c:pt idx="0">
                  <c:v>1406.0807782803738</c:v>
                </c:pt>
                <c:pt idx="1">
                  <c:v>1406.0807808007601</c:v>
                </c:pt>
                <c:pt idx="2">
                  <c:v>1406.0807776443924</c:v>
                </c:pt>
                <c:pt idx="3">
                  <c:v>1406.0807767453923</c:v>
                </c:pt>
                <c:pt idx="4">
                  <c:v>1406.0807899805377</c:v>
                </c:pt>
                <c:pt idx="5">
                  <c:v>1406.0807626960302</c:v>
                </c:pt>
                <c:pt idx="6">
                  <c:v>1406.0807319293272</c:v>
                </c:pt>
              </c:numCache>
            </c:numRef>
          </c:val>
          <c:extLst>
            <c:ext xmlns:c16="http://schemas.microsoft.com/office/drawing/2014/chart" uri="{C3380CC4-5D6E-409C-BE32-E72D297353CC}">
              <c16:uniqueId val="{0000000F-D0B1-4807-B114-9FA9F390D51F}"/>
            </c:ext>
          </c:extLst>
        </c:ser>
        <c:ser>
          <c:idx val="9"/>
          <c:order val="8"/>
          <c:tx>
            <c:strRef>
              <c:f>Generation!$F$183</c:f>
              <c:strCache>
                <c:ptCount val="1"/>
                <c:pt idx="0">
                  <c:v>Solar PV</c:v>
                </c:pt>
              </c:strCache>
            </c:strRef>
          </c:tx>
          <c:spPr>
            <a:solidFill>
              <a:srgbClr val="FFFF00"/>
            </a:solidFill>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Generation!$G$183:$M$183</c:f>
              <c:numCache>
                <c:formatCode>_(* #,##0_);_(* \(#,##0\);_(* "-"??_);_(@_)</c:formatCode>
                <c:ptCount val="7"/>
                <c:pt idx="0">
                  <c:v>232.848628136</c:v>
                </c:pt>
                <c:pt idx="1">
                  <c:v>232.848628136</c:v>
                </c:pt>
                <c:pt idx="2">
                  <c:v>232.848628136</c:v>
                </c:pt>
                <c:pt idx="3">
                  <c:v>232.848628136</c:v>
                </c:pt>
                <c:pt idx="4">
                  <c:v>232.848628136</c:v>
                </c:pt>
                <c:pt idx="5">
                  <c:v>232.848628136</c:v>
                </c:pt>
                <c:pt idx="6">
                  <c:v>232.848628136</c:v>
                </c:pt>
              </c:numCache>
            </c:numRef>
          </c:val>
          <c:extLst>
            <c:ext xmlns:c16="http://schemas.microsoft.com/office/drawing/2014/chart" uri="{C3380CC4-5D6E-409C-BE32-E72D297353CC}">
              <c16:uniqueId val="{00000011-D0B1-4807-B114-9FA9F390D51F}"/>
            </c:ext>
          </c:extLst>
        </c:ser>
        <c:ser>
          <c:idx val="10"/>
          <c:order val="9"/>
          <c:tx>
            <c:strRef>
              <c:f>Generation!$F$184</c:f>
              <c:strCache>
                <c:ptCount val="1"/>
                <c:pt idx="0">
                  <c:v>Onshore Wind</c:v>
                </c:pt>
              </c:strCache>
            </c:strRef>
          </c:tx>
          <c:spPr>
            <a:solidFill>
              <a:srgbClr val="70AD47">
                <a:lumMod val="60000"/>
                <a:lumOff val="40000"/>
              </a:srgbClr>
            </a:solidFill>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Generation!$G$184:$M$184</c:f>
              <c:numCache>
                <c:formatCode>_(* #,##0_);_(* \(#,##0\);_(* "-"??_);_(@_)</c:formatCode>
                <c:ptCount val="7"/>
                <c:pt idx="0">
                  <c:v>666.54626034699993</c:v>
                </c:pt>
                <c:pt idx="1">
                  <c:v>666.54626034699993</c:v>
                </c:pt>
                <c:pt idx="2">
                  <c:v>666.54626034699993</c:v>
                </c:pt>
                <c:pt idx="3">
                  <c:v>666.54626034699993</c:v>
                </c:pt>
                <c:pt idx="4">
                  <c:v>666.54626034699993</c:v>
                </c:pt>
                <c:pt idx="5">
                  <c:v>666.54626034699993</c:v>
                </c:pt>
                <c:pt idx="6">
                  <c:v>666.54626034699993</c:v>
                </c:pt>
              </c:numCache>
            </c:numRef>
          </c:val>
          <c:extLst>
            <c:ext xmlns:c16="http://schemas.microsoft.com/office/drawing/2014/chart" uri="{C3380CC4-5D6E-409C-BE32-E72D297353CC}">
              <c16:uniqueId val="{00000013-D0B1-4807-B114-9FA9F390D51F}"/>
            </c:ext>
          </c:extLst>
        </c:ser>
        <c:ser>
          <c:idx val="11"/>
          <c:order val="10"/>
          <c:tx>
            <c:strRef>
              <c:f>Generation!$F$185</c:f>
              <c:strCache>
                <c:ptCount val="1"/>
                <c:pt idx="0">
                  <c:v>Other RE</c:v>
                </c:pt>
              </c:strCache>
            </c:strRef>
          </c:tx>
          <c:spPr>
            <a:solidFill>
              <a:srgbClr val="5B9BD5">
                <a:lumMod val="20000"/>
                <a:lumOff val="80000"/>
              </a:srgbClr>
            </a:solidFill>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Generation!$G$185:$M$185</c:f>
              <c:numCache>
                <c:formatCode>_(* #,##0_);_(* \(#,##0\);_(* "-"??_);_(@_)</c:formatCode>
                <c:ptCount val="7"/>
                <c:pt idx="0">
                  <c:v>531.58143025499999</c:v>
                </c:pt>
                <c:pt idx="1">
                  <c:v>194.84652240999998</c:v>
                </c:pt>
                <c:pt idx="2">
                  <c:v>194.84651891299998</c:v>
                </c:pt>
                <c:pt idx="3">
                  <c:v>194.84651910400001</c:v>
                </c:pt>
                <c:pt idx="4">
                  <c:v>194.84652015200001</c:v>
                </c:pt>
                <c:pt idx="5">
                  <c:v>194.84651582999999</c:v>
                </c:pt>
                <c:pt idx="6">
                  <c:v>194.84651710000003</c:v>
                </c:pt>
              </c:numCache>
            </c:numRef>
          </c:val>
          <c:extLst>
            <c:ext xmlns:c16="http://schemas.microsoft.com/office/drawing/2014/chart" uri="{C3380CC4-5D6E-409C-BE32-E72D297353CC}">
              <c16:uniqueId val="{00000015-D0B1-4807-B114-9FA9F390D51F}"/>
            </c:ext>
          </c:extLst>
        </c:ser>
        <c:ser>
          <c:idx val="12"/>
          <c:order val="11"/>
          <c:tx>
            <c:strRef>
              <c:f>Generation!$F$187</c:f>
              <c:strCache>
                <c:ptCount val="1"/>
                <c:pt idx="0">
                  <c:v>New Combined Cycle</c:v>
                </c:pt>
              </c:strCache>
            </c:strRef>
          </c:tx>
          <c:spPr>
            <a:pattFill prst="pct90">
              <a:fgClr>
                <a:srgbClr val="FFC000"/>
              </a:fgClr>
              <a:bgClr>
                <a:sysClr val="window" lastClr="FFFFFF"/>
              </a:bgClr>
            </a:pattFill>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Generation!$G$187:$M$187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7-D0B1-4807-B114-9FA9F390D51F}"/>
            </c:ext>
          </c:extLst>
        </c:ser>
        <c:ser>
          <c:idx val="13"/>
          <c:order val="12"/>
          <c:tx>
            <c:strRef>
              <c:f>Generation!$F$188</c:f>
              <c:strCache>
                <c:ptCount val="1"/>
                <c:pt idx="0">
                  <c:v>New Combustion Turbine</c:v>
                </c:pt>
              </c:strCache>
            </c:strRef>
          </c:tx>
          <c:spPr>
            <a:pattFill prst="pct90">
              <a:fgClr>
                <a:srgbClr val="FFC000">
                  <a:lumMod val="75000"/>
                </a:srgbClr>
              </a:fgClr>
              <a:bgClr>
                <a:sysClr val="window" lastClr="FFFFFF"/>
              </a:bgClr>
            </a:pattFill>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Generation!$G$188:$M$188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D0B1-4807-B114-9FA9F390D51F}"/>
            </c:ext>
          </c:extLst>
        </c:ser>
        <c:ser>
          <c:idx val="14"/>
          <c:order val="13"/>
          <c:tx>
            <c:strRef>
              <c:f>Generation!$F$189</c:f>
              <c:strCache>
                <c:ptCount val="1"/>
                <c:pt idx="0">
                  <c:v>New Other</c:v>
                </c:pt>
              </c:strCache>
            </c:strRef>
          </c:tx>
          <c:spPr>
            <a:pattFill prst="pct90">
              <a:fgClr>
                <a:srgbClr val="FF0000"/>
              </a:fgClr>
              <a:bgClr>
                <a:sysClr val="window" lastClr="FFFFFF"/>
              </a:bgClr>
            </a:pattFill>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Generation!$G$189:$M$189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D0B1-4807-B114-9FA9F390D51F}"/>
            </c:ext>
          </c:extLst>
        </c:ser>
        <c:ser>
          <c:idx val="0"/>
          <c:order val="14"/>
          <c:tx>
            <c:strRef>
              <c:f>Generation!$F$190</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Generation!$G$190:$M$190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D0B1-4807-B114-9FA9F390D51F}"/>
            </c:ext>
          </c:extLst>
        </c:ser>
        <c:ser>
          <c:idx val="15"/>
          <c:order val="15"/>
          <c:tx>
            <c:strRef>
              <c:f>Generation!$F$191</c:f>
              <c:strCache>
                <c:ptCount val="1"/>
                <c:pt idx="0">
                  <c:v>New Solar PV</c:v>
                </c:pt>
              </c:strCache>
            </c:strRef>
          </c:tx>
          <c:spPr>
            <a:pattFill prst="pct90">
              <a:fgClr>
                <a:srgbClr val="FFFF00"/>
              </a:fgClr>
              <a:bgClr>
                <a:sysClr val="window" lastClr="FFFFFF"/>
              </a:bgClr>
            </a:patt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Generation!$G$191:$M$191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F-D0B1-4807-B114-9FA9F390D51F}"/>
            </c:ext>
          </c:extLst>
        </c:ser>
        <c:ser>
          <c:idx val="16"/>
          <c:order val="16"/>
          <c:tx>
            <c:strRef>
              <c:f>Generation!$F$192</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Generation!$G$192:$M$192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1-D0B1-4807-B114-9FA9F390D51F}"/>
            </c:ext>
          </c:extLst>
        </c:ser>
        <c:ser>
          <c:idx val="17"/>
          <c:order val="17"/>
          <c:tx>
            <c:strRef>
              <c:f>Generation!$F$193</c:f>
              <c:strCache>
                <c:ptCount val="1"/>
                <c:pt idx="0">
                  <c:v>New Offshore Wind</c:v>
                </c:pt>
              </c:strCache>
            </c:strRef>
          </c:tx>
          <c:spPr>
            <a:pattFill prst="pct90">
              <a:fgClr>
                <a:srgbClr val="70AD47"/>
              </a:fgClr>
              <a:bgClr>
                <a:sysClr val="window" lastClr="FFFFFF"/>
              </a:bgClr>
            </a:patt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Generation!$G$193:$M$193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3-D0B1-4807-B114-9FA9F390D51F}"/>
            </c:ext>
          </c:extLst>
        </c:ser>
        <c:ser>
          <c:idx val="18"/>
          <c:order val="18"/>
          <c:tx>
            <c:strRef>
              <c:f>Generation!$F$194</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Generation!$G$194:$M$194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D0B1-4807-B114-9FA9F390D51F}"/>
            </c:ext>
          </c:extLst>
        </c:ser>
        <c:ser>
          <c:idx val="19"/>
          <c:order val="19"/>
          <c:tx>
            <c:strRef>
              <c:f>Generation!$F$195</c:f>
              <c:strCache>
                <c:ptCount val="1"/>
                <c:pt idx="0">
                  <c:v>New H2 CT</c:v>
                </c:pt>
              </c:strCache>
            </c:strRef>
          </c:tx>
          <c:spPr>
            <a:pattFill prst="pct90">
              <a:fgClr>
                <a:srgbClr val="5B9BD5"/>
              </a:fgClr>
              <a:bgClr>
                <a:sysClr val="window" lastClr="FFFFFF"/>
              </a:bgClr>
            </a:pattFill>
            <a:ln>
              <a:noFill/>
            </a:ln>
            <a:effectLst/>
          </c:spPr>
          <c:invertIfNegative val="0"/>
          <c:cat>
            <c:numRef>
              <c:f>Generation!$G$174:$M$174</c:f>
              <c:numCache>
                <c:formatCode>General</c:formatCode>
                <c:ptCount val="7"/>
                <c:pt idx="0">
                  <c:v>2025</c:v>
                </c:pt>
                <c:pt idx="1">
                  <c:v>2028</c:v>
                </c:pt>
                <c:pt idx="2">
                  <c:v>2030</c:v>
                </c:pt>
                <c:pt idx="3">
                  <c:v>2032</c:v>
                </c:pt>
                <c:pt idx="4">
                  <c:v>2035</c:v>
                </c:pt>
                <c:pt idx="5">
                  <c:v>2037</c:v>
                </c:pt>
                <c:pt idx="6">
                  <c:v>2040</c:v>
                </c:pt>
              </c:numCache>
            </c:numRef>
          </c:cat>
          <c:val>
            <c:numRef>
              <c:f>Generation!$G$195:$M$195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7-D0B1-4807-B114-9FA9F390D51F}"/>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102858645244062"/>
          <c:h val="0.1701299103893035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Generation!$F$151</c:f>
              <c:strCache>
                <c:ptCount val="1"/>
                <c:pt idx="0">
                  <c:v>Coal</c:v>
                </c:pt>
              </c:strCache>
            </c:strRef>
          </c:tx>
          <c:spPr>
            <a:solidFill>
              <a:sysClr val="windowText" lastClr="000000"/>
            </a:solid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Generation!$G$151:$N$151</c15:sqref>
                  </c15:fullRef>
                </c:ext>
              </c:extLst>
              <c:f>Generation!$G$151:$M$151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F80B-4D47-83A2-FF34A6682D69}"/>
            </c:ext>
          </c:extLst>
        </c:ser>
        <c:ser>
          <c:idx val="2"/>
          <c:order val="1"/>
          <c:tx>
            <c:strRef>
              <c:f>Generation!$F$152</c:f>
              <c:strCache>
                <c:ptCount val="1"/>
                <c:pt idx="0">
                  <c:v>Coal with CCS</c:v>
                </c:pt>
              </c:strCache>
            </c:strRef>
          </c:tx>
          <c:spPr>
            <a:solidFill>
              <a:srgbClr val="E7E6E6">
                <a:lumMod val="50000"/>
              </a:srgbClr>
            </a:solid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Generation!$G$152:$N$152</c15:sqref>
                  </c15:fullRef>
                </c:ext>
              </c:extLst>
              <c:f>Generation!$G$152:$M$152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F80B-4D47-83A2-FF34A6682D69}"/>
            </c:ext>
          </c:extLst>
        </c:ser>
        <c:ser>
          <c:idx val="3"/>
          <c:order val="2"/>
          <c:tx>
            <c:strRef>
              <c:f>Generation!$F$153</c:f>
              <c:strCache>
                <c:ptCount val="1"/>
                <c:pt idx="0">
                  <c:v>Combined Cycle</c:v>
                </c:pt>
              </c:strCache>
            </c:strRef>
          </c:tx>
          <c:spPr>
            <a:solidFill>
              <a:schemeClr val="accent4"/>
            </a:solid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Generation!$G$153:$N$153</c15:sqref>
                  </c15:fullRef>
                </c:ext>
              </c:extLst>
              <c:f>Generation!$G$153:$M$153</c:f>
              <c:numCache>
                <c:formatCode>_(* #,##0_);_(* \(#,##0\);_(* "-"??_);_(@_)</c:formatCode>
                <c:ptCount val="7"/>
                <c:pt idx="0">
                  <c:v>11331.897084497001</c:v>
                </c:pt>
                <c:pt idx="1">
                  <c:v>12265.438370343001</c:v>
                </c:pt>
                <c:pt idx="2">
                  <c:v>9237.4688909330016</c:v>
                </c:pt>
                <c:pt idx="3">
                  <c:v>10413.005394047001</c:v>
                </c:pt>
                <c:pt idx="4">
                  <c:v>8539.5137473209979</c:v>
                </c:pt>
                <c:pt idx="5">
                  <c:v>5701.5182904899993</c:v>
                </c:pt>
                <c:pt idx="6">
                  <c:v>2940.3658774460009</c:v>
                </c:pt>
              </c:numCache>
            </c:numRef>
          </c:val>
          <c:extLst>
            <c:ext xmlns:c16="http://schemas.microsoft.com/office/drawing/2014/chart" uri="{C3380CC4-5D6E-409C-BE32-E72D297353CC}">
              <c16:uniqueId val="{00000005-F80B-4D47-83A2-FF34A6682D69}"/>
            </c:ext>
          </c:extLst>
        </c:ser>
        <c:ser>
          <c:idx val="4"/>
          <c:order val="3"/>
          <c:tx>
            <c:strRef>
              <c:f>Generation!$F$154</c:f>
              <c:strCache>
                <c:ptCount val="1"/>
                <c:pt idx="0">
                  <c:v>Combustion Turbine</c:v>
                </c:pt>
              </c:strCache>
            </c:strRef>
          </c:tx>
          <c:spPr>
            <a:solidFill>
              <a:schemeClr val="accent4">
                <a:lumMod val="75000"/>
              </a:schemeClr>
            </a:solid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Generation!$G$154:$N$154</c15:sqref>
                  </c15:fullRef>
                </c:ext>
              </c:extLst>
              <c:f>Generation!$G$154:$M$154</c:f>
              <c:numCache>
                <c:formatCode>_(* #,##0_);_(* \(#,##0\);_(* "-"??_);_(@_)</c:formatCode>
                <c:ptCount val="7"/>
                <c:pt idx="0">
                  <c:v>3.4044912000000003</c:v>
                </c:pt>
                <c:pt idx="1">
                  <c:v>121.66522448000001</c:v>
                </c:pt>
                <c:pt idx="2">
                  <c:v>119.06153136800003</c:v>
                </c:pt>
                <c:pt idx="3">
                  <c:v>160.78674880000003</c:v>
                </c:pt>
                <c:pt idx="4">
                  <c:v>119.68994456</c:v>
                </c:pt>
                <c:pt idx="5">
                  <c:v>119.92332448000002</c:v>
                </c:pt>
                <c:pt idx="6">
                  <c:v>89.800118319999996</c:v>
                </c:pt>
              </c:numCache>
            </c:numRef>
          </c:val>
          <c:extLst>
            <c:ext xmlns:c16="http://schemas.microsoft.com/office/drawing/2014/chart" uri="{C3380CC4-5D6E-409C-BE32-E72D297353CC}">
              <c16:uniqueId val="{00000007-F80B-4D47-83A2-FF34A6682D69}"/>
            </c:ext>
          </c:extLst>
        </c:ser>
        <c:ser>
          <c:idx val="5"/>
          <c:order val="4"/>
          <c:tx>
            <c:strRef>
              <c:f>Generation!$F$155</c:f>
              <c:strCache>
                <c:ptCount val="1"/>
                <c:pt idx="0">
                  <c:v>Oil/Gas</c:v>
                </c:pt>
              </c:strCache>
            </c:strRef>
          </c:tx>
          <c:spPr>
            <a:solidFill>
              <a:schemeClr val="bg2">
                <a:lumMod val="75000"/>
              </a:schemeClr>
            </a:solid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Generation!$G$155:$N$155</c15:sqref>
                  </c15:fullRef>
                </c:ext>
              </c:extLst>
              <c:f>Generation!$G$155:$M$155</c:f>
              <c:numCache>
                <c:formatCode>_(* #,##0_);_(* \(#,##0\);_(* "-"??_);_(@_)</c:formatCode>
                <c:ptCount val="7"/>
                <c:pt idx="0">
                  <c:v>2.6908500000000002</c:v>
                </c:pt>
                <c:pt idx="1">
                  <c:v>61.638050000000007</c:v>
                </c:pt>
                <c:pt idx="2">
                  <c:v>75.116849999999999</c:v>
                </c:pt>
                <c:pt idx="3">
                  <c:v>72.697474999999997</c:v>
                </c:pt>
                <c:pt idx="4">
                  <c:v>60.785450000000004</c:v>
                </c:pt>
                <c:pt idx="5">
                  <c:v>84.533099999999976</c:v>
                </c:pt>
                <c:pt idx="6">
                  <c:v>69.005625000000009</c:v>
                </c:pt>
              </c:numCache>
            </c:numRef>
          </c:val>
          <c:extLst>
            <c:ext xmlns:c16="http://schemas.microsoft.com/office/drawing/2014/chart" uri="{C3380CC4-5D6E-409C-BE32-E72D297353CC}">
              <c16:uniqueId val="{00000009-F80B-4D47-83A2-FF34A6682D69}"/>
            </c:ext>
          </c:extLst>
        </c:ser>
        <c:ser>
          <c:idx val="6"/>
          <c:order val="5"/>
          <c:tx>
            <c:strRef>
              <c:f>Generation!$F$156</c:f>
              <c:strCache>
                <c:ptCount val="1"/>
                <c:pt idx="0">
                  <c:v>Other</c:v>
                </c:pt>
              </c:strCache>
            </c:strRef>
          </c:tx>
          <c:spPr>
            <a:solidFill>
              <a:srgbClr val="FF0000"/>
            </a:solid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Generation!$G$156:$N$156</c15:sqref>
                  </c15:fullRef>
                </c:ext>
              </c:extLst>
              <c:f>Generation!$G$156:$M$156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F80B-4D47-83A2-FF34A6682D69}"/>
            </c:ext>
          </c:extLst>
        </c:ser>
        <c:ser>
          <c:idx val="7"/>
          <c:order val="6"/>
          <c:tx>
            <c:strRef>
              <c:f>Generation!$F$157</c:f>
              <c:strCache>
                <c:ptCount val="1"/>
                <c:pt idx="0">
                  <c:v>Nuclear</c:v>
                </c:pt>
              </c:strCache>
            </c:strRef>
          </c:tx>
          <c:spPr>
            <a:solidFill>
              <a:srgbClr val="7030A0"/>
            </a:solid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Generation!$G$157:$N$157</c15:sqref>
                  </c15:fullRef>
                </c:ext>
              </c:extLst>
              <c:f>Generation!$G$157:$M$157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F80B-4D47-83A2-FF34A6682D69}"/>
            </c:ext>
          </c:extLst>
        </c:ser>
        <c:ser>
          <c:idx val="8"/>
          <c:order val="7"/>
          <c:tx>
            <c:strRef>
              <c:f>Generation!$F$158</c:f>
              <c:strCache>
                <c:ptCount val="1"/>
                <c:pt idx="0">
                  <c:v>Hydro</c:v>
                </c:pt>
              </c:strCache>
            </c:strRef>
          </c:tx>
          <c:spPr>
            <a:solidFill>
              <a:srgbClr val="4472C4"/>
            </a:solid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Generation!$G$158:$N$158</c15:sqref>
                  </c15:fullRef>
                </c:ext>
              </c:extLst>
              <c:f>Generation!$G$158:$M$158</c:f>
              <c:numCache>
                <c:formatCode>_(* #,##0_);_(* \(#,##0\);_(* "-"??_);_(@_)</c:formatCode>
                <c:ptCount val="7"/>
                <c:pt idx="0">
                  <c:v>1067.8677951619993</c:v>
                </c:pt>
                <c:pt idx="1">
                  <c:v>1059.3799633820995</c:v>
                </c:pt>
                <c:pt idx="2">
                  <c:v>1292.5567408299996</c:v>
                </c:pt>
                <c:pt idx="3">
                  <c:v>1204.0753323380002</c:v>
                </c:pt>
                <c:pt idx="4">
                  <c:v>1093.7573324100003</c:v>
                </c:pt>
                <c:pt idx="5">
                  <c:v>1428.2737260609997</c:v>
                </c:pt>
                <c:pt idx="6">
                  <c:v>1883.4114757419998</c:v>
                </c:pt>
              </c:numCache>
            </c:numRef>
          </c:val>
          <c:extLst>
            <c:ext xmlns:c16="http://schemas.microsoft.com/office/drawing/2014/chart" uri="{C3380CC4-5D6E-409C-BE32-E72D297353CC}">
              <c16:uniqueId val="{0000000F-F80B-4D47-83A2-FF34A6682D69}"/>
            </c:ext>
          </c:extLst>
        </c:ser>
        <c:ser>
          <c:idx val="9"/>
          <c:order val="8"/>
          <c:tx>
            <c:strRef>
              <c:f>Generation!$F$159</c:f>
              <c:strCache>
                <c:ptCount val="1"/>
                <c:pt idx="0">
                  <c:v>Solar PV</c:v>
                </c:pt>
              </c:strCache>
            </c:strRef>
          </c:tx>
          <c:spPr>
            <a:solidFill>
              <a:srgbClr val="FFFF00"/>
            </a:solidFill>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Generation!$G$159:$N$159</c15:sqref>
                  </c15:fullRef>
                </c:ext>
              </c:extLst>
              <c:f>Generation!$G$159:$M$159</c:f>
              <c:numCache>
                <c:formatCode>_(* #,##0_);_(* \(#,##0\);_(* "-"??_);_(@_)</c:formatCode>
                <c:ptCount val="7"/>
                <c:pt idx="0">
                  <c:v>2664.4149688894454</c:v>
                </c:pt>
                <c:pt idx="1">
                  <c:v>2664.4149688894454</c:v>
                </c:pt>
                <c:pt idx="2">
                  <c:v>2664.4149688894454</c:v>
                </c:pt>
                <c:pt idx="3">
                  <c:v>2664.4149688894454</c:v>
                </c:pt>
                <c:pt idx="4">
                  <c:v>2664.4149688894454</c:v>
                </c:pt>
                <c:pt idx="5">
                  <c:v>2664.4149688894454</c:v>
                </c:pt>
                <c:pt idx="6">
                  <c:v>2664.4149688894454</c:v>
                </c:pt>
              </c:numCache>
            </c:numRef>
          </c:val>
          <c:extLst>
            <c:ext xmlns:c16="http://schemas.microsoft.com/office/drawing/2014/chart" uri="{C3380CC4-5D6E-409C-BE32-E72D297353CC}">
              <c16:uniqueId val="{00000011-F80B-4D47-83A2-FF34A6682D69}"/>
            </c:ext>
          </c:extLst>
        </c:ser>
        <c:ser>
          <c:idx val="10"/>
          <c:order val="9"/>
          <c:tx>
            <c:strRef>
              <c:f>Generation!$F$160</c:f>
              <c:strCache>
                <c:ptCount val="1"/>
                <c:pt idx="0">
                  <c:v>Onshore Wind</c:v>
                </c:pt>
              </c:strCache>
            </c:strRef>
          </c:tx>
          <c:spPr>
            <a:solidFill>
              <a:srgbClr val="70AD47">
                <a:lumMod val="60000"/>
                <a:lumOff val="40000"/>
              </a:srgbClr>
            </a:solidFill>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Generation!$G$160:$N$160</c15:sqref>
                  </c15:fullRef>
                </c:ext>
              </c:extLst>
              <c:f>Generation!$G$160:$M$160</c:f>
              <c:numCache>
                <c:formatCode>_(* #,##0_);_(* \(#,##0\);_(* "-"??_);_(@_)</c:formatCode>
                <c:ptCount val="7"/>
                <c:pt idx="0">
                  <c:v>304.79829102100001</c:v>
                </c:pt>
                <c:pt idx="1">
                  <c:v>304.79829102100001</c:v>
                </c:pt>
                <c:pt idx="2">
                  <c:v>304.79829102100001</c:v>
                </c:pt>
                <c:pt idx="3">
                  <c:v>304.79829102100001</c:v>
                </c:pt>
                <c:pt idx="4">
                  <c:v>304.79829102100001</c:v>
                </c:pt>
                <c:pt idx="5">
                  <c:v>304.79829102100001</c:v>
                </c:pt>
                <c:pt idx="6">
                  <c:v>304.79829102100001</c:v>
                </c:pt>
              </c:numCache>
            </c:numRef>
          </c:val>
          <c:extLst>
            <c:ext xmlns:c16="http://schemas.microsoft.com/office/drawing/2014/chart" uri="{C3380CC4-5D6E-409C-BE32-E72D297353CC}">
              <c16:uniqueId val="{00000013-F80B-4D47-83A2-FF34A6682D69}"/>
            </c:ext>
          </c:extLst>
        </c:ser>
        <c:ser>
          <c:idx val="11"/>
          <c:order val="10"/>
          <c:tx>
            <c:strRef>
              <c:f>Generation!$F$161</c:f>
              <c:strCache>
                <c:ptCount val="1"/>
                <c:pt idx="0">
                  <c:v>Other RE</c:v>
                </c:pt>
              </c:strCache>
            </c:strRef>
          </c:tx>
          <c:spPr>
            <a:solidFill>
              <a:srgbClr val="5B9BD5">
                <a:lumMod val="20000"/>
                <a:lumOff val="80000"/>
              </a:srgbClr>
            </a:solidFill>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Generation!$G$161:$N$161</c15:sqref>
                  </c15:fullRef>
                </c:ext>
              </c:extLst>
              <c:f>Generation!$G$161:$M$161</c:f>
              <c:numCache>
                <c:formatCode>_(* #,##0_);_(* \(#,##0\);_(* "-"??_);_(@_)</c:formatCode>
                <c:ptCount val="7"/>
                <c:pt idx="0">
                  <c:v>1984.5291457960002</c:v>
                </c:pt>
                <c:pt idx="1">
                  <c:v>1842.0771456540001</c:v>
                </c:pt>
                <c:pt idx="2">
                  <c:v>1842.0771472409999</c:v>
                </c:pt>
                <c:pt idx="3">
                  <c:v>1842.0771484889999</c:v>
                </c:pt>
                <c:pt idx="4">
                  <c:v>1842.0771466560002</c:v>
                </c:pt>
                <c:pt idx="5">
                  <c:v>1842.0771279150001</c:v>
                </c:pt>
                <c:pt idx="6">
                  <c:v>1842.0771307540001</c:v>
                </c:pt>
              </c:numCache>
            </c:numRef>
          </c:val>
          <c:extLst>
            <c:ext xmlns:c16="http://schemas.microsoft.com/office/drawing/2014/chart" uri="{C3380CC4-5D6E-409C-BE32-E72D297353CC}">
              <c16:uniqueId val="{00000015-F80B-4D47-83A2-FF34A6682D69}"/>
            </c:ext>
          </c:extLst>
        </c:ser>
        <c:ser>
          <c:idx val="12"/>
          <c:order val="11"/>
          <c:tx>
            <c:strRef>
              <c:f>Generation!$F$164</c:f>
              <c:strCache>
                <c:ptCount val="1"/>
                <c:pt idx="0">
                  <c:v>New Combined Cycle</c:v>
                </c:pt>
              </c:strCache>
            </c:strRef>
          </c:tx>
          <c:spPr>
            <a:pattFill prst="pct90">
              <a:fgClr>
                <a:srgbClr val="FFC000"/>
              </a:fgClr>
              <a:bgClr>
                <a:sysClr val="window" lastClr="FFFFFF"/>
              </a:bgClr>
            </a:pattFill>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Generation!$G$164:$N$164</c15:sqref>
                  </c15:fullRef>
                </c:ext>
              </c:extLst>
              <c:f>Generation!$G$164:$M$164</c:f>
              <c:numCache>
                <c:formatCode>_(* #,##0_);_(* \(#,##0\);_(* "-"??_);_(@_)</c:formatCode>
                <c:ptCount val="7"/>
                <c:pt idx="0">
                  <c:v>0</c:v>
                </c:pt>
                <c:pt idx="1">
                  <c:v>0</c:v>
                </c:pt>
                <c:pt idx="2">
                  <c:v>0</c:v>
                </c:pt>
                <c:pt idx="3">
                  <c:v>0</c:v>
                </c:pt>
                <c:pt idx="4">
                  <c:v>2318.6838385000001</c:v>
                </c:pt>
                <c:pt idx="5">
                  <c:v>2318.683838685</c:v>
                </c:pt>
                <c:pt idx="6">
                  <c:v>2318.6838389439999</c:v>
                </c:pt>
              </c:numCache>
            </c:numRef>
          </c:val>
          <c:extLst>
            <c:ext xmlns:c16="http://schemas.microsoft.com/office/drawing/2014/chart" uri="{C3380CC4-5D6E-409C-BE32-E72D297353CC}">
              <c16:uniqueId val="{00000017-F80B-4D47-83A2-FF34A6682D69}"/>
            </c:ext>
          </c:extLst>
        </c:ser>
        <c:ser>
          <c:idx val="13"/>
          <c:order val="12"/>
          <c:tx>
            <c:strRef>
              <c:f>Generation!$F$165</c:f>
              <c:strCache>
                <c:ptCount val="1"/>
                <c:pt idx="0">
                  <c:v>New Combustion Turbine</c:v>
                </c:pt>
              </c:strCache>
            </c:strRef>
          </c:tx>
          <c:spPr>
            <a:pattFill prst="pct90">
              <a:fgClr>
                <a:srgbClr val="FFC000">
                  <a:lumMod val="75000"/>
                </a:srgbClr>
              </a:fgClr>
              <a:bgClr>
                <a:sysClr val="window" lastClr="FFFFFF"/>
              </a:bgClr>
            </a:pattFill>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Generation!$G$165:$N$165</c15:sqref>
                  </c15:fullRef>
                </c:ext>
              </c:extLst>
              <c:f>Generation!$G$165:$M$165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F80B-4D47-83A2-FF34A6682D69}"/>
            </c:ext>
          </c:extLst>
        </c:ser>
        <c:ser>
          <c:idx val="14"/>
          <c:order val="13"/>
          <c:tx>
            <c:strRef>
              <c:f>Generation!$F$166</c:f>
              <c:strCache>
                <c:ptCount val="1"/>
                <c:pt idx="0">
                  <c:v>New Other</c:v>
                </c:pt>
              </c:strCache>
            </c:strRef>
          </c:tx>
          <c:spPr>
            <a:pattFill prst="pct90">
              <a:fgClr>
                <a:srgbClr val="FF0000"/>
              </a:fgClr>
              <a:bgClr>
                <a:sysClr val="window" lastClr="FFFFFF"/>
              </a:bgClr>
            </a:pattFill>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Generation!$G$166:$N$166</c15:sqref>
                  </c15:fullRef>
                </c:ext>
              </c:extLst>
              <c:f>Generation!$G$166:$M$166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F80B-4D47-83A2-FF34A6682D69}"/>
            </c:ext>
          </c:extLst>
        </c:ser>
        <c:ser>
          <c:idx val="0"/>
          <c:order val="14"/>
          <c:tx>
            <c:strRef>
              <c:f>Generation!$F$167</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Generation!$G$167:$N$167</c15:sqref>
                  </c15:fullRef>
                </c:ext>
              </c:extLst>
              <c:f>Generation!$G$167:$M$167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F80B-4D47-83A2-FF34A6682D69}"/>
            </c:ext>
          </c:extLst>
        </c:ser>
        <c:ser>
          <c:idx val="15"/>
          <c:order val="15"/>
          <c:tx>
            <c:strRef>
              <c:f>Generation!$F$168</c:f>
              <c:strCache>
                <c:ptCount val="1"/>
                <c:pt idx="0">
                  <c:v>New Solar PV</c:v>
                </c:pt>
              </c:strCache>
            </c:strRef>
          </c:tx>
          <c:spPr>
            <a:pattFill prst="pct90">
              <a:fgClr>
                <a:srgbClr val="FFFF00"/>
              </a:fgClr>
              <a:bgClr>
                <a:sysClr val="window" lastClr="FFFFFF"/>
              </a:bgClr>
            </a:patt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Generation!$G$168:$N$168</c15:sqref>
                  </c15:fullRef>
                </c:ext>
              </c:extLst>
              <c:f>Generation!$G$168:$M$168</c:f>
              <c:numCache>
                <c:formatCode>_(* #,##0_);_(* \(#,##0\);_(* "-"??_);_(@_)</c:formatCode>
                <c:ptCount val="7"/>
                <c:pt idx="0">
                  <c:v>0</c:v>
                </c:pt>
                <c:pt idx="1">
                  <c:v>0</c:v>
                </c:pt>
                <c:pt idx="2">
                  <c:v>0</c:v>
                </c:pt>
                <c:pt idx="3">
                  <c:v>0</c:v>
                </c:pt>
                <c:pt idx="4">
                  <c:v>1830.0047953840001</c:v>
                </c:pt>
                <c:pt idx="5">
                  <c:v>10175.891631696641</c:v>
                </c:pt>
                <c:pt idx="6">
                  <c:v>22689.816639851641</c:v>
                </c:pt>
              </c:numCache>
            </c:numRef>
          </c:val>
          <c:extLst>
            <c:ext xmlns:c16="http://schemas.microsoft.com/office/drawing/2014/chart" uri="{C3380CC4-5D6E-409C-BE32-E72D297353CC}">
              <c16:uniqueId val="{0000001F-F80B-4D47-83A2-FF34A6682D69}"/>
            </c:ext>
          </c:extLst>
        </c:ser>
        <c:ser>
          <c:idx val="16"/>
          <c:order val="16"/>
          <c:tx>
            <c:strRef>
              <c:f>Generation!$F$169</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Generation!$G$169:$N$169</c15:sqref>
                  </c15:fullRef>
                </c:ext>
              </c:extLst>
              <c:f>Generation!$G$169:$M$169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1-F80B-4D47-83A2-FF34A6682D69}"/>
            </c:ext>
          </c:extLst>
        </c:ser>
        <c:ser>
          <c:idx val="17"/>
          <c:order val="17"/>
          <c:tx>
            <c:strRef>
              <c:f>Generation!$F$170</c:f>
              <c:strCache>
                <c:ptCount val="1"/>
                <c:pt idx="0">
                  <c:v>New Offshore Wind</c:v>
                </c:pt>
              </c:strCache>
            </c:strRef>
          </c:tx>
          <c:spPr>
            <a:pattFill prst="pct90">
              <a:fgClr>
                <a:srgbClr val="70AD47"/>
              </a:fgClr>
              <a:bgClr>
                <a:sysClr val="window" lastClr="FFFFFF"/>
              </a:bgClr>
            </a:patt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Generation!$G$170:$N$170</c15:sqref>
                  </c15:fullRef>
                </c:ext>
              </c:extLst>
              <c:f>Generation!$G$170:$M$170</c:f>
              <c:numCache>
                <c:formatCode>_(* #,##0_);_(* \(#,##0\);_(* "-"??_);_(@_)</c:formatCode>
                <c:ptCount val="7"/>
                <c:pt idx="0">
                  <c:v>3293.7599999459999</c:v>
                </c:pt>
                <c:pt idx="1">
                  <c:v>3293.7599999459999</c:v>
                </c:pt>
                <c:pt idx="2">
                  <c:v>3293.7599999459999</c:v>
                </c:pt>
                <c:pt idx="3">
                  <c:v>3293.7599999459999</c:v>
                </c:pt>
                <c:pt idx="4">
                  <c:v>3293.7599999459999</c:v>
                </c:pt>
                <c:pt idx="5">
                  <c:v>3293.7599999459999</c:v>
                </c:pt>
                <c:pt idx="6">
                  <c:v>3293.7599999459999</c:v>
                </c:pt>
              </c:numCache>
            </c:numRef>
          </c:val>
          <c:extLst>
            <c:ext xmlns:c16="http://schemas.microsoft.com/office/drawing/2014/chart" uri="{C3380CC4-5D6E-409C-BE32-E72D297353CC}">
              <c16:uniqueId val="{00000023-F80B-4D47-83A2-FF34A6682D69}"/>
            </c:ext>
          </c:extLst>
        </c:ser>
        <c:ser>
          <c:idx val="18"/>
          <c:order val="18"/>
          <c:tx>
            <c:strRef>
              <c:f>Generation!$F$171</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Generation!$G$171:$N$171</c15:sqref>
                  </c15:fullRef>
                </c:ext>
              </c:extLst>
              <c:f>Generation!$G$171:$M$171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F80B-4D47-83A2-FF34A6682D69}"/>
            </c:ext>
          </c:extLst>
        </c:ser>
        <c:ser>
          <c:idx val="19"/>
          <c:order val="19"/>
          <c:tx>
            <c:strRef>
              <c:f>Generation!$F$172</c:f>
              <c:strCache>
                <c:ptCount val="1"/>
                <c:pt idx="0">
                  <c:v>New H2 CT</c:v>
                </c:pt>
              </c:strCache>
            </c:strRef>
          </c:tx>
          <c:spPr>
            <a:pattFill prst="pct90">
              <a:fgClr>
                <a:srgbClr val="5B9BD5"/>
              </a:fgClr>
              <a:bgClr>
                <a:sysClr val="window" lastClr="FFFFFF"/>
              </a:bgClr>
            </a:patt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Generation!$G$172:$N$172</c15:sqref>
                  </c15:fullRef>
                </c:ext>
              </c:extLst>
              <c:f>Generation!$G$172:$M$172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7-F80B-4D47-83A2-FF34A6682D69}"/>
            </c:ext>
          </c:extLst>
        </c:ser>
        <c:ser>
          <c:idx val="20"/>
          <c:order val="20"/>
          <c:tx>
            <c:strRef>
              <c:f>Generation!$F$163</c:f>
              <c:strCache>
                <c:ptCount val="1"/>
                <c:pt idx="0">
                  <c:v>Clean Energy Connect Import</c:v>
                </c:pt>
              </c:strCache>
            </c:strRef>
          </c:tx>
          <c:spPr>
            <a:pattFill prst="ltDnDiag">
              <a:fgClr>
                <a:srgbClr val="70AD47"/>
              </a:fgClr>
              <a:bgClr>
                <a:sysClr val="window" lastClr="FFFFFF"/>
              </a:bgClr>
            </a:pattFill>
            <a:ln>
              <a:noFill/>
            </a:ln>
            <a:effectLst/>
          </c:spPr>
          <c:invertIfNegative val="0"/>
          <c:cat>
            <c:numRef>
              <c:extLst>
                <c:ext xmlns:c15="http://schemas.microsoft.com/office/drawing/2012/chart" uri="{02D57815-91ED-43cb-92C2-25804820EDAC}">
                  <c15:fullRef>
                    <c15:sqref>Generation!$G$150:$N$150</c15:sqref>
                  </c15:fullRef>
                </c:ext>
              </c:extLst>
              <c:f>Generation!$G$150:$M$150</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Generation!$G$163:$N$163</c15:sqref>
                  </c15:fullRef>
                </c:ext>
              </c:extLst>
              <c:f>Generation!$G$163:$M$163</c:f>
              <c:numCache>
                <c:formatCode>_(* #,##0_);_(* \(#,##0\);_(* "-"??_);_(@_)</c:formatCode>
                <c:ptCount val="7"/>
                <c:pt idx="0">
                  <c:v>0</c:v>
                </c:pt>
                <c:pt idx="1">
                  <c:v>10512</c:v>
                </c:pt>
                <c:pt idx="2">
                  <c:v>10512</c:v>
                </c:pt>
                <c:pt idx="3">
                  <c:v>10512</c:v>
                </c:pt>
                <c:pt idx="4">
                  <c:v>10512</c:v>
                </c:pt>
                <c:pt idx="5">
                  <c:v>10512</c:v>
                </c:pt>
                <c:pt idx="6">
                  <c:v>9976.0116734809999</c:v>
                </c:pt>
              </c:numCache>
            </c:numRef>
          </c:val>
          <c:extLst>
            <c:ext xmlns:c16="http://schemas.microsoft.com/office/drawing/2014/chart" uri="{C3380CC4-5D6E-409C-BE32-E72D297353CC}">
              <c16:uniqueId val="{00000028-F80B-4D47-83A2-FF34A6682D69}"/>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102858645244062"/>
          <c:h val="0.1701299103893035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Generation!$F$128</c:f>
              <c:strCache>
                <c:ptCount val="1"/>
                <c:pt idx="0">
                  <c:v>Coal</c:v>
                </c:pt>
              </c:strCache>
            </c:strRef>
          </c:tx>
          <c:spPr>
            <a:solidFill>
              <a:sysClr val="windowText" lastClr="000000"/>
            </a:solid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Generation!$G$128:$M$128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1635-480F-909C-A58E66F615C2}"/>
            </c:ext>
          </c:extLst>
        </c:ser>
        <c:ser>
          <c:idx val="2"/>
          <c:order val="1"/>
          <c:tx>
            <c:strRef>
              <c:f>Generation!$F$129</c:f>
              <c:strCache>
                <c:ptCount val="1"/>
                <c:pt idx="0">
                  <c:v>Coal with CCS</c:v>
                </c:pt>
              </c:strCache>
            </c:strRef>
          </c:tx>
          <c:spPr>
            <a:solidFill>
              <a:srgbClr val="E7E6E6">
                <a:lumMod val="50000"/>
              </a:srgbClr>
            </a:solid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Generation!$G$129:$M$129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1635-480F-909C-A58E66F615C2}"/>
            </c:ext>
          </c:extLst>
        </c:ser>
        <c:ser>
          <c:idx val="3"/>
          <c:order val="2"/>
          <c:tx>
            <c:strRef>
              <c:f>Generation!$F$130</c:f>
              <c:strCache>
                <c:ptCount val="1"/>
                <c:pt idx="0">
                  <c:v>Combined Cycle</c:v>
                </c:pt>
              </c:strCache>
            </c:strRef>
          </c:tx>
          <c:spPr>
            <a:solidFill>
              <a:schemeClr val="accent4"/>
            </a:solid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Generation!$G$130:$M$130</c:f>
              <c:numCache>
                <c:formatCode>_(* #,##0_);_(* \(#,##0\);_(* "-"??_);_(@_)</c:formatCode>
                <c:ptCount val="7"/>
                <c:pt idx="0">
                  <c:v>5996.8685255010014</c:v>
                </c:pt>
                <c:pt idx="1">
                  <c:v>1822.4125021900002</c:v>
                </c:pt>
                <c:pt idx="2">
                  <c:v>1341.267345</c:v>
                </c:pt>
                <c:pt idx="3">
                  <c:v>2778.3718843999995</c:v>
                </c:pt>
                <c:pt idx="4">
                  <c:v>3993.8933088200001</c:v>
                </c:pt>
                <c:pt idx="5">
                  <c:v>2322.3425774109996</c:v>
                </c:pt>
                <c:pt idx="6">
                  <c:v>43.282400000000003</c:v>
                </c:pt>
              </c:numCache>
            </c:numRef>
          </c:val>
          <c:extLst>
            <c:ext xmlns:c16="http://schemas.microsoft.com/office/drawing/2014/chart" uri="{C3380CC4-5D6E-409C-BE32-E72D297353CC}">
              <c16:uniqueId val="{00000005-1635-480F-909C-A58E66F615C2}"/>
            </c:ext>
          </c:extLst>
        </c:ser>
        <c:ser>
          <c:idx val="4"/>
          <c:order val="3"/>
          <c:tx>
            <c:strRef>
              <c:f>Generation!$F$131</c:f>
              <c:strCache>
                <c:ptCount val="1"/>
                <c:pt idx="0">
                  <c:v>Combustion Turbine</c:v>
                </c:pt>
              </c:strCache>
            </c:strRef>
          </c:tx>
          <c:spPr>
            <a:solidFill>
              <a:schemeClr val="accent4">
                <a:lumMod val="75000"/>
              </a:schemeClr>
            </a:solid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Generation!$G$131:$M$131</c:f>
              <c:numCache>
                <c:formatCode>_(* #,##0_);_(* \(#,##0\);_(* "-"??_);_(@_)</c:formatCode>
                <c:ptCount val="7"/>
                <c:pt idx="0">
                  <c:v>15.290785960000001</c:v>
                </c:pt>
                <c:pt idx="1">
                  <c:v>17.539668607999999</c:v>
                </c:pt>
                <c:pt idx="2">
                  <c:v>12.02278596</c:v>
                </c:pt>
                <c:pt idx="3">
                  <c:v>25.054785959999997</c:v>
                </c:pt>
                <c:pt idx="4">
                  <c:v>12.02278596</c:v>
                </c:pt>
                <c:pt idx="5">
                  <c:v>18.147450160000002</c:v>
                </c:pt>
                <c:pt idx="6">
                  <c:v>31.090185959999999</c:v>
                </c:pt>
              </c:numCache>
            </c:numRef>
          </c:val>
          <c:extLst>
            <c:ext xmlns:c16="http://schemas.microsoft.com/office/drawing/2014/chart" uri="{C3380CC4-5D6E-409C-BE32-E72D297353CC}">
              <c16:uniqueId val="{00000007-1635-480F-909C-A58E66F615C2}"/>
            </c:ext>
          </c:extLst>
        </c:ser>
        <c:ser>
          <c:idx val="5"/>
          <c:order val="4"/>
          <c:tx>
            <c:strRef>
              <c:f>Generation!$F$132</c:f>
              <c:strCache>
                <c:ptCount val="1"/>
                <c:pt idx="0">
                  <c:v>Oil/Gas</c:v>
                </c:pt>
              </c:strCache>
            </c:strRef>
          </c:tx>
          <c:spPr>
            <a:solidFill>
              <a:schemeClr val="bg2">
                <a:lumMod val="75000"/>
              </a:schemeClr>
            </a:solid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Generation!$G$132:$M$132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1635-480F-909C-A58E66F615C2}"/>
            </c:ext>
          </c:extLst>
        </c:ser>
        <c:ser>
          <c:idx val="6"/>
          <c:order val="5"/>
          <c:tx>
            <c:strRef>
              <c:f>Generation!$F$133</c:f>
              <c:strCache>
                <c:ptCount val="1"/>
                <c:pt idx="0">
                  <c:v>Other</c:v>
                </c:pt>
              </c:strCache>
            </c:strRef>
          </c:tx>
          <c:spPr>
            <a:solidFill>
              <a:srgbClr val="FF0000"/>
            </a:solid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Generation!$G$133:$M$133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1635-480F-909C-A58E66F615C2}"/>
            </c:ext>
          </c:extLst>
        </c:ser>
        <c:ser>
          <c:idx val="7"/>
          <c:order val="6"/>
          <c:tx>
            <c:strRef>
              <c:f>Generation!$F$134</c:f>
              <c:strCache>
                <c:ptCount val="1"/>
                <c:pt idx="0">
                  <c:v>Nuclear</c:v>
                </c:pt>
              </c:strCache>
            </c:strRef>
          </c:tx>
          <c:spPr>
            <a:solidFill>
              <a:srgbClr val="7030A0"/>
            </a:solid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Generation!$G$134:$M$134</c:f>
              <c:numCache>
                <c:formatCode>_(* #,##0_);_(* \(#,##0\);_(* "-"??_);_(@_)</c:formatCode>
                <c:ptCount val="7"/>
                <c:pt idx="0">
                  <c:v>14796.308553600002</c:v>
                </c:pt>
                <c:pt idx="1">
                  <c:v>14796.308553600002</c:v>
                </c:pt>
                <c:pt idx="2">
                  <c:v>14796.308553600002</c:v>
                </c:pt>
                <c:pt idx="3">
                  <c:v>14796.308553600002</c:v>
                </c:pt>
                <c:pt idx="4">
                  <c:v>14796.308553600002</c:v>
                </c:pt>
                <c:pt idx="5">
                  <c:v>14796.308553600002</c:v>
                </c:pt>
                <c:pt idx="6">
                  <c:v>14796.308553600002</c:v>
                </c:pt>
              </c:numCache>
            </c:numRef>
          </c:val>
          <c:extLst>
            <c:ext xmlns:c16="http://schemas.microsoft.com/office/drawing/2014/chart" uri="{C3380CC4-5D6E-409C-BE32-E72D297353CC}">
              <c16:uniqueId val="{0000000D-1635-480F-909C-A58E66F615C2}"/>
            </c:ext>
          </c:extLst>
        </c:ser>
        <c:ser>
          <c:idx val="8"/>
          <c:order val="7"/>
          <c:tx>
            <c:strRef>
              <c:f>Generation!$F$135</c:f>
              <c:strCache>
                <c:ptCount val="1"/>
                <c:pt idx="0">
                  <c:v>Hydro</c:v>
                </c:pt>
              </c:strCache>
            </c:strRef>
          </c:tx>
          <c:spPr>
            <a:solidFill>
              <a:srgbClr val="4472C4"/>
            </a:solid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Generation!$G$135:$M$135</c:f>
              <c:numCache>
                <c:formatCode>_(* #,##0_);_(* \(#,##0\);_(* "-"??_);_(@_)</c:formatCode>
                <c:ptCount val="7"/>
                <c:pt idx="0">
                  <c:v>1814.9908887419999</c:v>
                </c:pt>
                <c:pt idx="1">
                  <c:v>1814.990889228</c:v>
                </c:pt>
                <c:pt idx="2">
                  <c:v>1814.990889225</c:v>
                </c:pt>
                <c:pt idx="3">
                  <c:v>1814.9908896049999</c:v>
                </c:pt>
                <c:pt idx="4">
                  <c:v>1814.9908873740001</c:v>
                </c:pt>
                <c:pt idx="5">
                  <c:v>1814.9908908580001</c:v>
                </c:pt>
                <c:pt idx="6">
                  <c:v>1814.9908889840001</c:v>
                </c:pt>
              </c:numCache>
            </c:numRef>
          </c:val>
          <c:extLst>
            <c:ext xmlns:c16="http://schemas.microsoft.com/office/drawing/2014/chart" uri="{C3380CC4-5D6E-409C-BE32-E72D297353CC}">
              <c16:uniqueId val="{0000000F-1635-480F-909C-A58E66F615C2}"/>
            </c:ext>
          </c:extLst>
        </c:ser>
        <c:ser>
          <c:idx val="9"/>
          <c:order val="8"/>
          <c:tx>
            <c:strRef>
              <c:f>Generation!$F$136</c:f>
              <c:strCache>
                <c:ptCount val="1"/>
                <c:pt idx="0">
                  <c:v>Solar PV</c:v>
                </c:pt>
              </c:strCache>
            </c:strRef>
          </c:tx>
          <c:spPr>
            <a:solidFill>
              <a:srgbClr val="FFFF00"/>
            </a:solidFill>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Generation!$G$136:$M$136</c:f>
              <c:numCache>
                <c:formatCode>_(* #,##0_);_(* \(#,##0\);_(* "-"??_);_(@_)</c:formatCode>
                <c:ptCount val="7"/>
                <c:pt idx="0">
                  <c:v>2246.9392238067089</c:v>
                </c:pt>
                <c:pt idx="1">
                  <c:v>3178.5283055289474</c:v>
                </c:pt>
                <c:pt idx="2">
                  <c:v>3226.9526236909473</c:v>
                </c:pt>
                <c:pt idx="3">
                  <c:v>3226.9526236909473</c:v>
                </c:pt>
                <c:pt idx="4">
                  <c:v>3226.9526236909473</c:v>
                </c:pt>
                <c:pt idx="5">
                  <c:v>3226.9526236909473</c:v>
                </c:pt>
                <c:pt idx="6">
                  <c:v>3226.9526236909473</c:v>
                </c:pt>
              </c:numCache>
            </c:numRef>
          </c:val>
          <c:extLst>
            <c:ext xmlns:c16="http://schemas.microsoft.com/office/drawing/2014/chart" uri="{C3380CC4-5D6E-409C-BE32-E72D297353CC}">
              <c16:uniqueId val="{00000011-1635-480F-909C-A58E66F615C2}"/>
            </c:ext>
          </c:extLst>
        </c:ser>
        <c:ser>
          <c:idx val="10"/>
          <c:order val="9"/>
          <c:tx>
            <c:strRef>
              <c:f>Generation!$F$137</c:f>
              <c:strCache>
                <c:ptCount val="1"/>
                <c:pt idx="0">
                  <c:v>Onshore Wind</c:v>
                </c:pt>
              </c:strCache>
            </c:strRef>
          </c:tx>
          <c:spPr>
            <a:solidFill>
              <a:srgbClr val="70AD47">
                <a:lumMod val="60000"/>
                <a:lumOff val="40000"/>
              </a:srgbClr>
            </a:solidFill>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Generation!$G$137:$M$137</c:f>
              <c:numCache>
                <c:formatCode>_(* #,##0_);_(* \(#,##0\);_(* "-"??_);_(@_)</c:formatCode>
                <c:ptCount val="7"/>
                <c:pt idx="0">
                  <c:v>706.30803555000011</c:v>
                </c:pt>
                <c:pt idx="1">
                  <c:v>754.67252059599991</c:v>
                </c:pt>
                <c:pt idx="2">
                  <c:v>754.67252059599991</c:v>
                </c:pt>
                <c:pt idx="3">
                  <c:v>754.67252059599991</c:v>
                </c:pt>
                <c:pt idx="4">
                  <c:v>754.67252059599991</c:v>
                </c:pt>
                <c:pt idx="5">
                  <c:v>754.67252059599991</c:v>
                </c:pt>
                <c:pt idx="6">
                  <c:v>754.67252059599991</c:v>
                </c:pt>
              </c:numCache>
            </c:numRef>
          </c:val>
          <c:extLst>
            <c:ext xmlns:c16="http://schemas.microsoft.com/office/drawing/2014/chart" uri="{C3380CC4-5D6E-409C-BE32-E72D297353CC}">
              <c16:uniqueId val="{00000013-1635-480F-909C-A58E66F615C2}"/>
            </c:ext>
          </c:extLst>
        </c:ser>
        <c:ser>
          <c:idx val="11"/>
          <c:order val="10"/>
          <c:tx>
            <c:strRef>
              <c:f>Generation!$F$138</c:f>
              <c:strCache>
                <c:ptCount val="1"/>
                <c:pt idx="0">
                  <c:v>Other RE</c:v>
                </c:pt>
              </c:strCache>
            </c:strRef>
          </c:tx>
          <c:spPr>
            <a:solidFill>
              <a:srgbClr val="5B9BD5">
                <a:lumMod val="20000"/>
                <a:lumOff val="80000"/>
              </a:srgbClr>
            </a:solidFill>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Generation!$G$138:$M$138</c:f>
              <c:numCache>
                <c:formatCode>_(* #,##0_);_(* \(#,##0\);_(* "-"??_);_(@_)</c:formatCode>
                <c:ptCount val="7"/>
                <c:pt idx="0">
                  <c:v>698.28078643200001</c:v>
                </c:pt>
                <c:pt idx="1">
                  <c:v>595.70478682700002</c:v>
                </c:pt>
                <c:pt idx="2">
                  <c:v>595.70478643700005</c:v>
                </c:pt>
                <c:pt idx="3">
                  <c:v>595.70478580899999</c:v>
                </c:pt>
                <c:pt idx="4">
                  <c:v>595.70478500199988</c:v>
                </c:pt>
                <c:pt idx="5">
                  <c:v>595.7047835620001</c:v>
                </c:pt>
                <c:pt idx="6">
                  <c:v>595.704784528</c:v>
                </c:pt>
              </c:numCache>
            </c:numRef>
          </c:val>
          <c:extLst>
            <c:ext xmlns:c16="http://schemas.microsoft.com/office/drawing/2014/chart" uri="{C3380CC4-5D6E-409C-BE32-E72D297353CC}">
              <c16:uniqueId val="{00000015-1635-480F-909C-A58E66F615C2}"/>
            </c:ext>
          </c:extLst>
        </c:ser>
        <c:ser>
          <c:idx val="12"/>
          <c:order val="11"/>
          <c:tx>
            <c:strRef>
              <c:f>Generation!$F$140</c:f>
              <c:strCache>
                <c:ptCount val="1"/>
                <c:pt idx="0">
                  <c:v>New Combined Cycle</c:v>
                </c:pt>
              </c:strCache>
            </c:strRef>
          </c:tx>
          <c:spPr>
            <a:pattFill prst="pct90">
              <a:fgClr>
                <a:srgbClr val="FFC000"/>
              </a:fgClr>
              <a:bgClr>
                <a:sysClr val="window" lastClr="FFFFFF"/>
              </a:bgClr>
            </a:pattFill>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Generation!$G$140:$M$140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7-1635-480F-909C-A58E66F615C2}"/>
            </c:ext>
          </c:extLst>
        </c:ser>
        <c:ser>
          <c:idx val="13"/>
          <c:order val="12"/>
          <c:tx>
            <c:strRef>
              <c:f>Generation!$F$141</c:f>
              <c:strCache>
                <c:ptCount val="1"/>
                <c:pt idx="0">
                  <c:v>New Combustion Turbine</c:v>
                </c:pt>
              </c:strCache>
            </c:strRef>
          </c:tx>
          <c:spPr>
            <a:pattFill prst="pct90">
              <a:fgClr>
                <a:srgbClr val="FFC000">
                  <a:lumMod val="75000"/>
                </a:srgbClr>
              </a:fgClr>
              <a:bgClr>
                <a:sysClr val="window" lastClr="FFFFFF"/>
              </a:bgClr>
            </a:pattFill>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Generation!$G$141:$M$141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1635-480F-909C-A58E66F615C2}"/>
            </c:ext>
          </c:extLst>
        </c:ser>
        <c:ser>
          <c:idx val="14"/>
          <c:order val="13"/>
          <c:tx>
            <c:strRef>
              <c:f>Generation!$F$142</c:f>
              <c:strCache>
                <c:ptCount val="1"/>
                <c:pt idx="0">
                  <c:v>New Other</c:v>
                </c:pt>
              </c:strCache>
            </c:strRef>
          </c:tx>
          <c:spPr>
            <a:pattFill prst="pct90">
              <a:fgClr>
                <a:srgbClr val="FF0000"/>
              </a:fgClr>
              <a:bgClr>
                <a:sysClr val="window" lastClr="FFFFFF"/>
              </a:bgClr>
            </a:pattFill>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Generation!$G$142:$M$142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1635-480F-909C-A58E66F615C2}"/>
            </c:ext>
          </c:extLst>
        </c:ser>
        <c:ser>
          <c:idx val="0"/>
          <c:order val="14"/>
          <c:tx>
            <c:strRef>
              <c:f>Generation!$F$143</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Generation!$G$143:$M$143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1635-480F-909C-A58E66F615C2}"/>
            </c:ext>
          </c:extLst>
        </c:ser>
        <c:ser>
          <c:idx val="15"/>
          <c:order val="15"/>
          <c:tx>
            <c:strRef>
              <c:f>Generation!$F$144</c:f>
              <c:strCache>
                <c:ptCount val="1"/>
                <c:pt idx="0">
                  <c:v>New Solar PV</c:v>
                </c:pt>
              </c:strCache>
            </c:strRef>
          </c:tx>
          <c:spPr>
            <a:pattFill prst="pct90">
              <a:fgClr>
                <a:srgbClr val="FFFF00"/>
              </a:fgClr>
              <a:bgClr>
                <a:sysClr val="window" lastClr="FFFFFF"/>
              </a:bgClr>
            </a:patt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Generation!$G$144:$M$144</c:f>
              <c:numCache>
                <c:formatCode>_(* #,##0_);_(* \(#,##0\);_(* "-"??_);_(@_)</c:formatCode>
                <c:ptCount val="7"/>
                <c:pt idx="0">
                  <c:v>0</c:v>
                </c:pt>
                <c:pt idx="1">
                  <c:v>0</c:v>
                </c:pt>
                <c:pt idx="2">
                  <c:v>0</c:v>
                </c:pt>
                <c:pt idx="3">
                  <c:v>0</c:v>
                </c:pt>
                <c:pt idx="4">
                  <c:v>5499.9165502319993</c:v>
                </c:pt>
                <c:pt idx="5">
                  <c:v>13981.337246253001</c:v>
                </c:pt>
                <c:pt idx="6">
                  <c:v>26867.778278189002</c:v>
                </c:pt>
              </c:numCache>
            </c:numRef>
          </c:val>
          <c:extLst>
            <c:ext xmlns:c16="http://schemas.microsoft.com/office/drawing/2014/chart" uri="{C3380CC4-5D6E-409C-BE32-E72D297353CC}">
              <c16:uniqueId val="{0000001F-1635-480F-909C-A58E66F615C2}"/>
            </c:ext>
          </c:extLst>
        </c:ser>
        <c:ser>
          <c:idx val="16"/>
          <c:order val="16"/>
          <c:tx>
            <c:strRef>
              <c:f>Generation!$F$145</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Generation!$G$145:$M$145</c:f>
              <c:numCache>
                <c:formatCode>_(* #,##0_);_(* \(#,##0\);_(* "-"??_);_(@_)</c:formatCode>
                <c:ptCount val="7"/>
                <c:pt idx="0">
                  <c:v>0</c:v>
                </c:pt>
                <c:pt idx="1">
                  <c:v>0</c:v>
                </c:pt>
                <c:pt idx="2">
                  <c:v>2882.430848767</c:v>
                </c:pt>
                <c:pt idx="3">
                  <c:v>2882.430848767</c:v>
                </c:pt>
                <c:pt idx="4">
                  <c:v>2882.430848767</c:v>
                </c:pt>
                <c:pt idx="5">
                  <c:v>2882.430848767</c:v>
                </c:pt>
                <c:pt idx="6">
                  <c:v>2882.430848767</c:v>
                </c:pt>
              </c:numCache>
            </c:numRef>
          </c:val>
          <c:extLst>
            <c:ext xmlns:c16="http://schemas.microsoft.com/office/drawing/2014/chart" uri="{C3380CC4-5D6E-409C-BE32-E72D297353CC}">
              <c16:uniqueId val="{00000021-1635-480F-909C-A58E66F615C2}"/>
            </c:ext>
          </c:extLst>
        </c:ser>
        <c:ser>
          <c:idx val="17"/>
          <c:order val="17"/>
          <c:tx>
            <c:strRef>
              <c:f>Generation!$F$146</c:f>
              <c:strCache>
                <c:ptCount val="1"/>
                <c:pt idx="0">
                  <c:v>New Offshore Wind</c:v>
                </c:pt>
              </c:strCache>
            </c:strRef>
          </c:tx>
          <c:spPr>
            <a:pattFill prst="pct90">
              <a:fgClr>
                <a:srgbClr val="70AD47"/>
              </a:fgClr>
              <a:bgClr>
                <a:sysClr val="window" lastClr="FFFFFF"/>
              </a:bgClr>
            </a:patt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Generation!$G$146:$M$146</c:f>
              <c:numCache>
                <c:formatCode>_(* #,##0_);_(* \(#,##0\);_(* "-"??_);_(@_)</c:formatCode>
                <c:ptCount val="7"/>
                <c:pt idx="0">
                  <c:v>0</c:v>
                </c:pt>
                <c:pt idx="1">
                  <c:v>4079.1158996170002</c:v>
                </c:pt>
                <c:pt idx="2">
                  <c:v>4079.1158996170002</c:v>
                </c:pt>
                <c:pt idx="3">
                  <c:v>4079.1158996170002</c:v>
                </c:pt>
                <c:pt idx="4">
                  <c:v>4079.1158996170002</c:v>
                </c:pt>
                <c:pt idx="5">
                  <c:v>4079.1158996170002</c:v>
                </c:pt>
                <c:pt idx="6">
                  <c:v>4079.1158996170002</c:v>
                </c:pt>
              </c:numCache>
            </c:numRef>
          </c:val>
          <c:extLst>
            <c:ext xmlns:c16="http://schemas.microsoft.com/office/drawing/2014/chart" uri="{C3380CC4-5D6E-409C-BE32-E72D297353CC}">
              <c16:uniqueId val="{00000023-1635-480F-909C-A58E66F615C2}"/>
            </c:ext>
          </c:extLst>
        </c:ser>
        <c:ser>
          <c:idx val="18"/>
          <c:order val="18"/>
          <c:tx>
            <c:strRef>
              <c:f>Generation!$F$147</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Generation!$G$147:$M$147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1635-480F-909C-A58E66F615C2}"/>
            </c:ext>
          </c:extLst>
        </c:ser>
        <c:ser>
          <c:idx val="19"/>
          <c:order val="19"/>
          <c:tx>
            <c:strRef>
              <c:f>Generation!$F$148</c:f>
              <c:strCache>
                <c:ptCount val="1"/>
                <c:pt idx="0">
                  <c:v>New H2 CT</c:v>
                </c:pt>
              </c:strCache>
            </c:strRef>
          </c:tx>
          <c:spPr>
            <a:pattFill prst="pct90">
              <a:fgClr>
                <a:srgbClr val="5B9BD5"/>
              </a:fgClr>
              <a:bgClr>
                <a:sysClr val="window" lastClr="FFFFFF"/>
              </a:bgClr>
            </a:pattFill>
            <a:ln>
              <a:noFill/>
            </a:ln>
            <a:effectLst/>
          </c:spPr>
          <c:invertIfNegative val="0"/>
          <c:cat>
            <c:numRef>
              <c:f>Generation!$G$127:$M$127</c:f>
              <c:numCache>
                <c:formatCode>General</c:formatCode>
                <c:ptCount val="7"/>
                <c:pt idx="0">
                  <c:v>2025</c:v>
                </c:pt>
                <c:pt idx="1">
                  <c:v>2028</c:v>
                </c:pt>
                <c:pt idx="2">
                  <c:v>2030</c:v>
                </c:pt>
                <c:pt idx="3">
                  <c:v>2032</c:v>
                </c:pt>
                <c:pt idx="4">
                  <c:v>2035</c:v>
                </c:pt>
                <c:pt idx="5">
                  <c:v>2037</c:v>
                </c:pt>
                <c:pt idx="6">
                  <c:v>2040</c:v>
                </c:pt>
              </c:numCache>
            </c:numRef>
          </c:cat>
          <c:val>
            <c:numRef>
              <c:f>Generation!$G$148:$M$148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7-1635-480F-909C-A58E66F615C2}"/>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102858645244062"/>
          <c:h val="0.1701299103893035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Generation!$F$105</c:f>
              <c:strCache>
                <c:ptCount val="1"/>
                <c:pt idx="0">
                  <c:v>Coal</c:v>
                </c:pt>
              </c:strCache>
            </c:strRef>
          </c:tx>
          <c:spPr>
            <a:solidFill>
              <a:sysClr val="windowText" lastClr="000000"/>
            </a:solid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Generation!$G$105:$M$105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116A-4321-A4F8-F7257D4E91A3}"/>
            </c:ext>
          </c:extLst>
        </c:ser>
        <c:ser>
          <c:idx val="2"/>
          <c:order val="1"/>
          <c:tx>
            <c:strRef>
              <c:f>Generation!$F$106</c:f>
              <c:strCache>
                <c:ptCount val="1"/>
                <c:pt idx="0">
                  <c:v>Coal with CCS</c:v>
                </c:pt>
              </c:strCache>
            </c:strRef>
          </c:tx>
          <c:spPr>
            <a:solidFill>
              <a:srgbClr val="E7E6E6">
                <a:lumMod val="50000"/>
              </a:srgbClr>
            </a:solid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Generation!$G$106:$M$106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116A-4321-A4F8-F7257D4E91A3}"/>
            </c:ext>
          </c:extLst>
        </c:ser>
        <c:ser>
          <c:idx val="3"/>
          <c:order val="2"/>
          <c:tx>
            <c:strRef>
              <c:f>Generation!$F$107</c:f>
              <c:strCache>
                <c:ptCount val="1"/>
                <c:pt idx="0">
                  <c:v>Combined Cycle</c:v>
                </c:pt>
              </c:strCache>
            </c:strRef>
          </c:tx>
          <c:spPr>
            <a:solidFill>
              <a:schemeClr val="accent4"/>
            </a:solid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Generation!$G$107:$M$107</c:f>
              <c:numCache>
                <c:formatCode>_(* #,##0_);_(* \(#,##0\);_(* "-"??_);_(@_)</c:formatCode>
                <c:ptCount val="7"/>
                <c:pt idx="0">
                  <c:v>1596.455055035</c:v>
                </c:pt>
                <c:pt idx="1">
                  <c:v>763.83124139800009</c:v>
                </c:pt>
                <c:pt idx="2">
                  <c:v>33.119999999999997</c:v>
                </c:pt>
                <c:pt idx="3">
                  <c:v>572.03825089600002</c:v>
                </c:pt>
                <c:pt idx="4">
                  <c:v>606.43130768800006</c:v>
                </c:pt>
                <c:pt idx="5">
                  <c:v>34.215000000000003</c:v>
                </c:pt>
                <c:pt idx="6">
                  <c:v>2.1</c:v>
                </c:pt>
              </c:numCache>
            </c:numRef>
          </c:val>
          <c:extLst>
            <c:ext xmlns:c16="http://schemas.microsoft.com/office/drawing/2014/chart" uri="{C3380CC4-5D6E-409C-BE32-E72D297353CC}">
              <c16:uniqueId val="{00000005-116A-4321-A4F8-F7257D4E91A3}"/>
            </c:ext>
          </c:extLst>
        </c:ser>
        <c:ser>
          <c:idx val="4"/>
          <c:order val="3"/>
          <c:tx>
            <c:strRef>
              <c:f>Generation!$F$108</c:f>
              <c:strCache>
                <c:ptCount val="1"/>
                <c:pt idx="0">
                  <c:v>Combustion Turbine</c:v>
                </c:pt>
              </c:strCache>
            </c:strRef>
          </c:tx>
          <c:spPr>
            <a:solidFill>
              <a:schemeClr val="accent4">
                <a:lumMod val="75000"/>
              </a:schemeClr>
            </a:solid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Generation!$G$108:$M$108</c:f>
              <c:numCache>
                <c:formatCode>_(* #,##0_);_(* \(#,##0\);_(* "-"??_);_(@_)</c:formatCode>
                <c:ptCount val="7"/>
                <c:pt idx="0">
                  <c:v>0</c:v>
                </c:pt>
                <c:pt idx="1">
                  <c:v>0.627</c:v>
                </c:pt>
                <c:pt idx="2">
                  <c:v>1.5949999999999995</c:v>
                </c:pt>
                <c:pt idx="3">
                  <c:v>1.5949999999999995</c:v>
                </c:pt>
                <c:pt idx="4">
                  <c:v>1.4101999999999997</c:v>
                </c:pt>
                <c:pt idx="5">
                  <c:v>1.6399999999999997</c:v>
                </c:pt>
                <c:pt idx="6">
                  <c:v>0.21000000000000002</c:v>
                </c:pt>
              </c:numCache>
            </c:numRef>
          </c:val>
          <c:extLst>
            <c:ext xmlns:c16="http://schemas.microsoft.com/office/drawing/2014/chart" uri="{C3380CC4-5D6E-409C-BE32-E72D297353CC}">
              <c16:uniqueId val="{00000007-116A-4321-A4F8-F7257D4E91A3}"/>
            </c:ext>
          </c:extLst>
        </c:ser>
        <c:ser>
          <c:idx val="5"/>
          <c:order val="4"/>
          <c:tx>
            <c:strRef>
              <c:f>Generation!$F$109</c:f>
              <c:strCache>
                <c:ptCount val="1"/>
                <c:pt idx="0">
                  <c:v>Oil/Gas</c:v>
                </c:pt>
              </c:strCache>
            </c:strRef>
          </c:tx>
          <c:spPr>
            <a:solidFill>
              <a:schemeClr val="bg2">
                <a:lumMod val="75000"/>
              </a:schemeClr>
            </a:solid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Generation!$G$109:$M$109</c:f>
              <c:numCache>
                <c:formatCode>_(* #,##0_);_(* \(#,##0\);_(* "-"??_);_(@_)</c:formatCode>
                <c:ptCount val="7"/>
                <c:pt idx="0">
                  <c:v>11.016</c:v>
                </c:pt>
                <c:pt idx="1">
                  <c:v>11.016</c:v>
                </c:pt>
                <c:pt idx="2">
                  <c:v>6.6239999999999997</c:v>
                </c:pt>
                <c:pt idx="3">
                  <c:v>6.6239999999999997</c:v>
                </c:pt>
                <c:pt idx="4">
                  <c:v>10.150338</c:v>
                </c:pt>
                <c:pt idx="5">
                  <c:v>9.7951259999999998</c:v>
                </c:pt>
                <c:pt idx="6">
                  <c:v>0</c:v>
                </c:pt>
              </c:numCache>
            </c:numRef>
          </c:val>
          <c:extLst>
            <c:ext xmlns:c16="http://schemas.microsoft.com/office/drawing/2014/chart" uri="{C3380CC4-5D6E-409C-BE32-E72D297353CC}">
              <c16:uniqueId val="{00000009-116A-4321-A4F8-F7257D4E91A3}"/>
            </c:ext>
          </c:extLst>
        </c:ser>
        <c:ser>
          <c:idx val="6"/>
          <c:order val="5"/>
          <c:tx>
            <c:strRef>
              <c:f>Generation!$F$110</c:f>
              <c:strCache>
                <c:ptCount val="1"/>
                <c:pt idx="0">
                  <c:v>Other</c:v>
                </c:pt>
              </c:strCache>
            </c:strRef>
          </c:tx>
          <c:spPr>
            <a:solidFill>
              <a:srgbClr val="FF0000"/>
            </a:solid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Generation!$G$110:$M$110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116A-4321-A4F8-F7257D4E91A3}"/>
            </c:ext>
          </c:extLst>
        </c:ser>
        <c:ser>
          <c:idx val="7"/>
          <c:order val="6"/>
          <c:tx>
            <c:strRef>
              <c:f>Generation!$F$111</c:f>
              <c:strCache>
                <c:ptCount val="1"/>
                <c:pt idx="0">
                  <c:v>Nuclear</c:v>
                </c:pt>
              </c:strCache>
            </c:strRef>
          </c:tx>
          <c:spPr>
            <a:solidFill>
              <a:srgbClr val="7030A0"/>
            </a:solid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Generation!$G$111:$M$111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116A-4321-A4F8-F7257D4E91A3}"/>
            </c:ext>
          </c:extLst>
        </c:ser>
        <c:ser>
          <c:idx val="8"/>
          <c:order val="7"/>
          <c:tx>
            <c:strRef>
              <c:f>Generation!$F$112</c:f>
              <c:strCache>
                <c:ptCount val="1"/>
                <c:pt idx="0">
                  <c:v>Hydro</c:v>
                </c:pt>
              </c:strCache>
            </c:strRef>
          </c:tx>
          <c:spPr>
            <a:solidFill>
              <a:srgbClr val="4472C4"/>
            </a:solid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Generation!$G$112:$M$112</c:f>
              <c:numCache>
                <c:formatCode>_(* #,##0_);_(* \(#,##0\);_(* "-"??_);_(@_)</c:formatCode>
                <c:ptCount val="7"/>
                <c:pt idx="0">
                  <c:v>2722.6362967340242</c:v>
                </c:pt>
                <c:pt idx="1">
                  <c:v>2722.636285521025</c:v>
                </c:pt>
                <c:pt idx="2">
                  <c:v>2722.636276558238</c:v>
                </c:pt>
                <c:pt idx="3">
                  <c:v>2722.6362885595595</c:v>
                </c:pt>
                <c:pt idx="4">
                  <c:v>2722.6362884021055</c:v>
                </c:pt>
                <c:pt idx="5">
                  <c:v>2722.6362816357778</c:v>
                </c:pt>
                <c:pt idx="6">
                  <c:v>1834.6900285771533</c:v>
                </c:pt>
              </c:numCache>
            </c:numRef>
          </c:val>
          <c:extLst>
            <c:ext xmlns:c16="http://schemas.microsoft.com/office/drawing/2014/chart" uri="{C3380CC4-5D6E-409C-BE32-E72D297353CC}">
              <c16:uniqueId val="{0000000F-116A-4321-A4F8-F7257D4E91A3}"/>
            </c:ext>
          </c:extLst>
        </c:ser>
        <c:ser>
          <c:idx val="9"/>
          <c:order val="8"/>
          <c:tx>
            <c:strRef>
              <c:f>Generation!$F$113</c:f>
              <c:strCache>
                <c:ptCount val="1"/>
                <c:pt idx="0">
                  <c:v>Solar PV</c:v>
                </c:pt>
              </c:strCache>
            </c:strRef>
          </c:tx>
          <c:spPr>
            <a:solidFill>
              <a:srgbClr val="FFFF00"/>
            </a:solidFill>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Generation!$G$113:$M$113</c:f>
              <c:numCache>
                <c:formatCode>_(* #,##0_);_(* \(#,##0\);_(* "-"??_);_(@_)</c:formatCode>
                <c:ptCount val="7"/>
                <c:pt idx="0">
                  <c:v>1322.94463818642</c:v>
                </c:pt>
                <c:pt idx="1">
                  <c:v>1432.5937016658927</c:v>
                </c:pt>
                <c:pt idx="2">
                  <c:v>1432.5937016658927</c:v>
                </c:pt>
                <c:pt idx="3">
                  <c:v>1432.5937016658927</c:v>
                </c:pt>
                <c:pt idx="4">
                  <c:v>1430.6655219112931</c:v>
                </c:pt>
                <c:pt idx="5">
                  <c:v>1430.8400808804779</c:v>
                </c:pt>
                <c:pt idx="6">
                  <c:v>1302.5477906654783</c:v>
                </c:pt>
              </c:numCache>
            </c:numRef>
          </c:val>
          <c:extLst>
            <c:ext xmlns:c16="http://schemas.microsoft.com/office/drawing/2014/chart" uri="{C3380CC4-5D6E-409C-BE32-E72D297353CC}">
              <c16:uniqueId val="{00000011-116A-4321-A4F8-F7257D4E91A3}"/>
            </c:ext>
          </c:extLst>
        </c:ser>
        <c:ser>
          <c:idx val="10"/>
          <c:order val="9"/>
          <c:tx>
            <c:strRef>
              <c:f>Generation!$F$114</c:f>
              <c:strCache>
                <c:ptCount val="1"/>
                <c:pt idx="0">
                  <c:v>Onshore Wind</c:v>
                </c:pt>
              </c:strCache>
            </c:strRef>
          </c:tx>
          <c:spPr>
            <a:solidFill>
              <a:srgbClr val="70AD47">
                <a:lumMod val="60000"/>
                <a:lumOff val="40000"/>
              </a:srgbClr>
            </a:solidFill>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Generation!$G$114:$M$114</c:f>
              <c:numCache>
                <c:formatCode>_(* #,##0_);_(* \(#,##0\);_(* "-"??_);_(@_)</c:formatCode>
                <c:ptCount val="7"/>
                <c:pt idx="0">
                  <c:v>3759.4799751190003</c:v>
                </c:pt>
                <c:pt idx="1">
                  <c:v>3939.3214933889994</c:v>
                </c:pt>
                <c:pt idx="2">
                  <c:v>3939.3214933889994</c:v>
                </c:pt>
                <c:pt idx="3">
                  <c:v>3939.3214933889994</c:v>
                </c:pt>
                <c:pt idx="4">
                  <c:v>3770.1515896780002</c:v>
                </c:pt>
                <c:pt idx="5">
                  <c:v>3795.5598934949999</c:v>
                </c:pt>
                <c:pt idx="6">
                  <c:v>3227.7886561570003</c:v>
                </c:pt>
              </c:numCache>
            </c:numRef>
          </c:val>
          <c:extLst>
            <c:ext xmlns:c16="http://schemas.microsoft.com/office/drawing/2014/chart" uri="{C3380CC4-5D6E-409C-BE32-E72D297353CC}">
              <c16:uniqueId val="{00000013-116A-4321-A4F8-F7257D4E91A3}"/>
            </c:ext>
          </c:extLst>
        </c:ser>
        <c:ser>
          <c:idx val="11"/>
          <c:order val="10"/>
          <c:tx>
            <c:strRef>
              <c:f>Generation!$F$115</c:f>
              <c:strCache>
                <c:ptCount val="1"/>
                <c:pt idx="0">
                  <c:v>Other RE</c:v>
                </c:pt>
              </c:strCache>
            </c:strRef>
          </c:tx>
          <c:spPr>
            <a:solidFill>
              <a:srgbClr val="5B9BD5">
                <a:lumMod val="20000"/>
                <a:lumOff val="80000"/>
              </a:srgbClr>
            </a:solidFill>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Generation!$G$115:$M$115</c:f>
              <c:numCache>
                <c:formatCode>_(* #,##0_);_(* \(#,##0\);_(* "-"??_);_(@_)</c:formatCode>
                <c:ptCount val="7"/>
                <c:pt idx="0">
                  <c:v>1088.4792284820003</c:v>
                </c:pt>
                <c:pt idx="1">
                  <c:v>469.61640400299996</c:v>
                </c:pt>
                <c:pt idx="2">
                  <c:v>297.61416854300001</c:v>
                </c:pt>
                <c:pt idx="3">
                  <c:v>305.698073894</c:v>
                </c:pt>
                <c:pt idx="4">
                  <c:v>246.62066294099998</c:v>
                </c:pt>
                <c:pt idx="5">
                  <c:v>246.455759425</c:v>
                </c:pt>
                <c:pt idx="6">
                  <c:v>245.90168886499998</c:v>
                </c:pt>
              </c:numCache>
            </c:numRef>
          </c:val>
          <c:extLst>
            <c:ext xmlns:c16="http://schemas.microsoft.com/office/drawing/2014/chart" uri="{C3380CC4-5D6E-409C-BE32-E72D297353CC}">
              <c16:uniqueId val="{00000015-116A-4321-A4F8-F7257D4E91A3}"/>
            </c:ext>
          </c:extLst>
        </c:ser>
        <c:ser>
          <c:idx val="12"/>
          <c:order val="11"/>
          <c:tx>
            <c:strRef>
              <c:f>Generation!$F$117</c:f>
              <c:strCache>
                <c:ptCount val="1"/>
                <c:pt idx="0">
                  <c:v>New Combined Cycle</c:v>
                </c:pt>
              </c:strCache>
            </c:strRef>
          </c:tx>
          <c:spPr>
            <a:pattFill prst="pct90">
              <a:fgClr>
                <a:srgbClr val="FFC000"/>
              </a:fgClr>
              <a:bgClr>
                <a:sysClr val="window" lastClr="FFFFFF"/>
              </a:bgClr>
            </a:pattFill>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Generation!$G$117:$M$117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7-116A-4321-A4F8-F7257D4E91A3}"/>
            </c:ext>
          </c:extLst>
        </c:ser>
        <c:ser>
          <c:idx val="13"/>
          <c:order val="12"/>
          <c:tx>
            <c:strRef>
              <c:f>Generation!$F$118</c:f>
              <c:strCache>
                <c:ptCount val="1"/>
                <c:pt idx="0">
                  <c:v>New Combustion Turbine</c:v>
                </c:pt>
              </c:strCache>
            </c:strRef>
          </c:tx>
          <c:spPr>
            <a:pattFill prst="pct90">
              <a:fgClr>
                <a:srgbClr val="FFC000">
                  <a:lumMod val="75000"/>
                </a:srgbClr>
              </a:fgClr>
              <a:bgClr>
                <a:sysClr val="window" lastClr="FFFFFF"/>
              </a:bgClr>
            </a:pattFill>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Generation!$G$118:$M$118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116A-4321-A4F8-F7257D4E91A3}"/>
            </c:ext>
          </c:extLst>
        </c:ser>
        <c:ser>
          <c:idx val="14"/>
          <c:order val="13"/>
          <c:tx>
            <c:strRef>
              <c:f>Generation!$F$119</c:f>
              <c:strCache>
                <c:ptCount val="1"/>
                <c:pt idx="0">
                  <c:v>New Other</c:v>
                </c:pt>
              </c:strCache>
            </c:strRef>
          </c:tx>
          <c:spPr>
            <a:pattFill prst="pct90">
              <a:fgClr>
                <a:srgbClr val="FF0000"/>
              </a:fgClr>
              <a:bgClr>
                <a:sysClr val="window" lastClr="FFFFFF"/>
              </a:bgClr>
            </a:pattFill>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Generation!$G$119:$M$119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116A-4321-A4F8-F7257D4E91A3}"/>
            </c:ext>
          </c:extLst>
        </c:ser>
        <c:ser>
          <c:idx val="0"/>
          <c:order val="14"/>
          <c:tx>
            <c:strRef>
              <c:f>Generation!$F$120</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Generation!$G$120:$M$120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116A-4321-A4F8-F7257D4E91A3}"/>
            </c:ext>
          </c:extLst>
        </c:ser>
        <c:ser>
          <c:idx val="15"/>
          <c:order val="15"/>
          <c:tx>
            <c:strRef>
              <c:f>Generation!$F$121</c:f>
              <c:strCache>
                <c:ptCount val="1"/>
                <c:pt idx="0">
                  <c:v>New Solar PV</c:v>
                </c:pt>
              </c:strCache>
            </c:strRef>
          </c:tx>
          <c:spPr>
            <a:pattFill prst="pct90">
              <a:fgClr>
                <a:srgbClr val="FFFF00"/>
              </a:fgClr>
              <a:bgClr>
                <a:sysClr val="window" lastClr="FFFFFF"/>
              </a:bgClr>
            </a:patt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Generation!$G$121:$M$121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F-116A-4321-A4F8-F7257D4E91A3}"/>
            </c:ext>
          </c:extLst>
        </c:ser>
        <c:ser>
          <c:idx val="16"/>
          <c:order val="16"/>
          <c:tx>
            <c:strRef>
              <c:f>Generation!$F$122</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Generation!$G$122:$M$122</c:f>
              <c:numCache>
                <c:formatCode>_(* #,##0_);_(* \(#,##0\);_(* "-"??_);_(@_)</c:formatCode>
                <c:ptCount val="7"/>
                <c:pt idx="0">
                  <c:v>0</c:v>
                </c:pt>
                <c:pt idx="1">
                  <c:v>3032.3966723929998</c:v>
                </c:pt>
                <c:pt idx="2">
                  <c:v>10179.030537911</c:v>
                </c:pt>
                <c:pt idx="3">
                  <c:v>10179.030537911</c:v>
                </c:pt>
                <c:pt idx="4">
                  <c:v>10179.030537911</c:v>
                </c:pt>
                <c:pt idx="5">
                  <c:v>11951.084459459</c:v>
                </c:pt>
                <c:pt idx="6">
                  <c:v>17120.305417977001</c:v>
                </c:pt>
              </c:numCache>
            </c:numRef>
          </c:val>
          <c:extLst>
            <c:ext xmlns:c16="http://schemas.microsoft.com/office/drawing/2014/chart" uri="{C3380CC4-5D6E-409C-BE32-E72D297353CC}">
              <c16:uniqueId val="{00000021-116A-4321-A4F8-F7257D4E91A3}"/>
            </c:ext>
          </c:extLst>
        </c:ser>
        <c:ser>
          <c:idx val="17"/>
          <c:order val="17"/>
          <c:tx>
            <c:strRef>
              <c:f>Generation!$F$123</c:f>
              <c:strCache>
                <c:ptCount val="1"/>
                <c:pt idx="0">
                  <c:v>New Offshore Wind</c:v>
                </c:pt>
              </c:strCache>
            </c:strRef>
          </c:tx>
          <c:spPr>
            <a:pattFill prst="pct90">
              <a:fgClr>
                <a:srgbClr val="70AD47"/>
              </a:fgClr>
              <a:bgClr>
                <a:sysClr val="window" lastClr="FFFFFF"/>
              </a:bgClr>
            </a:patt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Generation!$G$123:$M$123</c:f>
              <c:numCache>
                <c:formatCode>_(* #,##0_);_(* \(#,##0\);_(* "-"??_);_(@_)</c:formatCode>
                <c:ptCount val="7"/>
                <c:pt idx="0">
                  <c:v>51.127648508999997</c:v>
                </c:pt>
                <c:pt idx="1">
                  <c:v>51.127648508999997</c:v>
                </c:pt>
                <c:pt idx="2">
                  <c:v>51.127648508999997</c:v>
                </c:pt>
                <c:pt idx="3">
                  <c:v>51.127648508999997</c:v>
                </c:pt>
                <c:pt idx="4">
                  <c:v>47.433276093000003</c:v>
                </c:pt>
                <c:pt idx="5">
                  <c:v>50.028457754000002</c:v>
                </c:pt>
                <c:pt idx="6">
                  <c:v>39.780493620999998</c:v>
                </c:pt>
              </c:numCache>
            </c:numRef>
          </c:val>
          <c:extLst>
            <c:ext xmlns:c16="http://schemas.microsoft.com/office/drawing/2014/chart" uri="{C3380CC4-5D6E-409C-BE32-E72D297353CC}">
              <c16:uniqueId val="{00000023-116A-4321-A4F8-F7257D4E91A3}"/>
            </c:ext>
          </c:extLst>
        </c:ser>
        <c:ser>
          <c:idx val="18"/>
          <c:order val="18"/>
          <c:tx>
            <c:strRef>
              <c:f>Generation!$F$124</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Generation!$G$124:$M$124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116A-4321-A4F8-F7257D4E91A3}"/>
            </c:ext>
          </c:extLst>
        </c:ser>
        <c:ser>
          <c:idx val="19"/>
          <c:order val="19"/>
          <c:tx>
            <c:strRef>
              <c:f>Generation!$F$125</c:f>
              <c:strCache>
                <c:ptCount val="1"/>
                <c:pt idx="0">
                  <c:v>New H2 CT</c:v>
                </c:pt>
              </c:strCache>
            </c:strRef>
          </c:tx>
          <c:spPr>
            <a:pattFill prst="pct90">
              <a:fgClr>
                <a:srgbClr val="5B9BD5"/>
              </a:fgClr>
              <a:bgClr>
                <a:sysClr val="window" lastClr="FFFFFF"/>
              </a:bgClr>
            </a:pattFill>
            <a:ln>
              <a:noFill/>
            </a:ln>
            <a:effectLst/>
          </c:spPr>
          <c:invertIfNegative val="0"/>
          <c:cat>
            <c:numRef>
              <c:f>Generation!$G$104:$M$104</c:f>
              <c:numCache>
                <c:formatCode>General</c:formatCode>
                <c:ptCount val="7"/>
                <c:pt idx="0">
                  <c:v>2025</c:v>
                </c:pt>
                <c:pt idx="1">
                  <c:v>2028</c:v>
                </c:pt>
                <c:pt idx="2">
                  <c:v>2030</c:v>
                </c:pt>
                <c:pt idx="3">
                  <c:v>2032</c:v>
                </c:pt>
                <c:pt idx="4">
                  <c:v>2035</c:v>
                </c:pt>
                <c:pt idx="5">
                  <c:v>2037</c:v>
                </c:pt>
                <c:pt idx="6">
                  <c:v>2040</c:v>
                </c:pt>
              </c:numCache>
            </c:numRef>
          </c:cat>
          <c:val>
            <c:numRef>
              <c:f>Generation!$G$125:$M$125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7-116A-4321-A4F8-F7257D4E91A3}"/>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102858645244062"/>
          <c:h val="0.1701299103893035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'Regional Results'!$AL$47</c:f>
              <c:strCache>
                <c:ptCount val="1"/>
                <c:pt idx="0">
                  <c:v>CO2 Emissions</c:v>
                </c:pt>
              </c:strCache>
            </c:strRef>
          </c:tx>
          <c:spPr>
            <a:solidFill>
              <a:schemeClr val="accent1"/>
            </a:solidFill>
            <a:ln>
              <a:noFill/>
            </a:ln>
            <a:effectLst/>
          </c:spPr>
          <c:invertIfNegative val="0"/>
          <c:cat>
            <c:multiLvlStrRef>
              <c:f>'Regional Results'!$AN$45:$BA$46</c:f>
              <c:multiLvlStrCache>
                <c:ptCount val="14"/>
                <c:lvl>
                  <c:pt idx="0">
                    <c:v>Case A Exploratory Policy Scenario</c:v>
                  </c:pt>
                  <c:pt idx="1">
                    <c:v>Case A Updated RGGI Price</c:v>
                  </c:pt>
                  <c:pt idx="2">
                    <c:v>Case A Exploratory Policy Scenario</c:v>
                  </c:pt>
                  <c:pt idx="3">
                    <c:v>Case A Updated RGGI Price</c:v>
                  </c:pt>
                  <c:pt idx="4">
                    <c:v>Case A Exploratory Policy Scenario</c:v>
                  </c:pt>
                  <c:pt idx="5">
                    <c:v>Case A Updated RGGI Price</c:v>
                  </c:pt>
                  <c:pt idx="6">
                    <c:v>Case A Exploratory Policy Scenario</c:v>
                  </c:pt>
                  <c:pt idx="7">
                    <c:v>Case A Updated RGGI Price</c:v>
                  </c:pt>
                  <c:pt idx="8">
                    <c:v>Case A Exploratory Policy Scenario</c:v>
                  </c:pt>
                  <c:pt idx="9">
                    <c:v>Case A Updated RGGI Price</c:v>
                  </c:pt>
                  <c:pt idx="10">
                    <c:v>Case A Exploratory Policy Scenario</c:v>
                  </c:pt>
                  <c:pt idx="11">
                    <c:v>Case A Updated RGGI Price</c:v>
                  </c:pt>
                  <c:pt idx="12">
                    <c:v>Case A Exploratory Policy Scenario</c:v>
                  </c:pt>
                  <c:pt idx="13">
                    <c:v>Case A Updated RGGI Price</c:v>
                  </c:pt>
                </c:lvl>
                <c:lvl>
                  <c:pt idx="0">
                    <c:v>2025</c:v>
                  </c:pt>
                  <c:pt idx="2">
                    <c:v>2028</c:v>
                  </c:pt>
                  <c:pt idx="4">
                    <c:v>2030</c:v>
                  </c:pt>
                  <c:pt idx="6">
                    <c:v>2032</c:v>
                  </c:pt>
                  <c:pt idx="8">
                    <c:v>2035</c:v>
                  </c:pt>
                  <c:pt idx="10">
                    <c:v>2037</c:v>
                  </c:pt>
                  <c:pt idx="12">
                    <c:v>2040</c:v>
                  </c:pt>
                </c:lvl>
              </c:multiLvlStrCache>
            </c:multiLvlStrRef>
          </c:cat>
          <c:val>
            <c:numRef>
              <c:f>'Regional Results'!$AN$47:$BA$47</c:f>
              <c:numCache>
                <c:formatCode>_(* #,##0.00_);_(* \(#,##0.00\);_(* "-"??_);_(@_)</c:formatCode>
                <c:ptCount val="14"/>
                <c:pt idx="0">
                  <c:v>51.140354225576992</c:v>
                </c:pt>
                <c:pt idx="1">
                  <c:v>47.5440400761752</c:v>
                </c:pt>
                <c:pt idx="2">
                  <c:v>34.590569472017187</c:v>
                </c:pt>
                <c:pt idx="3">
                  <c:v>36.912599972318532</c:v>
                </c:pt>
                <c:pt idx="4">
                  <c:v>27.010197364855728</c:v>
                </c:pt>
                <c:pt idx="5">
                  <c:v>29.101209900848559</c:v>
                </c:pt>
                <c:pt idx="6">
                  <c:v>29.755148707603652</c:v>
                </c:pt>
                <c:pt idx="7">
                  <c:v>31.427750648792735</c:v>
                </c:pt>
                <c:pt idx="8">
                  <c:v>31.207263911754161</c:v>
                </c:pt>
                <c:pt idx="9">
                  <c:v>35.291042558922705</c:v>
                </c:pt>
                <c:pt idx="10">
                  <c:v>27.999542185342211</c:v>
                </c:pt>
                <c:pt idx="11">
                  <c:v>31.976181770203425</c:v>
                </c:pt>
                <c:pt idx="12">
                  <c:v>21.22294249682718</c:v>
                </c:pt>
                <c:pt idx="13">
                  <c:v>25.757520151574727</c:v>
                </c:pt>
              </c:numCache>
            </c:numRef>
          </c:val>
          <c:extLst>
            <c:ext xmlns:c16="http://schemas.microsoft.com/office/drawing/2014/chart" uri="{C3380CC4-5D6E-409C-BE32-E72D297353CC}">
              <c16:uniqueId val="{00000000-AC17-4EB2-B561-F5569486501F}"/>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CO2</a:t>
                </a:r>
                <a:r>
                  <a:rPr lang="en-US" sz="1100" b="1" baseline="0"/>
                  <a:t> Emissions (Million Short Tons)</a:t>
                </a:r>
                <a:endParaRPr lang="en-US" sz="1100" b="1"/>
              </a:p>
            </c:rich>
          </c:tx>
          <c:layout>
            <c:manualLayout>
              <c:xMode val="edge"/>
              <c:yMode val="edge"/>
              <c:x val="5.4549983136924557E-3"/>
              <c:y val="0.20889911987230847"/>
            </c:manualLayout>
          </c:layout>
          <c:overlay val="0"/>
          <c:spPr>
            <a:noFill/>
            <a:ln>
              <a:noFill/>
            </a:ln>
            <a:effectLst/>
          </c:sp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Generation!$F$82</c:f>
              <c:strCache>
                <c:ptCount val="1"/>
                <c:pt idx="0">
                  <c:v>Coal</c:v>
                </c:pt>
              </c:strCache>
            </c:strRef>
          </c:tx>
          <c:spPr>
            <a:solidFill>
              <a:sysClr val="windowText" lastClr="000000"/>
            </a:solid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Generation!$G$82:$M$82</c:f>
              <c:numCache>
                <c:formatCode>_(* #,##0_);_(* \(#,##0\);_(* "-"??_);_(@_)</c:formatCode>
                <c:ptCount val="7"/>
                <c:pt idx="0">
                  <c:v>278.99999884800002</c:v>
                </c:pt>
                <c:pt idx="1">
                  <c:v>0</c:v>
                </c:pt>
                <c:pt idx="2">
                  <c:v>0</c:v>
                </c:pt>
                <c:pt idx="3">
                  <c:v>0</c:v>
                </c:pt>
                <c:pt idx="4">
                  <c:v>0</c:v>
                </c:pt>
                <c:pt idx="5">
                  <c:v>0</c:v>
                </c:pt>
                <c:pt idx="6">
                  <c:v>0</c:v>
                </c:pt>
              </c:numCache>
            </c:numRef>
          </c:val>
          <c:extLst>
            <c:ext xmlns:c16="http://schemas.microsoft.com/office/drawing/2014/chart" uri="{C3380CC4-5D6E-409C-BE32-E72D297353CC}">
              <c16:uniqueId val="{00000001-A62B-470C-93D3-024E097CC314}"/>
            </c:ext>
          </c:extLst>
        </c:ser>
        <c:ser>
          <c:idx val="2"/>
          <c:order val="1"/>
          <c:tx>
            <c:strRef>
              <c:f>Generation!$F$83</c:f>
              <c:strCache>
                <c:ptCount val="1"/>
                <c:pt idx="0">
                  <c:v>Coal with CCS</c:v>
                </c:pt>
              </c:strCache>
            </c:strRef>
          </c:tx>
          <c:spPr>
            <a:solidFill>
              <a:srgbClr val="E7E6E6">
                <a:lumMod val="50000"/>
              </a:srgbClr>
            </a:solid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Generation!$G$83:$M$83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A62B-470C-93D3-024E097CC314}"/>
            </c:ext>
          </c:extLst>
        </c:ser>
        <c:ser>
          <c:idx val="3"/>
          <c:order val="2"/>
          <c:tx>
            <c:strRef>
              <c:f>Generation!$F$84</c:f>
              <c:strCache>
                <c:ptCount val="1"/>
                <c:pt idx="0">
                  <c:v>Combined Cycle</c:v>
                </c:pt>
              </c:strCache>
            </c:strRef>
          </c:tx>
          <c:spPr>
            <a:solidFill>
              <a:schemeClr val="accent4"/>
            </a:solid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Generation!$G$84:$M$84</c:f>
              <c:numCache>
                <c:formatCode>_(* #,##0_);_(* \(#,##0\);_(* "-"??_);_(@_)</c:formatCode>
                <c:ptCount val="7"/>
                <c:pt idx="0">
                  <c:v>2888.155300894</c:v>
                </c:pt>
                <c:pt idx="1">
                  <c:v>594.24590000000001</c:v>
                </c:pt>
                <c:pt idx="2">
                  <c:v>718.50769906400001</c:v>
                </c:pt>
                <c:pt idx="3">
                  <c:v>792.63826992000008</c:v>
                </c:pt>
                <c:pt idx="4">
                  <c:v>854.18188512799998</c:v>
                </c:pt>
                <c:pt idx="5">
                  <c:v>854.18188512799998</c:v>
                </c:pt>
                <c:pt idx="6">
                  <c:v>536.69205902800002</c:v>
                </c:pt>
              </c:numCache>
            </c:numRef>
          </c:val>
          <c:extLst>
            <c:ext xmlns:c16="http://schemas.microsoft.com/office/drawing/2014/chart" uri="{C3380CC4-5D6E-409C-BE32-E72D297353CC}">
              <c16:uniqueId val="{00000005-A62B-470C-93D3-024E097CC314}"/>
            </c:ext>
          </c:extLst>
        </c:ser>
        <c:ser>
          <c:idx val="4"/>
          <c:order val="3"/>
          <c:tx>
            <c:strRef>
              <c:f>Generation!$F$85</c:f>
              <c:strCache>
                <c:ptCount val="1"/>
                <c:pt idx="0">
                  <c:v>Combustion Turbine</c:v>
                </c:pt>
              </c:strCache>
            </c:strRef>
          </c:tx>
          <c:spPr>
            <a:solidFill>
              <a:schemeClr val="accent4">
                <a:lumMod val="75000"/>
              </a:schemeClr>
            </a:solid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Generation!$G$85:$M$85</c:f>
              <c:numCache>
                <c:formatCode>_(* #,##0_);_(* \(#,##0\);_(* "-"??_);_(@_)</c:formatCode>
                <c:ptCount val="7"/>
                <c:pt idx="0">
                  <c:v>28.16</c:v>
                </c:pt>
                <c:pt idx="1">
                  <c:v>15.469000000000001</c:v>
                </c:pt>
                <c:pt idx="2">
                  <c:v>21.215000000000003</c:v>
                </c:pt>
                <c:pt idx="3">
                  <c:v>20.265999999999998</c:v>
                </c:pt>
                <c:pt idx="4">
                  <c:v>11.026</c:v>
                </c:pt>
                <c:pt idx="5">
                  <c:v>3.41</c:v>
                </c:pt>
                <c:pt idx="6">
                  <c:v>3.41</c:v>
                </c:pt>
              </c:numCache>
            </c:numRef>
          </c:val>
          <c:extLst>
            <c:ext xmlns:c16="http://schemas.microsoft.com/office/drawing/2014/chart" uri="{C3380CC4-5D6E-409C-BE32-E72D297353CC}">
              <c16:uniqueId val="{00000007-A62B-470C-93D3-024E097CC314}"/>
            </c:ext>
          </c:extLst>
        </c:ser>
        <c:ser>
          <c:idx val="5"/>
          <c:order val="4"/>
          <c:tx>
            <c:strRef>
              <c:f>Generation!$F$86</c:f>
              <c:strCache>
                <c:ptCount val="1"/>
                <c:pt idx="0">
                  <c:v>Oil/Gas</c:v>
                </c:pt>
              </c:strCache>
            </c:strRef>
          </c:tx>
          <c:spPr>
            <a:solidFill>
              <a:schemeClr val="bg2">
                <a:lumMod val="75000"/>
              </a:schemeClr>
            </a:solid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Generation!$G$86:$M$86</c:f>
              <c:numCache>
                <c:formatCode>_(* #,##0_);_(* \(#,##0\);_(* "-"??_);_(@_)</c:formatCode>
                <c:ptCount val="7"/>
                <c:pt idx="0">
                  <c:v>66</c:v>
                </c:pt>
                <c:pt idx="1">
                  <c:v>81.007019999999997</c:v>
                </c:pt>
                <c:pt idx="2">
                  <c:v>75.394019999999998</c:v>
                </c:pt>
                <c:pt idx="3">
                  <c:v>76.498559999999998</c:v>
                </c:pt>
                <c:pt idx="4">
                  <c:v>77.728139999999996</c:v>
                </c:pt>
                <c:pt idx="5">
                  <c:v>68.497240000000005</c:v>
                </c:pt>
                <c:pt idx="6">
                  <c:v>22.08</c:v>
                </c:pt>
              </c:numCache>
            </c:numRef>
          </c:val>
          <c:extLst>
            <c:ext xmlns:c16="http://schemas.microsoft.com/office/drawing/2014/chart" uri="{C3380CC4-5D6E-409C-BE32-E72D297353CC}">
              <c16:uniqueId val="{00000009-A62B-470C-93D3-024E097CC314}"/>
            </c:ext>
          </c:extLst>
        </c:ser>
        <c:ser>
          <c:idx val="6"/>
          <c:order val="5"/>
          <c:tx>
            <c:strRef>
              <c:f>Generation!$F$87</c:f>
              <c:strCache>
                <c:ptCount val="1"/>
                <c:pt idx="0">
                  <c:v>Other</c:v>
                </c:pt>
              </c:strCache>
            </c:strRef>
          </c:tx>
          <c:spPr>
            <a:solidFill>
              <a:srgbClr val="FF0000"/>
            </a:solid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Generation!$G$87:$M$87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A62B-470C-93D3-024E097CC314}"/>
            </c:ext>
          </c:extLst>
        </c:ser>
        <c:ser>
          <c:idx val="7"/>
          <c:order val="6"/>
          <c:tx>
            <c:strRef>
              <c:f>Generation!$F$88</c:f>
              <c:strCache>
                <c:ptCount val="1"/>
                <c:pt idx="0">
                  <c:v>Nuclear</c:v>
                </c:pt>
              </c:strCache>
            </c:strRef>
          </c:tx>
          <c:spPr>
            <a:solidFill>
              <a:srgbClr val="7030A0"/>
            </a:solid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Generation!$G$88:$M$88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A62B-470C-93D3-024E097CC314}"/>
            </c:ext>
          </c:extLst>
        </c:ser>
        <c:ser>
          <c:idx val="8"/>
          <c:order val="7"/>
          <c:tx>
            <c:strRef>
              <c:f>Generation!$F$89</c:f>
              <c:strCache>
                <c:ptCount val="1"/>
                <c:pt idx="0">
                  <c:v>Hydro</c:v>
                </c:pt>
              </c:strCache>
            </c:strRef>
          </c:tx>
          <c:spPr>
            <a:solidFill>
              <a:srgbClr val="4472C4"/>
            </a:solid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Generation!$G$89:$M$89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F-A62B-470C-93D3-024E097CC314}"/>
            </c:ext>
          </c:extLst>
        </c:ser>
        <c:ser>
          <c:idx val="9"/>
          <c:order val="8"/>
          <c:tx>
            <c:strRef>
              <c:f>Generation!$F$90</c:f>
              <c:strCache>
                <c:ptCount val="1"/>
                <c:pt idx="0">
                  <c:v>Solar PV</c:v>
                </c:pt>
              </c:strCache>
            </c:strRef>
          </c:tx>
          <c:spPr>
            <a:solidFill>
              <a:srgbClr val="FFFF00"/>
            </a:solidFill>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Generation!$G$90:$M$90</c:f>
              <c:numCache>
                <c:formatCode>_(* #,##0_);_(* \(#,##0\);_(* "-"??_);_(@_)</c:formatCode>
                <c:ptCount val="7"/>
                <c:pt idx="0">
                  <c:v>551.51453688476784</c:v>
                </c:pt>
                <c:pt idx="1">
                  <c:v>551.51453688476784</c:v>
                </c:pt>
                <c:pt idx="2">
                  <c:v>551.51453688476784</c:v>
                </c:pt>
                <c:pt idx="3">
                  <c:v>551.51453688476784</c:v>
                </c:pt>
                <c:pt idx="4">
                  <c:v>551.51453688476784</c:v>
                </c:pt>
                <c:pt idx="5">
                  <c:v>551.51453688476784</c:v>
                </c:pt>
                <c:pt idx="6">
                  <c:v>551.51453688476784</c:v>
                </c:pt>
              </c:numCache>
            </c:numRef>
          </c:val>
          <c:extLst>
            <c:ext xmlns:c16="http://schemas.microsoft.com/office/drawing/2014/chart" uri="{C3380CC4-5D6E-409C-BE32-E72D297353CC}">
              <c16:uniqueId val="{00000011-A62B-470C-93D3-024E097CC314}"/>
            </c:ext>
          </c:extLst>
        </c:ser>
        <c:ser>
          <c:idx val="10"/>
          <c:order val="9"/>
          <c:tx>
            <c:strRef>
              <c:f>Generation!$F$91</c:f>
              <c:strCache>
                <c:ptCount val="1"/>
                <c:pt idx="0">
                  <c:v>Onshore Wind</c:v>
                </c:pt>
              </c:strCache>
            </c:strRef>
          </c:tx>
          <c:spPr>
            <a:solidFill>
              <a:srgbClr val="70AD47">
                <a:lumMod val="60000"/>
                <a:lumOff val="40000"/>
              </a:srgbClr>
            </a:solidFill>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Generation!$G$91:$M$91</c:f>
              <c:numCache>
                <c:formatCode>_(* #,##0_);_(* \(#,##0\);_(* "-"??_);_(@_)</c:formatCode>
                <c:ptCount val="7"/>
                <c:pt idx="0">
                  <c:v>5.3733189909999997</c:v>
                </c:pt>
                <c:pt idx="1">
                  <c:v>5.3733189909999997</c:v>
                </c:pt>
                <c:pt idx="2">
                  <c:v>5.3733189909999997</c:v>
                </c:pt>
                <c:pt idx="3">
                  <c:v>5.3733189909999997</c:v>
                </c:pt>
                <c:pt idx="4">
                  <c:v>5.3733189909999997</c:v>
                </c:pt>
                <c:pt idx="5">
                  <c:v>5.3733189909999997</c:v>
                </c:pt>
                <c:pt idx="6">
                  <c:v>5.3733189909999997</c:v>
                </c:pt>
              </c:numCache>
            </c:numRef>
          </c:val>
          <c:extLst>
            <c:ext xmlns:c16="http://schemas.microsoft.com/office/drawing/2014/chart" uri="{C3380CC4-5D6E-409C-BE32-E72D297353CC}">
              <c16:uniqueId val="{00000013-A62B-470C-93D3-024E097CC314}"/>
            </c:ext>
          </c:extLst>
        </c:ser>
        <c:ser>
          <c:idx val="11"/>
          <c:order val="10"/>
          <c:tx>
            <c:strRef>
              <c:f>Generation!$F$92</c:f>
              <c:strCache>
                <c:ptCount val="1"/>
                <c:pt idx="0">
                  <c:v>Other RE</c:v>
                </c:pt>
              </c:strCache>
            </c:strRef>
          </c:tx>
          <c:spPr>
            <a:solidFill>
              <a:srgbClr val="5B9BD5">
                <a:lumMod val="20000"/>
                <a:lumOff val="80000"/>
              </a:srgbClr>
            </a:solidFill>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Generation!$G$92:$M$92</c:f>
              <c:numCache>
                <c:formatCode>_(* #,##0_);_(* \(#,##0\);_(* "-"??_);_(@_)</c:formatCode>
                <c:ptCount val="7"/>
                <c:pt idx="0">
                  <c:v>43.172993828999999</c:v>
                </c:pt>
                <c:pt idx="1">
                  <c:v>43.172994111999998</c:v>
                </c:pt>
                <c:pt idx="2">
                  <c:v>43.172994111999998</c:v>
                </c:pt>
                <c:pt idx="3">
                  <c:v>44.008537943</c:v>
                </c:pt>
                <c:pt idx="4">
                  <c:v>44.507993829</c:v>
                </c:pt>
                <c:pt idx="5">
                  <c:v>44.507994248000003</c:v>
                </c:pt>
                <c:pt idx="6">
                  <c:v>57.884693503999998</c:v>
                </c:pt>
              </c:numCache>
            </c:numRef>
          </c:val>
          <c:extLst>
            <c:ext xmlns:c16="http://schemas.microsoft.com/office/drawing/2014/chart" uri="{C3380CC4-5D6E-409C-BE32-E72D297353CC}">
              <c16:uniqueId val="{00000015-A62B-470C-93D3-024E097CC314}"/>
            </c:ext>
          </c:extLst>
        </c:ser>
        <c:ser>
          <c:idx val="12"/>
          <c:order val="11"/>
          <c:tx>
            <c:strRef>
              <c:f>Generation!$F$94</c:f>
              <c:strCache>
                <c:ptCount val="1"/>
                <c:pt idx="0">
                  <c:v>New Combined Cycle</c:v>
                </c:pt>
              </c:strCache>
            </c:strRef>
          </c:tx>
          <c:spPr>
            <a:pattFill prst="pct90">
              <a:fgClr>
                <a:srgbClr val="FFC000"/>
              </a:fgClr>
              <a:bgClr>
                <a:sysClr val="window" lastClr="FFFFFF"/>
              </a:bgClr>
            </a:pattFill>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Generation!$G$94:$M$94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7-A62B-470C-93D3-024E097CC314}"/>
            </c:ext>
          </c:extLst>
        </c:ser>
        <c:ser>
          <c:idx val="13"/>
          <c:order val="12"/>
          <c:tx>
            <c:strRef>
              <c:f>Generation!$F$95</c:f>
              <c:strCache>
                <c:ptCount val="1"/>
                <c:pt idx="0">
                  <c:v>New Combustion Turbine</c:v>
                </c:pt>
              </c:strCache>
            </c:strRef>
          </c:tx>
          <c:spPr>
            <a:pattFill prst="pct90">
              <a:fgClr>
                <a:srgbClr val="FFC000">
                  <a:lumMod val="75000"/>
                </a:srgbClr>
              </a:fgClr>
              <a:bgClr>
                <a:sysClr val="window" lastClr="FFFFFF"/>
              </a:bgClr>
            </a:pattFill>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Generation!$G$95:$M$95</c:f>
              <c:numCache>
                <c:formatCode>_(* #,##0_);_(* \(#,##0\);_(* "-"??_);_(@_)</c:formatCode>
                <c:ptCount val="7"/>
                <c:pt idx="0">
                  <c:v>0</c:v>
                </c:pt>
                <c:pt idx="1">
                  <c:v>0</c:v>
                </c:pt>
                <c:pt idx="2">
                  <c:v>6.6428985919999999</c:v>
                </c:pt>
                <c:pt idx="3">
                  <c:v>16.607246480000001</c:v>
                </c:pt>
                <c:pt idx="4">
                  <c:v>3.6233992320000001</c:v>
                </c:pt>
                <c:pt idx="5">
                  <c:v>3.6233992320000001</c:v>
                </c:pt>
                <c:pt idx="6">
                  <c:v>67.485810696000001</c:v>
                </c:pt>
              </c:numCache>
            </c:numRef>
          </c:val>
          <c:extLst>
            <c:ext xmlns:c16="http://schemas.microsoft.com/office/drawing/2014/chart" uri="{C3380CC4-5D6E-409C-BE32-E72D297353CC}">
              <c16:uniqueId val="{00000019-A62B-470C-93D3-024E097CC314}"/>
            </c:ext>
          </c:extLst>
        </c:ser>
        <c:ser>
          <c:idx val="14"/>
          <c:order val="13"/>
          <c:tx>
            <c:strRef>
              <c:f>Generation!$F$96</c:f>
              <c:strCache>
                <c:ptCount val="1"/>
                <c:pt idx="0">
                  <c:v>New Other</c:v>
                </c:pt>
              </c:strCache>
            </c:strRef>
          </c:tx>
          <c:spPr>
            <a:pattFill prst="pct90">
              <a:fgClr>
                <a:srgbClr val="FF0000"/>
              </a:fgClr>
              <a:bgClr>
                <a:sysClr val="window" lastClr="FFFFFF"/>
              </a:bgClr>
            </a:pattFill>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Generation!$G$96:$M$96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A62B-470C-93D3-024E097CC314}"/>
            </c:ext>
          </c:extLst>
        </c:ser>
        <c:ser>
          <c:idx val="0"/>
          <c:order val="14"/>
          <c:tx>
            <c:strRef>
              <c:f>Generation!$F$97</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Generation!$G$97:$M$97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A62B-470C-93D3-024E097CC314}"/>
            </c:ext>
          </c:extLst>
        </c:ser>
        <c:ser>
          <c:idx val="15"/>
          <c:order val="15"/>
          <c:tx>
            <c:strRef>
              <c:f>Generation!$F$98</c:f>
              <c:strCache>
                <c:ptCount val="1"/>
                <c:pt idx="0">
                  <c:v>New Solar PV</c:v>
                </c:pt>
              </c:strCache>
            </c:strRef>
          </c:tx>
          <c:spPr>
            <a:pattFill prst="pct90">
              <a:fgClr>
                <a:srgbClr val="FFFF00"/>
              </a:fgClr>
              <a:bgClr>
                <a:sysClr val="window" lastClr="FFFFFF"/>
              </a:bgClr>
            </a:patt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Generation!$G$98:$M$98</c:f>
              <c:numCache>
                <c:formatCode>_(* #,##0_);_(* \(#,##0\);_(* "-"??_);_(@_)</c:formatCode>
                <c:ptCount val="7"/>
                <c:pt idx="0">
                  <c:v>0</c:v>
                </c:pt>
                <c:pt idx="1">
                  <c:v>0</c:v>
                </c:pt>
                <c:pt idx="2">
                  <c:v>0</c:v>
                </c:pt>
                <c:pt idx="3">
                  <c:v>0</c:v>
                </c:pt>
                <c:pt idx="4">
                  <c:v>0</c:v>
                </c:pt>
                <c:pt idx="5">
                  <c:v>0</c:v>
                </c:pt>
                <c:pt idx="6">
                  <c:v>5690.8535419179998</c:v>
                </c:pt>
              </c:numCache>
            </c:numRef>
          </c:val>
          <c:extLst>
            <c:ext xmlns:c16="http://schemas.microsoft.com/office/drawing/2014/chart" uri="{C3380CC4-5D6E-409C-BE32-E72D297353CC}">
              <c16:uniqueId val="{0000001F-A62B-470C-93D3-024E097CC314}"/>
            </c:ext>
          </c:extLst>
        </c:ser>
        <c:ser>
          <c:idx val="16"/>
          <c:order val="16"/>
          <c:tx>
            <c:strRef>
              <c:f>Generation!$F$99</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Generation!$G$99:$M$99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1-A62B-470C-93D3-024E097CC314}"/>
            </c:ext>
          </c:extLst>
        </c:ser>
        <c:ser>
          <c:idx val="17"/>
          <c:order val="17"/>
          <c:tx>
            <c:strRef>
              <c:f>Generation!$F$100</c:f>
              <c:strCache>
                <c:ptCount val="1"/>
                <c:pt idx="0">
                  <c:v>New Offshore Wind</c:v>
                </c:pt>
              </c:strCache>
            </c:strRef>
          </c:tx>
          <c:spPr>
            <a:pattFill prst="pct90">
              <a:fgClr>
                <a:srgbClr val="70AD47"/>
              </a:fgClr>
              <a:bgClr>
                <a:sysClr val="window" lastClr="FFFFFF"/>
              </a:bgClr>
            </a:patt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Generation!$G$100:$M$100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3-A62B-470C-93D3-024E097CC314}"/>
            </c:ext>
          </c:extLst>
        </c:ser>
        <c:ser>
          <c:idx val="18"/>
          <c:order val="18"/>
          <c:tx>
            <c:strRef>
              <c:f>Generation!$F$101</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Generation!$G$101:$M$101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5-A62B-470C-93D3-024E097CC314}"/>
            </c:ext>
          </c:extLst>
        </c:ser>
        <c:ser>
          <c:idx val="19"/>
          <c:order val="19"/>
          <c:tx>
            <c:strRef>
              <c:f>Generation!$F$102</c:f>
              <c:strCache>
                <c:ptCount val="1"/>
                <c:pt idx="0">
                  <c:v>New H2 CT</c:v>
                </c:pt>
              </c:strCache>
            </c:strRef>
          </c:tx>
          <c:spPr>
            <a:pattFill prst="pct90">
              <a:fgClr>
                <a:srgbClr val="5B9BD5"/>
              </a:fgClr>
              <a:bgClr>
                <a:sysClr val="window" lastClr="FFFFFF"/>
              </a:bgClr>
            </a:pattFill>
            <a:ln>
              <a:noFill/>
            </a:ln>
            <a:effectLst/>
          </c:spPr>
          <c:invertIfNegative val="0"/>
          <c:cat>
            <c:numRef>
              <c:f>Generation!$G$81:$M$81</c:f>
              <c:numCache>
                <c:formatCode>General</c:formatCode>
                <c:ptCount val="7"/>
                <c:pt idx="0">
                  <c:v>2025</c:v>
                </c:pt>
                <c:pt idx="1">
                  <c:v>2028</c:v>
                </c:pt>
                <c:pt idx="2">
                  <c:v>2030</c:v>
                </c:pt>
                <c:pt idx="3">
                  <c:v>2032</c:v>
                </c:pt>
                <c:pt idx="4">
                  <c:v>2035</c:v>
                </c:pt>
                <c:pt idx="5">
                  <c:v>2037</c:v>
                </c:pt>
                <c:pt idx="6">
                  <c:v>2040</c:v>
                </c:pt>
              </c:numCache>
            </c:numRef>
          </c:cat>
          <c:val>
            <c:numRef>
              <c:f>Generation!$G$102:$M$102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7-A62B-470C-93D3-024E097CC314}"/>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102858645244062"/>
          <c:h val="0.17012991038930358"/>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0919442303560376"/>
        </c:manualLayout>
      </c:layout>
      <c:barChart>
        <c:barDir val="col"/>
        <c:grouping val="stacked"/>
        <c:varyColors val="0"/>
        <c:ser>
          <c:idx val="1"/>
          <c:order val="0"/>
          <c:tx>
            <c:strRef>
              <c:f>Generation!$F$59</c:f>
              <c:strCache>
                <c:ptCount val="1"/>
                <c:pt idx="0">
                  <c:v>Coal</c:v>
                </c:pt>
              </c:strCache>
            </c:strRef>
          </c:tx>
          <c:spPr>
            <a:solidFill>
              <a:sysClr val="windowText" lastClr="000000"/>
            </a:solid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Generation!$G$59:$M$59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0FA9-4BB0-8E79-E3BB0FDBC9E1}"/>
            </c:ext>
          </c:extLst>
        </c:ser>
        <c:ser>
          <c:idx val="2"/>
          <c:order val="1"/>
          <c:tx>
            <c:strRef>
              <c:f>Generation!$F$60</c:f>
              <c:strCache>
                <c:ptCount val="1"/>
                <c:pt idx="0">
                  <c:v>Coal with CCS</c:v>
                </c:pt>
              </c:strCache>
            </c:strRef>
          </c:tx>
          <c:spPr>
            <a:solidFill>
              <a:srgbClr val="E7E6E6">
                <a:lumMod val="50000"/>
              </a:srgbClr>
            </a:solid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Generation!$G$60:$M$60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0FA9-4BB0-8E79-E3BB0FDBC9E1}"/>
            </c:ext>
          </c:extLst>
        </c:ser>
        <c:ser>
          <c:idx val="3"/>
          <c:order val="2"/>
          <c:tx>
            <c:strRef>
              <c:f>Generation!$F$61</c:f>
              <c:strCache>
                <c:ptCount val="1"/>
                <c:pt idx="0">
                  <c:v>Combined Cycle</c:v>
                </c:pt>
              </c:strCache>
            </c:strRef>
          </c:tx>
          <c:spPr>
            <a:solidFill>
              <a:schemeClr val="accent4"/>
            </a:solid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Generation!$G$61:$M$61</c:f>
              <c:numCache>
                <c:formatCode>_(* #,##0_);_(* \(#,##0\);_(* "-"??_);_(@_)</c:formatCode>
                <c:ptCount val="7"/>
                <c:pt idx="0">
                  <c:v>17962.616657839004</c:v>
                </c:pt>
                <c:pt idx="1">
                  <c:v>17673.677247226002</c:v>
                </c:pt>
                <c:pt idx="2">
                  <c:v>10091.745882306001</c:v>
                </c:pt>
                <c:pt idx="3">
                  <c:v>11940.193683016001</c:v>
                </c:pt>
                <c:pt idx="4">
                  <c:v>7835.7207855470006</c:v>
                </c:pt>
                <c:pt idx="5">
                  <c:v>7679.1204066130013</c:v>
                </c:pt>
                <c:pt idx="6">
                  <c:v>2369.0201261100001</c:v>
                </c:pt>
              </c:numCache>
            </c:numRef>
          </c:val>
          <c:extLst>
            <c:ext xmlns:c16="http://schemas.microsoft.com/office/drawing/2014/chart" uri="{C3380CC4-5D6E-409C-BE32-E72D297353CC}">
              <c16:uniqueId val="{00000005-0FA9-4BB0-8E79-E3BB0FDBC9E1}"/>
            </c:ext>
          </c:extLst>
        </c:ser>
        <c:ser>
          <c:idx val="4"/>
          <c:order val="3"/>
          <c:tx>
            <c:strRef>
              <c:f>Generation!$F$62</c:f>
              <c:strCache>
                <c:ptCount val="1"/>
                <c:pt idx="0">
                  <c:v>Combustion Turbine</c:v>
                </c:pt>
              </c:strCache>
            </c:strRef>
          </c:tx>
          <c:spPr>
            <a:solidFill>
              <a:schemeClr val="accent4">
                <a:lumMod val="75000"/>
              </a:schemeClr>
            </a:solid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Generation!$G$62:$M$62</c:f>
              <c:numCache>
                <c:formatCode>_(* #,##0_);_(* \(#,##0\);_(* "-"??_);_(@_)</c:formatCode>
                <c:ptCount val="7"/>
                <c:pt idx="0">
                  <c:v>4.7299999999999995</c:v>
                </c:pt>
                <c:pt idx="1">
                  <c:v>170.68602625</c:v>
                </c:pt>
                <c:pt idx="2">
                  <c:v>172.33405999999999</c:v>
                </c:pt>
                <c:pt idx="3">
                  <c:v>176.17156000000003</c:v>
                </c:pt>
                <c:pt idx="4">
                  <c:v>170.71456000000001</c:v>
                </c:pt>
                <c:pt idx="5">
                  <c:v>177.87300000000002</c:v>
                </c:pt>
                <c:pt idx="6">
                  <c:v>122.66191999999999</c:v>
                </c:pt>
              </c:numCache>
            </c:numRef>
          </c:val>
          <c:extLst>
            <c:ext xmlns:c16="http://schemas.microsoft.com/office/drawing/2014/chart" uri="{C3380CC4-5D6E-409C-BE32-E72D297353CC}">
              <c16:uniqueId val="{00000007-0FA9-4BB0-8E79-E3BB0FDBC9E1}"/>
            </c:ext>
          </c:extLst>
        </c:ser>
        <c:ser>
          <c:idx val="5"/>
          <c:order val="4"/>
          <c:tx>
            <c:strRef>
              <c:f>Generation!$F$63</c:f>
              <c:strCache>
                <c:ptCount val="1"/>
                <c:pt idx="0">
                  <c:v>Oil/Gas</c:v>
                </c:pt>
              </c:strCache>
            </c:strRef>
          </c:tx>
          <c:spPr>
            <a:solidFill>
              <a:schemeClr val="bg2">
                <a:lumMod val="75000"/>
              </a:schemeClr>
            </a:solid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Generation!$G$63:$M$63</c:f>
              <c:numCache>
                <c:formatCode>_(* #,##0_);_(* \(#,##0\);_(* "-"??_);_(@_)</c:formatCode>
                <c:ptCount val="7"/>
                <c:pt idx="0">
                  <c:v>0</c:v>
                </c:pt>
                <c:pt idx="1">
                  <c:v>79.740000000000009</c:v>
                </c:pt>
                <c:pt idx="2">
                  <c:v>79.740000000000009</c:v>
                </c:pt>
                <c:pt idx="3">
                  <c:v>79.740000000000009</c:v>
                </c:pt>
                <c:pt idx="4">
                  <c:v>79.740000000000009</c:v>
                </c:pt>
                <c:pt idx="5">
                  <c:v>57.971249999999976</c:v>
                </c:pt>
                <c:pt idx="6">
                  <c:v>28.552499999999998</c:v>
                </c:pt>
              </c:numCache>
            </c:numRef>
          </c:val>
          <c:extLst>
            <c:ext xmlns:c16="http://schemas.microsoft.com/office/drawing/2014/chart" uri="{C3380CC4-5D6E-409C-BE32-E72D297353CC}">
              <c16:uniqueId val="{00000009-0FA9-4BB0-8E79-E3BB0FDBC9E1}"/>
            </c:ext>
          </c:extLst>
        </c:ser>
        <c:ser>
          <c:idx val="6"/>
          <c:order val="5"/>
          <c:tx>
            <c:strRef>
              <c:f>Generation!$F$64</c:f>
              <c:strCache>
                <c:ptCount val="1"/>
                <c:pt idx="0">
                  <c:v>Other</c:v>
                </c:pt>
              </c:strCache>
            </c:strRef>
          </c:tx>
          <c:spPr>
            <a:solidFill>
              <a:srgbClr val="FF0000"/>
            </a:solid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Generation!$G$64:$M$64</c:f>
              <c:numCache>
                <c:formatCode>_(* #,##0_);_(* \(#,##0\);_(* "-"??_);_(@_)</c:formatCode>
                <c:ptCount val="7"/>
                <c:pt idx="0">
                  <c:v>49.055999999999997</c:v>
                </c:pt>
                <c:pt idx="1">
                  <c:v>49.055999999999997</c:v>
                </c:pt>
                <c:pt idx="2">
                  <c:v>49.055999999999997</c:v>
                </c:pt>
                <c:pt idx="3">
                  <c:v>49.055999999999997</c:v>
                </c:pt>
                <c:pt idx="4">
                  <c:v>49.055999999999997</c:v>
                </c:pt>
                <c:pt idx="5">
                  <c:v>49.055999999999997</c:v>
                </c:pt>
                <c:pt idx="6">
                  <c:v>49.055999999999997</c:v>
                </c:pt>
              </c:numCache>
            </c:numRef>
          </c:val>
          <c:extLst>
            <c:ext xmlns:c16="http://schemas.microsoft.com/office/drawing/2014/chart" uri="{C3380CC4-5D6E-409C-BE32-E72D297353CC}">
              <c16:uniqueId val="{0000000B-0FA9-4BB0-8E79-E3BB0FDBC9E1}"/>
            </c:ext>
          </c:extLst>
        </c:ser>
        <c:ser>
          <c:idx val="7"/>
          <c:order val="6"/>
          <c:tx>
            <c:strRef>
              <c:f>Generation!$F$65</c:f>
              <c:strCache>
                <c:ptCount val="1"/>
                <c:pt idx="0">
                  <c:v>Nuclear</c:v>
                </c:pt>
              </c:strCache>
            </c:strRef>
          </c:tx>
          <c:spPr>
            <a:solidFill>
              <a:srgbClr val="7030A0"/>
            </a:solid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Generation!$G$65:$M$65</c:f>
              <c:numCache>
                <c:formatCode>_(* #,##0_);_(* \(#,##0\);_(* "-"??_);_(@_)</c:formatCode>
                <c:ptCount val="7"/>
                <c:pt idx="0">
                  <c:v>16661.562696000001</c:v>
                </c:pt>
                <c:pt idx="1">
                  <c:v>16661.562696000001</c:v>
                </c:pt>
                <c:pt idx="2">
                  <c:v>16661.562696000001</c:v>
                </c:pt>
                <c:pt idx="3">
                  <c:v>16661.562696000001</c:v>
                </c:pt>
                <c:pt idx="4">
                  <c:v>16661.562696000001</c:v>
                </c:pt>
                <c:pt idx="5">
                  <c:v>16661.562696000001</c:v>
                </c:pt>
                <c:pt idx="6">
                  <c:v>16661.562696000001</c:v>
                </c:pt>
              </c:numCache>
            </c:numRef>
          </c:val>
          <c:extLst>
            <c:ext xmlns:c16="http://schemas.microsoft.com/office/drawing/2014/chart" uri="{C3380CC4-5D6E-409C-BE32-E72D297353CC}">
              <c16:uniqueId val="{0000000D-0FA9-4BB0-8E79-E3BB0FDBC9E1}"/>
            </c:ext>
          </c:extLst>
        </c:ser>
        <c:ser>
          <c:idx val="8"/>
          <c:order val="7"/>
          <c:tx>
            <c:strRef>
              <c:f>Generation!$F$66</c:f>
              <c:strCache>
                <c:ptCount val="1"/>
                <c:pt idx="0">
                  <c:v>Hydro</c:v>
                </c:pt>
              </c:strCache>
            </c:strRef>
          </c:tx>
          <c:spPr>
            <a:solidFill>
              <a:srgbClr val="4472C4"/>
            </a:solid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Generation!$G$66:$M$66</c:f>
              <c:numCache>
                <c:formatCode>_(* #,##0_);_(* \(#,##0\);_(* "-"??_);_(@_)</c:formatCode>
                <c:ptCount val="7"/>
                <c:pt idx="0">
                  <c:v>537.46244655399983</c:v>
                </c:pt>
                <c:pt idx="1">
                  <c:v>536.88644941799976</c:v>
                </c:pt>
                <c:pt idx="2">
                  <c:v>540.6856702040003</c:v>
                </c:pt>
                <c:pt idx="3">
                  <c:v>540.38746458300011</c:v>
                </c:pt>
                <c:pt idx="4">
                  <c:v>539.05731326299997</c:v>
                </c:pt>
                <c:pt idx="5">
                  <c:v>539.62529792700013</c:v>
                </c:pt>
                <c:pt idx="6">
                  <c:v>539.82814270100016</c:v>
                </c:pt>
              </c:numCache>
            </c:numRef>
          </c:val>
          <c:extLst>
            <c:ext xmlns:c16="http://schemas.microsoft.com/office/drawing/2014/chart" uri="{C3380CC4-5D6E-409C-BE32-E72D297353CC}">
              <c16:uniqueId val="{0000000F-0FA9-4BB0-8E79-E3BB0FDBC9E1}"/>
            </c:ext>
          </c:extLst>
        </c:ser>
        <c:ser>
          <c:idx val="9"/>
          <c:order val="8"/>
          <c:tx>
            <c:strRef>
              <c:f>Generation!$F$67</c:f>
              <c:strCache>
                <c:ptCount val="1"/>
                <c:pt idx="0">
                  <c:v>Solar PV</c:v>
                </c:pt>
              </c:strCache>
            </c:strRef>
          </c:tx>
          <c:spPr>
            <a:solidFill>
              <a:srgbClr val="FFFF00"/>
            </a:solidFill>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Generation!$G$67:$M$67</c:f>
              <c:numCache>
                <c:formatCode>_(* #,##0_);_(* \(#,##0\);_(* "-"??_);_(@_)</c:formatCode>
                <c:ptCount val="7"/>
                <c:pt idx="0">
                  <c:v>902.36521742032937</c:v>
                </c:pt>
                <c:pt idx="1">
                  <c:v>902.36521742032937</c:v>
                </c:pt>
                <c:pt idx="2">
                  <c:v>902.36521742032937</c:v>
                </c:pt>
                <c:pt idx="3">
                  <c:v>902.36521742032937</c:v>
                </c:pt>
                <c:pt idx="4">
                  <c:v>901.93233045232932</c:v>
                </c:pt>
                <c:pt idx="5">
                  <c:v>902.0384498123293</c:v>
                </c:pt>
                <c:pt idx="6">
                  <c:v>875.49821118032935</c:v>
                </c:pt>
              </c:numCache>
            </c:numRef>
          </c:val>
          <c:extLst>
            <c:ext xmlns:c16="http://schemas.microsoft.com/office/drawing/2014/chart" uri="{C3380CC4-5D6E-409C-BE32-E72D297353CC}">
              <c16:uniqueId val="{00000011-0FA9-4BB0-8E79-E3BB0FDBC9E1}"/>
            </c:ext>
          </c:extLst>
        </c:ser>
        <c:ser>
          <c:idx val="10"/>
          <c:order val="9"/>
          <c:tx>
            <c:strRef>
              <c:f>Generation!$F$68</c:f>
              <c:strCache>
                <c:ptCount val="1"/>
                <c:pt idx="0">
                  <c:v>Onshore Wind</c:v>
                </c:pt>
              </c:strCache>
            </c:strRef>
          </c:tx>
          <c:spPr>
            <a:solidFill>
              <a:srgbClr val="70AD47">
                <a:lumMod val="60000"/>
                <a:lumOff val="40000"/>
              </a:srgbClr>
            </a:solidFill>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Generation!$G$68:$M$68</c:f>
              <c:numCache>
                <c:formatCode>_(* #,##0_);_(* \(#,##0\);_(* "-"??_);_(@_)</c:formatCode>
                <c:ptCount val="7"/>
                <c:pt idx="0">
                  <c:v>14.440836164</c:v>
                </c:pt>
                <c:pt idx="1">
                  <c:v>14.440836164</c:v>
                </c:pt>
                <c:pt idx="2">
                  <c:v>14.440836164</c:v>
                </c:pt>
                <c:pt idx="3">
                  <c:v>14.440836164</c:v>
                </c:pt>
                <c:pt idx="4">
                  <c:v>14.440836164</c:v>
                </c:pt>
                <c:pt idx="5">
                  <c:v>14.440836164</c:v>
                </c:pt>
                <c:pt idx="6">
                  <c:v>14.440836164</c:v>
                </c:pt>
              </c:numCache>
            </c:numRef>
          </c:val>
          <c:extLst>
            <c:ext xmlns:c16="http://schemas.microsoft.com/office/drawing/2014/chart" uri="{C3380CC4-5D6E-409C-BE32-E72D297353CC}">
              <c16:uniqueId val="{00000013-0FA9-4BB0-8E79-E3BB0FDBC9E1}"/>
            </c:ext>
          </c:extLst>
        </c:ser>
        <c:ser>
          <c:idx val="11"/>
          <c:order val="10"/>
          <c:tx>
            <c:strRef>
              <c:f>Generation!$F$69</c:f>
              <c:strCache>
                <c:ptCount val="1"/>
                <c:pt idx="0">
                  <c:v>Other RE</c:v>
                </c:pt>
              </c:strCache>
            </c:strRef>
          </c:tx>
          <c:spPr>
            <a:solidFill>
              <a:srgbClr val="5B9BD5">
                <a:lumMod val="20000"/>
                <a:lumOff val="80000"/>
              </a:srgbClr>
            </a:solidFill>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Generation!$G$69:$M$69</c:f>
              <c:numCache>
                <c:formatCode>_(* #,##0_);_(* \(#,##0\);_(* "-"??_);_(@_)</c:formatCode>
                <c:ptCount val="7"/>
                <c:pt idx="0">
                  <c:v>1839.7322610100002</c:v>
                </c:pt>
                <c:pt idx="1">
                  <c:v>1748.8532584120003</c:v>
                </c:pt>
                <c:pt idx="2">
                  <c:v>1748.853260075</c:v>
                </c:pt>
                <c:pt idx="3">
                  <c:v>1748.8532584120003</c:v>
                </c:pt>
                <c:pt idx="4">
                  <c:v>1751.708626614</c:v>
                </c:pt>
                <c:pt idx="5">
                  <c:v>1752.4782867860004</c:v>
                </c:pt>
                <c:pt idx="6">
                  <c:v>1769.4050548550003</c:v>
                </c:pt>
              </c:numCache>
            </c:numRef>
          </c:val>
          <c:extLst>
            <c:ext xmlns:c16="http://schemas.microsoft.com/office/drawing/2014/chart" uri="{C3380CC4-5D6E-409C-BE32-E72D297353CC}">
              <c16:uniqueId val="{00000015-0FA9-4BB0-8E79-E3BB0FDBC9E1}"/>
            </c:ext>
          </c:extLst>
        </c:ser>
        <c:ser>
          <c:idx val="12"/>
          <c:order val="11"/>
          <c:tx>
            <c:strRef>
              <c:f>Generation!$F$71</c:f>
              <c:strCache>
                <c:ptCount val="1"/>
                <c:pt idx="0">
                  <c:v>New Combined Cycle</c:v>
                </c:pt>
              </c:strCache>
            </c:strRef>
          </c:tx>
          <c:spPr>
            <a:pattFill prst="pct90">
              <a:fgClr>
                <a:srgbClr val="FFC000"/>
              </a:fgClr>
              <a:bgClr>
                <a:sysClr val="window" lastClr="FFFFFF"/>
              </a:bgClr>
            </a:pattFill>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Generation!$G$71:$M$71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7-0FA9-4BB0-8E79-E3BB0FDBC9E1}"/>
            </c:ext>
          </c:extLst>
        </c:ser>
        <c:ser>
          <c:idx val="13"/>
          <c:order val="12"/>
          <c:tx>
            <c:strRef>
              <c:f>Generation!$F$72</c:f>
              <c:strCache>
                <c:ptCount val="1"/>
                <c:pt idx="0">
                  <c:v>New Combustion Turbine</c:v>
                </c:pt>
              </c:strCache>
            </c:strRef>
          </c:tx>
          <c:spPr>
            <a:pattFill prst="pct90">
              <a:fgClr>
                <a:srgbClr val="FFC000">
                  <a:lumMod val="75000"/>
                </a:srgbClr>
              </a:fgClr>
              <a:bgClr>
                <a:sysClr val="window" lastClr="FFFFFF"/>
              </a:bgClr>
            </a:pattFill>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Generation!$G$72:$M$72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0FA9-4BB0-8E79-E3BB0FDBC9E1}"/>
            </c:ext>
          </c:extLst>
        </c:ser>
        <c:ser>
          <c:idx val="14"/>
          <c:order val="13"/>
          <c:tx>
            <c:strRef>
              <c:f>Generation!$F$73</c:f>
              <c:strCache>
                <c:ptCount val="1"/>
                <c:pt idx="0">
                  <c:v>New Other</c:v>
                </c:pt>
              </c:strCache>
            </c:strRef>
          </c:tx>
          <c:spPr>
            <a:pattFill prst="pct90">
              <a:fgClr>
                <a:srgbClr val="FF0000"/>
              </a:fgClr>
              <a:bgClr>
                <a:sysClr val="window" lastClr="FFFFFF"/>
              </a:bgClr>
            </a:pattFill>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Generation!$G$73:$M$73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0FA9-4BB0-8E79-E3BB0FDBC9E1}"/>
            </c:ext>
          </c:extLst>
        </c:ser>
        <c:ser>
          <c:idx val="0"/>
          <c:order val="14"/>
          <c:tx>
            <c:strRef>
              <c:f>Generation!$F$74</c:f>
              <c:strCache>
                <c:ptCount val="1"/>
                <c:pt idx="0">
                  <c:v>New Other RE</c:v>
                </c:pt>
              </c:strCache>
            </c:strRef>
          </c:tx>
          <c:spPr>
            <a:pattFill prst="pct90">
              <a:fgClr>
                <a:srgbClr val="5B9BD5">
                  <a:lumMod val="20000"/>
                  <a:lumOff val="80000"/>
                </a:srgbClr>
              </a:fgClr>
              <a:bgClr>
                <a:sysClr val="window" lastClr="FFFFFF"/>
              </a:bgClr>
            </a:patt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Generation!$G$74:$M$74</c:f>
              <c:numCache>
                <c:formatCode>_(* #,##0_);_(* \(#,##0\);_(* "-"??_);_(@_)</c:formatCode>
                <c:ptCount val="7"/>
                <c:pt idx="0">
                  <c:v>0</c:v>
                </c:pt>
                <c:pt idx="1">
                  <c:v>0</c:v>
                </c:pt>
                <c:pt idx="2">
                  <c:v>0</c:v>
                </c:pt>
                <c:pt idx="3">
                  <c:v>342.75837593</c:v>
                </c:pt>
                <c:pt idx="4">
                  <c:v>342.75837535199997</c:v>
                </c:pt>
                <c:pt idx="5">
                  <c:v>342.758375742</c:v>
                </c:pt>
                <c:pt idx="6">
                  <c:v>342.75837761899999</c:v>
                </c:pt>
              </c:numCache>
            </c:numRef>
          </c:val>
          <c:extLst>
            <c:ext xmlns:c16="http://schemas.microsoft.com/office/drawing/2014/chart" uri="{C3380CC4-5D6E-409C-BE32-E72D297353CC}">
              <c16:uniqueId val="{0000001C-0FA9-4BB0-8E79-E3BB0FDBC9E1}"/>
            </c:ext>
          </c:extLst>
        </c:ser>
        <c:ser>
          <c:idx val="15"/>
          <c:order val="15"/>
          <c:tx>
            <c:strRef>
              <c:f>Generation!$F$75</c:f>
              <c:strCache>
                <c:ptCount val="1"/>
                <c:pt idx="0">
                  <c:v>New Solar PV</c:v>
                </c:pt>
              </c:strCache>
            </c:strRef>
          </c:tx>
          <c:spPr>
            <a:pattFill prst="pct90">
              <a:fgClr>
                <a:srgbClr val="FFFF00"/>
              </a:fgClr>
              <a:bgClr>
                <a:sysClr val="window" lastClr="FFFFFF"/>
              </a:bgClr>
            </a:patt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Generation!$G$75:$M$75</c:f>
              <c:numCache>
                <c:formatCode>_(* #,##0_);_(* \(#,##0\);_(* "-"??_);_(@_)</c:formatCode>
                <c:ptCount val="7"/>
                <c:pt idx="0">
                  <c:v>0</c:v>
                </c:pt>
                <c:pt idx="1">
                  <c:v>0</c:v>
                </c:pt>
                <c:pt idx="2">
                  <c:v>0</c:v>
                </c:pt>
                <c:pt idx="3">
                  <c:v>0</c:v>
                </c:pt>
                <c:pt idx="4">
                  <c:v>0</c:v>
                </c:pt>
                <c:pt idx="5">
                  <c:v>0</c:v>
                </c:pt>
                <c:pt idx="6">
                  <c:v>2871.4818934370001</c:v>
                </c:pt>
              </c:numCache>
            </c:numRef>
          </c:val>
          <c:extLst>
            <c:ext xmlns:c16="http://schemas.microsoft.com/office/drawing/2014/chart" uri="{C3380CC4-5D6E-409C-BE32-E72D297353CC}">
              <c16:uniqueId val="{0000001D-0FA9-4BB0-8E79-E3BB0FDBC9E1}"/>
            </c:ext>
          </c:extLst>
        </c:ser>
        <c:ser>
          <c:idx val="16"/>
          <c:order val="16"/>
          <c:tx>
            <c:strRef>
              <c:f>Generation!$F$76</c:f>
              <c:strCache>
                <c:ptCount val="1"/>
                <c:pt idx="0">
                  <c:v>New Onshore Wind</c:v>
                </c:pt>
              </c:strCache>
            </c:strRef>
          </c:tx>
          <c:spPr>
            <a:pattFill prst="pct90">
              <a:fgClr>
                <a:srgbClr val="70AD47">
                  <a:lumMod val="60000"/>
                  <a:lumOff val="40000"/>
                </a:srgbClr>
              </a:fgClr>
              <a:bgClr>
                <a:sysClr val="window" lastClr="FFFFFF"/>
              </a:bgClr>
            </a:patt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Generation!$G$76:$M$76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E-0FA9-4BB0-8E79-E3BB0FDBC9E1}"/>
            </c:ext>
          </c:extLst>
        </c:ser>
        <c:ser>
          <c:idx val="17"/>
          <c:order val="17"/>
          <c:tx>
            <c:strRef>
              <c:f>Generation!$F$77</c:f>
              <c:strCache>
                <c:ptCount val="1"/>
                <c:pt idx="0">
                  <c:v>New Offshore Wind</c:v>
                </c:pt>
              </c:strCache>
            </c:strRef>
          </c:tx>
          <c:spPr>
            <a:pattFill prst="pct90">
              <a:fgClr>
                <a:srgbClr val="70AD47"/>
              </a:fgClr>
              <a:bgClr>
                <a:sysClr val="window" lastClr="FFFFFF"/>
              </a:bgClr>
            </a:patt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Generation!$G$77:$M$77</c:f>
              <c:numCache>
                <c:formatCode>_(* #,##0_);_(* \(#,##0\);_(* "-"??_);_(@_)</c:formatCode>
                <c:ptCount val="7"/>
                <c:pt idx="0">
                  <c:v>418.39818893500001</c:v>
                </c:pt>
                <c:pt idx="1">
                  <c:v>1251.6288002619999</c:v>
                </c:pt>
                <c:pt idx="2">
                  <c:v>1251.6288002619999</c:v>
                </c:pt>
                <c:pt idx="3">
                  <c:v>1251.6288002619999</c:v>
                </c:pt>
                <c:pt idx="4">
                  <c:v>1251.6288002619999</c:v>
                </c:pt>
                <c:pt idx="5">
                  <c:v>1251.6288002619999</c:v>
                </c:pt>
                <c:pt idx="6">
                  <c:v>1251.6288002619999</c:v>
                </c:pt>
              </c:numCache>
            </c:numRef>
          </c:val>
          <c:extLst>
            <c:ext xmlns:c16="http://schemas.microsoft.com/office/drawing/2014/chart" uri="{C3380CC4-5D6E-409C-BE32-E72D297353CC}">
              <c16:uniqueId val="{0000001F-0FA9-4BB0-8E79-E3BB0FDBC9E1}"/>
            </c:ext>
          </c:extLst>
        </c:ser>
        <c:ser>
          <c:idx val="18"/>
          <c:order val="18"/>
          <c:tx>
            <c:strRef>
              <c:f>Generation!$F$78</c:f>
              <c:strCache>
                <c:ptCount val="1"/>
                <c:pt idx="0">
                  <c:v>New H2 CC</c:v>
                </c:pt>
              </c:strCache>
            </c:strRef>
          </c:tx>
          <c:spPr>
            <a:pattFill prst="pct90">
              <a:fgClr>
                <a:srgbClr val="5B9BD5">
                  <a:lumMod val="60000"/>
                  <a:lumOff val="40000"/>
                </a:srgbClr>
              </a:fgClr>
              <a:bgClr>
                <a:sysClr val="window" lastClr="FFFFFF"/>
              </a:bgClr>
            </a:patt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Generation!$G$78:$M$78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0-0FA9-4BB0-8E79-E3BB0FDBC9E1}"/>
            </c:ext>
          </c:extLst>
        </c:ser>
        <c:ser>
          <c:idx val="19"/>
          <c:order val="19"/>
          <c:tx>
            <c:strRef>
              <c:f>Generation!$F$79</c:f>
              <c:strCache>
                <c:ptCount val="1"/>
                <c:pt idx="0">
                  <c:v>New H2 CT</c:v>
                </c:pt>
              </c:strCache>
            </c:strRef>
          </c:tx>
          <c:spPr>
            <a:pattFill prst="pct90">
              <a:fgClr>
                <a:srgbClr val="5B9BD5"/>
              </a:fgClr>
              <a:bgClr>
                <a:sysClr val="window" lastClr="FFFFFF"/>
              </a:bgClr>
            </a:pattFill>
            <a:ln>
              <a:noFill/>
            </a:ln>
            <a:effectLst/>
          </c:spPr>
          <c:invertIfNegative val="0"/>
          <c:cat>
            <c:numRef>
              <c:f>Generation!$G$58:$M$58</c:f>
              <c:numCache>
                <c:formatCode>General</c:formatCode>
                <c:ptCount val="7"/>
                <c:pt idx="0">
                  <c:v>2025</c:v>
                </c:pt>
                <c:pt idx="1">
                  <c:v>2028</c:v>
                </c:pt>
                <c:pt idx="2">
                  <c:v>2030</c:v>
                </c:pt>
                <c:pt idx="3">
                  <c:v>2032</c:v>
                </c:pt>
                <c:pt idx="4">
                  <c:v>2035</c:v>
                </c:pt>
                <c:pt idx="5">
                  <c:v>2037</c:v>
                </c:pt>
                <c:pt idx="6">
                  <c:v>2040</c:v>
                </c:pt>
              </c:numCache>
            </c:numRef>
          </c:cat>
          <c:val>
            <c:numRef>
              <c:f>Generation!$G$79:$M$79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1-0FA9-4BB0-8E79-E3BB0FDBC9E1}"/>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i="0" u="none" strike="noStrike" kern="1200" baseline="0">
                    <a:solidFill>
                      <a:sysClr val="windowText" lastClr="000000">
                        <a:lumMod val="65000"/>
                        <a:lumOff val="35000"/>
                      </a:sysClr>
                    </a:solidFill>
                  </a:rPr>
                  <a:t>Generation (GWh)</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2325190728718933"/>
          <c:w val="0.98102858645244062"/>
          <c:h val="0.1701299103893035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Prices!$D$35:$E$35</c:f>
              <c:strCache>
                <c:ptCount val="2"/>
                <c:pt idx="0">
                  <c:v>NY</c:v>
                </c:pt>
                <c:pt idx="1">
                  <c:v>Energy Prices</c:v>
                </c:pt>
              </c:strCache>
            </c:strRef>
          </c:tx>
          <c:spPr>
            <a:solidFill>
              <a:schemeClr val="accent1"/>
            </a:solidFill>
            <a:ln>
              <a:noFill/>
            </a:ln>
            <a:effectLst/>
          </c:spPr>
          <c:invertIfNegative val="0"/>
          <c:cat>
            <c:numRef>
              <c:f>Prices!$G$34:$M$34</c:f>
              <c:numCache>
                <c:formatCode>General</c:formatCode>
                <c:ptCount val="7"/>
                <c:pt idx="0">
                  <c:v>2025</c:v>
                </c:pt>
                <c:pt idx="1">
                  <c:v>2028</c:v>
                </c:pt>
                <c:pt idx="2">
                  <c:v>2030</c:v>
                </c:pt>
                <c:pt idx="3">
                  <c:v>2032</c:v>
                </c:pt>
                <c:pt idx="4">
                  <c:v>2035</c:v>
                </c:pt>
                <c:pt idx="5">
                  <c:v>2037</c:v>
                </c:pt>
                <c:pt idx="6">
                  <c:v>2040</c:v>
                </c:pt>
              </c:numCache>
            </c:numRef>
          </c:cat>
          <c:val>
            <c:numRef>
              <c:f>Prices!$G$35:$M$35</c:f>
              <c:numCache>
                <c:formatCode>_(* #,##0.0_);_(* \(#,##0.0\);_(* "-"??_);_(@_)</c:formatCode>
                <c:ptCount val="7"/>
                <c:pt idx="0">
                  <c:v>35.808643895224328</c:v>
                </c:pt>
                <c:pt idx="1">
                  <c:v>36.262762098991061</c:v>
                </c:pt>
                <c:pt idx="2">
                  <c:v>34.477360910773776</c:v>
                </c:pt>
                <c:pt idx="3">
                  <c:v>40.403676814302194</c:v>
                </c:pt>
                <c:pt idx="4">
                  <c:v>51.783243587211665</c:v>
                </c:pt>
                <c:pt idx="5">
                  <c:v>55.230644433967313</c:v>
                </c:pt>
                <c:pt idx="6">
                  <c:v>54.718577984883147</c:v>
                </c:pt>
              </c:numCache>
            </c:numRef>
          </c:val>
          <c:extLst>
            <c:ext xmlns:c16="http://schemas.microsoft.com/office/drawing/2014/chart" uri="{C3380CC4-5D6E-409C-BE32-E72D297353CC}">
              <c16:uniqueId val="{00000000-41B3-4B0D-872A-7C21946DF08C}"/>
            </c:ext>
          </c:extLst>
        </c:ser>
        <c:dLbls>
          <c:showLegendKey val="0"/>
          <c:showVal val="0"/>
          <c:showCatName val="0"/>
          <c:showSerName val="0"/>
          <c:showPercent val="0"/>
          <c:showBubbleSize val="0"/>
        </c:dLbls>
        <c:gapWidth val="15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r>
                  <a:rPr lang="en-US"/>
                  <a:t>$/MWh</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title>
        <c:numFmt formatCode="_(* #,##0.0_);_(* \(#,##0.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crossAx val="511526352"/>
        <c:crosses val="autoZero"/>
        <c:crossBetween val="between"/>
      </c:valAx>
      <c:spPr>
        <a:noFill/>
        <a:ln>
          <a:noFill/>
        </a:ln>
        <a:effectLst/>
      </c:spPr>
    </c:plotArea>
    <c:legend>
      <c:legendPos val="b"/>
      <c:layout>
        <c:manualLayout>
          <c:xMode val="edge"/>
          <c:yMode val="edge"/>
          <c:x val="0.42568955303106176"/>
          <c:y val="0.91113159620902728"/>
          <c:w val="0.11808675850289226"/>
          <c:h val="6.1885398308784298E-2"/>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marL="0" marR="0" lvl="0" indent="0" algn="ctr" defTabSz="914400" rtl="0" eaLnBrk="1" fontAlgn="auto" latinLnBrk="0" hangingPunct="1">
        <a:lnSpc>
          <a:spcPct val="100000"/>
        </a:lnSpc>
        <a:spcBef>
          <a:spcPts val="0"/>
        </a:spcBef>
        <a:spcAft>
          <a:spcPts val="0"/>
        </a:spcAft>
        <a:buClrTx/>
        <a:buSzTx/>
        <a:buFontTx/>
        <a:buNone/>
        <a:tabLst/>
        <a:defRPr lang="en-US" sz="1000" b="0" i="0" u="none" strike="noStrike" kern="1200" baseline="0">
          <a:solidFill>
            <a:sysClr val="windowText" lastClr="000000">
              <a:lumMod val="65000"/>
              <a:lumOff val="35000"/>
            </a:sysClr>
          </a:solidFill>
          <a:latin typeface="+mn-lt"/>
          <a:ea typeface="+mn-ea"/>
          <a:cs typeface="+mn-cs"/>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Prices!$Q$35:$R$35</c:f>
              <c:strCache>
                <c:ptCount val="2"/>
                <c:pt idx="0">
                  <c:v>NJ</c:v>
                </c:pt>
                <c:pt idx="1">
                  <c:v>Energy Prices</c:v>
                </c:pt>
              </c:strCache>
            </c:strRef>
          </c:tx>
          <c:spPr>
            <a:solidFill>
              <a:schemeClr val="accent1"/>
            </a:solidFill>
            <a:ln>
              <a:noFill/>
            </a:ln>
            <a:effectLst/>
          </c:spPr>
          <c:invertIfNegative val="0"/>
          <c:cat>
            <c:numRef>
              <c:f>Prices!$T$34:$Z$34</c:f>
              <c:numCache>
                <c:formatCode>General</c:formatCode>
                <c:ptCount val="7"/>
                <c:pt idx="0">
                  <c:v>2025</c:v>
                </c:pt>
                <c:pt idx="1">
                  <c:v>2028</c:v>
                </c:pt>
                <c:pt idx="2">
                  <c:v>2030</c:v>
                </c:pt>
                <c:pt idx="3">
                  <c:v>2032</c:v>
                </c:pt>
                <c:pt idx="4">
                  <c:v>2035</c:v>
                </c:pt>
                <c:pt idx="5">
                  <c:v>2037</c:v>
                </c:pt>
                <c:pt idx="6">
                  <c:v>2040</c:v>
                </c:pt>
              </c:numCache>
            </c:numRef>
          </c:cat>
          <c:val>
            <c:numRef>
              <c:f>Prices!$T$35:$Z$35</c:f>
              <c:numCache>
                <c:formatCode>_(* #,##0.0_);_(* \(#,##0.0\);_(* "-"??_);_(@_)</c:formatCode>
                <c:ptCount val="7"/>
                <c:pt idx="0" formatCode="_(* #,##0.00_);_(* \(#,##0.00\);_(* &quot;-&quot;??_);_(@_)">
                  <c:v>31.829237436766199</c:v>
                </c:pt>
                <c:pt idx="1">
                  <c:v>29.827478088785298</c:v>
                </c:pt>
                <c:pt idx="2">
                  <c:v>28.578117282200701</c:v>
                </c:pt>
                <c:pt idx="3">
                  <c:v>30.159751487844702</c:v>
                </c:pt>
                <c:pt idx="4">
                  <c:v>36.751131361253002</c:v>
                </c:pt>
                <c:pt idx="5">
                  <c:v>37.643970830495398</c:v>
                </c:pt>
                <c:pt idx="6">
                  <c:v>35.653145134930099</c:v>
                </c:pt>
              </c:numCache>
            </c:numRef>
          </c:val>
          <c:extLst xmlns:c15="http://schemas.microsoft.com/office/drawing/2012/chart">
            <c:ext xmlns:c16="http://schemas.microsoft.com/office/drawing/2014/chart" uri="{C3380CC4-5D6E-409C-BE32-E72D297353CC}">
              <c16:uniqueId val="{00000000-B0DA-47F2-96D4-B4004C54A8E6}"/>
            </c:ext>
          </c:extLst>
        </c:ser>
        <c:dLbls>
          <c:showLegendKey val="0"/>
          <c:showVal val="0"/>
          <c:showCatName val="0"/>
          <c:showSerName val="0"/>
          <c:showPercent val="0"/>
          <c:showBubbleSize val="0"/>
        </c:dLbls>
        <c:gapWidth val="15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r>
                  <a:rPr lang="en-US"/>
                  <a:t>$/MWh</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crossAx val="511526352"/>
        <c:crosses val="autoZero"/>
        <c:crossBetween val="between"/>
      </c:valAx>
      <c:spPr>
        <a:noFill/>
        <a:ln>
          <a:noFill/>
        </a:ln>
        <a:effectLst/>
      </c:spPr>
    </c:plotArea>
    <c:legend>
      <c:legendPos val="b"/>
      <c:layout>
        <c:manualLayout>
          <c:xMode val="edge"/>
          <c:yMode val="edge"/>
          <c:x val="0.29449259726512089"/>
          <c:y val="0.91038746567873163"/>
          <c:w val="0.41246339612799204"/>
          <c:h val="5.7506482384565981E-2"/>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marL="0" marR="0" lvl="0" indent="0" algn="ctr" defTabSz="914400" rtl="0" eaLnBrk="1" fontAlgn="auto" latinLnBrk="0" hangingPunct="1">
        <a:lnSpc>
          <a:spcPct val="100000"/>
        </a:lnSpc>
        <a:spcBef>
          <a:spcPts val="0"/>
        </a:spcBef>
        <a:spcAft>
          <a:spcPts val="0"/>
        </a:spcAft>
        <a:buClrTx/>
        <a:buSzTx/>
        <a:buFontTx/>
        <a:buNone/>
        <a:tabLst/>
        <a:defRPr lang="en-US" sz="1000" b="0" i="0" u="none" strike="noStrike" kern="1200" baseline="0">
          <a:solidFill>
            <a:sysClr val="windowText" lastClr="000000">
              <a:lumMod val="65000"/>
              <a:lumOff val="35000"/>
            </a:sysClr>
          </a:solidFill>
          <a:latin typeface="+mn-lt"/>
          <a:ea typeface="+mn-ea"/>
          <a:cs typeface="+mn-c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Prices!$AE$35:$AF$35</c:f>
              <c:strCache>
                <c:ptCount val="2"/>
                <c:pt idx="0">
                  <c:v>CT</c:v>
                </c:pt>
                <c:pt idx="1">
                  <c:v>Energy Prices</c:v>
                </c:pt>
              </c:strCache>
            </c:strRef>
          </c:tx>
          <c:spPr>
            <a:solidFill>
              <a:schemeClr val="accent1"/>
            </a:solidFill>
            <a:ln>
              <a:noFill/>
            </a:ln>
            <a:effectLst/>
          </c:spPr>
          <c:invertIfNegative val="0"/>
          <c:cat>
            <c:numRef>
              <c:f>Prices!$AH$34:$AN$34</c:f>
              <c:numCache>
                <c:formatCode>General</c:formatCode>
                <c:ptCount val="7"/>
                <c:pt idx="0">
                  <c:v>2025</c:v>
                </c:pt>
                <c:pt idx="1">
                  <c:v>2028</c:v>
                </c:pt>
                <c:pt idx="2">
                  <c:v>2030</c:v>
                </c:pt>
                <c:pt idx="3">
                  <c:v>2032</c:v>
                </c:pt>
                <c:pt idx="4">
                  <c:v>2035</c:v>
                </c:pt>
                <c:pt idx="5">
                  <c:v>2037</c:v>
                </c:pt>
                <c:pt idx="6">
                  <c:v>2040</c:v>
                </c:pt>
              </c:numCache>
            </c:numRef>
          </c:cat>
          <c:val>
            <c:numRef>
              <c:f>Prices!$AH$35:$AN$35</c:f>
              <c:numCache>
                <c:formatCode>_(* #,##0.0_);_(* \(#,##0.0\);_(* "-"??_);_(@_)</c:formatCode>
                <c:ptCount val="7"/>
                <c:pt idx="0">
                  <c:v>42.992106702904088</c:v>
                </c:pt>
                <c:pt idx="1">
                  <c:v>49.666842919250456</c:v>
                </c:pt>
                <c:pt idx="2">
                  <c:v>48.295711659523711</c:v>
                </c:pt>
                <c:pt idx="3">
                  <c:v>52.984804078249262</c:v>
                </c:pt>
                <c:pt idx="4">
                  <c:v>61.088633350293513</c:v>
                </c:pt>
                <c:pt idx="5">
                  <c:v>60.630145121893733</c:v>
                </c:pt>
                <c:pt idx="6">
                  <c:v>66.849790905203264</c:v>
                </c:pt>
              </c:numCache>
            </c:numRef>
          </c:val>
          <c:extLst xmlns:c15="http://schemas.microsoft.com/office/drawing/2012/chart">
            <c:ext xmlns:c16="http://schemas.microsoft.com/office/drawing/2014/chart" uri="{C3380CC4-5D6E-409C-BE32-E72D297353CC}">
              <c16:uniqueId val="{00000000-0307-41CB-99B0-DC404916F250}"/>
            </c:ext>
          </c:extLst>
        </c:ser>
        <c:dLbls>
          <c:showLegendKey val="0"/>
          <c:showVal val="0"/>
          <c:showCatName val="0"/>
          <c:showSerName val="0"/>
          <c:showPercent val="0"/>
          <c:showBubbleSize val="0"/>
        </c:dLbls>
        <c:gapWidth val="15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r>
                  <a:rPr lang="en-US"/>
                  <a:t>$/MWh</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title>
        <c:numFmt formatCode="_(* #,##0.0_);_(* \(#,##0.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crossAx val="511526352"/>
        <c:crosses val="autoZero"/>
        <c:crossBetween val="between"/>
      </c:valAx>
      <c:spPr>
        <a:noFill/>
        <a:ln>
          <a:noFill/>
        </a:ln>
        <a:effectLst/>
      </c:spPr>
    </c:plotArea>
    <c:legend>
      <c:legendPos val="b"/>
      <c:layout>
        <c:manualLayout>
          <c:xMode val="edge"/>
          <c:yMode val="edge"/>
          <c:x val="0.33786982824760392"/>
          <c:y val="0.90084699819582503"/>
          <c:w val="0.41246339612799204"/>
          <c:h val="5.7506482384565981E-2"/>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marL="0" marR="0" lvl="0" indent="0" algn="ctr" defTabSz="914400" rtl="0" eaLnBrk="1" fontAlgn="auto" latinLnBrk="0" hangingPunct="1">
        <a:lnSpc>
          <a:spcPct val="100000"/>
        </a:lnSpc>
        <a:spcBef>
          <a:spcPts val="0"/>
        </a:spcBef>
        <a:spcAft>
          <a:spcPts val="0"/>
        </a:spcAft>
        <a:buClrTx/>
        <a:buSzTx/>
        <a:buFontTx/>
        <a:buNone/>
        <a:tabLst/>
        <a:defRPr lang="en-US" sz="1000" b="0" i="0" u="none" strike="noStrike" kern="1200" baseline="0">
          <a:solidFill>
            <a:sysClr val="windowText" lastClr="000000">
              <a:lumMod val="65000"/>
              <a:lumOff val="35000"/>
            </a:sysClr>
          </a:solidFill>
          <a:latin typeface="+mn-lt"/>
          <a:ea typeface="+mn-ea"/>
          <a:cs typeface="+mn-c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155984676472172E-2"/>
          <c:y val="3.1017040338587352E-2"/>
          <c:w val="0.93116798285298918"/>
          <c:h val="0.86757047512882968"/>
        </c:manualLayout>
      </c:layout>
      <c:barChart>
        <c:barDir val="col"/>
        <c:grouping val="stacked"/>
        <c:varyColors val="0"/>
        <c:ser>
          <c:idx val="0"/>
          <c:order val="0"/>
          <c:spPr>
            <a:solidFill>
              <a:schemeClr val="accent1"/>
            </a:solidFill>
            <a:ln>
              <a:noFill/>
            </a:ln>
            <a:effectLst/>
          </c:spPr>
          <c:invertIfNegative val="0"/>
          <c:cat>
            <c:numRef>
              <c:f>Emissions!$F$34:$L$34</c:f>
              <c:numCache>
                <c:formatCode>General</c:formatCode>
                <c:ptCount val="7"/>
                <c:pt idx="0">
                  <c:v>2025</c:v>
                </c:pt>
                <c:pt idx="1">
                  <c:v>2028</c:v>
                </c:pt>
                <c:pt idx="2">
                  <c:v>2030</c:v>
                </c:pt>
                <c:pt idx="3">
                  <c:v>2032</c:v>
                </c:pt>
                <c:pt idx="4">
                  <c:v>2035</c:v>
                </c:pt>
                <c:pt idx="5">
                  <c:v>2037</c:v>
                </c:pt>
                <c:pt idx="6">
                  <c:v>2040</c:v>
                </c:pt>
              </c:numCache>
            </c:numRef>
          </c:cat>
          <c:val>
            <c:numRef>
              <c:f>Emissions!$F$35:$L$35</c:f>
              <c:numCache>
                <c:formatCode>#,##0.00_);\(#,##0.00\)</c:formatCode>
                <c:ptCount val="7"/>
                <c:pt idx="0">
                  <c:v>51.140354225576992</c:v>
                </c:pt>
                <c:pt idx="1">
                  <c:v>34.590569472017187</c:v>
                </c:pt>
                <c:pt idx="2">
                  <c:v>27.010197364855728</c:v>
                </c:pt>
                <c:pt idx="3">
                  <c:v>29.755148707603652</c:v>
                </c:pt>
                <c:pt idx="4">
                  <c:v>31.207263911754161</c:v>
                </c:pt>
                <c:pt idx="5">
                  <c:v>27.999542185342211</c:v>
                </c:pt>
                <c:pt idx="6">
                  <c:v>21.22294249682718</c:v>
                </c:pt>
              </c:numCache>
            </c:numRef>
          </c:val>
          <c:extLst>
            <c:ext xmlns:c16="http://schemas.microsoft.com/office/drawing/2014/chart" uri="{C3380CC4-5D6E-409C-BE32-E72D297353CC}">
              <c16:uniqueId val="{00000000-D149-42E5-9BF3-64E3D79800C0}"/>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CO</a:t>
                </a:r>
                <a:r>
                  <a:rPr lang="en-US" sz="1100" b="1" baseline="-25000"/>
                  <a:t>2</a:t>
                </a:r>
                <a:r>
                  <a:rPr lang="en-US" sz="1100" b="1" baseline="0"/>
                  <a:t> Emissions (Million Short Tons)</a:t>
                </a:r>
                <a:endParaRPr lang="en-US" sz="110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164107383310498E-2"/>
          <c:y val="3.7253570154159088E-2"/>
          <c:w val="0.94378380318774791"/>
          <c:h val="0.86882312170351395"/>
        </c:manualLayout>
      </c:layout>
      <c:barChart>
        <c:barDir val="col"/>
        <c:grouping val="stacked"/>
        <c:varyColors val="0"/>
        <c:ser>
          <c:idx val="0"/>
          <c:order val="0"/>
          <c:spPr>
            <a:solidFill>
              <a:schemeClr val="accent1"/>
            </a:solidFill>
            <a:ln>
              <a:noFill/>
            </a:ln>
            <a:effectLst/>
          </c:spPr>
          <c:invertIfNegative val="0"/>
          <c:cat>
            <c:numRef>
              <c:f>Emissions!$S$34:$Y$34</c:f>
              <c:numCache>
                <c:formatCode>General</c:formatCode>
                <c:ptCount val="7"/>
                <c:pt idx="0">
                  <c:v>2025</c:v>
                </c:pt>
                <c:pt idx="1">
                  <c:v>2028</c:v>
                </c:pt>
                <c:pt idx="2">
                  <c:v>2030</c:v>
                </c:pt>
                <c:pt idx="3">
                  <c:v>2032</c:v>
                </c:pt>
                <c:pt idx="4">
                  <c:v>2035</c:v>
                </c:pt>
                <c:pt idx="5">
                  <c:v>2037</c:v>
                </c:pt>
                <c:pt idx="6">
                  <c:v>2040</c:v>
                </c:pt>
              </c:numCache>
            </c:numRef>
          </c:cat>
          <c:val>
            <c:numRef>
              <c:f>Emissions!$S$35:$Y$35</c:f>
              <c:numCache>
                <c:formatCode>#,##0.00_);\(#,##0.00\)</c:formatCode>
                <c:ptCount val="7"/>
                <c:pt idx="0">
                  <c:v>67.599999999999994</c:v>
                </c:pt>
                <c:pt idx="1">
                  <c:v>54.9</c:v>
                </c:pt>
                <c:pt idx="2">
                  <c:v>54.8</c:v>
                </c:pt>
                <c:pt idx="3">
                  <c:v>53.5</c:v>
                </c:pt>
                <c:pt idx="4">
                  <c:v>61.4</c:v>
                </c:pt>
                <c:pt idx="5">
                  <c:v>61.1</c:v>
                </c:pt>
                <c:pt idx="6">
                  <c:v>47.3</c:v>
                </c:pt>
              </c:numCache>
            </c:numRef>
          </c:val>
          <c:extLst>
            <c:ext xmlns:c16="http://schemas.microsoft.com/office/drawing/2014/chart" uri="{C3380CC4-5D6E-409C-BE32-E72D297353CC}">
              <c16:uniqueId val="{00000009-8E41-4CDC-841D-E887D305674A}"/>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en-US" sz="1100" b="1" i="0" u="none" strike="noStrike" kern="1200" baseline="0">
                    <a:solidFill>
                      <a:sysClr val="windowText" lastClr="000000">
                        <a:lumMod val="65000"/>
                        <a:lumOff val="35000"/>
                      </a:sysClr>
                    </a:solidFill>
                    <a:latin typeface="+mn-lt"/>
                    <a:ea typeface="+mn-ea"/>
                    <a:cs typeface="+mn-cs"/>
                  </a:defRPr>
                </a:pPr>
                <a:r>
                  <a:rPr lang="en-US" sz="1100" b="1" i="0" u="none" strike="noStrike" kern="1200" baseline="0">
                    <a:solidFill>
                      <a:sysClr val="windowText" lastClr="000000">
                        <a:lumMod val="65000"/>
                        <a:lumOff val="35000"/>
                      </a:sysClr>
                    </a:solidFill>
                    <a:latin typeface="+mn-lt"/>
                    <a:ea typeface="+mn-ea"/>
                    <a:cs typeface="+mn-cs"/>
                  </a:rPr>
                  <a:t>CO</a:t>
                </a:r>
                <a:r>
                  <a:rPr lang="en-US" sz="1100" b="1" i="0" u="none" strike="noStrike" kern="1200" baseline="-25000">
                    <a:solidFill>
                      <a:sysClr val="windowText" lastClr="000000">
                        <a:lumMod val="65000"/>
                        <a:lumOff val="35000"/>
                      </a:sysClr>
                    </a:solidFill>
                    <a:latin typeface="+mn-lt"/>
                    <a:ea typeface="+mn-ea"/>
                    <a:cs typeface="+mn-cs"/>
                  </a:rPr>
                  <a:t>2 </a:t>
                </a:r>
                <a:r>
                  <a:rPr lang="en-US" sz="1100" b="1" i="0" u="none" strike="noStrike" kern="1200" baseline="0">
                    <a:solidFill>
                      <a:sysClr val="windowText" lastClr="000000">
                        <a:lumMod val="65000"/>
                        <a:lumOff val="35000"/>
                      </a:sysClr>
                    </a:solidFill>
                    <a:latin typeface="+mn-lt"/>
                    <a:ea typeface="+mn-ea"/>
                    <a:cs typeface="+mn-cs"/>
                  </a:rPr>
                  <a:t>Emissions (Million Short Tons)</a:t>
                </a:r>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lgn="ctr" rtl="0">
                <a:defRPr lang="en-US" sz="1100" b="1" i="0" u="none" strike="noStrike" kern="1200" baseline="0">
                  <a:solidFill>
                    <a:sysClr val="windowText" lastClr="000000">
                      <a:lumMod val="65000"/>
                      <a:lumOff val="35000"/>
                    </a:sys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chemeClr val="accent1"/>
            </a:solidFill>
            <a:ln>
              <a:noFill/>
            </a:ln>
            <a:effectLst/>
          </c:spPr>
          <c:invertIfNegative val="0"/>
          <c:cat>
            <c:numRef>
              <c:f>Emissions!$AF$34:$AL$34</c:f>
              <c:numCache>
                <c:formatCode>General</c:formatCode>
                <c:ptCount val="7"/>
                <c:pt idx="0">
                  <c:v>2025</c:v>
                </c:pt>
                <c:pt idx="1">
                  <c:v>2028</c:v>
                </c:pt>
                <c:pt idx="2">
                  <c:v>2030</c:v>
                </c:pt>
                <c:pt idx="3">
                  <c:v>2032</c:v>
                </c:pt>
                <c:pt idx="4">
                  <c:v>2035</c:v>
                </c:pt>
                <c:pt idx="5">
                  <c:v>2037</c:v>
                </c:pt>
                <c:pt idx="6">
                  <c:v>2040</c:v>
                </c:pt>
              </c:numCache>
            </c:numRef>
          </c:cat>
          <c:val>
            <c:numRef>
              <c:f>Emissions!$AF$35:$AL$35</c:f>
              <c:numCache>
                <c:formatCode>#,##0.00_);\(#,##0.00\)</c:formatCode>
                <c:ptCount val="7"/>
                <c:pt idx="0">
                  <c:v>63.449037121405333</c:v>
                </c:pt>
                <c:pt idx="1">
                  <c:v>41.588919800450853</c:v>
                </c:pt>
                <c:pt idx="2">
                  <c:v>30.498729140798588</c:v>
                </c:pt>
                <c:pt idx="3">
                  <c:v>27.226698195285717</c:v>
                </c:pt>
                <c:pt idx="4">
                  <c:v>32.326467355480538</c:v>
                </c:pt>
                <c:pt idx="5">
                  <c:v>22.717059688899347</c:v>
                </c:pt>
                <c:pt idx="6">
                  <c:v>8.1886297252630733</c:v>
                </c:pt>
              </c:numCache>
            </c:numRef>
          </c:val>
          <c:extLst>
            <c:ext xmlns:c16="http://schemas.microsoft.com/office/drawing/2014/chart" uri="{C3380CC4-5D6E-409C-BE32-E72D297353CC}">
              <c16:uniqueId val="{00000000-C95F-4AD1-8401-0E1D67179754}"/>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en-US" sz="1100" b="1" i="0" u="none" strike="noStrike" kern="1200" baseline="0">
                    <a:solidFill>
                      <a:sysClr val="windowText" lastClr="000000">
                        <a:lumMod val="65000"/>
                        <a:lumOff val="35000"/>
                      </a:sysClr>
                    </a:solidFill>
                    <a:latin typeface="+mn-lt"/>
                    <a:ea typeface="+mn-ea"/>
                    <a:cs typeface="+mn-cs"/>
                  </a:defRPr>
                </a:pPr>
                <a:r>
                  <a:rPr lang="en-US" sz="1100" b="1" i="0" u="none" strike="noStrike" kern="1200" baseline="0">
                    <a:solidFill>
                      <a:sysClr val="windowText" lastClr="000000">
                        <a:lumMod val="65000"/>
                        <a:lumOff val="35000"/>
                      </a:sysClr>
                    </a:solidFill>
                    <a:latin typeface="+mn-lt"/>
                    <a:ea typeface="+mn-ea"/>
                    <a:cs typeface="+mn-cs"/>
                  </a:rPr>
                  <a:t>CO2 Emissions (Million Short Tons)</a:t>
                </a:r>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lgn="ctr" rtl="0">
                <a:defRPr lang="en-US" sz="1100" b="1" i="0" u="none" strike="noStrike" kern="1200" baseline="0">
                  <a:solidFill>
                    <a:sysClr val="windowText" lastClr="000000">
                      <a:lumMod val="65000"/>
                      <a:lumOff val="35000"/>
                    </a:sys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Cases!$E$3</c:f>
          <c:strCache>
            <c:ptCount val="1"/>
            <c:pt idx="0">
              <c:v>CT</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Emissions!$F$84:$L$84</c:f>
              <c:numCache>
                <c:formatCode>_(* #,##0_);_(* \(#,##0\);_(* "-"??_);_(@_)</c:formatCode>
                <c:ptCount val="7"/>
                <c:pt idx="0">
                  <c:v>7.5</c:v>
                </c:pt>
                <c:pt idx="1">
                  <c:v>7.8</c:v>
                </c:pt>
                <c:pt idx="2">
                  <c:v>6.9</c:v>
                </c:pt>
                <c:pt idx="3">
                  <c:v>5.8</c:v>
                </c:pt>
                <c:pt idx="4">
                  <c:v>4.4000000000000004</c:v>
                </c:pt>
                <c:pt idx="5">
                  <c:v>4.5</c:v>
                </c:pt>
                <c:pt idx="6">
                  <c:v>2.7</c:v>
                </c:pt>
              </c:numCache>
            </c:numRef>
          </c:val>
          <c:extLst>
            <c:ext xmlns:c16="http://schemas.microsoft.com/office/drawing/2014/chart" uri="{C3380CC4-5D6E-409C-BE32-E72D297353CC}">
              <c16:uniqueId val="{00000001-A58B-42A0-9D2C-ED050B79394F}"/>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(Million Short 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Cases!$E$4</c:f>
          <c:strCache>
            <c:ptCount val="1"/>
            <c:pt idx="0">
              <c:v>DE</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Emissions!$F$85:$L$85</c:f>
              <c:numCache>
                <c:formatCode>_(* #,##0_);_(* \(#,##0\);_(* "-"??_);_(@_)</c:formatCode>
                <c:ptCount val="7"/>
                <c:pt idx="0">
                  <c:v>2.6</c:v>
                </c:pt>
                <c:pt idx="1">
                  <c:v>1.5</c:v>
                </c:pt>
                <c:pt idx="2">
                  <c:v>2.9</c:v>
                </c:pt>
                <c:pt idx="3">
                  <c:v>2</c:v>
                </c:pt>
                <c:pt idx="4">
                  <c:v>3.1</c:v>
                </c:pt>
                <c:pt idx="5">
                  <c:v>3.1</c:v>
                </c:pt>
                <c:pt idx="6">
                  <c:v>2.6</c:v>
                </c:pt>
              </c:numCache>
            </c:numRef>
          </c:val>
          <c:extLst>
            <c:ext xmlns:c16="http://schemas.microsoft.com/office/drawing/2014/chart" uri="{C3380CC4-5D6E-409C-BE32-E72D297353CC}">
              <c16:uniqueId val="{00000000-FAF9-4DE9-A1F5-4EA6AE925BDB}"/>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a:t>
                </a:r>
                <a:r>
                  <a:rPr lang="en-US" sz="1050" b="1" i="0" u="none" strike="noStrike" baseline="0">
                    <a:effectLst/>
                  </a:rPr>
                  <a:t>Million Short </a:t>
                </a:r>
                <a:r>
                  <a:rPr lang="en-US" sz="1050" b="1" baseline="0"/>
                  <a:t>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5670969618837913"/>
        </c:manualLayout>
      </c:layout>
      <c:barChart>
        <c:barDir val="col"/>
        <c:grouping val="stacked"/>
        <c:varyColors val="0"/>
        <c:ser>
          <c:idx val="1"/>
          <c:order val="0"/>
          <c:tx>
            <c:strRef>
              <c:f>Capacity!$F$35</c:f>
              <c:strCache>
                <c:ptCount val="1"/>
                <c:pt idx="0">
                  <c:v>Coal</c:v>
                </c:pt>
              </c:strCache>
            </c:strRef>
          </c:tx>
          <c:spPr>
            <a:solidFill>
              <a:sysClr val="windowText" lastClr="000000"/>
            </a:solidFill>
            <a:ln>
              <a:noFill/>
            </a:ln>
            <a:effectLst/>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Capacity!$G$35:$M$35</c:f>
              <c:numCache>
                <c:formatCode>_(* #,##0_);_(* \(#,##0\);_(* "-"??_);_(@_)</c:formatCode>
                <c:ptCount val="7"/>
                <c:pt idx="0">
                  <c:v>1275.4970000000001</c:v>
                </c:pt>
                <c:pt idx="1">
                  <c:v>-2.2737367544323201E-13</c:v>
                </c:pt>
                <c:pt idx="2">
                  <c:v>0</c:v>
                </c:pt>
                <c:pt idx="3">
                  <c:v>0</c:v>
                </c:pt>
                <c:pt idx="4">
                  <c:v>0</c:v>
                </c:pt>
                <c:pt idx="5">
                  <c:v>0</c:v>
                </c:pt>
                <c:pt idx="6">
                  <c:v>0</c:v>
                </c:pt>
              </c:numCache>
            </c:numRef>
          </c:val>
          <c:extLst>
            <c:ext xmlns:c16="http://schemas.microsoft.com/office/drawing/2014/chart" uri="{C3380CC4-5D6E-409C-BE32-E72D297353CC}">
              <c16:uniqueId val="{00000008-F8C4-4799-9734-A25064B5B647}"/>
            </c:ext>
          </c:extLst>
        </c:ser>
        <c:ser>
          <c:idx val="2"/>
          <c:order val="1"/>
          <c:tx>
            <c:strRef>
              <c:f>Capacity!$F$36</c:f>
              <c:strCache>
                <c:ptCount val="1"/>
                <c:pt idx="0">
                  <c:v>Coal with CCS</c:v>
                </c:pt>
              </c:strCache>
            </c:strRef>
          </c:tx>
          <c:spPr>
            <a:solidFill>
              <a:srgbClr val="E7E6E6">
                <a:lumMod val="50000"/>
              </a:srgbClr>
            </a:solidFill>
            <a:ln>
              <a:noFill/>
            </a:ln>
            <a:effectLst/>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Capacity!$G$36:$M$36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A-F8C4-4799-9734-A25064B5B647}"/>
            </c:ext>
          </c:extLst>
        </c:ser>
        <c:ser>
          <c:idx val="3"/>
          <c:order val="2"/>
          <c:tx>
            <c:strRef>
              <c:f>Capacity!$F$37</c:f>
              <c:strCache>
                <c:ptCount val="1"/>
                <c:pt idx="0">
                  <c:v>Combined Cycle</c:v>
                </c:pt>
              </c:strCache>
            </c:strRef>
          </c:tx>
          <c:spPr>
            <a:solidFill>
              <a:schemeClr val="accent4"/>
            </a:solidFill>
            <a:ln>
              <a:noFill/>
            </a:ln>
            <a:effectLst/>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Capacity!$G$37:$M$37</c:f>
              <c:numCache>
                <c:formatCode>_(* #,##0_);_(* \(#,##0\);_(* "-"??_);_(@_)</c:formatCode>
                <c:ptCount val="7"/>
                <c:pt idx="0">
                  <c:v>2168.62</c:v>
                </c:pt>
                <c:pt idx="1">
                  <c:v>2168.62</c:v>
                </c:pt>
                <c:pt idx="2">
                  <c:v>2168.62</c:v>
                </c:pt>
                <c:pt idx="3">
                  <c:v>2168.62</c:v>
                </c:pt>
                <c:pt idx="4">
                  <c:v>2168.62</c:v>
                </c:pt>
                <c:pt idx="5">
                  <c:v>2168.62</c:v>
                </c:pt>
                <c:pt idx="6">
                  <c:v>2168.62</c:v>
                </c:pt>
              </c:numCache>
            </c:numRef>
          </c:val>
          <c:extLst>
            <c:ext xmlns:c16="http://schemas.microsoft.com/office/drawing/2014/chart" uri="{C3380CC4-5D6E-409C-BE32-E72D297353CC}">
              <c16:uniqueId val="{0000000C-F8C4-4799-9734-A25064B5B647}"/>
            </c:ext>
          </c:extLst>
        </c:ser>
        <c:ser>
          <c:idx val="4"/>
          <c:order val="3"/>
          <c:tx>
            <c:strRef>
              <c:f>Capacity!$F$38</c:f>
              <c:strCache>
                <c:ptCount val="1"/>
                <c:pt idx="0">
                  <c:v>Combustion Turbine</c:v>
                </c:pt>
              </c:strCache>
            </c:strRef>
          </c:tx>
          <c:spPr>
            <a:solidFill>
              <a:schemeClr val="accent4">
                <a:lumMod val="75000"/>
              </a:schemeClr>
            </a:solidFill>
            <a:ln>
              <a:noFill/>
            </a:ln>
            <a:effectLst/>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Capacity!$G$38:$M$38</c:f>
              <c:numCache>
                <c:formatCode>_(* #,##0_);_(* \(#,##0\);_(* "-"??_);_(@_)</c:formatCode>
                <c:ptCount val="7"/>
                <c:pt idx="0">
                  <c:v>2107.3000000000002</c:v>
                </c:pt>
                <c:pt idx="1">
                  <c:v>2077.4</c:v>
                </c:pt>
                <c:pt idx="2">
                  <c:v>2077.4</c:v>
                </c:pt>
                <c:pt idx="3">
                  <c:v>2077.4</c:v>
                </c:pt>
                <c:pt idx="4">
                  <c:v>2077.4</c:v>
                </c:pt>
                <c:pt idx="5">
                  <c:v>2077.4</c:v>
                </c:pt>
                <c:pt idx="6">
                  <c:v>2077.4</c:v>
                </c:pt>
              </c:numCache>
            </c:numRef>
          </c:val>
          <c:extLst>
            <c:ext xmlns:c16="http://schemas.microsoft.com/office/drawing/2014/chart" uri="{C3380CC4-5D6E-409C-BE32-E72D297353CC}">
              <c16:uniqueId val="{0000000E-F8C4-4799-9734-A25064B5B647}"/>
            </c:ext>
          </c:extLst>
        </c:ser>
        <c:ser>
          <c:idx val="5"/>
          <c:order val="4"/>
          <c:tx>
            <c:strRef>
              <c:f>Capacity!$F$39</c:f>
              <c:strCache>
                <c:ptCount val="1"/>
                <c:pt idx="0">
                  <c:v>Oil/Gas</c:v>
                </c:pt>
              </c:strCache>
            </c:strRef>
          </c:tx>
          <c:spPr>
            <a:solidFill>
              <a:schemeClr val="bg2">
                <a:lumMod val="75000"/>
              </a:schemeClr>
            </a:solidFill>
            <a:ln>
              <a:noFill/>
            </a:ln>
            <a:effectLst/>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Capacity!$G$39:$M$39</c:f>
              <c:numCache>
                <c:formatCode>_(* #,##0_);_(* \(#,##0\);_(* "-"??_);_(@_)</c:formatCode>
                <c:ptCount val="7"/>
                <c:pt idx="0">
                  <c:v>2224</c:v>
                </c:pt>
                <c:pt idx="1">
                  <c:v>1548</c:v>
                </c:pt>
                <c:pt idx="2">
                  <c:v>1548</c:v>
                </c:pt>
                <c:pt idx="3">
                  <c:v>1548</c:v>
                </c:pt>
                <c:pt idx="4">
                  <c:v>1548</c:v>
                </c:pt>
                <c:pt idx="5">
                  <c:v>1548</c:v>
                </c:pt>
                <c:pt idx="6">
                  <c:v>1548</c:v>
                </c:pt>
              </c:numCache>
            </c:numRef>
          </c:val>
          <c:extLst>
            <c:ext xmlns:c16="http://schemas.microsoft.com/office/drawing/2014/chart" uri="{C3380CC4-5D6E-409C-BE32-E72D297353CC}">
              <c16:uniqueId val="{00000010-F8C4-4799-9734-A25064B5B647}"/>
            </c:ext>
          </c:extLst>
        </c:ser>
        <c:ser>
          <c:idx val="6"/>
          <c:order val="5"/>
          <c:tx>
            <c:strRef>
              <c:f>Capacity!$F$40</c:f>
              <c:strCache>
                <c:ptCount val="1"/>
                <c:pt idx="0">
                  <c:v>Other</c:v>
                </c:pt>
              </c:strCache>
            </c:strRef>
          </c:tx>
          <c:spPr>
            <a:solidFill>
              <a:srgbClr val="FF0000"/>
            </a:solidFill>
            <a:ln>
              <a:noFill/>
            </a:ln>
            <a:effectLst/>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Capacity!$G$40:$M$40</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2-F8C4-4799-9734-A25064B5B647}"/>
            </c:ext>
          </c:extLst>
        </c:ser>
        <c:ser>
          <c:idx val="7"/>
          <c:order val="6"/>
          <c:tx>
            <c:strRef>
              <c:f>Capacity!$F$41</c:f>
              <c:strCache>
                <c:ptCount val="1"/>
                <c:pt idx="0">
                  <c:v>Nuclear</c:v>
                </c:pt>
              </c:strCache>
            </c:strRef>
          </c:tx>
          <c:spPr>
            <a:solidFill>
              <a:srgbClr val="7030A0"/>
            </a:solidFill>
            <a:ln>
              <a:noFill/>
            </a:ln>
            <a:effectLst/>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Capacity!$G$41:$M$41</c:f>
              <c:numCache>
                <c:formatCode>_(* #,##0_);_(* \(#,##0\);_(* "-"??_);_(@_)</c:formatCode>
                <c:ptCount val="7"/>
                <c:pt idx="0">
                  <c:v>1744.1</c:v>
                </c:pt>
                <c:pt idx="1">
                  <c:v>1744.1</c:v>
                </c:pt>
                <c:pt idx="2">
                  <c:v>1744.1</c:v>
                </c:pt>
                <c:pt idx="3">
                  <c:v>1744.1</c:v>
                </c:pt>
                <c:pt idx="4">
                  <c:v>1744.1</c:v>
                </c:pt>
                <c:pt idx="5">
                  <c:v>1744.1</c:v>
                </c:pt>
                <c:pt idx="6">
                  <c:v>1744.1</c:v>
                </c:pt>
              </c:numCache>
            </c:numRef>
          </c:val>
          <c:extLst>
            <c:ext xmlns:c16="http://schemas.microsoft.com/office/drawing/2014/chart" uri="{C3380CC4-5D6E-409C-BE32-E72D297353CC}">
              <c16:uniqueId val="{00000014-F8C4-4799-9734-A25064B5B647}"/>
            </c:ext>
          </c:extLst>
        </c:ser>
        <c:ser>
          <c:idx val="8"/>
          <c:order val="7"/>
          <c:tx>
            <c:strRef>
              <c:f>Capacity!$F$42</c:f>
              <c:strCache>
                <c:ptCount val="1"/>
                <c:pt idx="0">
                  <c:v>Hydro</c:v>
                </c:pt>
              </c:strCache>
            </c:strRef>
          </c:tx>
          <c:spPr>
            <a:solidFill>
              <a:srgbClr val="4472C4"/>
            </a:solidFill>
            <a:ln>
              <a:noFill/>
            </a:ln>
            <a:effectLst/>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Capacity!$G$42:$M$42</c:f>
              <c:numCache>
                <c:formatCode>_(* #,##0_);_(* \(#,##0\);_(* "-"??_);_(@_)</c:formatCode>
                <c:ptCount val="7"/>
                <c:pt idx="0">
                  <c:v>566.48</c:v>
                </c:pt>
                <c:pt idx="1">
                  <c:v>566.48</c:v>
                </c:pt>
                <c:pt idx="2">
                  <c:v>566.48</c:v>
                </c:pt>
                <c:pt idx="3">
                  <c:v>566.48</c:v>
                </c:pt>
                <c:pt idx="4">
                  <c:v>566.48</c:v>
                </c:pt>
                <c:pt idx="5">
                  <c:v>566.48</c:v>
                </c:pt>
                <c:pt idx="6">
                  <c:v>566.48</c:v>
                </c:pt>
              </c:numCache>
            </c:numRef>
          </c:val>
          <c:extLst>
            <c:ext xmlns:c16="http://schemas.microsoft.com/office/drawing/2014/chart" uri="{C3380CC4-5D6E-409C-BE32-E72D297353CC}">
              <c16:uniqueId val="{00000016-F8C4-4799-9734-A25064B5B647}"/>
            </c:ext>
          </c:extLst>
        </c:ser>
        <c:ser>
          <c:idx val="9"/>
          <c:order val="8"/>
          <c:tx>
            <c:strRef>
              <c:f>Capacity!$F$43</c:f>
              <c:strCache>
                <c:ptCount val="1"/>
                <c:pt idx="0">
                  <c:v>Solar PV</c:v>
                </c:pt>
              </c:strCache>
            </c:strRef>
          </c:tx>
          <c:spPr>
            <a:solidFill>
              <a:srgbClr val="FFFF00"/>
            </a:solidFill>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Capacity!$G$43:$M$43</c:f>
              <c:numCache>
                <c:formatCode>_(* #,##0_);_(* \(#,##0\);_(* "-"??_);_(@_)</c:formatCode>
                <c:ptCount val="7"/>
                <c:pt idx="0">
                  <c:v>1467.4489999999998</c:v>
                </c:pt>
                <c:pt idx="1">
                  <c:v>1563.2489999999998</c:v>
                </c:pt>
                <c:pt idx="2">
                  <c:v>1563.2489999999998</c:v>
                </c:pt>
                <c:pt idx="3">
                  <c:v>1563.2489999999998</c:v>
                </c:pt>
                <c:pt idx="4">
                  <c:v>4124.0413259999996</c:v>
                </c:pt>
                <c:pt idx="5">
                  <c:v>8124.0413259999996</c:v>
                </c:pt>
                <c:pt idx="6">
                  <c:v>14124.041325999999</c:v>
                </c:pt>
              </c:numCache>
            </c:numRef>
          </c:val>
          <c:extLst>
            <c:ext xmlns:c16="http://schemas.microsoft.com/office/drawing/2014/chart" uri="{C3380CC4-5D6E-409C-BE32-E72D297353CC}">
              <c16:uniqueId val="{00000018-F8C4-4799-9734-A25064B5B647}"/>
            </c:ext>
          </c:extLst>
        </c:ser>
        <c:ser>
          <c:idx val="10"/>
          <c:order val="9"/>
          <c:tx>
            <c:strRef>
              <c:f>Capacity!$F$44</c:f>
              <c:strCache>
                <c:ptCount val="1"/>
                <c:pt idx="0">
                  <c:v>Onshore Wind</c:v>
                </c:pt>
              </c:strCache>
            </c:strRef>
          </c:tx>
          <c:spPr>
            <a:solidFill>
              <a:srgbClr val="70AD47">
                <a:lumMod val="60000"/>
                <a:lumOff val="40000"/>
              </a:srgbClr>
            </a:solidFill>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Capacity!$G$44:$M$44</c:f>
              <c:numCache>
                <c:formatCode>_(* #,##0_);_(* \(#,##0\);_(* "-"??_);_(@_)</c:formatCode>
                <c:ptCount val="7"/>
                <c:pt idx="0">
                  <c:v>260</c:v>
                </c:pt>
                <c:pt idx="1">
                  <c:v>260</c:v>
                </c:pt>
                <c:pt idx="2">
                  <c:v>938</c:v>
                </c:pt>
                <c:pt idx="3">
                  <c:v>938</c:v>
                </c:pt>
                <c:pt idx="4">
                  <c:v>938</c:v>
                </c:pt>
                <c:pt idx="5">
                  <c:v>938</c:v>
                </c:pt>
                <c:pt idx="6">
                  <c:v>938</c:v>
                </c:pt>
              </c:numCache>
            </c:numRef>
          </c:val>
          <c:extLst>
            <c:ext xmlns:c16="http://schemas.microsoft.com/office/drawing/2014/chart" uri="{C3380CC4-5D6E-409C-BE32-E72D297353CC}">
              <c16:uniqueId val="{0000001A-F8C4-4799-9734-A25064B5B647}"/>
            </c:ext>
          </c:extLst>
        </c:ser>
        <c:ser>
          <c:idx val="11"/>
          <c:order val="10"/>
          <c:tx>
            <c:strRef>
              <c:f>Capacity!$F$45</c:f>
              <c:strCache>
                <c:ptCount val="1"/>
                <c:pt idx="0">
                  <c:v>Offshore Wind</c:v>
                </c:pt>
              </c:strCache>
            </c:strRef>
          </c:tx>
          <c:spPr>
            <a:solidFill>
              <a:srgbClr val="70AD47"/>
            </a:solidFill>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Capacity!$G$45:$M$45</c:f>
              <c:numCache>
                <c:formatCode>_(* #,##0_);_(* \(#,##0\);_(* "-"??_);_(@_)</c:formatCode>
                <c:ptCount val="7"/>
                <c:pt idx="0">
                  <c:v>0</c:v>
                </c:pt>
                <c:pt idx="1">
                  <c:v>1056.8</c:v>
                </c:pt>
                <c:pt idx="2">
                  <c:v>1056.8</c:v>
                </c:pt>
                <c:pt idx="3">
                  <c:v>1056.8</c:v>
                </c:pt>
                <c:pt idx="4">
                  <c:v>1056.8</c:v>
                </c:pt>
                <c:pt idx="5">
                  <c:v>1056.8</c:v>
                </c:pt>
                <c:pt idx="6">
                  <c:v>1056.8</c:v>
                </c:pt>
              </c:numCache>
            </c:numRef>
          </c:val>
          <c:extLst>
            <c:ext xmlns:c16="http://schemas.microsoft.com/office/drawing/2014/chart" uri="{C3380CC4-5D6E-409C-BE32-E72D297353CC}">
              <c16:uniqueId val="{0000001C-F8C4-4799-9734-A25064B5B647}"/>
            </c:ext>
          </c:extLst>
        </c:ser>
        <c:ser>
          <c:idx val="12"/>
          <c:order val="11"/>
          <c:tx>
            <c:strRef>
              <c:f>Capacity!$F$46</c:f>
              <c:strCache>
                <c:ptCount val="1"/>
                <c:pt idx="0">
                  <c:v>Battery Storage</c:v>
                </c:pt>
              </c:strCache>
            </c:strRef>
          </c:tx>
          <c:spPr>
            <a:solidFill>
              <a:srgbClr val="DF99B7"/>
            </a:solidFill>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Capacity!$G$46:$M$46</c:f>
              <c:numCache>
                <c:formatCode>_(* #,##0_);_(* \(#,##0\);_(* "-"??_);_(@_)</c:formatCode>
                <c:ptCount val="7"/>
                <c:pt idx="0">
                  <c:v>1370.3674110000002</c:v>
                </c:pt>
                <c:pt idx="1">
                  <c:v>1370.3674110000002</c:v>
                </c:pt>
                <c:pt idx="2">
                  <c:v>1370.3674110000002</c:v>
                </c:pt>
                <c:pt idx="3">
                  <c:v>1370.3674110000002</c:v>
                </c:pt>
                <c:pt idx="4">
                  <c:v>2906.8428060000001</c:v>
                </c:pt>
                <c:pt idx="5">
                  <c:v>3040.0676020000001</c:v>
                </c:pt>
                <c:pt idx="6">
                  <c:v>6726.465921</c:v>
                </c:pt>
              </c:numCache>
            </c:numRef>
          </c:val>
          <c:extLst>
            <c:ext xmlns:c16="http://schemas.microsoft.com/office/drawing/2014/chart" uri="{C3380CC4-5D6E-409C-BE32-E72D297353CC}">
              <c16:uniqueId val="{0000001E-F8C4-4799-9734-A25064B5B647}"/>
            </c:ext>
          </c:extLst>
        </c:ser>
        <c:ser>
          <c:idx val="13"/>
          <c:order val="12"/>
          <c:tx>
            <c:strRef>
              <c:f>Capacity!$F$47</c:f>
              <c:strCache>
                <c:ptCount val="1"/>
                <c:pt idx="0">
                  <c:v>Other RE</c:v>
                </c:pt>
              </c:strCache>
            </c:strRef>
          </c:tx>
          <c:spPr>
            <a:solidFill>
              <a:srgbClr val="4472C4">
                <a:lumMod val="20000"/>
                <a:lumOff val="80000"/>
              </a:srgbClr>
            </a:solidFill>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Capacity!$G$47:$M$47</c:f>
              <c:numCache>
                <c:formatCode>_(* #,##0_);_(* \(#,##0\);_(* "-"??_);_(@_)</c:formatCode>
                <c:ptCount val="7"/>
                <c:pt idx="0">
                  <c:v>131.19999999999999</c:v>
                </c:pt>
                <c:pt idx="1">
                  <c:v>73.7</c:v>
                </c:pt>
                <c:pt idx="2">
                  <c:v>73.7</c:v>
                </c:pt>
                <c:pt idx="3">
                  <c:v>73.7</c:v>
                </c:pt>
                <c:pt idx="4">
                  <c:v>73.7</c:v>
                </c:pt>
                <c:pt idx="5">
                  <c:v>73.7</c:v>
                </c:pt>
                <c:pt idx="6">
                  <c:v>73.7</c:v>
                </c:pt>
              </c:numCache>
            </c:numRef>
          </c:val>
          <c:extLst>
            <c:ext xmlns:c16="http://schemas.microsoft.com/office/drawing/2014/chart" uri="{C3380CC4-5D6E-409C-BE32-E72D297353CC}">
              <c16:uniqueId val="{00000020-F8C4-4799-9734-A25064B5B647}"/>
            </c:ext>
          </c:extLst>
        </c:ser>
        <c:ser>
          <c:idx val="14"/>
          <c:order val="13"/>
          <c:tx>
            <c:strRef>
              <c:f>Capacity!$F$48</c:f>
              <c:strCache>
                <c:ptCount val="1"/>
                <c:pt idx="0">
                  <c:v>Hydrogen</c:v>
                </c:pt>
              </c:strCache>
            </c:strRef>
          </c:tx>
          <c:spPr>
            <a:solidFill>
              <a:srgbClr val="5B9BD5">
                <a:lumMod val="60000"/>
                <a:lumOff val="40000"/>
              </a:srgbClr>
            </a:solidFill>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Capacity!$G$48:$M$48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2-F8C4-4799-9734-A25064B5B647}"/>
            </c:ext>
          </c:extLst>
        </c:ser>
        <c:ser>
          <c:idx val="15"/>
          <c:order val="14"/>
          <c:tx>
            <c:strRef>
              <c:f>Capacity!$F$49</c:f>
              <c:strCache>
                <c:ptCount val="1"/>
                <c:pt idx="0">
                  <c:v>Imports</c:v>
                </c:pt>
              </c:strCache>
            </c:strRef>
          </c:tx>
          <c:spPr>
            <a:solidFill>
              <a:srgbClr val="00B0F0"/>
            </a:solidFill>
          </c:spPr>
          <c:invertIfNegative val="0"/>
          <c:cat>
            <c:numRef>
              <c:f>Capacity!$G$34:$M$34</c:f>
              <c:numCache>
                <c:formatCode>General</c:formatCode>
                <c:ptCount val="7"/>
                <c:pt idx="0">
                  <c:v>2025</c:v>
                </c:pt>
                <c:pt idx="1">
                  <c:v>2028</c:v>
                </c:pt>
                <c:pt idx="2">
                  <c:v>2030</c:v>
                </c:pt>
                <c:pt idx="3">
                  <c:v>2032</c:v>
                </c:pt>
                <c:pt idx="4">
                  <c:v>2035</c:v>
                </c:pt>
                <c:pt idx="5">
                  <c:v>2037</c:v>
                </c:pt>
                <c:pt idx="6">
                  <c:v>2040</c:v>
                </c:pt>
              </c:numCache>
            </c:numRef>
          </c:cat>
          <c:val>
            <c:numRef>
              <c:f>Capacity!$G$49:$M$49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4-F8C4-4799-9734-A25064B5B647}"/>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a:t>
                </a:r>
                <a:r>
                  <a:rPr lang="en-US" sz="1100" b="1" baseline="0"/>
                  <a:t> (MW</a:t>
                </a:r>
                <a:r>
                  <a:rPr lang="en-US" sz="1100" b="1"/>
                  <a:t>)</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8094892560392535"/>
          <c:w val="0.98102858645244062"/>
          <c:h val="0.1124329421950126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MA</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Emissions!$F$88:$L$88</c:f>
              <c:numCache>
                <c:formatCode>_(* #,##0_);_(* \(#,##0\);_(* "-"??_);_(@_)</c:formatCode>
                <c:ptCount val="7"/>
                <c:pt idx="0">
                  <c:v>5.3</c:v>
                </c:pt>
                <c:pt idx="1">
                  <c:v>5.7</c:v>
                </c:pt>
                <c:pt idx="2">
                  <c:v>5.5</c:v>
                </c:pt>
                <c:pt idx="3">
                  <c:v>5.2</c:v>
                </c:pt>
                <c:pt idx="4">
                  <c:v>5.6</c:v>
                </c:pt>
                <c:pt idx="5">
                  <c:v>5.2</c:v>
                </c:pt>
                <c:pt idx="6">
                  <c:v>4</c:v>
                </c:pt>
              </c:numCache>
            </c:numRef>
          </c:val>
          <c:extLst>
            <c:ext xmlns:c16="http://schemas.microsoft.com/office/drawing/2014/chart" uri="{C3380CC4-5D6E-409C-BE32-E72D297353CC}">
              <c16:uniqueId val="{00000000-A201-4825-98B5-E50636128134}"/>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a:t>
                </a:r>
                <a:r>
                  <a:rPr lang="en-US" sz="1050" b="1" i="0" u="none" strike="noStrike" baseline="0">
                    <a:effectLst/>
                  </a:rPr>
                  <a:t>Million Short </a:t>
                </a:r>
                <a:r>
                  <a:rPr lang="en-US" sz="1050" b="1" baseline="0"/>
                  <a:t>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Cases!$E$6</c:f>
          <c:strCache>
            <c:ptCount val="1"/>
            <c:pt idx="0">
              <c:v>MD</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Emissions!$F$87:$L$87</c:f>
              <c:numCache>
                <c:formatCode>_(* #,##0_);_(* \(#,##0\);_(* "-"??_);_(@_)</c:formatCode>
                <c:ptCount val="7"/>
                <c:pt idx="0">
                  <c:v>7.1</c:v>
                </c:pt>
                <c:pt idx="1">
                  <c:v>4</c:v>
                </c:pt>
                <c:pt idx="2">
                  <c:v>4</c:v>
                </c:pt>
                <c:pt idx="3">
                  <c:v>4.3</c:v>
                </c:pt>
                <c:pt idx="4">
                  <c:v>4.8</c:v>
                </c:pt>
                <c:pt idx="5">
                  <c:v>4.3</c:v>
                </c:pt>
                <c:pt idx="6">
                  <c:v>2.4</c:v>
                </c:pt>
              </c:numCache>
            </c:numRef>
          </c:val>
          <c:extLst>
            <c:ext xmlns:c16="http://schemas.microsoft.com/office/drawing/2014/chart" uri="{C3380CC4-5D6E-409C-BE32-E72D297353CC}">
              <c16:uniqueId val="{00000000-2697-48BC-8429-6E9F1595291B}"/>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a:t>
                </a:r>
                <a:r>
                  <a:rPr lang="en-US" sz="1050" b="1" i="0" u="none" strike="noStrike" baseline="0">
                    <a:effectLst/>
                  </a:rPr>
                  <a:t>Million Short </a:t>
                </a:r>
                <a:r>
                  <a:rPr lang="en-US" sz="1050" b="1" baseline="0"/>
                  <a:t>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ME</a:t>
            </a:r>
          </a:p>
        </c:rich>
      </c:tx>
      <c:layout>
        <c:manualLayout>
          <c:xMode val="edge"/>
          <c:yMode val="edge"/>
          <c:x val="0.48748010036920353"/>
          <c:y val="2.151459957575016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Emissions!$F$88:$L$88</c:f>
              <c:numCache>
                <c:formatCode>_(* #,##0_);_(* \(#,##0\);_(* "-"??_);_(@_)</c:formatCode>
                <c:ptCount val="7"/>
                <c:pt idx="0">
                  <c:v>5.3</c:v>
                </c:pt>
                <c:pt idx="1">
                  <c:v>5.7</c:v>
                </c:pt>
                <c:pt idx="2">
                  <c:v>5.5</c:v>
                </c:pt>
                <c:pt idx="3">
                  <c:v>5.2</c:v>
                </c:pt>
                <c:pt idx="4">
                  <c:v>5.6</c:v>
                </c:pt>
                <c:pt idx="5">
                  <c:v>5.2</c:v>
                </c:pt>
                <c:pt idx="6">
                  <c:v>4</c:v>
                </c:pt>
              </c:numCache>
            </c:numRef>
          </c:val>
          <c:extLst>
            <c:ext xmlns:c16="http://schemas.microsoft.com/office/drawing/2014/chart" uri="{C3380CC4-5D6E-409C-BE32-E72D297353CC}">
              <c16:uniqueId val="{00000000-D455-4EBB-960D-3F993EF93434}"/>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a:t>
                </a:r>
                <a:r>
                  <a:rPr lang="en-US" sz="1050" b="1" i="0" u="none" strike="noStrike" baseline="0">
                    <a:effectLst/>
                  </a:rPr>
                  <a:t>Million Short </a:t>
                </a:r>
                <a:r>
                  <a:rPr lang="en-US" sz="1050" b="1" baseline="0"/>
                  <a:t>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Cases!$E$8</c:f>
          <c:strCache>
            <c:ptCount val="1"/>
            <c:pt idx="0">
              <c:v>NH</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Emissions!$F$89:$L$89</c:f>
              <c:numCache>
                <c:formatCode>_(* #,##0_);_(* \(#,##0\);_(* "-"??_);_(@_)</c:formatCode>
                <c:ptCount val="7"/>
                <c:pt idx="0">
                  <c:v>1.6</c:v>
                </c:pt>
                <c:pt idx="1">
                  <c:v>1.2</c:v>
                </c:pt>
                <c:pt idx="2">
                  <c:v>1</c:v>
                </c:pt>
                <c:pt idx="3">
                  <c:v>1.3</c:v>
                </c:pt>
                <c:pt idx="4">
                  <c:v>1.6</c:v>
                </c:pt>
                <c:pt idx="5">
                  <c:v>1.3</c:v>
                </c:pt>
                <c:pt idx="6">
                  <c:v>0.3</c:v>
                </c:pt>
              </c:numCache>
            </c:numRef>
          </c:val>
          <c:extLst>
            <c:ext xmlns:c16="http://schemas.microsoft.com/office/drawing/2014/chart" uri="{C3380CC4-5D6E-409C-BE32-E72D297353CC}">
              <c16:uniqueId val="{00000000-A863-4C83-BBD2-DAAB644B6ABF}"/>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a:t>
                </a:r>
                <a:r>
                  <a:rPr lang="en-US" sz="1050" b="1" i="0" u="none" strike="noStrike" baseline="0">
                    <a:effectLst/>
                  </a:rPr>
                  <a:t>Million Short </a:t>
                </a:r>
                <a:r>
                  <a:rPr lang="en-US" sz="1050" b="1" baseline="0"/>
                  <a:t>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Cases!$E$9</c:f>
          <c:strCache>
            <c:ptCount val="1"/>
            <c:pt idx="0">
              <c:v>NJ</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Emissions!$F$90:$L$90</c:f>
              <c:numCache>
                <c:formatCode>_(* #,##0_);_(* \(#,##0\);_(* "-"??_);_(@_)</c:formatCode>
                <c:ptCount val="7"/>
                <c:pt idx="0">
                  <c:v>18.3</c:v>
                </c:pt>
                <c:pt idx="1">
                  <c:v>16.5</c:v>
                </c:pt>
                <c:pt idx="2">
                  <c:v>15.4</c:v>
                </c:pt>
                <c:pt idx="3">
                  <c:v>14.3</c:v>
                </c:pt>
                <c:pt idx="4">
                  <c:v>17.399999999999999</c:v>
                </c:pt>
                <c:pt idx="5">
                  <c:v>17.100000000000001</c:v>
                </c:pt>
                <c:pt idx="6">
                  <c:v>13.1</c:v>
                </c:pt>
              </c:numCache>
            </c:numRef>
          </c:val>
          <c:extLst>
            <c:ext xmlns:c16="http://schemas.microsoft.com/office/drawing/2014/chart" uri="{C3380CC4-5D6E-409C-BE32-E72D297353CC}">
              <c16:uniqueId val="{00000000-82CF-48B0-93BB-4D0396EEB9BA}"/>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a:t>
                </a:r>
                <a:r>
                  <a:rPr lang="en-US" sz="1050" b="1" i="0" u="none" strike="noStrike" baseline="0">
                    <a:effectLst/>
                  </a:rPr>
                  <a:t>Million Short </a:t>
                </a:r>
                <a:r>
                  <a:rPr lang="en-US" sz="1050" b="1" baseline="0"/>
                  <a:t>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Cases!$E$10</c:f>
          <c:strCache>
            <c:ptCount val="1"/>
            <c:pt idx="0">
              <c:v>NY</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Emissions!$F$91:$L$91</c:f>
              <c:numCache>
                <c:formatCode>_(* #,##0_);_(* \(#,##0\);_(* "-"??_);_(@_)</c:formatCode>
                <c:ptCount val="7"/>
                <c:pt idx="0">
                  <c:v>21.7</c:v>
                </c:pt>
                <c:pt idx="1">
                  <c:v>15</c:v>
                </c:pt>
                <c:pt idx="2">
                  <c:v>16.5</c:v>
                </c:pt>
                <c:pt idx="3">
                  <c:v>17.7</c:v>
                </c:pt>
                <c:pt idx="4">
                  <c:v>21.2</c:v>
                </c:pt>
                <c:pt idx="5">
                  <c:v>22.7</c:v>
                </c:pt>
                <c:pt idx="6">
                  <c:v>20.6</c:v>
                </c:pt>
              </c:numCache>
            </c:numRef>
          </c:val>
          <c:extLst>
            <c:ext xmlns:c16="http://schemas.microsoft.com/office/drawing/2014/chart" uri="{C3380CC4-5D6E-409C-BE32-E72D297353CC}">
              <c16:uniqueId val="{00000000-6DA7-45E8-87EA-EB9B2DED4AAB}"/>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a:t>
                </a:r>
                <a:r>
                  <a:rPr lang="en-US" sz="1050" b="1" i="0" u="none" strike="noStrike" baseline="0">
                    <a:effectLst/>
                  </a:rPr>
                  <a:t>Million Short </a:t>
                </a:r>
                <a:r>
                  <a:rPr lang="en-US" sz="1050" b="1" baseline="0"/>
                  <a:t>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RI</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Emissions!$F$92:$L$92</c:f>
              <c:numCache>
                <c:formatCode>_(* #,##0_);_(* \(#,##0\);_(* "-"??_);_(@_)</c:formatCode>
                <c:ptCount val="7"/>
                <c:pt idx="0">
                  <c:v>2.4</c:v>
                </c:pt>
                <c:pt idx="1">
                  <c:v>2.5</c:v>
                </c:pt>
                <c:pt idx="2">
                  <c:v>2.5</c:v>
                </c:pt>
                <c:pt idx="3">
                  <c:v>2.6</c:v>
                </c:pt>
                <c:pt idx="4">
                  <c:v>2.9</c:v>
                </c:pt>
                <c:pt idx="5">
                  <c:v>2.5</c:v>
                </c:pt>
                <c:pt idx="6">
                  <c:v>1.5</c:v>
                </c:pt>
              </c:numCache>
            </c:numRef>
          </c:val>
          <c:extLst>
            <c:ext xmlns:c16="http://schemas.microsoft.com/office/drawing/2014/chart" uri="{C3380CC4-5D6E-409C-BE32-E72D297353CC}">
              <c16:uniqueId val="{00000000-18EC-412E-B191-EA33C500F6BB}"/>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max val="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a:t>
                </a:r>
                <a:r>
                  <a:rPr lang="en-US" sz="1050" b="1" i="0" u="none" strike="noStrike" baseline="0">
                    <a:effectLst/>
                  </a:rPr>
                  <a:t>Million Short </a:t>
                </a:r>
                <a:r>
                  <a:rPr lang="en-US" sz="1050" b="1" baseline="0"/>
                  <a:t>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VT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587053894636319E-2"/>
          <c:y val="0.14458823919055425"/>
          <c:w val="0.94345923490936268"/>
          <c:h val="0.76157356479280069"/>
        </c:manualLayout>
      </c:layout>
      <c:barChart>
        <c:barDir val="col"/>
        <c:grouping val="stacked"/>
        <c:varyColors val="0"/>
        <c:ser>
          <c:idx val="1"/>
          <c:order val="0"/>
          <c:spPr>
            <a:solidFill>
              <a:schemeClr val="accent2"/>
            </a:solidFill>
            <a:ln>
              <a:noFill/>
            </a:ln>
            <a:effectLst/>
          </c:spPr>
          <c:invertIfNegative val="0"/>
          <c:cat>
            <c:numRef>
              <c:f>Emissions!$F$83:$L$83</c:f>
              <c:numCache>
                <c:formatCode>General</c:formatCode>
                <c:ptCount val="7"/>
                <c:pt idx="0">
                  <c:v>2025</c:v>
                </c:pt>
                <c:pt idx="1">
                  <c:v>2028</c:v>
                </c:pt>
                <c:pt idx="2">
                  <c:v>2030</c:v>
                </c:pt>
                <c:pt idx="3">
                  <c:v>2032</c:v>
                </c:pt>
                <c:pt idx="4">
                  <c:v>2035</c:v>
                </c:pt>
                <c:pt idx="5">
                  <c:v>2037</c:v>
                </c:pt>
                <c:pt idx="6">
                  <c:v>2040</c:v>
                </c:pt>
              </c:numCache>
            </c:numRef>
          </c:cat>
          <c:val>
            <c:numRef>
              <c:f>Emissions!$F$93:$L$93</c:f>
              <c:numCache>
                <c:formatCode>_(* #,##0_);_(* \(#,##0\);_(* "-"??_);_(@_)</c:formatCode>
                <c:ptCount val="7"/>
                <c:pt idx="0">
                  <c:v>0</c:v>
                </c:pt>
                <c:pt idx="1">
                  <c:v>0</c:v>
                </c:pt>
                <c:pt idx="2">
                  <c:v>0</c:v>
                </c:pt>
                <c:pt idx="3">
                  <c:v>0</c:v>
                </c:pt>
                <c:pt idx="4">
                  <c:v>0</c:v>
                </c:pt>
                <c:pt idx="5">
                  <c:v>0</c:v>
                </c:pt>
                <c:pt idx="6" formatCode="_(* #,##0.00_);_(* \(#,##0.00\);_(* &quot;-&quot;??_);_(@_)">
                  <c:v>0</c:v>
                </c:pt>
              </c:numCache>
            </c:numRef>
          </c:val>
          <c:extLst>
            <c:ext xmlns:c16="http://schemas.microsoft.com/office/drawing/2014/chart" uri="{C3380CC4-5D6E-409C-BE32-E72D297353CC}">
              <c16:uniqueId val="{00000000-C52D-47FA-989A-2982A32E71F7}"/>
            </c:ext>
          </c:extLst>
        </c:ser>
        <c:dLbls>
          <c:showLegendKey val="0"/>
          <c:showVal val="0"/>
          <c:showCatName val="0"/>
          <c:showSerName val="0"/>
          <c:showPercent val="0"/>
          <c:showBubbleSize val="0"/>
        </c:dLbls>
        <c:gapWidth val="150"/>
        <c:overlap val="100"/>
        <c:axId val="511526352"/>
        <c:axId val="512045392"/>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sz="1050" b="1"/>
                  <a:t>CO2</a:t>
                </a:r>
                <a:r>
                  <a:rPr lang="en-US" sz="1050" b="1" baseline="0"/>
                  <a:t> Emissions (</a:t>
                </a:r>
                <a:r>
                  <a:rPr lang="en-US" sz="1050" b="1" i="0" u="none" strike="noStrike" baseline="0">
                    <a:effectLst/>
                  </a:rPr>
                  <a:t>Million Short </a:t>
                </a:r>
                <a:r>
                  <a:rPr lang="en-US" sz="1050" b="1" baseline="0"/>
                  <a:t>Tons)</a:t>
                </a:r>
                <a:endParaRPr lang="en-US" sz="1050" b="1"/>
              </a:p>
            </c:rich>
          </c:tx>
          <c:layout>
            <c:manualLayout>
              <c:xMode val="edge"/>
              <c:yMode val="edge"/>
              <c:x val="1.4474055593136121E-2"/>
              <c:y val="0.11098266386649652"/>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457549025770685E-2"/>
          <c:y val="3.557583952027691E-2"/>
          <c:w val="0.93312666804805688"/>
          <c:h val="0.82483302245755341"/>
        </c:manualLayout>
      </c:layout>
      <c:barChart>
        <c:barDir val="col"/>
        <c:grouping val="clustered"/>
        <c:varyColors val="0"/>
        <c:ser>
          <c:idx val="0"/>
          <c:order val="0"/>
          <c:tx>
            <c:strRef>
              <c:f>Emissions!$C$69</c:f>
              <c:strCache>
                <c:ptCount val="1"/>
                <c:pt idx="0">
                  <c:v>Case A Exploratory Policy Scenario</c:v>
                </c:pt>
              </c:strCache>
            </c:strRef>
          </c:tx>
          <c:spPr>
            <a:solidFill>
              <a:schemeClr val="accent1"/>
            </a:solidFill>
            <a:ln>
              <a:noFill/>
            </a:ln>
            <a:effectLst/>
          </c:spPr>
          <c:invertIfNegative val="0"/>
          <c:cat>
            <c:numRef>
              <c:f>Emissions!$F$68:$L$68</c:f>
              <c:numCache>
                <c:formatCode>General</c:formatCode>
                <c:ptCount val="7"/>
                <c:pt idx="0">
                  <c:v>2025</c:v>
                </c:pt>
                <c:pt idx="1">
                  <c:v>2028</c:v>
                </c:pt>
                <c:pt idx="2">
                  <c:v>2030</c:v>
                </c:pt>
                <c:pt idx="3">
                  <c:v>2032</c:v>
                </c:pt>
                <c:pt idx="4">
                  <c:v>2035</c:v>
                </c:pt>
                <c:pt idx="5">
                  <c:v>2037</c:v>
                </c:pt>
                <c:pt idx="6">
                  <c:v>2040</c:v>
                </c:pt>
              </c:numCache>
            </c:numRef>
          </c:cat>
          <c:val>
            <c:numRef>
              <c:f>Emissions!$F$69:$L$69</c:f>
              <c:numCache>
                <c:formatCode>_(* #,##0_);_(* \(#,##0\);_(* "-"??_);_(@_)</c:formatCode>
                <c:ptCount val="7"/>
                <c:pt idx="0">
                  <c:v>51.140354225576992</c:v>
                </c:pt>
                <c:pt idx="1">
                  <c:v>34.590569472017187</c:v>
                </c:pt>
                <c:pt idx="2">
                  <c:v>27.010197364855728</c:v>
                </c:pt>
                <c:pt idx="3">
                  <c:v>29.755148707603652</c:v>
                </c:pt>
                <c:pt idx="4">
                  <c:v>31.207263911754161</c:v>
                </c:pt>
                <c:pt idx="5">
                  <c:v>27.999542185342211</c:v>
                </c:pt>
                <c:pt idx="6">
                  <c:v>21.22294249682718</c:v>
                </c:pt>
              </c:numCache>
            </c:numRef>
          </c:val>
          <c:extLst xmlns:c15="http://schemas.microsoft.com/office/drawing/2012/chart">
            <c:ext xmlns:c16="http://schemas.microsoft.com/office/drawing/2014/chart" uri="{C3380CC4-5D6E-409C-BE32-E72D297353CC}">
              <c16:uniqueId val="{00000000-4263-491D-97D3-1A6715386B1C}"/>
            </c:ext>
          </c:extLst>
        </c:ser>
        <c:ser>
          <c:idx val="2"/>
          <c:order val="1"/>
          <c:tx>
            <c:strRef>
              <c:f>Emissions!$C$70</c:f>
              <c:strCache>
                <c:ptCount val="1"/>
                <c:pt idx="0">
                  <c:v>Case B Exploratory Policy Scenario</c:v>
                </c:pt>
              </c:strCache>
            </c:strRef>
          </c:tx>
          <c:spPr>
            <a:solidFill>
              <a:schemeClr val="accent1">
                <a:lumMod val="20000"/>
                <a:lumOff val="80000"/>
              </a:schemeClr>
            </a:solidFill>
            <a:ln>
              <a:noFill/>
            </a:ln>
            <a:effectLst/>
          </c:spPr>
          <c:invertIfNegative val="0"/>
          <c:cat>
            <c:numRef>
              <c:f>Emissions!$F$68:$L$68</c:f>
              <c:numCache>
                <c:formatCode>General</c:formatCode>
                <c:ptCount val="7"/>
                <c:pt idx="0">
                  <c:v>2025</c:v>
                </c:pt>
                <c:pt idx="1">
                  <c:v>2028</c:v>
                </c:pt>
                <c:pt idx="2">
                  <c:v>2030</c:v>
                </c:pt>
                <c:pt idx="3">
                  <c:v>2032</c:v>
                </c:pt>
                <c:pt idx="4">
                  <c:v>2035</c:v>
                </c:pt>
                <c:pt idx="5">
                  <c:v>2037</c:v>
                </c:pt>
                <c:pt idx="6">
                  <c:v>2040</c:v>
                </c:pt>
              </c:numCache>
            </c:numRef>
          </c:cat>
          <c:val>
            <c:numRef>
              <c:f>Emissions!$F$70:$L$70</c:f>
              <c:numCache>
                <c:formatCode>_(* #,##0_);_(* \(#,##0\);_(* "-"??_);_(@_)</c:formatCode>
                <c:ptCount val="7"/>
                <c:pt idx="0">
                  <c:v>63.449037121405333</c:v>
                </c:pt>
                <c:pt idx="1">
                  <c:v>41.588919800450853</c:v>
                </c:pt>
                <c:pt idx="2">
                  <c:v>30.498729140798588</c:v>
                </c:pt>
                <c:pt idx="3">
                  <c:v>27.226698195285717</c:v>
                </c:pt>
                <c:pt idx="4">
                  <c:v>32.326467355480538</c:v>
                </c:pt>
                <c:pt idx="5">
                  <c:v>22.717059688899347</c:v>
                </c:pt>
                <c:pt idx="6">
                  <c:v>8.1886297252630733</c:v>
                </c:pt>
              </c:numCache>
            </c:numRef>
          </c:val>
          <c:extLst>
            <c:ext xmlns:c16="http://schemas.microsoft.com/office/drawing/2014/chart" uri="{C3380CC4-5D6E-409C-BE32-E72D297353CC}">
              <c16:uniqueId val="{00000001-A275-48A6-9743-CE52FA32F3E8}"/>
            </c:ext>
          </c:extLst>
        </c:ser>
        <c:ser>
          <c:idx val="1"/>
          <c:order val="2"/>
          <c:tx>
            <c:strRef>
              <c:f>Emissions!$C$71</c:f>
              <c:strCache>
                <c:ptCount val="1"/>
                <c:pt idx="0">
                  <c:v>Case A Exploratory Policy Scenario - No Price Control</c:v>
                </c:pt>
              </c:strCache>
            </c:strRef>
          </c:tx>
          <c:spPr>
            <a:solidFill>
              <a:schemeClr val="accent2"/>
            </a:solidFill>
            <a:ln>
              <a:noFill/>
            </a:ln>
            <a:effectLst/>
          </c:spPr>
          <c:invertIfNegative val="0"/>
          <c:cat>
            <c:numRef>
              <c:f>Emissions!$F$68:$L$68</c:f>
              <c:numCache>
                <c:formatCode>General</c:formatCode>
                <c:ptCount val="7"/>
                <c:pt idx="0">
                  <c:v>2025</c:v>
                </c:pt>
                <c:pt idx="1">
                  <c:v>2028</c:v>
                </c:pt>
                <c:pt idx="2">
                  <c:v>2030</c:v>
                </c:pt>
                <c:pt idx="3">
                  <c:v>2032</c:v>
                </c:pt>
                <c:pt idx="4">
                  <c:v>2035</c:v>
                </c:pt>
                <c:pt idx="5">
                  <c:v>2037</c:v>
                </c:pt>
                <c:pt idx="6">
                  <c:v>2040</c:v>
                </c:pt>
              </c:numCache>
            </c:numRef>
          </c:cat>
          <c:val>
            <c:numRef>
              <c:f>Emissions!$F$71:$L$71</c:f>
              <c:numCache>
                <c:formatCode>_(* #,##0_);_(* \(#,##0\);_(* "-"??_);_(@_)</c:formatCode>
                <c:ptCount val="7"/>
                <c:pt idx="0">
                  <c:v>40.799999999999997</c:v>
                </c:pt>
                <c:pt idx="1">
                  <c:v>32</c:v>
                </c:pt>
                <c:pt idx="2">
                  <c:v>24.6</c:v>
                </c:pt>
                <c:pt idx="3">
                  <c:v>26.8</c:v>
                </c:pt>
                <c:pt idx="4">
                  <c:v>27.1</c:v>
                </c:pt>
                <c:pt idx="5">
                  <c:v>24.9</c:v>
                </c:pt>
                <c:pt idx="6">
                  <c:v>18.5</c:v>
                </c:pt>
              </c:numCache>
            </c:numRef>
          </c:val>
          <c:extLst>
            <c:ext xmlns:c16="http://schemas.microsoft.com/office/drawing/2014/chart" uri="{C3380CC4-5D6E-409C-BE32-E72D297353CC}">
              <c16:uniqueId val="{00000000-A275-48A6-9743-CE52FA32F3E8}"/>
            </c:ext>
          </c:extLst>
        </c:ser>
        <c:ser>
          <c:idx val="3"/>
          <c:order val="3"/>
          <c:tx>
            <c:strRef>
              <c:f>Emissions!$C$72</c:f>
              <c:strCache>
                <c:ptCount val="1"/>
                <c:pt idx="0">
                  <c:v>Case B Exploratory Policy Scenario - No Price Control</c:v>
                </c:pt>
              </c:strCache>
            </c:strRef>
          </c:tx>
          <c:spPr>
            <a:solidFill>
              <a:schemeClr val="accent2">
                <a:lumMod val="40000"/>
                <a:lumOff val="60000"/>
              </a:schemeClr>
            </a:solidFill>
            <a:ln>
              <a:noFill/>
            </a:ln>
            <a:effectLst/>
          </c:spPr>
          <c:invertIfNegative val="0"/>
          <c:cat>
            <c:numRef>
              <c:f>Emissions!$F$68:$L$68</c:f>
              <c:numCache>
                <c:formatCode>General</c:formatCode>
                <c:ptCount val="7"/>
                <c:pt idx="0">
                  <c:v>2025</c:v>
                </c:pt>
                <c:pt idx="1">
                  <c:v>2028</c:v>
                </c:pt>
                <c:pt idx="2">
                  <c:v>2030</c:v>
                </c:pt>
                <c:pt idx="3">
                  <c:v>2032</c:v>
                </c:pt>
                <c:pt idx="4">
                  <c:v>2035</c:v>
                </c:pt>
                <c:pt idx="5">
                  <c:v>2037</c:v>
                </c:pt>
                <c:pt idx="6">
                  <c:v>2040</c:v>
                </c:pt>
              </c:numCache>
            </c:numRef>
          </c:cat>
          <c:val>
            <c:numRef>
              <c:f>Emissions!$F$72:$L$72</c:f>
              <c:numCache>
                <c:formatCode>_(* #,##0_);_(* \(#,##0\);_(* "-"??_);_(@_)</c:formatCode>
                <c:ptCount val="7"/>
                <c:pt idx="0">
                  <c:v>50.4</c:v>
                </c:pt>
                <c:pt idx="1">
                  <c:v>42.1</c:v>
                </c:pt>
                <c:pt idx="2">
                  <c:v>31.7</c:v>
                </c:pt>
                <c:pt idx="3">
                  <c:v>28.5</c:v>
                </c:pt>
                <c:pt idx="4">
                  <c:v>34.299999999999997</c:v>
                </c:pt>
                <c:pt idx="5">
                  <c:v>24.8</c:v>
                </c:pt>
                <c:pt idx="6">
                  <c:v>9.9</c:v>
                </c:pt>
              </c:numCache>
            </c:numRef>
          </c:val>
          <c:extLst>
            <c:ext xmlns:c16="http://schemas.microsoft.com/office/drawing/2014/chart" uri="{C3380CC4-5D6E-409C-BE32-E72D297353CC}">
              <c16:uniqueId val="{00000001-AAF6-4DA9-B3A1-6CF66D3C26CB}"/>
            </c:ext>
          </c:extLst>
        </c:ser>
        <c:ser>
          <c:idx val="5"/>
          <c:order val="4"/>
          <c:tx>
            <c:strRef>
              <c:f>Emissions!$C$73</c:f>
              <c:strCache>
                <c:ptCount val="1"/>
                <c:pt idx="0">
                  <c:v>Case A Flat-Cap Scenario</c:v>
                </c:pt>
              </c:strCache>
            </c:strRef>
          </c:tx>
          <c:spPr>
            <a:solidFill>
              <a:schemeClr val="accent6"/>
            </a:solidFill>
            <a:ln>
              <a:noFill/>
            </a:ln>
            <a:effectLst/>
          </c:spPr>
          <c:invertIfNegative val="0"/>
          <c:cat>
            <c:numRef>
              <c:f>Emissions!$F$68:$L$68</c:f>
              <c:numCache>
                <c:formatCode>General</c:formatCode>
                <c:ptCount val="7"/>
                <c:pt idx="0">
                  <c:v>2025</c:v>
                </c:pt>
                <c:pt idx="1">
                  <c:v>2028</c:v>
                </c:pt>
                <c:pt idx="2">
                  <c:v>2030</c:v>
                </c:pt>
                <c:pt idx="3">
                  <c:v>2032</c:v>
                </c:pt>
                <c:pt idx="4">
                  <c:v>2035</c:v>
                </c:pt>
                <c:pt idx="5">
                  <c:v>2037</c:v>
                </c:pt>
                <c:pt idx="6">
                  <c:v>2040</c:v>
                </c:pt>
              </c:numCache>
            </c:numRef>
          </c:cat>
          <c:val>
            <c:numRef>
              <c:f>Emissions!$F$73:$L$73</c:f>
              <c:numCache>
                <c:formatCode>_(* #,##0_);_(* \(#,##0\);_(* "-"??_);_(@_)</c:formatCode>
                <c:ptCount val="7"/>
                <c:pt idx="0">
                  <c:v>67.599999999999994</c:v>
                </c:pt>
                <c:pt idx="1">
                  <c:v>54.9</c:v>
                </c:pt>
                <c:pt idx="2">
                  <c:v>54.8</c:v>
                </c:pt>
                <c:pt idx="3">
                  <c:v>53.5</c:v>
                </c:pt>
                <c:pt idx="4">
                  <c:v>61.4</c:v>
                </c:pt>
                <c:pt idx="5">
                  <c:v>61.1</c:v>
                </c:pt>
                <c:pt idx="6">
                  <c:v>47.3</c:v>
                </c:pt>
              </c:numCache>
            </c:numRef>
          </c:val>
          <c:extLst>
            <c:ext xmlns:c16="http://schemas.microsoft.com/office/drawing/2014/chart" uri="{C3380CC4-5D6E-409C-BE32-E72D297353CC}">
              <c16:uniqueId val="{00000000-35FB-4D88-8B35-2E33C72B8169}"/>
            </c:ext>
          </c:extLst>
        </c:ser>
        <c:ser>
          <c:idx val="4"/>
          <c:order val="5"/>
          <c:tx>
            <c:strRef>
              <c:f>Emissions!$C$74</c:f>
              <c:strCache>
                <c:ptCount val="1"/>
                <c:pt idx="0">
                  <c:v>Case B Flat-Cap Scenario</c:v>
                </c:pt>
              </c:strCache>
            </c:strRef>
          </c:tx>
          <c:spPr>
            <a:solidFill>
              <a:schemeClr val="accent6">
                <a:lumMod val="40000"/>
                <a:lumOff val="60000"/>
              </a:schemeClr>
            </a:solidFill>
            <a:ln>
              <a:noFill/>
            </a:ln>
            <a:effectLst/>
          </c:spPr>
          <c:invertIfNegative val="0"/>
          <c:cat>
            <c:numRef>
              <c:f>Emissions!$F$68:$L$68</c:f>
              <c:numCache>
                <c:formatCode>General</c:formatCode>
                <c:ptCount val="7"/>
                <c:pt idx="0">
                  <c:v>2025</c:v>
                </c:pt>
                <c:pt idx="1">
                  <c:v>2028</c:v>
                </c:pt>
                <c:pt idx="2">
                  <c:v>2030</c:v>
                </c:pt>
                <c:pt idx="3">
                  <c:v>2032</c:v>
                </c:pt>
                <c:pt idx="4">
                  <c:v>2035</c:v>
                </c:pt>
                <c:pt idx="5">
                  <c:v>2037</c:v>
                </c:pt>
                <c:pt idx="6">
                  <c:v>2040</c:v>
                </c:pt>
              </c:numCache>
            </c:numRef>
          </c:cat>
          <c:val>
            <c:numRef>
              <c:f>Emissions!$F$74:$L$74</c:f>
              <c:numCache>
                <c:formatCode>_(* #,##0_);_(* \(#,##0\);_(* "-"??_);_(@_)</c:formatCode>
                <c:ptCount val="7"/>
                <c:pt idx="0">
                  <c:v>63.554215131320674</c:v>
                </c:pt>
                <c:pt idx="1">
                  <c:v>49.662874381111152</c:v>
                </c:pt>
                <c:pt idx="2">
                  <c:v>42.607626699299161</c:v>
                </c:pt>
                <c:pt idx="3">
                  <c:v>38.793756814795401</c:v>
                </c:pt>
                <c:pt idx="4">
                  <c:v>42.30165409208734</c:v>
                </c:pt>
                <c:pt idx="5">
                  <c:v>38.666800891768517</c:v>
                </c:pt>
                <c:pt idx="6">
                  <c:v>17.49952383793249</c:v>
                </c:pt>
              </c:numCache>
            </c:numRef>
          </c:val>
          <c:extLst>
            <c:ext xmlns:c16="http://schemas.microsoft.com/office/drawing/2014/chart" uri="{C3380CC4-5D6E-409C-BE32-E72D297353CC}">
              <c16:uniqueId val="{00000000-451B-4E61-8CB2-17E630165366}"/>
            </c:ext>
          </c:extLst>
        </c:ser>
        <c:ser>
          <c:idx val="6"/>
          <c:order val="6"/>
          <c:tx>
            <c:strRef>
              <c:f>Emissions!$C$75</c:f>
              <c:strCache>
                <c:ptCount val="1"/>
                <c:pt idx="0">
                  <c:v>Case A Updated RGGI Price</c:v>
                </c:pt>
              </c:strCache>
            </c:strRef>
          </c:tx>
          <c:spPr>
            <a:solidFill>
              <a:srgbClr val="FFC000"/>
            </a:solidFill>
            <a:ln>
              <a:noFill/>
            </a:ln>
            <a:effectLst/>
          </c:spPr>
          <c:invertIfNegative val="0"/>
          <c:cat>
            <c:numRef>
              <c:f>Emissions!$F$68:$L$68</c:f>
              <c:numCache>
                <c:formatCode>General</c:formatCode>
                <c:ptCount val="7"/>
                <c:pt idx="0">
                  <c:v>2025</c:v>
                </c:pt>
                <c:pt idx="1">
                  <c:v>2028</c:v>
                </c:pt>
                <c:pt idx="2">
                  <c:v>2030</c:v>
                </c:pt>
                <c:pt idx="3">
                  <c:v>2032</c:v>
                </c:pt>
                <c:pt idx="4">
                  <c:v>2035</c:v>
                </c:pt>
                <c:pt idx="5">
                  <c:v>2037</c:v>
                </c:pt>
                <c:pt idx="6">
                  <c:v>2040</c:v>
                </c:pt>
              </c:numCache>
            </c:numRef>
          </c:cat>
          <c:val>
            <c:numRef>
              <c:f>Emissions!$F$75:$L$75</c:f>
              <c:numCache>
                <c:formatCode>_(* #,##0_);_(* \(#,##0\);_(* "-"??_);_(@_)</c:formatCode>
                <c:ptCount val="7"/>
                <c:pt idx="0">
                  <c:v>47.5440400761752</c:v>
                </c:pt>
                <c:pt idx="1">
                  <c:v>36.912599972318532</c:v>
                </c:pt>
                <c:pt idx="2">
                  <c:v>29.101209900848559</c:v>
                </c:pt>
                <c:pt idx="3">
                  <c:v>31.427750648792735</c:v>
                </c:pt>
                <c:pt idx="4">
                  <c:v>35.291042558922705</c:v>
                </c:pt>
                <c:pt idx="5">
                  <c:v>31.976181770203425</c:v>
                </c:pt>
                <c:pt idx="6">
                  <c:v>25.757520151574727</c:v>
                </c:pt>
              </c:numCache>
            </c:numRef>
          </c:val>
          <c:extLst>
            <c:ext xmlns:c16="http://schemas.microsoft.com/office/drawing/2014/chart" uri="{C3380CC4-5D6E-409C-BE32-E72D297353CC}">
              <c16:uniqueId val="{00000001-0C5A-4A3E-AF6A-C47CC58BDA58}"/>
            </c:ext>
          </c:extLst>
        </c:ser>
        <c:ser>
          <c:idx val="7"/>
          <c:order val="7"/>
          <c:tx>
            <c:strRef>
              <c:f>Emissions!$C$76</c:f>
              <c:strCache>
                <c:ptCount val="1"/>
                <c:pt idx="0">
                  <c:v>Case B Updated RGGI Price</c:v>
                </c:pt>
              </c:strCache>
            </c:strRef>
          </c:tx>
          <c:spPr>
            <a:solidFill>
              <a:schemeClr val="accent4">
                <a:lumMod val="40000"/>
                <a:lumOff val="60000"/>
              </a:schemeClr>
            </a:solidFill>
            <a:ln>
              <a:noFill/>
            </a:ln>
            <a:effectLst/>
          </c:spPr>
          <c:invertIfNegative val="0"/>
          <c:cat>
            <c:numRef>
              <c:f>Emissions!$F$68:$L$68</c:f>
              <c:numCache>
                <c:formatCode>General</c:formatCode>
                <c:ptCount val="7"/>
                <c:pt idx="0">
                  <c:v>2025</c:v>
                </c:pt>
                <c:pt idx="1">
                  <c:v>2028</c:v>
                </c:pt>
                <c:pt idx="2">
                  <c:v>2030</c:v>
                </c:pt>
                <c:pt idx="3">
                  <c:v>2032</c:v>
                </c:pt>
                <c:pt idx="4">
                  <c:v>2035</c:v>
                </c:pt>
                <c:pt idx="5">
                  <c:v>2037</c:v>
                </c:pt>
                <c:pt idx="6">
                  <c:v>2040</c:v>
                </c:pt>
              </c:numCache>
            </c:numRef>
          </c:cat>
          <c:val>
            <c:numRef>
              <c:f>Emissions!$F$76:$L$76</c:f>
              <c:numCache>
                <c:formatCode>_(* #,##0_);_(* \(#,##0\);_(* "-"??_);_(@_)</c:formatCode>
                <c:ptCount val="7"/>
                <c:pt idx="0">
                  <c:v>43.145898644497024</c:v>
                </c:pt>
                <c:pt idx="1">
                  <c:v>32.162556753022514</c:v>
                </c:pt>
                <c:pt idx="2">
                  <c:v>20.062151357956797</c:v>
                </c:pt>
                <c:pt idx="3">
                  <c:v>19.429996170286152</c:v>
                </c:pt>
                <c:pt idx="4">
                  <c:v>22.897678983200684</c:v>
                </c:pt>
                <c:pt idx="5">
                  <c:v>16.583383548883845</c:v>
                </c:pt>
                <c:pt idx="6">
                  <c:v>5.4276285751823519</c:v>
                </c:pt>
              </c:numCache>
            </c:numRef>
          </c:val>
          <c:extLst>
            <c:ext xmlns:c16="http://schemas.microsoft.com/office/drawing/2014/chart" uri="{C3380CC4-5D6E-409C-BE32-E72D297353CC}">
              <c16:uniqueId val="{00000002-0C5A-4A3E-AF6A-C47CC58BDA58}"/>
            </c:ext>
          </c:extLst>
        </c:ser>
        <c:dLbls>
          <c:showLegendKey val="0"/>
          <c:showVal val="0"/>
          <c:showCatName val="0"/>
          <c:showSerName val="0"/>
          <c:showPercent val="0"/>
          <c:showBubbleSize val="0"/>
        </c:dLbls>
        <c:gapWidth val="219"/>
        <c:overlap val="-27"/>
        <c:axId val="2046161904"/>
        <c:axId val="2046170640"/>
        <c:extLst/>
      </c:barChart>
      <c:catAx>
        <c:axId val="2046161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046170640"/>
        <c:crosses val="autoZero"/>
        <c:auto val="1"/>
        <c:lblAlgn val="ctr"/>
        <c:lblOffset val="100"/>
        <c:noMultiLvlLbl val="0"/>
      </c:catAx>
      <c:valAx>
        <c:axId val="2046170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sz="1050" b="1" i="0" baseline="0">
                    <a:effectLst/>
                  </a:rPr>
                  <a:t>CO</a:t>
                </a:r>
                <a:r>
                  <a:rPr lang="en-US" sz="1050" b="1" i="0" baseline="-25000">
                    <a:effectLst/>
                  </a:rPr>
                  <a:t>2</a:t>
                </a:r>
                <a:r>
                  <a:rPr lang="en-US" sz="1050" b="1" i="0" baseline="0">
                    <a:effectLst/>
                  </a:rPr>
                  <a:t> Emissions (Million Short Tons)</a:t>
                </a:r>
                <a:endParaRPr lang="en-US" sz="1050">
                  <a:effectLst/>
                </a:endParaRP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2046161904"/>
        <c:crosses val="autoZero"/>
        <c:crossBetween val="between"/>
      </c:valAx>
      <c:spPr>
        <a:noFill/>
        <a:ln>
          <a:noFill/>
        </a:ln>
        <a:effectLst/>
      </c:spPr>
    </c:plotArea>
    <c:legend>
      <c:legendPos val="b"/>
      <c:layout>
        <c:manualLayout>
          <c:xMode val="edge"/>
          <c:yMode val="edge"/>
          <c:x val="2.9027002016794073E-2"/>
          <c:y val="0.91703644363222159"/>
          <c:w val="0.97097301522414592"/>
          <c:h val="8.2963618678764214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31472931415533E-2"/>
          <c:y val="2.1167321285676798E-2"/>
          <c:w val="0.92565026717800669"/>
          <c:h val="0.86343389425244432"/>
        </c:manualLayout>
      </c:layout>
      <c:barChart>
        <c:barDir val="col"/>
        <c:grouping val="clustered"/>
        <c:varyColors val="0"/>
        <c:ser>
          <c:idx val="0"/>
          <c:order val="0"/>
          <c:spPr>
            <a:solidFill>
              <a:schemeClr val="accent1"/>
            </a:solidFill>
            <a:ln>
              <a:solidFill>
                <a:schemeClr val="bg2">
                  <a:lumMod val="90000"/>
                </a:schemeClr>
              </a:solidFill>
            </a:ln>
            <a:effectLst/>
          </c:spPr>
          <c:invertIfNegative val="0"/>
          <c:dPt>
            <c:idx val="0"/>
            <c:invertIfNegative val="0"/>
            <c:bubble3D val="0"/>
            <c:spPr>
              <a:solidFill>
                <a:schemeClr val="accent5">
                  <a:lumMod val="75000"/>
                </a:schemeClr>
              </a:solidFill>
              <a:ln>
                <a:solidFill>
                  <a:schemeClr val="bg2">
                    <a:lumMod val="90000"/>
                  </a:schemeClr>
                </a:solidFill>
              </a:ln>
              <a:effectLst/>
            </c:spPr>
            <c:extLst>
              <c:ext xmlns:c16="http://schemas.microsoft.com/office/drawing/2014/chart" uri="{C3380CC4-5D6E-409C-BE32-E72D297353CC}">
                <c16:uniqueId val="{00000000-30B3-4F86-8C62-AD489002B640}"/>
              </c:ext>
            </c:extLst>
          </c:dPt>
          <c:dPt>
            <c:idx val="1"/>
            <c:invertIfNegative val="0"/>
            <c:bubble3D val="0"/>
            <c:spPr>
              <a:solidFill>
                <a:schemeClr val="accent5">
                  <a:lumMod val="60000"/>
                  <a:lumOff val="40000"/>
                </a:schemeClr>
              </a:solidFill>
              <a:ln>
                <a:solidFill>
                  <a:schemeClr val="bg2">
                    <a:lumMod val="90000"/>
                  </a:schemeClr>
                </a:solidFill>
              </a:ln>
              <a:effectLst/>
            </c:spPr>
            <c:extLst>
              <c:ext xmlns:c16="http://schemas.microsoft.com/office/drawing/2014/chart" uri="{C3380CC4-5D6E-409C-BE32-E72D297353CC}">
                <c16:uniqueId val="{00000001-30B3-4F86-8C62-AD489002B640}"/>
              </c:ext>
            </c:extLst>
          </c:dPt>
          <c:dPt>
            <c:idx val="2"/>
            <c:invertIfNegative val="0"/>
            <c:bubble3D val="0"/>
            <c:spPr>
              <a:solidFill>
                <a:schemeClr val="accent2"/>
              </a:solidFill>
              <a:ln>
                <a:solidFill>
                  <a:schemeClr val="bg2">
                    <a:lumMod val="90000"/>
                  </a:schemeClr>
                </a:solidFill>
              </a:ln>
              <a:effectLst/>
            </c:spPr>
            <c:extLst>
              <c:ext xmlns:c16="http://schemas.microsoft.com/office/drawing/2014/chart" uri="{C3380CC4-5D6E-409C-BE32-E72D297353CC}">
                <c16:uniqueId val="{00000002-30B3-4F86-8C62-AD489002B640}"/>
              </c:ext>
            </c:extLst>
          </c:dPt>
          <c:dPt>
            <c:idx val="3"/>
            <c:invertIfNegative val="0"/>
            <c:bubble3D val="0"/>
            <c:spPr>
              <a:solidFill>
                <a:schemeClr val="accent2">
                  <a:lumMod val="40000"/>
                  <a:lumOff val="60000"/>
                </a:schemeClr>
              </a:solidFill>
              <a:ln>
                <a:solidFill>
                  <a:schemeClr val="bg2">
                    <a:lumMod val="90000"/>
                  </a:schemeClr>
                </a:solidFill>
              </a:ln>
              <a:effectLst/>
            </c:spPr>
            <c:extLst>
              <c:ext xmlns:c16="http://schemas.microsoft.com/office/drawing/2014/chart" uri="{C3380CC4-5D6E-409C-BE32-E72D297353CC}">
                <c16:uniqueId val="{00000003-30B3-4F86-8C62-AD489002B640}"/>
              </c:ext>
            </c:extLst>
          </c:dPt>
          <c:dPt>
            <c:idx val="4"/>
            <c:invertIfNegative val="0"/>
            <c:bubble3D val="0"/>
            <c:spPr>
              <a:solidFill>
                <a:schemeClr val="accent6"/>
              </a:solidFill>
              <a:ln>
                <a:solidFill>
                  <a:schemeClr val="bg2">
                    <a:lumMod val="90000"/>
                  </a:schemeClr>
                </a:solidFill>
              </a:ln>
              <a:effectLst/>
            </c:spPr>
            <c:extLst>
              <c:ext xmlns:c16="http://schemas.microsoft.com/office/drawing/2014/chart" uri="{C3380CC4-5D6E-409C-BE32-E72D297353CC}">
                <c16:uniqueId val="{00000004-30B3-4F86-8C62-AD489002B640}"/>
              </c:ext>
            </c:extLst>
          </c:dPt>
          <c:dPt>
            <c:idx val="5"/>
            <c:invertIfNegative val="0"/>
            <c:bubble3D val="0"/>
            <c:spPr>
              <a:solidFill>
                <a:schemeClr val="accent6">
                  <a:lumMod val="40000"/>
                  <a:lumOff val="60000"/>
                </a:schemeClr>
              </a:solidFill>
              <a:ln>
                <a:solidFill>
                  <a:schemeClr val="bg2">
                    <a:lumMod val="90000"/>
                  </a:schemeClr>
                </a:solidFill>
              </a:ln>
              <a:effectLst/>
            </c:spPr>
            <c:extLst>
              <c:ext xmlns:c16="http://schemas.microsoft.com/office/drawing/2014/chart" uri="{C3380CC4-5D6E-409C-BE32-E72D297353CC}">
                <c16:uniqueId val="{00000005-30B3-4F86-8C62-AD489002B640}"/>
              </c:ext>
            </c:extLst>
          </c:dPt>
          <c:dPt>
            <c:idx val="6"/>
            <c:invertIfNegative val="0"/>
            <c:bubble3D val="0"/>
            <c:spPr>
              <a:solidFill>
                <a:schemeClr val="accent4"/>
              </a:solidFill>
              <a:ln>
                <a:solidFill>
                  <a:schemeClr val="bg2">
                    <a:lumMod val="90000"/>
                  </a:schemeClr>
                </a:solidFill>
              </a:ln>
              <a:effectLst/>
            </c:spPr>
            <c:extLst>
              <c:ext xmlns:c16="http://schemas.microsoft.com/office/drawing/2014/chart" uri="{C3380CC4-5D6E-409C-BE32-E72D297353CC}">
                <c16:uniqueId val="{00000006-30B3-4F86-8C62-AD489002B640}"/>
              </c:ext>
            </c:extLst>
          </c:dPt>
          <c:dPt>
            <c:idx val="7"/>
            <c:invertIfNegative val="0"/>
            <c:bubble3D val="0"/>
            <c:spPr>
              <a:solidFill>
                <a:schemeClr val="accent4">
                  <a:lumMod val="40000"/>
                  <a:lumOff val="60000"/>
                </a:schemeClr>
              </a:solidFill>
              <a:ln>
                <a:solidFill>
                  <a:schemeClr val="bg2">
                    <a:lumMod val="90000"/>
                  </a:schemeClr>
                </a:solidFill>
              </a:ln>
              <a:effectLst/>
            </c:spPr>
            <c:extLst>
              <c:ext xmlns:c16="http://schemas.microsoft.com/office/drawing/2014/chart" uri="{C3380CC4-5D6E-409C-BE32-E72D297353CC}">
                <c16:uniqueId val="{00000007-30B3-4F86-8C62-AD489002B640}"/>
              </c:ext>
            </c:extLst>
          </c:dPt>
          <c:dPt>
            <c:idx val="8"/>
            <c:invertIfNegative val="0"/>
            <c:bubble3D val="0"/>
            <c:spPr>
              <a:solidFill>
                <a:schemeClr val="accent6">
                  <a:lumMod val="75000"/>
                </a:schemeClr>
              </a:solidFill>
              <a:ln>
                <a:solidFill>
                  <a:schemeClr val="bg2">
                    <a:lumMod val="90000"/>
                  </a:schemeClr>
                </a:solidFill>
              </a:ln>
              <a:effectLst/>
            </c:spPr>
            <c:extLst>
              <c:ext xmlns:c16="http://schemas.microsoft.com/office/drawing/2014/chart" uri="{C3380CC4-5D6E-409C-BE32-E72D297353CC}">
                <c16:uniqueId val="{00000008-30B3-4F86-8C62-AD489002B640}"/>
              </c:ext>
            </c:extLst>
          </c:dPt>
          <c:dPt>
            <c:idx val="9"/>
            <c:invertIfNegative val="0"/>
            <c:bubble3D val="0"/>
            <c:spPr>
              <a:solidFill>
                <a:schemeClr val="accent6">
                  <a:lumMod val="60000"/>
                  <a:lumOff val="40000"/>
                </a:schemeClr>
              </a:solidFill>
              <a:ln>
                <a:solidFill>
                  <a:schemeClr val="bg2">
                    <a:lumMod val="90000"/>
                  </a:schemeClr>
                </a:solidFill>
              </a:ln>
              <a:effectLst/>
            </c:spPr>
            <c:extLst>
              <c:ext xmlns:c16="http://schemas.microsoft.com/office/drawing/2014/chart" uri="{C3380CC4-5D6E-409C-BE32-E72D297353CC}">
                <c16:uniqueId val="{00000012-67CB-4E50-AE61-B9E85BFCCF09}"/>
              </c:ext>
            </c:extLst>
          </c:dPt>
          <c:dPt>
            <c:idx val="10"/>
            <c:invertIfNegative val="0"/>
            <c:bubble3D val="0"/>
            <c:spPr>
              <a:solidFill>
                <a:schemeClr val="accent6">
                  <a:lumMod val="40000"/>
                  <a:lumOff val="60000"/>
                </a:schemeClr>
              </a:solidFill>
              <a:ln>
                <a:solidFill>
                  <a:schemeClr val="bg2">
                    <a:lumMod val="90000"/>
                  </a:schemeClr>
                </a:solidFill>
              </a:ln>
              <a:effectLst/>
            </c:spPr>
            <c:extLst>
              <c:ext xmlns:c16="http://schemas.microsoft.com/office/drawing/2014/chart" uri="{C3380CC4-5D6E-409C-BE32-E72D297353CC}">
                <c16:uniqueId val="{00000013-67CB-4E50-AE61-B9E85BFCCF09}"/>
              </c:ext>
            </c:extLst>
          </c:dPt>
          <c:dPt>
            <c:idx val="11"/>
            <c:invertIfNegative val="0"/>
            <c:bubble3D val="0"/>
            <c:spPr>
              <a:solidFill>
                <a:schemeClr val="accent6">
                  <a:lumMod val="20000"/>
                  <a:lumOff val="80000"/>
                </a:schemeClr>
              </a:solidFill>
              <a:ln>
                <a:solidFill>
                  <a:schemeClr val="bg2">
                    <a:lumMod val="90000"/>
                  </a:schemeClr>
                </a:solidFill>
              </a:ln>
              <a:effectLst/>
            </c:spPr>
            <c:extLst>
              <c:ext xmlns:c16="http://schemas.microsoft.com/office/drawing/2014/chart" uri="{C3380CC4-5D6E-409C-BE32-E72D297353CC}">
                <c16:uniqueId val="{00000014-67CB-4E50-AE61-B9E85BFCCF09}"/>
              </c:ext>
            </c:extLst>
          </c:dPt>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Emissions!$Q$69:$Q$76</c:f>
              <c:strCache>
                <c:ptCount val="8"/>
                <c:pt idx="0">
                  <c:v>Case A Exploratory Policy Scenario</c:v>
                </c:pt>
                <c:pt idx="1">
                  <c:v>Case B Exploratory Policy Scenario</c:v>
                </c:pt>
                <c:pt idx="2">
                  <c:v>Case A Exploratory Policy Scenario - No Price Control</c:v>
                </c:pt>
                <c:pt idx="3">
                  <c:v>Case B Exploratory Policy Scenario - No Price Control</c:v>
                </c:pt>
                <c:pt idx="4">
                  <c:v>Case A Flat-Cap Scenario</c:v>
                </c:pt>
                <c:pt idx="5">
                  <c:v>Case B Flat-Cap Scenario</c:v>
                </c:pt>
                <c:pt idx="6">
                  <c:v>Case A Updated RGGI Price</c:v>
                </c:pt>
                <c:pt idx="7">
                  <c:v>Case B Updated RGGI Price</c:v>
                </c:pt>
              </c:strCache>
            </c:strRef>
          </c:cat>
          <c:val>
            <c:numRef>
              <c:f>Emissions!$AA$69:$AA$76</c:f>
              <c:numCache>
                <c:formatCode>_(* #,##0_);_(* \(#,##0\);_(* "-"??_);_(@_)</c:formatCode>
                <c:ptCount val="8"/>
                <c:pt idx="0">
                  <c:v>559.40691877703944</c:v>
                </c:pt>
                <c:pt idx="1">
                  <c:v>580.09305388753319</c:v>
                </c:pt>
                <c:pt idx="2">
                  <c:v>484.40000000000003</c:v>
                </c:pt>
                <c:pt idx="3">
                  <c:v>562.39999999999986</c:v>
                </c:pt>
                <c:pt idx="4">
                  <c:v>991.6</c:v>
                </c:pt>
                <c:pt idx="5">
                  <c:v>734.3304270121248</c:v>
                </c:pt>
                <c:pt idx="6">
                  <c:v>594.14681535169245</c:v>
                </c:pt>
                <c:pt idx="7">
                  <c:v>408.35984467695704</c:v>
                </c:pt>
              </c:numCache>
            </c:numRef>
          </c:val>
          <c:extLst>
            <c:ext xmlns:c16="http://schemas.microsoft.com/office/drawing/2014/chart" uri="{C3380CC4-5D6E-409C-BE32-E72D297353CC}">
              <c16:uniqueId val="{00000000-5E0C-40A6-8972-11D2A9404635}"/>
            </c:ext>
          </c:extLst>
        </c:ser>
        <c:dLbls>
          <c:showLegendKey val="0"/>
          <c:showVal val="0"/>
          <c:showCatName val="0"/>
          <c:showSerName val="0"/>
          <c:showPercent val="0"/>
          <c:showBubbleSize val="0"/>
        </c:dLbls>
        <c:gapWidth val="219"/>
        <c:overlap val="-27"/>
        <c:axId val="561253839"/>
        <c:axId val="561271727"/>
      </c:barChart>
      <c:catAx>
        <c:axId val="5612538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61271727"/>
        <c:crosses val="autoZero"/>
        <c:auto val="1"/>
        <c:lblAlgn val="ctr"/>
        <c:lblOffset val="100"/>
        <c:noMultiLvlLbl val="0"/>
      </c:catAx>
      <c:valAx>
        <c:axId val="5612717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r>
                  <a:rPr lang="en-US"/>
                  <a:t>CO</a:t>
                </a:r>
                <a:r>
                  <a:rPr lang="en-US" baseline="-25000"/>
                  <a:t>2</a:t>
                </a:r>
                <a:r>
                  <a:rPr lang="en-US"/>
                  <a:t> Emissions (Million Short Tons)</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612538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5670969618837913"/>
        </c:manualLayout>
      </c:layout>
      <c:barChart>
        <c:barDir val="col"/>
        <c:grouping val="stacked"/>
        <c:varyColors val="0"/>
        <c:ser>
          <c:idx val="1"/>
          <c:order val="0"/>
          <c:tx>
            <c:strRef>
              <c:f>Capacity!$S$35</c:f>
              <c:strCache>
                <c:ptCount val="1"/>
                <c:pt idx="0">
                  <c:v>Coal</c:v>
                </c:pt>
              </c:strCache>
            </c:strRef>
          </c:tx>
          <c:spPr>
            <a:solidFill>
              <a:sysClr val="windowText" lastClr="000000"/>
            </a:solidFill>
            <a:ln>
              <a:noFill/>
            </a:ln>
            <a:effectLst/>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Capacity!$T$35:$Z$35</c:f>
              <c:numCache>
                <c:formatCode>_(* #,##0_);_(* \(#,##0\);_(* "-"??_);_(@_)</c:formatCode>
                <c:ptCount val="7"/>
                <c:pt idx="0">
                  <c:v>518.85599999999999</c:v>
                </c:pt>
                <c:pt idx="1">
                  <c:v>0</c:v>
                </c:pt>
                <c:pt idx="2">
                  <c:v>0</c:v>
                </c:pt>
                <c:pt idx="3">
                  <c:v>0</c:v>
                </c:pt>
                <c:pt idx="4">
                  <c:v>0</c:v>
                </c:pt>
                <c:pt idx="5">
                  <c:v>0</c:v>
                </c:pt>
                <c:pt idx="6">
                  <c:v>0</c:v>
                </c:pt>
              </c:numCache>
            </c:numRef>
          </c:val>
          <c:extLst>
            <c:ext xmlns:c16="http://schemas.microsoft.com/office/drawing/2014/chart" uri="{C3380CC4-5D6E-409C-BE32-E72D297353CC}">
              <c16:uniqueId val="{00000008-F8C4-4799-9734-A25064B5B647}"/>
            </c:ext>
          </c:extLst>
        </c:ser>
        <c:ser>
          <c:idx val="2"/>
          <c:order val="1"/>
          <c:tx>
            <c:strRef>
              <c:f>Capacity!$S$36</c:f>
              <c:strCache>
                <c:ptCount val="1"/>
                <c:pt idx="0">
                  <c:v>Coal with CCS</c:v>
                </c:pt>
              </c:strCache>
            </c:strRef>
          </c:tx>
          <c:spPr>
            <a:solidFill>
              <a:srgbClr val="E7E6E6">
                <a:lumMod val="50000"/>
              </a:srgbClr>
            </a:solidFill>
            <a:ln>
              <a:noFill/>
            </a:ln>
            <a:effectLst/>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Capacity!$T$36:$Z$36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A-F8C4-4799-9734-A25064B5B647}"/>
            </c:ext>
          </c:extLst>
        </c:ser>
        <c:ser>
          <c:idx val="3"/>
          <c:order val="2"/>
          <c:tx>
            <c:strRef>
              <c:f>Capacity!$S$37</c:f>
              <c:strCache>
                <c:ptCount val="1"/>
                <c:pt idx="0">
                  <c:v>Combined Cycle</c:v>
                </c:pt>
              </c:strCache>
            </c:strRef>
          </c:tx>
          <c:spPr>
            <a:solidFill>
              <a:schemeClr val="accent4"/>
            </a:solidFill>
            <a:ln>
              <a:noFill/>
            </a:ln>
            <a:effectLst/>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Capacity!$T$37:$Z$37</c:f>
              <c:numCache>
                <c:formatCode>_(* #,##0_);_(* \(#,##0\);_(* "-"??_);_(@_)</c:formatCode>
                <c:ptCount val="7"/>
                <c:pt idx="0">
                  <c:v>13800.053758580374</c:v>
                </c:pt>
                <c:pt idx="1">
                  <c:v>13725.150758580374</c:v>
                </c:pt>
                <c:pt idx="2">
                  <c:v>13725.150758580374</c:v>
                </c:pt>
                <c:pt idx="3">
                  <c:v>13725.150758580374</c:v>
                </c:pt>
                <c:pt idx="4">
                  <c:v>13725.150758580374</c:v>
                </c:pt>
                <c:pt idx="5">
                  <c:v>13725.150758580374</c:v>
                </c:pt>
                <c:pt idx="6">
                  <c:v>13725.150758580374</c:v>
                </c:pt>
              </c:numCache>
            </c:numRef>
          </c:val>
          <c:extLst>
            <c:ext xmlns:c16="http://schemas.microsoft.com/office/drawing/2014/chart" uri="{C3380CC4-5D6E-409C-BE32-E72D297353CC}">
              <c16:uniqueId val="{0000000C-F8C4-4799-9734-A25064B5B647}"/>
            </c:ext>
          </c:extLst>
        </c:ser>
        <c:ser>
          <c:idx val="4"/>
          <c:order val="3"/>
          <c:tx>
            <c:strRef>
              <c:f>Capacity!$S$38</c:f>
              <c:strCache>
                <c:ptCount val="1"/>
                <c:pt idx="0">
                  <c:v>Combustion Turbine</c:v>
                </c:pt>
              </c:strCache>
            </c:strRef>
          </c:tx>
          <c:spPr>
            <a:solidFill>
              <a:schemeClr val="accent4">
                <a:lumMod val="75000"/>
              </a:schemeClr>
            </a:solidFill>
            <a:ln>
              <a:noFill/>
            </a:ln>
            <a:effectLst/>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Capacity!$T$38:$Z$38</c:f>
              <c:numCache>
                <c:formatCode>_(* #,##0_);_(* \(#,##0\);_(* "-"??_);_(@_)</c:formatCode>
                <c:ptCount val="7"/>
                <c:pt idx="0">
                  <c:v>3396.1170000000011</c:v>
                </c:pt>
                <c:pt idx="1">
                  <c:v>3234.8290000000006</c:v>
                </c:pt>
                <c:pt idx="2">
                  <c:v>3234.8290000000006</c:v>
                </c:pt>
                <c:pt idx="3">
                  <c:v>3234.8290000000006</c:v>
                </c:pt>
                <c:pt idx="4">
                  <c:v>3297.8290000000006</c:v>
                </c:pt>
                <c:pt idx="5">
                  <c:v>3297.8290000000006</c:v>
                </c:pt>
                <c:pt idx="6">
                  <c:v>3297.8290000000006</c:v>
                </c:pt>
              </c:numCache>
            </c:numRef>
          </c:val>
          <c:extLst>
            <c:ext xmlns:c16="http://schemas.microsoft.com/office/drawing/2014/chart" uri="{C3380CC4-5D6E-409C-BE32-E72D297353CC}">
              <c16:uniqueId val="{0000000E-F8C4-4799-9734-A25064B5B647}"/>
            </c:ext>
          </c:extLst>
        </c:ser>
        <c:ser>
          <c:idx val="5"/>
          <c:order val="4"/>
          <c:tx>
            <c:strRef>
              <c:f>Capacity!$S$39</c:f>
              <c:strCache>
                <c:ptCount val="1"/>
                <c:pt idx="0">
                  <c:v>Oil/Gas</c:v>
                </c:pt>
              </c:strCache>
            </c:strRef>
          </c:tx>
          <c:spPr>
            <a:solidFill>
              <a:schemeClr val="bg2">
                <a:lumMod val="75000"/>
              </a:schemeClr>
            </a:solidFill>
            <a:ln>
              <a:noFill/>
            </a:ln>
            <a:effectLst/>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Capacity!$T$39:$Z$39</c:f>
              <c:numCache>
                <c:formatCode>_(* #,##0_);_(* \(#,##0\);_(* "-"??_);_(@_)</c:formatCode>
                <c:ptCount val="7"/>
                <c:pt idx="0">
                  <c:v>4047.8920000000003</c:v>
                </c:pt>
                <c:pt idx="1">
                  <c:v>3930.8919999999994</c:v>
                </c:pt>
                <c:pt idx="2">
                  <c:v>3930.8919999999994</c:v>
                </c:pt>
                <c:pt idx="3">
                  <c:v>3930.8919999999994</c:v>
                </c:pt>
                <c:pt idx="4">
                  <c:v>3930.8919999999994</c:v>
                </c:pt>
                <c:pt idx="5">
                  <c:v>3930.8919999999994</c:v>
                </c:pt>
                <c:pt idx="6">
                  <c:v>3930.8919999999994</c:v>
                </c:pt>
              </c:numCache>
            </c:numRef>
          </c:val>
          <c:extLst>
            <c:ext xmlns:c16="http://schemas.microsoft.com/office/drawing/2014/chart" uri="{C3380CC4-5D6E-409C-BE32-E72D297353CC}">
              <c16:uniqueId val="{00000010-F8C4-4799-9734-A25064B5B647}"/>
            </c:ext>
          </c:extLst>
        </c:ser>
        <c:ser>
          <c:idx val="6"/>
          <c:order val="5"/>
          <c:tx>
            <c:strRef>
              <c:f>Capacity!$S$40</c:f>
              <c:strCache>
                <c:ptCount val="1"/>
                <c:pt idx="0">
                  <c:v>Other</c:v>
                </c:pt>
              </c:strCache>
            </c:strRef>
          </c:tx>
          <c:spPr>
            <a:solidFill>
              <a:srgbClr val="FF0000"/>
            </a:solidFill>
            <a:ln>
              <a:noFill/>
            </a:ln>
            <a:effectLst/>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Capacity!$T$40:$Z$40</c:f>
              <c:numCache>
                <c:formatCode>_(* #,##0_);_(* \(#,##0\);_(* "-"??_);_(@_)</c:formatCode>
                <c:ptCount val="7"/>
                <c:pt idx="0">
                  <c:v>5.6</c:v>
                </c:pt>
                <c:pt idx="1">
                  <c:v>5.6</c:v>
                </c:pt>
                <c:pt idx="2">
                  <c:v>5.6</c:v>
                </c:pt>
                <c:pt idx="3">
                  <c:v>5.6</c:v>
                </c:pt>
                <c:pt idx="4">
                  <c:v>5.6</c:v>
                </c:pt>
                <c:pt idx="5">
                  <c:v>5.6</c:v>
                </c:pt>
                <c:pt idx="6">
                  <c:v>5.6</c:v>
                </c:pt>
              </c:numCache>
            </c:numRef>
          </c:val>
          <c:extLst>
            <c:ext xmlns:c16="http://schemas.microsoft.com/office/drawing/2014/chart" uri="{C3380CC4-5D6E-409C-BE32-E72D297353CC}">
              <c16:uniqueId val="{00000012-F8C4-4799-9734-A25064B5B647}"/>
            </c:ext>
          </c:extLst>
        </c:ser>
        <c:ser>
          <c:idx val="7"/>
          <c:order val="6"/>
          <c:tx>
            <c:strRef>
              <c:f>Capacity!$S$41</c:f>
              <c:strCache>
                <c:ptCount val="1"/>
                <c:pt idx="0">
                  <c:v>Nuclear</c:v>
                </c:pt>
              </c:strCache>
            </c:strRef>
          </c:tx>
          <c:spPr>
            <a:solidFill>
              <a:srgbClr val="7030A0"/>
            </a:solidFill>
            <a:ln>
              <a:noFill/>
            </a:ln>
            <a:effectLst/>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Capacity!$T$41:$Z$41</c:f>
              <c:numCache>
                <c:formatCode>_(* #,##0_);_(* \(#,##0\);_(* "-"??_);_(@_)</c:formatCode>
                <c:ptCount val="7"/>
                <c:pt idx="0">
                  <c:v>3348</c:v>
                </c:pt>
                <c:pt idx="1">
                  <c:v>3348</c:v>
                </c:pt>
                <c:pt idx="2">
                  <c:v>3348</c:v>
                </c:pt>
                <c:pt idx="3">
                  <c:v>3348</c:v>
                </c:pt>
                <c:pt idx="4">
                  <c:v>3348</c:v>
                </c:pt>
                <c:pt idx="5">
                  <c:v>3348</c:v>
                </c:pt>
                <c:pt idx="6">
                  <c:v>3348</c:v>
                </c:pt>
              </c:numCache>
            </c:numRef>
          </c:val>
          <c:extLst>
            <c:ext xmlns:c16="http://schemas.microsoft.com/office/drawing/2014/chart" uri="{C3380CC4-5D6E-409C-BE32-E72D297353CC}">
              <c16:uniqueId val="{00000014-F8C4-4799-9734-A25064B5B647}"/>
            </c:ext>
          </c:extLst>
        </c:ser>
        <c:ser>
          <c:idx val="8"/>
          <c:order val="7"/>
          <c:tx>
            <c:strRef>
              <c:f>Capacity!$S$42</c:f>
              <c:strCache>
                <c:ptCount val="1"/>
                <c:pt idx="0">
                  <c:v>Hydro</c:v>
                </c:pt>
              </c:strCache>
            </c:strRef>
          </c:tx>
          <c:spPr>
            <a:solidFill>
              <a:srgbClr val="4472C4"/>
            </a:solidFill>
            <a:ln>
              <a:noFill/>
            </a:ln>
            <a:effectLst/>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Capacity!$T$42:$Z$42</c:f>
              <c:numCache>
                <c:formatCode>_(* #,##0_);_(* \(#,##0\);_(* "-"??_);_(@_)</c:formatCode>
                <c:ptCount val="7"/>
                <c:pt idx="0">
                  <c:v>3611.3579999999993</c:v>
                </c:pt>
                <c:pt idx="1">
                  <c:v>3611.3579999999993</c:v>
                </c:pt>
                <c:pt idx="2">
                  <c:v>3611.3579999999993</c:v>
                </c:pt>
                <c:pt idx="3">
                  <c:v>3611.3579999999993</c:v>
                </c:pt>
                <c:pt idx="4">
                  <c:v>3611.3579999999993</c:v>
                </c:pt>
                <c:pt idx="5">
                  <c:v>3611.3579999999993</c:v>
                </c:pt>
                <c:pt idx="6">
                  <c:v>3611.3579999999993</c:v>
                </c:pt>
              </c:numCache>
            </c:numRef>
          </c:val>
          <c:extLst>
            <c:ext xmlns:c16="http://schemas.microsoft.com/office/drawing/2014/chart" uri="{C3380CC4-5D6E-409C-BE32-E72D297353CC}">
              <c16:uniqueId val="{00000016-F8C4-4799-9734-A25064B5B647}"/>
            </c:ext>
          </c:extLst>
        </c:ser>
        <c:ser>
          <c:idx val="9"/>
          <c:order val="8"/>
          <c:tx>
            <c:strRef>
              <c:f>Capacity!$S$43</c:f>
              <c:strCache>
                <c:ptCount val="1"/>
                <c:pt idx="0">
                  <c:v>Solar PV</c:v>
                </c:pt>
              </c:strCache>
            </c:strRef>
          </c:tx>
          <c:spPr>
            <a:solidFill>
              <a:srgbClr val="FFFF00"/>
            </a:solidFill>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Capacity!$T$43:$Z$43</c:f>
              <c:numCache>
                <c:formatCode>_(* #,##0_);_(* \(#,##0\);_(* "-"??_);_(@_)</c:formatCode>
                <c:ptCount val="7"/>
                <c:pt idx="0">
                  <c:v>2843.0674999999987</c:v>
                </c:pt>
                <c:pt idx="1">
                  <c:v>2933.0674999999987</c:v>
                </c:pt>
                <c:pt idx="2">
                  <c:v>2933.0674999999987</c:v>
                </c:pt>
                <c:pt idx="3">
                  <c:v>2933.0674999999987</c:v>
                </c:pt>
                <c:pt idx="4">
                  <c:v>3931.3816259999985</c:v>
                </c:pt>
                <c:pt idx="5">
                  <c:v>8778.2599859999991</c:v>
                </c:pt>
                <c:pt idx="6">
                  <c:v>25938.831148000001</c:v>
                </c:pt>
              </c:numCache>
            </c:numRef>
          </c:val>
          <c:extLst>
            <c:ext xmlns:c16="http://schemas.microsoft.com/office/drawing/2014/chart" uri="{C3380CC4-5D6E-409C-BE32-E72D297353CC}">
              <c16:uniqueId val="{00000018-F8C4-4799-9734-A25064B5B647}"/>
            </c:ext>
          </c:extLst>
        </c:ser>
        <c:ser>
          <c:idx val="10"/>
          <c:order val="9"/>
          <c:tx>
            <c:strRef>
              <c:f>Capacity!$S$44</c:f>
              <c:strCache>
                <c:ptCount val="1"/>
                <c:pt idx="0">
                  <c:v>Onshore Wind</c:v>
                </c:pt>
              </c:strCache>
            </c:strRef>
          </c:tx>
          <c:spPr>
            <a:solidFill>
              <a:srgbClr val="70AD47">
                <a:lumMod val="60000"/>
                <a:lumOff val="40000"/>
              </a:srgbClr>
            </a:solidFill>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Capacity!$T$44:$Z$44</c:f>
              <c:numCache>
                <c:formatCode>_(* #,##0_);_(* \(#,##0\);_(* "-"??_);_(@_)</c:formatCode>
                <c:ptCount val="7"/>
                <c:pt idx="0">
                  <c:v>1781.5489992399998</c:v>
                </c:pt>
                <c:pt idx="1">
                  <c:v>2274.20605024</c:v>
                </c:pt>
                <c:pt idx="2">
                  <c:v>5734.2447732399996</c:v>
                </c:pt>
                <c:pt idx="3">
                  <c:v>6430.2447732399996</c:v>
                </c:pt>
                <c:pt idx="4">
                  <c:v>9790.5489992399998</c:v>
                </c:pt>
                <c:pt idx="5">
                  <c:v>10025.055939239999</c:v>
                </c:pt>
                <c:pt idx="6">
                  <c:v>10147.54899924</c:v>
                </c:pt>
              </c:numCache>
            </c:numRef>
          </c:val>
          <c:extLst>
            <c:ext xmlns:c16="http://schemas.microsoft.com/office/drawing/2014/chart" uri="{C3380CC4-5D6E-409C-BE32-E72D297353CC}">
              <c16:uniqueId val="{0000001A-F8C4-4799-9734-A25064B5B647}"/>
            </c:ext>
          </c:extLst>
        </c:ser>
        <c:ser>
          <c:idx val="11"/>
          <c:order val="10"/>
          <c:tx>
            <c:strRef>
              <c:f>Capacity!$S$45</c:f>
              <c:strCache>
                <c:ptCount val="1"/>
                <c:pt idx="0">
                  <c:v>Offshore Wind</c:v>
                </c:pt>
              </c:strCache>
            </c:strRef>
          </c:tx>
          <c:spPr>
            <a:solidFill>
              <a:srgbClr val="70AD47"/>
            </a:solidFill>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Capacity!$T$45:$Z$45</c:f>
              <c:numCache>
                <c:formatCode>_(* #,##0_);_(* \(#,##0\);_(* "-"??_);_(@_)</c:formatCode>
                <c:ptCount val="7"/>
                <c:pt idx="0">
                  <c:v>1545</c:v>
                </c:pt>
                <c:pt idx="1">
                  <c:v>1545</c:v>
                </c:pt>
                <c:pt idx="2">
                  <c:v>4241</c:v>
                </c:pt>
                <c:pt idx="3">
                  <c:v>4241</c:v>
                </c:pt>
                <c:pt idx="4">
                  <c:v>4241</c:v>
                </c:pt>
                <c:pt idx="5">
                  <c:v>9041</c:v>
                </c:pt>
                <c:pt idx="6">
                  <c:v>12030</c:v>
                </c:pt>
              </c:numCache>
            </c:numRef>
          </c:val>
          <c:extLst>
            <c:ext xmlns:c16="http://schemas.microsoft.com/office/drawing/2014/chart" uri="{C3380CC4-5D6E-409C-BE32-E72D297353CC}">
              <c16:uniqueId val="{0000001C-F8C4-4799-9734-A25064B5B647}"/>
            </c:ext>
          </c:extLst>
        </c:ser>
        <c:ser>
          <c:idx val="12"/>
          <c:order val="11"/>
          <c:tx>
            <c:strRef>
              <c:f>Capacity!$S$46</c:f>
              <c:strCache>
                <c:ptCount val="1"/>
                <c:pt idx="0">
                  <c:v>Battery Storage</c:v>
                </c:pt>
              </c:strCache>
            </c:strRef>
          </c:tx>
          <c:spPr>
            <a:solidFill>
              <a:srgbClr val="DF99B7"/>
            </a:solidFill>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Capacity!$T$46:$Z$46</c:f>
              <c:numCache>
                <c:formatCode>_(* #,##0_);_(* \(#,##0\);_(* "-"??_);_(@_)</c:formatCode>
                <c:ptCount val="7"/>
                <c:pt idx="0">
                  <c:v>1600.2</c:v>
                </c:pt>
                <c:pt idx="1">
                  <c:v>2606.5200073000001</c:v>
                </c:pt>
                <c:pt idx="2">
                  <c:v>3056.5200073000001</c:v>
                </c:pt>
                <c:pt idx="3">
                  <c:v>3056.5200073000001</c:v>
                </c:pt>
                <c:pt idx="4">
                  <c:v>3655.5084823000002</c:v>
                </c:pt>
                <c:pt idx="5">
                  <c:v>6563.6354983000001</c:v>
                </c:pt>
                <c:pt idx="6">
                  <c:v>10276.9274473</c:v>
                </c:pt>
              </c:numCache>
            </c:numRef>
          </c:val>
          <c:extLst>
            <c:ext xmlns:c16="http://schemas.microsoft.com/office/drawing/2014/chart" uri="{C3380CC4-5D6E-409C-BE32-E72D297353CC}">
              <c16:uniqueId val="{0000001E-F8C4-4799-9734-A25064B5B647}"/>
            </c:ext>
          </c:extLst>
        </c:ser>
        <c:ser>
          <c:idx val="13"/>
          <c:order val="12"/>
          <c:tx>
            <c:strRef>
              <c:f>Capacity!$S$47</c:f>
              <c:strCache>
                <c:ptCount val="1"/>
                <c:pt idx="0">
                  <c:v>Other RE</c:v>
                </c:pt>
              </c:strCache>
            </c:strRef>
          </c:tx>
          <c:spPr>
            <a:solidFill>
              <a:srgbClr val="4472C4">
                <a:lumMod val="20000"/>
                <a:lumOff val="80000"/>
              </a:srgbClr>
            </a:solidFill>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Capacity!$T$47:$Z$47</c:f>
              <c:numCache>
                <c:formatCode>_(* #,##0_);_(* \(#,##0\);_(* "-"??_);_(@_)</c:formatCode>
                <c:ptCount val="7"/>
                <c:pt idx="0">
                  <c:v>1286.3450000000003</c:v>
                </c:pt>
                <c:pt idx="1">
                  <c:v>638.87789200000009</c:v>
                </c:pt>
                <c:pt idx="2">
                  <c:v>632.10000000000014</c:v>
                </c:pt>
                <c:pt idx="3">
                  <c:v>632.10000000000014</c:v>
                </c:pt>
                <c:pt idx="4">
                  <c:v>691.10000000000014</c:v>
                </c:pt>
                <c:pt idx="5">
                  <c:v>691.10000000000014</c:v>
                </c:pt>
                <c:pt idx="6">
                  <c:v>463.05299999999994</c:v>
                </c:pt>
              </c:numCache>
            </c:numRef>
          </c:val>
          <c:extLst>
            <c:ext xmlns:c16="http://schemas.microsoft.com/office/drawing/2014/chart" uri="{C3380CC4-5D6E-409C-BE32-E72D297353CC}">
              <c16:uniqueId val="{00000020-F8C4-4799-9734-A25064B5B647}"/>
            </c:ext>
          </c:extLst>
        </c:ser>
        <c:ser>
          <c:idx val="14"/>
          <c:order val="13"/>
          <c:tx>
            <c:strRef>
              <c:f>Capacity!$S$48</c:f>
              <c:strCache>
                <c:ptCount val="1"/>
                <c:pt idx="0">
                  <c:v>Hydrogen</c:v>
                </c:pt>
              </c:strCache>
            </c:strRef>
          </c:tx>
          <c:spPr>
            <a:solidFill>
              <a:srgbClr val="5B9BD5">
                <a:lumMod val="60000"/>
                <a:lumOff val="40000"/>
              </a:srgbClr>
            </a:solidFill>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Capacity!$T$48:$Z$48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2-F8C4-4799-9734-A25064B5B647}"/>
            </c:ext>
          </c:extLst>
        </c:ser>
        <c:ser>
          <c:idx val="15"/>
          <c:order val="14"/>
          <c:tx>
            <c:strRef>
              <c:f>Capacity!$S$49</c:f>
              <c:strCache>
                <c:ptCount val="1"/>
                <c:pt idx="0">
                  <c:v>Imports</c:v>
                </c:pt>
              </c:strCache>
            </c:strRef>
          </c:tx>
          <c:spPr>
            <a:solidFill>
              <a:srgbClr val="00B0F0"/>
            </a:solidFill>
          </c:spPr>
          <c:invertIfNegative val="0"/>
          <c:cat>
            <c:numRef>
              <c:f>Capacity!$T$34:$Z$34</c:f>
              <c:numCache>
                <c:formatCode>General</c:formatCode>
                <c:ptCount val="7"/>
                <c:pt idx="0">
                  <c:v>2025</c:v>
                </c:pt>
                <c:pt idx="1">
                  <c:v>2028</c:v>
                </c:pt>
                <c:pt idx="2">
                  <c:v>2030</c:v>
                </c:pt>
                <c:pt idx="3">
                  <c:v>2032</c:v>
                </c:pt>
                <c:pt idx="4">
                  <c:v>2035</c:v>
                </c:pt>
                <c:pt idx="5">
                  <c:v>2037</c:v>
                </c:pt>
                <c:pt idx="6">
                  <c:v>2040</c:v>
                </c:pt>
              </c:numCache>
            </c:numRef>
          </c:cat>
          <c:val>
            <c:numRef>
              <c:f>Capacity!$T$49:$Z$49</c:f>
              <c:numCache>
                <c:formatCode>_(* #,##0_);_(* \(#,##0\);_(* "-"??_);_(@_)</c:formatCode>
                <c:ptCount val="7"/>
                <c:pt idx="0">
                  <c:v>0</c:v>
                </c:pt>
                <c:pt idx="1">
                  <c:v>1200</c:v>
                </c:pt>
                <c:pt idx="2">
                  <c:v>1200</c:v>
                </c:pt>
                <c:pt idx="3">
                  <c:v>1200</c:v>
                </c:pt>
                <c:pt idx="4">
                  <c:v>1200</c:v>
                </c:pt>
                <c:pt idx="5">
                  <c:v>1200</c:v>
                </c:pt>
                <c:pt idx="6">
                  <c:v>1200</c:v>
                </c:pt>
              </c:numCache>
            </c:numRef>
          </c:val>
          <c:extLst>
            <c:ext xmlns:c16="http://schemas.microsoft.com/office/drawing/2014/chart" uri="{C3380CC4-5D6E-409C-BE32-E72D297353CC}">
              <c16:uniqueId val="{00000024-F8C4-4799-9734-A25064B5B647}"/>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a:t>
                </a:r>
                <a:r>
                  <a:rPr lang="en-US" sz="1100" b="1" baseline="0"/>
                  <a:t> (MW</a:t>
                </a:r>
                <a:r>
                  <a:rPr lang="en-US" sz="1100" b="1"/>
                  <a:t>)</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8094892560392535"/>
          <c:w val="0.98102858645244062"/>
          <c:h val="0.1124329421950126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529000640456249E-2"/>
          <c:y val="5.1709049057016829E-2"/>
          <c:w val="0.8973128966973074"/>
          <c:h val="0.70037376066246071"/>
        </c:manualLayout>
      </c:layout>
      <c:lineChart>
        <c:grouping val="standard"/>
        <c:varyColors val="0"/>
        <c:ser>
          <c:idx val="1"/>
          <c:order val="1"/>
          <c:tx>
            <c:strRef>
              <c:f>'Fuel Consumption'!$E$35:$F$35</c:f>
              <c:strCache>
                <c:ptCount val="2"/>
                <c:pt idx="0">
                  <c:v>Coal</c:v>
                </c:pt>
                <c:pt idx="1">
                  <c:v>Annual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'Fuel Consumption'!$H$34:$N$34</c:f>
              <c:numCache>
                <c:formatCode>General</c:formatCode>
                <c:ptCount val="7"/>
                <c:pt idx="0">
                  <c:v>2025</c:v>
                </c:pt>
                <c:pt idx="1">
                  <c:v>2028</c:v>
                </c:pt>
                <c:pt idx="2">
                  <c:v>2030</c:v>
                </c:pt>
                <c:pt idx="3">
                  <c:v>2032</c:v>
                </c:pt>
                <c:pt idx="4">
                  <c:v>2035</c:v>
                </c:pt>
                <c:pt idx="5">
                  <c:v>2037</c:v>
                </c:pt>
                <c:pt idx="6">
                  <c:v>2040</c:v>
                </c:pt>
              </c:numCache>
            </c:numRef>
          </c:cat>
          <c:val>
            <c:numRef>
              <c:f>'Fuel Consumption'!$H$35:$N$35</c:f>
              <c:numCache>
                <c:formatCode>_(* #,##0_);_(* \(#,##0\);_(* "-"??_);_(@_)</c:formatCode>
                <c:ptCount val="7"/>
                <c:pt idx="0">
                  <c:v>31.432000489714799</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0-3E76-4FC8-A692-78ECC1D2B6D5}"/>
            </c:ext>
          </c:extLst>
        </c:ser>
        <c:ser>
          <c:idx val="3"/>
          <c:order val="2"/>
          <c:tx>
            <c:strRef>
              <c:f>'Fuel Consumption'!$E$36:$F$36</c:f>
              <c:strCache>
                <c:ptCount val="2"/>
                <c:pt idx="0">
                  <c:v>Oil</c:v>
                </c:pt>
                <c:pt idx="1">
                  <c:v>Annual</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'Fuel Consumption'!$H$34:$N$34</c:f>
              <c:numCache>
                <c:formatCode>General</c:formatCode>
                <c:ptCount val="7"/>
                <c:pt idx="0">
                  <c:v>2025</c:v>
                </c:pt>
                <c:pt idx="1">
                  <c:v>2028</c:v>
                </c:pt>
                <c:pt idx="2">
                  <c:v>2030</c:v>
                </c:pt>
                <c:pt idx="3">
                  <c:v>2032</c:v>
                </c:pt>
                <c:pt idx="4">
                  <c:v>2035</c:v>
                </c:pt>
                <c:pt idx="5">
                  <c:v>2037</c:v>
                </c:pt>
                <c:pt idx="6">
                  <c:v>2040</c:v>
                </c:pt>
              </c:numCache>
            </c:numRef>
          </c:cat>
          <c:val>
            <c:numRef>
              <c:f>'Fuel Consumption'!$H$36:$N$36</c:f>
              <c:numCache>
                <c:formatCode>_(* #,##0_);_(* \(#,##0\);_(* "-"??_);_(@_)</c:formatCode>
                <c:ptCount val="7"/>
                <c:pt idx="0">
                  <c:v>0.39036703669090317</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2E8C-41B5-85AD-21DC6FF8235A}"/>
            </c:ext>
          </c:extLst>
        </c:ser>
        <c:ser>
          <c:idx val="2"/>
          <c:order val="3"/>
          <c:tx>
            <c:strRef>
              <c:f>'Fuel Consumption'!$E$37:$F$37</c:f>
              <c:strCache>
                <c:ptCount val="2"/>
                <c:pt idx="0">
                  <c:v>Gas</c:v>
                </c:pt>
                <c:pt idx="1">
                  <c:v>Annual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'Fuel Consumption'!$H$34:$N$34</c:f>
              <c:numCache>
                <c:formatCode>General</c:formatCode>
                <c:ptCount val="7"/>
                <c:pt idx="0">
                  <c:v>2025</c:v>
                </c:pt>
                <c:pt idx="1">
                  <c:v>2028</c:v>
                </c:pt>
                <c:pt idx="2">
                  <c:v>2030</c:v>
                </c:pt>
                <c:pt idx="3">
                  <c:v>2032</c:v>
                </c:pt>
                <c:pt idx="4">
                  <c:v>2035</c:v>
                </c:pt>
                <c:pt idx="5">
                  <c:v>2037</c:v>
                </c:pt>
                <c:pt idx="6">
                  <c:v>2040</c:v>
                </c:pt>
              </c:numCache>
            </c:numRef>
          </c:cat>
          <c:val>
            <c:numRef>
              <c:f>'Fuel Consumption'!$H$37:$N$37</c:f>
              <c:numCache>
                <c:formatCode>_(* #,##0_);_(* \(#,##0\);_(* "-"??_);_(@_)</c:formatCode>
                <c:ptCount val="7"/>
                <c:pt idx="0">
                  <c:v>1026.175038123836</c:v>
                </c:pt>
                <c:pt idx="1">
                  <c:v>710.04819550029436</c:v>
                </c:pt>
                <c:pt idx="2">
                  <c:v>520.85025153639083</c:v>
                </c:pt>
                <c:pt idx="3">
                  <c:v>464.8089162221475</c:v>
                </c:pt>
                <c:pt idx="4">
                  <c:v>554.02225925139476</c:v>
                </c:pt>
                <c:pt idx="5">
                  <c:v>388.18787368996601</c:v>
                </c:pt>
                <c:pt idx="6">
                  <c:v>143.03498604558951</c:v>
                </c:pt>
              </c:numCache>
            </c:numRef>
          </c:val>
          <c:smooth val="0"/>
          <c:extLst xmlns:c15="http://schemas.microsoft.com/office/drawing/2012/chart">
            <c:ext xmlns:c16="http://schemas.microsoft.com/office/drawing/2014/chart" uri="{C3380CC4-5D6E-409C-BE32-E72D297353CC}">
              <c16:uniqueId val="{00000004-3E76-4FC8-A692-78ECC1D2B6D5}"/>
            </c:ext>
          </c:extLst>
        </c:ser>
        <c:dLbls>
          <c:showLegendKey val="0"/>
          <c:showVal val="0"/>
          <c:showCatName val="0"/>
          <c:showSerName val="0"/>
          <c:showPercent val="0"/>
          <c:showBubbleSize val="0"/>
        </c:dLbls>
        <c:marker val="1"/>
        <c:smooth val="0"/>
        <c:axId val="511526352"/>
        <c:axId val="512045392"/>
        <c:extLst>
          <c:ext xmlns:c15="http://schemas.microsoft.com/office/drawing/2012/chart" uri="{02D57815-91ED-43cb-92C2-25804820EDAC}">
            <c15:filteredLineSeries>
              <c15:ser>
                <c:idx val="0"/>
                <c:order val="0"/>
                <c:tx>
                  <c:strRef>
                    <c:extLst>
                      <c:ext uri="{02D57815-91ED-43cb-92C2-25804820EDAC}">
                        <c15:formulaRef>
                          <c15:sqref>'Fuel Consumption'!$E$34:$F$34</c15:sqref>
                        </c15:formulaRef>
                      </c:ext>
                    </c:extLst>
                    <c:strCache>
                      <c:ptCount val="2"/>
                      <c:pt idx="0">
                        <c:v>Fuel</c:v>
                      </c:pt>
                      <c:pt idx="1">
                        <c:v>Season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'Fuel Consumption'!$H$34:$N$34</c15:sqref>
                        </c15:formulaRef>
                      </c:ext>
                    </c:extLst>
                    <c:numCache>
                      <c:formatCode>General</c:formatCode>
                      <c:ptCount val="7"/>
                      <c:pt idx="0">
                        <c:v>2025</c:v>
                      </c:pt>
                      <c:pt idx="1">
                        <c:v>2028</c:v>
                      </c:pt>
                      <c:pt idx="2">
                        <c:v>2030</c:v>
                      </c:pt>
                      <c:pt idx="3">
                        <c:v>2032</c:v>
                      </c:pt>
                      <c:pt idx="4">
                        <c:v>2035</c:v>
                      </c:pt>
                      <c:pt idx="5">
                        <c:v>2037</c:v>
                      </c:pt>
                      <c:pt idx="6">
                        <c:v>2040</c:v>
                      </c:pt>
                    </c:numCache>
                  </c:numRef>
                </c:cat>
                <c:val>
                  <c:numRef>
                    <c:extLst>
                      <c:ext uri="{02D57815-91ED-43cb-92C2-25804820EDAC}">
                        <c15:formulaRef>
                          <c15:sqref>'Fuel Consumption'!$H$34:$N$34</c15:sqref>
                        </c15:formulaRef>
                      </c:ext>
                    </c:extLst>
                    <c:numCache>
                      <c:formatCode>General</c:formatCode>
                      <c:ptCount val="7"/>
                      <c:pt idx="0">
                        <c:v>2025</c:v>
                      </c:pt>
                      <c:pt idx="1">
                        <c:v>2028</c:v>
                      </c:pt>
                      <c:pt idx="2">
                        <c:v>2030</c:v>
                      </c:pt>
                      <c:pt idx="3">
                        <c:v>2032</c:v>
                      </c:pt>
                      <c:pt idx="4">
                        <c:v>2035</c:v>
                      </c:pt>
                      <c:pt idx="5">
                        <c:v>2037</c:v>
                      </c:pt>
                      <c:pt idx="6">
                        <c:v>2040</c:v>
                      </c:pt>
                    </c:numCache>
                  </c:numRef>
                </c:val>
                <c:smooth val="0"/>
                <c:extLst>
                  <c:ext xmlns:c16="http://schemas.microsoft.com/office/drawing/2014/chart" uri="{C3380CC4-5D6E-409C-BE32-E72D297353CC}">
                    <c16:uniqueId val="{00000003-3E76-4FC8-A692-78ECC1D2B6D5}"/>
                  </c:ext>
                </c:extLst>
              </c15:ser>
            </c15:filteredLineSeries>
          </c:ext>
        </c:extLst>
      </c:lineChart>
      <c:catAx>
        <c:axId val="511526352"/>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Tbtu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legend>
      <c:legendPos val="b"/>
      <c:layout>
        <c:manualLayout>
          <c:xMode val="edge"/>
          <c:yMode val="edge"/>
          <c:x val="8.4721296882228819E-2"/>
          <c:y val="0.89590334655872783"/>
          <c:w val="0.86189840477422497"/>
          <c:h val="6.6521665045744735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'Fuel Consumption'!$S$35:$T$35</c:f>
              <c:strCache>
                <c:ptCount val="2"/>
                <c:pt idx="0">
                  <c:v>Coal</c:v>
                </c:pt>
                <c:pt idx="1">
                  <c:v>Annual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'Fuel Consumption'!$V$34:$AB$34</c:f>
              <c:numCache>
                <c:formatCode>General</c:formatCode>
                <c:ptCount val="7"/>
                <c:pt idx="0">
                  <c:v>2025</c:v>
                </c:pt>
                <c:pt idx="1">
                  <c:v>2028</c:v>
                </c:pt>
                <c:pt idx="2">
                  <c:v>2030</c:v>
                </c:pt>
                <c:pt idx="3">
                  <c:v>2032</c:v>
                </c:pt>
                <c:pt idx="4">
                  <c:v>2035</c:v>
                </c:pt>
                <c:pt idx="5">
                  <c:v>2037</c:v>
                </c:pt>
                <c:pt idx="6">
                  <c:v>2040</c:v>
                </c:pt>
              </c:numCache>
            </c:numRef>
          </c:cat>
          <c:val>
            <c:numRef>
              <c:f>'Fuel Consumption'!$V$35:$AB$35</c:f>
              <c:numCache>
                <c:formatCode>_(* #,##0_);_(* \(#,##0\);_(* "-"??_);_(@_)</c:formatCode>
                <c:ptCount val="7"/>
                <c:pt idx="0">
                  <c:v>31.43200049</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0-0685-4FA3-901A-D5217E874957}"/>
            </c:ext>
          </c:extLst>
        </c:ser>
        <c:ser>
          <c:idx val="3"/>
          <c:order val="2"/>
          <c:tx>
            <c:strRef>
              <c:f>'Fuel Consumption'!$S$36:$T$36</c:f>
              <c:strCache>
                <c:ptCount val="2"/>
                <c:pt idx="0">
                  <c:v>Oil</c:v>
                </c:pt>
                <c:pt idx="1">
                  <c:v>Annual</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'Fuel Consumption'!$V$34:$AB$34</c:f>
              <c:numCache>
                <c:formatCode>General</c:formatCode>
                <c:ptCount val="7"/>
                <c:pt idx="0">
                  <c:v>2025</c:v>
                </c:pt>
                <c:pt idx="1">
                  <c:v>2028</c:v>
                </c:pt>
                <c:pt idx="2">
                  <c:v>2030</c:v>
                </c:pt>
                <c:pt idx="3">
                  <c:v>2032</c:v>
                </c:pt>
                <c:pt idx="4">
                  <c:v>2035</c:v>
                </c:pt>
                <c:pt idx="5">
                  <c:v>2037</c:v>
                </c:pt>
                <c:pt idx="6">
                  <c:v>2040</c:v>
                </c:pt>
              </c:numCache>
            </c:numRef>
          </c:cat>
          <c:val>
            <c:numRef>
              <c:f>'Fuel Consumption'!$V$36:$AB$36</c:f>
              <c:numCache>
                <c:formatCode>_(* #,##0_);_(* \(#,##0\);_(* "-"??_);_(@_)</c:formatCode>
                <c:ptCount val="7"/>
                <c:pt idx="0">
                  <c:v>0.76835016</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0-B07E-4FA1-B52A-54147259B0D8}"/>
            </c:ext>
          </c:extLst>
        </c:ser>
        <c:ser>
          <c:idx val="2"/>
          <c:order val="3"/>
          <c:tx>
            <c:strRef>
              <c:f>'Fuel Consumption'!$S$37:$T$37</c:f>
              <c:strCache>
                <c:ptCount val="2"/>
                <c:pt idx="0">
                  <c:v>Gas</c:v>
                </c:pt>
                <c:pt idx="1">
                  <c:v>Annual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'Fuel Consumption'!$V$34:$AB$34</c:f>
              <c:numCache>
                <c:formatCode>General</c:formatCode>
                <c:ptCount val="7"/>
                <c:pt idx="0">
                  <c:v>2025</c:v>
                </c:pt>
                <c:pt idx="1">
                  <c:v>2028</c:v>
                </c:pt>
                <c:pt idx="2">
                  <c:v>2030</c:v>
                </c:pt>
                <c:pt idx="3">
                  <c:v>2032</c:v>
                </c:pt>
                <c:pt idx="4">
                  <c:v>2035</c:v>
                </c:pt>
                <c:pt idx="5">
                  <c:v>2037</c:v>
                </c:pt>
                <c:pt idx="6">
                  <c:v>2040</c:v>
                </c:pt>
              </c:numCache>
            </c:numRef>
          </c:cat>
          <c:val>
            <c:numRef>
              <c:f>'Fuel Consumption'!$V$37:$AB$37</c:f>
              <c:numCache>
                <c:formatCode>_(* #,##0_);_(* \(#,##0\);_(* "-"??_);_(@_)</c:formatCode>
                <c:ptCount val="7"/>
                <c:pt idx="0">
                  <c:v>1097.745183</c:v>
                </c:pt>
                <c:pt idx="1">
                  <c:v>936.97258799999997</c:v>
                </c:pt>
                <c:pt idx="2">
                  <c:v>935.49236840000003</c:v>
                </c:pt>
                <c:pt idx="3">
                  <c:v>912.46940119999999</c:v>
                </c:pt>
                <c:pt idx="4">
                  <c:v>1049.019088</c:v>
                </c:pt>
                <c:pt idx="5">
                  <c:v>1055.047928</c:v>
                </c:pt>
                <c:pt idx="6">
                  <c:v>822.00940160000005</c:v>
                </c:pt>
              </c:numCache>
            </c:numRef>
          </c:val>
          <c:smooth val="0"/>
          <c:extLst xmlns:c15="http://schemas.microsoft.com/office/drawing/2012/chart">
            <c:ext xmlns:c16="http://schemas.microsoft.com/office/drawing/2014/chart" uri="{C3380CC4-5D6E-409C-BE32-E72D297353CC}">
              <c16:uniqueId val="{00000001-0685-4FA3-901A-D5217E874957}"/>
            </c:ext>
          </c:extLst>
        </c:ser>
        <c:dLbls>
          <c:showLegendKey val="0"/>
          <c:showVal val="0"/>
          <c:showCatName val="0"/>
          <c:showSerName val="0"/>
          <c:showPercent val="0"/>
          <c:showBubbleSize val="0"/>
        </c:dLbls>
        <c:marker val="1"/>
        <c:smooth val="0"/>
        <c:axId val="511526352"/>
        <c:axId val="512045392"/>
        <c:extLst>
          <c:ext xmlns:c15="http://schemas.microsoft.com/office/drawing/2012/chart" uri="{02D57815-91ED-43cb-92C2-25804820EDAC}">
            <c15:filteredLineSeries>
              <c15:ser>
                <c:idx val="0"/>
                <c:order val="0"/>
                <c:tx>
                  <c:strRef>
                    <c:extLst>
                      <c:ext uri="{02D57815-91ED-43cb-92C2-25804820EDAC}">
                        <c15:formulaRef>
                          <c15:sqref>'Fuel Consumption'!$S$34:$T$34</c15:sqref>
                        </c15:formulaRef>
                      </c:ext>
                    </c:extLst>
                    <c:strCache>
                      <c:ptCount val="2"/>
                      <c:pt idx="0">
                        <c:v>Fuel</c:v>
                      </c:pt>
                      <c:pt idx="1">
                        <c:v>Season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'Fuel Consumption'!$V$34:$AB$34</c15:sqref>
                        </c15:formulaRef>
                      </c:ext>
                    </c:extLst>
                    <c:numCache>
                      <c:formatCode>General</c:formatCode>
                      <c:ptCount val="7"/>
                      <c:pt idx="0">
                        <c:v>2025</c:v>
                      </c:pt>
                      <c:pt idx="1">
                        <c:v>2028</c:v>
                      </c:pt>
                      <c:pt idx="2">
                        <c:v>2030</c:v>
                      </c:pt>
                      <c:pt idx="3">
                        <c:v>2032</c:v>
                      </c:pt>
                      <c:pt idx="4">
                        <c:v>2035</c:v>
                      </c:pt>
                      <c:pt idx="5">
                        <c:v>2037</c:v>
                      </c:pt>
                      <c:pt idx="6">
                        <c:v>2040</c:v>
                      </c:pt>
                    </c:numCache>
                  </c:numRef>
                </c:cat>
                <c:val>
                  <c:numRef>
                    <c:extLst>
                      <c:ext uri="{02D57815-91ED-43cb-92C2-25804820EDAC}">
                        <c15:formulaRef>
                          <c15:sqref>'Fuel Consumption'!$V$34:$AB$34</c15:sqref>
                        </c15:formulaRef>
                      </c:ext>
                    </c:extLst>
                    <c:numCache>
                      <c:formatCode>General</c:formatCode>
                      <c:ptCount val="7"/>
                      <c:pt idx="0">
                        <c:v>2025</c:v>
                      </c:pt>
                      <c:pt idx="1">
                        <c:v>2028</c:v>
                      </c:pt>
                      <c:pt idx="2">
                        <c:v>2030</c:v>
                      </c:pt>
                      <c:pt idx="3">
                        <c:v>2032</c:v>
                      </c:pt>
                      <c:pt idx="4">
                        <c:v>2035</c:v>
                      </c:pt>
                      <c:pt idx="5">
                        <c:v>2037</c:v>
                      </c:pt>
                      <c:pt idx="6">
                        <c:v>2040</c:v>
                      </c:pt>
                    </c:numCache>
                  </c:numRef>
                </c:val>
                <c:smooth val="0"/>
                <c:extLst>
                  <c:ext xmlns:c16="http://schemas.microsoft.com/office/drawing/2014/chart" uri="{C3380CC4-5D6E-409C-BE32-E72D297353CC}">
                    <c16:uniqueId val="{00000003-0685-4FA3-901A-D5217E874957}"/>
                  </c:ext>
                </c:extLst>
              </c15:ser>
            </c15:filteredLineSeries>
          </c:ext>
        </c:extLst>
      </c:lineChart>
      <c:catAx>
        <c:axId val="511526352"/>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Tbtu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legend>
      <c:legendPos val="b"/>
      <c:layout>
        <c:manualLayout>
          <c:xMode val="edge"/>
          <c:yMode val="edge"/>
          <c:x val="0.16043757025669042"/>
          <c:y val="0.89914790968705671"/>
          <c:w val="0.74100794051440066"/>
          <c:h val="6.6879689244902507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'Fuel Consumption'!$AG$35:$AH$35</c:f>
              <c:strCache>
                <c:ptCount val="2"/>
                <c:pt idx="0">
                  <c:v>Coal</c:v>
                </c:pt>
                <c:pt idx="1">
                  <c:v>Annual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'Fuel Consumption'!$AJ$34:$AP$34</c:f>
              <c:numCache>
                <c:formatCode>General</c:formatCode>
                <c:ptCount val="7"/>
                <c:pt idx="0">
                  <c:v>2025</c:v>
                </c:pt>
                <c:pt idx="1">
                  <c:v>2028</c:v>
                </c:pt>
                <c:pt idx="2">
                  <c:v>2030</c:v>
                </c:pt>
                <c:pt idx="3">
                  <c:v>2032</c:v>
                </c:pt>
                <c:pt idx="4">
                  <c:v>2035</c:v>
                </c:pt>
                <c:pt idx="5">
                  <c:v>2037</c:v>
                </c:pt>
                <c:pt idx="6">
                  <c:v>2040</c:v>
                </c:pt>
              </c:numCache>
            </c:numRef>
          </c:cat>
          <c:val>
            <c:numRef>
              <c:f>'Fuel Consumption'!$AJ$35:$AP$35</c:f>
              <c:numCache>
                <c:formatCode>_(* #,##0_);_(* \(#,##0\);_(* "-"??_);_(@_)</c:formatCode>
                <c:ptCount val="7"/>
                <c:pt idx="0">
                  <c:v>31.432000489714799</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0-6452-43BD-A5C0-7E870E902977}"/>
            </c:ext>
          </c:extLst>
        </c:ser>
        <c:ser>
          <c:idx val="3"/>
          <c:order val="2"/>
          <c:tx>
            <c:strRef>
              <c:f>'Fuel Consumption'!$AG$36:$AH$36</c:f>
              <c:strCache>
                <c:ptCount val="2"/>
                <c:pt idx="0">
                  <c:v>Oil</c:v>
                </c:pt>
                <c:pt idx="1">
                  <c:v>Annual</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'Fuel Consumption'!$AJ$34:$AP$34</c:f>
              <c:numCache>
                <c:formatCode>General</c:formatCode>
                <c:ptCount val="7"/>
                <c:pt idx="0">
                  <c:v>2025</c:v>
                </c:pt>
                <c:pt idx="1">
                  <c:v>2028</c:v>
                </c:pt>
                <c:pt idx="2">
                  <c:v>2030</c:v>
                </c:pt>
                <c:pt idx="3">
                  <c:v>2032</c:v>
                </c:pt>
                <c:pt idx="4">
                  <c:v>2035</c:v>
                </c:pt>
                <c:pt idx="5">
                  <c:v>2037</c:v>
                </c:pt>
                <c:pt idx="6">
                  <c:v>2040</c:v>
                </c:pt>
              </c:numCache>
            </c:numRef>
          </c:cat>
          <c:val>
            <c:numRef>
              <c:f>'Fuel Consumption'!$AJ$36:$AP$36</c:f>
              <c:numCache>
                <c:formatCode>_(* #,##0_);_(* \(#,##0\);_(* "-"??_);_(@_)</c:formatCode>
                <c:ptCount val="7"/>
                <c:pt idx="0">
                  <c:v>0.39040300826127572</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0-F414-4490-963B-17491E42B47C}"/>
            </c:ext>
          </c:extLst>
        </c:ser>
        <c:ser>
          <c:idx val="2"/>
          <c:order val="3"/>
          <c:tx>
            <c:strRef>
              <c:f>'Fuel Consumption'!$AG$37:$AH$37</c:f>
              <c:strCache>
                <c:ptCount val="2"/>
                <c:pt idx="0">
                  <c:v>Gas</c:v>
                </c:pt>
                <c:pt idx="1">
                  <c:v>Annual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'Fuel Consumption'!$AJ$34:$AP$34</c:f>
              <c:numCache>
                <c:formatCode>General</c:formatCode>
                <c:ptCount val="7"/>
                <c:pt idx="0">
                  <c:v>2025</c:v>
                </c:pt>
                <c:pt idx="1">
                  <c:v>2028</c:v>
                </c:pt>
                <c:pt idx="2">
                  <c:v>2030</c:v>
                </c:pt>
                <c:pt idx="3">
                  <c:v>2032</c:v>
                </c:pt>
                <c:pt idx="4">
                  <c:v>2035</c:v>
                </c:pt>
                <c:pt idx="5">
                  <c:v>2037</c:v>
                </c:pt>
                <c:pt idx="6">
                  <c:v>2040</c:v>
                </c:pt>
              </c:numCache>
            </c:numRef>
          </c:cat>
          <c:val>
            <c:numRef>
              <c:f>'Fuel Consumption'!$AJ$37:$AP$37</c:f>
              <c:numCache>
                <c:formatCode>_(* #,##0_);_(* \(#,##0\);_(* "-"??_);_(@_)</c:formatCode>
                <c:ptCount val="7"/>
                <c:pt idx="0">
                  <c:v>1027.8489710921672</c:v>
                </c:pt>
                <c:pt idx="1">
                  <c:v>846.15293079383173</c:v>
                </c:pt>
                <c:pt idx="2">
                  <c:v>725.73728054681408</c:v>
                </c:pt>
                <c:pt idx="3">
                  <c:v>660.27334249695843</c:v>
                </c:pt>
                <c:pt idx="4">
                  <c:v>719.80182269065926</c:v>
                </c:pt>
                <c:pt idx="5">
                  <c:v>657.54691514994602</c:v>
                </c:pt>
                <c:pt idx="6">
                  <c:v>300.2354603718228</c:v>
                </c:pt>
              </c:numCache>
            </c:numRef>
          </c:val>
          <c:smooth val="0"/>
          <c:extLst xmlns:c15="http://schemas.microsoft.com/office/drawing/2012/chart">
            <c:ext xmlns:c16="http://schemas.microsoft.com/office/drawing/2014/chart" uri="{C3380CC4-5D6E-409C-BE32-E72D297353CC}">
              <c16:uniqueId val="{00000001-6452-43BD-A5C0-7E870E902977}"/>
            </c:ext>
          </c:extLst>
        </c:ser>
        <c:dLbls>
          <c:showLegendKey val="0"/>
          <c:showVal val="0"/>
          <c:showCatName val="0"/>
          <c:showSerName val="0"/>
          <c:showPercent val="0"/>
          <c:showBubbleSize val="0"/>
        </c:dLbls>
        <c:marker val="1"/>
        <c:smooth val="0"/>
        <c:axId val="511526352"/>
        <c:axId val="512045392"/>
        <c:extLst>
          <c:ext xmlns:c15="http://schemas.microsoft.com/office/drawing/2012/chart" uri="{02D57815-91ED-43cb-92C2-25804820EDAC}">
            <c15:filteredLineSeries>
              <c15:ser>
                <c:idx val="0"/>
                <c:order val="0"/>
                <c:tx>
                  <c:strRef>
                    <c:extLst>
                      <c:ext uri="{02D57815-91ED-43cb-92C2-25804820EDAC}">
                        <c15:formulaRef>
                          <c15:sqref>'Fuel Consumption'!$AG$34:$AH$34</c15:sqref>
                        </c15:formulaRef>
                      </c:ext>
                    </c:extLst>
                    <c:strCache>
                      <c:ptCount val="2"/>
                      <c:pt idx="0">
                        <c:v>Fuel</c:v>
                      </c:pt>
                      <c:pt idx="1">
                        <c:v>Season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'Fuel Consumption'!$AJ$34:$AP$34</c15:sqref>
                        </c15:formulaRef>
                      </c:ext>
                    </c:extLst>
                    <c:numCache>
                      <c:formatCode>General</c:formatCode>
                      <c:ptCount val="7"/>
                      <c:pt idx="0">
                        <c:v>2025</c:v>
                      </c:pt>
                      <c:pt idx="1">
                        <c:v>2028</c:v>
                      </c:pt>
                      <c:pt idx="2">
                        <c:v>2030</c:v>
                      </c:pt>
                      <c:pt idx="3">
                        <c:v>2032</c:v>
                      </c:pt>
                      <c:pt idx="4">
                        <c:v>2035</c:v>
                      </c:pt>
                      <c:pt idx="5">
                        <c:v>2037</c:v>
                      </c:pt>
                      <c:pt idx="6">
                        <c:v>2040</c:v>
                      </c:pt>
                    </c:numCache>
                  </c:numRef>
                </c:cat>
                <c:val>
                  <c:numRef>
                    <c:extLst>
                      <c:ext uri="{02D57815-91ED-43cb-92C2-25804820EDAC}">
                        <c15:formulaRef>
                          <c15:sqref>'Fuel Consumption'!$AJ$34:$AP$34</c15:sqref>
                        </c15:formulaRef>
                      </c:ext>
                    </c:extLst>
                    <c:numCache>
                      <c:formatCode>General</c:formatCode>
                      <c:ptCount val="7"/>
                      <c:pt idx="0">
                        <c:v>2025</c:v>
                      </c:pt>
                      <c:pt idx="1">
                        <c:v>2028</c:v>
                      </c:pt>
                      <c:pt idx="2">
                        <c:v>2030</c:v>
                      </c:pt>
                      <c:pt idx="3">
                        <c:v>2032</c:v>
                      </c:pt>
                      <c:pt idx="4">
                        <c:v>2035</c:v>
                      </c:pt>
                      <c:pt idx="5">
                        <c:v>2037</c:v>
                      </c:pt>
                      <c:pt idx="6">
                        <c:v>2040</c:v>
                      </c:pt>
                    </c:numCache>
                  </c:numRef>
                </c:val>
                <c:smooth val="0"/>
                <c:extLst>
                  <c:ext xmlns:c16="http://schemas.microsoft.com/office/drawing/2014/chart" uri="{C3380CC4-5D6E-409C-BE32-E72D297353CC}">
                    <c16:uniqueId val="{00000003-6452-43BD-A5C0-7E870E902977}"/>
                  </c:ext>
                </c:extLst>
              </c15:ser>
            </c15:filteredLineSeries>
          </c:ext>
        </c:extLst>
      </c:lineChart>
      <c:catAx>
        <c:axId val="511526352"/>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Tbtu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legend>
      <c:legendPos val="b"/>
      <c:layout>
        <c:manualLayout>
          <c:xMode val="edge"/>
          <c:yMode val="edge"/>
          <c:x val="5.2871935739889367E-2"/>
          <c:y val="0.89914784413323445"/>
          <c:w val="0.8341164615923391"/>
          <c:h val="6.770789048688472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Transmission!$D$34</c:f>
              <c:strCache>
                <c:ptCount val="1"/>
                <c:pt idx="0">
                  <c:v>Net Imports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Transmission!$E$34:$K$34</c:f>
              <c:numCache>
                <c:formatCode>General</c:formatCode>
                <c:ptCount val="7"/>
                <c:pt idx="0">
                  <c:v>2025</c:v>
                </c:pt>
                <c:pt idx="1">
                  <c:v>2028</c:v>
                </c:pt>
                <c:pt idx="2">
                  <c:v>2030</c:v>
                </c:pt>
                <c:pt idx="3">
                  <c:v>2032</c:v>
                </c:pt>
                <c:pt idx="4">
                  <c:v>2035</c:v>
                </c:pt>
                <c:pt idx="5">
                  <c:v>2037</c:v>
                </c:pt>
                <c:pt idx="6">
                  <c:v>2040</c:v>
                </c:pt>
              </c:numCache>
            </c:numRef>
          </c:cat>
          <c:val>
            <c:numRef>
              <c:f>Transmission!$E$35:$K$35</c:f>
              <c:numCache>
                <c:formatCode>_(* #,##0_);_(* \(#,##0\);_(* "-"??_);_(@_)</c:formatCode>
                <c:ptCount val="7"/>
                <c:pt idx="0">
                  <c:v>12.728448505328</c:v>
                </c:pt>
                <c:pt idx="1">
                  <c:v>19.428180905592001</c:v>
                </c:pt>
                <c:pt idx="2">
                  <c:v>15.789637120747999</c:v>
                </c:pt>
                <c:pt idx="3">
                  <c:v>21.278774887333867</c:v>
                </c:pt>
                <c:pt idx="4">
                  <c:v>28.982953972972151</c:v>
                </c:pt>
                <c:pt idx="5">
                  <c:v>36.090469803988839</c:v>
                </c:pt>
                <c:pt idx="6">
                  <c:v>19.630125465358468</c:v>
                </c:pt>
              </c:numCache>
            </c:numRef>
          </c:val>
          <c:smooth val="0"/>
          <c:extLst xmlns:c15="http://schemas.microsoft.com/office/drawing/2012/chart">
            <c:ext xmlns:c16="http://schemas.microsoft.com/office/drawing/2014/chart" uri="{C3380CC4-5D6E-409C-BE32-E72D297353CC}">
              <c16:uniqueId val="{00000003-65AF-436F-B64E-66DE84990830}"/>
            </c:ext>
          </c:extLst>
        </c:ser>
        <c:dLbls>
          <c:showLegendKey val="0"/>
          <c:showVal val="0"/>
          <c:showCatName val="0"/>
          <c:showSerName val="0"/>
          <c:showPercent val="0"/>
          <c:showBubbleSize val="0"/>
        </c:dLbls>
        <c:marker val="1"/>
        <c:smooth val="0"/>
        <c:axId val="511526352"/>
        <c:axId val="512045392"/>
        <c:extLst/>
      </c:line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legend>
      <c:legendPos val="b"/>
      <c:layout>
        <c:manualLayout>
          <c:xMode val="edge"/>
          <c:yMode val="edge"/>
          <c:x val="0.28744298621407938"/>
          <c:y val="0.89914774327879088"/>
          <c:w val="0.16396536332339706"/>
          <c:h val="6.5204462735209454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Transmission!$R$34</c:f>
              <c:strCache>
                <c:ptCount val="1"/>
                <c:pt idx="0">
                  <c:v>Net Imports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Transmission!$S$34:$Y$34</c:f>
              <c:numCache>
                <c:formatCode>General</c:formatCode>
                <c:ptCount val="7"/>
                <c:pt idx="0">
                  <c:v>2025</c:v>
                </c:pt>
                <c:pt idx="1">
                  <c:v>2028</c:v>
                </c:pt>
                <c:pt idx="2">
                  <c:v>2030</c:v>
                </c:pt>
                <c:pt idx="3">
                  <c:v>2032</c:v>
                </c:pt>
                <c:pt idx="4">
                  <c:v>2035</c:v>
                </c:pt>
                <c:pt idx="5">
                  <c:v>2037</c:v>
                </c:pt>
                <c:pt idx="6">
                  <c:v>2040</c:v>
                </c:pt>
              </c:numCache>
            </c:numRef>
          </c:cat>
          <c:val>
            <c:numRef>
              <c:f>Transmission!$S$35:$Y$35</c:f>
              <c:numCache>
                <c:formatCode>_(* #,##0_);_(* \(#,##0\);_(* "-"??_);_(@_)</c:formatCode>
                <c:ptCount val="7"/>
                <c:pt idx="0">
                  <c:v>10.00391636</c:v>
                </c:pt>
                <c:pt idx="1">
                  <c:v>13.415114389999999</c:v>
                </c:pt>
                <c:pt idx="2">
                  <c:v>13.139823140000001</c:v>
                </c:pt>
                <c:pt idx="3">
                  <c:v>17.933419600000001</c:v>
                </c:pt>
                <c:pt idx="4">
                  <c:v>22.04662497</c:v>
                </c:pt>
                <c:pt idx="5">
                  <c:v>25.457149220000002</c:v>
                </c:pt>
                <c:pt idx="6">
                  <c:v>17.55863879</c:v>
                </c:pt>
              </c:numCache>
            </c:numRef>
          </c:val>
          <c:smooth val="0"/>
          <c:extLst xmlns:c15="http://schemas.microsoft.com/office/drawing/2012/chart">
            <c:ext xmlns:c16="http://schemas.microsoft.com/office/drawing/2014/chart" uri="{C3380CC4-5D6E-409C-BE32-E72D297353CC}">
              <c16:uniqueId val="{00000003-69F3-4B5F-BBD5-BB7184F9B573}"/>
            </c:ext>
          </c:extLst>
        </c:ser>
        <c:dLbls>
          <c:showLegendKey val="0"/>
          <c:showVal val="0"/>
          <c:showCatName val="0"/>
          <c:showSerName val="0"/>
          <c:showPercent val="0"/>
          <c:showBubbleSize val="0"/>
        </c:dLbls>
        <c:marker val="1"/>
        <c:smooth val="0"/>
        <c:axId val="511526352"/>
        <c:axId val="512045392"/>
        <c:extLst/>
      </c:line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legend>
      <c:legendPos val="b"/>
      <c:layout>
        <c:manualLayout>
          <c:xMode val="edge"/>
          <c:yMode val="edge"/>
          <c:x val="5.2871935739889367E-2"/>
          <c:y val="0.89914784413323445"/>
          <c:w val="0.86278986711721739"/>
          <c:h val="6.3462712990462369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Transmission!$AF$34</c:f>
              <c:strCache>
                <c:ptCount val="1"/>
                <c:pt idx="0">
                  <c:v>Net Imports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Transmission!$AG$34:$AM$34</c:f>
              <c:numCache>
                <c:formatCode>General</c:formatCode>
                <c:ptCount val="7"/>
                <c:pt idx="0">
                  <c:v>2025</c:v>
                </c:pt>
                <c:pt idx="1">
                  <c:v>2028</c:v>
                </c:pt>
                <c:pt idx="2">
                  <c:v>2030</c:v>
                </c:pt>
                <c:pt idx="3">
                  <c:v>2032</c:v>
                </c:pt>
                <c:pt idx="4">
                  <c:v>2035</c:v>
                </c:pt>
                <c:pt idx="5">
                  <c:v>2037</c:v>
                </c:pt>
                <c:pt idx="6">
                  <c:v>2040</c:v>
                </c:pt>
              </c:numCache>
            </c:numRef>
          </c:cat>
          <c:val>
            <c:numRef>
              <c:f>Transmission!$AG$35:$AM$35</c:f>
              <c:numCache>
                <c:formatCode>_(* #,##0_);_(* \(#,##0\);_(* "-"??_);_(@_)</c:formatCode>
                <c:ptCount val="7"/>
                <c:pt idx="0">
                  <c:v>15.238749294555996</c:v>
                </c:pt>
                <c:pt idx="1">
                  <c:v>16.711819308600003</c:v>
                </c:pt>
                <c:pt idx="2">
                  <c:v>9.416394617843995</c:v>
                </c:pt>
                <c:pt idx="3">
                  <c:v>11.091723404980005</c:v>
                </c:pt>
                <c:pt idx="4">
                  <c:v>11.744667667728002</c:v>
                </c:pt>
                <c:pt idx="5">
                  <c:v>14.341403893159999</c:v>
                </c:pt>
                <c:pt idx="6">
                  <c:v>24.159993311459999</c:v>
                </c:pt>
              </c:numCache>
            </c:numRef>
          </c:val>
          <c:smooth val="0"/>
          <c:extLst xmlns:c15="http://schemas.microsoft.com/office/drawing/2012/chart">
            <c:ext xmlns:c16="http://schemas.microsoft.com/office/drawing/2014/chart" uri="{C3380CC4-5D6E-409C-BE32-E72D297353CC}">
              <c16:uniqueId val="{00000003-01EB-4DFD-85A0-D4EC8FB40A4F}"/>
            </c:ext>
          </c:extLst>
        </c:ser>
        <c:dLbls>
          <c:showLegendKey val="0"/>
          <c:showVal val="0"/>
          <c:showCatName val="0"/>
          <c:showSerName val="0"/>
          <c:showPercent val="0"/>
          <c:showBubbleSize val="0"/>
        </c:dLbls>
        <c:marker val="1"/>
        <c:smooth val="0"/>
        <c:axId val="511526352"/>
        <c:axId val="512045392"/>
        <c:extLst/>
      </c:line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spPr>
        <a:noFill/>
        <a:ln>
          <a:noFill/>
        </a:ln>
        <a:effectLst/>
      </c:spPr>
    </c:plotArea>
    <c:legend>
      <c:legendPos val="b"/>
      <c:layout>
        <c:manualLayout>
          <c:xMode val="edge"/>
          <c:yMode val="edge"/>
          <c:x val="5.2871935739889367E-2"/>
          <c:y val="0.89914784413323445"/>
          <c:w val="0.86278986711721739"/>
          <c:h val="6.3462712990462369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Transmission!$B$68</c:f>
          <c:strCache>
            <c:ptCount val="1"/>
            <c:pt idx="0">
              <c:v> DE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Transmission!$C$38</c:f>
              <c:strCache>
                <c:ptCount val="1"/>
                <c:pt idx="0">
                  <c:v>Case B Flat-Cap Scenario</c:v>
                </c:pt>
              </c:strCache>
            </c:strRef>
          </c:tx>
          <c:spPr>
            <a:ln w="28575" cap="rnd">
              <a:solidFill>
                <a:schemeClr val="accent1"/>
              </a:solidFill>
              <a:round/>
            </a:ln>
            <a:effectLst/>
          </c:spPr>
          <c:marker>
            <c:symbol val="none"/>
          </c:marker>
          <c:cat>
            <c:numRef>
              <c:f>Transmission!$D$67:$J$67</c:f>
              <c:numCache>
                <c:formatCode>General</c:formatCode>
                <c:ptCount val="7"/>
                <c:pt idx="0">
                  <c:v>2025</c:v>
                </c:pt>
                <c:pt idx="1">
                  <c:v>2028</c:v>
                </c:pt>
                <c:pt idx="2">
                  <c:v>2030</c:v>
                </c:pt>
                <c:pt idx="3">
                  <c:v>2032</c:v>
                </c:pt>
                <c:pt idx="4">
                  <c:v>2035</c:v>
                </c:pt>
                <c:pt idx="5">
                  <c:v>2037</c:v>
                </c:pt>
                <c:pt idx="6">
                  <c:v>2040</c:v>
                </c:pt>
              </c:numCache>
            </c:numRef>
          </c:cat>
          <c:val>
            <c:numRef>
              <c:f>Transmission!$D$68:$J$68</c:f>
              <c:numCache>
                <c:formatCode>_(* #,##0_);_(* \(#,##0\);_(* "-"??_);_(@_)</c:formatCode>
                <c:ptCount val="7"/>
                <c:pt idx="0">
                  <c:v>5.7415173442452332</c:v>
                </c:pt>
                <c:pt idx="1">
                  <c:v>7.6173629796392328</c:v>
                </c:pt>
                <c:pt idx="2">
                  <c:v>7.2848974775782329</c:v>
                </c:pt>
                <c:pt idx="3">
                  <c:v>9.2568763628182307</c:v>
                </c:pt>
                <c:pt idx="4">
                  <c:v>9.1548772232342319</c:v>
                </c:pt>
                <c:pt idx="5">
                  <c:v>8.7915190455642325</c:v>
                </c:pt>
                <c:pt idx="6">
                  <c:v>8.9830129624122304</c:v>
                </c:pt>
              </c:numCache>
            </c:numRef>
          </c:val>
          <c:smooth val="0"/>
          <c:extLst>
            <c:ext xmlns:c16="http://schemas.microsoft.com/office/drawing/2014/chart" uri="{C3380CC4-5D6E-409C-BE32-E72D297353CC}">
              <c16:uniqueId val="{00000006-DCF9-43B8-AB32-85F526673E51}"/>
            </c:ext>
          </c:extLst>
        </c:ser>
        <c:ser>
          <c:idx val="1"/>
          <c:order val="1"/>
          <c:tx>
            <c:strRef>
              <c:f>Transmission!$Q$38</c:f>
              <c:strCache>
                <c:ptCount val="1"/>
                <c:pt idx="0">
                  <c:v>Case A Flat-Cap Scenario</c:v>
                </c:pt>
              </c:strCache>
            </c:strRef>
          </c:tx>
          <c:spPr>
            <a:ln w="28575" cap="rnd">
              <a:solidFill>
                <a:schemeClr val="accent2"/>
              </a:solidFill>
              <a:round/>
            </a:ln>
            <a:effectLst/>
          </c:spPr>
          <c:marker>
            <c:symbol val="none"/>
          </c:marker>
          <c:val>
            <c:numRef>
              <c:f>Transmission!$R$68:$X$68</c:f>
              <c:numCache>
                <c:formatCode>_(* #,##0_);_(* \(#,##0\);_(* "-"??_);_(@_)</c:formatCode>
                <c:ptCount val="7"/>
                <c:pt idx="0">
                  <c:v>5.85</c:v>
                </c:pt>
                <c:pt idx="1">
                  <c:v>7.81</c:v>
                </c:pt>
                <c:pt idx="2">
                  <c:v>4.01</c:v>
                </c:pt>
                <c:pt idx="3">
                  <c:v>6.37</c:v>
                </c:pt>
                <c:pt idx="4">
                  <c:v>3.82</c:v>
                </c:pt>
                <c:pt idx="5">
                  <c:v>3.99</c:v>
                </c:pt>
                <c:pt idx="6">
                  <c:v>1.53</c:v>
                </c:pt>
              </c:numCache>
            </c:numRef>
          </c:val>
          <c:smooth val="0"/>
          <c:extLst>
            <c:ext xmlns:c16="http://schemas.microsoft.com/office/drawing/2014/chart" uri="{C3380CC4-5D6E-409C-BE32-E72D297353CC}">
              <c16:uniqueId val="{00000007-DCF9-43B8-AB32-85F526673E51}"/>
            </c:ext>
          </c:extLst>
        </c:ser>
        <c:dLbls>
          <c:showLegendKey val="0"/>
          <c:showVal val="0"/>
          <c:showCatName val="0"/>
          <c:showSerName val="0"/>
          <c:showPercent val="0"/>
          <c:showBubbleSize val="0"/>
        </c:dLbls>
        <c:smooth val="0"/>
        <c:axId val="724689455"/>
        <c:axId val="724690415"/>
      </c:lineChart>
      <c:catAx>
        <c:axId val="724689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690415"/>
        <c:crosses val="autoZero"/>
        <c:auto val="1"/>
        <c:lblAlgn val="ctr"/>
        <c:lblOffset val="100"/>
        <c:noMultiLvlLbl val="0"/>
      </c:catAx>
      <c:valAx>
        <c:axId val="724690415"/>
        <c:scaling>
          <c:orientation val="minMax"/>
        </c:scaling>
        <c:delete val="0"/>
        <c:axPos val="l"/>
        <c:majorGridlines>
          <c:spPr>
            <a:ln w="9525" cap="flat" cmpd="sng" algn="ctr">
              <a:solidFill>
                <a:schemeClr val="tx1">
                  <a:lumMod val="15000"/>
                  <a:lumOff val="85000"/>
                </a:schemeClr>
              </a:solidFill>
              <a:round/>
            </a:ln>
            <a:effectLst/>
          </c:spPr>
        </c:majorGridlines>
        <c:title>
          <c:tx>
            <c:strRef>
              <c:f>Transmission!$C$68</c:f>
              <c:strCache>
                <c:ptCount val="1"/>
                <c:pt idx="0">
                  <c:v> TWh </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689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Transmission!$B$69</c:f>
          <c:strCache>
            <c:ptCount val="1"/>
            <c:pt idx="0">
              <c:v> MD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Transmission!$C$38</c:f>
              <c:strCache>
                <c:ptCount val="1"/>
                <c:pt idx="0">
                  <c:v>Case B Flat-Cap Scenario</c:v>
                </c:pt>
              </c:strCache>
            </c:strRef>
          </c:tx>
          <c:spPr>
            <a:ln w="28575" cap="rnd">
              <a:solidFill>
                <a:schemeClr val="accent1"/>
              </a:solidFill>
              <a:round/>
            </a:ln>
            <a:effectLst/>
          </c:spPr>
          <c:marker>
            <c:symbol val="none"/>
          </c:marker>
          <c:cat>
            <c:numRef>
              <c:f>Transmission!$D$67:$J$67</c:f>
              <c:numCache>
                <c:formatCode>General</c:formatCode>
                <c:ptCount val="7"/>
                <c:pt idx="0">
                  <c:v>2025</c:v>
                </c:pt>
                <c:pt idx="1">
                  <c:v>2028</c:v>
                </c:pt>
                <c:pt idx="2">
                  <c:v>2030</c:v>
                </c:pt>
                <c:pt idx="3">
                  <c:v>2032</c:v>
                </c:pt>
                <c:pt idx="4">
                  <c:v>2035</c:v>
                </c:pt>
                <c:pt idx="5">
                  <c:v>2037</c:v>
                </c:pt>
                <c:pt idx="6">
                  <c:v>2040</c:v>
                </c:pt>
              </c:numCache>
            </c:numRef>
          </c:cat>
          <c:val>
            <c:numRef>
              <c:f>Transmission!$D$69:$J$69</c:f>
              <c:numCache>
                <c:formatCode>_(* #,##0_);_(* \(#,##0\);_(* "-"??_);_(@_)</c:formatCode>
                <c:ptCount val="7"/>
                <c:pt idx="0">
                  <c:v>25.22114154630129</c:v>
                </c:pt>
                <c:pt idx="1">
                  <c:v>24.961105250550062</c:v>
                </c:pt>
                <c:pt idx="2">
                  <c:v>24.072373105139057</c:v>
                </c:pt>
                <c:pt idx="3">
                  <c:v>-6.49564680535096</c:v>
                </c:pt>
                <c:pt idx="4">
                  <c:v>-7.227481531108948</c:v>
                </c:pt>
                <c:pt idx="5">
                  <c:v>-15.328478578583338</c:v>
                </c:pt>
                <c:pt idx="6">
                  <c:v>-24.182060363089345</c:v>
                </c:pt>
              </c:numCache>
            </c:numRef>
          </c:val>
          <c:smooth val="0"/>
          <c:extLst>
            <c:ext xmlns:c16="http://schemas.microsoft.com/office/drawing/2014/chart" uri="{C3380CC4-5D6E-409C-BE32-E72D297353CC}">
              <c16:uniqueId val="{00000000-3229-40B9-AA67-A6584154333A}"/>
            </c:ext>
          </c:extLst>
        </c:ser>
        <c:ser>
          <c:idx val="1"/>
          <c:order val="1"/>
          <c:tx>
            <c:strRef>
              <c:f>Transmission!$Q$38</c:f>
              <c:strCache>
                <c:ptCount val="1"/>
                <c:pt idx="0">
                  <c:v>Case A Flat-Cap Scenario</c:v>
                </c:pt>
              </c:strCache>
            </c:strRef>
          </c:tx>
          <c:spPr>
            <a:ln w="28575" cap="rnd">
              <a:solidFill>
                <a:schemeClr val="accent2"/>
              </a:solidFill>
              <a:round/>
            </a:ln>
            <a:effectLst/>
          </c:spPr>
          <c:marker>
            <c:symbol val="none"/>
          </c:marker>
          <c:val>
            <c:numRef>
              <c:f>Transmission!$R$69:$X$69</c:f>
              <c:numCache>
                <c:formatCode>_(* #,##0_);_(* \(#,##0\);_(* "-"??_);_(@_)</c:formatCode>
                <c:ptCount val="7"/>
                <c:pt idx="0">
                  <c:v>24.72</c:v>
                </c:pt>
                <c:pt idx="1">
                  <c:v>25.59</c:v>
                </c:pt>
                <c:pt idx="2">
                  <c:v>23.15</c:v>
                </c:pt>
                <c:pt idx="3">
                  <c:v>24.36</c:v>
                </c:pt>
                <c:pt idx="4">
                  <c:v>25.95</c:v>
                </c:pt>
                <c:pt idx="5">
                  <c:v>19.850000000000001</c:v>
                </c:pt>
                <c:pt idx="6">
                  <c:v>11.88</c:v>
                </c:pt>
              </c:numCache>
            </c:numRef>
          </c:val>
          <c:smooth val="0"/>
          <c:extLst>
            <c:ext xmlns:c16="http://schemas.microsoft.com/office/drawing/2014/chart" uri="{C3380CC4-5D6E-409C-BE32-E72D297353CC}">
              <c16:uniqueId val="{00000001-3229-40B9-AA67-A6584154333A}"/>
            </c:ext>
          </c:extLst>
        </c:ser>
        <c:dLbls>
          <c:showLegendKey val="0"/>
          <c:showVal val="0"/>
          <c:showCatName val="0"/>
          <c:showSerName val="0"/>
          <c:showPercent val="0"/>
          <c:showBubbleSize val="0"/>
        </c:dLbls>
        <c:smooth val="0"/>
        <c:axId val="724689455"/>
        <c:axId val="724690415"/>
      </c:lineChart>
      <c:catAx>
        <c:axId val="72468945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690415"/>
        <c:crosses val="autoZero"/>
        <c:auto val="1"/>
        <c:lblAlgn val="ctr"/>
        <c:lblOffset val="100"/>
        <c:noMultiLvlLbl val="0"/>
      </c:catAx>
      <c:valAx>
        <c:axId val="724690415"/>
        <c:scaling>
          <c:orientation val="minMax"/>
        </c:scaling>
        <c:delete val="0"/>
        <c:axPos val="l"/>
        <c:majorGridlines>
          <c:spPr>
            <a:ln w="9525" cap="flat" cmpd="sng" algn="ctr">
              <a:solidFill>
                <a:schemeClr val="tx1">
                  <a:lumMod val="15000"/>
                  <a:lumOff val="85000"/>
                </a:schemeClr>
              </a:solidFill>
              <a:round/>
            </a:ln>
            <a:effectLst/>
          </c:spPr>
        </c:majorGridlines>
        <c:title>
          <c:tx>
            <c:strRef>
              <c:f>Transmission!$C$68</c:f>
              <c:strCache>
                <c:ptCount val="1"/>
                <c:pt idx="0">
                  <c:v> TWh </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689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NJ</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Transmission!$C$38</c:f>
              <c:strCache>
                <c:ptCount val="1"/>
                <c:pt idx="0">
                  <c:v>Case B Flat-Cap Scenario</c:v>
                </c:pt>
              </c:strCache>
            </c:strRef>
          </c:tx>
          <c:spPr>
            <a:ln w="28575" cap="rnd">
              <a:solidFill>
                <a:schemeClr val="accent1"/>
              </a:solidFill>
              <a:round/>
            </a:ln>
            <a:effectLst/>
          </c:spPr>
          <c:marker>
            <c:symbol val="none"/>
          </c:marker>
          <c:cat>
            <c:numRef>
              <c:f>Transmission!$D$67:$J$67</c:f>
              <c:numCache>
                <c:formatCode>General</c:formatCode>
                <c:ptCount val="7"/>
                <c:pt idx="0">
                  <c:v>2025</c:v>
                </c:pt>
                <c:pt idx="1">
                  <c:v>2028</c:v>
                </c:pt>
                <c:pt idx="2">
                  <c:v>2030</c:v>
                </c:pt>
                <c:pt idx="3">
                  <c:v>2032</c:v>
                </c:pt>
                <c:pt idx="4">
                  <c:v>2035</c:v>
                </c:pt>
                <c:pt idx="5">
                  <c:v>2037</c:v>
                </c:pt>
                <c:pt idx="6">
                  <c:v>2040</c:v>
                </c:pt>
              </c:numCache>
            </c:numRef>
          </c:cat>
          <c:val>
            <c:numRef>
              <c:f>Transmission!$D$70:$J$70</c:f>
              <c:numCache>
                <c:formatCode>_(* #,##0_);_(* \(#,##0\);_(* "-"??_);_(@_)</c:formatCode>
                <c:ptCount val="7"/>
                <c:pt idx="0">
                  <c:v>7.506934372866148</c:v>
                </c:pt>
                <c:pt idx="1">
                  <c:v>14.00784839741017</c:v>
                </c:pt>
                <c:pt idx="2">
                  <c:v>13.421947409030166</c:v>
                </c:pt>
                <c:pt idx="3">
                  <c:v>8.5263122606381359</c:v>
                </c:pt>
                <c:pt idx="4">
                  <c:v>8.4519194110281539</c:v>
                </c:pt>
                <c:pt idx="5">
                  <c:v>17.30991879025617</c:v>
                </c:pt>
                <c:pt idx="6">
                  <c:v>22.037950100126181</c:v>
                </c:pt>
              </c:numCache>
            </c:numRef>
          </c:val>
          <c:smooth val="0"/>
          <c:extLst>
            <c:ext xmlns:c16="http://schemas.microsoft.com/office/drawing/2014/chart" uri="{C3380CC4-5D6E-409C-BE32-E72D297353CC}">
              <c16:uniqueId val="{00000000-18D4-4247-9033-3E4277386AB6}"/>
            </c:ext>
          </c:extLst>
        </c:ser>
        <c:ser>
          <c:idx val="1"/>
          <c:order val="1"/>
          <c:tx>
            <c:strRef>
              <c:f>Transmission!$Q$38</c:f>
              <c:strCache>
                <c:ptCount val="1"/>
                <c:pt idx="0">
                  <c:v>Case A Flat-Cap Scenario</c:v>
                </c:pt>
              </c:strCache>
            </c:strRef>
          </c:tx>
          <c:spPr>
            <a:ln w="28575" cap="rnd">
              <a:solidFill>
                <a:schemeClr val="accent2"/>
              </a:solidFill>
              <a:round/>
            </a:ln>
            <a:effectLst/>
          </c:spPr>
          <c:marker>
            <c:symbol val="none"/>
          </c:marker>
          <c:val>
            <c:numRef>
              <c:f>Transmission!$R$70:$X$70</c:f>
              <c:numCache>
                <c:formatCode>_(* #,##0_);_(* \(#,##0\);_(* "-"??_);_(@_)</c:formatCode>
                <c:ptCount val="7"/>
                <c:pt idx="0">
                  <c:v>11.68</c:v>
                </c:pt>
                <c:pt idx="1">
                  <c:v>17.8</c:v>
                </c:pt>
                <c:pt idx="2">
                  <c:v>18.38</c:v>
                </c:pt>
                <c:pt idx="3">
                  <c:v>9.31</c:v>
                </c:pt>
                <c:pt idx="4">
                  <c:v>18.559999999999999</c:v>
                </c:pt>
                <c:pt idx="5">
                  <c:v>29.72</c:v>
                </c:pt>
                <c:pt idx="6">
                  <c:v>38.25</c:v>
                </c:pt>
              </c:numCache>
            </c:numRef>
          </c:val>
          <c:smooth val="0"/>
          <c:extLst>
            <c:ext xmlns:c16="http://schemas.microsoft.com/office/drawing/2014/chart" uri="{C3380CC4-5D6E-409C-BE32-E72D297353CC}">
              <c16:uniqueId val="{00000001-18D4-4247-9033-3E4277386AB6}"/>
            </c:ext>
          </c:extLst>
        </c:ser>
        <c:dLbls>
          <c:showLegendKey val="0"/>
          <c:showVal val="0"/>
          <c:showCatName val="0"/>
          <c:showSerName val="0"/>
          <c:showPercent val="0"/>
          <c:showBubbleSize val="0"/>
        </c:dLbls>
        <c:smooth val="0"/>
        <c:axId val="724689455"/>
        <c:axId val="724690415"/>
      </c:lineChart>
      <c:catAx>
        <c:axId val="72468945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690415"/>
        <c:crosses val="autoZero"/>
        <c:auto val="1"/>
        <c:lblAlgn val="ctr"/>
        <c:lblOffset val="100"/>
        <c:noMultiLvlLbl val="0"/>
      </c:catAx>
      <c:valAx>
        <c:axId val="724690415"/>
        <c:scaling>
          <c:orientation val="minMax"/>
        </c:scaling>
        <c:delete val="0"/>
        <c:axPos val="l"/>
        <c:majorGridlines>
          <c:spPr>
            <a:ln w="9525" cap="flat" cmpd="sng" algn="ctr">
              <a:solidFill>
                <a:schemeClr val="tx1">
                  <a:lumMod val="15000"/>
                  <a:lumOff val="85000"/>
                </a:schemeClr>
              </a:solidFill>
              <a:round/>
            </a:ln>
            <a:effectLst/>
          </c:spPr>
        </c:majorGridlines>
        <c:title>
          <c:tx>
            <c:strRef>
              <c:f>Transmission!$C$68</c:f>
              <c:strCache>
                <c:ptCount val="1"/>
                <c:pt idx="0">
                  <c:v> TWh </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689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r>
              <a:rPr lang="en-US" sz="1600" b="0" i="0" u="none" strike="noStrike" kern="1200" spc="0" baseline="0">
                <a:solidFill>
                  <a:sysClr val="windowText" lastClr="000000">
                    <a:lumMod val="65000"/>
                    <a:lumOff val="35000"/>
                  </a:sysClr>
                </a:solidFill>
              </a:rPr>
              <a:t>DRAFT - DELIBERATIVE - CONFIDENTIAL - </a:t>
            </a:r>
            <a:r>
              <a:rPr lang="en-US"/>
              <a:t>Allowance Clearing Price - DRAFT -</a:t>
            </a:r>
            <a:r>
              <a:rPr lang="en-US" baseline="0"/>
              <a:t> DELIBERATIVE - CONFIDENTIAL</a:t>
            </a:r>
            <a:endParaRPr lang="en-US"/>
          </a:p>
        </c:rich>
      </c:tx>
      <c:layout>
        <c:manualLayout>
          <c:xMode val="edge"/>
          <c:yMode val="edge"/>
          <c:x val="0.15560715357553448"/>
          <c:y val="0"/>
        </c:manualLayout>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9395939711702407E-2"/>
          <c:y val="0.1810587731191079"/>
          <c:w val="0.90670949151387903"/>
          <c:h val="0.67442441705672873"/>
        </c:manualLayout>
      </c:layout>
      <c:scatterChart>
        <c:scatterStyle val="lineMarker"/>
        <c:varyColors val="0"/>
        <c:ser>
          <c:idx val="9"/>
          <c:order val="2"/>
          <c:tx>
            <c:strRef>
              <c:f>'RGGI Allowance Price'!$F$36</c:f>
              <c:strCache>
                <c:ptCount val="1"/>
                <c:pt idx="0">
                  <c:v>Case A Policy Scenario</c:v>
                </c:pt>
              </c:strCache>
            </c:strRef>
          </c:tx>
          <c:spPr>
            <a:ln w="28575" cap="rnd">
              <a:solidFill>
                <a:schemeClr val="accent1">
                  <a:lumMod val="75000"/>
                </a:schemeClr>
              </a:solidFill>
              <a:prstDash val="dash"/>
              <a:round/>
            </a:ln>
            <a:effectLst/>
          </c:spPr>
          <c:marker>
            <c:symbol val="circle"/>
            <c:size val="5"/>
            <c:spPr>
              <a:solidFill>
                <a:schemeClr val="accent5">
                  <a:lumMod val="75000"/>
                </a:schemeClr>
              </a:solidFill>
              <a:ln w="9525">
                <a:solidFill>
                  <a:schemeClr val="accent1">
                    <a:lumMod val="75000"/>
                  </a:schemeClr>
                </a:solidFill>
                <a:prstDash val="dash"/>
              </a:ln>
              <a:effectLst/>
            </c:spPr>
          </c:marker>
          <c:xVal>
            <c:numRef>
              <c:f>'RGGI Allowance Price'!$C$37:$C$43</c:f>
              <c:numCache>
                <c:formatCode>General</c:formatCode>
                <c:ptCount val="7"/>
                <c:pt idx="0">
                  <c:v>2025</c:v>
                </c:pt>
                <c:pt idx="1">
                  <c:v>2028</c:v>
                </c:pt>
                <c:pt idx="2">
                  <c:v>2030</c:v>
                </c:pt>
                <c:pt idx="3">
                  <c:v>2032</c:v>
                </c:pt>
                <c:pt idx="4">
                  <c:v>2035</c:v>
                </c:pt>
                <c:pt idx="5">
                  <c:v>2037</c:v>
                </c:pt>
                <c:pt idx="6">
                  <c:v>2040</c:v>
                </c:pt>
              </c:numCache>
            </c:numRef>
          </c:xVal>
          <c:yVal>
            <c:numRef>
              <c:f>'RGGI Allowance Price'!$F$37:$F$43</c:f>
              <c:numCache>
                <c:formatCode>_("$"* #,##0.0_);_("$"* \(#,##0.0\);_("$"* "-"??_);_(@_)</c:formatCode>
                <c:ptCount val="7"/>
                <c:pt idx="0">
                  <c:v>13.28375630779446</c:v>
                </c:pt>
                <c:pt idx="1">
                  <c:v>21.973461524747744</c:v>
                </c:pt>
                <c:pt idx="2">
                  <c:v>24.78399159600643</c:v>
                </c:pt>
                <c:pt idx="3">
                  <c:v>27.959063399722798</c:v>
                </c:pt>
                <c:pt idx="4">
                  <c:v>33.501686317672373</c:v>
                </c:pt>
                <c:pt idx="5">
                  <c:v>38.512134258134211</c:v>
                </c:pt>
                <c:pt idx="6">
                  <c:v>46.160482641600538</c:v>
                </c:pt>
              </c:numCache>
            </c:numRef>
          </c:yVal>
          <c:smooth val="0"/>
          <c:extLst>
            <c:ext xmlns:c16="http://schemas.microsoft.com/office/drawing/2014/chart" uri="{C3380CC4-5D6E-409C-BE32-E72D297353CC}">
              <c16:uniqueId val="{00000000-B7E9-4C8F-B0AB-520FED7A0AEB}"/>
            </c:ext>
          </c:extLst>
        </c:ser>
        <c:ser>
          <c:idx val="11"/>
          <c:order val="3"/>
          <c:tx>
            <c:strRef>
              <c:f>'RGGI Allowance Price'!$G$36</c:f>
              <c:strCache>
                <c:ptCount val="1"/>
                <c:pt idx="0">
                  <c:v>Case B Policy Scenario</c:v>
                </c:pt>
              </c:strCache>
            </c:strRef>
          </c:tx>
          <c:spPr>
            <a:ln w="28575" cap="rnd">
              <a:solidFill>
                <a:schemeClr val="accent2"/>
              </a:solidFill>
              <a:prstDash val="dash"/>
              <a:round/>
            </a:ln>
            <a:effectLst/>
          </c:spPr>
          <c:marker>
            <c:symbol val="circle"/>
            <c:size val="5"/>
            <c:spPr>
              <a:solidFill>
                <a:schemeClr val="accent5">
                  <a:lumMod val="75000"/>
                </a:schemeClr>
              </a:solidFill>
              <a:ln w="9525">
                <a:solidFill>
                  <a:schemeClr val="accent5"/>
                </a:solidFill>
                <a:prstDash val="dash"/>
              </a:ln>
              <a:effectLst/>
            </c:spPr>
          </c:marker>
          <c:xVal>
            <c:numRef>
              <c:f>'RGGI Allowance Price'!$C$37:$C$43</c:f>
              <c:numCache>
                <c:formatCode>General</c:formatCode>
                <c:ptCount val="7"/>
                <c:pt idx="0">
                  <c:v>2025</c:v>
                </c:pt>
                <c:pt idx="1">
                  <c:v>2028</c:v>
                </c:pt>
                <c:pt idx="2">
                  <c:v>2030</c:v>
                </c:pt>
                <c:pt idx="3">
                  <c:v>2032</c:v>
                </c:pt>
                <c:pt idx="4">
                  <c:v>2035</c:v>
                </c:pt>
                <c:pt idx="5">
                  <c:v>2037</c:v>
                </c:pt>
                <c:pt idx="6">
                  <c:v>2040</c:v>
                </c:pt>
              </c:numCache>
            </c:numRef>
          </c:xVal>
          <c:yVal>
            <c:numRef>
              <c:f>'RGGI Allowance Price'!$G$37:$G$43</c:f>
              <c:numCache>
                <c:formatCode>_("$"* #,##0.0_);_("$"* \(#,##0.0\);_("$"* "-"??_);_(@_)</c:formatCode>
                <c:ptCount val="7"/>
                <c:pt idx="0">
                  <c:v>2.6690089107034045</c:v>
                </c:pt>
                <c:pt idx="1">
                  <c:v>9.6850723888357191</c:v>
                </c:pt>
                <c:pt idx="2">
                  <c:v>11.085538853398065</c:v>
                </c:pt>
                <c:pt idx="3">
                  <c:v>12.688745568331239</c:v>
                </c:pt>
                <c:pt idx="4">
                  <c:v>15.539576065309483</c:v>
                </c:pt>
                <c:pt idx="5">
                  <c:v>17.793934513963656</c:v>
                </c:pt>
                <c:pt idx="6">
                  <c:v>21.790158997230019</c:v>
                </c:pt>
              </c:numCache>
            </c:numRef>
          </c:yVal>
          <c:smooth val="0"/>
          <c:extLst>
            <c:ext xmlns:c16="http://schemas.microsoft.com/office/drawing/2014/chart" uri="{C3380CC4-5D6E-409C-BE32-E72D297353CC}">
              <c16:uniqueId val="{00000001-3A34-4124-97A0-3117323C8526}"/>
            </c:ext>
          </c:extLst>
        </c:ser>
        <c:ser>
          <c:idx val="4"/>
          <c:order val="7"/>
          <c:tx>
            <c:strRef>
              <c:f>'RGGI Allowance Price'!$K$36</c:f>
              <c:strCache>
                <c:ptCount val="1"/>
                <c:pt idx="0">
                  <c:v>Current Market Price Trajectory</c:v>
                </c:pt>
              </c:strCache>
            </c:strRef>
          </c:tx>
          <c:spPr>
            <a:ln w="28575" cap="rnd">
              <a:solidFill>
                <a:srgbClr val="C00000"/>
              </a:solidFill>
              <a:round/>
            </a:ln>
            <a:effectLst/>
          </c:spPr>
          <c:marker>
            <c:symbol val="circle"/>
            <c:size val="5"/>
            <c:spPr>
              <a:solidFill>
                <a:schemeClr val="accent5"/>
              </a:solidFill>
              <a:ln w="9525">
                <a:solidFill>
                  <a:schemeClr val="accent5"/>
                </a:solidFill>
              </a:ln>
              <a:effectLst/>
            </c:spPr>
          </c:marker>
          <c:xVal>
            <c:numRef>
              <c:f>'RGGI Allowance Price'!$C$37:$C$43</c:f>
              <c:numCache>
                <c:formatCode>General</c:formatCode>
                <c:ptCount val="7"/>
                <c:pt idx="0">
                  <c:v>2025</c:v>
                </c:pt>
                <c:pt idx="1">
                  <c:v>2028</c:v>
                </c:pt>
                <c:pt idx="2">
                  <c:v>2030</c:v>
                </c:pt>
                <c:pt idx="3">
                  <c:v>2032</c:v>
                </c:pt>
                <c:pt idx="4">
                  <c:v>2035</c:v>
                </c:pt>
                <c:pt idx="5">
                  <c:v>2037</c:v>
                </c:pt>
                <c:pt idx="6">
                  <c:v>2040</c:v>
                </c:pt>
              </c:numCache>
            </c:numRef>
          </c:xVal>
          <c:yVal>
            <c:numRef>
              <c:f>'RGGI Allowance Price'!$K$37:$K$43</c:f>
              <c:numCache>
                <c:formatCode>_(* #,##0.0_);_(* \(#,##0.0\);_(* "-"??_);_(@_)</c:formatCode>
                <c:ptCount val="7"/>
                <c:pt idx="0">
                  <c:v>16.36394480485686</c:v>
                </c:pt>
                <c:pt idx="1">
                  <c:v>19.262441617389118</c:v>
                </c:pt>
                <c:pt idx="2">
                  <c:v>21.522635734348224</c:v>
                </c:pt>
                <c:pt idx="3">
                  <c:v>23.939932932600378</c:v>
                </c:pt>
                <c:pt idx="4">
                  <c:v>28.281087423070861</c:v>
                </c:pt>
                <c:pt idx="5">
                  <c:v>31.429128754372787</c:v>
                </c:pt>
                <c:pt idx="6">
                  <c:v>37.002457898488807</c:v>
                </c:pt>
              </c:numCache>
            </c:numRef>
          </c:yVal>
          <c:smooth val="0"/>
          <c:extLst xmlns:c15="http://schemas.microsoft.com/office/drawing/2012/chart">
            <c:ext xmlns:c16="http://schemas.microsoft.com/office/drawing/2014/chart" uri="{C3380CC4-5D6E-409C-BE32-E72D297353CC}">
              <c16:uniqueId val="{00000000-7CB7-405F-A8B7-AB1FCEEB97AD}"/>
            </c:ext>
          </c:extLst>
        </c:ser>
        <c:ser>
          <c:idx val="6"/>
          <c:order val="9"/>
          <c:tx>
            <c:strRef>
              <c:f>'RGGI Allowance Price'!$M$36</c:f>
              <c:strCache>
                <c:ptCount val="1"/>
                <c:pt idx="0">
                  <c:v>Policy Case - CCR Trigger 1</c:v>
                </c:pt>
              </c:strCache>
            </c:strRef>
          </c:tx>
          <c:spPr>
            <a:ln w="28575" cap="rnd">
              <a:solidFill>
                <a:schemeClr val="bg1">
                  <a:lumMod val="5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xVal>
            <c:numRef>
              <c:f>'RGGI Allowance Price'!$C$37:$C$43</c:f>
              <c:numCache>
                <c:formatCode>General</c:formatCode>
                <c:ptCount val="7"/>
                <c:pt idx="0">
                  <c:v>2025</c:v>
                </c:pt>
                <c:pt idx="1">
                  <c:v>2028</c:v>
                </c:pt>
                <c:pt idx="2">
                  <c:v>2030</c:v>
                </c:pt>
                <c:pt idx="3">
                  <c:v>2032</c:v>
                </c:pt>
                <c:pt idx="4">
                  <c:v>2035</c:v>
                </c:pt>
                <c:pt idx="5">
                  <c:v>2037</c:v>
                </c:pt>
                <c:pt idx="6">
                  <c:v>2040</c:v>
                </c:pt>
              </c:numCache>
            </c:numRef>
          </c:xVal>
          <c:yVal>
            <c:numRef>
              <c:f>'RGGI Allowance Price'!$M$37:$M$43</c:f>
              <c:numCache>
                <c:formatCode>_("$"* #,##0.0_);_("$"* \(#,##0.0\);_("$"* "-"??_);_(@_)</c:formatCode>
                <c:ptCount val="7"/>
                <c:pt idx="0">
                  <c:v>17.03</c:v>
                </c:pt>
                <c:pt idx="1">
                  <c:v>20.87</c:v>
                </c:pt>
                <c:pt idx="2">
                  <c:v>23.89</c:v>
                </c:pt>
                <c:pt idx="3">
                  <c:v>27.35</c:v>
                </c:pt>
                <c:pt idx="4">
                  <c:v>33.5</c:v>
                </c:pt>
                <c:pt idx="5">
                  <c:v>38.36</c:v>
                </c:pt>
                <c:pt idx="6">
                  <c:v>46.99</c:v>
                </c:pt>
              </c:numCache>
            </c:numRef>
          </c:yVal>
          <c:smooth val="0"/>
          <c:extLst>
            <c:ext xmlns:c16="http://schemas.microsoft.com/office/drawing/2014/chart" uri="{C3380CC4-5D6E-409C-BE32-E72D297353CC}">
              <c16:uniqueId val="{00000000-FE2D-4568-839C-BAE82654F499}"/>
            </c:ext>
          </c:extLst>
        </c:ser>
        <c:ser>
          <c:idx val="7"/>
          <c:order val="10"/>
          <c:tx>
            <c:strRef>
              <c:f>'RGGI Allowance Price'!$N$36</c:f>
              <c:strCache>
                <c:ptCount val="1"/>
                <c:pt idx="0">
                  <c:v>Policy Case - CCR Trigger 2</c:v>
                </c:pt>
              </c:strCache>
            </c:strRef>
          </c:tx>
          <c:spPr>
            <a:ln w="28575" cap="rnd">
              <a:solidFill>
                <a:schemeClr val="tx1"/>
              </a:solidFill>
              <a:round/>
            </a:ln>
            <a:effectLst/>
          </c:spPr>
          <c:marker>
            <c:symbol val="circle"/>
            <c:size val="5"/>
            <c:spPr>
              <a:solidFill>
                <a:schemeClr val="accent2">
                  <a:lumMod val="60000"/>
                </a:schemeClr>
              </a:solidFill>
              <a:ln w="9525">
                <a:solidFill>
                  <a:schemeClr val="accent2">
                    <a:lumMod val="60000"/>
                  </a:schemeClr>
                </a:solidFill>
              </a:ln>
              <a:effectLst/>
            </c:spPr>
          </c:marker>
          <c:xVal>
            <c:numRef>
              <c:f>'RGGI Allowance Price'!$C$37:$C$43</c:f>
              <c:numCache>
                <c:formatCode>General</c:formatCode>
                <c:ptCount val="7"/>
                <c:pt idx="0">
                  <c:v>2025</c:v>
                </c:pt>
                <c:pt idx="1">
                  <c:v>2028</c:v>
                </c:pt>
                <c:pt idx="2">
                  <c:v>2030</c:v>
                </c:pt>
                <c:pt idx="3">
                  <c:v>2032</c:v>
                </c:pt>
                <c:pt idx="4">
                  <c:v>2035</c:v>
                </c:pt>
                <c:pt idx="5">
                  <c:v>2037</c:v>
                </c:pt>
                <c:pt idx="6">
                  <c:v>2040</c:v>
                </c:pt>
              </c:numCache>
            </c:numRef>
          </c:xVal>
          <c:yVal>
            <c:numRef>
              <c:f>'RGGI Allowance Price'!$N$37:$N$43</c:f>
              <c:numCache>
                <c:formatCode>_("$"* #,##0.0_);_("$"* \(#,##0.0\);_("$"* "-"??_);_(@_)</c:formatCode>
                <c:ptCount val="7"/>
                <c:pt idx="0">
                  <c:v>0</c:v>
                </c:pt>
                <c:pt idx="1">
                  <c:v>31.3</c:v>
                </c:pt>
                <c:pt idx="2">
                  <c:v>35.83</c:v>
                </c:pt>
                <c:pt idx="3">
                  <c:v>41.02</c:v>
                </c:pt>
                <c:pt idx="4">
                  <c:v>50.25</c:v>
                </c:pt>
                <c:pt idx="5">
                  <c:v>57.53</c:v>
                </c:pt>
                <c:pt idx="6">
                  <c:v>70.48</c:v>
                </c:pt>
              </c:numCache>
            </c:numRef>
          </c:yVal>
          <c:smooth val="0"/>
          <c:extLst>
            <c:ext xmlns:c16="http://schemas.microsoft.com/office/drawing/2014/chart" uri="{C3380CC4-5D6E-409C-BE32-E72D297353CC}">
              <c16:uniqueId val="{00000001-FE2D-4568-839C-BAE82654F499}"/>
            </c:ext>
          </c:extLst>
        </c:ser>
        <c:dLbls>
          <c:showLegendKey val="0"/>
          <c:showVal val="0"/>
          <c:showCatName val="0"/>
          <c:showSerName val="0"/>
          <c:showPercent val="0"/>
          <c:showBubbleSize val="0"/>
        </c:dLbls>
        <c:axId val="1373024895"/>
        <c:axId val="1373025311"/>
        <c:extLst>
          <c:ext xmlns:c15="http://schemas.microsoft.com/office/drawing/2012/chart" uri="{02D57815-91ED-43cb-92C2-25804820EDAC}">
            <c15:filteredScatterSeries>
              <c15:ser>
                <c:idx val="1"/>
                <c:order val="0"/>
                <c:tx>
                  <c:strRef>
                    <c:extLst>
                      <c:ext uri="{02D57815-91ED-43cb-92C2-25804820EDAC}">
                        <c15:formulaRef>
                          <c15:sqref>'RGGI Allowance Price'!$D$36</c15:sqref>
                        </c15:formulaRef>
                      </c:ext>
                    </c:extLst>
                    <c:strCache>
                      <c:ptCount val="1"/>
                      <c:pt idx="0">
                        <c:v>Floor Price (Flat Cap)</c:v>
                      </c:pt>
                    </c:strCache>
                  </c:strRef>
                </c:tx>
                <c:spPr>
                  <a:ln w="28575" cap="rnd">
                    <a:solidFill>
                      <a:schemeClr val="bg1">
                        <a:lumMod val="50000"/>
                      </a:schemeClr>
                    </a:solidFill>
                    <a:round/>
                  </a:ln>
                  <a:effectLst/>
                </c:spPr>
                <c:marker>
                  <c:symbol val="circle"/>
                  <c:size val="5"/>
                  <c:spPr>
                    <a:solidFill>
                      <a:schemeClr val="bg2">
                        <a:lumMod val="75000"/>
                      </a:schemeClr>
                    </a:solidFill>
                    <a:ln w="9525">
                      <a:solidFill>
                        <a:schemeClr val="bg1">
                          <a:lumMod val="50000"/>
                        </a:schemeClr>
                      </a:solidFill>
                    </a:ln>
                    <a:effectLst/>
                  </c:spPr>
                </c:marker>
                <c:xVal>
                  <c:numRef>
                    <c:extLst>
                      <c:ext uri="{02D57815-91ED-43cb-92C2-25804820EDAC}">
                        <c15:formulaRef>
                          <c15:sqref>'RGGI Allowance Price'!$C$37:$C$43</c15:sqref>
                        </c15:formulaRef>
                      </c:ext>
                    </c:extLst>
                    <c:numCache>
                      <c:formatCode>General</c:formatCode>
                      <c:ptCount val="7"/>
                      <c:pt idx="0">
                        <c:v>2025</c:v>
                      </c:pt>
                      <c:pt idx="1">
                        <c:v>2028</c:v>
                      </c:pt>
                      <c:pt idx="2">
                        <c:v>2030</c:v>
                      </c:pt>
                      <c:pt idx="3">
                        <c:v>2032</c:v>
                      </c:pt>
                      <c:pt idx="4">
                        <c:v>2035</c:v>
                      </c:pt>
                      <c:pt idx="5">
                        <c:v>2037</c:v>
                      </c:pt>
                      <c:pt idx="6">
                        <c:v>2040</c:v>
                      </c:pt>
                    </c:numCache>
                  </c:numRef>
                </c:xVal>
                <c:yVal>
                  <c:numRef>
                    <c:extLst>
                      <c:ext uri="{02D57815-91ED-43cb-92C2-25804820EDAC}">
                        <c15:formulaRef>
                          <c15:sqref>'RGGI Allowance Price'!$D$37:$D$43</c15:sqref>
                        </c15:formulaRef>
                      </c:ext>
                    </c:extLst>
                    <c:numCache>
                      <c:formatCode>_("$"* #,##0.000_);_("$"* \(#,##0.000\);_("$"* "-"??_);_(@_)</c:formatCode>
                      <c:ptCount val="7"/>
                      <c:pt idx="0">
                        <c:v>2.6227717300000002</c:v>
                      </c:pt>
                      <c:pt idx="1">
                        <c:v>2.8264376410000001</c:v>
                      </c:pt>
                      <c:pt idx="2">
                        <c:v>2.9584950320000001</c:v>
                      </c:pt>
                      <c:pt idx="3">
                        <c:v>3.0965353659999999</c:v>
                      </c:pt>
                      <c:pt idx="4">
                        <c:v>3.2955741330000001</c:v>
                      </c:pt>
                      <c:pt idx="5">
                        <c:v>3.4360065280000001</c:v>
                      </c:pt>
                      <c:pt idx="6">
                        <c:v>3.629</c:v>
                      </c:pt>
                    </c:numCache>
                  </c:numRef>
                </c:yVal>
                <c:smooth val="0"/>
                <c:extLst>
                  <c:ext xmlns:c16="http://schemas.microsoft.com/office/drawing/2014/chart" uri="{C3380CC4-5D6E-409C-BE32-E72D297353CC}">
                    <c16:uniqueId val="{00000000-EBB1-4914-A64D-89800DA765F4}"/>
                  </c:ext>
                </c:extLst>
              </c15:ser>
            </c15:filteredScatterSeries>
            <c15:filteredScatterSeries>
              <c15:ser>
                <c:idx val="0"/>
                <c:order val="1"/>
                <c:tx>
                  <c:strRef>
                    <c:extLst xmlns:c15="http://schemas.microsoft.com/office/drawing/2012/chart">
                      <c:ext xmlns:c15="http://schemas.microsoft.com/office/drawing/2012/chart" uri="{02D57815-91ED-43cb-92C2-25804820EDAC}">
                        <c15:formulaRef>
                          <c15:sqref>'RGGI Allowance Price'!$E$36</c15:sqref>
                        </c15:formulaRef>
                      </c:ext>
                    </c:extLst>
                    <c:strCache>
                      <c:ptCount val="1"/>
                      <c:pt idx="0">
                        <c:v>Floor Price (Policy Case)</c:v>
                      </c:pt>
                    </c:strCache>
                  </c:strRef>
                </c:tx>
                <c:spPr>
                  <a:ln w="28575" cap="rnd">
                    <a:solidFill>
                      <a:schemeClr val="tx1"/>
                    </a:solidFill>
                    <a:round/>
                  </a:ln>
                  <a:effectLst/>
                </c:spPr>
                <c:marker>
                  <c:symbol val="circle"/>
                  <c:size val="5"/>
                  <c:spPr>
                    <a:solidFill>
                      <a:schemeClr val="tx1"/>
                    </a:solidFill>
                    <a:ln w="9525">
                      <a:solidFill>
                        <a:schemeClr val="accent3"/>
                      </a:solidFill>
                    </a:ln>
                    <a:effectLst/>
                  </c:spPr>
                </c:marker>
                <c:xVal>
                  <c:numRef>
                    <c:extLst xmlns:c15="http://schemas.microsoft.com/office/drawing/2012/chart">
                      <c:ext xmlns:c15="http://schemas.microsoft.com/office/drawing/2012/chart" uri="{02D57815-91ED-43cb-92C2-25804820EDAC}">
                        <c15:formulaRef>
                          <c15:sqref>'RGGI Allowance Price'!$C$37:$C$43</c15:sqref>
                        </c15:formulaRef>
                      </c:ext>
                    </c:extLst>
                    <c:numCache>
                      <c:formatCode>General</c:formatCode>
                      <c:ptCount val="7"/>
                      <c:pt idx="0">
                        <c:v>2025</c:v>
                      </c:pt>
                      <c:pt idx="1">
                        <c:v>2028</c:v>
                      </c:pt>
                      <c:pt idx="2">
                        <c:v>2030</c:v>
                      </c:pt>
                      <c:pt idx="3">
                        <c:v>2032</c:v>
                      </c:pt>
                      <c:pt idx="4">
                        <c:v>2035</c:v>
                      </c:pt>
                      <c:pt idx="5">
                        <c:v>2037</c:v>
                      </c:pt>
                      <c:pt idx="6">
                        <c:v>2040</c:v>
                      </c:pt>
                    </c:numCache>
                  </c:numRef>
                </c:xVal>
                <c:yVal>
                  <c:numRef>
                    <c:extLst xmlns:c15="http://schemas.microsoft.com/office/drawing/2012/chart">
                      <c:ext xmlns:c15="http://schemas.microsoft.com/office/drawing/2012/chart" uri="{02D57815-91ED-43cb-92C2-25804820EDAC}">
                        <c15:formulaRef>
                          <c15:sqref>'RGGI Allowance Price'!$E$37:$E$43</c15:sqref>
                        </c15:formulaRef>
                      </c:ext>
                    </c:extLst>
                    <c:numCache>
                      <c:formatCode>_("$"* #,##0.00_);_("$"* \(#,##0.00\);_("$"* "-"??_);_(@_)</c:formatCode>
                      <c:ptCount val="7"/>
                      <c:pt idx="0">
                        <c:v>2.62</c:v>
                      </c:pt>
                      <c:pt idx="1">
                        <c:v>9.6300000000000008</c:v>
                      </c:pt>
                      <c:pt idx="2">
                        <c:v>11.02</c:v>
                      </c:pt>
                      <c:pt idx="3">
                        <c:v>12.62</c:v>
                      </c:pt>
                      <c:pt idx="4">
                        <c:v>15.46</c:v>
                      </c:pt>
                      <c:pt idx="5">
                        <c:v>17.7</c:v>
                      </c:pt>
                      <c:pt idx="6">
                        <c:v>21.69</c:v>
                      </c:pt>
                    </c:numCache>
                  </c:numRef>
                </c:yVal>
                <c:smooth val="0"/>
                <c:extLst xmlns:c15="http://schemas.microsoft.com/office/drawing/2012/chart">
                  <c:ext xmlns:c16="http://schemas.microsoft.com/office/drawing/2014/chart" uri="{C3380CC4-5D6E-409C-BE32-E72D297353CC}">
                    <c16:uniqueId val="{00000000-4470-4651-BF61-824E20A41AD3}"/>
                  </c:ext>
                </c:extLst>
              </c15:ser>
            </c15:filteredScatterSeries>
            <c15:filteredScatterSeries>
              <c15:ser>
                <c:idx val="12"/>
                <c:order val="4"/>
                <c:tx>
                  <c:strRef>
                    <c:extLst xmlns:c15="http://schemas.microsoft.com/office/drawing/2012/chart">
                      <c:ext xmlns:c15="http://schemas.microsoft.com/office/drawing/2012/chart" uri="{02D57815-91ED-43cb-92C2-25804820EDAC}">
                        <c15:formulaRef>
                          <c15:sqref>'RGGI Allowance Price'!$H$36</c15:sqref>
                        </c15:formulaRef>
                      </c:ext>
                    </c:extLst>
                    <c:strCache>
                      <c:ptCount val="1"/>
                      <c:pt idx="0">
                        <c:v>Case B Flat-Cap Scenario</c:v>
                      </c:pt>
                    </c:strCache>
                  </c:strRef>
                </c:tx>
                <c:spPr>
                  <a:ln w="28575" cap="rnd">
                    <a:solidFill>
                      <a:schemeClr val="accent5">
                        <a:lumMod val="40000"/>
                        <a:lumOff val="60000"/>
                      </a:schemeClr>
                    </a:solidFill>
                    <a:prstDash val="dash"/>
                    <a:round/>
                  </a:ln>
                  <a:effectLst/>
                </c:spPr>
                <c:marker>
                  <c:symbol val="circle"/>
                  <c:size val="5"/>
                  <c:spPr>
                    <a:solidFill>
                      <a:schemeClr val="accent5">
                        <a:lumMod val="75000"/>
                      </a:schemeClr>
                    </a:solidFill>
                    <a:ln w="9525">
                      <a:solidFill>
                        <a:schemeClr val="accent5">
                          <a:lumMod val="40000"/>
                          <a:lumOff val="60000"/>
                        </a:schemeClr>
                      </a:solidFill>
                      <a:prstDash val="dash"/>
                    </a:ln>
                    <a:effectLst/>
                  </c:spPr>
                </c:marker>
                <c:xVal>
                  <c:numRef>
                    <c:extLst xmlns:c15="http://schemas.microsoft.com/office/drawing/2012/chart">
                      <c:ext xmlns:c15="http://schemas.microsoft.com/office/drawing/2012/chart" uri="{02D57815-91ED-43cb-92C2-25804820EDAC}">
                        <c15:formulaRef>
                          <c15:sqref>'RGGI Allowance Price'!$C$37:$C$43</c15:sqref>
                        </c15:formulaRef>
                      </c:ext>
                    </c:extLst>
                    <c:numCache>
                      <c:formatCode>General</c:formatCode>
                      <c:ptCount val="7"/>
                      <c:pt idx="0">
                        <c:v>2025</c:v>
                      </c:pt>
                      <c:pt idx="1">
                        <c:v>2028</c:v>
                      </c:pt>
                      <c:pt idx="2">
                        <c:v>2030</c:v>
                      </c:pt>
                      <c:pt idx="3">
                        <c:v>2032</c:v>
                      </c:pt>
                      <c:pt idx="4">
                        <c:v>2035</c:v>
                      </c:pt>
                      <c:pt idx="5">
                        <c:v>2037</c:v>
                      </c:pt>
                      <c:pt idx="6">
                        <c:v>2040</c:v>
                      </c:pt>
                    </c:numCache>
                  </c:numRef>
                </c:xVal>
                <c:yVal>
                  <c:numRef>
                    <c:extLst xmlns:c15="http://schemas.microsoft.com/office/drawing/2012/chart">
                      <c:ext xmlns:c15="http://schemas.microsoft.com/office/drawing/2012/chart" uri="{02D57815-91ED-43cb-92C2-25804820EDAC}">
                        <c15:formulaRef>
                          <c15:sqref>'RGGI Allowance Price'!$H$37:$H$43</c15:sqref>
                        </c15:formulaRef>
                      </c:ext>
                    </c:extLst>
                    <c:numCache>
                      <c:formatCode>_("$"* #,##0.0_);_("$"* \(#,##0.0\);_("$"* "-"??_);_(@_)</c:formatCode>
                      <c:ptCount val="7"/>
                      <c:pt idx="0">
                        <c:v>2.6227717303147817</c:v>
                      </c:pt>
                      <c:pt idx="1">
                        <c:v>2.8264376413033583</c:v>
                      </c:pt>
                      <c:pt idx="2">
                        <c:v>2.9584950315921259</c:v>
                      </c:pt>
                      <c:pt idx="3">
                        <c:v>3.096535366025492</c:v>
                      </c:pt>
                      <c:pt idx="4">
                        <c:v>3.2955741326502204</c:v>
                      </c:pt>
                      <c:pt idx="5">
                        <c:v>3.4360065280529257</c:v>
                      </c:pt>
                      <c:pt idx="6">
                        <c:v>3.629</c:v>
                      </c:pt>
                    </c:numCache>
                  </c:numRef>
                </c:yVal>
                <c:smooth val="0"/>
                <c:extLst xmlns:c15="http://schemas.microsoft.com/office/drawing/2012/chart">
                  <c:ext xmlns:c16="http://schemas.microsoft.com/office/drawing/2014/chart" uri="{C3380CC4-5D6E-409C-BE32-E72D297353CC}">
                    <c16:uniqueId val="{00000002-3A34-4124-97A0-3117323C8526}"/>
                  </c:ext>
                </c:extLst>
              </c15:ser>
            </c15:filteredScatterSeries>
            <c15:filteredScatterSeries>
              <c15:ser>
                <c:idx val="2"/>
                <c:order val="5"/>
                <c:tx>
                  <c:strRef>
                    <c:extLst xmlns:c15="http://schemas.microsoft.com/office/drawing/2012/chart">
                      <c:ext xmlns:c15="http://schemas.microsoft.com/office/drawing/2012/chart" uri="{02D57815-91ED-43cb-92C2-25804820EDAC}">
                        <c15:formulaRef>
                          <c15:sqref>'RGGI Allowance Price'!$I$36</c15:sqref>
                        </c15:formulaRef>
                      </c:ext>
                    </c:extLst>
                    <c:strCache>
                      <c:ptCount val="1"/>
                      <c:pt idx="0">
                        <c:v>Case A Exploratory Policy Scenario - No Price Control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xVal>
                  <c:numRef>
                    <c:extLst xmlns:c15="http://schemas.microsoft.com/office/drawing/2012/chart">
                      <c:ext xmlns:c15="http://schemas.microsoft.com/office/drawing/2012/chart" uri="{02D57815-91ED-43cb-92C2-25804820EDAC}">
                        <c15:formulaRef>
                          <c15:sqref>'RGGI Allowance Price'!$C$37:$C$43</c15:sqref>
                        </c15:formulaRef>
                      </c:ext>
                    </c:extLst>
                    <c:numCache>
                      <c:formatCode>General</c:formatCode>
                      <c:ptCount val="7"/>
                      <c:pt idx="0">
                        <c:v>2025</c:v>
                      </c:pt>
                      <c:pt idx="1">
                        <c:v>2028</c:v>
                      </c:pt>
                      <c:pt idx="2">
                        <c:v>2030</c:v>
                      </c:pt>
                      <c:pt idx="3">
                        <c:v>2032</c:v>
                      </c:pt>
                      <c:pt idx="4">
                        <c:v>2035</c:v>
                      </c:pt>
                      <c:pt idx="5">
                        <c:v>2037</c:v>
                      </c:pt>
                      <c:pt idx="6">
                        <c:v>2040</c:v>
                      </c:pt>
                    </c:numCache>
                  </c:numRef>
                </c:xVal>
                <c:yVal>
                  <c:numRef>
                    <c:extLst xmlns:c15="http://schemas.microsoft.com/office/drawing/2012/chart">
                      <c:ext xmlns:c15="http://schemas.microsoft.com/office/drawing/2012/chart" uri="{02D57815-91ED-43cb-92C2-25804820EDAC}">
                        <c15:formulaRef>
                          <c15:sqref>'RGGI Allowance Price'!$I$37:$I$43</c15:sqref>
                        </c15:formulaRef>
                      </c:ext>
                    </c:extLst>
                    <c:numCache>
                      <c:formatCode>_("$"* #,##0.0_);_("$"* \(#,##0.0\);_("$"* "-"??_);_(@_)</c:formatCode>
                      <c:ptCount val="7"/>
                      <c:pt idx="0">
                        <c:v>25.84908824</c:v>
                      </c:pt>
                      <c:pt idx="1">
                        <c:v>26.888441409999999</c:v>
                      </c:pt>
                      <c:pt idx="2">
                        <c:v>29.973827</c:v>
                      </c:pt>
                      <c:pt idx="3">
                        <c:v>33.413252290000003</c:v>
                      </c:pt>
                      <c:pt idx="4">
                        <c:v>39.304721299999997</c:v>
                      </c:pt>
                      <c:pt idx="5">
                        <c:v>45.333858960000001</c:v>
                      </c:pt>
                      <c:pt idx="6">
                        <c:v>53.327185149999998</c:v>
                      </c:pt>
                    </c:numCache>
                  </c:numRef>
                </c:yVal>
                <c:smooth val="0"/>
                <c:extLst xmlns:c15="http://schemas.microsoft.com/office/drawing/2012/chart">
                  <c:ext xmlns:c16="http://schemas.microsoft.com/office/drawing/2014/chart" uri="{C3380CC4-5D6E-409C-BE32-E72D297353CC}">
                    <c16:uniqueId val="{00000000-13FE-4701-8656-440C45D0A951}"/>
                  </c:ext>
                </c:extLst>
              </c15:ser>
            </c15:filteredScatterSeries>
            <c15:filteredScatterSeries>
              <c15:ser>
                <c:idx val="3"/>
                <c:order val="6"/>
                <c:tx>
                  <c:strRef>
                    <c:extLst xmlns:c15="http://schemas.microsoft.com/office/drawing/2012/chart">
                      <c:ext xmlns:c15="http://schemas.microsoft.com/office/drawing/2012/chart" uri="{02D57815-91ED-43cb-92C2-25804820EDAC}">
                        <c15:formulaRef>
                          <c15:sqref>'RGGI Allowance Price'!$J$36</c15:sqref>
                        </c15:formulaRef>
                      </c:ext>
                    </c:extLst>
                    <c:strCache>
                      <c:ptCount val="1"/>
                      <c:pt idx="0">
                        <c:v>Case A Flat-Cap Scenario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xVal>
                  <c:numRef>
                    <c:extLst xmlns:c15="http://schemas.microsoft.com/office/drawing/2012/chart">
                      <c:ext xmlns:c15="http://schemas.microsoft.com/office/drawing/2012/chart" uri="{02D57815-91ED-43cb-92C2-25804820EDAC}">
                        <c15:formulaRef>
                          <c15:sqref>'RGGI Allowance Price'!$C$37:$C$43</c15:sqref>
                        </c15:formulaRef>
                      </c:ext>
                    </c:extLst>
                    <c:numCache>
                      <c:formatCode>General</c:formatCode>
                      <c:ptCount val="7"/>
                      <c:pt idx="0">
                        <c:v>2025</c:v>
                      </c:pt>
                      <c:pt idx="1">
                        <c:v>2028</c:v>
                      </c:pt>
                      <c:pt idx="2">
                        <c:v>2030</c:v>
                      </c:pt>
                      <c:pt idx="3">
                        <c:v>2032</c:v>
                      </c:pt>
                      <c:pt idx="4">
                        <c:v>2035</c:v>
                      </c:pt>
                      <c:pt idx="5">
                        <c:v>2037</c:v>
                      </c:pt>
                      <c:pt idx="6">
                        <c:v>2040</c:v>
                      </c:pt>
                    </c:numCache>
                  </c:numRef>
                </c:xVal>
                <c:yVal>
                  <c:numRef>
                    <c:extLst xmlns:c15="http://schemas.microsoft.com/office/drawing/2012/chart">
                      <c:ext xmlns:c15="http://schemas.microsoft.com/office/drawing/2012/chart" uri="{02D57815-91ED-43cb-92C2-25804820EDAC}">
                        <c15:formulaRef>
                          <c15:sqref>'RGGI Allowance Price'!$J$37:$J$43</c15:sqref>
                        </c15:formulaRef>
                      </c:ext>
                    </c:extLst>
                    <c:numCache>
                      <c:formatCode>_(* #,##0.0_);_(* \(#,##0.0\);_(* "-"??_);_(@_)</c:formatCode>
                      <c:ptCount val="7"/>
                      <c:pt idx="0">
                        <c:v>2.6227717300000002</c:v>
                      </c:pt>
                      <c:pt idx="1">
                        <c:v>2.8264376410000001</c:v>
                      </c:pt>
                      <c:pt idx="2">
                        <c:v>2.9584950320000001</c:v>
                      </c:pt>
                      <c:pt idx="3">
                        <c:v>3.0965353659999999</c:v>
                      </c:pt>
                      <c:pt idx="4">
                        <c:v>3.2955741330000001</c:v>
                      </c:pt>
                      <c:pt idx="5">
                        <c:v>3.4360065280000001</c:v>
                      </c:pt>
                      <c:pt idx="6">
                        <c:v>3.629</c:v>
                      </c:pt>
                    </c:numCache>
                  </c:numRef>
                </c:yVal>
                <c:smooth val="0"/>
                <c:extLst xmlns:c15="http://schemas.microsoft.com/office/drawing/2012/chart">
                  <c:ext xmlns:c16="http://schemas.microsoft.com/office/drawing/2014/chart" uri="{C3380CC4-5D6E-409C-BE32-E72D297353CC}">
                    <c16:uniqueId val="{00000001-13FE-4701-8656-440C45D0A951}"/>
                  </c:ext>
                </c:extLst>
              </c15:ser>
            </c15:filteredScatterSeries>
            <c15:filteredScatterSeries>
              <c15:ser>
                <c:idx val="5"/>
                <c:order val="8"/>
                <c:tx>
                  <c:strRef>
                    <c:extLst xmlns:c15="http://schemas.microsoft.com/office/drawing/2012/chart">
                      <c:ext xmlns:c15="http://schemas.microsoft.com/office/drawing/2012/chart" uri="{02D57815-91ED-43cb-92C2-25804820EDAC}">
                        <c15:formulaRef>
                          <c15:sqref>'RGGI Allowance Price'!$L$36</c15:sqref>
                        </c15:formulaRef>
                      </c:ext>
                    </c:extLst>
                    <c:strCache>
                      <c:ptCount val="1"/>
                      <c:pt idx="0">
                        <c:v>Case A Updated RGGI Price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xVal>
                  <c:numRef>
                    <c:extLst xmlns:c15="http://schemas.microsoft.com/office/drawing/2012/chart">
                      <c:ext xmlns:c15="http://schemas.microsoft.com/office/drawing/2012/chart" uri="{02D57815-91ED-43cb-92C2-25804820EDAC}">
                        <c15:formulaRef>
                          <c15:sqref>'RGGI Allowance Price'!$C$37:$C$43</c15:sqref>
                        </c15:formulaRef>
                      </c:ext>
                    </c:extLst>
                    <c:numCache>
                      <c:formatCode>General</c:formatCode>
                      <c:ptCount val="7"/>
                      <c:pt idx="0">
                        <c:v>2025</c:v>
                      </c:pt>
                      <c:pt idx="1">
                        <c:v>2028</c:v>
                      </c:pt>
                      <c:pt idx="2">
                        <c:v>2030</c:v>
                      </c:pt>
                      <c:pt idx="3">
                        <c:v>2032</c:v>
                      </c:pt>
                      <c:pt idx="4">
                        <c:v>2035</c:v>
                      </c:pt>
                      <c:pt idx="5">
                        <c:v>2037</c:v>
                      </c:pt>
                      <c:pt idx="6">
                        <c:v>2040</c:v>
                      </c:pt>
                    </c:numCache>
                  </c:numRef>
                </c:xVal>
                <c:yVal>
                  <c:numRef>
                    <c:extLst xmlns:c15="http://schemas.microsoft.com/office/drawing/2012/chart">
                      <c:ext xmlns:c15="http://schemas.microsoft.com/office/drawing/2012/chart" uri="{02D57815-91ED-43cb-92C2-25804820EDAC}">
                        <c15:formulaRef>
                          <c15:sqref>'RGGI Allowance Price'!$L$37:$L$43</c15:sqref>
                        </c15:formulaRef>
                      </c:ext>
                    </c:extLst>
                    <c:numCache>
                      <c:formatCode>_(* #,##0.0_);_(* \(#,##0.0\);_(* "-"??_);_(@_)</c:formatCode>
                      <c:ptCount val="7"/>
                      <c:pt idx="0">
                        <c:v>16.36394480485686</c:v>
                      </c:pt>
                      <c:pt idx="1">
                        <c:v>19.262441616964246</c:v>
                      </c:pt>
                      <c:pt idx="2">
                        <c:v>21.522635725696674</c:v>
                      </c:pt>
                      <c:pt idx="3">
                        <c:v>23.939932928014233</c:v>
                      </c:pt>
                      <c:pt idx="4">
                        <c:v>28.281087431299404</c:v>
                      </c:pt>
                      <c:pt idx="5">
                        <c:v>31.429128755169245</c:v>
                      </c:pt>
                      <c:pt idx="6">
                        <c:v>37.002457899441907</c:v>
                      </c:pt>
                    </c:numCache>
                  </c:numRef>
                </c:yVal>
                <c:smooth val="0"/>
                <c:extLst xmlns:c15="http://schemas.microsoft.com/office/drawing/2012/chart">
                  <c:ext xmlns:c16="http://schemas.microsoft.com/office/drawing/2014/chart" uri="{C3380CC4-5D6E-409C-BE32-E72D297353CC}">
                    <c16:uniqueId val="{00000001-7CB7-405F-A8B7-AB1FCEEB97AD}"/>
                  </c:ext>
                </c:extLst>
              </c15:ser>
            </c15:filteredScatterSeries>
          </c:ext>
        </c:extLst>
      </c:scatterChart>
      <c:valAx>
        <c:axId val="1373024895"/>
        <c:scaling>
          <c:orientation val="minMax"/>
          <c:max val="2037"/>
          <c:min val="2028"/>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1373025311"/>
        <c:crosses val="autoZero"/>
        <c:crossBetween val="midCat"/>
        <c:majorUnit val="2"/>
      </c:valAx>
      <c:valAx>
        <c:axId val="1373025311"/>
        <c:scaling>
          <c:orientation val="minMax"/>
          <c:max val="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Allowance Price (Nominal $/Ton)</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373024895"/>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8369260095424E-2"/>
          <c:y val="3.7203518419221246E-2"/>
          <c:w val="0.89329048609563122"/>
          <c:h val="0.75670969618837913"/>
        </c:manualLayout>
      </c:layout>
      <c:barChart>
        <c:barDir val="col"/>
        <c:grouping val="stacked"/>
        <c:varyColors val="0"/>
        <c:ser>
          <c:idx val="1"/>
          <c:order val="0"/>
          <c:tx>
            <c:strRef>
              <c:f>Capacity!$AF$35</c:f>
              <c:strCache>
                <c:ptCount val="1"/>
                <c:pt idx="0">
                  <c:v>Coal</c:v>
                </c:pt>
              </c:strCache>
            </c:strRef>
          </c:tx>
          <c:spPr>
            <a:solidFill>
              <a:sysClr val="windowText" lastClr="000000"/>
            </a:solidFill>
            <a:ln>
              <a:noFill/>
            </a:ln>
            <a:effectLst/>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Capacity!$AG$35:$AM$35</c:f>
              <c:numCache>
                <c:formatCode>_(* #,##0_);_(* \(#,##0\);_(* "-"??_);_(@_)</c:formatCode>
                <c:ptCount val="7"/>
                <c:pt idx="0">
                  <c:v>518.85599999999999</c:v>
                </c:pt>
                <c:pt idx="1">
                  <c:v>0</c:v>
                </c:pt>
                <c:pt idx="2">
                  <c:v>0</c:v>
                </c:pt>
                <c:pt idx="3">
                  <c:v>0</c:v>
                </c:pt>
                <c:pt idx="4">
                  <c:v>0</c:v>
                </c:pt>
                <c:pt idx="5">
                  <c:v>0</c:v>
                </c:pt>
                <c:pt idx="6">
                  <c:v>0</c:v>
                </c:pt>
              </c:numCache>
            </c:numRef>
          </c:val>
          <c:extLst>
            <c:ext xmlns:c16="http://schemas.microsoft.com/office/drawing/2014/chart" uri="{C3380CC4-5D6E-409C-BE32-E72D297353CC}">
              <c16:uniqueId val="{00000001-96FF-4050-9BB4-B29B2F20AE10}"/>
            </c:ext>
          </c:extLst>
        </c:ser>
        <c:ser>
          <c:idx val="2"/>
          <c:order val="1"/>
          <c:tx>
            <c:strRef>
              <c:f>Capacity!$AF$36</c:f>
              <c:strCache>
                <c:ptCount val="1"/>
                <c:pt idx="0">
                  <c:v>Coal with CCS</c:v>
                </c:pt>
              </c:strCache>
            </c:strRef>
          </c:tx>
          <c:spPr>
            <a:solidFill>
              <a:srgbClr val="E7E6E6">
                <a:lumMod val="50000"/>
              </a:srgbClr>
            </a:solidFill>
            <a:ln>
              <a:noFill/>
            </a:ln>
            <a:effectLst/>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Capacity!$AG$36:$AM$36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96FF-4050-9BB4-B29B2F20AE10}"/>
            </c:ext>
          </c:extLst>
        </c:ser>
        <c:ser>
          <c:idx val="3"/>
          <c:order val="2"/>
          <c:tx>
            <c:strRef>
              <c:f>Capacity!$AF$37</c:f>
              <c:strCache>
                <c:ptCount val="1"/>
                <c:pt idx="0">
                  <c:v>Combined Cycle</c:v>
                </c:pt>
              </c:strCache>
            </c:strRef>
          </c:tx>
          <c:spPr>
            <a:solidFill>
              <a:schemeClr val="accent4"/>
            </a:solidFill>
            <a:ln>
              <a:noFill/>
            </a:ln>
            <a:effectLst/>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Capacity!$AG$37:$AM$37</c:f>
              <c:numCache>
                <c:formatCode>_(* #,##0_);_(* \(#,##0\);_(* "-"??_);_(@_)</c:formatCode>
                <c:ptCount val="7"/>
                <c:pt idx="0">
                  <c:v>13800.053758580374</c:v>
                </c:pt>
                <c:pt idx="1">
                  <c:v>13725.150758580374</c:v>
                </c:pt>
                <c:pt idx="2">
                  <c:v>13725.150758580374</c:v>
                </c:pt>
                <c:pt idx="3">
                  <c:v>13725.150758580374</c:v>
                </c:pt>
                <c:pt idx="4">
                  <c:v>13725.150758580374</c:v>
                </c:pt>
                <c:pt idx="5">
                  <c:v>13725.150758580374</c:v>
                </c:pt>
                <c:pt idx="6">
                  <c:v>13725.150758580374</c:v>
                </c:pt>
              </c:numCache>
            </c:numRef>
          </c:val>
          <c:extLst>
            <c:ext xmlns:c16="http://schemas.microsoft.com/office/drawing/2014/chart" uri="{C3380CC4-5D6E-409C-BE32-E72D297353CC}">
              <c16:uniqueId val="{00000005-96FF-4050-9BB4-B29B2F20AE10}"/>
            </c:ext>
          </c:extLst>
        </c:ser>
        <c:ser>
          <c:idx val="4"/>
          <c:order val="3"/>
          <c:tx>
            <c:strRef>
              <c:f>Capacity!$AF$38</c:f>
              <c:strCache>
                <c:ptCount val="1"/>
                <c:pt idx="0">
                  <c:v>Combustion Turbine</c:v>
                </c:pt>
              </c:strCache>
            </c:strRef>
          </c:tx>
          <c:spPr>
            <a:solidFill>
              <a:schemeClr val="accent4">
                <a:lumMod val="75000"/>
              </a:schemeClr>
            </a:solidFill>
            <a:ln>
              <a:noFill/>
            </a:ln>
            <a:effectLst/>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Capacity!$AG$38:$AM$38</c:f>
              <c:numCache>
                <c:formatCode>_(* #,##0_);_(* \(#,##0\);_(* "-"??_);_(@_)</c:formatCode>
                <c:ptCount val="7"/>
                <c:pt idx="0">
                  <c:v>3396.1170000000011</c:v>
                </c:pt>
                <c:pt idx="1">
                  <c:v>3234.8290000000006</c:v>
                </c:pt>
                <c:pt idx="2">
                  <c:v>3234.8290000000006</c:v>
                </c:pt>
                <c:pt idx="3">
                  <c:v>3234.8290000000006</c:v>
                </c:pt>
                <c:pt idx="4">
                  <c:v>3297.8290000000006</c:v>
                </c:pt>
                <c:pt idx="5">
                  <c:v>3297.8290000000006</c:v>
                </c:pt>
                <c:pt idx="6">
                  <c:v>3297.8290000000006</c:v>
                </c:pt>
              </c:numCache>
            </c:numRef>
          </c:val>
          <c:extLst>
            <c:ext xmlns:c16="http://schemas.microsoft.com/office/drawing/2014/chart" uri="{C3380CC4-5D6E-409C-BE32-E72D297353CC}">
              <c16:uniqueId val="{00000007-96FF-4050-9BB4-B29B2F20AE10}"/>
            </c:ext>
          </c:extLst>
        </c:ser>
        <c:ser>
          <c:idx val="5"/>
          <c:order val="4"/>
          <c:tx>
            <c:strRef>
              <c:f>Capacity!$AF$39</c:f>
              <c:strCache>
                <c:ptCount val="1"/>
                <c:pt idx="0">
                  <c:v>Oil/Gas</c:v>
                </c:pt>
              </c:strCache>
            </c:strRef>
          </c:tx>
          <c:spPr>
            <a:solidFill>
              <a:schemeClr val="bg2">
                <a:lumMod val="75000"/>
              </a:schemeClr>
            </a:solidFill>
            <a:ln>
              <a:noFill/>
            </a:ln>
            <a:effectLst/>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Capacity!$AG$39:$AM$39</c:f>
              <c:numCache>
                <c:formatCode>_(* #,##0_);_(* \(#,##0\);_(* "-"??_);_(@_)</c:formatCode>
                <c:ptCount val="7"/>
                <c:pt idx="0">
                  <c:v>4047.8920000000003</c:v>
                </c:pt>
                <c:pt idx="1">
                  <c:v>3930.8919999999994</c:v>
                </c:pt>
                <c:pt idx="2">
                  <c:v>3930.8919999999994</c:v>
                </c:pt>
                <c:pt idx="3">
                  <c:v>3930.8919999999994</c:v>
                </c:pt>
                <c:pt idx="4">
                  <c:v>3930.8919999999994</c:v>
                </c:pt>
                <c:pt idx="5">
                  <c:v>3930.8919999999994</c:v>
                </c:pt>
                <c:pt idx="6">
                  <c:v>3930.8919999999994</c:v>
                </c:pt>
              </c:numCache>
            </c:numRef>
          </c:val>
          <c:extLst>
            <c:ext xmlns:c16="http://schemas.microsoft.com/office/drawing/2014/chart" uri="{C3380CC4-5D6E-409C-BE32-E72D297353CC}">
              <c16:uniqueId val="{00000009-96FF-4050-9BB4-B29B2F20AE10}"/>
            </c:ext>
          </c:extLst>
        </c:ser>
        <c:ser>
          <c:idx val="6"/>
          <c:order val="5"/>
          <c:tx>
            <c:strRef>
              <c:f>Capacity!$AF$40</c:f>
              <c:strCache>
                <c:ptCount val="1"/>
                <c:pt idx="0">
                  <c:v>Other</c:v>
                </c:pt>
              </c:strCache>
            </c:strRef>
          </c:tx>
          <c:spPr>
            <a:solidFill>
              <a:srgbClr val="FF0000"/>
            </a:solidFill>
            <a:ln>
              <a:noFill/>
            </a:ln>
            <a:effectLst/>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Capacity!$AG$40:$AM$40</c:f>
              <c:numCache>
                <c:formatCode>_(* #,##0_);_(* \(#,##0\);_(* "-"??_);_(@_)</c:formatCode>
                <c:ptCount val="7"/>
                <c:pt idx="0">
                  <c:v>5.6</c:v>
                </c:pt>
                <c:pt idx="1">
                  <c:v>5.6</c:v>
                </c:pt>
                <c:pt idx="2">
                  <c:v>5.6</c:v>
                </c:pt>
                <c:pt idx="3">
                  <c:v>5.6</c:v>
                </c:pt>
                <c:pt idx="4">
                  <c:v>5.6</c:v>
                </c:pt>
                <c:pt idx="5">
                  <c:v>5.6</c:v>
                </c:pt>
                <c:pt idx="6">
                  <c:v>5.6</c:v>
                </c:pt>
              </c:numCache>
            </c:numRef>
          </c:val>
          <c:extLst>
            <c:ext xmlns:c16="http://schemas.microsoft.com/office/drawing/2014/chart" uri="{C3380CC4-5D6E-409C-BE32-E72D297353CC}">
              <c16:uniqueId val="{0000000B-96FF-4050-9BB4-B29B2F20AE10}"/>
            </c:ext>
          </c:extLst>
        </c:ser>
        <c:ser>
          <c:idx val="7"/>
          <c:order val="6"/>
          <c:tx>
            <c:strRef>
              <c:f>Capacity!$AF$41</c:f>
              <c:strCache>
                <c:ptCount val="1"/>
                <c:pt idx="0">
                  <c:v>Nuclear</c:v>
                </c:pt>
              </c:strCache>
            </c:strRef>
          </c:tx>
          <c:spPr>
            <a:solidFill>
              <a:srgbClr val="7030A0"/>
            </a:solidFill>
            <a:ln>
              <a:noFill/>
            </a:ln>
            <a:effectLst/>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Capacity!$AG$41:$AM$41</c:f>
              <c:numCache>
                <c:formatCode>_(* #,##0_);_(* \(#,##0\);_(* "-"??_);_(@_)</c:formatCode>
                <c:ptCount val="7"/>
                <c:pt idx="0">
                  <c:v>3348</c:v>
                </c:pt>
                <c:pt idx="1">
                  <c:v>3348</c:v>
                </c:pt>
                <c:pt idx="2">
                  <c:v>3348</c:v>
                </c:pt>
                <c:pt idx="3">
                  <c:v>3348</c:v>
                </c:pt>
                <c:pt idx="4">
                  <c:v>3348</c:v>
                </c:pt>
                <c:pt idx="5">
                  <c:v>3348</c:v>
                </c:pt>
                <c:pt idx="6">
                  <c:v>3348</c:v>
                </c:pt>
              </c:numCache>
            </c:numRef>
          </c:val>
          <c:extLst>
            <c:ext xmlns:c16="http://schemas.microsoft.com/office/drawing/2014/chart" uri="{C3380CC4-5D6E-409C-BE32-E72D297353CC}">
              <c16:uniqueId val="{0000000D-96FF-4050-9BB4-B29B2F20AE10}"/>
            </c:ext>
          </c:extLst>
        </c:ser>
        <c:ser>
          <c:idx val="8"/>
          <c:order val="7"/>
          <c:tx>
            <c:strRef>
              <c:f>Capacity!$AF$42</c:f>
              <c:strCache>
                <c:ptCount val="1"/>
                <c:pt idx="0">
                  <c:v>Hydro</c:v>
                </c:pt>
              </c:strCache>
            </c:strRef>
          </c:tx>
          <c:spPr>
            <a:solidFill>
              <a:srgbClr val="4472C4"/>
            </a:solidFill>
            <a:ln>
              <a:noFill/>
            </a:ln>
            <a:effectLst/>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Capacity!$AG$42:$AM$42</c:f>
              <c:numCache>
                <c:formatCode>_(* #,##0_);_(* \(#,##0\);_(* "-"??_);_(@_)</c:formatCode>
                <c:ptCount val="7"/>
                <c:pt idx="0">
                  <c:v>3611.3579999999993</c:v>
                </c:pt>
                <c:pt idx="1">
                  <c:v>3611.3579999999993</c:v>
                </c:pt>
                <c:pt idx="2">
                  <c:v>3611.3579999999993</c:v>
                </c:pt>
                <c:pt idx="3">
                  <c:v>3611.3579999999993</c:v>
                </c:pt>
                <c:pt idx="4">
                  <c:v>3611.3579999999993</c:v>
                </c:pt>
                <c:pt idx="5">
                  <c:v>3611.3579999999993</c:v>
                </c:pt>
                <c:pt idx="6">
                  <c:v>3611.3579999999993</c:v>
                </c:pt>
              </c:numCache>
            </c:numRef>
          </c:val>
          <c:extLst>
            <c:ext xmlns:c16="http://schemas.microsoft.com/office/drawing/2014/chart" uri="{C3380CC4-5D6E-409C-BE32-E72D297353CC}">
              <c16:uniqueId val="{0000000F-96FF-4050-9BB4-B29B2F20AE10}"/>
            </c:ext>
          </c:extLst>
        </c:ser>
        <c:ser>
          <c:idx val="9"/>
          <c:order val="8"/>
          <c:tx>
            <c:strRef>
              <c:f>Capacity!$AF$43</c:f>
              <c:strCache>
                <c:ptCount val="1"/>
                <c:pt idx="0">
                  <c:v>Solar PV</c:v>
                </c:pt>
              </c:strCache>
            </c:strRef>
          </c:tx>
          <c:spPr>
            <a:solidFill>
              <a:srgbClr val="FFFF00"/>
            </a:solidFill>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Capacity!$AG$43:$AM$43</c:f>
              <c:numCache>
                <c:formatCode>_(* #,##0_);_(* \(#,##0\);_(* "-"??_);_(@_)</c:formatCode>
                <c:ptCount val="7"/>
                <c:pt idx="0">
                  <c:v>2843.0674999999987</c:v>
                </c:pt>
                <c:pt idx="1">
                  <c:v>2933.0674999999987</c:v>
                </c:pt>
                <c:pt idx="2">
                  <c:v>2933.0674999999987</c:v>
                </c:pt>
                <c:pt idx="3">
                  <c:v>2933.0674999999987</c:v>
                </c:pt>
                <c:pt idx="4">
                  <c:v>3931.3816259999985</c:v>
                </c:pt>
                <c:pt idx="5">
                  <c:v>8778.2599859999991</c:v>
                </c:pt>
                <c:pt idx="6">
                  <c:v>25938.831148000001</c:v>
                </c:pt>
              </c:numCache>
            </c:numRef>
          </c:val>
          <c:extLst>
            <c:ext xmlns:c16="http://schemas.microsoft.com/office/drawing/2014/chart" uri="{C3380CC4-5D6E-409C-BE32-E72D297353CC}">
              <c16:uniqueId val="{00000011-96FF-4050-9BB4-B29B2F20AE10}"/>
            </c:ext>
          </c:extLst>
        </c:ser>
        <c:ser>
          <c:idx val="10"/>
          <c:order val="9"/>
          <c:tx>
            <c:strRef>
              <c:f>Capacity!$AF$44</c:f>
              <c:strCache>
                <c:ptCount val="1"/>
                <c:pt idx="0">
                  <c:v>Onshore Wind</c:v>
                </c:pt>
              </c:strCache>
            </c:strRef>
          </c:tx>
          <c:spPr>
            <a:solidFill>
              <a:srgbClr val="70AD47">
                <a:lumMod val="60000"/>
                <a:lumOff val="40000"/>
              </a:srgbClr>
            </a:solidFill>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Capacity!$AG$44:$AM$44</c:f>
              <c:numCache>
                <c:formatCode>_(* #,##0_);_(* \(#,##0\);_(* "-"??_);_(@_)</c:formatCode>
                <c:ptCount val="7"/>
                <c:pt idx="0">
                  <c:v>1781.5489992399998</c:v>
                </c:pt>
                <c:pt idx="1">
                  <c:v>2274.20605024</c:v>
                </c:pt>
                <c:pt idx="2">
                  <c:v>5734.2447732399996</c:v>
                </c:pt>
                <c:pt idx="3">
                  <c:v>6430.2447732399996</c:v>
                </c:pt>
                <c:pt idx="4">
                  <c:v>9790.5489992399998</c:v>
                </c:pt>
                <c:pt idx="5">
                  <c:v>10025.055939239999</c:v>
                </c:pt>
                <c:pt idx="6">
                  <c:v>10147.54899924</c:v>
                </c:pt>
              </c:numCache>
            </c:numRef>
          </c:val>
          <c:extLst>
            <c:ext xmlns:c16="http://schemas.microsoft.com/office/drawing/2014/chart" uri="{C3380CC4-5D6E-409C-BE32-E72D297353CC}">
              <c16:uniqueId val="{00000013-96FF-4050-9BB4-B29B2F20AE10}"/>
            </c:ext>
          </c:extLst>
        </c:ser>
        <c:ser>
          <c:idx val="11"/>
          <c:order val="10"/>
          <c:tx>
            <c:strRef>
              <c:f>Capacity!$AF$45</c:f>
              <c:strCache>
                <c:ptCount val="1"/>
                <c:pt idx="0">
                  <c:v>Offshore Wind</c:v>
                </c:pt>
              </c:strCache>
            </c:strRef>
          </c:tx>
          <c:spPr>
            <a:solidFill>
              <a:srgbClr val="70AD47"/>
            </a:solidFill>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Capacity!$AG$45:$AM$45</c:f>
              <c:numCache>
                <c:formatCode>_(* #,##0_);_(* \(#,##0\);_(* "-"??_);_(@_)</c:formatCode>
                <c:ptCount val="7"/>
                <c:pt idx="0">
                  <c:v>1545</c:v>
                </c:pt>
                <c:pt idx="1">
                  <c:v>1545</c:v>
                </c:pt>
                <c:pt idx="2">
                  <c:v>4241</c:v>
                </c:pt>
                <c:pt idx="3">
                  <c:v>4241</c:v>
                </c:pt>
                <c:pt idx="4">
                  <c:v>4241</c:v>
                </c:pt>
                <c:pt idx="5">
                  <c:v>9041</c:v>
                </c:pt>
                <c:pt idx="6">
                  <c:v>12030</c:v>
                </c:pt>
              </c:numCache>
            </c:numRef>
          </c:val>
          <c:extLst>
            <c:ext xmlns:c16="http://schemas.microsoft.com/office/drawing/2014/chart" uri="{C3380CC4-5D6E-409C-BE32-E72D297353CC}">
              <c16:uniqueId val="{00000015-96FF-4050-9BB4-B29B2F20AE10}"/>
            </c:ext>
          </c:extLst>
        </c:ser>
        <c:ser>
          <c:idx val="12"/>
          <c:order val="11"/>
          <c:tx>
            <c:strRef>
              <c:f>Capacity!$AF$46</c:f>
              <c:strCache>
                <c:ptCount val="1"/>
                <c:pt idx="0">
                  <c:v>Battery Storage</c:v>
                </c:pt>
              </c:strCache>
            </c:strRef>
          </c:tx>
          <c:spPr>
            <a:solidFill>
              <a:srgbClr val="DF99B7"/>
            </a:solidFill>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Capacity!$AG$46:$AM$46</c:f>
              <c:numCache>
                <c:formatCode>_(* #,##0_);_(* \(#,##0\);_(* "-"??_);_(@_)</c:formatCode>
                <c:ptCount val="7"/>
                <c:pt idx="0">
                  <c:v>1600.2</c:v>
                </c:pt>
                <c:pt idx="1">
                  <c:v>2606.5200073000001</c:v>
                </c:pt>
                <c:pt idx="2">
                  <c:v>3056.5200073000001</c:v>
                </c:pt>
                <c:pt idx="3">
                  <c:v>3056.5200073000001</c:v>
                </c:pt>
                <c:pt idx="4">
                  <c:v>3655.5084823000002</c:v>
                </c:pt>
                <c:pt idx="5">
                  <c:v>6563.6354983000001</c:v>
                </c:pt>
                <c:pt idx="6">
                  <c:v>10276.9274473</c:v>
                </c:pt>
              </c:numCache>
            </c:numRef>
          </c:val>
          <c:extLst>
            <c:ext xmlns:c16="http://schemas.microsoft.com/office/drawing/2014/chart" uri="{C3380CC4-5D6E-409C-BE32-E72D297353CC}">
              <c16:uniqueId val="{00000017-96FF-4050-9BB4-B29B2F20AE10}"/>
            </c:ext>
          </c:extLst>
        </c:ser>
        <c:ser>
          <c:idx val="13"/>
          <c:order val="12"/>
          <c:tx>
            <c:strRef>
              <c:f>Capacity!$AF$47</c:f>
              <c:strCache>
                <c:ptCount val="1"/>
                <c:pt idx="0">
                  <c:v>Other RE</c:v>
                </c:pt>
              </c:strCache>
            </c:strRef>
          </c:tx>
          <c:spPr>
            <a:solidFill>
              <a:srgbClr val="4472C4">
                <a:lumMod val="20000"/>
                <a:lumOff val="80000"/>
              </a:srgbClr>
            </a:solidFill>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Capacity!$AG$47:$AM$47</c:f>
              <c:numCache>
                <c:formatCode>_(* #,##0_);_(* \(#,##0\);_(* "-"??_);_(@_)</c:formatCode>
                <c:ptCount val="7"/>
                <c:pt idx="0">
                  <c:v>1286.3450000000003</c:v>
                </c:pt>
                <c:pt idx="1">
                  <c:v>638.87789200000009</c:v>
                </c:pt>
                <c:pt idx="2">
                  <c:v>632.10000000000014</c:v>
                </c:pt>
                <c:pt idx="3">
                  <c:v>632.10000000000014</c:v>
                </c:pt>
                <c:pt idx="4">
                  <c:v>691.10000000000014</c:v>
                </c:pt>
                <c:pt idx="5">
                  <c:v>691.10000000000014</c:v>
                </c:pt>
                <c:pt idx="6">
                  <c:v>463.05299999999994</c:v>
                </c:pt>
              </c:numCache>
            </c:numRef>
          </c:val>
          <c:extLst>
            <c:ext xmlns:c16="http://schemas.microsoft.com/office/drawing/2014/chart" uri="{C3380CC4-5D6E-409C-BE32-E72D297353CC}">
              <c16:uniqueId val="{00000019-96FF-4050-9BB4-B29B2F20AE10}"/>
            </c:ext>
          </c:extLst>
        </c:ser>
        <c:ser>
          <c:idx val="14"/>
          <c:order val="13"/>
          <c:tx>
            <c:strRef>
              <c:f>Capacity!$AF$48</c:f>
              <c:strCache>
                <c:ptCount val="1"/>
                <c:pt idx="0">
                  <c:v>Hydrogen</c:v>
                </c:pt>
              </c:strCache>
            </c:strRef>
          </c:tx>
          <c:spPr>
            <a:solidFill>
              <a:srgbClr val="5B9BD5">
                <a:lumMod val="60000"/>
                <a:lumOff val="40000"/>
              </a:srgbClr>
            </a:solidFill>
          </c:spPr>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Capacity!$AG$48:$AM$48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96FF-4050-9BB4-B29B2F20AE10}"/>
            </c:ext>
          </c:extLst>
        </c:ser>
        <c:ser>
          <c:idx val="0"/>
          <c:order val="14"/>
          <c:tx>
            <c:strRef>
              <c:f>Capacity!$AF$49</c:f>
              <c:strCache>
                <c:ptCount val="1"/>
                <c:pt idx="0">
                  <c:v>Imports</c:v>
                </c:pt>
              </c:strCache>
            </c:strRef>
          </c:tx>
          <c:invertIfNegative val="0"/>
          <c:cat>
            <c:numRef>
              <c:f>Capacity!$AG$34:$AM$34</c:f>
              <c:numCache>
                <c:formatCode>General</c:formatCode>
                <c:ptCount val="7"/>
                <c:pt idx="0">
                  <c:v>2025</c:v>
                </c:pt>
                <c:pt idx="1">
                  <c:v>2028</c:v>
                </c:pt>
                <c:pt idx="2">
                  <c:v>2030</c:v>
                </c:pt>
                <c:pt idx="3">
                  <c:v>2032</c:v>
                </c:pt>
                <c:pt idx="4">
                  <c:v>2035</c:v>
                </c:pt>
                <c:pt idx="5">
                  <c:v>2037</c:v>
                </c:pt>
                <c:pt idx="6">
                  <c:v>2040</c:v>
                </c:pt>
              </c:numCache>
            </c:numRef>
          </c:cat>
          <c:val>
            <c:numRef>
              <c:f>Capacity!$AG$49:$AM$49</c:f>
              <c:numCache>
                <c:formatCode>_(* #,##0_);_(* \(#,##0\);_(* "-"??_);_(@_)</c:formatCode>
                <c:ptCount val="7"/>
                <c:pt idx="0">
                  <c:v>0</c:v>
                </c:pt>
                <c:pt idx="1">
                  <c:v>1200</c:v>
                </c:pt>
                <c:pt idx="2">
                  <c:v>1200</c:v>
                </c:pt>
                <c:pt idx="3">
                  <c:v>1200</c:v>
                </c:pt>
                <c:pt idx="4">
                  <c:v>1200</c:v>
                </c:pt>
                <c:pt idx="5">
                  <c:v>1200</c:v>
                </c:pt>
                <c:pt idx="6">
                  <c:v>1200</c:v>
                </c:pt>
              </c:numCache>
            </c:numRef>
          </c:val>
          <c:extLst>
            <c:ext xmlns:c16="http://schemas.microsoft.com/office/drawing/2014/chart" uri="{C3380CC4-5D6E-409C-BE32-E72D297353CC}">
              <c16:uniqueId val="{00000000-0BE3-4537-B299-8B21F18A886D}"/>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a:t>
                </a:r>
                <a:r>
                  <a:rPr lang="en-US" sz="1100" b="1" baseline="0"/>
                  <a:t> (MW</a:t>
                </a:r>
                <a:r>
                  <a:rPr lang="en-US" sz="1100" b="1"/>
                  <a:t>)</a:t>
                </a:r>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7582302182170474E-3"/>
          <c:y val="0.88094892560392535"/>
          <c:w val="0.98102858645244062"/>
          <c:h val="0.1124329421950126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RGGI Cap, RGGI Emissions, &amp; Allowance Banking/Withdrawl - Annual</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'RGGI Allowance Price'!$D$105</c:f>
              <c:strCache>
                <c:ptCount val="1"/>
                <c:pt idx="0">
                  <c:v>RGGI Cap</c:v>
                </c:pt>
              </c:strCache>
            </c:strRef>
          </c:tx>
          <c:spPr>
            <a:ln w="28575" cap="rnd">
              <a:solidFill>
                <a:schemeClr val="accent1"/>
              </a:solidFill>
              <a:round/>
            </a:ln>
            <a:effectLst/>
          </c:spPr>
          <c:marker>
            <c:symbol val="none"/>
          </c:marker>
          <c:cat>
            <c:numRef>
              <c:f>'RGGI Allowance Price'!$G$104:$M$104</c:f>
              <c:numCache>
                <c:formatCode>General</c:formatCode>
                <c:ptCount val="7"/>
                <c:pt idx="0">
                  <c:v>2025</c:v>
                </c:pt>
                <c:pt idx="1">
                  <c:v>2028</c:v>
                </c:pt>
                <c:pt idx="2">
                  <c:v>2030</c:v>
                </c:pt>
                <c:pt idx="3">
                  <c:v>2032</c:v>
                </c:pt>
                <c:pt idx="4">
                  <c:v>2035</c:v>
                </c:pt>
                <c:pt idx="5">
                  <c:v>2037</c:v>
                </c:pt>
                <c:pt idx="6">
                  <c:v>2040</c:v>
                </c:pt>
              </c:numCache>
            </c:numRef>
          </c:cat>
          <c:val>
            <c:numRef>
              <c:f>'RGGI Allowance Price'!$G$105:$M$105</c:f>
              <c:numCache>
                <c:formatCode>_(* #,##0_);_(* \(#,##0\);_(* "-"??_);_(@_)</c:formatCode>
                <c:ptCount val="7"/>
                <c:pt idx="0">
                  <c:v>90295</c:v>
                </c:pt>
                <c:pt idx="1">
                  <c:v>65444</c:v>
                </c:pt>
                <c:pt idx="2">
                  <c:v>47992</c:v>
                </c:pt>
                <c:pt idx="3">
                  <c:v>30541</c:v>
                </c:pt>
                <c:pt idx="4">
                  <c:v>13712</c:v>
                </c:pt>
                <c:pt idx="5">
                  <c:v>7479</c:v>
                </c:pt>
                <c:pt idx="6">
                  <c:v>7479</c:v>
                </c:pt>
              </c:numCache>
            </c:numRef>
          </c:val>
          <c:smooth val="0"/>
          <c:extLst>
            <c:ext xmlns:c16="http://schemas.microsoft.com/office/drawing/2014/chart" uri="{C3380CC4-5D6E-409C-BE32-E72D297353CC}">
              <c16:uniqueId val="{00000000-8906-4967-8063-A4A78C17B8B3}"/>
            </c:ext>
          </c:extLst>
        </c:ser>
        <c:ser>
          <c:idx val="1"/>
          <c:order val="1"/>
          <c:tx>
            <c:strRef>
              <c:f>'RGGI Allowance Price'!$D$106</c:f>
              <c:strCache>
                <c:ptCount val="1"/>
                <c:pt idx="0">
                  <c:v>RGGI Emissions</c:v>
                </c:pt>
              </c:strCache>
            </c:strRef>
          </c:tx>
          <c:spPr>
            <a:ln w="28575" cap="rnd">
              <a:solidFill>
                <a:schemeClr val="accent2"/>
              </a:solidFill>
              <a:round/>
            </a:ln>
            <a:effectLst/>
          </c:spPr>
          <c:marker>
            <c:symbol val="none"/>
          </c:marker>
          <c:cat>
            <c:numRef>
              <c:f>'RGGI Allowance Price'!$G$104:$M$104</c:f>
              <c:numCache>
                <c:formatCode>General</c:formatCode>
                <c:ptCount val="7"/>
                <c:pt idx="0">
                  <c:v>2025</c:v>
                </c:pt>
                <c:pt idx="1">
                  <c:v>2028</c:v>
                </c:pt>
                <c:pt idx="2">
                  <c:v>2030</c:v>
                </c:pt>
                <c:pt idx="3">
                  <c:v>2032</c:v>
                </c:pt>
                <c:pt idx="4">
                  <c:v>2035</c:v>
                </c:pt>
                <c:pt idx="5">
                  <c:v>2037</c:v>
                </c:pt>
                <c:pt idx="6">
                  <c:v>2040</c:v>
                </c:pt>
              </c:numCache>
            </c:numRef>
          </c:cat>
          <c:val>
            <c:numRef>
              <c:f>'RGGI Allowance Price'!$G$106:$M$106</c:f>
              <c:numCache>
                <c:formatCode>_(* #,##0_);_(* \(#,##0\);_(* "-"??_);_(@_)</c:formatCode>
                <c:ptCount val="7"/>
                <c:pt idx="0">
                  <c:v>63449.037121405301</c:v>
                </c:pt>
                <c:pt idx="1">
                  <c:v>41588.919800450902</c:v>
                </c:pt>
                <c:pt idx="2">
                  <c:v>30498.729140798601</c:v>
                </c:pt>
                <c:pt idx="3">
                  <c:v>27226.6981952858</c:v>
                </c:pt>
                <c:pt idx="4">
                  <c:v>32326.4673554806</c:v>
                </c:pt>
                <c:pt idx="5">
                  <c:v>22717.0596888994</c:v>
                </c:pt>
                <c:pt idx="6">
                  <c:v>8188.6297252630802</c:v>
                </c:pt>
              </c:numCache>
            </c:numRef>
          </c:val>
          <c:smooth val="0"/>
          <c:extLst>
            <c:ext xmlns:c16="http://schemas.microsoft.com/office/drawing/2014/chart" uri="{C3380CC4-5D6E-409C-BE32-E72D297353CC}">
              <c16:uniqueId val="{00000001-8906-4967-8063-A4A78C17B8B3}"/>
            </c:ext>
          </c:extLst>
        </c:ser>
        <c:ser>
          <c:idx val="2"/>
          <c:order val="2"/>
          <c:tx>
            <c:strRef>
              <c:f>'RGGI Allowance Price'!$D$107</c:f>
              <c:strCache>
                <c:ptCount val="1"/>
                <c:pt idx="0">
                  <c:v>Annual Allowance Banking/Withdrawal</c:v>
                </c:pt>
              </c:strCache>
            </c:strRef>
          </c:tx>
          <c:spPr>
            <a:ln w="28575" cap="rnd">
              <a:solidFill>
                <a:schemeClr val="accent3"/>
              </a:solidFill>
              <a:round/>
            </a:ln>
            <a:effectLst/>
          </c:spPr>
          <c:marker>
            <c:symbol val="none"/>
          </c:marker>
          <c:cat>
            <c:numRef>
              <c:f>'RGGI Allowance Price'!$G$104:$M$104</c:f>
              <c:numCache>
                <c:formatCode>General</c:formatCode>
                <c:ptCount val="7"/>
                <c:pt idx="0">
                  <c:v>2025</c:v>
                </c:pt>
                <c:pt idx="1">
                  <c:v>2028</c:v>
                </c:pt>
                <c:pt idx="2">
                  <c:v>2030</c:v>
                </c:pt>
                <c:pt idx="3">
                  <c:v>2032</c:v>
                </c:pt>
                <c:pt idx="4">
                  <c:v>2035</c:v>
                </c:pt>
                <c:pt idx="5">
                  <c:v>2037</c:v>
                </c:pt>
                <c:pt idx="6">
                  <c:v>2040</c:v>
                </c:pt>
              </c:numCache>
            </c:numRef>
          </c:cat>
          <c:val>
            <c:numRef>
              <c:f>'RGGI Allowance Price'!$G$107:$M$107</c:f>
              <c:numCache>
                <c:formatCode>_(* #,##0_);_(* \(#,##0\);_(* "-"??_);_(@_)</c:formatCode>
                <c:ptCount val="7"/>
                <c:pt idx="0">
                  <c:v>26845.962878594699</c:v>
                </c:pt>
                <c:pt idx="1">
                  <c:v>23855.080199549098</c:v>
                </c:pt>
                <c:pt idx="2">
                  <c:v>17493.270859201399</c:v>
                </c:pt>
                <c:pt idx="3">
                  <c:v>3314.3018047141995</c:v>
                </c:pt>
                <c:pt idx="4">
                  <c:v>-18614.4673554806</c:v>
                </c:pt>
                <c:pt idx="5">
                  <c:v>-15238.0596888994</c:v>
                </c:pt>
                <c:pt idx="6">
                  <c:v>-709.62972526308022</c:v>
                </c:pt>
              </c:numCache>
            </c:numRef>
          </c:val>
          <c:smooth val="0"/>
          <c:extLst>
            <c:ext xmlns:c16="http://schemas.microsoft.com/office/drawing/2014/chart" uri="{C3380CC4-5D6E-409C-BE32-E72D297353CC}">
              <c16:uniqueId val="{00000002-8906-4967-8063-A4A78C17B8B3}"/>
            </c:ext>
          </c:extLst>
        </c:ser>
        <c:dLbls>
          <c:showLegendKey val="0"/>
          <c:showVal val="0"/>
          <c:showCatName val="0"/>
          <c:showSerName val="0"/>
          <c:showPercent val="0"/>
          <c:showBubbleSize val="0"/>
        </c:dLbls>
        <c:smooth val="0"/>
        <c:axId val="1849638128"/>
        <c:axId val="1849610768"/>
      </c:lineChart>
      <c:catAx>
        <c:axId val="184963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49610768"/>
        <c:crosses val="autoZero"/>
        <c:auto val="1"/>
        <c:lblAlgn val="ctr"/>
        <c:lblOffset val="100"/>
        <c:noMultiLvlLbl val="0"/>
      </c:catAx>
      <c:valAx>
        <c:axId val="1849610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CO2 (Thousand Tons)</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49638128"/>
        <c:crosses val="autoZero"/>
        <c:crossBetween val="between"/>
        <c:maj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RGGI Cap, RGGI Emissions &amp; Cumulative Bank</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'RGGI Allowance Price'!$D$105</c:f>
              <c:strCache>
                <c:ptCount val="1"/>
                <c:pt idx="0">
                  <c:v>RGGI Cap</c:v>
                </c:pt>
              </c:strCache>
            </c:strRef>
          </c:tx>
          <c:spPr>
            <a:ln w="28575" cap="rnd">
              <a:solidFill>
                <a:schemeClr val="accent1"/>
              </a:solidFill>
              <a:round/>
            </a:ln>
            <a:effectLst/>
          </c:spPr>
          <c:marker>
            <c:symbol val="none"/>
          </c:marker>
          <c:cat>
            <c:numRef>
              <c:f>'RGGI Allowance Price'!$G$104:$M$104</c:f>
              <c:numCache>
                <c:formatCode>General</c:formatCode>
                <c:ptCount val="7"/>
                <c:pt idx="0">
                  <c:v>2025</c:v>
                </c:pt>
                <c:pt idx="1">
                  <c:v>2028</c:v>
                </c:pt>
                <c:pt idx="2">
                  <c:v>2030</c:v>
                </c:pt>
                <c:pt idx="3">
                  <c:v>2032</c:v>
                </c:pt>
                <c:pt idx="4">
                  <c:v>2035</c:v>
                </c:pt>
                <c:pt idx="5">
                  <c:v>2037</c:v>
                </c:pt>
                <c:pt idx="6">
                  <c:v>2040</c:v>
                </c:pt>
              </c:numCache>
            </c:numRef>
          </c:cat>
          <c:val>
            <c:numRef>
              <c:f>'RGGI Allowance Price'!$G$105:$M$105</c:f>
              <c:numCache>
                <c:formatCode>_(* #,##0_);_(* \(#,##0\);_(* "-"??_);_(@_)</c:formatCode>
                <c:ptCount val="7"/>
                <c:pt idx="0">
                  <c:v>90295</c:v>
                </c:pt>
                <c:pt idx="1">
                  <c:v>65444</c:v>
                </c:pt>
                <c:pt idx="2">
                  <c:v>47992</c:v>
                </c:pt>
                <c:pt idx="3">
                  <c:v>30541</c:v>
                </c:pt>
                <c:pt idx="4">
                  <c:v>13712</c:v>
                </c:pt>
                <c:pt idx="5">
                  <c:v>7479</c:v>
                </c:pt>
                <c:pt idx="6">
                  <c:v>7479</c:v>
                </c:pt>
              </c:numCache>
            </c:numRef>
          </c:val>
          <c:smooth val="0"/>
          <c:extLst>
            <c:ext xmlns:c16="http://schemas.microsoft.com/office/drawing/2014/chart" uri="{C3380CC4-5D6E-409C-BE32-E72D297353CC}">
              <c16:uniqueId val="{00000000-1FE7-42A3-B1CC-71F1F56E9F14}"/>
            </c:ext>
          </c:extLst>
        </c:ser>
        <c:ser>
          <c:idx val="1"/>
          <c:order val="1"/>
          <c:tx>
            <c:strRef>
              <c:f>'RGGI Allowance Price'!$D$106</c:f>
              <c:strCache>
                <c:ptCount val="1"/>
                <c:pt idx="0">
                  <c:v>RGGI Emissions</c:v>
                </c:pt>
              </c:strCache>
            </c:strRef>
          </c:tx>
          <c:spPr>
            <a:ln w="28575" cap="rnd">
              <a:solidFill>
                <a:schemeClr val="accent2"/>
              </a:solidFill>
              <a:round/>
            </a:ln>
            <a:effectLst/>
          </c:spPr>
          <c:marker>
            <c:symbol val="none"/>
          </c:marker>
          <c:cat>
            <c:numRef>
              <c:f>'RGGI Allowance Price'!$G$104:$M$104</c:f>
              <c:numCache>
                <c:formatCode>General</c:formatCode>
                <c:ptCount val="7"/>
                <c:pt idx="0">
                  <c:v>2025</c:v>
                </c:pt>
                <c:pt idx="1">
                  <c:v>2028</c:v>
                </c:pt>
                <c:pt idx="2">
                  <c:v>2030</c:v>
                </c:pt>
                <c:pt idx="3">
                  <c:v>2032</c:v>
                </c:pt>
                <c:pt idx="4">
                  <c:v>2035</c:v>
                </c:pt>
                <c:pt idx="5">
                  <c:v>2037</c:v>
                </c:pt>
                <c:pt idx="6">
                  <c:v>2040</c:v>
                </c:pt>
              </c:numCache>
            </c:numRef>
          </c:cat>
          <c:val>
            <c:numRef>
              <c:f>'RGGI Allowance Price'!$G$106:$M$106</c:f>
              <c:numCache>
                <c:formatCode>_(* #,##0_);_(* \(#,##0\);_(* "-"??_);_(@_)</c:formatCode>
                <c:ptCount val="7"/>
                <c:pt idx="0">
                  <c:v>63449.037121405301</c:v>
                </c:pt>
                <c:pt idx="1">
                  <c:v>41588.919800450902</c:v>
                </c:pt>
                <c:pt idx="2">
                  <c:v>30498.729140798601</c:v>
                </c:pt>
                <c:pt idx="3">
                  <c:v>27226.6981952858</c:v>
                </c:pt>
                <c:pt idx="4">
                  <c:v>32326.4673554806</c:v>
                </c:pt>
                <c:pt idx="5">
                  <c:v>22717.0596888994</c:v>
                </c:pt>
                <c:pt idx="6">
                  <c:v>8188.6297252630802</c:v>
                </c:pt>
              </c:numCache>
            </c:numRef>
          </c:val>
          <c:smooth val="0"/>
          <c:extLst>
            <c:ext xmlns:c16="http://schemas.microsoft.com/office/drawing/2014/chart" uri="{C3380CC4-5D6E-409C-BE32-E72D297353CC}">
              <c16:uniqueId val="{00000001-1FE7-42A3-B1CC-71F1F56E9F14}"/>
            </c:ext>
          </c:extLst>
        </c:ser>
        <c:ser>
          <c:idx val="2"/>
          <c:order val="2"/>
          <c:tx>
            <c:strRef>
              <c:f>'RGGI Allowance Price'!$D$108</c:f>
              <c:strCache>
                <c:ptCount val="1"/>
                <c:pt idx="0">
                  <c:v>Cumulative Allowance Position</c:v>
                </c:pt>
              </c:strCache>
            </c:strRef>
          </c:tx>
          <c:spPr>
            <a:ln w="28575" cap="rnd">
              <a:solidFill>
                <a:schemeClr val="accent3"/>
              </a:solidFill>
              <a:round/>
            </a:ln>
            <a:effectLst/>
          </c:spPr>
          <c:marker>
            <c:symbol val="none"/>
          </c:marker>
          <c:cat>
            <c:numRef>
              <c:f>'RGGI Allowance Price'!$G$104:$M$104</c:f>
              <c:numCache>
                <c:formatCode>General</c:formatCode>
                <c:ptCount val="7"/>
                <c:pt idx="0">
                  <c:v>2025</c:v>
                </c:pt>
                <c:pt idx="1">
                  <c:v>2028</c:v>
                </c:pt>
                <c:pt idx="2">
                  <c:v>2030</c:v>
                </c:pt>
                <c:pt idx="3">
                  <c:v>2032</c:v>
                </c:pt>
                <c:pt idx="4">
                  <c:v>2035</c:v>
                </c:pt>
                <c:pt idx="5">
                  <c:v>2037</c:v>
                </c:pt>
                <c:pt idx="6">
                  <c:v>2040</c:v>
                </c:pt>
              </c:numCache>
            </c:numRef>
          </c:cat>
          <c:val>
            <c:numRef>
              <c:f>'RGGI Allowance Price'!$G$108:$M$108</c:f>
              <c:numCache>
                <c:formatCode>_(* #,##0_);_(* \(#,##0\);_(* "-"??_);_(@_)</c:formatCode>
                <c:ptCount val="7"/>
                <c:pt idx="0">
                  <c:v>80537.888635784097</c:v>
                </c:pt>
                <c:pt idx="1">
                  <c:v>128248.04903488229</c:v>
                </c:pt>
                <c:pt idx="2">
                  <c:v>163234.5907532851</c:v>
                </c:pt>
                <c:pt idx="3">
                  <c:v>169863.19436271349</c:v>
                </c:pt>
                <c:pt idx="4">
                  <c:v>95405.324940791092</c:v>
                </c:pt>
                <c:pt idx="5">
                  <c:v>64929.205562992291</c:v>
                </c:pt>
                <c:pt idx="6">
                  <c:v>62090.686661939966</c:v>
                </c:pt>
              </c:numCache>
            </c:numRef>
          </c:val>
          <c:smooth val="0"/>
          <c:extLst>
            <c:ext xmlns:c16="http://schemas.microsoft.com/office/drawing/2014/chart" uri="{C3380CC4-5D6E-409C-BE32-E72D297353CC}">
              <c16:uniqueId val="{00000002-1FE7-42A3-B1CC-71F1F56E9F14}"/>
            </c:ext>
          </c:extLst>
        </c:ser>
        <c:dLbls>
          <c:showLegendKey val="0"/>
          <c:showVal val="0"/>
          <c:showCatName val="0"/>
          <c:showSerName val="0"/>
          <c:showPercent val="0"/>
          <c:showBubbleSize val="0"/>
        </c:dLbls>
        <c:smooth val="0"/>
        <c:axId val="1849638128"/>
        <c:axId val="1849610768"/>
      </c:lineChart>
      <c:catAx>
        <c:axId val="184963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49610768"/>
        <c:crosses val="autoZero"/>
        <c:auto val="1"/>
        <c:lblAlgn val="ctr"/>
        <c:lblOffset val="100"/>
        <c:noMultiLvlLbl val="0"/>
      </c:catAx>
      <c:valAx>
        <c:axId val="1849610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CO2 (Thousand Tons)</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49638128"/>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Capacity!$F$238</c:f>
              <c:strCache>
                <c:ptCount val="1"/>
                <c:pt idx="0">
                  <c:v>Coal</c:v>
                </c:pt>
              </c:strCache>
            </c:strRef>
          </c:tx>
          <c:invertIfNegative val="0"/>
          <c:val>
            <c:numRef>
              <c:f>Capacity!$G$238:$M$238</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02-FECF-4F2A-881D-5BF3F3A22F6F}"/>
            </c:ext>
          </c:extLst>
        </c:ser>
        <c:ser>
          <c:idx val="2"/>
          <c:order val="1"/>
          <c:tx>
            <c:strRef>
              <c:f>Capacity!$F$239</c:f>
              <c:strCache>
                <c:ptCount val="1"/>
                <c:pt idx="0">
                  <c:v>Coal with CCS</c:v>
                </c:pt>
              </c:strCache>
            </c:strRef>
          </c:tx>
          <c:invertIfNegative val="0"/>
          <c:val>
            <c:numRef>
              <c:f>Capacity!$G$239:$M$239</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04-FECF-4F2A-881D-5BF3F3A22F6F}"/>
            </c:ext>
          </c:extLst>
        </c:ser>
        <c:ser>
          <c:idx val="3"/>
          <c:order val="2"/>
          <c:tx>
            <c:strRef>
              <c:f>Capacity!$F$240</c:f>
              <c:strCache>
                <c:ptCount val="1"/>
                <c:pt idx="0">
                  <c:v>Combined Cycle</c:v>
                </c:pt>
              </c:strCache>
            </c:strRef>
          </c:tx>
          <c:invertIfNegative val="0"/>
          <c:val>
            <c:numRef>
              <c:f>Capacity!$G$240:$M$240</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06-FECF-4F2A-881D-5BF3F3A22F6F}"/>
            </c:ext>
          </c:extLst>
        </c:ser>
        <c:ser>
          <c:idx val="4"/>
          <c:order val="3"/>
          <c:tx>
            <c:strRef>
              <c:f>Capacity!$F$241</c:f>
              <c:strCache>
                <c:ptCount val="1"/>
                <c:pt idx="0">
                  <c:v>Combustion Turbine</c:v>
                </c:pt>
              </c:strCache>
            </c:strRef>
          </c:tx>
          <c:invertIfNegative val="0"/>
          <c:val>
            <c:numRef>
              <c:f>Capacity!$G$241:$M$241</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08-FECF-4F2A-881D-5BF3F3A22F6F}"/>
            </c:ext>
          </c:extLst>
        </c:ser>
        <c:ser>
          <c:idx val="5"/>
          <c:order val="4"/>
          <c:tx>
            <c:strRef>
              <c:f>Capacity!$F$242</c:f>
              <c:strCache>
                <c:ptCount val="1"/>
                <c:pt idx="0">
                  <c:v>Oil/Gas</c:v>
                </c:pt>
              </c:strCache>
            </c:strRef>
          </c:tx>
          <c:invertIfNegative val="0"/>
          <c:val>
            <c:numRef>
              <c:f>Capacity!$G$242:$M$242</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0A-FECF-4F2A-881D-5BF3F3A22F6F}"/>
            </c:ext>
          </c:extLst>
        </c:ser>
        <c:ser>
          <c:idx val="7"/>
          <c:order val="5"/>
          <c:tx>
            <c:strRef>
              <c:f>Capacity!$F$243</c:f>
              <c:strCache>
                <c:ptCount val="1"/>
                <c:pt idx="0">
                  <c:v>Other</c:v>
                </c:pt>
              </c:strCache>
            </c:strRef>
          </c:tx>
          <c:invertIfNegative val="0"/>
          <c:val>
            <c:numRef>
              <c:f>Capacity!$G$243:$M$243</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0C-FECF-4F2A-881D-5BF3F3A22F6F}"/>
            </c:ext>
          </c:extLst>
        </c:ser>
        <c:ser>
          <c:idx val="8"/>
          <c:order val="6"/>
          <c:tx>
            <c:strRef>
              <c:f>Capacity!$F$244</c:f>
              <c:strCache>
                <c:ptCount val="1"/>
                <c:pt idx="0">
                  <c:v>Nuclear</c:v>
                </c:pt>
              </c:strCache>
            </c:strRef>
          </c:tx>
          <c:invertIfNegative val="0"/>
          <c:val>
            <c:numRef>
              <c:f>Capacity!$G$244:$M$244</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0E-FECF-4F2A-881D-5BF3F3A22F6F}"/>
            </c:ext>
          </c:extLst>
        </c:ser>
        <c:ser>
          <c:idx val="9"/>
          <c:order val="7"/>
          <c:tx>
            <c:strRef>
              <c:f>Capacity!$F$245</c:f>
              <c:strCache>
                <c:ptCount val="1"/>
                <c:pt idx="0">
                  <c:v>Hydro</c:v>
                </c:pt>
              </c:strCache>
            </c:strRef>
          </c:tx>
          <c:invertIfNegative val="0"/>
          <c:val>
            <c:numRef>
              <c:f>Capacity!$G$245:$M$245</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10-FECF-4F2A-881D-5BF3F3A22F6F}"/>
            </c:ext>
          </c:extLst>
        </c:ser>
        <c:ser>
          <c:idx val="10"/>
          <c:order val="8"/>
          <c:tx>
            <c:strRef>
              <c:f>Capacity!$F$246</c:f>
              <c:strCache>
                <c:ptCount val="1"/>
                <c:pt idx="0">
                  <c:v>Solar PV</c:v>
                </c:pt>
              </c:strCache>
            </c:strRef>
          </c:tx>
          <c:invertIfNegative val="0"/>
          <c:val>
            <c:numRef>
              <c:f>Capacity!$G$246:$M$246</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12-FECF-4F2A-881D-5BF3F3A22F6F}"/>
            </c:ext>
          </c:extLst>
        </c:ser>
        <c:ser>
          <c:idx val="11"/>
          <c:order val="9"/>
          <c:tx>
            <c:strRef>
              <c:f>Capacity!$F$247</c:f>
              <c:strCache>
                <c:ptCount val="1"/>
                <c:pt idx="0">
                  <c:v>Onshore Wind</c:v>
                </c:pt>
              </c:strCache>
            </c:strRef>
          </c:tx>
          <c:invertIfNegative val="0"/>
          <c:val>
            <c:numRef>
              <c:f>Capacity!$G$247:$M$247</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14-FECF-4F2A-881D-5BF3F3A22F6F}"/>
            </c:ext>
          </c:extLst>
        </c:ser>
        <c:ser>
          <c:idx val="12"/>
          <c:order val="10"/>
          <c:tx>
            <c:strRef>
              <c:f>Capacity!$F$248</c:f>
              <c:strCache>
                <c:ptCount val="1"/>
                <c:pt idx="0">
                  <c:v>Battery Storage</c:v>
                </c:pt>
              </c:strCache>
            </c:strRef>
          </c:tx>
          <c:invertIfNegative val="0"/>
          <c:val>
            <c:numRef>
              <c:f>Capacity!$G$248:$M$248</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16-FECF-4F2A-881D-5BF3F3A22F6F}"/>
            </c:ext>
          </c:extLst>
        </c:ser>
        <c:ser>
          <c:idx val="13"/>
          <c:order val="11"/>
          <c:tx>
            <c:strRef>
              <c:f>Capacity!$F$249</c:f>
              <c:strCache>
                <c:ptCount val="1"/>
                <c:pt idx="0">
                  <c:v>Other RE</c:v>
                </c:pt>
              </c:strCache>
            </c:strRef>
          </c:tx>
          <c:invertIfNegative val="0"/>
          <c:val>
            <c:numRef>
              <c:f>Capacity!$G$249:$M$249</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18-FECF-4F2A-881D-5BF3F3A22F6F}"/>
            </c:ext>
          </c:extLst>
        </c:ser>
        <c:ser>
          <c:idx val="15"/>
          <c:order val="12"/>
          <c:tx>
            <c:strRef>
              <c:f>Capacity!$F$250</c:f>
              <c:strCache>
                <c:ptCount val="1"/>
                <c:pt idx="0">
                  <c:v>New Combined Cycle</c:v>
                </c:pt>
              </c:strCache>
            </c:strRef>
          </c:tx>
          <c:invertIfNegative val="0"/>
          <c:val>
            <c:numRef>
              <c:f>Capacity!$G$250:$M$250</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1A-FECF-4F2A-881D-5BF3F3A22F6F}"/>
            </c:ext>
          </c:extLst>
        </c:ser>
        <c:ser>
          <c:idx val="16"/>
          <c:order val="13"/>
          <c:tx>
            <c:strRef>
              <c:f>Capacity!$F$251</c:f>
              <c:strCache>
                <c:ptCount val="1"/>
                <c:pt idx="0">
                  <c:v>New Combustion Turbine</c:v>
                </c:pt>
              </c:strCache>
            </c:strRef>
          </c:tx>
          <c:invertIfNegative val="0"/>
          <c:val>
            <c:numRef>
              <c:f>Capacity!$G$251:$M$251</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1C-FECF-4F2A-881D-5BF3F3A22F6F}"/>
            </c:ext>
          </c:extLst>
        </c:ser>
        <c:ser>
          <c:idx val="17"/>
          <c:order val="14"/>
          <c:tx>
            <c:strRef>
              <c:f>Capacity!$F$252</c:f>
              <c:strCache>
                <c:ptCount val="1"/>
                <c:pt idx="0">
                  <c:v>New Other</c:v>
                </c:pt>
              </c:strCache>
            </c:strRef>
          </c:tx>
          <c:invertIfNegative val="0"/>
          <c:val>
            <c:numRef>
              <c:f>Capacity!$G$252:$M$252</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1E-FECF-4F2A-881D-5BF3F3A22F6F}"/>
            </c:ext>
          </c:extLst>
        </c:ser>
        <c:ser>
          <c:idx val="18"/>
          <c:order val="15"/>
          <c:tx>
            <c:strRef>
              <c:f>Capacity!$F$253</c:f>
              <c:strCache>
                <c:ptCount val="1"/>
                <c:pt idx="0">
                  <c:v>New Other RE</c:v>
                </c:pt>
              </c:strCache>
            </c:strRef>
          </c:tx>
          <c:invertIfNegative val="0"/>
          <c:val>
            <c:numRef>
              <c:f>Capacity!$G$253:$M$253</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20-FECF-4F2A-881D-5BF3F3A22F6F}"/>
            </c:ext>
          </c:extLst>
        </c:ser>
        <c:ser>
          <c:idx val="19"/>
          <c:order val="16"/>
          <c:tx>
            <c:strRef>
              <c:f>Capacity!$F$254</c:f>
              <c:strCache>
                <c:ptCount val="1"/>
                <c:pt idx="0">
                  <c:v>New Solar PV</c:v>
                </c:pt>
              </c:strCache>
            </c:strRef>
          </c:tx>
          <c:invertIfNegative val="0"/>
          <c:val>
            <c:numRef>
              <c:f>Capacity!$G$254:$M$254</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22-FECF-4F2A-881D-5BF3F3A22F6F}"/>
            </c:ext>
          </c:extLst>
        </c:ser>
        <c:ser>
          <c:idx val="20"/>
          <c:order val="17"/>
          <c:tx>
            <c:strRef>
              <c:f>Capacity!$F$255</c:f>
              <c:strCache>
                <c:ptCount val="1"/>
                <c:pt idx="0">
                  <c:v>New Onshore Wind</c:v>
                </c:pt>
              </c:strCache>
            </c:strRef>
          </c:tx>
          <c:invertIfNegative val="0"/>
          <c:val>
            <c:numRef>
              <c:f>Capacity!$G$255:$M$255</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24-FECF-4F2A-881D-5BF3F3A22F6F}"/>
            </c:ext>
          </c:extLst>
        </c:ser>
        <c:ser>
          <c:idx val="21"/>
          <c:order val="18"/>
          <c:tx>
            <c:strRef>
              <c:f>Capacity!$F$256</c:f>
              <c:strCache>
                <c:ptCount val="1"/>
                <c:pt idx="0">
                  <c:v>New Offshore Wind</c:v>
                </c:pt>
              </c:strCache>
            </c:strRef>
          </c:tx>
          <c:invertIfNegative val="0"/>
          <c:val>
            <c:numRef>
              <c:f>Capacity!$G$256:$M$256</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26-FECF-4F2A-881D-5BF3F3A22F6F}"/>
            </c:ext>
          </c:extLst>
        </c:ser>
        <c:ser>
          <c:idx val="22"/>
          <c:order val="19"/>
          <c:tx>
            <c:strRef>
              <c:f>Capacity!$F$257</c:f>
              <c:strCache>
                <c:ptCount val="1"/>
                <c:pt idx="0">
                  <c:v>New Battery Storage</c:v>
                </c:pt>
              </c:strCache>
            </c:strRef>
          </c:tx>
          <c:invertIfNegative val="0"/>
          <c:val>
            <c:numRef>
              <c:f>Capacity!$G$257:$M$257</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28-FECF-4F2A-881D-5BF3F3A22F6F}"/>
            </c:ext>
          </c:extLst>
        </c:ser>
        <c:ser>
          <c:idx val="25"/>
          <c:order val="20"/>
          <c:tx>
            <c:strRef>
              <c:f>Capacity!$F$258</c:f>
              <c:strCache>
                <c:ptCount val="1"/>
                <c:pt idx="0">
                  <c:v>New H2 CC</c:v>
                </c:pt>
              </c:strCache>
            </c:strRef>
          </c:tx>
          <c:invertIfNegative val="0"/>
          <c:val>
            <c:numRef>
              <c:f>Capacity!$G$258:$M$258</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2A-FECF-4F2A-881D-5BF3F3A22F6F}"/>
            </c:ext>
          </c:extLst>
        </c:ser>
        <c:ser>
          <c:idx val="26"/>
          <c:order val="21"/>
          <c:tx>
            <c:strRef>
              <c:f>Capacity!$F$259</c:f>
              <c:strCache>
                <c:ptCount val="1"/>
                <c:pt idx="0">
                  <c:v>New H2 CT</c:v>
                </c:pt>
              </c:strCache>
            </c:strRef>
          </c:tx>
          <c:invertIfNegative val="0"/>
          <c:val>
            <c:numRef>
              <c:f>Capacity!$G$259:$M$259</c:f>
            </c:numRef>
          </c:val>
          <c:extLst>
            <c:ext xmlns:c15="http://schemas.microsoft.com/office/drawing/2012/chart" uri="{02D57815-91ED-43cb-92C2-25804820EDAC}">
              <c15:filteredCategoryTitle>
                <c15:cat>
                  <c:multiLvlStrRef>
                    <c:extLst>
                      <c:ext uri="{02D57815-91ED-43cb-92C2-25804820EDAC}">
                        <c15:formulaRef>
                          <c15:sqref>Capacity!$G$237:$M$237</c15:sqref>
                        </c15:formulaRef>
                      </c:ext>
                    </c:extLst>
                  </c:multiLvlStrRef>
                </c15:cat>
              </c15:filteredCategoryTitle>
            </c:ext>
            <c:ext xmlns:c16="http://schemas.microsoft.com/office/drawing/2014/chart" uri="{C3380CC4-5D6E-409C-BE32-E72D297353CC}">
              <c16:uniqueId val="{0000002C-FECF-4F2A-881D-5BF3F3A22F6F}"/>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81581666823797916"/>
          <c:w val="0.98050393967391725"/>
          <c:h val="0.17947143496745752"/>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Capacity!$F$268</c:f>
              <c:strCache>
                <c:ptCount val="1"/>
                <c:pt idx="0">
                  <c:v>Coal</c:v>
                </c:pt>
              </c:strCache>
            </c:strRef>
          </c:tx>
          <c:spPr>
            <a:solidFill>
              <a:sysClr val="windowText" lastClr="000000"/>
            </a:solidFill>
            <a:ln>
              <a:noFill/>
            </a:ln>
            <a:effectLst/>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Capacity!$G$268:$N$268</c15:sqref>
                  </c15:fullRef>
                </c:ext>
              </c:extLst>
              <c:f>Capacity!$G$268:$M$268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53-3C2C-4D19-8AC5-8B5EC94B3D5D}"/>
            </c:ext>
          </c:extLst>
        </c:ser>
        <c:ser>
          <c:idx val="2"/>
          <c:order val="1"/>
          <c:tx>
            <c:strRef>
              <c:f>Capacity!$F$269</c:f>
              <c:strCache>
                <c:ptCount val="1"/>
                <c:pt idx="0">
                  <c:v>Coal with CCS</c:v>
                </c:pt>
              </c:strCache>
            </c:strRef>
          </c:tx>
          <c:spPr>
            <a:solidFill>
              <a:sysClr val="window" lastClr="FFFFFF">
                <a:lumMod val="65000"/>
              </a:sysClr>
            </a:solidFill>
            <a:ln>
              <a:noFill/>
            </a:ln>
            <a:effectLst/>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Capacity!$G$269:$N$269</c15:sqref>
                  </c15:fullRef>
                </c:ext>
              </c:extLst>
              <c:f>Capacity!$G$269:$M$269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55-3C2C-4D19-8AC5-8B5EC94B3D5D}"/>
            </c:ext>
          </c:extLst>
        </c:ser>
        <c:ser>
          <c:idx val="3"/>
          <c:order val="2"/>
          <c:tx>
            <c:strRef>
              <c:f>Capacity!$F$270</c:f>
              <c:strCache>
                <c:ptCount val="1"/>
                <c:pt idx="0">
                  <c:v>Combined Cycle</c:v>
                </c:pt>
              </c:strCache>
            </c:strRef>
          </c:tx>
          <c:spPr>
            <a:solidFill>
              <a:schemeClr val="accent4"/>
            </a:solidFill>
            <a:ln>
              <a:noFill/>
            </a:ln>
            <a:effectLst/>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Capacity!$G$270:$N$270</c15:sqref>
                  </c15:fullRef>
                </c:ext>
              </c:extLst>
              <c:f>Capacity!$G$270:$M$270</c:f>
              <c:numCache>
                <c:formatCode>_(* #,##0_);_(* \(#,##0\);_(* "-"??_);_(@_)</c:formatCode>
                <c:ptCount val="7"/>
                <c:pt idx="0">
                  <c:v>11182.063</c:v>
                </c:pt>
                <c:pt idx="1">
                  <c:v>11146.537560000001</c:v>
                </c:pt>
                <c:pt idx="2">
                  <c:v>11146.538</c:v>
                </c:pt>
                <c:pt idx="3">
                  <c:v>11145.964330000001</c:v>
                </c:pt>
                <c:pt idx="4">
                  <c:v>11143.259410000001</c:v>
                </c:pt>
                <c:pt idx="5">
                  <c:v>11143.259410000001</c:v>
                </c:pt>
                <c:pt idx="6">
                  <c:v>11143.259410000001</c:v>
                </c:pt>
              </c:numCache>
            </c:numRef>
          </c:val>
          <c:extLst>
            <c:ext xmlns:c16="http://schemas.microsoft.com/office/drawing/2014/chart" uri="{C3380CC4-5D6E-409C-BE32-E72D297353CC}">
              <c16:uniqueId val="{00000057-3C2C-4D19-8AC5-8B5EC94B3D5D}"/>
            </c:ext>
          </c:extLst>
        </c:ser>
        <c:ser>
          <c:idx val="4"/>
          <c:order val="3"/>
          <c:tx>
            <c:strRef>
              <c:f>Capacity!$F$271</c:f>
              <c:strCache>
                <c:ptCount val="1"/>
                <c:pt idx="0">
                  <c:v>Combustion Turbine</c:v>
                </c:pt>
              </c:strCache>
            </c:strRef>
          </c:tx>
          <c:spPr>
            <a:solidFill>
              <a:schemeClr val="accent4">
                <a:lumMod val="75000"/>
              </a:schemeClr>
            </a:solidFill>
            <a:ln>
              <a:noFill/>
            </a:ln>
            <a:effectLst/>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Capacity!$G$271:$N$271</c15:sqref>
                  </c15:fullRef>
                </c:ext>
              </c:extLst>
              <c:f>Capacity!$G$271:$M$271</c:f>
              <c:numCache>
                <c:formatCode>_(* #,##0_);_(* \(#,##0\);_(* "-"??_);_(@_)</c:formatCode>
                <c:ptCount val="7"/>
                <c:pt idx="0">
                  <c:v>4073.3420000000001</c:v>
                </c:pt>
                <c:pt idx="1">
                  <c:v>3464.6419999999998</c:v>
                </c:pt>
                <c:pt idx="2">
                  <c:v>3464.6419999999998</c:v>
                </c:pt>
                <c:pt idx="3">
                  <c:v>3464.6419999999998</c:v>
                </c:pt>
                <c:pt idx="4">
                  <c:v>3464.6419999999998</c:v>
                </c:pt>
                <c:pt idx="5">
                  <c:v>3464.6419999999998</c:v>
                </c:pt>
                <c:pt idx="6">
                  <c:v>3461.183</c:v>
                </c:pt>
              </c:numCache>
            </c:numRef>
          </c:val>
          <c:extLst>
            <c:ext xmlns:c16="http://schemas.microsoft.com/office/drawing/2014/chart" uri="{C3380CC4-5D6E-409C-BE32-E72D297353CC}">
              <c16:uniqueId val="{00000059-3C2C-4D19-8AC5-8B5EC94B3D5D}"/>
            </c:ext>
          </c:extLst>
        </c:ser>
        <c:ser>
          <c:idx val="5"/>
          <c:order val="4"/>
          <c:tx>
            <c:strRef>
              <c:f>Capacity!$F$272</c:f>
              <c:strCache>
                <c:ptCount val="1"/>
                <c:pt idx="0">
                  <c:v>Oil/Gas</c:v>
                </c:pt>
              </c:strCache>
            </c:strRef>
          </c:tx>
          <c:spPr>
            <a:solidFill>
              <a:schemeClr val="bg2">
                <a:lumMod val="75000"/>
              </a:schemeClr>
            </a:solidFill>
            <a:ln>
              <a:noFill/>
            </a:ln>
            <a:effectLst/>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Capacity!$G$272:$N$272</c15:sqref>
                  </c15:fullRef>
                </c:ext>
              </c:extLst>
              <c:f>Capacity!$G$272:$M$272</c:f>
              <c:numCache>
                <c:formatCode>_(* #,##0_);_(* \(#,##0\);_(* "-"??_);_(@_)</c:formatCode>
                <c:ptCount val="7"/>
                <c:pt idx="0">
                  <c:v>10861.2</c:v>
                </c:pt>
                <c:pt idx="1">
                  <c:v>7641.209981</c:v>
                </c:pt>
                <c:pt idx="2">
                  <c:v>7557.1953000000003</c:v>
                </c:pt>
                <c:pt idx="3">
                  <c:v>7557.1953009999997</c:v>
                </c:pt>
                <c:pt idx="4">
                  <c:v>7557.1953009999997</c:v>
                </c:pt>
                <c:pt idx="5">
                  <c:v>7427.5411409999997</c:v>
                </c:pt>
                <c:pt idx="6">
                  <c:v>4286.075014</c:v>
                </c:pt>
              </c:numCache>
            </c:numRef>
          </c:val>
          <c:extLst>
            <c:ext xmlns:c16="http://schemas.microsoft.com/office/drawing/2014/chart" uri="{C3380CC4-5D6E-409C-BE32-E72D297353CC}">
              <c16:uniqueId val="{0000005B-3C2C-4D19-8AC5-8B5EC94B3D5D}"/>
            </c:ext>
          </c:extLst>
        </c:ser>
        <c:ser>
          <c:idx val="7"/>
          <c:order val="5"/>
          <c:tx>
            <c:strRef>
              <c:f>Capacity!$F$273</c:f>
              <c:strCache>
                <c:ptCount val="1"/>
                <c:pt idx="0">
                  <c:v>Other</c:v>
                </c:pt>
              </c:strCache>
            </c:strRef>
          </c:tx>
          <c:spPr>
            <a:solidFill>
              <a:srgbClr val="FF0000"/>
            </a:solidFill>
            <a:ln>
              <a:noFill/>
            </a:ln>
            <a:effectLst/>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Capacity!$G$273:$N$273</c15:sqref>
                  </c15:fullRef>
                </c:ext>
              </c:extLst>
              <c:f>Capacity!$G$273:$M$273</c:f>
              <c:numCache>
                <c:formatCode>_(* #,##0_);_(* \(#,##0\);_(* "-"??_);_(@_)</c:formatCode>
                <c:ptCount val="7"/>
                <c:pt idx="0">
                  <c:v>150</c:v>
                </c:pt>
                <c:pt idx="1">
                  <c:v>150</c:v>
                </c:pt>
                <c:pt idx="2">
                  <c:v>150</c:v>
                </c:pt>
                <c:pt idx="3">
                  <c:v>150</c:v>
                </c:pt>
                <c:pt idx="4">
                  <c:v>150</c:v>
                </c:pt>
                <c:pt idx="5">
                  <c:v>150</c:v>
                </c:pt>
                <c:pt idx="6">
                  <c:v>150</c:v>
                </c:pt>
              </c:numCache>
            </c:numRef>
          </c:val>
          <c:extLst>
            <c:ext xmlns:c16="http://schemas.microsoft.com/office/drawing/2014/chart" uri="{C3380CC4-5D6E-409C-BE32-E72D297353CC}">
              <c16:uniqueId val="{0000005D-3C2C-4D19-8AC5-8B5EC94B3D5D}"/>
            </c:ext>
          </c:extLst>
        </c:ser>
        <c:ser>
          <c:idx val="8"/>
          <c:order val="6"/>
          <c:tx>
            <c:strRef>
              <c:f>Capacity!$F$274</c:f>
              <c:strCache>
                <c:ptCount val="1"/>
                <c:pt idx="0">
                  <c:v>Nuclear</c:v>
                </c:pt>
              </c:strCache>
            </c:strRef>
          </c:tx>
          <c:spPr>
            <a:solidFill>
              <a:srgbClr val="7030A0"/>
            </a:solidFill>
            <a:ln>
              <a:noFill/>
            </a:ln>
            <a:effectLst/>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Capacity!$G$274:$N$274</c15:sqref>
                  </c15:fullRef>
                </c:ext>
              </c:extLst>
              <c:f>Capacity!$G$274:$M$274</c:f>
              <c:numCache>
                <c:formatCode>_(* #,##0_);_(* \(#,##0\);_(* "-"??_);_(@_)</c:formatCode>
                <c:ptCount val="7"/>
                <c:pt idx="0">
                  <c:v>3333.6</c:v>
                </c:pt>
                <c:pt idx="1">
                  <c:v>3333.6</c:v>
                </c:pt>
                <c:pt idx="2">
                  <c:v>3333.6</c:v>
                </c:pt>
                <c:pt idx="3">
                  <c:v>3333.6</c:v>
                </c:pt>
                <c:pt idx="4">
                  <c:v>3333.6</c:v>
                </c:pt>
                <c:pt idx="5">
                  <c:v>3333.6</c:v>
                </c:pt>
                <c:pt idx="6">
                  <c:v>3333.6</c:v>
                </c:pt>
              </c:numCache>
            </c:numRef>
          </c:val>
          <c:extLst>
            <c:ext xmlns:c16="http://schemas.microsoft.com/office/drawing/2014/chart" uri="{C3380CC4-5D6E-409C-BE32-E72D297353CC}">
              <c16:uniqueId val="{0000005F-3C2C-4D19-8AC5-8B5EC94B3D5D}"/>
            </c:ext>
          </c:extLst>
        </c:ser>
        <c:ser>
          <c:idx val="9"/>
          <c:order val="7"/>
          <c:tx>
            <c:strRef>
              <c:f>Capacity!$F$275</c:f>
              <c:strCache>
                <c:ptCount val="1"/>
                <c:pt idx="0">
                  <c:v>Hydro</c:v>
                </c:pt>
              </c:strCache>
            </c:strRef>
          </c:tx>
          <c:spPr>
            <a:solidFill>
              <a:srgbClr val="4472C4"/>
            </a:solid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Capacity!$G$275:$N$275</c15:sqref>
                  </c15:fullRef>
                </c:ext>
              </c:extLst>
              <c:f>Capacity!$G$275:$M$275</c:f>
              <c:numCache>
                <c:formatCode>_(* #,##0_);_(* \(#,##0\);_(* "-"??_);_(@_)</c:formatCode>
                <c:ptCount val="7"/>
                <c:pt idx="0">
                  <c:v>5704.7449999999999</c:v>
                </c:pt>
                <c:pt idx="1">
                  <c:v>5704.7449999999999</c:v>
                </c:pt>
                <c:pt idx="2">
                  <c:v>5704.7449999999999</c:v>
                </c:pt>
                <c:pt idx="3">
                  <c:v>5704.7449999999999</c:v>
                </c:pt>
                <c:pt idx="4">
                  <c:v>5704.7449999999999</c:v>
                </c:pt>
                <c:pt idx="5">
                  <c:v>5704.7449999999999</c:v>
                </c:pt>
                <c:pt idx="6">
                  <c:v>5704.7449999999999</c:v>
                </c:pt>
              </c:numCache>
            </c:numRef>
          </c:val>
          <c:extLst>
            <c:ext xmlns:c16="http://schemas.microsoft.com/office/drawing/2014/chart" uri="{C3380CC4-5D6E-409C-BE32-E72D297353CC}">
              <c16:uniqueId val="{00000061-3C2C-4D19-8AC5-8B5EC94B3D5D}"/>
            </c:ext>
          </c:extLst>
        </c:ser>
        <c:ser>
          <c:idx val="10"/>
          <c:order val="8"/>
          <c:tx>
            <c:strRef>
              <c:f>Capacity!$F$276</c:f>
              <c:strCache>
                <c:ptCount val="1"/>
                <c:pt idx="0">
                  <c:v>Solar PV</c:v>
                </c:pt>
              </c:strCache>
            </c:strRef>
          </c:tx>
          <c:spPr>
            <a:solidFill>
              <a:srgbClr val="FFFF00"/>
            </a:solid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Capacity!$G$276:$N$276</c15:sqref>
                  </c15:fullRef>
                </c:ext>
              </c:extLst>
              <c:f>Capacity!$G$276:$M$276</c:f>
              <c:numCache>
                <c:formatCode>_(* #,##0_);_(* \(#,##0\);_(* "-"??_);_(@_)</c:formatCode>
                <c:ptCount val="7"/>
                <c:pt idx="0">
                  <c:v>9090.1560000000009</c:v>
                </c:pt>
                <c:pt idx="1">
                  <c:v>9838.1560000000009</c:v>
                </c:pt>
                <c:pt idx="2">
                  <c:v>9838.1560000000009</c:v>
                </c:pt>
                <c:pt idx="3">
                  <c:v>9838.1560000000009</c:v>
                </c:pt>
                <c:pt idx="4">
                  <c:v>9838.1560000000009</c:v>
                </c:pt>
                <c:pt idx="5">
                  <c:v>9838.1560000000009</c:v>
                </c:pt>
                <c:pt idx="6">
                  <c:v>9838.1560000000009</c:v>
                </c:pt>
              </c:numCache>
            </c:numRef>
          </c:val>
          <c:extLst>
            <c:ext xmlns:c16="http://schemas.microsoft.com/office/drawing/2014/chart" uri="{C3380CC4-5D6E-409C-BE32-E72D297353CC}">
              <c16:uniqueId val="{00000063-3C2C-4D19-8AC5-8B5EC94B3D5D}"/>
            </c:ext>
          </c:extLst>
        </c:ser>
        <c:ser>
          <c:idx val="11"/>
          <c:order val="9"/>
          <c:tx>
            <c:strRef>
              <c:f>Capacity!$F$277</c:f>
              <c:strCache>
                <c:ptCount val="1"/>
                <c:pt idx="0">
                  <c:v>Onshore Wind</c:v>
                </c:pt>
              </c:strCache>
            </c:strRef>
          </c:tx>
          <c:spPr>
            <a:solidFill>
              <a:srgbClr val="70AD47">
                <a:lumMod val="60000"/>
                <a:lumOff val="40000"/>
              </a:srgbClr>
            </a:solid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Capacity!$G$277:$N$277</c15:sqref>
                  </c15:fullRef>
                </c:ext>
              </c:extLst>
              <c:f>Capacity!$G$277:$M$277</c:f>
              <c:numCache>
                <c:formatCode>_(* #,##0_);_(* \(#,##0\);_(* "-"??_);_(@_)</c:formatCode>
                <c:ptCount val="7"/>
                <c:pt idx="0">
                  <c:v>3804.4720000000002</c:v>
                </c:pt>
                <c:pt idx="1">
                  <c:v>3804.4720000000002</c:v>
                </c:pt>
                <c:pt idx="2">
                  <c:v>3804.4720000000002</c:v>
                </c:pt>
                <c:pt idx="3">
                  <c:v>3804.4720000000002</c:v>
                </c:pt>
                <c:pt idx="4">
                  <c:v>3804.4720000000002</c:v>
                </c:pt>
                <c:pt idx="5">
                  <c:v>3804.4720000000002</c:v>
                </c:pt>
                <c:pt idx="6">
                  <c:v>3804.4720000000002</c:v>
                </c:pt>
              </c:numCache>
            </c:numRef>
          </c:val>
          <c:extLst>
            <c:ext xmlns:c16="http://schemas.microsoft.com/office/drawing/2014/chart" uri="{C3380CC4-5D6E-409C-BE32-E72D297353CC}">
              <c16:uniqueId val="{00000065-3C2C-4D19-8AC5-8B5EC94B3D5D}"/>
            </c:ext>
          </c:extLst>
        </c:ser>
        <c:ser>
          <c:idx val="14"/>
          <c:order val="10"/>
          <c:tx>
            <c:strRef>
              <c:f>Capacity!$F$278</c:f>
              <c:strCache>
                <c:ptCount val="1"/>
                <c:pt idx="0">
                  <c:v>Offshore Wind</c:v>
                </c:pt>
              </c:strCache>
            </c:strRef>
          </c:tx>
          <c:spPr>
            <a:solidFill>
              <a:srgbClr val="70AD47"/>
            </a:solidFill>
          </c:spPr>
          <c:invertIfNegative val="0"/>
          <c:cat>
            <c:strLit>
              <c:ptCount val="7"/>
              <c:pt idx="0">
                <c:v>2025</c:v>
              </c:pt>
              <c:pt idx="1">
                <c:v>2028</c:v>
              </c:pt>
              <c:pt idx="2">
                <c:v>2030</c:v>
              </c:pt>
              <c:pt idx="3">
                <c:v>2032</c:v>
              </c:pt>
              <c:pt idx="4">
                <c:v>2035</c:v>
              </c:pt>
              <c:pt idx="5">
                <c:v>2037</c:v>
              </c:pt>
              <c:pt idx="6">
                <c:v>2040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Capacity!$G$278:$N$278</c15:sqref>
                  </c15:fullRef>
                </c:ext>
              </c:extLst>
              <c:f>Capacity!$G$278:$M$278</c:f>
              <c:numCache>
                <c:formatCode>_(* #,##0_);_(* \(#,##0\);_(* "-"??_);_(@_)</c:formatCode>
                <c:ptCount val="7"/>
                <c:pt idx="0">
                  <c:v>136</c:v>
                </c:pt>
                <c:pt idx="1">
                  <c:v>1876</c:v>
                </c:pt>
                <c:pt idx="2">
                  <c:v>1876</c:v>
                </c:pt>
                <c:pt idx="3">
                  <c:v>1876</c:v>
                </c:pt>
                <c:pt idx="4">
                  <c:v>1876</c:v>
                </c:pt>
                <c:pt idx="5">
                  <c:v>1876</c:v>
                </c:pt>
                <c:pt idx="6">
                  <c:v>1876</c:v>
                </c:pt>
              </c:numCache>
            </c:numRef>
          </c:val>
          <c:extLst>
            <c:ext xmlns:c16="http://schemas.microsoft.com/office/drawing/2014/chart" uri="{C3380CC4-5D6E-409C-BE32-E72D297353CC}">
              <c16:uniqueId val="{00000000-9EAC-4604-A254-DF1D896A5C04}"/>
            </c:ext>
          </c:extLst>
        </c:ser>
        <c:ser>
          <c:idx val="12"/>
          <c:order val="11"/>
          <c:tx>
            <c:strRef>
              <c:f>Capacity!$F$279</c:f>
              <c:strCache>
                <c:ptCount val="1"/>
                <c:pt idx="0">
                  <c:v>Battery Storage</c:v>
                </c:pt>
              </c:strCache>
            </c:strRef>
          </c:tx>
          <c:spPr>
            <a:solidFill>
              <a:srgbClr val="DF99B7"/>
            </a:solid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Capacity!$G$279:$N$279</c15:sqref>
                  </c15:fullRef>
                </c:ext>
              </c:extLst>
              <c:f>Capacity!$G$279:$M$279</c:f>
              <c:numCache>
                <c:formatCode>_(* #,##0_);_(* \(#,##0\);_(* "-"??_);_(@_)</c:formatCode>
                <c:ptCount val="7"/>
                <c:pt idx="0">
                  <c:v>415</c:v>
                </c:pt>
                <c:pt idx="1">
                  <c:v>1492</c:v>
                </c:pt>
                <c:pt idx="2">
                  <c:v>1492</c:v>
                </c:pt>
                <c:pt idx="3">
                  <c:v>1492</c:v>
                </c:pt>
                <c:pt idx="4">
                  <c:v>1492</c:v>
                </c:pt>
                <c:pt idx="5">
                  <c:v>1492</c:v>
                </c:pt>
                <c:pt idx="6">
                  <c:v>1492</c:v>
                </c:pt>
              </c:numCache>
            </c:numRef>
          </c:val>
          <c:extLst>
            <c:ext xmlns:c16="http://schemas.microsoft.com/office/drawing/2014/chart" uri="{C3380CC4-5D6E-409C-BE32-E72D297353CC}">
              <c16:uniqueId val="{00000067-3C2C-4D19-8AC5-8B5EC94B3D5D}"/>
            </c:ext>
          </c:extLst>
        </c:ser>
        <c:ser>
          <c:idx val="13"/>
          <c:order val="12"/>
          <c:tx>
            <c:strRef>
              <c:f>Capacity!$F$280</c:f>
              <c:strCache>
                <c:ptCount val="1"/>
                <c:pt idx="0">
                  <c:v>Other RE</c:v>
                </c:pt>
              </c:strCache>
            </c:strRef>
          </c:tx>
          <c:spPr>
            <a:solidFill>
              <a:srgbClr val="5B9BD5">
                <a:lumMod val="20000"/>
                <a:lumOff val="80000"/>
              </a:srgbClr>
            </a:solid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Capacity!$G$280:$N$280</c15:sqref>
                  </c15:fullRef>
                </c:ext>
              </c:extLst>
              <c:f>Capacity!$G$280:$M$280</c:f>
              <c:numCache>
                <c:formatCode>_(* #,##0_);_(* \(#,##0\);_(* "-"??_);_(@_)</c:formatCode>
                <c:ptCount val="7"/>
                <c:pt idx="0">
                  <c:v>516.16499999999996</c:v>
                </c:pt>
                <c:pt idx="1">
                  <c:v>292.63900000000001</c:v>
                </c:pt>
                <c:pt idx="2">
                  <c:v>292.63900000000001</c:v>
                </c:pt>
                <c:pt idx="3">
                  <c:v>292.63900000000001</c:v>
                </c:pt>
                <c:pt idx="4">
                  <c:v>292.63900000000001</c:v>
                </c:pt>
                <c:pt idx="5">
                  <c:v>292.63900000000001</c:v>
                </c:pt>
                <c:pt idx="6">
                  <c:v>292.63900000000001</c:v>
                </c:pt>
              </c:numCache>
            </c:numRef>
          </c:val>
          <c:extLst>
            <c:ext xmlns:c16="http://schemas.microsoft.com/office/drawing/2014/chart" uri="{C3380CC4-5D6E-409C-BE32-E72D297353CC}">
              <c16:uniqueId val="{00000069-3C2C-4D19-8AC5-8B5EC94B3D5D}"/>
            </c:ext>
          </c:extLst>
        </c:ser>
        <c:ser>
          <c:idx val="15"/>
          <c:order val="13"/>
          <c:tx>
            <c:strRef>
              <c:f>Capacity!$F$283</c:f>
              <c:strCache>
                <c:ptCount val="1"/>
                <c:pt idx="0">
                  <c:v>New Combined Cycle</c:v>
                </c:pt>
              </c:strCache>
            </c:strRef>
          </c:tx>
          <c:spPr>
            <a:pattFill prst="pct80">
              <a:fgClr>
                <a:srgbClr val="ED7D31"/>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Capacity!$G$283:$N$283</c15:sqref>
                  </c15:fullRef>
                </c:ext>
              </c:extLst>
              <c:f>Capacity!$G$283:$M$283</c:f>
              <c:numCache>
                <c:formatCode>_(* #,##0_);_(* \(#,##0\);_(* "-"??_);_(@_)</c:formatCode>
                <c:ptCount val="7"/>
                <c:pt idx="0">
                  <c:v>0</c:v>
                </c:pt>
                <c:pt idx="1">
                  <c:v>0</c:v>
                </c:pt>
                <c:pt idx="2">
                  <c:v>0</c:v>
                </c:pt>
                <c:pt idx="3">
                  <c:v>75.045419999999993</c:v>
                </c:pt>
                <c:pt idx="4">
                  <c:v>389.762047</c:v>
                </c:pt>
                <c:pt idx="5">
                  <c:v>617.69860100000005</c:v>
                </c:pt>
                <c:pt idx="6">
                  <c:v>1168.5249349999999</c:v>
                </c:pt>
              </c:numCache>
            </c:numRef>
          </c:val>
          <c:extLst>
            <c:ext xmlns:c16="http://schemas.microsoft.com/office/drawing/2014/chart" uri="{C3380CC4-5D6E-409C-BE32-E72D297353CC}">
              <c16:uniqueId val="{0000006B-3C2C-4D19-8AC5-8B5EC94B3D5D}"/>
            </c:ext>
          </c:extLst>
        </c:ser>
        <c:ser>
          <c:idx val="16"/>
          <c:order val="14"/>
          <c:tx>
            <c:strRef>
              <c:f>Capacity!$F$284</c:f>
              <c:strCache>
                <c:ptCount val="1"/>
                <c:pt idx="0">
                  <c:v>New Combustion Turbine</c:v>
                </c:pt>
              </c:strCache>
            </c:strRef>
          </c:tx>
          <c:spPr>
            <a:pattFill prst="pct80">
              <a:fgClr>
                <a:srgbClr val="FFC000">
                  <a:lumMod val="75000"/>
                </a:srgbClr>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Capacity!$G$284:$N$284</c15:sqref>
                  </c15:fullRef>
                </c:ext>
              </c:extLst>
              <c:f>Capacity!$G$284:$M$284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6D-3C2C-4D19-8AC5-8B5EC94B3D5D}"/>
            </c:ext>
          </c:extLst>
        </c:ser>
        <c:ser>
          <c:idx val="17"/>
          <c:order val="15"/>
          <c:tx>
            <c:strRef>
              <c:f>Capacity!$F$285</c:f>
              <c:strCache>
                <c:ptCount val="1"/>
                <c:pt idx="0">
                  <c:v>New Other</c:v>
                </c:pt>
              </c:strCache>
            </c:strRef>
          </c:tx>
          <c:spPr>
            <a:pattFill prst="pct80">
              <a:fgClr>
                <a:srgbClr val="FF0000"/>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Capacity!$G$285:$N$285</c15:sqref>
                  </c15:fullRef>
                </c:ext>
              </c:extLst>
              <c:f>Capacity!$G$285:$M$285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6F-3C2C-4D19-8AC5-8B5EC94B3D5D}"/>
            </c:ext>
          </c:extLst>
        </c:ser>
        <c:ser>
          <c:idx val="18"/>
          <c:order val="16"/>
          <c:tx>
            <c:strRef>
              <c:f>Capacity!$F$286</c:f>
              <c:strCache>
                <c:ptCount val="1"/>
                <c:pt idx="0">
                  <c:v>New Other RE</c:v>
                </c:pt>
              </c:strCache>
            </c:strRef>
          </c:tx>
          <c:spPr>
            <a:pattFill prst="pct70">
              <a:fgClr>
                <a:srgbClr val="C00000"/>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Capacity!$G$286:$N$286</c15:sqref>
                  </c15:fullRef>
                </c:ext>
              </c:extLst>
              <c:f>Capacity!$G$286:$M$286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71-3C2C-4D19-8AC5-8B5EC94B3D5D}"/>
            </c:ext>
          </c:extLst>
        </c:ser>
        <c:ser>
          <c:idx val="19"/>
          <c:order val="17"/>
          <c:tx>
            <c:strRef>
              <c:f>Capacity!$F$287</c:f>
              <c:strCache>
                <c:ptCount val="1"/>
                <c:pt idx="0">
                  <c:v>New Solar PV</c:v>
                </c:pt>
              </c:strCache>
            </c:strRef>
          </c:tx>
          <c:spPr>
            <a:pattFill prst="pct90">
              <a:fgClr>
                <a:srgbClr val="FFFF00"/>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Capacity!$G$287:$N$287</c15:sqref>
                  </c15:fullRef>
                </c:ext>
              </c:extLst>
              <c:f>Capacity!$G$287:$M$287</c:f>
              <c:numCache>
                <c:formatCode>_(* #,##0_);_(* \(#,##0\);_(* "-"??_);_(@_)</c:formatCode>
                <c:ptCount val="7"/>
                <c:pt idx="0">
                  <c:v>0</c:v>
                </c:pt>
                <c:pt idx="1">
                  <c:v>0</c:v>
                </c:pt>
                <c:pt idx="2">
                  <c:v>0</c:v>
                </c:pt>
                <c:pt idx="3">
                  <c:v>0</c:v>
                </c:pt>
                <c:pt idx="4">
                  <c:v>0</c:v>
                </c:pt>
                <c:pt idx="5">
                  <c:v>826.48963300000003</c:v>
                </c:pt>
                <c:pt idx="6">
                  <c:v>4399.2070610000001</c:v>
                </c:pt>
              </c:numCache>
            </c:numRef>
          </c:val>
          <c:extLst>
            <c:ext xmlns:c16="http://schemas.microsoft.com/office/drawing/2014/chart" uri="{C3380CC4-5D6E-409C-BE32-E72D297353CC}">
              <c16:uniqueId val="{00000073-3C2C-4D19-8AC5-8B5EC94B3D5D}"/>
            </c:ext>
          </c:extLst>
        </c:ser>
        <c:ser>
          <c:idx val="20"/>
          <c:order val="18"/>
          <c:tx>
            <c:strRef>
              <c:f>Capacity!$F$288</c:f>
              <c:strCache>
                <c:ptCount val="1"/>
                <c:pt idx="0">
                  <c:v>New Onshore Wind</c:v>
                </c:pt>
              </c:strCache>
            </c:strRef>
          </c:tx>
          <c:spPr>
            <a:pattFill prst="pct90">
              <a:fgClr>
                <a:srgbClr val="70AD47">
                  <a:lumMod val="60000"/>
                  <a:lumOff val="40000"/>
                </a:srgbClr>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Capacity!$G$288:$N$288</c15:sqref>
                  </c15:fullRef>
                </c:ext>
              </c:extLst>
              <c:f>Capacity!$G$288:$M$288</c:f>
              <c:numCache>
                <c:formatCode>_(* #,##0_);_(* \(#,##0\);_(* "-"??_);_(@_)</c:formatCode>
                <c:ptCount val="7"/>
                <c:pt idx="0">
                  <c:v>0</c:v>
                </c:pt>
                <c:pt idx="1">
                  <c:v>0</c:v>
                </c:pt>
                <c:pt idx="2">
                  <c:v>3726</c:v>
                </c:pt>
                <c:pt idx="3">
                  <c:v>3726</c:v>
                </c:pt>
                <c:pt idx="4">
                  <c:v>3726</c:v>
                </c:pt>
                <c:pt idx="5">
                  <c:v>3726</c:v>
                </c:pt>
                <c:pt idx="6">
                  <c:v>11226</c:v>
                </c:pt>
              </c:numCache>
            </c:numRef>
          </c:val>
          <c:extLst>
            <c:ext xmlns:c16="http://schemas.microsoft.com/office/drawing/2014/chart" uri="{C3380CC4-5D6E-409C-BE32-E72D297353CC}">
              <c16:uniqueId val="{00000075-3C2C-4D19-8AC5-8B5EC94B3D5D}"/>
            </c:ext>
          </c:extLst>
        </c:ser>
        <c:ser>
          <c:idx val="21"/>
          <c:order val="19"/>
          <c:tx>
            <c:strRef>
              <c:f>Capacity!$F$289</c:f>
              <c:strCache>
                <c:ptCount val="1"/>
                <c:pt idx="0">
                  <c:v>New Offshore Wind</c:v>
                </c:pt>
              </c:strCache>
            </c:strRef>
          </c:tx>
          <c:spPr>
            <a:pattFill prst="pct90">
              <a:fgClr>
                <a:srgbClr val="70AD47"/>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Capacity!$G$289:$N$289</c15:sqref>
                  </c15:fullRef>
                </c:ext>
              </c:extLst>
              <c:f>Capacity!$G$289:$M$289</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77-3C2C-4D19-8AC5-8B5EC94B3D5D}"/>
            </c:ext>
          </c:extLst>
        </c:ser>
        <c:ser>
          <c:idx val="22"/>
          <c:order val="20"/>
          <c:tx>
            <c:strRef>
              <c:f>Capacity!$F$290</c:f>
              <c:strCache>
                <c:ptCount val="1"/>
                <c:pt idx="0">
                  <c:v>New Battery Storage</c:v>
                </c:pt>
              </c:strCache>
            </c:strRef>
          </c:tx>
          <c:spPr>
            <a:pattFill prst="pct90">
              <a:fgClr>
                <a:srgbClr val="DF99B7"/>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Capacity!$G$290:$N$290</c15:sqref>
                  </c15:fullRef>
                </c:ext>
              </c:extLst>
              <c:f>Capacity!$G$290:$M$290</c:f>
              <c:numCache>
                <c:formatCode>_(* #,##0_);_(* \(#,##0\);_(* "-"??_);_(@_)</c:formatCode>
                <c:ptCount val="7"/>
                <c:pt idx="0">
                  <c:v>0</c:v>
                </c:pt>
                <c:pt idx="1">
                  <c:v>5879.3976780000003</c:v>
                </c:pt>
                <c:pt idx="2">
                  <c:v>6648.0001000000002</c:v>
                </c:pt>
                <c:pt idx="3">
                  <c:v>8594.4167679999991</c:v>
                </c:pt>
                <c:pt idx="4">
                  <c:v>9338.4311379999999</c:v>
                </c:pt>
                <c:pt idx="5">
                  <c:v>9834.3249180000003</c:v>
                </c:pt>
                <c:pt idx="6">
                  <c:v>11977.955375</c:v>
                </c:pt>
              </c:numCache>
            </c:numRef>
          </c:val>
          <c:extLst>
            <c:ext xmlns:c16="http://schemas.microsoft.com/office/drawing/2014/chart" uri="{C3380CC4-5D6E-409C-BE32-E72D297353CC}">
              <c16:uniqueId val="{00000079-3C2C-4D19-8AC5-8B5EC94B3D5D}"/>
            </c:ext>
          </c:extLst>
        </c:ser>
        <c:ser>
          <c:idx val="25"/>
          <c:order val="21"/>
          <c:tx>
            <c:strRef>
              <c:f>Capacity!$F$291</c:f>
              <c:strCache>
                <c:ptCount val="1"/>
                <c:pt idx="0">
                  <c:v>New H2 CC</c:v>
                </c:pt>
              </c:strCache>
            </c:strRef>
          </c:tx>
          <c:spPr>
            <a:pattFill prst="pct90">
              <a:fgClr>
                <a:srgbClr val="5B9BD5">
                  <a:lumMod val="40000"/>
                  <a:lumOff val="60000"/>
                </a:srgbClr>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Capacity!$G$291:$N$291</c15:sqref>
                  </c15:fullRef>
                </c:ext>
              </c:extLst>
              <c:f>Capacity!$G$291:$M$291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7B-3C2C-4D19-8AC5-8B5EC94B3D5D}"/>
            </c:ext>
          </c:extLst>
        </c:ser>
        <c:ser>
          <c:idx val="26"/>
          <c:order val="22"/>
          <c:tx>
            <c:strRef>
              <c:f>Capacity!$F$292</c:f>
              <c:strCache>
                <c:ptCount val="1"/>
                <c:pt idx="0">
                  <c:v>New H2 CT</c:v>
                </c:pt>
              </c:strCache>
            </c:strRef>
          </c:tx>
          <c:spPr>
            <a:pattFill prst="pct90">
              <a:fgClr>
                <a:srgbClr val="5B9BD5"/>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Capacity!$G$292:$N$292</c15:sqref>
                  </c15:fullRef>
                </c:ext>
              </c:extLst>
              <c:f>Capacity!$G$292:$M$292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7D-3C2C-4D19-8AC5-8B5EC94B3D5D}"/>
            </c:ext>
          </c:extLst>
        </c:ser>
        <c:ser>
          <c:idx val="0"/>
          <c:order val="23"/>
          <c:tx>
            <c:strRef>
              <c:f>Capacity!$F$281</c:f>
              <c:strCache>
                <c:ptCount val="1"/>
                <c:pt idx="0">
                  <c:v>Imports Zone D (HQ)</c:v>
                </c:pt>
              </c:strCache>
            </c:strRef>
          </c:tx>
          <c:spPr>
            <a:pattFill prst="dkUpDiag">
              <a:fgClr>
                <a:srgbClr val="70AD47"/>
              </a:fgClr>
              <a:bgClr>
                <a:sysClr val="window" lastClr="FFFFFF"/>
              </a:bgClr>
            </a:pattFill>
            <a:ln>
              <a:noFill/>
            </a:ln>
            <a:effectLst/>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Capacity!$G$281:$N$281</c15:sqref>
                  </c15:fullRef>
                </c:ext>
              </c:extLst>
              <c:f>Capacity!$G$281:$M$281</c:f>
              <c:numCache>
                <c:formatCode>_(* #,##0_);_(* \(#,##0\);_(* "-"??_);_(@_)</c:formatCode>
                <c:ptCount val="7"/>
                <c:pt idx="0">
                  <c:v>1485</c:v>
                </c:pt>
                <c:pt idx="1">
                  <c:v>1485</c:v>
                </c:pt>
                <c:pt idx="2">
                  <c:v>1485</c:v>
                </c:pt>
                <c:pt idx="3">
                  <c:v>1485</c:v>
                </c:pt>
                <c:pt idx="4">
                  <c:v>1485</c:v>
                </c:pt>
                <c:pt idx="5">
                  <c:v>1485</c:v>
                </c:pt>
                <c:pt idx="6">
                  <c:v>1485</c:v>
                </c:pt>
              </c:numCache>
            </c:numRef>
          </c:val>
          <c:extLst>
            <c:ext xmlns:c16="http://schemas.microsoft.com/office/drawing/2014/chart" uri="{C3380CC4-5D6E-409C-BE32-E72D297353CC}">
              <c16:uniqueId val="{0000007E-3C2C-4D19-8AC5-8B5EC94B3D5D}"/>
            </c:ext>
          </c:extLst>
        </c:ser>
        <c:ser>
          <c:idx val="6"/>
          <c:order val="24"/>
          <c:tx>
            <c:strRef>
              <c:f>Capacity!$F$282</c:f>
              <c:strCache>
                <c:ptCount val="1"/>
                <c:pt idx="0">
                  <c:v>Imports Zone J (CHPE)</c:v>
                </c:pt>
              </c:strCache>
            </c:strRef>
          </c:tx>
          <c:spPr>
            <a:pattFill prst="ltDnDiag">
              <a:fgClr>
                <a:srgbClr val="70AD47"/>
              </a:fgClr>
              <a:bgClr>
                <a:sysClr val="window" lastClr="FFFFFF"/>
              </a:bgClr>
            </a:pattFill>
          </c:spPr>
          <c:invertIfNegative val="0"/>
          <c:cat>
            <c:numRef>
              <c:extLst>
                <c:ext xmlns:c15="http://schemas.microsoft.com/office/drawing/2012/chart" uri="{02D57815-91ED-43cb-92C2-25804820EDAC}">
                  <c15:fullRef>
                    <c15:sqref>Capacity!$G$267:$N$267</c15:sqref>
                  </c15:fullRef>
                </c:ext>
              </c:extLst>
              <c:f>Capacity!$G$267:$M$267</c:f>
              <c:numCache>
                <c:formatCode>General</c:formatCode>
                <c:ptCount val="7"/>
                <c:pt idx="0">
                  <c:v>2025</c:v>
                </c:pt>
                <c:pt idx="1">
                  <c:v>2028</c:v>
                </c:pt>
                <c:pt idx="2">
                  <c:v>2030</c:v>
                </c:pt>
                <c:pt idx="3">
                  <c:v>2032</c:v>
                </c:pt>
                <c:pt idx="4">
                  <c:v>2035</c:v>
                </c:pt>
                <c:pt idx="5">
                  <c:v>2037</c:v>
                </c:pt>
                <c:pt idx="6">
                  <c:v>2040</c:v>
                </c:pt>
              </c:numCache>
            </c:numRef>
          </c:cat>
          <c:val>
            <c:numRef>
              <c:extLst>
                <c:ext xmlns:c15="http://schemas.microsoft.com/office/drawing/2012/chart" uri="{02D57815-91ED-43cb-92C2-25804820EDAC}">
                  <c15:fullRef>
                    <c15:sqref>Capacity!$G$282:$N$282</c15:sqref>
                  </c15:fullRef>
                </c:ext>
              </c:extLst>
              <c:f>Capacity!$G$282:$M$282</c:f>
              <c:numCache>
                <c:formatCode>_(* #,##0_);_(* \(#,##0\);_(* "-"??_);_(@_)</c:formatCode>
                <c:ptCount val="7"/>
                <c:pt idx="0">
                  <c:v>0</c:v>
                </c:pt>
                <c:pt idx="1">
                  <c:v>1250</c:v>
                </c:pt>
                <c:pt idx="2">
                  <c:v>1250</c:v>
                </c:pt>
                <c:pt idx="3">
                  <c:v>1250</c:v>
                </c:pt>
                <c:pt idx="4">
                  <c:v>1250</c:v>
                </c:pt>
                <c:pt idx="5">
                  <c:v>1250</c:v>
                </c:pt>
                <c:pt idx="6">
                  <c:v>1250</c:v>
                </c:pt>
              </c:numCache>
            </c:numRef>
          </c:val>
          <c:extLst>
            <c:ext xmlns:c16="http://schemas.microsoft.com/office/drawing/2014/chart" uri="{C3380CC4-5D6E-409C-BE32-E72D297353CC}">
              <c16:uniqueId val="{0000007F-3C2C-4D19-8AC5-8B5EC94B3D5D}"/>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78387763179161318"/>
          <c:w val="0.97643014806256911"/>
          <c:h val="0.21612236820838676"/>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Capacity!$F$301</c:f>
              <c:strCache>
                <c:ptCount val="1"/>
                <c:pt idx="0">
                  <c:v>Coal</c:v>
                </c:pt>
              </c:strCache>
            </c:strRef>
          </c:tx>
          <c:spPr>
            <a:solidFill>
              <a:sysClr val="windowText" lastClr="000000"/>
            </a:solidFill>
            <a:ln>
              <a:noFill/>
            </a:ln>
            <a:effectLst/>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Capacity!$G$301:$M$301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CB56-49C2-BB6F-AB1BFCBE5F2E}"/>
            </c:ext>
          </c:extLst>
        </c:ser>
        <c:ser>
          <c:idx val="2"/>
          <c:order val="1"/>
          <c:tx>
            <c:strRef>
              <c:f>Capacity!$F$302</c:f>
              <c:strCache>
                <c:ptCount val="1"/>
                <c:pt idx="0">
                  <c:v>Coal with CCS</c:v>
                </c:pt>
              </c:strCache>
            </c:strRef>
          </c:tx>
          <c:spPr>
            <a:solidFill>
              <a:sysClr val="window" lastClr="FFFFFF">
                <a:lumMod val="65000"/>
              </a:sysClr>
            </a:solidFill>
            <a:ln>
              <a:noFill/>
            </a:ln>
            <a:effectLst/>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Capacity!$G$302:$M$302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CB56-49C2-BB6F-AB1BFCBE5F2E}"/>
            </c:ext>
          </c:extLst>
        </c:ser>
        <c:ser>
          <c:idx val="3"/>
          <c:order val="2"/>
          <c:tx>
            <c:strRef>
              <c:f>Capacity!$F$303</c:f>
              <c:strCache>
                <c:ptCount val="1"/>
                <c:pt idx="0">
                  <c:v>Combined Cycle</c:v>
                </c:pt>
              </c:strCache>
            </c:strRef>
          </c:tx>
          <c:spPr>
            <a:solidFill>
              <a:schemeClr val="accent4"/>
            </a:solidFill>
            <a:ln>
              <a:noFill/>
            </a:ln>
            <a:effectLst/>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Capacity!$G$303:$M$303</c:f>
              <c:numCache>
                <c:formatCode>_(* #,##0_);_(* \(#,##0\);_(* "-"??_);_(@_)</c:formatCode>
                <c:ptCount val="7"/>
                <c:pt idx="0">
                  <c:v>1812.7720019999999</c:v>
                </c:pt>
                <c:pt idx="1">
                  <c:v>1812.7720019999999</c:v>
                </c:pt>
                <c:pt idx="2">
                  <c:v>1812.7719999999999</c:v>
                </c:pt>
                <c:pt idx="3">
                  <c:v>1812.7720019999999</c:v>
                </c:pt>
                <c:pt idx="4">
                  <c:v>1812.7720019999999</c:v>
                </c:pt>
                <c:pt idx="5">
                  <c:v>1812.7720019999999</c:v>
                </c:pt>
                <c:pt idx="6">
                  <c:v>1812.7720019999999</c:v>
                </c:pt>
              </c:numCache>
            </c:numRef>
          </c:val>
          <c:extLst>
            <c:ext xmlns:c16="http://schemas.microsoft.com/office/drawing/2014/chart" uri="{C3380CC4-5D6E-409C-BE32-E72D297353CC}">
              <c16:uniqueId val="{00000005-CB56-49C2-BB6F-AB1BFCBE5F2E}"/>
            </c:ext>
          </c:extLst>
        </c:ser>
        <c:ser>
          <c:idx val="4"/>
          <c:order val="3"/>
          <c:tx>
            <c:strRef>
              <c:f>Capacity!$F$304</c:f>
              <c:strCache>
                <c:ptCount val="1"/>
                <c:pt idx="0">
                  <c:v>Combustion Turbine</c:v>
                </c:pt>
              </c:strCache>
            </c:strRef>
          </c:tx>
          <c:spPr>
            <a:solidFill>
              <a:schemeClr val="accent4">
                <a:lumMod val="75000"/>
              </a:schemeClr>
            </a:solidFill>
            <a:ln>
              <a:noFill/>
            </a:ln>
            <a:effectLst/>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Capacity!$G$304:$M$304</c:f>
              <c:numCache>
                <c:formatCode>_(* #,##0_);_(* \(#,##0\);_(* "-"??_);_(@_)</c:formatCode>
                <c:ptCount val="7"/>
                <c:pt idx="0">
                  <c:v>9.56</c:v>
                </c:pt>
                <c:pt idx="1">
                  <c:v>9.56</c:v>
                </c:pt>
                <c:pt idx="2">
                  <c:v>9.56</c:v>
                </c:pt>
                <c:pt idx="3">
                  <c:v>9.56</c:v>
                </c:pt>
                <c:pt idx="4">
                  <c:v>9.56</c:v>
                </c:pt>
                <c:pt idx="5">
                  <c:v>9.56</c:v>
                </c:pt>
                <c:pt idx="6">
                  <c:v>3.96</c:v>
                </c:pt>
              </c:numCache>
            </c:numRef>
          </c:val>
          <c:extLst>
            <c:ext xmlns:c16="http://schemas.microsoft.com/office/drawing/2014/chart" uri="{C3380CC4-5D6E-409C-BE32-E72D297353CC}">
              <c16:uniqueId val="{00000007-CB56-49C2-BB6F-AB1BFCBE5F2E}"/>
            </c:ext>
          </c:extLst>
        </c:ser>
        <c:ser>
          <c:idx val="5"/>
          <c:order val="4"/>
          <c:tx>
            <c:strRef>
              <c:f>Capacity!$F$305</c:f>
              <c:strCache>
                <c:ptCount val="1"/>
                <c:pt idx="0">
                  <c:v>Oil/Gas</c:v>
                </c:pt>
              </c:strCache>
            </c:strRef>
          </c:tx>
          <c:spPr>
            <a:solidFill>
              <a:schemeClr val="bg2">
                <a:lumMod val="75000"/>
              </a:schemeClr>
            </a:solidFill>
            <a:ln>
              <a:noFill/>
            </a:ln>
            <a:effectLst/>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Capacity!$G$305:$M$305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CB56-49C2-BB6F-AB1BFCBE5F2E}"/>
            </c:ext>
          </c:extLst>
        </c:ser>
        <c:ser>
          <c:idx val="7"/>
          <c:order val="5"/>
          <c:tx>
            <c:strRef>
              <c:f>Capacity!$F$306</c:f>
              <c:strCache>
                <c:ptCount val="1"/>
                <c:pt idx="0">
                  <c:v>Other</c:v>
                </c:pt>
              </c:strCache>
            </c:strRef>
          </c:tx>
          <c:spPr>
            <a:solidFill>
              <a:srgbClr val="FF0000"/>
            </a:solidFill>
            <a:ln>
              <a:noFill/>
            </a:ln>
            <a:effectLst/>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Capacity!$G$306:$M$306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B-CB56-49C2-BB6F-AB1BFCBE5F2E}"/>
            </c:ext>
          </c:extLst>
        </c:ser>
        <c:ser>
          <c:idx val="8"/>
          <c:order val="6"/>
          <c:tx>
            <c:strRef>
              <c:f>Capacity!$F$307</c:f>
              <c:strCache>
                <c:ptCount val="1"/>
                <c:pt idx="0">
                  <c:v>Nuclear</c:v>
                </c:pt>
              </c:strCache>
            </c:strRef>
          </c:tx>
          <c:spPr>
            <a:solidFill>
              <a:srgbClr val="7030A0"/>
            </a:solidFill>
            <a:ln>
              <a:noFill/>
            </a:ln>
            <a:effectLst/>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Capacity!$G$307:$M$307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CB56-49C2-BB6F-AB1BFCBE5F2E}"/>
            </c:ext>
          </c:extLst>
        </c:ser>
        <c:ser>
          <c:idx val="9"/>
          <c:order val="7"/>
          <c:tx>
            <c:strRef>
              <c:f>Capacity!$F$308</c:f>
              <c:strCache>
                <c:ptCount val="1"/>
                <c:pt idx="0">
                  <c:v>Hydro</c:v>
                </c:pt>
              </c:strCache>
            </c:strRef>
          </c:tx>
          <c:spPr>
            <a:solidFill>
              <a:srgbClr val="4472C4"/>
            </a:solid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Capacity!$G$308:$M$308</c:f>
              <c:numCache>
                <c:formatCode>_(* #,##0_);_(* \(#,##0\);_(* "-"??_);_(@_)</c:formatCode>
                <c:ptCount val="7"/>
                <c:pt idx="0">
                  <c:v>3.1560000000000001</c:v>
                </c:pt>
                <c:pt idx="1">
                  <c:v>3.1560000000000001</c:v>
                </c:pt>
                <c:pt idx="2">
                  <c:v>3.1560000000000001</c:v>
                </c:pt>
                <c:pt idx="3">
                  <c:v>3.1560000000000001</c:v>
                </c:pt>
                <c:pt idx="4">
                  <c:v>3.1560000000000001</c:v>
                </c:pt>
                <c:pt idx="5">
                  <c:v>3.1560000000000001</c:v>
                </c:pt>
                <c:pt idx="6">
                  <c:v>3.1560000000000001</c:v>
                </c:pt>
              </c:numCache>
            </c:numRef>
          </c:val>
          <c:extLst>
            <c:ext xmlns:c16="http://schemas.microsoft.com/office/drawing/2014/chart" uri="{C3380CC4-5D6E-409C-BE32-E72D297353CC}">
              <c16:uniqueId val="{0000000F-CB56-49C2-BB6F-AB1BFCBE5F2E}"/>
            </c:ext>
          </c:extLst>
        </c:ser>
        <c:ser>
          <c:idx val="10"/>
          <c:order val="8"/>
          <c:tx>
            <c:strRef>
              <c:f>Capacity!$F$309</c:f>
              <c:strCache>
                <c:ptCount val="1"/>
                <c:pt idx="0">
                  <c:v>Solar PV</c:v>
                </c:pt>
              </c:strCache>
            </c:strRef>
          </c:tx>
          <c:spPr>
            <a:solidFill>
              <a:srgbClr val="FFFF00"/>
            </a:solid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Capacity!$G$309:$M$309</c:f>
              <c:numCache>
                <c:formatCode>_(* #,##0_);_(* \(#,##0\);_(* "-"??_);_(@_)</c:formatCode>
                <c:ptCount val="7"/>
                <c:pt idx="0">
                  <c:v>244.8</c:v>
                </c:pt>
                <c:pt idx="1">
                  <c:v>244.8</c:v>
                </c:pt>
                <c:pt idx="2">
                  <c:v>244.8</c:v>
                </c:pt>
                <c:pt idx="3">
                  <c:v>244.8</c:v>
                </c:pt>
                <c:pt idx="4">
                  <c:v>244.8</c:v>
                </c:pt>
                <c:pt idx="5">
                  <c:v>244.8</c:v>
                </c:pt>
                <c:pt idx="6">
                  <c:v>244.8</c:v>
                </c:pt>
              </c:numCache>
            </c:numRef>
          </c:val>
          <c:extLst>
            <c:ext xmlns:c16="http://schemas.microsoft.com/office/drawing/2014/chart" uri="{C3380CC4-5D6E-409C-BE32-E72D297353CC}">
              <c16:uniqueId val="{00000011-CB56-49C2-BB6F-AB1BFCBE5F2E}"/>
            </c:ext>
          </c:extLst>
        </c:ser>
        <c:ser>
          <c:idx val="11"/>
          <c:order val="9"/>
          <c:tx>
            <c:strRef>
              <c:f>Capacity!$F$310</c:f>
              <c:strCache>
                <c:ptCount val="1"/>
                <c:pt idx="0">
                  <c:v>Onshore Wind</c:v>
                </c:pt>
              </c:strCache>
            </c:strRef>
          </c:tx>
          <c:spPr>
            <a:solidFill>
              <a:srgbClr val="70AD47">
                <a:lumMod val="60000"/>
                <a:lumOff val="40000"/>
              </a:srgbClr>
            </a:solid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Capacity!$G$310:$M$310</c:f>
              <c:numCache>
                <c:formatCode>_(* #,##0_);_(* \(#,##0\);_(* "-"??_);_(@_)</c:formatCode>
                <c:ptCount val="7"/>
                <c:pt idx="0">
                  <c:v>54.5</c:v>
                </c:pt>
                <c:pt idx="1">
                  <c:v>54.5</c:v>
                </c:pt>
                <c:pt idx="2">
                  <c:v>54.5</c:v>
                </c:pt>
                <c:pt idx="3">
                  <c:v>54.5</c:v>
                </c:pt>
                <c:pt idx="4">
                  <c:v>54.5</c:v>
                </c:pt>
                <c:pt idx="5">
                  <c:v>54.5</c:v>
                </c:pt>
                <c:pt idx="6">
                  <c:v>54.5</c:v>
                </c:pt>
              </c:numCache>
            </c:numRef>
          </c:val>
          <c:extLst>
            <c:ext xmlns:c16="http://schemas.microsoft.com/office/drawing/2014/chart" uri="{C3380CC4-5D6E-409C-BE32-E72D297353CC}">
              <c16:uniqueId val="{00000013-CB56-49C2-BB6F-AB1BFCBE5F2E}"/>
            </c:ext>
          </c:extLst>
        </c:ser>
        <c:ser>
          <c:idx val="12"/>
          <c:order val="10"/>
          <c:tx>
            <c:strRef>
              <c:f>Capacity!$F$311</c:f>
              <c:strCache>
                <c:ptCount val="1"/>
                <c:pt idx="0">
                  <c:v>Battery Storage</c:v>
                </c:pt>
              </c:strCache>
            </c:strRef>
          </c:tx>
          <c:spPr>
            <a:solidFill>
              <a:srgbClr val="DF99B7"/>
            </a:solid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Capacity!$G$311:$M$311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5-CB56-49C2-BB6F-AB1BFCBE5F2E}"/>
            </c:ext>
          </c:extLst>
        </c:ser>
        <c:ser>
          <c:idx val="13"/>
          <c:order val="11"/>
          <c:tx>
            <c:strRef>
              <c:f>Capacity!$F$312</c:f>
              <c:strCache>
                <c:ptCount val="1"/>
                <c:pt idx="0">
                  <c:v>Other RE</c:v>
                </c:pt>
              </c:strCache>
            </c:strRef>
          </c:tx>
          <c:spPr>
            <a:solidFill>
              <a:srgbClr val="5B9BD5">
                <a:lumMod val="20000"/>
                <a:lumOff val="80000"/>
              </a:srgbClr>
            </a:solid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Capacity!$G$312:$M$312</c:f>
              <c:numCache>
                <c:formatCode>_(* #,##0_);_(* \(#,##0\);_(* "-"??_);_(@_)</c:formatCode>
                <c:ptCount val="7"/>
                <c:pt idx="0">
                  <c:v>55.542999999999999</c:v>
                </c:pt>
                <c:pt idx="1">
                  <c:v>53.863</c:v>
                </c:pt>
                <c:pt idx="2">
                  <c:v>53.863</c:v>
                </c:pt>
                <c:pt idx="3">
                  <c:v>53.863</c:v>
                </c:pt>
                <c:pt idx="4">
                  <c:v>53.863</c:v>
                </c:pt>
                <c:pt idx="5">
                  <c:v>53.863</c:v>
                </c:pt>
                <c:pt idx="6">
                  <c:v>53.863</c:v>
                </c:pt>
              </c:numCache>
            </c:numRef>
          </c:val>
          <c:extLst>
            <c:ext xmlns:c16="http://schemas.microsoft.com/office/drawing/2014/chart" uri="{C3380CC4-5D6E-409C-BE32-E72D297353CC}">
              <c16:uniqueId val="{00000017-CB56-49C2-BB6F-AB1BFCBE5F2E}"/>
            </c:ext>
          </c:extLst>
        </c:ser>
        <c:ser>
          <c:idx val="15"/>
          <c:order val="12"/>
          <c:tx>
            <c:strRef>
              <c:f>Capacity!$F$313</c:f>
              <c:strCache>
                <c:ptCount val="1"/>
                <c:pt idx="0">
                  <c:v>New Combined Cycle</c:v>
                </c:pt>
              </c:strCache>
            </c:strRef>
          </c:tx>
          <c:spPr>
            <a:pattFill prst="pct80">
              <a:fgClr>
                <a:srgbClr val="ED7D31"/>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Capacity!$G$313:$M$313</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9-CB56-49C2-BB6F-AB1BFCBE5F2E}"/>
            </c:ext>
          </c:extLst>
        </c:ser>
        <c:ser>
          <c:idx val="16"/>
          <c:order val="13"/>
          <c:tx>
            <c:strRef>
              <c:f>Capacity!$F$314</c:f>
              <c:strCache>
                <c:ptCount val="1"/>
                <c:pt idx="0">
                  <c:v>New Combustion Turbine</c:v>
                </c:pt>
              </c:strCache>
            </c:strRef>
          </c:tx>
          <c:spPr>
            <a:pattFill prst="pct80">
              <a:fgClr>
                <a:srgbClr val="FFC000">
                  <a:lumMod val="75000"/>
                </a:srgbClr>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Capacity!$G$314:$M$314</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B-CB56-49C2-BB6F-AB1BFCBE5F2E}"/>
            </c:ext>
          </c:extLst>
        </c:ser>
        <c:ser>
          <c:idx val="17"/>
          <c:order val="14"/>
          <c:tx>
            <c:strRef>
              <c:f>Capacity!$F$315</c:f>
              <c:strCache>
                <c:ptCount val="1"/>
                <c:pt idx="0">
                  <c:v>New Other</c:v>
                </c:pt>
              </c:strCache>
            </c:strRef>
          </c:tx>
          <c:spPr>
            <a:pattFill prst="pct80">
              <a:fgClr>
                <a:srgbClr val="FF0000"/>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Capacity!$G$315:$M$315</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D-CB56-49C2-BB6F-AB1BFCBE5F2E}"/>
            </c:ext>
          </c:extLst>
        </c:ser>
        <c:ser>
          <c:idx val="18"/>
          <c:order val="15"/>
          <c:tx>
            <c:strRef>
              <c:f>Capacity!$F$316</c:f>
              <c:strCache>
                <c:ptCount val="1"/>
                <c:pt idx="0">
                  <c:v>New Other RE</c:v>
                </c:pt>
              </c:strCache>
            </c:strRef>
          </c:tx>
          <c:spPr>
            <a:pattFill prst="pct70">
              <a:fgClr>
                <a:srgbClr val="C00000"/>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Capacity!$G$316:$M$316</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F-CB56-49C2-BB6F-AB1BFCBE5F2E}"/>
            </c:ext>
          </c:extLst>
        </c:ser>
        <c:ser>
          <c:idx val="19"/>
          <c:order val="16"/>
          <c:tx>
            <c:strRef>
              <c:f>Capacity!$F$317</c:f>
              <c:strCache>
                <c:ptCount val="1"/>
                <c:pt idx="0">
                  <c:v>New Solar PV</c:v>
                </c:pt>
              </c:strCache>
            </c:strRef>
          </c:tx>
          <c:spPr>
            <a:pattFill prst="pct90">
              <a:fgClr>
                <a:srgbClr val="FFFF00"/>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Capacity!$G$317:$M$317</c:f>
              <c:numCache>
                <c:formatCode>_(* #,##0_);_(* \(#,##0\);_(* "-"??_);_(@_)</c:formatCode>
                <c:ptCount val="7"/>
                <c:pt idx="0">
                  <c:v>0</c:v>
                </c:pt>
                <c:pt idx="1">
                  <c:v>0</c:v>
                </c:pt>
                <c:pt idx="2">
                  <c:v>0</c:v>
                </c:pt>
                <c:pt idx="3">
                  <c:v>0</c:v>
                </c:pt>
                <c:pt idx="4">
                  <c:v>0</c:v>
                </c:pt>
                <c:pt idx="5">
                  <c:v>3556.6438200000002</c:v>
                </c:pt>
                <c:pt idx="6">
                  <c:v>8273.2169259999991</c:v>
                </c:pt>
              </c:numCache>
            </c:numRef>
          </c:val>
          <c:extLst>
            <c:ext xmlns:c16="http://schemas.microsoft.com/office/drawing/2014/chart" uri="{C3380CC4-5D6E-409C-BE32-E72D297353CC}">
              <c16:uniqueId val="{00000021-CB56-49C2-BB6F-AB1BFCBE5F2E}"/>
            </c:ext>
          </c:extLst>
        </c:ser>
        <c:ser>
          <c:idx val="20"/>
          <c:order val="17"/>
          <c:tx>
            <c:strRef>
              <c:f>Capacity!$F$318</c:f>
              <c:strCache>
                <c:ptCount val="1"/>
                <c:pt idx="0">
                  <c:v>New Onshore Wind</c:v>
                </c:pt>
              </c:strCache>
            </c:strRef>
          </c:tx>
          <c:spPr>
            <a:pattFill prst="pct90">
              <a:fgClr>
                <a:srgbClr val="70AD47">
                  <a:lumMod val="60000"/>
                  <a:lumOff val="40000"/>
                </a:srgbClr>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Capacity!$G$318:$M$318</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3-CB56-49C2-BB6F-AB1BFCBE5F2E}"/>
            </c:ext>
          </c:extLst>
        </c:ser>
        <c:ser>
          <c:idx val="21"/>
          <c:order val="18"/>
          <c:tx>
            <c:strRef>
              <c:f>Capacity!$F$319</c:f>
              <c:strCache>
                <c:ptCount val="1"/>
                <c:pt idx="0">
                  <c:v>New Offshore Wind</c:v>
                </c:pt>
              </c:strCache>
            </c:strRef>
          </c:tx>
          <c:spPr>
            <a:pattFill prst="pct90">
              <a:fgClr>
                <a:srgbClr val="70AD47"/>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Capacity!$G$319:$M$319</c:f>
              <c:numCache>
                <c:formatCode>_(* #,##0_);_(* \(#,##0\);_(* "-"??_);_(@_)</c:formatCode>
                <c:ptCount val="7"/>
                <c:pt idx="0">
                  <c:v>430</c:v>
                </c:pt>
                <c:pt idx="1">
                  <c:v>430</c:v>
                </c:pt>
                <c:pt idx="2">
                  <c:v>430</c:v>
                </c:pt>
                <c:pt idx="3">
                  <c:v>430</c:v>
                </c:pt>
                <c:pt idx="4">
                  <c:v>430</c:v>
                </c:pt>
                <c:pt idx="5">
                  <c:v>430</c:v>
                </c:pt>
                <c:pt idx="6">
                  <c:v>430</c:v>
                </c:pt>
              </c:numCache>
            </c:numRef>
          </c:val>
          <c:extLst>
            <c:ext xmlns:c16="http://schemas.microsoft.com/office/drawing/2014/chart" uri="{C3380CC4-5D6E-409C-BE32-E72D297353CC}">
              <c16:uniqueId val="{00000025-CB56-49C2-BB6F-AB1BFCBE5F2E}"/>
            </c:ext>
          </c:extLst>
        </c:ser>
        <c:ser>
          <c:idx val="22"/>
          <c:order val="19"/>
          <c:tx>
            <c:strRef>
              <c:f>Capacity!$F$320</c:f>
              <c:strCache>
                <c:ptCount val="1"/>
                <c:pt idx="0">
                  <c:v>New Battery Storage</c:v>
                </c:pt>
              </c:strCache>
            </c:strRef>
          </c:tx>
          <c:spPr>
            <a:pattFill prst="pct90">
              <a:fgClr>
                <a:srgbClr val="DF99B7"/>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Capacity!$G$320:$M$320</c:f>
              <c:numCache>
                <c:formatCode>_(* #,##0_);_(* \(#,##0\);_(* "-"??_);_(@_)</c:formatCode>
                <c:ptCount val="7"/>
                <c:pt idx="0">
                  <c:v>0</c:v>
                </c:pt>
                <c:pt idx="1">
                  <c:v>0</c:v>
                </c:pt>
                <c:pt idx="2">
                  <c:v>0</c:v>
                </c:pt>
                <c:pt idx="3">
                  <c:v>0</c:v>
                </c:pt>
                <c:pt idx="4">
                  <c:v>0</c:v>
                </c:pt>
                <c:pt idx="5">
                  <c:v>504.26698099999999</c:v>
                </c:pt>
                <c:pt idx="6">
                  <c:v>1436.6406890000001</c:v>
                </c:pt>
              </c:numCache>
            </c:numRef>
          </c:val>
          <c:extLst>
            <c:ext xmlns:c16="http://schemas.microsoft.com/office/drawing/2014/chart" uri="{C3380CC4-5D6E-409C-BE32-E72D297353CC}">
              <c16:uniqueId val="{00000027-CB56-49C2-BB6F-AB1BFCBE5F2E}"/>
            </c:ext>
          </c:extLst>
        </c:ser>
        <c:ser>
          <c:idx val="25"/>
          <c:order val="20"/>
          <c:tx>
            <c:strRef>
              <c:f>Capacity!$F$321</c:f>
              <c:strCache>
                <c:ptCount val="1"/>
                <c:pt idx="0">
                  <c:v>New H2 CC</c:v>
                </c:pt>
              </c:strCache>
            </c:strRef>
          </c:tx>
          <c:spPr>
            <a:pattFill prst="pct90">
              <a:fgClr>
                <a:srgbClr val="5B9BD5">
                  <a:lumMod val="40000"/>
                  <a:lumOff val="60000"/>
                </a:srgbClr>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Capacity!$G$321:$M$321</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9-CB56-49C2-BB6F-AB1BFCBE5F2E}"/>
            </c:ext>
          </c:extLst>
        </c:ser>
        <c:ser>
          <c:idx val="26"/>
          <c:order val="21"/>
          <c:tx>
            <c:strRef>
              <c:f>Capacity!$F$322</c:f>
              <c:strCache>
                <c:ptCount val="1"/>
                <c:pt idx="0">
                  <c:v>New H2 CT</c:v>
                </c:pt>
              </c:strCache>
            </c:strRef>
          </c:tx>
          <c:spPr>
            <a:pattFill prst="pct90">
              <a:fgClr>
                <a:srgbClr val="5B9BD5"/>
              </a:fgClr>
              <a:bgClr>
                <a:sysClr val="window" lastClr="FFFFFF"/>
              </a:bgClr>
            </a:pattFill>
          </c:spPr>
          <c:invertIfNegative val="0"/>
          <c:cat>
            <c:numRef>
              <c:f>Capacity!$G$300:$M$300</c:f>
              <c:numCache>
                <c:formatCode>General</c:formatCode>
                <c:ptCount val="7"/>
                <c:pt idx="0">
                  <c:v>2025</c:v>
                </c:pt>
                <c:pt idx="1">
                  <c:v>2028</c:v>
                </c:pt>
                <c:pt idx="2">
                  <c:v>2030</c:v>
                </c:pt>
                <c:pt idx="3">
                  <c:v>2032</c:v>
                </c:pt>
                <c:pt idx="4">
                  <c:v>2035</c:v>
                </c:pt>
                <c:pt idx="5">
                  <c:v>2037</c:v>
                </c:pt>
                <c:pt idx="6">
                  <c:v>2040</c:v>
                </c:pt>
              </c:numCache>
            </c:numRef>
          </c:cat>
          <c:val>
            <c:numRef>
              <c:f>Capacity!$G$322:$M$322</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2B-CB56-49C2-BB6F-AB1BFCBE5F2E}"/>
            </c:ext>
          </c:extLst>
        </c:ser>
        <c:dLbls>
          <c:showLegendKey val="0"/>
          <c:showVal val="0"/>
          <c:showCatName val="0"/>
          <c:showSerName val="0"/>
          <c:showPercent val="0"/>
          <c:showBubbleSize val="0"/>
        </c:dLbls>
        <c:gapWidth val="150"/>
        <c:overlap val="100"/>
        <c:axId val="511526352"/>
        <c:axId val="512045392"/>
        <c:extLst/>
      </c:barChart>
      <c:catAx>
        <c:axId val="51152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2045392"/>
        <c:crosses val="autoZero"/>
        <c:auto val="1"/>
        <c:lblAlgn val="ctr"/>
        <c:lblOffset val="100"/>
        <c:noMultiLvlLbl val="0"/>
      </c:catAx>
      <c:valAx>
        <c:axId val="51204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Capacity (MW)</a:t>
                </a:r>
                <a:endParaRPr lang="en-US" sz="1100" b="1" baseline="0"/>
              </a:p>
            </c:rich>
          </c:tx>
          <c:layout>
            <c:manualLayout>
              <c:xMode val="edge"/>
              <c:yMode val="edge"/>
              <c:x val="8.1611949803349921E-3"/>
              <c:y val="0.30525170029469662"/>
            </c:manualLayout>
          </c:layout>
          <c:overlay val="0"/>
          <c:spPr>
            <a:noFill/>
            <a:ln>
              <a:noFill/>
            </a:ln>
            <a:effectLst/>
          </c:sp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1526352"/>
        <c:crosses val="autoZero"/>
        <c:crossBetween val="between"/>
      </c:valAx>
    </c:plotArea>
    <c:legend>
      <c:legendPos val="b"/>
      <c:layout>
        <c:manualLayout>
          <c:xMode val="edge"/>
          <c:yMode val="edge"/>
          <c:x val="8.0614975917111132E-3"/>
          <c:y val="0.80019545244051926"/>
          <c:w val="0.98050393967391725"/>
          <c:h val="0.19509276225143882"/>
        </c:manualLayout>
      </c:layout>
      <c:overlay val="0"/>
      <c:spPr>
        <a:noFill/>
        <a:ln>
          <a:noFill/>
        </a:ln>
        <a:effectLst/>
      </c:spPr>
      <c:txPr>
        <a:bodyPr rot="0" spcFirstLastPara="1" vertOverflow="ellipsis" vert="horz" wrap="square" anchor="ctr" anchorCtr="1"/>
        <a:lstStyle/>
        <a:p>
          <a:pPr>
            <a:defRPr lang="en-US" sz="1400" b="1" i="0" u="none" strike="noStrike" kern="1200" baseline="0">
              <a:solidFill>
                <a:sysClr val="windowText" lastClr="000000">
                  <a:lumMod val="65000"/>
                  <a:lumOff val="35000"/>
                </a:sys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0" Type="http://schemas.openxmlformats.org/officeDocument/2006/relationships/chart" Target="../charts/chart13.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5.xml"/><Relationship Id="rId13" Type="http://schemas.openxmlformats.org/officeDocument/2006/relationships/chart" Target="../charts/chart30.xml"/><Relationship Id="rId3" Type="http://schemas.openxmlformats.org/officeDocument/2006/relationships/chart" Target="../charts/chart20.xml"/><Relationship Id="rId7" Type="http://schemas.openxmlformats.org/officeDocument/2006/relationships/chart" Target="../charts/chart24.xml"/><Relationship Id="rId12" Type="http://schemas.openxmlformats.org/officeDocument/2006/relationships/chart" Target="../charts/chart29.xml"/><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chart" Target="../charts/chart23.xml"/><Relationship Id="rId11" Type="http://schemas.openxmlformats.org/officeDocument/2006/relationships/chart" Target="../charts/chart28.xml"/><Relationship Id="rId5" Type="http://schemas.openxmlformats.org/officeDocument/2006/relationships/chart" Target="../charts/chart22.xml"/><Relationship Id="rId10" Type="http://schemas.openxmlformats.org/officeDocument/2006/relationships/chart" Target="../charts/chart27.xml"/><Relationship Id="rId4" Type="http://schemas.openxmlformats.org/officeDocument/2006/relationships/chart" Target="../charts/chart21.xml"/><Relationship Id="rId9" Type="http://schemas.openxmlformats.org/officeDocument/2006/relationships/chart" Target="../charts/chart26.xml"/><Relationship Id="rId14" Type="http://schemas.openxmlformats.org/officeDocument/2006/relationships/chart" Target="../charts/chart3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5.xml.rels><?xml version="1.0" encoding="UTF-8" standalone="yes"?>
<Relationships xmlns="http://schemas.openxmlformats.org/package/2006/relationships"><Relationship Id="rId8" Type="http://schemas.openxmlformats.org/officeDocument/2006/relationships/chart" Target="../charts/chart42.xml"/><Relationship Id="rId13" Type="http://schemas.openxmlformats.org/officeDocument/2006/relationships/chart" Target="../charts/chart47.xml"/><Relationship Id="rId3" Type="http://schemas.openxmlformats.org/officeDocument/2006/relationships/chart" Target="../charts/chart37.xml"/><Relationship Id="rId7" Type="http://schemas.openxmlformats.org/officeDocument/2006/relationships/chart" Target="../charts/chart41.xml"/><Relationship Id="rId12" Type="http://schemas.openxmlformats.org/officeDocument/2006/relationships/chart" Target="../charts/chart46.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11" Type="http://schemas.openxmlformats.org/officeDocument/2006/relationships/chart" Target="../charts/chart45.xml"/><Relationship Id="rId5" Type="http://schemas.openxmlformats.org/officeDocument/2006/relationships/chart" Target="../charts/chart39.xml"/><Relationship Id="rId15" Type="http://schemas.openxmlformats.org/officeDocument/2006/relationships/chart" Target="../charts/chart49.xml"/><Relationship Id="rId10" Type="http://schemas.openxmlformats.org/officeDocument/2006/relationships/chart" Target="../charts/chart44.xml"/><Relationship Id="rId4" Type="http://schemas.openxmlformats.org/officeDocument/2006/relationships/chart" Target="../charts/chart38.xml"/><Relationship Id="rId9" Type="http://schemas.openxmlformats.org/officeDocument/2006/relationships/chart" Target="../charts/chart43.xml"/><Relationship Id="rId14" Type="http://schemas.openxmlformats.org/officeDocument/2006/relationships/chart" Target="../charts/chart4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2.xml"/><Relationship Id="rId2" Type="http://schemas.openxmlformats.org/officeDocument/2006/relationships/chart" Target="../charts/chart51.xml"/><Relationship Id="rId1" Type="http://schemas.openxmlformats.org/officeDocument/2006/relationships/chart" Target="../charts/chart5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5.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chart" Target="../charts/chart58.xml"/><Relationship Id="rId5" Type="http://schemas.openxmlformats.org/officeDocument/2006/relationships/chart" Target="../charts/chart57.xml"/><Relationship Id="rId4" Type="http://schemas.openxmlformats.org/officeDocument/2006/relationships/chart" Target="../charts/chart56.xml"/></Relationships>
</file>

<file path=xl/drawings/_rels/drawing8.xml.rels><?xml version="1.0" encoding="UTF-8" standalone="yes"?>
<Relationships xmlns="http://schemas.openxmlformats.org/package/2006/relationships"><Relationship Id="rId3" Type="http://schemas.openxmlformats.org/officeDocument/2006/relationships/chart" Target="../charts/chart61.xml"/><Relationship Id="rId2" Type="http://schemas.openxmlformats.org/officeDocument/2006/relationships/chart" Target="../charts/chart60.xml"/><Relationship Id="rId1" Type="http://schemas.openxmlformats.org/officeDocument/2006/relationships/chart" Target="../charts/chart59.xml"/></Relationships>
</file>

<file path=xl/drawings/drawing1.xml><?xml version="1.0" encoding="utf-8"?>
<xdr:wsDr xmlns:xdr="http://schemas.openxmlformats.org/drawingml/2006/spreadsheetDrawing" xmlns:a="http://schemas.openxmlformats.org/drawingml/2006/main">
  <xdr:twoCellAnchor>
    <xdr:from>
      <xdr:col>0</xdr:col>
      <xdr:colOff>1002144</xdr:colOff>
      <xdr:row>11</xdr:row>
      <xdr:rowOff>37482</xdr:rowOff>
    </xdr:from>
    <xdr:to>
      <xdr:col>16</xdr:col>
      <xdr:colOff>1333500</xdr:colOff>
      <xdr:row>43</xdr:row>
      <xdr:rowOff>25689</xdr:rowOff>
    </xdr:to>
    <xdr:graphicFrame macro="">
      <xdr:nvGraphicFramePr>
        <xdr:cNvPr id="15" name="Chart 1">
          <a:extLst>
            <a:ext uri="{FF2B5EF4-FFF2-40B4-BE49-F238E27FC236}">
              <a16:creationId xmlns:a16="http://schemas.microsoft.com/office/drawing/2014/main" id="{D45E1AB6-857F-4980-94E9-E8B3186C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1197429</xdr:colOff>
      <xdr:row>11</xdr:row>
      <xdr:rowOff>49439</xdr:rowOff>
    </xdr:from>
    <xdr:to>
      <xdr:col>3</xdr:col>
      <xdr:colOff>1204068</xdr:colOff>
      <xdr:row>36</xdr:row>
      <xdr:rowOff>68035</xdr:rowOff>
    </xdr:to>
    <xdr:cxnSp macro="">
      <xdr:nvCxnSpPr>
        <xdr:cNvPr id="19" name="Straight Connector 5">
          <a:extLst>
            <a:ext uri="{FF2B5EF4-FFF2-40B4-BE49-F238E27FC236}">
              <a16:creationId xmlns:a16="http://schemas.microsoft.com/office/drawing/2014/main" id="{C2144B02-045B-4EED-9116-863774996E46}"/>
            </a:ext>
          </a:extLst>
        </xdr:cNvPr>
        <xdr:cNvCxnSpPr/>
      </xdr:nvCxnSpPr>
      <xdr:spPr>
        <a:xfrm flipV="1">
          <a:off x="5483679" y="3151868"/>
          <a:ext cx="6639" cy="478109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36038</xdr:colOff>
      <xdr:row>11</xdr:row>
      <xdr:rowOff>134298</xdr:rowOff>
    </xdr:from>
    <xdr:to>
      <xdr:col>6</xdr:col>
      <xdr:colOff>64324</xdr:colOff>
      <xdr:row>36</xdr:row>
      <xdr:rowOff>96487</xdr:rowOff>
    </xdr:to>
    <xdr:cxnSp macro="">
      <xdr:nvCxnSpPr>
        <xdr:cNvPr id="18" name="Straight Connector 6">
          <a:extLst>
            <a:ext uri="{FF2B5EF4-FFF2-40B4-BE49-F238E27FC236}">
              <a16:creationId xmlns:a16="http://schemas.microsoft.com/office/drawing/2014/main" id="{22C96554-3846-4993-A333-D17B119DC2EB}"/>
            </a:ext>
          </a:extLst>
        </xdr:cNvPr>
        <xdr:cNvCxnSpPr/>
      </xdr:nvCxnSpPr>
      <xdr:spPr>
        <a:xfrm flipV="1">
          <a:off x="8445252" y="3236727"/>
          <a:ext cx="28286" cy="472468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285749</xdr:colOff>
      <xdr:row>11</xdr:row>
      <xdr:rowOff>47541</xdr:rowOff>
    </xdr:from>
    <xdr:to>
      <xdr:col>10</xdr:col>
      <xdr:colOff>285749</xdr:colOff>
      <xdr:row>36</xdr:row>
      <xdr:rowOff>123865</xdr:rowOff>
    </xdr:to>
    <xdr:cxnSp macro="">
      <xdr:nvCxnSpPr>
        <xdr:cNvPr id="30" name="Straight Connector 6">
          <a:extLst>
            <a:ext uri="{FF2B5EF4-FFF2-40B4-BE49-F238E27FC236}">
              <a16:creationId xmlns:a16="http://schemas.microsoft.com/office/drawing/2014/main" id="{2D38F1CD-6E7E-4C33-B31D-346F6735B1DD}"/>
            </a:ext>
          </a:extLst>
        </xdr:cNvPr>
        <xdr:cNvCxnSpPr/>
      </xdr:nvCxnSpPr>
      <xdr:spPr>
        <a:xfrm flipV="1">
          <a:off x="15196704" y="3060905"/>
          <a:ext cx="0" cy="440586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31461</xdr:colOff>
      <xdr:row>11</xdr:row>
      <xdr:rowOff>16590</xdr:rowOff>
    </xdr:from>
    <xdr:to>
      <xdr:col>34</xdr:col>
      <xdr:colOff>1091045</xdr:colOff>
      <xdr:row>43</xdr:row>
      <xdr:rowOff>0</xdr:rowOff>
    </xdr:to>
    <xdr:graphicFrame macro="">
      <xdr:nvGraphicFramePr>
        <xdr:cNvPr id="10" name="Chart 1">
          <a:extLst>
            <a:ext uri="{FF2B5EF4-FFF2-40B4-BE49-F238E27FC236}">
              <a16:creationId xmlns:a16="http://schemas.microsoft.com/office/drawing/2014/main" id="{B46EEB1A-6052-4716-A95F-D3046620F3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764725</xdr:colOff>
      <xdr:row>11</xdr:row>
      <xdr:rowOff>44045</xdr:rowOff>
    </xdr:from>
    <xdr:to>
      <xdr:col>23</xdr:col>
      <xdr:colOff>782507</xdr:colOff>
      <xdr:row>37</xdr:row>
      <xdr:rowOff>174046</xdr:rowOff>
    </xdr:to>
    <xdr:cxnSp macro="">
      <xdr:nvCxnSpPr>
        <xdr:cNvPr id="73" name="Straight Connector 11">
          <a:extLst>
            <a:ext uri="{FF2B5EF4-FFF2-40B4-BE49-F238E27FC236}">
              <a16:creationId xmlns:a16="http://schemas.microsoft.com/office/drawing/2014/main" id="{0D356924-F2B9-4883-A510-4E017B540420}"/>
            </a:ext>
          </a:extLst>
        </xdr:cNvPr>
        <xdr:cNvCxnSpPr/>
      </xdr:nvCxnSpPr>
      <xdr:spPr>
        <a:xfrm flipV="1">
          <a:off x="32755118" y="3146474"/>
          <a:ext cx="17782" cy="50830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991671</xdr:colOff>
      <xdr:row>11</xdr:row>
      <xdr:rowOff>35205</xdr:rowOff>
    </xdr:from>
    <xdr:to>
      <xdr:col>25</xdr:col>
      <xdr:colOff>996245</xdr:colOff>
      <xdr:row>37</xdr:row>
      <xdr:rowOff>179074</xdr:rowOff>
    </xdr:to>
    <xdr:cxnSp macro="">
      <xdr:nvCxnSpPr>
        <xdr:cNvPr id="11" name="Straight Connector 11">
          <a:extLst>
            <a:ext uri="{FF2B5EF4-FFF2-40B4-BE49-F238E27FC236}">
              <a16:creationId xmlns:a16="http://schemas.microsoft.com/office/drawing/2014/main" id="{3C2FAFEB-B27E-4F8C-8253-56E548B1E6B7}"/>
            </a:ext>
          </a:extLst>
        </xdr:cNvPr>
        <xdr:cNvCxnSpPr/>
      </xdr:nvCxnSpPr>
      <xdr:spPr>
        <a:xfrm flipV="1">
          <a:off x="35268064" y="3137634"/>
          <a:ext cx="4574" cy="509686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87830</xdr:colOff>
      <xdr:row>11</xdr:row>
      <xdr:rowOff>60614</xdr:rowOff>
    </xdr:from>
    <xdr:to>
      <xdr:col>28</xdr:col>
      <xdr:colOff>91628</xdr:colOff>
      <xdr:row>37</xdr:row>
      <xdr:rowOff>42630</xdr:rowOff>
    </xdr:to>
    <xdr:cxnSp macro="">
      <xdr:nvCxnSpPr>
        <xdr:cNvPr id="54" name="Straight Connector 12">
          <a:extLst>
            <a:ext uri="{FF2B5EF4-FFF2-40B4-BE49-F238E27FC236}">
              <a16:creationId xmlns:a16="http://schemas.microsoft.com/office/drawing/2014/main" id="{3FB00856-8ECF-433B-B650-744F40012615}"/>
            </a:ext>
          </a:extLst>
        </xdr:cNvPr>
        <xdr:cNvCxnSpPr/>
      </xdr:nvCxnSpPr>
      <xdr:spPr>
        <a:xfrm flipH="1" flipV="1">
          <a:off x="37793223" y="3163043"/>
          <a:ext cx="3798" cy="49350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301273</xdr:colOff>
      <xdr:row>11</xdr:row>
      <xdr:rowOff>95250</xdr:rowOff>
    </xdr:from>
    <xdr:to>
      <xdr:col>30</xdr:col>
      <xdr:colOff>326571</xdr:colOff>
      <xdr:row>37</xdr:row>
      <xdr:rowOff>141830</xdr:rowOff>
    </xdr:to>
    <xdr:cxnSp macro="">
      <xdr:nvCxnSpPr>
        <xdr:cNvPr id="14" name="Straight Connector 13">
          <a:extLst>
            <a:ext uri="{FF2B5EF4-FFF2-40B4-BE49-F238E27FC236}">
              <a16:creationId xmlns:a16="http://schemas.microsoft.com/office/drawing/2014/main" id="{5E18114C-65AA-438A-A189-BD8DA03439F7}"/>
            </a:ext>
          </a:extLst>
        </xdr:cNvPr>
        <xdr:cNvCxnSpPr/>
      </xdr:nvCxnSpPr>
      <xdr:spPr>
        <a:xfrm flipV="1">
          <a:off x="40292666" y="3197679"/>
          <a:ext cx="25298" cy="499958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75418</xdr:colOff>
      <xdr:row>11</xdr:row>
      <xdr:rowOff>47707</xdr:rowOff>
    </xdr:from>
    <xdr:to>
      <xdr:col>8</xdr:col>
      <xdr:colOff>93313</xdr:colOff>
      <xdr:row>36</xdr:row>
      <xdr:rowOff>144978</xdr:rowOff>
    </xdr:to>
    <xdr:cxnSp macro="">
      <xdr:nvCxnSpPr>
        <xdr:cNvPr id="25" name="Straight Connector 14">
          <a:extLst>
            <a:ext uri="{FF2B5EF4-FFF2-40B4-BE49-F238E27FC236}">
              <a16:creationId xmlns:a16="http://schemas.microsoft.com/office/drawing/2014/main" id="{6E0A0A5E-26D1-4BC1-A188-B42E5EF36B0B}"/>
            </a:ext>
          </a:extLst>
        </xdr:cNvPr>
        <xdr:cNvCxnSpPr/>
      </xdr:nvCxnSpPr>
      <xdr:spPr>
        <a:xfrm flipV="1">
          <a:off x="11410168" y="3150136"/>
          <a:ext cx="17895" cy="48597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530337</xdr:colOff>
      <xdr:row>11</xdr:row>
      <xdr:rowOff>53311</xdr:rowOff>
    </xdr:from>
    <xdr:to>
      <xdr:col>12</xdr:col>
      <xdr:colOff>533688</xdr:colOff>
      <xdr:row>36</xdr:row>
      <xdr:rowOff>155328</xdr:rowOff>
    </xdr:to>
    <xdr:cxnSp macro="">
      <xdr:nvCxnSpPr>
        <xdr:cNvPr id="35" name="Straight Connector 8">
          <a:extLst>
            <a:ext uri="{FF2B5EF4-FFF2-40B4-BE49-F238E27FC236}">
              <a16:creationId xmlns:a16="http://schemas.microsoft.com/office/drawing/2014/main" id="{90FE7A1D-624B-FFF8-52C6-C26D6BCF5F4F}"/>
            </a:ext>
          </a:extLst>
        </xdr:cNvPr>
        <xdr:cNvCxnSpPr/>
      </xdr:nvCxnSpPr>
      <xdr:spPr>
        <a:xfrm flipH="1" flipV="1">
          <a:off x="18385382" y="3066675"/>
          <a:ext cx="3351" cy="443156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510729</xdr:colOff>
      <xdr:row>11</xdr:row>
      <xdr:rowOff>58908</xdr:rowOff>
    </xdr:from>
    <xdr:to>
      <xdr:col>32</xdr:col>
      <xdr:colOff>519934</xdr:colOff>
      <xdr:row>37</xdr:row>
      <xdr:rowOff>154034</xdr:rowOff>
    </xdr:to>
    <xdr:cxnSp macro="">
      <xdr:nvCxnSpPr>
        <xdr:cNvPr id="13" name="Straight Connector 12">
          <a:extLst>
            <a:ext uri="{FF2B5EF4-FFF2-40B4-BE49-F238E27FC236}">
              <a16:creationId xmlns:a16="http://schemas.microsoft.com/office/drawing/2014/main" id="{5ECB39BB-F9E6-9E90-C213-ACA99549E814}"/>
            </a:ext>
          </a:extLst>
        </xdr:cNvPr>
        <xdr:cNvCxnSpPr/>
      </xdr:nvCxnSpPr>
      <xdr:spPr>
        <a:xfrm flipH="1" flipV="1">
          <a:off x="42788122" y="3161337"/>
          <a:ext cx="9205" cy="50481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11</xdr:row>
      <xdr:rowOff>49892</xdr:rowOff>
    </xdr:from>
    <xdr:to>
      <xdr:col>0</xdr:col>
      <xdr:colOff>0</xdr:colOff>
      <xdr:row>37</xdr:row>
      <xdr:rowOff>104320</xdr:rowOff>
    </xdr:to>
    <xdr:cxnSp macro="">
      <xdr:nvCxnSpPr>
        <xdr:cNvPr id="20" name="Straight Connector 5">
          <a:extLst>
            <a:ext uri="{FF2B5EF4-FFF2-40B4-BE49-F238E27FC236}">
              <a16:creationId xmlns:a16="http://schemas.microsoft.com/office/drawing/2014/main" id="{33800D2C-9D04-9CE2-EBB9-A8159D820D3A}"/>
            </a:ext>
          </a:extLst>
        </xdr:cNvPr>
        <xdr:cNvCxnSpPr/>
      </xdr:nvCxnSpPr>
      <xdr:spPr>
        <a:xfrm flipV="1">
          <a:off x="0" y="3079749"/>
          <a:ext cx="0" cy="47715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11</xdr:row>
      <xdr:rowOff>86178</xdr:rowOff>
    </xdr:from>
    <xdr:to>
      <xdr:col>0</xdr:col>
      <xdr:colOff>0</xdr:colOff>
      <xdr:row>37</xdr:row>
      <xdr:rowOff>140606</xdr:rowOff>
    </xdr:to>
    <xdr:cxnSp macro="">
      <xdr:nvCxnSpPr>
        <xdr:cNvPr id="26" name="Straight Connector 5">
          <a:extLst>
            <a:ext uri="{FF2B5EF4-FFF2-40B4-BE49-F238E27FC236}">
              <a16:creationId xmlns:a16="http://schemas.microsoft.com/office/drawing/2014/main" id="{F8AA5464-CA43-0AC4-E3DD-7A67280F856D}"/>
            </a:ext>
          </a:extLst>
        </xdr:cNvPr>
        <xdr:cNvCxnSpPr/>
      </xdr:nvCxnSpPr>
      <xdr:spPr>
        <a:xfrm flipV="1">
          <a:off x="0" y="3116035"/>
          <a:ext cx="0" cy="47715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36</xdr:col>
      <xdr:colOff>581679</xdr:colOff>
      <xdr:row>11</xdr:row>
      <xdr:rowOff>19870</xdr:rowOff>
    </xdr:from>
    <xdr:to>
      <xdr:col>52</xdr:col>
      <xdr:colOff>1341293</xdr:colOff>
      <xdr:row>43</xdr:row>
      <xdr:rowOff>20495</xdr:rowOff>
    </xdr:to>
    <xdr:grpSp>
      <xdr:nvGrpSpPr>
        <xdr:cNvPr id="33" name="Group 32">
          <a:extLst>
            <a:ext uri="{FF2B5EF4-FFF2-40B4-BE49-F238E27FC236}">
              <a16:creationId xmlns:a16="http://schemas.microsoft.com/office/drawing/2014/main" id="{7309A384-0404-CCF3-808E-580655C82FAD}"/>
            </a:ext>
          </a:extLst>
        </xdr:cNvPr>
        <xdr:cNvGrpSpPr/>
      </xdr:nvGrpSpPr>
      <xdr:grpSpPr>
        <a:xfrm>
          <a:off x="47485500" y="3122299"/>
          <a:ext cx="21453357" cy="6096625"/>
          <a:chOff x="46398372" y="3062056"/>
          <a:chExt cx="20175605" cy="6015558"/>
        </a:xfrm>
      </xdr:grpSpPr>
      <xdr:graphicFrame macro="">
        <xdr:nvGraphicFramePr>
          <xdr:cNvPr id="23" name="Chart 3">
            <a:extLst>
              <a:ext uri="{FF2B5EF4-FFF2-40B4-BE49-F238E27FC236}">
                <a16:creationId xmlns:a16="http://schemas.microsoft.com/office/drawing/2014/main" id="{9B70A5D4-EEF0-4D26-BD51-3DE46D1F016D}"/>
              </a:ext>
            </a:extLst>
          </xdr:cNvPr>
          <xdr:cNvGraphicFramePr>
            <a:graphicFrameLocks/>
          </xdr:cNvGraphicFramePr>
        </xdr:nvGraphicFramePr>
        <xdr:xfrm>
          <a:off x="46398372" y="3062056"/>
          <a:ext cx="20175605" cy="6015558"/>
        </xdr:xfrm>
        <a:graphic>
          <a:graphicData uri="http://schemas.openxmlformats.org/drawingml/2006/chart">
            <c:chart xmlns:c="http://schemas.openxmlformats.org/drawingml/2006/chart" xmlns:r="http://schemas.openxmlformats.org/officeDocument/2006/relationships" r:id="rId3"/>
          </a:graphicData>
        </a:graphic>
      </xdr:graphicFrame>
      <xdr:cxnSp macro="">
        <xdr:nvCxnSpPr>
          <xdr:cNvPr id="34" name="Straight Connector 33">
            <a:extLst>
              <a:ext uri="{FF2B5EF4-FFF2-40B4-BE49-F238E27FC236}">
                <a16:creationId xmlns:a16="http://schemas.microsoft.com/office/drawing/2014/main" id="{85B1B381-99D0-4EAE-B85B-7C3A2995FE14}"/>
              </a:ext>
            </a:extLst>
          </xdr:cNvPr>
          <xdr:cNvCxnSpPr/>
        </xdr:nvCxnSpPr>
        <xdr:spPr>
          <a:xfrm flipH="1" flipV="1">
            <a:off x="52672482" y="3111185"/>
            <a:ext cx="20080" cy="5307964"/>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7" name="Straight Connector 36">
            <a:extLst>
              <a:ext uri="{FF2B5EF4-FFF2-40B4-BE49-F238E27FC236}">
                <a16:creationId xmlns:a16="http://schemas.microsoft.com/office/drawing/2014/main" id="{E04383A2-39BF-42CC-82AD-4320D83691FE}"/>
              </a:ext>
            </a:extLst>
          </xdr:cNvPr>
          <xdr:cNvCxnSpPr/>
        </xdr:nvCxnSpPr>
        <xdr:spPr>
          <a:xfrm flipV="1">
            <a:off x="55447227" y="3121665"/>
            <a:ext cx="803" cy="526351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1" name="Straight Connector 30">
            <a:extLst>
              <a:ext uri="{FF2B5EF4-FFF2-40B4-BE49-F238E27FC236}">
                <a16:creationId xmlns:a16="http://schemas.microsoft.com/office/drawing/2014/main" id="{7D917AF5-215C-4ED3-9A89-25450DBE2BED}"/>
              </a:ext>
            </a:extLst>
          </xdr:cNvPr>
          <xdr:cNvCxnSpPr/>
        </xdr:nvCxnSpPr>
        <xdr:spPr>
          <a:xfrm flipV="1">
            <a:off x="58183599" y="3180951"/>
            <a:ext cx="7373" cy="527596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7" name="Straight Connector 26">
            <a:extLst>
              <a:ext uri="{FF2B5EF4-FFF2-40B4-BE49-F238E27FC236}">
                <a16:creationId xmlns:a16="http://schemas.microsoft.com/office/drawing/2014/main" id="{37957856-E0FF-1D91-CB41-35F7E88DF9E4}"/>
              </a:ext>
            </a:extLst>
          </xdr:cNvPr>
          <xdr:cNvCxnSpPr/>
        </xdr:nvCxnSpPr>
        <xdr:spPr>
          <a:xfrm flipV="1">
            <a:off x="63648105" y="3093883"/>
            <a:ext cx="33" cy="5285991"/>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 name="Straight Connector 27">
            <a:extLst>
              <a:ext uri="{FF2B5EF4-FFF2-40B4-BE49-F238E27FC236}">
                <a16:creationId xmlns:a16="http://schemas.microsoft.com/office/drawing/2014/main" id="{898FD183-8441-E2F4-7A9A-C2EC6990A94B}"/>
              </a:ext>
            </a:extLst>
          </xdr:cNvPr>
          <xdr:cNvCxnSpPr/>
        </xdr:nvCxnSpPr>
        <xdr:spPr>
          <a:xfrm flipV="1">
            <a:off x="60975308" y="3136909"/>
            <a:ext cx="33" cy="528599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14</xdr:col>
      <xdr:colOff>827026</xdr:colOff>
      <xdr:row>11</xdr:row>
      <xdr:rowOff>69272</xdr:rowOff>
    </xdr:from>
    <xdr:to>
      <xdr:col>14</xdr:col>
      <xdr:colOff>831273</xdr:colOff>
      <xdr:row>36</xdr:row>
      <xdr:rowOff>152154</xdr:rowOff>
    </xdr:to>
    <xdr:cxnSp macro="">
      <xdr:nvCxnSpPr>
        <xdr:cNvPr id="41" name="Straight Connector 8">
          <a:extLst>
            <a:ext uri="{FF2B5EF4-FFF2-40B4-BE49-F238E27FC236}">
              <a16:creationId xmlns:a16="http://schemas.microsoft.com/office/drawing/2014/main" id="{11A6F015-644E-4145-AADA-46DEB2E090CC}"/>
            </a:ext>
          </a:extLst>
        </xdr:cNvPr>
        <xdr:cNvCxnSpPr/>
      </xdr:nvCxnSpPr>
      <xdr:spPr>
        <a:xfrm flipV="1">
          <a:off x="20639026" y="3169227"/>
          <a:ext cx="4247" cy="48453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339553</xdr:colOff>
      <xdr:row>11</xdr:row>
      <xdr:rowOff>179837</xdr:rowOff>
    </xdr:from>
    <xdr:to>
      <xdr:col>39</xdr:col>
      <xdr:colOff>363000</xdr:colOff>
      <xdr:row>40</xdr:row>
      <xdr:rowOff>22368</xdr:rowOff>
    </xdr:to>
    <xdr:cxnSp macro="">
      <xdr:nvCxnSpPr>
        <xdr:cNvPr id="5" name="Straight Connector 4">
          <a:extLst>
            <a:ext uri="{FF2B5EF4-FFF2-40B4-BE49-F238E27FC236}">
              <a16:creationId xmlns:a16="http://schemas.microsoft.com/office/drawing/2014/main" id="{33D1AA11-7835-4BF3-928A-B3BB1BD3FF1D}"/>
            </a:ext>
          </a:extLst>
        </xdr:cNvPr>
        <xdr:cNvCxnSpPr/>
      </xdr:nvCxnSpPr>
      <xdr:spPr>
        <a:xfrm flipH="1" flipV="1">
          <a:off x="51012553" y="3282266"/>
          <a:ext cx="23447" cy="536703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619620</xdr:colOff>
      <xdr:row>11</xdr:row>
      <xdr:rowOff>53074</xdr:rowOff>
    </xdr:from>
    <xdr:to>
      <xdr:col>21</xdr:col>
      <xdr:colOff>627877</xdr:colOff>
      <xdr:row>38</xdr:row>
      <xdr:rowOff>25767</xdr:rowOff>
    </xdr:to>
    <xdr:cxnSp macro="">
      <xdr:nvCxnSpPr>
        <xdr:cNvPr id="72" name="Straight Connector 44">
          <a:extLst>
            <a:ext uri="{FF2B5EF4-FFF2-40B4-BE49-F238E27FC236}">
              <a16:creationId xmlns:a16="http://schemas.microsoft.com/office/drawing/2014/main" id="{C44FCCA4-46BC-4D07-9855-E452A6301884}"/>
            </a:ext>
          </a:extLst>
        </xdr:cNvPr>
        <xdr:cNvCxnSpPr/>
      </xdr:nvCxnSpPr>
      <xdr:spPr>
        <a:xfrm flipV="1">
          <a:off x="30242370" y="3155503"/>
          <a:ext cx="8257" cy="511619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378388</xdr:colOff>
      <xdr:row>10</xdr:row>
      <xdr:rowOff>84817</xdr:rowOff>
    </xdr:from>
    <xdr:to>
      <xdr:col>13</xdr:col>
      <xdr:colOff>15875</xdr:colOff>
      <xdr:row>32</xdr:row>
      <xdr:rowOff>95250</xdr:rowOff>
    </xdr:to>
    <xdr:graphicFrame macro="">
      <xdr:nvGraphicFramePr>
        <xdr:cNvPr id="6" name="Chart 1">
          <a:extLst>
            <a:ext uri="{FF2B5EF4-FFF2-40B4-BE49-F238E27FC236}">
              <a16:creationId xmlns:a16="http://schemas.microsoft.com/office/drawing/2014/main" id="{C2902649-D38B-4763-8956-E63A9AA971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535780</xdr:colOff>
      <xdr:row>10</xdr:row>
      <xdr:rowOff>113009</xdr:rowOff>
    </xdr:from>
    <xdr:to>
      <xdr:col>25</xdr:col>
      <xdr:colOff>1079500</xdr:colOff>
      <xdr:row>32</xdr:row>
      <xdr:rowOff>8181</xdr:rowOff>
    </xdr:to>
    <xdr:graphicFrame macro="">
      <xdr:nvGraphicFramePr>
        <xdr:cNvPr id="10" name="Chart 1">
          <a:extLst>
            <a:ext uri="{FF2B5EF4-FFF2-40B4-BE49-F238E27FC236}">
              <a16:creationId xmlns:a16="http://schemas.microsoft.com/office/drawing/2014/main" id="{DD162E9C-0BE1-45D6-8BBE-53BB72354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1</xdr:colOff>
      <xdr:row>10</xdr:row>
      <xdr:rowOff>93080</xdr:rowOff>
    </xdr:from>
    <xdr:to>
      <xdr:col>38</xdr:col>
      <xdr:colOff>1079500</xdr:colOff>
      <xdr:row>32</xdr:row>
      <xdr:rowOff>0</xdr:rowOff>
    </xdr:to>
    <xdr:graphicFrame macro="">
      <xdr:nvGraphicFramePr>
        <xdr:cNvPr id="14" name="Chart 1">
          <a:extLst>
            <a:ext uri="{FF2B5EF4-FFF2-40B4-BE49-F238E27FC236}">
              <a16:creationId xmlns:a16="http://schemas.microsoft.com/office/drawing/2014/main" id="{16511F5B-59C1-4BE1-A9F9-FF43B9689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569526</xdr:colOff>
      <xdr:row>235</xdr:row>
      <xdr:rowOff>179427</xdr:rowOff>
    </xdr:from>
    <xdr:to>
      <xdr:col>26</xdr:col>
      <xdr:colOff>991377</xdr:colOff>
      <xdr:row>263</xdr:row>
      <xdr:rowOff>164889</xdr:rowOff>
    </xdr:to>
    <xdr:graphicFrame macro="">
      <xdr:nvGraphicFramePr>
        <xdr:cNvPr id="23" name="Chart 1">
          <a:extLst>
            <a:ext uri="{FF2B5EF4-FFF2-40B4-BE49-F238E27FC236}">
              <a16:creationId xmlns:a16="http://schemas.microsoft.com/office/drawing/2014/main" id="{71850CA5-525D-4695-87C1-5112CE311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525183</xdr:colOff>
      <xdr:row>265</xdr:row>
      <xdr:rowOff>163606</xdr:rowOff>
    </xdr:from>
    <xdr:to>
      <xdr:col>26</xdr:col>
      <xdr:colOff>952501</xdr:colOff>
      <xdr:row>297</xdr:row>
      <xdr:rowOff>152400</xdr:rowOff>
    </xdr:to>
    <xdr:graphicFrame macro="">
      <xdr:nvGraphicFramePr>
        <xdr:cNvPr id="7" name="Chart 1">
          <a:extLst>
            <a:ext uri="{FF2B5EF4-FFF2-40B4-BE49-F238E27FC236}">
              <a16:creationId xmlns:a16="http://schemas.microsoft.com/office/drawing/2014/main" id="{7D5C0A7E-DD4B-4085-9918-C1FDFC634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513390</xdr:colOff>
      <xdr:row>299</xdr:row>
      <xdr:rowOff>0</xdr:rowOff>
    </xdr:from>
    <xdr:to>
      <xdr:col>26</xdr:col>
      <xdr:colOff>933062</xdr:colOff>
      <xdr:row>326</xdr:row>
      <xdr:rowOff>159337</xdr:rowOff>
    </xdr:to>
    <xdr:graphicFrame macro="">
      <xdr:nvGraphicFramePr>
        <xdr:cNvPr id="5" name="Chart 1">
          <a:extLst>
            <a:ext uri="{FF2B5EF4-FFF2-40B4-BE49-F238E27FC236}">
              <a16:creationId xmlns:a16="http://schemas.microsoft.com/office/drawing/2014/main" id="{0EBCEDC3-859C-43A6-B62A-F93CA653C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506134</xdr:colOff>
      <xdr:row>328</xdr:row>
      <xdr:rowOff>158750</xdr:rowOff>
    </xdr:from>
    <xdr:to>
      <xdr:col>26</xdr:col>
      <xdr:colOff>933062</xdr:colOff>
      <xdr:row>356</xdr:row>
      <xdr:rowOff>151493</xdr:rowOff>
    </xdr:to>
    <xdr:graphicFrame macro="">
      <xdr:nvGraphicFramePr>
        <xdr:cNvPr id="4" name="Chart 1">
          <a:extLst>
            <a:ext uri="{FF2B5EF4-FFF2-40B4-BE49-F238E27FC236}">
              <a16:creationId xmlns:a16="http://schemas.microsoft.com/office/drawing/2014/main" id="{BF5AEC10-ED33-4ED6-AB04-45F0EEFBA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550582</xdr:colOff>
      <xdr:row>359</xdr:row>
      <xdr:rowOff>27081</xdr:rowOff>
    </xdr:from>
    <xdr:to>
      <xdr:col>26</xdr:col>
      <xdr:colOff>968375</xdr:colOff>
      <xdr:row>389</xdr:row>
      <xdr:rowOff>142875</xdr:rowOff>
    </xdr:to>
    <xdr:graphicFrame macro="">
      <xdr:nvGraphicFramePr>
        <xdr:cNvPr id="12" name="Chart 1">
          <a:extLst>
            <a:ext uri="{FF2B5EF4-FFF2-40B4-BE49-F238E27FC236}">
              <a16:creationId xmlns:a16="http://schemas.microsoft.com/office/drawing/2014/main" id="{B2BDEA08-954E-42F4-9B2A-06DC8FD73E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590176</xdr:colOff>
      <xdr:row>205</xdr:row>
      <xdr:rowOff>152400</xdr:rowOff>
    </xdr:from>
    <xdr:to>
      <xdr:col>26</xdr:col>
      <xdr:colOff>933061</xdr:colOff>
      <xdr:row>233</xdr:row>
      <xdr:rowOff>121236</xdr:rowOff>
    </xdr:to>
    <xdr:graphicFrame macro="">
      <xdr:nvGraphicFramePr>
        <xdr:cNvPr id="22" name="Chart 1">
          <a:extLst>
            <a:ext uri="{FF2B5EF4-FFF2-40B4-BE49-F238E27FC236}">
              <a16:creationId xmlns:a16="http://schemas.microsoft.com/office/drawing/2014/main" id="{4F0E794B-BA66-48FB-AAB8-40CD17DCE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584093</xdr:colOff>
      <xdr:row>175</xdr:row>
      <xdr:rowOff>19104</xdr:rowOff>
    </xdr:from>
    <xdr:to>
      <xdr:col>26</xdr:col>
      <xdr:colOff>904875</xdr:colOff>
      <xdr:row>204</xdr:row>
      <xdr:rowOff>9422</xdr:rowOff>
    </xdr:to>
    <xdr:graphicFrame macro="">
      <xdr:nvGraphicFramePr>
        <xdr:cNvPr id="9" name="Chart 1">
          <a:extLst>
            <a:ext uri="{FF2B5EF4-FFF2-40B4-BE49-F238E27FC236}">
              <a16:creationId xmlns:a16="http://schemas.microsoft.com/office/drawing/2014/main" id="{E95B71E6-9290-45F8-B937-FE5C4503D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590550</xdr:colOff>
      <xdr:row>144</xdr:row>
      <xdr:rowOff>171450</xdr:rowOff>
    </xdr:from>
    <xdr:to>
      <xdr:col>26</xdr:col>
      <xdr:colOff>904875</xdr:colOff>
      <xdr:row>172</xdr:row>
      <xdr:rowOff>164193</xdr:rowOff>
    </xdr:to>
    <xdr:graphicFrame macro="">
      <xdr:nvGraphicFramePr>
        <xdr:cNvPr id="19" name="Chart 1">
          <a:extLst>
            <a:ext uri="{FF2B5EF4-FFF2-40B4-BE49-F238E27FC236}">
              <a16:creationId xmlns:a16="http://schemas.microsoft.com/office/drawing/2014/main" id="{CCC196AF-7564-4BE8-B222-A43C42660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568513</xdr:colOff>
      <xdr:row>114</xdr:row>
      <xdr:rowOff>145864</xdr:rowOff>
    </xdr:from>
    <xdr:to>
      <xdr:col>26</xdr:col>
      <xdr:colOff>873126</xdr:colOff>
      <xdr:row>142</xdr:row>
      <xdr:rowOff>121051</xdr:rowOff>
    </xdr:to>
    <xdr:graphicFrame macro="">
      <xdr:nvGraphicFramePr>
        <xdr:cNvPr id="17" name="Chart 1">
          <a:extLst>
            <a:ext uri="{FF2B5EF4-FFF2-40B4-BE49-F238E27FC236}">
              <a16:creationId xmlns:a16="http://schemas.microsoft.com/office/drawing/2014/main" id="{C29C725D-96EA-44A9-A519-1149D7C03C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14</xdr:col>
      <xdr:colOff>571821</xdr:colOff>
      <xdr:row>84</xdr:row>
      <xdr:rowOff>154640</xdr:rowOff>
    </xdr:from>
    <xdr:to>
      <xdr:col>26</xdr:col>
      <xdr:colOff>809626</xdr:colOff>
      <xdr:row>112</xdr:row>
      <xdr:rowOff>133753</xdr:rowOff>
    </xdr:to>
    <xdr:graphicFrame macro="">
      <xdr:nvGraphicFramePr>
        <xdr:cNvPr id="16" name="Chart 1">
          <a:extLst>
            <a:ext uri="{FF2B5EF4-FFF2-40B4-BE49-F238E27FC236}">
              <a16:creationId xmlns:a16="http://schemas.microsoft.com/office/drawing/2014/main" id="{A36BF28C-7138-4246-BE1A-89BB6A33F3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239486</xdr:colOff>
      <xdr:row>80</xdr:row>
      <xdr:rowOff>170379</xdr:rowOff>
    </xdr:from>
    <xdr:to>
      <xdr:col>26</xdr:col>
      <xdr:colOff>471715</xdr:colOff>
      <xdr:row>109</xdr:row>
      <xdr:rowOff>114300</xdr:rowOff>
    </xdr:to>
    <xdr:graphicFrame macro="">
      <xdr:nvGraphicFramePr>
        <xdr:cNvPr id="3" name="Chart 1">
          <a:extLst>
            <a:ext uri="{FF2B5EF4-FFF2-40B4-BE49-F238E27FC236}">
              <a16:creationId xmlns:a16="http://schemas.microsoft.com/office/drawing/2014/main" id="{A7EE229A-6A55-4CCB-AD43-AF7AA557B7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391437</xdr:colOff>
      <xdr:row>10</xdr:row>
      <xdr:rowOff>87990</xdr:rowOff>
    </xdr:from>
    <xdr:to>
      <xdr:col>12</xdr:col>
      <xdr:colOff>1025769</xdr:colOff>
      <xdr:row>32</xdr:row>
      <xdr:rowOff>73269</xdr:rowOff>
    </xdr:to>
    <xdr:graphicFrame macro="">
      <xdr:nvGraphicFramePr>
        <xdr:cNvPr id="11" name="Chart 1">
          <a:extLst>
            <a:ext uri="{FF2B5EF4-FFF2-40B4-BE49-F238E27FC236}">
              <a16:creationId xmlns:a16="http://schemas.microsoft.com/office/drawing/2014/main" id="{6E486E27-87F0-4CF2-B527-11FE4390F1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2942</xdr:colOff>
      <xdr:row>10</xdr:row>
      <xdr:rowOff>78441</xdr:rowOff>
    </xdr:from>
    <xdr:to>
      <xdr:col>25</xdr:col>
      <xdr:colOff>1011116</xdr:colOff>
      <xdr:row>32</xdr:row>
      <xdr:rowOff>58615</xdr:rowOff>
    </xdr:to>
    <xdr:graphicFrame macro="">
      <xdr:nvGraphicFramePr>
        <xdr:cNvPr id="46" name="Chart 1">
          <a:extLst>
            <a:ext uri="{FF2B5EF4-FFF2-40B4-BE49-F238E27FC236}">
              <a16:creationId xmlns:a16="http://schemas.microsoft.com/office/drawing/2014/main" id="{BF1BC6C8-402B-490C-AFCE-207FB2E591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-1</xdr:colOff>
      <xdr:row>10</xdr:row>
      <xdr:rowOff>112058</xdr:rowOff>
    </xdr:from>
    <xdr:to>
      <xdr:col>39</xdr:col>
      <xdr:colOff>0</xdr:colOff>
      <xdr:row>32</xdr:row>
      <xdr:rowOff>117231</xdr:rowOff>
    </xdr:to>
    <xdr:graphicFrame macro="">
      <xdr:nvGraphicFramePr>
        <xdr:cNvPr id="49" name="Chart 1">
          <a:extLst>
            <a:ext uri="{FF2B5EF4-FFF2-40B4-BE49-F238E27FC236}">
              <a16:creationId xmlns:a16="http://schemas.microsoft.com/office/drawing/2014/main" id="{6623709F-B4E8-44DF-BB18-E759FDEF9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95250</xdr:colOff>
      <xdr:row>196</xdr:row>
      <xdr:rowOff>1627</xdr:rowOff>
    </xdr:from>
    <xdr:to>
      <xdr:col>25</xdr:col>
      <xdr:colOff>228600</xdr:colOff>
      <xdr:row>218</xdr:row>
      <xdr:rowOff>0</xdr:rowOff>
    </xdr:to>
    <xdr:graphicFrame macro="">
      <xdr:nvGraphicFramePr>
        <xdr:cNvPr id="6" name="Chart 1">
          <a:extLst>
            <a:ext uri="{FF2B5EF4-FFF2-40B4-BE49-F238E27FC236}">
              <a16:creationId xmlns:a16="http://schemas.microsoft.com/office/drawing/2014/main" id="{864B7583-65D8-41EC-8B1F-E6786F5B59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102908</xdr:colOff>
      <xdr:row>219</xdr:row>
      <xdr:rowOff>28948</xdr:rowOff>
    </xdr:from>
    <xdr:to>
      <xdr:col>25</xdr:col>
      <xdr:colOff>219076</xdr:colOff>
      <xdr:row>244</xdr:row>
      <xdr:rowOff>7310</xdr:rowOff>
    </xdr:to>
    <xdr:graphicFrame macro="">
      <xdr:nvGraphicFramePr>
        <xdr:cNvPr id="5" name="Chart 1">
          <a:extLst>
            <a:ext uri="{FF2B5EF4-FFF2-40B4-BE49-F238E27FC236}">
              <a16:creationId xmlns:a16="http://schemas.microsoft.com/office/drawing/2014/main" id="{938AB555-7E06-49B2-9227-69D7016A05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133351</xdr:colOff>
      <xdr:row>245</xdr:row>
      <xdr:rowOff>35112</xdr:rowOff>
    </xdr:from>
    <xdr:to>
      <xdr:col>25</xdr:col>
      <xdr:colOff>228600</xdr:colOff>
      <xdr:row>267</xdr:row>
      <xdr:rowOff>10299</xdr:rowOff>
    </xdr:to>
    <xdr:graphicFrame macro="">
      <xdr:nvGraphicFramePr>
        <xdr:cNvPr id="4" name="Chart 1">
          <a:extLst>
            <a:ext uri="{FF2B5EF4-FFF2-40B4-BE49-F238E27FC236}">
              <a16:creationId xmlns:a16="http://schemas.microsoft.com/office/drawing/2014/main" id="{B85B5BAF-99BA-4DEF-9831-02B13E5FBD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114300</xdr:colOff>
      <xdr:row>267</xdr:row>
      <xdr:rowOff>171450</xdr:rowOff>
    </xdr:from>
    <xdr:to>
      <xdr:col>25</xdr:col>
      <xdr:colOff>219075</xdr:colOff>
      <xdr:row>289</xdr:row>
      <xdr:rowOff>171450</xdr:rowOff>
    </xdr:to>
    <xdr:graphicFrame macro="">
      <xdr:nvGraphicFramePr>
        <xdr:cNvPr id="3" name="Chart 1">
          <a:extLst>
            <a:ext uri="{FF2B5EF4-FFF2-40B4-BE49-F238E27FC236}">
              <a16:creationId xmlns:a16="http://schemas.microsoft.com/office/drawing/2014/main" id="{5BB3F969-AE5A-484A-84C5-7749106E0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114300</xdr:colOff>
      <xdr:row>290</xdr:row>
      <xdr:rowOff>177801</xdr:rowOff>
    </xdr:from>
    <xdr:to>
      <xdr:col>25</xdr:col>
      <xdr:colOff>219075</xdr:colOff>
      <xdr:row>316</xdr:row>
      <xdr:rowOff>21168</xdr:rowOff>
    </xdr:to>
    <xdr:graphicFrame macro="">
      <xdr:nvGraphicFramePr>
        <xdr:cNvPr id="2" name="Chart 1">
          <a:extLst>
            <a:ext uri="{FF2B5EF4-FFF2-40B4-BE49-F238E27FC236}">
              <a16:creationId xmlns:a16="http://schemas.microsoft.com/office/drawing/2014/main" id="{2C866C33-8E2F-4210-B4CD-C2294DA8E9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104775</xdr:colOff>
      <xdr:row>172</xdr:row>
      <xdr:rowOff>136339</xdr:rowOff>
    </xdr:from>
    <xdr:to>
      <xdr:col>25</xdr:col>
      <xdr:colOff>219075</xdr:colOff>
      <xdr:row>194</xdr:row>
      <xdr:rowOff>161925</xdr:rowOff>
    </xdr:to>
    <xdr:graphicFrame macro="">
      <xdr:nvGraphicFramePr>
        <xdr:cNvPr id="7" name="Chart 1">
          <a:extLst>
            <a:ext uri="{FF2B5EF4-FFF2-40B4-BE49-F238E27FC236}">
              <a16:creationId xmlns:a16="http://schemas.microsoft.com/office/drawing/2014/main" id="{A443F103-282A-4C67-8285-BF80CCBCC3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xdr:col>
      <xdr:colOff>103599</xdr:colOff>
      <xdr:row>149</xdr:row>
      <xdr:rowOff>49546</xdr:rowOff>
    </xdr:from>
    <xdr:to>
      <xdr:col>25</xdr:col>
      <xdr:colOff>209550</xdr:colOff>
      <xdr:row>172</xdr:row>
      <xdr:rowOff>9525</xdr:rowOff>
    </xdr:to>
    <xdr:graphicFrame macro="">
      <xdr:nvGraphicFramePr>
        <xdr:cNvPr id="8" name="Chart 1">
          <a:extLst>
            <a:ext uri="{FF2B5EF4-FFF2-40B4-BE49-F238E27FC236}">
              <a16:creationId xmlns:a16="http://schemas.microsoft.com/office/drawing/2014/main" id="{27FDD8E3-2521-4236-99CD-D003604727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104776</xdr:colOff>
      <xdr:row>126</xdr:row>
      <xdr:rowOff>19050</xdr:rowOff>
    </xdr:from>
    <xdr:to>
      <xdr:col>25</xdr:col>
      <xdr:colOff>200025</xdr:colOff>
      <xdr:row>148</xdr:row>
      <xdr:rowOff>19050</xdr:rowOff>
    </xdr:to>
    <xdr:graphicFrame macro="">
      <xdr:nvGraphicFramePr>
        <xdr:cNvPr id="9" name="Chart 1">
          <a:extLst>
            <a:ext uri="{FF2B5EF4-FFF2-40B4-BE49-F238E27FC236}">
              <a16:creationId xmlns:a16="http://schemas.microsoft.com/office/drawing/2014/main" id="{3DA1A6B9-9E34-408C-B3BC-EC6F2E2EA8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15</xdr:col>
      <xdr:colOff>85726</xdr:colOff>
      <xdr:row>103</xdr:row>
      <xdr:rowOff>9525</xdr:rowOff>
    </xdr:from>
    <xdr:to>
      <xdr:col>25</xdr:col>
      <xdr:colOff>180975</xdr:colOff>
      <xdr:row>125</xdr:row>
      <xdr:rowOff>9525</xdr:rowOff>
    </xdr:to>
    <xdr:graphicFrame macro="">
      <xdr:nvGraphicFramePr>
        <xdr:cNvPr id="10" name="Chart 1">
          <a:extLst>
            <a:ext uri="{FF2B5EF4-FFF2-40B4-BE49-F238E27FC236}">
              <a16:creationId xmlns:a16="http://schemas.microsoft.com/office/drawing/2014/main" id="{FEBE67A4-EA9C-4198-865D-D2547273E8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103879</xdr:colOff>
      <xdr:row>80</xdr:row>
      <xdr:rowOff>68729</xdr:rowOff>
    </xdr:from>
    <xdr:to>
      <xdr:col>25</xdr:col>
      <xdr:colOff>200024</xdr:colOff>
      <xdr:row>102</xdr:row>
      <xdr:rowOff>47840</xdr:rowOff>
    </xdr:to>
    <xdr:graphicFrame macro="">
      <xdr:nvGraphicFramePr>
        <xdr:cNvPr id="12" name="Chart 1">
          <a:extLst>
            <a:ext uri="{FF2B5EF4-FFF2-40B4-BE49-F238E27FC236}">
              <a16:creationId xmlns:a16="http://schemas.microsoft.com/office/drawing/2014/main" id="{3770CC2D-984C-4624-9D92-55DDCA535F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97971</xdr:colOff>
      <xdr:row>56</xdr:row>
      <xdr:rowOff>180975</xdr:rowOff>
    </xdr:from>
    <xdr:to>
      <xdr:col>25</xdr:col>
      <xdr:colOff>180975</xdr:colOff>
      <xdr:row>78</xdr:row>
      <xdr:rowOff>180975</xdr:rowOff>
    </xdr:to>
    <xdr:graphicFrame macro="">
      <xdr:nvGraphicFramePr>
        <xdr:cNvPr id="13" name="Chart 1">
          <a:extLst>
            <a:ext uri="{FF2B5EF4-FFF2-40B4-BE49-F238E27FC236}">
              <a16:creationId xmlns:a16="http://schemas.microsoft.com/office/drawing/2014/main" id="{3FC6D7D1-E185-45CB-9265-8F0E3E5E89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353786</xdr:colOff>
      <xdr:row>10</xdr:row>
      <xdr:rowOff>161048</xdr:rowOff>
    </xdr:from>
    <xdr:to>
      <xdr:col>12</xdr:col>
      <xdr:colOff>627531</xdr:colOff>
      <xdr:row>31</xdr:row>
      <xdr:rowOff>163588</xdr:rowOff>
    </xdr:to>
    <xdr:graphicFrame macro="">
      <xdr:nvGraphicFramePr>
        <xdr:cNvPr id="12" name="Chart 2">
          <a:extLst>
            <a:ext uri="{FF2B5EF4-FFF2-40B4-BE49-F238E27FC236}">
              <a16:creationId xmlns:a16="http://schemas.microsoft.com/office/drawing/2014/main" id="{ADB1A2DB-73E1-4056-9FE7-10582C4B33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912253</xdr:colOff>
      <xdr:row>10</xdr:row>
      <xdr:rowOff>142875</xdr:rowOff>
    </xdr:from>
    <xdr:to>
      <xdr:col>26</xdr:col>
      <xdr:colOff>22412</xdr:colOff>
      <xdr:row>31</xdr:row>
      <xdr:rowOff>134470</xdr:rowOff>
    </xdr:to>
    <xdr:graphicFrame macro="">
      <xdr:nvGraphicFramePr>
        <xdr:cNvPr id="6" name="Chart 2">
          <a:extLst>
            <a:ext uri="{FF2B5EF4-FFF2-40B4-BE49-F238E27FC236}">
              <a16:creationId xmlns:a16="http://schemas.microsoft.com/office/drawing/2014/main" id="{6D998481-04C1-4DF5-9E6F-DEF2C2CAB3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523875</xdr:colOff>
      <xdr:row>11</xdr:row>
      <xdr:rowOff>8052</xdr:rowOff>
    </xdr:from>
    <xdr:to>
      <xdr:col>39</xdr:col>
      <xdr:colOff>593912</xdr:colOff>
      <xdr:row>31</xdr:row>
      <xdr:rowOff>156883</xdr:rowOff>
    </xdr:to>
    <xdr:graphicFrame macro="">
      <xdr:nvGraphicFramePr>
        <xdr:cNvPr id="9" name="Chart 2">
          <a:extLst>
            <a:ext uri="{FF2B5EF4-FFF2-40B4-BE49-F238E27FC236}">
              <a16:creationId xmlns:a16="http://schemas.microsoft.com/office/drawing/2014/main" id="{FB559C7D-6638-4704-BA27-FD6898E52A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1072931</xdr:colOff>
      <xdr:row>11</xdr:row>
      <xdr:rowOff>5577</xdr:rowOff>
    </xdr:from>
    <xdr:to>
      <xdr:col>12</xdr:col>
      <xdr:colOff>1</xdr:colOff>
      <xdr:row>31</xdr:row>
      <xdr:rowOff>27215</xdr:rowOff>
    </xdr:to>
    <xdr:graphicFrame macro="">
      <xdr:nvGraphicFramePr>
        <xdr:cNvPr id="3" name="Chart 5">
          <a:extLst>
            <a:ext uri="{FF2B5EF4-FFF2-40B4-BE49-F238E27FC236}">
              <a16:creationId xmlns:a16="http://schemas.microsoft.com/office/drawing/2014/main" id="{A228221E-749A-471A-8CFB-EF18D56CE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10</xdr:row>
      <xdr:rowOff>174252</xdr:rowOff>
    </xdr:from>
    <xdr:to>
      <xdr:col>24</xdr:col>
      <xdr:colOff>1047750</xdr:colOff>
      <xdr:row>31</xdr:row>
      <xdr:rowOff>68036</xdr:rowOff>
    </xdr:to>
    <xdr:graphicFrame macro="">
      <xdr:nvGraphicFramePr>
        <xdr:cNvPr id="7" name="Chart 6">
          <a:extLst>
            <a:ext uri="{FF2B5EF4-FFF2-40B4-BE49-F238E27FC236}">
              <a16:creationId xmlns:a16="http://schemas.microsoft.com/office/drawing/2014/main" id="{393D331F-1E2A-4ACE-B051-12A26C62E9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6350</xdr:colOff>
      <xdr:row>11</xdr:row>
      <xdr:rowOff>2028</xdr:rowOff>
    </xdr:from>
    <xdr:to>
      <xdr:col>37</xdr:col>
      <xdr:colOff>830035</xdr:colOff>
      <xdr:row>31</xdr:row>
      <xdr:rowOff>95250</xdr:rowOff>
    </xdr:to>
    <xdr:graphicFrame macro="">
      <xdr:nvGraphicFramePr>
        <xdr:cNvPr id="17" name="Chart 7">
          <a:extLst>
            <a:ext uri="{FF2B5EF4-FFF2-40B4-BE49-F238E27FC236}">
              <a16:creationId xmlns:a16="http://schemas.microsoft.com/office/drawing/2014/main" id="{54FA4D3B-68B1-412A-AC05-582538D42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367520</xdr:colOff>
      <xdr:row>97</xdr:row>
      <xdr:rowOff>136361</xdr:rowOff>
    </xdr:from>
    <xdr:to>
      <xdr:col>12</xdr:col>
      <xdr:colOff>671216</xdr:colOff>
      <xdr:row>115</xdr:row>
      <xdr:rowOff>114137</xdr:rowOff>
    </xdr:to>
    <xdr:graphicFrame macro="">
      <xdr:nvGraphicFramePr>
        <xdr:cNvPr id="12" name="Chart 8">
          <a:extLst>
            <a:ext uri="{FF2B5EF4-FFF2-40B4-BE49-F238E27FC236}">
              <a16:creationId xmlns:a16="http://schemas.microsoft.com/office/drawing/2014/main" id="{A0BDE846-04CA-4161-AF04-3F2F5B628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1665</xdr:colOff>
      <xdr:row>97</xdr:row>
      <xdr:rowOff>122183</xdr:rowOff>
    </xdr:from>
    <xdr:to>
      <xdr:col>26</xdr:col>
      <xdr:colOff>324394</xdr:colOff>
      <xdr:row>115</xdr:row>
      <xdr:rowOff>178482</xdr:rowOff>
    </xdr:to>
    <xdr:graphicFrame macro="">
      <xdr:nvGraphicFramePr>
        <xdr:cNvPr id="2" name="Chart 9">
          <a:extLst>
            <a:ext uri="{FF2B5EF4-FFF2-40B4-BE49-F238E27FC236}">
              <a16:creationId xmlns:a16="http://schemas.microsoft.com/office/drawing/2014/main" id="{48CF535F-96B7-46F1-A974-81B445E86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759238</xdr:colOff>
      <xdr:row>97</xdr:row>
      <xdr:rowOff>188705</xdr:rowOff>
    </xdr:from>
    <xdr:to>
      <xdr:col>39</xdr:col>
      <xdr:colOff>54428</xdr:colOff>
      <xdr:row>116</xdr:row>
      <xdr:rowOff>0</xdr:rowOff>
    </xdr:to>
    <xdr:graphicFrame macro="">
      <xdr:nvGraphicFramePr>
        <xdr:cNvPr id="14" name="Chart 10">
          <a:extLst>
            <a:ext uri="{FF2B5EF4-FFF2-40B4-BE49-F238E27FC236}">
              <a16:creationId xmlns:a16="http://schemas.microsoft.com/office/drawing/2014/main" id="{263E2EDC-612F-4908-8AD2-06B2EE80C6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342511</xdr:colOff>
      <xdr:row>117</xdr:row>
      <xdr:rowOff>19813</xdr:rowOff>
    </xdr:from>
    <xdr:to>
      <xdr:col>12</xdr:col>
      <xdr:colOff>646207</xdr:colOff>
      <xdr:row>135</xdr:row>
      <xdr:rowOff>19812</xdr:rowOff>
    </xdr:to>
    <xdr:graphicFrame macro="">
      <xdr:nvGraphicFramePr>
        <xdr:cNvPr id="15" name="Chart 11">
          <a:extLst>
            <a:ext uri="{FF2B5EF4-FFF2-40B4-BE49-F238E27FC236}">
              <a16:creationId xmlns:a16="http://schemas.microsoft.com/office/drawing/2014/main" id="{2E5DB258-C81F-41BA-8B05-EB246EA1FE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2072</xdr:colOff>
      <xdr:row>116</xdr:row>
      <xdr:rowOff>191604</xdr:rowOff>
    </xdr:from>
    <xdr:to>
      <xdr:col>26</xdr:col>
      <xdr:colOff>26505</xdr:colOff>
      <xdr:row>135</xdr:row>
      <xdr:rowOff>61428</xdr:rowOff>
    </xdr:to>
    <xdr:graphicFrame macro="">
      <xdr:nvGraphicFramePr>
        <xdr:cNvPr id="5" name="Chart 12">
          <a:extLst>
            <a:ext uri="{FF2B5EF4-FFF2-40B4-BE49-F238E27FC236}">
              <a16:creationId xmlns:a16="http://schemas.microsoft.com/office/drawing/2014/main" id="{C62D2314-5826-404F-A2A1-0D216A541A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28</xdr:col>
      <xdr:colOff>0</xdr:colOff>
      <xdr:row>117</xdr:row>
      <xdr:rowOff>13748</xdr:rowOff>
    </xdr:from>
    <xdr:to>
      <xdr:col>39</xdr:col>
      <xdr:colOff>98052</xdr:colOff>
      <xdr:row>134</xdr:row>
      <xdr:rowOff>165652</xdr:rowOff>
    </xdr:to>
    <xdr:graphicFrame macro="">
      <xdr:nvGraphicFramePr>
        <xdr:cNvPr id="19" name="Chart 13">
          <a:extLst>
            <a:ext uri="{FF2B5EF4-FFF2-40B4-BE49-F238E27FC236}">
              <a16:creationId xmlns:a16="http://schemas.microsoft.com/office/drawing/2014/main" id="{770FEA9B-6656-4950-9039-08624BC6F3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314325</xdr:colOff>
      <xdr:row>136</xdr:row>
      <xdr:rowOff>19050</xdr:rowOff>
    </xdr:from>
    <xdr:to>
      <xdr:col>13</xdr:col>
      <xdr:colOff>19050</xdr:colOff>
      <xdr:row>155</xdr:row>
      <xdr:rowOff>19050</xdr:rowOff>
    </xdr:to>
    <xdr:graphicFrame macro="">
      <xdr:nvGraphicFramePr>
        <xdr:cNvPr id="18" name="Chart 14">
          <a:extLst>
            <a:ext uri="{FF2B5EF4-FFF2-40B4-BE49-F238E27FC236}">
              <a16:creationId xmlns:a16="http://schemas.microsoft.com/office/drawing/2014/main" id="{D174BEF2-33F4-4867-88AA-452C705B7445}"/>
            </a:ext>
            <a:ext uri="{147F2762-F138-4A5C-976F-8EAC2B608ADB}">
              <a16:predDERef xmlns:a16="http://schemas.microsoft.com/office/drawing/2014/main" pred="{770FEA9B-6656-4950-9039-08624BC6F3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18677</xdr:colOff>
      <xdr:row>136</xdr:row>
      <xdr:rowOff>22087</xdr:rowOff>
    </xdr:from>
    <xdr:to>
      <xdr:col>26</xdr:col>
      <xdr:colOff>83637</xdr:colOff>
      <xdr:row>154</xdr:row>
      <xdr:rowOff>126675</xdr:rowOff>
    </xdr:to>
    <xdr:graphicFrame macro="">
      <xdr:nvGraphicFramePr>
        <xdr:cNvPr id="9" name="Chart 15">
          <a:extLst>
            <a:ext uri="{FF2B5EF4-FFF2-40B4-BE49-F238E27FC236}">
              <a16:creationId xmlns:a16="http://schemas.microsoft.com/office/drawing/2014/main" id="{F1DD52F0-34EB-4847-A02F-CE98AABB13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285750</xdr:colOff>
      <xdr:row>156</xdr:row>
      <xdr:rowOff>66675</xdr:rowOff>
    </xdr:from>
    <xdr:to>
      <xdr:col>13</xdr:col>
      <xdr:colOff>47625</xdr:colOff>
      <xdr:row>175</xdr:row>
      <xdr:rowOff>9525</xdr:rowOff>
    </xdr:to>
    <xdr:graphicFrame macro="">
      <xdr:nvGraphicFramePr>
        <xdr:cNvPr id="10" name="Chart 15">
          <a:extLst>
            <a:ext uri="{FF2B5EF4-FFF2-40B4-BE49-F238E27FC236}">
              <a16:creationId xmlns:a16="http://schemas.microsoft.com/office/drawing/2014/main" id="{275F0351-B5F3-4DA3-B030-FF01F79365D3}"/>
            </a:ext>
            <a:ext uri="{147F2762-F138-4A5C-976F-8EAC2B608ADB}">
              <a16:predDERef xmlns:a16="http://schemas.microsoft.com/office/drawing/2014/main" pred="{9D64E64A-71DC-45F9-AFD0-0FCBCDA5B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407</xdr:colOff>
      <xdr:row>156</xdr:row>
      <xdr:rowOff>32125</xdr:rowOff>
    </xdr:from>
    <xdr:to>
      <xdr:col>25</xdr:col>
      <xdr:colOff>907912</xdr:colOff>
      <xdr:row>175</xdr:row>
      <xdr:rowOff>52832</xdr:rowOff>
    </xdr:to>
    <xdr:graphicFrame macro="">
      <xdr:nvGraphicFramePr>
        <xdr:cNvPr id="11" name="Chart 15">
          <a:extLst>
            <a:ext uri="{FF2B5EF4-FFF2-40B4-BE49-F238E27FC236}">
              <a16:creationId xmlns:a16="http://schemas.microsoft.com/office/drawing/2014/main" id="{FEB6F76A-40CA-44CE-993F-5F843CFA37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1098176</xdr:colOff>
      <xdr:row>41</xdr:row>
      <xdr:rowOff>147415</xdr:rowOff>
    </xdr:from>
    <xdr:to>
      <xdr:col>11</xdr:col>
      <xdr:colOff>884070</xdr:colOff>
      <xdr:row>66</xdr:row>
      <xdr:rowOff>248479</xdr:rowOff>
    </xdr:to>
    <xdr:graphicFrame macro="">
      <xdr:nvGraphicFramePr>
        <xdr:cNvPr id="8" name="Chart 20">
          <a:extLst>
            <a:ext uri="{FF2B5EF4-FFF2-40B4-BE49-F238E27FC236}">
              <a16:creationId xmlns:a16="http://schemas.microsoft.com/office/drawing/2014/main" id="{3268C875-904D-4DD4-8525-B6285770C0FA}"/>
            </a:ext>
            <a:ext uri="{147F2762-F138-4A5C-976F-8EAC2B608ADB}">
              <a16:predDERef xmlns:a16="http://schemas.microsoft.com/office/drawing/2014/main" pred="{FEB6F76A-40CA-44CE-993F-5F843CFA37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16</xdr:col>
      <xdr:colOff>36811</xdr:colOff>
      <xdr:row>40</xdr:row>
      <xdr:rowOff>9203</xdr:rowOff>
    </xdr:from>
    <xdr:to>
      <xdr:col>27</xdr:col>
      <xdr:colOff>13607</xdr:colOff>
      <xdr:row>66</xdr:row>
      <xdr:rowOff>184057</xdr:rowOff>
    </xdr:to>
    <xdr:graphicFrame macro="">
      <xdr:nvGraphicFramePr>
        <xdr:cNvPr id="23" name="Chart 18">
          <a:extLst>
            <a:ext uri="{FF2B5EF4-FFF2-40B4-BE49-F238E27FC236}">
              <a16:creationId xmlns:a16="http://schemas.microsoft.com/office/drawing/2014/main" id="{811ECA4E-0A53-4B19-9221-533F034DA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411443</xdr:colOff>
      <xdr:row>10</xdr:row>
      <xdr:rowOff>106680</xdr:rowOff>
    </xdr:from>
    <xdr:to>
      <xdr:col>13</xdr:col>
      <xdr:colOff>571501</xdr:colOff>
      <xdr:row>31</xdr:row>
      <xdr:rowOff>100853</xdr:rowOff>
    </xdr:to>
    <xdr:graphicFrame macro="">
      <xdr:nvGraphicFramePr>
        <xdr:cNvPr id="14" name="Chart 2">
          <a:extLst>
            <a:ext uri="{FF2B5EF4-FFF2-40B4-BE49-F238E27FC236}">
              <a16:creationId xmlns:a16="http://schemas.microsoft.com/office/drawing/2014/main" id="{A87DAB28-2C31-4BE2-A6A2-66682C3186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514350</xdr:colOff>
      <xdr:row>10</xdr:row>
      <xdr:rowOff>171450</xdr:rowOff>
    </xdr:from>
    <xdr:to>
      <xdr:col>28</xdr:col>
      <xdr:colOff>33618</xdr:colOff>
      <xdr:row>31</xdr:row>
      <xdr:rowOff>142875</xdr:rowOff>
    </xdr:to>
    <xdr:graphicFrame macro="">
      <xdr:nvGraphicFramePr>
        <xdr:cNvPr id="13" name="Chart 2">
          <a:extLst>
            <a:ext uri="{FF2B5EF4-FFF2-40B4-BE49-F238E27FC236}">
              <a16:creationId xmlns:a16="http://schemas.microsoft.com/office/drawing/2014/main" id="{3C02CCCF-0663-4CDA-A9DF-AA83AC432F63}"/>
            </a:ext>
            <a:ext uri="{147F2762-F138-4A5C-976F-8EAC2B608ADB}">
              <a16:predDERef xmlns:a16="http://schemas.microsoft.com/office/drawing/2014/main" pred="{A87DAB28-2C31-4BE2-A6A2-66682C3186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9526</xdr:colOff>
      <xdr:row>10</xdr:row>
      <xdr:rowOff>152400</xdr:rowOff>
    </xdr:from>
    <xdr:to>
      <xdr:col>42</xdr:col>
      <xdr:colOff>44825</xdr:colOff>
      <xdr:row>31</xdr:row>
      <xdr:rowOff>67235</xdr:rowOff>
    </xdr:to>
    <xdr:graphicFrame macro="">
      <xdr:nvGraphicFramePr>
        <xdr:cNvPr id="19" name="Chart 2">
          <a:extLst>
            <a:ext uri="{FF2B5EF4-FFF2-40B4-BE49-F238E27FC236}">
              <a16:creationId xmlns:a16="http://schemas.microsoft.com/office/drawing/2014/main" id="{DF24CDB0-F786-4BEF-837D-1248F02DF541}"/>
            </a:ext>
            <a:ext uri="{147F2762-F138-4A5C-976F-8EAC2B608ADB}">
              <a16:predDERef xmlns:a16="http://schemas.microsoft.com/office/drawing/2014/main" pred="{3C02CCCF-0663-4CDA-A9DF-AA83AC432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9562</xdr:colOff>
      <xdr:row>10</xdr:row>
      <xdr:rowOff>105939</xdr:rowOff>
    </xdr:from>
    <xdr:to>
      <xdr:col>10</xdr:col>
      <xdr:colOff>549088</xdr:colOff>
      <xdr:row>31</xdr:row>
      <xdr:rowOff>92604</xdr:rowOff>
    </xdr:to>
    <xdr:graphicFrame macro="">
      <xdr:nvGraphicFramePr>
        <xdr:cNvPr id="13" name="Chart 2">
          <a:extLst>
            <a:ext uri="{FF2B5EF4-FFF2-40B4-BE49-F238E27FC236}">
              <a16:creationId xmlns:a16="http://schemas.microsoft.com/office/drawing/2014/main" id="{65CD5CAC-5A68-4588-9DF8-40085A93D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563078</xdr:colOff>
      <xdr:row>10</xdr:row>
      <xdr:rowOff>170655</xdr:rowOff>
    </xdr:from>
    <xdr:to>
      <xdr:col>25</xdr:col>
      <xdr:colOff>0</xdr:colOff>
      <xdr:row>32</xdr:row>
      <xdr:rowOff>0</xdr:rowOff>
    </xdr:to>
    <xdr:graphicFrame macro="">
      <xdr:nvGraphicFramePr>
        <xdr:cNvPr id="9" name="Chart 2">
          <a:extLst>
            <a:ext uri="{FF2B5EF4-FFF2-40B4-BE49-F238E27FC236}">
              <a16:creationId xmlns:a16="http://schemas.microsoft.com/office/drawing/2014/main" id="{B5A2C2DD-497E-4BAF-947C-609E6879A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598489</xdr:colOff>
      <xdr:row>11</xdr:row>
      <xdr:rowOff>26988</xdr:rowOff>
    </xdr:from>
    <xdr:to>
      <xdr:col>38</xdr:col>
      <xdr:colOff>549089</xdr:colOff>
      <xdr:row>32</xdr:row>
      <xdr:rowOff>47748</xdr:rowOff>
    </xdr:to>
    <xdr:graphicFrame macro="">
      <xdr:nvGraphicFramePr>
        <xdr:cNvPr id="14" name="Chart 2">
          <a:extLst>
            <a:ext uri="{FF2B5EF4-FFF2-40B4-BE49-F238E27FC236}">
              <a16:creationId xmlns:a16="http://schemas.microsoft.com/office/drawing/2014/main" id="{3E7485B9-F720-4DC0-B1A9-EDCF8FF3C1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82200</xdr:colOff>
      <xdr:row>73</xdr:row>
      <xdr:rowOff>37577</xdr:rowOff>
    </xdr:from>
    <xdr:to>
      <xdr:col>6</xdr:col>
      <xdr:colOff>300101</xdr:colOff>
      <xdr:row>88</xdr:row>
      <xdr:rowOff>130478</xdr:rowOff>
    </xdr:to>
    <xdr:graphicFrame macro="">
      <xdr:nvGraphicFramePr>
        <xdr:cNvPr id="3" name="Chart 2">
          <a:extLst>
            <a:ext uri="{FF2B5EF4-FFF2-40B4-BE49-F238E27FC236}">
              <a16:creationId xmlns:a16="http://schemas.microsoft.com/office/drawing/2014/main" id="{36778B3C-7854-FA35-16D6-BC80AD54DD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548014</xdr:colOff>
      <xdr:row>73</xdr:row>
      <xdr:rowOff>26096</xdr:rowOff>
    </xdr:from>
    <xdr:to>
      <xdr:col>15</xdr:col>
      <xdr:colOff>622388</xdr:colOff>
      <xdr:row>88</xdr:row>
      <xdr:rowOff>118997</xdr:rowOff>
    </xdr:to>
    <xdr:graphicFrame macro="">
      <xdr:nvGraphicFramePr>
        <xdr:cNvPr id="4" name="Chart 3">
          <a:extLst>
            <a:ext uri="{FF2B5EF4-FFF2-40B4-BE49-F238E27FC236}">
              <a16:creationId xmlns:a16="http://schemas.microsoft.com/office/drawing/2014/main" id="{E4963B30-684E-4A6B-914C-69421C2A16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717177</xdr:colOff>
      <xdr:row>73</xdr:row>
      <xdr:rowOff>11206</xdr:rowOff>
    </xdr:from>
    <xdr:to>
      <xdr:col>22</xdr:col>
      <xdr:colOff>399344</xdr:colOff>
      <xdr:row>88</xdr:row>
      <xdr:rowOff>104107</xdr:rowOff>
    </xdr:to>
    <xdr:graphicFrame macro="">
      <xdr:nvGraphicFramePr>
        <xdr:cNvPr id="12" name="Chart 5">
          <a:extLst>
            <a:ext uri="{FF2B5EF4-FFF2-40B4-BE49-F238E27FC236}">
              <a16:creationId xmlns:a16="http://schemas.microsoft.com/office/drawing/2014/main" id="{FFC1ABE1-4611-486C-8912-E4BEC5B871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339723</xdr:colOff>
      <xdr:row>7</xdr:row>
      <xdr:rowOff>36285</xdr:rowOff>
    </xdr:from>
    <xdr:to>
      <xdr:col>7</xdr:col>
      <xdr:colOff>1136072</xdr:colOff>
      <xdr:row>33</xdr:row>
      <xdr:rowOff>74706</xdr:rowOff>
    </xdr:to>
    <xdr:graphicFrame macro="">
      <xdr:nvGraphicFramePr>
        <xdr:cNvPr id="5" name="Chart 1">
          <a:extLst>
            <a:ext uri="{FF2B5EF4-FFF2-40B4-BE49-F238E27FC236}">
              <a16:creationId xmlns:a16="http://schemas.microsoft.com/office/drawing/2014/main" id="{DA3B81BB-2081-408F-A613-2C022C037C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359520</xdr:colOff>
      <xdr:row>60</xdr:row>
      <xdr:rowOff>145114</xdr:rowOff>
    </xdr:from>
    <xdr:to>
      <xdr:col>14</xdr:col>
      <xdr:colOff>63500</xdr:colOff>
      <xdr:row>99</xdr:row>
      <xdr:rowOff>190499</xdr:rowOff>
    </xdr:to>
    <xdr:graphicFrame macro="">
      <xdr:nvGraphicFramePr>
        <xdr:cNvPr id="47" name="Chart 1">
          <a:extLst>
            <a:ext uri="{FF2B5EF4-FFF2-40B4-BE49-F238E27FC236}">
              <a16:creationId xmlns:a16="http://schemas.microsoft.com/office/drawing/2014/main" id="{F6118134-9861-5681-F165-760AF864DC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523874</xdr:colOff>
      <xdr:row>60</xdr:row>
      <xdr:rowOff>142876</xdr:rowOff>
    </xdr:from>
    <xdr:to>
      <xdr:col>37</xdr:col>
      <xdr:colOff>539750</xdr:colOff>
      <xdr:row>99</xdr:row>
      <xdr:rowOff>174626</xdr:rowOff>
    </xdr:to>
    <xdr:graphicFrame macro="">
      <xdr:nvGraphicFramePr>
        <xdr:cNvPr id="44" name="Chart 6">
          <a:extLst>
            <a:ext uri="{FF2B5EF4-FFF2-40B4-BE49-F238E27FC236}">
              <a16:creationId xmlns:a16="http://schemas.microsoft.com/office/drawing/2014/main" id="{6ADB42F8-8947-4C38-BAF1-399FC5CFC7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customProperty" Target="../customProperty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9B5D1-B7E0-49C9-B85B-67C39D604791}">
  <dimension ref="B1:C40"/>
  <sheetViews>
    <sheetView showGridLines="0" zoomScaleNormal="100" workbookViewId="0">
      <selection activeCell="B3" sqref="B3"/>
    </sheetView>
  </sheetViews>
  <sheetFormatPr defaultRowHeight="15"/>
  <cols>
    <col min="1" max="1" width="4.7109375" customWidth="1"/>
    <col min="2" max="2" width="52.28515625" customWidth="1"/>
    <col min="3" max="3" width="24.5703125" customWidth="1"/>
  </cols>
  <sheetData>
    <row r="1" spans="2:3" s="2" customFormat="1" ht="31.5">
      <c r="B1" s="34" t="s">
        <v>0</v>
      </c>
      <c r="C1" s="34"/>
    </row>
    <row r="2" spans="2:3" s="2" customFormat="1" ht="15.75">
      <c r="B2" s="80">
        <v>45828</v>
      </c>
      <c r="C2" s="80"/>
    </row>
    <row r="4" spans="2:3">
      <c r="B4" t="s">
        <v>1</v>
      </c>
    </row>
    <row r="6" spans="2:3">
      <c r="B6" s="92" t="s">
        <v>2</v>
      </c>
      <c r="C6" s="92" t="s">
        <v>3</v>
      </c>
    </row>
    <row r="7" spans="2:3">
      <c r="B7" s="2" t="s">
        <v>4</v>
      </c>
      <c r="C7" s="11" t="s">
        <v>251</v>
      </c>
    </row>
    <row r="8" spans="2:3">
      <c r="B8" s="2" t="s">
        <v>5</v>
      </c>
      <c r="C8" s="11" t="s">
        <v>6</v>
      </c>
    </row>
    <row r="9" spans="2:3">
      <c r="B9" s="2" t="s">
        <v>7</v>
      </c>
      <c r="C9" s="11" t="s">
        <v>8</v>
      </c>
    </row>
    <row r="10" spans="2:3">
      <c r="B10" s="2" t="s">
        <v>9</v>
      </c>
      <c r="C10" s="11" t="s">
        <v>10</v>
      </c>
    </row>
    <row r="11" spans="2:3">
      <c r="B11" s="2" t="s">
        <v>11</v>
      </c>
      <c r="C11" s="11" t="s">
        <v>12</v>
      </c>
    </row>
    <row r="12" spans="2:3">
      <c r="B12" s="2" t="s">
        <v>13</v>
      </c>
      <c r="C12" s="11" t="s">
        <v>252</v>
      </c>
    </row>
    <row r="13" spans="2:3">
      <c r="B13" s="46" t="s">
        <v>250</v>
      </c>
      <c r="C13" s="46" t="s">
        <v>253</v>
      </c>
    </row>
    <row r="14" spans="2:3">
      <c r="B14" s="46" t="s">
        <v>249</v>
      </c>
      <c r="C14" s="46" t="s">
        <v>254</v>
      </c>
    </row>
    <row r="16" spans="2:3">
      <c r="B16" s="92" t="s">
        <v>14</v>
      </c>
      <c r="C16" s="92"/>
    </row>
    <row r="17" spans="2:3" ht="15.75" thickBot="1">
      <c r="B17" t="s">
        <v>15</v>
      </c>
    </row>
    <row r="18" spans="2:3" ht="15.75" thickBot="1">
      <c r="B18" s="93" t="s">
        <v>16</v>
      </c>
      <c r="C18" t="s">
        <v>17</v>
      </c>
    </row>
    <row r="19" spans="2:3">
      <c r="B19" t="s">
        <v>18</v>
      </c>
    </row>
    <row r="20" spans="2:3">
      <c r="B20" t="s">
        <v>19</v>
      </c>
    </row>
    <row r="21" spans="2:3">
      <c r="B21" t="s">
        <v>20</v>
      </c>
    </row>
    <row r="22" spans="2:3">
      <c r="B22" t="s">
        <v>21</v>
      </c>
    </row>
    <row r="23" spans="2:3">
      <c r="B23" t="s">
        <v>22</v>
      </c>
    </row>
    <row r="24" spans="2:3">
      <c r="B24" t="s">
        <v>23</v>
      </c>
    </row>
    <row r="25" spans="2:3">
      <c r="B25" t="s">
        <v>24</v>
      </c>
    </row>
    <row r="26" spans="2:3">
      <c r="B26" t="s">
        <v>25</v>
      </c>
    </row>
    <row r="27" spans="2:3">
      <c r="B27" t="s">
        <v>26</v>
      </c>
    </row>
    <row r="28" spans="2:3">
      <c r="B28" t="s">
        <v>27</v>
      </c>
    </row>
    <row r="29" spans="2:3">
      <c r="B29" s="2" t="s">
        <v>28</v>
      </c>
    </row>
    <row r="30" spans="2:3">
      <c r="B30" t="s">
        <v>29</v>
      </c>
    </row>
    <row r="31" spans="2:3">
      <c r="B31" t="s">
        <v>30</v>
      </c>
    </row>
    <row r="33" spans="2:2">
      <c r="B33" s="92" t="s">
        <v>31</v>
      </c>
    </row>
    <row r="34" spans="2:2">
      <c r="B34" t="s">
        <v>32</v>
      </c>
    </row>
    <row r="35" spans="2:2">
      <c r="B35" t="s">
        <v>33</v>
      </c>
    </row>
    <row r="36" spans="2:2">
      <c r="B36" t="s">
        <v>34</v>
      </c>
    </row>
    <row r="38" spans="2:2">
      <c r="B38" t="s">
        <v>35</v>
      </c>
    </row>
    <row r="40" spans="2:2">
      <c r="B40" s="89" t="s">
        <v>36</v>
      </c>
    </row>
  </sheetData>
  <sortState xmlns:xlrd2="http://schemas.microsoft.com/office/spreadsheetml/2017/richdata2" ref="B19:B30">
    <sortCondition ref="B30"/>
  </sortState>
  <phoneticPr fontId="12" type="noConversion"/>
  <pageMargins left="0.7" right="0.7" top="0.75" bottom="0.75" header="0.3" footer="0.3"/>
  <pageSetup orientation="portrait" horizontalDpi="1200" verticalDpi="1200" r:id="rId1"/>
  <customProperties>
    <customPr name="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66DBE-CE79-4AB6-BADB-C4C15E5E6538}">
  <dimension ref="A2:W118"/>
  <sheetViews>
    <sheetView showGridLines="0" topLeftCell="D96" zoomScale="70" zoomScaleNormal="70" workbookViewId="0">
      <selection activeCell="G108" sqref="G108:M108"/>
    </sheetView>
  </sheetViews>
  <sheetFormatPr defaultColWidth="9.28515625" defaultRowHeight="15"/>
  <cols>
    <col min="1" max="1" width="5.42578125" style="2" customWidth="1"/>
    <col min="2" max="2" width="22" style="2" hidden="1" customWidth="1"/>
    <col min="3" max="3" width="45.7109375" style="2" customWidth="1"/>
    <col min="4" max="4" width="30.7109375" style="2" customWidth="1"/>
    <col min="5" max="5" width="30.5703125" style="2" customWidth="1"/>
    <col min="6" max="6" width="25" style="2" customWidth="1"/>
    <col min="7" max="7" width="23" style="2" customWidth="1"/>
    <col min="8" max="8" width="28.5703125" style="2" customWidth="1"/>
    <col min="9" max="9" width="29.5703125" style="2" customWidth="1"/>
    <col min="10" max="10" width="30.5703125" style="2" customWidth="1"/>
    <col min="11" max="11" width="25.28515625" style="2" customWidth="1"/>
    <col min="12" max="12" width="33.42578125" style="2" customWidth="1"/>
    <col min="13" max="13" width="27.42578125" style="2" customWidth="1"/>
    <col min="14" max="14" width="30.28515625" style="2" customWidth="1"/>
    <col min="15" max="15" width="32.7109375" style="2" customWidth="1"/>
    <col min="16" max="17" width="9.28515625" style="2"/>
    <col min="18" max="19" width="17.7109375" style="2" bestFit="1" customWidth="1"/>
    <col min="20" max="21" width="20.5703125" style="2" bestFit="1" customWidth="1"/>
    <col min="22" max="22" width="17.28515625" style="2" bestFit="1" customWidth="1"/>
    <col min="23" max="23" width="12.28515625" style="2" bestFit="1" customWidth="1"/>
    <col min="24" max="16384" width="9.28515625" style="2"/>
  </cols>
  <sheetData>
    <row r="2" spans="3:3" ht="31.5">
      <c r="C2" s="34" t="str">
        <f>'Read Me'!$B$1</f>
        <v>ICF - RGGI - Flat Cap and Policy Case Results</v>
      </c>
    </row>
    <row r="3" spans="3:3" ht="15.75">
      <c r="C3" s="80">
        <f>'Read Me'!$B$2</f>
        <v>45828</v>
      </c>
    </row>
    <row r="5" spans="3:3" ht="26.25">
      <c r="C5" s="33" t="s">
        <v>164</v>
      </c>
    </row>
    <row r="6" spans="3:3" s="21" customFormat="1" ht="15" customHeight="1"/>
    <row r="7" spans="3:3" ht="23.25">
      <c r="C7" s="74" t="s">
        <v>165</v>
      </c>
    </row>
    <row r="21" spans="9:9">
      <c r="I21" s="336"/>
    </row>
    <row r="22" spans="9:9">
      <c r="I22" s="336"/>
    </row>
    <row r="23" spans="9:9">
      <c r="I23" s="336"/>
    </row>
    <row r="24" spans="9:9">
      <c r="I24" s="336"/>
    </row>
    <row r="25" spans="9:9">
      <c r="I25" s="336"/>
    </row>
    <row r="34" spans="1:23" ht="15.75" thickBot="1"/>
    <row r="35" spans="1:23" ht="17.25" customHeight="1" thickBot="1">
      <c r="A35" s="158"/>
      <c r="C35" s="389" t="s">
        <v>166</v>
      </c>
      <c r="D35" s="390"/>
      <c r="E35" s="390"/>
      <c r="F35" s="390"/>
      <c r="G35" s="390"/>
      <c r="H35" s="390"/>
      <c r="I35" s="390"/>
      <c r="J35" s="390"/>
      <c r="K35" s="390"/>
      <c r="L35" s="391"/>
    </row>
    <row r="36" spans="1:23" ht="41.25" customHeight="1" thickBot="1">
      <c r="A36" s="81" t="s">
        <v>167</v>
      </c>
      <c r="C36" s="229" t="s">
        <v>168</v>
      </c>
      <c r="D36" s="236" t="s">
        <v>169</v>
      </c>
      <c r="E36" s="236" t="s">
        <v>170</v>
      </c>
      <c r="F36" s="236" t="s">
        <v>256</v>
      </c>
      <c r="G36" s="236" t="s">
        <v>257</v>
      </c>
      <c r="H36" s="236" t="s">
        <v>108</v>
      </c>
      <c r="I36" s="236" t="s">
        <v>9</v>
      </c>
      <c r="J36" s="314" t="s">
        <v>44</v>
      </c>
      <c r="K36" s="332" t="s">
        <v>255</v>
      </c>
      <c r="L36" s="332" t="s">
        <v>250</v>
      </c>
      <c r="M36" s="247" t="s">
        <v>174</v>
      </c>
      <c r="N36" s="249" t="s">
        <v>175</v>
      </c>
      <c r="O36" s="294"/>
      <c r="P36"/>
      <c r="Q36"/>
      <c r="R36" s="294"/>
      <c r="S36" s="294"/>
      <c r="T36" s="294"/>
      <c r="U36" s="294"/>
      <c r="V36" s="294"/>
      <c r="W36" s="294"/>
    </row>
    <row r="37" spans="1:23">
      <c r="C37" s="76">
        <v>2025</v>
      </c>
      <c r="D37" s="329">
        <v>2.6227717300000002</v>
      </c>
      <c r="E37" s="327">
        <v>2.62</v>
      </c>
      <c r="F37" s="260">
        <v>13.28375630779446</v>
      </c>
      <c r="G37" s="260">
        <v>2.6690089107034045</v>
      </c>
      <c r="H37" s="260">
        <f>SUMIFS('Case Data'!$H:$H,'Case Data'!$D:$D,'RGGI Allowance Price'!$A$36,'Case Data'!$A:$A,'RGGI Allowance Price'!H$36)</f>
        <v>2.6227717303147817</v>
      </c>
      <c r="I37" s="260">
        <f>SUMIFS('Case Data'!$H:$H,'Case Data'!$D:$D,'RGGI Allowance Price'!$A$36,'Case Data'!$A:$A,'RGGI Allowance Price'!I$36)</f>
        <v>25.84908824</v>
      </c>
      <c r="J37" s="319">
        <f>SUMIFS('Case Data'!$H:$H,'Case Data'!$D:$D,'RGGI Allowance Price'!$A$36,'Case Data'!$A:$A,'RGGI Allowance Price'!J$36)</f>
        <v>2.6227717300000002</v>
      </c>
      <c r="K37" s="319">
        <v>16.36394480485686</v>
      </c>
      <c r="L37" s="319">
        <f>SUMIFS('Case Data'!$H:$H,'Case Data'!$D:$D,'RGGI Allowance Price'!$A$36,'Case Data'!$A:$A,'RGGI Allowance Price'!L$36)</f>
        <v>16.36394480485686</v>
      </c>
      <c r="M37" s="248">
        <v>17.03</v>
      </c>
      <c r="N37" s="309" t="s">
        <v>176</v>
      </c>
      <c r="O37" s="296"/>
      <c r="P37"/>
      <c r="Q37"/>
      <c r="R37" s="108"/>
      <c r="S37" s="295"/>
      <c r="T37" s="295"/>
      <c r="U37" s="296"/>
      <c r="V37" s="296"/>
      <c r="W37" s="297"/>
    </row>
    <row r="38" spans="1:23">
      <c r="C38" s="76">
        <v>2028</v>
      </c>
      <c r="D38" s="329">
        <v>2.8264376410000001</v>
      </c>
      <c r="E38" s="327">
        <v>9.6300000000000008</v>
      </c>
      <c r="F38" s="260">
        <v>21.973461524747744</v>
      </c>
      <c r="G38" s="260">
        <v>9.6850723888357191</v>
      </c>
      <c r="H38" s="260">
        <f>SUMIFS('Case Data'!$I:$I,'Case Data'!$D:$D,'RGGI Allowance Price'!$A$36,'Case Data'!$A:$A,'RGGI Allowance Price'!H$36)</f>
        <v>2.8264376413033583</v>
      </c>
      <c r="I38" s="260">
        <f>SUMIFS('Case Data'!$I:$I,'Case Data'!$D:$D,'RGGI Allowance Price'!$A$36,'Case Data'!$A:$A,'RGGI Allowance Price'!I$36)</f>
        <v>26.888441409999999</v>
      </c>
      <c r="J38" s="319">
        <f>SUMIFS('Case Data'!$I:$I,'Case Data'!$D:$D,'RGGI Allowance Price'!$A$36,'Case Data'!$A:$A,'RGGI Allowance Price'!J$36)</f>
        <v>2.8264376410000001</v>
      </c>
      <c r="K38" s="319">
        <v>19.262441617389118</v>
      </c>
      <c r="L38" s="319">
        <f>SUMIFS('Case Data'!$I:$I,'Case Data'!$D:$D,'RGGI Allowance Price'!$A$36,'Case Data'!$A:$A,'RGGI Allowance Price'!L$36)</f>
        <v>19.262441616964246</v>
      </c>
      <c r="M38" s="237">
        <v>20.87</v>
      </c>
      <c r="N38" s="237">
        <v>31.3</v>
      </c>
      <c r="O38" s="296"/>
      <c r="P38"/>
      <c r="Q38"/>
      <c r="R38" s="108"/>
      <c r="S38" s="295"/>
      <c r="T38" s="295"/>
      <c r="U38" s="297"/>
      <c r="V38" s="297"/>
      <c r="W38" s="297"/>
    </row>
    <row r="39" spans="1:23">
      <c r="C39" s="76">
        <v>2030</v>
      </c>
      <c r="D39" s="329">
        <v>2.9584950320000001</v>
      </c>
      <c r="E39" s="327">
        <v>11.02</v>
      </c>
      <c r="F39" s="260">
        <v>24.78399159600643</v>
      </c>
      <c r="G39" s="260">
        <v>11.085538853398065</v>
      </c>
      <c r="H39" s="260">
        <f>SUMIFS('Case Data'!$J:$J,'Case Data'!$D:$D,'RGGI Allowance Price'!$A$36,'Case Data'!$A:$A,'RGGI Allowance Price'!H$36)</f>
        <v>2.9584950315921259</v>
      </c>
      <c r="I39" s="260">
        <f>SUMIFS('Case Data'!$J:$J,'Case Data'!$D:$D,'RGGI Allowance Price'!$A$36,'Case Data'!$A:$A,'RGGI Allowance Price'!I$36)</f>
        <v>29.973827</v>
      </c>
      <c r="J39" s="319">
        <f>SUMIFS('Case Data'!$J:$J,'Case Data'!$D:$D,'RGGI Allowance Price'!$A$36,'Case Data'!$A:$A,'RGGI Allowance Price'!J$36)</f>
        <v>2.9584950320000001</v>
      </c>
      <c r="K39" s="319">
        <v>21.522635734348224</v>
      </c>
      <c r="L39" s="319">
        <f>SUMIFS('Case Data'!$J:$J,'Case Data'!$D:$D,'RGGI Allowance Price'!$A$36,'Case Data'!$A:$A,'RGGI Allowance Price'!L$36)</f>
        <v>21.522635725696674</v>
      </c>
      <c r="M39" s="237">
        <v>23.89</v>
      </c>
      <c r="N39" s="237">
        <v>35.83</v>
      </c>
      <c r="O39" s="296"/>
      <c r="P39"/>
      <c r="Q39"/>
      <c r="R39" s="108"/>
      <c r="S39" s="297"/>
      <c r="T39" s="295"/>
      <c r="U39" s="297"/>
      <c r="V39" s="297"/>
      <c r="W39" s="297"/>
    </row>
    <row r="40" spans="1:23">
      <c r="C40" s="76">
        <v>2032</v>
      </c>
      <c r="D40" s="329">
        <v>3.0965353659999999</v>
      </c>
      <c r="E40" s="327">
        <v>12.62</v>
      </c>
      <c r="F40" s="260">
        <v>27.959063399722798</v>
      </c>
      <c r="G40" s="260">
        <v>12.688745568331239</v>
      </c>
      <c r="H40" s="260">
        <f>SUMIFS('Case Data'!$K:$K,'Case Data'!$D:$D,'RGGI Allowance Price'!$A$36,'Case Data'!$A:$A,'RGGI Allowance Price'!H$36)</f>
        <v>3.096535366025492</v>
      </c>
      <c r="I40" s="260">
        <f>SUMIFS('Case Data'!$K:$K,'Case Data'!$D:$D,'RGGI Allowance Price'!$A$36,'Case Data'!$A:$A,'RGGI Allowance Price'!I$36)</f>
        <v>33.413252290000003</v>
      </c>
      <c r="J40" s="319">
        <f>SUMIFS('Case Data'!$K:$K,'Case Data'!$D:$D,'RGGI Allowance Price'!$A$36,'Case Data'!$A:$A,'RGGI Allowance Price'!J$36)</f>
        <v>3.0965353659999999</v>
      </c>
      <c r="K40" s="319">
        <v>23.939932932600378</v>
      </c>
      <c r="L40" s="319">
        <f>SUMIFS('Case Data'!$K:$K,'Case Data'!$D:$D,'RGGI Allowance Price'!$A$36,'Case Data'!$A:$A,'RGGI Allowance Price'!L$36)</f>
        <v>23.939932928014233</v>
      </c>
      <c r="M40" s="237">
        <v>27.35</v>
      </c>
      <c r="N40" s="237">
        <v>41.02</v>
      </c>
      <c r="O40" s="296"/>
      <c r="P40"/>
      <c r="Q40"/>
      <c r="R40" s="108"/>
      <c r="S40" s="297"/>
      <c r="T40" s="295"/>
      <c r="U40" s="297"/>
      <c r="V40" s="297"/>
      <c r="W40" s="297"/>
    </row>
    <row r="41" spans="1:23">
      <c r="C41" s="76">
        <v>2035</v>
      </c>
      <c r="D41" s="329">
        <v>3.2955741330000001</v>
      </c>
      <c r="E41" s="327">
        <v>15.46</v>
      </c>
      <c r="F41" s="260">
        <v>33.501686317672373</v>
      </c>
      <c r="G41" s="260">
        <v>15.539576065309483</v>
      </c>
      <c r="H41" s="260">
        <f>SUMIFS('Case Data'!$L:$L,'Case Data'!$D:$D,'RGGI Allowance Price'!$A$36,'Case Data'!$A:$A,'RGGI Allowance Price'!H$36)</f>
        <v>3.2955741326502204</v>
      </c>
      <c r="I41" s="260">
        <f>SUMIFS('Case Data'!$L:$L,'Case Data'!$D:$D,'RGGI Allowance Price'!$A$36,'Case Data'!$A:$A,'RGGI Allowance Price'!I$36)</f>
        <v>39.304721299999997</v>
      </c>
      <c r="J41" s="319">
        <f>SUMIFS('Case Data'!$L:$L,'Case Data'!$D:$D,'RGGI Allowance Price'!$A$36,'Case Data'!$A:$A,'RGGI Allowance Price'!J$36)</f>
        <v>3.2955741330000001</v>
      </c>
      <c r="K41" s="319">
        <v>28.281087423070861</v>
      </c>
      <c r="L41" s="319">
        <f>SUMIFS('Case Data'!$L:$L,'Case Data'!$D:$D,'RGGI Allowance Price'!$A$36,'Case Data'!$A:$A,'RGGI Allowance Price'!L$36)</f>
        <v>28.281087431299404</v>
      </c>
      <c r="M41" s="237">
        <v>33.5</v>
      </c>
      <c r="N41" s="237">
        <v>50.25</v>
      </c>
      <c r="O41" s="296"/>
      <c r="P41"/>
      <c r="Q41"/>
      <c r="R41" s="108"/>
      <c r="S41" s="297"/>
      <c r="T41" s="295"/>
      <c r="U41" s="297"/>
      <c r="V41" s="297"/>
      <c r="W41" s="297"/>
    </row>
    <row r="42" spans="1:23">
      <c r="C42" s="76">
        <v>2037</v>
      </c>
      <c r="D42" s="329">
        <v>3.4360065280000001</v>
      </c>
      <c r="E42" s="327">
        <v>17.7</v>
      </c>
      <c r="F42" s="260">
        <v>38.512134258134211</v>
      </c>
      <c r="G42" s="260">
        <v>17.793934513963656</v>
      </c>
      <c r="H42" s="260">
        <f>SUMIFS('Case Data'!$M:$M,'Case Data'!$D:$D,'RGGI Allowance Price'!$A$36,'Case Data'!$A:$A,'RGGI Allowance Price'!H$36)</f>
        <v>3.4360065280529257</v>
      </c>
      <c r="I42" s="260">
        <f>SUMIFS('Case Data'!$M:$M,'Case Data'!$D:$D,'RGGI Allowance Price'!$A$36,'Case Data'!$A:$A,'RGGI Allowance Price'!I$36)</f>
        <v>45.333858960000001</v>
      </c>
      <c r="J42" s="319">
        <f>SUMIFS('Case Data'!$M:$M,'Case Data'!$D:$D,'RGGI Allowance Price'!$A$36,'Case Data'!$A:$A,'RGGI Allowance Price'!J$36)</f>
        <v>3.4360065280000001</v>
      </c>
      <c r="K42" s="319">
        <v>31.429128754372787</v>
      </c>
      <c r="L42" s="319">
        <f>SUMIFS('Case Data'!$M:$M,'Case Data'!$D:$D,'RGGI Allowance Price'!$A$36,'Case Data'!$A:$A,'RGGI Allowance Price'!L$36)</f>
        <v>31.429128755169245</v>
      </c>
      <c r="M42" s="237">
        <v>38.36</v>
      </c>
      <c r="N42" s="237">
        <v>57.53</v>
      </c>
      <c r="O42" s="296"/>
      <c r="P42"/>
      <c r="Q42"/>
      <c r="R42" s="108"/>
      <c r="S42" s="297"/>
      <c r="T42" s="295"/>
      <c r="U42" s="297"/>
      <c r="V42" s="297"/>
      <c r="W42" s="297"/>
    </row>
    <row r="43" spans="1:23" ht="15.75" thickBot="1">
      <c r="C43" s="77">
        <v>2040</v>
      </c>
      <c r="D43" s="330">
        <v>3.629</v>
      </c>
      <c r="E43" s="328">
        <v>21.69</v>
      </c>
      <c r="F43" s="261">
        <v>46.160482641600538</v>
      </c>
      <c r="G43" s="261">
        <v>21.790158997230019</v>
      </c>
      <c r="H43" s="261">
        <f>SUMIFS('Case Data'!$N:$N,'Case Data'!$D:$D,'RGGI Allowance Price'!$A$36,'Case Data'!$A:$A,'RGGI Allowance Price'!H$36)</f>
        <v>3.629</v>
      </c>
      <c r="I43" s="261">
        <f>SUMIFS('Case Data'!$N:$N,'Case Data'!$D:$D,'RGGI Allowance Price'!$A$36,'Case Data'!$A:$A,'RGGI Allowance Price'!I$36)</f>
        <v>53.327185149999998</v>
      </c>
      <c r="J43" s="320">
        <f>SUMIFS('Case Data'!$N:$N,'Case Data'!$D:$D,'RGGI Allowance Price'!$A$36,'Case Data'!$A:$A,'RGGI Allowance Price'!J$36)</f>
        <v>3.629</v>
      </c>
      <c r="K43" s="320">
        <v>37.002457898488807</v>
      </c>
      <c r="L43" s="320">
        <f>SUMIFS('Case Data'!$N:$N,'Case Data'!$D:$D,'RGGI Allowance Price'!$A$36,'Case Data'!$A:$A,'RGGI Allowance Price'!L$36)</f>
        <v>37.002457899441907</v>
      </c>
      <c r="M43" s="238">
        <v>46.99</v>
      </c>
      <c r="N43" s="238">
        <v>70.48</v>
      </c>
      <c r="O43" s="296"/>
      <c r="P43"/>
      <c r="Q43"/>
      <c r="R43" s="108"/>
      <c r="S43" s="297"/>
      <c r="T43" s="295"/>
      <c r="U43" s="297"/>
      <c r="V43" s="297"/>
      <c r="W43" s="297"/>
    </row>
    <row r="44" spans="1:23" ht="15.75" thickBot="1">
      <c r="G44" s="157"/>
    </row>
    <row r="45" spans="1:23" ht="15.75" thickBot="1">
      <c r="C45" s="389" t="s">
        <v>171</v>
      </c>
      <c r="D45" s="390"/>
      <c r="E45" s="390"/>
      <c r="F45" s="390"/>
      <c r="G45" s="390"/>
      <c r="H45" s="390"/>
      <c r="I45" s="390"/>
      <c r="J45" s="390"/>
      <c r="K45" s="390"/>
      <c r="L45" s="390"/>
      <c r="M45" s="390"/>
      <c r="N45" s="390"/>
      <c r="O45" s="391"/>
    </row>
    <row r="46" spans="1:23" ht="45.6" customHeight="1" thickBot="1">
      <c r="C46" s="239" t="s">
        <v>168</v>
      </c>
      <c r="D46" s="236" t="s">
        <v>172</v>
      </c>
      <c r="E46" s="247" t="s">
        <v>173</v>
      </c>
      <c r="F46" s="247" t="s">
        <v>174</v>
      </c>
      <c r="G46" s="249" t="s">
        <v>175</v>
      </c>
      <c r="H46" s="236" t="s">
        <v>4</v>
      </c>
      <c r="I46" s="236" t="s">
        <v>5</v>
      </c>
      <c r="J46" s="236" t="s">
        <v>108</v>
      </c>
      <c r="K46" s="236" t="s">
        <v>9</v>
      </c>
      <c r="L46" s="236" t="s">
        <v>11</v>
      </c>
      <c r="M46" s="314" t="s">
        <v>44</v>
      </c>
      <c r="N46" s="333" t="s">
        <v>249</v>
      </c>
      <c r="O46" s="333" t="s">
        <v>250</v>
      </c>
    </row>
    <row r="47" spans="1:23" ht="15" customHeight="1">
      <c r="C47" s="76">
        <v>2025</v>
      </c>
      <c r="D47" s="248">
        <v>7.86</v>
      </c>
      <c r="E47" s="248">
        <v>7.86</v>
      </c>
      <c r="F47" s="248">
        <v>17.03</v>
      </c>
      <c r="G47" s="309" t="s">
        <v>176</v>
      </c>
      <c r="H47" s="310" t="s">
        <v>177</v>
      </c>
      <c r="I47" s="313" t="s">
        <v>178</v>
      </c>
      <c r="J47" s="398" t="s">
        <v>179</v>
      </c>
      <c r="K47" s="313" t="s">
        <v>180</v>
      </c>
      <c r="L47" s="321" t="s">
        <v>178</v>
      </c>
      <c r="M47" s="404" t="s">
        <v>179</v>
      </c>
      <c r="N47" s="331" t="s">
        <v>177</v>
      </c>
      <c r="O47" s="331" t="s">
        <v>177</v>
      </c>
    </row>
    <row r="48" spans="1:23" ht="15" customHeight="1">
      <c r="C48" s="225">
        <v>2028</v>
      </c>
      <c r="D48" s="237">
        <v>9.4633333333333294</v>
      </c>
      <c r="E48" s="396" t="s">
        <v>181</v>
      </c>
      <c r="F48" s="237">
        <v>20.87</v>
      </c>
      <c r="G48" s="237">
        <v>31.3</v>
      </c>
      <c r="H48" s="311" t="s">
        <v>182</v>
      </c>
      <c r="I48" s="399" t="s">
        <v>183</v>
      </c>
      <c r="J48" s="399"/>
      <c r="K48" s="399" t="s">
        <v>181</v>
      </c>
      <c r="L48" s="402" t="s">
        <v>181</v>
      </c>
      <c r="M48" s="405"/>
      <c r="N48" s="392" t="s">
        <v>183</v>
      </c>
      <c r="O48" s="392" t="s">
        <v>183</v>
      </c>
    </row>
    <row r="49" spans="3:16" ht="17.100000000000001" customHeight="1">
      <c r="C49" s="225">
        <v>2030</v>
      </c>
      <c r="D49" s="237">
        <v>10.5233333333333</v>
      </c>
      <c r="E49" s="396"/>
      <c r="F49" s="237">
        <v>23.89</v>
      </c>
      <c r="G49" s="237">
        <v>35.83</v>
      </c>
      <c r="H49" s="311" t="s">
        <v>182</v>
      </c>
      <c r="I49" s="399"/>
      <c r="J49" s="399"/>
      <c r="K49" s="399"/>
      <c r="L49" s="402"/>
      <c r="M49" s="405"/>
      <c r="N49" s="392"/>
      <c r="O49" s="392"/>
    </row>
    <row r="50" spans="3:16">
      <c r="C50" s="225">
        <v>2032</v>
      </c>
      <c r="D50" s="237">
        <v>11.5833333333333</v>
      </c>
      <c r="E50" s="396"/>
      <c r="F50" s="237">
        <v>27.35</v>
      </c>
      <c r="G50" s="237">
        <v>41.02</v>
      </c>
      <c r="H50" s="311" t="s">
        <v>182</v>
      </c>
      <c r="I50" s="399"/>
      <c r="J50" s="399"/>
      <c r="K50" s="399"/>
      <c r="L50" s="402"/>
      <c r="M50" s="405"/>
      <c r="N50" s="392"/>
      <c r="O50" s="392"/>
    </row>
    <row r="51" spans="3:16">
      <c r="C51" s="225">
        <v>2035</v>
      </c>
      <c r="D51" s="237">
        <v>13.1733333333333</v>
      </c>
      <c r="E51" s="396"/>
      <c r="F51" s="237">
        <v>33.5</v>
      </c>
      <c r="G51" s="237">
        <v>50.25</v>
      </c>
      <c r="H51" s="311" t="s">
        <v>182</v>
      </c>
      <c r="I51" s="399"/>
      <c r="J51" s="399"/>
      <c r="K51" s="399"/>
      <c r="L51" s="402"/>
      <c r="M51" s="405"/>
      <c r="N51" s="392"/>
      <c r="O51" s="392"/>
    </row>
    <row r="52" spans="3:16">
      <c r="C52" s="225">
        <v>2037</v>
      </c>
      <c r="D52" s="237">
        <v>14.233333333333301</v>
      </c>
      <c r="E52" s="396"/>
      <c r="F52" s="237">
        <v>38.36</v>
      </c>
      <c r="G52" s="237">
        <v>57.53</v>
      </c>
      <c r="H52" s="311" t="s">
        <v>182</v>
      </c>
      <c r="I52" s="399"/>
      <c r="J52" s="399"/>
      <c r="K52" s="399"/>
      <c r="L52" s="402"/>
      <c r="M52" s="405"/>
      <c r="N52" s="392"/>
      <c r="O52" s="392"/>
    </row>
    <row r="53" spans="3:16" ht="15.75" thickBot="1">
      <c r="C53" s="226">
        <v>2040</v>
      </c>
      <c r="D53" s="238">
        <v>15.8233333333333</v>
      </c>
      <c r="E53" s="397"/>
      <c r="F53" s="238">
        <v>46.99</v>
      </c>
      <c r="G53" s="238">
        <v>70.48</v>
      </c>
      <c r="H53" s="312"/>
      <c r="I53" s="400"/>
      <c r="J53" s="400"/>
      <c r="K53" s="400"/>
      <c r="L53" s="403"/>
      <c r="M53" s="406"/>
      <c r="N53" s="393"/>
      <c r="O53" s="393"/>
    </row>
    <row r="56" spans="3:16" s="21" customFormat="1"/>
    <row r="58" spans="3:16" ht="26.25">
      <c r="C58" s="230" t="s">
        <v>184</v>
      </c>
    </row>
    <row r="59" spans="3:16" ht="139.5" customHeight="1">
      <c r="C59" s="401" t="s">
        <v>185</v>
      </c>
      <c r="D59" s="401"/>
      <c r="E59" s="401"/>
      <c r="F59" s="401"/>
      <c r="G59" s="401"/>
      <c r="H59" s="401"/>
      <c r="I59" s="401"/>
      <c r="J59" s="401"/>
      <c r="K59" s="401"/>
      <c r="L59" s="401"/>
      <c r="M59" s="401"/>
      <c r="N59" s="401"/>
      <c r="O59" s="401"/>
      <c r="P59" s="401"/>
    </row>
    <row r="61" spans="3:16">
      <c r="F61"/>
    </row>
    <row r="62" spans="3:16">
      <c r="D62" s="157"/>
    </row>
    <row r="63" spans="3:16" ht="15.75" hidden="1" thickBot="1">
      <c r="C63" s="394" t="s">
        <v>166</v>
      </c>
      <c r="D63" s="395"/>
      <c r="E63" s="395"/>
      <c r="F63" s="395"/>
      <c r="G63" s="395"/>
    </row>
    <row r="64" spans="3:16" ht="15.75" hidden="1" thickBot="1">
      <c r="C64" s="175" t="s">
        <v>168</v>
      </c>
      <c r="D64" s="176" t="s">
        <v>186</v>
      </c>
      <c r="E64" s="177" t="s">
        <v>187</v>
      </c>
      <c r="F64" s="177" t="s">
        <v>188</v>
      </c>
      <c r="G64" s="177" t="s">
        <v>189</v>
      </c>
    </row>
    <row r="65" spans="3:7" hidden="1">
      <c r="C65" s="76">
        <v>2023</v>
      </c>
      <c r="D65" s="163">
        <v>2.4973235800846494</v>
      </c>
      <c r="E65" s="164">
        <v>5.3735348435999999</v>
      </c>
      <c r="F65" s="164">
        <v>3.4060694134895999</v>
      </c>
      <c r="G65" s="164">
        <v>10.508577155999999</v>
      </c>
    </row>
    <row r="66" spans="3:7" hidden="1">
      <c r="C66" s="76">
        <v>2025</v>
      </c>
      <c r="D66" s="163">
        <v>2.6156017289371123</v>
      </c>
      <c r="E66" s="164">
        <v>5.8618209338402965</v>
      </c>
      <c r="F66" s="164">
        <v>3.6427805515188321</v>
      </c>
      <c r="G66" s="164">
        <v>11.68986774336188</v>
      </c>
    </row>
    <row r="67" spans="3:7" hidden="1">
      <c r="C67" s="76">
        <v>2028</v>
      </c>
      <c r="D67" s="163">
        <v>2.8258828544829773</v>
      </c>
      <c r="E67" s="164">
        <v>6.647277921254906</v>
      </c>
      <c r="F67" s="164">
        <v>4.0438439274229392</v>
      </c>
      <c r="G67" s="164">
        <v>13.557680231368757</v>
      </c>
    </row>
    <row r="68" spans="3:7" hidden="1">
      <c r="C68" s="76">
        <v>2030</v>
      </c>
      <c r="D68" s="163">
        <v>2.9651428932552037</v>
      </c>
      <c r="E68" s="164">
        <v>7.4550302469363148</v>
      </c>
      <c r="F68" s="164">
        <v>4.406317018975459</v>
      </c>
      <c r="G68" s="164">
        <v>15.643183384740022</v>
      </c>
    </row>
    <row r="69" spans="3:7" hidden="1">
      <c r="C69" s="76">
        <v>2035</v>
      </c>
      <c r="D69" s="163">
        <v>3.3548605123302395</v>
      </c>
      <c r="E69" s="164">
        <v>9.3279662473908971</v>
      </c>
      <c r="F69" s="164">
        <v>5.2690538031052885</v>
      </c>
      <c r="G69" s="164">
        <v>20.313956958077092</v>
      </c>
    </row>
    <row r="70" spans="3:7" ht="15.75" hidden="1" thickBot="1">
      <c r="C70" s="77">
        <v>2040</v>
      </c>
      <c r="D70" s="165">
        <v>3.7958454915071682</v>
      </c>
      <c r="E70" s="166">
        <v>11.918496720782244</v>
      </c>
      <c r="F70" s="166">
        <v>6.414044471151005</v>
      </c>
      <c r="G70" s="166">
        <v>26.99773384768687</v>
      </c>
    </row>
    <row r="101" spans="3:13" ht="15.75" thickBot="1">
      <c r="C101" s="3" t="s">
        <v>190</v>
      </c>
    </row>
    <row r="102" spans="3:13" ht="15.75" thickBot="1">
      <c r="C102" s="93" t="s">
        <v>5</v>
      </c>
    </row>
    <row r="103" spans="3:13" ht="15.75" thickBot="1">
      <c r="C103"/>
      <c r="G103" s="41"/>
    </row>
    <row r="104" spans="3:13" ht="15.75" thickBot="1">
      <c r="C104" s="94" t="s">
        <v>2</v>
      </c>
      <c r="D104" s="95" t="s">
        <v>191</v>
      </c>
      <c r="E104" s="95" t="s">
        <v>99</v>
      </c>
      <c r="F104" s="232" t="s">
        <v>46</v>
      </c>
      <c r="G104" s="95">
        <v>2025</v>
      </c>
      <c r="H104" s="95">
        <v>2028</v>
      </c>
      <c r="I104" s="95">
        <v>2030</v>
      </c>
      <c r="J104" s="95">
        <v>2032</v>
      </c>
      <c r="K104" s="95">
        <v>2035</v>
      </c>
      <c r="L104" s="95">
        <v>2037</v>
      </c>
      <c r="M104" s="106">
        <v>2040</v>
      </c>
    </row>
    <row r="105" spans="3:13">
      <c r="C105" s="16" t="str">
        <f>$C$102</f>
        <v>Case B Exploratory Policy Scenario</v>
      </c>
      <c r="D105" t="s">
        <v>192</v>
      </c>
      <c r="E105" s="36" t="s">
        <v>193</v>
      </c>
      <c r="F105" s="233" t="s">
        <v>194</v>
      </c>
      <c r="G105" s="4">
        <f>SUMIFS('Case Data'!H:H, 'Case Data'!$A:$A,'RGGI Allowance Price'!$C105,'Case Data'!$E:$E,'RGGI Allowance Price'!$D105, 'Case Data'!$F:$F, 'RGGI Allowance Price'!$E105, 'Case Data'!$G:$G, 'RGGI Allowance Price'!$F105)</f>
        <v>90295</v>
      </c>
      <c r="H105" s="4">
        <f>SUMIFS('Case Data'!I:I, 'Case Data'!$A:$A,'RGGI Allowance Price'!$C105,'Case Data'!$E:$E,'RGGI Allowance Price'!$D105, 'Case Data'!$F:$F, 'RGGI Allowance Price'!$E105, 'Case Data'!$G:$G, 'RGGI Allowance Price'!$F105)</f>
        <v>65444</v>
      </c>
      <c r="I105" s="4">
        <f>SUMIFS('Case Data'!J:J, 'Case Data'!$A:$A,'RGGI Allowance Price'!$C105,'Case Data'!$E:$E,'RGGI Allowance Price'!$D105, 'Case Data'!$F:$F, 'RGGI Allowance Price'!$E105, 'Case Data'!$G:$G, 'RGGI Allowance Price'!$F105)</f>
        <v>47992</v>
      </c>
      <c r="J105" s="4">
        <f>SUMIFS('Case Data'!K:K, 'Case Data'!$A:$A,'RGGI Allowance Price'!$C105,'Case Data'!$E:$E,'RGGI Allowance Price'!$D105, 'Case Data'!$F:$F, 'RGGI Allowance Price'!$E105, 'Case Data'!$G:$G, 'RGGI Allowance Price'!$F105)</f>
        <v>30541</v>
      </c>
      <c r="K105" s="4">
        <f>SUMIFS('Case Data'!L:L, 'Case Data'!$A:$A,'RGGI Allowance Price'!$C105,'Case Data'!$E:$E,'RGGI Allowance Price'!$D105, 'Case Data'!$F:$F, 'RGGI Allowance Price'!$E105, 'Case Data'!$G:$G, 'RGGI Allowance Price'!$F105)</f>
        <v>13712</v>
      </c>
      <c r="L105" s="4">
        <f>SUMIFS('Case Data'!M:M, 'Case Data'!$A:$A,'RGGI Allowance Price'!$C105,'Case Data'!$E:$E,'RGGI Allowance Price'!$D105, 'Case Data'!$F:$F, 'RGGI Allowance Price'!$E105, 'Case Data'!$G:$G, 'RGGI Allowance Price'!$F105)</f>
        <v>7479</v>
      </c>
      <c r="M105" s="8">
        <f>SUMIFS('Case Data'!N:N, 'Case Data'!$A:$A,'RGGI Allowance Price'!$C105,'Case Data'!$E:$E,'RGGI Allowance Price'!$D105, 'Case Data'!$F:$F, 'RGGI Allowance Price'!$E105, 'Case Data'!$G:$G, 'RGGI Allowance Price'!$F105)</f>
        <v>7479</v>
      </c>
    </row>
    <row r="106" spans="3:13">
      <c r="C106" s="16" t="str">
        <f>$C$102</f>
        <v>Case B Exploratory Policy Scenario</v>
      </c>
      <c r="D106" t="s">
        <v>195</v>
      </c>
      <c r="E106" s="36" t="s">
        <v>193</v>
      </c>
      <c r="F106" s="233" t="s">
        <v>194</v>
      </c>
      <c r="G106" s="4">
        <f>SUMIFS('Case Data'!H:H, 'Case Data'!$A:$A,'RGGI Allowance Price'!$C106,'Case Data'!$E:$E,'RGGI Allowance Price'!$D106, 'Case Data'!$F:$F, 'RGGI Allowance Price'!$E106, 'Case Data'!$G:$G, 'RGGI Allowance Price'!$F106)</f>
        <v>63449.037121405301</v>
      </c>
      <c r="H106" s="4">
        <f>SUMIFS('Case Data'!I:I, 'Case Data'!$A:$A,'RGGI Allowance Price'!$C106,'Case Data'!$E:$E,'RGGI Allowance Price'!$D106, 'Case Data'!$F:$F, 'RGGI Allowance Price'!$E106, 'Case Data'!$G:$G, 'RGGI Allowance Price'!$F106)</f>
        <v>41588.919800450902</v>
      </c>
      <c r="I106" s="4">
        <f>SUMIFS('Case Data'!J:J, 'Case Data'!$A:$A,'RGGI Allowance Price'!$C106,'Case Data'!$E:$E,'RGGI Allowance Price'!$D106, 'Case Data'!$F:$F, 'RGGI Allowance Price'!$E106, 'Case Data'!$G:$G, 'RGGI Allowance Price'!$F106)</f>
        <v>30498.729140798601</v>
      </c>
      <c r="J106" s="4">
        <f>SUMIFS('Case Data'!K:K, 'Case Data'!$A:$A,'RGGI Allowance Price'!$C106,'Case Data'!$E:$E,'RGGI Allowance Price'!$D106, 'Case Data'!$F:$F, 'RGGI Allowance Price'!$E106, 'Case Data'!$G:$G, 'RGGI Allowance Price'!$F106)</f>
        <v>27226.6981952858</v>
      </c>
      <c r="K106" s="4">
        <f>SUMIFS('Case Data'!L:L, 'Case Data'!$A:$A,'RGGI Allowance Price'!$C106,'Case Data'!$E:$E,'RGGI Allowance Price'!$D106, 'Case Data'!$F:$F, 'RGGI Allowance Price'!$E106, 'Case Data'!$G:$G, 'RGGI Allowance Price'!$F106)</f>
        <v>32326.4673554806</v>
      </c>
      <c r="L106" s="4">
        <f>SUMIFS('Case Data'!M:M, 'Case Data'!$A:$A,'RGGI Allowance Price'!$C106,'Case Data'!$E:$E,'RGGI Allowance Price'!$D106, 'Case Data'!$F:$F, 'RGGI Allowance Price'!$E106, 'Case Data'!$G:$G, 'RGGI Allowance Price'!$F106)</f>
        <v>22717.0596888994</v>
      </c>
      <c r="M106" s="8">
        <f>SUMIFS('Case Data'!N:N, 'Case Data'!$A:$A,'RGGI Allowance Price'!$C106,'Case Data'!$E:$E,'RGGI Allowance Price'!$D106, 'Case Data'!$F:$F, 'RGGI Allowance Price'!$E106, 'Case Data'!$G:$G, 'RGGI Allowance Price'!$F106)</f>
        <v>8188.6297252630802</v>
      </c>
    </row>
    <row r="107" spans="3:13">
      <c r="C107" s="16" t="str">
        <f>$C$102</f>
        <v>Case B Exploratory Policy Scenario</v>
      </c>
      <c r="D107" t="s">
        <v>196</v>
      </c>
      <c r="E107" s="36" t="s">
        <v>193</v>
      </c>
      <c r="F107" s="233" t="s">
        <v>194</v>
      </c>
      <c r="G107" s="4">
        <f>SUMIFS('Case Data'!H:H, 'Case Data'!$A:$A,'RGGI Allowance Price'!$C107,'Case Data'!$E:$E,'RGGI Allowance Price'!$D107, 'Case Data'!$F:$F, 'RGGI Allowance Price'!$E107, 'Case Data'!$G:$G, 'RGGI Allowance Price'!$F107)</f>
        <v>26845.962878594699</v>
      </c>
      <c r="H107" s="4">
        <f>SUMIFS('Case Data'!I:I, 'Case Data'!$A:$A,'RGGI Allowance Price'!$C107,'Case Data'!$E:$E,'RGGI Allowance Price'!$D107, 'Case Data'!$F:$F, 'RGGI Allowance Price'!$E107, 'Case Data'!$G:$G, 'RGGI Allowance Price'!$F107)</f>
        <v>23855.080199549098</v>
      </c>
      <c r="I107" s="4">
        <f>SUMIFS('Case Data'!J:J, 'Case Data'!$A:$A,'RGGI Allowance Price'!$C107,'Case Data'!$E:$E,'RGGI Allowance Price'!$D107, 'Case Data'!$F:$F, 'RGGI Allowance Price'!$E107, 'Case Data'!$G:$G, 'RGGI Allowance Price'!$F107)</f>
        <v>17493.270859201399</v>
      </c>
      <c r="J107" s="4">
        <f>SUMIFS('Case Data'!K:K, 'Case Data'!$A:$A,'RGGI Allowance Price'!$C107,'Case Data'!$E:$E,'RGGI Allowance Price'!$D107, 'Case Data'!$F:$F, 'RGGI Allowance Price'!$E107, 'Case Data'!$G:$G, 'RGGI Allowance Price'!$F107)</f>
        <v>3314.3018047141995</v>
      </c>
      <c r="K107" s="4">
        <f>SUMIFS('Case Data'!L:L, 'Case Data'!$A:$A,'RGGI Allowance Price'!$C107,'Case Data'!$E:$E,'RGGI Allowance Price'!$D107, 'Case Data'!$F:$F, 'RGGI Allowance Price'!$E107, 'Case Data'!$G:$G, 'RGGI Allowance Price'!$F107)</f>
        <v>-18614.4673554806</v>
      </c>
      <c r="L107" s="4">
        <f>SUMIFS('Case Data'!M:M, 'Case Data'!$A:$A,'RGGI Allowance Price'!$C107,'Case Data'!$E:$E,'RGGI Allowance Price'!$D107, 'Case Data'!$F:$F, 'RGGI Allowance Price'!$E107, 'Case Data'!$G:$G, 'RGGI Allowance Price'!$F107)</f>
        <v>-15238.0596888994</v>
      </c>
      <c r="M107" s="8">
        <f>SUMIFS('Case Data'!N:N, 'Case Data'!$A:$A,'RGGI Allowance Price'!$C107,'Case Data'!$E:$E,'RGGI Allowance Price'!$D107, 'Case Data'!$F:$F, 'RGGI Allowance Price'!$E107, 'Case Data'!$G:$G, 'RGGI Allowance Price'!$F107)</f>
        <v>-709.62972526308022</v>
      </c>
    </row>
    <row r="108" spans="3:13" ht="15.75" thickBot="1">
      <c r="C108" s="13" t="str">
        <f>$C$102</f>
        <v>Case B Exploratory Policy Scenario</v>
      </c>
      <c r="D108" s="153" t="s">
        <v>197</v>
      </c>
      <c r="E108" s="231" t="s">
        <v>193</v>
      </c>
      <c r="F108" s="234" t="s">
        <v>194</v>
      </c>
      <c r="G108" s="9">
        <f>SUMIFS('Case Data'!H:H, 'Case Data'!$A:$A,'RGGI Allowance Price'!$C108,'Case Data'!$E:$E,'RGGI Allowance Price'!$D108, 'Case Data'!$F:$F, 'RGGI Allowance Price'!$E108, 'Case Data'!$G:$G, 'RGGI Allowance Price'!$F108)</f>
        <v>80537.888635784097</v>
      </c>
      <c r="H108" s="9">
        <f>SUMIFS('Case Data'!I:I, 'Case Data'!$A:$A,'RGGI Allowance Price'!$C108,'Case Data'!$E:$E,'RGGI Allowance Price'!$D108, 'Case Data'!$F:$F, 'RGGI Allowance Price'!$E108, 'Case Data'!$G:$G, 'RGGI Allowance Price'!$F108)</f>
        <v>128248.04903488229</v>
      </c>
      <c r="I108" s="9">
        <f>SUMIFS('Case Data'!J:J, 'Case Data'!$A:$A,'RGGI Allowance Price'!$C108,'Case Data'!$E:$E,'RGGI Allowance Price'!$D108, 'Case Data'!$F:$F, 'RGGI Allowance Price'!$E108, 'Case Data'!$G:$G, 'RGGI Allowance Price'!$F108)</f>
        <v>163234.5907532851</v>
      </c>
      <c r="J108" s="9">
        <f>SUMIFS('Case Data'!K:K, 'Case Data'!$A:$A,'RGGI Allowance Price'!$C108,'Case Data'!$E:$E,'RGGI Allowance Price'!$D108, 'Case Data'!$F:$F, 'RGGI Allowance Price'!$E108, 'Case Data'!$G:$G, 'RGGI Allowance Price'!$F108)</f>
        <v>169863.19436271349</v>
      </c>
      <c r="K108" s="9">
        <f>SUMIFS('Case Data'!L:L, 'Case Data'!$A:$A,'RGGI Allowance Price'!$C108,'Case Data'!$E:$E,'RGGI Allowance Price'!$D108, 'Case Data'!$F:$F, 'RGGI Allowance Price'!$E108, 'Case Data'!$G:$G, 'RGGI Allowance Price'!$F108)</f>
        <v>95405.324940791092</v>
      </c>
      <c r="L108" s="9">
        <f>SUMIFS('Case Data'!M:M, 'Case Data'!$A:$A,'RGGI Allowance Price'!$C108,'Case Data'!$E:$E,'RGGI Allowance Price'!$D108, 'Case Data'!$F:$F, 'RGGI Allowance Price'!$E108, 'Case Data'!$G:$G, 'RGGI Allowance Price'!$F108)</f>
        <v>64929.205562992291</v>
      </c>
      <c r="M108" s="10">
        <f>SUMIFS('Case Data'!N:N, 'Case Data'!$A:$A,'RGGI Allowance Price'!$C108,'Case Data'!$E:$E,'RGGI Allowance Price'!$D108, 'Case Data'!$F:$F, 'RGGI Allowance Price'!$E108, 'Case Data'!$G:$G, 'RGGI Allowance Price'!$F108)</f>
        <v>62090.686661939966</v>
      </c>
    </row>
    <row r="109" spans="3:13">
      <c r="G109" s="41"/>
    </row>
    <row r="110" spans="3:13">
      <c r="C110" s="2" t="s">
        <v>198</v>
      </c>
    </row>
    <row r="111" spans="3:13">
      <c r="C111" s="2" t="s">
        <v>199</v>
      </c>
    </row>
    <row r="116" spans="7:13">
      <c r="G116" s="316"/>
      <c r="H116" s="316"/>
      <c r="I116" s="316"/>
      <c r="J116" s="316"/>
      <c r="K116" s="316"/>
      <c r="L116" s="316"/>
      <c r="M116" s="316"/>
    </row>
    <row r="117" spans="7:13">
      <c r="G117" s="316"/>
      <c r="H117" s="316"/>
      <c r="I117" s="316"/>
      <c r="J117" s="316"/>
      <c r="K117" s="316"/>
      <c r="L117" s="316"/>
      <c r="M117" s="316"/>
    </row>
    <row r="118" spans="7:13">
      <c r="G118" s="316"/>
      <c r="H118" s="316"/>
      <c r="I118" s="316"/>
      <c r="J118" s="316"/>
      <c r="K118" s="316"/>
      <c r="L118" s="316"/>
      <c r="M118" s="316"/>
    </row>
  </sheetData>
  <mergeCells count="12">
    <mergeCell ref="C35:L35"/>
    <mergeCell ref="C45:O45"/>
    <mergeCell ref="N48:N53"/>
    <mergeCell ref="O48:O53"/>
    <mergeCell ref="C63:G63"/>
    <mergeCell ref="E48:E53"/>
    <mergeCell ref="J47:J53"/>
    <mergeCell ref="I48:I53"/>
    <mergeCell ref="C59:P59"/>
    <mergeCell ref="L48:L53"/>
    <mergeCell ref="K48:K53"/>
    <mergeCell ref="M47:M53"/>
  </mergeCells>
  <phoneticPr fontId="12" type="noConversion"/>
  <pageMargins left="0.7" right="0.7" top="0.75" bottom="0.75" header="0.3" footer="0.3"/>
  <pageSetup orientation="portrait" horizontalDpi="300" verticalDpi="300" r:id="rId1"/>
  <customProperties>
    <customPr name="GU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FF6C39F-1223-4416-9684-A1B0EAFF2B4D}">
          <x14:formula1>
            <xm:f>Cases!$C$3:$C$10</xm:f>
          </x14:formula1>
          <xm:sqref>C102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9D63-3148-453C-98F5-9E7051F8E7A5}">
  <sheetPr>
    <tabColor rgb="FFFFC000"/>
  </sheetPr>
  <dimension ref="B1:J29"/>
  <sheetViews>
    <sheetView zoomScale="85" zoomScaleNormal="85" workbookViewId="0">
      <selection activeCell="C3" sqref="C3:C10"/>
    </sheetView>
  </sheetViews>
  <sheetFormatPr defaultColWidth="8.7109375" defaultRowHeight="15"/>
  <cols>
    <col min="1" max="1" width="8.7109375" style="2"/>
    <col min="2" max="2" width="18.5703125" style="2" customWidth="1"/>
    <col min="3" max="3" width="62.7109375" style="2" customWidth="1"/>
    <col min="4" max="4" width="8.7109375" style="2"/>
    <col min="5" max="5" width="23.28515625" style="2" customWidth="1"/>
    <col min="6" max="6" width="8.7109375" style="2"/>
    <col min="7" max="7" width="46.7109375" style="2" customWidth="1"/>
    <col min="8" max="8" width="8.7109375" style="2"/>
    <col min="9" max="9" width="27.5703125" style="2" customWidth="1"/>
    <col min="10" max="16384" width="8.7109375" style="2"/>
  </cols>
  <sheetData>
    <row r="1" spans="2:10" ht="15.75" thickBot="1"/>
    <row r="2" spans="2:10" ht="19.5" thickBot="1">
      <c r="B2" s="159" t="s">
        <v>200</v>
      </c>
      <c r="C2" s="174" t="s">
        <v>201</v>
      </c>
      <c r="E2" s="32" t="s">
        <v>43</v>
      </c>
      <c r="J2" s="11"/>
    </row>
    <row r="3" spans="2:10" ht="18.75">
      <c r="B3" s="172"/>
      <c r="C3" s="290" t="s">
        <v>4</v>
      </c>
      <c r="E3" s="42" t="s">
        <v>18</v>
      </c>
      <c r="G3" s="291"/>
      <c r="J3" s="11"/>
    </row>
    <row r="4" spans="2:10" ht="18.75">
      <c r="B4" s="173"/>
      <c r="C4" s="290" t="s">
        <v>5</v>
      </c>
      <c r="E4" s="12" t="s">
        <v>19</v>
      </c>
      <c r="G4" s="291"/>
      <c r="J4" s="11"/>
    </row>
    <row r="5" spans="2:10" ht="18.75">
      <c r="B5" s="172"/>
      <c r="C5" s="289" t="s">
        <v>9</v>
      </c>
      <c r="E5" s="12" t="s">
        <v>20</v>
      </c>
      <c r="G5" s="292"/>
      <c r="J5" s="11"/>
    </row>
    <row r="6" spans="2:10" ht="18.75">
      <c r="B6" s="172"/>
      <c r="C6" s="288" t="s">
        <v>11</v>
      </c>
      <c r="E6" s="12" t="s">
        <v>21</v>
      </c>
      <c r="G6" s="292"/>
      <c r="J6" s="11"/>
    </row>
    <row r="7" spans="2:10" ht="18.75">
      <c r="B7" s="172"/>
      <c r="C7" s="290" t="s">
        <v>44</v>
      </c>
      <c r="E7" s="12" t="s">
        <v>22</v>
      </c>
      <c r="G7" s="291"/>
      <c r="J7" s="11"/>
    </row>
    <row r="8" spans="2:10" ht="18.75">
      <c r="B8" s="172"/>
      <c r="C8" s="290" t="s">
        <v>108</v>
      </c>
      <c r="E8" s="12" t="s">
        <v>23</v>
      </c>
      <c r="G8" s="292"/>
      <c r="J8" s="11"/>
    </row>
    <row r="9" spans="2:10" ht="18.75">
      <c r="B9" s="173"/>
      <c r="C9" s="288" t="s">
        <v>250</v>
      </c>
      <c r="E9" s="12" t="s">
        <v>24</v>
      </c>
      <c r="G9" s="292"/>
      <c r="J9" s="11"/>
    </row>
    <row r="10" spans="2:10" ht="18.75">
      <c r="B10" s="172"/>
      <c r="C10" s="288" t="s">
        <v>249</v>
      </c>
      <c r="E10" s="12" t="s">
        <v>25</v>
      </c>
      <c r="G10" s="292"/>
    </row>
    <row r="11" spans="2:10" ht="18.75">
      <c r="B11" s="172"/>
      <c r="C11" s="288"/>
      <c r="E11" s="12" t="s">
        <v>26</v>
      </c>
      <c r="G11" s="292"/>
    </row>
    <row r="12" spans="2:10" ht="18.75">
      <c r="B12" s="173"/>
      <c r="C12" s="160"/>
      <c r="E12" s="12" t="s">
        <v>27</v>
      </c>
    </row>
    <row r="13" spans="2:10" ht="18.75">
      <c r="B13" s="172"/>
      <c r="C13" s="160"/>
      <c r="E13" s="12" t="s">
        <v>28</v>
      </c>
    </row>
    <row r="14" spans="2:10" ht="18.75">
      <c r="B14" s="172"/>
      <c r="C14" s="160"/>
      <c r="E14" s="12" t="s">
        <v>29</v>
      </c>
    </row>
    <row r="15" spans="2:10" ht="18.75">
      <c r="B15" s="172"/>
      <c r="C15" s="160"/>
      <c r="E15" s="12" t="s">
        <v>30</v>
      </c>
    </row>
    <row r="16" spans="2:10" ht="19.5" thickBot="1">
      <c r="B16" s="161"/>
      <c r="C16" s="162"/>
      <c r="E16" s="267"/>
    </row>
    <row r="20" spans="3:3" ht="18.75">
      <c r="C20" s="334"/>
    </row>
    <row r="21" spans="3:3" ht="18.75">
      <c r="C21" s="334"/>
    </row>
    <row r="22" spans="3:3" ht="18.75">
      <c r="C22" s="335"/>
    </row>
    <row r="23" spans="3:3" ht="18.75">
      <c r="C23" s="335"/>
    </row>
    <row r="24" spans="3:3" ht="18.75">
      <c r="C24" s="334"/>
    </row>
    <row r="25" spans="3:3" ht="18.75">
      <c r="C25" s="334"/>
    </row>
    <row r="26" spans="3:3" ht="18.75">
      <c r="C26" s="335"/>
    </row>
    <row r="27" spans="3:3" ht="18.75">
      <c r="C27" s="335"/>
    </row>
    <row r="28" spans="3:3" ht="18.75">
      <c r="C28" s="334"/>
    </row>
    <row r="29" spans="3:3" ht="18.75">
      <c r="C29" s="334"/>
    </row>
  </sheetData>
  <phoneticPr fontId="12" type="noConversion"/>
  <pageMargins left="0.7" right="0.7" top="0.75" bottom="0.75" header="0.3" footer="0.3"/>
  <pageSetup orientation="portrait" horizontalDpi="1200" verticalDpi="1200" r:id="rId1"/>
  <customProperties>
    <customPr name="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568B1-F1E0-426B-BEB1-2AE02263EDD6}">
  <sheetPr>
    <tabColor rgb="FFFFC000"/>
  </sheetPr>
  <dimension ref="A1:AE10103"/>
  <sheetViews>
    <sheetView showGridLines="0" topLeftCell="A8862" zoomScale="81" zoomScaleNormal="80" workbookViewId="0">
      <selection activeCell="A8891" sqref="A8891"/>
    </sheetView>
  </sheetViews>
  <sheetFormatPr defaultColWidth="8.7109375" defaultRowHeight="15"/>
  <cols>
    <col min="1" max="1" width="55.7109375" style="259" customWidth="1"/>
    <col min="2" max="2" width="20.7109375" style="259" bestFit="1" customWidth="1"/>
    <col min="3" max="3" width="23.42578125" style="259" bestFit="1" customWidth="1"/>
    <col min="4" max="4" width="25.42578125" style="259" bestFit="1" customWidth="1"/>
    <col min="5" max="5" width="37.42578125" style="259" customWidth="1"/>
    <col min="6" max="6" width="16" style="259" bestFit="1" customWidth="1"/>
    <col min="7" max="7" width="17" style="259" bestFit="1" customWidth="1"/>
    <col min="8" max="13" width="22.42578125" style="306" bestFit="1" customWidth="1"/>
    <col min="14" max="14" width="21.42578125" style="306" bestFit="1" customWidth="1"/>
    <col min="15" max="16384" width="8.7109375" style="259"/>
  </cols>
  <sheetData>
    <row r="1" spans="1:14" s="36" customFormat="1" ht="26.25">
      <c r="A1" s="1" t="s">
        <v>202</v>
      </c>
      <c r="F1" s="35"/>
      <c r="H1" s="301"/>
      <c r="I1" s="301"/>
      <c r="J1" s="301"/>
      <c r="K1" s="301"/>
      <c r="L1" s="301"/>
      <c r="M1" s="301"/>
      <c r="N1" s="301"/>
    </row>
    <row r="2" spans="1:14" s="36" customFormat="1">
      <c r="H2" s="301"/>
      <c r="I2" s="301"/>
      <c r="J2" s="301"/>
      <c r="K2" s="301"/>
      <c r="L2" s="301"/>
      <c r="M2" s="301"/>
      <c r="N2" s="301"/>
    </row>
    <row r="3" spans="1:14" s="258" customFormat="1">
      <c r="A3" s="3" t="s">
        <v>2</v>
      </c>
      <c r="B3" s="3" t="s">
        <v>43</v>
      </c>
      <c r="C3" s="3" t="s">
        <v>203</v>
      </c>
      <c r="D3" s="3" t="s">
        <v>204</v>
      </c>
      <c r="E3" s="3" t="s">
        <v>205</v>
      </c>
      <c r="F3" s="3" t="s">
        <v>99</v>
      </c>
      <c r="G3" s="3" t="s">
        <v>46</v>
      </c>
      <c r="H3" s="302">
        <v>2025</v>
      </c>
      <c r="I3" s="302">
        <v>2028</v>
      </c>
      <c r="J3" s="302">
        <v>2030</v>
      </c>
      <c r="K3" s="302">
        <v>2032</v>
      </c>
      <c r="L3" s="302">
        <v>2035</v>
      </c>
      <c r="M3" s="302">
        <v>2037</v>
      </c>
      <c r="N3" s="303">
        <v>2040</v>
      </c>
    </row>
    <row r="4" spans="1:14">
      <c r="A4" s="2" t="s">
        <v>4</v>
      </c>
      <c r="B4" s="2" t="s">
        <v>18</v>
      </c>
      <c r="C4" s="2" t="s">
        <v>48</v>
      </c>
      <c r="D4" s="2" t="s">
        <v>48</v>
      </c>
      <c r="E4" s="2" t="s">
        <v>48</v>
      </c>
      <c r="F4" s="2" t="s">
        <v>206</v>
      </c>
      <c r="G4" s="2" t="s">
        <v>49</v>
      </c>
      <c r="H4" s="304">
        <v>0</v>
      </c>
      <c r="I4" s="304">
        <v>0</v>
      </c>
      <c r="J4" s="304">
        <v>0</v>
      </c>
      <c r="K4" s="304">
        <v>0</v>
      </c>
      <c r="L4" s="304">
        <v>0</v>
      </c>
      <c r="M4" s="304">
        <v>0</v>
      </c>
      <c r="N4" s="304">
        <v>0</v>
      </c>
    </row>
    <row r="5" spans="1:14">
      <c r="A5" s="2" t="s">
        <v>4</v>
      </c>
      <c r="B5" s="2" t="s">
        <v>18</v>
      </c>
      <c r="C5" s="2" t="s">
        <v>53</v>
      </c>
      <c r="D5" s="2" t="s">
        <v>53</v>
      </c>
      <c r="E5" s="2" t="s">
        <v>53</v>
      </c>
      <c r="F5" s="2" t="s">
        <v>206</v>
      </c>
      <c r="G5" s="2" t="s">
        <v>49</v>
      </c>
      <c r="H5" s="304">
        <v>0</v>
      </c>
      <c r="I5" s="304">
        <v>0</v>
      </c>
      <c r="J5" s="304">
        <v>0</v>
      </c>
      <c r="K5" s="304">
        <v>0</v>
      </c>
      <c r="L5" s="304">
        <v>0</v>
      </c>
      <c r="M5" s="304">
        <v>0</v>
      </c>
      <c r="N5" s="304">
        <v>0</v>
      </c>
    </row>
    <row r="6" spans="1:14">
      <c r="A6" s="2" t="s">
        <v>4</v>
      </c>
      <c r="B6" s="2" t="s">
        <v>18</v>
      </c>
      <c r="C6" s="2" t="s">
        <v>54</v>
      </c>
      <c r="D6" s="2" t="s">
        <v>54</v>
      </c>
      <c r="E6" s="2" t="s">
        <v>54</v>
      </c>
      <c r="F6" s="2" t="s">
        <v>206</v>
      </c>
      <c r="G6" s="2" t="s">
        <v>49</v>
      </c>
      <c r="H6" s="304">
        <v>4701.5649999999996</v>
      </c>
      <c r="I6" s="304">
        <v>4701.5649999999996</v>
      </c>
      <c r="J6" s="304">
        <v>4701.5649999999996</v>
      </c>
      <c r="K6" s="304">
        <v>4701.5649999999996</v>
      </c>
      <c r="L6" s="304">
        <v>4701.5649999999996</v>
      </c>
      <c r="M6" s="304">
        <v>4701.5649999999996</v>
      </c>
      <c r="N6" s="304">
        <v>4701.5649999999996</v>
      </c>
    </row>
    <row r="7" spans="1:14">
      <c r="A7" s="2" t="s">
        <v>4</v>
      </c>
      <c r="B7" s="2" t="s">
        <v>18</v>
      </c>
      <c r="C7" s="2" t="s">
        <v>55</v>
      </c>
      <c r="D7" s="2" t="s">
        <v>55</v>
      </c>
      <c r="E7" s="2" t="s">
        <v>55</v>
      </c>
      <c r="F7" s="2" t="s">
        <v>206</v>
      </c>
      <c r="G7" s="2" t="s">
        <v>49</v>
      </c>
      <c r="H7" s="304">
        <v>1461.1720000000009</v>
      </c>
      <c r="I7" s="304">
        <v>1444.0490000000009</v>
      </c>
      <c r="J7" s="304">
        <v>1444.0490000000009</v>
      </c>
      <c r="K7" s="304">
        <v>1444.0490000000009</v>
      </c>
      <c r="L7" s="304">
        <v>1444.0490000000009</v>
      </c>
      <c r="M7" s="304">
        <v>1444.0490000000009</v>
      </c>
      <c r="N7" s="304">
        <v>1444.0490000000009</v>
      </c>
    </row>
    <row r="8" spans="1:14">
      <c r="A8" s="2" t="s">
        <v>4</v>
      </c>
      <c r="B8" s="2" t="s">
        <v>18</v>
      </c>
      <c r="C8" s="2" t="s">
        <v>56</v>
      </c>
      <c r="D8" s="2" t="s">
        <v>56</v>
      </c>
      <c r="E8" s="2" t="s">
        <v>56</v>
      </c>
      <c r="F8" s="2" t="s">
        <v>206</v>
      </c>
      <c r="G8" s="2" t="s">
        <v>49</v>
      </c>
      <c r="H8" s="304">
        <v>1758.7949999999998</v>
      </c>
      <c r="I8" s="304">
        <v>606.19233799999995</v>
      </c>
      <c r="J8" s="304">
        <v>606.19233799999995</v>
      </c>
      <c r="K8" s="304">
        <v>606.19233799999995</v>
      </c>
      <c r="L8" s="304">
        <v>606.19233799999995</v>
      </c>
      <c r="M8" s="304">
        <v>606.19233799999995</v>
      </c>
      <c r="N8" s="304">
        <v>606.19233799999995</v>
      </c>
    </row>
    <row r="9" spans="1:14">
      <c r="A9" s="2" t="s">
        <v>4</v>
      </c>
      <c r="B9" s="2" t="s">
        <v>18</v>
      </c>
      <c r="C9" s="2" t="s">
        <v>57</v>
      </c>
      <c r="D9" s="2" t="s">
        <v>57</v>
      </c>
      <c r="E9" s="2" t="s">
        <v>57</v>
      </c>
      <c r="F9" s="2" t="s">
        <v>206</v>
      </c>
      <c r="G9" s="2" t="s">
        <v>49</v>
      </c>
      <c r="H9" s="304">
        <v>5.6</v>
      </c>
      <c r="I9" s="304">
        <v>5.6</v>
      </c>
      <c r="J9" s="304">
        <v>5.6</v>
      </c>
      <c r="K9" s="304">
        <v>5.6</v>
      </c>
      <c r="L9" s="304">
        <v>5.6</v>
      </c>
      <c r="M9" s="304">
        <v>5.6</v>
      </c>
      <c r="N9" s="304">
        <v>5.6</v>
      </c>
    </row>
    <row r="10" spans="1:14">
      <c r="A10" s="2" t="s">
        <v>4</v>
      </c>
      <c r="B10" s="2" t="s">
        <v>18</v>
      </c>
      <c r="C10" s="2" t="s">
        <v>58</v>
      </c>
      <c r="D10" s="2" t="s">
        <v>58</v>
      </c>
      <c r="E10" s="2" t="s">
        <v>58</v>
      </c>
      <c r="F10" s="2" t="s">
        <v>206</v>
      </c>
      <c r="G10" s="2" t="s">
        <v>49</v>
      </c>
      <c r="H10" s="304">
        <v>2102</v>
      </c>
      <c r="I10" s="304">
        <v>2102</v>
      </c>
      <c r="J10" s="304">
        <v>2102</v>
      </c>
      <c r="K10" s="304">
        <v>2102</v>
      </c>
      <c r="L10" s="304">
        <v>2102</v>
      </c>
      <c r="M10" s="304">
        <v>2102</v>
      </c>
      <c r="N10" s="304">
        <v>2102</v>
      </c>
    </row>
    <row r="11" spans="1:14">
      <c r="A11" s="2" t="s">
        <v>4</v>
      </c>
      <c r="B11" s="2" t="s">
        <v>18</v>
      </c>
      <c r="C11" s="2" t="s">
        <v>59</v>
      </c>
      <c r="D11" s="2" t="s">
        <v>59</v>
      </c>
      <c r="E11" s="2" t="s">
        <v>59</v>
      </c>
      <c r="F11" s="2" t="s">
        <v>206</v>
      </c>
      <c r="G11" s="2" t="s">
        <v>49</v>
      </c>
      <c r="H11" s="304">
        <v>158.881</v>
      </c>
      <c r="I11" s="304">
        <v>158.881</v>
      </c>
      <c r="J11" s="304">
        <v>158.881</v>
      </c>
      <c r="K11" s="304">
        <v>158.881</v>
      </c>
      <c r="L11" s="304">
        <v>158.881</v>
      </c>
      <c r="M11" s="304">
        <v>158.881</v>
      </c>
      <c r="N11" s="304">
        <v>158.881</v>
      </c>
    </row>
    <row r="12" spans="1:14">
      <c r="A12" s="2" t="s">
        <v>4</v>
      </c>
      <c r="B12" s="2" t="s">
        <v>18</v>
      </c>
      <c r="C12" s="2" t="s">
        <v>60</v>
      </c>
      <c r="D12" s="2" t="s">
        <v>60</v>
      </c>
      <c r="E12" s="2" t="s">
        <v>60</v>
      </c>
      <c r="F12" s="2" t="s">
        <v>206</v>
      </c>
      <c r="G12" s="2" t="s">
        <v>49</v>
      </c>
      <c r="H12" s="304">
        <v>433.9</v>
      </c>
      <c r="I12" s="304">
        <v>433.9</v>
      </c>
      <c r="J12" s="304">
        <v>433.9</v>
      </c>
      <c r="K12" s="304">
        <v>433.9</v>
      </c>
      <c r="L12" s="304">
        <v>433.9</v>
      </c>
      <c r="M12" s="304">
        <v>433.9</v>
      </c>
      <c r="N12" s="304">
        <v>433.9</v>
      </c>
    </row>
    <row r="13" spans="1:14">
      <c r="A13" s="2" t="s">
        <v>4</v>
      </c>
      <c r="B13" s="2" t="s">
        <v>18</v>
      </c>
      <c r="C13" s="2" t="s">
        <v>61</v>
      </c>
      <c r="D13" s="2" t="s">
        <v>61</v>
      </c>
      <c r="E13" s="2" t="s">
        <v>61</v>
      </c>
      <c r="F13" s="2" t="s">
        <v>206</v>
      </c>
      <c r="G13" s="2" t="s">
        <v>49</v>
      </c>
      <c r="H13" s="304">
        <v>4.8</v>
      </c>
      <c r="I13" s="304">
        <v>4.8</v>
      </c>
      <c r="J13" s="304">
        <v>4.8</v>
      </c>
      <c r="K13" s="304">
        <v>4.8</v>
      </c>
      <c r="L13" s="304">
        <v>4.8</v>
      </c>
      <c r="M13" s="304">
        <v>4.8</v>
      </c>
      <c r="N13" s="304">
        <v>4.8</v>
      </c>
    </row>
    <row r="14" spans="1:14">
      <c r="A14" s="2" t="s">
        <v>4</v>
      </c>
      <c r="B14" s="2" t="s">
        <v>18</v>
      </c>
      <c r="C14" s="2" t="s">
        <v>63</v>
      </c>
      <c r="D14" s="2" t="s">
        <v>63</v>
      </c>
      <c r="E14" s="2" t="s">
        <v>63</v>
      </c>
      <c r="F14" s="2" t="s">
        <v>206</v>
      </c>
      <c r="G14" s="2" t="s">
        <v>49</v>
      </c>
      <c r="H14" s="304">
        <v>0</v>
      </c>
      <c r="I14" s="304">
        <v>205.32000729999999</v>
      </c>
      <c r="J14" s="304">
        <v>205.32000729999999</v>
      </c>
      <c r="K14" s="304">
        <v>205.32000729999999</v>
      </c>
      <c r="L14" s="304">
        <v>205.32000729999999</v>
      </c>
      <c r="M14" s="304">
        <v>205.32000729999999</v>
      </c>
      <c r="N14" s="304">
        <v>205.32000729999999</v>
      </c>
    </row>
    <row r="15" spans="1:14">
      <c r="A15" s="2" t="s">
        <v>4</v>
      </c>
      <c r="B15" s="2" t="s">
        <v>18</v>
      </c>
      <c r="C15" s="2" t="s">
        <v>64</v>
      </c>
      <c r="D15" s="2" t="s">
        <v>64</v>
      </c>
      <c r="E15" s="2" t="s">
        <v>64</v>
      </c>
      <c r="F15" s="2" t="s">
        <v>206</v>
      </c>
      <c r="G15" s="2" t="s">
        <v>49</v>
      </c>
      <c r="H15" s="304">
        <v>268.30899999999997</v>
      </c>
      <c r="I15" s="304">
        <v>215.709</v>
      </c>
      <c r="J15" s="304">
        <v>215.709</v>
      </c>
      <c r="K15" s="304">
        <v>215.709</v>
      </c>
      <c r="L15" s="304">
        <v>215.709</v>
      </c>
      <c r="M15" s="304">
        <v>215.709</v>
      </c>
      <c r="N15" s="304">
        <v>215.709</v>
      </c>
    </row>
    <row r="16" spans="1:14">
      <c r="A16" s="2" t="s">
        <v>4</v>
      </c>
      <c r="B16" s="2" t="s">
        <v>18</v>
      </c>
      <c r="C16" s="2" t="s">
        <v>54</v>
      </c>
      <c r="D16" s="2" t="s">
        <v>72</v>
      </c>
      <c r="E16" s="2" t="s">
        <v>72</v>
      </c>
      <c r="F16" s="2" t="s">
        <v>206</v>
      </c>
      <c r="G16" s="2" t="s">
        <v>49</v>
      </c>
      <c r="H16" s="304">
        <v>0</v>
      </c>
      <c r="I16" s="304">
        <v>0</v>
      </c>
      <c r="J16" s="304">
        <v>0</v>
      </c>
      <c r="K16" s="304">
        <v>0</v>
      </c>
      <c r="L16" s="304">
        <v>0</v>
      </c>
      <c r="M16" s="304">
        <v>0</v>
      </c>
      <c r="N16" s="304">
        <v>0</v>
      </c>
    </row>
    <row r="17" spans="1:14">
      <c r="A17" s="2" t="s">
        <v>4</v>
      </c>
      <c r="B17" s="2" t="s">
        <v>18</v>
      </c>
      <c r="C17" s="2" t="s">
        <v>55</v>
      </c>
      <c r="D17" s="2" t="s">
        <v>73</v>
      </c>
      <c r="E17" s="2" t="s">
        <v>73</v>
      </c>
      <c r="F17" s="2" t="s">
        <v>206</v>
      </c>
      <c r="G17" s="2" t="s">
        <v>49</v>
      </c>
      <c r="H17" s="304">
        <v>0</v>
      </c>
      <c r="I17" s="304">
        <v>0</v>
      </c>
      <c r="J17" s="304">
        <v>0</v>
      </c>
      <c r="K17" s="304">
        <v>0</v>
      </c>
      <c r="L17" s="304">
        <v>0</v>
      </c>
      <c r="M17" s="304">
        <v>0</v>
      </c>
      <c r="N17" s="304">
        <v>0</v>
      </c>
    </row>
    <row r="18" spans="1:14">
      <c r="A18" s="2" t="s">
        <v>4</v>
      </c>
      <c r="B18" s="2" t="s">
        <v>18</v>
      </c>
      <c r="C18" s="2" t="s">
        <v>57</v>
      </c>
      <c r="D18" s="2" t="s">
        <v>74</v>
      </c>
      <c r="E18" s="2" t="s">
        <v>74</v>
      </c>
      <c r="F18" s="2" t="s">
        <v>206</v>
      </c>
      <c r="G18" s="2" t="s">
        <v>49</v>
      </c>
      <c r="H18" s="304">
        <v>0</v>
      </c>
      <c r="I18" s="304">
        <v>0</v>
      </c>
      <c r="J18" s="304">
        <v>0</v>
      </c>
      <c r="K18" s="304">
        <v>0</v>
      </c>
      <c r="L18" s="304">
        <v>0</v>
      </c>
      <c r="M18" s="304">
        <v>0</v>
      </c>
      <c r="N18" s="304">
        <v>0</v>
      </c>
    </row>
    <row r="19" spans="1:14">
      <c r="A19" s="2" t="s">
        <v>4</v>
      </c>
      <c r="B19" s="2" t="s">
        <v>18</v>
      </c>
      <c r="C19" s="2" t="s">
        <v>64</v>
      </c>
      <c r="D19" s="2" t="s">
        <v>75</v>
      </c>
      <c r="E19" s="2" t="s">
        <v>75</v>
      </c>
      <c r="F19" s="2" t="s">
        <v>206</v>
      </c>
      <c r="G19" s="2" t="s">
        <v>49</v>
      </c>
      <c r="H19" s="304">
        <v>0</v>
      </c>
      <c r="I19" s="304">
        <v>0</v>
      </c>
      <c r="J19" s="304">
        <v>0</v>
      </c>
      <c r="K19" s="304">
        <v>59</v>
      </c>
      <c r="L19" s="304">
        <v>59</v>
      </c>
      <c r="M19" s="304">
        <v>59</v>
      </c>
      <c r="N19" s="304">
        <v>59</v>
      </c>
    </row>
    <row r="20" spans="1:14">
      <c r="A20" s="2" t="s">
        <v>4</v>
      </c>
      <c r="B20" s="2" t="s">
        <v>18</v>
      </c>
      <c r="C20" s="2" t="s">
        <v>60</v>
      </c>
      <c r="D20" s="2" t="s">
        <v>76</v>
      </c>
      <c r="E20" s="2" t="s">
        <v>76</v>
      </c>
      <c r="F20" s="2" t="s">
        <v>206</v>
      </c>
      <c r="G20" s="2" t="s">
        <v>49</v>
      </c>
      <c r="H20" s="304">
        <v>0</v>
      </c>
      <c r="I20" s="304">
        <v>0</v>
      </c>
      <c r="J20" s="304">
        <v>0</v>
      </c>
      <c r="K20" s="304">
        <v>0</v>
      </c>
      <c r="L20" s="304">
        <v>0</v>
      </c>
      <c r="M20" s="304">
        <v>0</v>
      </c>
      <c r="N20" s="304">
        <v>1366.7322320000001</v>
      </c>
    </row>
    <row r="21" spans="1:14">
      <c r="A21" s="2" t="s">
        <v>4</v>
      </c>
      <c r="B21" s="2" t="s">
        <v>18</v>
      </c>
      <c r="C21" s="2" t="s">
        <v>61</v>
      </c>
      <c r="D21" s="2" t="s">
        <v>77</v>
      </c>
      <c r="E21" s="2" t="s">
        <v>77</v>
      </c>
      <c r="F21" s="2" t="s">
        <v>206</v>
      </c>
      <c r="G21" s="2" t="s">
        <v>49</v>
      </c>
      <c r="H21" s="304">
        <v>0</v>
      </c>
      <c r="I21" s="304">
        <v>0</v>
      </c>
      <c r="J21" s="304">
        <v>0</v>
      </c>
      <c r="K21" s="304">
        <v>0</v>
      </c>
      <c r="L21" s="304">
        <v>0</v>
      </c>
      <c r="M21" s="304">
        <v>0</v>
      </c>
      <c r="N21" s="304">
        <v>0</v>
      </c>
    </row>
    <row r="22" spans="1:14">
      <c r="A22" s="2" t="s">
        <v>4</v>
      </c>
      <c r="B22" s="2" t="s">
        <v>18</v>
      </c>
      <c r="C22" s="2" t="s">
        <v>62</v>
      </c>
      <c r="D22" s="2" t="s">
        <v>78</v>
      </c>
      <c r="E22" s="2" t="s">
        <v>78</v>
      </c>
      <c r="F22" s="2" t="s">
        <v>206</v>
      </c>
      <c r="G22" s="2" t="s">
        <v>49</v>
      </c>
      <c r="H22" s="304">
        <v>304</v>
      </c>
      <c r="I22" s="304">
        <v>304</v>
      </c>
      <c r="J22" s="304">
        <v>304</v>
      </c>
      <c r="K22" s="304">
        <v>304</v>
      </c>
      <c r="L22" s="304">
        <v>304</v>
      </c>
      <c r="M22" s="304">
        <v>304</v>
      </c>
      <c r="N22" s="304">
        <v>304</v>
      </c>
    </row>
    <row r="23" spans="1:14">
      <c r="A23" s="2" t="s">
        <v>4</v>
      </c>
      <c r="B23" s="2" t="s">
        <v>18</v>
      </c>
      <c r="C23" s="2" t="s">
        <v>63</v>
      </c>
      <c r="D23" s="2" t="s">
        <v>79</v>
      </c>
      <c r="E23" s="2" t="s">
        <v>79</v>
      </c>
      <c r="F23" s="2" t="s">
        <v>206</v>
      </c>
      <c r="G23" s="2" t="s">
        <v>49</v>
      </c>
      <c r="H23" s="304">
        <v>0</v>
      </c>
      <c r="I23" s="304">
        <v>0</v>
      </c>
      <c r="J23" s="304">
        <v>0</v>
      </c>
      <c r="K23" s="304">
        <v>0</v>
      </c>
      <c r="L23" s="304">
        <v>0</v>
      </c>
      <c r="M23" s="304">
        <v>0</v>
      </c>
      <c r="N23" s="304">
        <v>0</v>
      </c>
    </row>
    <row r="24" spans="1:14">
      <c r="A24" s="2" t="s">
        <v>4</v>
      </c>
      <c r="B24" s="2" t="s">
        <v>18</v>
      </c>
      <c r="C24" s="2" t="s">
        <v>60</v>
      </c>
      <c r="D24" s="2" t="s">
        <v>76</v>
      </c>
      <c r="E24" s="2" t="s">
        <v>207</v>
      </c>
      <c r="F24" s="2" t="s">
        <v>206</v>
      </c>
      <c r="G24" s="2" t="s">
        <v>49</v>
      </c>
      <c r="H24" s="304">
        <v>0</v>
      </c>
      <c r="I24" s="304">
        <v>0</v>
      </c>
      <c r="J24" s="304">
        <v>0</v>
      </c>
      <c r="K24" s="304">
        <v>0</v>
      </c>
      <c r="L24" s="304">
        <v>0</v>
      </c>
      <c r="M24" s="304">
        <v>0</v>
      </c>
      <c r="N24" s="304">
        <v>0</v>
      </c>
    </row>
    <row r="25" spans="1:14">
      <c r="A25" s="2" t="s">
        <v>4</v>
      </c>
      <c r="B25" s="2" t="s">
        <v>18</v>
      </c>
      <c r="C25" s="2" t="s">
        <v>63</v>
      </c>
      <c r="D25" s="2" t="s">
        <v>79</v>
      </c>
      <c r="E25" s="2" t="s">
        <v>208</v>
      </c>
      <c r="F25" s="2" t="s">
        <v>206</v>
      </c>
      <c r="G25" s="2" t="s">
        <v>49</v>
      </c>
      <c r="H25" s="304">
        <v>0</v>
      </c>
      <c r="I25" s="304">
        <v>0</v>
      </c>
      <c r="J25" s="304">
        <v>0</v>
      </c>
      <c r="K25" s="304">
        <v>0</v>
      </c>
      <c r="L25" s="304">
        <v>0</v>
      </c>
      <c r="M25" s="304">
        <v>0</v>
      </c>
      <c r="N25" s="304">
        <v>0</v>
      </c>
    </row>
    <row r="26" spans="1:14">
      <c r="A26" s="2" t="s">
        <v>4</v>
      </c>
      <c r="B26" s="2" t="s">
        <v>18</v>
      </c>
      <c r="C26" s="2" t="s">
        <v>65</v>
      </c>
      <c r="D26" s="2" t="s">
        <v>209</v>
      </c>
      <c r="E26" s="2" t="s">
        <v>80</v>
      </c>
      <c r="F26" s="2" t="s">
        <v>206</v>
      </c>
      <c r="G26" s="2" t="s">
        <v>49</v>
      </c>
      <c r="H26" s="304">
        <v>0</v>
      </c>
      <c r="I26" s="304">
        <v>0</v>
      </c>
      <c r="J26" s="304">
        <v>0</v>
      </c>
      <c r="K26" s="304">
        <v>0</v>
      </c>
      <c r="L26" s="304">
        <v>0</v>
      </c>
      <c r="M26" s="304">
        <v>0</v>
      </c>
      <c r="N26" s="304">
        <v>0</v>
      </c>
    </row>
    <row r="27" spans="1:14">
      <c r="A27" s="2" t="s">
        <v>4</v>
      </c>
      <c r="B27" s="2" t="s">
        <v>18</v>
      </c>
      <c r="C27" s="2" t="s">
        <v>65</v>
      </c>
      <c r="D27" s="2" t="s">
        <v>209</v>
      </c>
      <c r="E27" s="2" t="s">
        <v>81</v>
      </c>
      <c r="F27" s="2" t="s">
        <v>206</v>
      </c>
      <c r="G27" s="2" t="s">
        <v>49</v>
      </c>
      <c r="H27" s="304">
        <v>0</v>
      </c>
      <c r="I27" s="304">
        <v>0</v>
      </c>
      <c r="J27" s="304">
        <v>0</v>
      </c>
      <c r="K27" s="304">
        <v>0</v>
      </c>
      <c r="L27" s="304">
        <v>0</v>
      </c>
      <c r="M27" s="304">
        <v>0</v>
      </c>
      <c r="N27" s="304">
        <v>0</v>
      </c>
    </row>
    <row r="28" spans="1:14">
      <c r="A28" s="2" t="s">
        <v>4</v>
      </c>
      <c r="B28" s="2" t="s">
        <v>18</v>
      </c>
      <c r="C28" s="2" t="s">
        <v>82</v>
      </c>
      <c r="D28" s="2" t="s">
        <v>82</v>
      </c>
      <c r="E28" s="2" t="s">
        <v>82</v>
      </c>
      <c r="F28" s="2" t="s">
        <v>206</v>
      </c>
      <c r="G28" s="2" t="s">
        <v>49</v>
      </c>
      <c r="H28" s="304">
        <v>0</v>
      </c>
      <c r="I28" s="304">
        <v>0</v>
      </c>
      <c r="J28" s="304">
        <v>0</v>
      </c>
      <c r="K28" s="304">
        <v>0</v>
      </c>
      <c r="L28" s="304">
        <v>0</v>
      </c>
      <c r="M28" s="304">
        <v>0</v>
      </c>
      <c r="N28" s="304">
        <v>0</v>
      </c>
    </row>
    <row r="29" spans="1:14">
      <c r="A29" s="2" t="s">
        <v>4</v>
      </c>
      <c r="B29" s="2" t="s">
        <v>18</v>
      </c>
      <c r="C29" s="2" t="s">
        <v>83</v>
      </c>
      <c r="D29" s="2" t="s">
        <v>83</v>
      </c>
      <c r="E29" s="2" t="s">
        <v>83</v>
      </c>
      <c r="F29" s="2" t="s">
        <v>206</v>
      </c>
      <c r="G29" s="2" t="s">
        <v>49</v>
      </c>
      <c r="H29" s="304">
        <v>0</v>
      </c>
      <c r="I29" s="304">
        <v>0</v>
      </c>
      <c r="J29" s="304">
        <v>0</v>
      </c>
      <c r="K29" s="304">
        <v>0</v>
      </c>
      <c r="L29" s="304">
        <v>0</v>
      </c>
      <c r="M29" s="304">
        <v>0</v>
      </c>
      <c r="N29" s="304">
        <v>0</v>
      </c>
    </row>
    <row r="30" spans="1:14">
      <c r="A30" s="2" t="s">
        <v>4</v>
      </c>
      <c r="B30" s="2" t="s">
        <v>18</v>
      </c>
      <c r="C30" s="2" t="s">
        <v>84</v>
      </c>
      <c r="D30" s="2" t="s">
        <v>84</v>
      </c>
      <c r="E30" s="2" t="s">
        <v>84</v>
      </c>
      <c r="F30" s="2" t="s">
        <v>206</v>
      </c>
      <c r="G30" s="2" t="s">
        <v>49</v>
      </c>
      <c r="H30" s="304">
        <v>0</v>
      </c>
      <c r="I30" s="304">
        <v>0</v>
      </c>
      <c r="J30" s="304">
        <v>0</v>
      </c>
      <c r="K30" s="304">
        <v>0</v>
      </c>
      <c r="L30" s="304">
        <v>0</v>
      </c>
      <c r="M30" s="304">
        <v>0</v>
      </c>
      <c r="N30" s="304">
        <v>0</v>
      </c>
    </row>
    <row r="31" spans="1:14">
      <c r="A31" s="2" t="s">
        <v>4</v>
      </c>
      <c r="B31" s="2" t="s">
        <v>18</v>
      </c>
      <c r="C31" s="2" t="s">
        <v>85</v>
      </c>
      <c r="D31" s="2" t="s">
        <v>85</v>
      </c>
      <c r="E31" s="2" t="s">
        <v>85</v>
      </c>
      <c r="F31" s="2" t="s">
        <v>206</v>
      </c>
      <c r="G31" s="2" t="s">
        <v>49</v>
      </c>
      <c r="H31" s="304">
        <v>0</v>
      </c>
      <c r="I31" s="304">
        <v>1035.602662</v>
      </c>
      <c r="J31" s="304">
        <v>1035.602662</v>
      </c>
      <c r="K31" s="304">
        <v>1035.602662</v>
      </c>
      <c r="L31" s="304">
        <v>1035.602662</v>
      </c>
      <c r="M31" s="304">
        <v>1035.602662</v>
      </c>
      <c r="N31" s="304">
        <v>1035.602662</v>
      </c>
    </row>
    <row r="32" spans="1:14">
      <c r="A32" s="2" t="s">
        <v>4</v>
      </c>
      <c r="B32" s="2" t="s">
        <v>18</v>
      </c>
      <c r="C32" s="2" t="s">
        <v>87</v>
      </c>
      <c r="D32" s="2" t="s">
        <v>87</v>
      </c>
      <c r="E32" s="2" t="s">
        <v>87</v>
      </c>
      <c r="F32" s="2" t="s">
        <v>206</v>
      </c>
      <c r="G32" s="2" t="s">
        <v>49</v>
      </c>
      <c r="H32" s="304">
        <v>0</v>
      </c>
      <c r="I32" s="304">
        <v>52.6</v>
      </c>
      <c r="J32" s="304">
        <v>52.6</v>
      </c>
      <c r="K32" s="304">
        <v>52.6</v>
      </c>
      <c r="L32" s="304">
        <v>52.6</v>
      </c>
      <c r="M32" s="304">
        <v>52.6</v>
      </c>
      <c r="N32" s="304">
        <v>52.6</v>
      </c>
    </row>
    <row r="33" spans="1:14">
      <c r="A33" s="2" t="s">
        <v>4</v>
      </c>
      <c r="B33" s="2" t="s">
        <v>18</v>
      </c>
      <c r="C33" s="2" t="s">
        <v>88</v>
      </c>
      <c r="D33" s="2" t="s">
        <v>88</v>
      </c>
      <c r="E33" s="2" t="s">
        <v>88</v>
      </c>
      <c r="F33" s="2" t="s">
        <v>206</v>
      </c>
      <c r="G33" s="2" t="s">
        <v>49</v>
      </c>
      <c r="H33" s="304">
        <v>0</v>
      </c>
      <c r="I33" s="304">
        <v>0</v>
      </c>
      <c r="J33" s="304">
        <v>0</v>
      </c>
      <c r="K33" s="304">
        <v>0</v>
      </c>
      <c r="L33" s="304">
        <v>0</v>
      </c>
      <c r="M33" s="304">
        <v>0</v>
      </c>
      <c r="N33" s="304">
        <v>0</v>
      </c>
    </row>
    <row r="34" spans="1:14">
      <c r="A34" s="2" t="s">
        <v>4</v>
      </c>
      <c r="B34" s="2" t="s">
        <v>19</v>
      </c>
      <c r="C34" s="2" t="s">
        <v>48</v>
      </c>
      <c r="D34" s="2" t="s">
        <v>48</v>
      </c>
      <c r="E34" s="2" t="s">
        <v>48</v>
      </c>
      <c r="F34" s="2" t="s">
        <v>206</v>
      </c>
      <c r="G34" s="2" t="s">
        <v>49</v>
      </c>
      <c r="H34" s="304">
        <v>420</v>
      </c>
      <c r="I34" s="304">
        <v>0</v>
      </c>
      <c r="J34" s="304">
        <v>0</v>
      </c>
      <c r="K34" s="304">
        <v>0</v>
      </c>
      <c r="L34" s="304">
        <v>0</v>
      </c>
      <c r="M34" s="304">
        <v>0</v>
      </c>
      <c r="N34" s="304">
        <v>0</v>
      </c>
    </row>
    <row r="35" spans="1:14">
      <c r="A35" s="2" t="s">
        <v>4</v>
      </c>
      <c r="B35" s="2" t="s">
        <v>19</v>
      </c>
      <c r="C35" s="2" t="s">
        <v>53</v>
      </c>
      <c r="D35" s="2" t="s">
        <v>53</v>
      </c>
      <c r="E35" s="2" t="s">
        <v>53</v>
      </c>
      <c r="F35" s="2" t="s">
        <v>206</v>
      </c>
      <c r="G35" s="2" t="s">
        <v>49</v>
      </c>
      <c r="H35" s="304">
        <v>0</v>
      </c>
      <c r="I35" s="304">
        <v>0</v>
      </c>
      <c r="J35" s="304">
        <v>0</v>
      </c>
      <c r="K35" s="304">
        <v>0</v>
      </c>
      <c r="L35" s="304">
        <v>0</v>
      </c>
      <c r="M35" s="304">
        <v>0</v>
      </c>
      <c r="N35" s="304">
        <v>0</v>
      </c>
    </row>
    <row r="36" spans="1:14">
      <c r="A36" s="2" t="s">
        <v>4</v>
      </c>
      <c r="B36" s="2" t="s">
        <v>19</v>
      </c>
      <c r="C36" s="2" t="s">
        <v>54</v>
      </c>
      <c r="D36" s="2" t="s">
        <v>54</v>
      </c>
      <c r="E36" s="2" t="s">
        <v>54</v>
      </c>
      <c r="F36" s="2" t="s">
        <v>206</v>
      </c>
      <c r="G36" s="2" t="s">
        <v>49</v>
      </c>
      <c r="H36" s="304">
        <v>1399</v>
      </c>
      <c r="I36" s="304">
        <v>1399</v>
      </c>
      <c r="J36" s="304">
        <v>1399</v>
      </c>
      <c r="K36" s="304">
        <v>1397.510599</v>
      </c>
      <c r="L36" s="304">
        <v>1397.510599</v>
      </c>
      <c r="M36" s="304">
        <v>1397.510599</v>
      </c>
      <c r="N36" s="304">
        <v>1397.510599</v>
      </c>
    </row>
    <row r="37" spans="1:14">
      <c r="A37" s="2" t="s">
        <v>4</v>
      </c>
      <c r="B37" s="2" t="s">
        <v>19</v>
      </c>
      <c r="C37" s="2" t="s">
        <v>55</v>
      </c>
      <c r="D37" s="2" t="s">
        <v>55</v>
      </c>
      <c r="E37" s="2" t="s">
        <v>55</v>
      </c>
      <c r="F37" s="2" t="s">
        <v>206</v>
      </c>
      <c r="G37" s="2" t="s">
        <v>49</v>
      </c>
      <c r="H37" s="304">
        <v>370.5</v>
      </c>
      <c r="I37" s="304">
        <v>370.5</v>
      </c>
      <c r="J37" s="304">
        <v>370.5</v>
      </c>
      <c r="K37" s="304">
        <v>370.5</v>
      </c>
      <c r="L37" s="304">
        <v>370.5</v>
      </c>
      <c r="M37" s="304">
        <v>370.5</v>
      </c>
      <c r="N37" s="304">
        <v>370.5</v>
      </c>
    </row>
    <row r="38" spans="1:14">
      <c r="A38" s="2" t="s">
        <v>4</v>
      </c>
      <c r="B38" s="2" t="s">
        <v>19</v>
      </c>
      <c r="C38" s="2" t="s">
        <v>56</v>
      </c>
      <c r="D38" s="2" t="s">
        <v>56</v>
      </c>
      <c r="E38" s="2" t="s">
        <v>56</v>
      </c>
      <c r="F38" s="2" t="s">
        <v>206</v>
      </c>
      <c r="G38" s="2" t="s">
        <v>49</v>
      </c>
      <c r="H38" s="304">
        <v>840</v>
      </c>
      <c r="I38" s="304">
        <v>840</v>
      </c>
      <c r="J38" s="304">
        <v>840</v>
      </c>
      <c r="K38" s="304">
        <v>840</v>
      </c>
      <c r="L38" s="304">
        <v>840</v>
      </c>
      <c r="M38" s="304">
        <v>840</v>
      </c>
      <c r="N38" s="304">
        <v>840</v>
      </c>
    </row>
    <row r="39" spans="1:14">
      <c r="A39" s="2" t="s">
        <v>4</v>
      </c>
      <c r="B39" s="2" t="s">
        <v>19</v>
      </c>
      <c r="C39" s="2" t="s">
        <v>57</v>
      </c>
      <c r="D39" s="2" t="s">
        <v>57</v>
      </c>
      <c r="E39" s="2" t="s">
        <v>57</v>
      </c>
      <c r="F39" s="2" t="s">
        <v>206</v>
      </c>
      <c r="G39" s="2" t="s">
        <v>49</v>
      </c>
      <c r="H39" s="304">
        <v>0</v>
      </c>
      <c r="I39" s="304">
        <v>0</v>
      </c>
      <c r="J39" s="304">
        <v>0</v>
      </c>
      <c r="K39" s="304">
        <v>0</v>
      </c>
      <c r="L39" s="304">
        <v>0</v>
      </c>
      <c r="M39" s="304">
        <v>0</v>
      </c>
      <c r="N39" s="304">
        <v>0</v>
      </c>
    </row>
    <row r="40" spans="1:14">
      <c r="A40" s="2" t="s">
        <v>4</v>
      </c>
      <c r="B40" s="2" t="s">
        <v>19</v>
      </c>
      <c r="C40" s="2" t="s">
        <v>58</v>
      </c>
      <c r="D40" s="2" t="s">
        <v>58</v>
      </c>
      <c r="E40" s="2" t="s">
        <v>58</v>
      </c>
      <c r="F40" s="2" t="s">
        <v>206</v>
      </c>
      <c r="G40" s="2" t="s">
        <v>49</v>
      </c>
      <c r="H40" s="304">
        <v>0</v>
      </c>
      <c r="I40" s="304">
        <v>0</v>
      </c>
      <c r="J40" s="304">
        <v>0</v>
      </c>
      <c r="K40" s="304">
        <v>0</v>
      </c>
      <c r="L40" s="304">
        <v>0</v>
      </c>
      <c r="M40" s="304">
        <v>0</v>
      </c>
      <c r="N40" s="304">
        <v>0</v>
      </c>
    </row>
    <row r="41" spans="1:14">
      <c r="A41" s="2" t="s">
        <v>4</v>
      </c>
      <c r="B41" s="2" t="s">
        <v>19</v>
      </c>
      <c r="C41" s="2" t="s">
        <v>59</v>
      </c>
      <c r="D41" s="2" t="s">
        <v>59</v>
      </c>
      <c r="E41" s="2" t="s">
        <v>59</v>
      </c>
      <c r="F41" s="2" t="s">
        <v>206</v>
      </c>
      <c r="G41" s="2" t="s">
        <v>49</v>
      </c>
      <c r="H41" s="304">
        <v>0</v>
      </c>
      <c r="I41" s="304">
        <v>0</v>
      </c>
      <c r="J41" s="304">
        <v>0</v>
      </c>
      <c r="K41" s="304">
        <v>0</v>
      </c>
      <c r="L41" s="304">
        <v>0</v>
      </c>
      <c r="M41" s="304">
        <v>0</v>
      </c>
      <c r="N41" s="304">
        <v>0</v>
      </c>
    </row>
    <row r="42" spans="1:14">
      <c r="A42" s="2" t="s">
        <v>4</v>
      </c>
      <c r="B42" s="2" t="s">
        <v>19</v>
      </c>
      <c r="C42" s="2" t="s">
        <v>60</v>
      </c>
      <c r="D42" s="2" t="s">
        <v>60</v>
      </c>
      <c r="E42" s="2" t="s">
        <v>60</v>
      </c>
      <c r="F42" s="2" t="s">
        <v>206</v>
      </c>
      <c r="G42" s="2" t="s">
        <v>49</v>
      </c>
      <c r="H42" s="304">
        <v>255.1</v>
      </c>
      <c r="I42" s="304">
        <v>255.1</v>
      </c>
      <c r="J42" s="304">
        <v>255.1</v>
      </c>
      <c r="K42" s="304">
        <v>255.1</v>
      </c>
      <c r="L42" s="304">
        <v>255.1</v>
      </c>
      <c r="M42" s="304">
        <v>255.1</v>
      </c>
      <c r="N42" s="304">
        <v>255.1</v>
      </c>
    </row>
    <row r="43" spans="1:14">
      <c r="A43" s="2" t="s">
        <v>4</v>
      </c>
      <c r="B43" s="2" t="s">
        <v>19</v>
      </c>
      <c r="C43" s="2" t="s">
        <v>61</v>
      </c>
      <c r="D43" s="2" t="s">
        <v>61</v>
      </c>
      <c r="E43" s="2" t="s">
        <v>61</v>
      </c>
      <c r="F43" s="2" t="s">
        <v>206</v>
      </c>
      <c r="G43" s="2" t="s">
        <v>49</v>
      </c>
      <c r="H43" s="304">
        <v>2</v>
      </c>
      <c r="I43" s="304">
        <v>2</v>
      </c>
      <c r="J43" s="304">
        <v>2</v>
      </c>
      <c r="K43" s="304">
        <v>2</v>
      </c>
      <c r="L43" s="304">
        <v>2</v>
      </c>
      <c r="M43" s="304">
        <v>2</v>
      </c>
      <c r="N43" s="304">
        <v>2</v>
      </c>
    </row>
    <row r="44" spans="1:14">
      <c r="A44" s="2" t="s">
        <v>4</v>
      </c>
      <c r="B44" s="2" t="s">
        <v>19</v>
      </c>
      <c r="C44" s="2" t="s">
        <v>63</v>
      </c>
      <c r="D44" s="2" t="s">
        <v>63</v>
      </c>
      <c r="E44" s="2" t="s">
        <v>63</v>
      </c>
      <c r="F44" s="2" t="s">
        <v>206</v>
      </c>
      <c r="G44" s="2" t="s">
        <v>49</v>
      </c>
      <c r="H44" s="304">
        <v>0</v>
      </c>
      <c r="I44" s="304">
        <v>0</v>
      </c>
      <c r="J44" s="304">
        <v>0</v>
      </c>
      <c r="K44" s="304">
        <v>0</v>
      </c>
      <c r="L44" s="304">
        <v>0</v>
      </c>
      <c r="M44" s="304">
        <v>0</v>
      </c>
      <c r="N44" s="304">
        <v>0</v>
      </c>
    </row>
    <row r="45" spans="1:14">
      <c r="A45" s="2" t="s">
        <v>4</v>
      </c>
      <c r="B45" s="2" t="s">
        <v>19</v>
      </c>
      <c r="C45" s="2" t="s">
        <v>64</v>
      </c>
      <c r="D45" s="2" t="s">
        <v>64</v>
      </c>
      <c r="E45" s="2" t="s">
        <v>64</v>
      </c>
      <c r="F45" s="2" t="s">
        <v>206</v>
      </c>
      <c r="G45" s="2" t="s">
        <v>49</v>
      </c>
      <c r="H45" s="304">
        <v>34.700000000000003</v>
      </c>
      <c r="I45" s="304">
        <v>34.700000000000003</v>
      </c>
      <c r="J45" s="304">
        <v>34.700000000000003</v>
      </c>
      <c r="K45" s="304">
        <v>34.700000000000003</v>
      </c>
      <c r="L45" s="304">
        <v>34.700000000000003</v>
      </c>
      <c r="M45" s="304">
        <v>34.700000000000003</v>
      </c>
      <c r="N45" s="304">
        <v>34.700000000000003</v>
      </c>
    </row>
    <row r="46" spans="1:14">
      <c r="A46" s="2" t="s">
        <v>4</v>
      </c>
      <c r="B46" s="2" t="s">
        <v>19</v>
      </c>
      <c r="C46" s="2" t="s">
        <v>54</v>
      </c>
      <c r="D46" s="2" t="s">
        <v>72</v>
      </c>
      <c r="E46" s="2" t="s">
        <v>72</v>
      </c>
      <c r="F46" s="2" t="s">
        <v>206</v>
      </c>
      <c r="G46" s="2" t="s">
        <v>49</v>
      </c>
      <c r="H46" s="304">
        <v>0</v>
      </c>
      <c r="I46" s="304">
        <v>0</v>
      </c>
      <c r="J46" s="304">
        <v>0</v>
      </c>
      <c r="K46" s="304">
        <v>0</v>
      </c>
      <c r="L46" s="304">
        <v>0</v>
      </c>
      <c r="M46" s="304">
        <v>0</v>
      </c>
      <c r="N46" s="304">
        <v>0</v>
      </c>
    </row>
    <row r="47" spans="1:14">
      <c r="A47" s="2" t="s">
        <v>4</v>
      </c>
      <c r="B47" s="2" t="s">
        <v>19</v>
      </c>
      <c r="C47" s="2" t="s">
        <v>55</v>
      </c>
      <c r="D47" s="2" t="s">
        <v>73</v>
      </c>
      <c r="E47" s="2" t="s">
        <v>73</v>
      </c>
      <c r="F47" s="2" t="s">
        <v>206</v>
      </c>
      <c r="G47" s="2" t="s">
        <v>49</v>
      </c>
      <c r="H47" s="304">
        <v>0</v>
      </c>
      <c r="I47" s="304">
        <v>0</v>
      </c>
      <c r="J47" s="304">
        <v>150.97496799999999</v>
      </c>
      <c r="K47" s="304">
        <v>150.97496799999999</v>
      </c>
      <c r="L47" s="304">
        <v>150.97496799999999</v>
      </c>
      <c r="M47" s="304">
        <v>150.97496799999999</v>
      </c>
      <c r="N47" s="304">
        <v>150.97496799999999</v>
      </c>
    </row>
    <row r="48" spans="1:14">
      <c r="A48" s="2" t="s">
        <v>4</v>
      </c>
      <c r="B48" s="2" t="s">
        <v>19</v>
      </c>
      <c r="C48" s="2" t="s">
        <v>57</v>
      </c>
      <c r="D48" s="2" t="s">
        <v>74</v>
      </c>
      <c r="E48" s="2" t="s">
        <v>74</v>
      </c>
      <c r="F48" s="2" t="s">
        <v>206</v>
      </c>
      <c r="G48" s="2" t="s">
        <v>49</v>
      </c>
      <c r="H48" s="304">
        <v>0</v>
      </c>
      <c r="I48" s="304">
        <v>0</v>
      </c>
      <c r="J48" s="304">
        <v>0</v>
      </c>
      <c r="K48" s="304">
        <v>0</v>
      </c>
      <c r="L48" s="304">
        <v>0</v>
      </c>
      <c r="M48" s="304">
        <v>0</v>
      </c>
      <c r="N48" s="304">
        <v>0</v>
      </c>
    </row>
    <row r="49" spans="1:14">
      <c r="A49" s="2" t="s">
        <v>4</v>
      </c>
      <c r="B49" s="2" t="s">
        <v>19</v>
      </c>
      <c r="C49" s="2" t="s">
        <v>64</v>
      </c>
      <c r="D49" s="2" t="s">
        <v>75</v>
      </c>
      <c r="E49" s="2" t="s">
        <v>75</v>
      </c>
      <c r="F49" s="2" t="s">
        <v>206</v>
      </c>
      <c r="G49" s="2" t="s">
        <v>49</v>
      </c>
      <c r="H49" s="304">
        <v>0</v>
      </c>
      <c r="I49" s="304">
        <v>0</v>
      </c>
      <c r="J49" s="304">
        <v>0</v>
      </c>
      <c r="K49" s="304">
        <v>0</v>
      </c>
      <c r="L49" s="304">
        <v>0</v>
      </c>
      <c r="M49" s="304">
        <v>0</v>
      </c>
      <c r="N49" s="304">
        <v>0</v>
      </c>
    </row>
    <row r="50" spans="1:14">
      <c r="A50" s="2" t="s">
        <v>4</v>
      </c>
      <c r="B50" s="2" t="s">
        <v>19</v>
      </c>
      <c r="C50" s="2" t="s">
        <v>60</v>
      </c>
      <c r="D50" s="2" t="s">
        <v>76</v>
      </c>
      <c r="E50" s="2" t="s">
        <v>76</v>
      </c>
      <c r="F50" s="2" t="s">
        <v>206</v>
      </c>
      <c r="G50" s="2" t="s">
        <v>49</v>
      </c>
      <c r="H50" s="304">
        <v>0</v>
      </c>
      <c r="I50" s="304">
        <v>0</v>
      </c>
      <c r="J50" s="304">
        <v>0</v>
      </c>
      <c r="K50" s="304">
        <v>0</v>
      </c>
      <c r="L50" s="304">
        <v>0</v>
      </c>
      <c r="M50" s="304">
        <v>0</v>
      </c>
      <c r="N50" s="304">
        <v>2535.1347489999998</v>
      </c>
    </row>
    <row r="51" spans="1:14">
      <c r="A51" s="2" t="s">
        <v>4</v>
      </c>
      <c r="B51" s="2" t="s">
        <v>19</v>
      </c>
      <c r="C51" s="2" t="s">
        <v>61</v>
      </c>
      <c r="D51" s="2" t="s">
        <v>77</v>
      </c>
      <c r="E51" s="2" t="s">
        <v>77</v>
      </c>
      <c r="F51" s="2" t="s">
        <v>206</v>
      </c>
      <c r="G51" s="2" t="s">
        <v>49</v>
      </c>
      <c r="H51" s="304">
        <v>0</v>
      </c>
      <c r="I51" s="304">
        <v>0</v>
      </c>
      <c r="J51" s="304">
        <v>0</v>
      </c>
      <c r="K51" s="304">
        <v>0</v>
      </c>
      <c r="L51" s="304">
        <v>0</v>
      </c>
      <c r="M51" s="304">
        <v>0</v>
      </c>
      <c r="N51" s="304">
        <v>0</v>
      </c>
    </row>
    <row r="52" spans="1:14">
      <c r="A52" s="2" t="s">
        <v>4</v>
      </c>
      <c r="B52" s="2" t="s">
        <v>19</v>
      </c>
      <c r="C52" s="2" t="s">
        <v>62</v>
      </c>
      <c r="D52" s="2" t="s">
        <v>78</v>
      </c>
      <c r="E52" s="2" t="s">
        <v>78</v>
      </c>
      <c r="F52" s="2" t="s">
        <v>206</v>
      </c>
      <c r="G52" s="2" t="s">
        <v>49</v>
      </c>
      <c r="H52" s="304">
        <v>0</v>
      </c>
      <c r="I52" s="304">
        <v>0</v>
      </c>
      <c r="J52" s="304">
        <v>0</v>
      </c>
      <c r="K52" s="304">
        <v>0</v>
      </c>
      <c r="L52" s="304">
        <v>0</v>
      </c>
      <c r="M52" s="304">
        <v>0</v>
      </c>
      <c r="N52" s="304">
        <v>0</v>
      </c>
    </row>
    <row r="53" spans="1:14">
      <c r="A53" s="2" t="s">
        <v>4</v>
      </c>
      <c r="B53" s="2" t="s">
        <v>19</v>
      </c>
      <c r="C53" s="2" t="s">
        <v>63</v>
      </c>
      <c r="D53" s="2" t="s">
        <v>79</v>
      </c>
      <c r="E53" s="2" t="s">
        <v>79</v>
      </c>
      <c r="F53" s="2" t="s">
        <v>206</v>
      </c>
      <c r="G53" s="2" t="s">
        <v>49</v>
      </c>
      <c r="H53" s="304">
        <v>67.530800999999997</v>
      </c>
      <c r="I53" s="304">
        <v>67.530800999999997</v>
      </c>
      <c r="J53" s="304">
        <v>67.530800999999997</v>
      </c>
      <c r="K53" s="304">
        <v>67.530800999999997</v>
      </c>
      <c r="L53" s="304">
        <v>67.530800999999997</v>
      </c>
      <c r="M53" s="304">
        <v>67.530800999999997</v>
      </c>
      <c r="N53" s="304">
        <v>67.530800999999997</v>
      </c>
    </row>
    <row r="54" spans="1:14">
      <c r="A54" s="2" t="s">
        <v>4</v>
      </c>
      <c r="B54" s="2" t="s">
        <v>19</v>
      </c>
      <c r="C54" s="2" t="s">
        <v>60</v>
      </c>
      <c r="D54" s="2" t="s">
        <v>76</v>
      </c>
      <c r="E54" s="2" t="s">
        <v>207</v>
      </c>
      <c r="F54" s="2" t="s">
        <v>206</v>
      </c>
      <c r="G54" s="2" t="s">
        <v>49</v>
      </c>
      <c r="H54" s="304">
        <v>0</v>
      </c>
      <c r="I54" s="304">
        <v>0</v>
      </c>
      <c r="J54" s="304">
        <v>0</v>
      </c>
      <c r="K54" s="304">
        <v>0</v>
      </c>
      <c r="L54" s="304">
        <v>0</v>
      </c>
      <c r="M54" s="304">
        <v>0</v>
      </c>
      <c r="N54" s="304">
        <v>0</v>
      </c>
    </row>
    <row r="55" spans="1:14">
      <c r="A55" s="2" t="s">
        <v>4</v>
      </c>
      <c r="B55" s="2" t="s">
        <v>19</v>
      </c>
      <c r="C55" s="2" t="s">
        <v>63</v>
      </c>
      <c r="D55" s="2" t="s">
        <v>79</v>
      </c>
      <c r="E55" s="2" t="s">
        <v>208</v>
      </c>
      <c r="F55" s="2" t="s">
        <v>206</v>
      </c>
      <c r="G55" s="2" t="s">
        <v>49</v>
      </c>
      <c r="H55" s="304">
        <v>0</v>
      </c>
      <c r="I55" s="304">
        <v>0</v>
      </c>
      <c r="J55" s="304">
        <v>0</v>
      </c>
      <c r="K55" s="304">
        <v>0</v>
      </c>
      <c r="L55" s="304">
        <v>0</v>
      </c>
      <c r="M55" s="304">
        <v>0</v>
      </c>
      <c r="N55" s="304">
        <v>221.47607600000001</v>
      </c>
    </row>
    <row r="56" spans="1:14">
      <c r="A56" s="2" t="s">
        <v>4</v>
      </c>
      <c r="B56" s="2" t="s">
        <v>19</v>
      </c>
      <c r="C56" s="2" t="s">
        <v>65</v>
      </c>
      <c r="D56" s="2" t="s">
        <v>209</v>
      </c>
      <c r="E56" s="2" t="s">
        <v>80</v>
      </c>
      <c r="F56" s="2" t="s">
        <v>206</v>
      </c>
      <c r="G56" s="2" t="s">
        <v>49</v>
      </c>
      <c r="H56" s="304">
        <v>0</v>
      </c>
      <c r="I56" s="304">
        <v>0</v>
      </c>
      <c r="J56" s="304">
        <v>0</v>
      </c>
      <c r="K56" s="304">
        <v>0</v>
      </c>
      <c r="L56" s="304">
        <v>0</v>
      </c>
      <c r="M56" s="304">
        <v>0</v>
      </c>
      <c r="N56" s="304">
        <v>0</v>
      </c>
    </row>
    <row r="57" spans="1:14">
      <c r="A57" s="2" t="s">
        <v>4</v>
      </c>
      <c r="B57" s="2" t="s">
        <v>19</v>
      </c>
      <c r="C57" s="2" t="s">
        <v>65</v>
      </c>
      <c r="D57" s="2" t="s">
        <v>209</v>
      </c>
      <c r="E57" s="2" t="s">
        <v>81</v>
      </c>
      <c r="F57" s="2" t="s">
        <v>206</v>
      </c>
      <c r="G57" s="2" t="s">
        <v>49</v>
      </c>
      <c r="H57" s="304">
        <v>0</v>
      </c>
      <c r="I57" s="304">
        <v>0</v>
      </c>
      <c r="J57" s="304">
        <v>0</v>
      </c>
      <c r="K57" s="304">
        <v>0</v>
      </c>
      <c r="L57" s="304">
        <v>0</v>
      </c>
      <c r="M57" s="304">
        <v>0</v>
      </c>
      <c r="N57" s="304">
        <v>0</v>
      </c>
    </row>
    <row r="58" spans="1:14">
      <c r="A58" s="2" t="s">
        <v>4</v>
      </c>
      <c r="B58" s="2" t="s">
        <v>19</v>
      </c>
      <c r="C58" s="2" t="s">
        <v>82</v>
      </c>
      <c r="D58" s="2" t="s">
        <v>82</v>
      </c>
      <c r="E58" s="2" t="s">
        <v>82</v>
      </c>
      <c r="F58" s="2" t="s">
        <v>206</v>
      </c>
      <c r="G58" s="2" t="s">
        <v>49</v>
      </c>
      <c r="H58" s="304">
        <v>0</v>
      </c>
      <c r="I58" s="304">
        <v>0</v>
      </c>
      <c r="J58" s="304">
        <v>0</v>
      </c>
      <c r="K58" s="304">
        <v>0</v>
      </c>
      <c r="L58" s="304">
        <v>0</v>
      </c>
      <c r="M58" s="304">
        <v>0</v>
      </c>
      <c r="N58" s="304">
        <v>0</v>
      </c>
    </row>
    <row r="59" spans="1:14">
      <c r="A59" s="2" t="s">
        <v>4</v>
      </c>
      <c r="B59" s="2" t="s">
        <v>19</v>
      </c>
      <c r="C59" s="2" t="s">
        <v>83</v>
      </c>
      <c r="D59" s="2" t="s">
        <v>83</v>
      </c>
      <c r="E59" s="2" t="s">
        <v>83</v>
      </c>
      <c r="F59" s="2" t="s">
        <v>206</v>
      </c>
      <c r="G59" s="2" t="s">
        <v>49</v>
      </c>
      <c r="H59" s="304">
        <v>0</v>
      </c>
      <c r="I59" s="304">
        <v>0</v>
      </c>
      <c r="J59" s="304">
        <v>0</v>
      </c>
      <c r="K59" s="304">
        <v>0</v>
      </c>
      <c r="L59" s="304">
        <v>0</v>
      </c>
      <c r="M59" s="304">
        <v>0</v>
      </c>
      <c r="N59" s="304">
        <v>0</v>
      </c>
    </row>
    <row r="60" spans="1:14">
      <c r="A60" s="2" t="s">
        <v>4</v>
      </c>
      <c r="B60" s="2" t="s">
        <v>19</v>
      </c>
      <c r="C60" s="2" t="s">
        <v>84</v>
      </c>
      <c r="D60" s="2" t="s">
        <v>84</v>
      </c>
      <c r="E60" s="2" t="s">
        <v>84</v>
      </c>
      <c r="F60" s="2" t="s">
        <v>206</v>
      </c>
      <c r="G60" s="2" t="s">
        <v>49</v>
      </c>
      <c r="H60" s="304">
        <v>0</v>
      </c>
      <c r="I60" s="304">
        <v>0</v>
      </c>
      <c r="J60" s="304">
        <v>0</v>
      </c>
      <c r="K60" s="304">
        <v>0</v>
      </c>
      <c r="L60" s="304">
        <v>0</v>
      </c>
      <c r="M60" s="304">
        <v>0</v>
      </c>
      <c r="N60" s="304">
        <v>0</v>
      </c>
    </row>
    <row r="61" spans="1:14">
      <c r="A61" s="2" t="s">
        <v>4</v>
      </c>
      <c r="B61" s="2" t="s">
        <v>19</v>
      </c>
      <c r="C61" s="2" t="s">
        <v>85</v>
      </c>
      <c r="D61" s="2" t="s">
        <v>85</v>
      </c>
      <c r="E61" s="2" t="s">
        <v>85</v>
      </c>
      <c r="F61" s="2" t="s">
        <v>206</v>
      </c>
      <c r="G61" s="2" t="s">
        <v>49</v>
      </c>
      <c r="H61" s="304">
        <v>0</v>
      </c>
      <c r="I61" s="304">
        <v>0</v>
      </c>
      <c r="J61" s="304">
        <v>0</v>
      </c>
      <c r="K61" s="304">
        <v>0</v>
      </c>
      <c r="L61" s="304">
        <v>0</v>
      </c>
      <c r="M61" s="304">
        <v>0</v>
      </c>
      <c r="N61" s="304">
        <v>0</v>
      </c>
    </row>
    <row r="62" spans="1:14">
      <c r="A62" s="2" t="s">
        <v>4</v>
      </c>
      <c r="B62" s="2" t="s">
        <v>19</v>
      </c>
      <c r="C62" s="2" t="s">
        <v>87</v>
      </c>
      <c r="D62" s="2" t="s">
        <v>87</v>
      </c>
      <c r="E62" s="2" t="s">
        <v>87</v>
      </c>
      <c r="F62" s="2" t="s">
        <v>206</v>
      </c>
      <c r="G62" s="2" t="s">
        <v>49</v>
      </c>
      <c r="H62" s="304">
        <v>0</v>
      </c>
      <c r="I62" s="304">
        <v>0</v>
      </c>
      <c r="J62" s="304">
        <v>0</v>
      </c>
      <c r="K62" s="304">
        <v>0</v>
      </c>
      <c r="L62" s="304">
        <v>0</v>
      </c>
      <c r="M62" s="304">
        <v>0</v>
      </c>
      <c r="N62" s="304">
        <v>0</v>
      </c>
    </row>
    <row r="63" spans="1:14">
      <c r="A63" s="2" t="s">
        <v>4</v>
      </c>
      <c r="B63" s="2" t="s">
        <v>19</v>
      </c>
      <c r="C63" s="2" t="s">
        <v>88</v>
      </c>
      <c r="D63" s="2" t="s">
        <v>88</v>
      </c>
      <c r="E63" s="2" t="s">
        <v>88</v>
      </c>
      <c r="F63" s="2" t="s">
        <v>206</v>
      </c>
      <c r="G63" s="2" t="s">
        <v>49</v>
      </c>
      <c r="H63" s="304">
        <v>0</v>
      </c>
      <c r="I63" s="304">
        <v>0</v>
      </c>
      <c r="J63" s="304">
        <v>0</v>
      </c>
      <c r="K63" s="304">
        <v>0</v>
      </c>
      <c r="L63" s="304">
        <v>0</v>
      </c>
      <c r="M63" s="304">
        <v>0</v>
      </c>
      <c r="N63" s="304">
        <v>0</v>
      </c>
    </row>
    <row r="64" spans="1:14">
      <c r="A64" s="2" t="s">
        <v>4</v>
      </c>
      <c r="B64" s="2" t="s">
        <v>20</v>
      </c>
      <c r="C64" s="2" t="s">
        <v>48</v>
      </c>
      <c r="D64" s="2" t="s">
        <v>48</v>
      </c>
      <c r="E64" s="2" t="s">
        <v>48</v>
      </c>
      <c r="F64" s="2" t="s">
        <v>206</v>
      </c>
      <c r="G64" s="2" t="s">
        <v>49</v>
      </c>
      <c r="H64" s="304">
        <v>0</v>
      </c>
      <c r="I64" s="304">
        <v>0</v>
      </c>
      <c r="J64" s="304">
        <v>0</v>
      </c>
      <c r="K64" s="304">
        <v>0</v>
      </c>
      <c r="L64" s="304">
        <v>0</v>
      </c>
      <c r="M64" s="304">
        <v>0</v>
      </c>
      <c r="N64" s="304">
        <v>0</v>
      </c>
    </row>
    <row r="65" spans="1:14">
      <c r="A65" s="2" t="s">
        <v>4</v>
      </c>
      <c r="B65" s="2" t="s">
        <v>20</v>
      </c>
      <c r="C65" s="2" t="s">
        <v>53</v>
      </c>
      <c r="D65" s="2" t="s">
        <v>53</v>
      </c>
      <c r="E65" s="2" t="s">
        <v>53</v>
      </c>
      <c r="F65" s="2" t="s">
        <v>206</v>
      </c>
      <c r="G65" s="2" t="s">
        <v>49</v>
      </c>
      <c r="H65" s="304">
        <v>0</v>
      </c>
      <c r="I65" s="304">
        <v>0</v>
      </c>
      <c r="J65" s="304">
        <v>0</v>
      </c>
      <c r="K65" s="304">
        <v>0</v>
      </c>
      <c r="L65" s="304">
        <v>0</v>
      </c>
      <c r="M65" s="304">
        <v>0</v>
      </c>
      <c r="N65" s="304">
        <v>0</v>
      </c>
    </row>
    <row r="66" spans="1:14">
      <c r="A66" s="2" t="s">
        <v>4</v>
      </c>
      <c r="B66" s="2" t="s">
        <v>20</v>
      </c>
      <c r="C66" s="2" t="s">
        <v>54</v>
      </c>
      <c r="D66" s="2" t="s">
        <v>54</v>
      </c>
      <c r="E66" s="2" t="s">
        <v>54</v>
      </c>
      <c r="F66" s="2" t="s">
        <v>206</v>
      </c>
      <c r="G66" s="2" t="s">
        <v>49</v>
      </c>
      <c r="H66" s="304">
        <v>1248.9560000000001</v>
      </c>
      <c r="I66" s="304">
        <v>1248.9560000000001</v>
      </c>
      <c r="J66" s="304">
        <v>1248.9560000000001</v>
      </c>
      <c r="K66" s="304">
        <v>1248.9560000000001</v>
      </c>
      <c r="L66" s="304">
        <v>1248.9560000000001</v>
      </c>
      <c r="M66" s="304">
        <v>1248.9560000000001</v>
      </c>
      <c r="N66" s="304">
        <v>1248.9560000000001</v>
      </c>
    </row>
    <row r="67" spans="1:14">
      <c r="A67" s="2" t="s">
        <v>4</v>
      </c>
      <c r="B67" s="2" t="s">
        <v>20</v>
      </c>
      <c r="C67" s="2" t="s">
        <v>55</v>
      </c>
      <c r="D67" s="2" t="s">
        <v>55</v>
      </c>
      <c r="E67" s="2" t="s">
        <v>55</v>
      </c>
      <c r="F67" s="2" t="s">
        <v>206</v>
      </c>
      <c r="G67" s="2" t="s">
        <v>49</v>
      </c>
      <c r="H67" s="304">
        <v>363.79399999999998</v>
      </c>
      <c r="I67" s="304">
        <v>363.79399999999998</v>
      </c>
      <c r="J67" s="304">
        <v>363.79399999999998</v>
      </c>
      <c r="K67" s="304">
        <v>363.79399999999998</v>
      </c>
      <c r="L67" s="304">
        <v>363.79399999999998</v>
      </c>
      <c r="M67" s="304">
        <v>363.79399999999998</v>
      </c>
      <c r="N67" s="304">
        <v>363.79399999999998</v>
      </c>
    </row>
    <row r="68" spans="1:14">
      <c r="A68" s="2" t="s">
        <v>4</v>
      </c>
      <c r="B68" s="2" t="s">
        <v>20</v>
      </c>
      <c r="C68" s="2" t="s">
        <v>56</v>
      </c>
      <c r="D68" s="2" t="s">
        <v>56</v>
      </c>
      <c r="E68" s="2" t="s">
        <v>56</v>
      </c>
      <c r="F68" s="2" t="s">
        <v>206</v>
      </c>
      <c r="G68" s="2" t="s">
        <v>49</v>
      </c>
      <c r="H68" s="304">
        <v>744.99700000000007</v>
      </c>
      <c r="I68" s="304">
        <v>744.99700000000007</v>
      </c>
      <c r="J68" s="304">
        <v>744.99700000000007</v>
      </c>
      <c r="K68" s="304">
        <v>744.99700000000007</v>
      </c>
      <c r="L68" s="304">
        <v>744.99700000000007</v>
      </c>
      <c r="M68" s="304">
        <v>744.99700000000007</v>
      </c>
      <c r="N68" s="304">
        <v>744.99700000000007</v>
      </c>
    </row>
    <row r="69" spans="1:14">
      <c r="A69" s="2" t="s">
        <v>4</v>
      </c>
      <c r="B69" s="2" t="s">
        <v>20</v>
      </c>
      <c r="C69" s="2" t="s">
        <v>57</v>
      </c>
      <c r="D69" s="2" t="s">
        <v>57</v>
      </c>
      <c r="E69" s="2" t="s">
        <v>57</v>
      </c>
      <c r="F69" s="2" t="s">
        <v>206</v>
      </c>
      <c r="G69" s="2" t="s">
        <v>49</v>
      </c>
      <c r="H69" s="304">
        <v>0</v>
      </c>
      <c r="I69" s="304">
        <v>0</v>
      </c>
      <c r="J69" s="304">
        <v>0</v>
      </c>
      <c r="K69" s="304">
        <v>0</v>
      </c>
      <c r="L69" s="304">
        <v>0</v>
      </c>
      <c r="M69" s="304">
        <v>0</v>
      </c>
      <c r="N69" s="304">
        <v>0</v>
      </c>
    </row>
    <row r="70" spans="1:14">
      <c r="A70" s="2" t="s">
        <v>4</v>
      </c>
      <c r="B70" s="2" t="s">
        <v>20</v>
      </c>
      <c r="C70" s="2" t="s">
        <v>58</v>
      </c>
      <c r="D70" s="2" t="s">
        <v>58</v>
      </c>
      <c r="E70" s="2" t="s">
        <v>58</v>
      </c>
      <c r="F70" s="2" t="s">
        <v>206</v>
      </c>
      <c r="G70" s="2" t="s">
        <v>49</v>
      </c>
      <c r="H70" s="304">
        <v>0</v>
      </c>
      <c r="I70" s="304">
        <v>0</v>
      </c>
      <c r="J70" s="304">
        <v>0</v>
      </c>
      <c r="K70" s="304">
        <v>0</v>
      </c>
      <c r="L70" s="304">
        <v>0</v>
      </c>
      <c r="M70" s="304">
        <v>0</v>
      </c>
      <c r="N70" s="304">
        <v>0</v>
      </c>
    </row>
    <row r="71" spans="1:14">
      <c r="A71" s="2" t="s">
        <v>4</v>
      </c>
      <c r="B71" s="2" t="s">
        <v>20</v>
      </c>
      <c r="C71" s="2" t="s">
        <v>59</v>
      </c>
      <c r="D71" s="2" t="s">
        <v>59</v>
      </c>
      <c r="E71" s="2" t="s">
        <v>59</v>
      </c>
      <c r="F71" s="2" t="s">
        <v>206</v>
      </c>
      <c r="G71" s="2" t="s">
        <v>49</v>
      </c>
      <c r="H71" s="304">
        <v>547.89800000000014</v>
      </c>
      <c r="I71" s="304">
        <v>547.89800000000014</v>
      </c>
      <c r="J71" s="304">
        <v>547.89800000000014</v>
      </c>
      <c r="K71" s="304">
        <v>547.89800000000014</v>
      </c>
      <c r="L71" s="304">
        <v>547.89800000000014</v>
      </c>
      <c r="M71" s="304">
        <v>547.89800000000014</v>
      </c>
      <c r="N71" s="304">
        <v>547.89800000000014</v>
      </c>
    </row>
    <row r="72" spans="1:14">
      <c r="A72" s="2" t="s">
        <v>4</v>
      </c>
      <c r="B72" s="2" t="s">
        <v>20</v>
      </c>
      <c r="C72" s="2" t="s">
        <v>60</v>
      </c>
      <c r="D72" s="2" t="s">
        <v>60</v>
      </c>
      <c r="E72" s="2" t="s">
        <v>60</v>
      </c>
      <c r="F72" s="2" t="s">
        <v>206</v>
      </c>
      <c r="G72" s="2" t="s">
        <v>49</v>
      </c>
      <c r="H72" s="304">
        <v>646.4</v>
      </c>
      <c r="I72" s="304">
        <v>646.4</v>
      </c>
      <c r="J72" s="304">
        <v>646.4</v>
      </c>
      <c r="K72" s="304">
        <v>646.4</v>
      </c>
      <c r="L72" s="304">
        <v>646.4</v>
      </c>
      <c r="M72" s="304">
        <v>646.4</v>
      </c>
      <c r="N72" s="304">
        <v>646.4</v>
      </c>
    </row>
    <row r="73" spans="1:14">
      <c r="A73" s="2" t="s">
        <v>4</v>
      </c>
      <c r="B73" s="2" t="s">
        <v>20</v>
      </c>
      <c r="C73" s="2" t="s">
        <v>61</v>
      </c>
      <c r="D73" s="2" t="s">
        <v>61</v>
      </c>
      <c r="E73" s="2" t="s">
        <v>61</v>
      </c>
      <c r="F73" s="2" t="s">
        <v>206</v>
      </c>
      <c r="G73" s="2" t="s">
        <v>49</v>
      </c>
      <c r="H73" s="304">
        <v>1240.6999992399999</v>
      </c>
      <c r="I73" s="304">
        <v>1240.6999992399999</v>
      </c>
      <c r="J73" s="304">
        <v>1240.6999992399999</v>
      </c>
      <c r="K73" s="304">
        <v>1240.6999992399999</v>
      </c>
      <c r="L73" s="304">
        <v>1240.6999992399999</v>
      </c>
      <c r="M73" s="304">
        <v>1240.6999992399999</v>
      </c>
      <c r="N73" s="304">
        <v>1240.6999992399999</v>
      </c>
    </row>
    <row r="74" spans="1:14">
      <c r="A74" s="2" t="s">
        <v>4</v>
      </c>
      <c r="B74" s="2" t="s">
        <v>20</v>
      </c>
      <c r="C74" s="2" t="s">
        <v>63</v>
      </c>
      <c r="D74" s="2" t="s">
        <v>63</v>
      </c>
      <c r="E74" s="2" t="s">
        <v>63</v>
      </c>
      <c r="F74" s="2" t="s">
        <v>206</v>
      </c>
      <c r="G74" s="2" t="s">
        <v>49</v>
      </c>
      <c r="H74" s="304">
        <v>193.2</v>
      </c>
      <c r="I74" s="304">
        <v>193.2</v>
      </c>
      <c r="J74" s="304">
        <v>193.2</v>
      </c>
      <c r="K74" s="304">
        <v>193.2</v>
      </c>
      <c r="L74" s="304">
        <v>193.2</v>
      </c>
      <c r="M74" s="304">
        <v>193.2</v>
      </c>
      <c r="N74" s="304">
        <v>193.2</v>
      </c>
    </row>
    <row r="75" spans="1:14">
      <c r="A75" s="2" t="s">
        <v>4</v>
      </c>
      <c r="B75" s="2" t="s">
        <v>20</v>
      </c>
      <c r="C75" s="2" t="s">
        <v>64</v>
      </c>
      <c r="D75" s="2" t="s">
        <v>64</v>
      </c>
      <c r="E75" s="2" t="s">
        <v>64</v>
      </c>
      <c r="F75" s="2" t="s">
        <v>206</v>
      </c>
      <c r="G75" s="2" t="s">
        <v>49</v>
      </c>
      <c r="H75" s="304">
        <v>289.25199999999995</v>
      </c>
      <c r="I75" s="304">
        <v>75.697512000000003</v>
      </c>
      <c r="J75" s="304">
        <v>68.856000000000009</v>
      </c>
      <c r="K75" s="304">
        <v>68.856000000000009</v>
      </c>
      <c r="L75" s="304">
        <v>68.856000000000009</v>
      </c>
      <c r="M75" s="304">
        <v>68.856000000000009</v>
      </c>
      <c r="N75" s="304">
        <v>68.856000000000009</v>
      </c>
    </row>
    <row r="76" spans="1:14">
      <c r="A76" s="2" t="s">
        <v>4</v>
      </c>
      <c r="B76" s="2" t="s">
        <v>20</v>
      </c>
      <c r="C76" s="2" t="s">
        <v>54</v>
      </c>
      <c r="D76" s="2" t="s">
        <v>72</v>
      </c>
      <c r="E76" s="2" t="s">
        <v>72</v>
      </c>
      <c r="F76" s="2" t="s">
        <v>206</v>
      </c>
      <c r="G76" s="2" t="s">
        <v>49</v>
      </c>
      <c r="H76" s="304">
        <v>0</v>
      </c>
      <c r="I76" s="304">
        <v>0</v>
      </c>
      <c r="J76" s="304">
        <v>0</v>
      </c>
      <c r="K76" s="304">
        <v>0</v>
      </c>
      <c r="L76" s="304">
        <v>0</v>
      </c>
      <c r="M76" s="304">
        <v>0</v>
      </c>
      <c r="N76" s="304">
        <v>0</v>
      </c>
    </row>
    <row r="77" spans="1:14">
      <c r="A77" s="2" t="s">
        <v>4</v>
      </c>
      <c r="B77" s="2" t="s">
        <v>20</v>
      </c>
      <c r="C77" s="2" t="s">
        <v>55</v>
      </c>
      <c r="D77" s="2" t="s">
        <v>73</v>
      </c>
      <c r="E77" s="2" t="s">
        <v>73</v>
      </c>
      <c r="F77" s="2" t="s">
        <v>206</v>
      </c>
      <c r="G77" s="2" t="s">
        <v>49</v>
      </c>
      <c r="H77" s="304">
        <v>0</v>
      </c>
      <c r="I77" s="304">
        <v>0</v>
      </c>
      <c r="J77" s="304">
        <v>0</v>
      </c>
      <c r="K77" s="304">
        <v>0</v>
      </c>
      <c r="L77" s="304">
        <v>0</v>
      </c>
      <c r="M77" s="304">
        <v>0</v>
      </c>
      <c r="N77" s="304">
        <v>0</v>
      </c>
    </row>
    <row r="78" spans="1:14">
      <c r="A78" s="2" t="s">
        <v>4</v>
      </c>
      <c r="B78" s="2" t="s">
        <v>20</v>
      </c>
      <c r="C78" s="2" t="s">
        <v>57</v>
      </c>
      <c r="D78" s="2" t="s">
        <v>74</v>
      </c>
      <c r="E78" s="2" t="s">
        <v>74</v>
      </c>
      <c r="F78" s="2" t="s">
        <v>206</v>
      </c>
      <c r="G78" s="2" t="s">
        <v>49</v>
      </c>
      <c r="H78" s="304">
        <v>0</v>
      </c>
      <c r="I78" s="304">
        <v>0</v>
      </c>
      <c r="J78" s="304">
        <v>0</v>
      </c>
      <c r="K78" s="304">
        <v>0</v>
      </c>
      <c r="L78" s="304">
        <v>0</v>
      </c>
      <c r="M78" s="304">
        <v>0</v>
      </c>
      <c r="N78" s="304">
        <v>0</v>
      </c>
    </row>
    <row r="79" spans="1:14">
      <c r="A79" s="2" t="s">
        <v>4</v>
      </c>
      <c r="B79" s="2" t="s">
        <v>20</v>
      </c>
      <c r="C79" s="2" t="s">
        <v>64</v>
      </c>
      <c r="D79" s="2" t="s">
        <v>75</v>
      </c>
      <c r="E79" s="2" t="s">
        <v>75</v>
      </c>
      <c r="F79" s="2" t="s">
        <v>206</v>
      </c>
      <c r="G79" s="2" t="s">
        <v>49</v>
      </c>
      <c r="H79" s="304">
        <v>0</v>
      </c>
      <c r="I79" s="304">
        <v>0</v>
      </c>
      <c r="J79" s="304">
        <v>0</v>
      </c>
      <c r="K79" s="304">
        <v>0</v>
      </c>
      <c r="L79" s="304">
        <v>0</v>
      </c>
      <c r="M79" s="304">
        <v>0</v>
      </c>
      <c r="N79" s="304">
        <v>0</v>
      </c>
    </row>
    <row r="80" spans="1:14">
      <c r="A80" s="2" t="s">
        <v>4</v>
      </c>
      <c r="B80" s="2" t="s">
        <v>20</v>
      </c>
      <c r="C80" s="2" t="s">
        <v>60</v>
      </c>
      <c r="D80" s="2" t="s">
        <v>76</v>
      </c>
      <c r="E80" s="2" t="s">
        <v>76</v>
      </c>
      <c r="F80" s="2" t="s">
        <v>206</v>
      </c>
      <c r="G80" s="2" t="s">
        <v>49</v>
      </c>
      <c r="H80" s="304">
        <v>0</v>
      </c>
      <c r="I80" s="304">
        <v>0</v>
      </c>
      <c r="J80" s="304">
        <v>0</v>
      </c>
      <c r="K80" s="304">
        <v>0</v>
      </c>
      <c r="L80" s="304">
        <v>0</v>
      </c>
      <c r="M80" s="304">
        <v>0</v>
      </c>
      <c r="N80" s="304">
        <v>0</v>
      </c>
    </row>
    <row r="81" spans="1:14">
      <c r="A81" s="2" t="s">
        <v>4</v>
      </c>
      <c r="B81" s="2" t="s">
        <v>20</v>
      </c>
      <c r="C81" s="2" t="s">
        <v>61</v>
      </c>
      <c r="D81" s="2" t="s">
        <v>77</v>
      </c>
      <c r="E81" s="2" t="s">
        <v>77</v>
      </c>
      <c r="F81" s="2" t="s">
        <v>206</v>
      </c>
      <c r="G81" s="2" t="s">
        <v>49</v>
      </c>
      <c r="H81" s="304">
        <v>0</v>
      </c>
      <c r="I81" s="304">
        <v>640.91977599999996</v>
      </c>
      <c r="J81" s="304">
        <v>2122.0000000000005</v>
      </c>
      <c r="K81" s="304">
        <v>2122.0000000000005</v>
      </c>
      <c r="L81" s="304">
        <v>2122.0000000000005</v>
      </c>
      <c r="M81" s="304">
        <v>2521.2814030000004</v>
      </c>
      <c r="N81" s="304">
        <v>3669.3031600000004</v>
      </c>
    </row>
    <row r="82" spans="1:14">
      <c r="A82" s="2" t="s">
        <v>4</v>
      </c>
      <c r="B82" s="2" t="s">
        <v>20</v>
      </c>
      <c r="C82" s="2" t="s">
        <v>62</v>
      </c>
      <c r="D82" s="2" t="s">
        <v>78</v>
      </c>
      <c r="E82" s="2" t="s">
        <v>78</v>
      </c>
      <c r="F82" s="2" t="s">
        <v>206</v>
      </c>
      <c r="G82" s="2" t="s">
        <v>49</v>
      </c>
      <c r="H82" s="304">
        <v>11</v>
      </c>
      <c r="I82" s="304">
        <v>11</v>
      </c>
      <c r="J82" s="304">
        <v>11</v>
      </c>
      <c r="K82" s="304">
        <v>11</v>
      </c>
      <c r="L82" s="304">
        <v>11</v>
      </c>
      <c r="M82" s="304">
        <v>11</v>
      </c>
      <c r="N82" s="304">
        <v>11</v>
      </c>
    </row>
    <row r="83" spans="1:14">
      <c r="A83" s="2" t="s">
        <v>4</v>
      </c>
      <c r="B83" s="2" t="s">
        <v>20</v>
      </c>
      <c r="C83" s="2" t="s">
        <v>63</v>
      </c>
      <c r="D83" s="2" t="s">
        <v>79</v>
      </c>
      <c r="E83" s="2" t="s">
        <v>79</v>
      </c>
      <c r="F83" s="2" t="s">
        <v>206</v>
      </c>
      <c r="G83" s="2" t="s">
        <v>49</v>
      </c>
      <c r="H83" s="304">
        <v>0</v>
      </c>
      <c r="I83" s="304">
        <v>0</v>
      </c>
      <c r="J83" s="304">
        <v>0</v>
      </c>
      <c r="K83" s="304">
        <v>0</v>
      </c>
      <c r="L83" s="304">
        <v>0</v>
      </c>
      <c r="M83" s="304">
        <v>0</v>
      </c>
      <c r="N83" s="304">
        <v>0</v>
      </c>
    </row>
    <row r="84" spans="1:14">
      <c r="A84" s="2" t="s">
        <v>4</v>
      </c>
      <c r="B84" s="2" t="s">
        <v>20</v>
      </c>
      <c r="C84" s="2" t="s">
        <v>60</v>
      </c>
      <c r="D84" s="2" t="s">
        <v>76</v>
      </c>
      <c r="E84" s="2" t="s">
        <v>207</v>
      </c>
      <c r="F84" s="2" t="s">
        <v>206</v>
      </c>
      <c r="G84" s="2" t="s">
        <v>49</v>
      </c>
      <c r="H84" s="304">
        <v>0</v>
      </c>
      <c r="I84" s="304">
        <v>0</v>
      </c>
      <c r="J84" s="304">
        <v>0</v>
      </c>
      <c r="K84" s="304">
        <v>0</v>
      </c>
      <c r="L84" s="304">
        <v>0</v>
      </c>
      <c r="M84" s="304">
        <v>0</v>
      </c>
      <c r="N84" s="304">
        <v>0</v>
      </c>
    </row>
    <row r="85" spans="1:14">
      <c r="A85" s="2" t="s">
        <v>4</v>
      </c>
      <c r="B85" s="2" t="s">
        <v>20</v>
      </c>
      <c r="C85" s="2" t="s">
        <v>63</v>
      </c>
      <c r="D85" s="2" t="s">
        <v>79</v>
      </c>
      <c r="E85" s="2" t="s">
        <v>208</v>
      </c>
      <c r="F85" s="2" t="s">
        <v>206</v>
      </c>
      <c r="G85" s="2" t="s">
        <v>49</v>
      </c>
      <c r="H85" s="304">
        <v>0</v>
      </c>
      <c r="I85" s="304">
        <v>0</v>
      </c>
      <c r="J85" s="304">
        <v>0</v>
      </c>
      <c r="K85" s="304">
        <v>0</v>
      </c>
      <c r="L85" s="304">
        <v>0</v>
      </c>
      <c r="M85" s="304">
        <v>0</v>
      </c>
      <c r="N85" s="304">
        <v>0</v>
      </c>
    </row>
    <row r="86" spans="1:14">
      <c r="A86" s="2" t="s">
        <v>4</v>
      </c>
      <c r="B86" s="2" t="s">
        <v>20</v>
      </c>
      <c r="C86" s="2" t="s">
        <v>65</v>
      </c>
      <c r="D86" s="2" t="s">
        <v>209</v>
      </c>
      <c r="E86" s="2" t="s">
        <v>80</v>
      </c>
      <c r="F86" s="2" t="s">
        <v>206</v>
      </c>
      <c r="G86" s="2" t="s">
        <v>49</v>
      </c>
      <c r="H86" s="304">
        <v>0</v>
      </c>
      <c r="I86" s="304">
        <v>0</v>
      </c>
      <c r="J86" s="304">
        <v>0</v>
      </c>
      <c r="K86" s="304">
        <v>0</v>
      </c>
      <c r="L86" s="304">
        <v>0</v>
      </c>
      <c r="M86" s="304">
        <v>0</v>
      </c>
      <c r="N86" s="304">
        <v>0</v>
      </c>
    </row>
    <row r="87" spans="1:14">
      <c r="A87" s="2" t="s">
        <v>4</v>
      </c>
      <c r="B87" s="2" t="s">
        <v>20</v>
      </c>
      <c r="C87" s="2" t="s">
        <v>65</v>
      </c>
      <c r="D87" s="2" t="s">
        <v>209</v>
      </c>
      <c r="E87" s="2" t="s">
        <v>81</v>
      </c>
      <c r="F87" s="2" t="s">
        <v>206</v>
      </c>
      <c r="G87" s="2" t="s">
        <v>49</v>
      </c>
      <c r="H87" s="304">
        <v>0</v>
      </c>
      <c r="I87" s="304">
        <v>0</v>
      </c>
      <c r="J87" s="304">
        <v>0</v>
      </c>
      <c r="K87" s="304">
        <v>0</v>
      </c>
      <c r="L87" s="304">
        <v>0</v>
      </c>
      <c r="M87" s="304">
        <v>0</v>
      </c>
      <c r="N87" s="304">
        <v>0</v>
      </c>
    </row>
    <row r="88" spans="1:14">
      <c r="A88" s="2" t="s">
        <v>4</v>
      </c>
      <c r="B88" s="2" t="s">
        <v>20</v>
      </c>
      <c r="C88" s="2" t="s">
        <v>82</v>
      </c>
      <c r="D88" s="2" t="s">
        <v>82</v>
      </c>
      <c r="E88" s="2" t="s">
        <v>82</v>
      </c>
      <c r="F88" s="2" t="s">
        <v>206</v>
      </c>
      <c r="G88" s="2" t="s">
        <v>49</v>
      </c>
      <c r="H88" s="304">
        <v>0</v>
      </c>
      <c r="I88" s="304">
        <v>0</v>
      </c>
      <c r="J88" s="304">
        <v>0</v>
      </c>
      <c r="K88" s="304">
        <v>0</v>
      </c>
      <c r="L88" s="304">
        <v>0</v>
      </c>
      <c r="M88" s="304">
        <v>0</v>
      </c>
      <c r="N88" s="304">
        <v>0</v>
      </c>
    </row>
    <row r="89" spans="1:14">
      <c r="A89" s="2" t="s">
        <v>4</v>
      </c>
      <c r="B89" s="2" t="s">
        <v>20</v>
      </c>
      <c r="C89" s="2" t="s">
        <v>83</v>
      </c>
      <c r="D89" s="2" t="s">
        <v>83</v>
      </c>
      <c r="E89" s="2" t="s">
        <v>83</v>
      </c>
      <c r="F89" s="2" t="s">
        <v>206</v>
      </c>
      <c r="G89" s="2" t="s">
        <v>49</v>
      </c>
      <c r="H89" s="304">
        <v>0</v>
      </c>
      <c r="I89" s="304">
        <v>0</v>
      </c>
      <c r="J89" s="304">
        <v>0</v>
      </c>
      <c r="K89" s="304">
        <v>0</v>
      </c>
      <c r="L89" s="304">
        <v>0</v>
      </c>
      <c r="M89" s="304">
        <v>0</v>
      </c>
      <c r="N89" s="304">
        <v>0</v>
      </c>
    </row>
    <row r="90" spans="1:14">
      <c r="A90" s="2" t="s">
        <v>4</v>
      </c>
      <c r="B90" s="2" t="s">
        <v>20</v>
      </c>
      <c r="C90" s="2" t="s">
        <v>84</v>
      </c>
      <c r="D90" s="2" t="s">
        <v>84</v>
      </c>
      <c r="E90" s="2" t="s">
        <v>84</v>
      </c>
      <c r="F90" s="2" t="s">
        <v>206</v>
      </c>
      <c r="G90" s="2" t="s">
        <v>49</v>
      </c>
      <c r="H90" s="304">
        <v>0</v>
      </c>
      <c r="I90" s="304">
        <v>0</v>
      </c>
      <c r="J90" s="304">
        <v>0</v>
      </c>
      <c r="K90" s="304">
        <v>0</v>
      </c>
      <c r="L90" s="304">
        <v>0</v>
      </c>
      <c r="M90" s="304">
        <v>0</v>
      </c>
      <c r="N90" s="304">
        <v>0</v>
      </c>
    </row>
    <row r="91" spans="1:14">
      <c r="A91" s="2" t="s">
        <v>4</v>
      </c>
      <c r="B91" s="2" t="s">
        <v>20</v>
      </c>
      <c r="C91" s="2" t="s">
        <v>85</v>
      </c>
      <c r="D91" s="2" t="s">
        <v>85</v>
      </c>
      <c r="E91" s="2" t="s">
        <v>85</v>
      </c>
      <c r="F91" s="2" t="s">
        <v>206</v>
      </c>
      <c r="G91" s="2" t="s">
        <v>49</v>
      </c>
      <c r="H91" s="304">
        <v>0</v>
      </c>
      <c r="I91" s="304">
        <v>0</v>
      </c>
      <c r="J91" s="304">
        <v>0</v>
      </c>
      <c r="K91" s="304">
        <v>0</v>
      </c>
      <c r="L91" s="304">
        <v>0</v>
      </c>
      <c r="M91" s="304">
        <v>0</v>
      </c>
      <c r="N91" s="304">
        <v>0</v>
      </c>
    </row>
    <row r="92" spans="1:14">
      <c r="A92" s="2" t="s">
        <v>4</v>
      </c>
      <c r="B92" s="2" t="s">
        <v>20</v>
      </c>
      <c r="C92" s="2" t="s">
        <v>87</v>
      </c>
      <c r="D92" s="2" t="s">
        <v>87</v>
      </c>
      <c r="E92" s="2" t="s">
        <v>87</v>
      </c>
      <c r="F92" s="2" t="s">
        <v>206</v>
      </c>
      <c r="G92" s="2" t="s">
        <v>49</v>
      </c>
      <c r="H92" s="304">
        <v>0</v>
      </c>
      <c r="I92" s="304">
        <v>213.55448800000002</v>
      </c>
      <c r="J92" s="304">
        <v>220.39600000000002</v>
      </c>
      <c r="K92" s="304">
        <v>220.39600000000002</v>
      </c>
      <c r="L92" s="304">
        <v>220.39600000000002</v>
      </c>
      <c r="M92" s="304">
        <v>220.39600000000002</v>
      </c>
      <c r="N92" s="304">
        <v>220.39600000000002</v>
      </c>
    </row>
    <row r="93" spans="1:14">
      <c r="A93" s="2" t="s">
        <v>4</v>
      </c>
      <c r="B93" s="2" t="s">
        <v>20</v>
      </c>
      <c r="C93" s="2" t="s">
        <v>88</v>
      </c>
      <c r="D93" s="2" t="s">
        <v>88</v>
      </c>
      <c r="E93" s="2" t="s">
        <v>88</v>
      </c>
      <c r="F93" s="2" t="s">
        <v>206</v>
      </c>
      <c r="G93" s="2" t="s">
        <v>49</v>
      </c>
      <c r="H93" s="304">
        <v>0</v>
      </c>
      <c r="I93" s="304">
        <v>0</v>
      </c>
      <c r="J93" s="304">
        <v>0</v>
      </c>
      <c r="K93" s="304">
        <v>0</v>
      </c>
      <c r="L93" s="304">
        <v>0</v>
      </c>
      <c r="M93" s="304">
        <v>0</v>
      </c>
      <c r="N93" s="304">
        <v>0</v>
      </c>
    </row>
    <row r="94" spans="1:14">
      <c r="A94" s="2" t="s">
        <v>4</v>
      </c>
      <c r="B94" s="2" t="s">
        <v>21</v>
      </c>
      <c r="C94" s="2" t="s">
        <v>48</v>
      </c>
      <c r="D94" s="2" t="s">
        <v>48</v>
      </c>
      <c r="E94" s="2" t="s">
        <v>48</v>
      </c>
      <c r="F94" s="2" t="s">
        <v>206</v>
      </c>
      <c r="G94" s="2" t="s">
        <v>49</v>
      </c>
      <c r="H94" s="304">
        <v>1275.4970000000001</v>
      </c>
      <c r="I94" s="304">
        <v>-2.2737367544323201E-13</v>
      </c>
      <c r="J94" s="304">
        <v>0</v>
      </c>
      <c r="K94" s="304">
        <v>0</v>
      </c>
      <c r="L94" s="304">
        <v>0</v>
      </c>
      <c r="M94" s="304">
        <v>0</v>
      </c>
      <c r="N94" s="304">
        <v>0</v>
      </c>
    </row>
    <row r="95" spans="1:14">
      <c r="A95" s="2" t="s">
        <v>4</v>
      </c>
      <c r="B95" s="2" t="s">
        <v>21</v>
      </c>
      <c r="C95" s="2" t="s">
        <v>53</v>
      </c>
      <c r="D95" s="2" t="s">
        <v>53</v>
      </c>
      <c r="E95" s="2" t="s">
        <v>53</v>
      </c>
      <c r="F95" s="2" t="s">
        <v>206</v>
      </c>
      <c r="G95" s="2" t="s">
        <v>49</v>
      </c>
      <c r="H95" s="304">
        <v>0</v>
      </c>
      <c r="I95" s="304">
        <v>0</v>
      </c>
      <c r="J95" s="304">
        <v>0</v>
      </c>
      <c r="K95" s="304">
        <v>0</v>
      </c>
      <c r="L95" s="304">
        <v>0</v>
      </c>
      <c r="M95" s="304">
        <v>0</v>
      </c>
      <c r="N95" s="304">
        <v>0</v>
      </c>
    </row>
    <row r="96" spans="1:14">
      <c r="A96" s="2" t="s">
        <v>4</v>
      </c>
      <c r="B96" s="2" t="s">
        <v>21</v>
      </c>
      <c r="C96" s="2" t="s">
        <v>54</v>
      </c>
      <c r="D96" s="2" t="s">
        <v>54</v>
      </c>
      <c r="E96" s="2" t="s">
        <v>54</v>
      </c>
      <c r="F96" s="2" t="s">
        <v>206</v>
      </c>
      <c r="G96" s="2" t="s">
        <v>49</v>
      </c>
      <c r="H96" s="304">
        <v>2168.62</v>
      </c>
      <c r="I96" s="304">
        <v>2168.62</v>
      </c>
      <c r="J96" s="304">
        <v>2168.62</v>
      </c>
      <c r="K96" s="304">
        <v>2168.62</v>
      </c>
      <c r="L96" s="304">
        <v>2168.62</v>
      </c>
      <c r="M96" s="304">
        <v>2168.62</v>
      </c>
      <c r="N96" s="304">
        <v>2168.62</v>
      </c>
    </row>
    <row r="97" spans="1:14">
      <c r="A97" s="2" t="s">
        <v>4</v>
      </c>
      <c r="B97" s="2" t="s">
        <v>21</v>
      </c>
      <c r="C97" s="2" t="s">
        <v>55</v>
      </c>
      <c r="D97" s="2" t="s">
        <v>55</v>
      </c>
      <c r="E97" s="2" t="s">
        <v>55</v>
      </c>
      <c r="F97" s="2" t="s">
        <v>206</v>
      </c>
      <c r="G97" s="2" t="s">
        <v>49</v>
      </c>
      <c r="H97" s="304">
        <v>2107.3000000000002</v>
      </c>
      <c r="I97" s="304">
        <v>2077.4</v>
      </c>
      <c r="J97" s="304">
        <v>2077.4</v>
      </c>
      <c r="K97" s="304">
        <v>2077.4</v>
      </c>
      <c r="L97" s="304">
        <v>2077.4</v>
      </c>
      <c r="M97" s="304">
        <v>2077.4</v>
      </c>
      <c r="N97" s="304">
        <v>2077.4</v>
      </c>
    </row>
    <row r="98" spans="1:14">
      <c r="A98" s="2" t="s">
        <v>4</v>
      </c>
      <c r="B98" s="2" t="s">
        <v>21</v>
      </c>
      <c r="C98" s="2" t="s">
        <v>56</v>
      </c>
      <c r="D98" s="2" t="s">
        <v>56</v>
      </c>
      <c r="E98" s="2" t="s">
        <v>56</v>
      </c>
      <c r="F98" s="2" t="s">
        <v>206</v>
      </c>
      <c r="G98" s="2" t="s">
        <v>49</v>
      </c>
      <c r="H98" s="304">
        <v>2224</v>
      </c>
      <c r="I98" s="304">
        <v>1548</v>
      </c>
      <c r="J98" s="304">
        <v>1548</v>
      </c>
      <c r="K98" s="304">
        <v>1548</v>
      </c>
      <c r="L98" s="304">
        <v>1548</v>
      </c>
      <c r="M98" s="304">
        <v>1548</v>
      </c>
      <c r="N98" s="304">
        <v>1548</v>
      </c>
    </row>
    <row r="99" spans="1:14">
      <c r="A99" s="2" t="s">
        <v>4</v>
      </c>
      <c r="B99" s="2" t="s">
        <v>21</v>
      </c>
      <c r="C99" s="2" t="s">
        <v>57</v>
      </c>
      <c r="D99" s="2" t="s">
        <v>57</v>
      </c>
      <c r="E99" s="2" t="s">
        <v>57</v>
      </c>
      <c r="F99" s="2" t="s">
        <v>206</v>
      </c>
      <c r="G99" s="2" t="s">
        <v>49</v>
      </c>
      <c r="H99" s="304">
        <v>0</v>
      </c>
      <c r="I99" s="304">
        <v>0</v>
      </c>
      <c r="J99" s="304">
        <v>0</v>
      </c>
      <c r="K99" s="304">
        <v>0</v>
      </c>
      <c r="L99" s="304">
        <v>0</v>
      </c>
      <c r="M99" s="304">
        <v>0</v>
      </c>
      <c r="N99" s="304">
        <v>0</v>
      </c>
    </row>
    <row r="100" spans="1:14">
      <c r="A100" s="2" t="s">
        <v>4</v>
      </c>
      <c r="B100" s="2" t="s">
        <v>21</v>
      </c>
      <c r="C100" s="2" t="s">
        <v>58</v>
      </c>
      <c r="D100" s="2" t="s">
        <v>58</v>
      </c>
      <c r="E100" s="2" t="s">
        <v>58</v>
      </c>
      <c r="F100" s="2" t="s">
        <v>206</v>
      </c>
      <c r="G100" s="2" t="s">
        <v>49</v>
      </c>
      <c r="H100" s="304">
        <v>1744.1</v>
      </c>
      <c r="I100" s="304">
        <v>1744.1</v>
      </c>
      <c r="J100" s="304">
        <v>1744.1</v>
      </c>
      <c r="K100" s="304">
        <v>1744.1</v>
      </c>
      <c r="L100" s="304">
        <v>1744.1</v>
      </c>
      <c r="M100" s="304">
        <v>1744.1</v>
      </c>
      <c r="N100" s="304">
        <v>1744.1</v>
      </c>
    </row>
    <row r="101" spans="1:14">
      <c r="A101" s="2" t="s">
        <v>4</v>
      </c>
      <c r="B101" s="2" t="s">
        <v>21</v>
      </c>
      <c r="C101" s="2" t="s">
        <v>59</v>
      </c>
      <c r="D101" s="2" t="s">
        <v>59</v>
      </c>
      <c r="E101" s="2" t="s">
        <v>59</v>
      </c>
      <c r="F101" s="2" t="s">
        <v>206</v>
      </c>
      <c r="G101" s="2" t="s">
        <v>49</v>
      </c>
      <c r="H101" s="304">
        <v>566.48</v>
      </c>
      <c r="I101" s="304">
        <v>566.48</v>
      </c>
      <c r="J101" s="304">
        <v>566.48</v>
      </c>
      <c r="K101" s="304">
        <v>566.48</v>
      </c>
      <c r="L101" s="304">
        <v>566.48</v>
      </c>
      <c r="M101" s="304">
        <v>566.48</v>
      </c>
      <c r="N101" s="304">
        <v>566.48</v>
      </c>
    </row>
    <row r="102" spans="1:14">
      <c r="A102" s="2" t="s">
        <v>4</v>
      </c>
      <c r="B102" s="2" t="s">
        <v>21</v>
      </c>
      <c r="C102" s="2" t="s">
        <v>60</v>
      </c>
      <c r="D102" s="2" t="s">
        <v>60</v>
      </c>
      <c r="E102" s="2" t="s">
        <v>60</v>
      </c>
      <c r="F102" s="2" t="s">
        <v>206</v>
      </c>
      <c r="G102" s="2" t="s">
        <v>49</v>
      </c>
      <c r="H102" s="304">
        <v>1467.4489999999998</v>
      </c>
      <c r="I102" s="304">
        <v>1563.2489999999998</v>
      </c>
      <c r="J102" s="304">
        <v>1563.2489999999998</v>
      </c>
      <c r="K102" s="304">
        <v>1563.2489999999998</v>
      </c>
      <c r="L102" s="304">
        <v>1563.2489999999998</v>
      </c>
      <c r="M102" s="304">
        <v>1563.2489999999998</v>
      </c>
      <c r="N102" s="304">
        <v>1563.2489999999998</v>
      </c>
    </row>
    <row r="103" spans="1:14">
      <c r="A103" s="2" t="s">
        <v>4</v>
      </c>
      <c r="B103" s="2" t="s">
        <v>21</v>
      </c>
      <c r="C103" s="2" t="s">
        <v>61</v>
      </c>
      <c r="D103" s="2" t="s">
        <v>61</v>
      </c>
      <c r="E103" s="2" t="s">
        <v>61</v>
      </c>
      <c r="F103" s="2" t="s">
        <v>206</v>
      </c>
      <c r="G103" s="2" t="s">
        <v>49</v>
      </c>
      <c r="H103" s="304">
        <v>260</v>
      </c>
      <c r="I103" s="304">
        <v>260</v>
      </c>
      <c r="J103" s="304">
        <v>260</v>
      </c>
      <c r="K103" s="304">
        <v>260</v>
      </c>
      <c r="L103" s="304">
        <v>260</v>
      </c>
      <c r="M103" s="304">
        <v>260</v>
      </c>
      <c r="N103" s="304">
        <v>260</v>
      </c>
    </row>
    <row r="104" spans="1:14">
      <c r="A104" s="2" t="s">
        <v>4</v>
      </c>
      <c r="B104" s="2" t="s">
        <v>21</v>
      </c>
      <c r="C104" s="2" t="s">
        <v>63</v>
      </c>
      <c r="D104" s="2" t="s">
        <v>63</v>
      </c>
      <c r="E104" s="2" t="s">
        <v>63</v>
      </c>
      <c r="F104" s="2" t="s">
        <v>206</v>
      </c>
      <c r="G104" s="2" t="s">
        <v>49</v>
      </c>
      <c r="H104" s="304">
        <v>6.5</v>
      </c>
      <c r="I104" s="304">
        <v>6.5</v>
      </c>
      <c r="J104" s="304">
        <v>6.5</v>
      </c>
      <c r="K104" s="304">
        <v>6.5</v>
      </c>
      <c r="L104" s="304">
        <v>6.5</v>
      </c>
      <c r="M104" s="304">
        <v>6.5</v>
      </c>
      <c r="N104" s="304">
        <v>6.5</v>
      </c>
    </row>
    <row r="105" spans="1:14">
      <c r="A105" s="2" t="s">
        <v>4</v>
      </c>
      <c r="B105" s="2" t="s">
        <v>21</v>
      </c>
      <c r="C105" s="2" t="s">
        <v>64</v>
      </c>
      <c r="D105" s="2" t="s">
        <v>64</v>
      </c>
      <c r="E105" s="2" t="s">
        <v>64</v>
      </c>
      <c r="F105" s="2" t="s">
        <v>206</v>
      </c>
      <c r="G105" s="2" t="s">
        <v>49</v>
      </c>
      <c r="H105" s="304">
        <v>131.19999999999999</v>
      </c>
      <c r="I105" s="304">
        <v>73.7</v>
      </c>
      <c r="J105" s="304">
        <v>73.7</v>
      </c>
      <c r="K105" s="304">
        <v>73.7</v>
      </c>
      <c r="L105" s="304">
        <v>73.7</v>
      </c>
      <c r="M105" s="304">
        <v>73.7</v>
      </c>
      <c r="N105" s="304">
        <v>73.7</v>
      </c>
    </row>
    <row r="106" spans="1:14">
      <c r="A106" s="2" t="s">
        <v>4</v>
      </c>
      <c r="B106" s="2" t="s">
        <v>21</v>
      </c>
      <c r="C106" s="2" t="s">
        <v>54</v>
      </c>
      <c r="D106" s="2" t="s">
        <v>72</v>
      </c>
      <c r="E106" s="2" t="s">
        <v>72</v>
      </c>
      <c r="F106" s="2" t="s">
        <v>206</v>
      </c>
      <c r="G106" s="2" t="s">
        <v>49</v>
      </c>
      <c r="H106" s="304">
        <v>0</v>
      </c>
      <c r="I106" s="304">
        <v>0</v>
      </c>
      <c r="J106" s="304">
        <v>0</v>
      </c>
      <c r="K106" s="304">
        <v>0</v>
      </c>
      <c r="L106" s="304">
        <v>0</v>
      </c>
      <c r="M106" s="304">
        <v>0</v>
      </c>
      <c r="N106" s="304">
        <v>0</v>
      </c>
    </row>
    <row r="107" spans="1:14">
      <c r="A107" s="2" t="s">
        <v>4</v>
      </c>
      <c r="B107" s="2" t="s">
        <v>21</v>
      </c>
      <c r="C107" s="2" t="s">
        <v>55</v>
      </c>
      <c r="D107" s="2" t="s">
        <v>73</v>
      </c>
      <c r="E107" s="2" t="s">
        <v>73</v>
      </c>
      <c r="F107" s="2" t="s">
        <v>206</v>
      </c>
      <c r="G107" s="2" t="s">
        <v>49</v>
      </c>
      <c r="H107" s="304">
        <v>0</v>
      </c>
      <c r="I107" s="304">
        <v>0</v>
      </c>
      <c r="J107" s="304">
        <v>0</v>
      </c>
      <c r="K107" s="304">
        <v>0</v>
      </c>
      <c r="L107" s="304">
        <v>0</v>
      </c>
      <c r="M107" s="304">
        <v>0</v>
      </c>
      <c r="N107" s="304">
        <v>0</v>
      </c>
    </row>
    <row r="108" spans="1:14">
      <c r="A108" s="2" t="s">
        <v>4</v>
      </c>
      <c r="B108" s="2" t="s">
        <v>21</v>
      </c>
      <c r="C108" s="2" t="s">
        <v>57</v>
      </c>
      <c r="D108" s="2" t="s">
        <v>74</v>
      </c>
      <c r="E108" s="2" t="s">
        <v>74</v>
      </c>
      <c r="F108" s="2" t="s">
        <v>206</v>
      </c>
      <c r="G108" s="2" t="s">
        <v>49</v>
      </c>
      <c r="H108" s="304">
        <v>0</v>
      </c>
      <c r="I108" s="304">
        <v>0</v>
      </c>
      <c r="J108" s="304">
        <v>0</v>
      </c>
      <c r="K108" s="304">
        <v>0</v>
      </c>
      <c r="L108" s="304">
        <v>0</v>
      </c>
      <c r="M108" s="304">
        <v>0</v>
      </c>
      <c r="N108" s="304">
        <v>0</v>
      </c>
    </row>
    <row r="109" spans="1:14">
      <c r="A109" s="2" t="s">
        <v>4</v>
      </c>
      <c r="B109" s="2" t="s">
        <v>21</v>
      </c>
      <c r="C109" s="2" t="s">
        <v>64</v>
      </c>
      <c r="D109" s="2" t="s">
        <v>75</v>
      </c>
      <c r="E109" s="2" t="s">
        <v>75</v>
      </c>
      <c r="F109" s="2" t="s">
        <v>206</v>
      </c>
      <c r="G109" s="2" t="s">
        <v>49</v>
      </c>
      <c r="H109" s="304">
        <v>0</v>
      </c>
      <c r="I109" s="304">
        <v>0</v>
      </c>
      <c r="J109" s="304">
        <v>0</v>
      </c>
      <c r="K109" s="304">
        <v>0</v>
      </c>
      <c r="L109" s="304">
        <v>0</v>
      </c>
      <c r="M109" s="304">
        <v>0</v>
      </c>
      <c r="N109" s="304">
        <v>0</v>
      </c>
    </row>
    <row r="110" spans="1:14">
      <c r="A110" s="2" t="s">
        <v>4</v>
      </c>
      <c r="B110" s="2" t="s">
        <v>21</v>
      </c>
      <c r="C110" s="2" t="s">
        <v>60</v>
      </c>
      <c r="D110" s="2" t="s">
        <v>76</v>
      </c>
      <c r="E110" s="2" t="s">
        <v>76</v>
      </c>
      <c r="F110" s="2" t="s">
        <v>206</v>
      </c>
      <c r="G110" s="2" t="s">
        <v>49</v>
      </c>
      <c r="H110" s="304">
        <v>0</v>
      </c>
      <c r="I110" s="304">
        <v>0</v>
      </c>
      <c r="J110" s="304">
        <v>0</v>
      </c>
      <c r="K110" s="304">
        <v>0</v>
      </c>
      <c r="L110" s="304">
        <v>0</v>
      </c>
      <c r="M110" s="304">
        <v>3777.9586730000001</v>
      </c>
      <c r="N110" s="304">
        <v>3777.9586730000001</v>
      </c>
    </row>
    <row r="111" spans="1:14">
      <c r="A111" s="2" t="s">
        <v>4</v>
      </c>
      <c r="B111" s="2" t="s">
        <v>21</v>
      </c>
      <c r="C111" s="2" t="s">
        <v>61</v>
      </c>
      <c r="D111" s="2" t="s">
        <v>77</v>
      </c>
      <c r="E111" s="2" t="s">
        <v>77</v>
      </c>
      <c r="F111" s="2" t="s">
        <v>206</v>
      </c>
      <c r="G111" s="2" t="s">
        <v>49</v>
      </c>
      <c r="H111" s="304">
        <v>0</v>
      </c>
      <c r="I111" s="304">
        <v>0</v>
      </c>
      <c r="J111" s="304">
        <v>678</v>
      </c>
      <c r="K111" s="304">
        <v>678</v>
      </c>
      <c r="L111" s="304">
        <v>678</v>
      </c>
      <c r="M111" s="304">
        <v>678</v>
      </c>
      <c r="N111" s="304">
        <v>678</v>
      </c>
    </row>
    <row r="112" spans="1:14">
      <c r="A112" s="2" t="s">
        <v>4</v>
      </c>
      <c r="B112" s="2" t="s">
        <v>21</v>
      </c>
      <c r="C112" s="2" t="s">
        <v>62</v>
      </c>
      <c r="D112" s="2" t="s">
        <v>78</v>
      </c>
      <c r="E112" s="2" t="s">
        <v>78</v>
      </c>
      <c r="F112" s="2" t="s">
        <v>206</v>
      </c>
      <c r="G112" s="2" t="s">
        <v>49</v>
      </c>
      <c r="H112" s="304">
        <v>0</v>
      </c>
      <c r="I112" s="304">
        <v>1056.8</v>
      </c>
      <c r="J112" s="304">
        <v>1056.8</v>
      </c>
      <c r="K112" s="304">
        <v>1056.8</v>
      </c>
      <c r="L112" s="304">
        <v>1056.8</v>
      </c>
      <c r="M112" s="304">
        <v>1056.8</v>
      </c>
      <c r="N112" s="304">
        <v>1056.8</v>
      </c>
    </row>
    <row r="113" spans="1:14">
      <c r="A113" s="2" t="s">
        <v>4</v>
      </c>
      <c r="B113" s="2" t="s">
        <v>21</v>
      </c>
      <c r="C113" s="2" t="s">
        <v>63</v>
      </c>
      <c r="D113" s="2" t="s">
        <v>79</v>
      </c>
      <c r="E113" s="2" t="s">
        <v>79</v>
      </c>
      <c r="F113" s="2" t="s">
        <v>206</v>
      </c>
      <c r="G113" s="2" t="s">
        <v>49</v>
      </c>
      <c r="H113" s="304">
        <v>1363.8674110000002</v>
      </c>
      <c r="I113" s="304">
        <v>1363.8674110000002</v>
      </c>
      <c r="J113" s="304">
        <v>1363.8674110000002</v>
      </c>
      <c r="K113" s="304">
        <v>1363.8674110000002</v>
      </c>
      <c r="L113" s="304">
        <v>1363.8674110000002</v>
      </c>
      <c r="M113" s="304">
        <v>1363.8674110000002</v>
      </c>
      <c r="N113" s="304">
        <v>1363.8674110000002</v>
      </c>
    </row>
    <row r="114" spans="1:14">
      <c r="A114" s="2" t="s">
        <v>4</v>
      </c>
      <c r="B114" s="2" t="s">
        <v>21</v>
      </c>
      <c r="C114" s="2" t="s">
        <v>60</v>
      </c>
      <c r="D114" s="2" t="s">
        <v>76</v>
      </c>
      <c r="E114" s="2" t="s">
        <v>207</v>
      </c>
      <c r="F114" s="2" t="s">
        <v>206</v>
      </c>
      <c r="G114" s="2" t="s">
        <v>49</v>
      </c>
      <c r="H114" s="304">
        <v>0</v>
      </c>
      <c r="I114" s="304">
        <v>0</v>
      </c>
      <c r="J114" s="304">
        <v>0</v>
      </c>
      <c r="K114" s="304">
        <v>0</v>
      </c>
      <c r="L114" s="304">
        <v>2560.7923259999998</v>
      </c>
      <c r="M114" s="304">
        <v>2782.8336529999997</v>
      </c>
      <c r="N114" s="304">
        <v>8782.8336529999997</v>
      </c>
    </row>
    <row r="115" spans="1:14">
      <c r="A115" s="2" t="s">
        <v>4</v>
      </c>
      <c r="B115" s="2" t="s">
        <v>21</v>
      </c>
      <c r="C115" s="2" t="s">
        <v>63</v>
      </c>
      <c r="D115" s="2" t="s">
        <v>79</v>
      </c>
      <c r="E115" s="2" t="s">
        <v>208</v>
      </c>
      <c r="F115" s="2" t="s">
        <v>206</v>
      </c>
      <c r="G115" s="2" t="s">
        <v>49</v>
      </c>
      <c r="H115" s="304">
        <v>0</v>
      </c>
      <c r="I115" s="304">
        <v>0</v>
      </c>
      <c r="J115" s="304">
        <v>0</v>
      </c>
      <c r="K115" s="304">
        <v>0</v>
      </c>
      <c r="L115" s="304">
        <v>1536.4753949999999</v>
      </c>
      <c r="M115" s="304">
        <v>1669.7001909999999</v>
      </c>
      <c r="N115" s="304">
        <v>5356.0985099999998</v>
      </c>
    </row>
    <row r="116" spans="1:14">
      <c r="A116" s="2" t="s">
        <v>4</v>
      </c>
      <c r="B116" s="2" t="s">
        <v>21</v>
      </c>
      <c r="C116" s="2" t="s">
        <v>65</v>
      </c>
      <c r="D116" s="2" t="s">
        <v>209</v>
      </c>
      <c r="E116" s="2" t="s">
        <v>80</v>
      </c>
      <c r="F116" s="2" t="s">
        <v>206</v>
      </c>
      <c r="G116" s="2" t="s">
        <v>49</v>
      </c>
      <c r="H116" s="304">
        <v>0</v>
      </c>
      <c r="I116" s="304">
        <v>0</v>
      </c>
      <c r="J116" s="304">
        <v>0</v>
      </c>
      <c r="K116" s="304">
        <v>0</v>
      </c>
      <c r="L116" s="304">
        <v>0</v>
      </c>
      <c r="M116" s="304">
        <v>0</v>
      </c>
      <c r="N116" s="304">
        <v>0</v>
      </c>
    </row>
    <row r="117" spans="1:14">
      <c r="A117" s="2" t="s">
        <v>4</v>
      </c>
      <c r="B117" s="2" t="s">
        <v>21</v>
      </c>
      <c r="C117" s="2" t="s">
        <v>65</v>
      </c>
      <c r="D117" s="2" t="s">
        <v>209</v>
      </c>
      <c r="E117" s="2" t="s">
        <v>81</v>
      </c>
      <c r="F117" s="2" t="s">
        <v>206</v>
      </c>
      <c r="G117" s="2" t="s">
        <v>49</v>
      </c>
      <c r="H117" s="304">
        <v>0</v>
      </c>
      <c r="I117" s="304">
        <v>0</v>
      </c>
      <c r="J117" s="304">
        <v>0</v>
      </c>
      <c r="K117" s="304">
        <v>0</v>
      </c>
      <c r="L117" s="304">
        <v>0</v>
      </c>
      <c r="M117" s="304">
        <v>0</v>
      </c>
      <c r="N117" s="304">
        <v>0</v>
      </c>
    </row>
    <row r="118" spans="1:14">
      <c r="A118" s="2" t="s">
        <v>4</v>
      </c>
      <c r="B118" s="2" t="s">
        <v>21</v>
      </c>
      <c r="C118" s="2" t="s">
        <v>82</v>
      </c>
      <c r="D118" s="2" t="s">
        <v>82</v>
      </c>
      <c r="E118" s="2" t="s">
        <v>82</v>
      </c>
      <c r="F118" s="2" t="s">
        <v>206</v>
      </c>
      <c r="G118" s="2" t="s">
        <v>49</v>
      </c>
      <c r="H118" s="304">
        <v>0</v>
      </c>
      <c r="I118" s="304">
        <v>1275.4970000000001</v>
      </c>
      <c r="J118" s="304">
        <v>0</v>
      </c>
      <c r="K118" s="304">
        <v>0</v>
      </c>
      <c r="L118" s="304">
        <v>0</v>
      </c>
      <c r="M118" s="304">
        <v>0</v>
      </c>
      <c r="N118" s="304">
        <v>0</v>
      </c>
    </row>
    <row r="119" spans="1:14">
      <c r="A119" s="2" t="s">
        <v>4</v>
      </c>
      <c r="B119" s="2" t="s">
        <v>21</v>
      </c>
      <c r="C119" s="2" t="s">
        <v>83</v>
      </c>
      <c r="D119" s="2" t="s">
        <v>83</v>
      </c>
      <c r="E119" s="2" t="s">
        <v>83</v>
      </c>
      <c r="F119" s="2" t="s">
        <v>206</v>
      </c>
      <c r="G119" s="2" t="s">
        <v>49</v>
      </c>
      <c r="H119" s="304">
        <v>0</v>
      </c>
      <c r="I119" s="304">
        <v>0</v>
      </c>
      <c r="J119" s="304">
        <v>0</v>
      </c>
      <c r="K119" s="304">
        <v>0</v>
      </c>
      <c r="L119" s="304">
        <v>0</v>
      </c>
      <c r="M119" s="304">
        <v>0</v>
      </c>
      <c r="N119" s="304">
        <v>0</v>
      </c>
    </row>
    <row r="120" spans="1:14">
      <c r="A120" s="2" t="s">
        <v>4</v>
      </c>
      <c r="B120" s="2" t="s">
        <v>21</v>
      </c>
      <c r="C120" s="2" t="s">
        <v>84</v>
      </c>
      <c r="D120" s="2" t="s">
        <v>84</v>
      </c>
      <c r="E120" s="2" t="s">
        <v>84</v>
      </c>
      <c r="F120" s="2" t="s">
        <v>206</v>
      </c>
      <c r="G120" s="2" t="s">
        <v>49</v>
      </c>
      <c r="H120" s="304">
        <v>0</v>
      </c>
      <c r="I120" s="304">
        <v>0</v>
      </c>
      <c r="J120" s="304">
        <v>0</v>
      </c>
      <c r="K120" s="304">
        <v>0</v>
      </c>
      <c r="L120" s="304">
        <v>0</v>
      </c>
      <c r="M120" s="304">
        <v>0</v>
      </c>
      <c r="N120" s="304">
        <v>0</v>
      </c>
    </row>
    <row r="121" spans="1:14">
      <c r="A121" s="2" t="s">
        <v>4</v>
      </c>
      <c r="B121" s="2" t="s">
        <v>21</v>
      </c>
      <c r="C121" s="2" t="s">
        <v>85</v>
      </c>
      <c r="D121" s="2" t="s">
        <v>85</v>
      </c>
      <c r="E121" s="2" t="s">
        <v>85</v>
      </c>
      <c r="F121" s="2" t="s">
        <v>206</v>
      </c>
      <c r="G121" s="2" t="s">
        <v>49</v>
      </c>
      <c r="H121" s="304">
        <v>0</v>
      </c>
      <c r="I121" s="304">
        <v>0</v>
      </c>
      <c r="J121" s="304">
        <v>0</v>
      </c>
      <c r="K121" s="304">
        <v>0</v>
      </c>
      <c r="L121" s="304">
        <v>0</v>
      </c>
      <c r="M121" s="304">
        <v>0</v>
      </c>
      <c r="N121" s="304">
        <v>0</v>
      </c>
    </row>
    <row r="122" spans="1:14">
      <c r="A122" s="2" t="s">
        <v>4</v>
      </c>
      <c r="B122" s="2" t="s">
        <v>21</v>
      </c>
      <c r="C122" s="2" t="s">
        <v>87</v>
      </c>
      <c r="D122" s="2" t="s">
        <v>87</v>
      </c>
      <c r="E122" s="2" t="s">
        <v>87</v>
      </c>
      <c r="F122" s="2" t="s">
        <v>206</v>
      </c>
      <c r="G122" s="2" t="s">
        <v>49</v>
      </c>
      <c r="H122" s="304">
        <v>0</v>
      </c>
      <c r="I122" s="304">
        <v>57.5</v>
      </c>
      <c r="J122" s="304">
        <v>57.5</v>
      </c>
      <c r="K122" s="304">
        <v>57.5</v>
      </c>
      <c r="L122" s="304">
        <v>57.5</v>
      </c>
      <c r="M122" s="304">
        <v>57.5</v>
      </c>
      <c r="N122" s="304">
        <v>57.5</v>
      </c>
    </row>
    <row r="123" spans="1:14">
      <c r="A123" s="2" t="s">
        <v>4</v>
      </c>
      <c r="B123" s="2" t="s">
        <v>21</v>
      </c>
      <c r="C123" s="2" t="s">
        <v>88</v>
      </c>
      <c r="D123" s="2" t="s">
        <v>88</v>
      </c>
      <c r="E123" s="2" t="s">
        <v>88</v>
      </c>
      <c r="F123" s="2" t="s">
        <v>206</v>
      </c>
      <c r="G123" s="2" t="s">
        <v>49</v>
      </c>
      <c r="H123" s="304">
        <v>0</v>
      </c>
      <c r="I123" s="304">
        <v>0</v>
      </c>
      <c r="J123" s="304">
        <v>0</v>
      </c>
      <c r="K123" s="304">
        <v>0</v>
      </c>
      <c r="L123" s="304">
        <v>0</v>
      </c>
      <c r="M123" s="304">
        <v>0</v>
      </c>
      <c r="N123" s="304">
        <v>0</v>
      </c>
    </row>
    <row r="124" spans="1:14">
      <c r="A124" s="2" t="s">
        <v>4</v>
      </c>
      <c r="B124" s="2" t="s">
        <v>22</v>
      </c>
      <c r="C124" s="2" t="s">
        <v>48</v>
      </c>
      <c r="D124" s="2" t="s">
        <v>48</v>
      </c>
      <c r="E124" s="2" t="s">
        <v>48</v>
      </c>
      <c r="F124" s="2" t="s">
        <v>206</v>
      </c>
      <c r="G124" s="2" t="s">
        <v>49</v>
      </c>
      <c r="H124" s="304">
        <v>0</v>
      </c>
      <c r="I124" s="304">
        <v>0</v>
      </c>
      <c r="J124" s="304">
        <v>0</v>
      </c>
      <c r="K124" s="304">
        <v>0</v>
      </c>
      <c r="L124" s="304">
        <v>0</v>
      </c>
      <c r="M124" s="304">
        <v>0</v>
      </c>
      <c r="N124" s="304">
        <v>0</v>
      </c>
    </row>
    <row r="125" spans="1:14">
      <c r="A125" s="2" t="s">
        <v>4</v>
      </c>
      <c r="B125" s="2" t="s">
        <v>22</v>
      </c>
      <c r="C125" s="2" t="s">
        <v>53</v>
      </c>
      <c r="D125" s="2" t="s">
        <v>53</v>
      </c>
      <c r="E125" s="2" t="s">
        <v>53</v>
      </c>
      <c r="F125" s="2" t="s">
        <v>206</v>
      </c>
      <c r="G125" s="2" t="s">
        <v>49</v>
      </c>
      <c r="H125" s="304">
        <v>0</v>
      </c>
      <c r="I125" s="304">
        <v>0</v>
      </c>
      <c r="J125" s="304">
        <v>0</v>
      </c>
      <c r="K125" s="304">
        <v>0</v>
      </c>
      <c r="L125" s="304">
        <v>0</v>
      </c>
      <c r="M125" s="304">
        <v>0</v>
      </c>
      <c r="N125" s="304">
        <v>0</v>
      </c>
    </row>
    <row r="126" spans="1:14">
      <c r="A126" s="2" t="s">
        <v>4</v>
      </c>
      <c r="B126" s="2" t="s">
        <v>22</v>
      </c>
      <c r="C126" s="2" t="s">
        <v>54</v>
      </c>
      <c r="D126" s="2" t="s">
        <v>54</v>
      </c>
      <c r="E126" s="2" t="s">
        <v>54</v>
      </c>
      <c r="F126" s="2" t="s">
        <v>206</v>
      </c>
      <c r="G126" s="2" t="s">
        <v>49</v>
      </c>
      <c r="H126" s="304">
        <v>4853.066756199999</v>
      </c>
      <c r="I126" s="304">
        <v>4778.1637561999987</v>
      </c>
      <c r="J126" s="304">
        <v>4778.1637561999987</v>
      </c>
      <c r="K126" s="304">
        <v>4778.1637561999987</v>
      </c>
      <c r="L126" s="304">
        <v>4778.1637561999987</v>
      </c>
      <c r="M126" s="304">
        <v>4778.1637561999987</v>
      </c>
      <c r="N126" s="304">
        <v>4778.1637561999987</v>
      </c>
    </row>
    <row r="127" spans="1:14">
      <c r="A127" s="2" t="s">
        <v>4</v>
      </c>
      <c r="B127" s="2" t="s">
        <v>22</v>
      </c>
      <c r="C127" s="2" t="s">
        <v>55</v>
      </c>
      <c r="D127" s="2" t="s">
        <v>55</v>
      </c>
      <c r="E127" s="2" t="s">
        <v>55</v>
      </c>
      <c r="F127" s="2" t="s">
        <v>206</v>
      </c>
      <c r="G127" s="2" t="s">
        <v>49</v>
      </c>
      <c r="H127" s="304">
        <v>1330.1420000000001</v>
      </c>
      <c r="I127" s="304">
        <v>1205.6220000000001</v>
      </c>
      <c r="J127" s="304">
        <v>1205.6220000000001</v>
      </c>
      <c r="K127" s="304">
        <v>1205.6220000000001</v>
      </c>
      <c r="L127" s="304">
        <v>1205.6220000000001</v>
      </c>
      <c r="M127" s="304">
        <v>1205.6220000000001</v>
      </c>
      <c r="N127" s="304">
        <v>1205.6220000000001</v>
      </c>
    </row>
    <row r="128" spans="1:14">
      <c r="A128" s="2" t="s">
        <v>4</v>
      </c>
      <c r="B128" s="2" t="s">
        <v>22</v>
      </c>
      <c r="C128" s="2" t="s">
        <v>56</v>
      </c>
      <c r="D128" s="2" t="s">
        <v>56</v>
      </c>
      <c r="E128" s="2" t="s">
        <v>56</v>
      </c>
      <c r="F128" s="2" t="s">
        <v>206</v>
      </c>
      <c r="G128" s="2" t="s">
        <v>49</v>
      </c>
      <c r="H128" s="304">
        <v>1143.8999999999999</v>
      </c>
      <c r="I128" s="304">
        <v>25.1</v>
      </c>
      <c r="J128" s="304">
        <v>25.1</v>
      </c>
      <c r="K128" s="304">
        <v>25.1</v>
      </c>
      <c r="L128" s="304">
        <v>25.1</v>
      </c>
      <c r="M128" s="304">
        <v>25.1</v>
      </c>
      <c r="N128" s="304">
        <v>25.1</v>
      </c>
    </row>
    <row r="129" spans="1:14">
      <c r="A129" s="2" t="s">
        <v>4</v>
      </c>
      <c r="B129" s="2" t="s">
        <v>22</v>
      </c>
      <c r="C129" s="2" t="s">
        <v>57</v>
      </c>
      <c r="D129" s="2" t="s">
        <v>57</v>
      </c>
      <c r="E129" s="2" t="s">
        <v>57</v>
      </c>
      <c r="F129" s="2" t="s">
        <v>206</v>
      </c>
      <c r="G129" s="2" t="s">
        <v>49</v>
      </c>
      <c r="H129" s="304">
        <v>0</v>
      </c>
      <c r="I129" s="304">
        <v>0</v>
      </c>
      <c r="J129" s="304">
        <v>0</v>
      </c>
      <c r="K129" s="304">
        <v>0</v>
      </c>
      <c r="L129" s="304">
        <v>0</v>
      </c>
      <c r="M129" s="304">
        <v>0</v>
      </c>
      <c r="N129" s="304">
        <v>0</v>
      </c>
    </row>
    <row r="130" spans="1:14">
      <c r="A130" s="2" t="s">
        <v>4</v>
      </c>
      <c r="B130" s="2" t="s">
        <v>22</v>
      </c>
      <c r="C130" s="2" t="s">
        <v>58</v>
      </c>
      <c r="D130" s="2" t="s">
        <v>58</v>
      </c>
      <c r="E130" s="2" t="s">
        <v>58</v>
      </c>
      <c r="F130" s="2" t="s">
        <v>206</v>
      </c>
      <c r="G130" s="2" t="s">
        <v>49</v>
      </c>
      <c r="H130" s="304">
        <v>0</v>
      </c>
      <c r="I130" s="304">
        <v>0</v>
      </c>
      <c r="J130" s="304">
        <v>0</v>
      </c>
      <c r="K130" s="304">
        <v>0</v>
      </c>
      <c r="L130" s="304">
        <v>0</v>
      </c>
      <c r="M130" s="304">
        <v>0</v>
      </c>
      <c r="N130" s="304">
        <v>0</v>
      </c>
    </row>
    <row r="131" spans="1:14">
      <c r="A131" s="2" t="s">
        <v>4</v>
      </c>
      <c r="B131" s="2" t="s">
        <v>22</v>
      </c>
      <c r="C131" s="2" t="s">
        <v>59</v>
      </c>
      <c r="D131" s="2" t="s">
        <v>59</v>
      </c>
      <c r="E131" s="2" t="s">
        <v>59</v>
      </c>
      <c r="F131" s="2" t="s">
        <v>206</v>
      </c>
      <c r="G131" s="2" t="s">
        <v>49</v>
      </c>
      <c r="H131" s="304">
        <v>2073.1329999999998</v>
      </c>
      <c r="I131" s="304">
        <v>2073.1329999999998</v>
      </c>
      <c r="J131" s="304">
        <v>2073.1329999999998</v>
      </c>
      <c r="K131" s="304">
        <v>2073.1329999999998</v>
      </c>
      <c r="L131" s="304">
        <v>2073.1329999999998</v>
      </c>
      <c r="M131" s="304">
        <v>2073.1329999999998</v>
      </c>
      <c r="N131" s="304">
        <v>2073.1329999999998</v>
      </c>
    </row>
    <row r="132" spans="1:14">
      <c r="A132" s="2" t="s">
        <v>4</v>
      </c>
      <c r="B132" s="2" t="s">
        <v>22</v>
      </c>
      <c r="C132" s="2" t="s">
        <v>60</v>
      </c>
      <c r="D132" s="2" t="s">
        <v>60</v>
      </c>
      <c r="E132" s="2" t="s">
        <v>60</v>
      </c>
      <c r="F132" s="2" t="s">
        <v>206</v>
      </c>
      <c r="G132" s="2" t="s">
        <v>49</v>
      </c>
      <c r="H132" s="304">
        <v>1269.747499999999</v>
      </c>
      <c r="I132" s="304">
        <v>1269.747499999999</v>
      </c>
      <c r="J132" s="304">
        <v>1269.747499999999</v>
      </c>
      <c r="K132" s="304">
        <v>1269.747499999999</v>
      </c>
      <c r="L132" s="304">
        <v>1269.747499999999</v>
      </c>
      <c r="M132" s="304">
        <v>1269.747499999999</v>
      </c>
      <c r="N132" s="304">
        <v>1269.747499999999</v>
      </c>
    </row>
    <row r="133" spans="1:14">
      <c r="A133" s="2" t="s">
        <v>4</v>
      </c>
      <c r="B133" s="2" t="s">
        <v>22</v>
      </c>
      <c r="C133" s="2" t="s">
        <v>61</v>
      </c>
      <c r="D133" s="2" t="s">
        <v>61</v>
      </c>
      <c r="E133" s="2" t="s">
        <v>61</v>
      </c>
      <c r="F133" s="2" t="s">
        <v>206</v>
      </c>
      <c r="G133" s="2" t="s">
        <v>49</v>
      </c>
      <c r="H133" s="304">
        <v>117.94899999999998</v>
      </c>
      <c r="I133" s="304">
        <v>117.94899999999998</v>
      </c>
      <c r="J133" s="304">
        <v>117.94899999999998</v>
      </c>
      <c r="K133" s="304">
        <v>117.94899999999998</v>
      </c>
      <c r="L133" s="304">
        <v>117.94899999999998</v>
      </c>
      <c r="M133" s="304">
        <v>117.94899999999998</v>
      </c>
      <c r="N133" s="304">
        <v>117.94899999999998</v>
      </c>
    </row>
    <row r="134" spans="1:14">
      <c r="A134" s="2" t="s">
        <v>4</v>
      </c>
      <c r="B134" s="2" t="s">
        <v>22</v>
      </c>
      <c r="C134" s="2" t="s">
        <v>63</v>
      </c>
      <c r="D134" s="2" t="s">
        <v>63</v>
      </c>
      <c r="E134" s="2" t="s">
        <v>63</v>
      </c>
      <c r="F134" s="2" t="s">
        <v>206</v>
      </c>
      <c r="G134" s="2" t="s">
        <v>49</v>
      </c>
      <c r="H134" s="304">
        <v>406</v>
      </c>
      <c r="I134" s="304">
        <v>1062</v>
      </c>
      <c r="J134" s="304">
        <v>1062</v>
      </c>
      <c r="K134" s="304">
        <v>1062</v>
      </c>
      <c r="L134" s="304">
        <v>1062</v>
      </c>
      <c r="M134" s="304">
        <v>1062</v>
      </c>
      <c r="N134" s="304">
        <v>1062</v>
      </c>
    </row>
    <row r="135" spans="1:14">
      <c r="A135" s="2" t="s">
        <v>4</v>
      </c>
      <c r="B135" s="2" t="s">
        <v>22</v>
      </c>
      <c r="C135" s="2" t="s">
        <v>64</v>
      </c>
      <c r="D135" s="2" t="s">
        <v>64</v>
      </c>
      <c r="E135" s="2" t="s">
        <v>64</v>
      </c>
      <c r="F135" s="2" t="s">
        <v>206</v>
      </c>
      <c r="G135" s="2" t="s">
        <v>49</v>
      </c>
      <c r="H135" s="304">
        <v>286.899</v>
      </c>
      <c r="I135" s="304">
        <v>219.89899999999997</v>
      </c>
      <c r="J135" s="304">
        <v>219.89899999999997</v>
      </c>
      <c r="K135" s="304">
        <v>219.89899999999997</v>
      </c>
      <c r="L135" s="304">
        <v>219.89899999999997</v>
      </c>
      <c r="M135" s="304">
        <v>219.89899999999997</v>
      </c>
      <c r="N135" s="304">
        <v>219.89899999999997</v>
      </c>
    </row>
    <row r="136" spans="1:14">
      <c r="A136" s="2" t="s">
        <v>4</v>
      </c>
      <c r="B136" s="2" t="s">
        <v>22</v>
      </c>
      <c r="C136" s="2" t="s">
        <v>54</v>
      </c>
      <c r="D136" s="2" t="s">
        <v>72</v>
      </c>
      <c r="E136" s="2" t="s">
        <v>72</v>
      </c>
      <c r="F136" s="2" t="s">
        <v>206</v>
      </c>
      <c r="G136" s="2" t="s">
        <v>49</v>
      </c>
      <c r="H136" s="304">
        <v>0</v>
      </c>
      <c r="I136" s="304">
        <v>0</v>
      </c>
      <c r="J136" s="304">
        <v>0</v>
      </c>
      <c r="K136" s="304">
        <v>0</v>
      </c>
      <c r="L136" s="304">
        <v>661.72483999999997</v>
      </c>
      <c r="M136" s="304">
        <v>661.72483999999997</v>
      </c>
      <c r="N136" s="304">
        <v>661.72483999999997</v>
      </c>
    </row>
    <row r="137" spans="1:14">
      <c r="A137" s="2" t="s">
        <v>4</v>
      </c>
      <c r="B137" s="2" t="s">
        <v>22</v>
      </c>
      <c r="C137" s="2" t="s">
        <v>55</v>
      </c>
      <c r="D137" s="2" t="s">
        <v>73</v>
      </c>
      <c r="E137" s="2" t="s">
        <v>73</v>
      </c>
      <c r="F137" s="2" t="s">
        <v>206</v>
      </c>
      <c r="G137" s="2" t="s">
        <v>49</v>
      </c>
      <c r="H137" s="304">
        <v>0</v>
      </c>
      <c r="I137" s="304">
        <v>0</v>
      </c>
      <c r="J137" s="304">
        <v>0</v>
      </c>
      <c r="K137" s="304">
        <v>0</v>
      </c>
      <c r="L137" s="304">
        <v>0</v>
      </c>
      <c r="M137" s="304">
        <v>0</v>
      </c>
      <c r="N137" s="304">
        <v>0</v>
      </c>
    </row>
    <row r="138" spans="1:14">
      <c r="A138" s="2" t="s">
        <v>4</v>
      </c>
      <c r="B138" s="2" t="s">
        <v>22</v>
      </c>
      <c r="C138" s="2" t="s">
        <v>57</v>
      </c>
      <c r="D138" s="2" t="s">
        <v>74</v>
      </c>
      <c r="E138" s="2" t="s">
        <v>74</v>
      </c>
      <c r="F138" s="2" t="s">
        <v>206</v>
      </c>
      <c r="G138" s="2" t="s">
        <v>49</v>
      </c>
      <c r="H138" s="304">
        <v>0</v>
      </c>
      <c r="I138" s="304">
        <v>0</v>
      </c>
      <c r="J138" s="304">
        <v>0</v>
      </c>
      <c r="K138" s="304">
        <v>0</v>
      </c>
      <c r="L138" s="304">
        <v>0</v>
      </c>
      <c r="M138" s="304">
        <v>0</v>
      </c>
      <c r="N138" s="304">
        <v>0</v>
      </c>
    </row>
    <row r="139" spans="1:14">
      <c r="A139" s="2" t="s">
        <v>4</v>
      </c>
      <c r="B139" s="2" t="s">
        <v>22</v>
      </c>
      <c r="C139" s="2" t="s">
        <v>64</v>
      </c>
      <c r="D139" s="2" t="s">
        <v>75</v>
      </c>
      <c r="E139" s="2" t="s">
        <v>75</v>
      </c>
      <c r="F139" s="2" t="s">
        <v>206</v>
      </c>
      <c r="G139" s="2" t="s">
        <v>49</v>
      </c>
      <c r="H139" s="304">
        <v>0</v>
      </c>
      <c r="I139" s="304">
        <v>0</v>
      </c>
      <c r="J139" s="304">
        <v>0</v>
      </c>
      <c r="K139" s="304">
        <v>0</v>
      </c>
      <c r="L139" s="304">
        <v>0</v>
      </c>
      <c r="M139" s="304">
        <v>0</v>
      </c>
      <c r="N139" s="304">
        <v>0</v>
      </c>
    </row>
    <row r="140" spans="1:14">
      <c r="A140" s="2" t="s">
        <v>4</v>
      </c>
      <c r="B140" s="2" t="s">
        <v>22</v>
      </c>
      <c r="C140" s="2" t="s">
        <v>60</v>
      </c>
      <c r="D140" s="2" t="s">
        <v>76</v>
      </c>
      <c r="E140" s="2" t="s">
        <v>76</v>
      </c>
      <c r="F140" s="2" t="s">
        <v>206</v>
      </c>
      <c r="G140" s="2" t="s">
        <v>49</v>
      </c>
      <c r="H140" s="304">
        <v>0</v>
      </c>
      <c r="I140" s="304">
        <v>0</v>
      </c>
      <c r="J140" s="304">
        <v>0</v>
      </c>
      <c r="K140" s="304">
        <v>0</v>
      </c>
      <c r="L140" s="304">
        <v>0</v>
      </c>
      <c r="M140" s="304">
        <v>3768.4016460000003</v>
      </c>
      <c r="N140" s="304">
        <v>7064.5692160000008</v>
      </c>
    </row>
    <row r="141" spans="1:14">
      <c r="A141" s="2" t="s">
        <v>4</v>
      </c>
      <c r="B141" s="2" t="s">
        <v>22</v>
      </c>
      <c r="C141" s="2" t="s">
        <v>61</v>
      </c>
      <c r="D141" s="2" t="s">
        <v>77</v>
      </c>
      <c r="E141" s="2" t="s">
        <v>77</v>
      </c>
      <c r="F141" s="2" t="s">
        <v>206</v>
      </c>
      <c r="G141" s="2" t="s">
        <v>49</v>
      </c>
      <c r="H141" s="304">
        <v>0</v>
      </c>
      <c r="I141" s="304">
        <v>0</v>
      </c>
      <c r="J141" s="304">
        <v>0</v>
      </c>
      <c r="K141" s="304">
        <v>0</v>
      </c>
      <c r="L141" s="304">
        <v>0</v>
      </c>
      <c r="M141" s="304">
        <v>0</v>
      </c>
      <c r="N141" s="304">
        <v>0</v>
      </c>
    </row>
    <row r="142" spans="1:14">
      <c r="A142" s="2" t="s">
        <v>4</v>
      </c>
      <c r="B142" s="2" t="s">
        <v>22</v>
      </c>
      <c r="C142" s="2" t="s">
        <v>62</v>
      </c>
      <c r="D142" s="2" t="s">
        <v>78</v>
      </c>
      <c r="E142" s="2" t="s">
        <v>78</v>
      </c>
      <c r="F142" s="2" t="s">
        <v>206</v>
      </c>
      <c r="G142" s="2" t="s">
        <v>49</v>
      </c>
      <c r="H142" s="304">
        <v>800</v>
      </c>
      <c r="I142" s="304">
        <v>800</v>
      </c>
      <c r="J142" s="304">
        <v>800</v>
      </c>
      <c r="K142" s="304">
        <v>800</v>
      </c>
      <c r="L142" s="304">
        <v>800</v>
      </c>
      <c r="M142" s="304">
        <v>800</v>
      </c>
      <c r="N142" s="304">
        <v>800</v>
      </c>
    </row>
    <row r="143" spans="1:14">
      <c r="A143" s="2" t="s">
        <v>4</v>
      </c>
      <c r="B143" s="2" t="s">
        <v>22</v>
      </c>
      <c r="C143" s="2" t="s">
        <v>63</v>
      </c>
      <c r="D143" s="2" t="s">
        <v>79</v>
      </c>
      <c r="E143" s="2" t="s">
        <v>79</v>
      </c>
      <c r="F143" s="2" t="s">
        <v>206</v>
      </c>
      <c r="G143" s="2" t="s">
        <v>49</v>
      </c>
      <c r="H143" s="304">
        <v>594</v>
      </c>
      <c r="I143" s="304">
        <v>594</v>
      </c>
      <c r="J143" s="304">
        <v>594</v>
      </c>
      <c r="K143" s="304">
        <v>594</v>
      </c>
      <c r="L143" s="304">
        <v>594</v>
      </c>
      <c r="M143" s="304">
        <v>594</v>
      </c>
      <c r="N143" s="304">
        <v>594</v>
      </c>
    </row>
    <row r="144" spans="1:14">
      <c r="A144" s="2" t="s">
        <v>4</v>
      </c>
      <c r="B144" s="2" t="s">
        <v>22</v>
      </c>
      <c r="C144" s="2" t="s">
        <v>60</v>
      </c>
      <c r="D144" s="2" t="s">
        <v>76</v>
      </c>
      <c r="E144" s="2" t="s">
        <v>207</v>
      </c>
      <c r="F144" s="2" t="s">
        <v>206</v>
      </c>
      <c r="G144" s="2" t="s">
        <v>49</v>
      </c>
      <c r="H144" s="304">
        <v>0</v>
      </c>
      <c r="I144" s="304">
        <v>0</v>
      </c>
      <c r="J144" s="304">
        <v>0</v>
      </c>
      <c r="K144" s="304">
        <v>0</v>
      </c>
      <c r="L144" s="304">
        <v>892.36757</v>
      </c>
      <c r="M144" s="304">
        <v>1123.9659240000001</v>
      </c>
      <c r="N144" s="304">
        <v>3827.798354</v>
      </c>
    </row>
    <row r="145" spans="1:14">
      <c r="A145" s="2" t="s">
        <v>4</v>
      </c>
      <c r="B145" s="2" t="s">
        <v>22</v>
      </c>
      <c r="C145" s="2" t="s">
        <v>63</v>
      </c>
      <c r="D145" s="2" t="s">
        <v>79</v>
      </c>
      <c r="E145" s="2" t="s">
        <v>208</v>
      </c>
      <c r="F145" s="2" t="s">
        <v>206</v>
      </c>
      <c r="G145" s="2" t="s">
        <v>49</v>
      </c>
      <c r="H145" s="304">
        <v>0</v>
      </c>
      <c r="I145" s="304">
        <v>0</v>
      </c>
      <c r="J145" s="304">
        <v>0</v>
      </c>
      <c r="K145" s="304">
        <v>0</v>
      </c>
      <c r="L145" s="304">
        <v>535.42054199999995</v>
      </c>
      <c r="M145" s="304">
        <v>674.37955399999998</v>
      </c>
      <c r="N145" s="304">
        <v>2296.6790120000001</v>
      </c>
    </row>
    <row r="146" spans="1:14">
      <c r="A146" s="2" t="s">
        <v>4</v>
      </c>
      <c r="B146" s="2" t="s">
        <v>22</v>
      </c>
      <c r="C146" s="2" t="s">
        <v>65</v>
      </c>
      <c r="D146" s="2" t="s">
        <v>209</v>
      </c>
      <c r="E146" s="2" t="s">
        <v>80</v>
      </c>
      <c r="F146" s="2" t="s">
        <v>206</v>
      </c>
      <c r="G146" s="2" t="s">
        <v>49</v>
      </c>
      <c r="H146" s="304">
        <v>0</v>
      </c>
      <c r="I146" s="304">
        <v>0</v>
      </c>
      <c r="J146" s="304">
        <v>0</v>
      </c>
      <c r="K146" s="304">
        <v>0</v>
      </c>
      <c r="L146" s="304">
        <v>0</v>
      </c>
      <c r="M146" s="304">
        <v>0</v>
      </c>
      <c r="N146" s="304">
        <v>0</v>
      </c>
    </row>
    <row r="147" spans="1:14">
      <c r="A147" s="2" t="s">
        <v>4</v>
      </c>
      <c r="B147" s="2" t="s">
        <v>22</v>
      </c>
      <c r="C147" s="2" t="s">
        <v>65</v>
      </c>
      <c r="D147" s="2" t="s">
        <v>209</v>
      </c>
      <c r="E147" s="2" t="s">
        <v>81</v>
      </c>
      <c r="F147" s="2" t="s">
        <v>206</v>
      </c>
      <c r="G147" s="2" t="s">
        <v>49</v>
      </c>
      <c r="H147" s="304">
        <v>0</v>
      </c>
      <c r="I147" s="304">
        <v>0</v>
      </c>
      <c r="J147" s="304">
        <v>0</v>
      </c>
      <c r="K147" s="304">
        <v>0</v>
      </c>
      <c r="L147" s="304">
        <v>0</v>
      </c>
      <c r="M147" s="304">
        <v>0</v>
      </c>
      <c r="N147" s="304">
        <v>0</v>
      </c>
    </row>
    <row r="148" spans="1:14">
      <c r="A148" s="2" t="s">
        <v>4</v>
      </c>
      <c r="B148" s="2" t="s">
        <v>22</v>
      </c>
      <c r="C148" s="2" t="s">
        <v>82</v>
      </c>
      <c r="D148" s="2" t="s">
        <v>82</v>
      </c>
      <c r="E148" s="2" t="s">
        <v>82</v>
      </c>
      <c r="F148" s="2" t="s">
        <v>206</v>
      </c>
      <c r="G148" s="2" t="s">
        <v>49</v>
      </c>
      <c r="H148" s="304">
        <v>0</v>
      </c>
      <c r="I148" s="304">
        <v>0</v>
      </c>
      <c r="J148" s="304">
        <v>0</v>
      </c>
      <c r="K148" s="304">
        <v>0</v>
      </c>
      <c r="L148" s="304">
        <v>0</v>
      </c>
      <c r="M148" s="304">
        <v>0</v>
      </c>
      <c r="N148" s="304">
        <v>0</v>
      </c>
    </row>
    <row r="149" spans="1:14">
      <c r="A149" s="2" t="s">
        <v>4</v>
      </c>
      <c r="B149" s="2" t="s">
        <v>22</v>
      </c>
      <c r="C149" s="2" t="s">
        <v>83</v>
      </c>
      <c r="D149" s="2" t="s">
        <v>83</v>
      </c>
      <c r="E149" s="2" t="s">
        <v>83</v>
      </c>
      <c r="F149" s="2" t="s">
        <v>206</v>
      </c>
      <c r="G149" s="2" t="s">
        <v>49</v>
      </c>
      <c r="H149" s="304">
        <v>0</v>
      </c>
      <c r="I149" s="304">
        <v>0</v>
      </c>
      <c r="J149" s="304">
        <v>0</v>
      </c>
      <c r="K149" s="304">
        <v>0</v>
      </c>
      <c r="L149" s="304">
        <v>0</v>
      </c>
      <c r="M149" s="304">
        <v>0</v>
      </c>
      <c r="N149" s="304">
        <v>0</v>
      </c>
    </row>
    <row r="150" spans="1:14">
      <c r="A150" s="2" t="s">
        <v>4</v>
      </c>
      <c r="B150" s="2" t="s">
        <v>22</v>
      </c>
      <c r="C150" s="2" t="s">
        <v>84</v>
      </c>
      <c r="D150" s="2" t="s">
        <v>84</v>
      </c>
      <c r="E150" s="2" t="s">
        <v>84</v>
      </c>
      <c r="F150" s="2" t="s">
        <v>206</v>
      </c>
      <c r="G150" s="2" t="s">
        <v>49</v>
      </c>
      <c r="H150" s="304">
        <v>0</v>
      </c>
      <c r="I150" s="304">
        <v>0</v>
      </c>
      <c r="J150" s="304">
        <v>0</v>
      </c>
      <c r="K150" s="304">
        <v>0</v>
      </c>
      <c r="L150" s="304">
        <v>0</v>
      </c>
      <c r="M150" s="304">
        <v>0</v>
      </c>
      <c r="N150" s="304">
        <v>0</v>
      </c>
    </row>
    <row r="151" spans="1:14">
      <c r="A151" s="2" t="s">
        <v>4</v>
      </c>
      <c r="B151" s="2" t="s">
        <v>22</v>
      </c>
      <c r="C151" s="2" t="s">
        <v>85</v>
      </c>
      <c r="D151" s="2" t="s">
        <v>85</v>
      </c>
      <c r="E151" s="2" t="s">
        <v>85</v>
      </c>
      <c r="F151" s="2" t="s">
        <v>206</v>
      </c>
      <c r="G151" s="2" t="s">
        <v>49</v>
      </c>
      <c r="H151" s="304">
        <v>0</v>
      </c>
      <c r="I151" s="304">
        <v>1118.8</v>
      </c>
      <c r="J151" s="304">
        <v>1118.8</v>
      </c>
      <c r="K151" s="304">
        <v>1118.8</v>
      </c>
      <c r="L151" s="304">
        <v>1118.8</v>
      </c>
      <c r="M151" s="304">
        <v>1118.8</v>
      </c>
      <c r="N151" s="304">
        <v>1118.8</v>
      </c>
    </row>
    <row r="152" spans="1:14">
      <c r="A152" s="2" t="s">
        <v>4</v>
      </c>
      <c r="B152" s="2" t="s">
        <v>22</v>
      </c>
      <c r="C152" s="2" t="s">
        <v>87</v>
      </c>
      <c r="D152" s="2" t="s">
        <v>87</v>
      </c>
      <c r="E152" s="2" t="s">
        <v>87</v>
      </c>
      <c r="F152" s="2" t="s">
        <v>206</v>
      </c>
      <c r="G152" s="2" t="s">
        <v>49</v>
      </c>
      <c r="H152" s="304">
        <v>0</v>
      </c>
      <c r="I152" s="304">
        <v>67</v>
      </c>
      <c r="J152" s="304">
        <v>67</v>
      </c>
      <c r="K152" s="304">
        <v>67</v>
      </c>
      <c r="L152" s="304">
        <v>67</v>
      </c>
      <c r="M152" s="304">
        <v>67</v>
      </c>
      <c r="N152" s="304">
        <v>67</v>
      </c>
    </row>
    <row r="153" spans="1:14">
      <c r="A153" s="2" t="s">
        <v>4</v>
      </c>
      <c r="B153" s="2" t="s">
        <v>22</v>
      </c>
      <c r="C153" s="2" t="s">
        <v>88</v>
      </c>
      <c r="D153" s="2" t="s">
        <v>88</v>
      </c>
      <c r="E153" s="2" t="s">
        <v>88</v>
      </c>
      <c r="F153" s="2" t="s">
        <v>206</v>
      </c>
      <c r="G153" s="2" t="s">
        <v>49</v>
      </c>
      <c r="H153" s="304">
        <v>0</v>
      </c>
      <c r="I153" s="304">
        <v>0</v>
      </c>
      <c r="J153" s="304">
        <v>0</v>
      </c>
      <c r="K153" s="304">
        <v>0</v>
      </c>
      <c r="L153" s="304">
        <v>0</v>
      </c>
      <c r="M153" s="304">
        <v>0</v>
      </c>
      <c r="N153" s="304">
        <v>0</v>
      </c>
    </row>
    <row r="154" spans="1:14">
      <c r="A154" s="2" t="s">
        <v>4</v>
      </c>
      <c r="B154" s="2" t="s">
        <v>23</v>
      </c>
      <c r="C154" s="2" t="s">
        <v>48</v>
      </c>
      <c r="D154" s="2" t="s">
        <v>48</v>
      </c>
      <c r="E154" s="2" t="s">
        <v>48</v>
      </c>
      <c r="F154" s="2" t="s">
        <v>206</v>
      </c>
      <c r="G154" s="2" t="s">
        <v>49</v>
      </c>
      <c r="H154" s="304">
        <v>518.85599999999999</v>
      </c>
      <c r="I154" s="304">
        <v>0</v>
      </c>
      <c r="J154" s="304">
        <v>0</v>
      </c>
      <c r="K154" s="304">
        <v>0</v>
      </c>
      <c r="L154" s="304">
        <v>0</v>
      </c>
      <c r="M154" s="304">
        <v>0</v>
      </c>
      <c r="N154" s="304">
        <v>0</v>
      </c>
    </row>
    <row r="155" spans="1:14">
      <c r="A155" s="2" t="s">
        <v>4</v>
      </c>
      <c r="B155" s="2" t="s">
        <v>23</v>
      </c>
      <c r="C155" s="2" t="s">
        <v>53</v>
      </c>
      <c r="D155" s="2" t="s">
        <v>53</v>
      </c>
      <c r="E155" s="2" t="s">
        <v>53</v>
      </c>
      <c r="F155" s="2" t="s">
        <v>206</v>
      </c>
      <c r="G155" s="2" t="s">
        <v>49</v>
      </c>
      <c r="H155" s="304">
        <v>0</v>
      </c>
      <c r="I155" s="304">
        <v>0</v>
      </c>
      <c r="J155" s="304">
        <v>0</v>
      </c>
      <c r="K155" s="304">
        <v>0</v>
      </c>
      <c r="L155" s="304">
        <v>0</v>
      </c>
      <c r="M155" s="304">
        <v>0</v>
      </c>
      <c r="N155" s="304">
        <v>0</v>
      </c>
    </row>
    <row r="156" spans="1:14">
      <c r="A156" s="2" t="s">
        <v>4</v>
      </c>
      <c r="B156" s="2" t="s">
        <v>23</v>
      </c>
      <c r="C156" s="2" t="s">
        <v>54</v>
      </c>
      <c r="D156" s="2" t="s">
        <v>54</v>
      </c>
      <c r="E156" s="2" t="s">
        <v>54</v>
      </c>
      <c r="F156" s="2" t="s">
        <v>206</v>
      </c>
      <c r="G156" s="2" t="s">
        <v>49</v>
      </c>
      <c r="H156" s="304">
        <v>1183.6940000000002</v>
      </c>
      <c r="I156" s="304">
        <v>1183.6940000000002</v>
      </c>
      <c r="J156" s="304">
        <v>1183.6940000000002</v>
      </c>
      <c r="K156" s="304">
        <v>1183.6940000000002</v>
      </c>
      <c r="L156" s="304">
        <v>1183.6940000000002</v>
      </c>
      <c r="M156" s="304">
        <v>1183.6940000000002</v>
      </c>
      <c r="N156" s="304">
        <v>1183.6940000000002</v>
      </c>
    </row>
    <row r="157" spans="1:14">
      <c r="A157" s="2" t="s">
        <v>4</v>
      </c>
      <c r="B157" s="2" t="s">
        <v>23</v>
      </c>
      <c r="C157" s="2" t="s">
        <v>55</v>
      </c>
      <c r="D157" s="2" t="s">
        <v>55</v>
      </c>
      <c r="E157" s="2" t="s">
        <v>55</v>
      </c>
      <c r="F157" s="2" t="s">
        <v>206</v>
      </c>
      <c r="G157" s="2" t="s">
        <v>49</v>
      </c>
      <c r="H157" s="304">
        <v>89.61</v>
      </c>
      <c r="I157" s="304">
        <v>89.61</v>
      </c>
      <c r="J157" s="304">
        <v>89.61</v>
      </c>
      <c r="K157" s="304">
        <v>89.61</v>
      </c>
      <c r="L157" s="304">
        <v>89.61</v>
      </c>
      <c r="M157" s="304">
        <v>89.61</v>
      </c>
      <c r="N157" s="304">
        <v>89.61</v>
      </c>
    </row>
    <row r="158" spans="1:14">
      <c r="A158" s="2" t="s">
        <v>4</v>
      </c>
      <c r="B158" s="2" t="s">
        <v>23</v>
      </c>
      <c r="C158" s="2" t="s">
        <v>56</v>
      </c>
      <c r="D158" s="2" t="s">
        <v>56</v>
      </c>
      <c r="E158" s="2" t="s">
        <v>56</v>
      </c>
      <c r="F158" s="2" t="s">
        <v>206</v>
      </c>
      <c r="G158" s="2" t="s">
        <v>49</v>
      </c>
      <c r="H158" s="304">
        <v>400.2</v>
      </c>
      <c r="I158" s="304">
        <v>0</v>
      </c>
      <c r="J158" s="304">
        <v>0</v>
      </c>
      <c r="K158" s="304">
        <v>0</v>
      </c>
      <c r="L158" s="304">
        <v>0</v>
      </c>
      <c r="M158" s="304">
        <v>0</v>
      </c>
      <c r="N158" s="304">
        <v>0</v>
      </c>
    </row>
    <row r="159" spans="1:14">
      <c r="A159" s="2" t="s">
        <v>4</v>
      </c>
      <c r="B159" s="2" t="s">
        <v>23</v>
      </c>
      <c r="C159" s="2" t="s">
        <v>57</v>
      </c>
      <c r="D159" s="2" t="s">
        <v>57</v>
      </c>
      <c r="E159" s="2" t="s">
        <v>57</v>
      </c>
      <c r="F159" s="2" t="s">
        <v>206</v>
      </c>
      <c r="G159" s="2" t="s">
        <v>49</v>
      </c>
      <c r="H159" s="304">
        <v>0</v>
      </c>
      <c r="I159" s="304">
        <v>0</v>
      </c>
      <c r="J159" s="304">
        <v>0</v>
      </c>
      <c r="K159" s="304">
        <v>0</v>
      </c>
      <c r="L159" s="304">
        <v>0</v>
      </c>
      <c r="M159" s="304">
        <v>0</v>
      </c>
      <c r="N159" s="304">
        <v>0</v>
      </c>
    </row>
    <row r="160" spans="1:14">
      <c r="A160" s="2" t="s">
        <v>4</v>
      </c>
      <c r="B160" s="2" t="s">
        <v>23</v>
      </c>
      <c r="C160" s="2" t="s">
        <v>58</v>
      </c>
      <c r="D160" s="2" t="s">
        <v>58</v>
      </c>
      <c r="E160" s="2" t="s">
        <v>58</v>
      </c>
      <c r="F160" s="2" t="s">
        <v>206</v>
      </c>
      <c r="G160" s="2" t="s">
        <v>49</v>
      </c>
      <c r="H160" s="304">
        <v>1246</v>
      </c>
      <c r="I160" s="304">
        <v>1246</v>
      </c>
      <c r="J160" s="304">
        <v>1246</v>
      </c>
      <c r="K160" s="304">
        <v>1246</v>
      </c>
      <c r="L160" s="304">
        <v>1246</v>
      </c>
      <c r="M160" s="304">
        <v>1246</v>
      </c>
      <c r="N160" s="304">
        <v>1246</v>
      </c>
    </row>
    <row r="161" spans="1:14">
      <c r="A161" s="2" t="s">
        <v>4</v>
      </c>
      <c r="B161" s="2" t="s">
        <v>23</v>
      </c>
      <c r="C161" s="2" t="s">
        <v>59</v>
      </c>
      <c r="D161" s="2" t="s">
        <v>59</v>
      </c>
      <c r="E161" s="2" t="s">
        <v>59</v>
      </c>
      <c r="F161" s="2" t="s">
        <v>206</v>
      </c>
      <c r="G161" s="2" t="s">
        <v>49</v>
      </c>
      <c r="H161" s="304">
        <v>509.08800000000059</v>
      </c>
      <c r="I161" s="304">
        <v>509.08800000000059</v>
      </c>
      <c r="J161" s="304">
        <v>509.08800000000059</v>
      </c>
      <c r="K161" s="304">
        <v>509.08800000000059</v>
      </c>
      <c r="L161" s="304">
        <v>509.08800000000059</v>
      </c>
      <c r="M161" s="304">
        <v>509.08800000000059</v>
      </c>
      <c r="N161" s="304">
        <v>509.08800000000059</v>
      </c>
    </row>
    <row r="162" spans="1:14">
      <c r="A162" s="2" t="s">
        <v>4</v>
      </c>
      <c r="B162" s="2" t="s">
        <v>23</v>
      </c>
      <c r="C162" s="2" t="s">
        <v>60</v>
      </c>
      <c r="D162" s="2" t="s">
        <v>60</v>
      </c>
      <c r="E162" s="2" t="s">
        <v>60</v>
      </c>
      <c r="F162" s="2" t="s">
        <v>206</v>
      </c>
      <c r="G162" s="2" t="s">
        <v>49</v>
      </c>
      <c r="H162" s="304">
        <v>107.7</v>
      </c>
      <c r="I162" s="304">
        <v>107.7</v>
      </c>
      <c r="J162" s="304">
        <v>107.7</v>
      </c>
      <c r="K162" s="304">
        <v>107.7</v>
      </c>
      <c r="L162" s="304">
        <v>107.7</v>
      </c>
      <c r="M162" s="304">
        <v>107.7</v>
      </c>
      <c r="N162" s="304">
        <v>107.7</v>
      </c>
    </row>
    <row r="163" spans="1:14">
      <c r="A163" s="2" t="s">
        <v>4</v>
      </c>
      <c r="B163" s="2" t="s">
        <v>23</v>
      </c>
      <c r="C163" s="2" t="s">
        <v>61</v>
      </c>
      <c r="D163" s="2" t="s">
        <v>61</v>
      </c>
      <c r="E163" s="2" t="s">
        <v>61</v>
      </c>
      <c r="F163" s="2" t="s">
        <v>206</v>
      </c>
      <c r="G163" s="2" t="s">
        <v>49</v>
      </c>
      <c r="H163" s="304">
        <v>212.4</v>
      </c>
      <c r="I163" s="304">
        <v>212.4</v>
      </c>
      <c r="J163" s="304">
        <v>212.4</v>
      </c>
      <c r="K163" s="304">
        <v>212.4</v>
      </c>
      <c r="L163" s="304">
        <v>212.4</v>
      </c>
      <c r="M163" s="304">
        <v>212.4</v>
      </c>
      <c r="N163" s="304">
        <v>212.4</v>
      </c>
    </row>
    <row r="164" spans="1:14">
      <c r="A164" s="2" t="s">
        <v>4</v>
      </c>
      <c r="B164" s="2" t="s">
        <v>23</v>
      </c>
      <c r="C164" s="2" t="s">
        <v>63</v>
      </c>
      <c r="D164" s="2" t="s">
        <v>63</v>
      </c>
      <c r="E164" s="2" t="s">
        <v>63</v>
      </c>
      <c r="F164" s="2" t="s">
        <v>206</v>
      </c>
      <c r="G164" s="2" t="s">
        <v>49</v>
      </c>
      <c r="H164" s="304">
        <v>0</v>
      </c>
      <c r="I164" s="304">
        <v>0</v>
      </c>
      <c r="J164" s="304">
        <v>0</v>
      </c>
      <c r="K164" s="304">
        <v>0</v>
      </c>
      <c r="L164" s="304">
        <v>0</v>
      </c>
      <c r="M164" s="304">
        <v>0</v>
      </c>
      <c r="N164" s="304">
        <v>0</v>
      </c>
    </row>
    <row r="165" spans="1:14">
      <c r="A165" s="2" t="s">
        <v>4</v>
      </c>
      <c r="B165" s="2" t="s">
        <v>23</v>
      </c>
      <c r="C165" s="2" t="s">
        <v>64</v>
      </c>
      <c r="D165" s="2" t="s">
        <v>64</v>
      </c>
      <c r="E165" s="2" t="s">
        <v>64</v>
      </c>
      <c r="F165" s="2" t="s">
        <v>206</v>
      </c>
      <c r="G165" s="2" t="s">
        <v>49</v>
      </c>
      <c r="H165" s="304">
        <v>310.642</v>
      </c>
      <c r="I165" s="304">
        <v>26.991</v>
      </c>
      <c r="J165" s="304">
        <v>26.991</v>
      </c>
      <c r="K165" s="304">
        <v>26.991</v>
      </c>
      <c r="L165" s="304">
        <v>26.991</v>
      </c>
      <c r="M165" s="304">
        <v>26.991</v>
      </c>
      <c r="N165" s="304">
        <v>26.991</v>
      </c>
    </row>
    <row r="166" spans="1:14">
      <c r="A166" s="2" t="s">
        <v>4</v>
      </c>
      <c r="B166" s="2" t="s">
        <v>23</v>
      </c>
      <c r="C166" s="2" t="s">
        <v>54</v>
      </c>
      <c r="D166" s="2" t="s">
        <v>72</v>
      </c>
      <c r="E166" s="2" t="s">
        <v>72</v>
      </c>
      <c r="F166" s="2" t="s">
        <v>206</v>
      </c>
      <c r="G166" s="2" t="s">
        <v>49</v>
      </c>
      <c r="H166" s="304">
        <v>0</v>
      </c>
      <c r="I166" s="304">
        <v>0</v>
      </c>
      <c r="J166" s="304">
        <v>0</v>
      </c>
      <c r="K166" s="304">
        <v>0</v>
      </c>
      <c r="L166" s="304">
        <v>0</v>
      </c>
      <c r="M166" s="304">
        <v>0</v>
      </c>
      <c r="N166" s="304">
        <v>0</v>
      </c>
    </row>
    <row r="167" spans="1:14">
      <c r="A167" s="2" t="s">
        <v>4</v>
      </c>
      <c r="B167" s="2" t="s">
        <v>23</v>
      </c>
      <c r="C167" s="2" t="s">
        <v>55</v>
      </c>
      <c r="D167" s="2" t="s">
        <v>73</v>
      </c>
      <c r="E167" s="2" t="s">
        <v>73</v>
      </c>
      <c r="F167" s="2" t="s">
        <v>206</v>
      </c>
      <c r="G167" s="2" t="s">
        <v>49</v>
      </c>
      <c r="H167" s="304">
        <v>0</v>
      </c>
      <c r="I167" s="304">
        <v>0</v>
      </c>
      <c r="J167" s="304">
        <v>0</v>
      </c>
      <c r="K167" s="304">
        <v>0</v>
      </c>
      <c r="L167" s="304">
        <v>0</v>
      </c>
      <c r="M167" s="304">
        <v>0</v>
      </c>
      <c r="N167" s="304">
        <v>0</v>
      </c>
    </row>
    <row r="168" spans="1:14">
      <c r="A168" s="2" t="s">
        <v>4</v>
      </c>
      <c r="B168" s="2" t="s">
        <v>23</v>
      </c>
      <c r="C168" s="2" t="s">
        <v>57</v>
      </c>
      <c r="D168" s="2" t="s">
        <v>74</v>
      </c>
      <c r="E168" s="2" t="s">
        <v>74</v>
      </c>
      <c r="F168" s="2" t="s">
        <v>206</v>
      </c>
      <c r="G168" s="2" t="s">
        <v>49</v>
      </c>
      <c r="H168" s="304">
        <v>0</v>
      </c>
      <c r="I168" s="304">
        <v>0</v>
      </c>
      <c r="J168" s="304">
        <v>0</v>
      </c>
      <c r="K168" s="304">
        <v>0</v>
      </c>
      <c r="L168" s="304">
        <v>0</v>
      </c>
      <c r="M168" s="304">
        <v>0</v>
      </c>
      <c r="N168" s="304">
        <v>0</v>
      </c>
    </row>
    <row r="169" spans="1:14">
      <c r="A169" s="2" t="s">
        <v>4</v>
      </c>
      <c r="B169" s="2" t="s">
        <v>23</v>
      </c>
      <c r="C169" s="2" t="s">
        <v>64</v>
      </c>
      <c r="D169" s="2" t="s">
        <v>75</v>
      </c>
      <c r="E169" s="2" t="s">
        <v>75</v>
      </c>
      <c r="F169" s="2" t="s">
        <v>206</v>
      </c>
      <c r="G169" s="2" t="s">
        <v>49</v>
      </c>
      <c r="H169" s="304">
        <v>0</v>
      </c>
      <c r="I169" s="304">
        <v>0</v>
      </c>
      <c r="J169" s="304">
        <v>0</v>
      </c>
      <c r="K169" s="304">
        <v>0</v>
      </c>
      <c r="L169" s="304">
        <v>0</v>
      </c>
      <c r="M169" s="304">
        <v>0</v>
      </c>
      <c r="N169" s="304">
        <v>0</v>
      </c>
    </row>
    <row r="170" spans="1:14">
      <c r="A170" s="2" t="s">
        <v>4</v>
      </c>
      <c r="B170" s="2" t="s">
        <v>23</v>
      </c>
      <c r="C170" s="2" t="s">
        <v>60</v>
      </c>
      <c r="D170" s="2" t="s">
        <v>76</v>
      </c>
      <c r="E170" s="2" t="s">
        <v>76</v>
      </c>
      <c r="F170" s="2" t="s">
        <v>206</v>
      </c>
      <c r="G170" s="2" t="s">
        <v>49</v>
      </c>
      <c r="H170" s="304">
        <v>0</v>
      </c>
      <c r="I170" s="304">
        <v>0</v>
      </c>
      <c r="J170" s="304">
        <v>0</v>
      </c>
      <c r="K170" s="304">
        <v>0</v>
      </c>
      <c r="L170" s="304">
        <v>0</v>
      </c>
      <c r="M170" s="304">
        <v>0</v>
      </c>
      <c r="N170" s="304">
        <v>0</v>
      </c>
    </row>
    <row r="171" spans="1:14">
      <c r="A171" s="2" t="s">
        <v>4</v>
      </c>
      <c r="B171" s="2" t="s">
        <v>23</v>
      </c>
      <c r="C171" s="2" t="s">
        <v>61</v>
      </c>
      <c r="D171" s="2" t="s">
        <v>77</v>
      </c>
      <c r="E171" s="2" t="s">
        <v>77</v>
      </c>
      <c r="F171" s="2" t="s">
        <v>206</v>
      </c>
      <c r="G171" s="2" t="s">
        <v>49</v>
      </c>
      <c r="H171" s="304">
        <v>0</v>
      </c>
      <c r="I171" s="304">
        <v>0</v>
      </c>
      <c r="J171" s="304">
        <v>0</v>
      </c>
      <c r="K171" s="304">
        <v>0</v>
      </c>
      <c r="L171" s="304">
        <v>0</v>
      </c>
      <c r="M171" s="304">
        <v>0</v>
      </c>
      <c r="N171" s="304">
        <v>0</v>
      </c>
    </row>
    <row r="172" spans="1:14">
      <c r="A172" s="2" t="s">
        <v>4</v>
      </c>
      <c r="B172" s="2" t="s">
        <v>23</v>
      </c>
      <c r="C172" s="2" t="s">
        <v>62</v>
      </c>
      <c r="D172" s="2" t="s">
        <v>78</v>
      </c>
      <c r="E172" s="2" t="s">
        <v>78</v>
      </c>
      <c r="F172" s="2" t="s">
        <v>206</v>
      </c>
      <c r="G172" s="2" t="s">
        <v>49</v>
      </c>
      <c r="H172" s="304">
        <v>0</v>
      </c>
      <c r="I172" s="304">
        <v>0</v>
      </c>
      <c r="J172" s="304">
        <v>0</v>
      </c>
      <c r="K172" s="304">
        <v>0</v>
      </c>
      <c r="L172" s="304">
        <v>0</v>
      </c>
      <c r="M172" s="304">
        <v>0</v>
      </c>
      <c r="N172" s="304">
        <v>0</v>
      </c>
    </row>
    <row r="173" spans="1:14">
      <c r="A173" s="2" t="s">
        <v>4</v>
      </c>
      <c r="B173" s="2" t="s">
        <v>23</v>
      </c>
      <c r="C173" s="2" t="s">
        <v>63</v>
      </c>
      <c r="D173" s="2" t="s">
        <v>79</v>
      </c>
      <c r="E173" s="2" t="s">
        <v>79</v>
      </c>
      <c r="F173" s="2" t="s">
        <v>206</v>
      </c>
      <c r="G173" s="2" t="s">
        <v>49</v>
      </c>
      <c r="H173" s="304">
        <v>0</v>
      </c>
      <c r="I173" s="304">
        <v>0</v>
      </c>
      <c r="J173" s="304">
        <v>0</v>
      </c>
      <c r="K173" s="304">
        <v>0</v>
      </c>
      <c r="L173" s="304">
        <v>0</v>
      </c>
      <c r="M173" s="304">
        <v>0</v>
      </c>
      <c r="N173" s="304">
        <v>0</v>
      </c>
    </row>
    <row r="174" spans="1:14">
      <c r="A174" s="2" t="s">
        <v>4</v>
      </c>
      <c r="B174" s="2" t="s">
        <v>23</v>
      </c>
      <c r="C174" s="2" t="s">
        <v>60</v>
      </c>
      <c r="D174" s="2" t="s">
        <v>76</v>
      </c>
      <c r="E174" s="2" t="s">
        <v>207</v>
      </c>
      <c r="F174" s="2" t="s">
        <v>206</v>
      </c>
      <c r="G174" s="2" t="s">
        <v>49</v>
      </c>
      <c r="H174" s="304">
        <v>0</v>
      </c>
      <c r="I174" s="304">
        <v>0</v>
      </c>
      <c r="J174" s="304">
        <v>0</v>
      </c>
      <c r="K174" s="304">
        <v>0</v>
      </c>
      <c r="L174" s="304">
        <v>0</v>
      </c>
      <c r="M174" s="304">
        <v>0</v>
      </c>
      <c r="N174" s="304">
        <v>0</v>
      </c>
    </row>
    <row r="175" spans="1:14">
      <c r="A175" s="2" t="s">
        <v>4</v>
      </c>
      <c r="B175" s="2" t="s">
        <v>23</v>
      </c>
      <c r="C175" s="2" t="s">
        <v>63</v>
      </c>
      <c r="D175" s="2" t="s">
        <v>79</v>
      </c>
      <c r="E175" s="2" t="s">
        <v>208</v>
      </c>
      <c r="F175" s="2" t="s">
        <v>206</v>
      </c>
      <c r="G175" s="2" t="s">
        <v>49</v>
      </c>
      <c r="H175" s="304">
        <v>0</v>
      </c>
      <c r="I175" s="304">
        <v>0</v>
      </c>
      <c r="J175" s="304">
        <v>0</v>
      </c>
      <c r="K175" s="304">
        <v>0</v>
      </c>
      <c r="L175" s="304">
        <v>0</v>
      </c>
      <c r="M175" s="304">
        <v>0</v>
      </c>
      <c r="N175" s="304">
        <v>0</v>
      </c>
    </row>
    <row r="176" spans="1:14">
      <c r="A176" s="2" t="s">
        <v>4</v>
      </c>
      <c r="B176" s="2" t="s">
        <v>23</v>
      </c>
      <c r="C176" s="2" t="s">
        <v>65</v>
      </c>
      <c r="D176" s="2" t="s">
        <v>209</v>
      </c>
      <c r="E176" s="2" t="s">
        <v>80</v>
      </c>
      <c r="F176" s="2" t="s">
        <v>206</v>
      </c>
      <c r="G176" s="2" t="s">
        <v>49</v>
      </c>
      <c r="H176" s="304">
        <v>0</v>
      </c>
      <c r="I176" s="304">
        <v>0</v>
      </c>
      <c r="J176" s="304">
        <v>0</v>
      </c>
      <c r="K176" s="304">
        <v>0</v>
      </c>
      <c r="L176" s="304">
        <v>0</v>
      </c>
      <c r="M176" s="304">
        <v>0</v>
      </c>
      <c r="N176" s="304">
        <v>0</v>
      </c>
    </row>
    <row r="177" spans="1:14">
      <c r="A177" s="2" t="s">
        <v>4</v>
      </c>
      <c r="B177" s="2" t="s">
        <v>23</v>
      </c>
      <c r="C177" s="2" t="s">
        <v>65</v>
      </c>
      <c r="D177" s="2" t="s">
        <v>209</v>
      </c>
      <c r="E177" s="2" t="s">
        <v>81</v>
      </c>
      <c r="F177" s="2" t="s">
        <v>206</v>
      </c>
      <c r="G177" s="2" t="s">
        <v>49</v>
      </c>
      <c r="H177" s="304">
        <v>0</v>
      </c>
      <c r="I177" s="304">
        <v>0</v>
      </c>
      <c r="J177" s="304">
        <v>0</v>
      </c>
      <c r="K177" s="304">
        <v>0</v>
      </c>
      <c r="L177" s="304">
        <v>0</v>
      </c>
      <c r="M177" s="304">
        <v>0</v>
      </c>
      <c r="N177" s="304">
        <v>0</v>
      </c>
    </row>
    <row r="178" spans="1:14">
      <c r="A178" s="2" t="s">
        <v>4</v>
      </c>
      <c r="B178" s="2" t="s">
        <v>23</v>
      </c>
      <c r="C178" s="2" t="s">
        <v>82</v>
      </c>
      <c r="D178" s="2" t="s">
        <v>82</v>
      </c>
      <c r="E178" s="2" t="s">
        <v>82</v>
      </c>
      <c r="F178" s="2" t="s">
        <v>206</v>
      </c>
      <c r="G178" s="2" t="s">
        <v>49</v>
      </c>
      <c r="H178" s="304">
        <v>0</v>
      </c>
      <c r="I178" s="304">
        <v>518.85599999999999</v>
      </c>
      <c r="J178" s="304">
        <v>518.85599999999999</v>
      </c>
      <c r="K178" s="304">
        <v>518.85599999999999</v>
      </c>
      <c r="L178" s="304">
        <v>518.85599999999999</v>
      </c>
      <c r="M178" s="304">
        <v>518.85599999999999</v>
      </c>
      <c r="N178" s="304">
        <v>518.85599999999999</v>
      </c>
    </row>
    <row r="179" spans="1:14">
      <c r="A179" s="2" t="s">
        <v>4</v>
      </c>
      <c r="B179" s="2" t="s">
        <v>23</v>
      </c>
      <c r="C179" s="2" t="s">
        <v>83</v>
      </c>
      <c r="D179" s="2" t="s">
        <v>83</v>
      </c>
      <c r="E179" s="2" t="s">
        <v>83</v>
      </c>
      <c r="F179" s="2" t="s">
        <v>206</v>
      </c>
      <c r="G179" s="2" t="s">
        <v>49</v>
      </c>
      <c r="H179" s="304">
        <v>0</v>
      </c>
      <c r="I179" s="304">
        <v>0</v>
      </c>
      <c r="J179" s="304">
        <v>0</v>
      </c>
      <c r="K179" s="304">
        <v>0</v>
      </c>
      <c r="L179" s="304">
        <v>0</v>
      </c>
      <c r="M179" s="304">
        <v>0</v>
      </c>
      <c r="N179" s="304">
        <v>0</v>
      </c>
    </row>
    <row r="180" spans="1:14">
      <c r="A180" s="2" t="s">
        <v>4</v>
      </c>
      <c r="B180" s="2" t="s">
        <v>23</v>
      </c>
      <c r="C180" s="2" t="s">
        <v>84</v>
      </c>
      <c r="D180" s="2" t="s">
        <v>84</v>
      </c>
      <c r="E180" s="2" t="s">
        <v>84</v>
      </c>
      <c r="F180" s="2" t="s">
        <v>206</v>
      </c>
      <c r="G180" s="2" t="s">
        <v>49</v>
      </c>
      <c r="H180" s="304">
        <v>0</v>
      </c>
      <c r="I180" s="304">
        <v>0</v>
      </c>
      <c r="J180" s="304">
        <v>0</v>
      </c>
      <c r="K180" s="304">
        <v>0</v>
      </c>
      <c r="L180" s="304">
        <v>0</v>
      </c>
      <c r="M180" s="304">
        <v>0</v>
      </c>
      <c r="N180" s="304">
        <v>0</v>
      </c>
    </row>
    <row r="181" spans="1:14">
      <c r="A181" s="2" t="s">
        <v>4</v>
      </c>
      <c r="B181" s="2" t="s">
        <v>23</v>
      </c>
      <c r="C181" s="2" t="s">
        <v>85</v>
      </c>
      <c r="D181" s="2" t="s">
        <v>85</v>
      </c>
      <c r="E181" s="2" t="s">
        <v>85</v>
      </c>
      <c r="F181" s="2" t="s">
        <v>206</v>
      </c>
      <c r="G181" s="2" t="s">
        <v>49</v>
      </c>
      <c r="H181" s="304">
        <v>0</v>
      </c>
      <c r="I181" s="304">
        <v>400.2</v>
      </c>
      <c r="J181" s="304">
        <v>400.2</v>
      </c>
      <c r="K181" s="304">
        <v>400.2</v>
      </c>
      <c r="L181" s="304">
        <v>400.2</v>
      </c>
      <c r="M181" s="304">
        <v>400.2</v>
      </c>
      <c r="N181" s="304">
        <v>400.2</v>
      </c>
    </row>
    <row r="182" spans="1:14">
      <c r="A182" s="2" t="s">
        <v>4</v>
      </c>
      <c r="B182" s="2" t="s">
        <v>23</v>
      </c>
      <c r="C182" s="2" t="s">
        <v>87</v>
      </c>
      <c r="D182" s="2" t="s">
        <v>87</v>
      </c>
      <c r="E182" s="2" t="s">
        <v>87</v>
      </c>
      <c r="F182" s="2" t="s">
        <v>206</v>
      </c>
      <c r="G182" s="2" t="s">
        <v>49</v>
      </c>
      <c r="H182" s="304">
        <v>0</v>
      </c>
      <c r="I182" s="304">
        <v>283.65099999999995</v>
      </c>
      <c r="J182" s="304">
        <v>283.65099999999995</v>
      </c>
      <c r="K182" s="304">
        <v>283.65099999999995</v>
      </c>
      <c r="L182" s="304">
        <v>283.65099999999995</v>
      </c>
      <c r="M182" s="304">
        <v>283.65099999999995</v>
      </c>
      <c r="N182" s="304">
        <v>283.65099999999995</v>
      </c>
    </row>
    <row r="183" spans="1:14">
      <c r="A183" s="2" t="s">
        <v>4</v>
      </c>
      <c r="B183" s="2" t="s">
        <v>23</v>
      </c>
      <c r="C183" s="2" t="s">
        <v>88</v>
      </c>
      <c r="D183" s="2" t="s">
        <v>88</v>
      </c>
      <c r="E183" s="2" t="s">
        <v>88</v>
      </c>
      <c r="F183" s="2" t="s">
        <v>206</v>
      </c>
      <c r="G183" s="2" t="s">
        <v>49</v>
      </c>
      <c r="H183" s="304">
        <v>0</v>
      </c>
      <c r="I183" s="304">
        <v>0</v>
      </c>
      <c r="J183" s="304">
        <v>0</v>
      </c>
      <c r="K183" s="304">
        <v>0</v>
      </c>
      <c r="L183" s="304">
        <v>0</v>
      </c>
      <c r="M183" s="304">
        <v>0</v>
      </c>
      <c r="N183" s="304">
        <v>0</v>
      </c>
    </row>
    <row r="184" spans="1:14">
      <c r="A184" s="2" t="s">
        <v>4</v>
      </c>
      <c r="B184" s="2" t="s">
        <v>24</v>
      </c>
      <c r="C184" s="2" t="s">
        <v>48</v>
      </c>
      <c r="D184" s="2" t="s">
        <v>48</v>
      </c>
      <c r="E184" s="2" t="s">
        <v>48</v>
      </c>
      <c r="F184" s="2" t="s">
        <v>206</v>
      </c>
      <c r="G184" s="2" t="s">
        <v>49</v>
      </c>
      <c r="H184" s="304">
        <v>0</v>
      </c>
      <c r="I184" s="304">
        <v>0</v>
      </c>
      <c r="J184" s="304">
        <v>0</v>
      </c>
      <c r="K184" s="304">
        <v>0</v>
      </c>
      <c r="L184" s="304">
        <v>0</v>
      </c>
      <c r="M184" s="304">
        <v>0</v>
      </c>
      <c r="N184" s="304">
        <v>0</v>
      </c>
    </row>
    <row r="185" spans="1:14">
      <c r="A185" s="2" t="s">
        <v>4</v>
      </c>
      <c r="B185" s="2" t="s">
        <v>24</v>
      </c>
      <c r="C185" s="2" t="s">
        <v>53</v>
      </c>
      <c r="D185" s="2" t="s">
        <v>53</v>
      </c>
      <c r="E185" s="2" t="s">
        <v>53</v>
      </c>
      <c r="F185" s="2" t="s">
        <v>206</v>
      </c>
      <c r="G185" s="2" t="s">
        <v>49</v>
      </c>
      <c r="H185" s="304">
        <v>0</v>
      </c>
      <c r="I185" s="304">
        <v>0</v>
      </c>
      <c r="J185" s="304">
        <v>0</v>
      </c>
      <c r="K185" s="304">
        <v>0</v>
      </c>
      <c r="L185" s="304">
        <v>0</v>
      </c>
      <c r="M185" s="304">
        <v>0</v>
      </c>
      <c r="N185" s="304">
        <v>0</v>
      </c>
    </row>
    <row r="186" spans="1:14">
      <c r="A186" s="2" t="s">
        <v>4</v>
      </c>
      <c r="B186" s="2" t="s">
        <v>24</v>
      </c>
      <c r="C186" s="2" t="s">
        <v>54</v>
      </c>
      <c r="D186" s="2" t="s">
        <v>54</v>
      </c>
      <c r="E186" s="2" t="s">
        <v>54</v>
      </c>
      <c r="F186" s="2" t="s">
        <v>206</v>
      </c>
      <c r="G186" s="2" t="s">
        <v>49</v>
      </c>
      <c r="H186" s="304">
        <v>7360.7790000600007</v>
      </c>
      <c r="I186" s="304">
        <v>7360.7790000600007</v>
      </c>
      <c r="J186" s="304">
        <v>7360.7790000600007</v>
      </c>
      <c r="K186" s="304">
        <v>7360.7790000600007</v>
      </c>
      <c r="L186" s="304">
        <v>7360.7790000600007</v>
      </c>
      <c r="M186" s="304">
        <v>7360.7790000600007</v>
      </c>
      <c r="N186" s="304">
        <v>7360.7790000600007</v>
      </c>
    </row>
    <row r="187" spans="1:14">
      <c r="A187" s="2" t="s">
        <v>4</v>
      </c>
      <c r="B187" s="2" t="s">
        <v>24</v>
      </c>
      <c r="C187" s="2" t="s">
        <v>55</v>
      </c>
      <c r="D187" s="2" t="s">
        <v>55</v>
      </c>
      <c r="E187" s="2" t="s">
        <v>55</v>
      </c>
      <c r="F187" s="2" t="s">
        <v>206</v>
      </c>
      <c r="G187" s="2" t="s">
        <v>49</v>
      </c>
      <c r="H187" s="304">
        <v>1953.0800000000002</v>
      </c>
      <c r="I187" s="304">
        <v>1953.0800000000002</v>
      </c>
      <c r="J187" s="304">
        <v>1953.0800000000002</v>
      </c>
      <c r="K187" s="304">
        <v>1953.0800000000002</v>
      </c>
      <c r="L187" s="304">
        <v>1953.0800000000002</v>
      </c>
      <c r="M187" s="304">
        <v>1953.0800000000002</v>
      </c>
      <c r="N187" s="304">
        <v>1953.0800000000002</v>
      </c>
    </row>
    <row r="188" spans="1:14">
      <c r="A188" s="2" t="s">
        <v>4</v>
      </c>
      <c r="B188" s="2" t="s">
        <v>24</v>
      </c>
      <c r="C188" s="2" t="s">
        <v>56</v>
      </c>
      <c r="D188" s="2" t="s">
        <v>56</v>
      </c>
      <c r="E188" s="2" t="s">
        <v>56</v>
      </c>
      <c r="F188" s="2" t="s">
        <v>206</v>
      </c>
      <c r="G188" s="2" t="s">
        <v>49</v>
      </c>
      <c r="H188" s="304">
        <v>0.6</v>
      </c>
      <c r="I188" s="304">
        <v>0.6</v>
      </c>
      <c r="J188" s="304">
        <v>0.6</v>
      </c>
      <c r="K188" s="304">
        <v>0.6</v>
      </c>
      <c r="L188" s="304">
        <v>0.6</v>
      </c>
      <c r="M188" s="304">
        <v>0.6</v>
      </c>
      <c r="N188" s="304">
        <v>0.6</v>
      </c>
    </row>
    <row r="189" spans="1:14">
      <c r="A189" s="2" t="s">
        <v>4</v>
      </c>
      <c r="B189" s="2" t="s">
        <v>24</v>
      </c>
      <c r="C189" s="2" t="s">
        <v>57</v>
      </c>
      <c r="D189" s="2" t="s">
        <v>57</v>
      </c>
      <c r="E189" s="2" t="s">
        <v>57</v>
      </c>
      <c r="F189" s="2" t="s">
        <v>206</v>
      </c>
      <c r="G189" s="2" t="s">
        <v>49</v>
      </c>
      <c r="H189" s="304">
        <v>0</v>
      </c>
      <c r="I189" s="304">
        <v>0</v>
      </c>
      <c r="J189" s="304">
        <v>0</v>
      </c>
      <c r="K189" s="304">
        <v>0</v>
      </c>
      <c r="L189" s="304">
        <v>0</v>
      </c>
      <c r="M189" s="304">
        <v>0</v>
      </c>
      <c r="N189" s="304">
        <v>0</v>
      </c>
    </row>
    <row r="190" spans="1:14">
      <c r="A190" s="2" t="s">
        <v>4</v>
      </c>
      <c r="B190" s="2" t="s">
        <v>24</v>
      </c>
      <c r="C190" s="2" t="s">
        <v>58</v>
      </c>
      <c r="D190" s="2" t="s">
        <v>58</v>
      </c>
      <c r="E190" s="2" t="s">
        <v>58</v>
      </c>
      <c r="F190" s="2" t="s">
        <v>206</v>
      </c>
      <c r="G190" s="2" t="s">
        <v>49</v>
      </c>
      <c r="H190" s="304">
        <v>3500</v>
      </c>
      <c r="I190" s="304">
        <v>3500</v>
      </c>
      <c r="J190" s="304">
        <v>3500</v>
      </c>
      <c r="K190" s="304">
        <v>3500</v>
      </c>
      <c r="L190" s="304">
        <v>2326</v>
      </c>
      <c r="M190" s="304">
        <v>2326</v>
      </c>
      <c r="N190" s="304">
        <v>2326</v>
      </c>
    </row>
    <row r="191" spans="1:14">
      <c r="A191" s="2" t="s">
        <v>4</v>
      </c>
      <c r="B191" s="2" t="s">
        <v>24</v>
      </c>
      <c r="C191" s="2" t="s">
        <v>59</v>
      </c>
      <c r="D191" s="2" t="s">
        <v>59</v>
      </c>
      <c r="E191" s="2" t="s">
        <v>59</v>
      </c>
      <c r="F191" s="2" t="s">
        <v>206</v>
      </c>
      <c r="G191" s="2" t="s">
        <v>49</v>
      </c>
      <c r="H191" s="304">
        <v>404.8</v>
      </c>
      <c r="I191" s="304">
        <v>404.8</v>
      </c>
      <c r="J191" s="304">
        <v>404.8</v>
      </c>
      <c r="K191" s="304">
        <v>404.8</v>
      </c>
      <c r="L191" s="304">
        <v>404.8</v>
      </c>
      <c r="M191" s="304">
        <v>404.8</v>
      </c>
      <c r="N191" s="304">
        <v>404.8</v>
      </c>
    </row>
    <row r="192" spans="1:14">
      <c r="A192" s="2" t="s">
        <v>4</v>
      </c>
      <c r="B192" s="2" t="s">
        <v>24</v>
      </c>
      <c r="C192" s="2" t="s">
        <v>60</v>
      </c>
      <c r="D192" s="2" t="s">
        <v>60</v>
      </c>
      <c r="E192" s="2" t="s">
        <v>60</v>
      </c>
      <c r="F192" s="2" t="s">
        <v>206</v>
      </c>
      <c r="G192" s="2" t="s">
        <v>49</v>
      </c>
      <c r="H192" s="304">
        <v>1409.2809999999999</v>
      </c>
      <c r="I192" s="304">
        <v>1739.5809999999997</v>
      </c>
      <c r="J192" s="304">
        <v>1739.5809999999997</v>
      </c>
      <c r="K192" s="304">
        <v>1739.5809999999997</v>
      </c>
      <c r="L192" s="304">
        <v>1739.5809999999997</v>
      </c>
      <c r="M192" s="304">
        <v>1739.5809999999997</v>
      </c>
      <c r="N192" s="304">
        <v>1739.5809999999997</v>
      </c>
    </row>
    <row r="193" spans="1:14">
      <c r="A193" s="2" t="s">
        <v>4</v>
      </c>
      <c r="B193" s="2" t="s">
        <v>24</v>
      </c>
      <c r="C193" s="2" t="s">
        <v>61</v>
      </c>
      <c r="D193" s="2" t="s">
        <v>61</v>
      </c>
      <c r="E193" s="2" t="s">
        <v>61</v>
      </c>
      <c r="F193" s="2" t="s">
        <v>206</v>
      </c>
      <c r="G193" s="2" t="s">
        <v>49</v>
      </c>
      <c r="H193" s="304">
        <v>9</v>
      </c>
      <c r="I193" s="304">
        <v>9</v>
      </c>
      <c r="J193" s="304">
        <v>9</v>
      </c>
      <c r="K193" s="304">
        <v>9</v>
      </c>
      <c r="L193" s="304">
        <v>9</v>
      </c>
      <c r="M193" s="304">
        <v>9</v>
      </c>
      <c r="N193" s="304">
        <v>9</v>
      </c>
    </row>
    <row r="194" spans="1:14">
      <c r="A194" s="2" t="s">
        <v>4</v>
      </c>
      <c r="B194" s="2" t="s">
        <v>24</v>
      </c>
      <c r="C194" s="2" t="s">
        <v>63</v>
      </c>
      <c r="D194" s="2" t="s">
        <v>63</v>
      </c>
      <c r="E194" s="2" t="s">
        <v>63</v>
      </c>
      <c r="F194" s="2" t="s">
        <v>206</v>
      </c>
      <c r="G194" s="2" t="s">
        <v>49</v>
      </c>
      <c r="H194" s="304">
        <v>145.30000000000001</v>
      </c>
      <c r="I194" s="304">
        <v>195.3</v>
      </c>
      <c r="J194" s="304">
        <v>195.3</v>
      </c>
      <c r="K194" s="304">
        <v>195.3</v>
      </c>
      <c r="L194" s="304">
        <v>195.3</v>
      </c>
      <c r="M194" s="304">
        <v>195.3</v>
      </c>
      <c r="N194" s="304">
        <v>195.3</v>
      </c>
    </row>
    <row r="195" spans="1:14">
      <c r="A195" s="2" t="s">
        <v>4</v>
      </c>
      <c r="B195" s="2" t="s">
        <v>24</v>
      </c>
      <c r="C195" s="2" t="s">
        <v>64</v>
      </c>
      <c r="D195" s="2" t="s">
        <v>64</v>
      </c>
      <c r="E195" s="2" t="s">
        <v>64</v>
      </c>
      <c r="F195" s="2" t="s">
        <v>206</v>
      </c>
      <c r="G195" s="2" t="s">
        <v>49</v>
      </c>
      <c r="H195" s="304">
        <v>251.33100000000002</v>
      </c>
      <c r="I195" s="304">
        <v>218.875</v>
      </c>
      <c r="J195" s="304">
        <v>218.875</v>
      </c>
      <c r="K195" s="304">
        <v>210.875</v>
      </c>
      <c r="L195" s="304">
        <v>210.875</v>
      </c>
      <c r="M195" s="304">
        <v>210.875</v>
      </c>
      <c r="N195" s="304">
        <v>210.875</v>
      </c>
    </row>
    <row r="196" spans="1:14">
      <c r="A196" s="2" t="s">
        <v>4</v>
      </c>
      <c r="B196" s="2" t="s">
        <v>24</v>
      </c>
      <c r="C196" s="2" t="s">
        <v>54</v>
      </c>
      <c r="D196" s="2" t="s">
        <v>72</v>
      </c>
      <c r="E196" s="2" t="s">
        <v>72</v>
      </c>
      <c r="F196" s="2" t="s">
        <v>206</v>
      </c>
      <c r="G196" s="2" t="s">
        <v>49</v>
      </c>
      <c r="H196" s="304">
        <v>0</v>
      </c>
      <c r="I196" s="304">
        <v>0</v>
      </c>
      <c r="J196" s="304">
        <v>0</v>
      </c>
      <c r="K196" s="304">
        <v>0</v>
      </c>
      <c r="L196" s="304">
        <v>0</v>
      </c>
      <c r="M196" s="304">
        <v>0</v>
      </c>
      <c r="N196" s="304">
        <v>0</v>
      </c>
    </row>
    <row r="197" spans="1:14">
      <c r="A197" s="2" t="s">
        <v>4</v>
      </c>
      <c r="B197" s="2" t="s">
        <v>24</v>
      </c>
      <c r="C197" s="2" t="s">
        <v>55</v>
      </c>
      <c r="D197" s="2" t="s">
        <v>73</v>
      </c>
      <c r="E197" s="2" t="s">
        <v>73</v>
      </c>
      <c r="F197" s="2" t="s">
        <v>206</v>
      </c>
      <c r="G197" s="2" t="s">
        <v>49</v>
      </c>
      <c r="H197" s="304">
        <v>0</v>
      </c>
      <c r="I197" s="304">
        <v>0</v>
      </c>
      <c r="J197" s="304">
        <v>5</v>
      </c>
      <c r="K197" s="304">
        <v>5</v>
      </c>
      <c r="L197" s="304">
        <v>5</v>
      </c>
      <c r="M197" s="304">
        <v>5</v>
      </c>
      <c r="N197" s="304">
        <v>5</v>
      </c>
    </row>
    <row r="198" spans="1:14">
      <c r="A198" s="2" t="s">
        <v>4</v>
      </c>
      <c r="B198" s="2" t="s">
        <v>24</v>
      </c>
      <c r="C198" s="2" t="s">
        <v>57</v>
      </c>
      <c r="D198" s="2" t="s">
        <v>74</v>
      </c>
      <c r="E198" s="2" t="s">
        <v>74</v>
      </c>
      <c r="F198" s="2" t="s">
        <v>206</v>
      </c>
      <c r="G198" s="2" t="s">
        <v>49</v>
      </c>
      <c r="H198" s="304">
        <v>0</v>
      </c>
      <c r="I198" s="304">
        <v>0</v>
      </c>
      <c r="J198" s="304">
        <v>0</v>
      </c>
      <c r="K198" s="304">
        <v>0</v>
      </c>
      <c r="L198" s="304">
        <v>0</v>
      </c>
      <c r="M198" s="304">
        <v>0</v>
      </c>
      <c r="N198" s="304">
        <v>0</v>
      </c>
    </row>
    <row r="199" spans="1:14">
      <c r="A199" s="2" t="s">
        <v>4</v>
      </c>
      <c r="B199" s="2" t="s">
        <v>24</v>
      </c>
      <c r="C199" s="2" t="s">
        <v>64</v>
      </c>
      <c r="D199" s="2" t="s">
        <v>75</v>
      </c>
      <c r="E199" s="2" t="s">
        <v>75</v>
      </c>
      <c r="F199" s="2" t="s">
        <v>206</v>
      </c>
      <c r="G199" s="2" t="s">
        <v>49</v>
      </c>
      <c r="H199" s="304">
        <v>0</v>
      </c>
      <c r="I199" s="304">
        <v>0</v>
      </c>
      <c r="J199" s="304">
        <v>0</v>
      </c>
      <c r="K199" s="304">
        <v>0</v>
      </c>
      <c r="L199" s="304">
        <v>0</v>
      </c>
      <c r="M199" s="304">
        <v>0</v>
      </c>
      <c r="N199" s="304">
        <v>0</v>
      </c>
    </row>
    <row r="200" spans="1:14">
      <c r="A200" s="2" t="s">
        <v>4</v>
      </c>
      <c r="B200" s="2" t="s">
        <v>24</v>
      </c>
      <c r="C200" s="2" t="s">
        <v>60</v>
      </c>
      <c r="D200" s="2" t="s">
        <v>76</v>
      </c>
      <c r="E200" s="2" t="s">
        <v>76</v>
      </c>
      <c r="F200" s="2" t="s">
        <v>206</v>
      </c>
      <c r="G200" s="2" t="s">
        <v>49</v>
      </c>
      <c r="H200" s="304">
        <v>0</v>
      </c>
      <c r="I200" s="304">
        <v>0</v>
      </c>
      <c r="J200" s="304">
        <v>0</v>
      </c>
      <c r="K200" s="304">
        <v>0</v>
      </c>
      <c r="L200" s="304">
        <v>0</v>
      </c>
      <c r="M200" s="304">
        <v>0</v>
      </c>
      <c r="N200" s="304">
        <v>3390.5879260000002</v>
      </c>
    </row>
    <row r="201" spans="1:14">
      <c r="A201" s="2" t="s">
        <v>4</v>
      </c>
      <c r="B201" s="2" t="s">
        <v>24</v>
      </c>
      <c r="C201" s="2" t="s">
        <v>61</v>
      </c>
      <c r="D201" s="2" t="s">
        <v>77</v>
      </c>
      <c r="E201" s="2" t="s">
        <v>77</v>
      </c>
      <c r="F201" s="2" t="s">
        <v>206</v>
      </c>
      <c r="G201" s="2" t="s">
        <v>49</v>
      </c>
      <c r="H201" s="304">
        <v>0</v>
      </c>
      <c r="I201" s="304">
        <v>0</v>
      </c>
      <c r="J201" s="304">
        <v>0</v>
      </c>
      <c r="K201" s="304">
        <v>0</v>
      </c>
      <c r="L201" s="304">
        <v>0</v>
      </c>
      <c r="M201" s="304">
        <v>0</v>
      </c>
      <c r="N201" s="304">
        <v>0</v>
      </c>
    </row>
    <row r="202" spans="1:14">
      <c r="A202" s="2" t="s">
        <v>4</v>
      </c>
      <c r="B202" s="2" t="s">
        <v>24</v>
      </c>
      <c r="C202" s="2" t="s">
        <v>62</v>
      </c>
      <c r="D202" s="2" t="s">
        <v>78</v>
      </c>
      <c r="E202" s="2" t="s">
        <v>78</v>
      </c>
      <c r="F202" s="2" t="s">
        <v>206</v>
      </c>
      <c r="G202" s="2" t="s">
        <v>49</v>
      </c>
      <c r="H202" s="304">
        <v>0</v>
      </c>
      <c r="I202" s="304">
        <v>0</v>
      </c>
      <c r="J202" s="304">
        <v>1148</v>
      </c>
      <c r="K202" s="304">
        <v>4890</v>
      </c>
      <c r="L202" s="304">
        <v>4890</v>
      </c>
      <c r="M202" s="304">
        <v>4890</v>
      </c>
      <c r="N202" s="304">
        <v>4890</v>
      </c>
    </row>
    <row r="203" spans="1:14">
      <c r="A203" s="2" t="s">
        <v>4</v>
      </c>
      <c r="B203" s="2" t="s">
        <v>24</v>
      </c>
      <c r="C203" s="2" t="s">
        <v>63</v>
      </c>
      <c r="D203" s="2" t="s">
        <v>79</v>
      </c>
      <c r="E203" s="2" t="s">
        <v>79</v>
      </c>
      <c r="F203" s="2" t="s">
        <v>206</v>
      </c>
      <c r="G203" s="2" t="s">
        <v>49</v>
      </c>
      <c r="H203" s="304">
        <v>608.07676600000002</v>
      </c>
      <c r="I203" s="304">
        <v>608.07676600000002</v>
      </c>
      <c r="J203" s="304">
        <v>608.07676600000002</v>
      </c>
      <c r="K203" s="304">
        <v>608.07676600000002</v>
      </c>
      <c r="L203" s="304">
        <v>608.07676600000002</v>
      </c>
      <c r="M203" s="304">
        <v>608.07676600000002</v>
      </c>
      <c r="N203" s="304">
        <v>608.07676600000002</v>
      </c>
    </row>
    <row r="204" spans="1:14">
      <c r="A204" s="2" t="s">
        <v>4</v>
      </c>
      <c r="B204" s="2" t="s">
        <v>24</v>
      </c>
      <c r="C204" s="2" t="s">
        <v>60</v>
      </c>
      <c r="D204" s="2" t="s">
        <v>76</v>
      </c>
      <c r="E204" s="2" t="s">
        <v>207</v>
      </c>
      <c r="F204" s="2" t="s">
        <v>206</v>
      </c>
      <c r="G204" s="2" t="s">
        <v>49</v>
      </c>
      <c r="H204" s="304">
        <v>0</v>
      </c>
      <c r="I204" s="304">
        <v>0</v>
      </c>
      <c r="J204" s="304">
        <v>0</v>
      </c>
      <c r="K204" s="304">
        <v>0</v>
      </c>
      <c r="L204" s="304">
        <v>0</v>
      </c>
      <c r="M204" s="304">
        <v>0</v>
      </c>
      <c r="N204" s="304">
        <v>2609.4120739999998</v>
      </c>
    </row>
    <row r="205" spans="1:14">
      <c r="A205" s="2" t="s">
        <v>4</v>
      </c>
      <c r="B205" s="2" t="s">
        <v>24</v>
      </c>
      <c r="C205" s="2" t="s">
        <v>63</v>
      </c>
      <c r="D205" s="2" t="s">
        <v>79</v>
      </c>
      <c r="E205" s="2" t="s">
        <v>208</v>
      </c>
      <c r="F205" s="2" t="s">
        <v>206</v>
      </c>
      <c r="G205" s="2" t="s">
        <v>49</v>
      </c>
      <c r="H205" s="304">
        <v>0</v>
      </c>
      <c r="I205" s="304">
        <v>0</v>
      </c>
      <c r="J205" s="304">
        <v>0</v>
      </c>
      <c r="K205" s="304">
        <v>0</v>
      </c>
      <c r="L205" s="304">
        <v>0</v>
      </c>
      <c r="M205" s="304">
        <v>0</v>
      </c>
      <c r="N205" s="304">
        <v>1565.647244</v>
      </c>
    </row>
    <row r="206" spans="1:14">
      <c r="A206" s="2" t="s">
        <v>4</v>
      </c>
      <c r="B206" s="2" t="s">
        <v>24</v>
      </c>
      <c r="C206" s="2" t="s">
        <v>65</v>
      </c>
      <c r="D206" s="2" t="s">
        <v>209</v>
      </c>
      <c r="E206" s="2" t="s">
        <v>80</v>
      </c>
      <c r="F206" s="2" t="s">
        <v>206</v>
      </c>
      <c r="G206" s="2" t="s">
        <v>49</v>
      </c>
      <c r="H206" s="304">
        <v>0</v>
      </c>
      <c r="I206" s="304">
        <v>0</v>
      </c>
      <c r="J206" s="304">
        <v>0</v>
      </c>
      <c r="K206" s="304">
        <v>0</v>
      </c>
      <c r="L206" s="304">
        <v>0</v>
      </c>
      <c r="M206" s="304">
        <v>0</v>
      </c>
      <c r="N206" s="304">
        <v>0</v>
      </c>
    </row>
    <row r="207" spans="1:14">
      <c r="A207" s="2" t="s">
        <v>4</v>
      </c>
      <c r="B207" s="2" t="s">
        <v>24</v>
      </c>
      <c r="C207" s="2" t="s">
        <v>65</v>
      </c>
      <c r="D207" s="2" t="s">
        <v>209</v>
      </c>
      <c r="E207" s="2" t="s">
        <v>81</v>
      </c>
      <c r="F207" s="2" t="s">
        <v>206</v>
      </c>
      <c r="G207" s="2" t="s">
        <v>49</v>
      </c>
      <c r="H207" s="304">
        <v>0</v>
      </c>
      <c r="I207" s="304">
        <v>0</v>
      </c>
      <c r="J207" s="304">
        <v>0</v>
      </c>
      <c r="K207" s="304">
        <v>0</v>
      </c>
      <c r="L207" s="304">
        <v>0</v>
      </c>
      <c r="M207" s="304">
        <v>0</v>
      </c>
      <c r="N207" s="304">
        <v>0</v>
      </c>
    </row>
    <row r="208" spans="1:14">
      <c r="A208" s="2" t="s">
        <v>4</v>
      </c>
      <c r="B208" s="2" t="s">
        <v>24</v>
      </c>
      <c r="C208" s="2" t="s">
        <v>82</v>
      </c>
      <c r="D208" s="2" t="s">
        <v>82</v>
      </c>
      <c r="E208" s="2" t="s">
        <v>82</v>
      </c>
      <c r="F208" s="2" t="s">
        <v>206</v>
      </c>
      <c r="G208" s="2" t="s">
        <v>49</v>
      </c>
      <c r="H208" s="304">
        <v>0</v>
      </c>
      <c r="I208" s="304">
        <v>0</v>
      </c>
      <c r="J208" s="304">
        <v>0</v>
      </c>
      <c r="K208" s="304">
        <v>0</v>
      </c>
      <c r="L208" s="304">
        <v>0</v>
      </c>
      <c r="M208" s="304">
        <v>0</v>
      </c>
      <c r="N208" s="304">
        <v>0</v>
      </c>
    </row>
    <row r="209" spans="1:14">
      <c r="A209" s="2" t="s">
        <v>4</v>
      </c>
      <c r="B209" s="2" t="s">
        <v>24</v>
      </c>
      <c r="C209" s="2" t="s">
        <v>83</v>
      </c>
      <c r="D209" s="2" t="s">
        <v>83</v>
      </c>
      <c r="E209" s="2" t="s">
        <v>83</v>
      </c>
      <c r="F209" s="2" t="s">
        <v>206</v>
      </c>
      <c r="G209" s="2" t="s">
        <v>49</v>
      </c>
      <c r="H209" s="304">
        <v>0</v>
      </c>
      <c r="I209" s="304">
        <v>0</v>
      </c>
      <c r="J209" s="304">
        <v>0</v>
      </c>
      <c r="K209" s="304">
        <v>0</v>
      </c>
      <c r="L209" s="304">
        <v>0</v>
      </c>
      <c r="M209" s="304">
        <v>0</v>
      </c>
      <c r="N209" s="304">
        <v>0</v>
      </c>
    </row>
    <row r="210" spans="1:14">
      <c r="A210" s="2" t="s">
        <v>4</v>
      </c>
      <c r="B210" s="2" t="s">
        <v>24</v>
      </c>
      <c r="C210" s="2" t="s">
        <v>84</v>
      </c>
      <c r="D210" s="2" t="s">
        <v>84</v>
      </c>
      <c r="E210" s="2" t="s">
        <v>84</v>
      </c>
      <c r="F210" s="2" t="s">
        <v>206</v>
      </c>
      <c r="G210" s="2" t="s">
        <v>49</v>
      </c>
      <c r="H210" s="304">
        <v>0</v>
      </c>
      <c r="I210" s="304">
        <v>0</v>
      </c>
      <c r="J210" s="304">
        <v>0</v>
      </c>
      <c r="K210" s="304">
        <v>0</v>
      </c>
      <c r="L210" s="304">
        <v>0</v>
      </c>
      <c r="M210" s="304">
        <v>0</v>
      </c>
      <c r="N210" s="304">
        <v>0</v>
      </c>
    </row>
    <row r="211" spans="1:14">
      <c r="A211" s="2" t="s">
        <v>4</v>
      </c>
      <c r="B211" s="2" t="s">
        <v>24</v>
      </c>
      <c r="C211" s="2" t="s">
        <v>85</v>
      </c>
      <c r="D211" s="2" t="s">
        <v>85</v>
      </c>
      <c r="E211" s="2" t="s">
        <v>85</v>
      </c>
      <c r="F211" s="2" t="s">
        <v>206</v>
      </c>
      <c r="G211" s="2" t="s">
        <v>49</v>
      </c>
      <c r="H211" s="304">
        <v>0</v>
      </c>
      <c r="I211" s="304">
        <v>0</v>
      </c>
      <c r="J211" s="304">
        <v>0</v>
      </c>
      <c r="K211" s="304">
        <v>0</v>
      </c>
      <c r="L211" s="304">
        <v>0</v>
      </c>
      <c r="M211" s="304">
        <v>0</v>
      </c>
      <c r="N211" s="304">
        <v>0</v>
      </c>
    </row>
    <row r="212" spans="1:14">
      <c r="A212" s="2" t="s">
        <v>4</v>
      </c>
      <c r="B212" s="2" t="s">
        <v>24</v>
      </c>
      <c r="C212" s="2" t="s">
        <v>87</v>
      </c>
      <c r="D212" s="2" t="s">
        <v>87</v>
      </c>
      <c r="E212" s="2" t="s">
        <v>87</v>
      </c>
      <c r="F212" s="2" t="s">
        <v>206</v>
      </c>
      <c r="G212" s="2" t="s">
        <v>49</v>
      </c>
      <c r="H212" s="304">
        <v>0</v>
      </c>
      <c r="I212" s="304">
        <v>32.456000000000003</v>
      </c>
      <c r="J212" s="304">
        <v>32.456000000000003</v>
      </c>
      <c r="K212" s="304">
        <v>40.456000000000003</v>
      </c>
      <c r="L212" s="304">
        <v>40.456000000000003</v>
      </c>
      <c r="M212" s="304">
        <v>40.456000000000003</v>
      </c>
      <c r="N212" s="304">
        <v>40.456000000000003</v>
      </c>
    </row>
    <row r="213" spans="1:14">
      <c r="A213" s="2" t="s">
        <v>4</v>
      </c>
      <c r="B213" s="2" t="s">
        <v>24</v>
      </c>
      <c r="C213" s="2" t="s">
        <v>88</v>
      </c>
      <c r="D213" s="2" t="s">
        <v>88</v>
      </c>
      <c r="E213" s="2" t="s">
        <v>88</v>
      </c>
      <c r="F213" s="2" t="s">
        <v>206</v>
      </c>
      <c r="G213" s="2" t="s">
        <v>49</v>
      </c>
      <c r="H213" s="304">
        <v>0</v>
      </c>
      <c r="I213" s="304">
        <v>0</v>
      </c>
      <c r="J213" s="304">
        <v>0</v>
      </c>
      <c r="K213" s="304">
        <v>0</v>
      </c>
      <c r="L213" s="304">
        <v>1174</v>
      </c>
      <c r="M213" s="304">
        <v>1174</v>
      </c>
      <c r="N213" s="304">
        <v>1174</v>
      </c>
    </row>
    <row r="214" spans="1:14">
      <c r="A214" s="2" t="s">
        <v>4</v>
      </c>
      <c r="B214" s="2" t="s">
        <v>25</v>
      </c>
      <c r="C214" s="2" t="s">
        <v>48</v>
      </c>
      <c r="D214" s="2" t="s">
        <v>48</v>
      </c>
      <c r="E214" s="2" t="s">
        <v>48</v>
      </c>
      <c r="F214" s="2" t="s">
        <v>206</v>
      </c>
      <c r="G214" s="2" t="s">
        <v>49</v>
      </c>
      <c r="H214" s="304">
        <v>0</v>
      </c>
      <c r="I214" s="304">
        <v>0</v>
      </c>
      <c r="J214" s="304">
        <v>0</v>
      </c>
      <c r="K214" s="304">
        <v>0</v>
      </c>
      <c r="L214" s="304">
        <v>0</v>
      </c>
      <c r="M214" s="304">
        <v>0</v>
      </c>
      <c r="N214" s="304">
        <v>0</v>
      </c>
    </row>
    <row r="215" spans="1:14">
      <c r="A215" s="2" t="s">
        <v>4</v>
      </c>
      <c r="B215" s="2" t="s">
        <v>25</v>
      </c>
      <c r="C215" s="2" t="s">
        <v>53</v>
      </c>
      <c r="D215" s="2" t="s">
        <v>53</v>
      </c>
      <c r="E215" s="2" t="s">
        <v>53</v>
      </c>
      <c r="F215" s="2" t="s">
        <v>206</v>
      </c>
      <c r="G215" s="2" t="s">
        <v>49</v>
      </c>
      <c r="H215" s="304">
        <v>0</v>
      </c>
      <c r="I215" s="304">
        <v>0</v>
      </c>
      <c r="J215" s="304">
        <v>0</v>
      </c>
      <c r="K215" s="304">
        <v>0</v>
      </c>
      <c r="L215" s="304">
        <v>0</v>
      </c>
      <c r="M215" s="304">
        <v>0</v>
      </c>
      <c r="N215" s="304">
        <v>0</v>
      </c>
    </row>
    <row r="216" spans="1:14">
      <c r="A216" s="2" t="s">
        <v>4</v>
      </c>
      <c r="B216" s="2" t="s">
        <v>25</v>
      </c>
      <c r="C216" s="2" t="s">
        <v>54</v>
      </c>
      <c r="D216" s="2" t="s">
        <v>54</v>
      </c>
      <c r="E216" s="2" t="s">
        <v>54</v>
      </c>
      <c r="F216" s="2" t="s">
        <v>206</v>
      </c>
      <c r="G216" s="2" t="s">
        <v>49</v>
      </c>
      <c r="H216" s="304">
        <v>11182.063000021006</v>
      </c>
      <c r="I216" s="304">
        <v>11146.537555021006</v>
      </c>
      <c r="J216" s="304">
        <v>11146.537555021006</v>
      </c>
      <c r="K216" s="304">
        <v>11145.96432560924</v>
      </c>
      <c r="L216" s="304">
        <v>11143.25941460924</v>
      </c>
      <c r="M216" s="304">
        <v>11143.25941460924</v>
      </c>
      <c r="N216" s="304">
        <v>11143.25941460924</v>
      </c>
    </row>
    <row r="217" spans="1:14">
      <c r="A217" s="2" t="s">
        <v>4</v>
      </c>
      <c r="B217" s="2" t="s">
        <v>25</v>
      </c>
      <c r="C217" s="2" t="s">
        <v>55</v>
      </c>
      <c r="D217" s="2" t="s">
        <v>55</v>
      </c>
      <c r="E217" s="2" t="s">
        <v>55</v>
      </c>
      <c r="F217" s="2" t="s">
        <v>206</v>
      </c>
      <c r="G217" s="2" t="s">
        <v>49</v>
      </c>
      <c r="H217" s="304">
        <v>4073.3420000000001</v>
      </c>
      <c r="I217" s="304">
        <v>3464.6420000000003</v>
      </c>
      <c r="J217" s="304">
        <v>3464.6420000000003</v>
      </c>
      <c r="K217" s="304">
        <v>3464.6420000000003</v>
      </c>
      <c r="L217" s="304">
        <v>3464.6420000000003</v>
      </c>
      <c r="M217" s="304">
        <v>3464.6420000000003</v>
      </c>
      <c r="N217" s="304">
        <v>3461.1830000000004</v>
      </c>
    </row>
    <row r="218" spans="1:14">
      <c r="A218" s="2" t="s">
        <v>4</v>
      </c>
      <c r="B218" s="2" t="s">
        <v>25</v>
      </c>
      <c r="C218" s="2" t="s">
        <v>56</v>
      </c>
      <c r="D218" s="2" t="s">
        <v>56</v>
      </c>
      <c r="E218" s="2" t="s">
        <v>56</v>
      </c>
      <c r="F218" s="2" t="s">
        <v>206</v>
      </c>
      <c r="G218" s="2" t="s">
        <v>49</v>
      </c>
      <c r="H218" s="304">
        <v>10861.200000000003</v>
      </c>
      <c r="I218" s="304">
        <v>7641.5085140000001</v>
      </c>
      <c r="J218" s="304">
        <v>7641.5085140000001</v>
      </c>
      <c r="K218" s="304">
        <v>7641.5085140000001</v>
      </c>
      <c r="L218" s="304">
        <v>7641.5085140000001</v>
      </c>
      <c r="M218" s="304">
        <v>7502.7286139999997</v>
      </c>
      <c r="N218" s="304">
        <v>4569.2884190000004</v>
      </c>
    </row>
    <row r="219" spans="1:14">
      <c r="A219" s="2" t="s">
        <v>4</v>
      </c>
      <c r="B219" s="2" t="s">
        <v>25</v>
      </c>
      <c r="C219" s="2" t="s">
        <v>57</v>
      </c>
      <c r="D219" s="2" t="s">
        <v>57</v>
      </c>
      <c r="E219" s="2" t="s">
        <v>57</v>
      </c>
      <c r="F219" s="2" t="s">
        <v>206</v>
      </c>
      <c r="G219" s="2" t="s">
        <v>49</v>
      </c>
      <c r="H219" s="304">
        <v>150</v>
      </c>
      <c r="I219" s="304">
        <v>150</v>
      </c>
      <c r="J219" s="304">
        <v>150</v>
      </c>
      <c r="K219" s="304">
        <v>150</v>
      </c>
      <c r="L219" s="304">
        <v>150</v>
      </c>
      <c r="M219" s="304">
        <v>150</v>
      </c>
      <c r="N219" s="304">
        <v>150</v>
      </c>
    </row>
    <row r="220" spans="1:14">
      <c r="A220" s="2" t="s">
        <v>4</v>
      </c>
      <c r="B220" s="2" t="s">
        <v>25</v>
      </c>
      <c r="C220" s="2" t="s">
        <v>58</v>
      </c>
      <c r="D220" s="2" t="s">
        <v>58</v>
      </c>
      <c r="E220" s="2" t="s">
        <v>58</v>
      </c>
      <c r="F220" s="2" t="s">
        <v>206</v>
      </c>
      <c r="G220" s="2" t="s">
        <v>49</v>
      </c>
      <c r="H220" s="304">
        <v>3333.6</v>
      </c>
      <c r="I220" s="304">
        <v>3333.6</v>
      </c>
      <c r="J220" s="304">
        <v>3333.6</v>
      </c>
      <c r="K220" s="304">
        <v>3333.6</v>
      </c>
      <c r="L220" s="304">
        <v>3333.6</v>
      </c>
      <c r="M220" s="304">
        <v>3333.6</v>
      </c>
      <c r="N220" s="304">
        <v>3333.6</v>
      </c>
    </row>
    <row r="221" spans="1:14">
      <c r="A221" s="2" t="s">
        <v>4</v>
      </c>
      <c r="B221" s="2" t="s">
        <v>25</v>
      </c>
      <c r="C221" s="2" t="s">
        <v>59</v>
      </c>
      <c r="D221" s="2" t="s">
        <v>59</v>
      </c>
      <c r="E221" s="2" t="s">
        <v>59</v>
      </c>
      <c r="F221" s="2" t="s">
        <v>206</v>
      </c>
      <c r="G221" s="2" t="s">
        <v>49</v>
      </c>
      <c r="H221" s="304">
        <v>5704.7449999999999</v>
      </c>
      <c r="I221" s="304">
        <v>5704.7449999999999</v>
      </c>
      <c r="J221" s="304">
        <v>5704.7449999999999</v>
      </c>
      <c r="K221" s="304">
        <v>5704.7449999999999</v>
      </c>
      <c r="L221" s="304">
        <v>5704.7449999999999</v>
      </c>
      <c r="M221" s="304">
        <v>5704.7449999999999</v>
      </c>
      <c r="N221" s="304">
        <v>5704.7449999999999</v>
      </c>
    </row>
    <row r="222" spans="1:14">
      <c r="A222" s="2" t="s">
        <v>4</v>
      </c>
      <c r="B222" s="2" t="s">
        <v>25</v>
      </c>
      <c r="C222" s="2" t="s">
        <v>60</v>
      </c>
      <c r="D222" s="2" t="s">
        <v>60</v>
      </c>
      <c r="E222" s="2" t="s">
        <v>60</v>
      </c>
      <c r="F222" s="2" t="s">
        <v>206</v>
      </c>
      <c r="G222" s="2" t="s">
        <v>49</v>
      </c>
      <c r="H222" s="304">
        <v>9090.1560000000009</v>
      </c>
      <c r="I222" s="304">
        <v>9838.1560000000009</v>
      </c>
      <c r="J222" s="304">
        <v>9838.1560000000009</v>
      </c>
      <c r="K222" s="304">
        <v>9838.1560000000009</v>
      </c>
      <c r="L222" s="304">
        <v>9838.1560000000009</v>
      </c>
      <c r="M222" s="304">
        <v>9838.1560000000009</v>
      </c>
      <c r="N222" s="304">
        <v>9838.1560000000009</v>
      </c>
    </row>
    <row r="223" spans="1:14">
      <c r="A223" s="2" t="s">
        <v>4</v>
      </c>
      <c r="B223" s="2" t="s">
        <v>25</v>
      </c>
      <c r="C223" s="2" t="s">
        <v>61</v>
      </c>
      <c r="D223" s="2" t="s">
        <v>61</v>
      </c>
      <c r="E223" s="2" t="s">
        <v>61</v>
      </c>
      <c r="F223" s="2" t="s">
        <v>206</v>
      </c>
      <c r="G223" s="2" t="s">
        <v>49</v>
      </c>
      <c r="H223" s="304">
        <v>3804.4719999999998</v>
      </c>
      <c r="I223" s="304">
        <v>3804.4719999999998</v>
      </c>
      <c r="J223" s="304">
        <v>3804.4719999999998</v>
      </c>
      <c r="K223" s="304">
        <v>3804.4719999999998</v>
      </c>
      <c r="L223" s="304">
        <v>3804.4719999999998</v>
      </c>
      <c r="M223" s="304">
        <v>3804.4719999999998</v>
      </c>
      <c r="N223" s="304">
        <v>3804.4719999999998</v>
      </c>
    </row>
    <row r="224" spans="1:14">
      <c r="A224" s="2" t="s">
        <v>4</v>
      </c>
      <c r="B224" s="2" t="s">
        <v>25</v>
      </c>
      <c r="C224" s="2" t="s">
        <v>62</v>
      </c>
      <c r="D224" s="2" t="s">
        <v>62</v>
      </c>
      <c r="E224" s="2" t="s">
        <v>62</v>
      </c>
      <c r="F224" s="2" t="s">
        <v>206</v>
      </c>
      <c r="G224" s="2" t="s">
        <v>49</v>
      </c>
      <c r="H224" s="304">
        <v>136</v>
      </c>
      <c r="I224" s="304">
        <v>1876</v>
      </c>
      <c r="J224" s="304">
        <v>1876</v>
      </c>
      <c r="K224" s="304">
        <v>1876</v>
      </c>
      <c r="L224" s="304">
        <v>1876</v>
      </c>
      <c r="M224" s="304">
        <v>1876</v>
      </c>
      <c r="N224" s="304">
        <v>1876</v>
      </c>
    </row>
    <row r="225" spans="1:14">
      <c r="A225" s="2" t="s">
        <v>4</v>
      </c>
      <c r="B225" s="2" t="s">
        <v>25</v>
      </c>
      <c r="C225" s="2" t="s">
        <v>63</v>
      </c>
      <c r="D225" s="2" t="s">
        <v>63</v>
      </c>
      <c r="E225" s="2" t="s">
        <v>63</v>
      </c>
      <c r="F225" s="2" t="s">
        <v>206</v>
      </c>
      <c r="G225" s="2" t="s">
        <v>49</v>
      </c>
      <c r="H225" s="304">
        <v>415</v>
      </c>
      <c r="I225" s="304">
        <v>1492</v>
      </c>
      <c r="J225" s="304">
        <v>1492</v>
      </c>
      <c r="K225" s="304">
        <v>1492</v>
      </c>
      <c r="L225" s="304">
        <v>1492</v>
      </c>
      <c r="M225" s="304">
        <v>1492</v>
      </c>
      <c r="N225" s="304">
        <v>1492</v>
      </c>
    </row>
    <row r="226" spans="1:14">
      <c r="A226" s="2" t="s">
        <v>4</v>
      </c>
      <c r="B226" s="2" t="s">
        <v>25</v>
      </c>
      <c r="C226" s="2" t="s">
        <v>64</v>
      </c>
      <c r="D226" s="2" t="s">
        <v>64</v>
      </c>
      <c r="E226" s="2" t="s">
        <v>64</v>
      </c>
      <c r="F226" s="2" t="s">
        <v>206</v>
      </c>
      <c r="G226" s="2" t="s">
        <v>49</v>
      </c>
      <c r="H226" s="304">
        <v>516.16499999999996</v>
      </c>
      <c r="I226" s="304">
        <v>292.6389999999999</v>
      </c>
      <c r="J226" s="304">
        <v>292.6389999999999</v>
      </c>
      <c r="K226" s="304">
        <v>292.6389999999999</v>
      </c>
      <c r="L226" s="304">
        <v>292.6389999999999</v>
      </c>
      <c r="M226" s="304">
        <v>292.6389999999999</v>
      </c>
      <c r="N226" s="304">
        <v>292.6389999999999</v>
      </c>
    </row>
    <row r="227" spans="1:14">
      <c r="A227" s="2" t="s">
        <v>4</v>
      </c>
      <c r="B227" s="2" t="s">
        <v>25</v>
      </c>
      <c r="C227" s="2" t="s">
        <v>54</v>
      </c>
      <c r="D227" s="2" t="s">
        <v>72</v>
      </c>
      <c r="E227" s="2" t="s">
        <v>72</v>
      </c>
      <c r="F227" s="2" t="s">
        <v>206</v>
      </c>
      <c r="G227" s="2" t="s">
        <v>49</v>
      </c>
      <c r="H227" s="304">
        <v>0</v>
      </c>
      <c r="I227" s="304">
        <v>0</v>
      </c>
      <c r="J227" s="304">
        <v>0</v>
      </c>
      <c r="K227" s="304">
        <v>24.146829</v>
      </c>
      <c r="L227" s="304">
        <v>396.294534</v>
      </c>
      <c r="M227" s="304">
        <v>784.553451</v>
      </c>
      <c r="N227" s="304">
        <v>1390.707226</v>
      </c>
    </row>
    <row r="228" spans="1:14">
      <c r="A228" s="2" t="s">
        <v>4</v>
      </c>
      <c r="B228" s="2" t="s">
        <v>25</v>
      </c>
      <c r="C228" s="2" t="s">
        <v>55</v>
      </c>
      <c r="D228" s="2" t="s">
        <v>73</v>
      </c>
      <c r="E228" s="2" t="s">
        <v>73</v>
      </c>
      <c r="F228" s="2" t="s">
        <v>206</v>
      </c>
      <c r="G228" s="2" t="s">
        <v>49</v>
      </c>
      <c r="H228" s="304">
        <v>0</v>
      </c>
      <c r="I228" s="304">
        <v>0</v>
      </c>
      <c r="J228" s="304">
        <v>0</v>
      </c>
      <c r="K228" s="304">
        <v>0</v>
      </c>
      <c r="L228" s="304">
        <v>0</v>
      </c>
      <c r="M228" s="304">
        <v>0</v>
      </c>
      <c r="N228" s="304">
        <v>0</v>
      </c>
    </row>
    <row r="229" spans="1:14">
      <c r="A229" s="2" t="s">
        <v>4</v>
      </c>
      <c r="B229" s="2" t="s">
        <v>25</v>
      </c>
      <c r="C229" s="2" t="s">
        <v>57</v>
      </c>
      <c r="D229" s="2" t="s">
        <v>74</v>
      </c>
      <c r="E229" s="2" t="s">
        <v>74</v>
      </c>
      <c r="F229" s="2" t="s">
        <v>206</v>
      </c>
      <c r="G229" s="2" t="s">
        <v>49</v>
      </c>
      <c r="H229" s="304">
        <v>0</v>
      </c>
      <c r="I229" s="304">
        <v>0</v>
      </c>
      <c r="J229" s="304">
        <v>0</v>
      </c>
      <c r="K229" s="304">
        <v>0</v>
      </c>
      <c r="L229" s="304">
        <v>0</v>
      </c>
      <c r="M229" s="304">
        <v>0</v>
      </c>
      <c r="N229" s="304">
        <v>0</v>
      </c>
    </row>
    <row r="230" spans="1:14">
      <c r="A230" s="2" t="s">
        <v>4</v>
      </c>
      <c r="B230" s="2" t="s">
        <v>25</v>
      </c>
      <c r="C230" s="2" t="s">
        <v>64</v>
      </c>
      <c r="D230" s="2" t="s">
        <v>75</v>
      </c>
      <c r="E230" s="2" t="s">
        <v>75</v>
      </c>
      <c r="F230" s="2" t="s">
        <v>206</v>
      </c>
      <c r="G230" s="2" t="s">
        <v>49</v>
      </c>
      <c r="H230" s="304">
        <v>0</v>
      </c>
      <c r="I230" s="304">
        <v>0</v>
      </c>
      <c r="J230" s="304">
        <v>0</v>
      </c>
      <c r="K230" s="304">
        <v>0</v>
      </c>
      <c r="L230" s="304">
        <v>0</v>
      </c>
      <c r="M230" s="304">
        <v>0</v>
      </c>
      <c r="N230" s="304">
        <v>0</v>
      </c>
    </row>
    <row r="231" spans="1:14">
      <c r="A231" s="2" t="s">
        <v>4</v>
      </c>
      <c r="B231" s="2" t="s">
        <v>25</v>
      </c>
      <c r="C231" s="2" t="s">
        <v>60</v>
      </c>
      <c r="D231" s="2" t="s">
        <v>76</v>
      </c>
      <c r="E231" s="2" t="s">
        <v>76</v>
      </c>
      <c r="F231" s="2" t="s">
        <v>206</v>
      </c>
      <c r="G231" s="2" t="s">
        <v>49</v>
      </c>
      <c r="H231" s="304">
        <v>0</v>
      </c>
      <c r="I231" s="304">
        <v>0</v>
      </c>
      <c r="J231" s="304">
        <v>0</v>
      </c>
      <c r="K231" s="304">
        <v>0</v>
      </c>
      <c r="L231" s="304">
        <v>0</v>
      </c>
      <c r="M231" s="304">
        <v>0</v>
      </c>
      <c r="N231" s="304">
        <v>0</v>
      </c>
    </row>
    <row r="232" spans="1:14">
      <c r="A232" s="2" t="s">
        <v>4</v>
      </c>
      <c r="B232" s="2" t="s">
        <v>25</v>
      </c>
      <c r="C232" s="2" t="s">
        <v>61</v>
      </c>
      <c r="D232" s="2" t="s">
        <v>77</v>
      </c>
      <c r="E232" s="2" t="s">
        <v>77</v>
      </c>
      <c r="F232" s="2" t="s">
        <v>206</v>
      </c>
      <c r="G232" s="2" t="s">
        <v>49</v>
      </c>
      <c r="H232" s="304">
        <v>0</v>
      </c>
      <c r="I232" s="304">
        <v>0</v>
      </c>
      <c r="J232" s="304">
        <v>3380.5874079999999</v>
      </c>
      <c r="K232" s="304">
        <v>3380.5874079999999</v>
      </c>
      <c r="L232" s="304">
        <v>3380.5874079999999</v>
      </c>
      <c r="M232" s="304">
        <v>3380.5874079999999</v>
      </c>
      <c r="N232" s="304">
        <v>10880.587406999999</v>
      </c>
    </row>
    <row r="233" spans="1:14">
      <c r="A233" s="2" t="s">
        <v>4</v>
      </c>
      <c r="B233" s="2" t="s">
        <v>25</v>
      </c>
      <c r="C233" s="2" t="s">
        <v>62</v>
      </c>
      <c r="D233" s="2" t="s">
        <v>78</v>
      </c>
      <c r="E233" s="2" t="s">
        <v>78</v>
      </c>
      <c r="F233" s="2" t="s">
        <v>206</v>
      </c>
      <c r="G233" s="2" t="s">
        <v>49</v>
      </c>
      <c r="H233" s="304">
        <v>0</v>
      </c>
      <c r="I233" s="304">
        <v>0</v>
      </c>
      <c r="J233" s="304">
        <v>0</v>
      </c>
      <c r="K233" s="304">
        <v>0</v>
      </c>
      <c r="L233" s="304">
        <v>0</v>
      </c>
      <c r="M233" s="304">
        <v>0</v>
      </c>
      <c r="N233" s="304">
        <v>0</v>
      </c>
    </row>
    <row r="234" spans="1:14">
      <c r="A234" s="2" t="s">
        <v>4</v>
      </c>
      <c r="B234" s="2" t="s">
        <v>25</v>
      </c>
      <c r="C234" s="2" t="s">
        <v>63</v>
      </c>
      <c r="D234" s="2" t="s">
        <v>79</v>
      </c>
      <c r="E234" s="2" t="s">
        <v>79</v>
      </c>
      <c r="F234" s="2" t="s">
        <v>206</v>
      </c>
      <c r="G234" s="2" t="s">
        <v>49</v>
      </c>
      <c r="H234" s="304">
        <v>0</v>
      </c>
      <c r="I234" s="304">
        <v>5879.3976780000003</v>
      </c>
      <c r="J234" s="304">
        <v>6469.4683020000002</v>
      </c>
      <c r="K234" s="304">
        <v>8749.5571279999986</v>
      </c>
      <c r="L234" s="304">
        <v>9486.643019000001</v>
      </c>
      <c r="M234" s="304">
        <v>9486.643019000001</v>
      </c>
      <c r="N234" s="304">
        <v>9486.643019000001</v>
      </c>
    </row>
    <row r="235" spans="1:14">
      <c r="A235" s="2" t="s">
        <v>4</v>
      </c>
      <c r="B235" s="2" t="s">
        <v>25</v>
      </c>
      <c r="C235" s="2" t="s">
        <v>60</v>
      </c>
      <c r="D235" s="2" t="s">
        <v>76</v>
      </c>
      <c r="E235" s="2" t="s">
        <v>207</v>
      </c>
      <c r="F235" s="2" t="s">
        <v>206</v>
      </c>
      <c r="G235" s="2" t="s">
        <v>49</v>
      </c>
      <c r="H235" s="304">
        <v>0</v>
      </c>
      <c r="I235" s="304">
        <v>0</v>
      </c>
      <c r="J235" s="304">
        <v>0</v>
      </c>
      <c r="K235" s="304">
        <v>0</v>
      </c>
      <c r="L235" s="304">
        <v>0</v>
      </c>
      <c r="M235" s="304">
        <v>408.38471399999997</v>
      </c>
      <c r="N235" s="304">
        <v>3745.7810969999996</v>
      </c>
    </row>
    <row r="236" spans="1:14">
      <c r="A236" s="2" t="s">
        <v>4</v>
      </c>
      <c r="B236" s="2" t="s">
        <v>25</v>
      </c>
      <c r="C236" s="2" t="s">
        <v>63</v>
      </c>
      <c r="D236" s="2" t="s">
        <v>79</v>
      </c>
      <c r="E236" s="2" t="s">
        <v>208</v>
      </c>
      <c r="F236" s="2" t="s">
        <v>206</v>
      </c>
      <c r="G236" s="2" t="s">
        <v>49</v>
      </c>
      <c r="H236" s="304">
        <v>0</v>
      </c>
      <c r="I236" s="304">
        <v>0</v>
      </c>
      <c r="J236" s="304">
        <v>0</v>
      </c>
      <c r="K236" s="304">
        <v>0</v>
      </c>
      <c r="L236" s="304">
        <v>0</v>
      </c>
      <c r="M236" s="304">
        <v>245.03082900000001</v>
      </c>
      <c r="N236" s="304">
        <v>2247.4686579999998</v>
      </c>
    </row>
    <row r="237" spans="1:14">
      <c r="A237" s="2" t="s">
        <v>4</v>
      </c>
      <c r="B237" s="2" t="s">
        <v>25</v>
      </c>
      <c r="C237" s="2" t="s">
        <v>65</v>
      </c>
      <c r="D237" s="2" t="s">
        <v>209</v>
      </c>
      <c r="E237" s="2" t="s">
        <v>80</v>
      </c>
      <c r="F237" s="2" t="s">
        <v>206</v>
      </c>
      <c r="G237" s="2" t="s">
        <v>49</v>
      </c>
      <c r="H237" s="304">
        <v>0</v>
      </c>
      <c r="I237" s="304">
        <v>0</v>
      </c>
      <c r="J237" s="304">
        <v>0</v>
      </c>
      <c r="K237" s="304">
        <v>0</v>
      </c>
      <c r="L237" s="304">
        <v>0</v>
      </c>
      <c r="M237" s="304">
        <v>0</v>
      </c>
      <c r="N237" s="304">
        <v>0</v>
      </c>
    </row>
    <row r="238" spans="1:14">
      <c r="A238" s="2" t="s">
        <v>4</v>
      </c>
      <c r="B238" s="2" t="s">
        <v>25</v>
      </c>
      <c r="C238" s="2" t="s">
        <v>65</v>
      </c>
      <c r="D238" s="2" t="s">
        <v>209</v>
      </c>
      <c r="E238" s="2" t="s">
        <v>81</v>
      </c>
      <c r="F238" s="2" t="s">
        <v>206</v>
      </c>
      <c r="G238" s="2" t="s">
        <v>49</v>
      </c>
      <c r="H238" s="304">
        <v>0</v>
      </c>
      <c r="I238" s="304">
        <v>0</v>
      </c>
      <c r="J238" s="304">
        <v>0</v>
      </c>
      <c r="K238" s="304">
        <v>0</v>
      </c>
      <c r="L238" s="304">
        <v>0</v>
      </c>
      <c r="M238" s="304">
        <v>0</v>
      </c>
      <c r="N238" s="304">
        <v>0</v>
      </c>
    </row>
    <row r="239" spans="1:14">
      <c r="A239" s="2" t="s">
        <v>4</v>
      </c>
      <c r="B239" s="2" t="s">
        <v>25</v>
      </c>
      <c r="C239" s="2" t="s">
        <v>82</v>
      </c>
      <c r="D239" s="2" t="s">
        <v>82</v>
      </c>
      <c r="E239" s="2" t="s">
        <v>82</v>
      </c>
      <c r="F239" s="2" t="s">
        <v>206</v>
      </c>
      <c r="G239" s="2" t="s">
        <v>49</v>
      </c>
      <c r="H239" s="304">
        <v>0</v>
      </c>
      <c r="I239" s="304">
        <v>0</v>
      </c>
      <c r="J239" s="304">
        <v>0</v>
      </c>
      <c r="K239" s="304">
        <v>0</v>
      </c>
      <c r="L239" s="304">
        <v>0</v>
      </c>
      <c r="M239" s="304">
        <v>0</v>
      </c>
      <c r="N239" s="304">
        <v>0</v>
      </c>
    </row>
    <row r="240" spans="1:14">
      <c r="A240" s="2" t="s">
        <v>4</v>
      </c>
      <c r="B240" s="2" t="s">
        <v>25</v>
      </c>
      <c r="C240" s="2" t="s">
        <v>83</v>
      </c>
      <c r="D240" s="2" t="s">
        <v>83</v>
      </c>
      <c r="E240" s="2" t="s">
        <v>83</v>
      </c>
      <c r="F240" s="2" t="s">
        <v>206</v>
      </c>
      <c r="G240" s="2" t="s">
        <v>49</v>
      </c>
      <c r="H240" s="304">
        <v>0</v>
      </c>
      <c r="I240" s="304">
        <v>35.525444999999998</v>
      </c>
      <c r="J240" s="304">
        <v>35.525444999999998</v>
      </c>
      <c r="K240" s="304">
        <v>35.525444999999998</v>
      </c>
      <c r="L240" s="304">
        <v>35.525444999999998</v>
      </c>
      <c r="M240" s="304">
        <v>35.525444999999998</v>
      </c>
      <c r="N240" s="304">
        <v>35.525444999999998</v>
      </c>
    </row>
    <row r="241" spans="1:14">
      <c r="A241" s="2" t="s">
        <v>4</v>
      </c>
      <c r="B241" s="2" t="s">
        <v>25</v>
      </c>
      <c r="C241" s="2" t="s">
        <v>84</v>
      </c>
      <c r="D241" s="2" t="s">
        <v>84</v>
      </c>
      <c r="E241" s="2" t="s">
        <v>84</v>
      </c>
      <c r="F241" s="2" t="s">
        <v>206</v>
      </c>
      <c r="G241" s="2" t="s">
        <v>49</v>
      </c>
      <c r="H241" s="304">
        <v>0</v>
      </c>
      <c r="I241" s="304">
        <v>0</v>
      </c>
      <c r="J241" s="304">
        <v>0</v>
      </c>
      <c r="K241" s="304">
        <v>0</v>
      </c>
      <c r="L241" s="304">
        <v>0</v>
      </c>
      <c r="M241" s="304">
        <v>0</v>
      </c>
      <c r="N241" s="304">
        <v>3.4589999999999996</v>
      </c>
    </row>
    <row r="242" spans="1:14">
      <c r="A242" s="2" t="s">
        <v>4</v>
      </c>
      <c r="B242" s="2" t="s">
        <v>25</v>
      </c>
      <c r="C242" s="2" t="s">
        <v>85</v>
      </c>
      <c r="D242" s="2" t="s">
        <v>85</v>
      </c>
      <c r="E242" s="2" t="s">
        <v>85</v>
      </c>
      <c r="F242" s="2" t="s">
        <v>206</v>
      </c>
      <c r="G242" s="2" t="s">
        <v>49</v>
      </c>
      <c r="H242" s="304">
        <v>0</v>
      </c>
      <c r="I242" s="304">
        <v>3219.6914859999997</v>
      </c>
      <c r="J242" s="304">
        <v>3219.6914859999997</v>
      </c>
      <c r="K242" s="304">
        <v>3219.6914859999997</v>
      </c>
      <c r="L242" s="304">
        <v>3219.6914859999997</v>
      </c>
      <c r="M242" s="304">
        <v>3358.4713859999997</v>
      </c>
      <c r="N242" s="304">
        <v>6291.9115809999994</v>
      </c>
    </row>
    <row r="243" spans="1:14">
      <c r="A243" s="2" t="s">
        <v>4</v>
      </c>
      <c r="B243" s="2" t="s">
        <v>25</v>
      </c>
      <c r="C243" s="2" t="s">
        <v>87</v>
      </c>
      <c r="D243" s="2" t="s">
        <v>87</v>
      </c>
      <c r="E243" s="2" t="s">
        <v>87</v>
      </c>
      <c r="F243" s="2" t="s">
        <v>206</v>
      </c>
      <c r="G243" s="2" t="s">
        <v>49</v>
      </c>
      <c r="H243" s="304">
        <v>0</v>
      </c>
      <c r="I243" s="304">
        <v>223.52600000000001</v>
      </c>
      <c r="J243" s="304">
        <v>223.52600000000001</v>
      </c>
      <c r="K243" s="304">
        <v>223.52600000000001</v>
      </c>
      <c r="L243" s="304">
        <v>223.52600000000001</v>
      </c>
      <c r="M243" s="304">
        <v>223.52600000000001</v>
      </c>
      <c r="N243" s="304">
        <v>223.52600000000001</v>
      </c>
    </row>
    <row r="244" spans="1:14">
      <c r="A244" s="2" t="s">
        <v>4</v>
      </c>
      <c r="B244" s="2" t="s">
        <v>25</v>
      </c>
      <c r="C244" s="2" t="s">
        <v>88</v>
      </c>
      <c r="D244" s="2" t="s">
        <v>88</v>
      </c>
      <c r="E244" s="2" t="s">
        <v>88</v>
      </c>
      <c r="F244" s="2" t="s">
        <v>206</v>
      </c>
      <c r="G244" s="2" t="s">
        <v>49</v>
      </c>
      <c r="H244" s="304">
        <v>0</v>
      </c>
      <c r="I244" s="304">
        <v>0</v>
      </c>
      <c r="J244" s="304">
        <v>0</v>
      </c>
      <c r="K244" s="304">
        <v>0</v>
      </c>
      <c r="L244" s="304">
        <v>0</v>
      </c>
      <c r="M244" s="304">
        <v>0</v>
      </c>
      <c r="N244" s="304">
        <v>0</v>
      </c>
    </row>
    <row r="245" spans="1:14">
      <c r="A245" s="2" t="s">
        <v>4</v>
      </c>
      <c r="B245" s="2" t="s">
        <v>26</v>
      </c>
      <c r="C245" s="2" t="s">
        <v>48</v>
      </c>
      <c r="D245" s="2" t="s">
        <v>48</v>
      </c>
      <c r="E245" s="2" t="s">
        <v>48</v>
      </c>
      <c r="F245" s="2" t="s">
        <v>206</v>
      </c>
      <c r="G245" s="2" t="s">
        <v>49</v>
      </c>
      <c r="H245" s="304">
        <v>0</v>
      </c>
      <c r="I245" s="304">
        <v>0</v>
      </c>
      <c r="J245" s="304">
        <v>0</v>
      </c>
      <c r="K245" s="304">
        <v>0</v>
      </c>
      <c r="L245" s="304">
        <v>0</v>
      </c>
      <c r="M245" s="304">
        <v>0</v>
      </c>
      <c r="N245" s="304">
        <v>0</v>
      </c>
    </row>
    <row r="246" spans="1:14">
      <c r="A246" s="2" t="s">
        <v>4</v>
      </c>
      <c r="B246" s="2" t="s">
        <v>26</v>
      </c>
      <c r="C246" s="2" t="s">
        <v>53</v>
      </c>
      <c r="D246" s="2" t="s">
        <v>53</v>
      </c>
      <c r="E246" s="2" t="s">
        <v>53</v>
      </c>
      <c r="F246" s="2" t="s">
        <v>206</v>
      </c>
      <c r="G246" s="2" t="s">
        <v>49</v>
      </c>
      <c r="H246" s="304">
        <v>0</v>
      </c>
      <c r="I246" s="304">
        <v>0</v>
      </c>
      <c r="J246" s="304">
        <v>0</v>
      </c>
      <c r="K246" s="304">
        <v>0</v>
      </c>
      <c r="L246" s="304">
        <v>0</v>
      </c>
      <c r="M246" s="304">
        <v>0</v>
      </c>
      <c r="N246" s="304">
        <v>0</v>
      </c>
    </row>
    <row r="247" spans="1:14">
      <c r="A247" s="2" t="s">
        <v>4</v>
      </c>
      <c r="B247" s="2" t="s">
        <v>26</v>
      </c>
      <c r="C247" s="2" t="s">
        <v>54</v>
      </c>
      <c r="D247" s="2" t="s">
        <v>54</v>
      </c>
      <c r="E247" s="2" t="s">
        <v>54</v>
      </c>
      <c r="F247" s="2" t="s">
        <v>206</v>
      </c>
      <c r="G247" s="2" t="s">
        <v>49</v>
      </c>
      <c r="H247" s="304">
        <v>1812.7720023803711</v>
      </c>
      <c r="I247" s="304">
        <v>1812.7720023803711</v>
      </c>
      <c r="J247" s="304">
        <v>1812.7720023803711</v>
      </c>
      <c r="K247" s="304">
        <v>1812.7720023803711</v>
      </c>
      <c r="L247" s="304">
        <v>1812.7720023803711</v>
      </c>
      <c r="M247" s="304">
        <v>1812.7720023803711</v>
      </c>
      <c r="N247" s="304">
        <v>1812.7720023803711</v>
      </c>
    </row>
    <row r="248" spans="1:14">
      <c r="A248" s="2" t="s">
        <v>4</v>
      </c>
      <c r="B248" s="2" t="s">
        <v>26</v>
      </c>
      <c r="C248" s="2" t="s">
        <v>55</v>
      </c>
      <c r="D248" s="2" t="s">
        <v>55</v>
      </c>
      <c r="E248" s="2" t="s">
        <v>55</v>
      </c>
      <c r="F248" s="2" t="s">
        <v>206</v>
      </c>
      <c r="G248" s="2" t="s">
        <v>49</v>
      </c>
      <c r="H248" s="304">
        <v>9.56</v>
      </c>
      <c r="I248" s="304">
        <v>9.56</v>
      </c>
      <c r="J248" s="304">
        <v>9.56</v>
      </c>
      <c r="K248" s="304">
        <v>9.56</v>
      </c>
      <c r="L248" s="304">
        <v>9.56</v>
      </c>
      <c r="M248" s="304">
        <v>9.56</v>
      </c>
      <c r="N248" s="304">
        <v>3.9600000000000009</v>
      </c>
    </row>
    <row r="249" spans="1:14">
      <c r="A249" s="2" t="s">
        <v>4</v>
      </c>
      <c r="B249" s="2" t="s">
        <v>26</v>
      </c>
      <c r="C249" s="2" t="s">
        <v>56</v>
      </c>
      <c r="D249" s="2" t="s">
        <v>56</v>
      </c>
      <c r="E249" s="2" t="s">
        <v>56</v>
      </c>
      <c r="F249" s="2" t="s">
        <v>206</v>
      </c>
      <c r="G249" s="2" t="s">
        <v>49</v>
      </c>
      <c r="H249" s="304">
        <v>0</v>
      </c>
      <c r="I249" s="304">
        <v>0</v>
      </c>
      <c r="J249" s="304">
        <v>0</v>
      </c>
      <c r="K249" s="304">
        <v>0</v>
      </c>
      <c r="L249" s="304">
        <v>0</v>
      </c>
      <c r="M249" s="304">
        <v>0</v>
      </c>
      <c r="N249" s="304">
        <v>0</v>
      </c>
    </row>
    <row r="250" spans="1:14">
      <c r="A250" s="2" t="s">
        <v>4</v>
      </c>
      <c r="B250" s="2" t="s">
        <v>26</v>
      </c>
      <c r="C250" s="2" t="s">
        <v>57</v>
      </c>
      <c r="D250" s="2" t="s">
        <v>57</v>
      </c>
      <c r="E250" s="2" t="s">
        <v>57</v>
      </c>
      <c r="F250" s="2" t="s">
        <v>206</v>
      </c>
      <c r="G250" s="2" t="s">
        <v>49</v>
      </c>
      <c r="H250" s="304">
        <v>0</v>
      </c>
      <c r="I250" s="304">
        <v>0</v>
      </c>
      <c r="J250" s="304">
        <v>0</v>
      </c>
      <c r="K250" s="304">
        <v>0</v>
      </c>
      <c r="L250" s="304">
        <v>0</v>
      </c>
      <c r="M250" s="304">
        <v>0</v>
      </c>
      <c r="N250" s="304">
        <v>0</v>
      </c>
    </row>
    <row r="251" spans="1:14">
      <c r="A251" s="2" t="s">
        <v>4</v>
      </c>
      <c r="B251" s="2" t="s">
        <v>26</v>
      </c>
      <c r="C251" s="2" t="s">
        <v>58</v>
      </c>
      <c r="D251" s="2" t="s">
        <v>58</v>
      </c>
      <c r="E251" s="2" t="s">
        <v>58</v>
      </c>
      <c r="F251" s="2" t="s">
        <v>206</v>
      </c>
      <c r="G251" s="2" t="s">
        <v>49</v>
      </c>
      <c r="H251" s="304">
        <v>0</v>
      </c>
      <c r="I251" s="304">
        <v>0</v>
      </c>
      <c r="J251" s="304">
        <v>0</v>
      </c>
      <c r="K251" s="304">
        <v>0</v>
      </c>
      <c r="L251" s="304">
        <v>0</v>
      </c>
      <c r="M251" s="304">
        <v>0</v>
      </c>
      <c r="N251" s="304">
        <v>0</v>
      </c>
    </row>
    <row r="252" spans="1:14">
      <c r="A252" s="2" t="s">
        <v>4</v>
      </c>
      <c r="B252" s="2" t="s">
        <v>26</v>
      </c>
      <c r="C252" s="2" t="s">
        <v>59</v>
      </c>
      <c r="D252" s="2" t="s">
        <v>59</v>
      </c>
      <c r="E252" s="2" t="s">
        <v>59</v>
      </c>
      <c r="F252" s="2" t="s">
        <v>206</v>
      </c>
      <c r="G252" s="2" t="s">
        <v>49</v>
      </c>
      <c r="H252" s="304">
        <v>3.1560000000000001</v>
      </c>
      <c r="I252" s="304">
        <v>3.1560000000000001</v>
      </c>
      <c r="J252" s="304">
        <v>3.1560000000000001</v>
      </c>
      <c r="K252" s="304">
        <v>3.1560000000000001</v>
      </c>
      <c r="L252" s="304">
        <v>3.1560000000000001</v>
      </c>
      <c r="M252" s="304">
        <v>3.1560000000000001</v>
      </c>
      <c r="N252" s="304">
        <v>3.1560000000000001</v>
      </c>
    </row>
    <row r="253" spans="1:14">
      <c r="A253" s="2" t="s">
        <v>4</v>
      </c>
      <c r="B253" s="2" t="s">
        <v>26</v>
      </c>
      <c r="C253" s="2" t="s">
        <v>60</v>
      </c>
      <c r="D253" s="2" t="s">
        <v>60</v>
      </c>
      <c r="E253" s="2" t="s">
        <v>60</v>
      </c>
      <c r="F253" s="2" t="s">
        <v>206</v>
      </c>
      <c r="G253" s="2" t="s">
        <v>49</v>
      </c>
      <c r="H253" s="304">
        <v>244.79999999999998</v>
      </c>
      <c r="I253" s="304">
        <v>244.79999999999998</v>
      </c>
      <c r="J253" s="304">
        <v>244.79999999999998</v>
      </c>
      <c r="K253" s="304">
        <v>244.79999999999998</v>
      </c>
      <c r="L253" s="304">
        <v>244.79999999999998</v>
      </c>
      <c r="M253" s="304">
        <v>244.79999999999998</v>
      </c>
      <c r="N253" s="304">
        <v>244.79999999999998</v>
      </c>
    </row>
    <row r="254" spans="1:14">
      <c r="A254" s="2" t="s">
        <v>4</v>
      </c>
      <c r="B254" s="2" t="s">
        <v>26</v>
      </c>
      <c r="C254" s="2" t="s">
        <v>61</v>
      </c>
      <c r="D254" s="2" t="s">
        <v>61</v>
      </c>
      <c r="E254" s="2" t="s">
        <v>61</v>
      </c>
      <c r="F254" s="2" t="s">
        <v>206</v>
      </c>
      <c r="G254" s="2" t="s">
        <v>49</v>
      </c>
      <c r="H254" s="304">
        <v>54.5</v>
      </c>
      <c r="I254" s="304">
        <v>54.5</v>
      </c>
      <c r="J254" s="304">
        <v>54.5</v>
      </c>
      <c r="K254" s="304">
        <v>54.5</v>
      </c>
      <c r="L254" s="304">
        <v>54.5</v>
      </c>
      <c r="M254" s="304">
        <v>54.5</v>
      </c>
      <c r="N254" s="304">
        <v>54.5</v>
      </c>
    </row>
    <row r="255" spans="1:14">
      <c r="A255" s="2" t="s">
        <v>4</v>
      </c>
      <c r="B255" s="2" t="s">
        <v>26</v>
      </c>
      <c r="C255" s="2" t="s">
        <v>63</v>
      </c>
      <c r="D255" s="2" t="s">
        <v>63</v>
      </c>
      <c r="E255" s="2" t="s">
        <v>63</v>
      </c>
      <c r="F255" s="2" t="s">
        <v>206</v>
      </c>
      <c r="G255" s="2" t="s">
        <v>49</v>
      </c>
      <c r="H255" s="304">
        <v>0</v>
      </c>
      <c r="I255" s="304">
        <v>0</v>
      </c>
      <c r="J255" s="304">
        <v>0</v>
      </c>
      <c r="K255" s="304">
        <v>0</v>
      </c>
      <c r="L255" s="304">
        <v>0</v>
      </c>
      <c r="M255" s="304">
        <v>0</v>
      </c>
      <c r="N255" s="304">
        <v>0</v>
      </c>
    </row>
    <row r="256" spans="1:14">
      <c r="A256" s="2" t="s">
        <v>4</v>
      </c>
      <c r="B256" s="2" t="s">
        <v>26</v>
      </c>
      <c r="C256" s="2" t="s">
        <v>64</v>
      </c>
      <c r="D256" s="2" t="s">
        <v>64</v>
      </c>
      <c r="E256" s="2" t="s">
        <v>64</v>
      </c>
      <c r="F256" s="2" t="s">
        <v>206</v>
      </c>
      <c r="G256" s="2" t="s">
        <v>49</v>
      </c>
      <c r="H256" s="304">
        <v>55.542999999999999</v>
      </c>
      <c r="I256" s="304">
        <v>53.863</v>
      </c>
      <c r="J256" s="304">
        <v>53.863</v>
      </c>
      <c r="K256" s="304">
        <v>53.863</v>
      </c>
      <c r="L256" s="304">
        <v>53.863</v>
      </c>
      <c r="M256" s="304">
        <v>53.863</v>
      </c>
      <c r="N256" s="304">
        <v>53.863</v>
      </c>
    </row>
    <row r="257" spans="1:14">
      <c r="A257" s="2" t="s">
        <v>4</v>
      </c>
      <c r="B257" s="2" t="s">
        <v>26</v>
      </c>
      <c r="C257" s="2" t="s">
        <v>54</v>
      </c>
      <c r="D257" s="2" t="s">
        <v>72</v>
      </c>
      <c r="E257" s="2" t="s">
        <v>72</v>
      </c>
      <c r="F257" s="2" t="s">
        <v>206</v>
      </c>
      <c r="G257" s="2" t="s">
        <v>49</v>
      </c>
      <c r="H257" s="304">
        <v>0</v>
      </c>
      <c r="I257" s="304">
        <v>0</v>
      </c>
      <c r="J257" s="304">
        <v>0</v>
      </c>
      <c r="K257" s="304">
        <v>0</v>
      </c>
      <c r="L257" s="304">
        <v>0</v>
      </c>
      <c r="M257" s="304">
        <v>0</v>
      </c>
      <c r="N257" s="304">
        <v>0</v>
      </c>
    </row>
    <row r="258" spans="1:14">
      <c r="A258" s="2" t="s">
        <v>4</v>
      </c>
      <c r="B258" s="2" t="s">
        <v>26</v>
      </c>
      <c r="C258" s="2" t="s">
        <v>55</v>
      </c>
      <c r="D258" s="2" t="s">
        <v>73</v>
      </c>
      <c r="E258" s="2" t="s">
        <v>73</v>
      </c>
      <c r="F258" s="2" t="s">
        <v>206</v>
      </c>
      <c r="G258" s="2" t="s">
        <v>49</v>
      </c>
      <c r="H258" s="304">
        <v>0</v>
      </c>
      <c r="I258" s="304">
        <v>0</v>
      </c>
      <c r="J258" s="304">
        <v>0</v>
      </c>
      <c r="K258" s="304">
        <v>0</v>
      </c>
      <c r="L258" s="304">
        <v>0</v>
      </c>
      <c r="M258" s="304">
        <v>0</v>
      </c>
      <c r="N258" s="304">
        <v>0</v>
      </c>
    </row>
    <row r="259" spans="1:14">
      <c r="A259" s="2" t="s">
        <v>4</v>
      </c>
      <c r="B259" s="2" t="s">
        <v>26</v>
      </c>
      <c r="C259" s="2" t="s">
        <v>57</v>
      </c>
      <c r="D259" s="2" t="s">
        <v>74</v>
      </c>
      <c r="E259" s="2" t="s">
        <v>74</v>
      </c>
      <c r="F259" s="2" t="s">
        <v>206</v>
      </c>
      <c r="G259" s="2" t="s">
        <v>49</v>
      </c>
      <c r="H259" s="304">
        <v>0</v>
      </c>
      <c r="I259" s="304">
        <v>0</v>
      </c>
      <c r="J259" s="304">
        <v>0</v>
      </c>
      <c r="K259" s="304">
        <v>0</v>
      </c>
      <c r="L259" s="304">
        <v>0</v>
      </c>
      <c r="M259" s="304">
        <v>0</v>
      </c>
      <c r="N259" s="304">
        <v>0</v>
      </c>
    </row>
    <row r="260" spans="1:14">
      <c r="A260" s="2" t="s">
        <v>4</v>
      </c>
      <c r="B260" s="2" t="s">
        <v>26</v>
      </c>
      <c r="C260" s="2" t="s">
        <v>64</v>
      </c>
      <c r="D260" s="2" t="s">
        <v>75</v>
      </c>
      <c r="E260" s="2" t="s">
        <v>75</v>
      </c>
      <c r="F260" s="2" t="s">
        <v>206</v>
      </c>
      <c r="G260" s="2" t="s">
        <v>49</v>
      </c>
      <c r="H260" s="304">
        <v>0</v>
      </c>
      <c r="I260" s="304">
        <v>0</v>
      </c>
      <c r="J260" s="304">
        <v>0</v>
      </c>
      <c r="K260" s="304">
        <v>0</v>
      </c>
      <c r="L260" s="304">
        <v>0</v>
      </c>
      <c r="M260" s="304">
        <v>0</v>
      </c>
      <c r="N260" s="304">
        <v>0</v>
      </c>
    </row>
    <row r="261" spans="1:14">
      <c r="A261" s="2" t="s">
        <v>4</v>
      </c>
      <c r="B261" s="2" t="s">
        <v>26</v>
      </c>
      <c r="C261" s="2" t="s">
        <v>60</v>
      </c>
      <c r="D261" s="2" t="s">
        <v>76</v>
      </c>
      <c r="E261" s="2" t="s">
        <v>76</v>
      </c>
      <c r="F261" s="2" t="s">
        <v>206</v>
      </c>
      <c r="G261" s="2" t="s">
        <v>49</v>
      </c>
      <c r="H261" s="304">
        <v>0</v>
      </c>
      <c r="I261" s="304">
        <v>0</v>
      </c>
      <c r="J261" s="304">
        <v>0</v>
      </c>
      <c r="K261" s="304">
        <v>0</v>
      </c>
      <c r="L261" s="304">
        <v>0</v>
      </c>
      <c r="M261" s="304">
        <v>2346.9362860000001</v>
      </c>
      <c r="N261" s="304">
        <v>6016.0499439999994</v>
      </c>
    </row>
    <row r="262" spans="1:14">
      <c r="A262" s="2" t="s">
        <v>4</v>
      </c>
      <c r="B262" s="2" t="s">
        <v>26</v>
      </c>
      <c r="C262" s="2" t="s">
        <v>61</v>
      </c>
      <c r="D262" s="2" t="s">
        <v>77</v>
      </c>
      <c r="E262" s="2" t="s">
        <v>77</v>
      </c>
      <c r="F262" s="2" t="s">
        <v>206</v>
      </c>
      <c r="G262" s="2" t="s">
        <v>49</v>
      </c>
      <c r="H262" s="304">
        <v>0</v>
      </c>
      <c r="I262" s="304">
        <v>0</v>
      </c>
      <c r="J262" s="304">
        <v>0</v>
      </c>
      <c r="K262" s="304">
        <v>0</v>
      </c>
      <c r="L262" s="304">
        <v>0</v>
      </c>
      <c r="M262" s="304">
        <v>0</v>
      </c>
      <c r="N262" s="304">
        <v>0</v>
      </c>
    </row>
    <row r="263" spans="1:14">
      <c r="A263" s="2" t="s">
        <v>4</v>
      </c>
      <c r="B263" s="2" t="s">
        <v>26</v>
      </c>
      <c r="C263" s="2" t="s">
        <v>62</v>
      </c>
      <c r="D263" s="2" t="s">
        <v>78</v>
      </c>
      <c r="E263" s="2" t="s">
        <v>78</v>
      </c>
      <c r="F263" s="2" t="s">
        <v>206</v>
      </c>
      <c r="G263" s="2" t="s">
        <v>49</v>
      </c>
      <c r="H263" s="304">
        <v>430</v>
      </c>
      <c r="I263" s="304">
        <v>430</v>
      </c>
      <c r="J263" s="304">
        <v>430</v>
      </c>
      <c r="K263" s="304">
        <v>430</v>
      </c>
      <c r="L263" s="304">
        <v>430</v>
      </c>
      <c r="M263" s="304">
        <v>430</v>
      </c>
      <c r="N263" s="304">
        <v>430</v>
      </c>
    </row>
    <row r="264" spans="1:14">
      <c r="A264" s="2" t="s">
        <v>4</v>
      </c>
      <c r="B264" s="2" t="s">
        <v>26</v>
      </c>
      <c r="C264" s="2" t="s">
        <v>63</v>
      </c>
      <c r="D264" s="2" t="s">
        <v>79</v>
      </c>
      <c r="E264" s="2" t="s">
        <v>79</v>
      </c>
      <c r="F264" s="2" t="s">
        <v>206</v>
      </c>
      <c r="G264" s="2" t="s">
        <v>49</v>
      </c>
      <c r="H264" s="304">
        <v>0</v>
      </c>
      <c r="I264" s="304">
        <v>0</v>
      </c>
      <c r="J264" s="304">
        <v>0</v>
      </c>
      <c r="K264" s="304">
        <v>0</v>
      </c>
      <c r="L264" s="304">
        <v>0</v>
      </c>
      <c r="M264" s="304">
        <v>0</v>
      </c>
      <c r="N264" s="304">
        <v>0</v>
      </c>
    </row>
    <row r="265" spans="1:14">
      <c r="A265" s="2" t="s">
        <v>4</v>
      </c>
      <c r="B265" s="2" t="s">
        <v>26</v>
      </c>
      <c r="C265" s="2" t="s">
        <v>60</v>
      </c>
      <c r="D265" s="2" t="s">
        <v>76</v>
      </c>
      <c r="E265" s="2" t="s">
        <v>207</v>
      </c>
      <c r="F265" s="2" t="s">
        <v>206</v>
      </c>
      <c r="G265" s="2" t="s">
        <v>49</v>
      </c>
      <c r="H265" s="304">
        <v>0</v>
      </c>
      <c r="I265" s="304">
        <v>0</v>
      </c>
      <c r="J265" s="304">
        <v>0</v>
      </c>
      <c r="K265" s="304">
        <v>0</v>
      </c>
      <c r="L265" s="304">
        <v>0</v>
      </c>
      <c r="M265" s="304">
        <v>716.98677599999996</v>
      </c>
      <c r="N265" s="304">
        <v>1896.7295810000001</v>
      </c>
    </row>
    <row r="266" spans="1:14">
      <c r="A266" s="2" t="s">
        <v>4</v>
      </c>
      <c r="B266" s="2" t="s">
        <v>26</v>
      </c>
      <c r="C266" s="2" t="s">
        <v>63</v>
      </c>
      <c r="D266" s="2" t="s">
        <v>79</v>
      </c>
      <c r="E266" s="2" t="s">
        <v>208</v>
      </c>
      <c r="F266" s="2" t="s">
        <v>206</v>
      </c>
      <c r="G266" s="2" t="s">
        <v>49</v>
      </c>
      <c r="H266" s="304">
        <v>0</v>
      </c>
      <c r="I266" s="304">
        <v>0</v>
      </c>
      <c r="J266" s="304">
        <v>0</v>
      </c>
      <c r="K266" s="304">
        <v>0</v>
      </c>
      <c r="L266" s="304">
        <v>0</v>
      </c>
      <c r="M266" s="304">
        <v>430.19206600000001</v>
      </c>
      <c r="N266" s="304">
        <v>1138.0377490000001</v>
      </c>
    </row>
    <row r="267" spans="1:14">
      <c r="A267" s="2" t="s">
        <v>4</v>
      </c>
      <c r="B267" s="2" t="s">
        <v>26</v>
      </c>
      <c r="C267" s="2" t="s">
        <v>65</v>
      </c>
      <c r="D267" s="2" t="s">
        <v>209</v>
      </c>
      <c r="E267" s="2" t="s">
        <v>80</v>
      </c>
      <c r="F267" s="2" t="s">
        <v>206</v>
      </c>
      <c r="G267" s="2" t="s">
        <v>49</v>
      </c>
      <c r="H267" s="304">
        <v>0</v>
      </c>
      <c r="I267" s="304">
        <v>0</v>
      </c>
      <c r="J267" s="304">
        <v>0</v>
      </c>
      <c r="K267" s="304">
        <v>0</v>
      </c>
      <c r="L267" s="304">
        <v>0</v>
      </c>
      <c r="M267" s="304">
        <v>0</v>
      </c>
      <c r="N267" s="304">
        <v>0</v>
      </c>
    </row>
    <row r="268" spans="1:14">
      <c r="A268" s="2" t="s">
        <v>4</v>
      </c>
      <c r="B268" s="2" t="s">
        <v>26</v>
      </c>
      <c r="C268" s="2" t="s">
        <v>65</v>
      </c>
      <c r="D268" s="2" t="s">
        <v>209</v>
      </c>
      <c r="E268" s="2" t="s">
        <v>81</v>
      </c>
      <c r="F268" s="2" t="s">
        <v>206</v>
      </c>
      <c r="G268" s="2" t="s">
        <v>49</v>
      </c>
      <c r="H268" s="304">
        <v>0</v>
      </c>
      <c r="I268" s="304">
        <v>0</v>
      </c>
      <c r="J268" s="304">
        <v>0</v>
      </c>
      <c r="K268" s="304">
        <v>0</v>
      </c>
      <c r="L268" s="304">
        <v>0</v>
      </c>
      <c r="M268" s="304">
        <v>0</v>
      </c>
      <c r="N268" s="304">
        <v>0</v>
      </c>
    </row>
    <row r="269" spans="1:14">
      <c r="A269" s="2" t="s">
        <v>4</v>
      </c>
      <c r="B269" s="2" t="s">
        <v>26</v>
      </c>
      <c r="C269" s="2" t="s">
        <v>82</v>
      </c>
      <c r="D269" s="2" t="s">
        <v>82</v>
      </c>
      <c r="E269" s="2" t="s">
        <v>82</v>
      </c>
      <c r="F269" s="2" t="s">
        <v>206</v>
      </c>
      <c r="G269" s="2" t="s">
        <v>49</v>
      </c>
      <c r="H269" s="304">
        <v>0</v>
      </c>
      <c r="I269" s="304">
        <v>0</v>
      </c>
      <c r="J269" s="304">
        <v>0</v>
      </c>
      <c r="K269" s="304">
        <v>0</v>
      </c>
      <c r="L269" s="304">
        <v>0</v>
      </c>
      <c r="M269" s="304">
        <v>0</v>
      </c>
      <c r="N269" s="304">
        <v>0</v>
      </c>
    </row>
    <row r="270" spans="1:14">
      <c r="A270" s="2" t="s">
        <v>4</v>
      </c>
      <c r="B270" s="2" t="s">
        <v>26</v>
      </c>
      <c r="C270" s="2" t="s">
        <v>83</v>
      </c>
      <c r="D270" s="2" t="s">
        <v>83</v>
      </c>
      <c r="E270" s="2" t="s">
        <v>83</v>
      </c>
      <c r="F270" s="2" t="s">
        <v>206</v>
      </c>
      <c r="G270" s="2" t="s">
        <v>49</v>
      </c>
      <c r="H270" s="304">
        <v>0</v>
      </c>
      <c r="I270" s="304">
        <v>0</v>
      </c>
      <c r="J270" s="304">
        <v>0</v>
      </c>
      <c r="K270" s="304">
        <v>0</v>
      </c>
      <c r="L270" s="304">
        <v>0</v>
      </c>
      <c r="M270" s="304">
        <v>0</v>
      </c>
      <c r="N270" s="304">
        <v>0</v>
      </c>
    </row>
    <row r="271" spans="1:14">
      <c r="A271" s="2" t="s">
        <v>4</v>
      </c>
      <c r="B271" s="2" t="s">
        <v>26</v>
      </c>
      <c r="C271" s="2" t="s">
        <v>84</v>
      </c>
      <c r="D271" s="2" t="s">
        <v>84</v>
      </c>
      <c r="E271" s="2" t="s">
        <v>84</v>
      </c>
      <c r="F271" s="2" t="s">
        <v>206</v>
      </c>
      <c r="G271" s="2" t="s">
        <v>49</v>
      </c>
      <c r="H271" s="304">
        <v>0</v>
      </c>
      <c r="I271" s="304">
        <v>0</v>
      </c>
      <c r="J271" s="304">
        <v>0</v>
      </c>
      <c r="K271" s="304">
        <v>0</v>
      </c>
      <c r="L271" s="304">
        <v>0</v>
      </c>
      <c r="M271" s="304">
        <v>0</v>
      </c>
      <c r="N271" s="304">
        <v>5.6</v>
      </c>
    </row>
    <row r="272" spans="1:14">
      <c r="A272" s="2" t="s">
        <v>4</v>
      </c>
      <c r="B272" s="2" t="s">
        <v>26</v>
      </c>
      <c r="C272" s="2" t="s">
        <v>85</v>
      </c>
      <c r="D272" s="2" t="s">
        <v>85</v>
      </c>
      <c r="E272" s="2" t="s">
        <v>85</v>
      </c>
      <c r="F272" s="2" t="s">
        <v>206</v>
      </c>
      <c r="G272" s="2" t="s">
        <v>49</v>
      </c>
      <c r="H272" s="304">
        <v>0</v>
      </c>
      <c r="I272" s="304">
        <v>0</v>
      </c>
      <c r="J272" s="304">
        <v>0</v>
      </c>
      <c r="K272" s="304">
        <v>0</v>
      </c>
      <c r="L272" s="304">
        <v>0</v>
      </c>
      <c r="M272" s="304">
        <v>0</v>
      </c>
      <c r="N272" s="304">
        <v>0</v>
      </c>
    </row>
    <row r="273" spans="1:14">
      <c r="A273" s="2" t="s">
        <v>4</v>
      </c>
      <c r="B273" s="2" t="s">
        <v>26</v>
      </c>
      <c r="C273" s="2" t="s">
        <v>87</v>
      </c>
      <c r="D273" s="2" t="s">
        <v>87</v>
      </c>
      <c r="E273" s="2" t="s">
        <v>87</v>
      </c>
      <c r="F273" s="2" t="s">
        <v>206</v>
      </c>
      <c r="G273" s="2" t="s">
        <v>49</v>
      </c>
      <c r="H273" s="304">
        <v>0</v>
      </c>
      <c r="I273" s="304">
        <v>1.68</v>
      </c>
      <c r="J273" s="304">
        <v>1.68</v>
      </c>
      <c r="K273" s="304">
        <v>1.68</v>
      </c>
      <c r="L273" s="304">
        <v>1.68</v>
      </c>
      <c r="M273" s="304">
        <v>1.68</v>
      </c>
      <c r="N273" s="304">
        <v>1.68</v>
      </c>
    </row>
    <row r="274" spans="1:14">
      <c r="A274" s="2" t="s">
        <v>4</v>
      </c>
      <c r="B274" s="2" t="s">
        <v>26</v>
      </c>
      <c r="C274" s="2" t="s">
        <v>88</v>
      </c>
      <c r="D274" s="2" t="s">
        <v>88</v>
      </c>
      <c r="E274" s="2" t="s">
        <v>88</v>
      </c>
      <c r="F274" s="2" t="s">
        <v>206</v>
      </c>
      <c r="G274" s="2" t="s">
        <v>49</v>
      </c>
      <c r="H274" s="304">
        <v>0</v>
      </c>
      <c r="I274" s="304">
        <v>0</v>
      </c>
      <c r="J274" s="304">
        <v>0</v>
      </c>
      <c r="K274" s="304">
        <v>0</v>
      </c>
      <c r="L274" s="304">
        <v>0</v>
      </c>
      <c r="M274" s="304">
        <v>0</v>
      </c>
      <c r="N274" s="304">
        <v>0</v>
      </c>
    </row>
    <row r="275" spans="1:14">
      <c r="A275" s="2" t="s">
        <v>4</v>
      </c>
      <c r="B275" s="2" t="s">
        <v>27</v>
      </c>
      <c r="C275" s="2" t="s">
        <v>48</v>
      </c>
      <c r="D275" s="2" t="s">
        <v>48</v>
      </c>
      <c r="E275" s="2" t="s">
        <v>48</v>
      </c>
      <c r="F275" s="2" t="s">
        <v>206</v>
      </c>
      <c r="G275" s="2" t="s">
        <v>49</v>
      </c>
      <c r="H275" s="304">
        <v>0</v>
      </c>
      <c r="I275" s="304">
        <v>0</v>
      </c>
      <c r="J275" s="304">
        <v>0</v>
      </c>
      <c r="K275" s="304">
        <v>0</v>
      </c>
      <c r="L275" s="304">
        <v>0</v>
      </c>
      <c r="M275" s="304">
        <v>0</v>
      </c>
      <c r="N275" s="304">
        <v>0</v>
      </c>
    </row>
    <row r="276" spans="1:14">
      <c r="A276" s="2" t="s">
        <v>4</v>
      </c>
      <c r="B276" s="2" t="s">
        <v>27</v>
      </c>
      <c r="C276" s="2" t="s">
        <v>53</v>
      </c>
      <c r="D276" s="2" t="s">
        <v>53</v>
      </c>
      <c r="E276" s="2" t="s">
        <v>53</v>
      </c>
      <c r="F276" s="2" t="s">
        <v>206</v>
      </c>
      <c r="G276" s="2" t="s">
        <v>49</v>
      </c>
      <c r="H276" s="304">
        <v>0</v>
      </c>
      <c r="I276" s="304">
        <v>0</v>
      </c>
      <c r="J276" s="304">
        <v>0</v>
      </c>
      <c r="K276" s="304">
        <v>0</v>
      </c>
      <c r="L276" s="304">
        <v>0</v>
      </c>
      <c r="M276" s="304">
        <v>0</v>
      </c>
      <c r="N276" s="304">
        <v>0</v>
      </c>
    </row>
    <row r="277" spans="1:14">
      <c r="A277" s="2" t="s">
        <v>4</v>
      </c>
      <c r="B277" s="2" t="s">
        <v>27</v>
      </c>
      <c r="C277" s="2" t="s">
        <v>54</v>
      </c>
      <c r="D277" s="2" t="s">
        <v>54</v>
      </c>
      <c r="E277" s="2" t="s">
        <v>54</v>
      </c>
      <c r="F277" s="2" t="s">
        <v>206</v>
      </c>
      <c r="G277" s="2" t="s">
        <v>49</v>
      </c>
      <c r="H277" s="304">
        <v>0</v>
      </c>
      <c r="I277" s="304">
        <v>0</v>
      </c>
      <c r="J277" s="304">
        <v>0</v>
      </c>
      <c r="K277" s="304">
        <v>0</v>
      </c>
      <c r="L277" s="304">
        <v>0</v>
      </c>
      <c r="M277" s="304">
        <v>0</v>
      </c>
      <c r="N277" s="304">
        <v>0</v>
      </c>
    </row>
    <row r="278" spans="1:14">
      <c r="A278" s="2" t="s">
        <v>4</v>
      </c>
      <c r="B278" s="2" t="s">
        <v>27</v>
      </c>
      <c r="C278" s="2" t="s">
        <v>55</v>
      </c>
      <c r="D278" s="2" t="s">
        <v>55</v>
      </c>
      <c r="E278" s="2" t="s">
        <v>55</v>
      </c>
      <c r="F278" s="2" t="s">
        <v>206</v>
      </c>
      <c r="G278" s="2" t="s">
        <v>49</v>
      </c>
      <c r="H278" s="304">
        <v>141.839</v>
      </c>
      <c r="I278" s="304">
        <v>127.79400000000001</v>
      </c>
      <c r="J278" s="304">
        <v>127.79400000000001</v>
      </c>
      <c r="K278" s="304">
        <v>127.79400000000001</v>
      </c>
      <c r="L278" s="304">
        <v>127.79400000000001</v>
      </c>
      <c r="M278" s="304">
        <v>127.79400000000001</v>
      </c>
      <c r="N278" s="304">
        <v>127.79400000000001</v>
      </c>
    </row>
    <row r="279" spans="1:14">
      <c r="A279" s="2" t="s">
        <v>4</v>
      </c>
      <c r="B279" s="2" t="s">
        <v>27</v>
      </c>
      <c r="C279" s="2" t="s">
        <v>56</v>
      </c>
      <c r="D279" s="2" t="s">
        <v>56</v>
      </c>
      <c r="E279" s="2" t="s">
        <v>56</v>
      </c>
      <c r="F279" s="2" t="s">
        <v>206</v>
      </c>
      <c r="G279" s="2" t="s">
        <v>49</v>
      </c>
      <c r="H279" s="304">
        <v>0</v>
      </c>
      <c r="I279" s="304">
        <v>0</v>
      </c>
      <c r="J279" s="304">
        <v>0</v>
      </c>
      <c r="K279" s="304">
        <v>0</v>
      </c>
      <c r="L279" s="304">
        <v>0</v>
      </c>
      <c r="M279" s="304">
        <v>0</v>
      </c>
      <c r="N279" s="304">
        <v>0</v>
      </c>
    </row>
    <row r="280" spans="1:14">
      <c r="A280" s="2" t="s">
        <v>4</v>
      </c>
      <c r="B280" s="2" t="s">
        <v>27</v>
      </c>
      <c r="C280" s="2" t="s">
        <v>57</v>
      </c>
      <c r="D280" s="2" t="s">
        <v>57</v>
      </c>
      <c r="E280" s="2" t="s">
        <v>57</v>
      </c>
      <c r="F280" s="2" t="s">
        <v>206</v>
      </c>
      <c r="G280" s="2" t="s">
        <v>49</v>
      </c>
      <c r="H280" s="304">
        <v>0</v>
      </c>
      <c r="I280" s="304">
        <v>0</v>
      </c>
      <c r="J280" s="304">
        <v>0</v>
      </c>
      <c r="K280" s="304">
        <v>0</v>
      </c>
      <c r="L280" s="304">
        <v>0</v>
      </c>
      <c r="M280" s="304">
        <v>0</v>
      </c>
      <c r="N280" s="304">
        <v>0</v>
      </c>
    </row>
    <row r="281" spans="1:14">
      <c r="A281" s="2" t="s">
        <v>4</v>
      </c>
      <c r="B281" s="2" t="s">
        <v>27</v>
      </c>
      <c r="C281" s="2" t="s">
        <v>58</v>
      </c>
      <c r="D281" s="2" t="s">
        <v>58</v>
      </c>
      <c r="E281" s="2" t="s">
        <v>58</v>
      </c>
      <c r="F281" s="2" t="s">
        <v>206</v>
      </c>
      <c r="G281" s="2" t="s">
        <v>49</v>
      </c>
      <c r="H281" s="304">
        <v>0</v>
      </c>
      <c r="I281" s="304">
        <v>0</v>
      </c>
      <c r="J281" s="304">
        <v>0</v>
      </c>
      <c r="K281" s="304">
        <v>0</v>
      </c>
      <c r="L281" s="304">
        <v>0</v>
      </c>
      <c r="M281" s="304">
        <v>0</v>
      </c>
      <c r="N281" s="304">
        <v>0</v>
      </c>
    </row>
    <row r="282" spans="1:14">
      <c r="A282" s="2" t="s">
        <v>4</v>
      </c>
      <c r="B282" s="2" t="s">
        <v>27</v>
      </c>
      <c r="C282" s="2" t="s">
        <v>59</v>
      </c>
      <c r="D282" s="2" t="s">
        <v>59</v>
      </c>
      <c r="E282" s="2" t="s">
        <v>59</v>
      </c>
      <c r="F282" s="2" t="s">
        <v>206</v>
      </c>
      <c r="G282" s="2" t="s">
        <v>49</v>
      </c>
      <c r="H282" s="304">
        <v>319.20200000000006</v>
      </c>
      <c r="I282" s="304">
        <v>319.20200000000006</v>
      </c>
      <c r="J282" s="304">
        <v>319.20200000000006</v>
      </c>
      <c r="K282" s="304">
        <v>319.20200000000006</v>
      </c>
      <c r="L282" s="304">
        <v>319.20200000000006</v>
      </c>
      <c r="M282" s="304">
        <v>319.20200000000006</v>
      </c>
      <c r="N282" s="304">
        <v>319.20200000000006</v>
      </c>
    </row>
    <row r="283" spans="1:14">
      <c r="A283" s="2" t="s">
        <v>4</v>
      </c>
      <c r="B283" s="2" t="s">
        <v>27</v>
      </c>
      <c r="C283" s="2" t="s">
        <v>60</v>
      </c>
      <c r="D283" s="2" t="s">
        <v>60</v>
      </c>
      <c r="E283" s="2" t="s">
        <v>60</v>
      </c>
      <c r="F283" s="2" t="s">
        <v>206</v>
      </c>
      <c r="G283" s="2" t="s">
        <v>49</v>
      </c>
      <c r="H283" s="304">
        <v>140.51999999999998</v>
      </c>
      <c r="I283" s="304">
        <v>230.51999999999998</v>
      </c>
      <c r="J283" s="304">
        <v>230.51999999999998</v>
      </c>
      <c r="K283" s="304">
        <v>230.51999999999998</v>
      </c>
      <c r="L283" s="304">
        <v>230.51999999999998</v>
      </c>
      <c r="M283" s="304">
        <v>230.51999999999998</v>
      </c>
      <c r="N283" s="304">
        <v>230.51999999999998</v>
      </c>
    </row>
    <row r="284" spans="1:14">
      <c r="A284" s="2" t="s">
        <v>4</v>
      </c>
      <c r="B284" s="2" t="s">
        <v>27</v>
      </c>
      <c r="C284" s="2" t="s">
        <v>61</v>
      </c>
      <c r="D284" s="2" t="s">
        <v>61</v>
      </c>
      <c r="E284" s="2" t="s">
        <v>61</v>
      </c>
      <c r="F284" s="2" t="s">
        <v>206</v>
      </c>
      <c r="G284" s="2" t="s">
        <v>49</v>
      </c>
      <c r="H284" s="304">
        <v>151.20000000000002</v>
      </c>
      <c r="I284" s="304">
        <v>151.20000000000002</v>
      </c>
      <c r="J284" s="304">
        <v>151.20000000000002</v>
      </c>
      <c r="K284" s="304">
        <v>151.20000000000002</v>
      </c>
      <c r="L284" s="304">
        <v>151.20000000000002</v>
      </c>
      <c r="M284" s="304">
        <v>151.20000000000002</v>
      </c>
      <c r="N284" s="304">
        <v>151.20000000000002</v>
      </c>
    </row>
    <row r="285" spans="1:14">
      <c r="A285" s="2" t="s">
        <v>4</v>
      </c>
      <c r="B285" s="2" t="s">
        <v>27</v>
      </c>
      <c r="C285" s="2" t="s">
        <v>63</v>
      </c>
      <c r="D285" s="2" t="s">
        <v>63</v>
      </c>
      <c r="E285" s="2" t="s">
        <v>63</v>
      </c>
      <c r="F285" s="2" t="s">
        <v>206</v>
      </c>
      <c r="G285" s="2" t="s">
        <v>49</v>
      </c>
      <c r="H285" s="304">
        <v>0</v>
      </c>
      <c r="I285" s="304">
        <v>0</v>
      </c>
      <c r="J285" s="304">
        <v>0</v>
      </c>
      <c r="K285" s="304">
        <v>0</v>
      </c>
      <c r="L285" s="304">
        <v>0</v>
      </c>
      <c r="M285" s="304">
        <v>0</v>
      </c>
      <c r="N285" s="304">
        <v>0</v>
      </c>
    </row>
    <row r="286" spans="1:14">
      <c r="A286" s="2" t="s">
        <v>4</v>
      </c>
      <c r="B286" s="2" t="s">
        <v>27</v>
      </c>
      <c r="C286" s="2" t="s">
        <v>64</v>
      </c>
      <c r="D286" s="2" t="s">
        <v>64</v>
      </c>
      <c r="E286" s="2" t="s">
        <v>64</v>
      </c>
      <c r="F286" s="2" t="s">
        <v>206</v>
      </c>
      <c r="G286" s="2" t="s">
        <v>49</v>
      </c>
      <c r="H286" s="304">
        <v>75.7</v>
      </c>
      <c r="I286" s="304">
        <v>3.7</v>
      </c>
      <c r="J286" s="304">
        <v>3.7</v>
      </c>
      <c r="K286" s="304">
        <v>3.7</v>
      </c>
      <c r="L286" s="304">
        <v>3.7</v>
      </c>
      <c r="M286" s="304">
        <v>3.7</v>
      </c>
      <c r="N286" s="304">
        <v>3.7</v>
      </c>
    </row>
    <row r="287" spans="1:14">
      <c r="A287" s="2" t="s">
        <v>4</v>
      </c>
      <c r="B287" s="2" t="s">
        <v>27</v>
      </c>
      <c r="C287" s="2" t="s">
        <v>54</v>
      </c>
      <c r="D287" s="2" t="s">
        <v>72</v>
      </c>
      <c r="E287" s="2" t="s">
        <v>72</v>
      </c>
      <c r="F287" s="2" t="s">
        <v>206</v>
      </c>
      <c r="G287" s="2" t="s">
        <v>49</v>
      </c>
      <c r="H287" s="304">
        <v>0</v>
      </c>
      <c r="I287" s="304">
        <v>0</v>
      </c>
      <c r="J287" s="304">
        <v>0</v>
      </c>
      <c r="K287" s="304">
        <v>0</v>
      </c>
      <c r="L287" s="304">
        <v>0</v>
      </c>
      <c r="M287" s="304">
        <v>0</v>
      </c>
      <c r="N287" s="304">
        <v>0</v>
      </c>
    </row>
    <row r="288" spans="1:14">
      <c r="A288" s="2" t="s">
        <v>4</v>
      </c>
      <c r="B288" s="2" t="s">
        <v>27</v>
      </c>
      <c r="C288" s="2" t="s">
        <v>55</v>
      </c>
      <c r="D288" s="2" t="s">
        <v>73</v>
      </c>
      <c r="E288" s="2" t="s">
        <v>73</v>
      </c>
      <c r="F288" s="2" t="s">
        <v>206</v>
      </c>
      <c r="G288" s="2" t="s">
        <v>49</v>
      </c>
      <c r="H288" s="304">
        <v>0</v>
      </c>
      <c r="I288" s="304">
        <v>0</v>
      </c>
      <c r="J288" s="304">
        <v>0</v>
      </c>
      <c r="K288" s="304">
        <v>0</v>
      </c>
      <c r="L288" s="304">
        <v>0</v>
      </c>
      <c r="M288" s="304">
        <v>0</v>
      </c>
      <c r="N288" s="304">
        <v>0</v>
      </c>
    </row>
    <row r="289" spans="1:14">
      <c r="A289" s="2" t="s">
        <v>4</v>
      </c>
      <c r="B289" s="2" t="s">
        <v>27</v>
      </c>
      <c r="C289" s="2" t="s">
        <v>57</v>
      </c>
      <c r="D289" s="2" t="s">
        <v>74</v>
      </c>
      <c r="E289" s="2" t="s">
        <v>74</v>
      </c>
      <c r="F289" s="2" t="s">
        <v>206</v>
      </c>
      <c r="G289" s="2" t="s">
        <v>49</v>
      </c>
      <c r="H289" s="304">
        <v>0</v>
      </c>
      <c r="I289" s="304">
        <v>0</v>
      </c>
      <c r="J289" s="304">
        <v>0</v>
      </c>
      <c r="K289" s="304">
        <v>0</v>
      </c>
      <c r="L289" s="304">
        <v>0</v>
      </c>
      <c r="M289" s="304">
        <v>0</v>
      </c>
      <c r="N289" s="304">
        <v>0</v>
      </c>
    </row>
    <row r="290" spans="1:14">
      <c r="A290" s="2" t="s">
        <v>4</v>
      </c>
      <c r="B290" s="2" t="s">
        <v>27</v>
      </c>
      <c r="C290" s="2" t="s">
        <v>64</v>
      </c>
      <c r="D290" s="2" t="s">
        <v>75</v>
      </c>
      <c r="E290" s="2" t="s">
        <v>75</v>
      </c>
      <c r="F290" s="2" t="s">
        <v>206</v>
      </c>
      <c r="G290" s="2" t="s">
        <v>49</v>
      </c>
      <c r="H290" s="304">
        <v>0</v>
      </c>
      <c r="I290" s="304">
        <v>0</v>
      </c>
      <c r="J290" s="304">
        <v>0</v>
      </c>
      <c r="K290" s="304">
        <v>0</v>
      </c>
      <c r="L290" s="304">
        <v>0</v>
      </c>
      <c r="M290" s="304">
        <v>0</v>
      </c>
      <c r="N290" s="304">
        <v>0</v>
      </c>
    </row>
    <row r="291" spans="1:14">
      <c r="A291" s="2" t="s">
        <v>4</v>
      </c>
      <c r="B291" s="2" t="s">
        <v>27</v>
      </c>
      <c r="C291" s="2" t="s">
        <v>60</v>
      </c>
      <c r="D291" s="2" t="s">
        <v>76</v>
      </c>
      <c r="E291" s="2" t="s">
        <v>76</v>
      </c>
      <c r="F291" s="2" t="s">
        <v>206</v>
      </c>
      <c r="G291" s="2" t="s">
        <v>49</v>
      </c>
      <c r="H291" s="304">
        <v>0</v>
      </c>
      <c r="I291" s="304">
        <v>0</v>
      </c>
      <c r="J291" s="304">
        <v>0</v>
      </c>
      <c r="K291" s="304">
        <v>0</v>
      </c>
      <c r="L291" s="304">
        <v>0</v>
      </c>
      <c r="M291" s="304">
        <v>0</v>
      </c>
      <c r="N291" s="304">
        <v>0</v>
      </c>
    </row>
    <row r="292" spans="1:14">
      <c r="A292" s="2" t="s">
        <v>4</v>
      </c>
      <c r="B292" s="2" t="s">
        <v>27</v>
      </c>
      <c r="C292" s="2" t="s">
        <v>61</v>
      </c>
      <c r="D292" s="2" t="s">
        <v>77</v>
      </c>
      <c r="E292" s="2" t="s">
        <v>77</v>
      </c>
      <c r="F292" s="2" t="s">
        <v>206</v>
      </c>
      <c r="G292" s="2" t="s">
        <v>49</v>
      </c>
      <c r="H292" s="304">
        <v>0</v>
      </c>
      <c r="I292" s="304">
        <v>0</v>
      </c>
      <c r="J292" s="304">
        <v>3292</v>
      </c>
      <c r="K292" s="304">
        <v>3419</v>
      </c>
      <c r="L292" s="304">
        <v>6014</v>
      </c>
      <c r="M292" s="304">
        <v>6014</v>
      </c>
      <c r="N292" s="304">
        <v>6014</v>
      </c>
    </row>
    <row r="293" spans="1:14">
      <c r="A293" s="2" t="s">
        <v>4</v>
      </c>
      <c r="B293" s="2" t="s">
        <v>27</v>
      </c>
      <c r="C293" s="2" t="s">
        <v>62</v>
      </c>
      <c r="D293" s="2" t="s">
        <v>78</v>
      </c>
      <c r="E293" s="2" t="s">
        <v>78</v>
      </c>
      <c r="F293" s="2" t="s">
        <v>206</v>
      </c>
      <c r="G293" s="2" t="s">
        <v>49</v>
      </c>
      <c r="H293" s="304">
        <v>0</v>
      </c>
      <c r="I293" s="304">
        <v>0</v>
      </c>
      <c r="J293" s="304">
        <v>0</v>
      </c>
      <c r="K293" s="304">
        <v>0</v>
      </c>
      <c r="L293" s="304">
        <v>0</v>
      </c>
      <c r="M293" s="304">
        <v>0</v>
      </c>
      <c r="N293" s="304">
        <v>0</v>
      </c>
    </row>
    <row r="294" spans="1:14">
      <c r="A294" s="2" t="s">
        <v>4</v>
      </c>
      <c r="B294" s="2" t="s">
        <v>27</v>
      </c>
      <c r="C294" s="2" t="s">
        <v>63</v>
      </c>
      <c r="D294" s="2" t="s">
        <v>79</v>
      </c>
      <c r="E294" s="2" t="s">
        <v>79</v>
      </c>
      <c r="F294" s="2" t="s">
        <v>206</v>
      </c>
      <c r="G294" s="2" t="s">
        <v>49</v>
      </c>
      <c r="H294" s="304">
        <v>0</v>
      </c>
      <c r="I294" s="304">
        <v>0</v>
      </c>
      <c r="J294" s="304">
        <v>0</v>
      </c>
      <c r="K294" s="304">
        <v>0</v>
      </c>
      <c r="L294" s="304">
        <v>0</v>
      </c>
      <c r="M294" s="304">
        <v>0</v>
      </c>
      <c r="N294" s="304">
        <v>0</v>
      </c>
    </row>
    <row r="295" spans="1:14">
      <c r="A295" s="2" t="s">
        <v>4</v>
      </c>
      <c r="B295" s="2" t="s">
        <v>27</v>
      </c>
      <c r="C295" s="2" t="s">
        <v>60</v>
      </c>
      <c r="D295" s="2" t="s">
        <v>76</v>
      </c>
      <c r="E295" s="2" t="s">
        <v>207</v>
      </c>
      <c r="F295" s="2" t="s">
        <v>206</v>
      </c>
      <c r="G295" s="2" t="s">
        <v>49</v>
      </c>
      <c r="H295" s="304">
        <v>0</v>
      </c>
      <c r="I295" s="304">
        <v>0</v>
      </c>
      <c r="J295" s="304">
        <v>0</v>
      </c>
      <c r="K295" s="304">
        <v>0</v>
      </c>
      <c r="L295" s="304">
        <v>1045.3885680000001</v>
      </c>
      <c r="M295" s="304">
        <v>1766.16993</v>
      </c>
      <c r="N295" s="304">
        <v>1766.16993</v>
      </c>
    </row>
    <row r="296" spans="1:14">
      <c r="A296" s="2" t="s">
        <v>4</v>
      </c>
      <c r="B296" s="2" t="s">
        <v>27</v>
      </c>
      <c r="C296" s="2" t="s">
        <v>63</v>
      </c>
      <c r="D296" s="2" t="s">
        <v>79</v>
      </c>
      <c r="E296" s="2" t="s">
        <v>208</v>
      </c>
      <c r="F296" s="2" t="s">
        <v>206</v>
      </c>
      <c r="G296" s="2" t="s">
        <v>49</v>
      </c>
      <c r="H296" s="304">
        <v>0</v>
      </c>
      <c r="I296" s="304">
        <v>0</v>
      </c>
      <c r="J296" s="304">
        <v>0</v>
      </c>
      <c r="K296" s="304">
        <v>0</v>
      </c>
      <c r="L296" s="304">
        <v>627.23314100000005</v>
      </c>
      <c r="M296" s="304">
        <v>1059.7019580000001</v>
      </c>
      <c r="N296" s="304">
        <v>1059.7019580000001</v>
      </c>
    </row>
    <row r="297" spans="1:14">
      <c r="A297" s="2" t="s">
        <v>4</v>
      </c>
      <c r="B297" s="2" t="s">
        <v>27</v>
      </c>
      <c r="C297" s="2" t="s">
        <v>65</v>
      </c>
      <c r="D297" s="2" t="s">
        <v>209</v>
      </c>
      <c r="E297" s="2" t="s">
        <v>80</v>
      </c>
      <c r="F297" s="2" t="s">
        <v>206</v>
      </c>
      <c r="G297" s="2" t="s">
        <v>49</v>
      </c>
      <c r="H297" s="304">
        <v>0</v>
      </c>
      <c r="I297" s="304">
        <v>0</v>
      </c>
      <c r="J297" s="304">
        <v>0</v>
      </c>
      <c r="K297" s="304">
        <v>0</v>
      </c>
      <c r="L297" s="304">
        <v>0</v>
      </c>
      <c r="M297" s="304">
        <v>0</v>
      </c>
      <c r="N297" s="304">
        <v>0</v>
      </c>
    </row>
    <row r="298" spans="1:14">
      <c r="A298" s="2" t="s">
        <v>4</v>
      </c>
      <c r="B298" s="2" t="s">
        <v>27</v>
      </c>
      <c r="C298" s="2" t="s">
        <v>65</v>
      </c>
      <c r="D298" s="2" t="s">
        <v>209</v>
      </c>
      <c r="E298" s="2" t="s">
        <v>81</v>
      </c>
      <c r="F298" s="2" t="s">
        <v>206</v>
      </c>
      <c r="G298" s="2" t="s">
        <v>49</v>
      </c>
      <c r="H298" s="304">
        <v>0</v>
      </c>
      <c r="I298" s="304">
        <v>0</v>
      </c>
      <c r="J298" s="304">
        <v>0</v>
      </c>
      <c r="K298" s="304">
        <v>0</v>
      </c>
      <c r="L298" s="304">
        <v>0</v>
      </c>
      <c r="M298" s="304">
        <v>0</v>
      </c>
      <c r="N298" s="304">
        <v>0</v>
      </c>
    </row>
    <row r="299" spans="1:14">
      <c r="A299" s="2" t="s">
        <v>4</v>
      </c>
      <c r="B299" s="2" t="s">
        <v>27</v>
      </c>
      <c r="C299" s="2" t="s">
        <v>82</v>
      </c>
      <c r="D299" s="2" t="s">
        <v>82</v>
      </c>
      <c r="E299" s="2" t="s">
        <v>82</v>
      </c>
      <c r="F299" s="2" t="s">
        <v>206</v>
      </c>
      <c r="G299" s="2" t="s">
        <v>49</v>
      </c>
      <c r="H299" s="304">
        <v>0</v>
      </c>
      <c r="I299" s="304">
        <v>0</v>
      </c>
      <c r="J299" s="304">
        <v>0</v>
      </c>
      <c r="K299" s="304">
        <v>0</v>
      </c>
      <c r="L299" s="304">
        <v>0</v>
      </c>
      <c r="M299" s="304">
        <v>0</v>
      </c>
      <c r="N299" s="304">
        <v>0</v>
      </c>
    </row>
    <row r="300" spans="1:14">
      <c r="A300" s="2" t="s">
        <v>4</v>
      </c>
      <c r="B300" s="2" t="s">
        <v>27</v>
      </c>
      <c r="C300" s="2" t="s">
        <v>83</v>
      </c>
      <c r="D300" s="2" t="s">
        <v>83</v>
      </c>
      <c r="E300" s="2" t="s">
        <v>83</v>
      </c>
      <c r="F300" s="2" t="s">
        <v>206</v>
      </c>
      <c r="G300" s="2" t="s">
        <v>49</v>
      </c>
      <c r="H300" s="304">
        <v>0</v>
      </c>
      <c r="I300" s="304">
        <v>0</v>
      </c>
      <c r="J300" s="304">
        <v>0</v>
      </c>
      <c r="K300" s="304">
        <v>0</v>
      </c>
      <c r="L300" s="304">
        <v>0</v>
      </c>
      <c r="M300" s="304">
        <v>0</v>
      </c>
      <c r="N300" s="304">
        <v>0</v>
      </c>
    </row>
    <row r="301" spans="1:14">
      <c r="A301" s="2" t="s">
        <v>4</v>
      </c>
      <c r="B301" s="2" t="s">
        <v>27</v>
      </c>
      <c r="C301" s="2" t="s">
        <v>84</v>
      </c>
      <c r="D301" s="2" t="s">
        <v>84</v>
      </c>
      <c r="E301" s="2" t="s">
        <v>84</v>
      </c>
      <c r="F301" s="2" t="s">
        <v>206</v>
      </c>
      <c r="G301" s="2" t="s">
        <v>49</v>
      </c>
      <c r="H301" s="304">
        <v>0</v>
      </c>
      <c r="I301" s="304">
        <v>0</v>
      </c>
      <c r="J301" s="304">
        <v>0</v>
      </c>
      <c r="K301" s="304">
        <v>0</v>
      </c>
      <c r="L301" s="304">
        <v>0</v>
      </c>
      <c r="M301" s="304">
        <v>0</v>
      </c>
      <c r="N301" s="304">
        <v>0</v>
      </c>
    </row>
    <row r="302" spans="1:14">
      <c r="A302" s="2" t="s">
        <v>4</v>
      </c>
      <c r="B302" s="2" t="s">
        <v>27</v>
      </c>
      <c r="C302" s="2" t="s">
        <v>85</v>
      </c>
      <c r="D302" s="2" t="s">
        <v>85</v>
      </c>
      <c r="E302" s="2" t="s">
        <v>85</v>
      </c>
      <c r="F302" s="2" t="s">
        <v>206</v>
      </c>
      <c r="G302" s="2" t="s">
        <v>49</v>
      </c>
      <c r="H302" s="304">
        <v>0</v>
      </c>
      <c r="I302" s="304">
        <v>0</v>
      </c>
      <c r="J302" s="304">
        <v>0</v>
      </c>
      <c r="K302" s="304">
        <v>0</v>
      </c>
      <c r="L302" s="304">
        <v>0</v>
      </c>
      <c r="M302" s="304">
        <v>0</v>
      </c>
      <c r="N302" s="304">
        <v>0</v>
      </c>
    </row>
    <row r="303" spans="1:14">
      <c r="A303" s="2" t="s">
        <v>4</v>
      </c>
      <c r="B303" s="2" t="s">
        <v>27</v>
      </c>
      <c r="C303" s="2" t="s">
        <v>87</v>
      </c>
      <c r="D303" s="2" t="s">
        <v>87</v>
      </c>
      <c r="E303" s="2" t="s">
        <v>87</v>
      </c>
      <c r="F303" s="2" t="s">
        <v>206</v>
      </c>
      <c r="G303" s="2" t="s">
        <v>49</v>
      </c>
      <c r="H303" s="304">
        <v>0</v>
      </c>
      <c r="I303" s="304">
        <v>72</v>
      </c>
      <c r="J303" s="304">
        <v>72</v>
      </c>
      <c r="K303" s="304">
        <v>72</v>
      </c>
      <c r="L303" s="304">
        <v>72</v>
      </c>
      <c r="M303" s="304">
        <v>72</v>
      </c>
      <c r="N303" s="304">
        <v>72</v>
      </c>
    </row>
    <row r="304" spans="1:14">
      <c r="A304" s="2" t="s">
        <v>4</v>
      </c>
      <c r="B304" s="2" t="s">
        <v>27</v>
      </c>
      <c r="C304" s="2" t="s">
        <v>88</v>
      </c>
      <c r="D304" s="2" t="s">
        <v>88</v>
      </c>
      <c r="E304" s="2" t="s">
        <v>88</v>
      </c>
      <c r="F304" s="2" t="s">
        <v>206</v>
      </c>
      <c r="G304" s="2" t="s">
        <v>49</v>
      </c>
      <c r="H304" s="304">
        <v>0</v>
      </c>
      <c r="I304" s="304">
        <v>0</v>
      </c>
      <c r="J304" s="304">
        <v>0</v>
      </c>
      <c r="K304" s="304">
        <v>0</v>
      </c>
      <c r="L304" s="304">
        <v>0</v>
      </c>
      <c r="M304" s="304">
        <v>0</v>
      </c>
      <c r="N304" s="304">
        <v>0</v>
      </c>
    </row>
    <row r="305" spans="1:14">
      <c r="A305" s="2" t="s">
        <v>4</v>
      </c>
      <c r="B305" s="2" t="s">
        <v>25</v>
      </c>
      <c r="C305" s="2" t="s">
        <v>67</v>
      </c>
      <c r="D305" s="2" t="s">
        <v>94</v>
      </c>
      <c r="E305" s="2">
        <v>122739</v>
      </c>
      <c r="F305" s="2" t="s">
        <v>206</v>
      </c>
      <c r="G305" s="2" t="s">
        <v>49</v>
      </c>
      <c r="H305" s="304">
        <v>1485</v>
      </c>
      <c r="I305" s="304">
        <v>1485</v>
      </c>
      <c r="J305" s="304">
        <v>1485</v>
      </c>
      <c r="K305" s="304">
        <v>1485</v>
      </c>
      <c r="L305" s="304">
        <v>1485</v>
      </c>
      <c r="M305" s="304">
        <v>1485</v>
      </c>
      <c r="N305" s="304">
        <v>1485</v>
      </c>
    </row>
    <row r="306" spans="1:14">
      <c r="A306" s="2" t="s">
        <v>4</v>
      </c>
      <c r="B306" s="2" t="s">
        <v>25</v>
      </c>
      <c r="C306" s="2" t="s">
        <v>67</v>
      </c>
      <c r="D306" s="2" t="s">
        <v>95</v>
      </c>
      <c r="E306" s="2">
        <v>122738</v>
      </c>
      <c r="F306" s="2" t="s">
        <v>206</v>
      </c>
      <c r="G306" s="2" t="s">
        <v>49</v>
      </c>
      <c r="H306" s="304">
        <v>0</v>
      </c>
      <c r="I306" s="304">
        <v>1250</v>
      </c>
      <c r="J306" s="304">
        <v>1250</v>
      </c>
      <c r="K306" s="304">
        <v>1250</v>
      </c>
      <c r="L306" s="304">
        <v>1250</v>
      </c>
      <c r="M306" s="304">
        <v>1250</v>
      </c>
      <c r="N306" s="304">
        <v>1250</v>
      </c>
    </row>
    <row r="307" spans="1:14">
      <c r="A307" s="2" t="s">
        <v>4</v>
      </c>
      <c r="B307" s="2" t="s">
        <v>22</v>
      </c>
      <c r="C307" s="2" t="s">
        <v>67</v>
      </c>
      <c r="D307" s="2" t="s">
        <v>93</v>
      </c>
      <c r="E307" s="2">
        <v>4390</v>
      </c>
      <c r="F307" s="2" t="s">
        <v>206</v>
      </c>
      <c r="G307" s="2" t="s">
        <v>49</v>
      </c>
      <c r="H307" s="304">
        <v>0</v>
      </c>
      <c r="I307" s="304">
        <v>1200</v>
      </c>
      <c r="J307" s="304">
        <v>1200</v>
      </c>
      <c r="K307" s="304">
        <v>1200</v>
      </c>
      <c r="L307" s="304">
        <v>1200</v>
      </c>
      <c r="M307" s="304">
        <v>1200</v>
      </c>
      <c r="N307" s="304">
        <v>1200</v>
      </c>
    </row>
    <row r="308" spans="1:14">
      <c r="A308" s="2" t="s">
        <v>4</v>
      </c>
      <c r="B308" s="2" t="s">
        <v>18</v>
      </c>
      <c r="C308" s="2" t="s">
        <v>67</v>
      </c>
      <c r="D308" s="2" t="s">
        <v>67</v>
      </c>
      <c r="E308" s="2"/>
      <c r="F308" s="2" t="s">
        <v>206</v>
      </c>
      <c r="G308" s="2" t="s">
        <v>49</v>
      </c>
      <c r="H308" s="304">
        <v>0</v>
      </c>
      <c r="I308" s="304">
        <v>0</v>
      </c>
      <c r="J308" s="304">
        <v>0</v>
      </c>
      <c r="K308" s="304">
        <v>0</v>
      </c>
      <c r="L308" s="304">
        <v>0</v>
      </c>
      <c r="M308" s="304">
        <v>0</v>
      </c>
      <c r="N308" s="304">
        <v>0</v>
      </c>
    </row>
    <row r="309" spans="1:14">
      <c r="A309" s="2" t="s">
        <v>4</v>
      </c>
      <c r="B309" s="2" t="s">
        <v>19</v>
      </c>
      <c r="C309" s="2" t="s">
        <v>67</v>
      </c>
      <c r="D309" s="2" t="s">
        <v>67</v>
      </c>
      <c r="E309" s="2"/>
      <c r="F309" s="2" t="s">
        <v>206</v>
      </c>
      <c r="G309" s="2" t="s">
        <v>49</v>
      </c>
      <c r="H309" s="304">
        <v>0</v>
      </c>
      <c r="I309" s="304">
        <v>0</v>
      </c>
      <c r="J309" s="304">
        <v>0</v>
      </c>
      <c r="K309" s="304">
        <v>0</v>
      </c>
      <c r="L309" s="304">
        <v>0</v>
      </c>
      <c r="M309" s="304">
        <v>0</v>
      </c>
      <c r="N309" s="304">
        <v>0</v>
      </c>
    </row>
    <row r="310" spans="1:14">
      <c r="A310" s="2" t="s">
        <v>4</v>
      </c>
      <c r="B310" s="2" t="s">
        <v>20</v>
      </c>
      <c r="C310" s="2" t="s">
        <v>67</v>
      </c>
      <c r="D310" s="2" t="s">
        <v>67</v>
      </c>
      <c r="E310" s="2"/>
      <c r="F310" s="2" t="s">
        <v>206</v>
      </c>
      <c r="G310" s="2" t="s">
        <v>49</v>
      </c>
      <c r="H310" s="304">
        <v>0</v>
      </c>
      <c r="I310" s="304">
        <v>0</v>
      </c>
      <c r="J310" s="304">
        <v>0</v>
      </c>
      <c r="K310" s="304">
        <v>0</v>
      </c>
      <c r="L310" s="304">
        <v>0</v>
      </c>
      <c r="M310" s="304">
        <v>0</v>
      </c>
      <c r="N310" s="304">
        <v>0</v>
      </c>
    </row>
    <row r="311" spans="1:14">
      <c r="A311" s="2" t="s">
        <v>4</v>
      </c>
      <c r="B311" s="2" t="s">
        <v>21</v>
      </c>
      <c r="C311" s="2" t="s">
        <v>67</v>
      </c>
      <c r="D311" s="2" t="s">
        <v>67</v>
      </c>
      <c r="E311" s="2"/>
      <c r="F311" s="2" t="s">
        <v>206</v>
      </c>
      <c r="G311" s="2" t="s">
        <v>49</v>
      </c>
      <c r="H311" s="304">
        <v>0</v>
      </c>
      <c r="I311" s="304">
        <v>0</v>
      </c>
      <c r="J311" s="304">
        <v>0</v>
      </c>
      <c r="K311" s="304">
        <v>0</v>
      </c>
      <c r="L311" s="304">
        <v>0</v>
      </c>
      <c r="M311" s="304">
        <v>0</v>
      </c>
      <c r="N311" s="304">
        <v>0</v>
      </c>
    </row>
    <row r="312" spans="1:14">
      <c r="A312" s="2" t="s">
        <v>4</v>
      </c>
      <c r="B312" s="2" t="s">
        <v>23</v>
      </c>
      <c r="C312" s="2" t="s">
        <v>67</v>
      </c>
      <c r="D312" s="2" t="s">
        <v>67</v>
      </c>
      <c r="E312" s="2"/>
      <c r="F312" s="2" t="s">
        <v>206</v>
      </c>
      <c r="G312" s="2" t="s">
        <v>49</v>
      </c>
      <c r="H312" s="304">
        <v>0</v>
      </c>
      <c r="I312" s="304">
        <v>0</v>
      </c>
      <c r="J312" s="304">
        <v>0</v>
      </c>
      <c r="K312" s="304">
        <v>0</v>
      </c>
      <c r="L312" s="304">
        <v>0</v>
      </c>
      <c r="M312" s="304">
        <v>0</v>
      </c>
      <c r="N312" s="304">
        <v>0</v>
      </c>
    </row>
    <row r="313" spans="1:14">
      <c r="A313" s="2" t="s">
        <v>4</v>
      </c>
      <c r="B313" s="2" t="s">
        <v>24</v>
      </c>
      <c r="C313" s="2" t="s">
        <v>67</v>
      </c>
      <c r="D313" s="2" t="s">
        <v>67</v>
      </c>
      <c r="E313" s="2"/>
      <c r="F313" s="2" t="s">
        <v>206</v>
      </c>
      <c r="G313" s="2" t="s">
        <v>49</v>
      </c>
      <c r="H313" s="304">
        <v>0</v>
      </c>
      <c r="I313" s="304">
        <v>0</v>
      </c>
      <c r="J313" s="304">
        <v>0</v>
      </c>
      <c r="K313" s="304">
        <v>0</v>
      </c>
      <c r="L313" s="304">
        <v>0</v>
      </c>
      <c r="M313" s="304">
        <v>0</v>
      </c>
      <c r="N313" s="304">
        <v>0</v>
      </c>
    </row>
    <row r="314" spans="1:14">
      <c r="A314" s="2" t="s">
        <v>4</v>
      </c>
      <c r="B314" s="2" t="s">
        <v>26</v>
      </c>
      <c r="C314" s="2" t="s">
        <v>67</v>
      </c>
      <c r="D314" s="2" t="s">
        <v>67</v>
      </c>
      <c r="E314" s="2"/>
      <c r="F314" s="2" t="s">
        <v>206</v>
      </c>
      <c r="G314" s="2" t="s">
        <v>49</v>
      </c>
      <c r="H314" s="304">
        <v>0</v>
      </c>
      <c r="I314" s="304">
        <v>0</v>
      </c>
      <c r="J314" s="304">
        <v>0</v>
      </c>
      <c r="K314" s="304">
        <v>0</v>
      </c>
      <c r="L314" s="304">
        <v>0</v>
      </c>
      <c r="M314" s="304">
        <v>0</v>
      </c>
      <c r="N314" s="304">
        <v>0</v>
      </c>
    </row>
    <row r="315" spans="1:14">
      <c r="A315" s="2" t="s">
        <v>4</v>
      </c>
      <c r="B315" s="2" t="s">
        <v>27</v>
      </c>
      <c r="C315" s="2" t="s">
        <v>67</v>
      </c>
      <c r="D315" s="2" t="s">
        <v>67</v>
      </c>
      <c r="E315" s="2"/>
      <c r="F315" s="2" t="s">
        <v>206</v>
      </c>
      <c r="G315" s="2" t="s">
        <v>49</v>
      </c>
      <c r="H315" s="304">
        <v>0</v>
      </c>
      <c r="I315" s="304">
        <v>0</v>
      </c>
      <c r="J315" s="304">
        <v>0</v>
      </c>
      <c r="K315" s="304">
        <v>0</v>
      </c>
      <c r="L315" s="304">
        <v>0</v>
      </c>
      <c r="M315" s="304">
        <v>0</v>
      </c>
      <c r="N315" s="304">
        <v>0</v>
      </c>
    </row>
    <row r="316" spans="1:14">
      <c r="A316" s="2" t="s">
        <v>4</v>
      </c>
      <c r="B316" s="2" t="s">
        <v>28</v>
      </c>
      <c r="C316" s="2" t="s">
        <v>67</v>
      </c>
      <c r="D316" s="2" t="s">
        <v>94</v>
      </c>
      <c r="E316" s="2">
        <v>122739</v>
      </c>
      <c r="F316" s="2" t="s">
        <v>206</v>
      </c>
      <c r="G316" s="2" t="s">
        <v>49</v>
      </c>
      <c r="H316" s="304">
        <v>1485</v>
      </c>
      <c r="I316" s="304">
        <v>1485</v>
      </c>
      <c r="J316" s="304">
        <v>1485</v>
      </c>
      <c r="K316" s="304">
        <v>1485</v>
      </c>
      <c r="L316" s="304">
        <v>1485</v>
      </c>
      <c r="M316" s="304">
        <v>1485</v>
      </c>
      <c r="N316" s="304">
        <v>1485</v>
      </c>
    </row>
    <row r="317" spans="1:14">
      <c r="A317" s="2" t="s">
        <v>4</v>
      </c>
      <c r="B317" s="2" t="s">
        <v>28</v>
      </c>
      <c r="C317" s="2" t="s">
        <v>67</v>
      </c>
      <c r="D317" s="2" t="s">
        <v>95</v>
      </c>
      <c r="E317" s="2">
        <v>122738</v>
      </c>
      <c r="F317" s="2" t="s">
        <v>206</v>
      </c>
      <c r="G317" s="2" t="s">
        <v>49</v>
      </c>
      <c r="H317" s="304">
        <v>0</v>
      </c>
      <c r="I317" s="304">
        <v>1250</v>
      </c>
      <c r="J317" s="304">
        <v>1250</v>
      </c>
      <c r="K317" s="304">
        <v>1250</v>
      </c>
      <c r="L317" s="304">
        <v>1250</v>
      </c>
      <c r="M317" s="304">
        <v>1250</v>
      </c>
      <c r="N317" s="304">
        <v>1250</v>
      </c>
    </row>
    <row r="318" spans="1:14">
      <c r="A318" s="2" t="s">
        <v>4</v>
      </c>
      <c r="B318" s="2" t="s">
        <v>28</v>
      </c>
      <c r="C318" s="2" t="s">
        <v>67</v>
      </c>
      <c r="D318" s="2" t="s">
        <v>93</v>
      </c>
      <c r="E318" s="2">
        <v>4390</v>
      </c>
      <c r="F318" s="2" t="s">
        <v>206</v>
      </c>
      <c r="G318" s="2" t="s">
        <v>49</v>
      </c>
      <c r="H318" s="304">
        <v>0</v>
      </c>
      <c r="I318" s="304">
        <v>1200</v>
      </c>
      <c r="J318" s="304">
        <v>1200</v>
      </c>
      <c r="K318" s="304">
        <v>1200</v>
      </c>
      <c r="L318" s="304">
        <v>1200</v>
      </c>
      <c r="M318" s="304">
        <v>1200</v>
      </c>
      <c r="N318" s="304">
        <v>1200</v>
      </c>
    </row>
    <row r="319" spans="1:14">
      <c r="A319" s="2" t="s">
        <v>4</v>
      </c>
      <c r="B319" s="2" t="s">
        <v>18</v>
      </c>
      <c r="C319" s="2" t="s">
        <v>48</v>
      </c>
      <c r="D319" s="2" t="s">
        <v>48</v>
      </c>
      <c r="E319" s="2" t="s">
        <v>48</v>
      </c>
      <c r="F319" s="2" t="s">
        <v>210</v>
      </c>
      <c r="G319" s="2" t="s">
        <v>50</v>
      </c>
      <c r="H319" s="304">
        <v>0</v>
      </c>
      <c r="I319" s="304">
        <v>0</v>
      </c>
      <c r="J319" s="304">
        <v>0</v>
      </c>
      <c r="K319" s="304">
        <v>0</v>
      </c>
      <c r="L319" s="304">
        <v>0</v>
      </c>
      <c r="M319" s="304">
        <v>0</v>
      </c>
      <c r="N319" s="304">
        <v>0</v>
      </c>
    </row>
    <row r="320" spans="1:14">
      <c r="A320" s="2" t="s">
        <v>4</v>
      </c>
      <c r="B320" s="2" t="s">
        <v>18</v>
      </c>
      <c r="C320" s="2" t="s">
        <v>53</v>
      </c>
      <c r="D320" s="2" t="s">
        <v>53</v>
      </c>
      <c r="E320" s="2" t="s">
        <v>53</v>
      </c>
      <c r="F320" s="2" t="s">
        <v>210</v>
      </c>
      <c r="G320" s="2" t="s">
        <v>50</v>
      </c>
      <c r="H320" s="304">
        <v>0</v>
      </c>
      <c r="I320" s="304">
        <v>0</v>
      </c>
      <c r="J320" s="304">
        <v>0</v>
      </c>
      <c r="K320" s="304">
        <v>0</v>
      </c>
      <c r="L320" s="304">
        <v>0</v>
      </c>
      <c r="M320" s="304">
        <v>0</v>
      </c>
      <c r="N320" s="304">
        <v>0</v>
      </c>
    </row>
    <row r="321" spans="1:14">
      <c r="A321" s="2" t="s">
        <v>4</v>
      </c>
      <c r="B321" s="2" t="s">
        <v>18</v>
      </c>
      <c r="C321" s="2" t="s">
        <v>54</v>
      </c>
      <c r="D321" s="2" t="s">
        <v>54</v>
      </c>
      <c r="E321" s="2" t="s">
        <v>54</v>
      </c>
      <c r="F321" s="2" t="s">
        <v>210</v>
      </c>
      <c r="G321" s="2" t="s">
        <v>50</v>
      </c>
      <c r="H321" s="304">
        <v>17962.616657839004</v>
      </c>
      <c r="I321" s="304">
        <v>17673.677247226002</v>
      </c>
      <c r="J321" s="304">
        <v>10091.745882306001</v>
      </c>
      <c r="K321" s="304">
        <v>11940.193683016001</v>
      </c>
      <c r="L321" s="304">
        <v>7835.7207855470006</v>
      </c>
      <c r="M321" s="304">
        <v>7679.1204066130013</v>
      </c>
      <c r="N321" s="304">
        <v>2369.0201261100001</v>
      </c>
    </row>
    <row r="322" spans="1:14">
      <c r="A322" s="2" t="s">
        <v>4</v>
      </c>
      <c r="B322" s="2" t="s">
        <v>18</v>
      </c>
      <c r="C322" s="2" t="s">
        <v>55</v>
      </c>
      <c r="D322" s="2" t="s">
        <v>55</v>
      </c>
      <c r="E322" s="2" t="s">
        <v>55</v>
      </c>
      <c r="F322" s="2" t="s">
        <v>210</v>
      </c>
      <c r="G322" s="2" t="s">
        <v>50</v>
      </c>
      <c r="H322" s="304">
        <v>4.7299999999999995</v>
      </c>
      <c r="I322" s="304">
        <v>170.68602625</v>
      </c>
      <c r="J322" s="304">
        <v>172.33405999999999</v>
      </c>
      <c r="K322" s="304">
        <v>176.17156000000003</v>
      </c>
      <c r="L322" s="304">
        <v>170.71456000000001</v>
      </c>
      <c r="M322" s="304">
        <v>177.87300000000002</v>
      </c>
      <c r="N322" s="304">
        <v>122.66191999999999</v>
      </c>
    </row>
    <row r="323" spans="1:14">
      <c r="A323" s="2" t="s">
        <v>4</v>
      </c>
      <c r="B323" s="2" t="s">
        <v>18</v>
      </c>
      <c r="C323" s="2" t="s">
        <v>56</v>
      </c>
      <c r="D323" s="2" t="s">
        <v>56</v>
      </c>
      <c r="E323" s="2" t="s">
        <v>56</v>
      </c>
      <c r="F323" s="2" t="s">
        <v>210</v>
      </c>
      <c r="G323" s="2" t="s">
        <v>50</v>
      </c>
      <c r="H323" s="304">
        <v>0</v>
      </c>
      <c r="I323" s="304">
        <v>79.740000000000009</v>
      </c>
      <c r="J323" s="304">
        <v>79.740000000000009</v>
      </c>
      <c r="K323" s="304">
        <v>79.740000000000009</v>
      </c>
      <c r="L323" s="304">
        <v>79.740000000000009</v>
      </c>
      <c r="M323" s="304">
        <v>57.971249999999976</v>
      </c>
      <c r="N323" s="304">
        <v>28.552499999999998</v>
      </c>
    </row>
    <row r="324" spans="1:14">
      <c r="A324" s="2" t="s">
        <v>4</v>
      </c>
      <c r="B324" s="2" t="s">
        <v>18</v>
      </c>
      <c r="C324" s="2" t="s">
        <v>57</v>
      </c>
      <c r="D324" s="2" t="s">
        <v>57</v>
      </c>
      <c r="E324" s="2" t="s">
        <v>57</v>
      </c>
      <c r="F324" s="2" t="s">
        <v>210</v>
      </c>
      <c r="G324" s="2" t="s">
        <v>50</v>
      </c>
      <c r="H324" s="304">
        <v>49.055999999999997</v>
      </c>
      <c r="I324" s="304">
        <v>49.055999999999997</v>
      </c>
      <c r="J324" s="304">
        <v>49.055999999999997</v>
      </c>
      <c r="K324" s="304">
        <v>49.055999999999997</v>
      </c>
      <c r="L324" s="304">
        <v>49.055999999999997</v>
      </c>
      <c r="M324" s="304">
        <v>49.055999999999997</v>
      </c>
      <c r="N324" s="304">
        <v>49.055999999999997</v>
      </c>
    </row>
    <row r="325" spans="1:14">
      <c r="A325" s="2" t="s">
        <v>4</v>
      </c>
      <c r="B325" s="2" t="s">
        <v>18</v>
      </c>
      <c r="C325" s="2" t="s">
        <v>58</v>
      </c>
      <c r="D325" s="2" t="s">
        <v>58</v>
      </c>
      <c r="E325" s="2" t="s">
        <v>58</v>
      </c>
      <c r="F325" s="2" t="s">
        <v>210</v>
      </c>
      <c r="G325" s="2" t="s">
        <v>50</v>
      </c>
      <c r="H325" s="304">
        <v>16661.562696000001</v>
      </c>
      <c r="I325" s="304">
        <v>16661.562696000001</v>
      </c>
      <c r="J325" s="304">
        <v>16661.562696000001</v>
      </c>
      <c r="K325" s="304">
        <v>16661.562696000001</v>
      </c>
      <c r="L325" s="304">
        <v>16661.562696000001</v>
      </c>
      <c r="M325" s="304">
        <v>16661.562696000001</v>
      </c>
      <c r="N325" s="304">
        <v>16661.562696000001</v>
      </c>
    </row>
    <row r="326" spans="1:14">
      <c r="A326" s="2" t="s">
        <v>4</v>
      </c>
      <c r="B326" s="2" t="s">
        <v>18</v>
      </c>
      <c r="C326" s="2" t="s">
        <v>59</v>
      </c>
      <c r="D326" s="2" t="s">
        <v>59</v>
      </c>
      <c r="E326" s="2" t="s">
        <v>59</v>
      </c>
      <c r="F326" s="2" t="s">
        <v>210</v>
      </c>
      <c r="G326" s="2" t="s">
        <v>50</v>
      </c>
      <c r="H326" s="304">
        <v>537.46244655399983</v>
      </c>
      <c r="I326" s="304">
        <v>536.88644941799976</v>
      </c>
      <c r="J326" s="304">
        <v>540.6856702040003</v>
      </c>
      <c r="K326" s="304">
        <v>540.38746458300011</v>
      </c>
      <c r="L326" s="304">
        <v>539.05731326299997</v>
      </c>
      <c r="M326" s="304">
        <v>539.62529792700013</v>
      </c>
      <c r="N326" s="304">
        <v>539.82814270100016</v>
      </c>
    </row>
    <row r="327" spans="1:14">
      <c r="A327" s="2" t="s">
        <v>4</v>
      </c>
      <c r="B327" s="2" t="s">
        <v>18</v>
      </c>
      <c r="C327" s="2" t="s">
        <v>60</v>
      </c>
      <c r="D327" s="2" t="s">
        <v>60</v>
      </c>
      <c r="E327" s="2" t="s">
        <v>60</v>
      </c>
      <c r="F327" s="2" t="s">
        <v>210</v>
      </c>
      <c r="G327" s="2" t="s">
        <v>50</v>
      </c>
      <c r="H327" s="304">
        <v>902.36521742032937</v>
      </c>
      <c r="I327" s="304">
        <v>902.36521742032937</v>
      </c>
      <c r="J327" s="304">
        <v>902.36521742032937</v>
      </c>
      <c r="K327" s="304">
        <v>902.36521742032937</v>
      </c>
      <c r="L327" s="304">
        <v>901.93233045232932</v>
      </c>
      <c r="M327" s="304">
        <v>902.0384498123293</v>
      </c>
      <c r="N327" s="304">
        <v>875.49821118032935</v>
      </c>
    </row>
    <row r="328" spans="1:14">
      <c r="A328" s="2" t="s">
        <v>4</v>
      </c>
      <c r="B328" s="2" t="s">
        <v>18</v>
      </c>
      <c r="C328" s="2" t="s">
        <v>61</v>
      </c>
      <c r="D328" s="2" t="s">
        <v>61</v>
      </c>
      <c r="E328" s="2" t="s">
        <v>61</v>
      </c>
      <c r="F328" s="2" t="s">
        <v>210</v>
      </c>
      <c r="G328" s="2" t="s">
        <v>50</v>
      </c>
      <c r="H328" s="304">
        <v>14.440836164</v>
      </c>
      <c r="I328" s="304">
        <v>14.440836164</v>
      </c>
      <c r="J328" s="304">
        <v>14.440836164</v>
      </c>
      <c r="K328" s="304">
        <v>14.440836164</v>
      </c>
      <c r="L328" s="304">
        <v>14.440836164</v>
      </c>
      <c r="M328" s="304">
        <v>14.440836164</v>
      </c>
      <c r="N328" s="304">
        <v>14.440836164</v>
      </c>
    </row>
    <row r="329" spans="1:14">
      <c r="A329" s="2" t="s">
        <v>4</v>
      </c>
      <c r="B329" s="2" t="s">
        <v>18</v>
      </c>
      <c r="C329" s="2" t="s">
        <v>63</v>
      </c>
      <c r="D329" s="2" t="s">
        <v>63</v>
      </c>
      <c r="E329" s="2" t="s">
        <v>63</v>
      </c>
      <c r="F329" s="2" t="s">
        <v>210</v>
      </c>
      <c r="G329" s="2" t="s">
        <v>50</v>
      </c>
      <c r="H329" s="304">
        <v>0</v>
      </c>
      <c r="I329" s="304">
        <v>4.3117201469999999</v>
      </c>
      <c r="J329" s="304">
        <v>42.911881463</v>
      </c>
      <c r="K329" s="304">
        <v>19.385643469000001</v>
      </c>
      <c r="L329" s="304">
        <v>39.01080133</v>
      </c>
      <c r="M329" s="304">
        <v>86.439722947000007</v>
      </c>
      <c r="N329" s="304">
        <v>108.79907170200001</v>
      </c>
    </row>
    <row r="330" spans="1:14">
      <c r="A330" s="2" t="s">
        <v>4</v>
      </c>
      <c r="B330" s="2" t="s">
        <v>18</v>
      </c>
      <c r="C330" s="2" t="s">
        <v>64</v>
      </c>
      <c r="D330" s="2" t="s">
        <v>64</v>
      </c>
      <c r="E330" s="2" t="s">
        <v>64</v>
      </c>
      <c r="F330" s="2" t="s">
        <v>210</v>
      </c>
      <c r="G330" s="2" t="s">
        <v>50</v>
      </c>
      <c r="H330" s="304">
        <v>1839.7322610100002</v>
      </c>
      <c r="I330" s="304">
        <v>1748.8532584120003</v>
      </c>
      <c r="J330" s="304">
        <v>1748.853260075</v>
      </c>
      <c r="K330" s="304">
        <v>1748.8532584120003</v>
      </c>
      <c r="L330" s="304">
        <v>1751.708626614</v>
      </c>
      <c r="M330" s="304">
        <v>1752.4782867860004</v>
      </c>
      <c r="N330" s="304">
        <v>1769.4050548550003</v>
      </c>
    </row>
    <row r="331" spans="1:14">
      <c r="A331" s="2" t="s">
        <v>4</v>
      </c>
      <c r="B331" s="2" t="s">
        <v>18</v>
      </c>
      <c r="C331" s="2" t="s">
        <v>54</v>
      </c>
      <c r="D331" s="2" t="s">
        <v>72</v>
      </c>
      <c r="E331" s="2" t="s">
        <v>72</v>
      </c>
      <c r="F331" s="2" t="s">
        <v>210</v>
      </c>
      <c r="G331" s="2" t="s">
        <v>50</v>
      </c>
      <c r="H331" s="304">
        <v>0</v>
      </c>
      <c r="I331" s="304">
        <v>0</v>
      </c>
      <c r="J331" s="304">
        <v>0</v>
      </c>
      <c r="K331" s="304">
        <v>0</v>
      </c>
      <c r="L331" s="304">
        <v>0</v>
      </c>
      <c r="M331" s="304">
        <v>0</v>
      </c>
      <c r="N331" s="304">
        <v>0</v>
      </c>
    </row>
    <row r="332" spans="1:14">
      <c r="A332" s="2" t="s">
        <v>4</v>
      </c>
      <c r="B332" s="2" t="s">
        <v>18</v>
      </c>
      <c r="C332" s="2" t="s">
        <v>55</v>
      </c>
      <c r="D332" s="2" t="s">
        <v>73</v>
      </c>
      <c r="E332" s="2" t="s">
        <v>73</v>
      </c>
      <c r="F332" s="2" t="s">
        <v>210</v>
      </c>
      <c r="G332" s="2" t="s">
        <v>50</v>
      </c>
      <c r="H332" s="304">
        <v>0</v>
      </c>
      <c r="I332" s="304">
        <v>0</v>
      </c>
      <c r="J332" s="304">
        <v>0</v>
      </c>
      <c r="K332" s="304">
        <v>0</v>
      </c>
      <c r="L332" s="304">
        <v>0</v>
      </c>
      <c r="M332" s="304">
        <v>0</v>
      </c>
      <c r="N332" s="304">
        <v>0</v>
      </c>
    </row>
    <row r="333" spans="1:14">
      <c r="A333" s="2" t="s">
        <v>4</v>
      </c>
      <c r="B333" s="2" t="s">
        <v>18</v>
      </c>
      <c r="C333" s="2" t="s">
        <v>57</v>
      </c>
      <c r="D333" s="2" t="s">
        <v>74</v>
      </c>
      <c r="E333" s="2" t="s">
        <v>74</v>
      </c>
      <c r="F333" s="2" t="s">
        <v>210</v>
      </c>
      <c r="G333" s="2" t="s">
        <v>50</v>
      </c>
      <c r="H333" s="304">
        <v>0</v>
      </c>
      <c r="I333" s="304">
        <v>0</v>
      </c>
      <c r="J333" s="304">
        <v>0</v>
      </c>
      <c r="K333" s="304">
        <v>0</v>
      </c>
      <c r="L333" s="304">
        <v>0</v>
      </c>
      <c r="M333" s="304">
        <v>0</v>
      </c>
      <c r="N333" s="304">
        <v>0</v>
      </c>
    </row>
    <row r="334" spans="1:14">
      <c r="A334" s="2" t="s">
        <v>4</v>
      </c>
      <c r="B334" s="2" t="s">
        <v>18</v>
      </c>
      <c r="C334" s="2" t="s">
        <v>64</v>
      </c>
      <c r="D334" s="2" t="s">
        <v>75</v>
      </c>
      <c r="E334" s="2" t="s">
        <v>75</v>
      </c>
      <c r="F334" s="2" t="s">
        <v>210</v>
      </c>
      <c r="G334" s="2" t="s">
        <v>50</v>
      </c>
      <c r="H334" s="304">
        <v>0</v>
      </c>
      <c r="I334" s="304">
        <v>0</v>
      </c>
      <c r="J334" s="304">
        <v>0</v>
      </c>
      <c r="K334" s="304">
        <v>342.75837593</v>
      </c>
      <c r="L334" s="304">
        <v>342.75837535199997</v>
      </c>
      <c r="M334" s="304">
        <v>342.758375742</v>
      </c>
      <c r="N334" s="304">
        <v>342.75837761899999</v>
      </c>
    </row>
    <row r="335" spans="1:14">
      <c r="A335" s="2" t="s">
        <v>4</v>
      </c>
      <c r="B335" s="2" t="s">
        <v>18</v>
      </c>
      <c r="C335" s="2" t="s">
        <v>60</v>
      </c>
      <c r="D335" s="2" t="s">
        <v>76</v>
      </c>
      <c r="E335" s="2" t="s">
        <v>76</v>
      </c>
      <c r="F335" s="2" t="s">
        <v>210</v>
      </c>
      <c r="G335" s="2" t="s">
        <v>50</v>
      </c>
      <c r="H335" s="304">
        <v>0</v>
      </c>
      <c r="I335" s="304">
        <v>0</v>
      </c>
      <c r="J335" s="304">
        <v>0</v>
      </c>
      <c r="K335" s="304">
        <v>0</v>
      </c>
      <c r="L335" s="304">
        <v>0</v>
      </c>
      <c r="M335" s="304">
        <v>0</v>
      </c>
      <c r="N335" s="304">
        <v>2871.4818934370001</v>
      </c>
    </row>
    <row r="336" spans="1:14">
      <c r="A336" s="2" t="s">
        <v>4</v>
      </c>
      <c r="B336" s="2" t="s">
        <v>18</v>
      </c>
      <c r="C336" s="2" t="s">
        <v>61</v>
      </c>
      <c r="D336" s="2" t="s">
        <v>77</v>
      </c>
      <c r="E336" s="2" t="s">
        <v>77</v>
      </c>
      <c r="F336" s="2" t="s">
        <v>210</v>
      </c>
      <c r="G336" s="2" t="s">
        <v>50</v>
      </c>
      <c r="H336" s="304">
        <v>0</v>
      </c>
      <c r="I336" s="304">
        <v>0</v>
      </c>
      <c r="J336" s="304">
        <v>0</v>
      </c>
      <c r="K336" s="304">
        <v>0</v>
      </c>
      <c r="L336" s="304">
        <v>0</v>
      </c>
      <c r="M336" s="304">
        <v>0</v>
      </c>
      <c r="N336" s="304">
        <v>0</v>
      </c>
    </row>
    <row r="337" spans="1:14">
      <c r="A337" s="2" t="s">
        <v>4</v>
      </c>
      <c r="B337" s="2" t="s">
        <v>18</v>
      </c>
      <c r="C337" s="2" t="s">
        <v>62</v>
      </c>
      <c r="D337" s="2" t="s">
        <v>78</v>
      </c>
      <c r="E337" s="2" t="s">
        <v>78</v>
      </c>
      <c r="F337" s="2" t="s">
        <v>210</v>
      </c>
      <c r="G337" s="2" t="s">
        <v>50</v>
      </c>
      <c r="H337" s="304">
        <v>418.39818893500001</v>
      </c>
      <c r="I337" s="304">
        <v>1251.6288002619999</v>
      </c>
      <c r="J337" s="304">
        <v>1251.6288002619999</v>
      </c>
      <c r="K337" s="304">
        <v>1251.6288002619999</v>
      </c>
      <c r="L337" s="304">
        <v>1251.6288002619999</v>
      </c>
      <c r="M337" s="304">
        <v>1251.6288002619999</v>
      </c>
      <c r="N337" s="304">
        <v>1251.6288002619999</v>
      </c>
    </row>
    <row r="338" spans="1:14">
      <c r="A338" s="2" t="s">
        <v>4</v>
      </c>
      <c r="B338" s="2" t="s">
        <v>18</v>
      </c>
      <c r="C338" s="2" t="s">
        <v>63</v>
      </c>
      <c r="D338" s="2" t="s">
        <v>79</v>
      </c>
      <c r="E338" s="2" t="s">
        <v>79</v>
      </c>
      <c r="F338" s="2" t="s">
        <v>210</v>
      </c>
      <c r="G338" s="2" t="s">
        <v>50</v>
      </c>
      <c r="H338" s="304">
        <v>0</v>
      </c>
      <c r="I338" s="304">
        <v>0</v>
      </c>
      <c r="J338" s="304">
        <v>0</v>
      </c>
      <c r="K338" s="304">
        <v>0</v>
      </c>
      <c r="L338" s="304">
        <v>0</v>
      </c>
      <c r="M338" s="304">
        <v>0</v>
      </c>
      <c r="N338" s="304">
        <v>0</v>
      </c>
    </row>
    <row r="339" spans="1:14">
      <c r="A339" s="2" t="s">
        <v>4</v>
      </c>
      <c r="B339" s="2" t="s">
        <v>18</v>
      </c>
      <c r="C339" s="2" t="s">
        <v>60</v>
      </c>
      <c r="D339" s="2" t="s">
        <v>76</v>
      </c>
      <c r="E339" s="2" t="s">
        <v>207</v>
      </c>
      <c r="F339" s="2" t="s">
        <v>210</v>
      </c>
      <c r="G339" s="2" t="s">
        <v>50</v>
      </c>
      <c r="H339" s="304">
        <v>0</v>
      </c>
      <c r="I339" s="304">
        <v>0</v>
      </c>
      <c r="J339" s="304">
        <v>0</v>
      </c>
      <c r="K339" s="304">
        <v>0</v>
      </c>
      <c r="L339" s="304">
        <v>0</v>
      </c>
      <c r="M339" s="304">
        <v>0</v>
      </c>
      <c r="N339" s="304">
        <v>0</v>
      </c>
    </row>
    <row r="340" spans="1:14">
      <c r="A340" s="2" t="s">
        <v>4</v>
      </c>
      <c r="B340" s="2" t="s">
        <v>18</v>
      </c>
      <c r="C340" s="2" t="s">
        <v>63</v>
      </c>
      <c r="D340" s="2" t="s">
        <v>79</v>
      </c>
      <c r="E340" s="2" t="s">
        <v>208</v>
      </c>
      <c r="F340" s="2" t="s">
        <v>210</v>
      </c>
      <c r="G340" s="2" t="s">
        <v>50</v>
      </c>
      <c r="H340" s="304">
        <v>0</v>
      </c>
      <c r="I340" s="304">
        <v>0</v>
      </c>
      <c r="J340" s="304">
        <v>0</v>
      </c>
      <c r="K340" s="304">
        <v>0</v>
      </c>
      <c r="L340" s="304">
        <v>0</v>
      </c>
      <c r="M340" s="304">
        <v>0</v>
      </c>
      <c r="N340" s="304">
        <v>0</v>
      </c>
    </row>
    <row r="341" spans="1:14">
      <c r="A341" s="2" t="s">
        <v>4</v>
      </c>
      <c r="B341" s="2" t="s">
        <v>18</v>
      </c>
      <c r="C341" s="2" t="s">
        <v>65</v>
      </c>
      <c r="D341" s="2" t="s">
        <v>209</v>
      </c>
      <c r="E341" s="2" t="s">
        <v>80</v>
      </c>
      <c r="F341" s="2" t="s">
        <v>210</v>
      </c>
      <c r="G341" s="2" t="s">
        <v>50</v>
      </c>
      <c r="H341" s="304">
        <v>0</v>
      </c>
      <c r="I341" s="304">
        <v>0</v>
      </c>
      <c r="J341" s="304">
        <v>0</v>
      </c>
      <c r="K341" s="304">
        <v>0</v>
      </c>
      <c r="L341" s="304">
        <v>0</v>
      </c>
      <c r="M341" s="304">
        <v>0</v>
      </c>
      <c r="N341" s="304">
        <v>0</v>
      </c>
    </row>
    <row r="342" spans="1:14">
      <c r="A342" s="2" t="s">
        <v>4</v>
      </c>
      <c r="B342" s="2" t="s">
        <v>18</v>
      </c>
      <c r="C342" s="2" t="s">
        <v>65</v>
      </c>
      <c r="D342" s="2" t="s">
        <v>209</v>
      </c>
      <c r="E342" s="2" t="s">
        <v>81</v>
      </c>
      <c r="F342" s="2" t="s">
        <v>210</v>
      </c>
      <c r="G342" s="2" t="s">
        <v>50</v>
      </c>
      <c r="H342" s="304">
        <v>0</v>
      </c>
      <c r="I342" s="304">
        <v>0</v>
      </c>
      <c r="J342" s="304">
        <v>0</v>
      </c>
      <c r="K342" s="304">
        <v>0</v>
      </c>
      <c r="L342" s="304">
        <v>0</v>
      </c>
      <c r="M342" s="304">
        <v>0</v>
      </c>
      <c r="N342" s="304">
        <v>0</v>
      </c>
    </row>
    <row r="343" spans="1:14">
      <c r="A343" s="2" t="s">
        <v>4</v>
      </c>
      <c r="B343" s="2" t="s">
        <v>19</v>
      </c>
      <c r="C343" s="2" t="s">
        <v>48</v>
      </c>
      <c r="D343" s="2" t="s">
        <v>48</v>
      </c>
      <c r="E343" s="2" t="s">
        <v>48</v>
      </c>
      <c r="F343" s="2" t="s">
        <v>210</v>
      </c>
      <c r="G343" s="2" t="s">
        <v>50</v>
      </c>
      <c r="H343" s="304">
        <v>278.99999884800002</v>
      </c>
      <c r="I343" s="304">
        <v>0</v>
      </c>
      <c r="J343" s="304">
        <v>0</v>
      </c>
      <c r="K343" s="304">
        <v>0</v>
      </c>
      <c r="L343" s="304">
        <v>0</v>
      </c>
      <c r="M343" s="304">
        <v>0</v>
      </c>
      <c r="N343" s="304">
        <v>0</v>
      </c>
    </row>
    <row r="344" spans="1:14">
      <c r="A344" s="2" t="s">
        <v>4</v>
      </c>
      <c r="B344" s="2" t="s">
        <v>19</v>
      </c>
      <c r="C344" s="2" t="s">
        <v>53</v>
      </c>
      <c r="D344" s="2" t="s">
        <v>53</v>
      </c>
      <c r="E344" s="2" t="s">
        <v>53</v>
      </c>
      <c r="F344" s="2" t="s">
        <v>210</v>
      </c>
      <c r="G344" s="2" t="s">
        <v>50</v>
      </c>
      <c r="H344" s="304">
        <v>0</v>
      </c>
      <c r="I344" s="304">
        <v>0</v>
      </c>
      <c r="J344" s="304">
        <v>0</v>
      </c>
      <c r="K344" s="304">
        <v>0</v>
      </c>
      <c r="L344" s="304">
        <v>0</v>
      </c>
      <c r="M344" s="304">
        <v>0</v>
      </c>
      <c r="N344" s="304">
        <v>0</v>
      </c>
    </row>
    <row r="345" spans="1:14">
      <c r="A345" s="2" t="s">
        <v>4</v>
      </c>
      <c r="B345" s="2" t="s">
        <v>19</v>
      </c>
      <c r="C345" s="2" t="s">
        <v>54</v>
      </c>
      <c r="D345" s="2" t="s">
        <v>54</v>
      </c>
      <c r="E345" s="2" t="s">
        <v>54</v>
      </c>
      <c r="F345" s="2" t="s">
        <v>210</v>
      </c>
      <c r="G345" s="2" t="s">
        <v>50</v>
      </c>
      <c r="H345" s="304">
        <v>2888.155300894</v>
      </c>
      <c r="I345" s="304">
        <v>594.24590000000001</v>
      </c>
      <c r="J345" s="304">
        <v>718.50769906400001</v>
      </c>
      <c r="K345" s="304">
        <v>792.63826992000008</v>
      </c>
      <c r="L345" s="304">
        <v>854.18188512799998</v>
      </c>
      <c r="M345" s="304">
        <v>854.18188512799998</v>
      </c>
      <c r="N345" s="304">
        <v>536.69205902800002</v>
      </c>
    </row>
    <row r="346" spans="1:14">
      <c r="A346" s="2" t="s">
        <v>4</v>
      </c>
      <c r="B346" s="2" t="s">
        <v>19</v>
      </c>
      <c r="C346" s="2" t="s">
        <v>55</v>
      </c>
      <c r="D346" s="2" t="s">
        <v>55</v>
      </c>
      <c r="E346" s="2" t="s">
        <v>55</v>
      </c>
      <c r="F346" s="2" t="s">
        <v>210</v>
      </c>
      <c r="G346" s="2" t="s">
        <v>50</v>
      </c>
      <c r="H346" s="304">
        <v>28.16</v>
      </c>
      <c r="I346" s="304">
        <v>15.469000000000001</v>
      </c>
      <c r="J346" s="304">
        <v>21.215000000000003</v>
      </c>
      <c r="K346" s="304">
        <v>20.265999999999998</v>
      </c>
      <c r="L346" s="304">
        <v>11.026</v>
      </c>
      <c r="M346" s="304">
        <v>3.41</v>
      </c>
      <c r="N346" s="304">
        <v>3.41</v>
      </c>
    </row>
    <row r="347" spans="1:14">
      <c r="A347" s="2" t="s">
        <v>4</v>
      </c>
      <c r="B347" s="2" t="s">
        <v>19</v>
      </c>
      <c r="C347" s="2" t="s">
        <v>56</v>
      </c>
      <c r="D347" s="2" t="s">
        <v>56</v>
      </c>
      <c r="E347" s="2" t="s">
        <v>56</v>
      </c>
      <c r="F347" s="2" t="s">
        <v>210</v>
      </c>
      <c r="G347" s="2" t="s">
        <v>50</v>
      </c>
      <c r="H347" s="304">
        <v>66</v>
      </c>
      <c r="I347" s="304">
        <v>81.007019999999997</v>
      </c>
      <c r="J347" s="304">
        <v>75.394019999999998</v>
      </c>
      <c r="K347" s="304">
        <v>76.498559999999998</v>
      </c>
      <c r="L347" s="304">
        <v>77.728139999999996</v>
      </c>
      <c r="M347" s="304">
        <v>68.497240000000005</v>
      </c>
      <c r="N347" s="304">
        <v>22.08</v>
      </c>
    </row>
    <row r="348" spans="1:14">
      <c r="A348" s="2" t="s">
        <v>4</v>
      </c>
      <c r="B348" s="2" t="s">
        <v>19</v>
      </c>
      <c r="C348" s="2" t="s">
        <v>57</v>
      </c>
      <c r="D348" s="2" t="s">
        <v>57</v>
      </c>
      <c r="E348" s="2" t="s">
        <v>57</v>
      </c>
      <c r="F348" s="2" t="s">
        <v>210</v>
      </c>
      <c r="G348" s="2" t="s">
        <v>50</v>
      </c>
      <c r="H348" s="304">
        <v>0</v>
      </c>
      <c r="I348" s="304">
        <v>0</v>
      </c>
      <c r="J348" s="304">
        <v>0</v>
      </c>
      <c r="K348" s="304">
        <v>0</v>
      </c>
      <c r="L348" s="304">
        <v>0</v>
      </c>
      <c r="M348" s="304">
        <v>0</v>
      </c>
      <c r="N348" s="304">
        <v>0</v>
      </c>
    </row>
    <row r="349" spans="1:14">
      <c r="A349" s="2" t="s">
        <v>4</v>
      </c>
      <c r="B349" s="2" t="s">
        <v>19</v>
      </c>
      <c r="C349" s="2" t="s">
        <v>58</v>
      </c>
      <c r="D349" s="2" t="s">
        <v>58</v>
      </c>
      <c r="E349" s="2" t="s">
        <v>58</v>
      </c>
      <c r="F349" s="2" t="s">
        <v>210</v>
      </c>
      <c r="G349" s="2" t="s">
        <v>50</v>
      </c>
      <c r="H349" s="304">
        <v>0</v>
      </c>
      <c r="I349" s="304">
        <v>0</v>
      </c>
      <c r="J349" s="304">
        <v>0</v>
      </c>
      <c r="K349" s="304">
        <v>0</v>
      </c>
      <c r="L349" s="304">
        <v>0</v>
      </c>
      <c r="M349" s="304">
        <v>0</v>
      </c>
      <c r="N349" s="304">
        <v>0</v>
      </c>
    </row>
    <row r="350" spans="1:14">
      <c r="A350" s="2" t="s">
        <v>4</v>
      </c>
      <c r="B350" s="2" t="s">
        <v>19</v>
      </c>
      <c r="C350" s="2" t="s">
        <v>59</v>
      </c>
      <c r="D350" s="2" t="s">
        <v>59</v>
      </c>
      <c r="E350" s="2" t="s">
        <v>59</v>
      </c>
      <c r="F350" s="2" t="s">
        <v>210</v>
      </c>
      <c r="G350" s="2" t="s">
        <v>50</v>
      </c>
      <c r="H350" s="304">
        <v>0</v>
      </c>
      <c r="I350" s="304">
        <v>0</v>
      </c>
      <c r="J350" s="304">
        <v>0</v>
      </c>
      <c r="K350" s="304">
        <v>0</v>
      </c>
      <c r="L350" s="304">
        <v>0</v>
      </c>
      <c r="M350" s="304">
        <v>0</v>
      </c>
      <c r="N350" s="304">
        <v>0</v>
      </c>
    </row>
    <row r="351" spans="1:14">
      <c r="A351" s="2" t="s">
        <v>4</v>
      </c>
      <c r="B351" s="2" t="s">
        <v>19</v>
      </c>
      <c r="C351" s="2" t="s">
        <v>60</v>
      </c>
      <c r="D351" s="2" t="s">
        <v>60</v>
      </c>
      <c r="E351" s="2" t="s">
        <v>60</v>
      </c>
      <c r="F351" s="2" t="s">
        <v>210</v>
      </c>
      <c r="G351" s="2" t="s">
        <v>50</v>
      </c>
      <c r="H351" s="304">
        <v>551.51453688476784</v>
      </c>
      <c r="I351" s="304">
        <v>551.51453688476784</v>
      </c>
      <c r="J351" s="304">
        <v>551.51453688476784</v>
      </c>
      <c r="K351" s="304">
        <v>551.51453688476784</v>
      </c>
      <c r="L351" s="304">
        <v>551.51453688476784</v>
      </c>
      <c r="M351" s="304">
        <v>551.51453688476784</v>
      </c>
      <c r="N351" s="304">
        <v>551.51453688476784</v>
      </c>
    </row>
    <row r="352" spans="1:14">
      <c r="A352" s="2" t="s">
        <v>4</v>
      </c>
      <c r="B352" s="2" t="s">
        <v>19</v>
      </c>
      <c r="C352" s="2" t="s">
        <v>61</v>
      </c>
      <c r="D352" s="2" t="s">
        <v>61</v>
      </c>
      <c r="E352" s="2" t="s">
        <v>61</v>
      </c>
      <c r="F352" s="2" t="s">
        <v>210</v>
      </c>
      <c r="G352" s="2" t="s">
        <v>50</v>
      </c>
      <c r="H352" s="304">
        <v>5.3733189909999997</v>
      </c>
      <c r="I352" s="304">
        <v>5.3733189909999997</v>
      </c>
      <c r="J352" s="304">
        <v>5.3733189909999997</v>
      </c>
      <c r="K352" s="304">
        <v>5.3733189909999997</v>
      </c>
      <c r="L352" s="304">
        <v>5.3733189909999997</v>
      </c>
      <c r="M352" s="304">
        <v>5.3733189909999997</v>
      </c>
      <c r="N352" s="304">
        <v>5.3733189909999997</v>
      </c>
    </row>
    <row r="353" spans="1:14">
      <c r="A353" s="2" t="s">
        <v>4</v>
      </c>
      <c r="B353" s="2" t="s">
        <v>19</v>
      </c>
      <c r="C353" s="2" t="s">
        <v>63</v>
      </c>
      <c r="D353" s="2" t="s">
        <v>63</v>
      </c>
      <c r="E353" s="2" t="s">
        <v>63</v>
      </c>
      <c r="F353" s="2" t="s">
        <v>210</v>
      </c>
      <c r="G353" s="2" t="s">
        <v>50</v>
      </c>
      <c r="H353" s="304">
        <v>0</v>
      </c>
      <c r="I353" s="304">
        <v>0</v>
      </c>
      <c r="J353" s="304">
        <v>0</v>
      </c>
      <c r="K353" s="304">
        <v>0</v>
      </c>
      <c r="L353" s="304">
        <v>0</v>
      </c>
      <c r="M353" s="304">
        <v>0</v>
      </c>
      <c r="N353" s="304">
        <v>0</v>
      </c>
    </row>
    <row r="354" spans="1:14">
      <c r="A354" s="2" t="s">
        <v>4</v>
      </c>
      <c r="B354" s="2" t="s">
        <v>19</v>
      </c>
      <c r="C354" s="2" t="s">
        <v>64</v>
      </c>
      <c r="D354" s="2" t="s">
        <v>64</v>
      </c>
      <c r="E354" s="2" t="s">
        <v>64</v>
      </c>
      <c r="F354" s="2" t="s">
        <v>210</v>
      </c>
      <c r="G354" s="2" t="s">
        <v>50</v>
      </c>
      <c r="H354" s="304">
        <v>43.172993828999999</v>
      </c>
      <c r="I354" s="304">
        <v>43.172994111999998</v>
      </c>
      <c r="J354" s="304">
        <v>43.172994111999998</v>
      </c>
      <c r="K354" s="304">
        <v>44.008537943</v>
      </c>
      <c r="L354" s="304">
        <v>44.507993829</v>
      </c>
      <c r="M354" s="304">
        <v>44.507994248000003</v>
      </c>
      <c r="N354" s="304">
        <v>57.884693503999998</v>
      </c>
    </row>
    <row r="355" spans="1:14">
      <c r="A355" s="2" t="s">
        <v>4</v>
      </c>
      <c r="B355" s="2" t="s">
        <v>19</v>
      </c>
      <c r="C355" s="2" t="s">
        <v>54</v>
      </c>
      <c r="D355" s="2" t="s">
        <v>72</v>
      </c>
      <c r="E355" s="2" t="s">
        <v>72</v>
      </c>
      <c r="F355" s="2" t="s">
        <v>210</v>
      </c>
      <c r="G355" s="2" t="s">
        <v>50</v>
      </c>
      <c r="H355" s="304">
        <v>0</v>
      </c>
      <c r="I355" s="304">
        <v>0</v>
      </c>
      <c r="J355" s="304">
        <v>0</v>
      </c>
      <c r="K355" s="304">
        <v>0</v>
      </c>
      <c r="L355" s="304">
        <v>0</v>
      </c>
      <c r="M355" s="304">
        <v>0</v>
      </c>
      <c r="N355" s="304">
        <v>0</v>
      </c>
    </row>
    <row r="356" spans="1:14">
      <c r="A356" s="2" t="s">
        <v>4</v>
      </c>
      <c r="B356" s="2" t="s">
        <v>19</v>
      </c>
      <c r="C356" s="2" t="s">
        <v>55</v>
      </c>
      <c r="D356" s="2" t="s">
        <v>73</v>
      </c>
      <c r="E356" s="2" t="s">
        <v>73</v>
      </c>
      <c r="F356" s="2" t="s">
        <v>210</v>
      </c>
      <c r="G356" s="2" t="s">
        <v>50</v>
      </c>
      <c r="H356" s="304">
        <v>0</v>
      </c>
      <c r="I356" s="304">
        <v>0</v>
      </c>
      <c r="J356" s="304">
        <v>6.6428985919999999</v>
      </c>
      <c r="K356" s="304">
        <v>16.607246480000001</v>
      </c>
      <c r="L356" s="304">
        <v>3.6233992320000001</v>
      </c>
      <c r="M356" s="304">
        <v>3.6233992320000001</v>
      </c>
      <c r="N356" s="304">
        <v>67.485810696000001</v>
      </c>
    </row>
    <row r="357" spans="1:14">
      <c r="A357" s="2" t="s">
        <v>4</v>
      </c>
      <c r="B357" s="2" t="s">
        <v>19</v>
      </c>
      <c r="C357" s="2" t="s">
        <v>57</v>
      </c>
      <c r="D357" s="2" t="s">
        <v>74</v>
      </c>
      <c r="E357" s="2" t="s">
        <v>74</v>
      </c>
      <c r="F357" s="2" t="s">
        <v>210</v>
      </c>
      <c r="G357" s="2" t="s">
        <v>50</v>
      </c>
      <c r="H357" s="304">
        <v>0</v>
      </c>
      <c r="I357" s="304">
        <v>0</v>
      </c>
      <c r="J357" s="304">
        <v>0</v>
      </c>
      <c r="K357" s="304">
        <v>0</v>
      </c>
      <c r="L357" s="304">
        <v>0</v>
      </c>
      <c r="M357" s="304">
        <v>0</v>
      </c>
      <c r="N357" s="304">
        <v>0</v>
      </c>
    </row>
    <row r="358" spans="1:14">
      <c r="A358" s="2" t="s">
        <v>4</v>
      </c>
      <c r="B358" s="2" t="s">
        <v>19</v>
      </c>
      <c r="C358" s="2" t="s">
        <v>64</v>
      </c>
      <c r="D358" s="2" t="s">
        <v>75</v>
      </c>
      <c r="E358" s="2" t="s">
        <v>75</v>
      </c>
      <c r="F358" s="2" t="s">
        <v>210</v>
      </c>
      <c r="G358" s="2" t="s">
        <v>50</v>
      </c>
      <c r="H358" s="304">
        <v>0</v>
      </c>
      <c r="I358" s="304">
        <v>0</v>
      </c>
      <c r="J358" s="304">
        <v>0</v>
      </c>
      <c r="K358" s="304">
        <v>0</v>
      </c>
      <c r="L358" s="304">
        <v>0</v>
      </c>
      <c r="M358" s="304">
        <v>0</v>
      </c>
      <c r="N358" s="304">
        <v>0</v>
      </c>
    </row>
    <row r="359" spans="1:14">
      <c r="A359" s="2" t="s">
        <v>4</v>
      </c>
      <c r="B359" s="2" t="s">
        <v>19</v>
      </c>
      <c r="C359" s="2" t="s">
        <v>60</v>
      </c>
      <c r="D359" s="2" t="s">
        <v>76</v>
      </c>
      <c r="E359" s="2" t="s">
        <v>76</v>
      </c>
      <c r="F359" s="2" t="s">
        <v>210</v>
      </c>
      <c r="G359" s="2" t="s">
        <v>50</v>
      </c>
      <c r="H359" s="304">
        <v>0</v>
      </c>
      <c r="I359" s="304">
        <v>0</v>
      </c>
      <c r="J359" s="304">
        <v>0</v>
      </c>
      <c r="K359" s="304">
        <v>0</v>
      </c>
      <c r="L359" s="304">
        <v>0</v>
      </c>
      <c r="M359" s="304">
        <v>0</v>
      </c>
      <c r="N359" s="304">
        <v>5690.8535419179998</v>
      </c>
    </row>
    <row r="360" spans="1:14">
      <c r="A360" s="2" t="s">
        <v>4</v>
      </c>
      <c r="B360" s="2" t="s">
        <v>19</v>
      </c>
      <c r="C360" s="2" t="s">
        <v>61</v>
      </c>
      <c r="D360" s="2" t="s">
        <v>77</v>
      </c>
      <c r="E360" s="2" t="s">
        <v>77</v>
      </c>
      <c r="F360" s="2" t="s">
        <v>210</v>
      </c>
      <c r="G360" s="2" t="s">
        <v>50</v>
      </c>
      <c r="H360" s="304">
        <v>0</v>
      </c>
      <c r="I360" s="304">
        <v>0</v>
      </c>
      <c r="J360" s="304">
        <v>0</v>
      </c>
      <c r="K360" s="304">
        <v>0</v>
      </c>
      <c r="L360" s="304">
        <v>0</v>
      </c>
      <c r="M360" s="304">
        <v>0</v>
      </c>
      <c r="N360" s="304">
        <v>0</v>
      </c>
    </row>
    <row r="361" spans="1:14">
      <c r="A361" s="2" t="s">
        <v>4</v>
      </c>
      <c r="B361" s="2" t="s">
        <v>19</v>
      </c>
      <c r="C361" s="2" t="s">
        <v>62</v>
      </c>
      <c r="D361" s="2" t="s">
        <v>78</v>
      </c>
      <c r="E361" s="2" t="s">
        <v>78</v>
      </c>
      <c r="F361" s="2" t="s">
        <v>210</v>
      </c>
      <c r="G361" s="2" t="s">
        <v>50</v>
      </c>
      <c r="H361" s="304">
        <v>0</v>
      </c>
      <c r="I361" s="304">
        <v>0</v>
      </c>
      <c r="J361" s="304">
        <v>0</v>
      </c>
      <c r="K361" s="304">
        <v>0</v>
      </c>
      <c r="L361" s="304">
        <v>0</v>
      </c>
      <c r="M361" s="304">
        <v>0</v>
      </c>
      <c r="N361" s="304">
        <v>0</v>
      </c>
    </row>
    <row r="362" spans="1:14">
      <c r="A362" s="2" t="s">
        <v>4</v>
      </c>
      <c r="B362" s="2" t="s">
        <v>19</v>
      </c>
      <c r="C362" s="2" t="s">
        <v>63</v>
      </c>
      <c r="D362" s="2" t="s">
        <v>79</v>
      </c>
      <c r="E362" s="2" t="s">
        <v>79</v>
      </c>
      <c r="F362" s="2" t="s">
        <v>210</v>
      </c>
      <c r="G362" s="2" t="s">
        <v>50</v>
      </c>
      <c r="H362" s="304">
        <v>98.594969517999999</v>
      </c>
      <c r="I362" s="304">
        <v>98.594969598000006</v>
      </c>
      <c r="J362" s="304">
        <v>98.594969527000003</v>
      </c>
      <c r="K362" s="304">
        <v>98.594969374000001</v>
      </c>
      <c r="L362" s="304">
        <v>98.594969661999997</v>
      </c>
      <c r="M362" s="304">
        <v>98.594969626999998</v>
      </c>
      <c r="N362" s="304">
        <v>98.594969429000002</v>
      </c>
    </row>
    <row r="363" spans="1:14">
      <c r="A363" s="2" t="s">
        <v>4</v>
      </c>
      <c r="B363" s="2" t="s">
        <v>19</v>
      </c>
      <c r="C363" s="2" t="s">
        <v>60</v>
      </c>
      <c r="D363" s="2" t="s">
        <v>76</v>
      </c>
      <c r="E363" s="2" t="s">
        <v>207</v>
      </c>
      <c r="F363" s="2" t="s">
        <v>210</v>
      </c>
      <c r="G363" s="2" t="s">
        <v>50</v>
      </c>
      <c r="H363" s="304">
        <v>0</v>
      </c>
      <c r="I363" s="304">
        <v>0</v>
      </c>
      <c r="J363" s="304">
        <v>0</v>
      </c>
      <c r="K363" s="304">
        <v>0</v>
      </c>
      <c r="L363" s="304">
        <v>0</v>
      </c>
      <c r="M363" s="304">
        <v>0</v>
      </c>
      <c r="N363" s="304">
        <v>0</v>
      </c>
    </row>
    <row r="364" spans="1:14">
      <c r="A364" s="2" t="s">
        <v>4</v>
      </c>
      <c r="B364" s="2" t="s">
        <v>19</v>
      </c>
      <c r="C364" s="2" t="s">
        <v>63</v>
      </c>
      <c r="D364" s="2" t="s">
        <v>79</v>
      </c>
      <c r="E364" s="2" t="s">
        <v>208</v>
      </c>
      <c r="F364" s="2" t="s">
        <v>210</v>
      </c>
      <c r="G364" s="2" t="s">
        <v>50</v>
      </c>
      <c r="H364" s="304">
        <v>0</v>
      </c>
      <c r="I364" s="304">
        <v>0</v>
      </c>
      <c r="J364" s="304">
        <v>0</v>
      </c>
      <c r="K364" s="304">
        <v>0</v>
      </c>
      <c r="L364" s="304">
        <v>0</v>
      </c>
      <c r="M364" s="304">
        <v>0</v>
      </c>
      <c r="N364" s="304">
        <v>323.35507089599997</v>
      </c>
    </row>
    <row r="365" spans="1:14">
      <c r="A365" s="2" t="s">
        <v>4</v>
      </c>
      <c r="B365" s="2" t="s">
        <v>19</v>
      </c>
      <c r="C365" s="2" t="s">
        <v>65</v>
      </c>
      <c r="D365" s="2" t="s">
        <v>209</v>
      </c>
      <c r="E365" s="2" t="s">
        <v>80</v>
      </c>
      <c r="F365" s="2" t="s">
        <v>210</v>
      </c>
      <c r="G365" s="2" t="s">
        <v>50</v>
      </c>
      <c r="H365" s="304">
        <v>0</v>
      </c>
      <c r="I365" s="304">
        <v>0</v>
      </c>
      <c r="J365" s="304">
        <v>0</v>
      </c>
      <c r="K365" s="304">
        <v>0</v>
      </c>
      <c r="L365" s="304">
        <v>0</v>
      </c>
      <c r="M365" s="304">
        <v>0</v>
      </c>
      <c r="N365" s="304">
        <v>0</v>
      </c>
    </row>
    <row r="366" spans="1:14">
      <c r="A366" s="2" t="s">
        <v>4</v>
      </c>
      <c r="B366" s="2" t="s">
        <v>19</v>
      </c>
      <c r="C366" s="2" t="s">
        <v>65</v>
      </c>
      <c r="D366" s="2" t="s">
        <v>209</v>
      </c>
      <c r="E366" s="2" t="s">
        <v>81</v>
      </c>
      <c r="F366" s="2" t="s">
        <v>210</v>
      </c>
      <c r="G366" s="2" t="s">
        <v>50</v>
      </c>
      <c r="H366" s="304">
        <v>0</v>
      </c>
      <c r="I366" s="304">
        <v>0</v>
      </c>
      <c r="J366" s="304">
        <v>0</v>
      </c>
      <c r="K366" s="304">
        <v>0</v>
      </c>
      <c r="L366" s="304">
        <v>0</v>
      </c>
      <c r="M366" s="304">
        <v>0</v>
      </c>
      <c r="N366" s="304">
        <v>0</v>
      </c>
    </row>
    <row r="367" spans="1:14">
      <c r="A367" s="2" t="s">
        <v>4</v>
      </c>
      <c r="B367" s="2" t="s">
        <v>20</v>
      </c>
      <c r="C367" s="2" t="s">
        <v>48</v>
      </c>
      <c r="D367" s="2" t="s">
        <v>48</v>
      </c>
      <c r="E367" s="2" t="s">
        <v>48</v>
      </c>
      <c r="F367" s="2" t="s">
        <v>210</v>
      </c>
      <c r="G367" s="2" t="s">
        <v>50</v>
      </c>
      <c r="H367" s="304">
        <v>0</v>
      </c>
      <c r="I367" s="304">
        <v>0</v>
      </c>
      <c r="J367" s="304">
        <v>0</v>
      </c>
      <c r="K367" s="304">
        <v>0</v>
      </c>
      <c r="L367" s="304">
        <v>0</v>
      </c>
      <c r="M367" s="304">
        <v>0</v>
      </c>
      <c r="N367" s="304">
        <v>0</v>
      </c>
    </row>
    <row r="368" spans="1:14">
      <c r="A368" s="2" t="s">
        <v>4</v>
      </c>
      <c r="B368" s="2" t="s">
        <v>20</v>
      </c>
      <c r="C368" s="2" t="s">
        <v>53</v>
      </c>
      <c r="D368" s="2" t="s">
        <v>53</v>
      </c>
      <c r="E368" s="2" t="s">
        <v>53</v>
      </c>
      <c r="F368" s="2" t="s">
        <v>210</v>
      </c>
      <c r="G368" s="2" t="s">
        <v>50</v>
      </c>
      <c r="H368" s="304">
        <v>0</v>
      </c>
      <c r="I368" s="304">
        <v>0</v>
      </c>
      <c r="J368" s="304">
        <v>0</v>
      </c>
      <c r="K368" s="304">
        <v>0</v>
      </c>
      <c r="L368" s="304">
        <v>0</v>
      </c>
      <c r="M368" s="304">
        <v>0</v>
      </c>
      <c r="N368" s="304">
        <v>0</v>
      </c>
    </row>
    <row r="369" spans="1:14">
      <c r="A369" s="2" t="s">
        <v>4</v>
      </c>
      <c r="B369" s="2" t="s">
        <v>20</v>
      </c>
      <c r="C369" s="2" t="s">
        <v>54</v>
      </c>
      <c r="D369" s="2" t="s">
        <v>54</v>
      </c>
      <c r="E369" s="2" t="s">
        <v>54</v>
      </c>
      <c r="F369" s="2" t="s">
        <v>210</v>
      </c>
      <c r="G369" s="2" t="s">
        <v>50</v>
      </c>
      <c r="H369" s="304">
        <v>1596.455055035</v>
      </c>
      <c r="I369" s="304">
        <v>763.83124139800009</v>
      </c>
      <c r="J369" s="304">
        <v>33.119999999999997</v>
      </c>
      <c r="K369" s="304">
        <v>572.03825089600002</v>
      </c>
      <c r="L369" s="304">
        <v>606.43130768800006</v>
      </c>
      <c r="M369" s="304">
        <v>34.215000000000003</v>
      </c>
      <c r="N369" s="304">
        <v>2.1</v>
      </c>
    </row>
    <row r="370" spans="1:14">
      <c r="A370" s="2" t="s">
        <v>4</v>
      </c>
      <c r="B370" s="2" t="s">
        <v>20</v>
      </c>
      <c r="C370" s="2" t="s">
        <v>55</v>
      </c>
      <c r="D370" s="2" t="s">
        <v>55</v>
      </c>
      <c r="E370" s="2" t="s">
        <v>55</v>
      </c>
      <c r="F370" s="2" t="s">
        <v>210</v>
      </c>
      <c r="G370" s="2" t="s">
        <v>50</v>
      </c>
      <c r="H370" s="304">
        <v>0</v>
      </c>
      <c r="I370" s="304">
        <v>0.627</v>
      </c>
      <c r="J370" s="304">
        <v>1.5949999999999995</v>
      </c>
      <c r="K370" s="304">
        <v>1.5949999999999995</v>
      </c>
      <c r="L370" s="304">
        <v>1.4101999999999997</v>
      </c>
      <c r="M370" s="304">
        <v>1.6399999999999997</v>
      </c>
      <c r="N370" s="304">
        <v>0.21000000000000002</v>
      </c>
    </row>
    <row r="371" spans="1:14">
      <c r="A371" s="2" t="s">
        <v>4</v>
      </c>
      <c r="B371" s="2" t="s">
        <v>20</v>
      </c>
      <c r="C371" s="2" t="s">
        <v>56</v>
      </c>
      <c r="D371" s="2" t="s">
        <v>56</v>
      </c>
      <c r="E371" s="2" t="s">
        <v>56</v>
      </c>
      <c r="F371" s="2" t="s">
        <v>210</v>
      </c>
      <c r="G371" s="2" t="s">
        <v>50</v>
      </c>
      <c r="H371" s="304">
        <v>11.016</v>
      </c>
      <c r="I371" s="304">
        <v>11.016</v>
      </c>
      <c r="J371" s="304">
        <v>6.6239999999999997</v>
      </c>
      <c r="K371" s="304">
        <v>6.6239999999999997</v>
      </c>
      <c r="L371" s="304">
        <v>10.150338</v>
      </c>
      <c r="M371" s="304">
        <v>9.7951259999999998</v>
      </c>
      <c r="N371" s="304">
        <v>0</v>
      </c>
    </row>
    <row r="372" spans="1:14">
      <c r="A372" s="2" t="s">
        <v>4</v>
      </c>
      <c r="B372" s="2" t="s">
        <v>20</v>
      </c>
      <c r="C372" s="2" t="s">
        <v>57</v>
      </c>
      <c r="D372" s="2" t="s">
        <v>57</v>
      </c>
      <c r="E372" s="2" t="s">
        <v>57</v>
      </c>
      <c r="F372" s="2" t="s">
        <v>210</v>
      </c>
      <c r="G372" s="2" t="s">
        <v>50</v>
      </c>
      <c r="H372" s="304">
        <v>0</v>
      </c>
      <c r="I372" s="304">
        <v>0</v>
      </c>
      <c r="J372" s="304">
        <v>0</v>
      </c>
      <c r="K372" s="304">
        <v>0</v>
      </c>
      <c r="L372" s="304">
        <v>0</v>
      </c>
      <c r="M372" s="304">
        <v>0</v>
      </c>
      <c r="N372" s="304">
        <v>0</v>
      </c>
    </row>
    <row r="373" spans="1:14">
      <c r="A373" s="2" t="s">
        <v>4</v>
      </c>
      <c r="B373" s="2" t="s">
        <v>20</v>
      </c>
      <c r="C373" s="2" t="s">
        <v>58</v>
      </c>
      <c r="D373" s="2" t="s">
        <v>58</v>
      </c>
      <c r="E373" s="2" t="s">
        <v>58</v>
      </c>
      <c r="F373" s="2" t="s">
        <v>210</v>
      </c>
      <c r="G373" s="2" t="s">
        <v>50</v>
      </c>
      <c r="H373" s="304">
        <v>0</v>
      </c>
      <c r="I373" s="304">
        <v>0</v>
      </c>
      <c r="J373" s="304">
        <v>0</v>
      </c>
      <c r="K373" s="304">
        <v>0</v>
      </c>
      <c r="L373" s="304">
        <v>0</v>
      </c>
      <c r="M373" s="304">
        <v>0</v>
      </c>
      <c r="N373" s="304">
        <v>0</v>
      </c>
    </row>
    <row r="374" spans="1:14">
      <c r="A374" s="2" t="s">
        <v>4</v>
      </c>
      <c r="B374" s="2" t="s">
        <v>20</v>
      </c>
      <c r="C374" s="2" t="s">
        <v>59</v>
      </c>
      <c r="D374" s="2" t="s">
        <v>59</v>
      </c>
      <c r="E374" s="2" t="s">
        <v>59</v>
      </c>
      <c r="F374" s="2" t="s">
        <v>210</v>
      </c>
      <c r="G374" s="2" t="s">
        <v>50</v>
      </c>
      <c r="H374" s="304">
        <v>2722.6362967340242</v>
      </c>
      <c r="I374" s="304">
        <v>2722.636285521025</v>
      </c>
      <c r="J374" s="304">
        <v>2722.636276558238</v>
      </c>
      <c r="K374" s="304">
        <v>2722.6362885595595</v>
      </c>
      <c r="L374" s="304">
        <v>2722.6362884021055</v>
      </c>
      <c r="M374" s="304">
        <v>2722.6362816357778</v>
      </c>
      <c r="N374" s="304">
        <v>1834.6900285771533</v>
      </c>
    </row>
    <row r="375" spans="1:14">
      <c r="A375" s="2" t="s">
        <v>4</v>
      </c>
      <c r="B375" s="2" t="s">
        <v>20</v>
      </c>
      <c r="C375" s="2" t="s">
        <v>60</v>
      </c>
      <c r="D375" s="2" t="s">
        <v>60</v>
      </c>
      <c r="E375" s="2" t="s">
        <v>60</v>
      </c>
      <c r="F375" s="2" t="s">
        <v>210</v>
      </c>
      <c r="G375" s="2" t="s">
        <v>50</v>
      </c>
      <c r="H375" s="304">
        <v>1322.94463818642</v>
      </c>
      <c r="I375" s="304">
        <v>1432.5937016658927</v>
      </c>
      <c r="J375" s="304">
        <v>1432.5937016658927</v>
      </c>
      <c r="K375" s="304">
        <v>1432.5937016658927</v>
      </c>
      <c r="L375" s="304">
        <v>1430.6655219112931</v>
      </c>
      <c r="M375" s="304">
        <v>1430.8400808804779</v>
      </c>
      <c r="N375" s="304">
        <v>1302.5477906654783</v>
      </c>
    </row>
    <row r="376" spans="1:14">
      <c r="A376" s="2" t="s">
        <v>4</v>
      </c>
      <c r="B376" s="2" t="s">
        <v>20</v>
      </c>
      <c r="C376" s="2" t="s">
        <v>61</v>
      </c>
      <c r="D376" s="2" t="s">
        <v>61</v>
      </c>
      <c r="E376" s="2" t="s">
        <v>61</v>
      </c>
      <c r="F376" s="2" t="s">
        <v>210</v>
      </c>
      <c r="G376" s="2" t="s">
        <v>50</v>
      </c>
      <c r="H376" s="304">
        <v>3759.4799751190003</v>
      </c>
      <c r="I376" s="304">
        <v>3939.3214933889994</v>
      </c>
      <c r="J376" s="304">
        <v>3939.3214933889994</v>
      </c>
      <c r="K376" s="304">
        <v>3939.3214933889994</v>
      </c>
      <c r="L376" s="304">
        <v>3770.1515896780002</v>
      </c>
      <c r="M376" s="304">
        <v>3795.5598934949999</v>
      </c>
      <c r="N376" s="304">
        <v>3227.7886561570003</v>
      </c>
    </row>
    <row r="377" spans="1:14">
      <c r="A377" s="2" t="s">
        <v>4</v>
      </c>
      <c r="B377" s="2" t="s">
        <v>20</v>
      </c>
      <c r="C377" s="2" t="s">
        <v>63</v>
      </c>
      <c r="D377" s="2" t="s">
        <v>63</v>
      </c>
      <c r="E377" s="2" t="s">
        <v>63</v>
      </c>
      <c r="F377" s="2" t="s">
        <v>210</v>
      </c>
      <c r="G377" s="2" t="s">
        <v>50</v>
      </c>
      <c r="H377" s="304">
        <v>0.28265401499999998</v>
      </c>
      <c r="I377" s="304">
        <v>12.751200000000001</v>
      </c>
      <c r="J377" s="304">
        <v>205.69786787799998</v>
      </c>
      <c r="K377" s="304">
        <v>216.89615612700001</v>
      </c>
      <c r="L377" s="304">
        <v>219.497354634</v>
      </c>
      <c r="M377" s="304">
        <v>255.99191529699999</v>
      </c>
      <c r="N377" s="304">
        <v>212.125622214</v>
      </c>
    </row>
    <row r="378" spans="1:14">
      <c r="A378" s="2" t="s">
        <v>4</v>
      </c>
      <c r="B378" s="2" t="s">
        <v>20</v>
      </c>
      <c r="C378" s="2" t="s">
        <v>64</v>
      </c>
      <c r="D378" s="2" t="s">
        <v>64</v>
      </c>
      <c r="E378" s="2" t="s">
        <v>64</v>
      </c>
      <c r="F378" s="2" t="s">
        <v>210</v>
      </c>
      <c r="G378" s="2" t="s">
        <v>50</v>
      </c>
      <c r="H378" s="304">
        <v>1088.4792284820003</v>
      </c>
      <c r="I378" s="304">
        <v>469.61640400299996</v>
      </c>
      <c r="J378" s="304">
        <v>297.61416854300001</v>
      </c>
      <c r="K378" s="304">
        <v>305.698073894</v>
      </c>
      <c r="L378" s="304">
        <v>246.62066294099998</v>
      </c>
      <c r="M378" s="304">
        <v>246.455759425</v>
      </c>
      <c r="N378" s="304">
        <v>245.90168886499998</v>
      </c>
    </row>
    <row r="379" spans="1:14">
      <c r="A379" s="2" t="s">
        <v>4</v>
      </c>
      <c r="B379" s="2" t="s">
        <v>20</v>
      </c>
      <c r="C379" s="2" t="s">
        <v>54</v>
      </c>
      <c r="D379" s="2" t="s">
        <v>72</v>
      </c>
      <c r="E379" s="2" t="s">
        <v>72</v>
      </c>
      <c r="F379" s="2" t="s">
        <v>210</v>
      </c>
      <c r="G379" s="2" t="s">
        <v>50</v>
      </c>
      <c r="H379" s="304">
        <v>0</v>
      </c>
      <c r="I379" s="304">
        <v>0</v>
      </c>
      <c r="J379" s="304">
        <v>0</v>
      </c>
      <c r="K379" s="304">
        <v>0</v>
      </c>
      <c r="L379" s="304">
        <v>0</v>
      </c>
      <c r="M379" s="304">
        <v>0</v>
      </c>
      <c r="N379" s="304">
        <v>0</v>
      </c>
    </row>
    <row r="380" spans="1:14">
      <c r="A380" s="2" t="s">
        <v>4</v>
      </c>
      <c r="B380" s="2" t="s">
        <v>20</v>
      </c>
      <c r="C380" s="2" t="s">
        <v>55</v>
      </c>
      <c r="D380" s="2" t="s">
        <v>73</v>
      </c>
      <c r="E380" s="2" t="s">
        <v>73</v>
      </c>
      <c r="F380" s="2" t="s">
        <v>210</v>
      </c>
      <c r="G380" s="2" t="s">
        <v>50</v>
      </c>
      <c r="H380" s="304">
        <v>0</v>
      </c>
      <c r="I380" s="304">
        <v>0</v>
      </c>
      <c r="J380" s="304">
        <v>0</v>
      </c>
      <c r="K380" s="304">
        <v>0</v>
      </c>
      <c r="L380" s="304">
        <v>0</v>
      </c>
      <c r="M380" s="304">
        <v>0</v>
      </c>
      <c r="N380" s="304">
        <v>0</v>
      </c>
    </row>
    <row r="381" spans="1:14">
      <c r="A381" s="2" t="s">
        <v>4</v>
      </c>
      <c r="B381" s="2" t="s">
        <v>20</v>
      </c>
      <c r="C381" s="2" t="s">
        <v>57</v>
      </c>
      <c r="D381" s="2" t="s">
        <v>74</v>
      </c>
      <c r="E381" s="2" t="s">
        <v>74</v>
      </c>
      <c r="F381" s="2" t="s">
        <v>210</v>
      </c>
      <c r="G381" s="2" t="s">
        <v>50</v>
      </c>
      <c r="H381" s="304">
        <v>0</v>
      </c>
      <c r="I381" s="304">
        <v>0</v>
      </c>
      <c r="J381" s="304">
        <v>0</v>
      </c>
      <c r="K381" s="304">
        <v>0</v>
      </c>
      <c r="L381" s="304">
        <v>0</v>
      </c>
      <c r="M381" s="304">
        <v>0</v>
      </c>
      <c r="N381" s="304">
        <v>0</v>
      </c>
    </row>
    <row r="382" spans="1:14">
      <c r="A382" s="2" t="s">
        <v>4</v>
      </c>
      <c r="B382" s="2" t="s">
        <v>20</v>
      </c>
      <c r="C382" s="2" t="s">
        <v>64</v>
      </c>
      <c r="D382" s="2" t="s">
        <v>75</v>
      </c>
      <c r="E382" s="2" t="s">
        <v>75</v>
      </c>
      <c r="F382" s="2" t="s">
        <v>210</v>
      </c>
      <c r="G382" s="2" t="s">
        <v>50</v>
      </c>
      <c r="H382" s="304">
        <v>0</v>
      </c>
      <c r="I382" s="304">
        <v>0</v>
      </c>
      <c r="J382" s="304">
        <v>0</v>
      </c>
      <c r="K382" s="304">
        <v>0</v>
      </c>
      <c r="L382" s="304">
        <v>0</v>
      </c>
      <c r="M382" s="304">
        <v>0</v>
      </c>
      <c r="N382" s="304">
        <v>0</v>
      </c>
    </row>
    <row r="383" spans="1:14">
      <c r="A383" s="2" t="s">
        <v>4</v>
      </c>
      <c r="B383" s="2" t="s">
        <v>20</v>
      </c>
      <c r="C383" s="2" t="s">
        <v>60</v>
      </c>
      <c r="D383" s="2" t="s">
        <v>76</v>
      </c>
      <c r="E383" s="2" t="s">
        <v>76</v>
      </c>
      <c r="F383" s="2" t="s">
        <v>210</v>
      </c>
      <c r="G383" s="2" t="s">
        <v>50</v>
      </c>
      <c r="H383" s="304">
        <v>0</v>
      </c>
      <c r="I383" s="304">
        <v>0</v>
      </c>
      <c r="J383" s="304">
        <v>0</v>
      </c>
      <c r="K383" s="304">
        <v>0</v>
      </c>
      <c r="L383" s="304">
        <v>0</v>
      </c>
      <c r="M383" s="304">
        <v>0</v>
      </c>
      <c r="N383" s="304">
        <v>0</v>
      </c>
    </row>
    <row r="384" spans="1:14">
      <c r="A384" s="2" t="s">
        <v>4</v>
      </c>
      <c r="B384" s="2" t="s">
        <v>20</v>
      </c>
      <c r="C384" s="2" t="s">
        <v>61</v>
      </c>
      <c r="D384" s="2" t="s">
        <v>77</v>
      </c>
      <c r="E384" s="2" t="s">
        <v>77</v>
      </c>
      <c r="F384" s="2" t="s">
        <v>210</v>
      </c>
      <c r="G384" s="2" t="s">
        <v>50</v>
      </c>
      <c r="H384" s="304">
        <v>0</v>
      </c>
      <c r="I384" s="304">
        <v>3032.3966723929998</v>
      </c>
      <c r="J384" s="304">
        <v>10179.030537911</v>
      </c>
      <c r="K384" s="304">
        <v>10179.030537911</v>
      </c>
      <c r="L384" s="304">
        <v>10179.030537911</v>
      </c>
      <c r="M384" s="304">
        <v>11951.084459459</v>
      </c>
      <c r="N384" s="304">
        <v>17120.305417977001</v>
      </c>
    </row>
    <row r="385" spans="1:14">
      <c r="A385" s="2" t="s">
        <v>4</v>
      </c>
      <c r="B385" s="2" t="s">
        <v>20</v>
      </c>
      <c r="C385" s="2" t="s">
        <v>62</v>
      </c>
      <c r="D385" s="2" t="s">
        <v>78</v>
      </c>
      <c r="E385" s="2" t="s">
        <v>78</v>
      </c>
      <c r="F385" s="2" t="s">
        <v>210</v>
      </c>
      <c r="G385" s="2" t="s">
        <v>50</v>
      </c>
      <c r="H385" s="304">
        <v>51.127648508999997</v>
      </c>
      <c r="I385" s="304">
        <v>51.127648508999997</v>
      </c>
      <c r="J385" s="304">
        <v>51.127648508999997</v>
      </c>
      <c r="K385" s="304">
        <v>51.127648508999997</v>
      </c>
      <c r="L385" s="304">
        <v>47.433276093000003</v>
      </c>
      <c r="M385" s="304">
        <v>50.028457754000002</v>
      </c>
      <c r="N385" s="304">
        <v>39.780493620999998</v>
      </c>
    </row>
    <row r="386" spans="1:14">
      <c r="A386" s="2" t="s">
        <v>4</v>
      </c>
      <c r="B386" s="2" t="s">
        <v>20</v>
      </c>
      <c r="C386" s="2" t="s">
        <v>63</v>
      </c>
      <c r="D386" s="2" t="s">
        <v>79</v>
      </c>
      <c r="E386" s="2" t="s">
        <v>79</v>
      </c>
      <c r="F386" s="2" t="s">
        <v>210</v>
      </c>
      <c r="G386" s="2" t="s">
        <v>50</v>
      </c>
      <c r="H386" s="304">
        <v>0</v>
      </c>
      <c r="I386" s="304">
        <v>0</v>
      </c>
      <c r="J386" s="304">
        <v>0</v>
      </c>
      <c r="K386" s="304">
        <v>0</v>
      </c>
      <c r="L386" s="304">
        <v>0</v>
      </c>
      <c r="M386" s="304">
        <v>0</v>
      </c>
      <c r="N386" s="304">
        <v>0</v>
      </c>
    </row>
    <row r="387" spans="1:14">
      <c r="A387" s="2" t="s">
        <v>4</v>
      </c>
      <c r="B387" s="2" t="s">
        <v>20</v>
      </c>
      <c r="C387" s="2" t="s">
        <v>60</v>
      </c>
      <c r="D387" s="2" t="s">
        <v>76</v>
      </c>
      <c r="E387" s="2" t="s">
        <v>207</v>
      </c>
      <c r="F387" s="2" t="s">
        <v>210</v>
      </c>
      <c r="G387" s="2" t="s">
        <v>50</v>
      </c>
      <c r="H387" s="304">
        <v>0</v>
      </c>
      <c r="I387" s="304">
        <v>0</v>
      </c>
      <c r="J387" s="304">
        <v>0</v>
      </c>
      <c r="K387" s="304">
        <v>0</v>
      </c>
      <c r="L387" s="304">
        <v>0</v>
      </c>
      <c r="M387" s="304">
        <v>0</v>
      </c>
      <c r="N387" s="304">
        <v>0</v>
      </c>
    </row>
    <row r="388" spans="1:14">
      <c r="A388" s="2" t="s">
        <v>4</v>
      </c>
      <c r="B388" s="2" t="s">
        <v>20</v>
      </c>
      <c r="C388" s="2" t="s">
        <v>63</v>
      </c>
      <c r="D388" s="2" t="s">
        <v>79</v>
      </c>
      <c r="E388" s="2" t="s">
        <v>208</v>
      </c>
      <c r="F388" s="2" t="s">
        <v>210</v>
      </c>
      <c r="G388" s="2" t="s">
        <v>50</v>
      </c>
      <c r="H388" s="304">
        <v>0</v>
      </c>
      <c r="I388" s="304">
        <v>0</v>
      </c>
      <c r="J388" s="304">
        <v>0</v>
      </c>
      <c r="K388" s="304">
        <v>0</v>
      </c>
      <c r="L388" s="304">
        <v>0</v>
      </c>
      <c r="M388" s="304">
        <v>0</v>
      </c>
      <c r="N388" s="304">
        <v>0</v>
      </c>
    </row>
    <row r="389" spans="1:14">
      <c r="A389" s="2" t="s">
        <v>4</v>
      </c>
      <c r="B389" s="2" t="s">
        <v>20</v>
      </c>
      <c r="C389" s="2" t="s">
        <v>65</v>
      </c>
      <c r="D389" s="2" t="s">
        <v>209</v>
      </c>
      <c r="E389" s="2" t="s">
        <v>80</v>
      </c>
      <c r="F389" s="2" t="s">
        <v>210</v>
      </c>
      <c r="G389" s="2" t="s">
        <v>50</v>
      </c>
      <c r="H389" s="304">
        <v>0</v>
      </c>
      <c r="I389" s="304">
        <v>0</v>
      </c>
      <c r="J389" s="304">
        <v>0</v>
      </c>
      <c r="K389" s="304">
        <v>0</v>
      </c>
      <c r="L389" s="304">
        <v>0</v>
      </c>
      <c r="M389" s="304">
        <v>0</v>
      </c>
      <c r="N389" s="304">
        <v>0</v>
      </c>
    </row>
    <row r="390" spans="1:14">
      <c r="A390" s="2" t="s">
        <v>4</v>
      </c>
      <c r="B390" s="2" t="s">
        <v>20</v>
      </c>
      <c r="C390" s="2" t="s">
        <v>65</v>
      </c>
      <c r="D390" s="2" t="s">
        <v>209</v>
      </c>
      <c r="E390" s="2" t="s">
        <v>81</v>
      </c>
      <c r="F390" s="2" t="s">
        <v>210</v>
      </c>
      <c r="G390" s="2" t="s">
        <v>50</v>
      </c>
      <c r="H390" s="304">
        <v>0</v>
      </c>
      <c r="I390" s="304">
        <v>0</v>
      </c>
      <c r="J390" s="304">
        <v>0</v>
      </c>
      <c r="K390" s="304">
        <v>0</v>
      </c>
      <c r="L390" s="304">
        <v>0</v>
      </c>
      <c r="M390" s="304">
        <v>0</v>
      </c>
      <c r="N390" s="304">
        <v>0</v>
      </c>
    </row>
    <row r="391" spans="1:14">
      <c r="A391" s="2" t="s">
        <v>4</v>
      </c>
      <c r="B391" s="2" t="s">
        <v>21</v>
      </c>
      <c r="C391" s="2" t="s">
        <v>48</v>
      </c>
      <c r="D391" s="2" t="s">
        <v>48</v>
      </c>
      <c r="E391" s="2" t="s">
        <v>48</v>
      </c>
      <c r="F391" s="2" t="s">
        <v>210</v>
      </c>
      <c r="G391" s="2" t="s">
        <v>50</v>
      </c>
      <c r="H391" s="304">
        <v>0</v>
      </c>
      <c r="I391" s="304">
        <v>0</v>
      </c>
      <c r="J391" s="304">
        <v>0</v>
      </c>
      <c r="K391" s="304">
        <v>0</v>
      </c>
      <c r="L391" s="304">
        <v>0</v>
      </c>
      <c r="M391" s="304">
        <v>0</v>
      </c>
      <c r="N391" s="304">
        <v>0</v>
      </c>
    </row>
    <row r="392" spans="1:14">
      <c r="A392" s="2" t="s">
        <v>4</v>
      </c>
      <c r="B392" s="2" t="s">
        <v>21</v>
      </c>
      <c r="C392" s="2" t="s">
        <v>53</v>
      </c>
      <c r="D392" s="2" t="s">
        <v>53</v>
      </c>
      <c r="E392" s="2" t="s">
        <v>53</v>
      </c>
      <c r="F392" s="2" t="s">
        <v>210</v>
      </c>
      <c r="G392" s="2" t="s">
        <v>50</v>
      </c>
      <c r="H392" s="304">
        <v>0</v>
      </c>
      <c r="I392" s="304">
        <v>0</v>
      </c>
      <c r="J392" s="304">
        <v>0</v>
      </c>
      <c r="K392" s="304">
        <v>0</v>
      </c>
      <c r="L392" s="304">
        <v>0</v>
      </c>
      <c r="M392" s="304">
        <v>0</v>
      </c>
      <c r="N392" s="304">
        <v>0</v>
      </c>
    </row>
    <row r="393" spans="1:14">
      <c r="A393" s="2" t="s">
        <v>4</v>
      </c>
      <c r="B393" s="2" t="s">
        <v>21</v>
      </c>
      <c r="C393" s="2" t="s">
        <v>54</v>
      </c>
      <c r="D393" s="2" t="s">
        <v>54</v>
      </c>
      <c r="E393" s="2" t="s">
        <v>54</v>
      </c>
      <c r="F393" s="2" t="s">
        <v>210</v>
      </c>
      <c r="G393" s="2" t="s">
        <v>50</v>
      </c>
      <c r="H393" s="304">
        <v>5996.8685255010014</v>
      </c>
      <c r="I393" s="304">
        <v>1822.4125021900002</v>
      </c>
      <c r="J393" s="304">
        <v>1341.267345</v>
      </c>
      <c r="K393" s="304">
        <v>2778.3718843999995</v>
      </c>
      <c r="L393" s="304">
        <v>3993.8933088200001</v>
      </c>
      <c r="M393" s="304">
        <v>2322.3425774109996</v>
      </c>
      <c r="N393" s="304">
        <v>43.282400000000003</v>
      </c>
    </row>
    <row r="394" spans="1:14">
      <c r="A394" s="2" t="s">
        <v>4</v>
      </c>
      <c r="B394" s="2" t="s">
        <v>21</v>
      </c>
      <c r="C394" s="2" t="s">
        <v>55</v>
      </c>
      <c r="D394" s="2" t="s">
        <v>55</v>
      </c>
      <c r="E394" s="2" t="s">
        <v>55</v>
      </c>
      <c r="F394" s="2" t="s">
        <v>210</v>
      </c>
      <c r="G394" s="2" t="s">
        <v>50</v>
      </c>
      <c r="H394" s="304">
        <v>15.290785960000001</v>
      </c>
      <c r="I394" s="304">
        <v>17.539668607999999</v>
      </c>
      <c r="J394" s="304">
        <v>12.02278596</v>
      </c>
      <c r="K394" s="304">
        <v>25.054785959999997</v>
      </c>
      <c r="L394" s="304">
        <v>12.02278596</v>
      </c>
      <c r="M394" s="304">
        <v>18.147450160000002</v>
      </c>
      <c r="N394" s="304">
        <v>31.090185959999999</v>
      </c>
    </row>
    <row r="395" spans="1:14">
      <c r="A395" s="2" t="s">
        <v>4</v>
      </c>
      <c r="B395" s="2" t="s">
        <v>21</v>
      </c>
      <c r="C395" s="2" t="s">
        <v>56</v>
      </c>
      <c r="D395" s="2" t="s">
        <v>56</v>
      </c>
      <c r="E395" s="2" t="s">
        <v>56</v>
      </c>
      <c r="F395" s="2" t="s">
        <v>210</v>
      </c>
      <c r="G395" s="2" t="s">
        <v>50</v>
      </c>
      <c r="H395" s="304">
        <v>0</v>
      </c>
      <c r="I395" s="304">
        <v>0</v>
      </c>
      <c r="J395" s="304">
        <v>0</v>
      </c>
      <c r="K395" s="304">
        <v>0</v>
      </c>
      <c r="L395" s="304">
        <v>0</v>
      </c>
      <c r="M395" s="304">
        <v>0</v>
      </c>
      <c r="N395" s="304">
        <v>0</v>
      </c>
    </row>
    <row r="396" spans="1:14">
      <c r="A396" s="2" t="s">
        <v>4</v>
      </c>
      <c r="B396" s="2" t="s">
        <v>21</v>
      </c>
      <c r="C396" s="2" t="s">
        <v>57</v>
      </c>
      <c r="D396" s="2" t="s">
        <v>57</v>
      </c>
      <c r="E396" s="2" t="s">
        <v>57</v>
      </c>
      <c r="F396" s="2" t="s">
        <v>210</v>
      </c>
      <c r="G396" s="2" t="s">
        <v>50</v>
      </c>
      <c r="H396" s="304">
        <v>0</v>
      </c>
      <c r="I396" s="304">
        <v>0</v>
      </c>
      <c r="J396" s="304">
        <v>0</v>
      </c>
      <c r="K396" s="304">
        <v>0</v>
      </c>
      <c r="L396" s="304">
        <v>0</v>
      </c>
      <c r="M396" s="304">
        <v>0</v>
      </c>
      <c r="N396" s="304">
        <v>0</v>
      </c>
    </row>
    <row r="397" spans="1:14">
      <c r="A397" s="2" t="s">
        <v>4</v>
      </c>
      <c r="B397" s="2" t="s">
        <v>21</v>
      </c>
      <c r="C397" s="2" t="s">
        <v>58</v>
      </c>
      <c r="D397" s="2" t="s">
        <v>58</v>
      </c>
      <c r="E397" s="2" t="s">
        <v>58</v>
      </c>
      <c r="F397" s="2" t="s">
        <v>210</v>
      </c>
      <c r="G397" s="2" t="s">
        <v>50</v>
      </c>
      <c r="H397" s="304">
        <v>14796.308553600002</v>
      </c>
      <c r="I397" s="304">
        <v>14796.308553600002</v>
      </c>
      <c r="J397" s="304">
        <v>14796.308553600002</v>
      </c>
      <c r="K397" s="304">
        <v>14796.308553600002</v>
      </c>
      <c r="L397" s="304">
        <v>14796.308553600002</v>
      </c>
      <c r="M397" s="304">
        <v>14796.308553600002</v>
      </c>
      <c r="N397" s="304">
        <v>14796.308553600002</v>
      </c>
    </row>
    <row r="398" spans="1:14">
      <c r="A398" s="2" t="s">
        <v>4</v>
      </c>
      <c r="B398" s="2" t="s">
        <v>21</v>
      </c>
      <c r="C398" s="2" t="s">
        <v>59</v>
      </c>
      <c r="D398" s="2" t="s">
        <v>59</v>
      </c>
      <c r="E398" s="2" t="s">
        <v>59</v>
      </c>
      <c r="F398" s="2" t="s">
        <v>210</v>
      </c>
      <c r="G398" s="2" t="s">
        <v>50</v>
      </c>
      <c r="H398" s="304">
        <v>1814.9908887419999</v>
      </c>
      <c r="I398" s="304">
        <v>1814.990889228</v>
      </c>
      <c r="J398" s="304">
        <v>1814.990889225</v>
      </c>
      <c r="K398" s="304">
        <v>1814.9908896049999</v>
      </c>
      <c r="L398" s="304">
        <v>1814.9908873740001</v>
      </c>
      <c r="M398" s="304">
        <v>1814.9908908580001</v>
      </c>
      <c r="N398" s="304">
        <v>1814.9908889840001</v>
      </c>
    </row>
    <row r="399" spans="1:14">
      <c r="A399" s="2" t="s">
        <v>4</v>
      </c>
      <c r="B399" s="2" t="s">
        <v>21</v>
      </c>
      <c r="C399" s="2" t="s">
        <v>60</v>
      </c>
      <c r="D399" s="2" t="s">
        <v>60</v>
      </c>
      <c r="E399" s="2" t="s">
        <v>60</v>
      </c>
      <c r="F399" s="2" t="s">
        <v>210</v>
      </c>
      <c r="G399" s="2" t="s">
        <v>50</v>
      </c>
      <c r="H399" s="304">
        <v>2246.9392238067089</v>
      </c>
      <c r="I399" s="304">
        <v>3178.5283055289474</v>
      </c>
      <c r="J399" s="304">
        <v>3226.9526236909473</v>
      </c>
      <c r="K399" s="304">
        <v>3226.9526236909473</v>
      </c>
      <c r="L399" s="304">
        <v>3226.9526236909473</v>
      </c>
      <c r="M399" s="304">
        <v>3226.9526236909473</v>
      </c>
      <c r="N399" s="304">
        <v>3226.9526236909473</v>
      </c>
    </row>
    <row r="400" spans="1:14">
      <c r="A400" s="2" t="s">
        <v>4</v>
      </c>
      <c r="B400" s="2" t="s">
        <v>21</v>
      </c>
      <c r="C400" s="2" t="s">
        <v>61</v>
      </c>
      <c r="D400" s="2" t="s">
        <v>61</v>
      </c>
      <c r="E400" s="2" t="s">
        <v>61</v>
      </c>
      <c r="F400" s="2" t="s">
        <v>210</v>
      </c>
      <c r="G400" s="2" t="s">
        <v>50</v>
      </c>
      <c r="H400" s="304">
        <v>706.30803555000011</v>
      </c>
      <c r="I400" s="304">
        <v>754.67252059599991</v>
      </c>
      <c r="J400" s="304">
        <v>754.67252059599991</v>
      </c>
      <c r="K400" s="304">
        <v>754.67252059599991</v>
      </c>
      <c r="L400" s="304">
        <v>754.67252059599991</v>
      </c>
      <c r="M400" s="304">
        <v>754.67252059599991</v>
      </c>
      <c r="N400" s="304">
        <v>754.67252059599991</v>
      </c>
    </row>
    <row r="401" spans="1:14">
      <c r="A401" s="2" t="s">
        <v>4</v>
      </c>
      <c r="B401" s="2" t="s">
        <v>21</v>
      </c>
      <c r="C401" s="2" t="s">
        <v>63</v>
      </c>
      <c r="D401" s="2" t="s">
        <v>63</v>
      </c>
      <c r="E401" s="2" t="s">
        <v>63</v>
      </c>
      <c r="F401" s="2" t="s">
        <v>210</v>
      </c>
      <c r="G401" s="2" t="s">
        <v>50</v>
      </c>
      <c r="H401" s="304">
        <v>1.0825</v>
      </c>
      <c r="I401" s="304">
        <v>2.389499984</v>
      </c>
      <c r="J401" s="304">
        <v>3.5442999980000001</v>
      </c>
      <c r="K401" s="304">
        <v>3.5999499739999998</v>
      </c>
      <c r="L401" s="304">
        <v>0.995</v>
      </c>
      <c r="M401" s="304">
        <v>1.745999984</v>
      </c>
      <c r="N401" s="304">
        <v>7.9908499699999993</v>
      </c>
    </row>
    <row r="402" spans="1:14">
      <c r="A402" s="2" t="s">
        <v>4</v>
      </c>
      <c r="B402" s="2" t="s">
        <v>21</v>
      </c>
      <c r="C402" s="2" t="s">
        <v>64</v>
      </c>
      <c r="D402" s="2" t="s">
        <v>64</v>
      </c>
      <c r="E402" s="2" t="s">
        <v>64</v>
      </c>
      <c r="F402" s="2" t="s">
        <v>210</v>
      </c>
      <c r="G402" s="2" t="s">
        <v>50</v>
      </c>
      <c r="H402" s="304">
        <v>698.28078643200001</v>
      </c>
      <c r="I402" s="304">
        <v>595.70478682700002</v>
      </c>
      <c r="J402" s="304">
        <v>595.70478643700005</v>
      </c>
      <c r="K402" s="304">
        <v>595.70478580899999</v>
      </c>
      <c r="L402" s="304">
        <v>595.70478500199988</v>
      </c>
      <c r="M402" s="304">
        <v>595.7047835620001</v>
      </c>
      <c r="N402" s="304">
        <v>595.704784528</v>
      </c>
    </row>
    <row r="403" spans="1:14">
      <c r="A403" s="2" t="s">
        <v>4</v>
      </c>
      <c r="B403" s="2" t="s">
        <v>21</v>
      </c>
      <c r="C403" s="2" t="s">
        <v>54</v>
      </c>
      <c r="D403" s="2" t="s">
        <v>72</v>
      </c>
      <c r="E403" s="2" t="s">
        <v>72</v>
      </c>
      <c r="F403" s="2" t="s">
        <v>210</v>
      </c>
      <c r="G403" s="2" t="s">
        <v>50</v>
      </c>
      <c r="H403" s="304">
        <v>0</v>
      </c>
      <c r="I403" s="304">
        <v>0</v>
      </c>
      <c r="J403" s="304">
        <v>0</v>
      </c>
      <c r="K403" s="304">
        <v>0</v>
      </c>
      <c r="L403" s="304">
        <v>0</v>
      </c>
      <c r="M403" s="304">
        <v>0</v>
      </c>
      <c r="N403" s="304">
        <v>0</v>
      </c>
    </row>
    <row r="404" spans="1:14">
      <c r="A404" s="2" t="s">
        <v>4</v>
      </c>
      <c r="B404" s="2" t="s">
        <v>21</v>
      </c>
      <c r="C404" s="2" t="s">
        <v>55</v>
      </c>
      <c r="D404" s="2" t="s">
        <v>73</v>
      </c>
      <c r="E404" s="2" t="s">
        <v>73</v>
      </c>
      <c r="F404" s="2" t="s">
        <v>210</v>
      </c>
      <c r="G404" s="2" t="s">
        <v>50</v>
      </c>
      <c r="H404" s="304">
        <v>0</v>
      </c>
      <c r="I404" s="304">
        <v>0</v>
      </c>
      <c r="J404" s="304">
        <v>0</v>
      </c>
      <c r="K404" s="304">
        <v>0</v>
      </c>
      <c r="L404" s="304">
        <v>0</v>
      </c>
      <c r="M404" s="304">
        <v>0</v>
      </c>
      <c r="N404" s="304">
        <v>0</v>
      </c>
    </row>
    <row r="405" spans="1:14">
      <c r="A405" s="2" t="s">
        <v>4</v>
      </c>
      <c r="B405" s="2" t="s">
        <v>21</v>
      </c>
      <c r="C405" s="2" t="s">
        <v>57</v>
      </c>
      <c r="D405" s="2" t="s">
        <v>74</v>
      </c>
      <c r="E405" s="2" t="s">
        <v>74</v>
      </c>
      <c r="F405" s="2" t="s">
        <v>210</v>
      </c>
      <c r="G405" s="2" t="s">
        <v>50</v>
      </c>
      <c r="H405" s="304">
        <v>0</v>
      </c>
      <c r="I405" s="304">
        <v>0</v>
      </c>
      <c r="J405" s="304">
        <v>0</v>
      </c>
      <c r="K405" s="304">
        <v>0</v>
      </c>
      <c r="L405" s="304">
        <v>0</v>
      </c>
      <c r="M405" s="304">
        <v>0</v>
      </c>
      <c r="N405" s="304">
        <v>0</v>
      </c>
    </row>
    <row r="406" spans="1:14">
      <c r="A406" s="2" t="s">
        <v>4</v>
      </c>
      <c r="B406" s="2" t="s">
        <v>21</v>
      </c>
      <c r="C406" s="2" t="s">
        <v>64</v>
      </c>
      <c r="D406" s="2" t="s">
        <v>75</v>
      </c>
      <c r="E406" s="2" t="s">
        <v>75</v>
      </c>
      <c r="F406" s="2" t="s">
        <v>210</v>
      </c>
      <c r="G406" s="2" t="s">
        <v>50</v>
      </c>
      <c r="H406" s="304">
        <v>0</v>
      </c>
      <c r="I406" s="304">
        <v>0</v>
      </c>
      <c r="J406" s="304">
        <v>0</v>
      </c>
      <c r="K406" s="304">
        <v>0</v>
      </c>
      <c r="L406" s="304">
        <v>0</v>
      </c>
      <c r="M406" s="304">
        <v>0</v>
      </c>
      <c r="N406" s="304">
        <v>0</v>
      </c>
    </row>
    <row r="407" spans="1:14">
      <c r="A407" s="2" t="s">
        <v>4</v>
      </c>
      <c r="B407" s="2" t="s">
        <v>21</v>
      </c>
      <c r="C407" s="2" t="s">
        <v>60</v>
      </c>
      <c r="D407" s="2" t="s">
        <v>76</v>
      </c>
      <c r="E407" s="2" t="s">
        <v>76</v>
      </c>
      <c r="F407" s="2" t="s">
        <v>210</v>
      </c>
      <c r="G407" s="2" t="s">
        <v>50</v>
      </c>
      <c r="H407" s="304">
        <v>0</v>
      </c>
      <c r="I407" s="304">
        <v>0</v>
      </c>
      <c r="J407" s="304">
        <v>0</v>
      </c>
      <c r="K407" s="304">
        <v>0</v>
      </c>
      <c r="L407" s="304">
        <v>0</v>
      </c>
      <c r="M407" s="304">
        <v>8004.5336171750014</v>
      </c>
      <c r="N407" s="304">
        <v>8004.5336171750014</v>
      </c>
    </row>
    <row r="408" spans="1:14">
      <c r="A408" s="2" t="s">
        <v>4</v>
      </c>
      <c r="B408" s="2" t="s">
        <v>21</v>
      </c>
      <c r="C408" s="2" t="s">
        <v>61</v>
      </c>
      <c r="D408" s="2" t="s">
        <v>77</v>
      </c>
      <c r="E408" s="2" t="s">
        <v>77</v>
      </c>
      <c r="F408" s="2" t="s">
        <v>210</v>
      </c>
      <c r="G408" s="2" t="s">
        <v>50</v>
      </c>
      <c r="H408" s="304">
        <v>0</v>
      </c>
      <c r="I408" s="304">
        <v>0</v>
      </c>
      <c r="J408" s="304">
        <v>2882.430848767</v>
      </c>
      <c r="K408" s="304">
        <v>2882.430848767</v>
      </c>
      <c r="L408" s="304">
        <v>2882.430848767</v>
      </c>
      <c r="M408" s="304">
        <v>2882.430848767</v>
      </c>
      <c r="N408" s="304">
        <v>2882.430848767</v>
      </c>
    </row>
    <row r="409" spans="1:14">
      <c r="A409" s="2" t="s">
        <v>4</v>
      </c>
      <c r="B409" s="2" t="s">
        <v>21</v>
      </c>
      <c r="C409" s="2" t="s">
        <v>62</v>
      </c>
      <c r="D409" s="2" t="s">
        <v>78</v>
      </c>
      <c r="E409" s="2" t="s">
        <v>78</v>
      </c>
      <c r="F409" s="2" t="s">
        <v>210</v>
      </c>
      <c r="G409" s="2" t="s">
        <v>50</v>
      </c>
      <c r="H409" s="304">
        <v>0</v>
      </c>
      <c r="I409" s="304">
        <v>4079.1158996170002</v>
      </c>
      <c r="J409" s="304">
        <v>4079.1158996170002</v>
      </c>
      <c r="K409" s="304">
        <v>4079.1158996170002</v>
      </c>
      <c r="L409" s="304">
        <v>4079.1158996170002</v>
      </c>
      <c r="M409" s="304">
        <v>4079.1158996170002</v>
      </c>
      <c r="N409" s="304">
        <v>4079.1158996170002</v>
      </c>
    </row>
    <row r="410" spans="1:14">
      <c r="A410" s="2" t="s">
        <v>4</v>
      </c>
      <c r="B410" s="2" t="s">
        <v>21</v>
      </c>
      <c r="C410" s="2" t="s">
        <v>63</v>
      </c>
      <c r="D410" s="2" t="s">
        <v>79</v>
      </c>
      <c r="E410" s="2" t="s">
        <v>79</v>
      </c>
      <c r="F410" s="2" t="s">
        <v>210</v>
      </c>
      <c r="G410" s="2" t="s">
        <v>50</v>
      </c>
      <c r="H410" s="304">
        <v>1687.083710329</v>
      </c>
      <c r="I410" s="304">
        <v>1785.3231280310001</v>
      </c>
      <c r="J410" s="304">
        <v>1813.5872933129999</v>
      </c>
      <c r="K410" s="304">
        <v>1846.730450324</v>
      </c>
      <c r="L410" s="304">
        <v>935.60579676700002</v>
      </c>
      <c r="M410" s="304">
        <v>1523.700225822</v>
      </c>
      <c r="N410" s="304">
        <v>1852.910442721</v>
      </c>
    </row>
    <row r="411" spans="1:14">
      <c r="A411" s="2" t="s">
        <v>4</v>
      </c>
      <c r="B411" s="2" t="s">
        <v>21</v>
      </c>
      <c r="C411" s="2" t="s">
        <v>60</v>
      </c>
      <c r="D411" s="2" t="s">
        <v>76</v>
      </c>
      <c r="E411" s="2" t="s">
        <v>207</v>
      </c>
      <c r="F411" s="2" t="s">
        <v>210</v>
      </c>
      <c r="G411" s="2" t="s">
        <v>50</v>
      </c>
      <c r="H411" s="304">
        <v>0</v>
      </c>
      <c r="I411" s="304">
        <v>0</v>
      </c>
      <c r="J411" s="304">
        <v>0</v>
      </c>
      <c r="K411" s="304">
        <v>0</v>
      </c>
      <c r="L411" s="304">
        <v>5499.9165502319993</v>
      </c>
      <c r="M411" s="304">
        <v>5976.8036290779992</v>
      </c>
      <c r="N411" s="304">
        <v>18863.244661014</v>
      </c>
    </row>
    <row r="412" spans="1:14">
      <c r="A412" s="2" t="s">
        <v>4</v>
      </c>
      <c r="B412" s="2" t="s">
        <v>21</v>
      </c>
      <c r="C412" s="2" t="s">
        <v>63</v>
      </c>
      <c r="D412" s="2" t="s">
        <v>79</v>
      </c>
      <c r="E412" s="2" t="s">
        <v>208</v>
      </c>
      <c r="F412" s="2" t="s">
        <v>210</v>
      </c>
      <c r="G412" s="2" t="s">
        <v>50</v>
      </c>
      <c r="H412" s="304">
        <v>0</v>
      </c>
      <c r="I412" s="304">
        <v>0</v>
      </c>
      <c r="J412" s="304">
        <v>0</v>
      </c>
      <c r="K412" s="304">
        <v>0</v>
      </c>
      <c r="L412" s="304">
        <v>1497.1839327160001</v>
      </c>
      <c r="M412" s="304">
        <v>2233.3302224909999</v>
      </c>
      <c r="N412" s="304">
        <v>7819.9038259210001</v>
      </c>
    </row>
    <row r="413" spans="1:14">
      <c r="A413" s="2" t="s">
        <v>4</v>
      </c>
      <c r="B413" s="2" t="s">
        <v>21</v>
      </c>
      <c r="C413" s="2" t="s">
        <v>65</v>
      </c>
      <c r="D413" s="2" t="s">
        <v>209</v>
      </c>
      <c r="E413" s="2" t="s">
        <v>80</v>
      </c>
      <c r="F413" s="2" t="s">
        <v>210</v>
      </c>
      <c r="G413" s="2" t="s">
        <v>50</v>
      </c>
      <c r="H413" s="304">
        <v>0</v>
      </c>
      <c r="I413" s="304">
        <v>0</v>
      </c>
      <c r="J413" s="304">
        <v>0</v>
      </c>
      <c r="K413" s="304">
        <v>0</v>
      </c>
      <c r="L413" s="304">
        <v>0</v>
      </c>
      <c r="M413" s="304">
        <v>0</v>
      </c>
      <c r="N413" s="304">
        <v>0</v>
      </c>
    </row>
    <row r="414" spans="1:14">
      <c r="A414" s="2" t="s">
        <v>4</v>
      </c>
      <c r="B414" s="2" t="s">
        <v>21</v>
      </c>
      <c r="C414" s="2" t="s">
        <v>65</v>
      </c>
      <c r="D414" s="2" t="s">
        <v>209</v>
      </c>
      <c r="E414" s="2" t="s">
        <v>81</v>
      </c>
      <c r="F414" s="2" t="s">
        <v>210</v>
      </c>
      <c r="G414" s="2" t="s">
        <v>50</v>
      </c>
      <c r="H414" s="304">
        <v>0</v>
      </c>
      <c r="I414" s="304">
        <v>0</v>
      </c>
      <c r="J414" s="304">
        <v>0</v>
      </c>
      <c r="K414" s="304">
        <v>0</v>
      </c>
      <c r="L414" s="304">
        <v>0</v>
      </c>
      <c r="M414" s="304">
        <v>0</v>
      </c>
      <c r="N414" s="304">
        <v>0</v>
      </c>
    </row>
    <row r="415" spans="1:14">
      <c r="A415" s="2" t="s">
        <v>4</v>
      </c>
      <c r="B415" s="2" t="s">
        <v>22</v>
      </c>
      <c r="C415" s="2" t="s">
        <v>48</v>
      </c>
      <c r="D415" s="2" t="s">
        <v>48</v>
      </c>
      <c r="E415" s="2" t="s">
        <v>48</v>
      </c>
      <c r="F415" s="2" t="s">
        <v>210</v>
      </c>
      <c r="G415" s="2" t="s">
        <v>50</v>
      </c>
      <c r="H415" s="304">
        <v>0</v>
      </c>
      <c r="I415" s="304">
        <v>0</v>
      </c>
      <c r="J415" s="304">
        <v>0</v>
      </c>
      <c r="K415" s="304">
        <v>0</v>
      </c>
      <c r="L415" s="304">
        <v>0</v>
      </c>
      <c r="M415" s="304">
        <v>0</v>
      </c>
      <c r="N415" s="304">
        <v>0</v>
      </c>
    </row>
    <row r="416" spans="1:14">
      <c r="A416" s="2" t="s">
        <v>4</v>
      </c>
      <c r="B416" s="2" t="s">
        <v>22</v>
      </c>
      <c r="C416" s="2" t="s">
        <v>53</v>
      </c>
      <c r="D416" s="2" t="s">
        <v>53</v>
      </c>
      <c r="E416" s="2" t="s">
        <v>53</v>
      </c>
      <c r="F416" s="2" t="s">
        <v>210</v>
      </c>
      <c r="G416" s="2" t="s">
        <v>50</v>
      </c>
      <c r="H416" s="304">
        <v>0</v>
      </c>
      <c r="I416" s="304">
        <v>0</v>
      </c>
      <c r="J416" s="304">
        <v>0</v>
      </c>
      <c r="K416" s="304">
        <v>0</v>
      </c>
      <c r="L416" s="304">
        <v>0</v>
      </c>
      <c r="M416" s="304">
        <v>0</v>
      </c>
      <c r="N416" s="304">
        <v>0</v>
      </c>
    </row>
    <row r="417" spans="1:14">
      <c r="A417" s="2" t="s">
        <v>4</v>
      </c>
      <c r="B417" s="2" t="s">
        <v>22</v>
      </c>
      <c r="C417" s="2" t="s">
        <v>54</v>
      </c>
      <c r="D417" s="2" t="s">
        <v>54</v>
      </c>
      <c r="E417" s="2" t="s">
        <v>54</v>
      </c>
      <c r="F417" s="2" t="s">
        <v>210</v>
      </c>
      <c r="G417" s="2" t="s">
        <v>50</v>
      </c>
      <c r="H417" s="304">
        <v>11331.897084497001</v>
      </c>
      <c r="I417" s="304">
        <v>12265.438370343001</v>
      </c>
      <c r="J417" s="304">
        <v>9237.4688909330016</v>
      </c>
      <c r="K417" s="304">
        <v>10413.005394047001</v>
      </c>
      <c r="L417" s="304">
        <v>8539.5137473209979</v>
      </c>
      <c r="M417" s="304">
        <v>5701.5182904899993</v>
      </c>
      <c r="N417" s="304">
        <v>2940.3658774460009</v>
      </c>
    </row>
    <row r="418" spans="1:14">
      <c r="A418" s="2" t="s">
        <v>4</v>
      </c>
      <c r="B418" s="2" t="s">
        <v>22</v>
      </c>
      <c r="C418" s="2" t="s">
        <v>55</v>
      </c>
      <c r="D418" s="2" t="s">
        <v>55</v>
      </c>
      <c r="E418" s="2" t="s">
        <v>55</v>
      </c>
      <c r="F418" s="2" t="s">
        <v>210</v>
      </c>
      <c r="G418" s="2" t="s">
        <v>50</v>
      </c>
      <c r="H418" s="304">
        <v>3.4044912000000003</v>
      </c>
      <c r="I418" s="304">
        <v>121.66522448000001</v>
      </c>
      <c r="J418" s="304">
        <v>119.06153136800003</v>
      </c>
      <c r="K418" s="304">
        <v>160.78674880000003</v>
      </c>
      <c r="L418" s="304">
        <v>119.68994456</v>
      </c>
      <c r="M418" s="304">
        <v>119.92332448000002</v>
      </c>
      <c r="N418" s="304">
        <v>89.800118319999996</v>
      </c>
    </row>
    <row r="419" spans="1:14">
      <c r="A419" s="2" t="s">
        <v>4</v>
      </c>
      <c r="B419" s="2" t="s">
        <v>22</v>
      </c>
      <c r="C419" s="2" t="s">
        <v>56</v>
      </c>
      <c r="D419" s="2" t="s">
        <v>56</v>
      </c>
      <c r="E419" s="2" t="s">
        <v>56</v>
      </c>
      <c r="F419" s="2" t="s">
        <v>210</v>
      </c>
      <c r="G419" s="2" t="s">
        <v>50</v>
      </c>
      <c r="H419" s="304">
        <v>2.6908500000000002</v>
      </c>
      <c r="I419" s="304">
        <v>61.638050000000007</v>
      </c>
      <c r="J419" s="304">
        <v>75.116849999999999</v>
      </c>
      <c r="K419" s="304">
        <v>72.697474999999997</v>
      </c>
      <c r="L419" s="304">
        <v>60.785450000000004</v>
      </c>
      <c r="M419" s="304">
        <v>84.533099999999976</v>
      </c>
      <c r="N419" s="304">
        <v>69.005625000000009</v>
      </c>
    </row>
    <row r="420" spans="1:14">
      <c r="A420" s="2" t="s">
        <v>4</v>
      </c>
      <c r="B420" s="2" t="s">
        <v>22</v>
      </c>
      <c r="C420" s="2" t="s">
        <v>57</v>
      </c>
      <c r="D420" s="2" t="s">
        <v>57</v>
      </c>
      <c r="E420" s="2" t="s">
        <v>57</v>
      </c>
      <c r="F420" s="2" t="s">
        <v>210</v>
      </c>
      <c r="G420" s="2" t="s">
        <v>50</v>
      </c>
      <c r="H420" s="304">
        <v>0</v>
      </c>
      <c r="I420" s="304">
        <v>0</v>
      </c>
      <c r="J420" s="304">
        <v>0</v>
      </c>
      <c r="K420" s="304">
        <v>0</v>
      </c>
      <c r="L420" s="304">
        <v>0</v>
      </c>
      <c r="M420" s="304">
        <v>0</v>
      </c>
      <c r="N420" s="304">
        <v>0</v>
      </c>
    </row>
    <row r="421" spans="1:14">
      <c r="A421" s="2" t="s">
        <v>4</v>
      </c>
      <c r="B421" s="2" t="s">
        <v>22</v>
      </c>
      <c r="C421" s="2" t="s">
        <v>58</v>
      </c>
      <c r="D421" s="2" t="s">
        <v>58</v>
      </c>
      <c r="E421" s="2" t="s">
        <v>58</v>
      </c>
      <c r="F421" s="2" t="s">
        <v>210</v>
      </c>
      <c r="G421" s="2" t="s">
        <v>50</v>
      </c>
      <c r="H421" s="304">
        <v>0</v>
      </c>
      <c r="I421" s="304">
        <v>0</v>
      </c>
      <c r="J421" s="304">
        <v>0</v>
      </c>
      <c r="K421" s="304">
        <v>0</v>
      </c>
      <c r="L421" s="304">
        <v>0</v>
      </c>
      <c r="M421" s="304">
        <v>0</v>
      </c>
      <c r="N421" s="304">
        <v>0</v>
      </c>
    </row>
    <row r="422" spans="1:14">
      <c r="A422" s="2" t="s">
        <v>4</v>
      </c>
      <c r="B422" s="2" t="s">
        <v>22</v>
      </c>
      <c r="C422" s="2" t="s">
        <v>59</v>
      </c>
      <c r="D422" s="2" t="s">
        <v>59</v>
      </c>
      <c r="E422" s="2" t="s">
        <v>59</v>
      </c>
      <c r="F422" s="2" t="s">
        <v>210</v>
      </c>
      <c r="G422" s="2" t="s">
        <v>50</v>
      </c>
      <c r="H422" s="304">
        <v>1067.8677951619993</v>
      </c>
      <c r="I422" s="304">
        <v>1059.3799633820995</v>
      </c>
      <c r="J422" s="304">
        <v>1292.5567408299996</v>
      </c>
      <c r="K422" s="304">
        <v>1204.0753323380002</v>
      </c>
      <c r="L422" s="304">
        <v>1093.7573324100003</v>
      </c>
      <c r="M422" s="304">
        <v>1428.2737260609997</v>
      </c>
      <c r="N422" s="304">
        <v>1883.4114757419998</v>
      </c>
    </row>
    <row r="423" spans="1:14">
      <c r="A423" s="2" t="s">
        <v>4</v>
      </c>
      <c r="B423" s="2" t="s">
        <v>22</v>
      </c>
      <c r="C423" s="2" t="s">
        <v>60</v>
      </c>
      <c r="D423" s="2" t="s">
        <v>60</v>
      </c>
      <c r="E423" s="2" t="s">
        <v>60</v>
      </c>
      <c r="F423" s="2" t="s">
        <v>210</v>
      </c>
      <c r="G423" s="2" t="s">
        <v>50</v>
      </c>
      <c r="H423" s="304">
        <v>2664.4149688894454</v>
      </c>
      <c r="I423" s="304">
        <v>2664.4149688894454</v>
      </c>
      <c r="J423" s="304">
        <v>2664.4149688894454</v>
      </c>
      <c r="K423" s="304">
        <v>2664.4149688894454</v>
      </c>
      <c r="L423" s="304">
        <v>2664.4149688894454</v>
      </c>
      <c r="M423" s="304">
        <v>2664.4149688894454</v>
      </c>
      <c r="N423" s="304">
        <v>2664.4149688894454</v>
      </c>
    </row>
    <row r="424" spans="1:14">
      <c r="A424" s="2" t="s">
        <v>4</v>
      </c>
      <c r="B424" s="2" t="s">
        <v>22</v>
      </c>
      <c r="C424" s="2" t="s">
        <v>61</v>
      </c>
      <c r="D424" s="2" t="s">
        <v>61</v>
      </c>
      <c r="E424" s="2" t="s">
        <v>61</v>
      </c>
      <c r="F424" s="2" t="s">
        <v>210</v>
      </c>
      <c r="G424" s="2" t="s">
        <v>50</v>
      </c>
      <c r="H424" s="304">
        <v>304.79829102100001</v>
      </c>
      <c r="I424" s="304">
        <v>304.79829102100001</v>
      </c>
      <c r="J424" s="304">
        <v>304.79829102100001</v>
      </c>
      <c r="K424" s="304">
        <v>304.79829102100001</v>
      </c>
      <c r="L424" s="304">
        <v>304.79829102100001</v>
      </c>
      <c r="M424" s="304">
        <v>304.79829102100001</v>
      </c>
      <c r="N424" s="304">
        <v>304.79829102100001</v>
      </c>
    </row>
    <row r="425" spans="1:14">
      <c r="A425" s="2" t="s">
        <v>4</v>
      </c>
      <c r="B425" s="2" t="s">
        <v>22</v>
      </c>
      <c r="C425" s="2" t="s">
        <v>63</v>
      </c>
      <c r="D425" s="2" t="s">
        <v>63</v>
      </c>
      <c r="E425" s="2" t="s">
        <v>63</v>
      </c>
      <c r="F425" s="2" t="s">
        <v>210</v>
      </c>
      <c r="G425" s="2" t="s">
        <v>50</v>
      </c>
      <c r="H425" s="304">
        <v>4.9120423820000001</v>
      </c>
      <c r="I425" s="304">
        <v>75.123585544999997</v>
      </c>
      <c r="J425" s="304">
        <v>63.664778590999994</v>
      </c>
      <c r="K425" s="304">
        <v>77.447502671999999</v>
      </c>
      <c r="L425" s="304">
        <v>6.9032239999999995E-2</v>
      </c>
      <c r="M425" s="304">
        <v>93.289579965999991</v>
      </c>
      <c r="N425" s="304">
        <v>496.58749482299999</v>
      </c>
    </row>
    <row r="426" spans="1:14">
      <c r="A426" s="2" t="s">
        <v>4</v>
      </c>
      <c r="B426" s="2" t="s">
        <v>22</v>
      </c>
      <c r="C426" s="2" t="s">
        <v>64</v>
      </c>
      <c r="D426" s="2" t="s">
        <v>64</v>
      </c>
      <c r="E426" s="2" t="s">
        <v>64</v>
      </c>
      <c r="F426" s="2" t="s">
        <v>210</v>
      </c>
      <c r="G426" s="2" t="s">
        <v>50</v>
      </c>
      <c r="H426" s="304">
        <v>1984.5291457960002</v>
      </c>
      <c r="I426" s="304">
        <v>1842.0771456540001</v>
      </c>
      <c r="J426" s="304">
        <v>1842.0771472409999</v>
      </c>
      <c r="K426" s="304">
        <v>1842.0771484889999</v>
      </c>
      <c r="L426" s="304">
        <v>1842.0771466560002</v>
      </c>
      <c r="M426" s="304">
        <v>1842.0771279150001</v>
      </c>
      <c r="N426" s="304">
        <v>1842.0771307540001</v>
      </c>
    </row>
    <row r="427" spans="1:14">
      <c r="A427" s="2" t="s">
        <v>4</v>
      </c>
      <c r="B427" s="2" t="s">
        <v>22</v>
      </c>
      <c r="C427" s="2" t="s">
        <v>54</v>
      </c>
      <c r="D427" s="2" t="s">
        <v>72</v>
      </c>
      <c r="E427" s="2" t="s">
        <v>72</v>
      </c>
      <c r="F427" s="2" t="s">
        <v>210</v>
      </c>
      <c r="G427" s="2" t="s">
        <v>50</v>
      </c>
      <c r="H427" s="304">
        <v>0</v>
      </c>
      <c r="I427" s="304">
        <v>0</v>
      </c>
      <c r="J427" s="304">
        <v>0</v>
      </c>
      <c r="K427" s="304">
        <v>0</v>
      </c>
      <c r="L427" s="304">
        <v>2318.6838385000001</v>
      </c>
      <c r="M427" s="304">
        <v>2318.683838685</v>
      </c>
      <c r="N427" s="304">
        <v>2318.6838389439999</v>
      </c>
    </row>
    <row r="428" spans="1:14">
      <c r="A428" s="2" t="s">
        <v>4</v>
      </c>
      <c r="B428" s="2" t="s">
        <v>22</v>
      </c>
      <c r="C428" s="2" t="s">
        <v>55</v>
      </c>
      <c r="D428" s="2" t="s">
        <v>73</v>
      </c>
      <c r="E428" s="2" t="s">
        <v>73</v>
      </c>
      <c r="F428" s="2" t="s">
        <v>210</v>
      </c>
      <c r="G428" s="2" t="s">
        <v>50</v>
      </c>
      <c r="H428" s="304">
        <v>0</v>
      </c>
      <c r="I428" s="304">
        <v>0</v>
      </c>
      <c r="J428" s="304">
        <v>0</v>
      </c>
      <c r="K428" s="304">
        <v>0</v>
      </c>
      <c r="L428" s="304">
        <v>0</v>
      </c>
      <c r="M428" s="304">
        <v>0</v>
      </c>
      <c r="N428" s="304">
        <v>0</v>
      </c>
    </row>
    <row r="429" spans="1:14">
      <c r="A429" s="2" t="s">
        <v>4</v>
      </c>
      <c r="B429" s="2" t="s">
        <v>22</v>
      </c>
      <c r="C429" s="2" t="s">
        <v>57</v>
      </c>
      <c r="D429" s="2" t="s">
        <v>74</v>
      </c>
      <c r="E429" s="2" t="s">
        <v>74</v>
      </c>
      <c r="F429" s="2" t="s">
        <v>210</v>
      </c>
      <c r="G429" s="2" t="s">
        <v>50</v>
      </c>
      <c r="H429" s="304">
        <v>0</v>
      </c>
      <c r="I429" s="304">
        <v>0</v>
      </c>
      <c r="J429" s="304">
        <v>0</v>
      </c>
      <c r="K429" s="304">
        <v>0</v>
      </c>
      <c r="L429" s="304">
        <v>0</v>
      </c>
      <c r="M429" s="304">
        <v>0</v>
      </c>
      <c r="N429" s="304">
        <v>0</v>
      </c>
    </row>
    <row r="430" spans="1:14">
      <c r="A430" s="2" t="s">
        <v>4</v>
      </c>
      <c r="B430" s="2" t="s">
        <v>22</v>
      </c>
      <c r="C430" s="2" t="s">
        <v>64</v>
      </c>
      <c r="D430" s="2" t="s">
        <v>75</v>
      </c>
      <c r="E430" s="2" t="s">
        <v>75</v>
      </c>
      <c r="F430" s="2" t="s">
        <v>210</v>
      </c>
      <c r="G430" s="2" t="s">
        <v>50</v>
      </c>
      <c r="H430" s="304">
        <v>0</v>
      </c>
      <c r="I430" s="304">
        <v>0</v>
      </c>
      <c r="J430" s="304">
        <v>0</v>
      </c>
      <c r="K430" s="304">
        <v>0</v>
      </c>
      <c r="L430" s="304">
        <v>0</v>
      </c>
      <c r="M430" s="304">
        <v>0</v>
      </c>
      <c r="N430" s="304">
        <v>0</v>
      </c>
    </row>
    <row r="431" spans="1:14">
      <c r="A431" s="2" t="s">
        <v>4</v>
      </c>
      <c r="B431" s="2" t="s">
        <v>22</v>
      </c>
      <c r="C431" s="2" t="s">
        <v>60</v>
      </c>
      <c r="D431" s="2" t="s">
        <v>76</v>
      </c>
      <c r="E431" s="2" t="s">
        <v>76</v>
      </c>
      <c r="F431" s="2" t="s">
        <v>210</v>
      </c>
      <c r="G431" s="2" t="s">
        <v>50</v>
      </c>
      <c r="H431" s="304">
        <v>0</v>
      </c>
      <c r="I431" s="304">
        <v>0</v>
      </c>
      <c r="J431" s="304">
        <v>0</v>
      </c>
      <c r="K431" s="304">
        <v>0</v>
      </c>
      <c r="L431" s="304">
        <v>0</v>
      </c>
      <c r="M431" s="304">
        <v>7870.9411831900079</v>
      </c>
      <c r="N431" s="304">
        <v>14840.03636905601</v>
      </c>
    </row>
    <row r="432" spans="1:14">
      <c r="A432" s="2" t="s">
        <v>4</v>
      </c>
      <c r="B432" s="2" t="s">
        <v>22</v>
      </c>
      <c r="C432" s="2" t="s">
        <v>61</v>
      </c>
      <c r="D432" s="2" t="s">
        <v>77</v>
      </c>
      <c r="E432" s="2" t="s">
        <v>77</v>
      </c>
      <c r="F432" s="2" t="s">
        <v>210</v>
      </c>
      <c r="G432" s="2" t="s">
        <v>50</v>
      </c>
      <c r="H432" s="304">
        <v>0</v>
      </c>
      <c r="I432" s="304">
        <v>0</v>
      </c>
      <c r="J432" s="304">
        <v>0</v>
      </c>
      <c r="K432" s="304">
        <v>0</v>
      </c>
      <c r="L432" s="304">
        <v>0</v>
      </c>
      <c r="M432" s="304">
        <v>0</v>
      </c>
      <c r="N432" s="304">
        <v>0</v>
      </c>
    </row>
    <row r="433" spans="1:14">
      <c r="A433" s="2" t="s">
        <v>4</v>
      </c>
      <c r="B433" s="2" t="s">
        <v>22</v>
      </c>
      <c r="C433" s="2" t="s">
        <v>62</v>
      </c>
      <c r="D433" s="2" t="s">
        <v>78</v>
      </c>
      <c r="E433" s="2" t="s">
        <v>78</v>
      </c>
      <c r="F433" s="2" t="s">
        <v>210</v>
      </c>
      <c r="G433" s="2" t="s">
        <v>50</v>
      </c>
      <c r="H433" s="304">
        <v>3293.7599999459999</v>
      </c>
      <c r="I433" s="304">
        <v>3293.7599999459999</v>
      </c>
      <c r="J433" s="304">
        <v>3293.7599999459999</v>
      </c>
      <c r="K433" s="304">
        <v>3293.7599999459999</v>
      </c>
      <c r="L433" s="304">
        <v>3293.7599999459999</v>
      </c>
      <c r="M433" s="304">
        <v>3293.7599999459999</v>
      </c>
      <c r="N433" s="304">
        <v>3293.7599999459999</v>
      </c>
    </row>
    <row r="434" spans="1:14">
      <c r="A434" s="2" t="s">
        <v>4</v>
      </c>
      <c r="B434" s="2" t="s">
        <v>22</v>
      </c>
      <c r="C434" s="2" t="s">
        <v>63</v>
      </c>
      <c r="D434" s="2" t="s">
        <v>79</v>
      </c>
      <c r="E434" s="2" t="s">
        <v>79</v>
      </c>
      <c r="F434" s="2" t="s">
        <v>210</v>
      </c>
      <c r="G434" s="2" t="s">
        <v>50</v>
      </c>
      <c r="H434" s="304">
        <v>677.02060153599996</v>
      </c>
      <c r="I434" s="304">
        <v>526.38529820899998</v>
      </c>
      <c r="J434" s="304">
        <v>515.76473926000006</v>
      </c>
      <c r="K434" s="304">
        <v>482.14579570999996</v>
      </c>
      <c r="L434" s="304">
        <v>434.28975662199997</v>
      </c>
      <c r="M434" s="304">
        <v>840.27864566400001</v>
      </c>
      <c r="N434" s="304">
        <v>867.240000184</v>
      </c>
    </row>
    <row r="435" spans="1:14">
      <c r="A435" s="2" t="s">
        <v>4</v>
      </c>
      <c r="B435" s="2" t="s">
        <v>22</v>
      </c>
      <c r="C435" s="2" t="s">
        <v>60</v>
      </c>
      <c r="D435" s="2" t="s">
        <v>76</v>
      </c>
      <c r="E435" s="2" t="s">
        <v>207</v>
      </c>
      <c r="F435" s="2" t="s">
        <v>210</v>
      </c>
      <c r="G435" s="2" t="s">
        <v>50</v>
      </c>
      <c r="H435" s="304">
        <v>0</v>
      </c>
      <c r="I435" s="304">
        <v>0</v>
      </c>
      <c r="J435" s="304">
        <v>0</v>
      </c>
      <c r="K435" s="304">
        <v>0</v>
      </c>
      <c r="L435" s="304">
        <v>1830.0047953840001</v>
      </c>
      <c r="M435" s="304">
        <v>2304.9504485066323</v>
      </c>
      <c r="N435" s="304">
        <v>7849.7802707956325</v>
      </c>
    </row>
    <row r="436" spans="1:14">
      <c r="A436" s="2" t="s">
        <v>4</v>
      </c>
      <c r="B436" s="2" t="s">
        <v>22</v>
      </c>
      <c r="C436" s="2" t="s">
        <v>63</v>
      </c>
      <c r="D436" s="2" t="s">
        <v>79</v>
      </c>
      <c r="E436" s="2" t="s">
        <v>208</v>
      </c>
      <c r="F436" s="2" t="s">
        <v>210</v>
      </c>
      <c r="G436" s="2" t="s">
        <v>50</v>
      </c>
      <c r="H436" s="304">
        <v>0</v>
      </c>
      <c r="I436" s="304">
        <v>0</v>
      </c>
      <c r="J436" s="304">
        <v>0</v>
      </c>
      <c r="K436" s="304">
        <v>0</v>
      </c>
      <c r="L436" s="304">
        <v>539.75591096899996</v>
      </c>
      <c r="M436" s="304">
        <v>950.77791338099996</v>
      </c>
      <c r="N436" s="304">
        <v>3353.1513571229998</v>
      </c>
    </row>
    <row r="437" spans="1:14">
      <c r="A437" s="2" t="s">
        <v>4</v>
      </c>
      <c r="B437" s="2" t="s">
        <v>22</v>
      </c>
      <c r="C437" s="2" t="s">
        <v>65</v>
      </c>
      <c r="D437" s="2" t="s">
        <v>209</v>
      </c>
      <c r="E437" s="2" t="s">
        <v>80</v>
      </c>
      <c r="F437" s="2" t="s">
        <v>210</v>
      </c>
      <c r="G437" s="2" t="s">
        <v>50</v>
      </c>
      <c r="H437" s="304">
        <v>0</v>
      </c>
      <c r="I437" s="304">
        <v>0</v>
      </c>
      <c r="J437" s="304">
        <v>0</v>
      </c>
      <c r="K437" s="304">
        <v>0</v>
      </c>
      <c r="L437" s="304">
        <v>0</v>
      </c>
      <c r="M437" s="304">
        <v>0</v>
      </c>
      <c r="N437" s="304">
        <v>0</v>
      </c>
    </row>
    <row r="438" spans="1:14">
      <c r="A438" s="2" t="s">
        <v>4</v>
      </c>
      <c r="B438" s="2" t="s">
        <v>22</v>
      </c>
      <c r="C438" s="2" t="s">
        <v>65</v>
      </c>
      <c r="D438" s="2" t="s">
        <v>209</v>
      </c>
      <c r="E438" s="2" t="s">
        <v>81</v>
      </c>
      <c r="F438" s="2" t="s">
        <v>210</v>
      </c>
      <c r="G438" s="2" t="s">
        <v>50</v>
      </c>
      <c r="H438" s="304">
        <v>0</v>
      </c>
      <c r="I438" s="304">
        <v>0</v>
      </c>
      <c r="J438" s="304">
        <v>0</v>
      </c>
      <c r="K438" s="304">
        <v>0</v>
      </c>
      <c r="L438" s="304">
        <v>0</v>
      </c>
      <c r="M438" s="304">
        <v>0</v>
      </c>
      <c r="N438" s="304">
        <v>0</v>
      </c>
    </row>
    <row r="439" spans="1:14">
      <c r="A439" s="2" t="s">
        <v>4</v>
      </c>
      <c r="B439" s="2" t="s">
        <v>23</v>
      </c>
      <c r="C439" s="2" t="s">
        <v>48</v>
      </c>
      <c r="D439" s="2" t="s">
        <v>48</v>
      </c>
      <c r="E439" s="2" t="s">
        <v>48</v>
      </c>
      <c r="F439" s="2" t="s">
        <v>210</v>
      </c>
      <c r="G439" s="2" t="s">
        <v>50</v>
      </c>
      <c r="H439" s="304">
        <v>560.36447999999996</v>
      </c>
      <c r="I439" s="304">
        <v>0</v>
      </c>
      <c r="J439" s="304">
        <v>0</v>
      </c>
      <c r="K439" s="304">
        <v>0</v>
      </c>
      <c r="L439" s="304">
        <v>0</v>
      </c>
      <c r="M439" s="304">
        <v>0</v>
      </c>
      <c r="N439" s="304">
        <v>0</v>
      </c>
    </row>
    <row r="440" spans="1:14">
      <c r="A440" s="2" t="s">
        <v>4</v>
      </c>
      <c r="B440" s="2" t="s">
        <v>23</v>
      </c>
      <c r="C440" s="2" t="s">
        <v>53</v>
      </c>
      <c r="D440" s="2" t="s">
        <v>53</v>
      </c>
      <c r="E440" s="2" t="s">
        <v>53</v>
      </c>
      <c r="F440" s="2" t="s">
        <v>210</v>
      </c>
      <c r="G440" s="2" t="s">
        <v>50</v>
      </c>
      <c r="H440" s="304">
        <v>0</v>
      </c>
      <c r="I440" s="304">
        <v>0</v>
      </c>
      <c r="J440" s="304">
        <v>0</v>
      </c>
      <c r="K440" s="304">
        <v>0</v>
      </c>
      <c r="L440" s="304">
        <v>0</v>
      </c>
      <c r="M440" s="304">
        <v>0</v>
      </c>
      <c r="N440" s="304">
        <v>0</v>
      </c>
    </row>
    <row r="441" spans="1:14">
      <c r="A441" s="2" t="s">
        <v>4</v>
      </c>
      <c r="B441" s="2" t="s">
        <v>23</v>
      </c>
      <c r="C441" s="2" t="s">
        <v>54</v>
      </c>
      <c r="D441" s="2" t="s">
        <v>54</v>
      </c>
      <c r="E441" s="2" t="s">
        <v>54</v>
      </c>
      <c r="F441" s="2" t="s">
        <v>210</v>
      </c>
      <c r="G441" s="2" t="s">
        <v>50</v>
      </c>
      <c r="H441" s="304">
        <v>1539.6992740619999</v>
      </c>
      <c r="I441" s="304">
        <v>1585.6725080379999</v>
      </c>
      <c r="J441" s="304">
        <v>1514.488410468</v>
      </c>
      <c r="K441" s="304">
        <v>2163.165895744</v>
      </c>
      <c r="L441" s="304">
        <v>2177.1472002260002</v>
      </c>
      <c r="M441" s="304">
        <v>549.53244950800001</v>
      </c>
      <c r="N441" s="304">
        <v>0</v>
      </c>
    </row>
    <row r="442" spans="1:14">
      <c r="A442" s="2" t="s">
        <v>4</v>
      </c>
      <c r="B442" s="2" t="s">
        <v>23</v>
      </c>
      <c r="C442" s="2" t="s">
        <v>55</v>
      </c>
      <c r="D442" s="2" t="s">
        <v>55</v>
      </c>
      <c r="E442" s="2" t="s">
        <v>55</v>
      </c>
      <c r="F442" s="2" t="s">
        <v>210</v>
      </c>
      <c r="G442" s="2" t="s">
        <v>50</v>
      </c>
      <c r="H442" s="304">
        <v>0.66043999999999992</v>
      </c>
      <c r="I442" s="304">
        <v>24.03678</v>
      </c>
      <c r="J442" s="304">
        <v>22.247588</v>
      </c>
      <c r="K442" s="304">
        <v>23.707788000000001</v>
      </c>
      <c r="L442" s="304">
        <v>22.923272000000001</v>
      </c>
      <c r="M442" s="304">
        <v>23.506888</v>
      </c>
      <c r="N442" s="304">
        <v>17.319379999999999</v>
      </c>
    </row>
    <row r="443" spans="1:14">
      <c r="A443" s="2" t="s">
        <v>4</v>
      </c>
      <c r="B443" s="2" t="s">
        <v>23</v>
      </c>
      <c r="C443" s="2" t="s">
        <v>56</v>
      </c>
      <c r="D443" s="2" t="s">
        <v>56</v>
      </c>
      <c r="E443" s="2" t="s">
        <v>56</v>
      </c>
      <c r="F443" s="2" t="s">
        <v>210</v>
      </c>
      <c r="G443" s="2" t="s">
        <v>50</v>
      </c>
      <c r="H443" s="304">
        <v>0</v>
      </c>
      <c r="I443" s="304">
        <v>0</v>
      </c>
      <c r="J443" s="304">
        <v>0</v>
      </c>
      <c r="K443" s="304">
        <v>0</v>
      </c>
      <c r="L443" s="304">
        <v>0</v>
      </c>
      <c r="M443" s="304">
        <v>0</v>
      </c>
      <c r="N443" s="304">
        <v>0</v>
      </c>
    </row>
    <row r="444" spans="1:14">
      <c r="A444" s="2" t="s">
        <v>4</v>
      </c>
      <c r="B444" s="2" t="s">
        <v>23</v>
      </c>
      <c r="C444" s="2" t="s">
        <v>57</v>
      </c>
      <c r="D444" s="2" t="s">
        <v>57</v>
      </c>
      <c r="E444" s="2" t="s">
        <v>57</v>
      </c>
      <c r="F444" s="2" t="s">
        <v>210</v>
      </c>
      <c r="G444" s="2" t="s">
        <v>50</v>
      </c>
      <c r="H444" s="304">
        <v>0</v>
      </c>
      <c r="I444" s="304">
        <v>0</v>
      </c>
      <c r="J444" s="304">
        <v>0</v>
      </c>
      <c r="K444" s="304">
        <v>0</v>
      </c>
      <c r="L444" s="304">
        <v>0</v>
      </c>
      <c r="M444" s="304">
        <v>0</v>
      </c>
      <c r="N444" s="304">
        <v>0</v>
      </c>
    </row>
    <row r="445" spans="1:14">
      <c r="A445" s="2" t="s">
        <v>4</v>
      </c>
      <c r="B445" s="2" t="s">
        <v>23</v>
      </c>
      <c r="C445" s="2" t="s">
        <v>58</v>
      </c>
      <c r="D445" s="2" t="s">
        <v>58</v>
      </c>
      <c r="E445" s="2" t="s">
        <v>58</v>
      </c>
      <c r="F445" s="2" t="s">
        <v>210</v>
      </c>
      <c r="G445" s="2" t="s">
        <v>50</v>
      </c>
      <c r="H445" s="304">
        <v>10063.380805272</v>
      </c>
      <c r="I445" s="304">
        <v>10063.380805272</v>
      </c>
      <c r="J445" s="304">
        <v>10063.380805272</v>
      </c>
      <c r="K445" s="304">
        <v>10063.380805272</v>
      </c>
      <c r="L445" s="304">
        <v>10063.380805272</v>
      </c>
      <c r="M445" s="304">
        <v>10063.380805272</v>
      </c>
      <c r="N445" s="304">
        <v>10063.380805272</v>
      </c>
    </row>
    <row r="446" spans="1:14">
      <c r="A446" s="2" t="s">
        <v>4</v>
      </c>
      <c r="B446" s="2" t="s">
        <v>23</v>
      </c>
      <c r="C446" s="2" t="s">
        <v>59</v>
      </c>
      <c r="D446" s="2" t="s">
        <v>59</v>
      </c>
      <c r="E446" s="2" t="s">
        <v>59</v>
      </c>
      <c r="F446" s="2" t="s">
        <v>210</v>
      </c>
      <c r="G446" s="2" t="s">
        <v>50</v>
      </c>
      <c r="H446" s="304">
        <v>1406.0807782803738</v>
      </c>
      <c r="I446" s="304">
        <v>1406.0807808007601</v>
      </c>
      <c r="J446" s="304">
        <v>1406.0807776443924</v>
      </c>
      <c r="K446" s="304">
        <v>1406.0807767453923</v>
      </c>
      <c r="L446" s="304">
        <v>1406.0807899805377</v>
      </c>
      <c r="M446" s="304">
        <v>1406.0807626960302</v>
      </c>
      <c r="N446" s="304">
        <v>1406.0807319293272</v>
      </c>
    </row>
    <row r="447" spans="1:14">
      <c r="A447" s="2" t="s">
        <v>4</v>
      </c>
      <c r="B447" s="2" t="s">
        <v>23</v>
      </c>
      <c r="C447" s="2" t="s">
        <v>60</v>
      </c>
      <c r="D447" s="2" t="s">
        <v>60</v>
      </c>
      <c r="E447" s="2" t="s">
        <v>60</v>
      </c>
      <c r="F447" s="2" t="s">
        <v>210</v>
      </c>
      <c r="G447" s="2" t="s">
        <v>50</v>
      </c>
      <c r="H447" s="304">
        <v>232.848628136</v>
      </c>
      <c r="I447" s="304">
        <v>232.848628136</v>
      </c>
      <c r="J447" s="304">
        <v>232.848628136</v>
      </c>
      <c r="K447" s="304">
        <v>232.848628136</v>
      </c>
      <c r="L447" s="304">
        <v>232.848628136</v>
      </c>
      <c r="M447" s="304">
        <v>232.848628136</v>
      </c>
      <c r="N447" s="304">
        <v>232.848628136</v>
      </c>
    </row>
    <row r="448" spans="1:14">
      <c r="A448" s="2" t="s">
        <v>4</v>
      </c>
      <c r="B448" s="2" t="s">
        <v>23</v>
      </c>
      <c r="C448" s="2" t="s">
        <v>61</v>
      </c>
      <c r="D448" s="2" t="s">
        <v>61</v>
      </c>
      <c r="E448" s="2" t="s">
        <v>61</v>
      </c>
      <c r="F448" s="2" t="s">
        <v>210</v>
      </c>
      <c r="G448" s="2" t="s">
        <v>50</v>
      </c>
      <c r="H448" s="304">
        <v>666.54626034699993</v>
      </c>
      <c r="I448" s="304">
        <v>666.54626034699993</v>
      </c>
      <c r="J448" s="304">
        <v>666.54626034699993</v>
      </c>
      <c r="K448" s="304">
        <v>666.54626034699993</v>
      </c>
      <c r="L448" s="304">
        <v>666.54626034699993</v>
      </c>
      <c r="M448" s="304">
        <v>666.54626034699993</v>
      </c>
      <c r="N448" s="304">
        <v>666.54626034699993</v>
      </c>
    </row>
    <row r="449" spans="1:14">
      <c r="A449" s="2" t="s">
        <v>4</v>
      </c>
      <c r="B449" s="2" t="s">
        <v>23</v>
      </c>
      <c r="C449" s="2" t="s">
        <v>63</v>
      </c>
      <c r="D449" s="2" t="s">
        <v>63</v>
      </c>
      <c r="E449" s="2" t="s">
        <v>63</v>
      </c>
      <c r="F449" s="2" t="s">
        <v>210</v>
      </c>
      <c r="G449" s="2" t="s">
        <v>50</v>
      </c>
      <c r="H449" s="304">
        <v>0</v>
      </c>
      <c r="I449" s="304">
        <v>0</v>
      </c>
      <c r="J449" s="304">
        <v>0</v>
      </c>
      <c r="K449" s="304">
        <v>0</v>
      </c>
      <c r="L449" s="304">
        <v>0</v>
      </c>
      <c r="M449" s="304">
        <v>0</v>
      </c>
      <c r="N449" s="304">
        <v>0</v>
      </c>
    </row>
    <row r="450" spans="1:14">
      <c r="A450" s="2" t="s">
        <v>4</v>
      </c>
      <c r="B450" s="2" t="s">
        <v>23</v>
      </c>
      <c r="C450" s="2" t="s">
        <v>64</v>
      </c>
      <c r="D450" s="2" t="s">
        <v>64</v>
      </c>
      <c r="E450" s="2" t="s">
        <v>64</v>
      </c>
      <c r="F450" s="2" t="s">
        <v>210</v>
      </c>
      <c r="G450" s="2" t="s">
        <v>50</v>
      </c>
      <c r="H450" s="304">
        <v>531.58143025499999</v>
      </c>
      <c r="I450" s="304">
        <v>194.84652240999998</v>
      </c>
      <c r="J450" s="304">
        <v>194.84651891299998</v>
      </c>
      <c r="K450" s="304">
        <v>194.84651910400001</v>
      </c>
      <c r="L450" s="304">
        <v>194.84652015200001</v>
      </c>
      <c r="M450" s="304">
        <v>194.84651582999999</v>
      </c>
      <c r="N450" s="304">
        <v>194.84651710000003</v>
      </c>
    </row>
    <row r="451" spans="1:14">
      <c r="A451" s="2" t="s">
        <v>4</v>
      </c>
      <c r="B451" s="2" t="s">
        <v>23</v>
      </c>
      <c r="C451" s="2" t="s">
        <v>54</v>
      </c>
      <c r="D451" s="2" t="s">
        <v>72</v>
      </c>
      <c r="E451" s="2" t="s">
        <v>72</v>
      </c>
      <c r="F451" s="2" t="s">
        <v>210</v>
      </c>
      <c r="G451" s="2" t="s">
        <v>50</v>
      </c>
      <c r="H451" s="304">
        <v>0</v>
      </c>
      <c r="I451" s="304">
        <v>0</v>
      </c>
      <c r="J451" s="304">
        <v>0</v>
      </c>
      <c r="K451" s="304">
        <v>0</v>
      </c>
      <c r="L451" s="304">
        <v>0</v>
      </c>
      <c r="M451" s="304">
        <v>0</v>
      </c>
      <c r="N451" s="304">
        <v>0</v>
      </c>
    </row>
    <row r="452" spans="1:14">
      <c r="A452" s="2" t="s">
        <v>4</v>
      </c>
      <c r="B452" s="2" t="s">
        <v>23</v>
      </c>
      <c r="C452" s="2" t="s">
        <v>55</v>
      </c>
      <c r="D452" s="2" t="s">
        <v>73</v>
      </c>
      <c r="E452" s="2" t="s">
        <v>73</v>
      </c>
      <c r="F452" s="2" t="s">
        <v>210</v>
      </c>
      <c r="G452" s="2" t="s">
        <v>50</v>
      </c>
      <c r="H452" s="304">
        <v>0</v>
      </c>
      <c r="I452" s="304">
        <v>0</v>
      </c>
      <c r="J452" s="304">
        <v>0</v>
      </c>
      <c r="K452" s="304">
        <v>0</v>
      </c>
      <c r="L452" s="304">
        <v>0</v>
      </c>
      <c r="M452" s="304">
        <v>0</v>
      </c>
      <c r="N452" s="304">
        <v>0</v>
      </c>
    </row>
    <row r="453" spans="1:14">
      <c r="A453" s="2" t="s">
        <v>4</v>
      </c>
      <c r="B453" s="2" t="s">
        <v>23</v>
      </c>
      <c r="C453" s="2" t="s">
        <v>57</v>
      </c>
      <c r="D453" s="2" t="s">
        <v>74</v>
      </c>
      <c r="E453" s="2" t="s">
        <v>74</v>
      </c>
      <c r="F453" s="2" t="s">
        <v>210</v>
      </c>
      <c r="G453" s="2" t="s">
        <v>50</v>
      </c>
      <c r="H453" s="304">
        <v>0</v>
      </c>
      <c r="I453" s="304">
        <v>0</v>
      </c>
      <c r="J453" s="304">
        <v>0</v>
      </c>
      <c r="K453" s="304">
        <v>0</v>
      </c>
      <c r="L453" s="304">
        <v>0</v>
      </c>
      <c r="M453" s="304">
        <v>0</v>
      </c>
      <c r="N453" s="304">
        <v>0</v>
      </c>
    </row>
    <row r="454" spans="1:14">
      <c r="A454" s="2" t="s">
        <v>4</v>
      </c>
      <c r="B454" s="2" t="s">
        <v>23</v>
      </c>
      <c r="C454" s="2" t="s">
        <v>64</v>
      </c>
      <c r="D454" s="2" t="s">
        <v>75</v>
      </c>
      <c r="E454" s="2" t="s">
        <v>75</v>
      </c>
      <c r="F454" s="2" t="s">
        <v>210</v>
      </c>
      <c r="G454" s="2" t="s">
        <v>50</v>
      </c>
      <c r="H454" s="304">
        <v>0</v>
      </c>
      <c r="I454" s="304">
        <v>0</v>
      </c>
      <c r="J454" s="304">
        <v>0</v>
      </c>
      <c r="K454" s="304">
        <v>0</v>
      </c>
      <c r="L454" s="304">
        <v>0</v>
      </c>
      <c r="M454" s="304">
        <v>0</v>
      </c>
      <c r="N454" s="304">
        <v>0</v>
      </c>
    </row>
    <row r="455" spans="1:14">
      <c r="A455" s="2" t="s">
        <v>4</v>
      </c>
      <c r="B455" s="2" t="s">
        <v>23</v>
      </c>
      <c r="C455" s="2" t="s">
        <v>60</v>
      </c>
      <c r="D455" s="2" t="s">
        <v>76</v>
      </c>
      <c r="E455" s="2" t="s">
        <v>76</v>
      </c>
      <c r="F455" s="2" t="s">
        <v>210</v>
      </c>
      <c r="G455" s="2" t="s">
        <v>50</v>
      </c>
      <c r="H455" s="304">
        <v>0</v>
      </c>
      <c r="I455" s="304">
        <v>0</v>
      </c>
      <c r="J455" s="304">
        <v>0</v>
      </c>
      <c r="K455" s="304">
        <v>0</v>
      </c>
      <c r="L455" s="304">
        <v>0</v>
      </c>
      <c r="M455" s="304">
        <v>0</v>
      </c>
      <c r="N455" s="304">
        <v>0</v>
      </c>
    </row>
    <row r="456" spans="1:14">
      <c r="A456" s="2" t="s">
        <v>4</v>
      </c>
      <c r="B456" s="2" t="s">
        <v>23</v>
      </c>
      <c r="C456" s="2" t="s">
        <v>61</v>
      </c>
      <c r="D456" s="2" t="s">
        <v>77</v>
      </c>
      <c r="E456" s="2" t="s">
        <v>77</v>
      </c>
      <c r="F456" s="2" t="s">
        <v>210</v>
      </c>
      <c r="G456" s="2" t="s">
        <v>50</v>
      </c>
      <c r="H456" s="304">
        <v>0</v>
      </c>
      <c r="I456" s="304">
        <v>0</v>
      </c>
      <c r="J456" s="304">
        <v>0</v>
      </c>
      <c r="K456" s="304">
        <v>0</v>
      </c>
      <c r="L456" s="304">
        <v>0</v>
      </c>
      <c r="M456" s="304">
        <v>0</v>
      </c>
      <c r="N456" s="304">
        <v>0</v>
      </c>
    </row>
    <row r="457" spans="1:14">
      <c r="A457" s="2" t="s">
        <v>4</v>
      </c>
      <c r="B457" s="2" t="s">
        <v>23</v>
      </c>
      <c r="C457" s="2" t="s">
        <v>62</v>
      </c>
      <c r="D457" s="2" t="s">
        <v>78</v>
      </c>
      <c r="E457" s="2" t="s">
        <v>78</v>
      </c>
      <c r="F457" s="2" t="s">
        <v>210</v>
      </c>
      <c r="G457" s="2" t="s">
        <v>50</v>
      </c>
      <c r="H457" s="304">
        <v>0</v>
      </c>
      <c r="I457" s="304">
        <v>0</v>
      </c>
      <c r="J457" s="304">
        <v>0</v>
      </c>
      <c r="K457" s="304">
        <v>0</v>
      </c>
      <c r="L457" s="304">
        <v>0</v>
      </c>
      <c r="M457" s="304">
        <v>0</v>
      </c>
      <c r="N457" s="304">
        <v>0</v>
      </c>
    </row>
    <row r="458" spans="1:14">
      <c r="A458" s="2" t="s">
        <v>4</v>
      </c>
      <c r="B458" s="2" t="s">
        <v>23</v>
      </c>
      <c r="C458" s="2" t="s">
        <v>63</v>
      </c>
      <c r="D458" s="2" t="s">
        <v>79</v>
      </c>
      <c r="E458" s="2" t="s">
        <v>79</v>
      </c>
      <c r="F458" s="2" t="s">
        <v>210</v>
      </c>
      <c r="G458" s="2" t="s">
        <v>50</v>
      </c>
      <c r="H458" s="304">
        <v>0</v>
      </c>
      <c r="I458" s="304">
        <v>0</v>
      </c>
      <c r="J458" s="304">
        <v>0</v>
      </c>
      <c r="K458" s="304">
        <v>0</v>
      </c>
      <c r="L458" s="304">
        <v>0</v>
      </c>
      <c r="M458" s="304">
        <v>0</v>
      </c>
      <c r="N458" s="304">
        <v>0</v>
      </c>
    </row>
    <row r="459" spans="1:14">
      <c r="A459" s="2" t="s">
        <v>4</v>
      </c>
      <c r="B459" s="2" t="s">
        <v>23</v>
      </c>
      <c r="C459" s="2" t="s">
        <v>60</v>
      </c>
      <c r="D459" s="2" t="s">
        <v>76</v>
      </c>
      <c r="E459" s="2" t="s">
        <v>207</v>
      </c>
      <c r="F459" s="2" t="s">
        <v>210</v>
      </c>
      <c r="G459" s="2" t="s">
        <v>50</v>
      </c>
      <c r="H459" s="304">
        <v>0</v>
      </c>
      <c r="I459" s="304">
        <v>0</v>
      </c>
      <c r="J459" s="304">
        <v>0</v>
      </c>
      <c r="K459" s="304">
        <v>0</v>
      </c>
      <c r="L459" s="304">
        <v>0</v>
      </c>
      <c r="M459" s="304">
        <v>0</v>
      </c>
      <c r="N459" s="304">
        <v>0</v>
      </c>
    </row>
    <row r="460" spans="1:14">
      <c r="A460" s="2" t="s">
        <v>4</v>
      </c>
      <c r="B460" s="2" t="s">
        <v>23</v>
      </c>
      <c r="C460" s="2" t="s">
        <v>63</v>
      </c>
      <c r="D460" s="2" t="s">
        <v>79</v>
      </c>
      <c r="E460" s="2" t="s">
        <v>208</v>
      </c>
      <c r="F460" s="2" t="s">
        <v>210</v>
      </c>
      <c r="G460" s="2" t="s">
        <v>50</v>
      </c>
      <c r="H460" s="304">
        <v>0</v>
      </c>
      <c r="I460" s="304">
        <v>0</v>
      </c>
      <c r="J460" s="304">
        <v>0</v>
      </c>
      <c r="K460" s="304">
        <v>0</v>
      </c>
      <c r="L460" s="304">
        <v>0</v>
      </c>
      <c r="M460" s="304">
        <v>0</v>
      </c>
      <c r="N460" s="304">
        <v>0</v>
      </c>
    </row>
    <row r="461" spans="1:14">
      <c r="A461" s="2" t="s">
        <v>4</v>
      </c>
      <c r="B461" s="2" t="s">
        <v>23</v>
      </c>
      <c r="C461" s="2" t="s">
        <v>65</v>
      </c>
      <c r="D461" s="2" t="s">
        <v>209</v>
      </c>
      <c r="E461" s="2" t="s">
        <v>80</v>
      </c>
      <c r="F461" s="2" t="s">
        <v>210</v>
      </c>
      <c r="G461" s="2" t="s">
        <v>50</v>
      </c>
      <c r="H461" s="304">
        <v>0</v>
      </c>
      <c r="I461" s="304">
        <v>0</v>
      </c>
      <c r="J461" s="304">
        <v>0</v>
      </c>
      <c r="K461" s="304">
        <v>0</v>
      </c>
      <c r="L461" s="304">
        <v>0</v>
      </c>
      <c r="M461" s="304">
        <v>0</v>
      </c>
      <c r="N461" s="304">
        <v>0</v>
      </c>
    </row>
    <row r="462" spans="1:14">
      <c r="A462" s="2" t="s">
        <v>4</v>
      </c>
      <c r="B462" s="2" t="s">
        <v>23</v>
      </c>
      <c r="C462" s="2" t="s">
        <v>65</v>
      </c>
      <c r="D462" s="2" t="s">
        <v>209</v>
      </c>
      <c r="E462" s="2" t="s">
        <v>81</v>
      </c>
      <c r="F462" s="2" t="s">
        <v>210</v>
      </c>
      <c r="G462" s="2" t="s">
        <v>50</v>
      </c>
      <c r="H462" s="304">
        <v>0</v>
      </c>
      <c r="I462" s="304">
        <v>0</v>
      </c>
      <c r="J462" s="304">
        <v>0</v>
      </c>
      <c r="K462" s="304">
        <v>0</v>
      </c>
      <c r="L462" s="304">
        <v>0</v>
      </c>
      <c r="M462" s="304">
        <v>0</v>
      </c>
      <c r="N462" s="304">
        <v>0</v>
      </c>
    </row>
    <row r="463" spans="1:14">
      <c r="A463" s="2" t="s">
        <v>4</v>
      </c>
      <c r="B463" s="2" t="s">
        <v>24</v>
      </c>
      <c r="C463" s="2" t="s">
        <v>48</v>
      </c>
      <c r="D463" s="2" t="s">
        <v>48</v>
      </c>
      <c r="E463" s="2" t="s">
        <v>48</v>
      </c>
      <c r="F463" s="2" t="s">
        <v>210</v>
      </c>
      <c r="G463" s="2" t="s">
        <v>50</v>
      </c>
      <c r="H463" s="304">
        <v>0</v>
      </c>
      <c r="I463" s="304">
        <v>0</v>
      </c>
      <c r="J463" s="304">
        <v>0</v>
      </c>
      <c r="K463" s="304">
        <v>0</v>
      </c>
      <c r="L463" s="304">
        <v>0</v>
      </c>
      <c r="M463" s="304">
        <v>0</v>
      </c>
      <c r="N463" s="304">
        <v>0</v>
      </c>
    </row>
    <row r="464" spans="1:14">
      <c r="A464" s="2" t="s">
        <v>4</v>
      </c>
      <c r="B464" s="2" t="s">
        <v>24</v>
      </c>
      <c r="C464" s="2" t="s">
        <v>53</v>
      </c>
      <c r="D464" s="2" t="s">
        <v>53</v>
      </c>
      <c r="E464" s="2" t="s">
        <v>53</v>
      </c>
      <c r="F464" s="2" t="s">
        <v>210</v>
      </c>
      <c r="G464" s="2" t="s">
        <v>50</v>
      </c>
      <c r="H464" s="304">
        <v>0</v>
      </c>
      <c r="I464" s="304">
        <v>0</v>
      </c>
      <c r="J464" s="304">
        <v>0</v>
      </c>
      <c r="K464" s="304">
        <v>0</v>
      </c>
      <c r="L464" s="304">
        <v>0</v>
      </c>
      <c r="M464" s="304">
        <v>0</v>
      </c>
      <c r="N464" s="304">
        <v>0</v>
      </c>
    </row>
    <row r="465" spans="1:14">
      <c r="A465" s="2" t="s">
        <v>4</v>
      </c>
      <c r="B465" s="2" t="s">
        <v>24</v>
      </c>
      <c r="C465" s="2" t="s">
        <v>54</v>
      </c>
      <c r="D465" s="2" t="s">
        <v>54</v>
      </c>
      <c r="E465" s="2" t="s">
        <v>54</v>
      </c>
      <c r="F465" s="2" t="s">
        <v>210</v>
      </c>
      <c r="G465" s="2" t="s">
        <v>50</v>
      </c>
      <c r="H465" s="304">
        <v>16556.919504503003</v>
      </c>
      <c r="I465" s="304">
        <v>7179.2162787770003</v>
      </c>
      <c r="J465" s="304">
        <v>5848.8382331160001</v>
      </c>
      <c r="K465" s="304">
        <v>5004.3018168580002</v>
      </c>
      <c r="L465" s="304">
        <v>6741.054579009</v>
      </c>
      <c r="M465" s="304">
        <v>6665.3538400010002</v>
      </c>
      <c r="N465" s="304">
        <v>3368.5640443340008</v>
      </c>
    </row>
    <row r="466" spans="1:14">
      <c r="A466" s="2" t="s">
        <v>4</v>
      </c>
      <c r="B466" s="2" t="s">
        <v>24</v>
      </c>
      <c r="C466" s="2" t="s">
        <v>55</v>
      </c>
      <c r="D466" s="2" t="s">
        <v>55</v>
      </c>
      <c r="E466" s="2" t="s">
        <v>55</v>
      </c>
      <c r="F466" s="2" t="s">
        <v>210</v>
      </c>
      <c r="G466" s="2" t="s">
        <v>50</v>
      </c>
      <c r="H466" s="304">
        <v>108.19420000000001</v>
      </c>
      <c r="I466" s="304">
        <v>25.045200000000001</v>
      </c>
      <c r="J466" s="304">
        <v>34.488799999999998</v>
      </c>
      <c r="K466" s="304">
        <v>12.2598</v>
      </c>
      <c r="L466" s="304">
        <v>20.1738</v>
      </c>
      <c r="M466" s="304">
        <v>25.804739666</v>
      </c>
      <c r="N466" s="304">
        <v>164.93498</v>
      </c>
    </row>
    <row r="467" spans="1:14">
      <c r="A467" s="2" t="s">
        <v>4</v>
      </c>
      <c r="B467" s="2" t="s">
        <v>24</v>
      </c>
      <c r="C467" s="2" t="s">
        <v>56</v>
      </c>
      <c r="D467" s="2" t="s">
        <v>56</v>
      </c>
      <c r="E467" s="2" t="s">
        <v>56</v>
      </c>
      <c r="F467" s="2" t="s">
        <v>210</v>
      </c>
      <c r="G467" s="2" t="s">
        <v>50</v>
      </c>
      <c r="H467" s="304">
        <v>0</v>
      </c>
      <c r="I467" s="304">
        <v>0</v>
      </c>
      <c r="J467" s="304">
        <v>0.72778319999999996</v>
      </c>
      <c r="K467" s="304">
        <v>0</v>
      </c>
      <c r="L467" s="304">
        <v>0</v>
      </c>
      <c r="M467" s="304">
        <v>0.72778319999999996</v>
      </c>
      <c r="N467" s="304">
        <v>0</v>
      </c>
    </row>
    <row r="468" spans="1:14">
      <c r="A468" s="2" t="s">
        <v>4</v>
      </c>
      <c r="B468" s="2" t="s">
        <v>24</v>
      </c>
      <c r="C468" s="2" t="s">
        <v>57</v>
      </c>
      <c r="D468" s="2" t="s">
        <v>57</v>
      </c>
      <c r="E468" s="2" t="s">
        <v>57</v>
      </c>
      <c r="F468" s="2" t="s">
        <v>210</v>
      </c>
      <c r="G468" s="2" t="s">
        <v>50</v>
      </c>
      <c r="H468" s="304">
        <v>0</v>
      </c>
      <c r="I468" s="304">
        <v>0</v>
      </c>
      <c r="J468" s="304">
        <v>0</v>
      </c>
      <c r="K468" s="304">
        <v>0</v>
      </c>
      <c r="L468" s="304">
        <v>0</v>
      </c>
      <c r="M468" s="304">
        <v>0</v>
      </c>
      <c r="N468" s="304">
        <v>0</v>
      </c>
    </row>
    <row r="469" spans="1:14">
      <c r="A469" s="2" t="s">
        <v>4</v>
      </c>
      <c r="B469" s="2" t="s">
        <v>24</v>
      </c>
      <c r="C469" s="2" t="s">
        <v>58</v>
      </c>
      <c r="D469" s="2" t="s">
        <v>58</v>
      </c>
      <c r="E469" s="2" t="s">
        <v>58</v>
      </c>
      <c r="F469" s="2" t="s">
        <v>210</v>
      </c>
      <c r="G469" s="2" t="s">
        <v>50</v>
      </c>
      <c r="H469" s="304">
        <v>27397.746355200001</v>
      </c>
      <c r="I469" s="304">
        <v>27397.746355200001</v>
      </c>
      <c r="J469" s="304">
        <v>27397.746355200001</v>
      </c>
      <c r="K469" s="304">
        <v>27397.746355200001</v>
      </c>
      <c r="L469" s="304">
        <v>17473.759056000003</v>
      </c>
      <c r="M469" s="304">
        <v>17473.759056000003</v>
      </c>
      <c r="N469" s="304">
        <v>17473.759056000003</v>
      </c>
    </row>
    <row r="470" spans="1:14">
      <c r="A470" s="2" t="s">
        <v>4</v>
      </c>
      <c r="B470" s="2" t="s">
        <v>24</v>
      </c>
      <c r="C470" s="2" t="s">
        <v>59</v>
      </c>
      <c r="D470" s="2" t="s">
        <v>59</v>
      </c>
      <c r="E470" s="2" t="s">
        <v>59</v>
      </c>
      <c r="F470" s="2" t="s">
        <v>210</v>
      </c>
      <c r="G470" s="2" t="s">
        <v>50</v>
      </c>
      <c r="H470" s="304">
        <v>119.298857173</v>
      </c>
      <c r="I470" s="304">
        <v>215.01150355000001</v>
      </c>
      <c r="J470" s="304">
        <v>182.17450357300001</v>
      </c>
      <c r="K470" s="304">
        <v>130.76228417600001</v>
      </c>
      <c r="L470" s="304">
        <v>63.979362150999997</v>
      </c>
      <c r="M470" s="304">
        <v>161.182582371</v>
      </c>
      <c r="N470" s="304">
        <v>298.73068274399998</v>
      </c>
    </row>
    <row r="471" spans="1:14">
      <c r="A471" s="2" t="s">
        <v>4</v>
      </c>
      <c r="B471" s="2" t="s">
        <v>24</v>
      </c>
      <c r="C471" s="2" t="s">
        <v>60</v>
      </c>
      <c r="D471" s="2" t="s">
        <v>60</v>
      </c>
      <c r="E471" s="2" t="s">
        <v>60</v>
      </c>
      <c r="F471" s="2" t="s">
        <v>210</v>
      </c>
      <c r="G471" s="2" t="s">
        <v>50</v>
      </c>
      <c r="H471" s="304">
        <v>2946.8438389988087</v>
      </c>
      <c r="I471" s="304">
        <v>3665.5181784878087</v>
      </c>
      <c r="J471" s="304">
        <v>3665.5181784878087</v>
      </c>
      <c r="K471" s="304">
        <v>3665.5181784878087</v>
      </c>
      <c r="L471" s="304">
        <v>3665.5181784878087</v>
      </c>
      <c r="M471" s="304">
        <v>3665.5181784878087</v>
      </c>
      <c r="N471" s="304">
        <v>3665.5181784878087</v>
      </c>
    </row>
    <row r="472" spans="1:14">
      <c r="A472" s="2" t="s">
        <v>4</v>
      </c>
      <c r="B472" s="2" t="s">
        <v>24</v>
      </c>
      <c r="C472" s="2" t="s">
        <v>61</v>
      </c>
      <c r="D472" s="2" t="s">
        <v>61</v>
      </c>
      <c r="E472" s="2" t="s">
        <v>61</v>
      </c>
      <c r="F472" s="2" t="s">
        <v>210</v>
      </c>
      <c r="G472" s="2" t="s">
        <v>50</v>
      </c>
      <c r="H472" s="304">
        <v>25.399030286999999</v>
      </c>
      <c r="I472" s="304">
        <v>25.399030286999999</v>
      </c>
      <c r="J472" s="304">
        <v>25.399030286999999</v>
      </c>
      <c r="K472" s="304">
        <v>25.399030286999999</v>
      </c>
      <c r="L472" s="304">
        <v>25.399030286999999</v>
      </c>
      <c r="M472" s="304">
        <v>25.399030286999999</v>
      </c>
      <c r="N472" s="304">
        <v>25.399030286999999</v>
      </c>
    </row>
    <row r="473" spans="1:14">
      <c r="A473" s="2" t="s">
        <v>4</v>
      </c>
      <c r="B473" s="2" t="s">
        <v>24</v>
      </c>
      <c r="C473" s="2" t="s">
        <v>63</v>
      </c>
      <c r="D473" s="2" t="s">
        <v>63</v>
      </c>
      <c r="E473" s="2" t="s">
        <v>63</v>
      </c>
      <c r="F473" s="2" t="s">
        <v>210</v>
      </c>
      <c r="G473" s="2" t="s">
        <v>50</v>
      </c>
      <c r="H473" s="304">
        <v>44.022670652000002</v>
      </c>
      <c r="I473" s="304">
        <v>124.18337350600001</v>
      </c>
      <c r="J473" s="304">
        <v>168.91866106200001</v>
      </c>
      <c r="K473" s="304">
        <v>58.237848742000004</v>
      </c>
      <c r="L473" s="304">
        <v>57.427091554</v>
      </c>
      <c r="M473" s="304">
        <v>60.535944929000003</v>
      </c>
      <c r="N473" s="304">
        <v>166.813870235</v>
      </c>
    </row>
    <row r="474" spans="1:14">
      <c r="A474" s="2" t="s">
        <v>4</v>
      </c>
      <c r="B474" s="2" t="s">
        <v>24</v>
      </c>
      <c r="C474" s="2" t="s">
        <v>64</v>
      </c>
      <c r="D474" s="2" t="s">
        <v>64</v>
      </c>
      <c r="E474" s="2" t="s">
        <v>64</v>
      </c>
      <c r="F474" s="2" t="s">
        <v>210</v>
      </c>
      <c r="G474" s="2" t="s">
        <v>50</v>
      </c>
      <c r="H474" s="304">
        <v>1710.5171252089999</v>
      </c>
      <c r="I474" s="304">
        <v>1714.5491243800002</v>
      </c>
      <c r="J474" s="304">
        <v>1711.8211243800001</v>
      </c>
      <c r="K474" s="304">
        <v>1678.965126003</v>
      </c>
      <c r="L474" s="304">
        <v>1678.9651253550005</v>
      </c>
      <c r="M474" s="304">
        <v>1678.9651253030001</v>
      </c>
      <c r="N474" s="304">
        <v>1678.9651258980002</v>
      </c>
    </row>
    <row r="475" spans="1:14">
      <c r="A475" s="2" t="s">
        <v>4</v>
      </c>
      <c r="B475" s="2" t="s">
        <v>24</v>
      </c>
      <c r="C475" s="2" t="s">
        <v>54</v>
      </c>
      <c r="D475" s="2" t="s">
        <v>72</v>
      </c>
      <c r="E475" s="2" t="s">
        <v>72</v>
      </c>
      <c r="F475" s="2" t="s">
        <v>210</v>
      </c>
      <c r="G475" s="2" t="s">
        <v>50</v>
      </c>
      <c r="H475" s="304">
        <v>0</v>
      </c>
      <c r="I475" s="304">
        <v>0</v>
      </c>
      <c r="J475" s="304">
        <v>0</v>
      </c>
      <c r="K475" s="304">
        <v>0</v>
      </c>
      <c r="L475" s="304">
        <v>0</v>
      </c>
      <c r="M475" s="304">
        <v>0</v>
      </c>
      <c r="N475" s="304">
        <v>0</v>
      </c>
    </row>
    <row r="476" spans="1:14">
      <c r="A476" s="2" t="s">
        <v>4</v>
      </c>
      <c r="B476" s="2" t="s">
        <v>24</v>
      </c>
      <c r="C476" s="2" t="s">
        <v>55</v>
      </c>
      <c r="D476" s="2" t="s">
        <v>73</v>
      </c>
      <c r="E476" s="2" t="s">
        <v>73</v>
      </c>
      <c r="F476" s="2" t="s">
        <v>210</v>
      </c>
      <c r="G476" s="2" t="s">
        <v>50</v>
      </c>
      <c r="H476" s="304">
        <v>0</v>
      </c>
      <c r="I476" s="304">
        <v>0</v>
      </c>
      <c r="J476" s="304">
        <v>0.55000000000000004</v>
      </c>
      <c r="K476" s="304">
        <v>0.14499999999999999</v>
      </c>
      <c r="L476" s="304">
        <v>0.14499999999999999</v>
      </c>
      <c r="M476" s="304">
        <v>0.14499999999999999</v>
      </c>
      <c r="N476" s="304">
        <v>2.2749999999999999</v>
      </c>
    </row>
    <row r="477" spans="1:14">
      <c r="A477" s="2" t="s">
        <v>4</v>
      </c>
      <c r="B477" s="2" t="s">
        <v>24</v>
      </c>
      <c r="C477" s="2" t="s">
        <v>57</v>
      </c>
      <c r="D477" s="2" t="s">
        <v>74</v>
      </c>
      <c r="E477" s="2" t="s">
        <v>74</v>
      </c>
      <c r="F477" s="2" t="s">
        <v>210</v>
      </c>
      <c r="G477" s="2" t="s">
        <v>50</v>
      </c>
      <c r="H477" s="304">
        <v>0</v>
      </c>
      <c r="I477" s="304">
        <v>0</v>
      </c>
      <c r="J477" s="304">
        <v>0</v>
      </c>
      <c r="K477" s="304">
        <v>0</v>
      </c>
      <c r="L477" s="304">
        <v>0</v>
      </c>
      <c r="M477" s="304">
        <v>0</v>
      </c>
      <c r="N477" s="304">
        <v>0</v>
      </c>
    </row>
    <row r="478" spans="1:14">
      <c r="A478" s="2" t="s">
        <v>4</v>
      </c>
      <c r="B478" s="2" t="s">
        <v>24</v>
      </c>
      <c r="C478" s="2" t="s">
        <v>64</v>
      </c>
      <c r="D478" s="2" t="s">
        <v>75</v>
      </c>
      <c r="E478" s="2" t="s">
        <v>75</v>
      </c>
      <c r="F478" s="2" t="s">
        <v>210</v>
      </c>
      <c r="G478" s="2" t="s">
        <v>50</v>
      </c>
      <c r="H478" s="304">
        <v>0</v>
      </c>
      <c r="I478" s="304">
        <v>0</v>
      </c>
      <c r="J478" s="304">
        <v>0</v>
      </c>
      <c r="K478" s="304">
        <v>0</v>
      </c>
      <c r="L478" s="304">
        <v>0</v>
      </c>
      <c r="M478" s="304">
        <v>0</v>
      </c>
      <c r="N478" s="304">
        <v>0</v>
      </c>
    </row>
    <row r="479" spans="1:14">
      <c r="A479" s="2" t="s">
        <v>4</v>
      </c>
      <c r="B479" s="2" t="s">
        <v>24</v>
      </c>
      <c r="C479" s="2" t="s">
        <v>60</v>
      </c>
      <c r="D479" s="2" t="s">
        <v>76</v>
      </c>
      <c r="E479" s="2" t="s">
        <v>76</v>
      </c>
      <c r="F479" s="2" t="s">
        <v>210</v>
      </c>
      <c r="G479" s="2" t="s">
        <v>50</v>
      </c>
      <c r="H479" s="304">
        <v>0</v>
      </c>
      <c r="I479" s="304">
        <v>0</v>
      </c>
      <c r="J479" s="304">
        <v>0</v>
      </c>
      <c r="K479" s="304">
        <v>0</v>
      </c>
      <c r="L479" s="304">
        <v>0</v>
      </c>
      <c r="M479" s="304">
        <v>0</v>
      </c>
      <c r="N479" s="304">
        <v>7007.7602660339999</v>
      </c>
    </row>
    <row r="480" spans="1:14">
      <c r="A480" s="2" t="s">
        <v>4</v>
      </c>
      <c r="B480" s="2" t="s">
        <v>24</v>
      </c>
      <c r="C480" s="2" t="s">
        <v>61</v>
      </c>
      <c r="D480" s="2" t="s">
        <v>77</v>
      </c>
      <c r="E480" s="2" t="s">
        <v>77</v>
      </c>
      <c r="F480" s="2" t="s">
        <v>210</v>
      </c>
      <c r="G480" s="2" t="s">
        <v>50</v>
      </c>
      <c r="H480" s="304">
        <v>0</v>
      </c>
      <c r="I480" s="304">
        <v>0</v>
      </c>
      <c r="J480" s="304">
        <v>0</v>
      </c>
      <c r="K480" s="304">
        <v>0</v>
      </c>
      <c r="L480" s="304">
        <v>0</v>
      </c>
      <c r="M480" s="304">
        <v>0</v>
      </c>
      <c r="N480" s="304">
        <v>0</v>
      </c>
    </row>
    <row r="481" spans="1:14">
      <c r="A481" s="2" t="s">
        <v>4</v>
      </c>
      <c r="B481" s="2" t="s">
        <v>24</v>
      </c>
      <c r="C481" s="2" t="s">
        <v>62</v>
      </c>
      <c r="D481" s="2" t="s">
        <v>78</v>
      </c>
      <c r="E481" s="2" t="s">
        <v>78</v>
      </c>
      <c r="F481" s="2" t="s">
        <v>210</v>
      </c>
      <c r="G481" s="2" t="s">
        <v>50</v>
      </c>
      <c r="H481" s="304">
        <v>0</v>
      </c>
      <c r="I481" s="304">
        <v>0</v>
      </c>
      <c r="J481" s="304">
        <v>4726.5455995760003</v>
      </c>
      <c r="K481" s="304">
        <v>20133.108000259002</v>
      </c>
      <c r="L481" s="304">
        <v>20133.108000259002</v>
      </c>
      <c r="M481" s="304">
        <v>20133.108000259002</v>
      </c>
      <c r="N481" s="304">
        <v>20133.108000259002</v>
      </c>
    </row>
    <row r="482" spans="1:14">
      <c r="A482" s="2" t="s">
        <v>4</v>
      </c>
      <c r="B482" s="2" t="s">
        <v>24</v>
      </c>
      <c r="C482" s="2" t="s">
        <v>63</v>
      </c>
      <c r="D482" s="2" t="s">
        <v>79</v>
      </c>
      <c r="E482" s="2" t="s">
        <v>79</v>
      </c>
      <c r="F482" s="2" t="s">
        <v>210</v>
      </c>
      <c r="G482" s="2" t="s">
        <v>50</v>
      </c>
      <c r="H482" s="304">
        <v>885.67952704700008</v>
      </c>
      <c r="I482" s="304">
        <v>887.79207766700006</v>
      </c>
      <c r="J482" s="304">
        <v>887.79207807400007</v>
      </c>
      <c r="K482" s="304">
        <v>862.916261738</v>
      </c>
      <c r="L482" s="304">
        <v>887.79207803299994</v>
      </c>
      <c r="M482" s="304">
        <v>887.79207778800003</v>
      </c>
      <c r="N482" s="304">
        <v>887.79207781599996</v>
      </c>
    </row>
    <row r="483" spans="1:14">
      <c r="A483" s="2" t="s">
        <v>4</v>
      </c>
      <c r="B483" s="2" t="s">
        <v>24</v>
      </c>
      <c r="C483" s="2" t="s">
        <v>60</v>
      </c>
      <c r="D483" s="2" t="s">
        <v>76</v>
      </c>
      <c r="E483" s="2" t="s">
        <v>207</v>
      </c>
      <c r="F483" s="2" t="s">
        <v>210</v>
      </c>
      <c r="G483" s="2" t="s">
        <v>50</v>
      </c>
      <c r="H483" s="304">
        <v>0</v>
      </c>
      <c r="I483" s="304">
        <v>0</v>
      </c>
      <c r="J483" s="304">
        <v>0</v>
      </c>
      <c r="K483" s="304">
        <v>0</v>
      </c>
      <c r="L483" s="304">
        <v>0</v>
      </c>
      <c r="M483" s="304">
        <v>0</v>
      </c>
      <c r="N483" s="304">
        <v>5400.2248482919995</v>
      </c>
    </row>
    <row r="484" spans="1:14">
      <c r="A484" s="2" t="s">
        <v>4</v>
      </c>
      <c r="B484" s="2" t="s">
        <v>24</v>
      </c>
      <c r="C484" s="2" t="s">
        <v>63</v>
      </c>
      <c r="D484" s="2" t="s">
        <v>79</v>
      </c>
      <c r="E484" s="2" t="s">
        <v>208</v>
      </c>
      <c r="F484" s="2" t="s">
        <v>210</v>
      </c>
      <c r="G484" s="2" t="s">
        <v>50</v>
      </c>
      <c r="H484" s="304">
        <v>0</v>
      </c>
      <c r="I484" s="304">
        <v>0</v>
      </c>
      <c r="J484" s="304">
        <v>0</v>
      </c>
      <c r="K484" s="304">
        <v>0</v>
      </c>
      <c r="L484" s="304">
        <v>0</v>
      </c>
      <c r="M484" s="304">
        <v>0</v>
      </c>
      <c r="N484" s="304">
        <v>2285.8449764709999</v>
      </c>
    </row>
    <row r="485" spans="1:14">
      <c r="A485" s="2" t="s">
        <v>4</v>
      </c>
      <c r="B485" s="2" t="s">
        <v>24</v>
      </c>
      <c r="C485" s="2" t="s">
        <v>65</v>
      </c>
      <c r="D485" s="2" t="s">
        <v>209</v>
      </c>
      <c r="E485" s="2" t="s">
        <v>80</v>
      </c>
      <c r="F485" s="2" t="s">
        <v>210</v>
      </c>
      <c r="G485" s="2" t="s">
        <v>50</v>
      </c>
      <c r="H485" s="304">
        <v>0</v>
      </c>
      <c r="I485" s="304">
        <v>0</v>
      </c>
      <c r="J485" s="304">
        <v>0</v>
      </c>
      <c r="K485" s="304">
        <v>0</v>
      </c>
      <c r="L485" s="304">
        <v>0</v>
      </c>
      <c r="M485" s="304">
        <v>0</v>
      </c>
      <c r="N485" s="304">
        <v>0</v>
      </c>
    </row>
    <row r="486" spans="1:14">
      <c r="A486" s="2" t="s">
        <v>4</v>
      </c>
      <c r="B486" s="2" t="s">
        <v>24</v>
      </c>
      <c r="C486" s="2" t="s">
        <v>65</v>
      </c>
      <c r="D486" s="2" t="s">
        <v>209</v>
      </c>
      <c r="E486" s="2" t="s">
        <v>81</v>
      </c>
      <c r="F486" s="2" t="s">
        <v>210</v>
      </c>
      <c r="G486" s="2" t="s">
        <v>50</v>
      </c>
      <c r="H486" s="304">
        <v>0</v>
      </c>
      <c r="I486" s="304">
        <v>0</v>
      </c>
      <c r="J486" s="304">
        <v>0</v>
      </c>
      <c r="K486" s="304">
        <v>0</v>
      </c>
      <c r="L486" s="304">
        <v>0</v>
      </c>
      <c r="M486" s="304">
        <v>0</v>
      </c>
      <c r="N486" s="304">
        <v>0</v>
      </c>
    </row>
    <row r="487" spans="1:14">
      <c r="A487" s="2" t="s">
        <v>4</v>
      </c>
      <c r="B487" s="2" t="s">
        <v>25</v>
      </c>
      <c r="C487" s="2" t="s">
        <v>48</v>
      </c>
      <c r="D487" s="2" t="s">
        <v>48</v>
      </c>
      <c r="E487" s="2" t="s">
        <v>48</v>
      </c>
      <c r="F487" s="2" t="s">
        <v>210</v>
      </c>
      <c r="G487" s="2" t="s">
        <v>50</v>
      </c>
      <c r="H487" s="304">
        <v>0</v>
      </c>
      <c r="I487" s="304">
        <v>0</v>
      </c>
      <c r="J487" s="304">
        <v>0</v>
      </c>
      <c r="K487" s="304">
        <v>0</v>
      </c>
      <c r="L487" s="304">
        <v>0</v>
      </c>
      <c r="M487" s="304">
        <v>0</v>
      </c>
      <c r="N487" s="304">
        <v>0</v>
      </c>
    </row>
    <row r="488" spans="1:14">
      <c r="A488" s="2" t="s">
        <v>4</v>
      </c>
      <c r="B488" s="2" t="s">
        <v>25</v>
      </c>
      <c r="C488" s="2" t="s">
        <v>53</v>
      </c>
      <c r="D488" s="2" t="s">
        <v>53</v>
      </c>
      <c r="E488" s="2" t="s">
        <v>53</v>
      </c>
      <c r="F488" s="2" t="s">
        <v>210</v>
      </c>
      <c r="G488" s="2" t="s">
        <v>50</v>
      </c>
      <c r="H488" s="304">
        <v>0</v>
      </c>
      <c r="I488" s="304">
        <v>0</v>
      </c>
      <c r="J488" s="304">
        <v>0</v>
      </c>
      <c r="K488" s="304">
        <v>0</v>
      </c>
      <c r="L488" s="304">
        <v>0</v>
      </c>
      <c r="M488" s="304">
        <v>0</v>
      </c>
      <c r="N488" s="304">
        <v>0</v>
      </c>
    </row>
    <row r="489" spans="1:14">
      <c r="A489" s="2" t="s">
        <v>4</v>
      </c>
      <c r="B489" s="2" t="s">
        <v>25</v>
      </c>
      <c r="C489" s="2" t="s">
        <v>54</v>
      </c>
      <c r="D489" s="2" t="s">
        <v>54</v>
      </c>
      <c r="E489" s="2" t="s">
        <v>54</v>
      </c>
      <c r="F489" s="2" t="s">
        <v>210</v>
      </c>
      <c r="G489" s="2" t="s">
        <v>50</v>
      </c>
      <c r="H489" s="304">
        <v>42038.846667107005</v>
      </c>
      <c r="I489" s="304">
        <v>34085.024837075005</v>
      </c>
      <c r="J489" s="304">
        <v>28631.96711550199</v>
      </c>
      <c r="K489" s="304">
        <v>28716.310625905007</v>
      </c>
      <c r="L489" s="304">
        <v>33002.218017199011</v>
      </c>
      <c r="M489" s="304">
        <v>31800.221876960997</v>
      </c>
      <c r="N489" s="304">
        <v>27129.866360307002</v>
      </c>
    </row>
    <row r="490" spans="1:14">
      <c r="A490" s="2" t="s">
        <v>4</v>
      </c>
      <c r="B490" s="2" t="s">
        <v>25</v>
      </c>
      <c r="C490" s="2" t="s">
        <v>55</v>
      </c>
      <c r="D490" s="2" t="s">
        <v>55</v>
      </c>
      <c r="E490" s="2" t="s">
        <v>55</v>
      </c>
      <c r="F490" s="2" t="s">
        <v>210</v>
      </c>
      <c r="G490" s="2" t="s">
        <v>50</v>
      </c>
      <c r="H490" s="304">
        <v>2133.2766661279993</v>
      </c>
      <c r="I490" s="304">
        <v>356.62001792300003</v>
      </c>
      <c r="J490" s="304">
        <v>640.99875269900031</v>
      </c>
      <c r="K490" s="304">
        <v>766.26440504100026</v>
      </c>
      <c r="L490" s="304">
        <v>706.62445721299991</v>
      </c>
      <c r="M490" s="304">
        <v>731.09902257200019</v>
      </c>
      <c r="N490" s="304">
        <v>936.46631079999986</v>
      </c>
    </row>
    <row r="491" spans="1:14">
      <c r="A491" s="2" t="s">
        <v>4</v>
      </c>
      <c r="B491" s="2" t="s">
        <v>25</v>
      </c>
      <c r="C491" s="2" t="s">
        <v>56</v>
      </c>
      <c r="D491" s="2" t="s">
        <v>56</v>
      </c>
      <c r="E491" s="2" t="s">
        <v>56</v>
      </c>
      <c r="F491" s="2" t="s">
        <v>210</v>
      </c>
      <c r="G491" s="2" t="s">
        <v>50</v>
      </c>
      <c r="H491" s="304">
        <v>8018.7603862789992</v>
      </c>
      <c r="I491" s="304">
        <v>1677.3405996040001</v>
      </c>
      <c r="J491" s="304">
        <v>2094.0874517809998</v>
      </c>
      <c r="K491" s="304">
        <v>2663.6010292640003</v>
      </c>
      <c r="L491" s="304">
        <v>1888.811203986</v>
      </c>
      <c r="M491" s="304">
        <v>2636.9519749619999</v>
      </c>
      <c r="N491" s="304">
        <v>3303.4054954640001</v>
      </c>
    </row>
    <row r="492" spans="1:14">
      <c r="A492" s="2" t="s">
        <v>4</v>
      </c>
      <c r="B492" s="2" t="s">
        <v>25</v>
      </c>
      <c r="C492" s="2" t="s">
        <v>57</v>
      </c>
      <c r="D492" s="2" t="s">
        <v>57</v>
      </c>
      <c r="E492" s="2" t="s">
        <v>57</v>
      </c>
      <c r="F492" s="2" t="s">
        <v>210</v>
      </c>
      <c r="G492" s="2" t="s">
        <v>50</v>
      </c>
      <c r="H492" s="304">
        <v>882.06</v>
      </c>
      <c r="I492" s="304">
        <v>1314</v>
      </c>
      <c r="J492" s="304">
        <v>1314</v>
      </c>
      <c r="K492" s="304">
        <v>1314</v>
      </c>
      <c r="L492" s="304">
        <v>1314</v>
      </c>
      <c r="M492" s="304">
        <v>1314</v>
      </c>
      <c r="N492" s="304">
        <v>1309.2</v>
      </c>
    </row>
    <row r="493" spans="1:14">
      <c r="A493" s="2" t="s">
        <v>4</v>
      </c>
      <c r="B493" s="2" t="s">
        <v>25</v>
      </c>
      <c r="C493" s="2" t="s">
        <v>58</v>
      </c>
      <c r="D493" s="2" t="s">
        <v>58</v>
      </c>
      <c r="E493" s="2" t="s">
        <v>58</v>
      </c>
      <c r="F493" s="2" t="s">
        <v>210</v>
      </c>
      <c r="G493" s="2" t="s">
        <v>50</v>
      </c>
      <c r="H493" s="304">
        <v>25687.600866795998</v>
      </c>
      <c r="I493" s="304">
        <v>25794.067883920001</v>
      </c>
      <c r="J493" s="304">
        <v>25690.038844652001</v>
      </c>
      <c r="K493" s="304">
        <v>26258.966688267996</v>
      </c>
      <c r="L493" s="304">
        <v>25831.34385202</v>
      </c>
      <c r="M493" s="304">
        <v>25823.470550079997</v>
      </c>
      <c r="N493" s="304">
        <v>25938.283476684002</v>
      </c>
    </row>
    <row r="494" spans="1:14">
      <c r="A494" s="2" t="s">
        <v>4</v>
      </c>
      <c r="B494" s="2" t="s">
        <v>25</v>
      </c>
      <c r="C494" s="2" t="s">
        <v>59</v>
      </c>
      <c r="D494" s="2" t="s">
        <v>59</v>
      </c>
      <c r="E494" s="2" t="s">
        <v>59</v>
      </c>
      <c r="F494" s="2" t="s">
        <v>210</v>
      </c>
      <c r="G494" s="2" t="s">
        <v>50</v>
      </c>
      <c r="H494" s="304">
        <v>27043.033847529754</v>
      </c>
      <c r="I494" s="304">
        <v>27033.527845531447</v>
      </c>
      <c r="J494" s="304">
        <v>27161.569742663807</v>
      </c>
      <c r="K494" s="304">
        <v>26892.234265707244</v>
      </c>
      <c r="L494" s="304">
        <v>26641.321520603102</v>
      </c>
      <c r="M494" s="304">
        <v>26940.578149045792</v>
      </c>
      <c r="N494" s="304">
        <v>27107.384520974803</v>
      </c>
    </row>
    <row r="495" spans="1:14">
      <c r="A495" s="2" t="s">
        <v>4</v>
      </c>
      <c r="B495" s="2" t="s">
        <v>25</v>
      </c>
      <c r="C495" s="2" t="s">
        <v>60</v>
      </c>
      <c r="D495" s="2" t="s">
        <v>60</v>
      </c>
      <c r="E495" s="2" t="s">
        <v>60</v>
      </c>
      <c r="F495" s="2" t="s">
        <v>210</v>
      </c>
      <c r="G495" s="2" t="s">
        <v>50</v>
      </c>
      <c r="H495" s="304">
        <v>14040.958619123756</v>
      </c>
      <c r="I495" s="304">
        <v>15386.545023121977</v>
      </c>
      <c r="J495" s="304">
        <v>14521.844026328119</v>
      </c>
      <c r="K495" s="304">
        <v>16225.225515440414</v>
      </c>
      <c r="L495" s="304">
        <v>15856.693925690857</v>
      </c>
      <c r="M495" s="304">
        <v>15258.367968547884</v>
      </c>
      <c r="N495" s="304">
        <v>13939.211020592173</v>
      </c>
    </row>
    <row r="496" spans="1:14">
      <c r="A496" s="2" t="s">
        <v>4</v>
      </c>
      <c r="B496" s="2" t="s">
        <v>25</v>
      </c>
      <c r="C496" s="2" t="s">
        <v>61</v>
      </c>
      <c r="D496" s="2" t="s">
        <v>61</v>
      </c>
      <c r="E496" s="2" t="s">
        <v>61</v>
      </c>
      <c r="F496" s="2" t="s">
        <v>210</v>
      </c>
      <c r="G496" s="2" t="s">
        <v>50</v>
      </c>
      <c r="H496" s="304">
        <v>10405.888970324511</v>
      </c>
      <c r="I496" s="304">
        <v>11986.949279142507</v>
      </c>
      <c r="J496" s="304">
        <v>11873.233316913527</v>
      </c>
      <c r="K496" s="304">
        <v>12660.836973544494</v>
      </c>
      <c r="L496" s="304">
        <v>12328.985497106949</v>
      </c>
      <c r="M496" s="304">
        <v>12298.563893423947</v>
      </c>
      <c r="N496" s="304">
        <v>12072.386692144</v>
      </c>
    </row>
    <row r="497" spans="1:14">
      <c r="A497" s="2" t="s">
        <v>4</v>
      </c>
      <c r="B497" s="2" t="s">
        <v>25</v>
      </c>
      <c r="C497" s="2" t="s">
        <v>62</v>
      </c>
      <c r="D497" s="2" t="s">
        <v>62</v>
      </c>
      <c r="E497" s="2" t="s">
        <v>62</v>
      </c>
      <c r="F497" s="2" t="s">
        <v>210</v>
      </c>
      <c r="G497" s="2" t="s">
        <v>50</v>
      </c>
      <c r="H497" s="304">
        <v>575.54790101000003</v>
      </c>
      <c r="I497" s="304">
        <v>7589.3829984989998</v>
      </c>
      <c r="J497" s="304">
        <v>7364.7446945739994</v>
      </c>
      <c r="K497" s="304">
        <v>7239.5085469790001</v>
      </c>
      <c r="L497" s="304">
        <v>7750.0065312200004</v>
      </c>
      <c r="M497" s="304">
        <v>7710.5772257789995</v>
      </c>
      <c r="N497" s="304">
        <v>7518.8678569069998</v>
      </c>
    </row>
    <row r="498" spans="1:14">
      <c r="A498" s="2" t="s">
        <v>4</v>
      </c>
      <c r="B498" s="2" t="s">
        <v>25</v>
      </c>
      <c r="C498" s="2" t="s">
        <v>63</v>
      </c>
      <c r="D498" s="2" t="s">
        <v>63</v>
      </c>
      <c r="E498" s="2" t="s">
        <v>63</v>
      </c>
      <c r="F498" s="2" t="s">
        <v>210</v>
      </c>
      <c r="G498" s="2" t="s">
        <v>50</v>
      </c>
      <c r="H498" s="304">
        <v>308.71077484299997</v>
      </c>
      <c r="I498" s="304">
        <v>1506.0221285340001</v>
      </c>
      <c r="J498" s="304">
        <v>1565.7246025430002</v>
      </c>
      <c r="K498" s="304">
        <v>1023.2030568580001</v>
      </c>
      <c r="L498" s="304">
        <v>648.30611680199991</v>
      </c>
      <c r="M498" s="304">
        <v>857.15096492800001</v>
      </c>
      <c r="N498" s="304">
        <v>1081.4818762089999</v>
      </c>
    </row>
    <row r="499" spans="1:14">
      <c r="A499" s="2" t="s">
        <v>4</v>
      </c>
      <c r="B499" s="2" t="s">
        <v>25</v>
      </c>
      <c r="C499" s="2" t="s">
        <v>64</v>
      </c>
      <c r="D499" s="2" t="s">
        <v>64</v>
      </c>
      <c r="E499" s="2" t="s">
        <v>64</v>
      </c>
      <c r="F499" s="2" t="s">
        <v>210</v>
      </c>
      <c r="G499" s="2" t="s">
        <v>50</v>
      </c>
      <c r="H499" s="304">
        <v>2249.9337927120005</v>
      </c>
      <c r="I499" s="304">
        <v>2160.1747674630005</v>
      </c>
      <c r="J499" s="304">
        <v>2006.135992814</v>
      </c>
      <c r="K499" s="304">
        <v>2073.777913681</v>
      </c>
      <c r="L499" s="304">
        <v>2236.8093161680008</v>
      </c>
      <c r="M499" s="304">
        <v>2112.7494339589998</v>
      </c>
      <c r="N499" s="304">
        <v>1847.0029794019997</v>
      </c>
    </row>
    <row r="500" spans="1:14">
      <c r="A500" s="2" t="s">
        <v>4</v>
      </c>
      <c r="B500" s="2" t="s">
        <v>25</v>
      </c>
      <c r="C500" s="2" t="s">
        <v>54</v>
      </c>
      <c r="D500" s="2" t="s">
        <v>72</v>
      </c>
      <c r="E500" s="2" t="s">
        <v>72</v>
      </c>
      <c r="F500" s="2" t="s">
        <v>210</v>
      </c>
      <c r="G500" s="2" t="s">
        <v>50</v>
      </c>
      <c r="H500" s="304">
        <v>0</v>
      </c>
      <c r="I500" s="304">
        <v>0</v>
      </c>
      <c r="J500" s="304">
        <v>0</v>
      </c>
      <c r="K500" s="304">
        <v>84.610488931000006</v>
      </c>
      <c r="L500" s="304">
        <v>1388.6160469700001</v>
      </c>
      <c r="M500" s="304">
        <v>2749.0752918070002</v>
      </c>
      <c r="N500" s="304">
        <v>4873.0381196279995</v>
      </c>
    </row>
    <row r="501" spans="1:14">
      <c r="A501" s="2" t="s">
        <v>4</v>
      </c>
      <c r="B501" s="2" t="s">
        <v>25</v>
      </c>
      <c r="C501" s="2" t="s">
        <v>55</v>
      </c>
      <c r="D501" s="2" t="s">
        <v>73</v>
      </c>
      <c r="E501" s="2" t="s">
        <v>73</v>
      </c>
      <c r="F501" s="2" t="s">
        <v>210</v>
      </c>
      <c r="G501" s="2" t="s">
        <v>50</v>
      </c>
      <c r="H501" s="304">
        <v>0</v>
      </c>
      <c r="I501" s="304">
        <v>0</v>
      </c>
      <c r="J501" s="304">
        <v>0</v>
      </c>
      <c r="K501" s="304">
        <v>0</v>
      </c>
      <c r="L501" s="304">
        <v>0</v>
      </c>
      <c r="M501" s="304">
        <v>0</v>
      </c>
      <c r="N501" s="304">
        <v>0</v>
      </c>
    </row>
    <row r="502" spans="1:14">
      <c r="A502" s="2" t="s">
        <v>4</v>
      </c>
      <c r="B502" s="2" t="s">
        <v>25</v>
      </c>
      <c r="C502" s="2" t="s">
        <v>57</v>
      </c>
      <c r="D502" s="2" t="s">
        <v>74</v>
      </c>
      <c r="E502" s="2" t="s">
        <v>74</v>
      </c>
      <c r="F502" s="2" t="s">
        <v>210</v>
      </c>
      <c r="G502" s="2" t="s">
        <v>50</v>
      </c>
      <c r="H502" s="304">
        <v>0</v>
      </c>
      <c r="I502" s="304">
        <v>0</v>
      </c>
      <c r="J502" s="304">
        <v>0</v>
      </c>
      <c r="K502" s="304">
        <v>0</v>
      </c>
      <c r="L502" s="304">
        <v>0</v>
      </c>
      <c r="M502" s="304">
        <v>0</v>
      </c>
      <c r="N502" s="304">
        <v>0</v>
      </c>
    </row>
    <row r="503" spans="1:14">
      <c r="A503" s="2" t="s">
        <v>4</v>
      </c>
      <c r="B503" s="2" t="s">
        <v>25</v>
      </c>
      <c r="C503" s="2" t="s">
        <v>64</v>
      </c>
      <c r="D503" s="2" t="s">
        <v>75</v>
      </c>
      <c r="E503" s="2" t="s">
        <v>75</v>
      </c>
      <c r="F503" s="2" t="s">
        <v>210</v>
      </c>
      <c r="G503" s="2" t="s">
        <v>50</v>
      </c>
      <c r="H503" s="304">
        <v>0</v>
      </c>
      <c r="I503" s="304">
        <v>0</v>
      </c>
      <c r="J503" s="304">
        <v>0</v>
      </c>
      <c r="K503" s="304">
        <v>0</v>
      </c>
      <c r="L503" s="304">
        <v>0</v>
      </c>
      <c r="M503" s="304">
        <v>0</v>
      </c>
      <c r="N503" s="304">
        <v>0</v>
      </c>
    </row>
    <row r="504" spans="1:14">
      <c r="A504" s="2" t="s">
        <v>4</v>
      </c>
      <c r="B504" s="2" t="s">
        <v>25</v>
      </c>
      <c r="C504" s="2" t="s">
        <v>60</v>
      </c>
      <c r="D504" s="2" t="s">
        <v>76</v>
      </c>
      <c r="E504" s="2" t="s">
        <v>76</v>
      </c>
      <c r="F504" s="2" t="s">
        <v>210</v>
      </c>
      <c r="G504" s="2" t="s">
        <v>50</v>
      </c>
      <c r="H504" s="304">
        <v>0</v>
      </c>
      <c r="I504" s="304">
        <v>0</v>
      </c>
      <c r="J504" s="304">
        <v>0</v>
      </c>
      <c r="K504" s="304">
        <v>0</v>
      </c>
      <c r="L504" s="304">
        <v>0</v>
      </c>
      <c r="M504" s="304">
        <v>0</v>
      </c>
      <c r="N504" s="304">
        <v>0</v>
      </c>
    </row>
    <row r="505" spans="1:14">
      <c r="A505" s="2" t="s">
        <v>4</v>
      </c>
      <c r="B505" s="2" t="s">
        <v>25</v>
      </c>
      <c r="C505" s="2" t="s">
        <v>61</v>
      </c>
      <c r="D505" s="2" t="s">
        <v>77</v>
      </c>
      <c r="E505" s="2" t="s">
        <v>77</v>
      </c>
      <c r="F505" s="2" t="s">
        <v>210</v>
      </c>
      <c r="G505" s="2" t="s">
        <v>50</v>
      </c>
      <c r="H505" s="304">
        <v>0</v>
      </c>
      <c r="I505" s="304">
        <v>0</v>
      </c>
      <c r="J505" s="304">
        <v>12301.785177026002</v>
      </c>
      <c r="K505" s="304">
        <v>12632.913618875002</v>
      </c>
      <c r="L505" s="304">
        <v>12587.070285756998</v>
      </c>
      <c r="M505" s="304">
        <v>12545.289794973001</v>
      </c>
      <c r="N505" s="304">
        <v>40047.545270436</v>
      </c>
    </row>
    <row r="506" spans="1:14">
      <c r="A506" s="2" t="s">
        <v>4</v>
      </c>
      <c r="B506" s="2" t="s">
        <v>25</v>
      </c>
      <c r="C506" s="2" t="s">
        <v>62</v>
      </c>
      <c r="D506" s="2" t="s">
        <v>78</v>
      </c>
      <c r="E506" s="2" t="s">
        <v>78</v>
      </c>
      <c r="F506" s="2" t="s">
        <v>210</v>
      </c>
      <c r="G506" s="2" t="s">
        <v>50</v>
      </c>
      <c r="H506" s="304">
        <v>0</v>
      </c>
      <c r="I506" s="304">
        <v>0</v>
      </c>
      <c r="J506" s="304">
        <v>0</v>
      </c>
      <c r="K506" s="304">
        <v>0</v>
      </c>
      <c r="L506" s="304">
        <v>0</v>
      </c>
      <c r="M506" s="304">
        <v>0</v>
      </c>
      <c r="N506" s="304">
        <v>0</v>
      </c>
    </row>
    <row r="507" spans="1:14">
      <c r="A507" s="2" t="s">
        <v>4</v>
      </c>
      <c r="B507" s="2" t="s">
        <v>25</v>
      </c>
      <c r="C507" s="2" t="s">
        <v>63</v>
      </c>
      <c r="D507" s="2" t="s">
        <v>79</v>
      </c>
      <c r="E507" s="2" t="s">
        <v>79</v>
      </c>
      <c r="F507" s="2" t="s">
        <v>210</v>
      </c>
      <c r="G507" s="2" t="s">
        <v>50</v>
      </c>
      <c r="H507" s="304">
        <v>0</v>
      </c>
      <c r="I507" s="304">
        <v>3757.890361839</v>
      </c>
      <c r="J507" s="304">
        <v>4101.1531753919999</v>
      </c>
      <c r="K507" s="304">
        <v>2688.7783138250002</v>
      </c>
      <c r="L507" s="304">
        <v>3205.5121691459999</v>
      </c>
      <c r="M507" s="304">
        <v>3959.6885020570003</v>
      </c>
      <c r="N507" s="304">
        <v>5085.4984753629997</v>
      </c>
    </row>
    <row r="508" spans="1:14">
      <c r="A508" s="2" t="s">
        <v>4</v>
      </c>
      <c r="B508" s="2" t="s">
        <v>25</v>
      </c>
      <c r="C508" s="2" t="s">
        <v>60</v>
      </c>
      <c r="D508" s="2" t="s">
        <v>76</v>
      </c>
      <c r="E508" s="2" t="s">
        <v>207</v>
      </c>
      <c r="F508" s="2" t="s">
        <v>210</v>
      </c>
      <c r="G508" s="2" t="s">
        <v>50</v>
      </c>
      <c r="H508" s="304">
        <v>0</v>
      </c>
      <c r="I508" s="304">
        <v>0</v>
      </c>
      <c r="J508" s="304">
        <v>0</v>
      </c>
      <c r="K508" s="304">
        <v>0</v>
      </c>
      <c r="L508" s="304">
        <v>0</v>
      </c>
      <c r="M508" s="304">
        <v>868.63791803499998</v>
      </c>
      <c r="N508" s="304">
        <v>6811.2489582340004</v>
      </c>
    </row>
    <row r="509" spans="1:14">
      <c r="A509" s="2" t="s">
        <v>4</v>
      </c>
      <c r="B509" s="2" t="s">
        <v>25</v>
      </c>
      <c r="C509" s="2" t="s">
        <v>63</v>
      </c>
      <c r="D509" s="2" t="s">
        <v>79</v>
      </c>
      <c r="E509" s="2" t="s">
        <v>208</v>
      </c>
      <c r="F509" s="2" t="s">
        <v>210</v>
      </c>
      <c r="G509" s="2" t="s">
        <v>50</v>
      </c>
      <c r="H509" s="304">
        <v>0</v>
      </c>
      <c r="I509" s="304">
        <v>0</v>
      </c>
      <c r="J509" s="304">
        <v>0</v>
      </c>
      <c r="K509" s="304">
        <v>0</v>
      </c>
      <c r="L509" s="304">
        <v>0</v>
      </c>
      <c r="M509" s="304">
        <v>324.42081730000001</v>
      </c>
      <c r="N509" s="304">
        <v>3281.3042406970003</v>
      </c>
    </row>
    <row r="510" spans="1:14">
      <c r="A510" s="2" t="s">
        <v>4</v>
      </c>
      <c r="B510" s="2" t="s">
        <v>25</v>
      </c>
      <c r="C510" s="2" t="s">
        <v>65</v>
      </c>
      <c r="D510" s="2" t="s">
        <v>209</v>
      </c>
      <c r="E510" s="2" t="s">
        <v>80</v>
      </c>
      <c r="F510" s="2" t="s">
        <v>210</v>
      </c>
      <c r="G510" s="2" t="s">
        <v>50</v>
      </c>
      <c r="H510" s="304">
        <v>0</v>
      </c>
      <c r="I510" s="304">
        <v>0</v>
      </c>
      <c r="J510" s="304">
        <v>0</v>
      </c>
      <c r="K510" s="304">
        <v>0</v>
      </c>
      <c r="L510" s="304">
        <v>0</v>
      </c>
      <c r="M510" s="304">
        <v>0</v>
      </c>
      <c r="N510" s="304">
        <v>0</v>
      </c>
    </row>
    <row r="511" spans="1:14">
      <c r="A511" s="2" t="s">
        <v>4</v>
      </c>
      <c r="B511" s="2" t="s">
        <v>25</v>
      </c>
      <c r="C511" s="2" t="s">
        <v>65</v>
      </c>
      <c r="D511" s="2" t="s">
        <v>209</v>
      </c>
      <c r="E511" s="2" t="s">
        <v>81</v>
      </c>
      <c r="F511" s="2" t="s">
        <v>210</v>
      </c>
      <c r="G511" s="2" t="s">
        <v>50</v>
      </c>
      <c r="H511" s="304">
        <v>0</v>
      </c>
      <c r="I511" s="304">
        <v>0</v>
      </c>
      <c r="J511" s="304">
        <v>0</v>
      </c>
      <c r="K511" s="304">
        <v>0</v>
      </c>
      <c r="L511" s="304">
        <v>0</v>
      </c>
      <c r="M511" s="304">
        <v>0</v>
      </c>
      <c r="N511" s="304">
        <v>0</v>
      </c>
    </row>
    <row r="512" spans="1:14">
      <c r="A512" s="2" t="s">
        <v>4</v>
      </c>
      <c r="B512" s="2" t="s">
        <v>26</v>
      </c>
      <c r="C512" s="2" t="s">
        <v>48</v>
      </c>
      <c r="D512" s="2" t="s">
        <v>48</v>
      </c>
      <c r="E512" s="2" t="s">
        <v>48</v>
      </c>
      <c r="F512" s="2" t="s">
        <v>210</v>
      </c>
      <c r="G512" s="2" t="s">
        <v>50</v>
      </c>
      <c r="H512" s="304">
        <v>0</v>
      </c>
      <c r="I512" s="304">
        <v>0</v>
      </c>
      <c r="J512" s="304">
        <v>0</v>
      </c>
      <c r="K512" s="304">
        <v>0</v>
      </c>
      <c r="L512" s="304">
        <v>0</v>
      </c>
      <c r="M512" s="304">
        <v>0</v>
      </c>
      <c r="N512" s="304">
        <v>0</v>
      </c>
    </row>
    <row r="513" spans="1:14">
      <c r="A513" s="2" t="s">
        <v>4</v>
      </c>
      <c r="B513" s="2" t="s">
        <v>26</v>
      </c>
      <c r="C513" s="2" t="s">
        <v>53</v>
      </c>
      <c r="D513" s="2" t="s">
        <v>53</v>
      </c>
      <c r="E513" s="2" t="s">
        <v>53</v>
      </c>
      <c r="F513" s="2" t="s">
        <v>210</v>
      </c>
      <c r="G513" s="2" t="s">
        <v>50</v>
      </c>
      <c r="H513" s="304">
        <v>0</v>
      </c>
      <c r="I513" s="304">
        <v>0</v>
      </c>
      <c r="J513" s="304">
        <v>0</v>
      </c>
      <c r="K513" s="304">
        <v>0</v>
      </c>
      <c r="L513" s="304">
        <v>0</v>
      </c>
      <c r="M513" s="304">
        <v>0</v>
      </c>
      <c r="N513" s="304">
        <v>0</v>
      </c>
    </row>
    <row r="514" spans="1:14">
      <c r="A514" s="2" t="s">
        <v>4</v>
      </c>
      <c r="B514" s="2" t="s">
        <v>26</v>
      </c>
      <c r="C514" s="2" t="s">
        <v>54</v>
      </c>
      <c r="D514" s="2" t="s">
        <v>54</v>
      </c>
      <c r="E514" s="2" t="s">
        <v>54</v>
      </c>
      <c r="F514" s="2" t="s">
        <v>210</v>
      </c>
      <c r="G514" s="2" t="s">
        <v>50</v>
      </c>
      <c r="H514" s="304">
        <v>5782.0011113159999</v>
      </c>
      <c r="I514" s="304">
        <v>6033.9441034570009</v>
      </c>
      <c r="J514" s="304">
        <v>5354.8618408480015</v>
      </c>
      <c r="K514" s="304">
        <v>6176.0947329529999</v>
      </c>
      <c r="L514" s="304">
        <v>6022.8356044080001</v>
      </c>
      <c r="M514" s="304">
        <v>4128.0003869470011</v>
      </c>
      <c r="N514" s="304">
        <v>3065.3017195539996</v>
      </c>
    </row>
    <row r="515" spans="1:14">
      <c r="A515" s="2" t="s">
        <v>4</v>
      </c>
      <c r="B515" s="2" t="s">
        <v>26</v>
      </c>
      <c r="C515" s="2" t="s">
        <v>55</v>
      </c>
      <c r="D515" s="2" t="s">
        <v>55</v>
      </c>
      <c r="E515" s="2" t="s">
        <v>55</v>
      </c>
      <c r="F515" s="2" t="s">
        <v>210</v>
      </c>
      <c r="G515" s="2" t="s">
        <v>50</v>
      </c>
      <c r="H515" s="304">
        <v>44.746352000000002</v>
      </c>
      <c r="I515" s="304">
        <v>45.181951999999995</v>
      </c>
      <c r="J515" s="304">
        <v>45.181951999999995</v>
      </c>
      <c r="K515" s="304">
        <v>45.181951999999995</v>
      </c>
      <c r="L515" s="304">
        <v>45.181951999999995</v>
      </c>
      <c r="M515" s="304">
        <v>45.483271999999999</v>
      </c>
      <c r="N515" s="304">
        <v>0.34452000000000005</v>
      </c>
    </row>
    <row r="516" spans="1:14">
      <c r="A516" s="2" t="s">
        <v>4</v>
      </c>
      <c r="B516" s="2" t="s">
        <v>26</v>
      </c>
      <c r="C516" s="2" t="s">
        <v>56</v>
      </c>
      <c r="D516" s="2" t="s">
        <v>56</v>
      </c>
      <c r="E516" s="2" t="s">
        <v>56</v>
      </c>
      <c r="F516" s="2" t="s">
        <v>210</v>
      </c>
      <c r="G516" s="2" t="s">
        <v>50</v>
      </c>
      <c r="H516" s="304">
        <v>0</v>
      </c>
      <c r="I516" s="304">
        <v>0</v>
      </c>
      <c r="J516" s="304">
        <v>0</v>
      </c>
      <c r="K516" s="304">
        <v>0</v>
      </c>
      <c r="L516" s="304">
        <v>0</v>
      </c>
      <c r="M516" s="304">
        <v>0</v>
      </c>
      <c r="N516" s="304">
        <v>0</v>
      </c>
    </row>
    <row r="517" spans="1:14">
      <c r="A517" s="2" t="s">
        <v>4</v>
      </c>
      <c r="B517" s="2" t="s">
        <v>26</v>
      </c>
      <c r="C517" s="2" t="s">
        <v>57</v>
      </c>
      <c r="D517" s="2" t="s">
        <v>57</v>
      </c>
      <c r="E517" s="2" t="s">
        <v>57</v>
      </c>
      <c r="F517" s="2" t="s">
        <v>210</v>
      </c>
      <c r="G517" s="2" t="s">
        <v>50</v>
      </c>
      <c r="H517" s="304">
        <v>0</v>
      </c>
      <c r="I517" s="304">
        <v>0</v>
      </c>
      <c r="J517" s="304">
        <v>0</v>
      </c>
      <c r="K517" s="304">
        <v>0</v>
      </c>
      <c r="L517" s="304">
        <v>0</v>
      </c>
      <c r="M517" s="304">
        <v>0</v>
      </c>
      <c r="N517" s="304">
        <v>0</v>
      </c>
    </row>
    <row r="518" spans="1:14">
      <c r="A518" s="2" t="s">
        <v>4</v>
      </c>
      <c r="B518" s="2" t="s">
        <v>26</v>
      </c>
      <c r="C518" s="2" t="s">
        <v>58</v>
      </c>
      <c r="D518" s="2" t="s">
        <v>58</v>
      </c>
      <c r="E518" s="2" t="s">
        <v>58</v>
      </c>
      <c r="F518" s="2" t="s">
        <v>210</v>
      </c>
      <c r="G518" s="2" t="s">
        <v>50</v>
      </c>
      <c r="H518" s="304">
        <v>0</v>
      </c>
      <c r="I518" s="304">
        <v>0</v>
      </c>
      <c r="J518" s="304">
        <v>0</v>
      </c>
      <c r="K518" s="304">
        <v>0</v>
      </c>
      <c r="L518" s="304">
        <v>0</v>
      </c>
      <c r="M518" s="304">
        <v>0</v>
      </c>
      <c r="N518" s="304">
        <v>0</v>
      </c>
    </row>
    <row r="519" spans="1:14">
      <c r="A519" s="2" t="s">
        <v>4</v>
      </c>
      <c r="B519" s="2" t="s">
        <v>26</v>
      </c>
      <c r="C519" s="2" t="s">
        <v>59</v>
      </c>
      <c r="D519" s="2" t="s">
        <v>59</v>
      </c>
      <c r="E519" s="2" t="s">
        <v>59</v>
      </c>
      <c r="F519" s="2" t="s">
        <v>210</v>
      </c>
      <c r="G519" s="2" t="s">
        <v>50</v>
      </c>
      <c r="H519" s="304">
        <v>8.3611883589999998</v>
      </c>
      <c r="I519" s="304">
        <v>8.3611921159999998</v>
      </c>
      <c r="J519" s="304">
        <v>8.3611902790000006</v>
      </c>
      <c r="K519" s="304">
        <v>8.3611927080000008</v>
      </c>
      <c r="L519" s="304">
        <v>8.3611936729999989</v>
      </c>
      <c r="M519" s="304">
        <v>8.3611945480000003</v>
      </c>
      <c r="N519" s="304">
        <v>8.3611932339999999</v>
      </c>
    </row>
    <row r="520" spans="1:14">
      <c r="A520" s="2" t="s">
        <v>4</v>
      </c>
      <c r="B520" s="2" t="s">
        <v>26</v>
      </c>
      <c r="C520" s="2" t="s">
        <v>60</v>
      </c>
      <c r="D520" s="2" t="s">
        <v>60</v>
      </c>
      <c r="E520" s="2" t="s">
        <v>60</v>
      </c>
      <c r="F520" s="2" t="s">
        <v>210</v>
      </c>
      <c r="G520" s="2" t="s">
        <v>50</v>
      </c>
      <c r="H520" s="304">
        <v>530.61876118652128</v>
      </c>
      <c r="I520" s="304">
        <v>530.61876118652128</v>
      </c>
      <c r="J520" s="304">
        <v>530.61876118652128</v>
      </c>
      <c r="K520" s="304">
        <v>530.61876118652128</v>
      </c>
      <c r="L520" s="304">
        <v>530.61876118652128</v>
      </c>
      <c r="M520" s="304">
        <v>530.61876118652128</v>
      </c>
      <c r="N520" s="304">
        <v>530.61876118652128</v>
      </c>
    </row>
    <row r="521" spans="1:14">
      <c r="A521" s="2" t="s">
        <v>4</v>
      </c>
      <c r="B521" s="2" t="s">
        <v>26</v>
      </c>
      <c r="C521" s="2" t="s">
        <v>61</v>
      </c>
      <c r="D521" s="2" t="s">
        <v>61</v>
      </c>
      <c r="E521" s="2" t="s">
        <v>61</v>
      </c>
      <c r="F521" s="2" t="s">
        <v>210</v>
      </c>
      <c r="G521" s="2" t="s">
        <v>50</v>
      </c>
      <c r="H521" s="304">
        <v>140.42311019799999</v>
      </c>
      <c r="I521" s="304">
        <v>140.42311019799999</v>
      </c>
      <c r="J521" s="304">
        <v>140.42311019799999</v>
      </c>
      <c r="K521" s="304">
        <v>140.42311019799999</v>
      </c>
      <c r="L521" s="304">
        <v>140.42311019799999</v>
      </c>
      <c r="M521" s="304">
        <v>140.42311019799999</v>
      </c>
      <c r="N521" s="304">
        <v>140.42311019799999</v>
      </c>
    </row>
    <row r="522" spans="1:14">
      <c r="A522" s="2" t="s">
        <v>4</v>
      </c>
      <c r="B522" s="2" t="s">
        <v>26</v>
      </c>
      <c r="C522" s="2" t="s">
        <v>63</v>
      </c>
      <c r="D522" s="2" t="s">
        <v>63</v>
      </c>
      <c r="E522" s="2" t="s">
        <v>63</v>
      </c>
      <c r="F522" s="2" t="s">
        <v>210</v>
      </c>
      <c r="G522" s="2" t="s">
        <v>50</v>
      </c>
      <c r="H522" s="304">
        <v>0</v>
      </c>
      <c r="I522" s="304">
        <v>0</v>
      </c>
      <c r="J522" s="304">
        <v>0</v>
      </c>
      <c r="K522" s="304">
        <v>0</v>
      </c>
      <c r="L522" s="304">
        <v>0</v>
      </c>
      <c r="M522" s="304">
        <v>0</v>
      </c>
      <c r="N522" s="304">
        <v>0</v>
      </c>
    </row>
    <row r="523" spans="1:14">
      <c r="A523" s="2" t="s">
        <v>4</v>
      </c>
      <c r="B523" s="2" t="s">
        <v>26</v>
      </c>
      <c r="C523" s="2" t="s">
        <v>64</v>
      </c>
      <c r="D523" s="2" t="s">
        <v>64</v>
      </c>
      <c r="E523" s="2" t="s">
        <v>64</v>
      </c>
      <c r="F523" s="2" t="s">
        <v>210</v>
      </c>
      <c r="G523" s="2" t="s">
        <v>50</v>
      </c>
      <c r="H523" s="304">
        <v>331.71437599500001</v>
      </c>
      <c r="I523" s="304">
        <v>331.82317179299997</v>
      </c>
      <c r="J523" s="304">
        <v>331.12558240700002</v>
      </c>
      <c r="K523" s="304">
        <v>331.823179267</v>
      </c>
      <c r="L523" s="304">
        <v>331.82317892700001</v>
      </c>
      <c r="M523" s="304">
        <v>303.79118017600001</v>
      </c>
      <c r="N523" s="304">
        <v>321.45197977800001</v>
      </c>
    </row>
    <row r="524" spans="1:14">
      <c r="A524" s="2" t="s">
        <v>4</v>
      </c>
      <c r="B524" s="2" t="s">
        <v>26</v>
      </c>
      <c r="C524" s="2" t="s">
        <v>54</v>
      </c>
      <c r="D524" s="2" t="s">
        <v>72</v>
      </c>
      <c r="E524" s="2" t="s">
        <v>72</v>
      </c>
      <c r="F524" s="2" t="s">
        <v>210</v>
      </c>
      <c r="G524" s="2" t="s">
        <v>50</v>
      </c>
      <c r="H524" s="304">
        <v>0</v>
      </c>
      <c r="I524" s="304">
        <v>0</v>
      </c>
      <c r="J524" s="304">
        <v>0</v>
      </c>
      <c r="K524" s="304">
        <v>0</v>
      </c>
      <c r="L524" s="304">
        <v>0</v>
      </c>
      <c r="M524" s="304">
        <v>0</v>
      </c>
      <c r="N524" s="304">
        <v>0</v>
      </c>
    </row>
    <row r="525" spans="1:14">
      <c r="A525" s="2" t="s">
        <v>4</v>
      </c>
      <c r="B525" s="2" t="s">
        <v>26</v>
      </c>
      <c r="C525" s="2" t="s">
        <v>55</v>
      </c>
      <c r="D525" s="2" t="s">
        <v>73</v>
      </c>
      <c r="E525" s="2" t="s">
        <v>73</v>
      </c>
      <c r="F525" s="2" t="s">
        <v>210</v>
      </c>
      <c r="G525" s="2" t="s">
        <v>50</v>
      </c>
      <c r="H525" s="304">
        <v>0</v>
      </c>
      <c r="I525" s="304">
        <v>0</v>
      </c>
      <c r="J525" s="304">
        <v>0</v>
      </c>
      <c r="K525" s="304">
        <v>0</v>
      </c>
      <c r="L525" s="304">
        <v>0</v>
      </c>
      <c r="M525" s="304">
        <v>0</v>
      </c>
      <c r="N525" s="304">
        <v>0</v>
      </c>
    </row>
    <row r="526" spans="1:14">
      <c r="A526" s="2" t="s">
        <v>4</v>
      </c>
      <c r="B526" s="2" t="s">
        <v>26</v>
      </c>
      <c r="C526" s="2" t="s">
        <v>57</v>
      </c>
      <c r="D526" s="2" t="s">
        <v>74</v>
      </c>
      <c r="E526" s="2" t="s">
        <v>74</v>
      </c>
      <c r="F526" s="2" t="s">
        <v>210</v>
      </c>
      <c r="G526" s="2" t="s">
        <v>50</v>
      </c>
      <c r="H526" s="304">
        <v>0</v>
      </c>
      <c r="I526" s="304">
        <v>0</v>
      </c>
      <c r="J526" s="304">
        <v>0</v>
      </c>
      <c r="K526" s="304">
        <v>0</v>
      </c>
      <c r="L526" s="304">
        <v>0</v>
      </c>
      <c r="M526" s="304">
        <v>0</v>
      </c>
      <c r="N526" s="304">
        <v>0</v>
      </c>
    </row>
    <row r="527" spans="1:14">
      <c r="A527" s="2" t="s">
        <v>4</v>
      </c>
      <c r="B527" s="2" t="s">
        <v>26</v>
      </c>
      <c r="C527" s="2" t="s">
        <v>64</v>
      </c>
      <c r="D527" s="2" t="s">
        <v>75</v>
      </c>
      <c r="E527" s="2" t="s">
        <v>75</v>
      </c>
      <c r="F527" s="2" t="s">
        <v>210</v>
      </c>
      <c r="G527" s="2" t="s">
        <v>50</v>
      </c>
      <c r="H527" s="304">
        <v>0</v>
      </c>
      <c r="I527" s="304">
        <v>0</v>
      </c>
      <c r="J527" s="304">
        <v>0</v>
      </c>
      <c r="K527" s="304">
        <v>0</v>
      </c>
      <c r="L527" s="304">
        <v>0</v>
      </c>
      <c r="M527" s="304">
        <v>0</v>
      </c>
      <c r="N527" s="304">
        <v>0</v>
      </c>
    </row>
    <row r="528" spans="1:14">
      <c r="A528" s="2" t="s">
        <v>4</v>
      </c>
      <c r="B528" s="2" t="s">
        <v>26</v>
      </c>
      <c r="C528" s="2" t="s">
        <v>60</v>
      </c>
      <c r="D528" s="2" t="s">
        <v>76</v>
      </c>
      <c r="E528" s="2" t="s">
        <v>76</v>
      </c>
      <c r="F528" s="2" t="s">
        <v>210</v>
      </c>
      <c r="G528" s="2" t="s">
        <v>50</v>
      </c>
      <c r="H528" s="304">
        <v>0</v>
      </c>
      <c r="I528" s="304">
        <v>0</v>
      </c>
      <c r="J528" s="304">
        <v>0</v>
      </c>
      <c r="K528" s="304">
        <v>0</v>
      </c>
      <c r="L528" s="304">
        <v>0</v>
      </c>
      <c r="M528" s="304">
        <v>4944.1474351910001</v>
      </c>
      <c r="N528" s="304">
        <v>12768.508989516002</v>
      </c>
    </row>
    <row r="529" spans="1:14">
      <c r="A529" s="2" t="s">
        <v>4</v>
      </c>
      <c r="B529" s="2" t="s">
        <v>26</v>
      </c>
      <c r="C529" s="2" t="s">
        <v>61</v>
      </c>
      <c r="D529" s="2" t="s">
        <v>77</v>
      </c>
      <c r="E529" s="2" t="s">
        <v>77</v>
      </c>
      <c r="F529" s="2" t="s">
        <v>210</v>
      </c>
      <c r="G529" s="2" t="s">
        <v>50</v>
      </c>
      <c r="H529" s="304">
        <v>0</v>
      </c>
      <c r="I529" s="304">
        <v>0</v>
      </c>
      <c r="J529" s="304">
        <v>0</v>
      </c>
      <c r="K529" s="304">
        <v>0</v>
      </c>
      <c r="L529" s="304">
        <v>0</v>
      </c>
      <c r="M529" s="304">
        <v>0</v>
      </c>
      <c r="N529" s="304">
        <v>0</v>
      </c>
    </row>
    <row r="530" spans="1:14">
      <c r="A530" s="2" t="s">
        <v>4</v>
      </c>
      <c r="B530" s="2" t="s">
        <v>26</v>
      </c>
      <c r="C530" s="2" t="s">
        <v>62</v>
      </c>
      <c r="D530" s="2" t="s">
        <v>78</v>
      </c>
      <c r="E530" s="2" t="s">
        <v>78</v>
      </c>
      <c r="F530" s="2" t="s">
        <v>210</v>
      </c>
      <c r="G530" s="2" t="s">
        <v>50</v>
      </c>
      <c r="H530" s="304">
        <v>669.09929197700001</v>
      </c>
      <c r="I530" s="304">
        <v>1765.455359495</v>
      </c>
      <c r="J530" s="304">
        <v>1765.455359495</v>
      </c>
      <c r="K530" s="304">
        <v>1765.455359495</v>
      </c>
      <c r="L530" s="304">
        <v>1765.455359495</v>
      </c>
      <c r="M530" s="304">
        <v>1765.455359495</v>
      </c>
      <c r="N530" s="304">
        <v>1765.455359495</v>
      </c>
    </row>
    <row r="531" spans="1:14">
      <c r="A531" s="2" t="s">
        <v>4</v>
      </c>
      <c r="B531" s="2" t="s">
        <v>26</v>
      </c>
      <c r="C531" s="2" t="s">
        <v>63</v>
      </c>
      <c r="D531" s="2" t="s">
        <v>79</v>
      </c>
      <c r="E531" s="2" t="s">
        <v>79</v>
      </c>
      <c r="F531" s="2" t="s">
        <v>210</v>
      </c>
      <c r="G531" s="2" t="s">
        <v>50</v>
      </c>
      <c r="H531" s="304">
        <v>0</v>
      </c>
      <c r="I531" s="304">
        <v>0</v>
      </c>
      <c r="J531" s="304">
        <v>0</v>
      </c>
      <c r="K531" s="304">
        <v>0</v>
      </c>
      <c r="L531" s="304">
        <v>0</v>
      </c>
      <c r="M531" s="304">
        <v>0</v>
      </c>
      <c r="N531" s="304">
        <v>0</v>
      </c>
    </row>
    <row r="532" spans="1:14">
      <c r="A532" s="2" t="s">
        <v>4</v>
      </c>
      <c r="B532" s="2" t="s">
        <v>26</v>
      </c>
      <c r="C532" s="2" t="s">
        <v>60</v>
      </c>
      <c r="D532" s="2" t="s">
        <v>76</v>
      </c>
      <c r="E532" s="2" t="s">
        <v>207</v>
      </c>
      <c r="F532" s="2" t="s">
        <v>210</v>
      </c>
      <c r="G532" s="2" t="s">
        <v>50</v>
      </c>
      <c r="H532" s="304">
        <v>0</v>
      </c>
      <c r="I532" s="304">
        <v>0</v>
      </c>
      <c r="J532" s="304">
        <v>0</v>
      </c>
      <c r="K532" s="304">
        <v>0</v>
      </c>
      <c r="L532" s="304">
        <v>0</v>
      </c>
      <c r="M532" s="304">
        <v>1482.9968405950001</v>
      </c>
      <c r="N532" s="304">
        <v>3923.1462430290003</v>
      </c>
    </row>
    <row r="533" spans="1:14">
      <c r="A533" s="2" t="s">
        <v>4</v>
      </c>
      <c r="B533" s="2" t="s">
        <v>26</v>
      </c>
      <c r="C533" s="2" t="s">
        <v>63</v>
      </c>
      <c r="D533" s="2" t="s">
        <v>79</v>
      </c>
      <c r="E533" s="2" t="s">
        <v>208</v>
      </c>
      <c r="F533" s="2" t="s">
        <v>210</v>
      </c>
      <c r="G533" s="2" t="s">
        <v>50</v>
      </c>
      <c r="H533" s="304">
        <v>0</v>
      </c>
      <c r="I533" s="304">
        <v>0</v>
      </c>
      <c r="J533" s="304">
        <v>0</v>
      </c>
      <c r="K533" s="304">
        <v>0</v>
      </c>
      <c r="L533" s="304">
        <v>0</v>
      </c>
      <c r="M533" s="304">
        <v>628.08041580500003</v>
      </c>
      <c r="N533" s="304">
        <v>1661.535112692</v>
      </c>
    </row>
    <row r="534" spans="1:14">
      <c r="A534" s="2" t="s">
        <v>4</v>
      </c>
      <c r="B534" s="2" t="s">
        <v>26</v>
      </c>
      <c r="C534" s="2" t="s">
        <v>65</v>
      </c>
      <c r="D534" s="2" t="s">
        <v>209</v>
      </c>
      <c r="E534" s="2" t="s">
        <v>80</v>
      </c>
      <c r="F534" s="2" t="s">
        <v>210</v>
      </c>
      <c r="G534" s="2" t="s">
        <v>50</v>
      </c>
      <c r="H534" s="304">
        <v>0</v>
      </c>
      <c r="I534" s="304">
        <v>0</v>
      </c>
      <c r="J534" s="304">
        <v>0</v>
      </c>
      <c r="K534" s="304">
        <v>0</v>
      </c>
      <c r="L534" s="304">
        <v>0</v>
      </c>
      <c r="M534" s="304">
        <v>0</v>
      </c>
      <c r="N534" s="304">
        <v>0</v>
      </c>
    </row>
    <row r="535" spans="1:14">
      <c r="A535" s="2" t="s">
        <v>4</v>
      </c>
      <c r="B535" s="2" t="s">
        <v>26</v>
      </c>
      <c r="C535" s="2" t="s">
        <v>65</v>
      </c>
      <c r="D535" s="2" t="s">
        <v>209</v>
      </c>
      <c r="E535" s="2" t="s">
        <v>81</v>
      </c>
      <c r="F535" s="2" t="s">
        <v>210</v>
      </c>
      <c r="G535" s="2" t="s">
        <v>50</v>
      </c>
      <c r="H535" s="304">
        <v>0</v>
      </c>
      <c r="I535" s="304">
        <v>0</v>
      </c>
      <c r="J535" s="304">
        <v>0</v>
      </c>
      <c r="K535" s="304">
        <v>0</v>
      </c>
      <c r="L535" s="304">
        <v>0</v>
      </c>
      <c r="M535" s="304">
        <v>0</v>
      </c>
      <c r="N535" s="304">
        <v>0</v>
      </c>
    </row>
    <row r="536" spans="1:14">
      <c r="A536" s="2" t="s">
        <v>4</v>
      </c>
      <c r="B536" s="2" t="s">
        <v>27</v>
      </c>
      <c r="C536" s="2" t="s">
        <v>48</v>
      </c>
      <c r="D536" s="2" t="s">
        <v>48</v>
      </c>
      <c r="E536" s="2" t="s">
        <v>48</v>
      </c>
      <c r="F536" s="2" t="s">
        <v>210</v>
      </c>
      <c r="G536" s="2" t="s">
        <v>50</v>
      </c>
      <c r="H536" s="304">
        <v>0</v>
      </c>
      <c r="I536" s="304">
        <v>0</v>
      </c>
      <c r="J536" s="304">
        <v>0</v>
      </c>
      <c r="K536" s="304">
        <v>0</v>
      </c>
      <c r="L536" s="304">
        <v>0</v>
      </c>
      <c r="M536" s="304">
        <v>0</v>
      </c>
      <c r="N536" s="304">
        <v>0</v>
      </c>
    </row>
    <row r="537" spans="1:14">
      <c r="A537" s="2" t="s">
        <v>4</v>
      </c>
      <c r="B537" s="2" t="s">
        <v>27</v>
      </c>
      <c r="C537" s="2" t="s">
        <v>53</v>
      </c>
      <c r="D537" s="2" t="s">
        <v>53</v>
      </c>
      <c r="E537" s="2" t="s">
        <v>53</v>
      </c>
      <c r="F537" s="2" t="s">
        <v>210</v>
      </c>
      <c r="G537" s="2" t="s">
        <v>50</v>
      </c>
      <c r="H537" s="304">
        <v>0</v>
      </c>
      <c r="I537" s="304">
        <v>0</v>
      </c>
      <c r="J537" s="304">
        <v>0</v>
      </c>
      <c r="K537" s="304">
        <v>0</v>
      </c>
      <c r="L537" s="304">
        <v>0</v>
      </c>
      <c r="M537" s="304">
        <v>0</v>
      </c>
      <c r="N537" s="304">
        <v>0</v>
      </c>
    </row>
    <row r="538" spans="1:14">
      <c r="A538" s="2" t="s">
        <v>4</v>
      </c>
      <c r="B538" s="2" t="s">
        <v>27</v>
      </c>
      <c r="C538" s="2" t="s">
        <v>54</v>
      </c>
      <c r="D538" s="2" t="s">
        <v>54</v>
      </c>
      <c r="E538" s="2" t="s">
        <v>54</v>
      </c>
      <c r="F538" s="2" t="s">
        <v>210</v>
      </c>
      <c r="G538" s="2" t="s">
        <v>50</v>
      </c>
      <c r="H538" s="304">
        <v>0</v>
      </c>
      <c r="I538" s="304">
        <v>0</v>
      </c>
      <c r="J538" s="304">
        <v>0</v>
      </c>
      <c r="K538" s="304">
        <v>0</v>
      </c>
      <c r="L538" s="304">
        <v>0</v>
      </c>
      <c r="M538" s="304">
        <v>0</v>
      </c>
      <c r="N538" s="304">
        <v>0</v>
      </c>
    </row>
    <row r="539" spans="1:14">
      <c r="A539" s="2" t="s">
        <v>4</v>
      </c>
      <c r="B539" s="2" t="s">
        <v>27</v>
      </c>
      <c r="C539" s="2" t="s">
        <v>55</v>
      </c>
      <c r="D539" s="2" t="s">
        <v>55</v>
      </c>
      <c r="E539" s="2" t="s">
        <v>55</v>
      </c>
      <c r="F539" s="2" t="s">
        <v>210</v>
      </c>
      <c r="G539" s="2" t="s">
        <v>50</v>
      </c>
      <c r="H539" s="304">
        <v>1.2310099999999999</v>
      </c>
      <c r="I539" s="304">
        <v>0.79376000000000002</v>
      </c>
      <c r="J539" s="304">
        <v>0.79376000000000002</v>
      </c>
      <c r="K539" s="304">
        <v>0.79376000000000002</v>
      </c>
      <c r="L539" s="304">
        <v>0</v>
      </c>
      <c r="M539" s="304">
        <v>0</v>
      </c>
      <c r="N539" s="304">
        <v>0</v>
      </c>
    </row>
    <row r="540" spans="1:14">
      <c r="A540" s="2" t="s">
        <v>4</v>
      </c>
      <c r="B540" s="2" t="s">
        <v>27</v>
      </c>
      <c r="C540" s="2" t="s">
        <v>56</v>
      </c>
      <c r="D540" s="2" t="s">
        <v>56</v>
      </c>
      <c r="E540" s="2" t="s">
        <v>56</v>
      </c>
      <c r="F540" s="2" t="s">
        <v>210</v>
      </c>
      <c r="G540" s="2" t="s">
        <v>50</v>
      </c>
      <c r="H540" s="304">
        <v>0</v>
      </c>
      <c r="I540" s="304">
        <v>0</v>
      </c>
      <c r="J540" s="304">
        <v>0</v>
      </c>
      <c r="K540" s="304">
        <v>0</v>
      </c>
      <c r="L540" s="304">
        <v>0</v>
      </c>
      <c r="M540" s="304">
        <v>0</v>
      </c>
      <c r="N540" s="304">
        <v>0</v>
      </c>
    </row>
    <row r="541" spans="1:14">
      <c r="A541" s="2" t="s">
        <v>4</v>
      </c>
      <c r="B541" s="2" t="s">
        <v>27</v>
      </c>
      <c r="C541" s="2" t="s">
        <v>57</v>
      </c>
      <c r="D541" s="2" t="s">
        <v>57</v>
      </c>
      <c r="E541" s="2" t="s">
        <v>57</v>
      </c>
      <c r="F541" s="2" t="s">
        <v>210</v>
      </c>
      <c r="G541" s="2" t="s">
        <v>50</v>
      </c>
      <c r="H541" s="304">
        <v>0</v>
      </c>
      <c r="I541" s="304">
        <v>0</v>
      </c>
      <c r="J541" s="304">
        <v>0</v>
      </c>
      <c r="K541" s="304">
        <v>0</v>
      </c>
      <c r="L541" s="304">
        <v>0</v>
      </c>
      <c r="M541" s="304">
        <v>0</v>
      </c>
      <c r="N541" s="304">
        <v>0</v>
      </c>
    </row>
    <row r="542" spans="1:14">
      <c r="A542" s="2" t="s">
        <v>4</v>
      </c>
      <c r="B542" s="2" t="s">
        <v>27</v>
      </c>
      <c r="C542" s="2" t="s">
        <v>58</v>
      </c>
      <c r="D542" s="2" t="s">
        <v>58</v>
      </c>
      <c r="E542" s="2" t="s">
        <v>58</v>
      </c>
      <c r="F542" s="2" t="s">
        <v>210</v>
      </c>
      <c r="G542" s="2" t="s">
        <v>50</v>
      </c>
      <c r="H542" s="304">
        <v>0</v>
      </c>
      <c r="I542" s="304">
        <v>0</v>
      </c>
      <c r="J542" s="304">
        <v>0</v>
      </c>
      <c r="K542" s="304">
        <v>0</v>
      </c>
      <c r="L542" s="304">
        <v>0</v>
      </c>
      <c r="M542" s="304">
        <v>0</v>
      </c>
      <c r="N542" s="304">
        <v>0</v>
      </c>
    </row>
    <row r="543" spans="1:14">
      <c r="A543" s="2" t="s">
        <v>4</v>
      </c>
      <c r="B543" s="2" t="s">
        <v>27</v>
      </c>
      <c r="C543" s="2" t="s">
        <v>59</v>
      </c>
      <c r="D543" s="2" t="s">
        <v>59</v>
      </c>
      <c r="E543" s="2" t="s">
        <v>59</v>
      </c>
      <c r="F543" s="2" t="s">
        <v>210</v>
      </c>
      <c r="G543" s="2" t="s">
        <v>50</v>
      </c>
      <c r="H543" s="304">
        <v>1267.8717752659993</v>
      </c>
      <c r="I543" s="304">
        <v>1267.8717666189993</v>
      </c>
      <c r="J543" s="304">
        <v>1267.8717720469999</v>
      </c>
      <c r="K543" s="304">
        <v>1267.8717695087805</v>
      </c>
      <c r="L543" s="304">
        <v>1267.8717827060011</v>
      </c>
      <c r="M543" s="304">
        <v>1267.8717624130004</v>
      </c>
      <c r="N543" s="304">
        <v>1267.871803901</v>
      </c>
    </row>
    <row r="544" spans="1:14">
      <c r="A544" s="2" t="s">
        <v>4</v>
      </c>
      <c r="B544" s="2" t="s">
        <v>27</v>
      </c>
      <c r="C544" s="2" t="s">
        <v>60</v>
      </c>
      <c r="D544" s="2" t="s">
        <v>60</v>
      </c>
      <c r="E544" s="2" t="s">
        <v>60</v>
      </c>
      <c r="F544" s="2" t="s">
        <v>210</v>
      </c>
      <c r="G544" s="2" t="s">
        <v>50</v>
      </c>
      <c r="H544" s="304">
        <v>282.81551163856227</v>
      </c>
      <c r="I544" s="304">
        <v>463.95268252035726</v>
      </c>
      <c r="J544" s="304">
        <v>463.95268252035726</v>
      </c>
      <c r="K544" s="304">
        <v>463.95268252035726</v>
      </c>
      <c r="L544" s="304">
        <v>463.95268252035726</v>
      </c>
      <c r="M544" s="304">
        <v>463.95268252035726</v>
      </c>
      <c r="N544" s="304">
        <v>463.95268252035726</v>
      </c>
    </row>
    <row r="545" spans="1:14">
      <c r="A545" s="2" t="s">
        <v>4</v>
      </c>
      <c r="B545" s="2" t="s">
        <v>27</v>
      </c>
      <c r="C545" s="2" t="s">
        <v>61</v>
      </c>
      <c r="D545" s="2" t="s">
        <v>61</v>
      </c>
      <c r="E545" s="2" t="s">
        <v>61</v>
      </c>
      <c r="F545" s="2" t="s">
        <v>210</v>
      </c>
      <c r="G545" s="2" t="s">
        <v>50</v>
      </c>
      <c r="H545" s="304">
        <v>462.30657882100002</v>
      </c>
      <c r="I545" s="304">
        <v>462.30657882100002</v>
      </c>
      <c r="J545" s="304">
        <v>462.30657882100002</v>
      </c>
      <c r="K545" s="304">
        <v>462.30657882100002</v>
      </c>
      <c r="L545" s="304">
        <v>458.80415734299999</v>
      </c>
      <c r="M545" s="304">
        <v>462.30657882100002</v>
      </c>
      <c r="N545" s="304">
        <v>462.30657882100002</v>
      </c>
    </row>
    <row r="546" spans="1:14">
      <c r="A546" s="2" t="s">
        <v>4</v>
      </c>
      <c r="B546" s="2" t="s">
        <v>27</v>
      </c>
      <c r="C546" s="2" t="s">
        <v>63</v>
      </c>
      <c r="D546" s="2" t="s">
        <v>63</v>
      </c>
      <c r="E546" s="2" t="s">
        <v>63</v>
      </c>
      <c r="F546" s="2" t="s">
        <v>210</v>
      </c>
      <c r="G546" s="2" t="s">
        <v>50</v>
      </c>
      <c r="H546" s="304">
        <v>0</v>
      </c>
      <c r="I546" s="304">
        <v>0</v>
      </c>
      <c r="J546" s="304">
        <v>0</v>
      </c>
      <c r="K546" s="304">
        <v>0</v>
      </c>
      <c r="L546" s="304">
        <v>0</v>
      </c>
      <c r="M546" s="304">
        <v>0</v>
      </c>
      <c r="N546" s="304">
        <v>0</v>
      </c>
    </row>
    <row r="547" spans="1:14">
      <c r="A547" s="2" t="s">
        <v>4</v>
      </c>
      <c r="B547" s="2" t="s">
        <v>27</v>
      </c>
      <c r="C547" s="2" t="s">
        <v>64</v>
      </c>
      <c r="D547" s="2" t="s">
        <v>64</v>
      </c>
      <c r="E547" s="2" t="s">
        <v>64</v>
      </c>
      <c r="F547" s="2" t="s">
        <v>210</v>
      </c>
      <c r="G547" s="2" t="s">
        <v>50</v>
      </c>
      <c r="H547" s="304">
        <v>178.12269325800003</v>
      </c>
      <c r="I547" s="304">
        <v>23.533149521999999</v>
      </c>
      <c r="J547" s="304">
        <v>23.533150123999999</v>
      </c>
      <c r="K547" s="304">
        <v>23.533149899999998</v>
      </c>
      <c r="L547" s="304">
        <v>23.430647702999998</v>
      </c>
      <c r="M547" s="304">
        <v>23.533147182</v>
      </c>
      <c r="N547" s="304">
        <v>23.533145984999997</v>
      </c>
    </row>
    <row r="548" spans="1:14">
      <c r="A548" s="2" t="s">
        <v>4</v>
      </c>
      <c r="B548" s="2" t="s">
        <v>27</v>
      </c>
      <c r="C548" s="2" t="s">
        <v>54</v>
      </c>
      <c r="D548" s="2" t="s">
        <v>72</v>
      </c>
      <c r="E548" s="2" t="s">
        <v>72</v>
      </c>
      <c r="F548" s="2" t="s">
        <v>210</v>
      </c>
      <c r="G548" s="2" t="s">
        <v>50</v>
      </c>
      <c r="H548" s="304">
        <v>0</v>
      </c>
      <c r="I548" s="304">
        <v>0</v>
      </c>
      <c r="J548" s="304">
        <v>0</v>
      </c>
      <c r="K548" s="304">
        <v>0</v>
      </c>
      <c r="L548" s="304">
        <v>0</v>
      </c>
      <c r="M548" s="304">
        <v>0</v>
      </c>
      <c r="N548" s="304">
        <v>0</v>
      </c>
    </row>
    <row r="549" spans="1:14">
      <c r="A549" s="2" t="s">
        <v>4</v>
      </c>
      <c r="B549" s="2" t="s">
        <v>27</v>
      </c>
      <c r="C549" s="2" t="s">
        <v>55</v>
      </c>
      <c r="D549" s="2" t="s">
        <v>73</v>
      </c>
      <c r="E549" s="2" t="s">
        <v>73</v>
      </c>
      <c r="F549" s="2" t="s">
        <v>210</v>
      </c>
      <c r="G549" s="2" t="s">
        <v>50</v>
      </c>
      <c r="H549" s="304">
        <v>0</v>
      </c>
      <c r="I549" s="304">
        <v>0</v>
      </c>
      <c r="J549" s="304">
        <v>0</v>
      </c>
      <c r="K549" s="304">
        <v>0</v>
      </c>
      <c r="L549" s="304">
        <v>0</v>
      </c>
      <c r="M549" s="304">
        <v>0</v>
      </c>
      <c r="N549" s="304">
        <v>0</v>
      </c>
    </row>
    <row r="550" spans="1:14">
      <c r="A550" s="2" t="s">
        <v>4</v>
      </c>
      <c r="B550" s="2" t="s">
        <v>27</v>
      </c>
      <c r="C550" s="2" t="s">
        <v>57</v>
      </c>
      <c r="D550" s="2" t="s">
        <v>74</v>
      </c>
      <c r="E550" s="2" t="s">
        <v>74</v>
      </c>
      <c r="F550" s="2" t="s">
        <v>210</v>
      </c>
      <c r="G550" s="2" t="s">
        <v>50</v>
      </c>
      <c r="H550" s="304">
        <v>0</v>
      </c>
      <c r="I550" s="304">
        <v>0</v>
      </c>
      <c r="J550" s="304">
        <v>0</v>
      </c>
      <c r="K550" s="304">
        <v>0</v>
      </c>
      <c r="L550" s="304">
        <v>0</v>
      </c>
      <c r="M550" s="304">
        <v>0</v>
      </c>
      <c r="N550" s="304">
        <v>0</v>
      </c>
    </row>
    <row r="551" spans="1:14">
      <c r="A551" s="2" t="s">
        <v>4</v>
      </c>
      <c r="B551" s="2" t="s">
        <v>27</v>
      </c>
      <c r="C551" s="2" t="s">
        <v>64</v>
      </c>
      <c r="D551" s="2" t="s">
        <v>75</v>
      </c>
      <c r="E551" s="2" t="s">
        <v>75</v>
      </c>
      <c r="F551" s="2" t="s">
        <v>210</v>
      </c>
      <c r="G551" s="2" t="s">
        <v>50</v>
      </c>
      <c r="H551" s="304">
        <v>0</v>
      </c>
      <c r="I551" s="304">
        <v>0</v>
      </c>
      <c r="J551" s="304">
        <v>0</v>
      </c>
      <c r="K551" s="304">
        <v>0</v>
      </c>
      <c r="L551" s="304">
        <v>0</v>
      </c>
      <c r="M551" s="304">
        <v>0</v>
      </c>
      <c r="N551" s="304">
        <v>0</v>
      </c>
    </row>
    <row r="552" spans="1:14">
      <c r="A552" s="2" t="s">
        <v>4</v>
      </c>
      <c r="B552" s="2" t="s">
        <v>27</v>
      </c>
      <c r="C552" s="2" t="s">
        <v>60</v>
      </c>
      <c r="D552" s="2" t="s">
        <v>76</v>
      </c>
      <c r="E552" s="2" t="s">
        <v>76</v>
      </c>
      <c r="F552" s="2" t="s">
        <v>210</v>
      </c>
      <c r="G552" s="2" t="s">
        <v>50</v>
      </c>
      <c r="H552" s="304">
        <v>0</v>
      </c>
      <c r="I552" s="304">
        <v>0</v>
      </c>
      <c r="J552" s="304">
        <v>0</v>
      </c>
      <c r="K552" s="304">
        <v>0</v>
      </c>
      <c r="L552" s="304">
        <v>0</v>
      </c>
      <c r="M552" s="304">
        <v>0</v>
      </c>
      <c r="N552" s="304">
        <v>0</v>
      </c>
    </row>
    <row r="553" spans="1:14">
      <c r="A553" s="2" t="s">
        <v>4</v>
      </c>
      <c r="B553" s="2" t="s">
        <v>27</v>
      </c>
      <c r="C553" s="2" t="s">
        <v>61</v>
      </c>
      <c r="D553" s="2" t="s">
        <v>77</v>
      </c>
      <c r="E553" s="2" t="s">
        <v>77</v>
      </c>
      <c r="F553" s="2" t="s">
        <v>210</v>
      </c>
      <c r="G553" s="2" t="s">
        <v>50</v>
      </c>
      <c r="H553" s="304">
        <v>0</v>
      </c>
      <c r="I553" s="304">
        <v>0</v>
      </c>
      <c r="J553" s="304">
        <v>14060.6724366</v>
      </c>
      <c r="K553" s="304">
        <v>14653.878099309</v>
      </c>
      <c r="L553" s="304">
        <v>24480.949654595002</v>
      </c>
      <c r="M553" s="304">
        <v>24480.949654595002</v>
      </c>
      <c r="N553" s="304">
        <v>24480.949654595002</v>
      </c>
    </row>
    <row r="554" spans="1:14">
      <c r="A554" s="2" t="s">
        <v>4</v>
      </c>
      <c r="B554" s="2" t="s">
        <v>27</v>
      </c>
      <c r="C554" s="2" t="s">
        <v>62</v>
      </c>
      <c r="D554" s="2" t="s">
        <v>78</v>
      </c>
      <c r="E554" s="2" t="s">
        <v>78</v>
      </c>
      <c r="F554" s="2" t="s">
        <v>210</v>
      </c>
      <c r="G554" s="2" t="s">
        <v>50</v>
      </c>
      <c r="H554" s="304">
        <v>0</v>
      </c>
      <c r="I554" s="304">
        <v>0</v>
      </c>
      <c r="J554" s="304">
        <v>0</v>
      </c>
      <c r="K554" s="304">
        <v>0</v>
      </c>
      <c r="L554" s="304">
        <v>0</v>
      </c>
      <c r="M554" s="304">
        <v>0</v>
      </c>
      <c r="N554" s="304">
        <v>0</v>
      </c>
    </row>
    <row r="555" spans="1:14">
      <c r="A555" s="2" t="s">
        <v>4</v>
      </c>
      <c r="B555" s="2" t="s">
        <v>27</v>
      </c>
      <c r="C555" s="2" t="s">
        <v>63</v>
      </c>
      <c r="D555" s="2" t="s">
        <v>79</v>
      </c>
      <c r="E555" s="2" t="s">
        <v>79</v>
      </c>
      <c r="F555" s="2" t="s">
        <v>210</v>
      </c>
      <c r="G555" s="2" t="s">
        <v>50</v>
      </c>
      <c r="H555" s="304">
        <v>0</v>
      </c>
      <c r="I555" s="304">
        <v>0</v>
      </c>
      <c r="J555" s="304">
        <v>0</v>
      </c>
      <c r="K555" s="304">
        <v>0</v>
      </c>
      <c r="L555" s="304">
        <v>0</v>
      </c>
      <c r="M555" s="304">
        <v>0</v>
      </c>
      <c r="N555" s="304">
        <v>0</v>
      </c>
    </row>
    <row r="556" spans="1:14">
      <c r="A556" s="2" t="s">
        <v>4</v>
      </c>
      <c r="B556" s="2" t="s">
        <v>27</v>
      </c>
      <c r="C556" s="2" t="s">
        <v>60</v>
      </c>
      <c r="D556" s="2" t="s">
        <v>76</v>
      </c>
      <c r="E556" s="2" t="s">
        <v>207</v>
      </c>
      <c r="F556" s="2" t="s">
        <v>210</v>
      </c>
      <c r="G556" s="2" t="s">
        <v>50</v>
      </c>
      <c r="H556" s="304">
        <v>0</v>
      </c>
      <c r="I556" s="304">
        <v>0</v>
      </c>
      <c r="J556" s="304">
        <v>0</v>
      </c>
      <c r="K556" s="304">
        <v>0</v>
      </c>
      <c r="L556" s="304">
        <v>2103.985868539</v>
      </c>
      <c r="M556" s="304">
        <v>3554.6558371849997</v>
      </c>
      <c r="N556" s="304">
        <v>3554.6558371849997</v>
      </c>
    </row>
    <row r="557" spans="1:14">
      <c r="A557" s="2" t="s">
        <v>4</v>
      </c>
      <c r="B557" s="2" t="s">
        <v>27</v>
      </c>
      <c r="C557" s="2" t="s">
        <v>63</v>
      </c>
      <c r="D557" s="2" t="s">
        <v>79</v>
      </c>
      <c r="E557" s="2" t="s">
        <v>208</v>
      </c>
      <c r="F557" s="2" t="s">
        <v>210</v>
      </c>
      <c r="G557" s="2" t="s">
        <v>50</v>
      </c>
      <c r="H557" s="304">
        <v>0</v>
      </c>
      <c r="I557" s="304">
        <v>0</v>
      </c>
      <c r="J557" s="304">
        <v>0</v>
      </c>
      <c r="K557" s="304">
        <v>0</v>
      </c>
      <c r="L557" s="304">
        <v>488.35011188499999</v>
      </c>
      <c r="M557" s="304">
        <v>686.57908723399999</v>
      </c>
      <c r="N557" s="304">
        <v>944.54388442499999</v>
      </c>
    </row>
    <row r="558" spans="1:14">
      <c r="A558" s="2" t="s">
        <v>4</v>
      </c>
      <c r="B558" s="2" t="s">
        <v>27</v>
      </c>
      <c r="C558" s="2" t="s">
        <v>65</v>
      </c>
      <c r="D558" s="2" t="s">
        <v>209</v>
      </c>
      <c r="E558" s="2" t="s">
        <v>80</v>
      </c>
      <c r="F558" s="2" t="s">
        <v>210</v>
      </c>
      <c r="G558" s="2" t="s">
        <v>50</v>
      </c>
      <c r="H558" s="304">
        <v>0</v>
      </c>
      <c r="I558" s="304">
        <v>0</v>
      </c>
      <c r="J558" s="304">
        <v>0</v>
      </c>
      <c r="K558" s="304">
        <v>0</v>
      </c>
      <c r="L558" s="304">
        <v>0</v>
      </c>
      <c r="M558" s="304">
        <v>0</v>
      </c>
      <c r="N558" s="304">
        <v>0</v>
      </c>
    </row>
    <row r="559" spans="1:14">
      <c r="A559" s="2" t="s">
        <v>4</v>
      </c>
      <c r="B559" s="2" t="s">
        <v>27</v>
      </c>
      <c r="C559" s="2" t="s">
        <v>65</v>
      </c>
      <c r="D559" s="2" t="s">
        <v>209</v>
      </c>
      <c r="E559" s="2" t="s">
        <v>81</v>
      </c>
      <c r="F559" s="2" t="s">
        <v>210</v>
      </c>
      <c r="G559" s="2" t="s">
        <v>50</v>
      </c>
      <c r="H559" s="304">
        <v>0</v>
      </c>
      <c r="I559" s="304">
        <v>0</v>
      </c>
      <c r="J559" s="304">
        <v>0</v>
      </c>
      <c r="K559" s="304">
        <v>0</v>
      </c>
      <c r="L559" s="304">
        <v>0</v>
      </c>
      <c r="M559" s="304">
        <v>0</v>
      </c>
      <c r="N559" s="304">
        <v>0</v>
      </c>
    </row>
    <row r="560" spans="1:14">
      <c r="A560" s="2" t="s">
        <v>4</v>
      </c>
      <c r="B560" s="2" t="s">
        <v>25</v>
      </c>
      <c r="C560" s="2" t="s">
        <v>67</v>
      </c>
      <c r="D560" s="2" t="s">
        <v>94</v>
      </c>
      <c r="E560" s="2">
        <v>122739</v>
      </c>
      <c r="F560" s="2" t="s">
        <v>210</v>
      </c>
      <c r="G560" s="2" t="s">
        <v>50</v>
      </c>
      <c r="H560" s="304">
        <v>10035.385160028</v>
      </c>
      <c r="I560" s="304">
        <v>10241.000382816001</v>
      </c>
      <c r="J560" s="304">
        <v>10221.112679514001</v>
      </c>
      <c r="K560" s="304">
        <v>10358.186333836</v>
      </c>
      <c r="L560" s="304">
        <v>10305.73653917</v>
      </c>
      <c r="M560" s="304">
        <v>10253.530724647</v>
      </c>
      <c r="N560" s="304">
        <v>10126.782432546999</v>
      </c>
    </row>
    <row r="561" spans="1:14">
      <c r="A561" s="2" t="s">
        <v>4</v>
      </c>
      <c r="B561" s="2" t="s">
        <v>25</v>
      </c>
      <c r="C561" s="2" t="s">
        <v>67</v>
      </c>
      <c r="D561" s="2" t="s">
        <v>95</v>
      </c>
      <c r="E561" s="2">
        <v>122738</v>
      </c>
      <c r="F561" s="2" t="s">
        <v>210</v>
      </c>
      <c r="G561" s="2" t="s">
        <v>50</v>
      </c>
      <c r="H561" s="304">
        <v>0</v>
      </c>
      <c r="I561" s="304">
        <v>10301.238037356001</v>
      </c>
      <c r="J561" s="304">
        <v>10184.57344299</v>
      </c>
      <c r="K561" s="304">
        <v>10402.5</v>
      </c>
      <c r="L561" s="304">
        <v>10333.17569964</v>
      </c>
      <c r="M561" s="304">
        <v>10370.535801771999</v>
      </c>
      <c r="N561" s="304">
        <v>10272.857419116999</v>
      </c>
    </row>
    <row r="562" spans="1:14">
      <c r="A562" s="2" t="s">
        <v>4</v>
      </c>
      <c r="B562" s="2" t="s">
        <v>22</v>
      </c>
      <c r="C562" s="2" t="s">
        <v>67</v>
      </c>
      <c r="D562" s="2" t="s">
        <v>93</v>
      </c>
      <c r="E562" s="2">
        <v>4390</v>
      </c>
      <c r="F562" s="2" t="s">
        <v>210</v>
      </c>
      <c r="G562" s="2" t="s">
        <v>50</v>
      </c>
      <c r="H562" s="304">
        <v>0</v>
      </c>
      <c r="I562" s="304">
        <v>10512</v>
      </c>
      <c r="J562" s="304">
        <v>10512</v>
      </c>
      <c r="K562" s="304">
        <v>10512</v>
      </c>
      <c r="L562" s="304">
        <v>10512</v>
      </c>
      <c r="M562" s="304">
        <v>10512</v>
      </c>
      <c r="N562" s="304">
        <v>9976.0116734809999</v>
      </c>
    </row>
    <row r="563" spans="1:14">
      <c r="A563" s="2" t="s">
        <v>4</v>
      </c>
      <c r="B563" s="2" t="s">
        <v>18</v>
      </c>
      <c r="C563" s="2" t="s">
        <v>67</v>
      </c>
      <c r="D563" s="2" t="s">
        <v>67</v>
      </c>
      <c r="E563" s="2"/>
      <c r="F563" s="2" t="s">
        <v>210</v>
      </c>
      <c r="G563" s="2" t="s">
        <v>50</v>
      </c>
      <c r="H563" s="304">
        <v>0</v>
      </c>
      <c r="I563" s="304">
        <v>0</v>
      </c>
      <c r="J563" s="304">
        <v>0</v>
      </c>
      <c r="K563" s="304">
        <v>0</v>
      </c>
      <c r="L563" s="304">
        <v>0</v>
      </c>
      <c r="M563" s="304">
        <v>0</v>
      </c>
      <c r="N563" s="304">
        <v>0</v>
      </c>
    </row>
    <row r="564" spans="1:14">
      <c r="A564" s="2" t="s">
        <v>4</v>
      </c>
      <c r="B564" s="2" t="s">
        <v>19</v>
      </c>
      <c r="C564" s="2" t="s">
        <v>67</v>
      </c>
      <c r="D564" s="2" t="s">
        <v>67</v>
      </c>
      <c r="E564" s="2"/>
      <c r="F564" s="2" t="s">
        <v>210</v>
      </c>
      <c r="G564" s="2" t="s">
        <v>50</v>
      </c>
      <c r="H564" s="304">
        <v>0</v>
      </c>
      <c r="I564" s="304">
        <v>0</v>
      </c>
      <c r="J564" s="304">
        <v>0</v>
      </c>
      <c r="K564" s="304">
        <v>0</v>
      </c>
      <c r="L564" s="304">
        <v>0</v>
      </c>
      <c r="M564" s="304">
        <v>0</v>
      </c>
      <c r="N564" s="304">
        <v>0</v>
      </c>
    </row>
    <row r="565" spans="1:14">
      <c r="A565" s="2" t="s">
        <v>4</v>
      </c>
      <c r="B565" s="2" t="s">
        <v>20</v>
      </c>
      <c r="C565" s="2" t="s">
        <v>67</v>
      </c>
      <c r="D565" s="2" t="s">
        <v>67</v>
      </c>
      <c r="E565" s="2"/>
      <c r="F565" s="2" t="s">
        <v>210</v>
      </c>
      <c r="G565" s="2" t="s">
        <v>50</v>
      </c>
      <c r="H565" s="304">
        <v>0</v>
      </c>
      <c r="I565" s="304">
        <v>0</v>
      </c>
      <c r="J565" s="304">
        <v>0</v>
      </c>
      <c r="K565" s="304">
        <v>0</v>
      </c>
      <c r="L565" s="304">
        <v>0</v>
      </c>
      <c r="M565" s="304">
        <v>0</v>
      </c>
      <c r="N565" s="304">
        <v>0</v>
      </c>
    </row>
    <row r="566" spans="1:14">
      <c r="A566" s="2" t="s">
        <v>4</v>
      </c>
      <c r="B566" s="2" t="s">
        <v>21</v>
      </c>
      <c r="C566" s="2" t="s">
        <v>67</v>
      </c>
      <c r="D566" s="2" t="s">
        <v>67</v>
      </c>
      <c r="E566" s="2"/>
      <c r="F566" s="2" t="s">
        <v>210</v>
      </c>
      <c r="G566" s="2" t="s">
        <v>50</v>
      </c>
      <c r="H566" s="304">
        <v>0</v>
      </c>
      <c r="I566" s="304">
        <v>0</v>
      </c>
      <c r="J566" s="304">
        <v>0</v>
      </c>
      <c r="K566" s="304">
        <v>0</v>
      </c>
      <c r="L566" s="304">
        <v>0</v>
      </c>
      <c r="M566" s="304">
        <v>0</v>
      </c>
      <c r="N566" s="304">
        <v>0</v>
      </c>
    </row>
    <row r="567" spans="1:14">
      <c r="A567" s="2" t="s">
        <v>4</v>
      </c>
      <c r="B567" s="2" t="s">
        <v>23</v>
      </c>
      <c r="C567" s="2" t="s">
        <v>67</v>
      </c>
      <c r="D567" s="2" t="s">
        <v>67</v>
      </c>
      <c r="E567" s="2"/>
      <c r="F567" s="2" t="s">
        <v>210</v>
      </c>
      <c r="G567" s="2" t="s">
        <v>50</v>
      </c>
      <c r="H567" s="304">
        <v>0</v>
      </c>
      <c r="I567" s="304">
        <v>0</v>
      </c>
      <c r="J567" s="304">
        <v>0</v>
      </c>
      <c r="K567" s="304">
        <v>0</v>
      </c>
      <c r="L567" s="304">
        <v>0</v>
      </c>
      <c r="M567" s="304">
        <v>0</v>
      </c>
      <c r="N567" s="304">
        <v>0</v>
      </c>
    </row>
    <row r="568" spans="1:14">
      <c r="A568" s="2" t="s">
        <v>4</v>
      </c>
      <c r="B568" s="2" t="s">
        <v>24</v>
      </c>
      <c r="C568" s="2" t="s">
        <v>67</v>
      </c>
      <c r="D568" s="2" t="s">
        <v>67</v>
      </c>
      <c r="E568" s="2"/>
      <c r="F568" s="2" t="s">
        <v>210</v>
      </c>
      <c r="G568" s="2" t="s">
        <v>50</v>
      </c>
      <c r="H568" s="304">
        <v>0</v>
      </c>
      <c r="I568" s="304">
        <v>0</v>
      </c>
      <c r="J568" s="304">
        <v>0</v>
      </c>
      <c r="K568" s="304">
        <v>0</v>
      </c>
      <c r="L568" s="304">
        <v>0</v>
      </c>
      <c r="M568" s="304">
        <v>0</v>
      </c>
      <c r="N568" s="304">
        <v>0</v>
      </c>
    </row>
    <row r="569" spans="1:14">
      <c r="A569" s="2" t="s">
        <v>4</v>
      </c>
      <c r="B569" s="2" t="s">
        <v>26</v>
      </c>
      <c r="C569" s="2" t="s">
        <v>67</v>
      </c>
      <c r="D569" s="2" t="s">
        <v>67</v>
      </c>
      <c r="E569" s="2"/>
      <c r="F569" s="2" t="s">
        <v>210</v>
      </c>
      <c r="G569" s="2" t="s">
        <v>50</v>
      </c>
      <c r="H569" s="304">
        <v>0</v>
      </c>
      <c r="I569" s="304">
        <v>0</v>
      </c>
      <c r="J569" s="304">
        <v>0</v>
      </c>
      <c r="K569" s="304">
        <v>0</v>
      </c>
      <c r="L569" s="304">
        <v>0</v>
      </c>
      <c r="M569" s="304">
        <v>0</v>
      </c>
      <c r="N569" s="304">
        <v>0</v>
      </c>
    </row>
    <row r="570" spans="1:14">
      <c r="A570" s="2" t="s">
        <v>4</v>
      </c>
      <c r="B570" s="2" t="s">
        <v>27</v>
      </c>
      <c r="C570" s="2" t="s">
        <v>67</v>
      </c>
      <c r="D570" s="2" t="s">
        <v>67</v>
      </c>
      <c r="E570" s="2"/>
      <c r="F570" s="2" t="s">
        <v>210</v>
      </c>
      <c r="G570" s="2" t="s">
        <v>50</v>
      </c>
      <c r="H570" s="304">
        <v>0</v>
      </c>
      <c r="I570" s="304">
        <v>0</v>
      </c>
      <c r="J570" s="304">
        <v>0</v>
      </c>
      <c r="K570" s="304">
        <v>0</v>
      </c>
      <c r="L570" s="304">
        <v>0</v>
      </c>
      <c r="M570" s="304">
        <v>0</v>
      </c>
      <c r="N570" s="304">
        <v>0</v>
      </c>
    </row>
    <row r="571" spans="1:14">
      <c r="A571" s="2" t="s">
        <v>4</v>
      </c>
      <c r="B571" s="2" t="s">
        <v>28</v>
      </c>
      <c r="C571" s="2" t="s">
        <v>67</v>
      </c>
      <c r="D571" s="2" t="s">
        <v>94</v>
      </c>
      <c r="E571" s="2">
        <v>122739</v>
      </c>
      <c r="F571" s="2" t="s">
        <v>210</v>
      </c>
      <c r="G571" s="2" t="s">
        <v>50</v>
      </c>
      <c r="H571" s="304">
        <v>10035.385160028</v>
      </c>
      <c r="I571" s="304">
        <v>10241.000382816001</v>
      </c>
      <c r="J571" s="304">
        <v>10221.112679514001</v>
      </c>
      <c r="K571" s="304">
        <v>10358.186333836</v>
      </c>
      <c r="L571" s="304">
        <v>10305.73653917</v>
      </c>
      <c r="M571" s="304">
        <v>10253.530724647</v>
      </c>
      <c r="N571" s="304">
        <v>10126.782432546999</v>
      </c>
    </row>
    <row r="572" spans="1:14">
      <c r="A572" s="2" t="s">
        <v>4</v>
      </c>
      <c r="B572" s="2" t="s">
        <v>28</v>
      </c>
      <c r="C572" s="2" t="s">
        <v>67</v>
      </c>
      <c r="D572" s="2" t="s">
        <v>95</v>
      </c>
      <c r="E572" s="2">
        <v>122738</v>
      </c>
      <c r="F572" s="2" t="s">
        <v>210</v>
      </c>
      <c r="G572" s="2" t="s">
        <v>50</v>
      </c>
      <c r="H572" s="304">
        <v>0</v>
      </c>
      <c r="I572" s="304">
        <v>10301.238037356001</v>
      </c>
      <c r="J572" s="304">
        <v>10184.57344299</v>
      </c>
      <c r="K572" s="304">
        <v>10402.5</v>
      </c>
      <c r="L572" s="304">
        <v>10333.17569964</v>
      </c>
      <c r="M572" s="304">
        <v>10370.535801771999</v>
      </c>
      <c r="N572" s="304">
        <v>10272.857419116999</v>
      </c>
    </row>
    <row r="573" spans="1:14">
      <c r="A573" s="2" t="s">
        <v>4</v>
      </c>
      <c r="B573" s="2" t="s">
        <v>28</v>
      </c>
      <c r="C573" s="2" t="s">
        <v>67</v>
      </c>
      <c r="D573" s="2" t="s">
        <v>93</v>
      </c>
      <c r="E573" s="2">
        <v>4390</v>
      </c>
      <c r="F573" s="2" t="s">
        <v>210</v>
      </c>
      <c r="G573" s="2" t="s">
        <v>50</v>
      </c>
      <c r="H573" s="304">
        <v>0</v>
      </c>
      <c r="I573" s="304">
        <v>10512</v>
      </c>
      <c r="J573" s="304">
        <v>10512</v>
      </c>
      <c r="K573" s="304">
        <v>10512</v>
      </c>
      <c r="L573" s="304">
        <v>10512</v>
      </c>
      <c r="M573" s="304">
        <v>10512</v>
      </c>
      <c r="N573" s="304">
        <v>9976.0116734809999</v>
      </c>
    </row>
    <row r="574" spans="1:14">
      <c r="A574" s="2"/>
      <c r="B574" s="2"/>
      <c r="C574" s="2"/>
      <c r="D574" s="2"/>
      <c r="E574" s="2"/>
      <c r="F574" s="2"/>
      <c r="G574" s="2"/>
      <c r="H574" s="304"/>
      <c r="I574" s="304"/>
      <c r="J574" s="304"/>
      <c r="K574" s="304"/>
      <c r="L574" s="304"/>
      <c r="M574" s="304"/>
      <c r="N574" s="301"/>
    </row>
    <row r="575" spans="1:14">
      <c r="A575" s="2" t="s">
        <v>2</v>
      </c>
      <c r="B575" s="2" t="s">
        <v>43</v>
      </c>
      <c r="C575" s="2" t="s">
        <v>203</v>
      </c>
      <c r="D575" s="2" t="s">
        <v>204</v>
      </c>
      <c r="E575" s="2" t="s">
        <v>205</v>
      </c>
      <c r="F575" s="2" t="s">
        <v>99</v>
      </c>
      <c r="G575" s="2" t="s">
        <v>46</v>
      </c>
      <c r="H575" s="304">
        <v>2025</v>
      </c>
      <c r="I575" s="304">
        <v>2028</v>
      </c>
      <c r="J575" s="304">
        <v>2030</v>
      </c>
      <c r="K575" s="304">
        <v>2032</v>
      </c>
      <c r="L575" s="304">
        <v>2035</v>
      </c>
      <c r="M575" s="304">
        <v>2037</v>
      </c>
      <c r="N575" s="301">
        <v>2040</v>
      </c>
    </row>
    <row r="576" spans="1:14">
      <c r="A576" s="2" t="s">
        <v>4</v>
      </c>
      <c r="B576" s="2" t="s">
        <v>28</v>
      </c>
      <c r="C576" s="2" t="s">
        <v>48</v>
      </c>
      <c r="D576" s="2" t="s">
        <v>48</v>
      </c>
      <c r="E576" s="2" t="s">
        <v>48</v>
      </c>
      <c r="F576" s="2" t="s">
        <v>206</v>
      </c>
      <c r="G576" s="2" t="s">
        <v>49</v>
      </c>
      <c r="H576" s="304">
        <v>2214.3530000000001</v>
      </c>
      <c r="I576" s="304">
        <v>-2.2737367544323201E-13</v>
      </c>
      <c r="J576" s="304">
        <v>0</v>
      </c>
      <c r="K576" s="304">
        <v>0</v>
      </c>
      <c r="L576" s="304">
        <v>0</v>
      </c>
      <c r="M576" s="304">
        <v>0</v>
      </c>
      <c r="N576" s="304">
        <v>0</v>
      </c>
    </row>
    <row r="577" spans="1:14">
      <c r="A577" s="2" t="s">
        <v>4</v>
      </c>
      <c r="B577" s="2" t="s">
        <v>28</v>
      </c>
      <c r="C577" s="2" t="s">
        <v>53</v>
      </c>
      <c r="D577" s="2" t="s">
        <v>53</v>
      </c>
      <c r="E577" s="2" t="s">
        <v>53</v>
      </c>
      <c r="F577" s="2" t="s">
        <v>206</v>
      </c>
      <c r="G577" s="2" t="s">
        <v>49</v>
      </c>
      <c r="H577" s="304">
        <v>0</v>
      </c>
      <c r="I577" s="304">
        <v>0</v>
      </c>
      <c r="J577" s="304">
        <v>0</v>
      </c>
      <c r="K577" s="304">
        <v>0</v>
      </c>
      <c r="L577" s="304">
        <v>0</v>
      </c>
      <c r="M577" s="304">
        <v>0</v>
      </c>
      <c r="N577" s="304">
        <v>0</v>
      </c>
    </row>
    <row r="578" spans="1:14">
      <c r="A578" s="2" t="s">
        <v>4</v>
      </c>
      <c r="B578" s="2" t="s">
        <v>28</v>
      </c>
      <c r="C578" s="2" t="s">
        <v>54</v>
      </c>
      <c r="D578" s="2" t="s">
        <v>54</v>
      </c>
      <c r="E578" s="2" t="s">
        <v>54</v>
      </c>
      <c r="F578" s="2" t="s">
        <v>206</v>
      </c>
      <c r="G578" s="2" t="s">
        <v>49</v>
      </c>
      <c r="H578" s="304">
        <v>35910.515758661371</v>
      </c>
      <c r="I578" s="304">
        <v>35800.087313661374</v>
      </c>
      <c r="J578" s="304">
        <v>35800.087313661374</v>
      </c>
      <c r="K578" s="304">
        <v>35798.024683249612</v>
      </c>
      <c r="L578" s="304">
        <v>35795.319772249612</v>
      </c>
      <c r="M578" s="304">
        <v>35795.319772249612</v>
      </c>
      <c r="N578" s="304">
        <v>35795.319772249612</v>
      </c>
    </row>
    <row r="579" spans="1:14">
      <c r="A579" s="2" t="s">
        <v>4</v>
      </c>
      <c r="B579" s="2" t="s">
        <v>28</v>
      </c>
      <c r="C579" s="2" t="s">
        <v>55</v>
      </c>
      <c r="D579" s="2" t="s">
        <v>55</v>
      </c>
      <c r="E579" s="2" t="s">
        <v>55</v>
      </c>
      <c r="F579" s="2" t="s">
        <v>206</v>
      </c>
      <c r="G579" s="2" t="s">
        <v>49</v>
      </c>
      <c r="H579" s="304">
        <v>11900.339</v>
      </c>
      <c r="I579" s="304">
        <v>11106.051000000003</v>
      </c>
      <c r="J579" s="304">
        <v>11106.051000000003</v>
      </c>
      <c r="K579" s="304">
        <v>11106.051000000003</v>
      </c>
      <c r="L579" s="304">
        <v>11106.051000000003</v>
      </c>
      <c r="M579" s="304">
        <v>11106.051000000003</v>
      </c>
      <c r="N579" s="304">
        <v>11096.992000000002</v>
      </c>
    </row>
    <row r="580" spans="1:14">
      <c r="A580" s="2" t="s">
        <v>4</v>
      </c>
      <c r="B580" s="2" t="s">
        <v>28</v>
      </c>
      <c r="C580" s="2" t="s">
        <v>56</v>
      </c>
      <c r="D580" s="2" t="s">
        <v>56</v>
      </c>
      <c r="E580" s="2" t="s">
        <v>56</v>
      </c>
      <c r="F580" s="2" t="s">
        <v>206</v>
      </c>
      <c r="G580" s="2" t="s">
        <v>49</v>
      </c>
      <c r="H580" s="304">
        <v>17973.692000000003</v>
      </c>
      <c r="I580" s="304">
        <v>11406.397852</v>
      </c>
      <c r="J580" s="304">
        <v>11406.397852</v>
      </c>
      <c r="K580" s="304">
        <v>11406.397852</v>
      </c>
      <c r="L580" s="304">
        <v>11406.397852</v>
      </c>
      <c r="M580" s="304">
        <v>11267.617952000001</v>
      </c>
      <c r="N580" s="304">
        <v>8334.1777570000013</v>
      </c>
    </row>
    <row r="581" spans="1:14">
      <c r="A581" s="2" t="s">
        <v>4</v>
      </c>
      <c r="B581" s="2" t="s">
        <v>28</v>
      </c>
      <c r="C581" s="2" t="s">
        <v>57</v>
      </c>
      <c r="D581" s="2" t="s">
        <v>57</v>
      </c>
      <c r="E581" s="2" t="s">
        <v>57</v>
      </c>
      <c r="F581" s="2" t="s">
        <v>206</v>
      </c>
      <c r="G581" s="2" t="s">
        <v>49</v>
      </c>
      <c r="H581" s="304">
        <v>155.6</v>
      </c>
      <c r="I581" s="304">
        <v>155.6</v>
      </c>
      <c r="J581" s="304">
        <v>155.6</v>
      </c>
      <c r="K581" s="304">
        <v>155.6</v>
      </c>
      <c r="L581" s="304">
        <v>155.6</v>
      </c>
      <c r="M581" s="304">
        <v>155.6</v>
      </c>
      <c r="N581" s="304">
        <v>155.6</v>
      </c>
    </row>
    <row r="582" spans="1:14">
      <c r="A582" s="2" t="s">
        <v>4</v>
      </c>
      <c r="B582" s="2" t="s">
        <v>28</v>
      </c>
      <c r="C582" s="2" t="s">
        <v>58</v>
      </c>
      <c r="D582" s="2" t="s">
        <v>58</v>
      </c>
      <c r="E582" s="2" t="s">
        <v>58</v>
      </c>
      <c r="F582" s="2" t="s">
        <v>206</v>
      </c>
      <c r="G582" s="2" t="s">
        <v>49</v>
      </c>
      <c r="H582" s="304">
        <v>11925.699999999999</v>
      </c>
      <c r="I582" s="304">
        <v>11925.699999999999</v>
      </c>
      <c r="J582" s="304">
        <v>11925.699999999999</v>
      </c>
      <c r="K582" s="304">
        <v>11925.699999999999</v>
      </c>
      <c r="L582" s="304">
        <v>10751.699999999999</v>
      </c>
      <c r="M582" s="304">
        <v>10751.699999999999</v>
      </c>
      <c r="N582" s="304">
        <v>10751.699999999999</v>
      </c>
    </row>
    <row r="583" spans="1:14">
      <c r="A583" s="2" t="s">
        <v>4</v>
      </c>
      <c r="B583" s="2" t="s">
        <v>28</v>
      </c>
      <c r="C583" s="2" t="s">
        <v>59</v>
      </c>
      <c r="D583" s="2" t="s">
        <v>59</v>
      </c>
      <c r="E583" s="2" t="s">
        <v>59</v>
      </c>
      <c r="F583" s="2" t="s">
        <v>206</v>
      </c>
      <c r="G583" s="2" t="s">
        <v>49</v>
      </c>
      <c r="H583" s="304">
        <v>10287.383</v>
      </c>
      <c r="I583" s="304">
        <v>10287.383</v>
      </c>
      <c r="J583" s="304">
        <v>10287.383</v>
      </c>
      <c r="K583" s="304">
        <v>10287.383</v>
      </c>
      <c r="L583" s="304">
        <v>10287.383</v>
      </c>
      <c r="M583" s="304">
        <v>10287.383</v>
      </c>
      <c r="N583" s="304">
        <v>10287.383</v>
      </c>
    </row>
    <row r="584" spans="1:14">
      <c r="A584" s="2" t="s">
        <v>4</v>
      </c>
      <c r="B584" s="2" t="s">
        <v>28</v>
      </c>
      <c r="C584" s="2" t="s">
        <v>60</v>
      </c>
      <c r="D584" s="2" t="s">
        <v>60</v>
      </c>
      <c r="E584" s="2" t="s">
        <v>60</v>
      </c>
      <c r="F584" s="2" t="s">
        <v>206</v>
      </c>
      <c r="G584" s="2" t="s">
        <v>49</v>
      </c>
      <c r="H584" s="304">
        <v>15065.053499999998</v>
      </c>
      <c r="I584" s="304">
        <v>16329.153499999999</v>
      </c>
      <c r="J584" s="304">
        <v>16329.153499999999</v>
      </c>
      <c r="K584" s="304">
        <v>16329.153499999999</v>
      </c>
      <c r="L584" s="304">
        <v>16329.153499999999</v>
      </c>
      <c r="M584" s="304">
        <v>16329.153499999999</v>
      </c>
      <c r="N584" s="304">
        <v>16329.153499999999</v>
      </c>
    </row>
    <row r="585" spans="1:14">
      <c r="A585" s="2" t="s">
        <v>4</v>
      </c>
      <c r="B585" s="2" t="s">
        <v>28</v>
      </c>
      <c r="C585" s="2" t="s">
        <v>61</v>
      </c>
      <c r="D585" s="2" t="s">
        <v>61</v>
      </c>
      <c r="E585" s="2" t="s">
        <v>61</v>
      </c>
      <c r="F585" s="2" t="s">
        <v>206</v>
      </c>
      <c r="G585" s="2" t="s">
        <v>49</v>
      </c>
      <c r="H585" s="304">
        <v>5857.0209992400005</v>
      </c>
      <c r="I585" s="304">
        <v>5857.0209992400005</v>
      </c>
      <c r="J585" s="304">
        <v>5857.0209992400005</v>
      </c>
      <c r="K585" s="304">
        <v>5857.0209992400005</v>
      </c>
      <c r="L585" s="304">
        <v>5857.0209992400005</v>
      </c>
      <c r="M585" s="304">
        <v>5857.0209992400005</v>
      </c>
      <c r="N585" s="304">
        <v>5857.0209992400005</v>
      </c>
    </row>
    <row r="586" spans="1:14">
      <c r="A586" s="2" t="s">
        <v>4</v>
      </c>
      <c r="B586" s="2" t="s">
        <v>28</v>
      </c>
      <c r="C586" s="2" t="s">
        <v>62</v>
      </c>
      <c r="D586" s="2" t="s">
        <v>62</v>
      </c>
      <c r="E586" s="2" t="s">
        <v>62</v>
      </c>
      <c r="F586" s="2" t="s">
        <v>206</v>
      </c>
      <c r="G586" s="2" t="s">
        <v>49</v>
      </c>
      <c r="H586" s="304">
        <v>136</v>
      </c>
      <c r="I586" s="304">
        <v>1876</v>
      </c>
      <c r="J586" s="304">
        <v>1876</v>
      </c>
      <c r="K586" s="304">
        <v>1876</v>
      </c>
      <c r="L586" s="304">
        <v>1876</v>
      </c>
      <c r="M586" s="304">
        <v>1876</v>
      </c>
      <c r="N586" s="304">
        <v>1876</v>
      </c>
    </row>
    <row r="587" spans="1:14">
      <c r="A587" s="2" t="s">
        <v>4</v>
      </c>
      <c r="B587" s="2" t="s">
        <v>28</v>
      </c>
      <c r="C587" s="2" t="s">
        <v>63</v>
      </c>
      <c r="D587" s="2" t="s">
        <v>63</v>
      </c>
      <c r="E587" s="2" t="s">
        <v>63</v>
      </c>
      <c r="F587" s="2" t="s">
        <v>206</v>
      </c>
      <c r="G587" s="2" t="s">
        <v>49</v>
      </c>
      <c r="H587" s="304">
        <v>1166</v>
      </c>
      <c r="I587" s="304">
        <v>3154.3200073000003</v>
      </c>
      <c r="J587" s="304">
        <v>3154.3200073000003</v>
      </c>
      <c r="K587" s="304">
        <v>3154.3200073000003</v>
      </c>
      <c r="L587" s="304">
        <v>3154.3200073000003</v>
      </c>
      <c r="M587" s="304">
        <v>3154.3200073000003</v>
      </c>
      <c r="N587" s="304">
        <v>3154.3200073000003</v>
      </c>
    </row>
    <row r="588" spans="1:14">
      <c r="A588" s="2" t="s">
        <v>4</v>
      </c>
      <c r="B588" s="2" t="s">
        <v>28</v>
      </c>
      <c r="C588" s="2" t="s">
        <v>64</v>
      </c>
      <c r="D588" s="2" t="s">
        <v>64</v>
      </c>
      <c r="E588" s="2" t="s">
        <v>64</v>
      </c>
      <c r="F588" s="2" t="s">
        <v>206</v>
      </c>
      <c r="G588" s="2" t="s">
        <v>49</v>
      </c>
      <c r="H588" s="304">
        <v>2219.741</v>
      </c>
      <c r="I588" s="304">
        <v>1215.7735119999998</v>
      </c>
      <c r="J588" s="304">
        <v>1208.9319999999998</v>
      </c>
      <c r="K588" s="304">
        <v>1200.9319999999998</v>
      </c>
      <c r="L588" s="304">
        <v>1200.9319999999998</v>
      </c>
      <c r="M588" s="304">
        <v>1200.9319999999998</v>
      </c>
      <c r="N588" s="304">
        <v>1200.9319999999998</v>
      </c>
    </row>
    <row r="589" spans="1:14">
      <c r="A589" s="2" t="s">
        <v>4</v>
      </c>
      <c r="B589" s="2" t="s">
        <v>28</v>
      </c>
      <c r="C589" s="2" t="s">
        <v>54</v>
      </c>
      <c r="D589" s="2" t="s">
        <v>72</v>
      </c>
      <c r="E589" s="2" t="s">
        <v>72</v>
      </c>
      <c r="F589" s="2" t="s">
        <v>206</v>
      </c>
      <c r="G589" s="2" t="s">
        <v>49</v>
      </c>
      <c r="H589" s="304">
        <v>0</v>
      </c>
      <c r="I589" s="304">
        <v>0</v>
      </c>
      <c r="J589" s="304">
        <v>0</v>
      </c>
      <c r="K589" s="304">
        <v>24.146829</v>
      </c>
      <c r="L589" s="304">
        <v>1058.019374</v>
      </c>
      <c r="M589" s="304">
        <v>1446.2782910000001</v>
      </c>
      <c r="N589" s="304">
        <v>2052.4320659999998</v>
      </c>
    </row>
    <row r="590" spans="1:14">
      <c r="A590" s="2" t="s">
        <v>4</v>
      </c>
      <c r="B590" s="2" t="s">
        <v>28</v>
      </c>
      <c r="C590" s="2" t="s">
        <v>55</v>
      </c>
      <c r="D590" s="2" t="s">
        <v>73</v>
      </c>
      <c r="E590" s="2" t="s">
        <v>73</v>
      </c>
      <c r="F590" s="2" t="s">
        <v>206</v>
      </c>
      <c r="G590" s="2" t="s">
        <v>49</v>
      </c>
      <c r="H590" s="304">
        <v>0</v>
      </c>
      <c r="I590" s="304">
        <v>0</v>
      </c>
      <c r="J590" s="304">
        <v>155.97496799999999</v>
      </c>
      <c r="K590" s="304">
        <v>155.97496799999999</v>
      </c>
      <c r="L590" s="304">
        <v>155.97496799999999</v>
      </c>
      <c r="M590" s="304">
        <v>155.97496799999999</v>
      </c>
      <c r="N590" s="304">
        <v>155.97496799999999</v>
      </c>
    </row>
    <row r="591" spans="1:14">
      <c r="A591" s="2" t="s">
        <v>4</v>
      </c>
      <c r="B591" s="2" t="s">
        <v>28</v>
      </c>
      <c r="C591" s="2" t="s">
        <v>57</v>
      </c>
      <c r="D591" s="2" t="s">
        <v>74</v>
      </c>
      <c r="E591" s="2" t="s">
        <v>74</v>
      </c>
      <c r="F591" s="2" t="s">
        <v>206</v>
      </c>
      <c r="G591" s="2" t="s">
        <v>49</v>
      </c>
      <c r="H591" s="304">
        <v>0</v>
      </c>
      <c r="I591" s="304">
        <v>0</v>
      </c>
      <c r="J591" s="304">
        <v>0</v>
      </c>
      <c r="K591" s="304">
        <v>0</v>
      </c>
      <c r="L591" s="304">
        <v>0</v>
      </c>
      <c r="M591" s="304">
        <v>0</v>
      </c>
      <c r="N591" s="304">
        <v>0</v>
      </c>
    </row>
    <row r="592" spans="1:14">
      <c r="A592" s="2" t="s">
        <v>4</v>
      </c>
      <c r="B592" s="2" t="s">
        <v>28</v>
      </c>
      <c r="C592" s="2" t="s">
        <v>64</v>
      </c>
      <c r="D592" s="2" t="s">
        <v>75</v>
      </c>
      <c r="E592" s="2" t="s">
        <v>75</v>
      </c>
      <c r="F592" s="2" t="s">
        <v>206</v>
      </c>
      <c r="G592" s="2" t="s">
        <v>49</v>
      </c>
      <c r="H592" s="304">
        <v>0</v>
      </c>
      <c r="I592" s="304">
        <v>0</v>
      </c>
      <c r="J592" s="304">
        <v>0</v>
      </c>
      <c r="K592" s="304">
        <v>59</v>
      </c>
      <c r="L592" s="304">
        <v>59</v>
      </c>
      <c r="M592" s="304">
        <v>59</v>
      </c>
      <c r="N592" s="304">
        <v>59</v>
      </c>
    </row>
    <row r="593" spans="1:14">
      <c r="A593" s="2" t="s">
        <v>4</v>
      </c>
      <c r="B593" s="2" t="s">
        <v>28</v>
      </c>
      <c r="C593" s="2" t="s">
        <v>60</v>
      </c>
      <c r="D593" s="2" t="s">
        <v>76</v>
      </c>
      <c r="E593" s="2" t="s">
        <v>76</v>
      </c>
      <c r="F593" s="2" t="s">
        <v>206</v>
      </c>
      <c r="G593" s="2" t="s">
        <v>49</v>
      </c>
      <c r="H593" s="304">
        <v>0</v>
      </c>
      <c r="I593" s="304">
        <v>0</v>
      </c>
      <c r="J593" s="304">
        <v>0</v>
      </c>
      <c r="K593" s="304">
        <v>0</v>
      </c>
      <c r="L593" s="304">
        <v>0</v>
      </c>
      <c r="M593" s="304">
        <v>9893.2966050000014</v>
      </c>
      <c r="N593" s="304">
        <v>24151.032739999995</v>
      </c>
    </row>
    <row r="594" spans="1:14">
      <c r="A594" s="2" t="s">
        <v>4</v>
      </c>
      <c r="B594" s="2" t="s">
        <v>28</v>
      </c>
      <c r="C594" s="2" t="s">
        <v>61</v>
      </c>
      <c r="D594" s="2" t="s">
        <v>77</v>
      </c>
      <c r="E594" s="2" t="s">
        <v>77</v>
      </c>
      <c r="F594" s="2" t="s">
        <v>206</v>
      </c>
      <c r="G594" s="2" t="s">
        <v>49</v>
      </c>
      <c r="H594" s="304">
        <v>0</v>
      </c>
      <c r="I594" s="304">
        <v>640.91977599999996</v>
      </c>
      <c r="J594" s="304">
        <v>9472.5874080000012</v>
      </c>
      <c r="K594" s="304">
        <v>9599.5874080000012</v>
      </c>
      <c r="L594" s="304">
        <v>12194.587408000001</v>
      </c>
      <c r="M594" s="304">
        <v>12593.868811000002</v>
      </c>
      <c r="N594" s="304">
        <v>21241.890567000002</v>
      </c>
    </row>
    <row r="595" spans="1:14">
      <c r="A595" s="2" t="s">
        <v>4</v>
      </c>
      <c r="B595" s="2" t="s">
        <v>28</v>
      </c>
      <c r="C595" s="2" t="s">
        <v>62</v>
      </c>
      <c r="D595" s="2" t="s">
        <v>78</v>
      </c>
      <c r="E595" s="2" t="s">
        <v>78</v>
      </c>
      <c r="F595" s="2" t="s">
        <v>206</v>
      </c>
      <c r="G595" s="2" t="s">
        <v>49</v>
      </c>
      <c r="H595" s="304">
        <v>1545</v>
      </c>
      <c r="I595" s="304">
        <v>2601.8000000000002</v>
      </c>
      <c r="J595" s="304">
        <v>3749.8</v>
      </c>
      <c r="K595" s="304">
        <v>7491.8</v>
      </c>
      <c r="L595" s="304">
        <v>7491.8</v>
      </c>
      <c r="M595" s="304">
        <v>7491.8</v>
      </c>
      <c r="N595" s="304">
        <v>7491.8</v>
      </c>
    </row>
    <row r="596" spans="1:14">
      <c r="A596" s="2" t="s">
        <v>4</v>
      </c>
      <c r="B596" s="2" t="s">
        <v>28</v>
      </c>
      <c r="C596" s="2" t="s">
        <v>63</v>
      </c>
      <c r="D596" s="2" t="s">
        <v>79</v>
      </c>
      <c r="E596" s="2" t="s">
        <v>79</v>
      </c>
      <c r="F596" s="2" t="s">
        <v>206</v>
      </c>
      <c r="G596" s="2" t="s">
        <v>49</v>
      </c>
      <c r="H596" s="304">
        <v>2633.4749780000002</v>
      </c>
      <c r="I596" s="304">
        <v>8512.8726559999996</v>
      </c>
      <c r="J596" s="304">
        <v>9102.9432799999995</v>
      </c>
      <c r="K596" s="304">
        <v>11383.032105999999</v>
      </c>
      <c r="L596" s="304">
        <v>12120.117997000001</v>
      </c>
      <c r="M596" s="304">
        <v>12120.117997000001</v>
      </c>
      <c r="N596" s="304">
        <v>12120.117997000001</v>
      </c>
    </row>
    <row r="597" spans="1:14">
      <c r="A597" s="2" t="s">
        <v>4</v>
      </c>
      <c r="B597" s="2" t="s">
        <v>28</v>
      </c>
      <c r="C597" s="2" t="s">
        <v>60</v>
      </c>
      <c r="D597" s="2" t="s">
        <v>76</v>
      </c>
      <c r="E597" s="2" t="s">
        <v>207</v>
      </c>
      <c r="F597" s="2" t="s">
        <v>206</v>
      </c>
      <c r="G597" s="2" t="s">
        <v>49</v>
      </c>
      <c r="H597" s="304">
        <v>0</v>
      </c>
      <c r="I597" s="304">
        <v>0</v>
      </c>
      <c r="J597" s="304">
        <v>0</v>
      </c>
      <c r="K597" s="304">
        <v>0</v>
      </c>
      <c r="L597" s="304">
        <v>4498.5484640000004</v>
      </c>
      <c r="M597" s="304">
        <v>6798.3409970000002</v>
      </c>
      <c r="N597" s="304">
        <v>22628.724689000002</v>
      </c>
    </row>
    <row r="598" spans="1:14">
      <c r="A598" s="2" t="s">
        <v>4</v>
      </c>
      <c r="B598" s="2" t="s">
        <v>28</v>
      </c>
      <c r="C598" s="2" t="s">
        <v>63</v>
      </c>
      <c r="D598" s="2" t="s">
        <v>79</v>
      </c>
      <c r="E598" s="2" t="s">
        <v>208</v>
      </c>
      <c r="F598" s="2" t="s">
        <v>206</v>
      </c>
      <c r="G598" s="2" t="s">
        <v>49</v>
      </c>
      <c r="H598" s="304">
        <v>0</v>
      </c>
      <c r="I598" s="304">
        <v>0</v>
      </c>
      <c r="J598" s="304">
        <v>0</v>
      </c>
      <c r="K598" s="304">
        <v>0</v>
      </c>
      <c r="L598" s="304">
        <v>2699.1290779999999</v>
      </c>
      <c r="M598" s="304">
        <v>4079.004598</v>
      </c>
      <c r="N598" s="304">
        <v>13885.109207</v>
      </c>
    </row>
    <row r="599" spans="1:14">
      <c r="A599" s="2" t="s">
        <v>4</v>
      </c>
      <c r="B599" s="2" t="s">
        <v>28</v>
      </c>
      <c r="C599" s="2" t="s">
        <v>65</v>
      </c>
      <c r="D599" s="2" t="s">
        <v>209</v>
      </c>
      <c r="E599" s="2" t="s">
        <v>80</v>
      </c>
      <c r="F599" s="2" t="s">
        <v>206</v>
      </c>
      <c r="G599" s="2" t="s">
        <v>49</v>
      </c>
      <c r="H599" s="304">
        <v>0</v>
      </c>
      <c r="I599" s="304">
        <v>0</v>
      </c>
      <c r="J599" s="304">
        <v>0</v>
      </c>
      <c r="K599" s="304">
        <v>0</v>
      </c>
      <c r="L599" s="304">
        <v>0</v>
      </c>
      <c r="M599" s="304">
        <v>0</v>
      </c>
      <c r="N599" s="304">
        <v>0</v>
      </c>
    </row>
    <row r="600" spans="1:14">
      <c r="A600" s="2" t="s">
        <v>4</v>
      </c>
      <c r="B600" s="2" t="s">
        <v>28</v>
      </c>
      <c r="C600" s="2" t="s">
        <v>65</v>
      </c>
      <c r="D600" s="2" t="s">
        <v>209</v>
      </c>
      <c r="E600" s="2" t="s">
        <v>81</v>
      </c>
      <c r="F600" s="2" t="s">
        <v>206</v>
      </c>
      <c r="G600" s="2" t="s">
        <v>49</v>
      </c>
      <c r="H600" s="304">
        <v>0</v>
      </c>
      <c r="I600" s="304">
        <v>0</v>
      </c>
      <c r="J600" s="304">
        <v>0</v>
      </c>
      <c r="K600" s="304">
        <v>0</v>
      </c>
      <c r="L600" s="304">
        <v>0</v>
      </c>
      <c r="M600" s="304">
        <v>0</v>
      </c>
      <c r="N600" s="304">
        <v>0</v>
      </c>
    </row>
    <row r="601" spans="1:14">
      <c r="A601" s="2" t="s">
        <v>4</v>
      </c>
      <c r="B601" s="2" t="s">
        <v>28</v>
      </c>
      <c r="C601" s="2" t="s">
        <v>82</v>
      </c>
      <c r="D601" s="2" t="s">
        <v>82</v>
      </c>
      <c r="E601" s="2" t="s">
        <v>82</v>
      </c>
      <c r="F601" s="2" t="s">
        <v>206</v>
      </c>
      <c r="G601" s="2" t="s">
        <v>49</v>
      </c>
      <c r="H601" s="304">
        <v>0</v>
      </c>
      <c r="I601" s="304">
        <v>1794.3530000000001</v>
      </c>
      <c r="J601" s="304">
        <v>518.85599999999999</v>
      </c>
      <c r="K601" s="304">
        <v>518.85599999999999</v>
      </c>
      <c r="L601" s="304">
        <v>518.85599999999999</v>
      </c>
      <c r="M601" s="304">
        <v>518.85599999999999</v>
      </c>
      <c r="N601" s="304">
        <v>518.85599999999999</v>
      </c>
    </row>
    <row r="602" spans="1:14">
      <c r="A602" s="2" t="s">
        <v>4</v>
      </c>
      <c r="B602" s="2" t="s">
        <v>28</v>
      </c>
      <c r="C602" s="2" t="s">
        <v>83</v>
      </c>
      <c r="D602" s="2" t="s">
        <v>83</v>
      </c>
      <c r="E602" s="2" t="s">
        <v>83</v>
      </c>
      <c r="F602" s="2" t="s">
        <v>206</v>
      </c>
      <c r="G602" s="2" t="s">
        <v>49</v>
      </c>
      <c r="H602" s="304">
        <v>0</v>
      </c>
      <c r="I602" s="304">
        <v>35.525444999999998</v>
      </c>
      <c r="J602" s="304">
        <v>35.525444999999998</v>
      </c>
      <c r="K602" s="304">
        <v>35.525444999999998</v>
      </c>
      <c r="L602" s="304">
        <v>35.525444999999998</v>
      </c>
      <c r="M602" s="304">
        <v>35.525444999999998</v>
      </c>
      <c r="N602" s="304">
        <v>35.525444999999998</v>
      </c>
    </row>
    <row r="603" spans="1:14">
      <c r="A603" s="2" t="s">
        <v>4</v>
      </c>
      <c r="B603" s="2" t="s">
        <v>28</v>
      </c>
      <c r="C603" s="2" t="s">
        <v>84</v>
      </c>
      <c r="D603" s="2" t="s">
        <v>84</v>
      </c>
      <c r="E603" s="2" t="s">
        <v>84</v>
      </c>
      <c r="F603" s="2" t="s">
        <v>206</v>
      </c>
      <c r="G603" s="2" t="s">
        <v>49</v>
      </c>
      <c r="H603" s="304">
        <v>0</v>
      </c>
      <c r="I603" s="304">
        <v>0</v>
      </c>
      <c r="J603" s="304">
        <v>0</v>
      </c>
      <c r="K603" s="304">
        <v>0</v>
      </c>
      <c r="L603" s="304">
        <v>0</v>
      </c>
      <c r="M603" s="304">
        <v>0</v>
      </c>
      <c r="N603" s="304">
        <v>9.0589999999999993</v>
      </c>
    </row>
    <row r="604" spans="1:14">
      <c r="A604" s="2" t="s">
        <v>4</v>
      </c>
      <c r="B604" s="2" t="s">
        <v>28</v>
      </c>
      <c r="C604" s="2" t="s">
        <v>85</v>
      </c>
      <c r="D604" s="2" t="s">
        <v>85</v>
      </c>
      <c r="E604" s="2" t="s">
        <v>85</v>
      </c>
      <c r="F604" s="2" t="s">
        <v>206</v>
      </c>
      <c r="G604" s="2" t="s">
        <v>49</v>
      </c>
      <c r="H604" s="304">
        <v>0</v>
      </c>
      <c r="I604" s="304">
        <v>5774.294147999999</v>
      </c>
      <c r="J604" s="304">
        <v>5774.294147999999</v>
      </c>
      <c r="K604" s="304">
        <v>5774.294147999999</v>
      </c>
      <c r="L604" s="304">
        <v>5774.294147999999</v>
      </c>
      <c r="M604" s="304">
        <v>5913.0740479999986</v>
      </c>
      <c r="N604" s="304">
        <v>8846.5142429999996</v>
      </c>
    </row>
    <row r="605" spans="1:14">
      <c r="A605" s="2" t="s">
        <v>4</v>
      </c>
      <c r="B605" s="2" t="s">
        <v>28</v>
      </c>
      <c r="C605" s="2" t="s">
        <v>87</v>
      </c>
      <c r="D605" s="2" t="s">
        <v>87</v>
      </c>
      <c r="E605" s="2" t="s">
        <v>87</v>
      </c>
      <c r="F605" s="2" t="s">
        <v>206</v>
      </c>
      <c r="G605" s="2" t="s">
        <v>49</v>
      </c>
      <c r="H605" s="304">
        <v>0</v>
      </c>
      <c r="I605" s="304">
        <v>1003.967488</v>
      </c>
      <c r="J605" s="304">
        <v>1010.809</v>
      </c>
      <c r="K605" s="304">
        <v>1018.809</v>
      </c>
      <c r="L605" s="304">
        <v>1018.809</v>
      </c>
      <c r="M605" s="304">
        <v>1018.809</v>
      </c>
      <c r="N605" s="304">
        <v>1018.809</v>
      </c>
    </row>
    <row r="606" spans="1:14">
      <c r="A606" s="2" t="s">
        <v>4</v>
      </c>
      <c r="B606" s="2" t="s">
        <v>28</v>
      </c>
      <c r="C606" s="2" t="s">
        <v>88</v>
      </c>
      <c r="D606" s="2" t="s">
        <v>88</v>
      </c>
      <c r="E606" s="2" t="s">
        <v>88</v>
      </c>
      <c r="F606" s="2" t="s">
        <v>206</v>
      </c>
      <c r="G606" s="2" t="s">
        <v>49</v>
      </c>
      <c r="H606" s="304">
        <v>0</v>
      </c>
      <c r="I606" s="304">
        <v>0</v>
      </c>
      <c r="J606" s="304">
        <v>0</v>
      </c>
      <c r="K606" s="304">
        <v>0</v>
      </c>
      <c r="L606" s="304">
        <v>1174</v>
      </c>
      <c r="M606" s="304">
        <v>1174</v>
      </c>
      <c r="N606" s="304">
        <v>1174</v>
      </c>
    </row>
    <row r="607" spans="1:14">
      <c r="A607" s="2" t="s">
        <v>4</v>
      </c>
      <c r="B607" s="2" t="s">
        <v>28</v>
      </c>
      <c r="C607" s="2" t="s">
        <v>48</v>
      </c>
      <c r="D607" s="2" t="s">
        <v>48</v>
      </c>
      <c r="E607" s="2" t="s">
        <v>48</v>
      </c>
      <c r="F607" s="2" t="s">
        <v>210</v>
      </c>
      <c r="G607" s="2" t="s">
        <v>50</v>
      </c>
      <c r="H607" s="304">
        <v>839.36447884799998</v>
      </c>
      <c r="I607" s="304">
        <v>0</v>
      </c>
      <c r="J607" s="304">
        <v>0</v>
      </c>
      <c r="K607" s="304">
        <v>0</v>
      </c>
      <c r="L607" s="304">
        <v>0</v>
      </c>
      <c r="M607" s="304">
        <v>0</v>
      </c>
      <c r="N607" s="304">
        <v>0</v>
      </c>
    </row>
    <row r="608" spans="1:14">
      <c r="A608" s="2" t="s">
        <v>4</v>
      </c>
      <c r="B608" s="2" t="s">
        <v>28</v>
      </c>
      <c r="C608" s="2" t="s">
        <v>53</v>
      </c>
      <c r="D608" s="2" t="s">
        <v>53</v>
      </c>
      <c r="E608" s="2" t="s">
        <v>53</v>
      </c>
      <c r="F608" s="2" t="s">
        <v>210</v>
      </c>
      <c r="G608" s="2" t="s">
        <v>50</v>
      </c>
      <c r="H608" s="304">
        <v>0</v>
      </c>
      <c r="I608" s="304">
        <v>0</v>
      </c>
      <c r="J608" s="304">
        <v>0</v>
      </c>
      <c r="K608" s="304">
        <v>0</v>
      </c>
      <c r="L608" s="304">
        <v>0</v>
      </c>
      <c r="M608" s="304">
        <v>0</v>
      </c>
      <c r="N608" s="304">
        <v>0</v>
      </c>
    </row>
    <row r="609" spans="1:14">
      <c r="A609" s="2" t="s">
        <v>4</v>
      </c>
      <c r="B609" s="2" t="s">
        <v>28</v>
      </c>
      <c r="C609" s="2" t="s">
        <v>54</v>
      </c>
      <c r="D609" s="2" t="s">
        <v>54</v>
      </c>
      <c r="E609" s="2" t="s">
        <v>54</v>
      </c>
      <c r="F609" s="2" t="s">
        <v>210</v>
      </c>
      <c r="G609" s="2" t="s">
        <v>50</v>
      </c>
      <c r="H609" s="304">
        <v>105693.45918075398</v>
      </c>
      <c r="I609" s="304">
        <v>82003.46298850399</v>
      </c>
      <c r="J609" s="304">
        <v>62772.265417236988</v>
      </c>
      <c r="K609" s="304">
        <v>68556.120553738976</v>
      </c>
      <c r="L609" s="304">
        <v>69772.99643534598</v>
      </c>
      <c r="M609" s="304">
        <v>59734.486713058992</v>
      </c>
      <c r="N609" s="304">
        <v>39455.19258677902</v>
      </c>
    </row>
    <row r="610" spans="1:14">
      <c r="A610" s="2" t="s">
        <v>4</v>
      </c>
      <c r="B610" s="2" t="s">
        <v>28</v>
      </c>
      <c r="C610" s="2" t="s">
        <v>55</v>
      </c>
      <c r="D610" s="2" t="s">
        <v>55</v>
      </c>
      <c r="E610" s="2" t="s">
        <v>55</v>
      </c>
      <c r="F610" s="2" t="s">
        <v>210</v>
      </c>
      <c r="G610" s="2" t="s">
        <v>50</v>
      </c>
      <c r="H610" s="304">
        <v>2339.6939452879983</v>
      </c>
      <c r="I610" s="304">
        <v>777.66462926099973</v>
      </c>
      <c r="J610" s="304">
        <v>1069.9392300269999</v>
      </c>
      <c r="K610" s="304">
        <v>1232.0817998010002</v>
      </c>
      <c r="L610" s="304">
        <v>1109.7669717329995</v>
      </c>
      <c r="M610" s="304">
        <v>1146.887696878</v>
      </c>
      <c r="N610" s="304">
        <v>1366.2374150799999</v>
      </c>
    </row>
    <row r="611" spans="1:14">
      <c r="A611" s="2" t="s">
        <v>4</v>
      </c>
      <c r="B611" s="2" t="s">
        <v>28</v>
      </c>
      <c r="C611" s="2" t="s">
        <v>56</v>
      </c>
      <c r="D611" s="2" t="s">
        <v>56</v>
      </c>
      <c r="E611" s="2" t="s">
        <v>56</v>
      </c>
      <c r="F611" s="2" t="s">
        <v>210</v>
      </c>
      <c r="G611" s="2" t="s">
        <v>50</v>
      </c>
      <c r="H611" s="304">
        <v>8098.4672362789988</v>
      </c>
      <c r="I611" s="304">
        <v>1910.7416696040002</v>
      </c>
      <c r="J611" s="304">
        <v>2331.6901049810003</v>
      </c>
      <c r="K611" s="304">
        <v>2899.1610642639998</v>
      </c>
      <c r="L611" s="304">
        <v>2117.215131986</v>
      </c>
      <c r="M611" s="304">
        <v>2858.4764741620002</v>
      </c>
      <c r="N611" s="304">
        <v>3423.0436204640005</v>
      </c>
    </row>
    <row r="612" spans="1:14">
      <c r="A612" s="2" t="s">
        <v>4</v>
      </c>
      <c r="B612" s="2" t="s">
        <v>28</v>
      </c>
      <c r="C612" s="2" t="s">
        <v>57</v>
      </c>
      <c r="D612" s="2" t="s">
        <v>57</v>
      </c>
      <c r="E612" s="2" t="s">
        <v>57</v>
      </c>
      <c r="F612" s="2" t="s">
        <v>210</v>
      </c>
      <c r="G612" s="2" t="s">
        <v>50</v>
      </c>
      <c r="H612" s="304">
        <v>931.11599999999999</v>
      </c>
      <c r="I612" s="304">
        <v>1363.056</v>
      </c>
      <c r="J612" s="304">
        <v>1363.056</v>
      </c>
      <c r="K612" s="304">
        <v>1363.056</v>
      </c>
      <c r="L612" s="304">
        <v>1363.056</v>
      </c>
      <c r="M612" s="304">
        <v>1363.056</v>
      </c>
      <c r="N612" s="304">
        <v>1358.2560000000001</v>
      </c>
    </row>
    <row r="613" spans="1:14">
      <c r="A613" s="2" t="s">
        <v>4</v>
      </c>
      <c r="B613" s="2" t="s">
        <v>28</v>
      </c>
      <c r="C613" s="2" t="s">
        <v>58</v>
      </c>
      <c r="D613" s="2" t="s">
        <v>58</v>
      </c>
      <c r="E613" s="2" t="s">
        <v>58</v>
      </c>
      <c r="F613" s="2" t="s">
        <v>210</v>
      </c>
      <c r="G613" s="2" t="s">
        <v>50</v>
      </c>
      <c r="H613" s="304">
        <v>94606.599276868001</v>
      </c>
      <c r="I613" s="304">
        <v>94713.066293992</v>
      </c>
      <c r="J613" s="304">
        <v>94609.037254724011</v>
      </c>
      <c r="K613" s="304">
        <v>95177.965098340006</v>
      </c>
      <c r="L613" s="304">
        <v>84826.354962892001</v>
      </c>
      <c r="M613" s="304">
        <v>84818.481660952006</v>
      </c>
      <c r="N613" s="304">
        <v>84933.294587556011</v>
      </c>
    </row>
    <row r="614" spans="1:14">
      <c r="A614" s="2" t="s">
        <v>4</v>
      </c>
      <c r="B614" s="2" t="s">
        <v>28</v>
      </c>
      <c r="C614" s="2" t="s">
        <v>59</v>
      </c>
      <c r="D614" s="2" t="s">
        <v>59</v>
      </c>
      <c r="E614" s="2" t="s">
        <v>59</v>
      </c>
      <c r="F614" s="2" t="s">
        <v>210</v>
      </c>
      <c r="G614" s="2" t="s">
        <v>50</v>
      </c>
      <c r="H614" s="304">
        <v>35987.603873800159</v>
      </c>
      <c r="I614" s="304">
        <v>36064.746676166302</v>
      </c>
      <c r="J614" s="304">
        <v>36396.927563024445</v>
      </c>
      <c r="K614" s="304">
        <v>35987.400263930969</v>
      </c>
      <c r="L614" s="304">
        <v>35558.05647056274</v>
      </c>
      <c r="M614" s="304">
        <v>36289.600647555577</v>
      </c>
      <c r="N614" s="304">
        <v>36161.349468787303</v>
      </c>
    </row>
    <row r="615" spans="1:14">
      <c r="A615" s="2" t="s">
        <v>4</v>
      </c>
      <c r="B615" s="2" t="s">
        <v>28</v>
      </c>
      <c r="C615" s="2" t="s">
        <v>60</v>
      </c>
      <c r="D615" s="2" t="s">
        <v>60</v>
      </c>
      <c r="E615" s="2" t="s">
        <v>60</v>
      </c>
      <c r="F615" s="2" t="s">
        <v>210</v>
      </c>
      <c r="G615" s="2" t="s">
        <v>50</v>
      </c>
      <c r="H615" s="304">
        <v>25722.263944271312</v>
      </c>
      <c r="I615" s="304">
        <v>29008.900003842053</v>
      </c>
      <c r="J615" s="304">
        <v>28192.623325210199</v>
      </c>
      <c r="K615" s="304">
        <v>29896.004814322481</v>
      </c>
      <c r="L615" s="304">
        <v>29525.112157850333</v>
      </c>
      <c r="M615" s="304">
        <v>28927.066879036545</v>
      </c>
      <c r="N615" s="304">
        <v>27453.077402233826</v>
      </c>
    </row>
    <row r="616" spans="1:14">
      <c r="A616" s="2" t="s">
        <v>4</v>
      </c>
      <c r="B616" s="2" t="s">
        <v>28</v>
      </c>
      <c r="C616" s="2" t="s">
        <v>61</v>
      </c>
      <c r="D616" s="2" t="s">
        <v>61</v>
      </c>
      <c r="E616" s="2" t="s">
        <v>61</v>
      </c>
      <c r="F616" s="2" t="s">
        <v>210</v>
      </c>
      <c r="G616" s="2" t="s">
        <v>50</v>
      </c>
      <c r="H616" s="304">
        <v>16490.964406822521</v>
      </c>
      <c r="I616" s="304">
        <v>18300.230718956522</v>
      </c>
      <c r="J616" s="304">
        <v>18186.514756727542</v>
      </c>
      <c r="K616" s="304">
        <v>18974.118413358505</v>
      </c>
      <c r="L616" s="304">
        <v>18469.594611731958</v>
      </c>
      <c r="M616" s="304">
        <v>18468.083733343959</v>
      </c>
      <c r="N616" s="304">
        <v>17674.135294726013</v>
      </c>
    </row>
    <row r="617" spans="1:14">
      <c r="A617" s="2" t="s">
        <v>4</v>
      </c>
      <c r="B617" s="2" t="s">
        <v>28</v>
      </c>
      <c r="C617" s="2" t="s">
        <v>62</v>
      </c>
      <c r="D617" s="2" t="s">
        <v>62</v>
      </c>
      <c r="E617" s="2" t="s">
        <v>62</v>
      </c>
      <c r="F617" s="2" t="s">
        <v>210</v>
      </c>
      <c r="G617" s="2" t="s">
        <v>50</v>
      </c>
      <c r="H617" s="304">
        <v>575.54790101000003</v>
      </c>
      <c r="I617" s="304">
        <v>7589.3829984989998</v>
      </c>
      <c r="J617" s="304">
        <v>7364.7446945739994</v>
      </c>
      <c r="K617" s="304">
        <v>7239.5085469790001</v>
      </c>
      <c r="L617" s="304">
        <v>7750.0065312200004</v>
      </c>
      <c r="M617" s="304">
        <v>7710.5772257789995</v>
      </c>
      <c r="N617" s="304">
        <v>7518.8678569069998</v>
      </c>
    </row>
    <row r="618" spans="1:14">
      <c r="A618" s="2" t="s">
        <v>4</v>
      </c>
      <c r="B618" s="2" t="s">
        <v>28</v>
      </c>
      <c r="C618" s="2" t="s">
        <v>63</v>
      </c>
      <c r="D618" s="2" t="s">
        <v>63</v>
      </c>
      <c r="E618" s="2" t="s">
        <v>63</v>
      </c>
      <c r="F618" s="2" t="s">
        <v>210</v>
      </c>
      <c r="G618" s="2" t="s">
        <v>50</v>
      </c>
      <c r="H618" s="304">
        <v>359.01064189200002</v>
      </c>
      <c r="I618" s="304">
        <v>1724.7815077159999</v>
      </c>
      <c r="J618" s="304">
        <v>2050.4620915350001</v>
      </c>
      <c r="K618" s="304">
        <v>1398.7701578419999</v>
      </c>
      <c r="L618" s="304">
        <v>965.30539655999996</v>
      </c>
      <c r="M618" s="304">
        <v>1355.1541280509998</v>
      </c>
      <c r="N618" s="304">
        <v>2073.7987851530002</v>
      </c>
    </row>
    <row r="619" spans="1:14">
      <c r="A619" s="2" t="s">
        <v>4</v>
      </c>
      <c r="B619" s="2" t="s">
        <v>28</v>
      </c>
      <c r="C619" s="2" t="s">
        <v>64</v>
      </c>
      <c r="D619" s="2" t="s">
        <v>64</v>
      </c>
      <c r="E619" s="2" t="s">
        <v>64</v>
      </c>
      <c r="F619" s="2" t="s">
        <v>210</v>
      </c>
      <c r="G619" s="2" t="s">
        <v>50</v>
      </c>
      <c r="H619" s="304">
        <v>10656.063832977999</v>
      </c>
      <c r="I619" s="304">
        <v>9124.3513245759968</v>
      </c>
      <c r="J619" s="304">
        <v>8794.884725045993</v>
      </c>
      <c r="K619" s="304">
        <v>8839.2876925019918</v>
      </c>
      <c r="L619" s="304">
        <v>8946.4940033469993</v>
      </c>
      <c r="M619" s="304">
        <v>8795.1093543859988</v>
      </c>
      <c r="N619" s="304">
        <v>8576.7731006689901</v>
      </c>
    </row>
    <row r="620" spans="1:14">
      <c r="A620" s="2" t="s">
        <v>4</v>
      </c>
      <c r="B620" s="2" t="s">
        <v>28</v>
      </c>
      <c r="C620" s="2" t="s">
        <v>54</v>
      </c>
      <c r="D620" s="2" t="s">
        <v>72</v>
      </c>
      <c r="E620" s="2" t="s">
        <v>72</v>
      </c>
      <c r="F620" s="2" t="s">
        <v>210</v>
      </c>
      <c r="G620" s="2" t="s">
        <v>50</v>
      </c>
      <c r="H620" s="304">
        <v>0</v>
      </c>
      <c r="I620" s="304">
        <v>0</v>
      </c>
      <c r="J620" s="304">
        <v>0</v>
      </c>
      <c r="K620" s="304">
        <v>84.610488931000006</v>
      </c>
      <c r="L620" s="304">
        <v>3707.2998854699999</v>
      </c>
      <c r="M620" s="304">
        <v>5067.7591304920006</v>
      </c>
      <c r="N620" s="304">
        <v>7191.7219585719995</v>
      </c>
    </row>
    <row r="621" spans="1:14">
      <c r="A621" s="2" t="s">
        <v>4</v>
      </c>
      <c r="B621" s="2" t="s">
        <v>28</v>
      </c>
      <c r="C621" s="2" t="s">
        <v>55</v>
      </c>
      <c r="D621" s="2" t="s">
        <v>73</v>
      </c>
      <c r="E621" s="2" t="s">
        <v>73</v>
      </c>
      <c r="F621" s="2" t="s">
        <v>210</v>
      </c>
      <c r="G621" s="2" t="s">
        <v>50</v>
      </c>
      <c r="H621" s="304">
        <v>0</v>
      </c>
      <c r="I621" s="304">
        <v>0</v>
      </c>
      <c r="J621" s="304">
        <v>7.1928985919999997</v>
      </c>
      <c r="K621" s="304">
        <v>16.75224648</v>
      </c>
      <c r="L621" s="304">
        <v>3.7683992320000002</v>
      </c>
      <c r="M621" s="304">
        <v>3.7683992320000002</v>
      </c>
      <c r="N621" s="304">
        <v>69.760810696000007</v>
      </c>
    </row>
    <row r="622" spans="1:14">
      <c r="A622" s="2" t="s">
        <v>4</v>
      </c>
      <c r="B622" s="2" t="s">
        <v>28</v>
      </c>
      <c r="C622" s="2" t="s">
        <v>57</v>
      </c>
      <c r="D622" s="2" t="s">
        <v>74</v>
      </c>
      <c r="E622" s="2" t="s">
        <v>74</v>
      </c>
      <c r="F622" s="2" t="s">
        <v>210</v>
      </c>
      <c r="G622" s="2" t="s">
        <v>50</v>
      </c>
      <c r="H622" s="304">
        <v>0</v>
      </c>
      <c r="I622" s="304">
        <v>0</v>
      </c>
      <c r="J622" s="304">
        <v>0</v>
      </c>
      <c r="K622" s="304">
        <v>0</v>
      </c>
      <c r="L622" s="304">
        <v>0</v>
      </c>
      <c r="M622" s="304">
        <v>0</v>
      </c>
      <c r="N622" s="304">
        <v>0</v>
      </c>
    </row>
    <row r="623" spans="1:14">
      <c r="A623" s="2" t="s">
        <v>4</v>
      </c>
      <c r="B623" s="2" t="s">
        <v>28</v>
      </c>
      <c r="C623" s="2" t="s">
        <v>64</v>
      </c>
      <c r="D623" s="2" t="s">
        <v>75</v>
      </c>
      <c r="E623" s="2" t="s">
        <v>75</v>
      </c>
      <c r="F623" s="2" t="s">
        <v>210</v>
      </c>
      <c r="G623" s="2" t="s">
        <v>50</v>
      </c>
      <c r="H623" s="304">
        <v>0</v>
      </c>
      <c r="I623" s="304">
        <v>0</v>
      </c>
      <c r="J623" s="304">
        <v>0</v>
      </c>
      <c r="K623" s="304">
        <v>342.75837593</v>
      </c>
      <c r="L623" s="304">
        <v>342.75837535199997</v>
      </c>
      <c r="M623" s="304">
        <v>342.758375742</v>
      </c>
      <c r="N623" s="304">
        <v>342.75837761899999</v>
      </c>
    </row>
    <row r="624" spans="1:14">
      <c r="A624" s="2" t="s">
        <v>4</v>
      </c>
      <c r="B624" s="2" t="s">
        <v>28</v>
      </c>
      <c r="C624" s="2" t="s">
        <v>60</v>
      </c>
      <c r="D624" s="2" t="s">
        <v>76</v>
      </c>
      <c r="E624" s="2" t="s">
        <v>76</v>
      </c>
      <c r="F624" s="2" t="s">
        <v>210</v>
      </c>
      <c r="G624" s="2" t="s">
        <v>50</v>
      </c>
      <c r="H624" s="304">
        <v>0</v>
      </c>
      <c r="I624" s="304">
        <v>0</v>
      </c>
      <c r="J624" s="304">
        <v>0</v>
      </c>
      <c r="K624" s="304">
        <v>0</v>
      </c>
      <c r="L624" s="304">
        <v>0</v>
      </c>
      <c r="M624" s="304">
        <v>20819.622235556009</v>
      </c>
      <c r="N624" s="304">
        <v>51183.174677136012</v>
      </c>
    </row>
    <row r="625" spans="1:14">
      <c r="A625" s="2" t="s">
        <v>4</v>
      </c>
      <c r="B625" s="2" t="s">
        <v>28</v>
      </c>
      <c r="C625" s="2" t="s">
        <v>61</v>
      </c>
      <c r="D625" s="2" t="s">
        <v>77</v>
      </c>
      <c r="E625" s="2" t="s">
        <v>77</v>
      </c>
      <c r="F625" s="2" t="s">
        <v>210</v>
      </c>
      <c r="G625" s="2" t="s">
        <v>50</v>
      </c>
      <c r="H625" s="304">
        <v>0</v>
      </c>
      <c r="I625" s="304">
        <v>3032.3966723929998</v>
      </c>
      <c r="J625" s="304">
        <v>39423.919000304006</v>
      </c>
      <c r="K625" s="304">
        <v>40348.253104861993</v>
      </c>
      <c r="L625" s="304">
        <v>50129.481327029993</v>
      </c>
      <c r="M625" s="304">
        <v>51859.754757793977</v>
      </c>
      <c r="N625" s="304">
        <v>84531.23119177499</v>
      </c>
    </row>
    <row r="626" spans="1:14">
      <c r="A626" s="2" t="s">
        <v>4</v>
      </c>
      <c r="B626" s="2" t="s">
        <v>28</v>
      </c>
      <c r="C626" s="2" t="s">
        <v>62</v>
      </c>
      <c r="D626" s="2" t="s">
        <v>78</v>
      </c>
      <c r="E626" s="2" t="s">
        <v>78</v>
      </c>
      <c r="F626" s="2" t="s">
        <v>210</v>
      </c>
      <c r="G626" s="2" t="s">
        <v>50</v>
      </c>
      <c r="H626" s="304">
        <v>4432.3851293669995</v>
      </c>
      <c r="I626" s="304">
        <v>10441.087707829001</v>
      </c>
      <c r="J626" s="304">
        <v>15167.633307405002</v>
      </c>
      <c r="K626" s="304">
        <v>30574.195708088002</v>
      </c>
      <c r="L626" s="304">
        <v>30570.501335672001</v>
      </c>
      <c r="M626" s="304">
        <v>30573.096517333004</v>
      </c>
      <c r="N626" s="304">
        <v>30562.848553200005</v>
      </c>
    </row>
    <row r="627" spans="1:14">
      <c r="A627" s="2" t="s">
        <v>4</v>
      </c>
      <c r="B627" s="2" t="s">
        <v>28</v>
      </c>
      <c r="C627" s="2" t="s">
        <v>63</v>
      </c>
      <c r="D627" s="2" t="s">
        <v>79</v>
      </c>
      <c r="E627" s="2" t="s">
        <v>79</v>
      </c>
      <c r="F627" s="2" t="s">
        <v>210</v>
      </c>
      <c r="G627" s="2" t="s">
        <v>50</v>
      </c>
      <c r="H627" s="304">
        <v>3348.3788084300004</v>
      </c>
      <c r="I627" s="304">
        <v>7055.9858353439995</v>
      </c>
      <c r="J627" s="304">
        <v>7416.8922555660001</v>
      </c>
      <c r="K627" s="304">
        <v>5979.1657909710011</v>
      </c>
      <c r="L627" s="304">
        <v>5561.7947702299998</v>
      </c>
      <c r="M627" s="304">
        <v>7310.0544209580003</v>
      </c>
      <c r="N627" s="304">
        <v>8792.0359655130014</v>
      </c>
    </row>
    <row r="628" spans="1:14">
      <c r="A628" s="2" t="s">
        <v>4</v>
      </c>
      <c r="B628" s="2" t="s">
        <v>28</v>
      </c>
      <c r="C628" s="2" t="s">
        <v>60</v>
      </c>
      <c r="D628" s="2" t="s">
        <v>76</v>
      </c>
      <c r="E628" s="2" t="s">
        <v>207</v>
      </c>
      <c r="F628" s="2" t="s">
        <v>210</v>
      </c>
      <c r="G628" s="2" t="s">
        <v>50</v>
      </c>
      <c r="H628" s="304">
        <v>0</v>
      </c>
      <c r="I628" s="304">
        <v>0</v>
      </c>
      <c r="J628" s="304">
        <v>0</v>
      </c>
      <c r="K628" s="304">
        <v>0</v>
      </c>
      <c r="L628" s="304">
        <v>9433.9072141550005</v>
      </c>
      <c r="M628" s="304">
        <v>14188.044673399632</v>
      </c>
      <c r="N628" s="304">
        <v>46402.300818549636</v>
      </c>
    </row>
    <row r="629" spans="1:14">
      <c r="A629" s="2" t="s">
        <v>4</v>
      </c>
      <c r="B629" s="2" t="s">
        <v>28</v>
      </c>
      <c r="C629" s="2" t="s">
        <v>63</v>
      </c>
      <c r="D629" s="2" t="s">
        <v>79</v>
      </c>
      <c r="E629" s="2" t="s">
        <v>208</v>
      </c>
      <c r="F629" s="2" t="s">
        <v>210</v>
      </c>
      <c r="G629" s="2" t="s">
        <v>50</v>
      </c>
      <c r="H629" s="304">
        <v>0</v>
      </c>
      <c r="I629" s="304">
        <v>0</v>
      </c>
      <c r="J629" s="304">
        <v>0</v>
      </c>
      <c r="K629" s="304">
        <v>0</v>
      </c>
      <c r="L629" s="304">
        <v>2525.2899555700001</v>
      </c>
      <c r="M629" s="304">
        <v>4823.1884562110008</v>
      </c>
      <c r="N629" s="304">
        <v>19669.638468224999</v>
      </c>
    </row>
    <row r="630" spans="1:14">
      <c r="A630" s="2" t="s">
        <v>4</v>
      </c>
      <c r="B630" s="2" t="s">
        <v>28</v>
      </c>
      <c r="C630" s="2" t="s">
        <v>65</v>
      </c>
      <c r="D630" s="2" t="s">
        <v>209</v>
      </c>
      <c r="E630" s="2" t="s">
        <v>80</v>
      </c>
      <c r="F630" s="2" t="s">
        <v>210</v>
      </c>
      <c r="G630" s="2" t="s">
        <v>50</v>
      </c>
      <c r="H630" s="304">
        <v>0</v>
      </c>
      <c r="I630" s="304">
        <v>0</v>
      </c>
      <c r="J630" s="304">
        <v>0</v>
      </c>
      <c r="K630" s="304">
        <v>0</v>
      </c>
      <c r="L630" s="304">
        <v>0</v>
      </c>
      <c r="M630" s="304">
        <v>0</v>
      </c>
      <c r="N630" s="301">
        <v>0</v>
      </c>
    </row>
    <row r="631" spans="1:14">
      <c r="A631" s="2" t="s">
        <v>4</v>
      </c>
      <c r="B631" s="2" t="s">
        <v>28</v>
      </c>
      <c r="C631" s="2" t="s">
        <v>65</v>
      </c>
      <c r="D631" s="2" t="s">
        <v>209</v>
      </c>
      <c r="E631" s="2" t="s">
        <v>81</v>
      </c>
      <c r="F631" s="2" t="s">
        <v>210</v>
      </c>
      <c r="G631" s="2" t="s">
        <v>50</v>
      </c>
      <c r="H631" s="304">
        <v>0</v>
      </c>
      <c r="I631" s="304">
        <v>0</v>
      </c>
      <c r="J631" s="304">
        <v>0</v>
      </c>
      <c r="K631" s="304">
        <v>0</v>
      </c>
      <c r="L631" s="304">
        <v>0</v>
      </c>
      <c r="M631" s="304">
        <v>0</v>
      </c>
      <c r="N631" s="301">
        <v>0</v>
      </c>
    </row>
    <row r="632" spans="1:14">
      <c r="A632" s="2"/>
      <c r="B632" s="2"/>
      <c r="C632" s="2"/>
      <c r="D632" s="2"/>
      <c r="E632" s="2"/>
      <c r="F632" s="2"/>
      <c r="G632" s="2"/>
      <c r="H632" s="304"/>
      <c r="I632" s="304"/>
      <c r="J632" s="304"/>
      <c r="K632" s="304"/>
      <c r="L632" s="304"/>
      <c r="M632" s="304"/>
      <c r="N632" s="304"/>
    </row>
    <row r="633" spans="1:14">
      <c r="A633" s="2" t="s">
        <v>2</v>
      </c>
      <c r="B633" s="2" t="s">
        <v>43</v>
      </c>
      <c r="C633" s="2" t="s">
        <v>203</v>
      </c>
      <c r="D633" s="2" t="s">
        <v>204</v>
      </c>
      <c r="E633" s="2" t="s">
        <v>205</v>
      </c>
      <c r="F633" s="2" t="s">
        <v>99</v>
      </c>
      <c r="G633" s="2" t="s">
        <v>46</v>
      </c>
      <c r="H633" s="304">
        <v>2025</v>
      </c>
      <c r="I633" s="304">
        <v>2028</v>
      </c>
      <c r="J633" s="304">
        <v>2030</v>
      </c>
      <c r="K633" s="304">
        <v>2032</v>
      </c>
      <c r="L633" s="304">
        <v>2035</v>
      </c>
      <c r="M633" s="304">
        <v>2037</v>
      </c>
      <c r="N633" s="304">
        <v>2040</v>
      </c>
    </row>
    <row r="634" spans="1:14">
      <c r="A634" s="2" t="s">
        <v>4</v>
      </c>
      <c r="B634" s="2" t="s">
        <v>30</v>
      </c>
      <c r="C634" s="2" t="s">
        <v>48</v>
      </c>
      <c r="D634" s="2" t="s">
        <v>48</v>
      </c>
      <c r="E634" s="2" t="s">
        <v>48</v>
      </c>
      <c r="F634" s="2" t="s">
        <v>206</v>
      </c>
      <c r="G634" s="2" t="s">
        <v>49</v>
      </c>
      <c r="H634" s="304">
        <v>518.85599999999999</v>
      </c>
      <c r="I634" s="304">
        <v>0</v>
      </c>
      <c r="J634" s="304">
        <v>0</v>
      </c>
      <c r="K634" s="304">
        <v>0</v>
      </c>
      <c r="L634" s="304">
        <v>0</v>
      </c>
      <c r="M634" s="304">
        <v>0</v>
      </c>
      <c r="N634" s="304">
        <v>0</v>
      </c>
    </row>
    <row r="635" spans="1:14">
      <c r="A635" s="2" t="s">
        <v>4</v>
      </c>
      <c r="B635" s="2" t="s">
        <v>30</v>
      </c>
      <c r="C635" s="2" t="s">
        <v>53</v>
      </c>
      <c r="D635" s="2" t="s">
        <v>53</v>
      </c>
      <c r="E635" s="2" t="s">
        <v>53</v>
      </c>
      <c r="F635" s="2" t="s">
        <v>206</v>
      </c>
      <c r="G635" s="2" t="s">
        <v>49</v>
      </c>
      <c r="H635" s="304">
        <v>0</v>
      </c>
      <c r="I635" s="304">
        <v>0</v>
      </c>
      <c r="J635" s="304">
        <v>0</v>
      </c>
      <c r="K635" s="304">
        <v>0</v>
      </c>
      <c r="L635" s="304">
        <v>0</v>
      </c>
      <c r="M635" s="304">
        <v>0</v>
      </c>
      <c r="N635" s="304">
        <v>0</v>
      </c>
    </row>
    <row r="636" spans="1:14">
      <c r="A636" s="2" t="s">
        <v>4</v>
      </c>
      <c r="B636" s="2" t="s">
        <v>30</v>
      </c>
      <c r="C636" s="2" t="s">
        <v>54</v>
      </c>
      <c r="D636" s="2" t="s">
        <v>54</v>
      </c>
      <c r="E636" s="2" t="s">
        <v>54</v>
      </c>
      <c r="F636" s="2" t="s">
        <v>206</v>
      </c>
      <c r="G636" s="2" t="s">
        <v>49</v>
      </c>
      <c r="H636" s="304">
        <v>13800.053758580374</v>
      </c>
      <c r="I636" s="304">
        <v>13725.150758580374</v>
      </c>
      <c r="J636" s="304">
        <v>13725.150758580374</v>
      </c>
      <c r="K636" s="304">
        <v>13725.150758580374</v>
      </c>
      <c r="L636" s="304">
        <v>13725.150758580374</v>
      </c>
      <c r="M636" s="304">
        <v>13725.150758580374</v>
      </c>
      <c r="N636" s="304">
        <v>13725.150758580374</v>
      </c>
    </row>
    <row r="637" spans="1:14">
      <c r="A637" s="2" t="s">
        <v>4</v>
      </c>
      <c r="B637" s="2" t="s">
        <v>30</v>
      </c>
      <c r="C637" s="2" t="s">
        <v>55</v>
      </c>
      <c r="D637" s="2" t="s">
        <v>55</v>
      </c>
      <c r="E637" s="2" t="s">
        <v>55</v>
      </c>
      <c r="F637" s="2" t="s">
        <v>206</v>
      </c>
      <c r="G637" s="2" t="s">
        <v>49</v>
      </c>
      <c r="H637" s="304">
        <v>3396.1170000000011</v>
      </c>
      <c r="I637" s="304">
        <v>3240.429000000001</v>
      </c>
      <c r="J637" s="304">
        <v>3240.429000000001</v>
      </c>
      <c r="K637" s="304">
        <v>3240.429000000001</v>
      </c>
      <c r="L637" s="304">
        <v>3240.429000000001</v>
      </c>
      <c r="M637" s="304">
        <v>3240.429000000001</v>
      </c>
      <c r="N637" s="304">
        <v>3234.8290000000006</v>
      </c>
    </row>
    <row r="638" spans="1:14">
      <c r="A638" s="2" t="s">
        <v>4</v>
      </c>
      <c r="B638" s="2" t="s">
        <v>30</v>
      </c>
      <c r="C638" s="2" t="s">
        <v>56</v>
      </c>
      <c r="D638" s="2" t="s">
        <v>56</v>
      </c>
      <c r="E638" s="2" t="s">
        <v>56</v>
      </c>
      <c r="F638" s="2" t="s">
        <v>206</v>
      </c>
      <c r="G638" s="2" t="s">
        <v>49</v>
      </c>
      <c r="H638" s="304">
        <v>4047.8919999999994</v>
      </c>
      <c r="I638" s="304">
        <v>1376.289338</v>
      </c>
      <c r="J638" s="304">
        <v>1376.289338</v>
      </c>
      <c r="K638" s="304">
        <v>1376.289338</v>
      </c>
      <c r="L638" s="304">
        <v>1376.289338</v>
      </c>
      <c r="M638" s="304">
        <v>1376.289338</v>
      </c>
      <c r="N638" s="304">
        <v>1376.289338</v>
      </c>
    </row>
    <row r="639" spans="1:14">
      <c r="A639" s="2" t="s">
        <v>4</v>
      </c>
      <c r="B639" s="2" t="s">
        <v>30</v>
      </c>
      <c r="C639" s="2" t="s">
        <v>57</v>
      </c>
      <c r="D639" s="2" t="s">
        <v>57</v>
      </c>
      <c r="E639" s="2" t="s">
        <v>57</v>
      </c>
      <c r="F639" s="2" t="s">
        <v>206</v>
      </c>
      <c r="G639" s="2" t="s">
        <v>49</v>
      </c>
      <c r="H639" s="304">
        <v>5.6</v>
      </c>
      <c r="I639" s="304">
        <v>5.6</v>
      </c>
      <c r="J639" s="304">
        <v>5.6</v>
      </c>
      <c r="K639" s="304">
        <v>5.6</v>
      </c>
      <c r="L639" s="304">
        <v>5.6</v>
      </c>
      <c r="M639" s="304">
        <v>5.6</v>
      </c>
      <c r="N639" s="304">
        <v>5.6</v>
      </c>
    </row>
    <row r="640" spans="1:14">
      <c r="A640" s="2" t="s">
        <v>4</v>
      </c>
      <c r="B640" s="2" t="s">
        <v>30</v>
      </c>
      <c r="C640" s="2" t="s">
        <v>58</v>
      </c>
      <c r="D640" s="2" t="s">
        <v>58</v>
      </c>
      <c r="E640" s="2" t="s">
        <v>58</v>
      </c>
      <c r="F640" s="2" t="s">
        <v>206</v>
      </c>
      <c r="G640" s="2" t="s">
        <v>49</v>
      </c>
      <c r="H640" s="304">
        <v>3348</v>
      </c>
      <c r="I640" s="304">
        <v>3348</v>
      </c>
      <c r="J640" s="304">
        <v>3348</v>
      </c>
      <c r="K640" s="304">
        <v>3348</v>
      </c>
      <c r="L640" s="304">
        <v>3348</v>
      </c>
      <c r="M640" s="304">
        <v>3348</v>
      </c>
      <c r="N640" s="304">
        <v>3348</v>
      </c>
    </row>
    <row r="641" spans="1:14">
      <c r="A641" s="2" t="s">
        <v>4</v>
      </c>
      <c r="B641" s="2" t="s">
        <v>30</v>
      </c>
      <c r="C641" s="2" t="s">
        <v>59</v>
      </c>
      <c r="D641" s="2" t="s">
        <v>59</v>
      </c>
      <c r="E641" s="2" t="s">
        <v>59</v>
      </c>
      <c r="F641" s="2" t="s">
        <v>206</v>
      </c>
      <c r="G641" s="2" t="s">
        <v>49</v>
      </c>
      <c r="H641" s="304">
        <v>3611.3579999999993</v>
      </c>
      <c r="I641" s="304">
        <v>3611.3579999999993</v>
      </c>
      <c r="J641" s="304">
        <v>3611.3579999999993</v>
      </c>
      <c r="K641" s="304">
        <v>3611.3579999999993</v>
      </c>
      <c r="L641" s="304">
        <v>3611.3579999999993</v>
      </c>
      <c r="M641" s="304">
        <v>3611.3579999999993</v>
      </c>
      <c r="N641" s="304">
        <v>3611.3579999999993</v>
      </c>
    </row>
    <row r="642" spans="1:14">
      <c r="A642" s="2" t="s">
        <v>4</v>
      </c>
      <c r="B642" s="2" t="s">
        <v>30</v>
      </c>
      <c r="C642" s="2" t="s">
        <v>60</v>
      </c>
      <c r="D642" s="2" t="s">
        <v>60</v>
      </c>
      <c r="E642" s="2" t="s">
        <v>60</v>
      </c>
      <c r="F642" s="2" t="s">
        <v>206</v>
      </c>
      <c r="G642" s="2" t="s">
        <v>49</v>
      </c>
      <c r="H642" s="304">
        <v>2843.0674999999987</v>
      </c>
      <c r="I642" s="304">
        <v>2933.0674999999987</v>
      </c>
      <c r="J642" s="304">
        <v>2933.0674999999987</v>
      </c>
      <c r="K642" s="304">
        <v>2933.0674999999987</v>
      </c>
      <c r="L642" s="304">
        <v>2933.0674999999987</v>
      </c>
      <c r="M642" s="304">
        <v>2933.0674999999987</v>
      </c>
      <c r="N642" s="304">
        <v>2933.0674999999987</v>
      </c>
    </row>
    <row r="643" spans="1:14">
      <c r="A643" s="2" t="s">
        <v>4</v>
      </c>
      <c r="B643" s="2" t="s">
        <v>30</v>
      </c>
      <c r="C643" s="2" t="s">
        <v>61</v>
      </c>
      <c r="D643" s="2" t="s">
        <v>61</v>
      </c>
      <c r="E643" s="2" t="s">
        <v>61</v>
      </c>
      <c r="F643" s="2" t="s">
        <v>206</v>
      </c>
      <c r="G643" s="2" t="s">
        <v>49</v>
      </c>
      <c r="H643" s="304">
        <v>1781.5489992399998</v>
      </c>
      <c r="I643" s="304">
        <v>1781.5489992399998</v>
      </c>
      <c r="J643" s="304">
        <v>1781.5489992399998</v>
      </c>
      <c r="K643" s="304">
        <v>1781.5489992399998</v>
      </c>
      <c r="L643" s="304">
        <v>1781.5489992399998</v>
      </c>
      <c r="M643" s="304">
        <v>1781.5489992399998</v>
      </c>
      <c r="N643" s="304">
        <v>1781.5489992399998</v>
      </c>
    </row>
    <row r="644" spans="1:14">
      <c r="A644" s="2" t="s">
        <v>4</v>
      </c>
      <c r="B644" s="2" t="s">
        <v>30</v>
      </c>
      <c r="C644" s="2" t="s">
        <v>63</v>
      </c>
      <c r="D644" s="2" t="s">
        <v>63</v>
      </c>
      <c r="E644" s="2" t="s">
        <v>63</v>
      </c>
      <c r="F644" s="2" t="s">
        <v>206</v>
      </c>
      <c r="G644" s="2" t="s">
        <v>49</v>
      </c>
      <c r="H644" s="304">
        <v>599.20000000000005</v>
      </c>
      <c r="I644" s="304">
        <v>1460.5200073000001</v>
      </c>
      <c r="J644" s="304">
        <v>1460.5200073000001</v>
      </c>
      <c r="K644" s="304">
        <v>1460.5200073000001</v>
      </c>
      <c r="L644" s="304">
        <v>1460.5200073000001</v>
      </c>
      <c r="M644" s="304">
        <v>1460.5200073000001</v>
      </c>
      <c r="N644" s="304">
        <v>1460.5200073000001</v>
      </c>
    </row>
    <row r="645" spans="1:14">
      <c r="A645" s="2" t="s">
        <v>4</v>
      </c>
      <c r="B645" s="2" t="s">
        <v>30</v>
      </c>
      <c r="C645" s="2" t="s">
        <v>64</v>
      </c>
      <c r="D645" s="2" t="s">
        <v>64</v>
      </c>
      <c r="E645" s="2" t="s">
        <v>64</v>
      </c>
      <c r="F645" s="2" t="s">
        <v>206</v>
      </c>
      <c r="G645" s="2" t="s">
        <v>49</v>
      </c>
      <c r="H645" s="304">
        <v>1286.3450000000003</v>
      </c>
      <c r="I645" s="304">
        <v>595.85951200000011</v>
      </c>
      <c r="J645" s="304">
        <v>589.01800000000003</v>
      </c>
      <c r="K645" s="304">
        <v>589.01800000000003</v>
      </c>
      <c r="L645" s="304">
        <v>589.01800000000003</v>
      </c>
      <c r="M645" s="304">
        <v>589.01800000000003</v>
      </c>
      <c r="N645" s="304">
        <v>589.01800000000003</v>
      </c>
    </row>
    <row r="646" spans="1:14">
      <c r="A646" s="2" t="s">
        <v>4</v>
      </c>
      <c r="B646" s="2" t="s">
        <v>30</v>
      </c>
      <c r="C646" s="2" t="s">
        <v>54</v>
      </c>
      <c r="D646" s="2" t="s">
        <v>72</v>
      </c>
      <c r="E646" s="2" t="s">
        <v>72</v>
      </c>
      <c r="F646" s="2" t="s">
        <v>206</v>
      </c>
      <c r="G646" s="2" t="s">
        <v>49</v>
      </c>
      <c r="H646" s="304">
        <v>0</v>
      </c>
      <c r="I646" s="304">
        <v>0</v>
      </c>
      <c r="J646" s="304">
        <v>0</v>
      </c>
      <c r="K646" s="304">
        <v>0</v>
      </c>
      <c r="L646" s="304">
        <v>661.72483999999997</v>
      </c>
      <c r="M646" s="304">
        <v>661.72483999999997</v>
      </c>
      <c r="N646" s="304">
        <v>661.72483999999997</v>
      </c>
    </row>
    <row r="647" spans="1:14">
      <c r="A647" s="2" t="s">
        <v>4</v>
      </c>
      <c r="B647" s="2" t="s">
        <v>30</v>
      </c>
      <c r="C647" s="2" t="s">
        <v>55</v>
      </c>
      <c r="D647" s="2" t="s">
        <v>73</v>
      </c>
      <c r="E647" s="2" t="s">
        <v>73</v>
      </c>
      <c r="F647" s="2" t="s">
        <v>206</v>
      </c>
      <c r="G647" s="2" t="s">
        <v>49</v>
      </c>
      <c r="H647" s="304">
        <v>0</v>
      </c>
      <c r="I647" s="304">
        <v>0</v>
      </c>
      <c r="J647" s="304">
        <v>0</v>
      </c>
      <c r="K647" s="304">
        <v>0</v>
      </c>
      <c r="L647" s="304">
        <v>0</v>
      </c>
      <c r="M647" s="304">
        <v>0</v>
      </c>
      <c r="N647" s="304">
        <v>0</v>
      </c>
    </row>
    <row r="648" spans="1:14">
      <c r="A648" s="2" t="s">
        <v>4</v>
      </c>
      <c r="B648" s="2" t="s">
        <v>30</v>
      </c>
      <c r="C648" s="2" t="s">
        <v>57</v>
      </c>
      <c r="D648" s="2" t="s">
        <v>74</v>
      </c>
      <c r="E648" s="2" t="s">
        <v>74</v>
      </c>
      <c r="F648" s="2" t="s">
        <v>206</v>
      </c>
      <c r="G648" s="2" t="s">
        <v>49</v>
      </c>
      <c r="H648" s="304">
        <v>0</v>
      </c>
      <c r="I648" s="304">
        <v>0</v>
      </c>
      <c r="J648" s="304">
        <v>0</v>
      </c>
      <c r="K648" s="304">
        <v>0</v>
      </c>
      <c r="L648" s="304">
        <v>0</v>
      </c>
      <c r="M648" s="304">
        <v>0</v>
      </c>
      <c r="N648" s="304">
        <v>0</v>
      </c>
    </row>
    <row r="649" spans="1:14">
      <c r="A649" s="2" t="s">
        <v>4</v>
      </c>
      <c r="B649" s="2" t="s">
        <v>30</v>
      </c>
      <c r="C649" s="2" t="s">
        <v>64</v>
      </c>
      <c r="D649" s="2" t="s">
        <v>75</v>
      </c>
      <c r="E649" s="2" t="s">
        <v>75</v>
      </c>
      <c r="F649" s="2" t="s">
        <v>206</v>
      </c>
      <c r="G649" s="2" t="s">
        <v>49</v>
      </c>
      <c r="H649" s="304">
        <v>0</v>
      </c>
      <c r="I649" s="304">
        <v>0</v>
      </c>
      <c r="J649" s="304">
        <v>0</v>
      </c>
      <c r="K649" s="304">
        <v>59</v>
      </c>
      <c r="L649" s="304">
        <v>59</v>
      </c>
      <c r="M649" s="304">
        <v>59</v>
      </c>
      <c r="N649" s="304">
        <v>59</v>
      </c>
    </row>
    <row r="650" spans="1:14">
      <c r="A650" s="2" t="s">
        <v>4</v>
      </c>
      <c r="B650" s="2" t="s">
        <v>30</v>
      </c>
      <c r="C650" s="2" t="s">
        <v>60</v>
      </c>
      <c r="D650" s="2" t="s">
        <v>76</v>
      </c>
      <c r="E650" s="2" t="s">
        <v>76</v>
      </c>
      <c r="F650" s="2" t="s">
        <v>206</v>
      </c>
      <c r="G650" s="2" t="s">
        <v>49</v>
      </c>
      <c r="H650" s="304">
        <v>0</v>
      </c>
      <c r="I650" s="304">
        <v>0</v>
      </c>
      <c r="J650" s="304">
        <v>0</v>
      </c>
      <c r="K650" s="304">
        <v>0</v>
      </c>
      <c r="L650" s="304">
        <v>0</v>
      </c>
      <c r="M650" s="304">
        <v>6115.3379319999995</v>
      </c>
      <c r="N650" s="304">
        <v>14447.351392</v>
      </c>
    </row>
    <row r="651" spans="1:14">
      <c r="A651" s="2" t="s">
        <v>4</v>
      </c>
      <c r="B651" s="2" t="s">
        <v>30</v>
      </c>
      <c r="C651" s="2" t="s">
        <v>61</v>
      </c>
      <c r="D651" s="2" t="s">
        <v>77</v>
      </c>
      <c r="E651" s="2" t="s">
        <v>77</v>
      </c>
      <c r="F651" s="2" t="s">
        <v>206</v>
      </c>
      <c r="G651" s="2" t="s">
        <v>49</v>
      </c>
      <c r="H651" s="304">
        <v>0</v>
      </c>
      <c r="I651" s="304">
        <v>640.91977599999996</v>
      </c>
      <c r="J651" s="304">
        <v>5414</v>
      </c>
      <c r="K651" s="304">
        <v>5541</v>
      </c>
      <c r="L651" s="304">
        <v>8136</v>
      </c>
      <c r="M651" s="304">
        <v>8535.2814030000009</v>
      </c>
      <c r="N651" s="304">
        <v>9683.3031600000013</v>
      </c>
    </row>
    <row r="652" spans="1:14">
      <c r="A652" s="2" t="s">
        <v>4</v>
      </c>
      <c r="B652" s="2" t="s">
        <v>30</v>
      </c>
      <c r="C652" s="2" t="s">
        <v>62</v>
      </c>
      <c r="D652" s="2" t="s">
        <v>78</v>
      </c>
      <c r="E652" s="2" t="s">
        <v>78</v>
      </c>
      <c r="F652" s="2" t="s">
        <v>206</v>
      </c>
      <c r="G652" s="2" t="s">
        <v>49</v>
      </c>
      <c r="H652" s="304">
        <v>1545</v>
      </c>
      <c r="I652" s="304">
        <v>1545</v>
      </c>
      <c r="J652" s="304">
        <v>1545</v>
      </c>
      <c r="K652" s="304">
        <v>1545</v>
      </c>
      <c r="L652" s="304">
        <v>1545</v>
      </c>
      <c r="M652" s="304">
        <v>1545</v>
      </c>
      <c r="N652" s="304">
        <v>1545</v>
      </c>
    </row>
    <row r="653" spans="1:14">
      <c r="A653" s="2" t="s">
        <v>4</v>
      </c>
      <c r="B653" s="2" t="s">
        <v>30</v>
      </c>
      <c r="C653" s="2" t="s">
        <v>63</v>
      </c>
      <c r="D653" s="2" t="s">
        <v>79</v>
      </c>
      <c r="E653" s="2" t="s">
        <v>79</v>
      </c>
      <c r="F653" s="2" t="s">
        <v>206</v>
      </c>
      <c r="G653" s="2" t="s">
        <v>49</v>
      </c>
      <c r="H653" s="304">
        <v>594</v>
      </c>
      <c r="I653" s="304">
        <v>594</v>
      </c>
      <c r="J653" s="304">
        <v>594</v>
      </c>
      <c r="K653" s="304">
        <v>594</v>
      </c>
      <c r="L653" s="304">
        <v>594</v>
      </c>
      <c r="M653" s="304">
        <v>594</v>
      </c>
      <c r="N653" s="304">
        <v>594</v>
      </c>
    </row>
    <row r="654" spans="1:14">
      <c r="A654" s="2" t="s">
        <v>4</v>
      </c>
      <c r="B654" s="2" t="s">
        <v>30</v>
      </c>
      <c r="C654" s="2" t="s">
        <v>60</v>
      </c>
      <c r="D654" s="2" t="s">
        <v>76</v>
      </c>
      <c r="E654" s="2" t="s">
        <v>207</v>
      </c>
      <c r="F654" s="2" t="s">
        <v>206</v>
      </c>
      <c r="G654" s="2" t="s">
        <v>49</v>
      </c>
      <c r="H654" s="304">
        <v>0</v>
      </c>
      <c r="I654" s="304">
        <v>0</v>
      </c>
      <c r="J654" s="304">
        <v>0</v>
      </c>
      <c r="K654" s="304">
        <v>0</v>
      </c>
      <c r="L654" s="304">
        <v>1937.7561380000002</v>
      </c>
      <c r="M654" s="304">
        <v>3607.1226299999998</v>
      </c>
      <c r="N654" s="304">
        <v>7490.6978650000001</v>
      </c>
    </row>
    <row r="655" spans="1:14">
      <c r="A655" s="2" t="s">
        <v>4</v>
      </c>
      <c r="B655" s="2" t="s">
        <v>30</v>
      </c>
      <c r="C655" s="2" t="s">
        <v>63</v>
      </c>
      <c r="D655" s="2" t="s">
        <v>79</v>
      </c>
      <c r="E655" s="2" t="s">
        <v>208</v>
      </c>
      <c r="F655" s="2" t="s">
        <v>206</v>
      </c>
      <c r="G655" s="2" t="s">
        <v>49</v>
      </c>
      <c r="H655" s="304">
        <v>0</v>
      </c>
      <c r="I655" s="304">
        <v>0</v>
      </c>
      <c r="J655" s="304">
        <v>0</v>
      </c>
      <c r="K655" s="304">
        <v>0</v>
      </c>
      <c r="L655" s="304">
        <v>1162.653683</v>
      </c>
      <c r="M655" s="304">
        <v>2164.2735780000003</v>
      </c>
      <c r="N655" s="304">
        <v>4494.4187190000002</v>
      </c>
    </row>
    <row r="656" spans="1:14">
      <c r="A656" s="2" t="s">
        <v>4</v>
      </c>
      <c r="B656" s="2" t="s">
        <v>30</v>
      </c>
      <c r="C656" s="2" t="s">
        <v>65</v>
      </c>
      <c r="D656" s="2" t="s">
        <v>209</v>
      </c>
      <c r="E656" s="2" t="s">
        <v>80</v>
      </c>
      <c r="F656" s="2" t="s">
        <v>206</v>
      </c>
      <c r="G656" s="2" t="s">
        <v>49</v>
      </c>
      <c r="H656" s="304">
        <v>0</v>
      </c>
      <c r="I656" s="304">
        <v>0</v>
      </c>
      <c r="J656" s="304">
        <v>0</v>
      </c>
      <c r="K656" s="304">
        <v>0</v>
      </c>
      <c r="L656" s="304">
        <v>0</v>
      </c>
      <c r="M656" s="304">
        <v>0</v>
      </c>
      <c r="N656" s="304">
        <v>0</v>
      </c>
    </row>
    <row r="657" spans="1:14">
      <c r="A657" s="2" t="s">
        <v>4</v>
      </c>
      <c r="B657" s="2" t="s">
        <v>30</v>
      </c>
      <c r="C657" s="2" t="s">
        <v>65</v>
      </c>
      <c r="D657" s="2" t="s">
        <v>209</v>
      </c>
      <c r="E657" s="2" t="s">
        <v>81</v>
      </c>
      <c r="F657" s="2" t="s">
        <v>206</v>
      </c>
      <c r="G657" s="2" t="s">
        <v>49</v>
      </c>
      <c r="H657" s="304">
        <v>0</v>
      </c>
      <c r="I657" s="304">
        <v>0</v>
      </c>
      <c r="J657" s="304">
        <v>0</v>
      </c>
      <c r="K657" s="304">
        <v>0</v>
      </c>
      <c r="L657" s="304">
        <v>0</v>
      </c>
      <c r="M657" s="304">
        <v>0</v>
      </c>
      <c r="N657" s="304">
        <v>0</v>
      </c>
    </row>
    <row r="658" spans="1:14">
      <c r="A658" s="2" t="s">
        <v>4</v>
      </c>
      <c r="B658" s="2" t="s">
        <v>30</v>
      </c>
      <c r="C658" s="2" t="s">
        <v>82</v>
      </c>
      <c r="D658" s="2" t="s">
        <v>82</v>
      </c>
      <c r="E658" s="2" t="s">
        <v>82</v>
      </c>
      <c r="F658" s="2" t="s">
        <v>206</v>
      </c>
      <c r="G658" s="2" t="s">
        <v>49</v>
      </c>
      <c r="H658" s="304">
        <v>0</v>
      </c>
      <c r="I658" s="304">
        <v>518.85599999999999</v>
      </c>
      <c r="J658" s="304">
        <v>518.85599999999999</v>
      </c>
      <c r="K658" s="304">
        <v>518.85599999999999</v>
      </c>
      <c r="L658" s="304">
        <v>518.85599999999999</v>
      </c>
      <c r="M658" s="304">
        <v>518.85599999999999</v>
      </c>
      <c r="N658" s="304">
        <v>518.85599999999999</v>
      </c>
    </row>
    <row r="659" spans="1:14">
      <c r="A659" s="2" t="s">
        <v>4</v>
      </c>
      <c r="B659" s="2" t="s">
        <v>30</v>
      </c>
      <c r="C659" s="2" t="s">
        <v>83</v>
      </c>
      <c r="D659" s="2" t="s">
        <v>83</v>
      </c>
      <c r="E659" s="2" t="s">
        <v>83</v>
      </c>
      <c r="F659" s="2" t="s">
        <v>206</v>
      </c>
      <c r="G659" s="2" t="s">
        <v>49</v>
      </c>
      <c r="H659" s="304">
        <v>0</v>
      </c>
      <c r="I659" s="304">
        <v>0</v>
      </c>
      <c r="J659" s="304">
        <v>0</v>
      </c>
      <c r="K659" s="304">
        <v>0</v>
      </c>
      <c r="L659" s="304">
        <v>0</v>
      </c>
      <c r="M659" s="304">
        <v>0</v>
      </c>
      <c r="N659" s="304">
        <v>0</v>
      </c>
    </row>
    <row r="660" spans="1:14">
      <c r="A660" s="2" t="s">
        <v>4</v>
      </c>
      <c r="B660" s="2" t="s">
        <v>30</v>
      </c>
      <c r="C660" s="2" t="s">
        <v>84</v>
      </c>
      <c r="D660" s="2" t="s">
        <v>84</v>
      </c>
      <c r="E660" s="2" t="s">
        <v>84</v>
      </c>
      <c r="F660" s="2" t="s">
        <v>206</v>
      </c>
      <c r="G660" s="2" t="s">
        <v>49</v>
      </c>
      <c r="H660" s="304">
        <v>0</v>
      </c>
      <c r="I660" s="304">
        <v>0</v>
      </c>
      <c r="J660" s="304">
        <v>0</v>
      </c>
      <c r="K660" s="304">
        <v>0</v>
      </c>
      <c r="L660" s="304">
        <v>0</v>
      </c>
      <c r="M660" s="304">
        <v>0</v>
      </c>
      <c r="N660" s="304">
        <v>5.6</v>
      </c>
    </row>
    <row r="661" spans="1:14">
      <c r="A661" s="2" t="s">
        <v>4</v>
      </c>
      <c r="B661" s="2" t="s">
        <v>30</v>
      </c>
      <c r="C661" s="2" t="s">
        <v>85</v>
      </c>
      <c r="D661" s="2" t="s">
        <v>85</v>
      </c>
      <c r="E661" s="2" t="s">
        <v>85</v>
      </c>
      <c r="F661" s="2" t="s">
        <v>206</v>
      </c>
      <c r="G661" s="2" t="s">
        <v>49</v>
      </c>
      <c r="H661" s="304">
        <v>0</v>
      </c>
      <c r="I661" s="304">
        <v>2554.6026619999998</v>
      </c>
      <c r="J661" s="304">
        <v>2554.6026619999998</v>
      </c>
      <c r="K661" s="304">
        <v>2554.6026619999998</v>
      </c>
      <c r="L661" s="304">
        <v>2554.6026619999998</v>
      </c>
      <c r="M661" s="304">
        <v>2554.6026619999998</v>
      </c>
      <c r="N661" s="304">
        <v>2554.6026619999998</v>
      </c>
    </row>
    <row r="662" spans="1:14">
      <c r="A662" s="2" t="s">
        <v>4</v>
      </c>
      <c r="B662" s="2" t="s">
        <v>30</v>
      </c>
      <c r="C662" s="2" t="s">
        <v>87</v>
      </c>
      <c r="D662" s="2" t="s">
        <v>87</v>
      </c>
      <c r="E662" s="2" t="s">
        <v>87</v>
      </c>
      <c r="F662" s="2" t="s">
        <v>206</v>
      </c>
      <c r="G662" s="2" t="s">
        <v>49</v>
      </c>
      <c r="H662" s="304">
        <v>0</v>
      </c>
      <c r="I662" s="304">
        <v>690.48548799999992</v>
      </c>
      <c r="J662" s="304">
        <v>697.327</v>
      </c>
      <c r="K662" s="304">
        <v>697.327</v>
      </c>
      <c r="L662" s="304">
        <v>697.327</v>
      </c>
      <c r="M662" s="304">
        <v>697.327</v>
      </c>
      <c r="N662" s="304">
        <v>697.327</v>
      </c>
    </row>
    <row r="663" spans="1:14">
      <c r="A663" s="2" t="s">
        <v>4</v>
      </c>
      <c r="B663" s="2" t="s">
        <v>30</v>
      </c>
      <c r="C663" s="2" t="s">
        <v>88</v>
      </c>
      <c r="D663" s="2" t="s">
        <v>88</v>
      </c>
      <c r="E663" s="2" t="s">
        <v>88</v>
      </c>
      <c r="F663" s="2" t="s">
        <v>206</v>
      </c>
      <c r="G663" s="2" t="s">
        <v>49</v>
      </c>
      <c r="H663" s="304">
        <v>0</v>
      </c>
      <c r="I663" s="304">
        <v>0</v>
      </c>
      <c r="J663" s="304">
        <v>0</v>
      </c>
      <c r="K663" s="304">
        <v>0</v>
      </c>
      <c r="L663" s="304">
        <v>0</v>
      </c>
      <c r="M663" s="304">
        <v>0</v>
      </c>
      <c r="N663" s="304">
        <v>0</v>
      </c>
    </row>
    <row r="664" spans="1:14">
      <c r="A664" s="2" t="s">
        <v>4</v>
      </c>
      <c r="B664" s="2" t="s">
        <v>30</v>
      </c>
      <c r="C664" s="2" t="s">
        <v>48</v>
      </c>
      <c r="D664" s="2" t="s">
        <v>48</v>
      </c>
      <c r="E664" s="2" t="s">
        <v>48</v>
      </c>
      <c r="F664" s="2" t="s">
        <v>210</v>
      </c>
      <c r="G664" s="2" t="s">
        <v>50</v>
      </c>
      <c r="H664" s="304">
        <v>560.36447999999996</v>
      </c>
      <c r="I664" s="304">
        <v>0</v>
      </c>
      <c r="J664" s="304">
        <v>0</v>
      </c>
      <c r="K664" s="304">
        <v>0</v>
      </c>
      <c r="L664" s="304">
        <v>0</v>
      </c>
      <c r="M664" s="304">
        <v>0</v>
      </c>
      <c r="N664" s="304">
        <v>0</v>
      </c>
    </row>
    <row r="665" spans="1:14">
      <c r="A665" s="2" t="s">
        <v>4</v>
      </c>
      <c r="B665" s="2" t="s">
        <v>30</v>
      </c>
      <c r="C665" s="2" t="s">
        <v>53</v>
      </c>
      <c r="D665" s="2" t="s">
        <v>53</v>
      </c>
      <c r="E665" s="2" t="s">
        <v>53</v>
      </c>
      <c r="F665" s="2" t="s">
        <v>210</v>
      </c>
      <c r="G665" s="2" t="s">
        <v>50</v>
      </c>
      <c r="H665" s="304">
        <v>0</v>
      </c>
      <c r="I665" s="304">
        <v>0</v>
      </c>
      <c r="J665" s="304">
        <v>0</v>
      </c>
      <c r="K665" s="304">
        <v>0</v>
      </c>
      <c r="L665" s="304">
        <v>0</v>
      </c>
      <c r="M665" s="304">
        <v>0</v>
      </c>
      <c r="N665" s="304">
        <v>0</v>
      </c>
    </row>
    <row r="666" spans="1:14">
      <c r="A666" s="2" t="s">
        <v>4</v>
      </c>
      <c r="B666" s="2" t="s">
        <v>30</v>
      </c>
      <c r="C666" s="2" t="s">
        <v>54</v>
      </c>
      <c r="D666" s="2" t="s">
        <v>54</v>
      </c>
      <c r="E666" s="2" t="s">
        <v>54</v>
      </c>
      <c r="F666" s="2" t="s">
        <v>210</v>
      </c>
      <c r="G666" s="2" t="s">
        <v>50</v>
      </c>
      <c r="H666" s="304">
        <v>38212.669182749007</v>
      </c>
      <c r="I666" s="304">
        <v>38322.563470462002</v>
      </c>
      <c r="J666" s="304">
        <v>26231.685024554994</v>
      </c>
      <c r="K666" s="304">
        <v>31264.497956656</v>
      </c>
      <c r="L666" s="304">
        <v>25181.648645189991</v>
      </c>
      <c r="M666" s="304">
        <v>18092.386533558001</v>
      </c>
      <c r="N666" s="304">
        <v>8376.7877231099974</v>
      </c>
    </row>
    <row r="667" spans="1:14">
      <c r="A667" s="2" t="s">
        <v>4</v>
      </c>
      <c r="B667" s="2" t="s">
        <v>30</v>
      </c>
      <c r="C667" s="2" t="s">
        <v>55</v>
      </c>
      <c r="D667" s="2" t="s">
        <v>55</v>
      </c>
      <c r="E667" s="2" t="s">
        <v>55</v>
      </c>
      <c r="F667" s="2" t="s">
        <v>210</v>
      </c>
      <c r="G667" s="2" t="s">
        <v>50</v>
      </c>
      <c r="H667" s="304">
        <v>54.772293199999979</v>
      </c>
      <c r="I667" s="304">
        <v>362.99074273000008</v>
      </c>
      <c r="J667" s="304">
        <v>361.21389136800002</v>
      </c>
      <c r="K667" s="304">
        <v>408.23680879999995</v>
      </c>
      <c r="L667" s="304">
        <v>359.9199285599999</v>
      </c>
      <c r="M667" s="304">
        <v>368.42648448</v>
      </c>
      <c r="N667" s="304">
        <v>230.33593832000014</v>
      </c>
    </row>
    <row r="668" spans="1:14">
      <c r="A668" s="2" t="s">
        <v>4</v>
      </c>
      <c r="B668" s="2" t="s">
        <v>30</v>
      </c>
      <c r="C668" s="2" t="s">
        <v>56</v>
      </c>
      <c r="D668" s="2" t="s">
        <v>56</v>
      </c>
      <c r="E668" s="2" t="s">
        <v>56</v>
      </c>
      <c r="F668" s="2" t="s">
        <v>210</v>
      </c>
      <c r="G668" s="2" t="s">
        <v>50</v>
      </c>
      <c r="H668" s="304">
        <v>13.706849999999999</v>
      </c>
      <c r="I668" s="304">
        <v>152.39405000000005</v>
      </c>
      <c r="J668" s="304">
        <v>161.48085</v>
      </c>
      <c r="K668" s="304">
        <v>159.06147500000003</v>
      </c>
      <c r="L668" s="304">
        <v>150.67578800000004</v>
      </c>
      <c r="M668" s="304">
        <v>152.29947599999997</v>
      </c>
      <c r="N668" s="304">
        <v>97.558125000000018</v>
      </c>
    </row>
    <row r="669" spans="1:14">
      <c r="A669" s="2" t="s">
        <v>4</v>
      </c>
      <c r="B669" s="2" t="s">
        <v>30</v>
      </c>
      <c r="C669" s="2" t="s">
        <v>57</v>
      </c>
      <c r="D669" s="2" t="s">
        <v>57</v>
      </c>
      <c r="E669" s="2" t="s">
        <v>57</v>
      </c>
      <c r="F669" s="2" t="s">
        <v>210</v>
      </c>
      <c r="G669" s="2" t="s">
        <v>50</v>
      </c>
      <c r="H669" s="304">
        <v>49.055999999999997</v>
      </c>
      <c r="I669" s="304">
        <v>49.055999999999997</v>
      </c>
      <c r="J669" s="304">
        <v>49.055999999999997</v>
      </c>
      <c r="K669" s="304">
        <v>49.055999999999997</v>
      </c>
      <c r="L669" s="304">
        <v>49.055999999999997</v>
      </c>
      <c r="M669" s="304">
        <v>49.055999999999997</v>
      </c>
      <c r="N669" s="304">
        <v>49.055999999999997</v>
      </c>
    </row>
    <row r="670" spans="1:14">
      <c r="A670" s="2" t="s">
        <v>4</v>
      </c>
      <c r="B670" s="2" t="s">
        <v>30</v>
      </c>
      <c r="C670" s="2" t="s">
        <v>58</v>
      </c>
      <c r="D670" s="2" t="s">
        <v>58</v>
      </c>
      <c r="E670" s="2" t="s">
        <v>58</v>
      </c>
      <c r="F670" s="2" t="s">
        <v>210</v>
      </c>
      <c r="G670" s="2" t="s">
        <v>50</v>
      </c>
      <c r="H670" s="304">
        <v>26724.943501272002</v>
      </c>
      <c r="I670" s="304">
        <v>26724.943501272002</v>
      </c>
      <c r="J670" s="304">
        <v>26724.943501272002</v>
      </c>
      <c r="K670" s="304">
        <v>26724.943501272002</v>
      </c>
      <c r="L670" s="304">
        <v>26724.943501272002</v>
      </c>
      <c r="M670" s="304">
        <v>26724.943501272002</v>
      </c>
      <c r="N670" s="304">
        <v>26724.943501272002</v>
      </c>
    </row>
    <row r="671" spans="1:14">
      <c r="A671" s="2" t="s">
        <v>4</v>
      </c>
      <c r="B671" s="2" t="s">
        <v>30</v>
      </c>
      <c r="C671" s="2" t="s">
        <v>59</v>
      </c>
      <c r="D671" s="2" t="s">
        <v>59</v>
      </c>
      <c r="E671" s="2" t="s">
        <v>59</v>
      </c>
      <c r="F671" s="2" t="s">
        <v>210</v>
      </c>
      <c r="G671" s="2" t="s">
        <v>50</v>
      </c>
      <c r="H671" s="304">
        <v>7010.2802803554077</v>
      </c>
      <c r="I671" s="304">
        <v>7001.216437856895</v>
      </c>
      <c r="J671" s="304">
        <v>7238.1924275626161</v>
      </c>
      <c r="K671" s="304">
        <v>7149.4128244427166</v>
      </c>
      <c r="L671" s="304">
        <v>7037.76470043463</v>
      </c>
      <c r="M671" s="304">
        <v>7372.8490252808215</v>
      </c>
      <c r="N671" s="304">
        <v>6940.2433760844788</v>
      </c>
    </row>
    <row r="672" spans="1:14">
      <c r="A672" s="2" t="s">
        <v>4</v>
      </c>
      <c r="B672" s="2" t="s">
        <v>30</v>
      </c>
      <c r="C672" s="2" t="s">
        <v>60</v>
      </c>
      <c r="D672" s="2" t="s">
        <v>60</v>
      </c>
      <c r="E672" s="2" t="s">
        <v>60</v>
      </c>
      <c r="F672" s="2" t="s">
        <v>210</v>
      </c>
      <c r="G672" s="2" t="s">
        <v>50</v>
      </c>
      <c r="H672" s="304">
        <v>5936.0077254572798</v>
      </c>
      <c r="I672" s="304">
        <v>6226.7939598185485</v>
      </c>
      <c r="J672" s="304">
        <v>6226.7939598185485</v>
      </c>
      <c r="K672" s="304">
        <v>6226.7939598185485</v>
      </c>
      <c r="L672" s="304">
        <v>6224.4328930959482</v>
      </c>
      <c r="M672" s="304">
        <v>6224.7135714251353</v>
      </c>
      <c r="N672" s="304">
        <v>6069.8810425781321</v>
      </c>
    </row>
    <row r="673" spans="1:14">
      <c r="A673" s="2" t="s">
        <v>4</v>
      </c>
      <c r="B673" s="2" t="s">
        <v>30</v>
      </c>
      <c r="C673" s="2" t="s">
        <v>61</v>
      </c>
      <c r="D673" s="2" t="s">
        <v>61</v>
      </c>
      <c r="E673" s="2" t="s">
        <v>61</v>
      </c>
      <c r="F673" s="2" t="s">
        <v>210</v>
      </c>
      <c r="G673" s="2" t="s">
        <v>50</v>
      </c>
      <c r="H673" s="304">
        <v>5347.9950516700092</v>
      </c>
      <c r="I673" s="304">
        <v>5527.8365699400092</v>
      </c>
      <c r="J673" s="304">
        <v>5527.8365699400092</v>
      </c>
      <c r="K673" s="304">
        <v>5527.8365699400092</v>
      </c>
      <c r="L673" s="304">
        <v>5355.1642447510085</v>
      </c>
      <c r="M673" s="304">
        <v>5384.0749700460101</v>
      </c>
      <c r="N673" s="304">
        <v>4816.3037327080083</v>
      </c>
    </row>
    <row r="674" spans="1:14">
      <c r="A674" s="2" t="s">
        <v>4</v>
      </c>
      <c r="B674" s="2" t="s">
        <v>30</v>
      </c>
      <c r="C674" s="2" t="s">
        <v>63</v>
      </c>
      <c r="D674" s="2" t="s">
        <v>63</v>
      </c>
      <c r="E674" s="2" t="s">
        <v>63</v>
      </c>
      <c r="F674" s="2" t="s">
        <v>210</v>
      </c>
      <c r="G674" s="2" t="s">
        <v>50</v>
      </c>
      <c r="H674" s="304">
        <v>5.1946963970000004</v>
      </c>
      <c r="I674" s="304">
        <v>92.186505691999997</v>
      </c>
      <c r="J674" s="304">
        <v>312.27452793199996</v>
      </c>
      <c r="K674" s="304">
        <v>313.72930226800003</v>
      </c>
      <c r="L674" s="304">
        <v>258.57718820399998</v>
      </c>
      <c r="M674" s="304">
        <v>435.72121821000002</v>
      </c>
      <c r="N674" s="304">
        <v>817.51218873900007</v>
      </c>
    </row>
    <row r="675" spans="1:14">
      <c r="A675" s="2" t="s">
        <v>4</v>
      </c>
      <c r="B675" s="2" t="s">
        <v>30</v>
      </c>
      <c r="C675" s="2" t="s">
        <v>64</v>
      </c>
      <c r="D675" s="2" t="s">
        <v>64</v>
      </c>
      <c r="E675" s="2" t="s">
        <v>64</v>
      </c>
      <c r="F675" s="2" t="s">
        <v>210</v>
      </c>
      <c r="G675" s="2" t="s">
        <v>50</v>
      </c>
      <c r="H675" s="304">
        <v>5954.1591347960002</v>
      </c>
      <c r="I675" s="304">
        <v>4610.7496517940017</v>
      </c>
      <c r="J675" s="304">
        <v>4438.0498273030007</v>
      </c>
      <c r="K675" s="304">
        <v>4446.8313290659999</v>
      </c>
      <c r="L675" s="304">
        <v>4390.5067829930013</v>
      </c>
      <c r="M675" s="304">
        <v>4363.1820173140013</v>
      </c>
      <c r="N675" s="304">
        <v>4397.2155173370011</v>
      </c>
    </row>
    <row r="676" spans="1:14">
      <c r="A676" s="2" t="s">
        <v>4</v>
      </c>
      <c r="B676" s="2" t="s">
        <v>30</v>
      </c>
      <c r="C676" s="2" t="s">
        <v>54</v>
      </c>
      <c r="D676" s="2" t="s">
        <v>72</v>
      </c>
      <c r="E676" s="2" t="s">
        <v>72</v>
      </c>
      <c r="F676" s="2" t="s">
        <v>210</v>
      </c>
      <c r="G676" s="2" t="s">
        <v>50</v>
      </c>
      <c r="H676" s="304">
        <v>0</v>
      </c>
      <c r="I676" s="304">
        <v>0</v>
      </c>
      <c r="J676" s="304">
        <v>0</v>
      </c>
      <c r="K676" s="304">
        <v>0</v>
      </c>
      <c r="L676" s="304">
        <v>2318.6838385000001</v>
      </c>
      <c r="M676" s="304">
        <v>2318.683838685</v>
      </c>
      <c r="N676" s="304">
        <v>2318.6838389439999</v>
      </c>
    </row>
    <row r="677" spans="1:14">
      <c r="A677" s="2" t="s">
        <v>4</v>
      </c>
      <c r="B677" s="2" t="s">
        <v>30</v>
      </c>
      <c r="C677" s="2" t="s">
        <v>55</v>
      </c>
      <c r="D677" s="2" t="s">
        <v>73</v>
      </c>
      <c r="E677" s="2" t="s">
        <v>73</v>
      </c>
      <c r="F677" s="2" t="s">
        <v>210</v>
      </c>
      <c r="G677" s="2" t="s">
        <v>50</v>
      </c>
      <c r="H677" s="304">
        <v>0</v>
      </c>
      <c r="I677" s="304">
        <v>0</v>
      </c>
      <c r="J677" s="304">
        <v>0</v>
      </c>
      <c r="K677" s="304">
        <v>0</v>
      </c>
      <c r="L677" s="304">
        <v>0</v>
      </c>
      <c r="M677" s="304">
        <v>0</v>
      </c>
      <c r="N677" s="304">
        <v>0</v>
      </c>
    </row>
    <row r="678" spans="1:14">
      <c r="A678" s="2" t="s">
        <v>4</v>
      </c>
      <c r="B678" s="2" t="s">
        <v>30</v>
      </c>
      <c r="C678" s="2" t="s">
        <v>57</v>
      </c>
      <c r="D678" s="2" t="s">
        <v>74</v>
      </c>
      <c r="E678" s="2" t="s">
        <v>74</v>
      </c>
      <c r="F678" s="2" t="s">
        <v>210</v>
      </c>
      <c r="G678" s="2" t="s">
        <v>50</v>
      </c>
      <c r="H678" s="304">
        <v>0</v>
      </c>
      <c r="I678" s="304">
        <v>0</v>
      </c>
      <c r="J678" s="304">
        <v>0</v>
      </c>
      <c r="K678" s="304">
        <v>0</v>
      </c>
      <c r="L678" s="304">
        <v>0</v>
      </c>
      <c r="M678" s="304">
        <v>0</v>
      </c>
      <c r="N678" s="304">
        <v>0</v>
      </c>
    </row>
    <row r="679" spans="1:14">
      <c r="A679" s="2" t="s">
        <v>4</v>
      </c>
      <c r="B679" s="2" t="s">
        <v>30</v>
      </c>
      <c r="C679" s="2" t="s">
        <v>64</v>
      </c>
      <c r="D679" s="2" t="s">
        <v>75</v>
      </c>
      <c r="E679" s="2" t="s">
        <v>75</v>
      </c>
      <c r="F679" s="2" t="s">
        <v>210</v>
      </c>
      <c r="G679" s="2" t="s">
        <v>50</v>
      </c>
      <c r="H679" s="304">
        <v>0</v>
      </c>
      <c r="I679" s="304">
        <v>0</v>
      </c>
      <c r="J679" s="304">
        <v>0</v>
      </c>
      <c r="K679" s="304">
        <v>342.75837593</v>
      </c>
      <c r="L679" s="304">
        <v>342.75837535199997</v>
      </c>
      <c r="M679" s="304">
        <v>342.758375742</v>
      </c>
      <c r="N679" s="304">
        <v>342.75837761899999</v>
      </c>
    </row>
    <row r="680" spans="1:14">
      <c r="A680" s="2" t="s">
        <v>4</v>
      </c>
      <c r="B680" s="2" t="s">
        <v>30</v>
      </c>
      <c r="C680" s="2" t="s">
        <v>60</v>
      </c>
      <c r="D680" s="2" t="s">
        <v>76</v>
      </c>
      <c r="E680" s="2" t="s">
        <v>76</v>
      </c>
      <c r="F680" s="2" t="s">
        <v>210</v>
      </c>
      <c r="G680" s="2" t="s">
        <v>50</v>
      </c>
      <c r="H680" s="304">
        <v>0</v>
      </c>
      <c r="I680" s="304">
        <v>0</v>
      </c>
      <c r="J680" s="304">
        <v>0</v>
      </c>
      <c r="K680" s="304">
        <v>0</v>
      </c>
      <c r="L680" s="304">
        <v>0</v>
      </c>
      <c r="M680" s="304">
        <v>12815.088618381009</v>
      </c>
      <c r="N680" s="304">
        <v>30480.027252009007</v>
      </c>
    </row>
    <row r="681" spans="1:14">
      <c r="A681" s="2" t="s">
        <v>4</v>
      </c>
      <c r="B681" s="2" t="s">
        <v>30</v>
      </c>
      <c r="C681" s="2" t="s">
        <v>61</v>
      </c>
      <c r="D681" s="2" t="s">
        <v>77</v>
      </c>
      <c r="E681" s="2" t="s">
        <v>77</v>
      </c>
      <c r="F681" s="2" t="s">
        <v>210</v>
      </c>
      <c r="G681" s="2" t="s">
        <v>50</v>
      </c>
      <c r="H681" s="304">
        <v>0</v>
      </c>
      <c r="I681" s="304">
        <v>3032.3966723929998</v>
      </c>
      <c r="J681" s="304">
        <v>24239.702974511001</v>
      </c>
      <c r="K681" s="304">
        <v>24832.90863722</v>
      </c>
      <c r="L681" s="304">
        <v>34659.980192506002</v>
      </c>
      <c r="M681" s="304">
        <v>36432.034114053997</v>
      </c>
      <c r="N681" s="304">
        <v>41601.255072571999</v>
      </c>
    </row>
    <row r="682" spans="1:14">
      <c r="A682" s="2" t="s">
        <v>4</v>
      </c>
      <c r="B682" s="2" t="s">
        <v>30</v>
      </c>
      <c r="C682" s="2" t="s">
        <v>62</v>
      </c>
      <c r="D682" s="2" t="s">
        <v>78</v>
      </c>
      <c r="E682" s="2" t="s">
        <v>78</v>
      </c>
      <c r="F682" s="2" t="s">
        <v>210</v>
      </c>
      <c r="G682" s="2" t="s">
        <v>50</v>
      </c>
      <c r="H682" s="304">
        <v>4432.3851293669995</v>
      </c>
      <c r="I682" s="304">
        <v>6361.9718082120007</v>
      </c>
      <c r="J682" s="304">
        <v>6361.9718082120007</v>
      </c>
      <c r="K682" s="304">
        <v>6361.9718082120007</v>
      </c>
      <c r="L682" s="304">
        <v>6358.2774357960006</v>
      </c>
      <c r="M682" s="304">
        <v>6360.8726174570002</v>
      </c>
      <c r="N682" s="304">
        <v>6350.6246533240001</v>
      </c>
    </row>
    <row r="683" spans="1:14">
      <c r="A683" s="2" t="s">
        <v>4</v>
      </c>
      <c r="B683" s="2" t="s">
        <v>30</v>
      </c>
      <c r="C683" s="2" t="s">
        <v>63</v>
      </c>
      <c r="D683" s="2" t="s">
        <v>79</v>
      </c>
      <c r="E683" s="2" t="s">
        <v>79</v>
      </c>
      <c r="F683" s="2" t="s">
        <v>210</v>
      </c>
      <c r="G683" s="2" t="s">
        <v>50</v>
      </c>
      <c r="H683" s="304">
        <v>677.02060153599996</v>
      </c>
      <c r="I683" s="304">
        <v>526.38529820899998</v>
      </c>
      <c r="J683" s="304">
        <v>515.76473926000006</v>
      </c>
      <c r="K683" s="304">
        <v>482.14579570999996</v>
      </c>
      <c r="L683" s="304">
        <v>434.28975662199997</v>
      </c>
      <c r="M683" s="304">
        <v>840.27864566400001</v>
      </c>
      <c r="N683" s="304">
        <v>867.240000184</v>
      </c>
    </row>
    <row r="684" spans="1:14">
      <c r="A684" s="2" t="s">
        <v>4</v>
      </c>
      <c r="B684" s="2" t="s">
        <v>30</v>
      </c>
      <c r="C684" s="2" t="s">
        <v>60</v>
      </c>
      <c r="D684" s="2" t="s">
        <v>76</v>
      </c>
      <c r="E684" s="2" t="s">
        <v>207</v>
      </c>
      <c r="F684" s="2" t="s">
        <v>210</v>
      </c>
      <c r="G684" s="2" t="s">
        <v>50</v>
      </c>
      <c r="H684" s="304">
        <v>0</v>
      </c>
      <c r="I684" s="304">
        <v>0</v>
      </c>
      <c r="J684" s="304">
        <v>0</v>
      </c>
      <c r="K684" s="304">
        <v>0</v>
      </c>
      <c r="L684" s="304">
        <v>3933.9906639230003</v>
      </c>
      <c r="M684" s="304">
        <v>7342.6031262866327</v>
      </c>
      <c r="N684" s="304">
        <v>15327.582351009634</v>
      </c>
    </row>
    <row r="685" spans="1:14">
      <c r="A685" s="2" t="s">
        <v>4</v>
      </c>
      <c r="B685" s="2" t="s">
        <v>30</v>
      </c>
      <c r="C685" s="2" t="s">
        <v>63</v>
      </c>
      <c r="D685" s="2" t="s">
        <v>79</v>
      </c>
      <c r="E685" s="2" t="s">
        <v>208</v>
      </c>
      <c r="F685" s="2" t="s">
        <v>210</v>
      </c>
      <c r="G685" s="2" t="s">
        <v>50</v>
      </c>
      <c r="H685" s="304">
        <v>0</v>
      </c>
      <c r="I685" s="304">
        <v>0</v>
      </c>
      <c r="J685" s="304">
        <v>0</v>
      </c>
      <c r="K685" s="304">
        <v>0</v>
      </c>
      <c r="L685" s="304">
        <v>1028.106022854</v>
      </c>
      <c r="M685" s="304">
        <v>2265.4374164199999</v>
      </c>
      <c r="N685" s="301">
        <v>5959.2303542400005</v>
      </c>
    </row>
    <row r="686" spans="1:14">
      <c r="A686" s="2" t="s">
        <v>4</v>
      </c>
      <c r="B686" s="2" t="s">
        <v>30</v>
      </c>
      <c r="C686" s="2" t="s">
        <v>65</v>
      </c>
      <c r="D686" s="2" t="s">
        <v>209</v>
      </c>
      <c r="E686" s="2" t="s">
        <v>80</v>
      </c>
      <c r="F686" s="2" t="s">
        <v>210</v>
      </c>
      <c r="G686" s="2" t="s">
        <v>50</v>
      </c>
      <c r="H686" s="304">
        <v>0</v>
      </c>
      <c r="I686" s="304">
        <v>0</v>
      </c>
      <c r="J686" s="304">
        <v>0</v>
      </c>
      <c r="K686" s="304">
        <v>0</v>
      </c>
      <c r="L686" s="304">
        <v>0</v>
      </c>
      <c r="M686" s="304">
        <v>0</v>
      </c>
      <c r="N686" s="304">
        <v>0</v>
      </c>
    </row>
    <row r="687" spans="1:14">
      <c r="A687" s="2" t="s">
        <v>4</v>
      </c>
      <c r="B687" s="2" t="s">
        <v>30</v>
      </c>
      <c r="C687" s="2" t="s">
        <v>65</v>
      </c>
      <c r="D687" s="2" t="s">
        <v>209</v>
      </c>
      <c r="E687" s="2" t="s">
        <v>81</v>
      </c>
      <c r="F687" s="2" t="s">
        <v>210</v>
      </c>
      <c r="G687" s="2" t="s">
        <v>50</v>
      </c>
      <c r="H687" s="304">
        <v>0</v>
      </c>
      <c r="I687" s="304">
        <v>0</v>
      </c>
      <c r="J687" s="304">
        <v>0</v>
      </c>
      <c r="K687" s="304">
        <v>0</v>
      </c>
      <c r="L687" s="304">
        <v>0</v>
      </c>
      <c r="M687" s="304">
        <v>0</v>
      </c>
      <c r="N687" s="304">
        <v>0</v>
      </c>
    </row>
    <row r="688" spans="1:14">
      <c r="A688" s="2"/>
      <c r="B688" s="2"/>
      <c r="C688" s="2"/>
      <c r="D688" s="2"/>
      <c r="E688" s="2"/>
      <c r="F688" s="2"/>
      <c r="G688" s="2"/>
      <c r="H688" s="304"/>
      <c r="I688" s="304"/>
      <c r="J688" s="304"/>
      <c r="K688" s="304"/>
      <c r="L688" s="304"/>
      <c r="M688" s="304"/>
      <c r="N688" s="304"/>
    </row>
    <row r="689" spans="1:14">
      <c r="A689" s="2" t="s">
        <v>2</v>
      </c>
      <c r="B689" s="2" t="s">
        <v>43</v>
      </c>
      <c r="C689" s="2" t="s">
        <v>203</v>
      </c>
      <c r="D689" s="2" t="s">
        <v>204</v>
      </c>
      <c r="E689" s="2" t="s">
        <v>205</v>
      </c>
      <c r="F689" s="2" t="s">
        <v>99</v>
      </c>
      <c r="G689" s="2" t="s">
        <v>46</v>
      </c>
      <c r="H689" s="304">
        <v>2025</v>
      </c>
      <c r="I689" s="304">
        <v>2028</v>
      </c>
      <c r="J689" s="304">
        <v>2030</v>
      </c>
      <c r="K689" s="304">
        <v>2032</v>
      </c>
      <c r="L689" s="304">
        <v>2035</v>
      </c>
      <c r="M689" s="304">
        <v>2037</v>
      </c>
      <c r="N689" s="304">
        <v>2040</v>
      </c>
    </row>
    <row r="690" spans="1:14">
      <c r="A690" s="2" t="s">
        <v>4</v>
      </c>
      <c r="B690" s="2" t="s">
        <v>29</v>
      </c>
      <c r="C690" s="2" t="s">
        <v>48</v>
      </c>
      <c r="D690" s="2" t="s">
        <v>48</v>
      </c>
      <c r="E690" s="2" t="s">
        <v>48</v>
      </c>
      <c r="F690" s="2" t="s">
        <v>206</v>
      </c>
      <c r="G690" s="2" t="s">
        <v>49</v>
      </c>
      <c r="H690" s="304">
        <v>1695.4970000000001</v>
      </c>
      <c r="I690" s="304">
        <v>-2.2737367544323201E-13</v>
      </c>
      <c r="J690" s="304">
        <v>0</v>
      </c>
      <c r="K690" s="304">
        <v>0</v>
      </c>
      <c r="L690" s="304">
        <v>0</v>
      </c>
      <c r="M690" s="304">
        <v>0</v>
      </c>
      <c r="N690" s="304">
        <v>0</v>
      </c>
    </row>
    <row r="691" spans="1:14">
      <c r="A691" s="2" t="s">
        <v>4</v>
      </c>
      <c r="B691" s="2" t="s">
        <v>29</v>
      </c>
      <c r="C691" s="2" t="s">
        <v>53</v>
      </c>
      <c r="D691" s="2" t="s">
        <v>53</v>
      </c>
      <c r="E691" s="2" t="s">
        <v>53</v>
      </c>
      <c r="F691" s="2" t="s">
        <v>206</v>
      </c>
      <c r="G691" s="2" t="s">
        <v>49</v>
      </c>
      <c r="H691" s="304">
        <v>0</v>
      </c>
      <c r="I691" s="304">
        <v>0</v>
      </c>
      <c r="J691" s="304">
        <v>0</v>
      </c>
      <c r="K691" s="304">
        <v>0</v>
      </c>
      <c r="L691" s="304">
        <v>0</v>
      </c>
      <c r="M691" s="304">
        <v>0</v>
      </c>
      <c r="N691" s="304">
        <v>0</v>
      </c>
    </row>
    <row r="692" spans="1:14">
      <c r="A692" s="2" t="s">
        <v>4</v>
      </c>
      <c r="B692" s="2" t="s">
        <v>29</v>
      </c>
      <c r="C692" s="2" t="s">
        <v>54</v>
      </c>
      <c r="D692" s="2" t="s">
        <v>54</v>
      </c>
      <c r="E692" s="2" t="s">
        <v>54</v>
      </c>
      <c r="F692" s="2" t="s">
        <v>206</v>
      </c>
      <c r="G692" s="2" t="s">
        <v>49</v>
      </c>
      <c r="H692" s="304">
        <v>10928.399000060001</v>
      </c>
      <c r="I692" s="304">
        <v>10928.399000060001</v>
      </c>
      <c r="J692" s="304">
        <v>10928.399000060001</v>
      </c>
      <c r="K692" s="304">
        <v>10926.909599060002</v>
      </c>
      <c r="L692" s="304">
        <v>10926.909599060002</v>
      </c>
      <c r="M692" s="304">
        <v>10926.909599060002</v>
      </c>
      <c r="N692" s="304">
        <v>10926.909599060002</v>
      </c>
    </row>
    <row r="693" spans="1:14">
      <c r="A693" s="2" t="s">
        <v>4</v>
      </c>
      <c r="B693" s="2" t="s">
        <v>29</v>
      </c>
      <c r="C693" s="2" t="s">
        <v>55</v>
      </c>
      <c r="D693" s="2" t="s">
        <v>55</v>
      </c>
      <c r="E693" s="2" t="s">
        <v>55</v>
      </c>
      <c r="F693" s="2" t="s">
        <v>206</v>
      </c>
      <c r="G693" s="2" t="s">
        <v>49</v>
      </c>
      <c r="H693" s="304">
        <v>4430.88</v>
      </c>
      <c r="I693" s="304">
        <v>4400.9799999999996</v>
      </c>
      <c r="J693" s="304">
        <v>4400.9799999999996</v>
      </c>
      <c r="K693" s="304">
        <v>4400.9799999999996</v>
      </c>
      <c r="L693" s="304">
        <v>4400.9799999999996</v>
      </c>
      <c r="M693" s="304">
        <v>4400.9799999999996</v>
      </c>
      <c r="N693" s="304">
        <v>4400.9799999999996</v>
      </c>
    </row>
    <row r="694" spans="1:14">
      <c r="A694" s="2" t="s">
        <v>4</v>
      </c>
      <c r="B694" s="2" t="s">
        <v>29</v>
      </c>
      <c r="C694" s="2" t="s">
        <v>56</v>
      </c>
      <c r="D694" s="2" t="s">
        <v>56</v>
      </c>
      <c r="E694" s="2" t="s">
        <v>56</v>
      </c>
      <c r="F694" s="2" t="s">
        <v>206</v>
      </c>
      <c r="G694" s="2" t="s">
        <v>49</v>
      </c>
      <c r="H694" s="304">
        <v>3064.6</v>
      </c>
      <c r="I694" s="304">
        <v>2388.6</v>
      </c>
      <c r="J694" s="304">
        <v>2388.6</v>
      </c>
      <c r="K694" s="304">
        <v>2388.6</v>
      </c>
      <c r="L694" s="304">
        <v>2388.6</v>
      </c>
      <c r="M694" s="304">
        <v>2388.6</v>
      </c>
      <c r="N694" s="304">
        <v>2388.6</v>
      </c>
    </row>
    <row r="695" spans="1:14">
      <c r="A695" s="2" t="s">
        <v>4</v>
      </c>
      <c r="B695" s="2" t="s">
        <v>29</v>
      </c>
      <c r="C695" s="2" t="s">
        <v>57</v>
      </c>
      <c r="D695" s="2" t="s">
        <v>57</v>
      </c>
      <c r="E695" s="2" t="s">
        <v>57</v>
      </c>
      <c r="F695" s="2" t="s">
        <v>206</v>
      </c>
      <c r="G695" s="2" t="s">
        <v>49</v>
      </c>
      <c r="H695" s="304">
        <v>0</v>
      </c>
      <c r="I695" s="304">
        <v>0</v>
      </c>
      <c r="J695" s="304">
        <v>0</v>
      </c>
      <c r="K695" s="304">
        <v>0</v>
      </c>
      <c r="L695" s="304">
        <v>0</v>
      </c>
      <c r="M695" s="304">
        <v>0</v>
      </c>
      <c r="N695" s="304">
        <v>0</v>
      </c>
    </row>
    <row r="696" spans="1:14">
      <c r="A696" s="2" t="s">
        <v>4</v>
      </c>
      <c r="B696" s="2" t="s">
        <v>29</v>
      </c>
      <c r="C696" s="2" t="s">
        <v>58</v>
      </c>
      <c r="D696" s="2" t="s">
        <v>58</v>
      </c>
      <c r="E696" s="2" t="s">
        <v>58</v>
      </c>
      <c r="F696" s="2" t="s">
        <v>206</v>
      </c>
      <c r="G696" s="2" t="s">
        <v>49</v>
      </c>
      <c r="H696" s="304">
        <v>5244.1</v>
      </c>
      <c r="I696" s="304">
        <v>5244.1</v>
      </c>
      <c r="J696" s="304">
        <v>5244.1</v>
      </c>
      <c r="K696" s="304">
        <v>5244.1</v>
      </c>
      <c r="L696" s="304">
        <v>4070.1</v>
      </c>
      <c r="M696" s="304">
        <v>4070.1</v>
      </c>
      <c r="N696" s="304">
        <v>4070.1</v>
      </c>
    </row>
    <row r="697" spans="1:14">
      <c r="A697" s="2" t="s">
        <v>4</v>
      </c>
      <c r="B697" s="2" t="s">
        <v>29</v>
      </c>
      <c r="C697" s="2" t="s">
        <v>59</v>
      </c>
      <c r="D697" s="2" t="s">
        <v>59</v>
      </c>
      <c r="E697" s="2" t="s">
        <v>59</v>
      </c>
      <c r="F697" s="2" t="s">
        <v>206</v>
      </c>
      <c r="G697" s="2" t="s">
        <v>49</v>
      </c>
      <c r="H697" s="304">
        <v>971.28</v>
      </c>
      <c r="I697" s="304">
        <v>971.28</v>
      </c>
      <c r="J697" s="304">
        <v>971.28</v>
      </c>
      <c r="K697" s="304">
        <v>971.28</v>
      </c>
      <c r="L697" s="304">
        <v>971.28</v>
      </c>
      <c r="M697" s="304">
        <v>971.28</v>
      </c>
      <c r="N697" s="304">
        <v>971.28</v>
      </c>
    </row>
    <row r="698" spans="1:14">
      <c r="A698" s="2" t="s">
        <v>4</v>
      </c>
      <c r="B698" s="2" t="s">
        <v>29</v>
      </c>
      <c r="C698" s="2" t="s">
        <v>60</v>
      </c>
      <c r="D698" s="2" t="s">
        <v>60</v>
      </c>
      <c r="E698" s="2" t="s">
        <v>60</v>
      </c>
      <c r="F698" s="2" t="s">
        <v>206</v>
      </c>
      <c r="G698" s="2" t="s">
        <v>49</v>
      </c>
      <c r="H698" s="304">
        <v>3131.83</v>
      </c>
      <c r="I698" s="304">
        <v>3557.93</v>
      </c>
      <c r="J698" s="304">
        <v>3557.93</v>
      </c>
      <c r="K698" s="304">
        <v>3557.93</v>
      </c>
      <c r="L698" s="304">
        <v>3557.93</v>
      </c>
      <c r="M698" s="304">
        <v>3557.93</v>
      </c>
      <c r="N698" s="304">
        <v>3557.93</v>
      </c>
    </row>
    <row r="699" spans="1:14">
      <c r="A699" s="2" t="s">
        <v>4</v>
      </c>
      <c r="B699" s="2" t="s">
        <v>29</v>
      </c>
      <c r="C699" s="2" t="s">
        <v>61</v>
      </c>
      <c r="D699" s="2" t="s">
        <v>61</v>
      </c>
      <c r="E699" s="2" t="s">
        <v>61</v>
      </c>
      <c r="F699" s="2" t="s">
        <v>206</v>
      </c>
      <c r="G699" s="2" t="s">
        <v>49</v>
      </c>
      <c r="H699" s="304">
        <v>271</v>
      </c>
      <c r="I699" s="304">
        <v>271</v>
      </c>
      <c r="J699" s="304">
        <v>271</v>
      </c>
      <c r="K699" s="304">
        <v>271</v>
      </c>
      <c r="L699" s="304">
        <v>271</v>
      </c>
      <c r="M699" s="304">
        <v>271</v>
      </c>
      <c r="N699" s="304">
        <v>271</v>
      </c>
    </row>
    <row r="700" spans="1:14">
      <c r="A700" s="2" t="s">
        <v>4</v>
      </c>
      <c r="B700" s="2" t="s">
        <v>29</v>
      </c>
      <c r="C700" s="2" t="s">
        <v>63</v>
      </c>
      <c r="D700" s="2" t="s">
        <v>63</v>
      </c>
      <c r="E700" s="2" t="s">
        <v>63</v>
      </c>
      <c r="F700" s="2" t="s">
        <v>206</v>
      </c>
      <c r="G700" s="2" t="s">
        <v>49</v>
      </c>
      <c r="H700" s="304">
        <v>151.80000000000001</v>
      </c>
      <c r="I700" s="304">
        <v>201.8</v>
      </c>
      <c r="J700" s="304">
        <v>201.8</v>
      </c>
      <c r="K700" s="304">
        <v>201.8</v>
      </c>
      <c r="L700" s="304">
        <v>201.8</v>
      </c>
      <c r="M700" s="304">
        <v>201.8</v>
      </c>
      <c r="N700" s="304">
        <v>201.8</v>
      </c>
    </row>
    <row r="701" spans="1:14">
      <c r="A701" s="2" t="s">
        <v>4</v>
      </c>
      <c r="B701" s="2" t="s">
        <v>29</v>
      </c>
      <c r="C701" s="2" t="s">
        <v>64</v>
      </c>
      <c r="D701" s="2" t="s">
        <v>64</v>
      </c>
      <c r="E701" s="2" t="s">
        <v>64</v>
      </c>
      <c r="F701" s="2" t="s">
        <v>206</v>
      </c>
      <c r="G701" s="2" t="s">
        <v>49</v>
      </c>
      <c r="H701" s="304">
        <v>417.23100000000005</v>
      </c>
      <c r="I701" s="304">
        <v>327.27500000000003</v>
      </c>
      <c r="J701" s="304">
        <v>327.27500000000003</v>
      </c>
      <c r="K701" s="304">
        <v>319.27500000000003</v>
      </c>
      <c r="L701" s="304">
        <v>319.27500000000003</v>
      </c>
      <c r="M701" s="304">
        <v>319.27500000000003</v>
      </c>
      <c r="N701" s="304">
        <v>319.27500000000003</v>
      </c>
    </row>
    <row r="702" spans="1:14">
      <c r="A702" s="2" t="s">
        <v>4</v>
      </c>
      <c r="B702" s="2" t="s">
        <v>29</v>
      </c>
      <c r="C702" s="2" t="s">
        <v>54</v>
      </c>
      <c r="D702" s="2" t="s">
        <v>72</v>
      </c>
      <c r="E702" s="2" t="s">
        <v>72</v>
      </c>
      <c r="F702" s="2" t="s">
        <v>206</v>
      </c>
      <c r="G702" s="2" t="s">
        <v>49</v>
      </c>
      <c r="H702" s="304">
        <v>0</v>
      </c>
      <c r="I702" s="304">
        <v>0</v>
      </c>
      <c r="J702" s="304">
        <v>0</v>
      </c>
      <c r="K702" s="304">
        <v>0</v>
      </c>
      <c r="L702" s="304">
        <v>0</v>
      </c>
      <c r="M702" s="304">
        <v>0</v>
      </c>
      <c r="N702" s="304">
        <v>0</v>
      </c>
    </row>
    <row r="703" spans="1:14">
      <c r="A703" s="2" t="s">
        <v>4</v>
      </c>
      <c r="B703" s="2" t="s">
        <v>29</v>
      </c>
      <c r="C703" s="2" t="s">
        <v>55</v>
      </c>
      <c r="D703" s="2" t="s">
        <v>73</v>
      </c>
      <c r="E703" s="2" t="s">
        <v>73</v>
      </c>
      <c r="F703" s="2" t="s">
        <v>206</v>
      </c>
      <c r="G703" s="2" t="s">
        <v>49</v>
      </c>
      <c r="H703" s="304">
        <v>0</v>
      </c>
      <c r="I703" s="304">
        <v>0</v>
      </c>
      <c r="J703" s="304">
        <v>155.97496799999999</v>
      </c>
      <c r="K703" s="304">
        <v>155.97496799999999</v>
      </c>
      <c r="L703" s="304">
        <v>155.97496799999999</v>
      </c>
      <c r="M703" s="304">
        <v>155.97496799999999</v>
      </c>
      <c r="N703" s="304">
        <v>155.97496799999999</v>
      </c>
    </row>
    <row r="704" spans="1:14">
      <c r="A704" s="2" t="s">
        <v>4</v>
      </c>
      <c r="B704" s="2" t="s">
        <v>29</v>
      </c>
      <c r="C704" s="2" t="s">
        <v>57</v>
      </c>
      <c r="D704" s="2" t="s">
        <v>74</v>
      </c>
      <c r="E704" s="2" t="s">
        <v>74</v>
      </c>
      <c r="F704" s="2" t="s">
        <v>206</v>
      </c>
      <c r="G704" s="2" t="s">
        <v>49</v>
      </c>
      <c r="H704" s="304">
        <v>0</v>
      </c>
      <c r="I704" s="304">
        <v>0</v>
      </c>
      <c r="J704" s="304">
        <v>0</v>
      </c>
      <c r="K704" s="304">
        <v>0</v>
      </c>
      <c r="L704" s="304">
        <v>0</v>
      </c>
      <c r="M704" s="304">
        <v>0</v>
      </c>
      <c r="N704" s="304">
        <v>0</v>
      </c>
    </row>
    <row r="705" spans="1:14">
      <c r="A705" s="2" t="s">
        <v>4</v>
      </c>
      <c r="B705" s="2" t="s">
        <v>29</v>
      </c>
      <c r="C705" s="2" t="s">
        <v>64</v>
      </c>
      <c r="D705" s="2" t="s">
        <v>75</v>
      </c>
      <c r="E705" s="2" t="s">
        <v>75</v>
      </c>
      <c r="F705" s="2" t="s">
        <v>206</v>
      </c>
      <c r="G705" s="2" t="s">
        <v>49</v>
      </c>
      <c r="H705" s="304">
        <v>0</v>
      </c>
      <c r="I705" s="304">
        <v>0</v>
      </c>
      <c r="J705" s="304">
        <v>0</v>
      </c>
      <c r="K705" s="304">
        <v>0</v>
      </c>
      <c r="L705" s="304">
        <v>0</v>
      </c>
      <c r="M705" s="304">
        <v>0</v>
      </c>
      <c r="N705" s="304">
        <v>0</v>
      </c>
    </row>
    <row r="706" spans="1:14">
      <c r="A706" s="2" t="s">
        <v>4</v>
      </c>
      <c r="B706" s="2" t="s">
        <v>29</v>
      </c>
      <c r="C706" s="2" t="s">
        <v>60</v>
      </c>
      <c r="D706" s="2" t="s">
        <v>76</v>
      </c>
      <c r="E706" s="2" t="s">
        <v>76</v>
      </c>
      <c r="F706" s="2" t="s">
        <v>206</v>
      </c>
      <c r="G706" s="2" t="s">
        <v>49</v>
      </c>
      <c r="H706" s="304">
        <v>0</v>
      </c>
      <c r="I706" s="304">
        <v>0</v>
      </c>
      <c r="J706" s="304">
        <v>0</v>
      </c>
      <c r="K706" s="304">
        <v>0</v>
      </c>
      <c r="L706" s="304">
        <v>0</v>
      </c>
      <c r="M706" s="304">
        <v>3777.9586730000001</v>
      </c>
      <c r="N706" s="304">
        <v>9703.6813480000001</v>
      </c>
    </row>
    <row r="707" spans="1:14">
      <c r="A707" s="2" t="s">
        <v>4</v>
      </c>
      <c r="B707" s="2" t="s">
        <v>29</v>
      </c>
      <c r="C707" s="2" t="s">
        <v>61</v>
      </c>
      <c r="D707" s="2" t="s">
        <v>77</v>
      </c>
      <c r="E707" s="2" t="s">
        <v>77</v>
      </c>
      <c r="F707" s="2" t="s">
        <v>206</v>
      </c>
      <c r="G707" s="2" t="s">
        <v>49</v>
      </c>
      <c r="H707" s="304">
        <v>0</v>
      </c>
      <c r="I707" s="304">
        <v>0</v>
      </c>
      <c r="J707" s="304">
        <v>678</v>
      </c>
      <c r="K707" s="304">
        <v>678</v>
      </c>
      <c r="L707" s="304">
        <v>678</v>
      </c>
      <c r="M707" s="304">
        <v>678</v>
      </c>
      <c r="N707" s="304">
        <v>678</v>
      </c>
    </row>
    <row r="708" spans="1:14">
      <c r="A708" s="2" t="s">
        <v>4</v>
      </c>
      <c r="B708" s="2" t="s">
        <v>29</v>
      </c>
      <c r="C708" s="2" t="s">
        <v>62</v>
      </c>
      <c r="D708" s="2" t="s">
        <v>78</v>
      </c>
      <c r="E708" s="2" t="s">
        <v>78</v>
      </c>
      <c r="F708" s="2" t="s">
        <v>206</v>
      </c>
      <c r="G708" s="2" t="s">
        <v>49</v>
      </c>
      <c r="H708" s="304">
        <v>0</v>
      </c>
      <c r="I708" s="304">
        <v>1056.8</v>
      </c>
      <c r="J708" s="304">
        <v>2204.8000000000002</v>
      </c>
      <c r="K708" s="304">
        <v>5946.8</v>
      </c>
      <c r="L708" s="304">
        <v>5946.8</v>
      </c>
      <c r="M708" s="304">
        <v>5946.8</v>
      </c>
      <c r="N708" s="304">
        <v>5946.8</v>
      </c>
    </row>
    <row r="709" spans="1:14">
      <c r="A709" s="2" t="s">
        <v>4</v>
      </c>
      <c r="B709" s="2" t="s">
        <v>29</v>
      </c>
      <c r="C709" s="2" t="s">
        <v>63</v>
      </c>
      <c r="D709" s="2" t="s">
        <v>79</v>
      </c>
      <c r="E709" s="2" t="s">
        <v>79</v>
      </c>
      <c r="F709" s="2" t="s">
        <v>206</v>
      </c>
      <c r="G709" s="2" t="s">
        <v>49</v>
      </c>
      <c r="H709" s="304">
        <v>2039.4749780000002</v>
      </c>
      <c r="I709" s="304">
        <v>2039.4749780000002</v>
      </c>
      <c r="J709" s="304">
        <v>2039.4749780000002</v>
      </c>
      <c r="K709" s="304">
        <v>2039.4749780000002</v>
      </c>
      <c r="L709" s="304">
        <v>2039.4749780000002</v>
      </c>
      <c r="M709" s="304">
        <v>2039.4749780000002</v>
      </c>
      <c r="N709" s="304">
        <v>2039.4749780000002</v>
      </c>
    </row>
    <row r="710" spans="1:14">
      <c r="A710" s="2" t="s">
        <v>4</v>
      </c>
      <c r="B710" s="2" t="s">
        <v>29</v>
      </c>
      <c r="C710" s="2" t="s">
        <v>60</v>
      </c>
      <c r="D710" s="2" t="s">
        <v>76</v>
      </c>
      <c r="E710" s="2" t="s">
        <v>207</v>
      </c>
      <c r="F710" s="2" t="s">
        <v>206</v>
      </c>
      <c r="G710" s="2" t="s">
        <v>49</v>
      </c>
      <c r="H710" s="304">
        <v>0</v>
      </c>
      <c r="I710" s="304">
        <v>0</v>
      </c>
      <c r="J710" s="304">
        <v>0</v>
      </c>
      <c r="K710" s="304">
        <v>0</v>
      </c>
      <c r="L710" s="304">
        <v>2560.7923259999998</v>
      </c>
      <c r="M710" s="304">
        <v>2782.8336529999997</v>
      </c>
      <c r="N710" s="304">
        <v>11392.245727</v>
      </c>
    </row>
    <row r="711" spans="1:14">
      <c r="A711" s="2" t="s">
        <v>4</v>
      </c>
      <c r="B711" s="2" t="s">
        <v>29</v>
      </c>
      <c r="C711" s="2" t="s">
        <v>63</v>
      </c>
      <c r="D711" s="2" t="s">
        <v>79</v>
      </c>
      <c r="E711" s="2" t="s">
        <v>208</v>
      </c>
      <c r="F711" s="2" t="s">
        <v>206</v>
      </c>
      <c r="G711" s="2" t="s">
        <v>49</v>
      </c>
      <c r="H711" s="304">
        <v>0</v>
      </c>
      <c r="I711" s="304">
        <v>0</v>
      </c>
      <c r="J711" s="304">
        <v>0</v>
      </c>
      <c r="K711" s="304">
        <v>0</v>
      </c>
      <c r="L711" s="304">
        <v>1536.4753949999999</v>
      </c>
      <c r="M711" s="304">
        <v>1669.7001909999999</v>
      </c>
      <c r="N711" s="304">
        <v>7143.2218299999995</v>
      </c>
    </row>
    <row r="712" spans="1:14">
      <c r="A712" s="2" t="s">
        <v>4</v>
      </c>
      <c r="B712" s="2" t="s">
        <v>29</v>
      </c>
      <c r="C712" s="2" t="s">
        <v>65</v>
      </c>
      <c r="D712" s="2" t="s">
        <v>209</v>
      </c>
      <c r="E712" s="2" t="s">
        <v>80</v>
      </c>
      <c r="F712" s="2" t="s">
        <v>206</v>
      </c>
      <c r="G712" s="2" t="s">
        <v>49</v>
      </c>
      <c r="H712" s="304">
        <v>0</v>
      </c>
      <c r="I712" s="304">
        <v>0</v>
      </c>
      <c r="J712" s="304">
        <v>0</v>
      </c>
      <c r="K712" s="304">
        <v>0</v>
      </c>
      <c r="L712" s="304">
        <v>0</v>
      </c>
      <c r="M712" s="304">
        <v>0</v>
      </c>
      <c r="N712" s="304">
        <v>0</v>
      </c>
    </row>
    <row r="713" spans="1:14">
      <c r="A713" s="2" t="s">
        <v>4</v>
      </c>
      <c r="B713" s="2" t="s">
        <v>29</v>
      </c>
      <c r="C713" s="2" t="s">
        <v>65</v>
      </c>
      <c r="D713" s="2" t="s">
        <v>209</v>
      </c>
      <c r="E713" s="2" t="s">
        <v>81</v>
      </c>
      <c r="F713" s="2" t="s">
        <v>206</v>
      </c>
      <c r="G713" s="2" t="s">
        <v>49</v>
      </c>
      <c r="H713" s="304">
        <v>0</v>
      </c>
      <c r="I713" s="304">
        <v>0</v>
      </c>
      <c r="J713" s="304">
        <v>0</v>
      </c>
      <c r="K713" s="304">
        <v>0</v>
      </c>
      <c r="L713" s="304">
        <v>0</v>
      </c>
      <c r="M713" s="304">
        <v>0</v>
      </c>
      <c r="N713" s="304">
        <v>0</v>
      </c>
    </row>
    <row r="714" spans="1:14">
      <c r="A714" s="2" t="s">
        <v>4</v>
      </c>
      <c r="B714" s="2" t="s">
        <v>29</v>
      </c>
      <c r="C714" s="2" t="s">
        <v>82</v>
      </c>
      <c r="D714" s="2" t="s">
        <v>82</v>
      </c>
      <c r="E714" s="2" t="s">
        <v>82</v>
      </c>
      <c r="F714" s="2" t="s">
        <v>206</v>
      </c>
      <c r="G714" s="2" t="s">
        <v>49</v>
      </c>
      <c r="H714" s="304">
        <v>0</v>
      </c>
      <c r="I714" s="304">
        <v>1275.4970000000001</v>
      </c>
      <c r="J714" s="304">
        <v>0</v>
      </c>
      <c r="K714" s="304">
        <v>0</v>
      </c>
      <c r="L714" s="304">
        <v>0</v>
      </c>
      <c r="M714" s="304">
        <v>0</v>
      </c>
      <c r="N714" s="304">
        <v>0</v>
      </c>
    </row>
    <row r="715" spans="1:14">
      <c r="A715" s="2" t="s">
        <v>4</v>
      </c>
      <c r="B715" s="2" t="s">
        <v>29</v>
      </c>
      <c r="C715" s="2" t="s">
        <v>83</v>
      </c>
      <c r="D715" s="2" t="s">
        <v>83</v>
      </c>
      <c r="E715" s="2" t="s">
        <v>83</v>
      </c>
      <c r="F715" s="2" t="s">
        <v>206</v>
      </c>
      <c r="G715" s="2" t="s">
        <v>49</v>
      </c>
      <c r="H715" s="304">
        <v>0</v>
      </c>
      <c r="I715" s="304">
        <v>0</v>
      </c>
      <c r="J715" s="304">
        <v>0</v>
      </c>
      <c r="K715" s="304">
        <v>0</v>
      </c>
      <c r="L715" s="304">
        <v>0</v>
      </c>
      <c r="M715" s="304">
        <v>0</v>
      </c>
      <c r="N715" s="304">
        <v>0</v>
      </c>
    </row>
    <row r="716" spans="1:14">
      <c r="A716" s="2" t="s">
        <v>4</v>
      </c>
      <c r="B716" s="2" t="s">
        <v>29</v>
      </c>
      <c r="C716" s="2" t="s">
        <v>84</v>
      </c>
      <c r="D716" s="2" t="s">
        <v>84</v>
      </c>
      <c r="E716" s="2" t="s">
        <v>84</v>
      </c>
      <c r="F716" s="2" t="s">
        <v>206</v>
      </c>
      <c r="G716" s="2" t="s">
        <v>49</v>
      </c>
      <c r="H716" s="304">
        <v>0</v>
      </c>
      <c r="I716" s="304">
        <v>0</v>
      </c>
      <c r="J716" s="304">
        <v>0</v>
      </c>
      <c r="K716" s="304">
        <v>0</v>
      </c>
      <c r="L716" s="304">
        <v>0</v>
      </c>
      <c r="M716" s="304">
        <v>0</v>
      </c>
      <c r="N716" s="304">
        <v>0</v>
      </c>
    </row>
    <row r="717" spans="1:14">
      <c r="A717" s="2" t="s">
        <v>4</v>
      </c>
      <c r="B717" s="2" t="s">
        <v>29</v>
      </c>
      <c r="C717" s="2" t="s">
        <v>85</v>
      </c>
      <c r="D717" s="2" t="s">
        <v>85</v>
      </c>
      <c r="E717" s="2" t="s">
        <v>85</v>
      </c>
      <c r="F717" s="2" t="s">
        <v>206</v>
      </c>
      <c r="G717" s="2" t="s">
        <v>49</v>
      </c>
      <c r="H717" s="304">
        <v>0</v>
      </c>
      <c r="I717" s="304">
        <v>0</v>
      </c>
      <c r="J717" s="304">
        <v>0</v>
      </c>
      <c r="K717" s="304">
        <v>0</v>
      </c>
      <c r="L717" s="304">
        <v>0</v>
      </c>
      <c r="M717" s="304">
        <v>0</v>
      </c>
      <c r="N717" s="304">
        <v>0</v>
      </c>
    </row>
    <row r="718" spans="1:14">
      <c r="A718" s="2" t="s">
        <v>4</v>
      </c>
      <c r="B718" s="2" t="s">
        <v>29</v>
      </c>
      <c r="C718" s="2" t="s">
        <v>87</v>
      </c>
      <c r="D718" s="2" t="s">
        <v>87</v>
      </c>
      <c r="E718" s="2" t="s">
        <v>87</v>
      </c>
      <c r="F718" s="2" t="s">
        <v>206</v>
      </c>
      <c r="G718" s="2" t="s">
        <v>49</v>
      </c>
      <c r="H718" s="304">
        <v>0</v>
      </c>
      <c r="I718" s="304">
        <v>89.956000000000003</v>
      </c>
      <c r="J718" s="304">
        <v>89.956000000000003</v>
      </c>
      <c r="K718" s="304">
        <v>97.956000000000003</v>
      </c>
      <c r="L718" s="304">
        <v>97.956000000000003</v>
      </c>
      <c r="M718" s="304">
        <v>97.956000000000003</v>
      </c>
      <c r="N718" s="304">
        <v>97.956000000000003</v>
      </c>
    </row>
    <row r="719" spans="1:14">
      <c r="A719" s="2" t="s">
        <v>4</v>
      </c>
      <c r="B719" s="2" t="s">
        <v>29</v>
      </c>
      <c r="C719" s="2" t="s">
        <v>88</v>
      </c>
      <c r="D719" s="2" t="s">
        <v>88</v>
      </c>
      <c r="E719" s="2" t="s">
        <v>88</v>
      </c>
      <c r="F719" s="2" t="s">
        <v>206</v>
      </c>
      <c r="G719" s="2" t="s">
        <v>49</v>
      </c>
      <c r="H719" s="304">
        <v>0</v>
      </c>
      <c r="I719" s="304">
        <v>0</v>
      </c>
      <c r="J719" s="304">
        <v>0</v>
      </c>
      <c r="K719" s="304">
        <v>0</v>
      </c>
      <c r="L719" s="304">
        <v>1174</v>
      </c>
      <c r="M719" s="304">
        <v>1174</v>
      </c>
      <c r="N719" s="304">
        <v>1174</v>
      </c>
    </row>
    <row r="720" spans="1:14">
      <c r="A720" s="2" t="s">
        <v>4</v>
      </c>
      <c r="B720" s="2" t="s">
        <v>29</v>
      </c>
      <c r="C720" s="2" t="s">
        <v>48</v>
      </c>
      <c r="D720" s="2" t="s">
        <v>48</v>
      </c>
      <c r="E720" s="2" t="s">
        <v>48</v>
      </c>
      <c r="F720" s="2" t="s">
        <v>210</v>
      </c>
      <c r="G720" s="2" t="s">
        <v>50</v>
      </c>
      <c r="H720" s="304">
        <v>278.99999884800002</v>
      </c>
      <c r="I720" s="304">
        <v>0</v>
      </c>
      <c r="J720" s="304">
        <v>0</v>
      </c>
      <c r="K720" s="304">
        <v>0</v>
      </c>
      <c r="L720" s="304">
        <v>0</v>
      </c>
      <c r="M720" s="304">
        <v>0</v>
      </c>
      <c r="N720" s="304">
        <v>0</v>
      </c>
    </row>
    <row r="721" spans="1:14">
      <c r="A721" s="2" t="s">
        <v>4</v>
      </c>
      <c r="B721" s="2" t="s">
        <v>29</v>
      </c>
      <c r="C721" s="2" t="s">
        <v>53</v>
      </c>
      <c r="D721" s="2" t="s">
        <v>53</v>
      </c>
      <c r="E721" s="2" t="s">
        <v>53</v>
      </c>
      <c r="F721" s="2" t="s">
        <v>210</v>
      </c>
      <c r="G721" s="2" t="s">
        <v>50</v>
      </c>
      <c r="H721" s="304">
        <v>0</v>
      </c>
      <c r="I721" s="304">
        <v>0</v>
      </c>
      <c r="J721" s="304">
        <v>0</v>
      </c>
      <c r="K721" s="304">
        <v>0</v>
      </c>
      <c r="L721" s="304">
        <v>0</v>
      </c>
      <c r="M721" s="304">
        <v>0</v>
      </c>
      <c r="N721" s="304">
        <v>0</v>
      </c>
    </row>
    <row r="722" spans="1:14">
      <c r="A722" s="2" t="s">
        <v>4</v>
      </c>
      <c r="B722" s="2" t="s">
        <v>29</v>
      </c>
      <c r="C722" s="2" t="s">
        <v>54</v>
      </c>
      <c r="D722" s="2" t="s">
        <v>54</v>
      </c>
      <c r="E722" s="2" t="s">
        <v>54</v>
      </c>
      <c r="F722" s="2" t="s">
        <v>210</v>
      </c>
      <c r="G722" s="2" t="s">
        <v>50</v>
      </c>
      <c r="H722" s="304">
        <v>25441.943330898004</v>
      </c>
      <c r="I722" s="304">
        <v>9595.8746809669992</v>
      </c>
      <c r="J722" s="304">
        <v>7908.6132771799985</v>
      </c>
      <c r="K722" s="304">
        <v>8575.3119711779982</v>
      </c>
      <c r="L722" s="304">
        <v>11589.129772957</v>
      </c>
      <c r="M722" s="304">
        <v>9841.8783025400007</v>
      </c>
      <c r="N722" s="304">
        <v>3948.5385033620005</v>
      </c>
    </row>
    <row r="723" spans="1:14">
      <c r="A723" s="2" t="s">
        <v>4</v>
      </c>
      <c r="B723" s="2" t="s">
        <v>29</v>
      </c>
      <c r="C723" s="2" t="s">
        <v>55</v>
      </c>
      <c r="D723" s="2" t="s">
        <v>55</v>
      </c>
      <c r="E723" s="2" t="s">
        <v>55</v>
      </c>
      <c r="F723" s="2" t="s">
        <v>210</v>
      </c>
      <c r="G723" s="2" t="s">
        <v>50</v>
      </c>
      <c r="H723" s="304">
        <v>151.64498596000001</v>
      </c>
      <c r="I723" s="304">
        <v>58.053868607999981</v>
      </c>
      <c r="J723" s="304">
        <v>67.726585959999994</v>
      </c>
      <c r="K723" s="304">
        <v>57.580585959999993</v>
      </c>
      <c r="L723" s="304">
        <v>43.222585959999989</v>
      </c>
      <c r="M723" s="304">
        <v>47.362189825999991</v>
      </c>
      <c r="N723" s="304">
        <v>199.43516596000001</v>
      </c>
    </row>
    <row r="724" spans="1:14">
      <c r="A724" s="2" t="s">
        <v>4</v>
      </c>
      <c r="B724" s="2" t="s">
        <v>29</v>
      </c>
      <c r="C724" s="2" t="s">
        <v>56</v>
      </c>
      <c r="D724" s="2" t="s">
        <v>56</v>
      </c>
      <c r="E724" s="2" t="s">
        <v>56</v>
      </c>
      <c r="F724" s="2" t="s">
        <v>210</v>
      </c>
      <c r="G724" s="2" t="s">
        <v>50</v>
      </c>
      <c r="H724" s="304">
        <v>66</v>
      </c>
      <c r="I724" s="304">
        <v>81.007019999999997</v>
      </c>
      <c r="J724" s="304">
        <v>76.121803200000002</v>
      </c>
      <c r="K724" s="304">
        <v>76.498559999999998</v>
      </c>
      <c r="L724" s="304">
        <v>77.728139999999996</v>
      </c>
      <c r="M724" s="304">
        <v>69.22502320000001</v>
      </c>
      <c r="N724" s="304">
        <v>22.08</v>
      </c>
    </row>
    <row r="725" spans="1:14">
      <c r="A725" s="2" t="s">
        <v>4</v>
      </c>
      <c r="B725" s="2" t="s">
        <v>29</v>
      </c>
      <c r="C725" s="2" t="s">
        <v>57</v>
      </c>
      <c r="D725" s="2" t="s">
        <v>57</v>
      </c>
      <c r="E725" s="2" t="s">
        <v>57</v>
      </c>
      <c r="F725" s="2" t="s">
        <v>210</v>
      </c>
      <c r="G725" s="2" t="s">
        <v>50</v>
      </c>
      <c r="H725" s="304">
        <v>0</v>
      </c>
      <c r="I725" s="304">
        <v>0</v>
      </c>
      <c r="J725" s="304">
        <v>0</v>
      </c>
      <c r="K725" s="304">
        <v>0</v>
      </c>
      <c r="L725" s="304">
        <v>0</v>
      </c>
      <c r="M725" s="304">
        <v>0</v>
      </c>
      <c r="N725" s="304">
        <v>0</v>
      </c>
    </row>
    <row r="726" spans="1:14">
      <c r="A726" s="2" t="s">
        <v>4</v>
      </c>
      <c r="B726" s="2" t="s">
        <v>29</v>
      </c>
      <c r="C726" s="2" t="s">
        <v>58</v>
      </c>
      <c r="D726" s="2" t="s">
        <v>58</v>
      </c>
      <c r="E726" s="2" t="s">
        <v>58</v>
      </c>
      <c r="F726" s="2" t="s">
        <v>210</v>
      </c>
      <c r="G726" s="2" t="s">
        <v>50</v>
      </c>
      <c r="H726" s="304">
        <v>42194.054908799997</v>
      </c>
      <c r="I726" s="304">
        <v>42194.054908799997</v>
      </c>
      <c r="J726" s="304">
        <v>42194.054908799997</v>
      </c>
      <c r="K726" s="304">
        <v>42194.054908799997</v>
      </c>
      <c r="L726" s="304">
        <v>32270.067609599999</v>
      </c>
      <c r="M726" s="304">
        <v>32270.067609599999</v>
      </c>
      <c r="N726" s="304">
        <v>32270.067609599999</v>
      </c>
    </row>
    <row r="727" spans="1:14">
      <c r="A727" s="2" t="s">
        <v>4</v>
      </c>
      <c r="B727" s="2" t="s">
        <v>29</v>
      </c>
      <c r="C727" s="2" t="s">
        <v>59</v>
      </c>
      <c r="D727" s="2" t="s">
        <v>59</v>
      </c>
      <c r="E727" s="2" t="s">
        <v>59</v>
      </c>
      <c r="F727" s="2" t="s">
        <v>210</v>
      </c>
      <c r="G727" s="2" t="s">
        <v>50</v>
      </c>
      <c r="H727" s="304">
        <v>1934.2897459149999</v>
      </c>
      <c r="I727" s="304">
        <v>2030.0023927779998</v>
      </c>
      <c r="J727" s="304">
        <v>1997.1653927980001</v>
      </c>
      <c r="K727" s="304">
        <v>1945.753173781</v>
      </c>
      <c r="L727" s="304">
        <v>1878.9702495249999</v>
      </c>
      <c r="M727" s="304">
        <v>1976.1734732289999</v>
      </c>
      <c r="N727" s="304">
        <v>2113.7215717280001</v>
      </c>
    </row>
    <row r="728" spans="1:14">
      <c r="A728" s="2" t="s">
        <v>4</v>
      </c>
      <c r="B728" s="2" t="s">
        <v>29</v>
      </c>
      <c r="C728" s="2" t="s">
        <v>60</v>
      </c>
      <c r="D728" s="2" t="s">
        <v>60</v>
      </c>
      <c r="E728" s="2" t="s">
        <v>60</v>
      </c>
      <c r="F728" s="2" t="s">
        <v>210</v>
      </c>
      <c r="G728" s="2" t="s">
        <v>50</v>
      </c>
      <c r="H728" s="304">
        <v>5745.297599690286</v>
      </c>
      <c r="I728" s="304">
        <v>7395.561020901524</v>
      </c>
      <c r="J728" s="304">
        <v>7443.9853390635235</v>
      </c>
      <c r="K728" s="304">
        <v>7443.9853390635235</v>
      </c>
      <c r="L728" s="304">
        <v>7443.9853390635235</v>
      </c>
      <c r="M728" s="304">
        <v>7443.9853390635235</v>
      </c>
      <c r="N728" s="304">
        <v>7443.9853390635235</v>
      </c>
    </row>
    <row r="729" spans="1:14">
      <c r="A729" s="2" t="s">
        <v>4</v>
      </c>
      <c r="B729" s="2" t="s">
        <v>29</v>
      </c>
      <c r="C729" s="2" t="s">
        <v>61</v>
      </c>
      <c r="D729" s="2" t="s">
        <v>61</v>
      </c>
      <c r="E729" s="2" t="s">
        <v>61</v>
      </c>
      <c r="F729" s="2" t="s">
        <v>210</v>
      </c>
      <c r="G729" s="2" t="s">
        <v>50</v>
      </c>
      <c r="H729" s="304">
        <v>737.08038482799998</v>
      </c>
      <c r="I729" s="304">
        <v>785.44486987400001</v>
      </c>
      <c r="J729" s="304">
        <v>785.44486987400001</v>
      </c>
      <c r="K729" s="304">
        <v>785.44486987400001</v>
      </c>
      <c r="L729" s="304">
        <v>785.44486987400001</v>
      </c>
      <c r="M729" s="304">
        <v>785.44486987400001</v>
      </c>
      <c r="N729" s="304">
        <v>785.44486987400001</v>
      </c>
    </row>
    <row r="730" spans="1:14">
      <c r="A730" s="2" t="s">
        <v>4</v>
      </c>
      <c r="B730" s="2" t="s">
        <v>29</v>
      </c>
      <c r="C730" s="2" t="s">
        <v>63</v>
      </c>
      <c r="D730" s="2" t="s">
        <v>63</v>
      </c>
      <c r="E730" s="2" t="s">
        <v>63</v>
      </c>
      <c r="F730" s="2" t="s">
        <v>210</v>
      </c>
      <c r="G730" s="2" t="s">
        <v>50</v>
      </c>
      <c r="H730" s="304">
        <v>45.105170651999998</v>
      </c>
      <c r="I730" s="304">
        <v>126.57287349000001</v>
      </c>
      <c r="J730" s="304">
        <v>172.46296106000003</v>
      </c>
      <c r="K730" s="304">
        <v>61.837798716000009</v>
      </c>
      <c r="L730" s="304">
        <v>58.422091553999998</v>
      </c>
      <c r="M730" s="304">
        <v>62.281944913000004</v>
      </c>
      <c r="N730" s="304">
        <v>174.804720205</v>
      </c>
    </row>
    <row r="731" spans="1:14">
      <c r="A731" s="2" t="s">
        <v>4</v>
      </c>
      <c r="B731" s="2" t="s">
        <v>29</v>
      </c>
      <c r="C731" s="2" t="s">
        <v>64</v>
      </c>
      <c r="D731" s="2" t="s">
        <v>64</v>
      </c>
      <c r="E731" s="2" t="s">
        <v>64</v>
      </c>
      <c r="F731" s="2" t="s">
        <v>210</v>
      </c>
      <c r="G731" s="2" t="s">
        <v>50</v>
      </c>
      <c r="H731" s="304">
        <v>2451.9709054700002</v>
      </c>
      <c r="I731" s="304">
        <v>2353.4269053190001</v>
      </c>
      <c r="J731" s="304">
        <v>2350.6989049290005</v>
      </c>
      <c r="K731" s="304">
        <v>2318.6784497550002</v>
      </c>
      <c r="L731" s="304">
        <v>2319.1779041860004</v>
      </c>
      <c r="M731" s="304">
        <v>2319.177903113</v>
      </c>
      <c r="N731" s="304">
        <v>2332.5546039300002</v>
      </c>
    </row>
    <row r="732" spans="1:14">
      <c r="A732" s="2" t="s">
        <v>4</v>
      </c>
      <c r="B732" s="2" t="s">
        <v>29</v>
      </c>
      <c r="C732" s="2" t="s">
        <v>54</v>
      </c>
      <c r="D732" s="2" t="s">
        <v>72</v>
      </c>
      <c r="E732" s="2" t="s">
        <v>72</v>
      </c>
      <c r="F732" s="2" t="s">
        <v>210</v>
      </c>
      <c r="G732" s="2" t="s">
        <v>50</v>
      </c>
      <c r="H732" s="304">
        <v>0</v>
      </c>
      <c r="I732" s="304">
        <v>0</v>
      </c>
      <c r="J732" s="304">
        <v>0</v>
      </c>
      <c r="K732" s="304">
        <v>0</v>
      </c>
      <c r="L732" s="304">
        <v>0</v>
      </c>
      <c r="M732" s="304">
        <v>0</v>
      </c>
      <c r="N732" s="304">
        <v>0</v>
      </c>
    </row>
    <row r="733" spans="1:14">
      <c r="A733" s="2" t="s">
        <v>4</v>
      </c>
      <c r="B733" s="2" t="s">
        <v>29</v>
      </c>
      <c r="C733" s="2" t="s">
        <v>55</v>
      </c>
      <c r="D733" s="2" t="s">
        <v>73</v>
      </c>
      <c r="E733" s="2" t="s">
        <v>73</v>
      </c>
      <c r="F733" s="2" t="s">
        <v>210</v>
      </c>
      <c r="G733" s="2" t="s">
        <v>50</v>
      </c>
      <c r="H733" s="304">
        <v>0</v>
      </c>
      <c r="I733" s="304">
        <v>0</v>
      </c>
      <c r="J733" s="304">
        <v>7.1928985919999997</v>
      </c>
      <c r="K733" s="304">
        <v>16.75224648</v>
      </c>
      <c r="L733" s="304">
        <v>3.7683992320000002</v>
      </c>
      <c r="M733" s="304">
        <v>3.7683992320000002</v>
      </c>
      <c r="N733" s="304">
        <v>69.760810696000007</v>
      </c>
    </row>
    <row r="734" spans="1:14">
      <c r="A734" s="2" t="s">
        <v>4</v>
      </c>
      <c r="B734" s="2" t="s">
        <v>29</v>
      </c>
      <c r="C734" s="2" t="s">
        <v>57</v>
      </c>
      <c r="D734" s="2" t="s">
        <v>74</v>
      </c>
      <c r="E734" s="2" t="s">
        <v>74</v>
      </c>
      <c r="F734" s="2" t="s">
        <v>210</v>
      </c>
      <c r="G734" s="2" t="s">
        <v>50</v>
      </c>
      <c r="H734" s="304">
        <v>0</v>
      </c>
      <c r="I734" s="304">
        <v>0</v>
      </c>
      <c r="J734" s="304">
        <v>0</v>
      </c>
      <c r="K734" s="304">
        <v>0</v>
      </c>
      <c r="L734" s="304">
        <v>0</v>
      </c>
      <c r="M734" s="304">
        <v>0</v>
      </c>
      <c r="N734" s="304">
        <v>0</v>
      </c>
    </row>
    <row r="735" spans="1:14">
      <c r="A735" s="2" t="s">
        <v>4</v>
      </c>
      <c r="B735" s="2" t="s">
        <v>29</v>
      </c>
      <c r="C735" s="2" t="s">
        <v>64</v>
      </c>
      <c r="D735" s="2" t="s">
        <v>75</v>
      </c>
      <c r="E735" s="2" t="s">
        <v>75</v>
      </c>
      <c r="F735" s="2" t="s">
        <v>210</v>
      </c>
      <c r="G735" s="2" t="s">
        <v>50</v>
      </c>
      <c r="H735" s="304">
        <v>0</v>
      </c>
      <c r="I735" s="304">
        <v>0</v>
      </c>
      <c r="J735" s="304">
        <v>0</v>
      </c>
      <c r="K735" s="304">
        <v>0</v>
      </c>
      <c r="L735" s="304">
        <v>0</v>
      </c>
      <c r="M735" s="304">
        <v>0</v>
      </c>
      <c r="N735" s="304">
        <v>0</v>
      </c>
    </row>
    <row r="736" spans="1:14">
      <c r="A736" s="2" t="s">
        <v>4</v>
      </c>
      <c r="B736" s="2" t="s">
        <v>29</v>
      </c>
      <c r="C736" s="2" t="s">
        <v>60</v>
      </c>
      <c r="D736" s="2" t="s">
        <v>76</v>
      </c>
      <c r="E736" s="2" t="s">
        <v>76</v>
      </c>
      <c r="F736" s="2" t="s">
        <v>210</v>
      </c>
      <c r="G736" s="2" t="s">
        <v>50</v>
      </c>
      <c r="H736" s="304">
        <v>0</v>
      </c>
      <c r="I736" s="304">
        <v>0</v>
      </c>
      <c r="J736" s="304">
        <v>0</v>
      </c>
      <c r="K736" s="304">
        <v>0</v>
      </c>
      <c r="L736" s="304">
        <v>0</v>
      </c>
      <c r="M736" s="304">
        <v>8004.5336171750014</v>
      </c>
      <c r="N736" s="304">
        <v>20703.147425126997</v>
      </c>
    </row>
    <row r="737" spans="1:14">
      <c r="A737" s="2" t="s">
        <v>4</v>
      </c>
      <c r="B737" s="2" t="s">
        <v>29</v>
      </c>
      <c r="C737" s="2" t="s">
        <v>61</v>
      </c>
      <c r="D737" s="2" t="s">
        <v>77</v>
      </c>
      <c r="E737" s="2" t="s">
        <v>77</v>
      </c>
      <c r="F737" s="2" t="s">
        <v>210</v>
      </c>
      <c r="G737" s="2" t="s">
        <v>50</v>
      </c>
      <c r="H737" s="304">
        <v>0</v>
      </c>
      <c r="I737" s="304">
        <v>0</v>
      </c>
      <c r="J737" s="304">
        <v>2882.430848767</v>
      </c>
      <c r="K737" s="304">
        <v>2882.430848767</v>
      </c>
      <c r="L737" s="304">
        <v>2882.430848767</v>
      </c>
      <c r="M737" s="304">
        <v>2882.430848767</v>
      </c>
      <c r="N737" s="304">
        <v>2882.430848767</v>
      </c>
    </row>
    <row r="738" spans="1:14">
      <c r="A738" s="2" t="s">
        <v>4</v>
      </c>
      <c r="B738" s="2" t="s">
        <v>29</v>
      </c>
      <c r="C738" s="2" t="s">
        <v>62</v>
      </c>
      <c r="D738" s="2" t="s">
        <v>78</v>
      </c>
      <c r="E738" s="2" t="s">
        <v>78</v>
      </c>
      <c r="F738" s="2" t="s">
        <v>210</v>
      </c>
      <c r="G738" s="2" t="s">
        <v>50</v>
      </c>
      <c r="H738" s="304">
        <v>0</v>
      </c>
      <c r="I738" s="304">
        <v>4079.1158996170002</v>
      </c>
      <c r="J738" s="304">
        <v>8805.6614991930001</v>
      </c>
      <c r="K738" s="304">
        <v>24212.223899876</v>
      </c>
      <c r="L738" s="304">
        <v>24212.223899876</v>
      </c>
      <c r="M738" s="304">
        <v>24212.223899876</v>
      </c>
      <c r="N738" s="304">
        <v>24212.223899876</v>
      </c>
    </row>
    <row r="739" spans="1:14">
      <c r="A739" s="2" t="s">
        <v>4</v>
      </c>
      <c r="B739" s="2" t="s">
        <v>29</v>
      </c>
      <c r="C739" s="2" t="s">
        <v>63</v>
      </c>
      <c r="D739" s="2" t="s">
        <v>79</v>
      </c>
      <c r="E739" s="2" t="s">
        <v>79</v>
      </c>
      <c r="F739" s="2" t="s">
        <v>210</v>
      </c>
      <c r="G739" s="2" t="s">
        <v>50</v>
      </c>
      <c r="H739" s="304">
        <v>2671.358206894</v>
      </c>
      <c r="I739" s="304">
        <v>2771.7101752959998</v>
      </c>
      <c r="J739" s="304">
        <v>2799.9743409140001</v>
      </c>
      <c r="K739" s="304">
        <v>2808.2416814360004</v>
      </c>
      <c r="L739" s="304">
        <v>1921.992844462</v>
      </c>
      <c r="M739" s="304">
        <v>2510.0872732369999</v>
      </c>
      <c r="N739" s="304">
        <v>2839.2974899659998</v>
      </c>
    </row>
    <row r="740" spans="1:14">
      <c r="A740" s="2" t="s">
        <v>4</v>
      </c>
      <c r="B740" s="2" t="s">
        <v>29</v>
      </c>
      <c r="C740" s="2" t="s">
        <v>60</v>
      </c>
      <c r="D740" s="2" t="s">
        <v>76</v>
      </c>
      <c r="E740" s="2" t="s">
        <v>207</v>
      </c>
      <c r="F740" s="2" t="s">
        <v>210</v>
      </c>
      <c r="G740" s="2" t="s">
        <v>50</v>
      </c>
      <c r="H740" s="304">
        <v>0</v>
      </c>
      <c r="I740" s="304">
        <v>0</v>
      </c>
      <c r="J740" s="304">
        <v>0</v>
      </c>
      <c r="K740" s="304">
        <v>0</v>
      </c>
      <c r="L740" s="304">
        <v>5499.9165502319993</v>
      </c>
      <c r="M740" s="304">
        <v>5976.8036290779992</v>
      </c>
      <c r="N740" s="304">
        <v>24263.469509306</v>
      </c>
    </row>
    <row r="741" spans="1:14">
      <c r="A741" s="2" t="s">
        <v>4</v>
      </c>
      <c r="B741" s="2" t="s">
        <v>29</v>
      </c>
      <c r="C741" s="2" t="s">
        <v>63</v>
      </c>
      <c r="D741" s="2" t="s">
        <v>79</v>
      </c>
      <c r="E741" s="2" t="s">
        <v>208</v>
      </c>
      <c r="F741" s="2" t="s">
        <v>210</v>
      </c>
      <c r="G741" s="2" t="s">
        <v>50</v>
      </c>
      <c r="H741" s="304">
        <v>0</v>
      </c>
      <c r="I741" s="304">
        <v>0</v>
      </c>
      <c r="J741" s="304">
        <v>0</v>
      </c>
      <c r="K741" s="304">
        <v>0</v>
      </c>
      <c r="L741" s="304">
        <v>1497.1839327160001</v>
      </c>
      <c r="M741" s="304">
        <v>2233.3302224909999</v>
      </c>
      <c r="N741" s="301">
        <v>10429.103873288001</v>
      </c>
    </row>
    <row r="742" spans="1:14">
      <c r="A742" s="2" t="s">
        <v>4</v>
      </c>
      <c r="B742" s="2" t="s">
        <v>29</v>
      </c>
      <c r="C742" s="2" t="s">
        <v>65</v>
      </c>
      <c r="D742" s="2" t="s">
        <v>209</v>
      </c>
      <c r="E742" s="2" t="s">
        <v>80</v>
      </c>
      <c r="F742" s="2" t="s">
        <v>210</v>
      </c>
      <c r="G742" s="2" t="s">
        <v>50</v>
      </c>
      <c r="H742" s="304">
        <v>0</v>
      </c>
      <c r="I742" s="304">
        <v>0</v>
      </c>
      <c r="J742" s="304">
        <v>0</v>
      </c>
      <c r="K742" s="304">
        <v>0</v>
      </c>
      <c r="L742" s="304">
        <v>0</v>
      </c>
      <c r="M742" s="304">
        <v>0</v>
      </c>
      <c r="N742" s="304">
        <v>0</v>
      </c>
    </row>
    <row r="743" spans="1:14">
      <c r="A743" s="2" t="s">
        <v>4</v>
      </c>
      <c r="B743" s="2" t="s">
        <v>29</v>
      </c>
      <c r="C743" s="2" t="s">
        <v>65</v>
      </c>
      <c r="D743" s="2" t="s">
        <v>209</v>
      </c>
      <c r="E743" s="2" t="s">
        <v>81</v>
      </c>
      <c r="F743" s="2" t="s">
        <v>210</v>
      </c>
      <c r="G743" s="2" t="s">
        <v>50</v>
      </c>
      <c r="H743" s="304">
        <v>0</v>
      </c>
      <c r="I743" s="304">
        <v>0</v>
      </c>
      <c r="J743" s="304">
        <v>0</v>
      </c>
      <c r="K743" s="304">
        <v>0</v>
      </c>
      <c r="L743" s="304">
        <v>0</v>
      </c>
      <c r="M743" s="304">
        <v>0</v>
      </c>
      <c r="N743" s="304">
        <v>0</v>
      </c>
    </row>
    <row r="744" spans="1:14">
      <c r="A744" s="2"/>
      <c r="B744" s="2"/>
      <c r="C744" s="2"/>
      <c r="D744" s="2"/>
      <c r="E744" s="2"/>
      <c r="F744" s="2"/>
      <c r="G744" s="2"/>
      <c r="H744" s="304"/>
      <c r="I744" s="304"/>
      <c r="J744" s="304"/>
      <c r="K744" s="304"/>
      <c r="L744" s="304"/>
      <c r="M744" s="304"/>
      <c r="N744" s="304"/>
    </row>
    <row r="745" spans="1:14">
      <c r="A745" s="2" t="s">
        <v>2</v>
      </c>
      <c r="B745" s="2" t="s">
        <v>43</v>
      </c>
      <c r="C745" s="2" t="s">
        <v>203</v>
      </c>
      <c r="D745" s="2" t="s">
        <v>204</v>
      </c>
      <c r="E745" s="2" t="s">
        <v>205</v>
      </c>
      <c r="F745" s="2" t="s">
        <v>99</v>
      </c>
      <c r="G745" s="2" t="s">
        <v>46</v>
      </c>
      <c r="H745" s="304">
        <v>2025</v>
      </c>
      <c r="I745" s="304">
        <v>2028</v>
      </c>
      <c r="J745" s="304">
        <v>2030</v>
      </c>
      <c r="K745" s="304">
        <v>2032</v>
      </c>
      <c r="L745" s="304">
        <v>2035</v>
      </c>
      <c r="M745" s="304">
        <v>2037</v>
      </c>
      <c r="N745" s="304">
        <v>2040</v>
      </c>
    </row>
    <row r="746" spans="1:14">
      <c r="A746" s="2" t="s">
        <v>4</v>
      </c>
      <c r="B746" s="2" t="s">
        <v>211</v>
      </c>
      <c r="C746" s="2" t="s">
        <v>48</v>
      </c>
      <c r="D746" s="2" t="s">
        <v>48</v>
      </c>
      <c r="E746" s="2" t="s">
        <v>48</v>
      </c>
      <c r="F746" s="2" t="s">
        <v>206</v>
      </c>
      <c r="G746" s="2" t="s">
        <v>49</v>
      </c>
      <c r="H746" s="304">
        <v>120422.94116799999</v>
      </c>
      <c r="I746" s="304">
        <v>76451.976548999985</v>
      </c>
      <c r="J746" s="304">
        <v>44550.497320999981</v>
      </c>
      <c r="K746" s="304">
        <v>1671.7757247556272</v>
      </c>
      <c r="L746" s="304">
        <v>1446.9447357556271</v>
      </c>
      <c r="M746" s="304">
        <v>1416.5447357556266</v>
      </c>
      <c r="N746" s="304">
        <v>1217.0799477556268</v>
      </c>
    </row>
    <row r="747" spans="1:14">
      <c r="A747" s="2" t="s">
        <v>4</v>
      </c>
      <c r="B747" s="2" t="s">
        <v>211</v>
      </c>
      <c r="C747" s="2" t="s">
        <v>53</v>
      </c>
      <c r="D747" s="2" t="s">
        <v>53</v>
      </c>
      <c r="E747" s="2" t="s">
        <v>53</v>
      </c>
      <c r="F747" s="2" t="s">
        <v>206</v>
      </c>
      <c r="G747" s="2" t="s">
        <v>49</v>
      </c>
      <c r="H747" s="304">
        <v>0</v>
      </c>
      <c r="I747" s="304">
        <v>0</v>
      </c>
      <c r="J747" s="304">
        <v>0</v>
      </c>
      <c r="K747" s="304">
        <v>6853.5439119455013</v>
      </c>
      <c r="L747" s="304">
        <v>6853.5439119455013</v>
      </c>
      <c r="M747" s="304">
        <v>6853.5439119455013</v>
      </c>
      <c r="N747" s="304">
        <v>6853.5439119455013</v>
      </c>
    </row>
    <row r="748" spans="1:14">
      <c r="A748" s="2" t="s">
        <v>4</v>
      </c>
      <c r="B748" s="2" t="s">
        <v>211</v>
      </c>
      <c r="C748" s="2" t="s">
        <v>54</v>
      </c>
      <c r="D748" s="2" t="s">
        <v>54</v>
      </c>
      <c r="E748" s="2" t="s">
        <v>54</v>
      </c>
      <c r="F748" s="2" t="s">
        <v>206</v>
      </c>
      <c r="G748" s="2" t="s">
        <v>49</v>
      </c>
      <c r="H748" s="304">
        <v>175351.30280008991</v>
      </c>
      <c r="I748" s="304">
        <v>178652.30280008994</v>
      </c>
      <c r="J748" s="304">
        <v>178652.30280008994</v>
      </c>
      <c r="K748" s="304">
        <v>178201.25911708997</v>
      </c>
      <c r="L748" s="304">
        <v>178201.25911708997</v>
      </c>
      <c r="M748" s="304">
        <v>177806.88663808993</v>
      </c>
      <c r="N748" s="304">
        <v>166340.91556708998</v>
      </c>
    </row>
    <row r="749" spans="1:14">
      <c r="A749" s="2" t="s">
        <v>4</v>
      </c>
      <c r="B749" s="2" t="s">
        <v>211</v>
      </c>
      <c r="C749" s="2" t="s">
        <v>55</v>
      </c>
      <c r="D749" s="2" t="s">
        <v>55</v>
      </c>
      <c r="E749" s="2" t="s">
        <v>55</v>
      </c>
      <c r="F749" s="2" t="s">
        <v>206</v>
      </c>
      <c r="G749" s="2" t="s">
        <v>49</v>
      </c>
      <c r="H749" s="304">
        <v>108679.06100000007</v>
      </c>
      <c r="I749" s="304">
        <v>107070.56100000009</v>
      </c>
      <c r="J749" s="304">
        <v>106611.29292800008</v>
      </c>
      <c r="K749" s="304">
        <v>105675.32533500009</v>
      </c>
      <c r="L749" s="304">
        <v>105675.32533500009</v>
      </c>
      <c r="M749" s="304">
        <v>104232.58272100007</v>
      </c>
      <c r="N749" s="304">
        <v>90416.331335000097</v>
      </c>
    </row>
    <row r="750" spans="1:14">
      <c r="A750" s="2" t="s">
        <v>4</v>
      </c>
      <c r="B750" s="2" t="s">
        <v>211</v>
      </c>
      <c r="C750" s="2" t="s">
        <v>56</v>
      </c>
      <c r="D750" s="2" t="s">
        <v>56</v>
      </c>
      <c r="E750" s="2" t="s">
        <v>56</v>
      </c>
      <c r="F750" s="2" t="s">
        <v>206</v>
      </c>
      <c r="G750" s="2" t="s">
        <v>49</v>
      </c>
      <c r="H750" s="304">
        <v>61651.92223199999</v>
      </c>
      <c r="I750" s="304">
        <v>59972.239799000003</v>
      </c>
      <c r="J750" s="304">
        <v>69797.823584999991</v>
      </c>
      <c r="K750" s="304">
        <v>69627.823584999991</v>
      </c>
      <c r="L750" s="304">
        <v>67932.776955000008</v>
      </c>
      <c r="M750" s="304">
        <v>59350.236699000001</v>
      </c>
      <c r="N750" s="304">
        <v>32340.693273000001</v>
      </c>
    </row>
    <row r="751" spans="1:14">
      <c r="A751" s="2" t="s">
        <v>4</v>
      </c>
      <c r="B751" s="2" t="s">
        <v>211</v>
      </c>
      <c r="C751" s="2" t="s">
        <v>57</v>
      </c>
      <c r="D751" s="2" t="s">
        <v>57</v>
      </c>
      <c r="E751" s="2" t="s">
        <v>57</v>
      </c>
      <c r="F751" s="2" t="s">
        <v>206</v>
      </c>
      <c r="G751" s="2" t="s">
        <v>49</v>
      </c>
      <c r="H751" s="304">
        <v>237.6</v>
      </c>
      <c r="I751" s="304">
        <v>237.6</v>
      </c>
      <c r="J751" s="304">
        <v>237.6</v>
      </c>
      <c r="K751" s="304">
        <v>237.6</v>
      </c>
      <c r="L751" s="304">
        <v>237.6</v>
      </c>
      <c r="M751" s="304">
        <v>237.6</v>
      </c>
      <c r="N751" s="304">
        <v>237.6</v>
      </c>
    </row>
    <row r="752" spans="1:14">
      <c r="A752" s="2" t="s">
        <v>4</v>
      </c>
      <c r="B752" s="2" t="s">
        <v>211</v>
      </c>
      <c r="C752" s="2" t="s">
        <v>58</v>
      </c>
      <c r="D752" s="2" t="s">
        <v>58</v>
      </c>
      <c r="E752" s="2" t="s">
        <v>58</v>
      </c>
      <c r="F752" s="2" t="s">
        <v>206</v>
      </c>
      <c r="G752" s="2" t="s">
        <v>49</v>
      </c>
      <c r="H752" s="305">
        <v>82051.000000000015</v>
      </c>
      <c r="I752" s="305">
        <v>83017.000000000015</v>
      </c>
      <c r="J752" s="305">
        <v>83010.000000000015</v>
      </c>
      <c r="K752" s="305">
        <v>83538.000000000015</v>
      </c>
      <c r="L752" s="305">
        <v>76640.327948000006</v>
      </c>
      <c r="M752" s="305">
        <v>67040.86357300001</v>
      </c>
      <c r="N752" s="305">
        <v>43061.062662999997</v>
      </c>
    </row>
    <row r="753" spans="1:14">
      <c r="A753" s="2" t="s">
        <v>4</v>
      </c>
      <c r="B753" s="2" t="s">
        <v>211</v>
      </c>
      <c r="C753" s="2" t="s">
        <v>59</v>
      </c>
      <c r="D753" s="2" t="s">
        <v>59</v>
      </c>
      <c r="E753" s="2" t="s">
        <v>59</v>
      </c>
      <c r="F753" s="2" t="s">
        <v>206</v>
      </c>
      <c r="G753" s="2" t="s">
        <v>49</v>
      </c>
      <c r="H753" s="305">
        <v>60401.617999999988</v>
      </c>
      <c r="I753" s="305">
        <v>60402.612999999983</v>
      </c>
      <c r="J753" s="305">
        <v>60402.612999999983</v>
      </c>
      <c r="K753" s="305">
        <v>60401.212999999982</v>
      </c>
      <c r="L753" s="305">
        <v>60401.212999999982</v>
      </c>
      <c r="M753" s="305">
        <v>60401.212999999982</v>
      </c>
      <c r="N753" s="305">
        <v>60401.212999999982</v>
      </c>
    </row>
    <row r="754" spans="1:14">
      <c r="A754" s="2" t="s">
        <v>4</v>
      </c>
      <c r="B754" s="2" t="s">
        <v>211</v>
      </c>
      <c r="C754" s="2" t="s">
        <v>60</v>
      </c>
      <c r="D754" s="2" t="s">
        <v>60</v>
      </c>
      <c r="E754" s="2" t="s">
        <v>60</v>
      </c>
      <c r="F754" s="2" t="s">
        <v>206</v>
      </c>
      <c r="G754" s="2" t="s">
        <v>49</v>
      </c>
      <c r="H754" s="304">
        <v>52169.697999999997</v>
      </c>
      <c r="I754" s="304">
        <v>54924.697999999997</v>
      </c>
      <c r="J754" s="304">
        <v>54924.697999999997</v>
      </c>
      <c r="K754" s="304">
        <v>54924.697999999997</v>
      </c>
      <c r="L754" s="304">
        <v>54924.697999999997</v>
      </c>
      <c r="M754" s="304">
        <v>54924.697999999997</v>
      </c>
      <c r="N754" s="301">
        <v>54924.697999999997</v>
      </c>
    </row>
    <row r="755" spans="1:14">
      <c r="A755" s="2" t="s">
        <v>4</v>
      </c>
      <c r="B755" s="2" t="s">
        <v>211</v>
      </c>
      <c r="C755" s="2" t="s">
        <v>61</v>
      </c>
      <c r="D755" s="2" t="s">
        <v>61</v>
      </c>
      <c r="E755" s="2" t="s">
        <v>61</v>
      </c>
      <c r="F755" s="2" t="s">
        <v>206</v>
      </c>
      <c r="G755" s="2" t="s">
        <v>49</v>
      </c>
      <c r="H755" s="304">
        <v>87104.957000000009</v>
      </c>
      <c r="I755" s="304">
        <v>88114.957000000009</v>
      </c>
      <c r="J755" s="304">
        <v>88114.957000000009</v>
      </c>
      <c r="K755" s="304">
        <v>88114.957000000009</v>
      </c>
      <c r="L755" s="304">
        <v>88114.957000000009</v>
      </c>
      <c r="M755" s="304">
        <v>88114.957000000009</v>
      </c>
      <c r="N755" s="301">
        <v>88114.957000000009</v>
      </c>
    </row>
    <row r="756" spans="1:14">
      <c r="A756" s="2" t="s">
        <v>4</v>
      </c>
      <c r="B756" s="2" t="s">
        <v>211</v>
      </c>
      <c r="C756" s="2" t="s">
        <v>63</v>
      </c>
      <c r="D756" s="2" t="s">
        <v>63</v>
      </c>
      <c r="E756" s="2" t="s">
        <v>63</v>
      </c>
      <c r="F756" s="2" t="s">
        <v>206</v>
      </c>
      <c r="G756" s="2" t="s">
        <v>49</v>
      </c>
      <c r="H756" s="304">
        <v>1222.3999999999999</v>
      </c>
      <c r="I756" s="304">
        <v>1632.3999999999999</v>
      </c>
      <c r="J756" s="304">
        <v>1632.3999999999999</v>
      </c>
      <c r="K756" s="304">
        <v>1632.3999999999999</v>
      </c>
      <c r="L756" s="304">
        <v>1632.3999999999999</v>
      </c>
      <c r="M756" s="304">
        <v>1632.3999999999999</v>
      </c>
      <c r="N756" s="304">
        <v>1632.3999999999999</v>
      </c>
    </row>
    <row r="757" spans="1:14">
      <c r="A757" s="2" t="s">
        <v>4</v>
      </c>
      <c r="B757" s="2" t="s">
        <v>211</v>
      </c>
      <c r="C757" s="2" t="s">
        <v>64</v>
      </c>
      <c r="D757" s="2" t="s">
        <v>64</v>
      </c>
      <c r="E757" s="2" t="s">
        <v>64</v>
      </c>
      <c r="F757" s="2" t="s">
        <v>206</v>
      </c>
      <c r="G757" s="2" t="s">
        <v>49</v>
      </c>
      <c r="H757" s="304">
        <v>6433.4299999999967</v>
      </c>
      <c r="I757" s="304">
        <v>3819.9599999999991</v>
      </c>
      <c r="J757" s="304">
        <v>3814.9599999999991</v>
      </c>
      <c r="K757" s="304">
        <v>3441.985999999999</v>
      </c>
      <c r="L757" s="304">
        <v>3441.985999999999</v>
      </c>
      <c r="M757" s="304">
        <v>3441.985999999999</v>
      </c>
      <c r="N757" s="304">
        <v>3422.925999999999</v>
      </c>
    </row>
    <row r="758" spans="1:14">
      <c r="A758" s="2" t="s">
        <v>4</v>
      </c>
      <c r="B758" s="2" t="s">
        <v>211</v>
      </c>
      <c r="C758" s="2" t="s">
        <v>54</v>
      </c>
      <c r="D758" s="2" t="s">
        <v>72</v>
      </c>
      <c r="E758" s="2" t="s">
        <v>72</v>
      </c>
      <c r="F758" s="2" t="s">
        <v>206</v>
      </c>
      <c r="G758" s="2" t="s">
        <v>49</v>
      </c>
      <c r="H758" s="304">
        <v>0</v>
      </c>
      <c r="I758" s="304">
        <v>26389.413001000001</v>
      </c>
      <c r="J758" s="304">
        <v>28821.712890999999</v>
      </c>
      <c r="K758" s="304">
        <v>55918.265372000002</v>
      </c>
      <c r="L758" s="304">
        <v>61071.195354000003</v>
      </c>
      <c r="M758" s="304">
        <v>61111.594178000007</v>
      </c>
      <c r="N758" s="304">
        <v>61111.594178000007</v>
      </c>
    </row>
    <row r="759" spans="1:14">
      <c r="A759" s="2" t="s">
        <v>4</v>
      </c>
      <c r="B759" s="2" t="s">
        <v>211</v>
      </c>
      <c r="C759" s="2" t="s">
        <v>55</v>
      </c>
      <c r="D759" s="2" t="s">
        <v>73</v>
      </c>
      <c r="E759" s="2" t="s">
        <v>73</v>
      </c>
      <c r="F759" s="2" t="s">
        <v>206</v>
      </c>
      <c r="G759" s="2" t="s">
        <v>49</v>
      </c>
      <c r="H759" s="304">
        <v>0</v>
      </c>
      <c r="I759" s="304">
        <v>542.08199999999999</v>
      </c>
      <c r="J759" s="304">
        <v>542.08199999999999</v>
      </c>
      <c r="K759" s="304">
        <v>12498.771729</v>
      </c>
      <c r="L759" s="304">
        <v>12498.771729</v>
      </c>
      <c r="M759" s="304">
        <v>12498.771729</v>
      </c>
      <c r="N759" s="304">
        <v>12540.527677</v>
      </c>
    </row>
    <row r="760" spans="1:14">
      <c r="A760" s="2" t="s">
        <v>4</v>
      </c>
      <c r="B760" s="2" t="s">
        <v>211</v>
      </c>
      <c r="C760" s="2" t="s">
        <v>57</v>
      </c>
      <c r="D760" s="2" t="s">
        <v>74</v>
      </c>
      <c r="E760" s="2" t="s">
        <v>74</v>
      </c>
      <c r="F760" s="2" t="s">
        <v>206</v>
      </c>
      <c r="G760" s="2" t="s">
        <v>49</v>
      </c>
      <c r="H760" s="304">
        <v>0</v>
      </c>
      <c r="I760" s="304">
        <v>0</v>
      </c>
      <c r="J760" s="304">
        <v>0</v>
      </c>
      <c r="K760" s="304">
        <v>0</v>
      </c>
      <c r="L760" s="304">
        <v>0</v>
      </c>
      <c r="M760" s="304">
        <v>0</v>
      </c>
      <c r="N760" s="304">
        <v>0</v>
      </c>
    </row>
    <row r="761" spans="1:14">
      <c r="A761" s="2" t="s">
        <v>4</v>
      </c>
      <c r="B761" s="2" t="s">
        <v>211</v>
      </c>
      <c r="C761" s="2" t="s">
        <v>64</v>
      </c>
      <c r="D761" s="2" t="s">
        <v>75</v>
      </c>
      <c r="E761" s="2" t="s">
        <v>75</v>
      </c>
      <c r="F761" s="2" t="s">
        <v>206</v>
      </c>
      <c r="G761" s="2" t="s">
        <v>49</v>
      </c>
      <c r="H761" s="304">
        <v>0</v>
      </c>
      <c r="I761" s="304">
        <v>0</v>
      </c>
      <c r="J761" s="304">
        <v>0</v>
      </c>
      <c r="K761" s="304">
        <v>6286</v>
      </c>
      <c r="L761" s="304">
        <v>6286</v>
      </c>
      <c r="M761" s="304">
        <v>6286</v>
      </c>
      <c r="N761" s="304">
        <v>6286</v>
      </c>
    </row>
    <row r="762" spans="1:14">
      <c r="A762" s="2" t="s">
        <v>4</v>
      </c>
      <c r="B762" s="2" t="s">
        <v>211</v>
      </c>
      <c r="C762" s="2" t="s">
        <v>60</v>
      </c>
      <c r="D762" s="2" t="s">
        <v>76</v>
      </c>
      <c r="E762" s="2" t="s">
        <v>76</v>
      </c>
      <c r="F762" s="2" t="s">
        <v>206</v>
      </c>
      <c r="G762" s="2" t="s">
        <v>49</v>
      </c>
      <c r="H762" s="304">
        <v>0</v>
      </c>
      <c r="I762" s="304">
        <v>0</v>
      </c>
      <c r="J762" s="304">
        <v>0</v>
      </c>
      <c r="K762" s="304">
        <v>0</v>
      </c>
      <c r="L762" s="304">
        <v>9089.4521829999994</v>
      </c>
      <c r="M762" s="304">
        <v>100576.45766800003</v>
      </c>
      <c r="N762" s="304">
        <v>201580.00339899998</v>
      </c>
    </row>
    <row r="763" spans="1:14">
      <c r="A763" s="2" t="s">
        <v>4</v>
      </c>
      <c r="B763" s="2" t="s">
        <v>211</v>
      </c>
      <c r="C763" s="2" t="s">
        <v>61</v>
      </c>
      <c r="D763" s="2" t="s">
        <v>77</v>
      </c>
      <c r="E763" s="2" t="s">
        <v>77</v>
      </c>
      <c r="F763" s="2" t="s">
        <v>206</v>
      </c>
      <c r="G763" s="2" t="s">
        <v>49</v>
      </c>
      <c r="H763" s="304">
        <v>0</v>
      </c>
      <c r="I763" s="304">
        <v>6080.7464930000006</v>
      </c>
      <c r="J763" s="304">
        <v>87481.435719000001</v>
      </c>
      <c r="K763" s="304">
        <v>98833.809374999997</v>
      </c>
      <c r="L763" s="304">
        <v>133426.55317500001</v>
      </c>
      <c r="M763" s="304">
        <v>147338.47079900003</v>
      </c>
      <c r="N763" s="304">
        <v>286864.75148200011</v>
      </c>
    </row>
    <row r="764" spans="1:14">
      <c r="A764" s="2" t="s">
        <v>4</v>
      </c>
      <c r="B764" s="2" t="s">
        <v>211</v>
      </c>
      <c r="C764" s="2" t="s">
        <v>62</v>
      </c>
      <c r="D764" s="2" t="s">
        <v>78</v>
      </c>
      <c r="E764" s="2" t="s">
        <v>78</v>
      </c>
      <c r="F764" s="2" t="s">
        <v>206</v>
      </c>
      <c r="G764" s="2" t="s">
        <v>49</v>
      </c>
      <c r="H764" s="304">
        <v>12</v>
      </c>
      <c r="I764" s="304">
        <v>2612</v>
      </c>
      <c r="J764" s="304">
        <v>2612</v>
      </c>
      <c r="K764" s="304">
        <v>2612</v>
      </c>
      <c r="L764" s="304">
        <v>2612</v>
      </c>
      <c r="M764" s="304">
        <v>2612</v>
      </c>
      <c r="N764" s="304">
        <v>2612</v>
      </c>
    </row>
    <row r="765" spans="1:14">
      <c r="A765" s="2" t="s">
        <v>4</v>
      </c>
      <c r="B765" s="2" t="s">
        <v>211</v>
      </c>
      <c r="C765" s="2" t="s">
        <v>63</v>
      </c>
      <c r="D765" s="2" t="s">
        <v>79</v>
      </c>
      <c r="E765" s="2" t="s">
        <v>79</v>
      </c>
      <c r="F765" s="2" t="s">
        <v>206</v>
      </c>
      <c r="G765" s="2" t="s">
        <v>49</v>
      </c>
      <c r="H765" s="304">
        <v>9337.0682410000009</v>
      </c>
      <c r="I765" s="304">
        <v>9337.0682410000009</v>
      </c>
      <c r="J765" s="304">
        <v>9639.3197950000012</v>
      </c>
      <c r="K765" s="304">
        <v>9639.3197950000012</v>
      </c>
      <c r="L765" s="304">
        <v>9639.3197950000012</v>
      </c>
      <c r="M765" s="304">
        <v>9639.3197950000012</v>
      </c>
      <c r="N765" s="304">
        <v>9639.3197950000012</v>
      </c>
    </row>
    <row r="766" spans="1:14">
      <c r="A766" s="2" t="s">
        <v>4</v>
      </c>
      <c r="B766" s="2" t="s">
        <v>211</v>
      </c>
      <c r="C766" s="2" t="s">
        <v>60</v>
      </c>
      <c r="D766" s="2" t="s">
        <v>76</v>
      </c>
      <c r="E766" s="2" t="s">
        <v>207</v>
      </c>
      <c r="F766" s="2" t="s">
        <v>206</v>
      </c>
      <c r="G766" s="2" t="s">
        <v>49</v>
      </c>
      <c r="H766" s="304">
        <v>0</v>
      </c>
      <c r="I766" s="304">
        <v>0</v>
      </c>
      <c r="J766" s="304">
        <v>9236</v>
      </c>
      <c r="K766" s="304">
        <v>10114.038316</v>
      </c>
      <c r="L766" s="304">
        <v>23650.899938999999</v>
      </c>
      <c r="M766" s="304">
        <v>32942.184786999998</v>
      </c>
      <c r="N766" s="304">
        <v>92239.85224100003</v>
      </c>
    </row>
    <row r="767" spans="1:14">
      <c r="A767" s="2" t="s">
        <v>4</v>
      </c>
      <c r="B767" s="2" t="s">
        <v>211</v>
      </c>
      <c r="C767" s="2" t="s">
        <v>63</v>
      </c>
      <c r="D767" s="2" t="s">
        <v>79</v>
      </c>
      <c r="E767" s="2" t="s">
        <v>208</v>
      </c>
      <c r="F767" s="2" t="s">
        <v>206</v>
      </c>
      <c r="G767" s="2" t="s">
        <v>49</v>
      </c>
      <c r="H767" s="304">
        <v>0</v>
      </c>
      <c r="I767" s="304">
        <v>0</v>
      </c>
      <c r="J767" s="304">
        <v>5541.599999</v>
      </c>
      <c r="K767" s="304">
        <v>6068.4229879999993</v>
      </c>
      <c r="L767" s="304">
        <v>14190.539962000003</v>
      </c>
      <c r="M767" s="304">
        <v>19765.310868</v>
      </c>
      <c r="N767" s="304">
        <v>55036.036936000011</v>
      </c>
    </row>
    <row r="768" spans="1:14">
      <c r="A768" s="2" t="s">
        <v>4</v>
      </c>
      <c r="B768" s="2" t="s">
        <v>211</v>
      </c>
      <c r="C768" s="2" t="s">
        <v>65</v>
      </c>
      <c r="D768" s="2" t="s">
        <v>209</v>
      </c>
      <c r="E768" s="2" t="s">
        <v>80</v>
      </c>
      <c r="F768" s="2" t="s">
        <v>206</v>
      </c>
      <c r="G768" s="2" t="s">
        <v>49</v>
      </c>
      <c r="H768" s="304">
        <v>0</v>
      </c>
      <c r="I768" s="304">
        <v>0</v>
      </c>
      <c r="J768" s="304">
        <v>0</v>
      </c>
      <c r="K768" s="304">
        <v>0</v>
      </c>
      <c r="L768" s="304">
        <v>0</v>
      </c>
      <c r="M768" s="304">
        <v>0</v>
      </c>
      <c r="N768" s="304">
        <v>0</v>
      </c>
    </row>
    <row r="769" spans="1:14">
      <c r="A769" s="2" t="s">
        <v>4</v>
      </c>
      <c r="B769" s="2" t="s">
        <v>211</v>
      </c>
      <c r="C769" s="2" t="s">
        <v>65</v>
      </c>
      <c r="D769" s="2" t="s">
        <v>209</v>
      </c>
      <c r="E769" s="2" t="s">
        <v>81</v>
      </c>
      <c r="F769" s="2" t="s">
        <v>206</v>
      </c>
      <c r="G769" s="2" t="s">
        <v>49</v>
      </c>
      <c r="H769" s="304">
        <v>0</v>
      </c>
      <c r="I769" s="304">
        <v>0</v>
      </c>
      <c r="J769" s="304">
        <v>0</v>
      </c>
      <c r="K769" s="304">
        <v>0</v>
      </c>
      <c r="L769" s="304">
        <v>0</v>
      </c>
      <c r="M769" s="304">
        <v>0</v>
      </c>
      <c r="N769" s="304">
        <v>0</v>
      </c>
    </row>
    <row r="770" spans="1:14">
      <c r="A770" s="2" t="s">
        <v>4</v>
      </c>
      <c r="B770" s="2" t="s">
        <v>211</v>
      </c>
      <c r="C770" s="2" t="s">
        <v>82</v>
      </c>
      <c r="D770" s="2" t="s">
        <v>82</v>
      </c>
      <c r="E770" s="2" t="s">
        <v>82</v>
      </c>
      <c r="F770" s="2" t="s">
        <v>206</v>
      </c>
      <c r="G770" s="2" t="s">
        <v>49</v>
      </c>
      <c r="H770" s="304">
        <v>0</v>
      </c>
      <c r="I770" s="304">
        <v>18302.239782000008</v>
      </c>
      <c r="J770" s="304">
        <v>27448.682580000004</v>
      </c>
      <c r="K770" s="304">
        <v>55131.383935999991</v>
      </c>
      <c r="L770" s="304">
        <v>50222.168924999984</v>
      </c>
      <c r="M770" s="304">
        <v>50252.568924999992</v>
      </c>
      <c r="N770" s="304">
        <v>50452.03371299999</v>
      </c>
    </row>
    <row r="771" spans="1:14">
      <c r="A771" s="2" t="s">
        <v>4</v>
      </c>
      <c r="B771" s="2" t="s">
        <v>211</v>
      </c>
      <c r="C771" s="2" t="s">
        <v>83</v>
      </c>
      <c r="D771" s="2" t="s">
        <v>83</v>
      </c>
      <c r="E771" s="2" t="s">
        <v>83</v>
      </c>
      <c r="F771" s="2" t="s">
        <v>206</v>
      </c>
      <c r="G771" s="2" t="s">
        <v>49</v>
      </c>
      <c r="H771" s="304">
        <v>0</v>
      </c>
      <c r="I771" s="304">
        <v>0</v>
      </c>
      <c r="J771" s="304">
        <v>0</v>
      </c>
      <c r="K771" s="304">
        <v>265</v>
      </c>
      <c r="L771" s="304">
        <v>265</v>
      </c>
      <c r="M771" s="304">
        <v>659.372479</v>
      </c>
      <c r="N771" s="304">
        <v>12125.34355</v>
      </c>
    </row>
    <row r="772" spans="1:14">
      <c r="A772" s="2" t="s">
        <v>4</v>
      </c>
      <c r="B772" s="2" t="s">
        <v>211</v>
      </c>
      <c r="C772" s="2" t="s">
        <v>84</v>
      </c>
      <c r="D772" s="2" t="s">
        <v>84</v>
      </c>
      <c r="E772" s="2" t="s">
        <v>84</v>
      </c>
      <c r="F772" s="2" t="s">
        <v>206</v>
      </c>
      <c r="G772" s="2" t="s">
        <v>49</v>
      </c>
      <c r="H772" s="304">
        <v>0</v>
      </c>
      <c r="I772" s="304">
        <v>191.1</v>
      </c>
      <c r="J772" s="304">
        <v>342.36807199999998</v>
      </c>
      <c r="K772" s="304">
        <v>679.13566500000002</v>
      </c>
      <c r="L772" s="304">
        <v>679.13566500000002</v>
      </c>
      <c r="M772" s="304">
        <v>2121.878279</v>
      </c>
      <c r="N772" s="304">
        <v>15444.929665000001</v>
      </c>
    </row>
    <row r="773" spans="1:14">
      <c r="A773" s="2" t="s">
        <v>4</v>
      </c>
      <c r="B773" s="2" t="s">
        <v>211</v>
      </c>
      <c r="C773" s="2" t="s">
        <v>85</v>
      </c>
      <c r="D773" s="2" t="s">
        <v>85</v>
      </c>
      <c r="E773" s="2" t="s">
        <v>85</v>
      </c>
      <c r="F773" s="2" t="s">
        <v>206</v>
      </c>
      <c r="G773" s="2" t="s">
        <v>49</v>
      </c>
      <c r="H773" s="304">
        <v>0</v>
      </c>
      <c r="I773" s="304">
        <v>1579.98927</v>
      </c>
      <c r="J773" s="304">
        <v>1382.0239140000001</v>
      </c>
      <c r="K773" s="304">
        <v>1138.0239140000001</v>
      </c>
      <c r="L773" s="304">
        <v>1699.0705440000002</v>
      </c>
      <c r="M773" s="304">
        <v>10281.6108</v>
      </c>
      <c r="N773" s="304">
        <v>37291.154225999991</v>
      </c>
    </row>
    <row r="774" spans="1:14">
      <c r="A774" s="2" t="s">
        <v>4</v>
      </c>
      <c r="B774" s="2" t="s">
        <v>211</v>
      </c>
      <c r="C774" s="2" t="s">
        <v>87</v>
      </c>
      <c r="D774" s="2" t="s">
        <v>87</v>
      </c>
      <c r="E774" s="2" t="s">
        <v>87</v>
      </c>
      <c r="F774" s="2" t="s">
        <v>206</v>
      </c>
      <c r="G774" s="2" t="s">
        <v>49</v>
      </c>
      <c r="H774" s="304">
        <v>0</v>
      </c>
      <c r="I774" s="304">
        <v>2574.9800000000005</v>
      </c>
      <c r="J774" s="304">
        <v>2579.9800000000005</v>
      </c>
      <c r="K774" s="304">
        <v>2952.9540000000002</v>
      </c>
      <c r="L774" s="304">
        <v>2952.9540000000002</v>
      </c>
      <c r="M774" s="304">
        <v>2952.9540000000002</v>
      </c>
      <c r="N774" s="304">
        <v>2972.0140000000001</v>
      </c>
    </row>
    <row r="775" spans="1:14">
      <c r="A775" s="2" t="s">
        <v>4</v>
      </c>
      <c r="B775" s="2" t="s">
        <v>211</v>
      </c>
      <c r="C775" s="2" t="s">
        <v>88</v>
      </c>
      <c r="D775" s="2" t="s">
        <v>88</v>
      </c>
      <c r="E775" s="2" t="s">
        <v>88</v>
      </c>
      <c r="F775" s="2" t="s">
        <v>206</v>
      </c>
      <c r="G775" s="2" t="s">
        <v>49</v>
      </c>
      <c r="H775" s="304">
        <v>0</v>
      </c>
      <c r="I775" s="304">
        <v>0</v>
      </c>
      <c r="J775" s="304">
        <v>0</v>
      </c>
      <c r="K775" s="304">
        <v>0</v>
      </c>
      <c r="L775" s="304">
        <v>9247.6720519999999</v>
      </c>
      <c r="M775" s="304">
        <v>18847.136427000001</v>
      </c>
      <c r="N775" s="304">
        <v>42826.93733700001</v>
      </c>
    </row>
    <row r="776" spans="1:14">
      <c r="A776" s="2" t="s">
        <v>4</v>
      </c>
      <c r="B776" s="2" t="s">
        <v>211</v>
      </c>
      <c r="C776" s="2" t="s">
        <v>48</v>
      </c>
      <c r="D776" s="2" t="s">
        <v>48</v>
      </c>
      <c r="E776" s="2" t="s">
        <v>48</v>
      </c>
      <c r="F776" s="2" t="s">
        <v>210</v>
      </c>
      <c r="G776" s="2" t="s">
        <v>50</v>
      </c>
      <c r="H776" s="304">
        <v>584671.92099918588</v>
      </c>
      <c r="I776" s="304">
        <v>380442.83466707013</v>
      </c>
      <c r="J776" s="304">
        <v>159456.21823413664</v>
      </c>
      <c r="K776" s="304">
        <v>6870.2655414560004</v>
      </c>
      <c r="L776" s="304">
        <v>7003.1672173059987</v>
      </c>
      <c r="M776" s="304">
        <v>6496.4289474659981</v>
      </c>
      <c r="N776" s="304">
        <v>5643.1161567999998</v>
      </c>
    </row>
    <row r="777" spans="1:14">
      <c r="A777" s="2" t="s">
        <v>4</v>
      </c>
      <c r="B777" s="2" t="s">
        <v>211</v>
      </c>
      <c r="C777" s="2" t="s">
        <v>53</v>
      </c>
      <c r="D777" s="2" t="s">
        <v>53</v>
      </c>
      <c r="E777" s="2" t="s">
        <v>53</v>
      </c>
      <c r="F777" s="2" t="s">
        <v>210</v>
      </c>
      <c r="G777" s="2" t="s">
        <v>50</v>
      </c>
      <c r="H777" s="304">
        <v>0</v>
      </c>
      <c r="I777" s="304">
        <v>0</v>
      </c>
      <c r="J777" s="304">
        <v>0</v>
      </c>
      <c r="K777" s="304">
        <v>60037.044668642593</v>
      </c>
      <c r="L777" s="304">
        <v>60037.044668642593</v>
      </c>
      <c r="M777" s="304">
        <v>60037.044666482594</v>
      </c>
      <c r="N777" s="304">
        <v>60037.044665714595</v>
      </c>
    </row>
    <row r="778" spans="1:14">
      <c r="A778" s="2" t="s">
        <v>4</v>
      </c>
      <c r="B778" s="2" t="s">
        <v>211</v>
      </c>
      <c r="C778" s="2" t="s">
        <v>54</v>
      </c>
      <c r="D778" s="2" t="s">
        <v>54</v>
      </c>
      <c r="E778" s="2" t="s">
        <v>54</v>
      </c>
      <c r="F778" s="2" t="s">
        <v>210</v>
      </c>
      <c r="G778" s="2" t="s">
        <v>50</v>
      </c>
      <c r="H778" s="304">
        <v>1036438.6861819194</v>
      </c>
      <c r="I778" s="304">
        <v>1109505.0228111532</v>
      </c>
      <c r="J778" s="304">
        <v>1012307.3346865126</v>
      </c>
      <c r="K778" s="304">
        <v>1077787.8298659683</v>
      </c>
      <c r="L778" s="304">
        <v>1052604.9265669978</v>
      </c>
      <c r="M778" s="304">
        <v>935336.8606462091</v>
      </c>
      <c r="N778" s="304">
        <v>408431.68232317496</v>
      </c>
    </row>
    <row r="779" spans="1:14">
      <c r="A779" s="2" t="s">
        <v>4</v>
      </c>
      <c r="B779" s="2" t="s">
        <v>211</v>
      </c>
      <c r="C779" s="2" t="s">
        <v>55</v>
      </c>
      <c r="D779" s="2" t="s">
        <v>55</v>
      </c>
      <c r="E779" s="2" t="s">
        <v>55</v>
      </c>
      <c r="F779" s="2" t="s">
        <v>210</v>
      </c>
      <c r="G779" s="2" t="s">
        <v>50</v>
      </c>
      <c r="H779" s="304">
        <v>11251.977391378003</v>
      </c>
      <c r="I779" s="304">
        <v>11228.374342089</v>
      </c>
      <c r="J779" s="304">
        <v>10970.799674256006</v>
      </c>
      <c r="K779" s="304">
        <v>12873.281571242</v>
      </c>
      <c r="L779" s="304">
        <v>5640.3272699499985</v>
      </c>
      <c r="M779" s="304">
        <v>2155.1299055809991</v>
      </c>
      <c r="N779" s="304">
        <v>1189.8362666959997</v>
      </c>
    </row>
    <row r="780" spans="1:14">
      <c r="A780" s="2" t="s">
        <v>4</v>
      </c>
      <c r="B780" s="2" t="s">
        <v>211</v>
      </c>
      <c r="C780" s="2" t="s">
        <v>56</v>
      </c>
      <c r="D780" s="2" t="s">
        <v>56</v>
      </c>
      <c r="E780" s="2" t="s">
        <v>56</v>
      </c>
      <c r="F780" s="2" t="s">
        <v>210</v>
      </c>
      <c r="G780" s="2" t="s">
        <v>50</v>
      </c>
      <c r="H780" s="304">
        <v>10294.968211832998</v>
      </c>
      <c r="I780" s="304">
        <v>19038.827738762</v>
      </c>
      <c r="J780" s="304">
        <v>27856.153817928</v>
      </c>
      <c r="K780" s="304">
        <v>38801.036021095002</v>
      </c>
      <c r="L780" s="304">
        <v>13981.182460173002</v>
      </c>
      <c r="M780" s="304">
        <v>6897.0144952280007</v>
      </c>
      <c r="N780" s="301">
        <v>231.75046001600001</v>
      </c>
    </row>
    <row r="781" spans="1:14">
      <c r="A781" s="2" t="s">
        <v>4</v>
      </c>
      <c r="B781" s="2" t="s">
        <v>211</v>
      </c>
      <c r="C781" s="2" t="s">
        <v>57</v>
      </c>
      <c r="D781" s="2" t="s">
        <v>57</v>
      </c>
      <c r="E781" s="2" t="s">
        <v>57</v>
      </c>
      <c r="F781" s="2" t="s">
        <v>210</v>
      </c>
      <c r="G781" s="2" t="s">
        <v>50</v>
      </c>
      <c r="H781" s="304">
        <v>2081.3760000000002</v>
      </c>
      <c r="I781" s="304">
        <v>2081.3760000000002</v>
      </c>
      <c r="J781" s="304">
        <v>2081.3760000000002</v>
      </c>
      <c r="K781" s="304">
        <v>2081.3760000000002</v>
      </c>
      <c r="L781" s="304">
        <v>2081.3760000000002</v>
      </c>
      <c r="M781" s="304">
        <v>2081.3760000000002</v>
      </c>
      <c r="N781" s="301">
        <v>2081.3760000000002</v>
      </c>
    </row>
    <row r="782" spans="1:14">
      <c r="A782" s="2" t="s">
        <v>4</v>
      </c>
      <c r="B782" s="2" t="s">
        <v>211</v>
      </c>
      <c r="C782" s="2" t="s">
        <v>58</v>
      </c>
      <c r="D782" s="2" t="s">
        <v>58</v>
      </c>
      <c r="E782" s="2" t="s">
        <v>58</v>
      </c>
      <c r="F782" s="2" t="s">
        <v>210</v>
      </c>
      <c r="G782" s="2" t="s">
        <v>50</v>
      </c>
      <c r="H782" s="304">
        <v>658472.66507997969</v>
      </c>
      <c r="I782" s="304">
        <v>666715.04050208174</v>
      </c>
      <c r="J782" s="304">
        <v>667523.39040916471</v>
      </c>
      <c r="K782" s="304">
        <v>673851.90676362091</v>
      </c>
      <c r="L782" s="304">
        <v>625849.85198197572</v>
      </c>
      <c r="M782" s="304">
        <v>549101.10469156224</v>
      </c>
      <c r="N782" s="304">
        <v>337827.12292022805</v>
      </c>
    </row>
    <row r="783" spans="1:14">
      <c r="A783" s="2" t="s">
        <v>4</v>
      </c>
      <c r="B783" s="2" t="s">
        <v>211</v>
      </c>
      <c r="C783" s="2" t="s">
        <v>59</v>
      </c>
      <c r="D783" s="2" t="s">
        <v>59</v>
      </c>
      <c r="E783" s="2" t="s">
        <v>59</v>
      </c>
      <c r="F783" s="2" t="s">
        <v>210</v>
      </c>
      <c r="G783" s="2" t="s">
        <v>50</v>
      </c>
      <c r="H783" s="304">
        <v>193662.26236216337</v>
      </c>
      <c r="I783" s="304">
        <v>193090.9779855602</v>
      </c>
      <c r="J783" s="304">
        <v>191610.82732813864</v>
      </c>
      <c r="K783" s="304">
        <v>189314.10419121271</v>
      </c>
      <c r="L783" s="304">
        <v>188210.86782613187</v>
      </c>
      <c r="M783" s="304">
        <v>192514.16730897251</v>
      </c>
      <c r="N783" s="304">
        <v>194236.34775699925</v>
      </c>
    </row>
    <row r="784" spans="1:14">
      <c r="A784" s="2" t="s">
        <v>4</v>
      </c>
      <c r="B784" s="2" t="s">
        <v>211</v>
      </c>
      <c r="C784" s="2" t="s">
        <v>60</v>
      </c>
      <c r="D784" s="2" t="s">
        <v>60</v>
      </c>
      <c r="E784" s="2" t="s">
        <v>60</v>
      </c>
      <c r="F784" s="2" t="s">
        <v>210</v>
      </c>
      <c r="G784" s="2" t="s">
        <v>50</v>
      </c>
      <c r="H784" s="304">
        <v>112255.39961532946</v>
      </c>
      <c r="I784" s="304">
        <v>121213.61378866184</v>
      </c>
      <c r="J784" s="304">
        <v>121213.61378866184</v>
      </c>
      <c r="K784" s="304">
        <v>121213.61378866184</v>
      </c>
      <c r="L784" s="304">
        <v>121213.61378866184</v>
      </c>
      <c r="M784" s="304">
        <v>121213.61378866184</v>
      </c>
      <c r="N784" s="304">
        <v>120599.06096006336</v>
      </c>
    </row>
    <row r="785" spans="1:14">
      <c r="A785" s="2" t="s">
        <v>4</v>
      </c>
      <c r="B785" s="2" t="s">
        <v>211</v>
      </c>
      <c r="C785" s="2" t="s">
        <v>61</v>
      </c>
      <c r="D785" s="2" t="s">
        <v>61</v>
      </c>
      <c r="E785" s="2" t="s">
        <v>61</v>
      </c>
      <c r="F785" s="2" t="s">
        <v>210</v>
      </c>
      <c r="G785" s="2" t="s">
        <v>50</v>
      </c>
      <c r="H785" s="304">
        <v>302152.68741830875</v>
      </c>
      <c r="I785" s="304">
        <v>308263.46431983873</v>
      </c>
      <c r="J785" s="304">
        <v>308263.46431983873</v>
      </c>
      <c r="K785" s="304">
        <v>308263.46431983873</v>
      </c>
      <c r="L785" s="304">
        <v>308263.46431983873</v>
      </c>
      <c r="M785" s="304">
        <v>308266.98414027272</v>
      </c>
      <c r="N785" s="304">
        <v>293726.56378530327</v>
      </c>
    </row>
    <row r="786" spans="1:14">
      <c r="A786" s="2" t="s">
        <v>4</v>
      </c>
      <c r="B786" s="2" t="s">
        <v>211</v>
      </c>
      <c r="C786" s="2" t="s">
        <v>63</v>
      </c>
      <c r="D786" s="2" t="s">
        <v>63</v>
      </c>
      <c r="E786" s="2" t="s">
        <v>63</v>
      </c>
      <c r="F786" s="2" t="s">
        <v>210</v>
      </c>
      <c r="G786" s="2" t="s">
        <v>50</v>
      </c>
      <c r="H786" s="304">
        <v>922.69675011699985</v>
      </c>
      <c r="I786" s="304">
        <v>652.02613229799988</v>
      </c>
      <c r="J786" s="304">
        <v>696.87418650699999</v>
      </c>
      <c r="K786" s="304">
        <v>351.94102097799998</v>
      </c>
      <c r="L786" s="304">
        <v>301.79199917199998</v>
      </c>
      <c r="M786" s="304">
        <v>788.23730991000002</v>
      </c>
      <c r="N786" s="304">
        <v>1626.7308761809998</v>
      </c>
    </row>
    <row r="787" spans="1:14">
      <c r="A787" s="2" t="s">
        <v>4</v>
      </c>
      <c r="B787" s="2" t="s">
        <v>211</v>
      </c>
      <c r="C787" s="2" t="s">
        <v>64</v>
      </c>
      <c r="D787" s="2" t="s">
        <v>64</v>
      </c>
      <c r="E787" s="2" t="s">
        <v>64</v>
      </c>
      <c r="F787" s="2" t="s">
        <v>210</v>
      </c>
      <c r="G787" s="2" t="s">
        <v>50</v>
      </c>
      <c r="H787" s="304">
        <v>31214.976397224011</v>
      </c>
      <c r="I787" s="304">
        <v>27905.422425103006</v>
      </c>
      <c r="J787" s="304">
        <v>26647.000888188002</v>
      </c>
      <c r="K787" s="304">
        <v>26291.711425393016</v>
      </c>
      <c r="L787" s="304">
        <v>26291.712884273995</v>
      </c>
      <c r="M787" s="304">
        <v>26285.932524449989</v>
      </c>
      <c r="N787" s="304">
        <v>25267.605851057007</v>
      </c>
    </row>
    <row r="788" spans="1:14">
      <c r="A788" s="2" t="s">
        <v>4</v>
      </c>
      <c r="B788" s="2" t="s">
        <v>211</v>
      </c>
      <c r="C788" s="2" t="s">
        <v>54</v>
      </c>
      <c r="D788" s="2" t="s">
        <v>72</v>
      </c>
      <c r="E788" s="2" t="s">
        <v>72</v>
      </c>
      <c r="F788" s="2" t="s">
        <v>210</v>
      </c>
      <c r="G788" s="2" t="s">
        <v>50</v>
      </c>
      <c r="H788" s="304">
        <v>0</v>
      </c>
      <c r="I788" s="304">
        <v>218649.36570882102</v>
      </c>
      <c r="J788" s="304">
        <v>235860.49312385</v>
      </c>
      <c r="K788" s="304">
        <v>198695.44439181199</v>
      </c>
      <c r="L788" s="304">
        <v>217808.662070569</v>
      </c>
      <c r="M788" s="304">
        <v>218169.40717737697</v>
      </c>
      <c r="N788" s="301">
        <v>201668.98574327002</v>
      </c>
    </row>
    <row r="789" spans="1:14">
      <c r="A789" s="2" t="s">
        <v>4</v>
      </c>
      <c r="B789" s="2" t="s">
        <v>211</v>
      </c>
      <c r="C789" s="2" t="s">
        <v>55</v>
      </c>
      <c r="D789" s="2" t="s">
        <v>73</v>
      </c>
      <c r="E789" s="2" t="s">
        <v>73</v>
      </c>
      <c r="F789" s="2" t="s">
        <v>210</v>
      </c>
      <c r="G789" s="2" t="s">
        <v>50</v>
      </c>
      <c r="H789" s="304">
        <v>0</v>
      </c>
      <c r="I789" s="304">
        <v>323.576664381</v>
      </c>
      <c r="J789" s="304">
        <v>342.59582399999999</v>
      </c>
      <c r="K789" s="304">
        <v>24720.026511469001</v>
      </c>
      <c r="L789" s="304">
        <v>22144.108734719</v>
      </c>
      <c r="M789" s="304">
        <v>6359.7180141700001</v>
      </c>
      <c r="N789" s="301">
        <v>2950.2659648179997</v>
      </c>
    </row>
    <row r="790" spans="1:14">
      <c r="A790" s="2" t="s">
        <v>4</v>
      </c>
      <c r="B790" s="2" t="s">
        <v>211</v>
      </c>
      <c r="C790" s="2" t="s">
        <v>57</v>
      </c>
      <c r="D790" s="2" t="s">
        <v>74</v>
      </c>
      <c r="E790" s="2" t="s">
        <v>74</v>
      </c>
      <c r="F790" s="2" t="s">
        <v>210</v>
      </c>
      <c r="G790" s="2" t="s">
        <v>50</v>
      </c>
      <c r="H790" s="304">
        <v>0</v>
      </c>
      <c r="I790" s="304">
        <v>0</v>
      </c>
      <c r="J790" s="304">
        <v>0</v>
      </c>
      <c r="K790" s="304">
        <v>0</v>
      </c>
      <c r="L790" s="304">
        <v>0</v>
      </c>
      <c r="M790" s="304">
        <v>0</v>
      </c>
      <c r="N790" s="304">
        <v>0</v>
      </c>
    </row>
    <row r="791" spans="1:14">
      <c r="A791" s="2" t="s">
        <v>4</v>
      </c>
      <c r="B791" s="2" t="s">
        <v>211</v>
      </c>
      <c r="C791" s="2" t="s">
        <v>64</v>
      </c>
      <c r="D791" s="2" t="s">
        <v>75</v>
      </c>
      <c r="E791" s="2" t="s">
        <v>75</v>
      </c>
      <c r="F791" s="2" t="s">
        <v>210</v>
      </c>
      <c r="G791" s="2" t="s">
        <v>50</v>
      </c>
      <c r="H791" s="304">
        <v>0</v>
      </c>
      <c r="I791" s="304">
        <v>0</v>
      </c>
      <c r="J791" s="304">
        <v>0</v>
      </c>
      <c r="K791" s="304">
        <v>33168.370248378007</v>
      </c>
      <c r="L791" s="304">
        <v>33168.370250625005</v>
      </c>
      <c r="M791" s="304">
        <v>33168.370248106999</v>
      </c>
      <c r="N791" s="304">
        <v>33168.370247363993</v>
      </c>
    </row>
    <row r="792" spans="1:14">
      <c r="A792" s="2" t="s">
        <v>4</v>
      </c>
      <c r="B792" s="2" t="s">
        <v>211</v>
      </c>
      <c r="C792" s="2" t="s">
        <v>60</v>
      </c>
      <c r="D792" s="2" t="s">
        <v>76</v>
      </c>
      <c r="E792" s="2" t="s">
        <v>76</v>
      </c>
      <c r="F792" s="2" t="s">
        <v>210</v>
      </c>
      <c r="G792" s="2" t="s">
        <v>50</v>
      </c>
      <c r="H792" s="304">
        <v>0</v>
      </c>
      <c r="I792" s="304">
        <v>0</v>
      </c>
      <c r="J792" s="304">
        <v>0</v>
      </c>
      <c r="K792" s="304">
        <v>0</v>
      </c>
      <c r="L792" s="304">
        <v>23091.744208905999</v>
      </c>
      <c r="M792" s="304">
        <v>241735.09019824205</v>
      </c>
      <c r="N792" s="304">
        <v>478843.87354621489</v>
      </c>
    </row>
    <row r="793" spans="1:14">
      <c r="A793" s="2" t="s">
        <v>4</v>
      </c>
      <c r="B793" s="2" t="s">
        <v>211</v>
      </c>
      <c r="C793" s="2" t="s">
        <v>61</v>
      </c>
      <c r="D793" s="2" t="s">
        <v>77</v>
      </c>
      <c r="E793" s="2" t="s">
        <v>77</v>
      </c>
      <c r="F793" s="2" t="s">
        <v>210</v>
      </c>
      <c r="G793" s="2" t="s">
        <v>50</v>
      </c>
      <c r="H793" s="304">
        <v>0</v>
      </c>
      <c r="I793" s="304">
        <v>23994.762413638</v>
      </c>
      <c r="J793" s="304">
        <v>367152.11752730515</v>
      </c>
      <c r="K793" s="304">
        <v>416844.72829753917</v>
      </c>
      <c r="L793" s="304">
        <v>558931.77095870394</v>
      </c>
      <c r="M793" s="304">
        <v>617682.22651366098</v>
      </c>
      <c r="N793" s="304">
        <v>1116362.1359487288</v>
      </c>
    </row>
    <row r="794" spans="1:14">
      <c r="A794" s="2" t="s">
        <v>4</v>
      </c>
      <c r="B794" s="2" t="s">
        <v>211</v>
      </c>
      <c r="C794" s="2" t="s">
        <v>62</v>
      </c>
      <c r="D794" s="2" t="s">
        <v>78</v>
      </c>
      <c r="E794" s="2" t="s">
        <v>78</v>
      </c>
      <c r="F794" s="2" t="s">
        <v>210</v>
      </c>
      <c r="G794" s="2" t="s">
        <v>50</v>
      </c>
      <c r="H794" s="304">
        <v>46.318499779</v>
      </c>
      <c r="I794" s="304">
        <v>10751.038500159</v>
      </c>
      <c r="J794" s="304">
        <v>10751.038500159</v>
      </c>
      <c r="K794" s="304">
        <v>10751.038500159</v>
      </c>
      <c r="L794" s="304">
        <v>10751.038500159</v>
      </c>
      <c r="M794" s="304">
        <v>10751.038500159</v>
      </c>
      <c r="N794" s="304">
        <v>10751.038500159</v>
      </c>
    </row>
    <row r="795" spans="1:14">
      <c r="A795" s="2" t="s">
        <v>4</v>
      </c>
      <c r="B795" s="2" t="s">
        <v>211</v>
      </c>
      <c r="C795" s="2" t="s">
        <v>63</v>
      </c>
      <c r="D795" s="2" t="s">
        <v>79</v>
      </c>
      <c r="E795" s="2" t="s">
        <v>79</v>
      </c>
      <c r="F795" s="2" t="s">
        <v>210</v>
      </c>
      <c r="G795" s="2" t="s">
        <v>50</v>
      </c>
      <c r="H795" s="304">
        <v>9156.2592580399996</v>
      </c>
      <c r="I795" s="304">
        <v>10696.322884992998</v>
      </c>
      <c r="J795" s="304">
        <v>10112.629280699</v>
      </c>
      <c r="K795" s="304">
        <v>7591.5310607259999</v>
      </c>
      <c r="L795" s="304">
        <v>8110.0085675380005</v>
      </c>
      <c r="M795" s="304">
        <v>12489.086559781999</v>
      </c>
      <c r="N795" s="304">
        <v>13291.887276818999</v>
      </c>
    </row>
    <row r="796" spans="1:14">
      <c r="A796" s="2" t="s">
        <v>4</v>
      </c>
      <c r="B796" s="2" t="s">
        <v>211</v>
      </c>
      <c r="C796" s="2" t="s">
        <v>60</v>
      </c>
      <c r="D796" s="2" t="s">
        <v>76</v>
      </c>
      <c r="E796" s="2" t="s">
        <v>207</v>
      </c>
      <c r="F796" s="2" t="s">
        <v>210</v>
      </c>
      <c r="G796" s="2" t="s">
        <v>50</v>
      </c>
      <c r="H796" s="304">
        <v>0</v>
      </c>
      <c r="I796" s="304">
        <v>0</v>
      </c>
      <c r="J796" s="304">
        <v>21447.016042093001</v>
      </c>
      <c r="K796" s="304">
        <v>23645.188302427003</v>
      </c>
      <c r="L796" s="304">
        <v>57904.851233787333</v>
      </c>
      <c r="M796" s="304">
        <v>81599.29845089234</v>
      </c>
      <c r="N796" s="304">
        <v>223831.12608200332</v>
      </c>
    </row>
    <row r="797" spans="1:14">
      <c r="A797" s="2" t="s">
        <v>4</v>
      </c>
      <c r="B797" s="2" t="s">
        <v>211</v>
      </c>
      <c r="C797" s="2" t="s">
        <v>63</v>
      </c>
      <c r="D797" s="2" t="s">
        <v>79</v>
      </c>
      <c r="E797" s="2" t="s">
        <v>208</v>
      </c>
      <c r="F797" s="2" t="s">
        <v>210</v>
      </c>
      <c r="G797" s="2" t="s">
        <v>50</v>
      </c>
      <c r="H797" s="304">
        <v>0</v>
      </c>
      <c r="I797" s="304">
        <v>0</v>
      </c>
      <c r="J797" s="304">
        <v>6866.175180663</v>
      </c>
      <c r="K797" s="304">
        <v>2772.7466177420006</v>
      </c>
      <c r="L797" s="304">
        <v>8995.5462534289982</v>
      </c>
      <c r="M797" s="304">
        <v>28329.619274251996</v>
      </c>
      <c r="N797" s="304">
        <v>80352.613929726998</v>
      </c>
    </row>
    <row r="798" spans="1:14">
      <c r="A798" s="2" t="s">
        <v>4</v>
      </c>
      <c r="B798" s="2" t="s">
        <v>211</v>
      </c>
      <c r="C798" s="2" t="s">
        <v>65</v>
      </c>
      <c r="D798" s="2" t="s">
        <v>209</v>
      </c>
      <c r="E798" s="2" t="s">
        <v>80</v>
      </c>
      <c r="F798" s="2" t="s">
        <v>210</v>
      </c>
      <c r="G798" s="2" t="s">
        <v>50</v>
      </c>
      <c r="H798" s="304">
        <v>0</v>
      </c>
      <c r="I798" s="304">
        <v>0</v>
      </c>
      <c r="J798" s="304">
        <v>0</v>
      </c>
      <c r="K798" s="304">
        <v>0</v>
      </c>
      <c r="L798" s="304">
        <v>0</v>
      </c>
      <c r="M798" s="304">
        <v>0</v>
      </c>
      <c r="N798" s="304">
        <v>0</v>
      </c>
    </row>
    <row r="799" spans="1:14">
      <c r="A799" s="2" t="s">
        <v>4</v>
      </c>
      <c r="B799" s="2" t="s">
        <v>211</v>
      </c>
      <c r="C799" s="2" t="s">
        <v>65</v>
      </c>
      <c r="D799" s="2" t="s">
        <v>209</v>
      </c>
      <c r="E799" s="2" t="s">
        <v>81</v>
      </c>
      <c r="F799" s="2" t="s">
        <v>210</v>
      </c>
      <c r="G799" s="2" t="s">
        <v>50</v>
      </c>
      <c r="H799" s="304">
        <v>0</v>
      </c>
      <c r="I799" s="304">
        <v>0</v>
      </c>
      <c r="J799" s="304">
        <v>0</v>
      </c>
      <c r="K799" s="304">
        <v>0</v>
      </c>
      <c r="L799" s="304">
        <v>0</v>
      </c>
      <c r="M799" s="304">
        <v>0</v>
      </c>
      <c r="N799" s="304">
        <v>0</v>
      </c>
    </row>
    <row r="800" spans="1:14">
      <c r="A800" s="2"/>
      <c r="B800" s="2"/>
      <c r="C800" s="2"/>
      <c r="D800" s="2"/>
      <c r="E800" s="2"/>
      <c r="F800" s="2"/>
      <c r="G800" s="2"/>
      <c r="H800" s="304"/>
      <c r="I800" s="304"/>
      <c r="J800" s="304"/>
      <c r="K800" s="304"/>
      <c r="L800" s="304"/>
      <c r="M800" s="304"/>
      <c r="N800" s="304"/>
    </row>
    <row r="801" spans="1:14">
      <c r="A801" s="2" t="s">
        <v>2</v>
      </c>
      <c r="B801" s="2" t="s">
        <v>43</v>
      </c>
      <c r="C801" s="2" t="s">
        <v>203</v>
      </c>
      <c r="D801" s="2" t="s">
        <v>204</v>
      </c>
      <c r="E801" s="2" t="s">
        <v>205</v>
      </c>
      <c r="F801" s="2" t="s">
        <v>99</v>
      </c>
      <c r="G801" s="2" t="s">
        <v>46</v>
      </c>
      <c r="H801" s="304">
        <v>2025</v>
      </c>
      <c r="I801" s="304">
        <v>2028</v>
      </c>
      <c r="J801" s="304">
        <v>2030</v>
      </c>
      <c r="K801" s="304">
        <v>2032</v>
      </c>
      <c r="L801" s="304">
        <v>2035</v>
      </c>
      <c r="M801" s="304">
        <v>2037</v>
      </c>
      <c r="N801" s="304">
        <v>2040</v>
      </c>
    </row>
    <row r="802" spans="1:14">
      <c r="A802" s="2" t="s">
        <v>4</v>
      </c>
      <c r="B802" s="2" t="s">
        <v>212</v>
      </c>
      <c r="C802" s="2" t="s">
        <v>48</v>
      </c>
      <c r="D802" s="2" t="s">
        <v>48</v>
      </c>
      <c r="E802" s="2" t="s">
        <v>48</v>
      </c>
      <c r="F802" s="2" t="s">
        <v>206</v>
      </c>
      <c r="G802" s="2" t="s">
        <v>49</v>
      </c>
      <c r="H802" s="304">
        <v>0</v>
      </c>
      <c r="I802" s="304">
        <v>0</v>
      </c>
      <c r="J802" s="304">
        <v>0</v>
      </c>
      <c r="K802" s="304">
        <v>0</v>
      </c>
      <c r="L802" s="304">
        <v>0</v>
      </c>
      <c r="M802" s="304">
        <v>0</v>
      </c>
      <c r="N802" s="304">
        <v>0</v>
      </c>
    </row>
    <row r="803" spans="1:14">
      <c r="A803" s="2" t="s">
        <v>4</v>
      </c>
      <c r="B803" s="2" t="s">
        <v>212</v>
      </c>
      <c r="C803" s="2" t="s">
        <v>53</v>
      </c>
      <c r="D803" s="2" t="s">
        <v>53</v>
      </c>
      <c r="E803" s="2" t="s">
        <v>53</v>
      </c>
      <c r="F803" s="2" t="s">
        <v>206</v>
      </c>
      <c r="G803" s="2" t="s">
        <v>49</v>
      </c>
      <c r="H803" s="304">
        <v>0</v>
      </c>
      <c r="I803" s="304">
        <v>0</v>
      </c>
      <c r="J803" s="304">
        <v>0</v>
      </c>
      <c r="K803" s="304">
        <v>0</v>
      </c>
      <c r="L803" s="304">
        <v>0</v>
      </c>
      <c r="M803" s="304">
        <v>0</v>
      </c>
      <c r="N803" s="304">
        <v>0</v>
      </c>
    </row>
    <row r="804" spans="1:14">
      <c r="A804" s="2" t="s">
        <v>4</v>
      </c>
      <c r="B804" s="2" t="s">
        <v>212</v>
      </c>
      <c r="C804" s="2" t="s">
        <v>54</v>
      </c>
      <c r="D804" s="2" t="s">
        <v>54</v>
      </c>
      <c r="E804" s="2" t="s">
        <v>54</v>
      </c>
      <c r="F804" s="2" t="s">
        <v>206</v>
      </c>
      <c r="G804" s="2" t="s">
        <v>49</v>
      </c>
      <c r="H804" s="304">
        <v>6655.6257999999998</v>
      </c>
      <c r="I804" s="304">
        <v>6655.6257999999998</v>
      </c>
      <c r="J804" s="304">
        <v>6655.6257999999998</v>
      </c>
      <c r="K804" s="304">
        <v>6655.6257999999998</v>
      </c>
      <c r="L804" s="304">
        <v>6655.6257999999998</v>
      </c>
      <c r="M804" s="304">
        <v>6655.6257999999998</v>
      </c>
      <c r="N804" s="304">
        <v>6655.6257999999998</v>
      </c>
    </row>
    <row r="805" spans="1:14">
      <c r="A805" s="2" t="s">
        <v>4</v>
      </c>
      <c r="B805" s="2" t="s">
        <v>212</v>
      </c>
      <c r="C805" s="2" t="s">
        <v>55</v>
      </c>
      <c r="D805" s="2" t="s">
        <v>55</v>
      </c>
      <c r="E805" s="2" t="s">
        <v>55</v>
      </c>
      <c r="F805" s="2" t="s">
        <v>206</v>
      </c>
      <c r="G805" s="2" t="s">
        <v>49</v>
      </c>
      <c r="H805" s="304">
        <v>1082.25</v>
      </c>
      <c r="I805" s="304">
        <v>1082.25</v>
      </c>
      <c r="J805" s="304">
        <v>1082.25</v>
      </c>
      <c r="K805" s="304">
        <v>1082.25</v>
      </c>
      <c r="L805" s="304">
        <v>1082.25</v>
      </c>
      <c r="M805" s="304">
        <v>1082.25</v>
      </c>
      <c r="N805" s="304">
        <v>1082.25</v>
      </c>
    </row>
    <row r="806" spans="1:14">
      <c r="A806" s="2" t="s">
        <v>4</v>
      </c>
      <c r="B806" s="2" t="s">
        <v>212</v>
      </c>
      <c r="C806" s="2" t="s">
        <v>56</v>
      </c>
      <c r="D806" s="2" t="s">
        <v>56</v>
      </c>
      <c r="E806" s="2" t="s">
        <v>56</v>
      </c>
      <c r="F806" s="2" t="s">
        <v>206</v>
      </c>
      <c r="G806" s="2" t="s">
        <v>49</v>
      </c>
      <c r="H806" s="304">
        <v>2503.4169999999999</v>
      </c>
      <c r="I806" s="304">
        <v>2503.4169999999999</v>
      </c>
      <c r="J806" s="304">
        <v>2503.4169999999999</v>
      </c>
      <c r="K806" s="304">
        <v>2503.4169999999999</v>
      </c>
      <c r="L806" s="304">
        <v>2503.4169999999999</v>
      </c>
      <c r="M806" s="304">
        <v>2503.4169999999999</v>
      </c>
      <c r="N806" s="304">
        <v>2503.4169999999999</v>
      </c>
    </row>
    <row r="807" spans="1:14">
      <c r="A807" s="2" t="s">
        <v>4</v>
      </c>
      <c r="B807" s="2" t="s">
        <v>212</v>
      </c>
      <c r="C807" s="2" t="s">
        <v>57</v>
      </c>
      <c r="D807" s="2" t="s">
        <v>57</v>
      </c>
      <c r="E807" s="2" t="s">
        <v>57</v>
      </c>
      <c r="F807" s="2" t="s">
        <v>206</v>
      </c>
      <c r="G807" s="2" t="s">
        <v>49</v>
      </c>
      <c r="H807" s="304">
        <v>0</v>
      </c>
      <c r="I807" s="304">
        <v>0</v>
      </c>
      <c r="J807" s="304">
        <v>0</v>
      </c>
      <c r="K807" s="304">
        <v>0</v>
      </c>
      <c r="L807" s="304">
        <v>0</v>
      </c>
      <c r="M807" s="304">
        <v>0</v>
      </c>
      <c r="N807" s="304">
        <v>0</v>
      </c>
    </row>
    <row r="808" spans="1:14">
      <c r="A808" s="2" t="s">
        <v>4</v>
      </c>
      <c r="B808" s="2" t="s">
        <v>212</v>
      </c>
      <c r="C808" s="2" t="s">
        <v>58</v>
      </c>
      <c r="D808" s="2" t="s">
        <v>58</v>
      </c>
      <c r="E808" s="2" t="s">
        <v>58</v>
      </c>
      <c r="F808" s="2" t="s">
        <v>206</v>
      </c>
      <c r="G808" s="2" t="s">
        <v>49</v>
      </c>
      <c r="H808" s="304">
        <v>9508</v>
      </c>
      <c r="I808" s="304">
        <v>9068</v>
      </c>
      <c r="J808" s="304">
        <v>9051</v>
      </c>
      <c r="K808" s="304">
        <v>9579</v>
      </c>
      <c r="L808" s="304">
        <v>11929</v>
      </c>
      <c r="M808" s="304">
        <v>11929</v>
      </c>
      <c r="N808" s="304">
        <v>11929</v>
      </c>
    </row>
    <row r="809" spans="1:14">
      <c r="A809" s="2" t="s">
        <v>4</v>
      </c>
      <c r="B809" s="2" t="s">
        <v>212</v>
      </c>
      <c r="C809" s="2" t="s">
        <v>59</v>
      </c>
      <c r="D809" s="2" t="s">
        <v>59</v>
      </c>
      <c r="E809" s="2" t="s">
        <v>59</v>
      </c>
      <c r="F809" s="2" t="s">
        <v>206</v>
      </c>
      <c r="G809" s="2" t="s">
        <v>49</v>
      </c>
      <c r="H809" s="304">
        <v>9264.5679999999884</v>
      </c>
      <c r="I809" s="304">
        <v>9264.5679999999884</v>
      </c>
      <c r="J809" s="304">
        <v>9264.5679999999884</v>
      </c>
      <c r="K809" s="304">
        <v>9264.5679999999884</v>
      </c>
      <c r="L809" s="304">
        <v>9264.5679999999884</v>
      </c>
      <c r="M809" s="304">
        <v>9264.5679999999884</v>
      </c>
      <c r="N809" s="304">
        <v>9264.5679999999884</v>
      </c>
    </row>
    <row r="810" spans="1:14">
      <c r="A810" s="2" t="s">
        <v>4</v>
      </c>
      <c r="B810" s="2" t="s">
        <v>212</v>
      </c>
      <c r="C810" s="2" t="s">
        <v>60</v>
      </c>
      <c r="D810" s="2" t="s">
        <v>60</v>
      </c>
      <c r="E810" s="2" t="s">
        <v>60</v>
      </c>
      <c r="F810" s="2" t="s">
        <v>206</v>
      </c>
      <c r="G810" s="2" t="s">
        <v>49</v>
      </c>
      <c r="H810" s="304">
        <v>1480.67</v>
      </c>
      <c r="I810" s="304">
        <v>1480.67</v>
      </c>
      <c r="J810" s="304">
        <v>1480.67</v>
      </c>
      <c r="K810" s="304">
        <v>1480.67</v>
      </c>
      <c r="L810" s="304">
        <v>1480.67</v>
      </c>
      <c r="M810" s="304">
        <v>1480.67</v>
      </c>
      <c r="N810" s="304">
        <v>1480.67</v>
      </c>
    </row>
    <row r="811" spans="1:14">
      <c r="A811" s="2" t="s">
        <v>4</v>
      </c>
      <c r="B811" s="2" t="s">
        <v>212</v>
      </c>
      <c r="C811" s="2" t="s">
        <v>61</v>
      </c>
      <c r="D811" s="2" t="s">
        <v>61</v>
      </c>
      <c r="E811" s="2" t="s">
        <v>61</v>
      </c>
      <c r="F811" s="2" t="s">
        <v>206</v>
      </c>
      <c r="G811" s="2" t="s">
        <v>49</v>
      </c>
      <c r="H811" s="304">
        <v>5045.3950000000004</v>
      </c>
      <c r="I811" s="304">
        <v>5045.3950000000004</v>
      </c>
      <c r="J811" s="304">
        <v>5045.3950000000004</v>
      </c>
      <c r="K811" s="304">
        <v>5045.3950000000004</v>
      </c>
      <c r="L811" s="304">
        <v>5045.3950000000004</v>
      </c>
      <c r="M811" s="304">
        <v>5045.3950000000004</v>
      </c>
      <c r="N811" s="304">
        <v>5045.3950000000004</v>
      </c>
    </row>
    <row r="812" spans="1:14">
      <c r="A812" s="2" t="s">
        <v>4</v>
      </c>
      <c r="B812" s="2" t="s">
        <v>212</v>
      </c>
      <c r="C812" s="2" t="s">
        <v>63</v>
      </c>
      <c r="D812" s="2" t="s">
        <v>63</v>
      </c>
      <c r="E812" s="2" t="s">
        <v>63</v>
      </c>
      <c r="F812" s="2" t="s">
        <v>206</v>
      </c>
      <c r="G812" s="2" t="s">
        <v>49</v>
      </c>
      <c r="H812" s="304">
        <v>0</v>
      </c>
      <c r="I812" s="304">
        <v>0</v>
      </c>
      <c r="J812" s="304">
        <v>0</v>
      </c>
      <c r="K812" s="304">
        <v>0</v>
      </c>
      <c r="L812" s="304">
        <v>0</v>
      </c>
      <c r="M812" s="304">
        <v>0</v>
      </c>
      <c r="N812" s="304">
        <v>0</v>
      </c>
    </row>
    <row r="813" spans="1:14">
      <c r="A813" s="2" t="s">
        <v>4</v>
      </c>
      <c r="B813" s="2" t="s">
        <v>212</v>
      </c>
      <c r="C813" s="2" t="s">
        <v>64</v>
      </c>
      <c r="D813" s="2" t="s">
        <v>64</v>
      </c>
      <c r="E813" s="2" t="s">
        <v>64</v>
      </c>
      <c r="F813" s="2" t="s">
        <v>206</v>
      </c>
      <c r="G813" s="2" t="s">
        <v>49</v>
      </c>
      <c r="H813" s="304">
        <v>603.46900000000005</v>
      </c>
      <c r="I813" s="304">
        <v>235.3</v>
      </c>
      <c r="J813" s="304">
        <v>235.3</v>
      </c>
      <c r="K813" s="304">
        <v>235.3</v>
      </c>
      <c r="L813" s="304">
        <v>235.3</v>
      </c>
      <c r="M813" s="304">
        <v>235.3</v>
      </c>
      <c r="N813" s="304">
        <v>235.3</v>
      </c>
    </row>
    <row r="814" spans="1:14">
      <c r="A814" s="2" t="s">
        <v>4</v>
      </c>
      <c r="B814" s="2" t="s">
        <v>212</v>
      </c>
      <c r="C814" s="2" t="s">
        <v>54</v>
      </c>
      <c r="D814" s="2" t="s">
        <v>72</v>
      </c>
      <c r="E814" s="2" t="s">
        <v>72</v>
      </c>
      <c r="F814" s="2" t="s">
        <v>206</v>
      </c>
      <c r="G814" s="2" t="s">
        <v>49</v>
      </c>
      <c r="H814" s="304">
        <v>0</v>
      </c>
      <c r="I814" s="304">
        <v>0</v>
      </c>
      <c r="J814" s="304">
        <v>0</v>
      </c>
      <c r="K814" s="304">
        <v>0</v>
      </c>
      <c r="L814" s="304">
        <v>0</v>
      </c>
      <c r="M814" s="304">
        <v>0</v>
      </c>
      <c r="N814" s="304">
        <v>0</v>
      </c>
    </row>
    <row r="815" spans="1:14">
      <c r="A815" s="2" t="s">
        <v>4</v>
      </c>
      <c r="B815" s="2" t="s">
        <v>212</v>
      </c>
      <c r="C815" s="2" t="s">
        <v>55</v>
      </c>
      <c r="D815" s="2" t="s">
        <v>73</v>
      </c>
      <c r="E815" s="2" t="s">
        <v>73</v>
      </c>
      <c r="F815" s="2" t="s">
        <v>206</v>
      </c>
      <c r="G815" s="2" t="s">
        <v>49</v>
      </c>
      <c r="H815" s="304">
        <v>0</v>
      </c>
      <c r="I815" s="304">
        <v>0</v>
      </c>
      <c r="J815" s="304">
        <v>0</v>
      </c>
      <c r="K815" s="304">
        <v>547.89316899999994</v>
      </c>
      <c r="L815" s="304">
        <v>547.89316899999994</v>
      </c>
      <c r="M815" s="304">
        <v>547.89316899999994</v>
      </c>
      <c r="N815" s="304">
        <v>589.64911700000005</v>
      </c>
    </row>
    <row r="816" spans="1:14">
      <c r="A816" s="2" t="s">
        <v>4</v>
      </c>
      <c r="B816" s="2" t="s">
        <v>212</v>
      </c>
      <c r="C816" s="2" t="s">
        <v>57</v>
      </c>
      <c r="D816" s="2" t="s">
        <v>74</v>
      </c>
      <c r="E816" s="2" t="s">
        <v>74</v>
      </c>
      <c r="F816" s="2" t="s">
        <v>206</v>
      </c>
      <c r="G816" s="2" t="s">
        <v>49</v>
      </c>
      <c r="H816" s="304">
        <v>0</v>
      </c>
      <c r="I816" s="304">
        <v>0</v>
      </c>
      <c r="J816" s="304">
        <v>0</v>
      </c>
      <c r="K816" s="304">
        <v>0</v>
      </c>
      <c r="L816" s="304">
        <v>0</v>
      </c>
      <c r="M816" s="304">
        <v>0</v>
      </c>
      <c r="N816" s="304">
        <v>0</v>
      </c>
    </row>
    <row r="817" spans="1:14">
      <c r="A817" s="2" t="s">
        <v>4</v>
      </c>
      <c r="B817" s="2" t="s">
        <v>212</v>
      </c>
      <c r="C817" s="2" t="s">
        <v>64</v>
      </c>
      <c r="D817" s="2" t="s">
        <v>75</v>
      </c>
      <c r="E817" s="2" t="s">
        <v>75</v>
      </c>
      <c r="F817" s="2" t="s">
        <v>206</v>
      </c>
      <c r="G817" s="2" t="s">
        <v>49</v>
      </c>
      <c r="H817" s="304">
        <v>0</v>
      </c>
      <c r="I817" s="304">
        <v>0</v>
      </c>
      <c r="J817" s="304">
        <v>0</v>
      </c>
      <c r="K817" s="304">
        <v>0</v>
      </c>
      <c r="L817" s="304">
        <v>0</v>
      </c>
      <c r="M817" s="304">
        <v>0</v>
      </c>
      <c r="N817" s="304">
        <v>0</v>
      </c>
    </row>
    <row r="818" spans="1:14">
      <c r="A818" s="2" t="s">
        <v>4</v>
      </c>
      <c r="B818" s="2" t="s">
        <v>212</v>
      </c>
      <c r="C818" s="2" t="s">
        <v>60</v>
      </c>
      <c r="D818" s="2" t="s">
        <v>76</v>
      </c>
      <c r="E818" s="2" t="s">
        <v>76</v>
      </c>
      <c r="F818" s="2" t="s">
        <v>206</v>
      </c>
      <c r="G818" s="2" t="s">
        <v>49</v>
      </c>
      <c r="H818" s="304">
        <v>0</v>
      </c>
      <c r="I818" s="304">
        <v>0</v>
      </c>
      <c r="J818" s="304">
        <v>0</v>
      </c>
      <c r="K818" s="304">
        <v>0</v>
      </c>
      <c r="L818" s="304">
        <v>0</v>
      </c>
      <c r="M818" s="304">
        <v>0</v>
      </c>
      <c r="N818" s="304">
        <v>0</v>
      </c>
    </row>
    <row r="819" spans="1:14">
      <c r="A819" s="2" t="s">
        <v>4</v>
      </c>
      <c r="B819" s="2" t="s">
        <v>212</v>
      </c>
      <c r="C819" s="2" t="s">
        <v>61</v>
      </c>
      <c r="D819" s="2" t="s">
        <v>77</v>
      </c>
      <c r="E819" s="2" t="s">
        <v>77</v>
      </c>
      <c r="F819" s="2" t="s">
        <v>206</v>
      </c>
      <c r="G819" s="2" t="s">
        <v>49</v>
      </c>
      <c r="H819" s="304">
        <v>0</v>
      </c>
      <c r="I819" s="304">
        <v>0</v>
      </c>
      <c r="J819" s="304">
        <v>0</v>
      </c>
      <c r="K819" s="304">
        <v>965.47799899999995</v>
      </c>
      <c r="L819" s="304">
        <v>1303.80096</v>
      </c>
      <c r="M819" s="304">
        <v>2039.3232619999999</v>
      </c>
      <c r="N819" s="304">
        <v>2039.3232619999999</v>
      </c>
    </row>
    <row r="820" spans="1:14">
      <c r="A820" s="2" t="s">
        <v>4</v>
      </c>
      <c r="B820" s="2" t="s">
        <v>212</v>
      </c>
      <c r="C820" s="2" t="s">
        <v>62</v>
      </c>
      <c r="D820" s="2" t="s">
        <v>78</v>
      </c>
      <c r="E820" s="2" t="s">
        <v>78</v>
      </c>
      <c r="F820" s="2" t="s">
        <v>206</v>
      </c>
      <c r="G820" s="2" t="s">
        <v>49</v>
      </c>
      <c r="H820" s="304">
        <v>0</v>
      </c>
      <c r="I820" s="304">
        <v>0</v>
      </c>
      <c r="J820" s="304">
        <v>0</v>
      </c>
      <c r="K820" s="304">
        <v>0</v>
      </c>
      <c r="L820" s="304">
        <v>0</v>
      </c>
      <c r="M820" s="304">
        <v>0</v>
      </c>
      <c r="N820" s="304">
        <v>0</v>
      </c>
    </row>
    <row r="821" spans="1:14">
      <c r="A821" s="2" t="s">
        <v>4</v>
      </c>
      <c r="B821" s="2" t="s">
        <v>212</v>
      </c>
      <c r="C821" s="2" t="s">
        <v>63</v>
      </c>
      <c r="D821" s="2" t="s">
        <v>79</v>
      </c>
      <c r="E821" s="2" t="s">
        <v>79</v>
      </c>
      <c r="F821" s="2" t="s">
        <v>206</v>
      </c>
      <c r="G821" s="2" t="s">
        <v>49</v>
      </c>
      <c r="H821" s="304">
        <v>0</v>
      </c>
      <c r="I821" s="304">
        <v>0</v>
      </c>
      <c r="J821" s="304">
        <v>0</v>
      </c>
      <c r="K821" s="304">
        <v>0</v>
      </c>
      <c r="L821" s="304">
        <v>0</v>
      </c>
      <c r="M821" s="304">
        <v>0</v>
      </c>
      <c r="N821" s="304">
        <v>0</v>
      </c>
    </row>
    <row r="822" spans="1:14">
      <c r="A822" s="2" t="s">
        <v>4</v>
      </c>
      <c r="B822" s="2" t="s">
        <v>212</v>
      </c>
      <c r="C822" s="2" t="s">
        <v>60</v>
      </c>
      <c r="D822" s="2" t="s">
        <v>76</v>
      </c>
      <c r="E822" s="2" t="s">
        <v>207</v>
      </c>
      <c r="F822" s="2" t="s">
        <v>206</v>
      </c>
      <c r="G822" s="2" t="s">
        <v>49</v>
      </c>
      <c r="H822" s="304">
        <v>0</v>
      </c>
      <c r="I822" s="304">
        <v>0</v>
      </c>
      <c r="J822" s="304">
        <v>0</v>
      </c>
      <c r="K822" s="304">
        <v>0</v>
      </c>
      <c r="L822" s="304">
        <v>0</v>
      </c>
      <c r="M822" s="304">
        <v>0</v>
      </c>
      <c r="N822" s="304">
        <v>0</v>
      </c>
    </row>
    <row r="823" spans="1:14">
      <c r="A823" s="2" t="s">
        <v>4</v>
      </c>
      <c r="B823" s="2" t="s">
        <v>212</v>
      </c>
      <c r="C823" s="2" t="s">
        <v>63</v>
      </c>
      <c r="D823" s="2" t="s">
        <v>79</v>
      </c>
      <c r="E823" s="2" t="s">
        <v>208</v>
      </c>
      <c r="F823" s="2" t="s">
        <v>206</v>
      </c>
      <c r="G823" s="2" t="s">
        <v>49</v>
      </c>
      <c r="H823" s="304">
        <v>0</v>
      </c>
      <c r="I823" s="304">
        <v>0</v>
      </c>
      <c r="J823" s="304">
        <v>0</v>
      </c>
      <c r="K823" s="304">
        <v>0</v>
      </c>
      <c r="L823" s="304">
        <v>0</v>
      </c>
      <c r="M823" s="304">
        <v>0</v>
      </c>
      <c r="N823" s="304">
        <v>0</v>
      </c>
    </row>
    <row r="824" spans="1:14">
      <c r="A824" s="2" t="s">
        <v>4</v>
      </c>
      <c r="B824" s="2" t="s">
        <v>212</v>
      </c>
      <c r="C824" s="2" t="s">
        <v>65</v>
      </c>
      <c r="D824" s="2" t="s">
        <v>209</v>
      </c>
      <c r="E824" s="2" t="s">
        <v>80</v>
      </c>
      <c r="F824" s="2" t="s">
        <v>206</v>
      </c>
      <c r="G824" s="2" t="s">
        <v>49</v>
      </c>
      <c r="H824" s="304">
        <v>0</v>
      </c>
      <c r="I824" s="304">
        <v>0</v>
      </c>
      <c r="J824" s="304">
        <v>0</v>
      </c>
      <c r="K824" s="304">
        <v>0</v>
      </c>
      <c r="L824" s="304">
        <v>0</v>
      </c>
      <c r="M824" s="304">
        <v>0</v>
      </c>
      <c r="N824" s="304">
        <v>0</v>
      </c>
    </row>
    <row r="825" spans="1:14">
      <c r="A825" s="2" t="s">
        <v>4</v>
      </c>
      <c r="B825" s="2" t="s">
        <v>212</v>
      </c>
      <c r="C825" s="2" t="s">
        <v>65</v>
      </c>
      <c r="D825" s="2" t="s">
        <v>209</v>
      </c>
      <c r="E825" s="2" t="s">
        <v>81</v>
      </c>
      <c r="F825" s="2" t="s">
        <v>206</v>
      </c>
      <c r="G825" s="2" t="s">
        <v>49</v>
      </c>
      <c r="H825" s="304">
        <v>0</v>
      </c>
      <c r="I825" s="304">
        <v>0</v>
      </c>
      <c r="J825" s="304">
        <v>0</v>
      </c>
      <c r="K825" s="304">
        <v>0</v>
      </c>
      <c r="L825" s="304">
        <v>0</v>
      </c>
      <c r="M825" s="304">
        <v>0</v>
      </c>
      <c r="N825" s="304">
        <v>0</v>
      </c>
    </row>
    <row r="826" spans="1:14">
      <c r="A826" s="2" t="s">
        <v>4</v>
      </c>
      <c r="B826" s="2" t="s">
        <v>212</v>
      </c>
      <c r="C826" s="2" t="s">
        <v>82</v>
      </c>
      <c r="D826" s="2" t="s">
        <v>82</v>
      </c>
      <c r="E826" s="2" t="s">
        <v>82</v>
      </c>
      <c r="F826" s="2" t="s">
        <v>206</v>
      </c>
      <c r="G826" s="2" t="s">
        <v>49</v>
      </c>
      <c r="H826" s="304">
        <v>0</v>
      </c>
      <c r="I826" s="304">
        <v>0</v>
      </c>
      <c r="J826" s="304">
        <v>0</v>
      </c>
      <c r="K826" s="304">
        <v>0</v>
      </c>
      <c r="L826" s="304">
        <v>0</v>
      </c>
      <c r="M826" s="304">
        <v>0</v>
      </c>
      <c r="N826" s="304">
        <v>0</v>
      </c>
    </row>
    <row r="827" spans="1:14">
      <c r="A827" s="2" t="s">
        <v>4</v>
      </c>
      <c r="B827" s="2" t="s">
        <v>212</v>
      </c>
      <c r="C827" s="2" t="s">
        <v>83</v>
      </c>
      <c r="D827" s="2" t="s">
        <v>83</v>
      </c>
      <c r="E827" s="2" t="s">
        <v>83</v>
      </c>
      <c r="F827" s="2" t="s">
        <v>206</v>
      </c>
      <c r="G827" s="2" t="s">
        <v>49</v>
      </c>
      <c r="H827" s="304">
        <v>0</v>
      </c>
      <c r="I827" s="304">
        <v>0</v>
      </c>
      <c r="J827" s="304">
        <v>0</v>
      </c>
      <c r="K827" s="304">
        <v>0</v>
      </c>
      <c r="L827" s="304">
        <v>0</v>
      </c>
      <c r="M827" s="304">
        <v>0</v>
      </c>
      <c r="N827" s="304">
        <v>0</v>
      </c>
    </row>
    <row r="828" spans="1:14">
      <c r="A828" s="2" t="s">
        <v>4</v>
      </c>
      <c r="B828" s="2" t="s">
        <v>212</v>
      </c>
      <c r="C828" s="2" t="s">
        <v>84</v>
      </c>
      <c r="D828" s="2" t="s">
        <v>84</v>
      </c>
      <c r="E828" s="2" t="s">
        <v>84</v>
      </c>
      <c r="F828" s="2" t="s">
        <v>206</v>
      </c>
      <c r="G828" s="2" t="s">
        <v>49</v>
      </c>
      <c r="H828" s="304">
        <v>0</v>
      </c>
      <c r="I828" s="304">
        <v>0</v>
      </c>
      <c r="J828" s="304">
        <v>0</v>
      </c>
      <c r="K828" s="304">
        <v>0</v>
      </c>
      <c r="L828" s="304">
        <v>0</v>
      </c>
      <c r="M828" s="304">
        <v>0</v>
      </c>
      <c r="N828" s="304">
        <v>0</v>
      </c>
    </row>
    <row r="829" spans="1:14">
      <c r="A829" s="2" t="s">
        <v>4</v>
      </c>
      <c r="B829" s="2" t="s">
        <v>212</v>
      </c>
      <c r="C829" s="2" t="s">
        <v>85</v>
      </c>
      <c r="D829" s="2" t="s">
        <v>85</v>
      </c>
      <c r="E829" s="2" t="s">
        <v>85</v>
      </c>
      <c r="F829" s="2" t="s">
        <v>206</v>
      </c>
      <c r="G829" s="2" t="s">
        <v>49</v>
      </c>
      <c r="H829" s="304">
        <v>0</v>
      </c>
      <c r="I829" s="304">
        <v>0</v>
      </c>
      <c r="J829" s="304">
        <v>0</v>
      </c>
      <c r="K829" s="304">
        <v>0</v>
      </c>
      <c r="L829" s="304">
        <v>0</v>
      </c>
      <c r="M829" s="304">
        <v>0</v>
      </c>
      <c r="N829" s="304">
        <v>0</v>
      </c>
    </row>
    <row r="830" spans="1:14">
      <c r="A830" s="2" t="s">
        <v>4</v>
      </c>
      <c r="B830" s="2" t="s">
        <v>212</v>
      </c>
      <c r="C830" s="2" t="s">
        <v>87</v>
      </c>
      <c r="D830" s="2" t="s">
        <v>87</v>
      </c>
      <c r="E830" s="2" t="s">
        <v>87</v>
      </c>
      <c r="F830" s="2" t="s">
        <v>206</v>
      </c>
      <c r="G830" s="2" t="s">
        <v>49</v>
      </c>
      <c r="H830" s="304">
        <v>0</v>
      </c>
      <c r="I830" s="304">
        <v>368.16899999999998</v>
      </c>
      <c r="J830" s="304">
        <v>368.16899999999998</v>
      </c>
      <c r="K830" s="304">
        <v>368.16899999999998</v>
      </c>
      <c r="L830" s="304">
        <v>368.16899999999998</v>
      </c>
      <c r="M830" s="304">
        <v>368.16899999999998</v>
      </c>
      <c r="N830" s="304">
        <v>368.16899999999998</v>
      </c>
    </row>
    <row r="831" spans="1:14">
      <c r="A831" s="2" t="s">
        <v>4</v>
      </c>
      <c r="B831" s="2" t="s">
        <v>212</v>
      </c>
      <c r="C831" s="2" t="s">
        <v>88</v>
      </c>
      <c r="D831" s="2" t="s">
        <v>88</v>
      </c>
      <c r="E831" s="2" t="s">
        <v>88</v>
      </c>
      <c r="F831" s="2" t="s">
        <v>206</v>
      </c>
      <c r="G831" s="2" t="s">
        <v>49</v>
      </c>
      <c r="H831" s="304">
        <v>0</v>
      </c>
      <c r="I831" s="304">
        <v>0</v>
      </c>
      <c r="J831" s="304">
        <v>0</v>
      </c>
      <c r="K831" s="304">
        <v>0</v>
      </c>
      <c r="L831" s="304">
        <v>0</v>
      </c>
      <c r="M831" s="304">
        <v>0</v>
      </c>
      <c r="N831" s="304">
        <v>0</v>
      </c>
    </row>
    <row r="832" spans="1:14">
      <c r="A832" s="2" t="s">
        <v>4</v>
      </c>
      <c r="B832" s="2" t="s">
        <v>212</v>
      </c>
      <c r="C832" s="2" t="s">
        <v>48</v>
      </c>
      <c r="D832" s="2" t="s">
        <v>48</v>
      </c>
      <c r="E832" s="2" t="s">
        <v>48</v>
      </c>
      <c r="F832" s="2" t="s">
        <v>210</v>
      </c>
      <c r="G832" s="2" t="s">
        <v>50</v>
      </c>
      <c r="H832" s="304">
        <v>0</v>
      </c>
      <c r="I832" s="304">
        <v>0</v>
      </c>
      <c r="J832" s="304">
        <v>0</v>
      </c>
      <c r="K832" s="304">
        <v>0</v>
      </c>
      <c r="L832" s="304">
        <v>0</v>
      </c>
      <c r="M832" s="304">
        <v>0</v>
      </c>
      <c r="N832" s="304">
        <v>0</v>
      </c>
    </row>
    <row r="833" spans="1:14">
      <c r="A833" s="2" t="s">
        <v>4</v>
      </c>
      <c r="B833" s="2" t="s">
        <v>212</v>
      </c>
      <c r="C833" s="2" t="s">
        <v>53</v>
      </c>
      <c r="D833" s="2" t="s">
        <v>53</v>
      </c>
      <c r="E833" s="2" t="s">
        <v>53</v>
      </c>
      <c r="F833" s="2" t="s">
        <v>210</v>
      </c>
      <c r="G833" s="2" t="s">
        <v>50</v>
      </c>
      <c r="H833" s="304">
        <v>0</v>
      </c>
      <c r="I833" s="304">
        <v>0</v>
      </c>
      <c r="J833" s="304">
        <v>0</v>
      </c>
      <c r="K833" s="304">
        <v>0</v>
      </c>
      <c r="L833" s="304">
        <v>0</v>
      </c>
      <c r="M833" s="304">
        <v>0</v>
      </c>
      <c r="N833" s="304">
        <v>0</v>
      </c>
    </row>
    <row r="834" spans="1:14">
      <c r="A834" s="2" t="s">
        <v>4</v>
      </c>
      <c r="B834" s="2" t="s">
        <v>212</v>
      </c>
      <c r="C834" s="2" t="s">
        <v>54</v>
      </c>
      <c r="D834" s="2" t="s">
        <v>54</v>
      </c>
      <c r="E834" s="2" t="s">
        <v>54</v>
      </c>
      <c r="F834" s="2" t="s">
        <v>210</v>
      </c>
      <c r="G834" s="2" t="s">
        <v>50</v>
      </c>
      <c r="H834" s="304">
        <v>8355.40269936</v>
      </c>
      <c r="I834" s="304">
        <v>20842.022269618003</v>
      </c>
      <c r="J834" s="304">
        <v>24096.234451125001</v>
      </c>
      <c r="K834" s="304">
        <v>26102.540780401003</v>
      </c>
      <c r="L834" s="304">
        <v>20287.895002277</v>
      </c>
      <c r="M834" s="304">
        <v>23885.578497954997</v>
      </c>
      <c r="N834" s="304">
        <v>22087.166277002001</v>
      </c>
    </row>
    <row r="835" spans="1:14">
      <c r="A835" s="2" t="s">
        <v>4</v>
      </c>
      <c r="B835" s="2" t="s">
        <v>212</v>
      </c>
      <c r="C835" s="2" t="s">
        <v>55</v>
      </c>
      <c r="D835" s="2" t="s">
        <v>55</v>
      </c>
      <c r="E835" s="2" t="s">
        <v>55</v>
      </c>
      <c r="F835" s="2" t="s">
        <v>210</v>
      </c>
      <c r="G835" s="2" t="s">
        <v>50</v>
      </c>
      <c r="H835" s="304">
        <v>0</v>
      </c>
      <c r="I835" s="304">
        <v>1.1651309999999999</v>
      </c>
      <c r="J835" s="304">
        <v>282.86810000000003</v>
      </c>
      <c r="K835" s="304">
        <v>296.38839999999999</v>
      </c>
      <c r="L835" s="304">
        <v>31.5534</v>
      </c>
      <c r="M835" s="304">
        <v>26.905999999999999</v>
      </c>
      <c r="N835" s="304">
        <v>39.571344566</v>
      </c>
    </row>
    <row r="836" spans="1:14">
      <c r="A836" s="2" t="s">
        <v>4</v>
      </c>
      <c r="B836" s="2" t="s">
        <v>212</v>
      </c>
      <c r="C836" s="2" t="s">
        <v>56</v>
      </c>
      <c r="D836" s="2" t="s">
        <v>56</v>
      </c>
      <c r="E836" s="2" t="s">
        <v>56</v>
      </c>
      <c r="F836" s="2" t="s">
        <v>210</v>
      </c>
      <c r="G836" s="2" t="s">
        <v>50</v>
      </c>
      <c r="H836" s="304">
        <v>0</v>
      </c>
      <c r="I836" s="304">
        <v>0</v>
      </c>
      <c r="J836" s="304">
        <v>0</v>
      </c>
      <c r="K836" s="304">
        <v>0.51898049999999996</v>
      </c>
      <c r="L836" s="304">
        <v>0</v>
      </c>
      <c r="M836" s="304">
        <v>0</v>
      </c>
      <c r="N836" s="304">
        <v>0</v>
      </c>
    </row>
    <row r="837" spans="1:14">
      <c r="A837" s="2" t="s">
        <v>4</v>
      </c>
      <c r="B837" s="2" t="s">
        <v>212</v>
      </c>
      <c r="C837" s="2" t="s">
        <v>57</v>
      </c>
      <c r="D837" s="2" t="s">
        <v>57</v>
      </c>
      <c r="E837" s="2" t="s">
        <v>57</v>
      </c>
      <c r="F837" s="2" t="s">
        <v>210</v>
      </c>
      <c r="G837" s="2" t="s">
        <v>50</v>
      </c>
      <c r="H837" s="304">
        <v>0</v>
      </c>
      <c r="I837" s="304">
        <v>0</v>
      </c>
      <c r="J837" s="304">
        <v>0</v>
      </c>
      <c r="K837" s="304">
        <v>0</v>
      </c>
      <c r="L837" s="304">
        <v>0</v>
      </c>
      <c r="M837" s="304">
        <v>0</v>
      </c>
      <c r="N837" s="304">
        <v>0</v>
      </c>
    </row>
    <row r="838" spans="1:14">
      <c r="A838" s="2" t="s">
        <v>4</v>
      </c>
      <c r="B838" s="2" t="s">
        <v>212</v>
      </c>
      <c r="C838" s="2" t="s">
        <v>58</v>
      </c>
      <c r="D838" s="2" t="s">
        <v>58</v>
      </c>
      <c r="E838" s="2" t="s">
        <v>58</v>
      </c>
      <c r="F838" s="2" t="s">
        <v>210</v>
      </c>
      <c r="G838" s="2" t="s">
        <v>50</v>
      </c>
      <c r="H838" s="304">
        <v>80101.398203953984</v>
      </c>
      <c r="I838" s="304">
        <v>76463.070518399982</v>
      </c>
      <c r="J838" s="304">
        <v>77535.249743999986</v>
      </c>
      <c r="K838" s="304">
        <v>83912.04</v>
      </c>
      <c r="L838" s="304">
        <v>104498.04</v>
      </c>
      <c r="M838" s="304">
        <v>104498.04</v>
      </c>
      <c r="N838" s="304">
        <v>104477.59108216</v>
      </c>
    </row>
    <row r="839" spans="1:14">
      <c r="A839" s="2" t="s">
        <v>4</v>
      </c>
      <c r="B839" s="2" t="s">
        <v>212</v>
      </c>
      <c r="C839" s="2" t="s">
        <v>59</v>
      </c>
      <c r="D839" s="2" t="s">
        <v>59</v>
      </c>
      <c r="E839" s="2" t="s">
        <v>59</v>
      </c>
      <c r="F839" s="2" t="s">
        <v>210</v>
      </c>
      <c r="G839" s="2" t="s">
        <v>50</v>
      </c>
      <c r="H839" s="304">
        <v>41148.147400356007</v>
      </c>
      <c r="I839" s="304">
        <v>41147.020630353007</v>
      </c>
      <c r="J839" s="304">
        <v>41156.416628177998</v>
      </c>
      <c r="K839" s="304">
        <v>41172.789040203999</v>
      </c>
      <c r="L839" s="304">
        <v>41155.198629286999</v>
      </c>
      <c r="M839" s="304">
        <v>41150.150175188995</v>
      </c>
      <c r="N839" s="304">
        <v>41198.666340016003</v>
      </c>
    </row>
    <row r="840" spans="1:14">
      <c r="A840" s="2" t="s">
        <v>4</v>
      </c>
      <c r="B840" s="2" t="s">
        <v>212</v>
      </c>
      <c r="C840" s="2" t="s">
        <v>60</v>
      </c>
      <c r="D840" s="2" t="s">
        <v>60</v>
      </c>
      <c r="E840" s="2" t="s">
        <v>60</v>
      </c>
      <c r="F840" s="2" t="s">
        <v>210</v>
      </c>
      <c r="G840" s="2" t="s">
        <v>50</v>
      </c>
      <c r="H840" s="304">
        <v>2939.2687850500001</v>
      </c>
      <c r="I840" s="304">
        <v>2939.2687850500001</v>
      </c>
      <c r="J840" s="304">
        <v>2939.2687850500001</v>
      </c>
      <c r="K840" s="304">
        <v>2939.2687850500001</v>
      </c>
      <c r="L840" s="304">
        <v>2939.2687850500001</v>
      </c>
      <c r="M840" s="304">
        <v>2939.2687850500001</v>
      </c>
      <c r="N840" s="304">
        <v>2939.2687850500001</v>
      </c>
    </row>
    <row r="841" spans="1:14">
      <c r="A841" s="2" t="s">
        <v>4</v>
      </c>
      <c r="B841" s="2" t="s">
        <v>212</v>
      </c>
      <c r="C841" s="2" t="s">
        <v>61</v>
      </c>
      <c r="D841" s="2" t="s">
        <v>61</v>
      </c>
      <c r="E841" s="2" t="s">
        <v>61</v>
      </c>
      <c r="F841" s="2" t="s">
        <v>210</v>
      </c>
      <c r="G841" s="2" t="s">
        <v>50</v>
      </c>
      <c r="H841" s="304">
        <v>14626.058144105</v>
      </c>
      <c r="I841" s="304">
        <v>14626.058144105</v>
      </c>
      <c r="J841" s="304">
        <v>14626.058144105</v>
      </c>
      <c r="K841" s="304">
        <v>14626.058144105</v>
      </c>
      <c r="L841" s="304">
        <v>14626.058144105</v>
      </c>
      <c r="M841" s="304">
        <v>14626.058144105</v>
      </c>
      <c r="N841" s="304">
        <v>14626.058144105</v>
      </c>
    </row>
    <row r="842" spans="1:14">
      <c r="A842" s="2" t="s">
        <v>4</v>
      </c>
      <c r="B842" s="2" t="s">
        <v>212</v>
      </c>
      <c r="C842" s="2" t="s">
        <v>63</v>
      </c>
      <c r="D842" s="2" t="s">
        <v>63</v>
      </c>
      <c r="E842" s="2" t="s">
        <v>63</v>
      </c>
      <c r="F842" s="2" t="s">
        <v>210</v>
      </c>
      <c r="G842" s="2" t="s">
        <v>50</v>
      </c>
      <c r="H842" s="304">
        <v>0</v>
      </c>
      <c r="I842" s="304">
        <v>0</v>
      </c>
      <c r="J842" s="304">
        <v>0</v>
      </c>
      <c r="K842" s="304">
        <v>0</v>
      </c>
      <c r="L842" s="304">
        <v>0</v>
      </c>
      <c r="M842" s="304">
        <v>0</v>
      </c>
      <c r="N842" s="304">
        <v>0</v>
      </c>
    </row>
    <row r="843" spans="1:14">
      <c r="A843" s="2" t="s">
        <v>4</v>
      </c>
      <c r="B843" s="2" t="s">
        <v>212</v>
      </c>
      <c r="C843" s="2" t="s">
        <v>64</v>
      </c>
      <c r="D843" s="2" t="s">
        <v>64</v>
      </c>
      <c r="E843" s="2" t="s">
        <v>64</v>
      </c>
      <c r="F843" s="2" t="s">
        <v>210</v>
      </c>
      <c r="G843" s="2" t="s">
        <v>50</v>
      </c>
      <c r="H843" s="304">
        <v>3508.035093643</v>
      </c>
      <c r="I843" s="304">
        <v>1861.7297225240002</v>
      </c>
      <c r="J843" s="304">
        <v>1861.7297225240002</v>
      </c>
      <c r="K843" s="304">
        <v>1861.7297227210004</v>
      </c>
      <c r="L843" s="304">
        <v>1861.7297221300003</v>
      </c>
      <c r="M843" s="304">
        <v>1861.7297223420003</v>
      </c>
      <c r="N843" s="304">
        <v>1861.7297229950002</v>
      </c>
    </row>
    <row r="844" spans="1:14">
      <c r="A844" s="2" t="s">
        <v>4</v>
      </c>
      <c r="B844" s="2" t="s">
        <v>212</v>
      </c>
      <c r="C844" s="2" t="s">
        <v>54</v>
      </c>
      <c r="D844" s="2" t="s">
        <v>72</v>
      </c>
      <c r="E844" s="2" t="s">
        <v>72</v>
      </c>
      <c r="F844" s="2" t="s">
        <v>210</v>
      </c>
      <c r="G844" s="2" t="s">
        <v>50</v>
      </c>
      <c r="H844" s="304">
        <v>0</v>
      </c>
      <c r="I844" s="304">
        <v>0</v>
      </c>
      <c r="J844" s="304">
        <v>0</v>
      </c>
      <c r="K844" s="304">
        <v>0</v>
      </c>
      <c r="L844" s="304">
        <v>0</v>
      </c>
      <c r="M844" s="304">
        <v>0</v>
      </c>
      <c r="N844" s="304">
        <v>0</v>
      </c>
    </row>
    <row r="845" spans="1:14">
      <c r="A845" s="2" t="s">
        <v>4</v>
      </c>
      <c r="B845" s="2" t="s">
        <v>212</v>
      </c>
      <c r="C845" s="2" t="s">
        <v>55</v>
      </c>
      <c r="D845" s="2" t="s">
        <v>73</v>
      </c>
      <c r="E845" s="2" t="s">
        <v>73</v>
      </c>
      <c r="F845" s="2" t="s">
        <v>210</v>
      </c>
      <c r="G845" s="2" t="s">
        <v>50</v>
      </c>
      <c r="H845" s="304">
        <v>0</v>
      </c>
      <c r="I845" s="304">
        <v>0</v>
      </c>
      <c r="J845" s="304">
        <v>0</v>
      </c>
      <c r="K845" s="304">
        <v>82.242325825999998</v>
      </c>
      <c r="L845" s="304">
        <v>0</v>
      </c>
      <c r="M845" s="304">
        <v>0</v>
      </c>
      <c r="N845" s="304">
        <v>34.083603611000001</v>
      </c>
    </row>
    <row r="846" spans="1:14">
      <c r="A846" s="2" t="s">
        <v>4</v>
      </c>
      <c r="B846" s="2" t="s">
        <v>212</v>
      </c>
      <c r="C846" s="2" t="s">
        <v>57</v>
      </c>
      <c r="D846" s="2" t="s">
        <v>74</v>
      </c>
      <c r="E846" s="2" t="s">
        <v>74</v>
      </c>
      <c r="F846" s="2" t="s">
        <v>210</v>
      </c>
      <c r="G846" s="2" t="s">
        <v>50</v>
      </c>
      <c r="H846" s="304">
        <v>0</v>
      </c>
      <c r="I846" s="304">
        <v>0</v>
      </c>
      <c r="J846" s="304">
        <v>0</v>
      </c>
      <c r="K846" s="304">
        <v>0</v>
      </c>
      <c r="L846" s="304">
        <v>0</v>
      </c>
      <c r="M846" s="304">
        <v>0</v>
      </c>
      <c r="N846" s="304">
        <v>0</v>
      </c>
    </row>
    <row r="847" spans="1:14">
      <c r="A847" s="2" t="s">
        <v>4</v>
      </c>
      <c r="B847" s="2" t="s">
        <v>212</v>
      </c>
      <c r="C847" s="2" t="s">
        <v>64</v>
      </c>
      <c r="D847" s="2" t="s">
        <v>75</v>
      </c>
      <c r="E847" s="2" t="s">
        <v>75</v>
      </c>
      <c r="F847" s="2" t="s">
        <v>210</v>
      </c>
      <c r="G847" s="2" t="s">
        <v>50</v>
      </c>
      <c r="H847" s="304">
        <v>0</v>
      </c>
      <c r="I847" s="304">
        <v>0</v>
      </c>
      <c r="J847" s="304">
        <v>0</v>
      </c>
      <c r="K847" s="304">
        <v>0</v>
      </c>
      <c r="L847" s="304">
        <v>0</v>
      </c>
      <c r="M847" s="304">
        <v>0</v>
      </c>
      <c r="N847" s="304">
        <v>0</v>
      </c>
    </row>
    <row r="848" spans="1:14">
      <c r="A848" s="2" t="s">
        <v>4</v>
      </c>
      <c r="B848" s="2" t="s">
        <v>212</v>
      </c>
      <c r="C848" s="2" t="s">
        <v>60</v>
      </c>
      <c r="D848" s="2" t="s">
        <v>76</v>
      </c>
      <c r="E848" s="2" t="s">
        <v>76</v>
      </c>
      <c r="F848" s="2" t="s">
        <v>210</v>
      </c>
      <c r="G848" s="2" t="s">
        <v>50</v>
      </c>
      <c r="H848" s="304">
        <v>0</v>
      </c>
      <c r="I848" s="304">
        <v>0</v>
      </c>
      <c r="J848" s="304">
        <v>0</v>
      </c>
      <c r="K848" s="304">
        <v>0</v>
      </c>
      <c r="L848" s="304">
        <v>0</v>
      </c>
      <c r="M848" s="304">
        <v>0</v>
      </c>
      <c r="N848" s="304">
        <v>0</v>
      </c>
    </row>
    <row r="849" spans="1:14">
      <c r="A849" s="2" t="s">
        <v>4</v>
      </c>
      <c r="B849" s="2" t="s">
        <v>212</v>
      </c>
      <c r="C849" s="2" t="s">
        <v>61</v>
      </c>
      <c r="D849" s="2" t="s">
        <v>77</v>
      </c>
      <c r="E849" s="2" t="s">
        <v>77</v>
      </c>
      <c r="F849" s="2" t="s">
        <v>210</v>
      </c>
      <c r="G849" s="2" t="s">
        <v>50</v>
      </c>
      <c r="H849" s="304">
        <v>0</v>
      </c>
      <c r="I849" s="304">
        <v>0</v>
      </c>
      <c r="J849" s="304">
        <v>0</v>
      </c>
      <c r="K849" s="304">
        <v>4612.7870338940002</v>
      </c>
      <c r="L849" s="304">
        <v>6209.9681029419999</v>
      </c>
      <c r="M849" s="304">
        <v>9687.7043639539988</v>
      </c>
      <c r="N849" s="304">
        <v>9687.7043639539988</v>
      </c>
    </row>
    <row r="850" spans="1:14">
      <c r="A850" s="2" t="s">
        <v>4</v>
      </c>
      <c r="B850" s="2" t="s">
        <v>212</v>
      </c>
      <c r="C850" s="2" t="s">
        <v>62</v>
      </c>
      <c r="D850" s="2" t="s">
        <v>78</v>
      </c>
      <c r="E850" s="2" t="s">
        <v>78</v>
      </c>
      <c r="F850" s="2" t="s">
        <v>210</v>
      </c>
      <c r="G850" s="2" t="s">
        <v>50</v>
      </c>
      <c r="H850" s="304">
        <v>0</v>
      </c>
      <c r="I850" s="304">
        <v>0</v>
      </c>
      <c r="J850" s="304">
        <v>0</v>
      </c>
      <c r="K850" s="304">
        <v>0</v>
      </c>
      <c r="L850" s="304">
        <v>0</v>
      </c>
      <c r="M850" s="304">
        <v>0</v>
      </c>
      <c r="N850" s="304">
        <v>0</v>
      </c>
    </row>
    <row r="851" spans="1:14">
      <c r="A851" s="2" t="s">
        <v>4</v>
      </c>
      <c r="B851" s="2" t="s">
        <v>212</v>
      </c>
      <c r="C851" s="2" t="s">
        <v>63</v>
      </c>
      <c r="D851" s="2" t="s">
        <v>79</v>
      </c>
      <c r="E851" s="2" t="s">
        <v>79</v>
      </c>
      <c r="F851" s="2" t="s">
        <v>210</v>
      </c>
      <c r="G851" s="2" t="s">
        <v>50</v>
      </c>
      <c r="H851" s="304">
        <v>0</v>
      </c>
      <c r="I851" s="304">
        <v>0</v>
      </c>
      <c r="J851" s="304">
        <v>0</v>
      </c>
      <c r="K851" s="304">
        <v>0</v>
      </c>
      <c r="L851" s="304">
        <v>0</v>
      </c>
      <c r="M851" s="304">
        <v>0</v>
      </c>
      <c r="N851" s="304">
        <v>0</v>
      </c>
    </row>
    <row r="852" spans="1:14">
      <c r="A852" s="2" t="s">
        <v>4</v>
      </c>
      <c r="B852" s="2" t="s">
        <v>212</v>
      </c>
      <c r="C852" s="2" t="s">
        <v>60</v>
      </c>
      <c r="D852" s="2" t="s">
        <v>76</v>
      </c>
      <c r="E852" s="2" t="s">
        <v>207</v>
      </c>
      <c r="F852" s="2" t="s">
        <v>210</v>
      </c>
      <c r="G852" s="2" t="s">
        <v>50</v>
      </c>
      <c r="H852" s="304">
        <v>0</v>
      </c>
      <c r="I852" s="304">
        <v>0</v>
      </c>
      <c r="J852" s="304">
        <v>0</v>
      </c>
      <c r="K852" s="304">
        <v>0</v>
      </c>
      <c r="L852" s="304">
        <v>0</v>
      </c>
      <c r="M852" s="304">
        <v>0</v>
      </c>
      <c r="N852" s="304">
        <v>0</v>
      </c>
    </row>
    <row r="853" spans="1:14">
      <c r="A853" s="2" t="s">
        <v>4</v>
      </c>
      <c r="B853" s="2" t="s">
        <v>212</v>
      </c>
      <c r="C853" s="2" t="s">
        <v>63</v>
      </c>
      <c r="D853" s="2" t="s">
        <v>79</v>
      </c>
      <c r="E853" s="2" t="s">
        <v>208</v>
      </c>
      <c r="F853" s="2" t="s">
        <v>210</v>
      </c>
      <c r="G853" s="2" t="s">
        <v>50</v>
      </c>
      <c r="H853" s="304">
        <v>0</v>
      </c>
      <c r="I853" s="304">
        <v>0</v>
      </c>
      <c r="J853" s="304">
        <v>0</v>
      </c>
      <c r="K853" s="304">
        <v>0</v>
      </c>
      <c r="L853" s="304">
        <v>0</v>
      </c>
      <c r="M853" s="304">
        <v>0</v>
      </c>
      <c r="N853" s="304">
        <v>0</v>
      </c>
    </row>
    <row r="854" spans="1:14">
      <c r="A854" s="2" t="s">
        <v>4</v>
      </c>
      <c r="B854" s="2" t="s">
        <v>212</v>
      </c>
      <c r="C854" s="2" t="s">
        <v>65</v>
      </c>
      <c r="D854" s="2" t="s">
        <v>209</v>
      </c>
      <c r="E854" s="2" t="s">
        <v>80</v>
      </c>
      <c r="F854" s="2" t="s">
        <v>210</v>
      </c>
      <c r="G854" s="2" t="s">
        <v>50</v>
      </c>
      <c r="H854" s="304">
        <v>0</v>
      </c>
      <c r="I854" s="304">
        <v>0</v>
      </c>
      <c r="J854" s="304">
        <v>0</v>
      </c>
      <c r="K854" s="304">
        <v>0</v>
      </c>
      <c r="L854" s="304">
        <v>0</v>
      </c>
      <c r="M854" s="304">
        <v>0</v>
      </c>
      <c r="N854" s="304">
        <v>0</v>
      </c>
    </row>
    <row r="855" spans="1:14">
      <c r="A855" s="2" t="s">
        <v>4</v>
      </c>
      <c r="B855" s="2" t="s">
        <v>212</v>
      </c>
      <c r="C855" s="2" t="s">
        <v>65</v>
      </c>
      <c r="D855" s="2" t="s">
        <v>209</v>
      </c>
      <c r="E855" s="2" t="s">
        <v>81</v>
      </c>
      <c r="F855" s="2" t="s">
        <v>210</v>
      </c>
      <c r="G855" s="2" t="s">
        <v>50</v>
      </c>
      <c r="H855" s="304">
        <v>0</v>
      </c>
      <c r="I855" s="304">
        <v>0</v>
      </c>
      <c r="J855" s="304">
        <v>0</v>
      </c>
      <c r="K855" s="304">
        <v>0</v>
      </c>
      <c r="L855" s="304">
        <v>0</v>
      </c>
      <c r="M855" s="304">
        <v>0</v>
      </c>
      <c r="N855" s="304">
        <v>0</v>
      </c>
    </row>
    <row r="856" spans="1:14">
      <c r="A856" s="2"/>
      <c r="B856" s="2"/>
      <c r="C856" s="2"/>
      <c r="D856" s="2"/>
      <c r="E856" s="2"/>
      <c r="F856" s="2"/>
      <c r="G856" s="2"/>
      <c r="H856" s="304"/>
      <c r="I856" s="304"/>
      <c r="J856" s="304"/>
      <c r="K856" s="304"/>
      <c r="L856" s="304"/>
      <c r="M856" s="304"/>
      <c r="N856" s="304"/>
    </row>
    <row r="857" spans="1:14">
      <c r="A857" s="2" t="s">
        <v>2</v>
      </c>
      <c r="B857" s="2" t="s">
        <v>43</v>
      </c>
      <c r="C857" s="2" t="s">
        <v>203</v>
      </c>
      <c r="D857" s="2" t="s">
        <v>204</v>
      </c>
      <c r="E857" s="2" t="s">
        <v>205</v>
      </c>
      <c r="F857" s="2" t="s">
        <v>99</v>
      </c>
      <c r="G857" s="2" t="s">
        <v>46</v>
      </c>
      <c r="H857" s="304">
        <v>2025</v>
      </c>
      <c r="I857" s="304">
        <v>2028</v>
      </c>
      <c r="J857" s="304">
        <v>2030</v>
      </c>
      <c r="K857" s="304">
        <v>2032</v>
      </c>
      <c r="L857" s="304">
        <v>2035</v>
      </c>
      <c r="M857" s="304">
        <v>2037</v>
      </c>
      <c r="N857" s="304">
        <v>2040</v>
      </c>
    </row>
    <row r="858" spans="1:14">
      <c r="A858" s="2" t="s">
        <v>4</v>
      </c>
      <c r="B858" s="2" t="s">
        <v>18</v>
      </c>
      <c r="C858" s="2" t="s">
        <v>213</v>
      </c>
      <c r="D858" s="2" t="s">
        <v>213</v>
      </c>
      <c r="E858" s="2" t="s">
        <v>213</v>
      </c>
      <c r="F858" s="2" t="s">
        <v>193</v>
      </c>
      <c r="G858" s="2" t="s">
        <v>214</v>
      </c>
      <c r="H858" s="304">
        <v>7.2304586819405641</v>
      </c>
      <c r="I858" s="304">
        <v>7.0735410540427566</v>
      </c>
      <c r="J858" s="304">
        <v>3.9527389362391232</v>
      </c>
      <c r="K858" s="304">
        <v>4.6821849555248019</v>
      </c>
      <c r="L858" s="304">
        <v>3.0260735561290475</v>
      </c>
      <c r="M858" s="304">
        <v>2.957628972940288</v>
      </c>
      <c r="N858" s="304">
        <v>0.82262173053493015</v>
      </c>
    </row>
    <row r="859" spans="1:14">
      <c r="A859" s="2" t="s">
        <v>4</v>
      </c>
      <c r="B859" s="2" t="s">
        <v>19</v>
      </c>
      <c r="C859" s="2" t="s">
        <v>213</v>
      </c>
      <c r="D859" s="2" t="s">
        <v>213</v>
      </c>
      <c r="E859" s="2" t="s">
        <v>213</v>
      </c>
      <c r="F859" s="2" t="s">
        <v>193</v>
      </c>
      <c r="G859" s="2" t="s">
        <v>214</v>
      </c>
      <c r="H859" s="304">
        <v>1.6110224708393539</v>
      </c>
      <c r="I859" s="304">
        <v>0.25845948538730001</v>
      </c>
      <c r="J859" s="304">
        <v>0.32126210652335913</v>
      </c>
      <c r="K859" s="304">
        <v>0.32560496419917939</v>
      </c>
      <c r="L859" s="304">
        <v>0.33511331238172698</v>
      </c>
      <c r="M859" s="304">
        <v>0.33511331238172698</v>
      </c>
      <c r="N859" s="304">
        <v>0.24111293636362485</v>
      </c>
    </row>
    <row r="860" spans="1:14">
      <c r="A860" s="2" t="s">
        <v>4</v>
      </c>
      <c r="B860" s="2" t="s">
        <v>20</v>
      </c>
      <c r="C860" s="2" t="s">
        <v>213</v>
      </c>
      <c r="D860" s="2" t="s">
        <v>213</v>
      </c>
      <c r="E860" s="2" t="s">
        <v>213</v>
      </c>
      <c r="F860" s="2" t="s">
        <v>193</v>
      </c>
      <c r="G860" s="2" t="s">
        <v>214</v>
      </c>
      <c r="H860" s="304">
        <v>0.67136369929367556</v>
      </c>
      <c r="I860" s="304">
        <v>0.298024808173946</v>
      </c>
      <c r="J860" s="304">
        <v>0</v>
      </c>
      <c r="K860" s="304">
        <v>0.22615081543082702</v>
      </c>
      <c r="L860" s="304">
        <v>0.233630565593615</v>
      </c>
      <c r="M860" s="304">
        <v>0</v>
      </c>
      <c r="N860" s="304">
        <v>0</v>
      </c>
    </row>
    <row r="861" spans="1:14">
      <c r="A861" s="2" t="s">
        <v>4</v>
      </c>
      <c r="B861" s="2" t="s">
        <v>21</v>
      </c>
      <c r="C861" s="2" t="s">
        <v>213</v>
      </c>
      <c r="D861" s="2" t="s">
        <v>213</v>
      </c>
      <c r="E861" s="2" t="s">
        <v>213</v>
      </c>
      <c r="F861" s="2" t="s">
        <v>193</v>
      </c>
      <c r="G861" s="2" t="s">
        <v>214</v>
      </c>
      <c r="H861" s="304">
        <v>2.4979306912904966</v>
      </c>
      <c r="I861" s="304">
        <v>0.75116783248769214</v>
      </c>
      <c r="J861" s="304">
        <v>0.54370476039468685</v>
      </c>
      <c r="K861" s="304">
        <v>1.1542210137002964</v>
      </c>
      <c r="L861" s="304">
        <v>1.6373873550533435</v>
      </c>
      <c r="M861" s="304">
        <v>0.9513550850177902</v>
      </c>
      <c r="N861" s="304">
        <v>1.9100842772791411E-2</v>
      </c>
    </row>
    <row r="862" spans="1:14">
      <c r="A862" s="2" t="s">
        <v>4</v>
      </c>
      <c r="B862" s="2" t="s">
        <v>22</v>
      </c>
      <c r="C862" s="2" t="s">
        <v>213</v>
      </c>
      <c r="D862" s="2" t="s">
        <v>213</v>
      </c>
      <c r="E862" s="2" t="s">
        <v>213</v>
      </c>
      <c r="F862" s="2" t="s">
        <v>193</v>
      </c>
      <c r="G862" s="2" t="s">
        <v>214</v>
      </c>
      <c r="H862" s="304">
        <v>4.6504648141622207</v>
      </c>
      <c r="I862" s="304">
        <v>4.9690888728492419</v>
      </c>
      <c r="J862" s="304">
        <v>3.7208362787081337</v>
      </c>
      <c r="K862" s="304">
        <v>4.2090144220433423</v>
      </c>
      <c r="L862" s="304">
        <v>4.2706187347980391</v>
      </c>
      <c r="M862" s="304">
        <v>3.0896064497573237</v>
      </c>
      <c r="N862" s="304">
        <v>1.9734687131258462</v>
      </c>
    </row>
    <row r="863" spans="1:14">
      <c r="A863" s="2" t="s">
        <v>4</v>
      </c>
      <c r="B863" s="2" t="s">
        <v>23</v>
      </c>
      <c r="C863" s="2" t="s">
        <v>213</v>
      </c>
      <c r="D863" s="2" t="s">
        <v>213</v>
      </c>
      <c r="E863" s="2" t="s">
        <v>213</v>
      </c>
      <c r="F863" s="2" t="s">
        <v>193</v>
      </c>
      <c r="G863" s="2" t="s">
        <v>214</v>
      </c>
      <c r="H863" s="304">
        <v>1.3412253830887679</v>
      </c>
      <c r="I863" s="304">
        <v>0.68776006731211814</v>
      </c>
      <c r="J863" s="304">
        <v>0.65742308280215789</v>
      </c>
      <c r="K863" s="304">
        <v>0.93775192514702932</v>
      </c>
      <c r="L863" s="304">
        <v>0.94209140211926079</v>
      </c>
      <c r="M863" s="304">
        <v>0.23625504879890369</v>
      </c>
      <c r="N863" s="304">
        <v>0</v>
      </c>
    </row>
    <row r="864" spans="1:14">
      <c r="A864" s="2" t="s">
        <v>4</v>
      </c>
      <c r="B864" s="2" t="s">
        <v>24</v>
      </c>
      <c r="C864" s="2" t="s">
        <v>213</v>
      </c>
      <c r="D864" s="2" t="s">
        <v>213</v>
      </c>
      <c r="E864" s="2" t="s">
        <v>213</v>
      </c>
      <c r="F864" s="2" t="s">
        <v>193</v>
      </c>
      <c r="G864" s="2" t="s">
        <v>214</v>
      </c>
      <c r="H864" s="304">
        <v>10.732931425583065</v>
      </c>
      <c r="I864" s="304">
        <v>5.95599050731931</v>
      </c>
      <c r="J864" s="304">
        <v>5.4761836265048212</v>
      </c>
      <c r="K864" s="304">
        <v>5.1303897861382053</v>
      </c>
      <c r="L864" s="304">
        <v>5.8504261667897648</v>
      </c>
      <c r="M864" s="304">
        <v>5.8284974405605574</v>
      </c>
      <c r="N864" s="304">
        <v>4.2442445653915604</v>
      </c>
    </row>
    <row r="865" spans="1:14">
      <c r="A865" s="2" t="s">
        <v>4</v>
      </c>
      <c r="B865" s="2" t="s">
        <v>25</v>
      </c>
      <c r="C865" s="2" t="s">
        <v>213</v>
      </c>
      <c r="D865" s="2" t="s">
        <v>213</v>
      </c>
      <c r="E865" s="2" t="s">
        <v>213</v>
      </c>
      <c r="F865" s="2" t="s">
        <v>193</v>
      </c>
      <c r="G865" s="2" t="s">
        <v>214</v>
      </c>
      <c r="H865" s="304">
        <v>20.080602794125404</v>
      </c>
      <c r="I865" s="304">
        <v>12.163366524252147</v>
      </c>
      <c r="J865" s="304">
        <v>10.192446487486571</v>
      </c>
      <c r="K865" s="304">
        <v>10.596296092119537</v>
      </c>
      <c r="L865" s="304">
        <v>12.487139342560619</v>
      </c>
      <c r="M865" s="304">
        <v>12.972684585986787</v>
      </c>
      <c r="N865" s="304">
        <v>12.727696719924618</v>
      </c>
    </row>
    <row r="866" spans="1:14">
      <c r="A866" s="2" t="s">
        <v>4</v>
      </c>
      <c r="B866" s="2" t="s">
        <v>26</v>
      </c>
      <c r="C866" s="2" t="s">
        <v>213</v>
      </c>
      <c r="D866" s="2" t="s">
        <v>213</v>
      </c>
      <c r="E866" s="2" t="s">
        <v>213</v>
      </c>
      <c r="F866" s="2" t="s">
        <v>193</v>
      </c>
      <c r="G866" s="2" t="s">
        <v>214</v>
      </c>
      <c r="H866" s="304">
        <v>2.3243542652534379</v>
      </c>
      <c r="I866" s="304">
        <v>2.4331703201926711</v>
      </c>
      <c r="J866" s="304">
        <v>2.1456020861968734</v>
      </c>
      <c r="K866" s="304">
        <v>2.4935347333004314</v>
      </c>
      <c r="L866" s="304">
        <v>2.4247834763287495</v>
      </c>
      <c r="M866" s="304">
        <v>1.6284012898988363</v>
      </c>
      <c r="N866" s="304">
        <v>1.1946969887138064</v>
      </c>
    </row>
    <row r="867" spans="1:14">
      <c r="A867" s="2" t="s">
        <v>4</v>
      </c>
      <c r="B867" s="2" t="s">
        <v>27</v>
      </c>
      <c r="C867" s="2" t="s">
        <v>213</v>
      </c>
      <c r="D867" s="2" t="s">
        <v>213</v>
      </c>
      <c r="E867" s="2" t="s">
        <v>213</v>
      </c>
      <c r="F867" s="2" t="s">
        <v>193</v>
      </c>
      <c r="G867" s="2" t="s">
        <v>214</v>
      </c>
      <c r="H867" s="304">
        <v>0</v>
      </c>
      <c r="I867" s="304">
        <v>0</v>
      </c>
      <c r="J867" s="304">
        <v>0</v>
      </c>
      <c r="K867" s="304">
        <v>0</v>
      </c>
      <c r="L867" s="304">
        <v>0</v>
      </c>
      <c r="M867" s="304">
        <v>0</v>
      </c>
      <c r="N867" s="304">
        <v>0</v>
      </c>
    </row>
    <row r="868" spans="1:14">
      <c r="A868" s="2" t="s">
        <v>4</v>
      </c>
      <c r="B868" s="2" t="s">
        <v>215</v>
      </c>
      <c r="C868" s="2" t="s">
        <v>213</v>
      </c>
      <c r="D868" s="2" t="s">
        <v>213</v>
      </c>
      <c r="E868" s="2" t="s">
        <v>213</v>
      </c>
      <c r="F868" s="2" t="s">
        <v>193</v>
      </c>
      <c r="G868" s="2" t="s">
        <v>214</v>
      </c>
      <c r="H868" s="304">
        <v>5.3707296612883875</v>
      </c>
      <c r="I868" s="304">
        <v>8.7468663713263908</v>
      </c>
      <c r="J868" s="304">
        <v>10.230109382114204</v>
      </c>
      <c r="K868" s="304">
        <v>11.170826894099175</v>
      </c>
      <c r="L868" s="304">
        <v>8.5472725358351269</v>
      </c>
      <c r="M868" s="304">
        <v>10.028314019069386</v>
      </c>
      <c r="N868" s="304">
        <v>9.3172279127683417</v>
      </c>
    </row>
    <row r="869" spans="1:14">
      <c r="A869" s="2" t="s">
        <v>4</v>
      </c>
      <c r="B869" s="2" t="s">
        <v>28</v>
      </c>
      <c r="C869" s="2" t="s">
        <v>213</v>
      </c>
      <c r="D869" s="2" t="s">
        <v>213</v>
      </c>
      <c r="E869" s="2" t="s">
        <v>213</v>
      </c>
      <c r="F869" s="2" t="s">
        <v>193</v>
      </c>
      <c r="G869" s="2" t="s">
        <v>214</v>
      </c>
      <c r="H869" s="304">
        <v>51.140354225576992</v>
      </c>
      <c r="I869" s="304">
        <v>34.590569472017187</v>
      </c>
      <c r="J869" s="304">
        <v>27.010197364855728</v>
      </c>
      <c r="K869" s="304">
        <v>29.755148707603652</v>
      </c>
      <c r="L869" s="304">
        <v>31.207263911754161</v>
      </c>
      <c r="M869" s="304">
        <v>27.999542185342211</v>
      </c>
      <c r="N869" s="304">
        <v>21.22294249682718</v>
      </c>
    </row>
    <row r="870" spans="1:14">
      <c r="A870" s="2" t="s">
        <v>4</v>
      </c>
      <c r="B870" s="2" t="s">
        <v>29</v>
      </c>
      <c r="C870" s="2" t="s">
        <v>213</v>
      </c>
      <c r="D870" s="2" t="s">
        <v>213</v>
      </c>
      <c r="E870" s="2" t="s">
        <v>213</v>
      </c>
      <c r="F870" s="2" t="s">
        <v>193</v>
      </c>
      <c r="G870" s="2" t="s">
        <v>214</v>
      </c>
      <c r="H870" s="304">
        <v>14.841884587712915</v>
      </c>
      <c r="I870" s="304">
        <v>6.9656178251943022</v>
      </c>
      <c r="J870" s="304">
        <v>6.3411504934228669</v>
      </c>
      <c r="K870" s="304">
        <v>6.6102157640376813</v>
      </c>
      <c r="L870" s="304">
        <v>7.8229268342248357</v>
      </c>
      <c r="M870" s="304">
        <v>7.1149658379600744</v>
      </c>
      <c r="N870" s="304">
        <v>4.5044583445279764</v>
      </c>
    </row>
    <row r="871" spans="1:14">
      <c r="A871" s="2" t="s">
        <v>4</v>
      </c>
      <c r="B871" s="2" t="s">
        <v>129</v>
      </c>
      <c r="C871" s="2" t="s">
        <v>213</v>
      </c>
      <c r="D871" s="2" t="s">
        <v>213</v>
      </c>
      <c r="E871" s="2" t="s">
        <v>213</v>
      </c>
      <c r="F871" s="2" t="s">
        <v>193</v>
      </c>
      <c r="G871" s="2" t="s">
        <v>214</v>
      </c>
      <c r="H871" s="304">
        <v>554.21179280456931</v>
      </c>
      <c r="I871" s="304">
        <v>458.03662257017186</v>
      </c>
      <c r="J871" s="304">
        <v>376.500456310684</v>
      </c>
      <c r="K871" s="304">
        <v>290.05483455847428</v>
      </c>
      <c r="L871" s="304">
        <v>274.01264750314789</v>
      </c>
      <c r="M871" s="304">
        <v>244.42376094044226</v>
      </c>
      <c r="N871" s="304">
        <v>139.68999358280641</v>
      </c>
    </row>
    <row r="872" spans="1:14">
      <c r="A872" s="2"/>
      <c r="B872" s="2"/>
      <c r="C872" s="2"/>
      <c r="D872" s="2"/>
      <c r="E872" s="2"/>
      <c r="F872" s="2"/>
      <c r="G872" s="2"/>
      <c r="H872" s="304"/>
      <c r="I872" s="304"/>
      <c r="J872" s="304"/>
      <c r="K872" s="304"/>
      <c r="L872" s="304"/>
      <c r="M872" s="304"/>
      <c r="N872" s="304"/>
    </row>
    <row r="873" spans="1:14">
      <c r="A873" s="2" t="s">
        <v>2</v>
      </c>
      <c r="B873" s="2" t="s">
        <v>43</v>
      </c>
      <c r="C873" s="2" t="s">
        <v>203</v>
      </c>
      <c r="D873" s="2" t="s">
        <v>204</v>
      </c>
      <c r="E873" s="2" t="s">
        <v>205</v>
      </c>
      <c r="F873" s="2" t="s">
        <v>99</v>
      </c>
      <c r="G873" s="2" t="s">
        <v>46</v>
      </c>
      <c r="H873" s="304">
        <v>2025</v>
      </c>
      <c r="I873" s="304">
        <v>2028</v>
      </c>
      <c r="J873" s="304">
        <v>2030</v>
      </c>
      <c r="K873" s="304">
        <v>2032</v>
      </c>
      <c r="L873" s="304">
        <v>2035</v>
      </c>
      <c r="M873" s="304">
        <v>2037</v>
      </c>
      <c r="N873" s="304">
        <v>2040</v>
      </c>
    </row>
    <row r="874" spans="1:14">
      <c r="A874" s="2" t="s">
        <v>4</v>
      </c>
      <c r="B874" s="2" t="s">
        <v>30</v>
      </c>
      <c r="C874" s="2" t="s">
        <v>48</v>
      </c>
      <c r="D874" s="2" t="s">
        <v>48</v>
      </c>
      <c r="E874" s="2" t="s">
        <v>48</v>
      </c>
      <c r="F874" s="2" t="s">
        <v>193</v>
      </c>
      <c r="G874" s="2" t="s">
        <v>214</v>
      </c>
      <c r="H874" s="304">
        <v>0.67411229526252003</v>
      </c>
      <c r="I874" s="304">
        <v>0</v>
      </c>
      <c r="J874" s="304">
        <v>0</v>
      </c>
      <c r="K874" s="304">
        <v>0</v>
      </c>
      <c r="L874" s="304">
        <v>0</v>
      </c>
      <c r="M874" s="304">
        <v>0</v>
      </c>
      <c r="N874" s="304">
        <v>0</v>
      </c>
    </row>
    <row r="875" spans="1:14">
      <c r="A875" s="2" t="s">
        <v>4</v>
      </c>
      <c r="B875" s="2" t="s">
        <v>30</v>
      </c>
      <c r="C875" s="2" t="s">
        <v>54</v>
      </c>
      <c r="D875" s="2" t="s">
        <v>54</v>
      </c>
      <c r="E875" s="2" t="s">
        <v>54</v>
      </c>
      <c r="F875" s="2" t="s">
        <v>193</v>
      </c>
      <c r="G875" s="2" t="s">
        <v>214</v>
      </c>
      <c r="H875" s="304">
        <v>15.54375454847615</v>
      </c>
      <c r="I875" s="304">
        <v>15.460732223074823</v>
      </c>
      <c r="J875" s="304">
        <v>10.476600383946289</v>
      </c>
      <c r="K875" s="304">
        <v>12.547122304566431</v>
      </c>
      <c r="L875" s="304">
        <v>10.02428111446258</v>
      </c>
      <c r="M875" s="304">
        <v>7.0389751408195682</v>
      </c>
      <c r="N875" s="304">
        <v>3.1163562648212948</v>
      </c>
    </row>
    <row r="876" spans="1:14">
      <c r="A876" s="2" t="s">
        <v>4</v>
      </c>
      <c r="B876" s="2" t="s">
        <v>30</v>
      </c>
      <c r="C876" s="2" t="s">
        <v>55</v>
      </c>
      <c r="D876" s="2" t="s">
        <v>55</v>
      </c>
      <c r="E876" s="2" t="s">
        <v>55</v>
      </c>
      <c r="F876" s="2" t="s">
        <v>193</v>
      </c>
      <c r="G876" s="2" t="s">
        <v>214</v>
      </c>
      <c r="H876" s="304">
        <v>0</v>
      </c>
      <c r="I876" s="304">
        <v>8.5289949590999998E-4</v>
      </c>
      <c r="J876" s="304">
        <v>0</v>
      </c>
      <c r="K876" s="304">
        <v>1.51454688E-3</v>
      </c>
      <c r="L876" s="304">
        <v>0</v>
      </c>
      <c r="M876" s="304">
        <v>0</v>
      </c>
      <c r="N876" s="304">
        <v>1.51454688E-3</v>
      </c>
    </row>
    <row r="877" spans="1:14">
      <c r="A877" s="2" t="s">
        <v>4</v>
      </c>
      <c r="B877" s="2" t="s">
        <v>30</v>
      </c>
      <c r="C877" s="2" t="s">
        <v>56</v>
      </c>
      <c r="D877" s="2" t="s">
        <v>56</v>
      </c>
      <c r="E877" s="2" t="s">
        <v>56</v>
      </c>
      <c r="F877" s="2" t="s">
        <v>193</v>
      </c>
      <c r="G877" s="2" t="s">
        <v>214</v>
      </c>
      <c r="H877" s="304">
        <v>0</v>
      </c>
      <c r="I877" s="304">
        <v>0</v>
      </c>
      <c r="J877" s="304">
        <v>0</v>
      </c>
      <c r="K877" s="304">
        <v>0</v>
      </c>
      <c r="L877" s="304">
        <v>0</v>
      </c>
      <c r="M877" s="304">
        <v>0</v>
      </c>
      <c r="N877" s="304">
        <v>0</v>
      </c>
    </row>
    <row r="878" spans="1:14">
      <c r="A878" s="2" t="s">
        <v>4</v>
      </c>
      <c r="B878" s="2" t="s">
        <v>30</v>
      </c>
      <c r="C878" s="2" t="s">
        <v>54</v>
      </c>
      <c r="D878" s="2" t="s">
        <v>72</v>
      </c>
      <c r="E878" s="2" t="s">
        <v>72</v>
      </c>
      <c r="F878" s="2" t="s">
        <v>193</v>
      </c>
      <c r="G878" s="2" t="s">
        <v>214</v>
      </c>
      <c r="H878" s="304">
        <v>0</v>
      </c>
      <c r="I878" s="304">
        <v>0</v>
      </c>
      <c r="J878" s="304">
        <v>0</v>
      </c>
      <c r="K878" s="304">
        <v>0</v>
      </c>
      <c r="L878" s="304">
        <v>0.87291662050613505</v>
      </c>
      <c r="M878" s="304">
        <v>0.87291662057578301</v>
      </c>
      <c r="N878" s="304">
        <v>0.87291662067328801</v>
      </c>
    </row>
    <row r="879" spans="1:14">
      <c r="A879" s="2" t="s">
        <v>4</v>
      </c>
      <c r="B879" s="2" t="s">
        <v>30</v>
      </c>
      <c r="C879" s="2" t="s">
        <v>55</v>
      </c>
      <c r="D879" s="2" t="s">
        <v>73</v>
      </c>
      <c r="E879" s="2" t="s">
        <v>73</v>
      </c>
      <c r="F879" s="2" t="s">
        <v>193</v>
      </c>
      <c r="G879" s="2" t="s">
        <v>214</v>
      </c>
      <c r="H879" s="304">
        <v>0</v>
      </c>
      <c r="I879" s="304">
        <v>0</v>
      </c>
      <c r="J879" s="304">
        <v>0</v>
      </c>
      <c r="K879" s="304">
        <v>0</v>
      </c>
      <c r="L879" s="304">
        <v>0</v>
      </c>
      <c r="M879" s="304">
        <v>0</v>
      </c>
      <c r="N879" s="304">
        <v>0</v>
      </c>
    </row>
    <row r="880" spans="1:14">
      <c r="A880" s="2" t="s">
        <v>4</v>
      </c>
      <c r="B880" s="2" t="s">
        <v>150</v>
      </c>
      <c r="C880" s="2" t="s">
        <v>48</v>
      </c>
      <c r="D880" s="2" t="s">
        <v>48</v>
      </c>
      <c r="E880" s="2" t="s">
        <v>48</v>
      </c>
      <c r="F880" s="2" t="s">
        <v>193</v>
      </c>
      <c r="G880" s="2" t="s">
        <v>214</v>
      </c>
      <c r="H880" s="304">
        <v>0</v>
      </c>
      <c r="I880" s="304">
        <v>0</v>
      </c>
      <c r="J880" s="304">
        <v>0</v>
      </c>
      <c r="K880" s="304">
        <v>0</v>
      </c>
      <c r="L880" s="304">
        <v>0</v>
      </c>
      <c r="M880" s="304">
        <v>0</v>
      </c>
      <c r="N880" s="301">
        <v>0</v>
      </c>
    </row>
    <row r="881" spans="1:14">
      <c r="A881" s="2" t="s">
        <v>4</v>
      </c>
      <c r="B881" s="2" t="s">
        <v>150</v>
      </c>
      <c r="C881" s="2" t="s">
        <v>54</v>
      </c>
      <c r="D881" s="2" t="s">
        <v>54</v>
      </c>
      <c r="E881" s="2" t="s">
        <v>54</v>
      </c>
      <c r="F881" s="2" t="s">
        <v>193</v>
      </c>
      <c r="G881" s="2" t="s">
        <v>214</v>
      </c>
      <c r="H881" s="304">
        <v>17.188261934744745</v>
      </c>
      <c r="I881" s="304">
        <v>13.66594922120073</v>
      </c>
      <c r="J881" s="304">
        <v>11.45070130357694</v>
      </c>
      <c r="K881" s="304">
        <v>11.380089868826232</v>
      </c>
      <c r="L881" s="304">
        <v>13.133306407320006</v>
      </c>
      <c r="M881" s="304">
        <v>12.698571388098374</v>
      </c>
      <c r="N881" s="301">
        <v>10.882171245980611</v>
      </c>
    </row>
    <row r="882" spans="1:14">
      <c r="A882" s="2" t="s">
        <v>4</v>
      </c>
      <c r="B882" s="2" t="s">
        <v>150</v>
      </c>
      <c r="C882" s="2" t="s">
        <v>55</v>
      </c>
      <c r="D882" s="2" t="s">
        <v>55</v>
      </c>
      <c r="E882" s="2" t="s">
        <v>55</v>
      </c>
      <c r="F882" s="2" t="s">
        <v>193</v>
      </c>
      <c r="G882" s="2" t="s">
        <v>214</v>
      </c>
      <c r="H882" s="304">
        <v>1.3667161596613988</v>
      </c>
      <c r="I882" s="304">
        <v>0.12888661498107815</v>
      </c>
      <c r="J882" s="304">
        <v>0.30013675077387847</v>
      </c>
      <c r="K882" s="304">
        <v>0.34733499013028257</v>
      </c>
      <c r="L882" s="304">
        <v>0.34075498705754459</v>
      </c>
      <c r="M882" s="304">
        <v>0.33122083296312238</v>
      </c>
      <c r="N882" s="301">
        <v>0.53582970928637774</v>
      </c>
    </row>
    <row r="883" spans="1:14">
      <c r="A883" s="2" t="s">
        <v>4</v>
      </c>
      <c r="B883" s="2" t="s">
        <v>150</v>
      </c>
      <c r="C883" s="2" t="s">
        <v>56</v>
      </c>
      <c r="D883" s="2" t="s">
        <v>56</v>
      </c>
      <c r="E883" s="2" t="s">
        <v>56</v>
      </c>
      <c r="F883" s="2" t="s">
        <v>193</v>
      </c>
      <c r="G883" s="2" t="s">
        <v>214</v>
      </c>
      <c r="H883" s="304">
        <v>4.8795985691764017</v>
      </c>
      <c r="I883" s="304">
        <v>1.0469206102096258</v>
      </c>
      <c r="J883" s="304">
        <v>1.3103025114429716</v>
      </c>
      <c r="K883" s="304">
        <v>1.6627124716399404</v>
      </c>
      <c r="L883" s="304">
        <v>1.1868236891137749</v>
      </c>
      <c r="M883" s="304">
        <v>1.6870617427159191</v>
      </c>
      <c r="N883" s="304">
        <v>2.1537901065691831</v>
      </c>
    </row>
    <row r="884" spans="1:14">
      <c r="A884" s="2" t="s">
        <v>4</v>
      </c>
      <c r="B884" s="2" t="s">
        <v>150</v>
      </c>
      <c r="C884" s="2" t="s">
        <v>54</v>
      </c>
      <c r="D884" s="2" t="s">
        <v>72</v>
      </c>
      <c r="E884" s="2" t="s">
        <v>72</v>
      </c>
      <c r="F884" s="2" t="s">
        <v>193</v>
      </c>
      <c r="G884" s="2" t="s">
        <v>214</v>
      </c>
      <c r="H884" s="304">
        <v>0</v>
      </c>
      <c r="I884" s="304">
        <v>0</v>
      </c>
      <c r="J884" s="304">
        <v>0</v>
      </c>
      <c r="K884" s="304">
        <v>3.1853373379615399E-2</v>
      </c>
      <c r="L884" s="304">
        <v>0.52277331077867095</v>
      </c>
      <c r="M884" s="304">
        <v>1.0349464094223</v>
      </c>
      <c r="N884" s="304">
        <v>1.8345562669445599</v>
      </c>
    </row>
    <row r="885" spans="1:14">
      <c r="A885" s="2" t="s">
        <v>4</v>
      </c>
      <c r="B885" s="2" t="s">
        <v>150</v>
      </c>
      <c r="C885" s="2" t="s">
        <v>55</v>
      </c>
      <c r="D885" s="2" t="s">
        <v>73</v>
      </c>
      <c r="E885" s="2" t="s">
        <v>73</v>
      </c>
      <c r="F885" s="2" t="s">
        <v>193</v>
      </c>
      <c r="G885" s="2" t="s">
        <v>214</v>
      </c>
      <c r="H885" s="304">
        <v>0</v>
      </c>
      <c r="I885" s="304">
        <v>0</v>
      </c>
      <c r="J885" s="304">
        <v>0</v>
      </c>
      <c r="K885" s="304">
        <v>0</v>
      </c>
      <c r="L885" s="304">
        <v>0</v>
      </c>
      <c r="M885" s="304">
        <v>0</v>
      </c>
      <c r="N885" s="304">
        <v>0</v>
      </c>
    </row>
    <row r="886" spans="1:14">
      <c r="A886" s="2" t="s">
        <v>4</v>
      </c>
      <c r="B886" s="2" t="s">
        <v>216</v>
      </c>
      <c r="C886" s="2" t="s">
        <v>48</v>
      </c>
      <c r="D886" s="2" t="s">
        <v>48</v>
      </c>
      <c r="E886" s="2" t="s">
        <v>48</v>
      </c>
      <c r="F886" s="2" t="s">
        <v>193</v>
      </c>
      <c r="G886" s="2" t="s">
        <v>214</v>
      </c>
      <c r="H886" s="304">
        <v>0.35819234897101199</v>
      </c>
      <c r="I886" s="304">
        <v>0</v>
      </c>
      <c r="J886" s="304">
        <v>0</v>
      </c>
      <c r="K886" s="304">
        <v>0</v>
      </c>
      <c r="L886" s="304">
        <v>0</v>
      </c>
      <c r="M886" s="304">
        <v>0</v>
      </c>
      <c r="N886" s="304">
        <v>0</v>
      </c>
    </row>
    <row r="887" spans="1:14">
      <c r="A887" s="2" t="s">
        <v>4</v>
      </c>
      <c r="B887" s="2" t="s">
        <v>216</v>
      </c>
      <c r="C887" s="2" t="s">
        <v>54</v>
      </c>
      <c r="D887" s="2" t="s">
        <v>54</v>
      </c>
      <c r="E887" s="2" t="s">
        <v>54</v>
      </c>
      <c r="F887" s="2" t="s">
        <v>193</v>
      </c>
      <c r="G887" s="2" t="s">
        <v>214</v>
      </c>
      <c r="H887" s="304">
        <v>10.658317046190703</v>
      </c>
      <c r="I887" s="304">
        <v>3.9478917640992526</v>
      </c>
      <c r="J887" s="304">
        <v>3.2500070338618765</v>
      </c>
      <c r="K887" s="304">
        <v>3.5055370692845376</v>
      </c>
      <c r="L887" s="304">
        <v>4.7410439013220289</v>
      </c>
      <c r="M887" s="304">
        <v>4.0234590241763932</v>
      </c>
      <c r="N887" s="304">
        <v>1.563627833592047</v>
      </c>
    </row>
    <row r="888" spans="1:14">
      <c r="A888" s="2" t="s">
        <v>4</v>
      </c>
      <c r="B888" s="2" t="s">
        <v>216</v>
      </c>
      <c r="C888" s="2" t="s">
        <v>55</v>
      </c>
      <c r="D888" s="2" t="s">
        <v>55</v>
      </c>
      <c r="E888" s="2" t="s">
        <v>55</v>
      </c>
      <c r="F888" s="2" t="s">
        <v>193</v>
      </c>
      <c r="G888" s="2" t="s">
        <v>214</v>
      </c>
      <c r="H888" s="304">
        <v>9.1711776504991419E-2</v>
      </c>
      <c r="I888" s="304">
        <v>2.6504020807619978E-2</v>
      </c>
      <c r="J888" s="304">
        <v>2.3428853488771405E-2</v>
      </c>
      <c r="K888" s="304">
        <v>1.2621164150171409E-2</v>
      </c>
      <c r="L888" s="304">
        <v>6.8090904981714089E-3</v>
      </c>
      <c r="M888" s="304">
        <v>1.6432971379048481E-2</v>
      </c>
      <c r="N888" s="304">
        <v>0.11721434482901152</v>
      </c>
    </row>
    <row r="889" spans="1:14">
      <c r="A889" s="2" t="s">
        <v>4</v>
      </c>
      <c r="B889" s="2" t="s">
        <v>216</v>
      </c>
      <c r="C889" s="2" t="s">
        <v>56</v>
      </c>
      <c r="D889" s="2" t="s">
        <v>56</v>
      </c>
      <c r="E889" s="2" t="s">
        <v>56</v>
      </c>
      <c r="F889" s="2" t="s">
        <v>193</v>
      </c>
      <c r="G889" s="2" t="s">
        <v>214</v>
      </c>
      <c r="H889" s="304">
        <v>0</v>
      </c>
      <c r="I889" s="304">
        <v>0</v>
      </c>
      <c r="J889" s="304">
        <v>0</v>
      </c>
      <c r="K889" s="304">
        <v>0</v>
      </c>
      <c r="L889" s="304">
        <v>0</v>
      </c>
      <c r="M889" s="304">
        <v>0</v>
      </c>
      <c r="N889" s="304">
        <v>0</v>
      </c>
    </row>
    <row r="890" spans="1:14">
      <c r="A890" s="2" t="s">
        <v>4</v>
      </c>
      <c r="B890" s="2" t="s">
        <v>216</v>
      </c>
      <c r="C890" s="2" t="s">
        <v>54</v>
      </c>
      <c r="D890" s="2" t="s">
        <v>72</v>
      </c>
      <c r="E890" s="2" t="s">
        <v>72</v>
      </c>
      <c r="F890" s="2" t="s">
        <v>193</v>
      </c>
      <c r="G890" s="2" t="s">
        <v>214</v>
      </c>
      <c r="H890" s="304">
        <v>0</v>
      </c>
      <c r="I890" s="304">
        <v>0</v>
      </c>
      <c r="J890" s="304">
        <v>0</v>
      </c>
      <c r="K890" s="304">
        <v>0</v>
      </c>
      <c r="L890" s="304">
        <v>0</v>
      </c>
      <c r="M890" s="304">
        <v>0</v>
      </c>
      <c r="N890" s="304">
        <v>0</v>
      </c>
    </row>
    <row r="891" spans="1:14">
      <c r="A891" s="2" t="s">
        <v>4</v>
      </c>
      <c r="B891" s="2" t="s">
        <v>216</v>
      </c>
      <c r="C891" s="2" t="s">
        <v>55</v>
      </c>
      <c r="D891" s="2" t="s">
        <v>73</v>
      </c>
      <c r="E891" s="2" t="s">
        <v>73</v>
      </c>
      <c r="F891" s="2" t="s">
        <v>193</v>
      </c>
      <c r="G891" s="2" t="s">
        <v>214</v>
      </c>
      <c r="H891" s="304">
        <v>0</v>
      </c>
      <c r="I891" s="304">
        <v>0</v>
      </c>
      <c r="J891" s="304">
        <v>4.1707209688171092E-3</v>
      </c>
      <c r="K891" s="304">
        <v>9.7136008210427713E-3</v>
      </c>
      <c r="L891" s="304">
        <v>2.1850637117638797E-3</v>
      </c>
      <c r="M891" s="304">
        <v>2.1850637117638797E-3</v>
      </c>
      <c r="N891" s="304">
        <v>4.0450017784914701E-2</v>
      </c>
    </row>
    <row r="892" spans="1:14">
      <c r="A892" s="2" t="s">
        <v>4</v>
      </c>
      <c r="B892" s="2" t="s">
        <v>217</v>
      </c>
      <c r="C892" s="2" t="s">
        <v>48</v>
      </c>
      <c r="D892" s="2" t="s">
        <v>48</v>
      </c>
      <c r="E892" s="2" t="s">
        <v>48</v>
      </c>
      <c r="F892" s="2" t="s">
        <v>193</v>
      </c>
      <c r="G892" s="2" t="s">
        <v>214</v>
      </c>
      <c r="H892" s="304">
        <v>134.36436844703786</v>
      </c>
      <c r="I892" s="304">
        <v>58.467793117425984</v>
      </c>
      <c r="J892" s="304">
        <v>31.670982469354776</v>
      </c>
      <c r="K892" s="304">
        <v>0</v>
      </c>
      <c r="L892" s="304">
        <v>0</v>
      </c>
      <c r="M892" s="304">
        <v>0</v>
      </c>
      <c r="N892" s="301">
        <v>0</v>
      </c>
    </row>
    <row r="893" spans="1:14">
      <c r="A893" s="2" t="s">
        <v>4</v>
      </c>
      <c r="B893" s="2" t="s">
        <v>217</v>
      </c>
      <c r="C893" s="2" t="s">
        <v>54</v>
      </c>
      <c r="D893" s="2" t="s">
        <v>54</v>
      </c>
      <c r="E893" s="2" t="s">
        <v>54</v>
      </c>
      <c r="F893" s="2" t="s">
        <v>193</v>
      </c>
      <c r="G893" s="2" t="s">
        <v>214</v>
      </c>
      <c r="H893" s="304">
        <v>101.28914530653125</v>
      </c>
      <c r="I893" s="304">
        <v>101.29932816846066</v>
      </c>
      <c r="J893" s="304">
        <v>97.963103785635283</v>
      </c>
      <c r="K893" s="304">
        <v>114.34042411978312</v>
      </c>
      <c r="L893" s="304">
        <v>114.43009048399028</v>
      </c>
      <c r="M893" s="304">
        <v>92.428360643476267</v>
      </c>
      <c r="N893" s="301">
        <v>27.009289666791652</v>
      </c>
    </row>
    <row r="894" spans="1:14">
      <c r="A894" s="2" t="s">
        <v>4</v>
      </c>
      <c r="B894" s="2" t="s">
        <v>217</v>
      </c>
      <c r="C894" s="2" t="s">
        <v>55</v>
      </c>
      <c r="D894" s="2" t="s">
        <v>55</v>
      </c>
      <c r="E894" s="2" t="s">
        <v>55</v>
      </c>
      <c r="F894" s="2" t="s">
        <v>193</v>
      </c>
      <c r="G894" s="2" t="s">
        <v>214</v>
      </c>
      <c r="H894" s="304">
        <v>1.142452584619831</v>
      </c>
      <c r="I894" s="304">
        <v>0.86422872400072204</v>
      </c>
      <c r="J894" s="304">
        <v>0.84258169961535001</v>
      </c>
      <c r="K894" s="304">
        <v>1.3068946707206932</v>
      </c>
      <c r="L894" s="304">
        <v>0.93626162210478026</v>
      </c>
      <c r="M894" s="304">
        <v>0.23483170594023572</v>
      </c>
      <c r="N894" s="304">
        <v>3.7991401362640009E-2</v>
      </c>
    </row>
    <row r="895" spans="1:14">
      <c r="A895" s="2" t="s">
        <v>4</v>
      </c>
      <c r="B895" s="2" t="s">
        <v>217</v>
      </c>
      <c r="C895" s="2" t="s">
        <v>56</v>
      </c>
      <c r="D895" s="2" t="s">
        <v>56</v>
      </c>
      <c r="E895" s="2" t="s">
        <v>56</v>
      </c>
      <c r="F895" s="2" t="s">
        <v>193</v>
      </c>
      <c r="G895" s="2" t="s">
        <v>214</v>
      </c>
      <c r="H895" s="304">
        <v>0.100428788736</v>
      </c>
      <c r="I895" s="304">
        <v>0.60769503096195798</v>
      </c>
      <c r="J895" s="304">
        <v>0.60769503096195798</v>
      </c>
      <c r="K895" s="304">
        <v>1.2832675680084249</v>
      </c>
      <c r="L895" s="304">
        <v>0.78502819064164198</v>
      </c>
      <c r="M895" s="304">
        <v>0.60769503096195798</v>
      </c>
      <c r="N895" s="304">
        <v>5.5536776236799999E-2</v>
      </c>
    </row>
    <row r="896" spans="1:14">
      <c r="A896" s="2" t="s">
        <v>4</v>
      </c>
      <c r="B896" s="2" t="s">
        <v>217</v>
      </c>
      <c r="C896" s="2" t="s">
        <v>54</v>
      </c>
      <c r="D896" s="2" t="s">
        <v>72</v>
      </c>
      <c r="E896" s="2" t="s">
        <v>72</v>
      </c>
      <c r="F896" s="2" t="s">
        <v>193</v>
      </c>
      <c r="G896" s="2" t="s">
        <v>214</v>
      </c>
      <c r="H896" s="304">
        <v>0</v>
      </c>
      <c r="I896" s="304">
        <v>22.218642488498755</v>
      </c>
      <c r="J896" s="304">
        <v>25.625322253882914</v>
      </c>
      <c r="K896" s="304">
        <v>21.951617407641614</v>
      </c>
      <c r="L896" s="304">
        <v>25.921470458954428</v>
      </c>
      <c r="M896" s="304">
        <v>25.921470458301478</v>
      </c>
      <c r="N896" s="304">
        <v>23.204961524971157</v>
      </c>
    </row>
    <row r="897" spans="1:14">
      <c r="A897" s="2" t="s">
        <v>4</v>
      </c>
      <c r="B897" s="2" t="s">
        <v>217</v>
      </c>
      <c r="C897" s="2" t="s">
        <v>55</v>
      </c>
      <c r="D897" s="2" t="s">
        <v>73</v>
      </c>
      <c r="E897" s="2" t="s">
        <v>73</v>
      </c>
      <c r="F897" s="2" t="s">
        <v>193</v>
      </c>
      <c r="G897" s="2" t="s">
        <v>214</v>
      </c>
      <c r="H897" s="304">
        <v>0</v>
      </c>
      <c r="I897" s="304">
        <v>0</v>
      </c>
      <c r="J897" s="304">
        <v>0</v>
      </c>
      <c r="K897" s="304">
        <v>0</v>
      </c>
      <c r="L897" s="304">
        <v>0</v>
      </c>
      <c r="M897" s="304">
        <v>0</v>
      </c>
      <c r="N897" s="304">
        <v>0</v>
      </c>
    </row>
    <row r="898" spans="1:14">
      <c r="A898" s="2"/>
      <c r="B898" s="2"/>
      <c r="C898" s="2"/>
      <c r="D898" s="2"/>
      <c r="E898" s="2"/>
      <c r="F898" s="2"/>
      <c r="G898" s="2"/>
      <c r="H898" s="304"/>
      <c r="I898" s="304"/>
      <c r="J898" s="304"/>
      <c r="K898" s="304"/>
      <c r="L898" s="304"/>
      <c r="M898" s="304"/>
      <c r="N898" s="304"/>
    </row>
    <row r="899" spans="1:14">
      <c r="A899" s="2" t="s">
        <v>2</v>
      </c>
      <c r="B899" s="2" t="s">
        <v>43</v>
      </c>
      <c r="C899" s="2" t="s">
        <v>203</v>
      </c>
      <c r="D899" s="2" t="s">
        <v>204</v>
      </c>
      <c r="E899" s="2" t="s">
        <v>205</v>
      </c>
      <c r="F899" s="2" t="s">
        <v>99</v>
      </c>
      <c r="G899" s="2" t="s">
        <v>46</v>
      </c>
      <c r="H899" s="304">
        <v>2025</v>
      </c>
      <c r="I899" s="304">
        <v>2028</v>
      </c>
      <c r="J899" s="304">
        <v>2030</v>
      </c>
      <c r="K899" s="304">
        <v>2032</v>
      </c>
      <c r="L899" s="304">
        <v>2035</v>
      </c>
      <c r="M899" s="304">
        <v>2037</v>
      </c>
      <c r="N899" s="304">
        <v>2040</v>
      </c>
    </row>
    <row r="900" spans="1:14">
      <c r="A900" s="2" t="s">
        <v>4</v>
      </c>
      <c r="B900" s="2" t="s">
        <v>128</v>
      </c>
      <c r="C900" s="2" t="s">
        <v>48</v>
      </c>
      <c r="D900" s="2" t="s">
        <v>48</v>
      </c>
      <c r="E900" s="2" t="s">
        <v>48</v>
      </c>
      <c r="F900" s="2" t="s">
        <v>193</v>
      </c>
      <c r="G900" s="2" t="s">
        <v>214</v>
      </c>
      <c r="H900" s="304">
        <v>623.12120558196523</v>
      </c>
      <c r="I900" s="304">
        <v>405.21721656610885</v>
      </c>
      <c r="J900" s="304">
        <v>168.08435770042843</v>
      </c>
      <c r="K900" s="304">
        <v>8.0110870695566732</v>
      </c>
      <c r="L900" s="304">
        <v>8.2845924886539315</v>
      </c>
      <c r="M900" s="304">
        <v>7.6408151940300817</v>
      </c>
      <c r="N900" s="304">
        <v>6.5770765475248387</v>
      </c>
    </row>
    <row r="901" spans="1:14">
      <c r="A901" s="2" t="s">
        <v>4</v>
      </c>
      <c r="B901" s="2" t="s">
        <v>128</v>
      </c>
      <c r="C901" s="2" t="s">
        <v>54</v>
      </c>
      <c r="D901" s="2" t="s">
        <v>54</v>
      </c>
      <c r="E901" s="2" t="s">
        <v>54</v>
      </c>
      <c r="F901" s="2" t="s">
        <v>193</v>
      </c>
      <c r="G901" s="2" t="s">
        <v>214</v>
      </c>
      <c r="H901" s="304">
        <v>478.40191401624674</v>
      </c>
      <c r="I901" s="304">
        <v>498.83570891440667</v>
      </c>
      <c r="J901" s="304">
        <v>449.95899030463175</v>
      </c>
      <c r="K901" s="304">
        <v>476.48400945890455</v>
      </c>
      <c r="L901" s="304">
        <v>465.64215328454856</v>
      </c>
      <c r="M901" s="304">
        <v>410.03968791804954</v>
      </c>
      <c r="N901" s="304">
        <v>180.29866289425794</v>
      </c>
    </row>
    <row r="902" spans="1:14">
      <c r="A902" s="2" t="s">
        <v>4</v>
      </c>
      <c r="B902" s="2" t="s">
        <v>128</v>
      </c>
      <c r="C902" s="2" t="s">
        <v>55</v>
      </c>
      <c r="D902" s="2" t="s">
        <v>55</v>
      </c>
      <c r="E902" s="2" t="s">
        <v>55</v>
      </c>
      <c r="F902" s="2" t="s">
        <v>193</v>
      </c>
      <c r="G902" s="2" t="s">
        <v>214</v>
      </c>
      <c r="H902" s="304">
        <v>8.618619472562683</v>
      </c>
      <c r="I902" s="304">
        <v>7.4284273152898184</v>
      </c>
      <c r="J902" s="304">
        <v>7.5960788420058583</v>
      </c>
      <c r="K902" s="304">
        <v>8.8541452081657059</v>
      </c>
      <c r="L902" s="304">
        <v>4.1573067046207166</v>
      </c>
      <c r="M902" s="304">
        <v>2.008612281970009</v>
      </c>
      <c r="N902" s="304">
        <v>1.6979965464874678</v>
      </c>
    </row>
    <row r="903" spans="1:14">
      <c r="A903" s="2" t="s">
        <v>4</v>
      </c>
      <c r="B903" s="2" t="s">
        <v>128</v>
      </c>
      <c r="C903" s="2" t="s">
        <v>56</v>
      </c>
      <c r="D903" s="2" t="s">
        <v>56</v>
      </c>
      <c r="E903" s="2" t="s">
        <v>56</v>
      </c>
      <c r="F903" s="2" t="s">
        <v>193</v>
      </c>
      <c r="G903" s="2" t="s">
        <v>214</v>
      </c>
      <c r="H903" s="304">
        <v>10.902726547423502</v>
      </c>
      <c r="I903" s="304">
        <v>12.692084089790649</v>
      </c>
      <c r="J903" s="304">
        <v>18.3671182836855</v>
      </c>
      <c r="K903" s="304">
        <v>25.362396776189296</v>
      </c>
      <c r="L903" s="304">
        <v>9.7707345873618525</v>
      </c>
      <c r="M903" s="304">
        <v>5.907183708763144</v>
      </c>
      <c r="N903" s="304">
        <v>2.3307670600769486</v>
      </c>
    </row>
    <row r="904" spans="1:14">
      <c r="A904" s="2" t="s">
        <v>4</v>
      </c>
      <c r="B904" s="2" t="s">
        <v>128</v>
      </c>
      <c r="C904" s="2" t="s">
        <v>54</v>
      </c>
      <c r="D904" s="2" t="s">
        <v>72</v>
      </c>
      <c r="E904" s="2" t="s">
        <v>72</v>
      </c>
      <c r="F904" s="2" t="s">
        <v>193</v>
      </c>
      <c r="G904" s="2" t="s">
        <v>214</v>
      </c>
      <c r="H904" s="304">
        <v>0</v>
      </c>
      <c r="I904" s="304">
        <v>81.703904076898823</v>
      </c>
      <c r="J904" s="304">
        <v>88.120367931089817</v>
      </c>
      <c r="K904" s="304">
        <v>74.202440144612027</v>
      </c>
      <c r="L904" s="304">
        <v>82.693591752281748</v>
      </c>
      <c r="M904" s="304">
        <v>83.340286629177498</v>
      </c>
      <c r="N904" s="304">
        <v>77.986892634103256</v>
      </c>
    </row>
    <row r="905" spans="1:14">
      <c r="A905" s="2" t="s">
        <v>4</v>
      </c>
      <c r="B905" s="2" t="s">
        <v>128</v>
      </c>
      <c r="C905" s="2" t="s">
        <v>55</v>
      </c>
      <c r="D905" s="2" t="s">
        <v>73</v>
      </c>
      <c r="E905" s="2" t="s">
        <v>73</v>
      </c>
      <c r="F905" s="2" t="s">
        <v>193</v>
      </c>
      <c r="G905" s="2" t="s">
        <v>214</v>
      </c>
      <c r="H905" s="304">
        <v>0</v>
      </c>
      <c r="I905" s="304">
        <v>0.187622272425015</v>
      </c>
      <c r="J905" s="304">
        <v>0.2028210381824061</v>
      </c>
      <c r="K905" s="304">
        <v>14.343341637196755</v>
      </c>
      <c r="L905" s="304">
        <v>12.842196285109871</v>
      </c>
      <c r="M905" s="304">
        <v>3.6897956894146797</v>
      </c>
      <c r="N905" s="304">
        <v>1.7511283994792297</v>
      </c>
    </row>
    <row r="906" spans="1:14">
      <c r="A906" s="2"/>
      <c r="B906" s="2"/>
      <c r="C906" s="2"/>
      <c r="D906" s="2"/>
      <c r="E906" s="2"/>
      <c r="F906" s="2"/>
      <c r="G906" s="2"/>
      <c r="H906" s="304"/>
      <c r="I906" s="304"/>
      <c r="J906" s="304"/>
      <c r="K906" s="304"/>
      <c r="L906" s="304"/>
      <c r="M906" s="304"/>
      <c r="N906" s="304"/>
    </row>
    <row r="907" spans="1:14">
      <c r="A907" s="2" t="s">
        <v>2</v>
      </c>
      <c r="B907" s="2" t="s">
        <v>43</v>
      </c>
      <c r="C907" s="2" t="s">
        <v>132</v>
      </c>
      <c r="D907" s="2" t="s">
        <v>218</v>
      </c>
      <c r="E907" s="2" t="s">
        <v>219</v>
      </c>
      <c r="F907" s="2" t="s">
        <v>99</v>
      </c>
      <c r="G907" s="2" t="s">
        <v>46</v>
      </c>
      <c r="H907" s="304">
        <v>2025</v>
      </c>
      <c r="I907" s="304">
        <v>2028</v>
      </c>
      <c r="J907" s="304">
        <v>2030</v>
      </c>
      <c r="K907" s="304">
        <v>2032</v>
      </c>
      <c r="L907" s="304">
        <v>2035</v>
      </c>
      <c r="M907" s="304">
        <v>2037</v>
      </c>
      <c r="N907" s="304">
        <v>2040</v>
      </c>
    </row>
    <row r="908" spans="1:14">
      <c r="A908" s="2" t="s">
        <v>4</v>
      </c>
      <c r="B908" s="2" t="s">
        <v>18</v>
      </c>
      <c r="C908" s="2" t="s">
        <v>133</v>
      </c>
      <c r="D908" s="2" t="s">
        <v>220</v>
      </c>
      <c r="E908" s="2" t="s">
        <v>48</v>
      </c>
      <c r="F908" s="2" t="s">
        <v>131</v>
      </c>
      <c r="G908" s="2" t="s">
        <v>221</v>
      </c>
      <c r="H908" s="304">
        <v>0</v>
      </c>
      <c r="I908" s="304">
        <v>0</v>
      </c>
      <c r="J908" s="304">
        <v>0</v>
      </c>
      <c r="K908" s="304">
        <v>0</v>
      </c>
      <c r="L908" s="304">
        <v>0</v>
      </c>
      <c r="M908" s="304">
        <v>0</v>
      </c>
      <c r="N908" s="304">
        <v>0</v>
      </c>
    </row>
    <row r="909" spans="1:14">
      <c r="A909" s="2" t="s">
        <v>4</v>
      </c>
      <c r="B909" s="2" t="s">
        <v>18</v>
      </c>
      <c r="C909" s="2" t="s">
        <v>133</v>
      </c>
      <c r="D909" s="2" t="s">
        <v>220</v>
      </c>
      <c r="E909" s="2" t="s">
        <v>137</v>
      </c>
      <c r="F909" s="2" t="s">
        <v>131</v>
      </c>
      <c r="G909" s="2" t="s">
        <v>221</v>
      </c>
      <c r="H909" s="304">
        <v>125.30553313223618</v>
      </c>
      <c r="I909" s="304">
        <v>125.52528998297264</v>
      </c>
      <c r="J909" s="304">
        <v>71.988883624112489</v>
      </c>
      <c r="K909" s="304">
        <v>84.870223238485877</v>
      </c>
      <c r="L909" s="304">
        <v>56.122528603125353</v>
      </c>
      <c r="M909" s="304">
        <v>54.781837813646554</v>
      </c>
      <c r="N909" s="304">
        <v>17.200882680440788</v>
      </c>
    </row>
    <row r="910" spans="1:14">
      <c r="A910" s="2" t="s">
        <v>4</v>
      </c>
      <c r="B910" s="2" t="s">
        <v>18</v>
      </c>
      <c r="C910" s="2" t="s">
        <v>133</v>
      </c>
      <c r="D910" s="2" t="s">
        <v>220</v>
      </c>
      <c r="E910" s="2" t="s">
        <v>136</v>
      </c>
      <c r="F910" s="2" t="s">
        <v>131</v>
      </c>
      <c r="G910" s="2" t="s">
        <v>221</v>
      </c>
      <c r="H910" s="304">
        <v>0</v>
      </c>
      <c r="I910" s="304">
        <v>0</v>
      </c>
      <c r="J910" s="304">
        <v>0</v>
      </c>
      <c r="K910" s="304">
        <v>0</v>
      </c>
      <c r="L910" s="304">
        <v>0</v>
      </c>
      <c r="M910" s="304">
        <v>0</v>
      </c>
      <c r="N910" s="304">
        <v>0</v>
      </c>
    </row>
    <row r="911" spans="1:14">
      <c r="A911" s="2" t="s">
        <v>4</v>
      </c>
      <c r="B911" s="2" t="s">
        <v>18</v>
      </c>
      <c r="C911" s="2" t="s">
        <v>141</v>
      </c>
      <c r="D911" s="2" t="s">
        <v>220</v>
      </c>
      <c r="E911" s="2" t="s">
        <v>48</v>
      </c>
      <c r="F911" s="2" t="s">
        <v>131</v>
      </c>
      <c r="G911" s="2" t="s">
        <v>221</v>
      </c>
      <c r="H911" s="304">
        <v>0</v>
      </c>
      <c r="I911" s="304">
        <v>0</v>
      </c>
      <c r="J911" s="304">
        <v>0</v>
      </c>
      <c r="K911" s="304">
        <v>0</v>
      </c>
      <c r="L911" s="304">
        <v>0</v>
      </c>
      <c r="M911" s="304">
        <v>0</v>
      </c>
      <c r="N911" s="304">
        <v>0</v>
      </c>
    </row>
    <row r="912" spans="1:14">
      <c r="A912" s="2" t="s">
        <v>4</v>
      </c>
      <c r="B912" s="2" t="s">
        <v>18</v>
      </c>
      <c r="C912" s="2" t="s">
        <v>141</v>
      </c>
      <c r="D912" s="2" t="s">
        <v>220</v>
      </c>
      <c r="E912" s="2" t="s">
        <v>137</v>
      </c>
      <c r="F912" s="2" t="s">
        <v>131</v>
      </c>
      <c r="G912" s="2" t="s">
        <v>221</v>
      </c>
      <c r="H912" s="304">
        <v>28.937941402737103</v>
      </c>
      <c r="I912" s="304">
        <v>33.901825032783542</v>
      </c>
      <c r="J912" s="304">
        <v>18.442495324825202</v>
      </c>
      <c r="K912" s="304">
        <v>17.652453487038599</v>
      </c>
      <c r="L912" s="304">
        <v>5.2415231391315977</v>
      </c>
      <c r="M912" s="304">
        <v>8.5103943707055976</v>
      </c>
      <c r="N912" s="304">
        <v>6.1747081155410992</v>
      </c>
    </row>
    <row r="913" spans="1:14">
      <c r="A913" s="2" t="s">
        <v>4</v>
      </c>
      <c r="B913" s="2" t="s">
        <v>18</v>
      </c>
      <c r="C913" s="2" t="s">
        <v>141</v>
      </c>
      <c r="D913" s="2" t="s">
        <v>220</v>
      </c>
      <c r="E913" s="2" t="s">
        <v>136</v>
      </c>
      <c r="F913" s="2" t="s">
        <v>131</v>
      </c>
      <c r="G913" s="2" t="s">
        <v>221</v>
      </c>
      <c r="H913" s="304">
        <v>0</v>
      </c>
      <c r="I913" s="304">
        <v>0</v>
      </c>
      <c r="J913" s="304">
        <v>0</v>
      </c>
      <c r="K913" s="304">
        <v>0</v>
      </c>
      <c r="L913" s="304">
        <v>0</v>
      </c>
      <c r="M913" s="304">
        <v>0</v>
      </c>
      <c r="N913" s="304">
        <v>0</v>
      </c>
    </row>
    <row r="914" spans="1:14">
      <c r="A914" s="2" t="s">
        <v>4</v>
      </c>
      <c r="B914" s="2" t="s">
        <v>19</v>
      </c>
      <c r="C914" s="2" t="s">
        <v>133</v>
      </c>
      <c r="D914" s="2" t="s">
        <v>220</v>
      </c>
      <c r="E914" s="2" t="s">
        <v>48</v>
      </c>
      <c r="F914" s="2" t="s">
        <v>131</v>
      </c>
      <c r="G914" s="2" t="s">
        <v>221</v>
      </c>
      <c r="H914" s="304">
        <v>3.4894529855919401</v>
      </c>
      <c r="I914" s="304">
        <v>0</v>
      </c>
      <c r="J914" s="304">
        <v>0</v>
      </c>
      <c r="K914" s="304">
        <v>0</v>
      </c>
      <c r="L914" s="304">
        <v>0</v>
      </c>
      <c r="M914" s="304">
        <v>0</v>
      </c>
      <c r="N914" s="304">
        <v>0</v>
      </c>
    </row>
    <row r="915" spans="1:14">
      <c r="A915" s="2" t="s">
        <v>4</v>
      </c>
      <c r="B915" s="2" t="s">
        <v>19</v>
      </c>
      <c r="C915" s="2" t="s">
        <v>133</v>
      </c>
      <c r="D915" s="2" t="s">
        <v>220</v>
      </c>
      <c r="E915" s="2" t="s">
        <v>137</v>
      </c>
      <c r="F915" s="2" t="s">
        <v>131</v>
      </c>
      <c r="G915" s="2" t="s">
        <v>221</v>
      </c>
      <c r="H915" s="304">
        <v>21.988162465523981</v>
      </c>
      <c r="I915" s="304">
        <v>5.1647411968000005</v>
      </c>
      <c r="J915" s="304">
        <v>6.2527095969684208</v>
      </c>
      <c r="K915" s="304">
        <v>6.8794175127151735</v>
      </c>
      <c r="L915" s="304">
        <v>7.0520483328425208</v>
      </c>
      <c r="M915" s="304">
        <v>6.8856934528425207</v>
      </c>
      <c r="N915" s="304">
        <v>4.8946976490884397</v>
      </c>
    </row>
    <row r="916" spans="1:14">
      <c r="A916" s="2" t="s">
        <v>4</v>
      </c>
      <c r="B916" s="2" t="s">
        <v>19</v>
      </c>
      <c r="C916" s="2" t="s">
        <v>133</v>
      </c>
      <c r="D916" s="2" t="s">
        <v>220</v>
      </c>
      <c r="E916" s="2" t="s">
        <v>136</v>
      </c>
      <c r="F916" s="2" t="s">
        <v>131</v>
      </c>
      <c r="G916" s="2" t="s">
        <v>221</v>
      </c>
      <c r="H916" s="304">
        <v>0</v>
      </c>
      <c r="I916" s="304">
        <v>0</v>
      </c>
      <c r="J916" s="304">
        <v>0</v>
      </c>
      <c r="K916" s="304">
        <v>0</v>
      </c>
      <c r="L916" s="304">
        <v>0</v>
      </c>
      <c r="M916" s="304">
        <v>0</v>
      </c>
      <c r="N916" s="304">
        <v>0</v>
      </c>
    </row>
    <row r="917" spans="1:14">
      <c r="A917" s="2" t="s">
        <v>4</v>
      </c>
      <c r="B917" s="2" t="s">
        <v>19</v>
      </c>
      <c r="C917" s="2" t="s">
        <v>141</v>
      </c>
      <c r="D917" s="2" t="s">
        <v>220</v>
      </c>
      <c r="E917" s="2" t="s">
        <v>48</v>
      </c>
      <c r="F917" s="2" t="s">
        <v>131</v>
      </c>
      <c r="G917" s="2" t="s">
        <v>221</v>
      </c>
      <c r="H917" s="304">
        <v>2.2692700800000001</v>
      </c>
      <c r="I917" s="304">
        <v>0</v>
      </c>
      <c r="J917" s="304">
        <v>0</v>
      </c>
      <c r="K917" s="304">
        <v>0</v>
      </c>
      <c r="L917" s="304">
        <v>0</v>
      </c>
      <c r="M917" s="304">
        <v>0</v>
      </c>
      <c r="N917" s="304">
        <v>0</v>
      </c>
    </row>
    <row r="918" spans="1:14">
      <c r="A918" s="2" t="s">
        <v>4</v>
      </c>
      <c r="B918" s="2" t="s">
        <v>19</v>
      </c>
      <c r="C918" s="2" t="s">
        <v>141</v>
      </c>
      <c r="D918" s="2" t="s">
        <v>220</v>
      </c>
      <c r="E918" s="2" t="s">
        <v>137</v>
      </c>
      <c r="F918" s="2" t="s">
        <v>131</v>
      </c>
      <c r="G918" s="2" t="s">
        <v>221</v>
      </c>
      <c r="H918" s="304">
        <v>3.2692042719000001</v>
      </c>
      <c r="I918" s="304">
        <v>0.124558266</v>
      </c>
      <c r="J918" s="304">
        <v>0.124558266</v>
      </c>
      <c r="K918" s="304">
        <v>0.23879648503267398</v>
      </c>
      <c r="L918" s="304">
        <v>0.24900249848855999</v>
      </c>
      <c r="M918" s="304">
        <v>0.27621720248856002</v>
      </c>
      <c r="N918" s="304">
        <v>0.15166048508856</v>
      </c>
    </row>
    <row r="919" spans="1:14">
      <c r="A919" s="2" t="s">
        <v>4</v>
      </c>
      <c r="B919" s="2" t="s">
        <v>19</v>
      </c>
      <c r="C919" s="2" t="s">
        <v>141</v>
      </c>
      <c r="D919" s="2" t="s">
        <v>220</v>
      </c>
      <c r="E919" s="2" t="s">
        <v>136</v>
      </c>
      <c r="F919" s="2" t="s">
        <v>131</v>
      </c>
      <c r="G919" s="2" t="s">
        <v>221</v>
      </c>
      <c r="H919" s="304">
        <v>0</v>
      </c>
      <c r="I919" s="304">
        <v>0</v>
      </c>
      <c r="J919" s="304">
        <v>0</v>
      </c>
      <c r="K919" s="304">
        <v>0</v>
      </c>
      <c r="L919" s="304">
        <v>0</v>
      </c>
      <c r="M919" s="304">
        <v>0</v>
      </c>
      <c r="N919" s="304">
        <v>0</v>
      </c>
    </row>
    <row r="920" spans="1:14">
      <c r="A920" s="2" t="s">
        <v>4</v>
      </c>
      <c r="B920" s="2" t="s">
        <v>20</v>
      </c>
      <c r="C920" s="2" t="s">
        <v>133</v>
      </c>
      <c r="D920" s="2" t="s">
        <v>220</v>
      </c>
      <c r="E920" s="2" t="s">
        <v>48</v>
      </c>
      <c r="F920" s="2" t="s">
        <v>131</v>
      </c>
      <c r="G920" s="2" t="s">
        <v>221</v>
      </c>
      <c r="H920" s="304">
        <v>0</v>
      </c>
      <c r="I920" s="304">
        <v>0</v>
      </c>
      <c r="J920" s="304">
        <v>0</v>
      </c>
      <c r="K920" s="304">
        <v>0</v>
      </c>
      <c r="L920" s="304">
        <v>0</v>
      </c>
      <c r="M920" s="304">
        <v>0</v>
      </c>
      <c r="N920" s="304">
        <v>0</v>
      </c>
    </row>
    <row r="921" spans="1:14">
      <c r="A921" s="2" t="s">
        <v>4</v>
      </c>
      <c r="B921" s="2" t="s">
        <v>20</v>
      </c>
      <c r="C921" s="2" t="s">
        <v>133</v>
      </c>
      <c r="D921" s="2" t="s">
        <v>220</v>
      </c>
      <c r="E921" s="2" t="s">
        <v>137</v>
      </c>
      <c r="F921" s="2" t="s">
        <v>131</v>
      </c>
      <c r="G921" s="2" t="s">
        <v>221</v>
      </c>
      <c r="H921" s="304">
        <v>11.579003669382899</v>
      </c>
      <c r="I921" s="304">
        <v>5.6905682919618288</v>
      </c>
      <c r="J921" s="304">
        <v>0.37431774443999999</v>
      </c>
      <c r="K921" s="304">
        <v>4.2474666556259697</v>
      </c>
      <c r="L921" s="304">
        <v>4.5535125219788997</v>
      </c>
      <c r="M921" s="304">
        <v>0.41108611523999999</v>
      </c>
      <c r="N921" s="304">
        <v>2.1366449999999999E-2</v>
      </c>
    </row>
    <row r="922" spans="1:14">
      <c r="A922" s="2" t="s">
        <v>4</v>
      </c>
      <c r="B922" s="2" t="s">
        <v>20</v>
      </c>
      <c r="C922" s="2" t="s">
        <v>133</v>
      </c>
      <c r="D922" s="2" t="s">
        <v>220</v>
      </c>
      <c r="E922" s="2" t="s">
        <v>136</v>
      </c>
      <c r="F922" s="2" t="s">
        <v>131</v>
      </c>
      <c r="G922" s="2" t="s">
        <v>221</v>
      </c>
      <c r="H922" s="304">
        <v>0</v>
      </c>
      <c r="I922" s="304">
        <v>0</v>
      </c>
      <c r="J922" s="304">
        <v>0</v>
      </c>
      <c r="K922" s="304">
        <v>0</v>
      </c>
      <c r="L922" s="304">
        <v>0</v>
      </c>
      <c r="M922" s="304">
        <v>0</v>
      </c>
      <c r="N922" s="304">
        <v>0</v>
      </c>
    </row>
    <row r="923" spans="1:14">
      <c r="A923" s="2" t="s">
        <v>4</v>
      </c>
      <c r="B923" s="2" t="s">
        <v>20</v>
      </c>
      <c r="C923" s="2" t="s">
        <v>141</v>
      </c>
      <c r="D923" s="2" t="s">
        <v>220</v>
      </c>
      <c r="E923" s="2" t="s">
        <v>48</v>
      </c>
      <c r="F923" s="2" t="s">
        <v>131</v>
      </c>
      <c r="G923" s="2" t="s">
        <v>221</v>
      </c>
      <c r="H923" s="304">
        <v>0</v>
      </c>
      <c r="I923" s="304">
        <v>0</v>
      </c>
      <c r="J923" s="304">
        <v>0</v>
      </c>
      <c r="K923" s="304">
        <v>0</v>
      </c>
      <c r="L923" s="304">
        <v>0</v>
      </c>
      <c r="M923" s="304">
        <v>0</v>
      </c>
      <c r="N923" s="304">
        <v>0</v>
      </c>
    </row>
    <row r="924" spans="1:14">
      <c r="A924" s="2" t="s">
        <v>4</v>
      </c>
      <c r="B924" s="2" t="s">
        <v>20</v>
      </c>
      <c r="C924" s="2" t="s">
        <v>141</v>
      </c>
      <c r="D924" s="2" t="s">
        <v>220</v>
      </c>
      <c r="E924" s="2" t="s">
        <v>137</v>
      </c>
      <c r="F924" s="2" t="s">
        <v>131</v>
      </c>
      <c r="G924" s="2" t="s">
        <v>221</v>
      </c>
      <c r="H924" s="304">
        <v>0.94959322369270704</v>
      </c>
      <c r="I924" s="304">
        <v>1.0604672144098299</v>
      </c>
      <c r="J924" s="304">
        <v>0</v>
      </c>
      <c r="K924" s="304">
        <v>0</v>
      </c>
      <c r="L924" s="304">
        <v>0</v>
      </c>
      <c r="M924" s="304">
        <v>0</v>
      </c>
      <c r="N924" s="304">
        <v>0</v>
      </c>
    </row>
    <row r="925" spans="1:14">
      <c r="A925" s="2" t="s">
        <v>4</v>
      </c>
      <c r="B925" s="2" t="s">
        <v>20</v>
      </c>
      <c r="C925" s="2" t="s">
        <v>141</v>
      </c>
      <c r="D925" s="2" t="s">
        <v>220</v>
      </c>
      <c r="E925" s="2" t="s">
        <v>136</v>
      </c>
      <c r="F925" s="2" t="s">
        <v>131</v>
      </c>
      <c r="G925" s="2" t="s">
        <v>221</v>
      </c>
      <c r="H925" s="304">
        <v>0</v>
      </c>
      <c r="I925" s="304">
        <v>0</v>
      </c>
      <c r="J925" s="304">
        <v>0</v>
      </c>
      <c r="K925" s="304">
        <v>0</v>
      </c>
      <c r="L925" s="304">
        <v>0</v>
      </c>
      <c r="M925" s="304">
        <v>0</v>
      </c>
      <c r="N925" s="304">
        <v>0</v>
      </c>
    </row>
    <row r="926" spans="1:14">
      <c r="A926" s="2" t="s">
        <v>4</v>
      </c>
      <c r="B926" s="2" t="s">
        <v>21</v>
      </c>
      <c r="C926" s="2" t="s">
        <v>133</v>
      </c>
      <c r="D926" s="2" t="s">
        <v>220</v>
      </c>
      <c r="E926" s="2" t="s">
        <v>48</v>
      </c>
      <c r="F926" s="2" t="s">
        <v>131</v>
      </c>
      <c r="G926" s="2" t="s">
        <v>221</v>
      </c>
      <c r="H926" s="304">
        <v>0</v>
      </c>
      <c r="I926" s="304">
        <v>0</v>
      </c>
      <c r="J926" s="304">
        <v>0</v>
      </c>
      <c r="K926" s="304">
        <v>0</v>
      </c>
      <c r="L926" s="304">
        <v>0</v>
      </c>
      <c r="M926" s="304">
        <v>0</v>
      </c>
      <c r="N926" s="304">
        <v>0</v>
      </c>
    </row>
    <row r="927" spans="1:14">
      <c r="A927" s="2" t="s">
        <v>4</v>
      </c>
      <c r="B927" s="2" t="s">
        <v>21</v>
      </c>
      <c r="C927" s="2" t="s">
        <v>133</v>
      </c>
      <c r="D927" s="2" t="s">
        <v>220</v>
      </c>
      <c r="E927" s="2" t="s">
        <v>137</v>
      </c>
      <c r="F927" s="2" t="s">
        <v>131</v>
      </c>
      <c r="G927" s="2" t="s">
        <v>221</v>
      </c>
      <c r="H927" s="304">
        <v>42.952857623256598</v>
      </c>
      <c r="I927" s="304">
        <v>13.137426115717327</v>
      </c>
      <c r="J927" s="304">
        <v>9.7011304564500662</v>
      </c>
      <c r="K927" s="304">
        <v>20.571761342170063</v>
      </c>
      <c r="L927" s="304">
        <v>28.411114762856066</v>
      </c>
      <c r="M927" s="304">
        <v>16.668021199251616</v>
      </c>
      <c r="N927" s="304">
        <v>0.74174851062506675</v>
      </c>
    </row>
    <row r="928" spans="1:14">
      <c r="A928" s="2" t="s">
        <v>4</v>
      </c>
      <c r="B928" s="2" t="s">
        <v>21</v>
      </c>
      <c r="C928" s="2" t="s">
        <v>133</v>
      </c>
      <c r="D928" s="2" t="s">
        <v>220</v>
      </c>
      <c r="E928" s="2" t="s">
        <v>136</v>
      </c>
      <c r="F928" s="2" t="s">
        <v>131</v>
      </c>
      <c r="G928" s="2" t="s">
        <v>221</v>
      </c>
      <c r="H928" s="304">
        <v>0</v>
      </c>
      <c r="I928" s="304">
        <v>0</v>
      </c>
      <c r="J928" s="304">
        <v>0</v>
      </c>
      <c r="K928" s="304">
        <v>0</v>
      </c>
      <c r="L928" s="304">
        <v>0</v>
      </c>
      <c r="M928" s="304">
        <v>0</v>
      </c>
      <c r="N928" s="304">
        <v>0</v>
      </c>
    </row>
    <row r="929" spans="1:14">
      <c r="A929" s="2" t="s">
        <v>4</v>
      </c>
      <c r="B929" s="2" t="s">
        <v>21</v>
      </c>
      <c r="C929" s="2" t="s">
        <v>141</v>
      </c>
      <c r="D929" s="2" t="s">
        <v>220</v>
      </c>
      <c r="E929" s="2" t="s">
        <v>48</v>
      </c>
      <c r="F929" s="2" t="s">
        <v>131</v>
      </c>
      <c r="G929" s="2" t="s">
        <v>221</v>
      </c>
      <c r="H929" s="304">
        <v>0</v>
      </c>
      <c r="I929" s="304">
        <v>0</v>
      </c>
      <c r="J929" s="304">
        <v>0</v>
      </c>
      <c r="K929" s="304">
        <v>0</v>
      </c>
      <c r="L929" s="304">
        <v>0</v>
      </c>
      <c r="M929" s="304">
        <v>0</v>
      </c>
      <c r="N929" s="304">
        <v>0</v>
      </c>
    </row>
    <row r="930" spans="1:14">
      <c r="A930" s="2" t="s">
        <v>4</v>
      </c>
      <c r="B930" s="2" t="s">
        <v>21</v>
      </c>
      <c r="C930" s="2" t="s">
        <v>141</v>
      </c>
      <c r="D930" s="2" t="s">
        <v>220</v>
      </c>
      <c r="E930" s="2" t="s">
        <v>137</v>
      </c>
      <c r="F930" s="2" t="s">
        <v>131</v>
      </c>
      <c r="G930" s="2" t="s">
        <v>221</v>
      </c>
      <c r="H930" s="304">
        <v>10.2764519793751</v>
      </c>
      <c r="I930" s="304">
        <v>0.30911504579999999</v>
      </c>
      <c r="J930" s="304">
        <v>9.369904775E-2</v>
      </c>
      <c r="K930" s="304">
        <v>7.0331688427099994</v>
      </c>
      <c r="L930" s="304">
        <v>6.9540297827099993</v>
      </c>
      <c r="M930" s="304">
        <v>0.35337926580000001</v>
      </c>
      <c r="N930" s="304">
        <v>0</v>
      </c>
    </row>
    <row r="931" spans="1:14">
      <c r="A931" s="2" t="s">
        <v>4</v>
      </c>
      <c r="B931" s="2" t="s">
        <v>21</v>
      </c>
      <c r="C931" s="2" t="s">
        <v>141</v>
      </c>
      <c r="D931" s="2" t="s">
        <v>220</v>
      </c>
      <c r="E931" s="2" t="s">
        <v>136</v>
      </c>
      <c r="F931" s="2" t="s">
        <v>131</v>
      </c>
      <c r="G931" s="2" t="s">
        <v>221</v>
      </c>
      <c r="H931" s="304">
        <v>0</v>
      </c>
      <c r="I931" s="304">
        <v>0</v>
      </c>
      <c r="J931" s="304">
        <v>0</v>
      </c>
      <c r="K931" s="304">
        <v>0</v>
      </c>
      <c r="L931" s="304">
        <v>0</v>
      </c>
      <c r="M931" s="304">
        <v>0</v>
      </c>
      <c r="N931" s="304">
        <v>0</v>
      </c>
    </row>
    <row r="932" spans="1:14">
      <c r="A932" s="2" t="s">
        <v>4</v>
      </c>
      <c r="B932" s="2" t="s">
        <v>22</v>
      </c>
      <c r="C932" s="2" t="s">
        <v>133</v>
      </c>
      <c r="D932" s="2" t="s">
        <v>220</v>
      </c>
      <c r="E932" s="2" t="s">
        <v>48</v>
      </c>
      <c r="F932" s="2" t="s">
        <v>131</v>
      </c>
      <c r="G932" s="2" t="s">
        <v>221</v>
      </c>
      <c r="H932" s="304">
        <v>0</v>
      </c>
      <c r="I932" s="304">
        <v>0</v>
      </c>
      <c r="J932" s="304">
        <v>0</v>
      </c>
      <c r="K932" s="304">
        <v>0</v>
      </c>
      <c r="L932" s="304">
        <v>0</v>
      </c>
      <c r="M932" s="304">
        <v>0</v>
      </c>
      <c r="N932" s="304">
        <v>0</v>
      </c>
    </row>
    <row r="933" spans="1:14">
      <c r="A933" s="2" t="s">
        <v>4</v>
      </c>
      <c r="B933" s="2" t="s">
        <v>22</v>
      </c>
      <c r="C933" s="2" t="s">
        <v>133</v>
      </c>
      <c r="D933" s="2" t="s">
        <v>220</v>
      </c>
      <c r="E933" s="2" t="s">
        <v>137</v>
      </c>
      <c r="F933" s="2" t="s">
        <v>131</v>
      </c>
      <c r="G933" s="2" t="s">
        <v>221</v>
      </c>
      <c r="H933" s="304">
        <v>79.608514236692812</v>
      </c>
      <c r="I933" s="304">
        <v>88.534606632223884</v>
      </c>
      <c r="J933" s="304">
        <v>67.57412300096118</v>
      </c>
      <c r="K933" s="304">
        <v>76.62417677677648</v>
      </c>
      <c r="L933" s="304">
        <v>77.122246042084782</v>
      </c>
      <c r="M933" s="304">
        <v>56.350260103588916</v>
      </c>
      <c r="N933" s="304">
        <v>36.766459626637236</v>
      </c>
    </row>
    <row r="934" spans="1:14">
      <c r="A934" s="2" t="s">
        <v>4</v>
      </c>
      <c r="B934" s="2" t="s">
        <v>22</v>
      </c>
      <c r="C934" s="2" t="s">
        <v>133</v>
      </c>
      <c r="D934" s="2" t="s">
        <v>220</v>
      </c>
      <c r="E934" s="2" t="s">
        <v>136</v>
      </c>
      <c r="F934" s="2" t="s">
        <v>131</v>
      </c>
      <c r="G934" s="2" t="s">
        <v>221</v>
      </c>
      <c r="H934" s="304">
        <v>0</v>
      </c>
      <c r="I934" s="304">
        <v>0</v>
      </c>
      <c r="J934" s="304">
        <v>0</v>
      </c>
      <c r="K934" s="304">
        <v>0</v>
      </c>
      <c r="L934" s="304">
        <v>0</v>
      </c>
      <c r="M934" s="304">
        <v>0</v>
      </c>
      <c r="N934" s="304">
        <v>0</v>
      </c>
    </row>
    <row r="935" spans="1:14">
      <c r="A935" s="2" t="s">
        <v>4</v>
      </c>
      <c r="B935" s="2" t="s">
        <v>22</v>
      </c>
      <c r="C935" s="2" t="s">
        <v>141</v>
      </c>
      <c r="D935" s="2" t="s">
        <v>220</v>
      </c>
      <c r="E935" s="2" t="s">
        <v>48</v>
      </c>
      <c r="F935" s="2" t="s">
        <v>131</v>
      </c>
      <c r="G935" s="2" t="s">
        <v>221</v>
      </c>
      <c r="H935" s="304">
        <v>0</v>
      </c>
      <c r="I935" s="304">
        <v>0</v>
      </c>
      <c r="J935" s="304">
        <v>0</v>
      </c>
      <c r="K935" s="304">
        <v>0</v>
      </c>
      <c r="L935" s="304">
        <v>0</v>
      </c>
      <c r="M935" s="304">
        <v>0</v>
      </c>
      <c r="N935" s="304">
        <v>0</v>
      </c>
    </row>
    <row r="936" spans="1:14">
      <c r="A936" s="2" t="s">
        <v>4</v>
      </c>
      <c r="B936" s="2" t="s">
        <v>22</v>
      </c>
      <c r="C936" s="2" t="s">
        <v>141</v>
      </c>
      <c r="D936" s="2" t="s">
        <v>220</v>
      </c>
      <c r="E936" s="2" t="s">
        <v>137</v>
      </c>
      <c r="F936" s="2" t="s">
        <v>131</v>
      </c>
      <c r="G936" s="2" t="s">
        <v>221</v>
      </c>
      <c r="H936" s="304">
        <v>20.259083747694522</v>
      </c>
      <c r="I936" s="304">
        <v>23.540967556410568</v>
      </c>
      <c r="J936" s="304">
        <v>14.090752040852101</v>
      </c>
      <c r="K936" s="304">
        <v>14.248176166950783</v>
      </c>
      <c r="L936" s="304">
        <v>15.865799674344249</v>
      </c>
      <c r="M936" s="304">
        <v>12.332060322251639</v>
      </c>
      <c r="N936" s="304">
        <v>11.987877291627239</v>
      </c>
    </row>
    <row r="937" spans="1:14">
      <c r="A937" s="2" t="s">
        <v>4</v>
      </c>
      <c r="B937" s="2" t="s">
        <v>22</v>
      </c>
      <c r="C937" s="2" t="s">
        <v>141</v>
      </c>
      <c r="D937" s="2" t="s">
        <v>220</v>
      </c>
      <c r="E937" s="2" t="s">
        <v>136</v>
      </c>
      <c r="F937" s="2" t="s">
        <v>131</v>
      </c>
      <c r="G937" s="2" t="s">
        <v>221</v>
      </c>
      <c r="H937" s="304">
        <v>0</v>
      </c>
      <c r="I937" s="304">
        <v>0</v>
      </c>
      <c r="J937" s="304">
        <v>0</v>
      </c>
      <c r="K937" s="304">
        <v>0</v>
      </c>
      <c r="L937" s="304">
        <v>0</v>
      </c>
      <c r="M937" s="304">
        <v>0</v>
      </c>
      <c r="N937" s="304">
        <v>0</v>
      </c>
    </row>
    <row r="938" spans="1:14">
      <c r="A938" s="2" t="s">
        <v>4</v>
      </c>
      <c r="B938" s="2" t="s">
        <v>23</v>
      </c>
      <c r="C938" s="2" t="s">
        <v>133</v>
      </c>
      <c r="D938" s="2" t="s">
        <v>220</v>
      </c>
      <c r="E938" s="2" t="s">
        <v>48</v>
      </c>
      <c r="F938" s="2" t="s">
        <v>131</v>
      </c>
      <c r="G938" s="2" t="s">
        <v>221</v>
      </c>
      <c r="H938" s="304">
        <v>6.5670949368000002</v>
      </c>
      <c r="I938" s="304">
        <v>0</v>
      </c>
      <c r="J938" s="304">
        <v>0</v>
      </c>
      <c r="K938" s="304">
        <v>0</v>
      </c>
      <c r="L938" s="304">
        <v>0</v>
      </c>
      <c r="M938" s="304">
        <v>0</v>
      </c>
      <c r="N938" s="304">
        <v>0</v>
      </c>
    </row>
    <row r="939" spans="1:14">
      <c r="A939" s="2" t="s">
        <v>4</v>
      </c>
      <c r="B939" s="2" t="s">
        <v>23</v>
      </c>
      <c r="C939" s="2" t="s">
        <v>133</v>
      </c>
      <c r="D939" s="2" t="s">
        <v>220</v>
      </c>
      <c r="E939" s="2" t="s">
        <v>137</v>
      </c>
      <c r="F939" s="2" t="s">
        <v>131</v>
      </c>
      <c r="G939" s="2" t="s">
        <v>221</v>
      </c>
      <c r="H939" s="304">
        <v>11.401632752419671</v>
      </c>
      <c r="I939" s="304">
        <v>11.95898400121486</v>
      </c>
      <c r="J939" s="304">
        <v>11.425092744387381</v>
      </c>
      <c r="K939" s="304">
        <v>16.226468201928729</v>
      </c>
      <c r="L939" s="304">
        <v>16.293819675380639</v>
      </c>
      <c r="M939" s="304">
        <v>4.2415144213287297</v>
      </c>
      <c r="N939" s="304">
        <v>0.15156291</v>
      </c>
    </row>
    <row r="940" spans="1:14">
      <c r="A940" s="2" t="s">
        <v>4</v>
      </c>
      <c r="B940" s="2" t="s">
        <v>23</v>
      </c>
      <c r="C940" s="2" t="s">
        <v>133</v>
      </c>
      <c r="D940" s="2" t="s">
        <v>220</v>
      </c>
      <c r="E940" s="2" t="s">
        <v>136</v>
      </c>
      <c r="F940" s="2" t="s">
        <v>131</v>
      </c>
      <c r="G940" s="2" t="s">
        <v>221</v>
      </c>
      <c r="H940" s="304">
        <v>0</v>
      </c>
      <c r="I940" s="304">
        <v>0</v>
      </c>
      <c r="J940" s="304">
        <v>0</v>
      </c>
      <c r="K940" s="304">
        <v>0</v>
      </c>
      <c r="L940" s="304">
        <v>0</v>
      </c>
      <c r="M940" s="304">
        <v>0</v>
      </c>
      <c r="N940" s="304">
        <v>0</v>
      </c>
    </row>
    <row r="941" spans="1:14">
      <c r="A941" s="2" t="s">
        <v>4</v>
      </c>
      <c r="B941" s="2" t="s">
        <v>23</v>
      </c>
      <c r="C941" s="2" t="s">
        <v>141</v>
      </c>
      <c r="D941" s="2" t="s">
        <v>220</v>
      </c>
      <c r="E941" s="2" t="s">
        <v>48</v>
      </c>
      <c r="F941" s="2" t="s">
        <v>131</v>
      </c>
      <c r="G941" s="2" t="s">
        <v>221</v>
      </c>
      <c r="H941" s="304">
        <v>6.5670949368000002</v>
      </c>
      <c r="I941" s="304">
        <v>0</v>
      </c>
      <c r="J941" s="304">
        <v>0</v>
      </c>
      <c r="K941" s="304">
        <v>0</v>
      </c>
      <c r="L941" s="304">
        <v>0</v>
      </c>
      <c r="M941" s="304">
        <v>0</v>
      </c>
      <c r="N941" s="304">
        <v>0</v>
      </c>
    </row>
    <row r="942" spans="1:14">
      <c r="A942" s="2" t="s">
        <v>4</v>
      </c>
      <c r="B942" s="2" t="s">
        <v>23</v>
      </c>
      <c r="C942" s="2" t="s">
        <v>141</v>
      </c>
      <c r="D942" s="2" t="s">
        <v>220</v>
      </c>
      <c r="E942" s="2" t="s">
        <v>137</v>
      </c>
      <c r="F942" s="2" t="s">
        <v>131</v>
      </c>
      <c r="G942" s="2" t="s">
        <v>221</v>
      </c>
      <c r="H942" s="304">
        <v>0</v>
      </c>
      <c r="I942" s="304">
        <v>0.30430179642009003</v>
      </c>
      <c r="J942" s="304">
        <v>1.7478300000000001E-3</v>
      </c>
      <c r="K942" s="304">
        <v>1.7478300000000001E-3</v>
      </c>
      <c r="L942" s="304">
        <v>0</v>
      </c>
      <c r="M942" s="304">
        <v>0</v>
      </c>
      <c r="N942" s="304">
        <v>1.1211689999999998E-2</v>
      </c>
    </row>
    <row r="943" spans="1:14">
      <c r="A943" s="2" t="s">
        <v>4</v>
      </c>
      <c r="B943" s="2" t="s">
        <v>23</v>
      </c>
      <c r="C943" s="2" t="s">
        <v>141</v>
      </c>
      <c r="D943" s="2" t="s">
        <v>220</v>
      </c>
      <c r="E943" s="2" t="s">
        <v>136</v>
      </c>
      <c r="F943" s="2" t="s">
        <v>131</v>
      </c>
      <c r="G943" s="2" t="s">
        <v>221</v>
      </c>
      <c r="H943" s="304">
        <v>0</v>
      </c>
      <c r="I943" s="304">
        <v>0</v>
      </c>
      <c r="J943" s="304">
        <v>0</v>
      </c>
      <c r="K943" s="304">
        <v>0</v>
      </c>
      <c r="L943" s="304">
        <v>0</v>
      </c>
      <c r="M943" s="304">
        <v>0</v>
      </c>
      <c r="N943" s="304">
        <v>0</v>
      </c>
    </row>
    <row r="944" spans="1:14">
      <c r="A944" s="2" t="s">
        <v>4</v>
      </c>
      <c r="B944" s="2" t="s">
        <v>24</v>
      </c>
      <c r="C944" s="2" t="s">
        <v>133</v>
      </c>
      <c r="D944" s="2" t="s">
        <v>220</v>
      </c>
      <c r="E944" s="2" t="s">
        <v>48</v>
      </c>
      <c r="F944" s="2" t="s">
        <v>131</v>
      </c>
      <c r="G944" s="2" t="s">
        <v>221</v>
      </c>
      <c r="H944" s="304">
        <v>0</v>
      </c>
      <c r="I944" s="304">
        <v>0</v>
      </c>
      <c r="J944" s="304">
        <v>0</v>
      </c>
      <c r="K944" s="304">
        <v>0</v>
      </c>
      <c r="L944" s="304">
        <v>0</v>
      </c>
      <c r="M944" s="304">
        <v>0</v>
      </c>
      <c r="N944" s="304">
        <v>0</v>
      </c>
    </row>
    <row r="945" spans="1:14">
      <c r="A945" s="2" t="s">
        <v>4</v>
      </c>
      <c r="B945" s="2" t="s">
        <v>24</v>
      </c>
      <c r="C945" s="2" t="s">
        <v>133</v>
      </c>
      <c r="D945" s="2" t="s">
        <v>220</v>
      </c>
      <c r="E945" s="2" t="s">
        <v>137</v>
      </c>
      <c r="F945" s="2" t="s">
        <v>131</v>
      </c>
      <c r="G945" s="2" t="s">
        <v>221</v>
      </c>
      <c r="H945" s="304">
        <v>120.21291637636723</v>
      </c>
      <c r="I945" s="304">
        <v>51.990365120922512</v>
      </c>
      <c r="J945" s="304">
        <v>42.512084965827242</v>
      </c>
      <c r="K945" s="304">
        <v>36.295062919033903</v>
      </c>
      <c r="L945" s="304">
        <v>48.968871333431252</v>
      </c>
      <c r="M945" s="304">
        <v>48.575233692742771</v>
      </c>
      <c r="N945" s="304">
        <v>26.252775806578434</v>
      </c>
    </row>
    <row r="946" spans="1:14">
      <c r="A946" s="2" t="s">
        <v>4</v>
      </c>
      <c r="B946" s="2" t="s">
        <v>24</v>
      </c>
      <c r="C946" s="2" t="s">
        <v>133</v>
      </c>
      <c r="D946" s="2" t="s">
        <v>220</v>
      </c>
      <c r="E946" s="2" t="s">
        <v>136</v>
      </c>
      <c r="F946" s="2" t="s">
        <v>131</v>
      </c>
      <c r="G946" s="2" t="s">
        <v>221</v>
      </c>
      <c r="H946" s="304">
        <v>0</v>
      </c>
      <c r="I946" s="304">
        <v>0</v>
      </c>
      <c r="J946" s="304">
        <v>0</v>
      </c>
      <c r="K946" s="304">
        <v>0</v>
      </c>
      <c r="L946" s="304">
        <v>0</v>
      </c>
      <c r="M946" s="304">
        <v>0</v>
      </c>
      <c r="N946" s="304">
        <v>0</v>
      </c>
    </row>
    <row r="947" spans="1:14">
      <c r="A947" s="2" t="s">
        <v>4</v>
      </c>
      <c r="B947" s="2" t="s">
        <v>24</v>
      </c>
      <c r="C947" s="2" t="s">
        <v>141</v>
      </c>
      <c r="D947" s="2" t="s">
        <v>220</v>
      </c>
      <c r="E947" s="2" t="s">
        <v>48</v>
      </c>
      <c r="F947" s="2" t="s">
        <v>131</v>
      </c>
      <c r="G947" s="2" t="s">
        <v>221</v>
      </c>
      <c r="H947" s="304">
        <v>0</v>
      </c>
      <c r="I947" s="304">
        <v>0</v>
      </c>
      <c r="J947" s="304">
        <v>0</v>
      </c>
      <c r="K947" s="304">
        <v>0</v>
      </c>
      <c r="L947" s="304">
        <v>0</v>
      </c>
      <c r="M947" s="304">
        <v>0</v>
      </c>
      <c r="N947" s="304">
        <v>0</v>
      </c>
    </row>
    <row r="948" spans="1:14">
      <c r="A948" s="2" t="s">
        <v>4</v>
      </c>
      <c r="B948" s="2" t="s">
        <v>24</v>
      </c>
      <c r="C948" s="2" t="s">
        <v>141</v>
      </c>
      <c r="D948" s="2" t="s">
        <v>220</v>
      </c>
      <c r="E948" s="2" t="s">
        <v>137</v>
      </c>
      <c r="F948" s="2" t="s">
        <v>131</v>
      </c>
      <c r="G948" s="2" t="s">
        <v>221</v>
      </c>
      <c r="H948" s="304">
        <v>43.698367756231697</v>
      </c>
      <c r="I948" s="304">
        <v>10.318434729357312</v>
      </c>
      <c r="J948" s="304">
        <v>6.9209372934226643</v>
      </c>
      <c r="K948" s="304">
        <v>4.0366954843923963</v>
      </c>
      <c r="L948" s="304">
        <v>4.5397644657625298</v>
      </c>
      <c r="M948" s="304">
        <v>5.2420252539580261</v>
      </c>
      <c r="N948" s="304">
        <v>2.9073947772114002</v>
      </c>
    </row>
    <row r="949" spans="1:14">
      <c r="A949" s="2" t="s">
        <v>4</v>
      </c>
      <c r="B949" s="2" t="s">
        <v>24</v>
      </c>
      <c r="C949" s="2" t="s">
        <v>141</v>
      </c>
      <c r="D949" s="2" t="s">
        <v>220</v>
      </c>
      <c r="E949" s="2" t="s">
        <v>136</v>
      </c>
      <c r="F949" s="2" t="s">
        <v>131</v>
      </c>
      <c r="G949" s="2" t="s">
        <v>221</v>
      </c>
      <c r="H949" s="304">
        <v>0</v>
      </c>
      <c r="I949" s="304">
        <v>0</v>
      </c>
      <c r="J949" s="304">
        <v>0</v>
      </c>
      <c r="K949" s="304">
        <v>0</v>
      </c>
      <c r="L949" s="304">
        <v>0</v>
      </c>
      <c r="M949" s="304">
        <v>0</v>
      </c>
      <c r="N949" s="304">
        <v>0</v>
      </c>
    </row>
    <row r="950" spans="1:14">
      <c r="A950" s="2" t="s">
        <v>4</v>
      </c>
      <c r="B950" s="2" t="s">
        <v>25</v>
      </c>
      <c r="C950" s="2" t="s">
        <v>133</v>
      </c>
      <c r="D950" s="2" t="s">
        <v>220</v>
      </c>
      <c r="E950" s="2" t="s">
        <v>48</v>
      </c>
      <c r="F950" s="2" t="s">
        <v>131</v>
      </c>
      <c r="G950" s="2" t="s">
        <v>221</v>
      </c>
      <c r="H950" s="304">
        <v>0</v>
      </c>
      <c r="I950" s="304">
        <v>0</v>
      </c>
      <c r="J950" s="304">
        <v>0</v>
      </c>
      <c r="K950" s="304">
        <v>0</v>
      </c>
      <c r="L950" s="304">
        <v>0</v>
      </c>
      <c r="M950" s="304">
        <v>0</v>
      </c>
      <c r="N950" s="304">
        <v>0</v>
      </c>
    </row>
    <row r="951" spans="1:14">
      <c r="A951" s="2" t="s">
        <v>4</v>
      </c>
      <c r="B951" s="2" t="s">
        <v>25</v>
      </c>
      <c r="C951" s="2" t="s">
        <v>133</v>
      </c>
      <c r="D951" s="2" t="s">
        <v>220</v>
      </c>
      <c r="E951" s="2" t="s">
        <v>137</v>
      </c>
      <c r="F951" s="2" t="s">
        <v>131</v>
      </c>
      <c r="G951" s="2" t="s">
        <v>221</v>
      </c>
      <c r="H951" s="304">
        <v>401.96079693396746</v>
      </c>
      <c r="I951" s="304">
        <v>257.21754632471368</v>
      </c>
      <c r="J951" s="304">
        <v>227.0075640332993</v>
      </c>
      <c r="K951" s="304">
        <v>234.0861309732712</v>
      </c>
      <c r="L951" s="304">
        <v>264.91552263633554</v>
      </c>
      <c r="M951" s="304">
        <v>275.10520328449343</v>
      </c>
      <c r="N951" s="304">
        <v>267.88093090983148</v>
      </c>
    </row>
    <row r="952" spans="1:14">
      <c r="A952" s="2" t="s">
        <v>4</v>
      </c>
      <c r="B952" s="2" t="s">
        <v>25</v>
      </c>
      <c r="C952" s="2" t="s">
        <v>133</v>
      </c>
      <c r="D952" s="2" t="s">
        <v>220</v>
      </c>
      <c r="E952" s="2" t="s">
        <v>136</v>
      </c>
      <c r="F952" s="2" t="s">
        <v>131</v>
      </c>
      <c r="G952" s="2" t="s">
        <v>221</v>
      </c>
      <c r="H952" s="304">
        <v>0.76164027503611254</v>
      </c>
      <c r="I952" s="304">
        <v>0</v>
      </c>
      <c r="J952" s="304">
        <v>0</v>
      </c>
      <c r="K952" s="304">
        <v>0</v>
      </c>
      <c r="L952" s="304">
        <v>0</v>
      </c>
      <c r="M952" s="304">
        <v>0</v>
      </c>
      <c r="N952" s="304">
        <v>0</v>
      </c>
    </row>
    <row r="953" spans="1:14">
      <c r="A953" s="2" t="s">
        <v>4</v>
      </c>
      <c r="B953" s="2" t="s">
        <v>25</v>
      </c>
      <c r="C953" s="2" t="s">
        <v>141</v>
      </c>
      <c r="D953" s="2" t="s">
        <v>220</v>
      </c>
      <c r="E953" s="2" t="s">
        <v>48</v>
      </c>
      <c r="F953" s="2" t="s">
        <v>131</v>
      </c>
      <c r="G953" s="2" t="s">
        <v>221</v>
      </c>
      <c r="H953" s="304">
        <v>0</v>
      </c>
      <c r="I953" s="304">
        <v>0</v>
      </c>
      <c r="J953" s="304">
        <v>0</v>
      </c>
      <c r="K953" s="304">
        <v>0</v>
      </c>
      <c r="L953" s="304">
        <v>0</v>
      </c>
      <c r="M953" s="304">
        <v>0</v>
      </c>
      <c r="N953" s="304">
        <v>0</v>
      </c>
    </row>
    <row r="954" spans="1:14">
      <c r="A954" s="2" t="s">
        <v>4</v>
      </c>
      <c r="B954" s="2" t="s">
        <v>25</v>
      </c>
      <c r="C954" s="2" t="s">
        <v>141</v>
      </c>
      <c r="D954" s="2" t="s">
        <v>220</v>
      </c>
      <c r="E954" s="2" t="s">
        <v>137</v>
      </c>
      <c r="F954" s="2" t="s">
        <v>131</v>
      </c>
      <c r="G954" s="2" t="s">
        <v>221</v>
      </c>
      <c r="H954" s="304">
        <v>105.12197655894818</v>
      </c>
      <c r="I954" s="304">
        <v>62.796706379055301</v>
      </c>
      <c r="J954" s="304">
        <v>45.436679058808316</v>
      </c>
      <c r="K954" s="304">
        <v>49.701070708511395</v>
      </c>
      <c r="L954" s="304">
        <v>60.20888078633191</v>
      </c>
      <c r="M954" s="304">
        <v>69.764473951938754</v>
      </c>
      <c r="N954" s="304">
        <v>49.758997199043918</v>
      </c>
    </row>
    <row r="955" spans="1:14">
      <c r="A955" s="2" t="s">
        <v>4</v>
      </c>
      <c r="B955" s="2" t="s">
        <v>25</v>
      </c>
      <c r="C955" s="2" t="s">
        <v>141</v>
      </c>
      <c r="D955" s="2" t="s">
        <v>220</v>
      </c>
      <c r="E955" s="2" t="s">
        <v>136</v>
      </c>
      <c r="F955" s="2" t="s">
        <v>131</v>
      </c>
      <c r="G955" s="2" t="s">
        <v>221</v>
      </c>
      <c r="H955" s="304">
        <v>0.76164027503611254</v>
      </c>
      <c r="I955" s="304">
        <v>0</v>
      </c>
      <c r="J955" s="304">
        <v>0</v>
      </c>
      <c r="K955" s="304">
        <v>0</v>
      </c>
      <c r="L955" s="304">
        <v>0</v>
      </c>
      <c r="M955" s="304">
        <v>0</v>
      </c>
      <c r="N955" s="304">
        <v>0</v>
      </c>
    </row>
    <row r="956" spans="1:14">
      <c r="A956" s="2" t="s">
        <v>4</v>
      </c>
      <c r="B956" s="2" t="s">
        <v>26</v>
      </c>
      <c r="C956" s="2" t="s">
        <v>133</v>
      </c>
      <c r="D956" s="2" t="s">
        <v>220</v>
      </c>
      <c r="E956" s="2" t="s">
        <v>48</v>
      </c>
      <c r="F956" s="2" t="s">
        <v>131</v>
      </c>
      <c r="G956" s="2" t="s">
        <v>221</v>
      </c>
      <c r="H956" s="304">
        <v>0</v>
      </c>
      <c r="I956" s="304">
        <v>0</v>
      </c>
      <c r="J956" s="304">
        <v>0</v>
      </c>
      <c r="K956" s="304">
        <v>0</v>
      </c>
      <c r="L956" s="304">
        <v>0</v>
      </c>
      <c r="M956" s="304">
        <v>0</v>
      </c>
      <c r="N956" s="304">
        <v>0</v>
      </c>
    </row>
    <row r="957" spans="1:14">
      <c r="A957" s="2" t="s">
        <v>4</v>
      </c>
      <c r="B957" s="2" t="s">
        <v>26</v>
      </c>
      <c r="C957" s="2" t="s">
        <v>133</v>
      </c>
      <c r="D957" s="2" t="s">
        <v>220</v>
      </c>
      <c r="E957" s="2" t="s">
        <v>137</v>
      </c>
      <c r="F957" s="2" t="s">
        <v>131</v>
      </c>
      <c r="G957" s="2" t="s">
        <v>221</v>
      </c>
      <c r="H957" s="304">
        <v>41.708191418091673</v>
      </c>
      <c r="I957" s="304">
        <v>43.57185760634092</v>
      </c>
      <c r="J957" s="304">
        <v>38.659520161930203</v>
      </c>
      <c r="K957" s="304">
        <v>44.603022845625901</v>
      </c>
      <c r="L957" s="304">
        <v>43.42859071423419</v>
      </c>
      <c r="M957" s="304">
        <v>29.82775457812204</v>
      </c>
      <c r="N957" s="301">
        <v>22.027929354676861</v>
      </c>
    </row>
    <row r="958" spans="1:14">
      <c r="A958" s="2" t="s">
        <v>4</v>
      </c>
      <c r="B958" s="2" t="s">
        <v>26</v>
      </c>
      <c r="C958" s="2" t="s">
        <v>133</v>
      </c>
      <c r="D958" s="2" t="s">
        <v>220</v>
      </c>
      <c r="E958" s="2" t="s">
        <v>136</v>
      </c>
      <c r="F958" s="2" t="s">
        <v>131</v>
      </c>
      <c r="G958" s="2" t="s">
        <v>221</v>
      </c>
      <c r="H958" s="304">
        <v>0</v>
      </c>
      <c r="I958" s="304">
        <v>0</v>
      </c>
      <c r="J958" s="304">
        <v>0</v>
      </c>
      <c r="K958" s="304">
        <v>0</v>
      </c>
      <c r="L958" s="304">
        <v>0</v>
      </c>
      <c r="M958" s="304">
        <v>0</v>
      </c>
      <c r="N958" s="304">
        <v>0</v>
      </c>
    </row>
    <row r="959" spans="1:14">
      <c r="A959" s="2" t="s">
        <v>4</v>
      </c>
      <c r="B959" s="2" t="s">
        <v>26</v>
      </c>
      <c r="C959" s="2" t="s">
        <v>141</v>
      </c>
      <c r="D959" s="2" t="s">
        <v>220</v>
      </c>
      <c r="E959" s="2" t="s">
        <v>48</v>
      </c>
      <c r="F959" s="2" t="s">
        <v>131</v>
      </c>
      <c r="G959" s="2" t="s">
        <v>221</v>
      </c>
      <c r="H959" s="304">
        <v>0</v>
      </c>
      <c r="I959" s="304">
        <v>0</v>
      </c>
      <c r="J959" s="304">
        <v>0</v>
      </c>
      <c r="K959" s="304">
        <v>0</v>
      </c>
      <c r="L959" s="304">
        <v>0</v>
      </c>
      <c r="M959" s="304">
        <v>0</v>
      </c>
      <c r="N959" s="304">
        <v>0</v>
      </c>
    </row>
    <row r="960" spans="1:14">
      <c r="A960" s="2" t="s">
        <v>4</v>
      </c>
      <c r="B960" s="2" t="s">
        <v>26</v>
      </c>
      <c r="C960" s="2" t="s">
        <v>141</v>
      </c>
      <c r="D960" s="2" t="s">
        <v>220</v>
      </c>
      <c r="E960" s="2" t="s">
        <v>137</v>
      </c>
      <c r="F960" s="2" t="s">
        <v>131</v>
      </c>
      <c r="G960" s="2" t="s">
        <v>221</v>
      </c>
      <c r="H960" s="304">
        <v>10.471015034628955</v>
      </c>
      <c r="I960" s="304">
        <v>12.204383802890305</v>
      </c>
      <c r="J960" s="304">
        <v>9.482265241449376</v>
      </c>
      <c r="K960" s="304">
        <v>10.327593594543696</v>
      </c>
      <c r="L960" s="304">
        <v>8.2571367365349353</v>
      </c>
      <c r="M960" s="304">
        <v>8.0128714811935335</v>
      </c>
      <c r="N960" s="304">
        <v>8.3495325082680605</v>
      </c>
    </row>
    <row r="961" spans="1:14">
      <c r="A961" s="2" t="s">
        <v>4</v>
      </c>
      <c r="B961" s="2" t="s">
        <v>26</v>
      </c>
      <c r="C961" s="2" t="s">
        <v>141</v>
      </c>
      <c r="D961" s="2" t="s">
        <v>220</v>
      </c>
      <c r="E961" s="2" t="s">
        <v>136</v>
      </c>
      <c r="F961" s="2" t="s">
        <v>131</v>
      </c>
      <c r="G961" s="2" t="s">
        <v>221</v>
      </c>
      <c r="H961" s="304">
        <v>0</v>
      </c>
      <c r="I961" s="304">
        <v>0</v>
      </c>
      <c r="J961" s="304">
        <v>0</v>
      </c>
      <c r="K961" s="304">
        <v>0</v>
      </c>
      <c r="L961" s="304">
        <v>0</v>
      </c>
      <c r="M961" s="304">
        <v>0</v>
      </c>
      <c r="N961" s="304">
        <v>0</v>
      </c>
    </row>
    <row r="962" spans="1:14">
      <c r="A962" s="2" t="s">
        <v>4</v>
      </c>
      <c r="B962" s="2" t="s">
        <v>27</v>
      </c>
      <c r="C962" s="2" t="s">
        <v>133</v>
      </c>
      <c r="D962" s="2" t="s">
        <v>220</v>
      </c>
      <c r="E962" s="2" t="s">
        <v>48</v>
      </c>
      <c r="F962" s="2" t="s">
        <v>131</v>
      </c>
      <c r="G962" s="2" t="s">
        <v>221</v>
      </c>
      <c r="H962" s="304">
        <v>0</v>
      </c>
      <c r="I962" s="304">
        <v>0</v>
      </c>
      <c r="J962" s="304">
        <v>0</v>
      </c>
      <c r="K962" s="304">
        <v>0</v>
      </c>
      <c r="L962" s="304">
        <v>0</v>
      </c>
      <c r="M962" s="304">
        <v>0</v>
      </c>
      <c r="N962" s="304">
        <v>0</v>
      </c>
    </row>
    <row r="963" spans="1:14">
      <c r="A963" s="2" t="s">
        <v>4</v>
      </c>
      <c r="B963" s="2" t="s">
        <v>27</v>
      </c>
      <c r="C963" s="2" t="s">
        <v>133</v>
      </c>
      <c r="D963" s="2" t="s">
        <v>220</v>
      </c>
      <c r="E963" s="2" t="s">
        <v>137</v>
      </c>
      <c r="F963" s="2" t="s">
        <v>131</v>
      </c>
      <c r="G963" s="2" t="s">
        <v>221</v>
      </c>
      <c r="H963" s="304">
        <v>1.3227202450000003E-2</v>
      </c>
      <c r="I963" s="304">
        <v>8.5289512000000008E-3</v>
      </c>
      <c r="J963" s="304">
        <v>8.5289512000000008E-3</v>
      </c>
      <c r="K963" s="304">
        <v>8.5289512000000008E-3</v>
      </c>
      <c r="L963" s="304">
        <v>0</v>
      </c>
      <c r="M963" s="304">
        <v>0</v>
      </c>
      <c r="N963" s="304">
        <v>0</v>
      </c>
    </row>
    <row r="964" spans="1:14">
      <c r="A964" s="2" t="s">
        <v>4</v>
      </c>
      <c r="B964" s="2" t="s">
        <v>27</v>
      </c>
      <c r="C964" s="2" t="s">
        <v>133</v>
      </c>
      <c r="D964" s="2" t="s">
        <v>220</v>
      </c>
      <c r="E964" s="2" t="s">
        <v>136</v>
      </c>
      <c r="F964" s="2" t="s">
        <v>131</v>
      </c>
      <c r="G964" s="2" t="s">
        <v>221</v>
      </c>
      <c r="H964" s="304">
        <v>0</v>
      </c>
      <c r="I964" s="304">
        <v>0</v>
      </c>
      <c r="J964" s="304">
        <v>0</v>
      </c>
      <c r="K964" s="304">
        <v>0</v>
      </c>
      <c r="L964" s="304">
        <v>0</v>
      </c>
      <c r="M964" s="304">
        <v>0</v>
      </c>
      <c r="N964" s="304">
        <v>0</v>
      </c>
    </row>
    <row r="965" spans="1:14">
      <c r="A965" s="2" t="s">
        <v>4</v>
      </c>
      <c r="B965" s="2" t="s">
        <v>27</v>
      </c>
      <c r="C965" s="2" t="s">
        <v>141</v>
      </c>
      <c r="D965" s="2" t="s">
        <v>220</v>
      </c>
      <c r="E965" s="2" t="s">
        <v>48</v>
      </c>
      <c r="F965" s="2" t="s">
        <v>131</v>
      </c>
      <c r="G965" s="2" t="s">
        <v>221</v>
      </c>
      <c r="H965" s="304">
        <v>0</v>
      </c>
      <c r="I965" s="304">
        <v>0</v>
      </c>
      <c r="J965" s="304">
        <v>0</v>
      </c>
      <c r="K965" s="304">
        <v>0</v>
      </c>
      <c r="L965" s="304">
        <v>0</v>
      </c>
      <c r="M965" s="304">
        <v>0</v>
      </c>
      <c r="N965" s="304">
        <v>0</v>
      </c>
    </row>
    <row r="966" spans="1:14">
      <c r="A966" s="2" t="s">
        <v>4</v>
      </c>
      <c r="B966" s="2" t="s">
        <v>27</v>
      </c>
      <c r="C966" s="2" t="s">
        <v>141</v>
      </c>
      <c r="D966" s="2" t="s">
        <v>220</v>
      </c>
      <c r="E966" s="2" t="s">
        <v>137</v>
      </c>
      <c r="F966" s="2" t="s">
        <v>131</v>
      </c>
      <c r="G966" s="2" t="s">
        <v>221</v>
      </c>
      <c r="H966" s="304">
        <v>0</v>
      </c>
      <c r="I966" s="304">
        <v>0</v>
      </c>
      <c r="J966" s="304">
        <v>0</v>
      </c>
      <c r="K966" s="304">
        <v>0</v>
      </c>
      <c r="L966" s="304">
        <v>0</v>
      </c>
      <c r="M966" s="304">
        <v>0</v>
      </c>
      <c r="N966" s="304">
        <v>0</v>
      </c>
    </row>
    <row r="967" spans="1:14">
      <c r="A967" s="2" t="s">
        <v>4</v>
      </c>
      <c r="B967" s="2" t="s">
        <v>27</v>
      </c>
      <c r="C967" s="2" t="s">
        <v>141</v>
      </c>
      <c r="D967" s="2" t="s">
        <v>220</v>
      </c>
      <c r="E967" s="2" t="s">
        <v>136</v>
      </c>
      <c r="F967" s="2" t="s">
        <v>131</v>
      </c>
      <c r="G967" s="2" t="s">
        <v>221</v>
      </c>
      <c r="H967" s="304">
        <v>0</v>
      </c>
      <c r="I967" s="304">
        <v>0</v>
      </c>
      <c r="J967" s="304">
        <v>0</v>
      </c>
      <c r="K967" s="304">
        <v>0</v>
      </c>
      <c r="L967" s="304">
        <v>0</v>
      </c>
      <c r="M967" s="304">
        <v>0</v>
      </c>
      <c r="N967" s="304">
        <v>0</v>
      </c>
    </row>
    <row r="968" spans="1:14">
      <c r="A968" s="2" t="s">
        <v>4</v>
      </c>
      <c r="B968" s="2" t="s">
        <v>18</v>
      </c>
      <c r="C968" s="2" t="s">
        <v>142</v>
      </c>
      <c r="D968" s="2" t="s">
        <v>220</v>
      </c>
      <c r="E968" s="2" t="s">
        <v>48</v>
      </c>
      <c r="F968" s="2" t="s">
        <v>131</v>
      </c>
      <c r="G968" s="2" t="s">
        <v>221</v>
      </c>
      <c r="H968" s="304">
        <v>0</v>
      </c>
      <c r="I968" s="304">
        <v>0</v>
      </c>
      <c r="J968" s="304">
        <v>0</v>
      </c>
      <c r="K968" s="304">
        <v>0</v>
      </c>
      <c r="L968" s="304">
        <v>0</v>
      </c>
      <c r="M968" s="304">
        <v>0</v>
      </c>
      <c r="N968" s="304">
        <v>0</v>
      </c>
    </row>
    <row r="969" spans="1:14">
      <c r="A969" s="2" t="s">
        <v>4</v>
      </c>
      <c r="B969" s="2" t="s">
        <v>18</v>
      </c>
      <c r="C969" s="2" t="s">
        <v>142</v>
      </c>
      <c r="D969" s="2" t="s">
        <v>220</v>
      </c>
      <c r="E969" s="2" t="s">
        <v>137</v>
      </c>
      <c r="F969" s="2" t="s">
        <v>131</v>
      </c>
      <c r="G969" s="2" t="s">
        <v>221</v>
      </c>
      <c r="H969" s="304">
        <v>53.527707709173697</v>
      </c>
      <c r="I969" s="304">
        <v>51.456726173329038</v>
      </c>
      <c r="J969" s="304">
        <v>35.366178274387607</v>
      </c>
      <c r="K969" s="304">
        <v>39.56903905182682</v>
      </c>
      <c r="L969" s="304">
        <v>36.058706576709731</v>
      </c>
      <c r="M969" s="304">
        <v>35.067723651530272</v>
      </c>
      <c r="N969" s="304">
        <v>10.211933540566386</v>
      </c>
    </row>
    <row r="970" spans="1:14">
      <c r="A970" s="2" t="s">
        <v>4</v>
      </c>
      <c r="B970" s="2" t="s">
        <v>18</v>
      </c>
      <c r="C970" s="2" t="s">
        <v>142</v>
      </c>
      <c r="D970" s="2" t="s">
        <v>220</v>
      </c>
      <c r="E970" s="2" t="s">
        <v>136</v>
      </c>
      <c r="F970" s="2" t="s">
        <v>131</v>
      </c>
      <c r="G970" s="2" t="s">
        <v>221</v>
      </c>
      <c r="H970" s="304">
        <v>0</v>
      </c>
      <c r="I970" s="304">
        <v>0</v>
      </c>
      <c r="J970" s="304">
        <v>0</v>
      </c>
      <c r="K970" s="304">
        <v>0</v>
      </c>
      <c r="L970" s="304">
        <v>0</v>
      </c>
      <c r="M970" s="304">
        <v>0</v>
      </c>
      <c r="N970" s="304">
        <v>0</v>
      </c>
    </row>
    <row r="971" spans="1:14">
      <c r="A971" s="2" t="s">
        <v>4</v>
      </c>
      <c r="B971" s="2" t="s">
        <v>19</v>
      </c>
      <c r="C971" s="2" t="s">
        <v>142</v>
      </c>
      <c r="D971" s="2" t="s">
        <v>220</v>
      </c>
      <c r="E971" s="2" t="s">
        <v>48</v>
      </c>
      <c r="F971" s="2" t="s">
        <v>131</v>
      </c>
      <c r="G971" s="2" t="s">
        <v>221</v>
      </c>
      <c r="H971" s="304">
        <v>1.22018290559194</v>
      </c>
      <c r="I971" s="304">
        <v>0</v>
      </c>
      <c r="J971" s="304">
        <v>0</v>
      </c>
      <c r="K971" s="304">
        <v>0</v>
      </c>
      <c r="L971" s="304">
        <v>0</v>
      </c>
      <c r="M971" s="304">
        <v>0</v>
      </c>
      <c r="N971" s="304">
        <v>0</v>
      </c>
    </row>
    <row r="972" spans="1:14">
      <c r="A972" s="2" t="s">
        <v>4</v>
      </c>
      <c r="B972" s="2" t="s">
        <v>19</v>
      </c>
      <c r="C972" s="2" t="s">
        <v>142</v>
      </c>
      <c r="D972" s="2" t="s">
        <v>220</v>
      </c>
      <c r="E972" s="2" t="s">
        <v>137</v>
      </c>
      <c r="F972" s="2" t="s">
        <v>131</v>
      </c>
      <c r="G972" s="2" t="s">
        <v>221</v>
      </c>
      <c r="H972" s="304">
        <v>10.187502650799999</v>
      </c>
      <c r="I972" s="304">
        <v>4.6654499258</v>
      </c>
      <c r="J972" s="304">
        <v>5.7700980848076204</v>
      </c>
      <c r="K972" s="304">
        <v>5.9677145713224276</v>
      </c>
      <c r="L972" s="304">
        <v>6.1301393779938884</v>
      </c>
      <c r="M972" s="304">
        <v>6.0404009679938886</v>
      </c>
      <c r="N972" s="304">
        <v>4.4346661736398074</v>
      </c>
    </row>
    <row r="973" spans="1:14">
      <c r="A973" s="2" t="s">
        <v>4</v>
      </c>
      <c r="B973" s="2" t="s">
        <v>19</v>
      </c>
      <c r="C973" s="2" t="s">
        <v>142</v>
      </c>
      <c r="D973" s="2" t="s">
        <v>220</v>
      </c>
      <c r="E973" s="2" t="s">
        <v>136</v>
      </c>
      <c r="F973" s="2" t="s">
        <v>131</v>
      </c>
      <c r="G973" s="2" t="s">
        <v>221</v>
      </c>
      <c r="H973" s="304">
        <v>0</v>
      </c>
      <c r="I973" s="304">
        <v>0</v>
      </c>
      <c r="J973" s="304">
        <v>0</v>
      </c>
      <c r="K973" s="304">
        <v>0</v>
      </c>
      <c r="L973" s="304">
        <v>0</v>
      </c>
      <c r="M973" s="304">
        <v>0</v>
      </c>
      <c r="N973" s="304">
        <v>0</v>
      </c>
    </row>
    <row r="974" spans="1:14">
      <c r="A974" s="2" t="s">
        <v>4</v>
      </c>
      <c r="B974" s="2" t="s">
        <v>20</v>
      </c>
      <c r="C974" s="2" t="s">
        <v>142</v>
      </c>
      <c r="D974" s="2" t="s">
        <v>220</v>
      </c>
      <c r="E974" s="2" t="s">
        <v>48</v>
      </c>
      <c r="F974" s="2" t="s">
        <v>131</v>
      </c>
      <c r="G974" s="2" t="s">
        <v>221</v>
      </c>
      <c r="H974" s="304">
        <v>0</v>
      </c>
      <c r="I974" s="304">
        <v>0</v>
      </c>
      <c r="J974" s="304">
        <v>0</v>
      </c>
      <c r="K974" s="304">
        <v>0</v>
      </c>
      <c r="L974" s="304">
        <v>0</v>
      </c>
      <c r="M974" s="304">
        <v>0</v>
      </c>
      <c r="N974" s="304">
        <v>0</v>
      </c>
    </row>
    <row r="975" spans="1:14">
      <c r="A975" s="2" t="s">
        <v>4</v>
      </c>
      <c r="B975" s="2" t="s">
        <v>20</v>
      </c>
      <c r="C975" s="2" t="s">
        <v>142</v>
      </c>
      <c r="D975" s="2" t="s">
        <v>220</v>
      </c>
      <c r="E975" s="2" t="s">
        <v>137</v>
      </c>
      <c r="F975" s="2" t="s">
        <v>131</v>
      </c>
      <c r="G975" s="2" t="s">
        <v>221</v>
      </c>
      <c r="H975" s="304">
        <v>7.6954310698502004</v>
      </c>
      <c r="I975" s="304">
        <v>4.3938114775519983</v>
      </c>
      <c r="J975" s="304">
        <v>0.37431774443999999</v>
      </c>
      <c r="K975" s="304">
        <v>4.23750215562597</v>
      </c>
      <c r="L975" s="304">
        <v>4.3631739165788987</v>
      </c>
      <c r="M975" s="304">
        <v>0.37431774443999999</v>
      </c>
      <c r="N975" s="304">
        <v>1.6787925000000002E-2</v>
      </c>
    </row>
    <row r="976" spans="1:14">
      <c r="A976" s="2" t="s">
        <v>4</v>
      </c>
      <c r="B976" s="2" t="s">
        <v>20</v>
      </c>
      <c r="C976" s="2" t="s">
        <v>142</v>
      </c>
      <c r="D976" s="2" t="s">
        <v>220</v>
      </c>
      <c r="E976" s="2" t="s">
        <v>136</v>
      </c>
      <c r="F976" s="2" t="s">
        <v>131</v>
      </c>
      <c r="G976" s="2" t="s">
        <v>221</v>
      </c>
      <c r="H976" s="304">
        <v>0</v>
      </c>
      <c r="I976" s="304">
        <v>0</v>
      </c>
      <c r="J976" s="304">
        <v>0</v>
      </c>
      <c r="K976" s="304">
        <v>0</v>
      </c>
      <c r="L976" s="304">
        <v>0</v>
      </c>
      <c r="M976" s="304">
        <v>0</v>
      </c>
      <c r="N976" s="304">
        <v>0</v>
      </c>
    </row>
    <row r="977" spans="1:14">
      <c r="A977" s="2" t="s">
        <v>4</v>
      </c>
      <c r="B977" s="2" t="s">
        <v>21</v>
      </c>
      <c r="C977" s="2" t="s">
        <v>142</v>
      </c>
      <c r="D977" s="2" t="s">
        <v>220</v>
      </c>
      <c r="E977" s="2" t="s">
        <v>48</v>
      </c>
      <c r="F977" s="2" t="s">
        <v>131</v>
      </c>
      <c r="G977" s="2" t="s">
        <v>221</v>
      </c>
      <c r="H977" s="304">
        <v>0</v>
      </c>
      <c r="I977" s="304">
        <v>0</v>
      </c>
      <c r="J977" s="304">
        <v>0</v>
      </c>
      <c r="K977" s="304">
        <v>0</v>
      </c>
      <c r="L977" s="304">
        <v>0</v>
      </c>
      <c r="M977" s="304">
        <v>0</v>
      </c>
      <c r="N977" s="304">
        <v>0</v>
      </c>
    </row>
    <row r="978" spans="1:14">
      <c r="A978" s="2" t="s">
        <v>4</v>
      </c>
      <c r="B978" s="2" t="s">
        <v>21</v>
      </c>
      <c r="C978" s="2" t="s">
        <v>142</v>
      </c>
      <c r="D978" s="2" t="s">
        <v>220</v>
      </c>
      <c r="E978" s="2" t="s">
        <v>137</v>
      </c>
      <c r="F978" s="2" t="s">
        <v>131</v>
      </c>
      <c r="G978" s="2" t="s">
        <v>221</v>
      </c>
      <c r="H978" s="304">
        <v>22.556940223412269</v>
      </c>
      <c r="I978" s="304">
        <v>12.279502361667326</v>
      </c>
      <c r="J978" s="304">
        <v>9.2863383256750662</v>
      </c>
      <c r="K978" s="304">
        <v>13.217499416435066</v>
      </c>
      <c r="L978" s="304">
        <v>21.444845252646068</v>
      </c>
      <c r="M978" s="304">
        <v>16.314641933451618</v>
      </c>
      <c r="N978" s="304">
        <v>0.74174851062506675</v>
      </c>
    </row>
    <row r="979" spans="1:14">
      <c r="A979" s="2" t="s">
        <v>4</v>
      </c>
      <c r="B979" s="2" t="s">
        <v>21</v>
      </c>
      <c r="C979" s="2" t="s">
        <v>142</v>
      </c>
      <c r="D979" s="2" t="s">
        <v>220</v>
      </c>
      <c r="E979" s="2" t="s">
        <v>136</v>
      </c>
      <c r="F979" s="2" t="s">
        <v>131</v>
      </c>
      <c r="G979" s="2" t="s">
        <v>221</v>
      </c>
      <c r="H979" s="304">
        <v>0</v>
      </c>
      <c r="I979" s="304">
        <v>0</v>
      </c>
      <c r="J979" s="304">
        <v>0</v>
      </c>
      <c r="K979" s="304">
        <v>0</v>
      </c>
      <c r="L979" s="304">
        <v>0</v>
      </c>
      <c r="M979" s="304">
        <v>0</v>
      </c>
      <c r="N979" s="304">
        <v>0</v>
      </c>
    </row>
    <row r="980" spans="1:14">
      <c r="A980" s="2" t="s">
        <v>4</v>
      </c>
      <c r="B980" s="2" t="s">
        <v>22</v>
      </c>
      <c r="C980" s="2" t="s">
        <v>142</v>
      </c>
      <c r="D980" s="2" t="s">
        <v>220</v>
      </c>
      <c r="E980" s="2" t="s">
        <v>48</v>
      </c>
      <c r="F980" s="2" t="s">
        <v>131</v>
      </c>
      <c r="G980" s="2" t="s">
        <v>221</v>
      </c>
      <c r="H980" s="304">
        <v>0</v>
      </c>
      <c r="I980" s="304">
        <v>0</v>
      </c>
      <c r="J980" s="304">
        <v>0</v>
      </c>
      <c r="K980" s="304">
        <v>0</v>
      </c>
      <c r="L980" s="304">
        <v>0</v>
      </c>
      <c r="M980" s="304">
        <v>0</v>
      </c>
      <c r="N980" s="304">
        <v>0</v>
      </c>
    </row>
    <row r="981" spans="1:14">
      <c r="A981" s="2" t="s">
        <v>4</v>
      </c>
      <c r="B981" s="2" t="s">
        <v>22</v>
      </c>
      <c r="C981" s="2" t="s">
        <v>142</v>
      </c>
      <c r="D981" s="2" t="s">
        <v>220</v>
      </c>
      <c r="E981" s="2" t="s">
        <v>137</v>
      </c>
      <c r="F981" s="2" t="s">
        <v>131</v>
      </c>
      <c r="G981" s="2" t="s">
        <v>221</v>
      </c>
      <c r="H981" s="304">
        <v>31.721600735864545</v>
      </c>
      <c r="I981" s="304">
        <v>35.711414556576479</v>
      </c>
      <c r="J981" s="304">
        <v>35.898477117208238</v>
      </c>
      <c r="K981" s="304">
        <v>39.306319738119385</v>
      </c>
      <c r="L981" s="304">
        <v>40.077611234504637</v>
      </c>
      <c r="M981" s="304">
        <v>25.785532885286361</v>
      </c>
      <c r="N981" s="304">
        <v>15.95928924150871</v>
      </c>
    </row>
    <row r="982" spans="1:14">
      <c r="A982" s="2" t="s">
        <v>4</v>
      </c>
      <c r="B982" s="2" t="s">
        <v>22</v>
      </c>
      <c r="C982" s="2" t="s">
        <v>142</v>
      </c>
      <c r="D982" s="2" t="s">
        <v>220</v>
      </c>
      <c r="E982" s="2" t="s">
        <v>136</v>
      </c>
      <c r="F982" s="2" t="s">
        <v>131</v>
      </c>
      <c r="G982" s="2" t="s">
        <v>221</v>
      </c>
      <c r="H982" s="304">
        <v>0</v>
      </c>
      <c r="I982" s="304">
        <v>0</v>
      </c>
      <c r="J982" s="304">
        <v>0</v>
      </c>
      <c r="K982" s="304">
        <v>0</v>
      </c>
      <c r="L982" s="304">
        <v>0</v>
      </c>
      <c r="M982" s="304">
        <v>0</v>
      </c>
      <c r="N982" s="301">
        <v>0</v>
      </c>
    </row>
    <row r="983" spans="1:14">
      <c r="A983" s="2" t="s">
        <v>4</v>
      </c>
      <c r="B983" s="2" t="s">
        <v>23</v>
      </c>
      <c r="C983" s="2" t="s">
        <v>142</v>
      </c>
      <c r="D983" s="2" t="s">
        <v>220</v>
      </c>
      <c r="E983" s="2" t="s">
        <v>48</v>
      </c>
      <c r="F983" s="2" t="s">
        <v>131</v>
      </c>
      <c r="G983" s="2" t="s">
        <v>221</v>
      </c>
      <c r="H983" s="304">
        <v>0</v>
      </c>
      <c r="I983" s="304">
        <v>0</v>
      </c>
      <c r="J983" s="304">
        <v>0</v>
      </c>
      <c r="K983" s="304">
        <v>0</v>
      </c>
      <c r="L983" s="304">
        <v>0</v>
      </c>
      <c r="M983" s="304">
        <v>0</v>
      </c>
      <c r="N983" s="301">
        <v>0</v>
      </c>
    </row>
    <row r="984" spans="1:14">
      <c r="A984" s="2" t="s">
        <v>4</v>
      </c>
      <c r="B984" s="2" t="s">
        <v>23</v>
      </c>
      <c r="C984" s="2" t="s">
        <v>142</v>
      </c>
      <c r="D984" s="2" t="s">
        <v>220</v>
      </c>
      <c r="E984" s="2" t="s">
        <v>137</v>
      </c>
      <c r="F984" s="2" t="s">
        <v>131</v>
      </c>
      <c r="G984" s="2" t="s">
        <v>221</v>
      </c>
      <c r="H984" s="304">
        <v>11.2243436187455</v>
      </c>
      <c r="I984" s="304">
        <v>9.8608258939518993</v>
      </c>
      <c r="J984" s="304">
        <v>11.346388290387381</v>
      </c>
      <c r="K984" s="304">
        <v>12.471844267216872</v>
      </c>
      <c r="L984" s="304">
        <v>11.324899095387382</v>
      </c>
      <c r="M984" s="304">
        <v>4.1518540573287295</v>
      </c>
      <c r="N984" s="304">
        <v>0.11606572800000001</v>
      </c>
    </row>
    <row r="985" spans="1:14">
      <c r="A985" s="2" t="s">
        <v>4</v>
      </c>
      <c r="B985" s="2" t="s">
        <v>23</v>
      </c>
      <c r="C985" s="2" t="s">
        <v>142</v>
      </c>
      <c r="D985" s="2" t="s">
        <v>220</v>
      </c>
      <c r="E985" s="2" t="s">
        <v>136</v>
      </c>
      <c r="F985" s="2" t="s">
        <v>131</v>
      </c>
      <c r="G985" s="2" t="s">
        <v>221</v>
      </c>
      <c r="H985" s="304">
        <v>0</v>
      </c>
      <c r="I985" s="304">
        <v>0</v>
      </c>
      <c r="J985" s="304">
        <v>0</v>
      </c>
      <c r="K985" s="304">
        <v>0</v>
      </c>
      <c r="L985" s="304">
        <v>0</v>
      </c>
      <c r="M985" s="304">
        <v>0</v>
      </c>
      <c r="N985" s="301">
        <v>0</v>
      </c>
    </row>
    <row r="986" spans="1:14">
      <c r="A986" s="2" t="s">
        <v>4</v>
      </c>
      <c r="B986" s="2" t="s">
        <v>24</v>
      </c>
      <c r="C986" s="2" t="s">
        <v>142</v>
      </c>
      <c r="D986" s="2" t="s">
        <v>220</v>
      </c>
      <c r="E986" s="2" t="s">
        <v>48</v>
      </c>
      <c r="F986" s="2" t="s">
        <v>131</v>
      </c>
      <c r="G986" s="2" t="s">
        <v>221</v>
      </c>
      <c r="H986" s="304">
        <v>0</v>
      </c>
      <c r="I986" s="304">
        <v>0</v>
      </c>
      <c r="J986" s="304">
        <v>0</v>
      </c>
      <c r="K986" s="304">
        <v>0</v>
      </c>
      <c r="L986" s="304">
        <v>0</v>
      </c>
      <c r="M986" s="304">
        <v>0</v>
      </c>
      <c r="N986" s="301">
        <v>0</v>
      </c>
    </row>
    <row r="987" spans="1:14">
      <c r="A987" s="2" t="s">
        <v>4</v>
      </c>
      <c r="B987" s="2" t="s">
        <v>24</v>
      </c>
      <c r="C987" s="2" t="s">
        <v>142</v>
      </c>
      <c r="D987" s="2" t="s">
        <v>220</v>
      </c>
      <c r="E987" s="36" t="s">
        <v>137</v>
      </c>
      <c r="F987" s="2" t="s">
        <v>131</v>
      </c>
      <c r="G987" s="2" t="s">
        <v>221</v>
      </c>
      <c r="H987" s="304">
        <v>51.592056961840612</v>
      </c>
      <c r="I987" s="304">
        <v>34.8445684666369</v>
      </c>
      <c r="J987" s="304">
        <v>32.30164128244941</v>
      </c>
      <c r="K987" s="304">
        <v>31.209250109641516</v>
      </c>
      <c r="L987" s="304">
        <v>40.888859697934187</v>
      </c>
      <c r="M987" s="304">
        <v>41.488451526411318</v>
      </c>
      <c r="N987" s="304">
        <v>22.358664133367029</v>
      </c>
    </row>
    <row r="988" spans="1:14">
      <c r="A988" s="2" t="s">
        <v>4</v>
      </c>
      <c r="B988" s="2" t="s">
        <v>24</v>
      </c>
      <c r="C988" s="2" t="s">
        <v>142</v>
      </c>
      <c r="D988" s="2" t="s">
        <v>220</v>
      </c>
      <c r="E988" t="s">
        <v>136</v>
      </c>
      <c r="F988" s="2" t="s">
        <v>131</v>
      </c>
      <c r="G988" s="2" t="s">
        <v>221</v>
      </c>
      <c r="H988" s="304">
        <v>0</v>
      </c>
      <c r="I988" s="304">
        <v>0</v>
      </c>
      <c r="J988" s="304">
        <v>0</v>
      </c>
      <c r="K988" s="304">
        <v>0</v>
      </c>
      <c r="L988" s="304">
        <v>0</v>
      </c>
      <c r="M988" s="304">
        <v>0</v>
      </c>
      <c r="N988" s="304">
        <v>0</v>
      </c>
    </row>
    <row r="989" spans="1:14">
      <c r="A989" s="2" t="s">
        <v>4</v>
      </c>
      <c r="B989" s="2" t="s">
        <v>25</v>
      </c>
      <c r="C989" s="2" t="s">
        <v>142</v>
      </c>
      <c r="D989" s="2" t="s">
        <v>220</v>
      </c>
      <c r="E989" t="s">
        <v>48</v>
      </c>
      <c r="F989" s="2" t="s">
        <v>131</v>
      </c>
      <c r="G989" s="2" t="s">
        <v>221</v>
      </c>
      <c r="H989" s="304">
        <v>0</v>
      </c>
      <c r="I989" s="304">
        <v>0</v>
      </c>
      <c r="J989" s="304">
        <v>0</v>
      </c>
      <c r="K989" s="304">
        <v>0</v>
      </c>
      <c r="L989" s="304">
        <v>0</v>
      </c>
      <c r="M989" s="304">
        <v>0</v>
      </c>
      <c r="N989" s="304">
        <v>0</v>
      </c>
    </row>
    <row r="990" spans="1:14">
      <c r="A990" s="2" t="s">
        <v>4</v>
      </c>
      <c r="B990" s="2" t="s">
        <v>25</v>
      </c>
      <c r="C990" s="2" t="s">
        <v>142</v>
      </c>
      <c r="D990" s="2" t="s">
        <v>220</v>
      </c>
      <c r="E990" t="s">
        <v>137</v>
      </c>
      <c r="F990" s="2" t="s">
        <v>131</v>
      </c>
      <c r="G990" s="2" t="s">
        <v>221</v>
      </c>
      <c r="H990" s="304">
        <v>140.29403059789382</v>
      </c>
      <c r="I990" s="304">
        <v>103.24110759270187</v>
      </c>
      <c r="J990" s="304">
        <v>91.998238257540606</v>
      </c>
      <c r="K990" s="304">
        <v>97.489012193127252</v>
      </c>
      <c r="L990" s="304">
        <v>122.6114407511605</v>
      </c>
      <c r="M990" s="304">
        <v>115.09870773834389</v>
      </c>
      <c r="N990" s="304">
        <v>139.07546792332579</v>
      </c>
    </row>
    <row r="991" spans="1:14">
      <c r="A991" s="2" t="s">
        <v>4</v>
      </c>
      <c r="B991" s="2" t="s">
        <v>25</v>
      </c>
      <c r="C991" s="2" t="s">
        <v>142</v>
      </c>
      <c r="D991" s="2" t="s">
        <v>220</v>
      </c>
      <c r="E991" t="s">
        <v>136</v>
      </c>
      <c r="F991" s="2" t="s">
        <v>131</v>
      </c>
      <c r="G991" s="2" t="s">
        <v>221</v>
      </c>
      <c r="H991" s="304">
        <v>0</v>
      </c>
      <c r="I991" s="304">
        <v>0</v>
      </c>
      <c r="J991" s="304">
        <v>0</v>
      </c>
      <c r="K991" s="304">
        <v>0</v>
      </c>
      <c r="L991" s="304">
        <v>0</v>
      </c>
      <c r="M991" s="304">
        <v>0</v>
      </c>
      <c r="N991" s="301">
        <v>0</v>
      </c>
    </row>
    <row r="992" spans="1:14">
      <c r="A992" s="2" t="s">
        <v>4</v>
      </c>
      <c r="B992" s="2" t="s">
        <v>26</v>
      </c>
      <c r="C992" s="2" t="s">
        <v>142</v>
      </c>
      <c r="D992" s="2" t="s">
        <v>220</v>
      </c>
      <c r="E992" s="2" t="s">
        <v>48</v>
      </c>
      <c r="F992" s="2" t="s">
        <v>131</v>
      </c>
      <c r="G992" s="2" t="s">
        <v>221</v>
      </c>
      <c r="H992" s="304">
        <v>0</v>
      </c>
      <c r="I992" s="304">
        <v>0</v>
      </c>
      <c r="J992" s="304">
        <v>0</v>
      </c>
      <c r="K992" s="304">
        <v>0</v>
      </c>
      <c r="L992" s="304">
        <v>0</v>
      </c>
      <c r="M992" s="304">
        <v>0</v>
      </c>
      <c r="N992" s="301">
        <v>0</v>
      </c>
    </row>
    <row r="993" spans="1:14">
      <c r="A993" s="2" t="s">
        <v>4</v>
      </c>
      <c r="B993" s="2" t="s">
        <v>26</v>
      </c>
      <c r="C993" s="2" t="s">
        <v>142</v>
      </c>
      <c r="D993" s="2" t="s">
        <v>220</v>
      </c>
      <c r="E993" s="2" t="s">
        <v>137</v>
      </c>
      <c r="F993" s="2" t="s">
        <v>131</v>
      </c>
      <c r="G993" s="2" t="s">
        <v>221</v>
      </c>
      <c r="H993" s="304">
        <v>13.26961375142549</v>
      </c>
      <c r="I993" s="304">
        <v>13.442745563025492</v>
      </c>
      <c r="J993" s="304">
        <v>13.442745563025492</v>
      </c>
      <c r="K993" s="304">
        <v>13.749181299952811</v>
      </c>
      <c r="L993" s="304">
        <v>13.442745563025492</v>
      </c>
      <c r="M993" s="304">
        <v>12.876750906325491</v>
      </c>
      <c r="N993" s="301">
        <v>12.3782906715648</v>
      </c>
    </row>
    <row r="994" spans="1:14">
      <c r="A994" s="2" t="s">
        <v>4</v>
      </c>
      <c r="B994" s="2" t="s">
        <v>26</v>
      </c>
      <c r="C994" s="2" t="s">
        <v>142</v>
      </c>
      <c r="D994" s="2" t="s">
        <v>220</v>
      </c>
      <c r="E994" s="2" t="s">
        <v>136</v>
      </c>
      <c r="F994" s="2" t="s">
        <v>131</v>
      </c>
      <c r="G994" s="2" t="s">
        <v>221</v>
      </c>
      <c r="H994" s="304">
        <v>0</v>
      </c>
      <c r="I994" s="304">
        <v>0</v>
      </c>
      <c r="J994" s="304">
        <v>0</v>
      </c>
      <c r="K994" s="304">
        <v>0</v>
      </c>
      <c r="L994" s="304">
        <v>0</v>
      </c>
      <c r="M994" s="304">
        <v>0</v>
      </c>
      <c r="N994" s="301">
        <v>0</v>
      </c>
    </row>
    <row r="995" spans="1:14">
      <c r="A995" s="2" t="s">
        <v>4</v>
      </c>
      <c r="B995" s="2" t="s">
        <v>27</v>
      </c>
      <c r="C995" s="2" t="s">
        <v>142</v>
      </c>
      <c r="D995" s="2" t="s">
        <v>220</v>
      </c>
      <c r="E995" s="2" t="s">
        <v>48</v>
      </c>
      <c r="F995" s="2" t="s">
        <v>131</v>
      </c>
      <c r="G995" s="2" t="s">
        <v>221</v>
      </c>
      <c r="H995" s="304">
        <v>0</v>
      </c>
      <c r="I995" s="304">
        <v>0</v>
      </c>
      <c r="J995" s="304">
        <v>0</v>
      </c>
      <c r="K995" s="304">
        <v>0</v>
      </c>
      <c r="L995" s="304">
        <v>0</v>
      </c>
      <c r="M995" s="304">
        <v>0</v>
      </c>
      <c r="N995" s="301">
        <v>0</v>
      </c>
    </row>
    <row r="996" spans="1:14">
      <c r="A996" s="2" t="s">
        <v>4</v>
      </c>
      <c r="B996" s="2" t="s">
        <v>27</v>
      </c>
      <c r="C996" s="2" t="s">
        <v>142</v>
      </c>
      <c r="D996" s="2" t="s">
        <v>220</v>
      </c>
      <c r="E996" s="2" t="s">
        <v>137</v>
      </c>
      <c r="F996" s="2" t="s">
        <v>131</v>
      </c>
      <c r="G996" s="2" t="s">
        <v>221</v>
      </c>
      <c r="H996" s="304">
        <v>1.3227202450000003E-2</v>
      </c>
      <c r="I996" s="304">
        <v>8.5289512000000008E-3</v>
      </c>
      <c r="J996" s="304">
        <v>8.5289512000000008E-3</v>
      </c>
      <c r="K996" s="304">
        <v>8.5289512000000008E-3</v>
      </c>
      <c r="L996" s="304">
        <v>0</v>
      </c>
      <c r="M996" s="304">
        <v>0</v>
      </c>
      <c r="N996" s="301">
        <v>0</v>
      </c>
    </row>
    <row r="997" spans="1:14">
      <c r="A997" s="2" t="s">
        <v>4</v>
      </c>
      <c r="B997" s="2" t="s">
        <v>27</v>
      </c>
      <c r="C997" s="2" t="s">
        <v>142</v>
      </c>
      <c r="D997" s="2" t="s">
        <v>220</v>
      </c>
      <c r="E997" s="2" t="s">
        <v>136</v>
      </c>
      <c r="F997" s="2" t="s">
        <v>131</v>
      </c>
      <c r="G997" s="2" t="s">
        <v>221</v>
      </c>
      <c r="H997" s="304">
        <v>0</v>
      </c>
      <c r="I997" s="304">
        <v>0</v>
      </c>
      <c r="J997" s="304">
        <v>0</v>
      </c>
      <c r="K997" s="304">
        <v>0</v>
      </c>
      <c r="L997" s="304">
        <v>0</v>
      </c>
      <c r="M997" s="304">
        <v>0</v>
      </c>
      <c r="N997" s="301">
        <v>0</v>
      </c>
    </row>
    <row r="998" spans="1:14">
      <c r="A998" s="2"/>
      <c r="B998" s="2"/>
      <c r="C998" s="2"/>
      <c r="D998" s="2"/>
      <c r="E998" s="2"/>
      <c r="F998" s="2"/>
      <c r="G998" s="2"/>
      <c r="H998" s="304"/>
      <c r="I998" s="304"/>
      <c r="J998" s="304"/>
      <c r="K998" s="304"/>
      <c r="L998" s="304"/>
      <c r="M998" s="304"/>
      <c r="N998" s="301"/>
    </row>
    <row r="999" spans="1:14">
      <c r="A999" s="2"/>
      <c r="B999" s="2"/>
      <c r="C999" s="2"/>
      <c r="D999" s="2"/>
      <c r="E999" s="2"/>
      <c r="F999" s="2"/>
      <c r="G999" s="2"/>
      <c r="H999" s="304"/>
      <c r="I999" s="304"/>
      <c r="J999" s="304"/>
      <c r="K999" s="304"/>
      <c r="L999" s="304"/>
      <c r="M999" s="304"/>
      <c r="N999" s="301"/>
    </row>
    <row r="1000" spans="1:14">
      <c r="A1000" s="2" t="s">
        <v>2</v>
      </c>
      <c r="B1000" s="2" t="s">
        <v>43</v>
      </c>
      <c r="C1000" s="2" t="s">
        <v>132</v>
      </c>
      <c r="D1000" s="2" t="s">
        <v>218</v>
      </c>
      <c r="E1000" s="2" t="s">
        <v>219</v>
      </c>
      <c r="F1000" s="2" t="s">
        <v>99</v>
      </c>
      <c r="G1000" s="2" t="s">
        <v>46</v>
      </c>
      <c r="H1000" s="304">
        <v>2025</v>
      </c>
      <c r="I1000" s="304">
        <v>2028</v>
      </c>
      <c r="J1000" s="304">
        <v>2030</v>
      </c>
      <c r="K1000" s="304">
        <v>2032</v>
      </c>
      <c r="L1000" s="304">
        <v>2035</v>
      </c>
      <c r="M1000" s="304">
        <v>2037</v>
      </c>
      <c r="N1000" s="301">
        <v>2040</v>
      </c>
    </row>
    <row r="1001" spans="1:14">
      <c r="A1001" s="2" t="s">
        <v>4</v>
      </c>
      <c r="B1001" s="2" t="s">
        <v>28</v>
      </c>
      <c r="C1001" s="2" t="s">
        <v>133</v>
      </c>
      <c r="D1001" s="2" t="s">
        <v>220</v>
      </c>
      <c r="E1001" s="2" t="s">
        <v>48</v>
      </c>
      <c r="F1001" s="2" t="s">
        <v>131</v>
      </c>
      <c r="G1001" s="2" t="s">
        <v>221</v>
      </c>
      <c r="H1001" s="304">
        <v>10.056547922391941</v>
      </c>
      <c r="I1001" s="304">
        <v>0</v>
      </c>
      <c r="J1001" s="304">
        <v>0</v>
      </c>
      <c r="K1001" s="304">
        <v>0</v>
      </c>
      <c r="L1001" s="304">
        <v>0</v>
      </c>
      <c r="M1001" s="304">
        <v>0</v>
      </c>
      <c r="N1001" s="301">
        <v>0</v>
      </c>
    </row>
    <row r="1002" spans="1:14">
      <c r="A1002" s="2" t="s">
        <v>4</v>
      </c>
      <c r="B1002" s="2" t="s">
        <v>28</v>
      </c>
      <c r="C1002" s="2" t="s">
        <v>133</v>
      </c>
      <c r="D1002" s="2" t="s">
        <v>220</v>
      </c>
      <c r="E1002" s="2" t="s">
        <v>137</v>
      </c>
      <c r="F1002" s="2" t="s">
        <v>131</v>
      </c>
      <c r="G1002" s="2" t="s">
        <v>221</v>
      </c>
      <c r="H1002" s="304">
        <v>856.7308358103885</v>
      </c>
      <c r="I1002" s="304">
        <v>602.79991422406772</v>
      </c>
      <c r="J1002" s="304">
        <v>475.5039552795763</v>
      </c>
      <c r="K1002" s="304">
        <v>524.41225941683331</v>
      </c>
      <c r="L1002" s="304">
        <v>546.86825462226921</v>
      </c>
      <c r="M1002" s="304">
        <v>492.84660466125661</v>
      </c>
      <c r="N1002" s="301">
        <v>375.9383538978783</v>
      </c>
    </row>
    <row r="1003" spans="1:14">
      <c r="A1003" s="2" t="s">
        <v>4</v>
      </c>
      <c r="B1003" s="2" t="s">
        <v>28</v>
      </c>
      <c r="C1003" s="2" t="s">
        <v>133</v>
      </c>
      <c r="D1003" s="2" t="s">
        <v>220</v>
      </c>
      <c r="E1003" s="2" t="s">
        <v>136</v>
      </c>
      <c r="F1003" s="2" t="s">
        <v>131</v>
      </c>
      <c r="G1003" s="2" t="s">
        <v>221</v>
      </c>
      <c r="H1003" s="304">
        <v>0.76164027503611254</v>
      </c>
      <c r="I1003" s="304">
        <v>0</v>
      </c>
      <c r="J1003" s="304">
        <v>0</v>
      </c>
      <c r="K1003" s="304">
        <v>0</v>
      </c>
      <c r="L1003" s="304">
        <v>0</v>
      </c>
      <c r="M1003" s="304">
        <v>0</v>
      </c>
      <c r="N1003" s="301">
        <v>0</v>
      </c>
    </row>
    <row r="1004" spans="1:14">
      <c r="A1004" s="2" t="s">
        <v>4</v>
      </c>
      <c r="B1004" s="2" t="s">
        <v>28</v>
      </c>
      <c r="C1004" s="2" t="s">
        <v>141</v>
      </c>
      <c r="D1004" s="2" t="s">
        <v>220</v>
      </c>
      <c r="E1004" s="2" t="s">
        <v>48</v>
      </c>
      <c r="F1004" s="2" t="s">
        <v>131</v>
      </c>
      <c r="G1004" s="2" t="s">
        <v>221</v>
      </c>
      <c r="H1004" s="304">
        <v>8.8363650168000003</v>
      </c>
      <c r="I1004" s="304">
        <v>0</v>
      </c>
      <c r="J1004" s="304">
        <v>0</v>
      </c>
      <c r="K1004" s="304">
        <v>0</v>
      </c>
      <c r="L1004" s="304">
        <v>0</v>
      </c>
      <c r="M1004" s="304">
        <v>0</v>
      </c>
      <c r="N1004" s="301">
        <v>0</v>
      </c>
    </row>
    <row r="1005" spans="1:14">
      <c r="A1005" s="2" t="s">
        <v>4</v>
      </c>
      <c r="B1005" s="2" t="s">
        <v>28</v>
      </c>
      <c r="C1005" s="2" t="s">
        <v>141</v>
      </c>
      <c r="D1005" s="2" t="s">
        <v>220</v>
      </c>
      <c r="E1005" s="2" t="s">
        <v>137</v>
      </c>
      <c r="F1005" s="2" t="s">
        <v>131</v>
      </c>
      <c r="G1005" s="2" t="s">
        <v>221</v>
      </c>
      <c r="H1005" s="304">
        <v>222.98363397520825</v>
      </c>
      <c r="I1005" s="304">
        <v>144.56075982312694</v>
      </c>
      <c r="J1005" s="304">
        <v>94.593134103107644</v>
      </c>
      <c r="K1005" s="304">
        <v>103.23970259917955</v>
      </c>
      <c r="L1005" s="304">
        <v>101.31613708330377</v>
      </c>
      <c r="M1005" s="304">
        <v>104.4914218483361</v>
      </c>
      <c r="N1005" s="301">
        <v>79.34138206678027</v>
      </c>
    </row>
    <row r="1006" spans="1:14">
      <c r="A1006" s="2" t="s">
        <v>4</v>
      </c>
      <c r="B1006" s="2" t="s">
        <v>28</v>
      </c>
      <c r="C1006" s="2" t="s">
        <v>141</v>
      </c>
      <c r="D1006" s="2" t="s">
        <v>220</v>
      </c>
      <c r="E1006" s="2" t="s">
        <v>136</v>
      </c>
      <c r="F1006" s="2" t="s">
        <v>131</v>
      </c>
      <c r="G1006" s="2" t="s">
        <v>221</v>
      </c>
      <c r="H1006" s="304">
        <v>0.76164027503611254</v>
      </c>
      <c r="I1006" s="304">
        <v>0</v>
      </c>
      <c r="J1006" s="304">
        <v>0</v>
      </c>
      <c r="K1006" s="304">
        <v>0</v>
      </c>
      <c r="L1006" s="304">
        <v>0</v>
      </c>
      <c r="M1006" s="304">
        <v>0</v>
      </c>
      <c r="N1006" s="301">
        <v>0</v>
      </c>
    </row>
    <row r="1007" spans="1:14">
      <c r="A1007" s="2" t="s">
        <v>4</v>
      </c>
      <c r="B1007" s="2" t="s">
        <v>28</v>
      </c>
      <c r="C1007" s="2" t="s">
        <v>142</v>
      </c>
      <c r="D1007" s="2" t="s">
        <v>220</v>
      </c>
      <c r="E1007" s="2" t="s">
        <v>48</v>
      </c>
      <c r="F1007" s="2" t="s">
        <v>131</v>
      </c>
      <c r="G1007" s="2" t="s">
        <v>221</v>
      </c>
      <c r="H1007" s="304">
        <v>1.22018290559194</v>
      </c>
      <c r="I1007" s="304">
        <v>0</v>
      </c>
      <c r="J1007" s="304">
        <v>0</v>
      </c>
      <c r="K1007" s="304">
        <v>0</v>
      </c>
      <c r="L1007" s="304">
        <v>0</v>
      </c>
      <c r="M1007" s="304">
        <v>0</v>
      </c>
      <c r="N1007" s="301">
        <v>0</v>
      </c>
    </row>
    <row r="1008" spans="1:14">
      <c r="A1008" s="2" t="s">
        <v>4</v>
      </c>
      <c r="B1008" s="2" t="s">
        <v>28</v>
      </c>
      <c r="C1008" s="2" t="s">
        <v>142</v>
      </c>
      <c r="D1008" s="2" t="s">
        <v>220</v>
      </c>
      <c r="E1008" s="2" t="s">
        <v>137</v>
      </c>
      <c r="F1008" s="2" t="s">
        <v>131</v>
      </c>
      <c r="G1008" s="2" t="s">
        <v>221</v>
      </c>
      <c r="H1008" s="304">
        <v>342.08245452145616</v>
      </c>
      <c r="I1008" s="304">
        <v>269.90468096244098</v>
      </c>
      <c r="J1008" s="304">
        <v>235.79295189112139</v>
      </c>
      <c r="K1008" s="304">
        <v>257.22589175446814</v>
      </c>
      <c r="L1008" s="304">
        <v>296.34242146594079</v>
      </c>
      <c r="M1008" s="304">
        <v>257.19838141111154</v>
      </c>
      <c r="N1008" s="301">
        <v>205.29291384759759</v>
      </c>
    </row>
    <row r="1009" spans="1:14">
      <c r="A1009" s="2" t="s">
        <v>4</v>
      </c>
      <c r="B1009" s="2" t="s">
        <v>28</v>
      </c>
      <c r="C1009" s="2" t="s">
        <v>142</v>
      </c>
      <c r="D1009" s="2" t="s">
        <v>220</v>
      </c>
      <c r="E1009" s="2" t="s">
        <v>136</v>
      </c>
      <c r="F1009" s="2" t="s">
        <v>131</v>
      </c>
      <c r="G1009" s="2" t="s">
        <v>221</v>
      </c>
      <c r="H1009" s="304">
        <v>0</v>
      </c>
      <c r="I1009" s="304">
        <v>0</v>
      </c>
      <c r="J1009" s="304">
        <v>0</v>
      </c>
      <c r="K1009" s="304">
        <v>0</v>
      </c>
      <c r="L1009" s="304">
        <v>0</v>
      </c>
      <c r="M1009" s="304">
        <v>0</v>
      </c>
      <c r="N1009" s="301">
        <v>0</v>
      </c>
    </row>
    <row r="1010" spans="1:14">
      <c r="A1010" s="2"/>
      <c r="B1010" s="2"/>
      <c r="C1010" s="2"/>
      <c r="D1010" s="2"/>
      <c r="E1010" s="2"/>
      <c r="F1010" s="2"/>
      <c r="G1010" s="2"/>
      <c r="H1010" s="304"/>
      <c r="I1010" s="304"/>
      <c r="J1010" s="304"/>
      <c r="K1010" s="304"/>
      <c r="L1010" s="304"/>
      <c r="M1010" s="304"/>
      <c r="N1010" s="301"/>
    </row>
    <row r="1011" spans="1:14">
      <c r="A1011" s="2" t="s">
        <v>2</v>
      </c>
      <c r="B1011" s="2" t="s">
        <v>43</v>
      </c>
      <c r="C1011" s="2" t="s">
        <v>132</v>
      </c>
      <c r="D1011" s="2" t="s">
        <v>200</v>
      </c>
      <c r="E1011" s="2" t="s">
        <v>191</v>
      </c>
      <c r="F1011" s="2" t="s">
        <v>99</v>
      </c>
      <c r="G1011" s="2" t="s">
        <v>46</v>
      </c>
      <c r="H1011" s="304">
        <v>2025</v>
      </c>
      <c r="I1011" s="304">
        <v>2028</v>
      </c>
      <c r="J1011" s="304">
        <v>2030</v>
      </c>
      <c r="K1011" s="304">
        <v>2032</v>
      </c>
      <c r="L1011" s="304">
        <v>2035</v>
      </c>
      <c r="M1011" s="304">
        <v>2037</v>
      </c>
      <c r="N1011" s="301">
        <v>2040</v>
      </c>
    </row>
    <row r="1012" spans="1:14">
      <c r="A1012" s="2" t="s">
        <v>4</v>
      </c>
      <c r="B1012" s="2" t="s">
        <v>22</v>
      </c>
      <c r="C1012" s="2" t="s">
        <v>133</v>
      </c>
      <c r="D1012" s="2" t="s">
        <v>222</v>
      </c>
      <c r="E1012" s="2" t="s">
        <v>223</v>
      </c>
      <c r="F1012" s="2" t="s">
        <v>224</v>
      </c>
      <c r="G1012" s="2" t="s">
        <v>225</v>
      </c>
      <c r="H1012" s="304">
        <v>43.450571392338198</v>
      </c>
      <c r="I1012" s="304">
        <v>46.810106983430003</v>
      </c>
      <c r="J1012" s="304">
        <v>44.808888964093697</v>
      </c>
      <c r="K1012" s="304">
        <v>55.352128907069385</v>
      </c>
      <c r="L1012" s="304">
        <v>63.052088688906792</v>
      </c>
      <c r="M1012" s="304">
        <v>61.363295969320106</v>
      </c>
      <c r="N1012" s="301">
        <v>52.556217230174582</v>
      </c>
    </row>
    <row r="1013" spans="1:14">
      <c r="A1013" s="2" t="s">
        <v>4</v>
      </c>
      <c r="B1013" s="2" t="s">
        <v>18</v>
      </c>
      <c r="C1013" s="2" t="s">
        <v>133</v>
      </c>
      <c r="D1013" s="2" t="s">
        <v>222</v>
      </c>
      <c r="E1013" s="2" t="s">
        <v>223</v>
      </c>
      <c r="F1013" s="2" t="s">
        <v>224</v>
      </c>
      <c r="G1013" s="2" t="s">
        <v>225</v>
      </c>
      <c r="H1013" s="304">
        <v>45.684483364866303</v>
      </c>
      <c r="I1013" s="304">
        <v>48.835520216069703</v>
      </c>
      <c r="J1013" s="304">
        <v>46.107992366068402</v>
      </c>
      <c r="K1013" s="304">
        <v>57.145676544334385</v>
      </c>
      <c r="L1013" s="304">
        <v>67.854658749369491</v>
      </c>
      <c r="M1013" s="304">
        <v>62.951199901514407</v>
      </c>
      <c r="N1013" s="301">
        <v>50.056587516060574</v>
      </c>
    </row>
    <row r="1014" spans="1:14">
      <c r="A1014" s="2" t="s">
        <v>4</v>
      </c>
      <c r="B1014" s="2" t="s">
        <v>20</v>
      </c>
      <c r="C1014" s="2" t="s">
        <v>133</v>
      </c>
      <c r="D1014" s="2" t="s">
        <v>222</v>
      </c>
      <c r="E1014" s="2" t="s">
        <v>223</v>
      </c>
      <c r="F1014" s="2" t="s">
        <v>224</v>
      </c>
      <c r="G1014" s="2" t="s">
        <v>225</v>
      </c>
      <c r="H1014" s="304">
        <v>45.1303789470157</v>
      </c>
      <c r="I1014" s="304">
        <v>44.171207331548601</v>
      </c>
      <c r="J1014" s="304">
        <v>28.706924633374499</v>
      </c>
      <c r="K1014" s="304">
        <v>38.784742808385083</v>
      </c>
      <c r="L1014" s="304">
        <v>44.224050061403588</v>
      </c>
      <c r="M1014" s="304">
        <v>41.778265719064208</v>
      </c>
      <c r="N1014" s="301">
        <v>28.488465127587681</v>
      </c>
    </row>
    <row r="1015" spans="1:14">
      <c r="A1015" s="2" t="s">
        <v>4</v>
      </c>
      <c r="B1015" s="2" t="s">
        <v>23</v>
      </c>
      <c r="C1015" s="2" t="s">
        <v>133</v>
      </c>
      <c r="D1015" s="2" t="s">
        <v>222</v>
      </c>
      <c r="E1015" s="2" t="s">
        <v>223</v>
      </c>
      <c r="F1015" s="2" t="s">
        <v>224</v>
      </c>
      <c r="G1015" s="2" t="s">
        <v>225</v>
      </c>
      <c r="H1015" s="304">
        <v>45.691947720946501</v>
      </c>
      <c r="I1015" s="304">
        <v>46.366889602887298</v>
      </c>
      <c r="J1015" s="304">
        <v>44.341252924951696</v>
      </c>
      <c r="K1015" s="304">
        <v>55.331226415348986</v>
      </c>
      <c r="L1015" s="304">
        <v>65.120841730520596</v>
      </c>
      <c r="M1015" s="304">
        <v>62.674724264330905</v>
      </c>
      <c r="N1015" s="301">
        <v>55.168159651638874</v>
      </c>
    </row>
    <row r="1016" spans="1:14">
      <c r="A1016" s="2" t="s">
        <v>4</v>
      </c>
      <c r="B1016" s="2" t="s">
        <v>26</v>
      </c>
      <c r="C1016" s="2" t="s">
        <v>133</v>
      </c>
      <c r="D1016" s="2" t="s">
        <v>222</v>
      </c>
      <c r="E1016" s="2" t="s">
        <v>223</v>
      </c>
      <c r="F1016" s="2" t="s">
        <v>224</v>
      </c>
      <c r="G1016" s="2" t="s">
        <v>225</v>
      </c>
      <c r="H1016" s="304">
        <v>45.579822026543901</v>
      </c>
      <c r="I1016" s="304">
        <v>49.669857395247703</v>
      </c>
      <c r="J1016" s="304">
        <v>48.025884969297103</v>
      </c>
      <c r="K1016" s="304">
        <v>59.11959977327399</v>
      </c>
      <c r="L1016" s="304">
        <v>68.079217883789681</v>
      </c>
      <c r="M1016" s="304">
        <v>62.087279480711508</v>
      </c>
      <c r="N1016" s="301">
        <v>45.363697453374485</v>
      </c>
    </row>
    <row r="1017" spans="1:14">
      <c r="A1017" s="2" t="s">
        <v>4</v>
      </c>
      <c r="B1017" s="2" t="s">
        <v>27</v>
      </c>
      <c r="C1017" s="2" t="s">
        <v>133</v>
      </c>
      <c r="D1017" s="2" t="s">
        <v>222</v>
      </c>
      <c r="E1017" s="2" t="s">
        <v>223</v>
      </c>
      <c r="F1017" s="2" t="s">
        <v>224</v>
      </c>
      <c r="G1017" s="2" t="s">
        <v>225</v>
      </c>
      <c r="H1017" s="304">
        <v>49.268202997185398</v>
      </c>
      <c r="I1017" s="304">
        <v>49.391832721497003</v>
      </c>
      <c r="J1017" s="304">
        <v>46.251663799981301</v>
      </c>
      <c r="K1017" s="304">
        <v>57.611546794722187</v>
      </c>
      <c r="L1017" s="304">
        <v>61.51145830100139</v>
      </c>
      <c r="M1017" s="304">
        <v>57.293869355988207</v>
      </c>
      <c r="N1017" s="301">
        <v>43.237509095812882</v>
      </c>
    </row>
    <row r="1018" spans="1:14">
      <c r="A1018" s="2" t="s">
        <v>4</v>
      </c>
      <c r="B1018" s="2" t="s">
        <v>25</v>
      </c>
      <c r="C1018" s="2" t="s">
        <v>133</v>
      </c>
      <c r="D1018" s="2" t="s">
        <v>222</v>
      </c>
      <c r="E1018" s="2" t="s">
        <v>223</v>
      </c>
      <c r="F1018" s="2" t="s">
        <v>224</v>
      </c>
      <c r="G1018" s="2" t="s">
        <v>225</v>
      </c>
      <c r="H1018" s="304">
        <v>32.179764988343003</v>
      </c>
      <c r="I1018" s="304">
        <v>38.419197317795124</v>
      </c>
      <c r="J1018" s="304">
        <v>35.592783611297513</v>
      </c>
      <c r="K1018" s="304">
        <v>39.096561704651279</v>
      </c>
      <c r="L1018" s="304">
        <v>46.903656975918814</v>
      </c>
      <c r="M1018" s="304">
        <v>47.630857684706484</v>
      </c>
      <c r="N1018" s="301">
        <v>41.723210508517759</v>
      </c>
    </row>
    <row r="1019" spans="1:14">
      <c r="A1019" s="2" t="s">
        <v>4</v>
      </c>
      <c r="B1019" s="2" t="s">
        <v>19</v>
      </c>
      <c r="C1019" s="2" t="s">
        <v>133</v>
      </c>
      <c r="D1019" s="2" t="s">
        <v>222</v>
      </c>
      <c r="E1019" s="2" t="s">
        <v>223</v>
      </c>
      <c r="F1019" s="2" t="s">
        <v>224</v>
      </c>
      <c r="G1019" s="2" t="s">
        <v>225</v>
      </c>
      <c r="H1019" s="304">
        <v>42.100309605057468</v>
      </c>
      <c r="I1019" s="304">
        <v>46.285124832335626</v>
      </c>
      <c r="J1019" s="304">
        <v>48.013000563177748</v>
      </c>
      <c r="K1019" s="304">
        <v>45.209282342705059</v>
      </c>
      <c r="L1019" s="304">
        <v>49.803946083539422</v>
      </c>
      <c r="M1019" s="304">
        <v>47.473546149359294</v>
      </c>
      <c r="N1019" s="301">
        <v>31.037091321382377</v>
      </c>
    </row>
    <row r="1020" spans="1:14">
      <c r="A1020" s="2" t="s">
        <v>4</v>
      </c>
      <c r="B1020" s="2" t="s">
        <v>21</v>
      </c>
      <c r="C1020" s="2" t="s">
        <v>133</v>
      </c>
      <c r="D1020" s="2" t="s">
        <v>222</v>
      </c>
      <c r="E1020" s="2" t="s">
        <v>223</v>
      </c>
      <c r="F1020" s="2" t="s">
        <v>224</v>
      </c>
      <c r="G1020" s="2" t="s">
        <v>225</v>
      </c>
      <c r="H1020" s="304">
        <v>54.255970198077797</v>
      </c>
      <c r="I1020" s="304">
        <v>48.254215247758232</v>
      </c>
      <c r="J1020" s="304">
        <v>49.160658005233742</v>
      </c>
      <c r="K1020" s="304">
        <v>47.572439024651658</v>
      </c>
      <c r="L1020" s="304">
        <v>52.037337317041718</v>
      </c>
      <c r="M1020" s="304">
        <v>47.937895769416286</v>
      </c>
      <c r="N1020" s="301">
        <v>40.236475049333677</v>
      </c>
    </row>
    <row r="1021" spans="1:14">
      <c r="A1021" s="2" t="s">
        <v>4</v>
      </c>
      <c r="B1021" s="2" t="s">
        <v>24</v>
      </c>
      <c r="C1021" s="2" t="s">
        <v>133</v>
      </c>
      <c r="D1021" s="2" t="s">
        <v>222</v>
      </c>
      <c r="E1021" s="2" t="s">
        <v>223</v>
      </c>
      <c r="F1021" s="2" t="s">
        <v>224</v>
      </c>
      <c r="G1021" s="2" t="s">
        <v>225</v>
      </c>
      <c r="H1021" s="304">
        <v>44.294764311493871</v>
      </c>
      <c r="I1021" s="304">
        <v>46.60204277992883</v>
      </c>
      <c r="J1021" s="304">
        <v>48.571631091766747</v>
      </c>
      <c r="K1021" s="304">
        <v>48.430800653923058</v>
      </c>
      <c r="L1021" s="304">
        <v>53.638036582100618</v>
      </c>
      <c r="M1021" s="304">
        <v>48.593001619480191</v>
      </c>
      <c r="N1021" s="301">
        <v>35.318826603963878</v>
      </c>
    </row>
    <row r="1022" spans="1:14">
      <c r="A1022" s="2" t="s">
        <v>4</v>
      </c>
      <c r="B1022" s="2" t="s">
        <v>22</v>
      </c>
      <c r="C1022" s="2" t="s">
        <v>133</v>
      </c>
      <c r="D1022" s="2" t="s">
        <v>222</v>
      </c>
      <c r="E1022" s="2" t="s">
        <v>223</v>
      </c>
      <c r="F1022" s="2" t="s">
        <v>226</v>
      </c>
      <c r="G1022" s="2" t="s">
        <v>225</v>
      </c>
      <c r="H1022" s="304">
        <v>45.684483364866303</v>
      </c>
      <c r="I1022" s="304">
        <v>48.835520216069703</v>
      </c>
      <c r="J1022" s="304">
        <v>46.107992366068402</v>
      </c>
      <c r="K1022" s="304">
        <v>49.146818096845799</v>
      </c>
      <c r="L1022" s="304">
        <v>54.3112797539357</v>
      </c>
      <c r="M1022" s="304">
        <v>52.5904693079071</v>
      </c>
      <c r="N1022" s="301">
        <v>46.102249616517199</v>
      </c>
    </row>
    <row r="1023" spans="1:14">
      <c r="A1023" s="2" t="s">
        <v>4</v>
      </c>
      <c r="B1023" s="2" t="s">
        <v>18</v>
      </c>
      <c r="C1023" s="2" t="s">
        <v>133</v>
      </c>
      <c r="D1023" s="2" t="s">
        <v>222</v>
      </c>
      <c r="E1023" s="2" t="s">
        <v>223</v>
      </c>
      <c r="F1023" s="2" t="s">
        <v>226</v>
      </c>
      <c r="G1023" s="2" t="s">
        <v>225</v>
      </c>
      <c r="H1023" s="304">
        <v>43.450571392338198</v>
      </c>
      <c r="I1023" s="304">
        <v>46.810106983430003</v>
      </c>
      <c r="J1023" s="304">
        <v>44.808888964093697</v>
      </c>
      <c r="K1023" s="304">
        <v>47.353270459580799</v>
      </c>
      <c r="L1023" s="304">
        <v>49.508709693473001</v>
      </c>
      <c r="M1023" s="304">
        <v>51.002565375712798</v>
      </c>
      <c r="N1023" s="301">
        <v>48.601879330631199</v>
      </c>
    </row>
    <row r="1024" spans="1:14">
      <c r="A1024" s="2" t="s">
        <v>4</v>
      </c>
      <c r="B1024" s="2" t="s">
        <v>20</v>
      </c>
      <c r="C1024" s="2" t="s">
        <v>133</v>
      </c>
      <c r="D1024" s="2" t="s">
        <v>222</v>
      </c>
      <c r="E1024" s="2" t="s">
        <v>223</v>
      </c>
      <c r="F1024" s="2" t="s">
        <v>226</v>
      </c>
      <c r="G1024" s="2" t="s">
        <v>225</v>
      </c>
      <c r="H1024" s="304">
        <v>45.1303789470157</v>
      </c>
      <c r="I1024" s="304">
        <v>44.171207331548601</v>
      </c>
      <c r="J1024" s="304">
        <v>28.706924633374499</v>
      </c>
      <c r="K1024" s="304">
        <v>30.7858843608965</v>
      </c>
      <c r="L1024" s="304">
        <v>30.680671065969801</v>
      </c>
      <c r="M1024" s="304">
        <v>31.417535125456901</v>
      </c>
      <c r="N1024" s="301">
        <v>24.534127228044301</v>
      </c>
    </row>
    <row r="1025" spans="1:14">
      <c r="A1025" s="2" t="s">
        <v>4</v>
      </c>
      <c r="B1025" s="2" t="s">
        <v>23</v>
      </c>
      <c r="C1025" s="2" t="s">
        <v>133</v>
      </c>
      <c r="D1025" s="2" t="s">
        <v>222</v>
      </c>
      <c r="E1025" s="2" t="s">
        <v>223</v>
      </c>
      <c r="F1025" s="2" t="s">
        <v>226</v>
      </c>
      <c r="G1025" s="2" t="s">
        <v>225</v>
      </c>
      <c r="H1025" s="304">
        <v>45.691947720946501</v>
      </c>
      <c r="I1025" s="304">
        <v>46.366889602887298</v>
      </c>
      <c r="J1025" s="304">
        <v>44.341252924951696</v>
      </c>
      <c r="K1025" s="304">
        <v>47.332367967860399</v>
      </c>
      <c r="L1025" s="304">
        <v>51.577462735086797</v>
      </c>
      <c r="M1025" s="304">
        <v>52.313993670723598</v>
      </c>
      <c r="N1025" s="301">
        <v>51.213821752095498</v>
      </c>
    </row>
    <row r="1026" spans="1:14">
      <c r="A1026" s="2" t="s">
        <v>4</v>
      </c>
      <c r="B1026" s="2" t="s">
        <v>26</v>
      </c>
      <c r="C1026" s="2" t="s">
        <v>133</v>
      </c>
      <c r="D1026" s="2" t="s">
        <v>222</v>
      </c>
      <c r="E1026" s="2" t="s">
        <v>223</v>
      </c>
      <c r="F1026" s="2" t="s">
        <v>226</v>
      </c>
      <c r="G1026" s="2" t="s">
        <v>225</v>
      </c>
      <c r="H1026" s="304">
        <v>45.579822026543901</v>
      </c>
      <c r="I1026" s="304">
        <v>49.669857395247703</v>
      </c>
      <c r="J1026" s="304">
        <v>48.025884969297103</v>
      </c>
      <c r="K1026" s="304">
        <v>51.120741325785403</v>
      </c>
      <c r="L1026" s="304">
        <v>54.535838888355897</v>
      </c>
      <c r="M1026" s="304">
        <v>51.726548887104201</v>
      </c>
      <c r="N1026" s="301">
        <v>41.409359553831102</v>
      </c>
    </row>
    <row r="1027" spans="1:14">
      <c r="A1027" s="2" t="s">
        <v>4</v>
      </c>
      <c r="B1027" s="2" t="s">
        <v>27</v>
      </c>
      <c r="C1027" s="2" t="s">
        <v>133</v>
      </c>
      <c r="D1027" s="2" t="s">
        <v>222</v>
      </c>
      <c r="E1027" s="2" t="s">
        <v>223</v>
      </c>
      <c r="F1027" s="2" t="s">
        <v>226</v>
      </c>
      <c r="G1027" s="2" t="s">
        <v>225</v>
      </c>
      <c r="H1027" s="304">
        <v>49.268202997185398</v>
      </c>
      <c r="I1027" s="304">
        <v>49.391832721497003</v>
      </c>
      <c r="J1027" s="304">
        <v>46.251663799981301</v>
      </c>
      <c r="K1027" s="304">
        <v>49.6126883472336</v>
      </c>
      <c r="L1027" s="304">
        <v>47.968079305567599</v>
      </c>
      <c r="M1027" s="304">
        <v>46.933138762380899</v>
      </c>
      <c r="N1027" s="301">
        <v>39.2831711962695</v>
      </c>
    </row>
    <row r="1028" spans="1:14">
      <c r="A1028" s="2" t="s">
        <v>4</v>
      </c>
      <c r="B1028" s="2" t="s">
        <v>25</v>
      </c>
      <c r="C1028" s="2" t="s">
        <v>133</v>
      </c>
      <c r="D1028" s="2" t="s">
        <v>222</v>
      </c>
      <c r="E1028" s="2" t="s">
        <v>223</v>
      </c>
      <c r="F1028" s="2" t="s">
        <v>226</v>
      </c>
      <c r="G1028" s="2" t="s">
        <v>225</v>
      </c>
      <c r="H1028" s="304">
        <v>31.260815216653501</v>
      </c>
      <c r="I1028" s="304">
        <v>31.292484989028001</v>
      </c>
      <c r="J1028" s="304">
        <v>28.555112378420802</v>
      </c>
      <c r="K1028" s="304">
        <v>31.789484079080498</v>
      </c>
      <c r="L1028" s="304">
        <v>38.718725469069497</v>
      </c>
      <c r="M1028" s="304">
        <v>39.852318871921099</v>
      </c>
      <c r="N1028" s="301">
        <v>36.660425120389903</v>
      </c>
    </row>
    <row r="1029" spans="1:14">
      <c r="A1029" s="2" t="s">
        <v>4</v>
      </c>
      <c r="B1029" s="2" t="s">
        <v>19</v>
      </c>
      <c r="C1029" s="2" t="s">
        <v>133</v>
      </c>
      <c r="D1029" s="2" t="s">
        <v>222</v>
      </c>
      <c r="E1029" s="2" t="s">
        <v>223</v>
      </c>
      <c r="F1029" s="2" t="s">
        <v>226</v>
      </c>
      <c r="G1029" s="2" t="s">
        <v>225</v>
      </c>
      <c r="H1029" s="304">
        <v>30.853642938390799</v>
      </c>
      <c r="I1029" s="304">
        <v>30.731471864299099</v>
      </c>
      <c r="J1029" s="304">
        <v>30.259575905643501</v>
      </c>
      <c r="K1029" s="304">
        <v>33.418186452294101</v>
      </c>
      <c r="L1029" s="304">
        <v>38.037964348379603</v>
      </c>
      <c r="M1029" s="304">
        <v>38.4815370169392</v>
      </c>
      <c r="N1029" s="301">
        <v>25.4800136958116</v>
      </c>
    </row>
    <row r="1030" spans="1:14">
      <c r="A1030" s="2" t="s">
        <v>4</v>
      </c>
      <c r="B1030" s="2" t="s">
        <v>21</v>
      </c>
      <c r="C1030" s="2" t="s">
        <v>133</v>
      </c>
      <c r="D1030" s="2" t="s">
        <v>222</v>
      </c>
      <c r="E1030" s="2" t="s">
        <v>223</v>
      </c>
      <c r="F1030" s="2" t="s">
        <v>226</v>
      </c>
      <c r="G1030" s="2" t="s">
        <v>225</v>
      </c>
      <c r="H1030" s="304">
        <v>34.824720198077799</v>
      </c>
      <c r="I1030" s="304">
        <v>32.700562279721701</v>
      </c>
      <c r="J1030" s="304">
        <v>31.407233347699499</v>
      </c>
      <c r="K1030" s="304">
        <v>35.7813431342407</v>
      </c>
      <c r="L1030" s="304">
        <v>40.271355581881899</v>
      </c>
      <c r="M1030" s="304">
        <v>38.9458866369962</v>
      </c>
      <c r="N1030" s="301">
        <v>34.6793974237629</v>
      </c>
    </row>
    <row r="1031" spans="1:14">
      <c r="A1031" s="2" t="s">
        <v>4</v>
      </c>
      <c r="B1031" s="2" t="s">
        <v>24</v>
      </c>
      <c r="C1031" s="2" t="s">
        <v>133</v>
      </c>
      <c r="D1031" s="2" t="s">
        <v>222</v>
      </c>
      <c r="E1031" s="2" t="s">
        <v>223</v>
      </c>
      <c r="F1031" s="2" t="s">
        <v>226</v>
      </c>
      <c r="G1031" s="2" t="s">
        <v>225</v>
      </c>
      <c r="H1031" s="304">
        <v>31.829237436766199</v>
      </c>
      <c r="I1031" s="304">
        <v>29.827478088785298</v>
      </c>
      <c r="J1031" s="304">
        <v>28.578117282200701</v>
      </c>
      <c r="K1031" s="304">
        <v>30.159751487844702</v>
      </c>
      <c r="L1031" s="304">
        <v>36.751131361253002</v>
      </c>
      <c r="M1031" s="304">
        <v>37.643970830495398</v>
      </c>
      <c r="N1031" s="301">
        <v>35.653145134930099</v>
      </c>
    </row>
    <row r="1032" spans="1:14">
      <c r="A1032" s="2" t="s">
        <v>4</v>
      </c>
      <c r="B1032" s="2" t="s">
        <v>22</v>
      </c>
      <c r="C1032" s="2" t="s">
        <v>133</v>
      </c>
      <c r="D1032" s="2" t="s">
        <v>222</v>
      </c>
      <c r="E1032" s="2" t="s">
        <v>223</v>
      </c>
      <c r="F1032" s="2" t="s">
        <v>227</v>
      </c>
      <c r="G1032" s="2" t="s">
        <v>228</v>
      </c>
      <c r="H1032" s="304">
        <v>0</v>
      </c>
      <c r="I1032" s="304">
        <v>0</v>
      </c>
      <c r="J1032" s="304">
        <v>0</v>
      </c>
      <c r="K1032" s="304">
        <v>70.069999999999993</v>
      </c>
      <c r="L1032" s="304">
        <v>118.64</v>
      </c>
      <c r="M1032" s="304">
        <v>90.76</v>
      </c>
      <c r="N1032" s="301">
        <v>34.64</v>
      </c>
    </row>
    <row r="1033" spans="1:14">
      <c r="A1033" s="2" t="s">
        <v>4</v>
      </c>
      <c r="B1033" s="2" t="s">
        <v>18</v>
      </c>
      <c r="C1033" s="2" t="s">
        <v>133</v>
      </c>
      <c r="D1033" s="2" t="s">
        <v>222</v>
      </c>
      <c r="E1033" s="2" t="s">
        <v>223</v>
      </c>
      <c r="F1033" s="2" t="s">
        <v>227</v>
      </c>
      <c r="G1033" s="2" t="s">
        <v>228</v>
      </c>
      <c r="H1033" s="304">
        <v>0</v>
      </c>
      <c r="I1033" s="304">
        <v>0</v>
      </c>
      <c r="J1033" s="304">
        <v>0</v>
      </c>
      <c r="K1033" s="304">
        <v>70.069999999999993</v>
      </c>
      <c r="L1033" s="304">
        <v>118.64</v>
      </c>
      <c r="M1033" s="304">
        <v>90.76</v>
      </c>
      <c r="N1033" s="301">
        <v>34.64</v>
      </c>
    </row>
    <row r="1034" spans="1:14">
      <c r="A1034" s="2" t="s">
        <v>4</v>
      </c>
      <c r="B1034" s="2" t="s">
        <v>20</v>
      </c>
      <c r="C1034" s="2" t="s">
        <v>133</v>
      </c>
      <c r="D1034" s="2" t="s">
        <v>222</v>
      </c>
      <c r="E1034" s="2" t="s">
        <v>223</v>
      </c>
      <c r="F1034" s="2" t="s">
        <v>227</v>
      </c>
      <c r="G1034" s="2" t="s">
        <v>228</v>
      </c>
      <c r="H1034" s="304">
        <v>0</v>
      </c>
      <c r="I1034" s="304">
        <v>0</v>
      </c>
      <c r="J1034" s="304">
        <v>0</v>
      </c>
      <c r="K1034" s="304">
        <v>70.069999999999993</v>
      </c>
      <c r="L1034" s="304">
        <v>118.64</v>
      </c>
      <c r="M1034" s="304">
        <v>90.76</v>
      </c>
      <c r="N1034" s="301">
        <v>34.64</v>
      </c>
    </row>
    <row r="1035" spans="1:14">
      <c r="A1035" s="2" t="s">
        <v>4</v>
      </c>
      <c r="B1035" s="2" t="s">
        <v>23</v>
      </c>
      <c r="C1035" s="2" t="s">
        <v>133</v>
      </c>
      <c r="D1035" s="2" t="s">
        <v>222</v>
      </c>
      <c r="E1035" s="2" t="s">
        <v>223</v>
      </c>
      <c r="F1035" s="2" t="s">
        <v>227</v>
      </c>
      <c r="G1035" s="2" t="s">
        <v>228</v>
      </c>
      <c r="H1035" s="304">
        <v>0</v>
      </c>
      <c r="I1035" s="304">
        <v>0</v>
      </c>
      <c r="J1035" s="304">
        <v>0</v>
      </c>
      <c r="K1035" s="304">
        <v>70.069999999999993</v>
      </c>
      <c r="L1035" s="304">
        <v>118.64</v>
      </c>
      <c r="M1035" s="304">
        <v>90.76</v>
      </c>
      <c r="N1035" s="301">
        <v>34.64</v>
      </c>
    </row>
    <row r="1036" spans="1:14">
      <c r="A1036" s="2" t="s">
        <v>4</v>
      </c>
      <c r="B1036" s="2" t="s">
        <v>26</v>
      </c>
      <c r="C1036" s="2" t="s">
        <v>133</v>
      </c>
      <c r="D1036" s="2" t="s">
        <v>222</v>
      </c>
      <c r="E1036" s="2" t="s">
        <v>223</v>
      </c>
      <c r="F1036" s="2" t="s">
        <v>227</v>
      </c>
      <c r="G1036" s="2" t="s">
        <v>228</v>
      </c>
      <c r="H1036" s="304">
        <v>0</v>
      </c>
      <c r="I1036" s="304">
        <v>0</v>
      </c>
      <c r="J1036" s="304">
        <v>0</v>
      </c>
      <c r="K1036" s="304">
        <v>70.069999999999993</v>
      </c>
      <c r="L1036" s="304">
        <v>118.64</v>
      </c>
      <c r="M1036" s="304">
        <v>90.76</v>
      </c>
      <c r="N1036" s="301">
        <v>34.64</v>
      </c>
    </row>
    <row r="1037" spans="1:14">
      <c r="A1037" s="2" t="s">
        <v>4</v>
      </c>
      <c r="B1037" s="2" t="s">
        <v>27</v>
      </c>
      <c r="C1037" s="2" t="s">
        <v>133</v>
      </c>
      <c r="D1037" s="2" t="s">
        <v>222</v>
      </c>
      <c r="E1037" s="2" t="s">
        <v>223</v>
      </c>
      <c r="F1037" s="2" t="s">
        <v>227</v>
      </c>
      <c r="G1037" s="2" t="s">
        <v>228</v>
      </c>
      <c r="H1037" s="304">
        <v>0</v>
      </c>
      <c r="I1037" s="304">
        <v>0</v>
      </c>
      <c r="J1037" s="304">
        <v>0</v>
      </c>
      <c r="K1037" s="304">
        <v>70.069999999999993</v>
      </c>
      <c r="L1037" s="304">
        <v>118.64</v>
      </c>
      <c r="M1037" s="304">
        <v>90.76</v>
      </c>
      <c r="N1037" s="301">
        <v>34.64</v>
      </c>
    </row>
    <row r="1038" spans="1:14">
      <c r="A1038" s="2" t="s">
        <v>4</v>
      </c>
      <c r="B1038" s="2" t="s">
        <v>25</v>
      </c>
      <c r="C1038" s="2" t="s">
        <v>133</v>
      </c>
      <c r="D1038" s="2" t="s">
        <v>222</v>
      </c>
      <c r="E1038" s="2" t="s">
        <v>223</v>
      </c>
      <c r="F1038" s="2" t="s">
        <v>227</v>
      </c>
      <c r="G1038" s="2" t="s">
        <v>228</v>
      </c>
      <c r="H1038" s="304">
        <v>8.0500000000000007</v>
      </c>
      <c r="I1038" s="304">
        <v>62.43</v>
      </c>
      <c r="J1038" s="304">
        <v>61.65</v>
      </c>
      <c r="K1038" s="304">
        <v>64.010000000000005</v>
      </c>
      <c r="L1038" s="304">
        <v>71.7</v>
      </c>
      <c r="M1038" s="304">
        <v>68.14</v>
      </c>
      <c r="N1038" s="301">
        <v>44.35</v>
      </c>
    </row>
    <row r="1039" spans="1:14">
      <c r="A1039" s="2" t="s">
        <v>4</v>
      </c>
      <c r="B1039" s="2" t="s">
        <v>19</v>
      </c>
      <c r="C1039" s="2" t="s">
        <v>133</v>
      </c>
      <c r="D1039" s="2" t="s">
        <v>222</v>
      </c>
      <c r="E1039" s="2" t="s">
        <v>223</v>
      </c>
      <c r="F1039" s="2" t="s">
        <v>227</v>
      </c>
      <c r="G1039" s="2" t="s">
        <v>228</v>
      </c>
      <c r="H1039" s="304">
        <v>98.520800000000008</v>
      </c>
      <c r="I1039" s="304">
        <v>136.25</v>
      </c>
      <c r="J1039" s="304">
        <v>155.52000000000001</v>
      </c>
      <c r="K1039" s="304">
        <v>103.29</v>
      </c>
      <c r="L1039" s="304">
        <v>103.07</v>
      </c>
      <c r="M1039" s="304">
        <v>78.77</v>
      </c>
      <c r="N1039" s="301">
        <v>48.68</v>
      </c>
    </row>
    <row r="1040" spans="1:14">
      <c r="A1040" s="2" t="s">
        <v>4</v>
      </c>
      <c r="B1040" s="2" t="s">
        <v>21</v>
      </c>
      <c r="C1040" s="2" t="s">
        <v>133</v>
      </c>
      <c r="D1040" s="2" t="s">
        <v>222</v>
      </c>
      <c r="E1040" s="2" t="s">
        <v>223</v>
      </c>
      <c r="F1040" s="2" t="s">
        <v>227</v>
      </c>
      <c r="G1040" s="2" t="s">
        <v>228</v>
      </c>
      <c r="H1040" s="304">
        <v>170.21775</v>
      </c>
      <c r="I1040" s="304">
        <v>136.25</v>
      </c>
      <c r="J1040" s="304">
        <v>155.52000000000001</v>
      </c>
      <c r="K1040" s="304">
        <v>103.29</v>
      </c>
      <c r="L1040" s="304">
        <v>103.07</v>
      </c>
      <c r="M1040" s="304">
        <v>78.77</v>
      </c>
      <c r="N1040" s="301">
        <v>48.68</v>
      </c>
    </row>
    <row r="1041" spans="1:14">
      <c r="A1041" s="2" t="s">
        <v>4</v>
      </c>
      <c r="B1041" s="2" t="s">
        <v>24</v>
      </c>
      <c r="C1041" s="2" t="s">
        <v>133</v>
      </c>
      <c r="D1041" s="2" t="s">
        <v>222</v>
      </c>
      <c r="E1041" s="2" t="s">
        <v>223</v>
      </c>
      <c r="F1041" s="2" t="s">
        <v>227</v>
      </c>
      <c r="G1041" s="2" t="s">
        <v>228</v>
      </c>
      <c r="H1041" s="304">
        <v>98.520800000000008</v>
      </c>
      <c r="I1041" s="304">
        <v>136.25</v>
      </c>
      <c r="J1041" s="304">
        <v>155.52000000000001</v>
      </c>
      <c r="K1041" s="304">
        <v>103.29</v>
      </c>
      <c r="L1041" s="304">
        <v>103.07</v>
      </c>
      <c r="M1041" s="304">
        <v>78.77</v>
      </c>
      <c r="N1041" s="301">
        <v>48.68</v>
      </c>
    </row>
    <row r="1042" spans="1:14">
      <c r="A1042" s="2" t="s">
        <v>4</v>
      </c>
      <c r="B1042" s="2" t="s">
        <v>229</v>
      </c>
      <c r="C1042" s="2" t="s">
        <v>133</v>
      </c>
      <c r="D1042" s="2" t="s">
        <v>230</v>
      </c>
      <c r="E1042" s="2" t="s">
        <v>223</v>
      </c>
      <c r="F1042" s="2" t="s">
        <v>231</v>
      </c>
      <c r="G1042" s="2" t="s">
        <v>232</v>
      </c>
      <c r="H1042" s="304">
        <v>3.3700000000789401</v>
      </c>
      <c r="I1042" s="304">
        <v>3.1400000001334099</v>
      </c>
      <c r="J1042" s="304">
        <v>2.9900000000903302</v>
      </c>
      <c r="K1042" s="304">
        <v>3.3100000001327601</v>
      </c>
      <c r="L1042" s="304">
        <v>3.8300000017677198</v>
      </c>
      <c r="M1042" s="304">
        <v>3.90000000023154</v>
      </c>
      <c r="N1042" s="301">
        <v>4.1199999998192904</v>
      </c>
    </row>
    <row r="1043" spans="1:14">
      <c r="A1043" s="2" t="s">
        <v>4</v>
      </c>
      <c r="B1043" s="2" t="s">
        <v>22</v>
      </c>
      <c r="C1043" s="2" t="s">
        <v>133</v>
      </c>
      <c r="D1043" s="2" t="s">
        <v>222</v>
      </c>
      <c r="E1043" s="2" t="s">
        <v>233</v>
      </c>
      <c r="F1043" s="2" t="s">
        <v>224</v>
      </c>
      <c r="G1043" s="2" t="s">
        <v>225</v>
      </c>
      <c r="H1043" s="304">
        <v>48.208564794799933</v>
      </c>
      <c r="I1043" s="304">
        <v>55.277140704481944</v>
      </c>
      <c r="J1043" s="304">
        <v>55.159662036635666</v>
      </c>
      <c r="K1043" s="304">
        <v>71.030232143083893</v>
      </c>
      <c r="L1043" s="304">
        <v>86.116348985932547</v>
      </c>
      <c r="M1043" s="304">
        <v>87.366772846400295</v>
      </c>
      <c r="N1043" s="301">
        <v>79.641410081239059</v>
      </c>
    </row>
    <row r="1044" spans="1:14">
      <c r="A1044" s="2" t="s">
        <v>4</v>
      </c>
      <c r="B1044" s="2" t="s">
        <v>18</v>
      </c>
      <c r="C1044" s="2" t="s">
        <v>133</v>
      </c>
      <c r="D1044" s="2" t="s">
        <v>222</v>
      </c>
      <c r="E1044" s="2" t="s">
        <v>233</v>
      </c>
      <c r="F1044" s="2" t="s">
        <v>224</v>
      </c>
      <c r="G1044" s="2" t="s">
        <v>225</v>
      </c>
      <c r="H1044" s="304">
        <v>50.687098140220805</v>
      </c>
      <c r="I1044" s="304">
        <v>57.668911615942925</v>
      </c>
      <c r="J1044" s="304">
        <v>56.758855997034672</v>
      </c>
      <c r="K1044" s="304">
        <v>73.331789599862077</v>
      </c>
      <c r="L1044" s="304">
        <v>92.675684417257614</v>
      </c>
      <c r="M1044" s="304">
        <v>89.627571259433495</v>
      </c>
      <c r="N1044" s="301">
        <v>75.853579723488195</v>
      </c>
    </row>
    <row r="1045" spans="1:14">
      <c r="A1045" s="2" t="s">
        <v>4</v>
      </c>
      <c r="B1045" s="2" t="s">
        <v>20</v>
      </c>
      <c r="C1045" s="2" t="s">
        <v>133</v>
      </c>
      <c r="D1045" s="2" t="s">
        <v>222</v>
      </c>
      <c r="E1045" s="2" t="s">
        <v>233</v>
      </c>
      <c r="F1045" s="2" t="s">
        <v>224</v>
      </c>
      <c r="G1045" s="2" t="s">
        <v>225</v>
      </c>
      <c r="H1045" s="304">
        <v>50.072317301326102</v>
      </c>
      <c r="I1045" s="304">
        <v>52.160915667575011</v>
      </c>
      <c r="J1045" s="304">
        <v>35.338172793281522</v>
      </c>
      <c r="K1045" s="304">
        <v>49.770249847383027</v>
      </c>
      <c r="L1045" s="304">
        <v>60.401071682962737</v>
      </c>
      <c r="M1045" s="304">
        <v>59.482337011671397</v>
      </c>
      <c r="N1045" s="301">
        <v>43.170183346236847</v>
      </c>
    </row>
    <row r="1046" spans="1:14">
      <c r="A1046" s="2" t="s">
        <v>4</v>
      </c>
      <c r="B1046" s="2" t="s">
        <v>23</v>
      </c>
      <c r="C1046" s="2" t="s">
        <v>133</v>
      </c>
      <c r="D1046" s="2" t="s">
        <v>222</v>
      </c>
      <c r="E1046" s="2" t="s">
        <v>233</v>
      </c>
      <c r="F1046" s="2" t="s">
        <v>224</v>
      </c>
      <c r="G1046" s="2" t="s">
        <v>225</v>
      </c>
      <c r="H1046" s="304">
        <v>50.695379870062617</v>
      </c>
      <c r="I1046" s="304">
        <v>54.753753959914079</v>
      </c>
      <c r="J1046" s="304">
        <v>54.584002910253545</v>
      </c>
      <c r="K1046" s="304">
        <v>71.003409166830139</v>
      </c>
      <c r="L1046" s="304">
        <v>88.94184553333983</v>
      </c>
      <c r="M1046" s="304">
        <v>89.233935555714922</v>
      </c>
      <c r="N1046" s="301">
        <v>83.599434240119933</v>
      </c>
    </row>
    <row r="1047" spans="1:14">
      <c r="A1047" s="2" t="s">
        <v>4</v>
      </c>
      <c r="B1047" s="2" t="s">
        <v>26</v>
      </c>
      <c r="C1047" s="2" t="s">
        <v>133</v>
      </c>
      <c r="D1047" s="2" t="s">
        <v>222</v>
      </c>
      <c r="E1047" s="2" t="s">
        <v>233</v>
      </c>
      <c r="F1047" s="2" t="s">
        <v>224</v>
      </c>
      <c r="G1047" s="2" t="s">
        <v>225</v>
      </c>
      <c r="H1047" s="304">
        <v>50.570976009985351</v>
      </c>
      <c r="I1047" s="304">
        <v>58.6541640885495</v>
      </c>
      <c r="J1047" s="304">
        <v>59.119778355574525</v>
      </c>
      <c r="K1047" s="304">
        <v>75.86481277264015</v>
      </c>
      <c r="L1047" s="304">
        <v>92.982386593027258</v>
      </c>
      <c r="M1047" s="304">
        <v>88.397553575908319</v>
      </c>
      <c r="N1047" s="301">
        <v>68.742177844778197</v>
      </c>
    </row>
    <row r="1048" spans="1:14">
      <c r="A1048" s="2" t="s">
        <v>4</v>
      </c>
      <c r="B1048" s="2" t="s">
        <v>27</v>
      </c>
      <c r="C1048" s="2" t="s">
        <v>133</v>
      </c>
      <c r="D1048" s="2" t="s">
        <v>222</v>
      </c>
      <c r="E1048" s="2" t="s">
        <v>233</v>
      </c>
      <c r="F1048" s="2" t="s">
        <v>224</v>
      </c>
      <c r="G1048" s="2" t="s">
        <v>225</v>
      </c>
      <c r="H1048" s="304">
        <v>54.663247925250239</v>
      </c>
      <c r="I1048" s="304">
        <v>58.325850183698243</v>
      </c>
      <c r="J1048" s="304">
        <v>56.935715274784329</v>
      </c>
      <c r="K1048" s="304">
        <v>73.929614339162669</v>
      </c>
      <c r="L1048" s="304">
        <v>84.012160736153973</v>
      </c>
      <c r="M1048" s="304">
        <v>81.572874964516316</v>
      </c>
      <c r="N1048" s="301">
        <v>65.520244307345081</v>
      </c>
    </row>
    <row r="1049" spans="1:14">
      <c r="A1049" s="2" t="s">
        <v>4</v>
      </c>
      <c r="B1049" s="2" t="s">
        <v>25</v>
      </c>
      <c r="C1049" s="2" t="s">
        <v>133</v>
      </c>
      <c r="D1049" s="2" t="s">
        <v>222</v>
      </c>
      <c r="E1049" s="2" t="s">
        <v>233</v>
      </c>
      <c r="F1049" s="2" t="s">
        <v>224</v>
      </c>
      <c r="G1049" s="2" t="s">
        <v>225</v>
      </c>
      <c r="H1049" s="304">
        <v>35.703564666942945</v>
      </c>
      <c r="I1049" s="304">
        <v>45.368479432033169</v>
      </c>
      <c r="J1049" s="304">
        <v>43.814652858621372</v>
      </c>
      <c r="K1049" s="304">
        <v>50.170389264343363</v>
      </c>
      <c r="L1049" s="304">
        <v>64.060870572957484</v>
      </c>
      <c r="M1049" s="304">
        <v>67.81503923615071</v>
      </c>
      <c r="N1049" s="301">
        <v>63.225541965126844</v>
      </c>
    </row>
    <row r="1050" spans="1:14">
      <c r="A1050" s="2" t="s">
        <v>4</v>
      </c>
      <c r="B1050" s="2" t="s">
        <v>19</v>
      </c>
      <c r="C1050" s="2" t="s">
        <v>133</v>
      </c>
      <c r="D1050" s="2" t="s">
        <v>222</v>
      </c>
      <c r="E1050" s="2" t="s">
        <v>233</v>
      </c>
      <c r="F1050" s="2" t="s">
        <v>224</v>
      </c>
      <c r="G1050" s="2" t="s">
        <v>225</v>
      </c>
      <c r="H1050" s="304">
        <v>46.710444499112782</v>
      </c>
      <c r="I1050" s="304">
        <v>54.657199539988177</v>
      </c>
      <c r="J1050" s="304">
        <v>59.103917674724883</v>
      </c>
      <c r="K1050" s="304">
        <v>58.014495254841719</v>
      </c>
      <c r="L1050" s="304">
        <v>68.022076524187099</v>
      </c>
      <c r="M1050" s="304">
        <v>67.591064937546079</v>
      </c>
      <c r="N1050" s="301">
        <v>47.03226084231764</v>
      </c>
    </row>
    <row r="1051" spans="1:14">
      <c r="A1051" s="2" t="s">
        <v>4</v>
      </c>
      <c r="B1051" s="2" t="s">
        <v>21</v>
      </c>
      <c r="C1051" s="2" t="s">
        <v>133</v>
      </c>
      <c r="D1051" s="2" t="s">
        <v>222</v>
      </c>
      <c r="E1051" s="2" t="s">
        <v>233</v>
      </c>
      <c r="F1051" s="2" t="s">
        <v>224</v>
      </c>
      <c r="G1051" s="2" t="s">
        <v>225</v>
      </c>
      <c r="H1051" s="304">
        <v>60.197193523213059</v>
      </c>
      <c r="I1051" s="304">
        <v>56.982459937100529</v>
      </c>
      <c r="J1051" s="304">
        <v>60.516681929789669</v>
      </c>
      <c r="K1051" s="304">
        <v>61.046999532878779</v>
      </c>
      <c r="L1051" s="304">
        <v>71.072435408178265</v>
      </c>
      <c r="M1051" s="304">
        <v>68.252188613124318</v>
      </c>
      <c r="N1051" s="301">
        <v>60.972607590709629</v>
      </c>
    </row>
    <row r="1052" spans="1:14">
      <c r="A1052" s="2" t="s">
        <v>4</v>
      </c>
      <c r="B1052" s="2" t="s">
        <v>24</v>
      </c>
      <c r="C1052" s="2" t="s">
        <v>133</v>
      </c>
      <c r="D1052" s="2" t="s">
        <v>222</v>
      </c>
      <c r="E1052" s="2" t="s">
        <v>233</v>
      </c>
      <c r="F1052" s="2" t="s">
        <v>224</v>
      </c>
      <c r="G1052" s="2" t="s">
        <v>225</v>
      </c>
      <c r="H1052" s="304">
        <v>49.145199866291854</v>
      </c>
      <c r="I1052" s="304">
        <v>55.031441751976416</v>
      </c>
      <c r="J1052" s="304">
        <v>59.791590854593466</v>
      </c>
      <c r="K1052" s="304">
        <v>62.148486088025102</v>
      </c>
      <c r="L1052" s="304">
        <v>73.258665545794472</v>
      </c>
      <c r="M1052" s="304">
        <v>69.184903896565032</v>
      </c>
      <c r="N1052" s="301">
        <v>53.5206166158302</v>
      </c>
    </row>
    <row r="1053" spans="1:14">
      <c r="A1053" s="2" t="s">
        <v>4</v>
      </c>
      <c r="B1053" s="2" t="s">
        <v>22</v>
      </c>
      <c r="C1053" s="2" t="s">
        <v>133</v>
      </c>
      <c r="D1053" s="2" t="s">
        <v>222</v>
      </c>
      <c r="E1053" s="2" t="s">
        <v>233</v>
      </c>
      <c r="F1053" s="2" t="s">
        <v>226</v>
      </c>
      <c r="G1053" s="2" t="s">
        <v>225</v>
      </c>
      <c r="H1053" s="304">
        <v>50.687098140220805</v>
      </c>
      <c r="I1053" s="304">
        <v>57.668911615942925</v>
      </c>
      <c r="J1053" s="304">
        <v>56.758855997034672</v>
      </c>
      <c r="K1053" s="304">
        <v>63.067310461965384</v>
      </c>
      <c r="L1053" s="304">
        <v>74.178179001156764</v>
      </c>
      <c r="M1053" s="304">
        <v>74.876349344186224</v>
      </c>
      <c r="N1053" s="301">
        <v>69.861347731637267</v>
      </c>
    </row>
    <row r="1054" spans="1:14">
      <c r="A1054" s="2" t="s">
        <v>4</v>
      </c>
      <c r="B1054" s="2" t="s">
        <v>18</v>
      </c>
      <c r="C1054" s="2" t="s">
        <v>133</v>
      </c>
      <c r="D1054" s="2" t="s">
        <v>222</v>
      </c>
      <c r="E1054" s="2" t="s">
        <v>233</v>
      </c>
      <c r="F1054" s="2" t="s">
        <v>226</v>
      </c>
      <c r="G1054" s="2" t="s">
        <v>225</v>
      </c>
      <c r="H1054" s="304">
        <v>48.208564794799933</v>
      </c>
      <c r="I1054" s="304">
        <v>55.277140704481944</v>
      </c>
      <c r="J1054" s="304">
        <v>55.159662036635666</v>
      </c>
      <c r="K1054" s="304">
        <v>60.7657530051872</v>
      </c>
      <c r="L1054" s="304">
        <v>67.618843569831697</v>
      </c>
      <c r="M1054" s="304">
        <v>72.615550931153024</v>
      </c>
      <c r="N1054" s="301">
        <v>73.649178089388116</v>
      </c>
    </row>
    <row r="1055" spans="1:14">
      <c r="A1055" s="2" t="s">
        <v>4</v>
      </c>
      <c r="B1055" s="2" t="s">
        <v>20</v>
      </c>
      <c r="C1055" s="2" t="s">
        <v>133</v>
      </c>
      <c r="D1055" s="2" t="s">
        <v>222</v>
      </c>
      <c r="E1055" s="2" t="s">
        <v>233</v>
      </c>
      <c r="F1055" s="2" t="s">
        <v>226</v>
      </c>
      <c r="G1055" s="2" t="s">
        <v>225</v>
      </c>
      <c r="H1055" s="304">
        <v>50.072317301326102</v>
      </c>
      <c r="I1055" s="304">
        <v>52.160915667575011</v>
      </c>
      <c r="J1055" s="304">
        <v>35.338172793281522</v>
      </c>
      <c r="K1055" s="304">
        <v>39.505770709486349</v>
      </c>
      <c r="L1055" s="304">
        <v>41.903566266861887</v>
      </c>
      <c r="M1055" s="304">
        <v>44.731115096424112</v>
      </c>
      <c r="N1055" s="301">
        <v>37.177951354385911</v>
      </c>
    </row>
    <row r="1056" spans="1:14">
      <c r="A1056" s="2" t="s">
        <v>4</v>
      </c>
      <c r="B1056" s="2" t="s">
        <v>23</v>
      </c>
      <c r="C1056" s="2" t="s">
        <v>133</v>
      </c>
      <c r="D1056" s="2" t="s">
        <v>222</v>
      </c>
      <c r="E1056" s="2" t="s">
        <v>233</v>
      </c>
      <c r="F1056" s="2" t="s">
        <v>226</v>
      </c>
      <c r="G1056" s="2" t="s">
        <v>225</v>
      </c>
      <c r="H1056" s="304">
        <v>50.695379870062617</v>
      </c>
      <c r="I1056" s="304">
        <v>54.753753959914079</v>
      </c>
      <c r="J1056" s="304">
        <v>54.584002910253545</v>
      </c>
      <c r="K1056" s="304">
        <v>60.738930028933453</v>
      </c>
      <c r="L1056" s="304">
        <v>70.444340117238966</v>
      </c>
      <c r="M1056" s="304">
        <v>74.482713640467637</v>
      </c>
      <c r="N1056" s="301">
        <v>77.60720224826899</v>
      </c>
    </row>
    <row r="1057" spans="1:14">
      <c r="A1057" s="2" t="s">
        <v>4</v>
      </c>
      <c r="B1057" s="2" t="s">
        <v>26</v>
      </c>
      <c r="C1057" s="2" t="s">
        <v>133</v>
      </c>
      <c r="D1057" s="2" t="s">
        <v>222</v>
      </c>
      <c r="E1057" s="2" t="s">
        <v>233</v>
      </c>
      <c r="F1057" s="2" t="s">
        <v>226</v>
      </c>
      <c r="G1057" s="2" t="s">
        <v>225</v>
      </c>
      <c r="H1057" s="304">
        <v>50.570976009985351</v>
      </c>
      <c r="I1057" s="304">
        <v>58.6541640885495</v>
      </c>
      <c r="J1057" s="304">
        <v>59.119778355574525</v>
      </c>
      <c r="K1057" s="304">
        <v>65.60033363474345</v>
      </c>
      <c r="L1057" s="304">
        <v>74.484881176926407</v>
      </c>
      <c r="M1057" s="304">
        <v>73.646331660661033</v>
      </c>
      <c r="N1057" s="301">
        <v>62.749945852927254</v>
      </c>
    </row>
    <row r="1058" spans="1:14">
      <c r="A1058" s="2" t="s">
        <v>4</v>
      </c>
      <c r="B1058" s="2" t="s">
        <v>27</v>
      </c>
      <c r="C1058" s="2" t="s">
        <v>133</v>
      </c>
      <c r="D1058" s="2" t="s">
        <v>222</v>
      </c>
      <c r="E1058" s="2" t="s">
        <v>233</v>
      </c>
      <c r="F1058" s="2" t="s">
        <v>226</v>
      </c>
      <c r="G1058" s="2" t="s">
        <v>225</v>
      </c>
      <c r="H1058" s="304">
        <v>54.663247925250239</v>
      </c>
      <c r="I1058" s="304">
        <v>58.325850183698243</v>
      </c>
      <c r="J1058" s="304">
        <v>56.935715274784329</v>
      </c>
      <c r="K1058" s="304">
        <v>63.665135201265983</v>
      </c>
      <c r="L1058" s="304">
        <v>65.514655320053123</v>
      </c>
      <c r="M1058" s="304">
        <v>66.821653049269031</v>
      </c>
      <c r="N1058" s="301">
        <v>59.528012315494138</v>
      </c>
    </row>
    <row r="1059" spans="1:14">
      <c r="A1059" s="2" t="s">
        <v>4</v>
      </c>
      <c r="B1059" s="2" t="s">
        <v>25</v>
      </c>
      <c r="C1059" s="2" t="s">
        <v>133</v>
      </c>
      <c r="D1059" s="2" t="s">
        <v>222</v>
      </c>
      <c r="E1059" s="2" t="s">
        <v>233</v>
      </c>
      <c r="F1059" s="2" t="s">
        <v>226</v>
      </c>
      <c r="G1059" s="2" t="s">
        <v>225</v>
      </c>
      <c r="H1059" s="304">
        <v>34.683986599450101</v>
      </c>
      <c r="I1059" s="304">
        <v>36.952684093281306</v>
      </c>
      <c r="J1059" s="304">
        <v>35.151292179415471</v>
      </c>
      <c r="K1059" s="304">
        <v>40.793633026056405</v>
      </c>
      <c r="L1059" s="304">
        <v>52.88191627141979</v>
      </c>
      <c r="M1059" s="304">
        <v>56.740245700397637</v>
      </c>
      <c r="N1059" s="301">
        <v>55.553616767707986</v>
      </c>
    </row>
    <row r="1060" spans="1:14">
      <c r="A1060" s="2" t="s">
        <v>4</v>
      </c>
      <c r="B1060" s="2" t="s">
        <v>19</v>
      </c>
      <c r="C1060" s="2" t="s">
        <v>133</v>
      </c>
      <c r="D1060" s="2" t="s">
        <v>222</v>
      </c>
      <c r="E1060" s="2" t="s">
        <v>233</v>
      </c>
      <c r="F1060" s="2" t="s">
        <v>226</v>
      </c>
      <c r="G1060" s="2" t="s">
        <v>225</v>
      </c>
      <c r="H1060" s="304">
        <v>34.232227496398693</v>
      </c>
      <c r="I1060" s="304">
        <v>36.290194656039084</v>
      </c>
      <c r="J1060" s="304">
        <v>37.249483727764606</v>
      </c>
      <c r="K1060" s="304">
        <v>42.883653951097621</v>
      </c>
      <c r="L1060" s="304">
        <v>51.952134824612621</v>
      </c>
      <c r="M1060" s="304">
        <v>54.788577605417082</v>
      </c>
      <c r="N1060" s="301">
        <v>38.611306645917416</v>
      </c>
    </row>
    <row r="1061" spans="1:14">
      <c r="A1061" s="2" t="s">
        <v>4</v>
      </c>
      <c r="B1061" s="2" t="s">
        <v>21</v>
      </c>
      <c r="C1061" s="2" t="s">
        <v>133</v>
      </c>
      <c r="D1061" s="2" t="s">
        <v>222</v>
      </c>
      <c r="E1061" s="2" t="s">
        <v>233</v>
      </c>
      <c r="F1061" s="2" t="s">
        <v>226</v>
      </c>
      <c r="G1061" s="2" t="s">
        <v>225</v>
      </c>
      <c r="H1061" s="304">
        <v>38.638151958246731</v>
      </c>
      <c r="I1061" s="304">
        <v>38.615455053151436</v>
      </c>
      <c r="J1061" s="304">
        <v>38.662247982829392</v>
      </c>
      <c r="K1061" s="304">
        <v>45.916158229134687</v>
      </c>
      <c r="L1061" s="304">
        <v>55.002493708603794</v>
      </c>
      <c r="M1061" s="304">
        <v>55.44970128099532</v>
      </c>
      <c r="N1061" s="301">
        <v>52.551653394309405</v>
      </c>
    </row>
    <row r="1062" spans="1:14">
      <c r="A1062" s="2" t="s">
        <v>4</v>
      </c>
      <c r="B1062" s="2" t="s">
        <v>24</v>
      </c>
      <c r="C1062" s="2" t="s">
        <v>133</v>
      </c>
      <c r="D1062" s="2" t="s">
        <v>222</v>
      </c>
      <c r="E1062" s="2" t="s">
        <v>233</v>
      </c>
      <c r="F1062" s="2" t="s">
        <v>226</v>
      </c>
      <c r="G1062" s="2" t="s">
        <v>225</v>
      </c>
      <c r="H1062" s="304">
        <v>35.314653091305239</v>
      </c>
      <c r="I1062" s="304">
        <v>35.222686069854035</v>
      </c>
      <c r="J1062" s="304">
        <v>35.179611174753681</v>
      </c>
      <c r="K1062" s="304">
        <v>38.702290080946234</v>
      </c>
      <c r="L1062" s="304">
        <v>50.194582284953434</v>
      </c>
      <c r="M1062" s="304">
        <v>53.596082098144343</v>
      </c>
      <c r="N1062" s="301">
        <v>54.027228404609232</v>
      </c>
    </row>
    <row r="1063" spans="1:14">
      <c r="A1063" s="2" t="s">
        <v>4</v>
      </c>
      <c r="B1063" s="2" t="s">
        <v>22</v>
      </c>
      <c r="C1063" s="2" t="s">
        <v>133</v>
      </c>
      <c r="D1063" s="2" t="s">
        <v>222</v>
      </c>
      <c r="E1063" s="2" t="s">
        <v>233</v>
      </c>
      <c r="F1063" s="2" t="s">
        <v>227</v>
      </c>
      <c r="G1063" s="2" t="s">
        <v>228</v>
      </c>
      <c r="H1063" s="304">
        <v>0</v>
      </c>
      <c r="I1063" s="304">
        <v>0</v>
      </c>
      <c r="J1063" s="304">
        <v>0</v>
      </c>
      <c r="K1063" s="304">
        <v>89.916837247974954</v>
      </c>
      <c r="L1063" s="304">
        <v>162.03814744504348</v>
      </c>
      <c r="M1063" s="304">
        <v>129.22070397756616</v>
      </c>
      <c r="N1063" s="301">
        <v>52.49195224861424</v>
      </c>
    </row>
    <row r="1064" spans="1:14">
      <c r="A1064" s="2" t="s">
        <v>4</v>
      </c>
      <c r="B1064" s="2" t="s">
        <v>18</v>
      </c>
      <c r="C1064" s="2" t="s">
        <v>133</v>
      </c>
      <c r="D1064" s="2" t="s">
        <v>222</v>
      </c>
      <c r="E1064" s="2" t="s">
        <v>233</v>
      </c>
      <c r="F1064" s="2" t="s">
        <v>227</v>
      </c>
      <c r="G1064" s="2" t="s">
        <v>228</v>
      </c>
      <c r="H1064" s="304">
        <v>0</v>
      </c>
      <c r="I1064" s="304">
        <v>0</v>
      </c>
      <c r="J1064" s="304">
        <v>0</v>
      </c>
      <c r="K1064" s="304">
        <v>89.916837247974954</v>
      </c>
      <c r="L1064" s="304">
        <v>162.03814744504348</v>
      </c>
      <c r="M1064" s="304">
        <v>129.22070397756616</v>
      </c>
      <c r="N1064" s="301">
        <v>52.49195224861424</v>
      </c>
    </row>
    <row r="1065" spans="1:14">
      <c r="A1065" s="2" t="s">
        <v>4</v>
      </c>
      <c r="B1065" s="2" t="s">
        <v>20</v>
      </c>
      <c r="C1065" s="2" t="s">
        <v>133</v>
      </c>
      <c r="D1065" s="2" t="s">
        <v>222</v>
      </c>
      <c r="E1065" s="2" t="s">
        <v>233</v>
      </c>
      <c r="F1065" s="2" t="s">
        <v>227</v>
      </c>
      <c r="G1065" s="2" t="s">
        <v>228</v>
      </c>
      <c r="H1065" s="304">
        <v>0</v>
      </c>
      <c r="I1065" s="304">
        <v>0</v>
      </c>
      <c r="J1065" s="304">
        <v>0</v>
      </c>
      <c r="K1065" s="304">
        <v>89.916837247974954</v>
      </c>
      <c r="L1065" s="304">
        <v>162.03814744504348</v>
      </c>
      <c r="M1065" s="304">
        <v>129.22070397756616</v>
      </c>
      <c r="N1065" s="301">
        <v>52.49195224861424</v>
      </c>
    </row>
    <row r="1066" spans="1:14">
      <c r="A1066" s="2" t="s">
        <v>4</v>
      </c>
      <c r="B1066" s="2" t="s">
        <v>23</v>
      </c>
      <c r="C1066" s="2" t="s">
        <v>133</v>
      </c>
      <c r="D1066" s="2" t="s">
        <v>222</v>
      </c>
      <c r="E1066" s="2" t="s">
        <v>233</v>
      </c>
      <c r="F1066" s="2" t="s">
        <v>227</v>
      </c>
      <c r="G1066" s="2" t="s">
        <v>228</v>
      </c>
      <c r="H1066" s="304">
        <v>0</v>
      </c>
      <c r="I1066" s="304">
        <v>0</v>
      </c>
      <c r="J1066" s="304">
        <v>0</v>
      </c>
      <c r="K1066" s="304">
        <v>89.916837247974954</v>
      </c>
      <c r="L1066" s="304">
        <v>162.03814744504348</v>
      </c>
      <c r="M1066" s="304">
        <v>129.22070397756616</v>
      </c>
      <c r="N1066" s="301">
        <v>52.49195224861424</v>
      </c>
    </row>
    <row r="1067" spans="1:14">
      <c r="A1067" s="2" t="s">
        <v>4</v>
      </c>
      <c r="B1067" s="2" t="s">
        <v>26</v>
      </c>
      <c r="C1067" s="2" t="s">
        <v>133</v>
      </c>
      <c r="D1067" s="2" t="s">
        <v>222</v>
      </c>
      <c r="E1067" s="2" t="s">
        <v>233</v>
      </c>
      <c r="F1067" s="2" t="s">
        <v>227</v>
      </c>
      <c r="G1067" s="2" t="s">
        <v>228</v>
      </c>
      <c r="H1067" s="304">
        <v>0</v>
      </c>
      <c r="I1067" s="304">
        <v>0</v>
      </c>
      <c r="J1067" s="304">
        <v>0</v>
      </c>
      <c r="K1067" s="304">
        <v>89.916837247974954</v>
      </c>
      <c r="L1067" s="304">
        <v>162.03814744504348</v>
      </c>
      <c r="M1067" s="304">
        <v>129.22070397756616</v>
      </c>
      <c r="N1067" s="301">
        <v>52.49195224861424</v>
      </c>
    </row>
    <row r="1068" spans="1:14">
      <c r="A1068" s="2" t="s">
        <v>4</v>
      </c>
      <c r="B1068" s="2" t="s">
        <v>27</v>
      </c>
      <c r="C1068" s="2" t="s">
        <v>133</v>
      </c>
      <c r="D1068" s="2" t="s">
        <v>222</v>
      </c>
      <c r="E1068" s="2" t="s">
        <v>233</v>
      </c>
      <c r="F1068" s="2" t="s">
        <v>227</v>
      </c>
      <c r="G1068" s="2" t="s">
        <v>228</v>
      </c>
      <c r="H1068" s="304">
        <v>0</v>
      </c>
      <c r="I1068" s="304">
        <v>0</v>
      </c>
      <c r="J1068" s="304">
        <v>0</v>
      </c>
      <c r="K1068" s="304">
        <v>89.916837247974954</v>
      </c>
      <c r="L1068" s="304">
        <v>162.03814744504348</v>
      </c>
      <c r="M1068" s="304">
        <v>129.22070397756616</v>
      </c>
      <c r="N1068" s="301">
        <v>52.49195224861424</v>
      </c>
    </row>
    <row r="1069" spans="1:14">
      <c r="A1069" s="2" t="s">
        <v>4</v>
      </c>
      <c r="B1069" s="2" t="s">
        <v>25</v>
      </c>
      <c r="C1069" s="2" t="s">
        <v>133</v>
      </c>
      <c r="D1069" s="2" t="s">
        <v>222</v>
      </c>
      <c r="E1069" s="2" t="s">
        <v>233</v>
      </c>
      <c r="F1069" s="2" t="s">
        <v>227</v>
      </c>
      <c r="G1069" s="2" t="s">
        <v>228</v>
      </c>
      <c r="H1069" s="304">
        <v>8.9315038712372576</v>
      </c>
      <c r="I1069" s="304">
        <v>73.722367167466359</v>
      </c>
      <c r="J1069" s="304">
        <v>75.891039549843683</v>
      </c>
      <c r="K1069" s="304">
        <v>82.140384647393716</v>
      </c>
      <c r="L1069" s="304">
        <v>97.927639681470154</v>
      </c>
      <c r="M1069" s="304">
        <v>97.01519137319697</v>
      </c>
      <c r="N1069" s="301">
        <v>67.206064729389183</v>
      </c>
    </row>
    <row r="1070" spans="1:14">
      <c r="A1070" s="2" t="s">
        <v>4</v>
      </c>
      <c r="B1070" s="2" t="s">
        <v>19</v>
      </c>
      <c r="C1070" s="2" t="s">
        <v>133</v>
      </c>
      <c r="D1070" s="2" t="s">
        <v>222</v>
      </c>
      <c r="E1070" s="2" t="s">
        <v>233</v>
      </c>
      <c r="F1070" s="2" t="s">
        <v>227</v>
      </c>
      <c r="G1070" s="2" t="s">
        <v>228</v>
      </c>
      <c r="H1070" s="304">
        <v>109.30918094377536</v>
      </c>
      <c r="I1070" s="304">
        <v>160.89496278339405</v>
      </c>
      <c r="J1070" s="304">
        <v>191.44484137537211</v>
      </c>
      <c r="K1070" s="304">
        <v>132.54616982079827</v>
      </c>
      <c r="L1070" s="304">
        <v>140.77268928827235</v>
      </c>
      <c r="M1070" s="304">
        <v>112.14978902945003</v>
      </c>
      <c r="N1070" s="301">
        <v>73.76755876046596</v>
      </c>
    </row>
    <row r="1071" spans="1:14">
      <c r="A1071" s="2" t="s">
        <v>4</v>
      </c>
      <c r="B1071" s="2" t="s">
        <v>21</v>
      </c>
      <c r="C1071" s="2" t="s">
        <v>133</v>
      </c>
      <c r="D1071" s="2" t="s">
        <v>222</v>
      </c>
      <c r="E1071" s="2" t="s">
        <v>233</v>
      </c>
      <c r="F1071" s="2" t="s">
        <v>227</v>
      </c>
      <c r="G1071" s="2" t="s">
        <v>228</v>
      </c>
      <c r="H1071" s="304">
        <v>188.85720410910506</v>
      </c>
      <c r="I1071" s="304">
        <v>160.89496278339405</v>
      </c>
      <c r="J1071" s="304">
        <v>191.44484137537211</v>
      </c>
      <c r="K1071" s="304">
        <v>132.54616982079827</v>
      </c>
      <c r="L1071" s="304">
        <v>140.77268928827235</v>
      </c>
      <c r="M1071" s="304">
        <v>112.14978902945003</v>
      </c>
      <c r="N1071" s="301">
        <v>73.76755876046596</v>
      </c>
    </row>
    <row r="1072" spans="1:14">
      <c r="A1072" s="2" t="s">
        <v>4</v>
      </c>
      <c r="B1072" s="2" t="s">
        <v>24</v>
      </c>
      <c r="C1072" s="2" t="s">
        <v>133</v>
      </c>
      <c r="D1072" s="2" t="s">
        <v>222</v>
      </c>
      <c r="E1072" s="2" t="s">
        <v>233</v>
      </c>
      <c r="F1072" s="2" t="s">
        <v>227</v>
      </c>
      <c r="G1072" s="2" t="s">
        <v>228</v>
      </c>
      <c r="H1072" s="304">
        <v>109.30918094377536</v>
      </c>
      <c r="I1072" s="304">
        <v>160.89496278339405</v>
      </c>
      <c r="J1072" s="304">
        <v>191.44484137537211</v>
      </c>
      <c r="K1072" s="304">
        <v>132.54616982079827</v>
      </c>
      <c r="L1072" s="304">
        <v>140.77268928827235</v>
      </c>
      <c r="M1072" s="304">
        <v>112.14978902945003</v>
      </c>
      <c r="N1072" s="301">
        <v>73.76755876046596</v>
      </c>
    </row>
    <row r="1073" spans="1:14">
      <c r="A1073" s="2" t="s">
        <v>4</v>
      </c>
      <c r="B1073" s="2" t="s">
        <v>229</v>
      </c>
      <c r="C1073" s="2" t="s">
        <v>133</v>
      </c>
      <c r="D1073" s="2" t="s">
        <v>230</v>
      </c>
      <c r="E1073" s="2" t="s">
        <v>233</v>
      </c>
      <c r="F1073" s="2" t="s">
        <v>231</v>
      </c>
      <c r="G1073" s="2" t="s">
        <v>232</v>
      </c>
      <c r="H1073" s="304">
        <v>3.7390270865558524</v>
      </c>
      <c r="I1073" s="304">
        <v>3.7079646470555767</v>
      </c>
      <c r="J1073" s="304">
        <v>3.6806846433234037</v>
      </c>
      <c r="K1073" s="304">
        <v>4.2475343414119378</v>
      </c>
      <c r="L1073" s="304">
        <v>5.2310022336560573</v>
      </c>
      <c r="M1073" s="304">
        <v>5.5526745872898609</v>
      </c>
      <c r="N1073" s="301">
        <v>6.2432691470786619</v>
      </c>
    </row>
    <row r="1074" spans="1:14">
      <c r="A1074" s="2"/>
      <c r="B1074" s="2"/>
      <c r="C1074" s="2"/>
      <c r="D1074" s="2"/>
      <c r="E1074" s="2"/>
      <c r="F1074" s="2"/>
      <c r="G1074" s="2"/>
      <c r="H1074" s="304"/>
      <c r="I1074" s="304"/>
      <c r="J1074" s="304"/>
      <c r="K1074" s="304"/>
      <c r="L1074" s="304"/>
      <c r="M1074" s="304"/>
      <c r="N1074" s="301"/>
    </row>
    <row r="1075" spans="1:14">
      <c r="A1075" s="2" t="s">
        <v>2</v>
      </c>
      <c r="B1075" s="2" t="s">
        <v>234</v>
      </c>
      <c r="C1075" s="2" t="s">
        <v>153</v>
      </c>
      <c r="D1075" s="2" t="s">
        <v>154</v>
      </c>
      <c r="E1075" s="2" t="s">
        <v>132</v>
      </c>
      <c r="F1075" s="2" t="s">
        <v>99</v>
      </c>
      <c r="G1075" s="2" t="s">
        <v>46</v>
      </c>
      <c r="H1075" s="304">
        <v>2025</v>
      </c>
      <c r="I1075" s="304">
        <v>2028</v>
      </c>
      <c r="J1075" s="304">
        <v>2030</v>
      </c>
      <c r="K1075" s="304">
        <v>2032</v>
      </c>
      <c r="L1075" s="304">
        <v>2035</v>
      </c>
      <c r="M1075" s="304">
        <v>2037</v>
      </c>
      <c r="N1075" s="301">
        <v>2040</v>
      </c>
    </row>
    <row r="1076" spans="1:14">
      <c r="A1076" s="2" t="s">
        <v>4</v>
      </c>
      <c r="B1076" s="2" t="s">
        <v>235</v>
      </c>
      <c r="C1076" s="2" t="s">
        <v>158</v>
      </c>
      <c r="D1076" s="2" t="s">
        <v>150</v>
      </c>
      <c r="E1076" s="2" t="s">
        <v>133</v>
      </c>
      <c r="F1076" s="2" t="s">
        <v>236</v>
      </c>
      <c r="G1076" s="2" t="s">
        <v>152</v>
      </c>
      <c r="H1076" s="304">
        <v>15.348272411547999</v>
      </c>
      <c r="I1076" s="304">
        <v>21.153491252812003</v>
      </c>
      <c r="J1076" s="304">
        <v>20.683741025848001</v>
      </c>
      <c r="K1076" s="304">
        <v>24.458066283739999</v>
      </c>
      <c r="L1076" s="304">
        <v>25.218139066426001</v>
      </c>
      <c r="M1076" s="304">
        <v>29.812733953058999</v>
      </c>
      <c r="N1076" s="301">
        <v>21.241503075967994</v>
      </c>
    </row>
    <row r="1077" spans="1:14">
      <c r="A1077" s="2" t="s">
        <v>4</v>
      </c>
      <c r="B1077" s="2" t="s">
        <v>235</v>
      </c>
      <c r="C1077" s="2" t="s">
        <v>30</v>
      </c>
      <c r="D1077" s="2" t="s">
        <v>150</v>
      </c>
      <c r="E1077" s="2" t="s">
        <v>133</v>
      </c>
      <c r="F1077" s="2" t="s">
        <v>236</v>
      </c>
      <c r="G1077" s="2" t="s">
        <v>152</v>
      </c>
      <c r="H1077" s="304">
        <v>1.1139181495399999</v>
      </c>
      <c r="I1077" s="304">
        <v>0.52020064432000002</v>
      </c>
      <c r="J1077" s="304">
        <v>0.51669057145999997</v>
      </c>
      <c r="K1077" s="304">
        <v>0.47994849476000001</v>
      </c>
      <c r="L1077" s="304">
        <v>0.87580300724000004</v>
      </c>
      <c r="M1077" s="304">
        <v>1.0255542660999999</v>
      </c>
      <c r="N1077" s="301">
        <v>3.0190550084800001</v>
      </c>
    </row>
    <row r="1078" spans="1:14">
      <c r="A1078" s="2" t="s">
        <v>4</v>
      </c>
      <c r="B1078" s="2" t="s">
        <v>235</v>
      </c>
      <c r="C1078" s="2" t="s">
        <v>156</v>
      </c>
      <c r="D1078" s="2" t="s">
        <v>150</v>
      </c>
      <c r="E1078" s="2" t="s">
        <v>133</v>
      </c>
      <c r="F1078" s="2" t="s">
        <v>236</v>
      </c>
      <c r="G1078" s="2" t="s">
        <v>152</v>
      </c>
      <c r="H1078" s="304">
        <v>0.92435483462000001</v>
      </c>
      <c r="I1078" s="304">
        <v>2.8467448444399999</v>
      </c>
      <c r="J1078" s="304">
        <v>1.4403496472399999</v>
      </c>
      <c r="K1078" s="304">
        <v>1.56777773012</v>
      </c>
      <c r="L1078" s="304">
        <v>1.7622189617199999</v>
      </c>
      <c r="M1078" s="304">
        <v>3.1764483984799998</v>
      </c>
      <c r="N1078" s="301">
        <v>2.1509343211999998</v>
      </c>
    </row>
    <row r="1079" spans="1:14">
      <c r="A1079" s="2" t="s">
        <v>4</v>
      </c>
      <c r="B1079" s="2" t="s">
        <v>235</v>
      </c>
      <c r="C1079" s="2" t="s">
        <v>157</v>
      </c>
      <c r="D1079" s="2" t="s">
        <v>150</v>
      </c>
      <c r="E1079" s="2" t="s">
        <v>133</v>
      </c>
      <c r="F1079" s="2" t="s">
        <v>236</v>
      </c>
      <c r="G1079" s="2" t="s">
        <v>152</v>
      </c>
      <c r="H1079" s="304">
        <v>6.7575274456199992</v>
      </c>
      <c r="I1079" s="304">
        <v>6.46210520102</v>
      </c>
      <c r="J1079" s="304">
        <v>5.3850709822000002</v>
      </c>
      <c r="K1079" s="304">
        <v>6.1867388073400003</v>
      </c>
      <c r="L1079" s="304">
        <v>9.9663432546999999</v>
      </c>
      <c r="M1079" s="304">
        <v>10.2725709205</v>
      </c>
      <c r="N1079" s="301">
        <v>5.42650274894</v>
      </c>
    </row>
    <row r="1080" spans="1:14">
      <c r="A1080" s="2" t="s">
        <v>4</v>
      </c>
      <c r="B1080" s="2" t="s">
        <v>235</v>
      </c>
      <c r="C1080" s="2" t="s">
        <v>67</v>
      </c>
      <c r="D1080" s="2" t="s">
        <v>150</v>
      </c>
      <c r="E1080" s="2" t="s">
        <v>133</v>
      </c>
      <c r="F1080" s="2" t="s">
        <v>236</v>
      </c>
      <c r="G1080" s="2" t="s">
        <v>152</v>
      </c>
      <c r="H1080" s="304">
        <v>24.144072841328001</v>
      </c>
      <c r="I1080" s="304">
        <v>30.982541942592</v>
      </c>
      <c r="J1080" s="304">
        <v>28.025852226748</v>
      </c>
      <c r="K1080" s="304">
        <v>32.692531315959997</v>
      </c>
      <c r="L1080" s="304">
        <v>37.822504290086002</v>
      </c>
      <c r="M1080" s="304">
        <v>44.287307538138997</v>
      </c>
      <c r="N1080" s="301">
        <v>31.837995154587993</v>
      </c>
    </row>
    <row r="1081" spans="1:14">
      <c r="A1081" s="2" t="s">
        <v>4</v>
      </c>
      <c r="B1081" s="2" t="s">
        <v>235</v>
      </c>
      <c r="C1081" s="2" t="s">
        <v>150</v>
      </c>
      <c r="D1081" s="2" t="s">
        <v>158</v>
      </c>
      <c r="E1081" s="2" t="s">
        <v>133</v>
      </c>
      <c r="F1081" s="2" t="s">
        <v>236</v>
      </c>
      <c r="G1081" s="2" t="s">
        <v>152</v>
      </c>
      <c r="H1081" s="304">
        <v>4.5376996199999997</v>
      </c>
      <c r="I1081" s="304">
        <v>3.8101346110000001</v>
      </c>
      <c r="J1081" s="304">
        <v>4.4237160180000004</v>
      </c>
      <c r="K1081" s="304">
        <v>3.9845834880000002</v>
      </c>
      <c r="L1081" s="304">
        <v>2.4866231719999998</v>
      </c>
      <c r="M1081" s="304">
        <v>2.8729025460000002</v>
      </c>
      <c r="N1081" s="301">
        <v>4.7485853069999999</v>
      </c>
    </row>
    <row r="1082" spans="1:14">
      <c r="A1082" s="2" t="s">
        <v>4</v>
      </c>
      <c r="B1082" s="2" t="s">
        <v>235</v>
      </c>
      <c r="C1082" s="2" t="s">
        <v>150</v>
      </c>
      <c r="D1082" s="2" t="s">
        <v>30</v>
      </c>
      <c r="E1082" s="2" t="s">
        <v>133</v>
      </c>
      <c r="F1082" s="2" t="s">
        <v>236</v>
      </c>
      <c r="G1082" s="2" t="s">
        <v>152</v>
      </c>
      <c r="H1082" s="304">
        <v>5.7441648609999998</v>
      </c>
      <c r="I1082" s="304">
        <v>7.1204414399999996</v>
      </c>
      <c r="J1082" s="304">
        <v>7.0563727419999998</v>
      </c>
      <c r="K1082" s="304">
        <v>6.7652443106261293</v>
      </c>
      <c r="L1082" s="304">
        <v>5.8345840921138503</v>
      </c>
      <c r="M1082" s="304">
        <v>4.7337600161501596</v>
      </c>
      <c r="N1082" s="301">
        <v>5.7285467072295253</v>
      </c>
    </row>
    <row r="1083" spans="1:14">
      <c r="A1083" s="2" t="s">
        <v>4</v>
      </c>
      <c r="B1083" s="2" t="s">
        <v>235</v>
      </c>
      <c r="C1083" s="2" t="s">
        <v>150</v>
      </c>
      <c r="D1083" s="2" t="s">
        <v>156</v>
      </c>
      <c r="E1083" s="2" t="s">
        <v>133</v>
      </c>
      <c r="F1083" s="2" t="s">
        <v>236</v>
      </c>
      <c r="G1083" s="2" t="s">
        <v>152</v>
      </c>
      <c r="H1083" s="304">
        <v>0.51667141100000002</v>
      </c>
      <c r="I1083" s="304">
        <v>0.35949999999999999</v>
      </c>
      <c r="J1083" s="304">
        <v>0.212486017</v>
      </c>
      <c r="K1083" s="304">
        <v>0.19958414299999999</v>
      </c>
      <c r="L1083" s="304">
        <v>0.138158053</v>
      </c>
      <c r="M1083" s="304">
        <v>0.21254325199999999</v>
      </c>
      <c r="N1083" s="301">
        <v>0.44292931899999999</v>
      </c>
    </row>
    <row r="1084" spans="1:14">
      <c r="A1084" s="2" t="s">
        <v>4</v>
      </c>
      <c r="B1084" s="2" t="s">
        <v>235</v>
      </c>
      <c r="C1084" s="2" t="s">
        <v>150</v>
      </c>
      <c r="D1084" s="2" t="s">
        <v>157</v>
      </c>
      <c r="E1084" s="2" t="s">
        <v>133</v>
      </c>
      <c r="F1084" s="2" t="s">
        <v>236</v>
      </c>
      <c r="G1084" s="2" t="s">
        <v>152</v>
      </c>
      <c r="H1084" s="304">
        <v>0.61708844399999996</v>
      </c>
      <c r="I1084" s="304">
        <v>0.264284986</v>
      </c>
      <c r="J1084" s="304">
        <v>0.54364032900000003</v>
      </c>
      <c r="K1084" s="304">
        <v>0.46434448699999997</v>
      </c>
      <c r="L1084" s="304">
        <v>0.380185</v>
      </c>
      <c r="M1084" s="304">
        <v>0.37763192000000001</v>
      </c>
      <c r="N1084" s="301">
        <v>1.287808356</v>
      </c>
    </row>
    <row r="1085" spans="1:14">
      <c r="A1085" s="2" t="s">
        <v>4</v>
      </c>
      <c r="B1085" s="2" t="s">
        <v>235</v>
      </c>
      <c r="C1085" s="2" t="s">
        <v>159</v>
      </c>
      <c r="D1085" s="2" t="s">
        <v>150</v>
      </c>
      <c r="E1085" s="2" t="s">
        <v>133</v>
      </c>
      <c r="F1085" s="2" t="s">
        <v>236</v>
      </c>
      <c r="G1085" s="2" t="s">
        <v>152</v>
      </c>
      <c r="H1085" s="304">
        <v>11.415624336</v>
      </c>
      <c r="I1085" s="304">
        <v>11.554361037</v>
      </c>
      <c r="J1085" s="304">
        <v>12.236215106000001</v>
      </c>
      <c r="K1085" s="304">
        <v>11.413756428626128</v>
      </c>
      <c r="L1085" s="304">
        <v>8.8395503171138508</v>
      </c>
      <c r="M1085" s="304">
        <v>8.1968377341501597</v>
      </c>
      <c r="N1085" s="301">
        <v>12.207869689229524</v>
      </c>
    </row>
    <row r="1086" spans="1:14">
      <c r="A1086" s="2" t="s">
        <v>4</v>
      </c>
      <c r="B1086" s="2" t="s">
        <v>235</v>
      </c>
      <c r="C1086" s="2" t="s">
        <v>151</v>
      </c>
      <c r="D1086" s="2" t="s">
        <v>150</v>
      </c>
      <c r="E1086" s="2" t="s">
        <v>133</v>
      </c>
      <c r="F1086" s="2" t="s">
        <v>236</v>
      </c>
      <c r="G1086" s="2" t="s">
        <v>152</v>
      </c>
      <c r="H1086" s="304">
        <v>12.728448505328</v>
      </c>
      <c r="I1086" s="304">
        <v>19.428180905592001</v>
      </c>
      <c r="J1086" s="304">
        <v>15.789637120747999</v>
      </c>
      <c r="K1086" s="304">
        <v>21.278774887333867</v>
      </c>
      <c r="L1086" s="304">
        <v>28.982953972972151</v>
      </c>
      <c r="M1086" s="304">
        <v>36.090469803988839</v>
      </c>
      <c r="N1086" s="301">
        <v>19.630125465358468</v>
      </c>
    </row>
    <row r="1087" spans="1:14">
      <c r="A1087" s="2" t="s">
        <v>4</v>
      </c>
      <c r="B1087" s="2" t="s">
        <v>235</v>
      </c>
      <c r="C1087" s="2" t="s">
        <v>158</v>
      </c>
      <c r="D1087" s="2" t="s">
        <v>30</v>
      </c>
      <c r="E1087" s="2" t="s">
        <v>133</v>
      </c>
      <c r="F1087" s="2" t="s">
        <v>236</v>
      </c>
      <c r="G1087" s="2" t="s">
        <v>152</v>
      </c>
      <c r="H1087" s="304">
        <v>21.036321905759998</v>
      </c>
      <c r="I1087" s="304">
        <v>20.013331382704003</v>
      </c>
      <c r="J1087" s="304">
        <v>19.262133296784</v>
      </c>
      <c r="K1087" s="304">
        <v>20.478826557056003</v>
      </c>
      <c r="L1087" s="304">
        <v>23.208777670640004</v>
      </c>
      <c r="M1087" s="304">
        <v>23.124983097920001</v>
      </c>
      <c r="N1087" s="301">
        <v>22.475124250185001</v>
      </c>
    </row>
    <row r="1088" spans="1:14">
      <c r="A1088" s="2" t="s">
        <v>4</v>
      </c>
      <c r="B1088" s="2" t="s">
        <v>235</v>
      </c>
      <c r="C1088" s="2" t="s">
        <v>67</v>
      </c>
      <c r="D1088" s="2" t="s">
        <v>30</v>
      </c>
      <c r="E1088" s="2" t="s">
        <v>133</v>
      </c>
      <c r="F1088" s="2" t="s">
        <v>236</v>
      </c>
      <c r="G1088" s="2" t="s">
        <v>152</v>
      </c>
      <c r="H1088" s="304">
        <v>27.014685488820941</v>
      </c>
      <c r="I1088" s="304">
        <v>27.254790458055641</v>
      </c>
      <c r="J1088" s="304">
        <v>26.62670529921569</v>
      </c>
      <c r="K1088" s="304">
        <v>27.244070867682133</v>
      </c>
      <c r="L1088" s="304">
        <v>29.043361762753854</v>
      </c>
      <c r="M1088" s="304">
        <v>27.858743114070162</v>
      </c>
      <c r="N1088" s="301">
        <v>28.203670957414527</v>
      </c>
    </row>
    <row r="1089" spans="1:14">
      <c r="A1089" s="2" t="s">
        <v>4</v>
      </c>
      <c r="B1089" s="2" t="s">
        <v>235</v>
      </c>
      <c r="C1089" s="2" t="s">
        <v>30</v>
      </c>
      <c r="D1089" s="2" t="s">
        <v>158</v>
      </c>
      <c r="E1089" s="2" t="s">
        <v>133</v>
      </c>
      <c r="F1089" s="2" t="s">
        <v>236</v>
      </c>
      <c r="G1089" s="2" t="s">
        <v>152</v>
      </c>
      <c r="H1089" s="304">
        <v>0</v>
      </c>
      <c r="I1089" s="304">
        <v>0.150767296464</v>
      </c>
      <c r="J1089" s="304">
        <v>3.111100002912</v>
      </c>
      <c r="K1089" s="304">
        <v>2.3573530627359998</v>
      </c>
      <c r="L1089" s="304">
        <v>1.0640117769760002</v>
      </c>
      <c r="M1089" s="304">
        <v>1.5118787926400001</v>
      </c>
      <c r="N1089" s="301">
        <v>3.845145027424</v>
      </c>
    </row>
    <row r="1090" spans="1:14">
      <c r="A1090" s="2" t="s">
        <v>4</v>
      </c>
      <c r="B1090" s="2" t="s">
        <v>235</v>
      </c>
      <c r="C1090" s="2" t="s">
        <v>159</v>
      </c>
      <c r="D1090" s="2" t="s">
        <v>30</v>
      </c>
      <c r="E1090" s="2" t="s">
        <v>133</v>
      </c>
      <c r="F1090" s="2" t="s">
        <v>236</v>
      </c>
      <c r="G1090" s="2" t="s">
        <v>152</v>
      </c>
      <c r="H1090" s="304">
        <v>1.1139181495399999</v>
      </c>
      <c r="I1090" s="304">
        <v>0.67096794078400002</v>
      </c>
      <c r="J1090" s="304">
        <v>3.6277905743719998</v>
      </c>
      <c r="K1090" s="304">
        <v>2.8373015574959997</v>
      </c>
      <c r="L1090" s="304">
        <v>1.9398147842160003</v>
      </c>
      <c r="M1090" s="304">
        <v>2.53743305874</v>
      </c>
      <c r="N1090" s="301">
        <v>6.8642000359040001</v>
      </c>
    </row>
    <row r="1091" spans="1:14">
      <c r="A1091" s="2" t="s">
        <v>4</v>
      </c>
      <c r="B1091" s="2" t="s">
        <v>235</v>
      </c>
      <c r="C1091" s="2" t="s">
        <v>151</v>
      </c>
      <c r="D1091" s="2" t="s">
        <v>30</v>
      </c>
      <c r="E1091" s="2" t="s">
        <v>133</v>
      </c>
      <c r="F1091" s="2" t="s">
        <v>236</v>
      </c>
      <c r="G1091" s="2" t="s">
        <v>152</v>
      </c>
      <c r="H1091" s="304">
        <v>25.900767339280939</v>
      </c>
      <c r="I1091" s="304">
        <v>26.583822517271642</v>
      </c>
      <c r="J1091" s="304">
        <v>22.99891472484369</v>
      </c>
      <c r="K1091" s="304">
        <v>24.406769310186135</v>
      </c>
      <c r="L1091" s="304">
        <v>27.103546978537853</v>
      </c>
      <c r="M1091" s="304">
        <v>25.321310055330162</v>
      </c>
      <c r="N1091" s="301">
        <v>21.339470921510525</v>
      </c>
    </row>
    <row r="1092" spans="1:14">
      <c r="A1092" s="2" t="s">
        <v>4</v>
      </c>
      <c r="B1092" s="2" t="s">
        <v>235</v>
      </c>
      <c r="C1092" s="2" t="s">
        <v>156</v>
      </c>
      <c r="D1092" s="2" t="s">
        <v>157</v>
      </c>
      <c r="E1092" s="2" t="s">
        <v>133</v>
      </c>
      <c r="F1092" s="2" t="s">
        <v>236</v>
      </c>
      <c r="G1092" s="2" t="s">
        <v>152</v>
      </c>
      <c r="H1092" s="304">
        <v>42.871011813559996</v>
      </c>
      <c r="I1092" s="304">
        <v>42.658034937419998</v>
      </c>
      <c r="J1092" s="304">
        <v>46.587500897559998</v>
      </c>
      <c r="K1092" s="304">
        <v>51.669739074100008</v>
      </c>
      <c r="L1092" s="304">
        <v>48.424334614180005</v>
      </c>
      <c r="M1092" s="304">
        <v>49.766508442559996</v>
      </c>
      <c r="N1092" s="301">
        <v>67.311709152939997</v>
      </c>
    </row>
    <row r="1093" spans="1:14">
      <c r="A1093" s="2" t="s">
        <v>4</v>
      </c>
      <c r="B1093" s="2" t="s">
        <v>235</v>
      </c>
      <c r="C1093" s="2" t="s">
        <v>67</v>
      </c>
      <c r="D1093" s="2" t="s">
        <v>157</v>
      </c>
      <c r="E1093" s="2" t="s">
        <v>133</v>
      </c>
      <c r="F1093" s="2" t="s">
        <v>236</v>
      </c>
      <c r="G1093" s="2" t="s">
        <v>152</v>
      </c>
      <c r="H1093" s="304">
        <v>44.07682679400201</v>
      </c>
      <c r="I1093" s="304">
        <v>43.475156124618572</v>
      </c>
      <c r="J1093" s="304">
        <v>47.950694920869999</v>
      </c>
      <c r="K1093" s="304">
        <v>52.680823111599011</v>
      </c>
      <c r="L1093" s="304">
        <v>49.102898014180006</v>
      </c>
      <c r="M1093" s="304">
        <v>50.593267732160086</v>
      </c>
      <c r="N1093" s="301">
        <v>69.577807544616434</v>
      </c>
    </row>
    <row r="1094" spans="1:14">
      <c r="A1094" s="2" t="s">
        <v>4</v>
      </c>
      <c r="B1094" s="2" t="s">
        <v>235</v>
      </c>
      <c r="C1094" s="2" t="s">
        <v>157</v>
      </c>
      <c r="D1094" s="2" t="s">
        <v>156</v>
      </c>
      <c r="E1094" s="2" t="s">
        <v>133</v>
      </c>
      <c r="F1094" s="2" t="s">
        <v>236</v>
      </c>
      <c r="G1094" s="2" t="s">
        <v>152</v>
      </c>
      <c r="H1094" s="304">
        <v>6.8842862512199998</v>
      </c>
      <c r="I1094" s="304">
        <v>6.1912574187800002</v>
      </c>
      <c r="J1094" s="304">
        <v>7.29212132348</v>
      </c>
      <c r="K1094" s="304">
        <v>18.07062324844</v>
      </c>
      <c r="L1094" s="304">
        <v>10.245419346259999</v>
      </c>
      <c r="M1094" s="304">
        <v>11.313452060259999</v>
      </c>
      <c r="N1094" s="301">
        <v>16.136452828159999</v>
      </c>
    </row>
    <row r="1095" spans="1:14">
      <c r="A1095" s="2" t="s">
        <v>4</v>
      </c>
      <c r="B1095" s="2" t="s">
        <v>235</v>
      </c>
      <c r="C1095" s="2" t="s">
        <v>159</v>
      </c>
      <c r="D1095" s="2" t="s">
        <v>157</v>
      </c>
      <c r="E1095" s="2" t="s">
        <v>133</v>
      </c>
      <c r="F1095" s="2" t="s">
        <v>236</v>
      </c>
      <c r="G1095" s="2" t="s">
        <v>152</v>
      </c>
      <c r="H1095" s="304">
        <v>13.64181369684</v>
      </c>
      <c r="I1095" s="304">
        <v>12.653362619799999</v>
      </c>
      <c r="J1095" s="304">
        <v>12.67719230568</v>
      </c>
      <c r="K1095" s="304">
        <v>24.25736205578</v>
      </c>
      <c r="L1095" s="304">
        <v>20.21176260096</v>
      </c>
      <c r="M1095" s="304">
        <v>21.586022980759999</v>
      </c>
      <c r="N1095" s="301">
        <v>21.562955577099999</v>
      </c>
    </row>
    <row r="1096" spans="1:14">
      <c r="A1096" s="2" t="s">
        <v>4</v>
      </c>
      <c r="B1096" s="2" t="s">
        <v>98</v>
      </c>
      <c r="C1096" s="2" t="s">
        <v>151</v>
      </c>
      <c r="D1096" s="2" t="s">
        <v>157</v>
      </c>
      <c r="E1096" s="2" t="s">
        <v>133</v>
      </c>
      <c r="F1096" s="2" t="s">
        <v>236</v>
      </c>
      <c r="G1096" s="2" t="s">
        <v>152</v>
      </c>
      <c r="H1096" s="304">
        <v>30.43501309716201</v>
      </c>
      <c r="I1096" s="304">
        <v>30.821793504818572</v>
      </c>
      <c r="J1096" s="304">
        <v>35.273502615189997</v>
      </c>
      <c r="K1096" s="304">
        <v>28.423461055819011</v>
      </c>
      <c r="L1096" s="304">
        <v>28.891135413220006</v>
      </c>
      <c r="M1096" s="304">
        <v>29.007244751400087</v>
      </c>
      <c r="N1096" s="301">
        <v>48.014851967516435</v>
      </c>
    </row>
    <row r="1097" spans="1:14">
      <c r="A1097" s="2" t="s">
        <v>4</v>
      </c>
      <c r="B1097" s="2" t="s">
        <v>98</v>
      </c>
      <c r="C1097" s="2" t="s">
        <v>151</v>
      </c>
      <c r="D1097" s="2" t="s">
        <v>21</v>
      </c>
      <c r="E1097" s="2" t="s">
        <v>133</v>
      </c>
      <c r="F1097" s="2" t="s">
        <v>236</v>
      </c>
      <c r="G1097" s="2" t="s">
        <v>152</v>
      </c>
      <c r="H1097" s="304">
        <v>32.42571718304346</v>
      </c>
      <c r="I1097" s="304">
        <v>33.242750862819086</v>
      </c>
      <c r="J1097" s="304">
        <v>31.466722294581079</v>
      </c>
      <c r="K1097" s="304">
        <v>31.368696407218827</v>
      </c>
      <c r="L1097" s="304">
        <v>26.23701239206909</v>
      </c>
      <c r="M1097" s="304">
        <v>20.343409098493357</v>
      </c>
      <c r="N1097" s="301">
        <v>7.3978633975710331</v>
      </c>
    </row>
    <row r="1098" spans="1:14">
      <c r="A1098" s="2" t="s">
        <v>4</v>
      </c>
      <c r="B1098" s="2" t="s">
        <v>98</v>
      </c>
      <c r="C1098" s="2" t="s">
        <v>151</v>
      </c>
      <c r="D1098" s="2" t="s">
        <v>19</v>
      </c>
      <c r="E1098" s="2" t="s">
        <v>133</v>
      </c>
      <c r="F1098" s="2" t="s">
        <v>236</v>
      </c>
      <c r="G1098" s="2" t="s">
        <v>152</v>
      </c>
      <c r="H1098" s="304">
        <v>7.8459788810352329</v>
      </c>
      <c r="I1098" s="304">
        <v>10.433472260414234</v>
      </c>
      <c r="J1098" s="304">
        <v>10.269284562829233</v>
      </c>
      <c r="K1098" s="304">
        <v>10.326548560407232</v>
      </c>
      <c r="L1098" s="304">
        <v>10.533799756273233</v>
      </c>
      <c r="M1098" s="304">
        <v>10.887996655889232</v>
      </c>
      <c r="N1098" s="301">
        <v>5.6825962384502038</v>
      </c>
    </row>
    <row r="1099" spans="1:14">
      <c r="A1099" s="2" t="s">
        <v>4</v>
      </c>
      <c r="B1099" s="2" t="s">
        <v>98</v>
      </c>
      <c r="C1099" s="2" t="s">
        <v>151</v>
      </c>
      <c r="D1099" s="2" t="s">
        <v>24</v>
      </c>
      <c r="E1099" s="2" t="s">
        <v>133</v>
      </c>
      <c r="F1099" s="2" t="s">
        <v>236</v>
      </c>
      <c r="G1099" s="2" t="s">
        <v>152</v>
      </c>
      <c r="H1099" s="304">
        <v>28.678378890930158</v>
      </c>
      <c r="I1099" s="304">
        <v>41.294538878145183</v>
      </c>
      <c r="J1099" s="304">
        <v>40.718479653044184</v>
      </c>
      <c r="K1099" s="304">
        <v>30.027640298249207</v>
      </c>
      <c r="L1099" s="304">
        <v>44.748678698864175</v>
      </c>
      <c r="M1099" s="304">
        <v>50.207708641708194</v>
      </c>
      <c r="N1099" s="301">
        <v>47.235418807086646</v>
      </c>
    </row>
    <row r="1100" spans="1:14">
      <c r="A1100" s="2"/>
      <c r="B1100" s="2"/>
      <c r="C1100" s="2"/>
      <c r="D1100" s="2"/>
      <c r="E1100" s="2"/>
      <c r="F1100" s="2"/>
      <c r="G1100" s="2"/>
      <c r="H1100" s="304"/>
      <c r="I1100" s="304"/>
      <c r="J1100" s="304"/>
      <c r="K1100" s="304"/>
      <c r="L1100" s="304"/>
      <c r="M1100" s="304"/>
      <c r="N1100" s="301"/>
    </row>
    <row r="1101" spans="1:14">
      <c r="A1101" s="2" t="s">
        <v>2</v>
      </c>
      <c r="B1101" s="2" t="s">
        <v>234</v>
      </c>
      <c r="C1101" s="2" t="s">
        <v>153</v>
      </c>
      <c r="D1101" s="2" t="s">
        <v>154</v>
      </c>
      <c r="E1101" s="2" t="s">
        <v>132</v>
      </c>
      <c r="F1101" s="2" t="s">
        <v>99</v>
      </c>
      <c r="G1101" s="2" t="s">
        <v>46</v>
      </c>
      <c r="H1101" s="304">
        <v>2025</v>
      </c>
      <c r="I1101" s="304">
        <v>2028</v>
      </c>
      <c r="J1101" s="304">
        <v>2030</v>
      </c>
      <c r="K1101" s="304">
        <v>2032</v>
      </c>
      <c r="L1101" s="304">
        <v>2035</v>
      </c>
      <c r="M1101" s="304">
        <v>2037</v>
      </c>
      <c r="N1101" s="301">
        <v>2040</v>
      </c>
    </row>
    <row r="1102" spans="1:14">
      <c r="A1102" s="2" t="s">
        <v>4</v>
      </c>
      <c r="B1102" s="2" t="s">
        <v>28</v>
      </c>
      <c r="C1102" s="2" t="s">
        <v>133</v>
      </c>
      <c r="D1102" s="2" t="s">
        <v>237</v>
      </c>
      <c r="E1102" s="2" t="s">
        <v>223</v>
      </c>
      <c r="F1102" s="2" t="s">
        <v>238</v>
      </c>
      <c r="G1102" s="2" t="s">
        <v>239</v>
      </c>
      <c r="H1102" s="304">
        <v>13.28375630779446</v>
      </c>
      <c r="I1102" s="304">
        <v>21.973461524747744</v>
      </c>
      <c r="J1102" s="304">
        <v>24.78399159600643</v>
      </c>
      <c r="K1102" s="304">
        <v>27.959063399722798</v>
      </c>
      <c r="L1102" s="304">
        <v>33.501686317672373</v>
      </c>
      <c r="M1102" s="304">
        <v>38.512134258134211</v>
      </c>
      <c r="N1102" s="301">
        <v>46.160482641600538</v>
      </c>
    </row>
    <row r="1103" spans="1:14">
      <c r="A1103" s="2"/>
      <c r="B1103" s="2"/>
      <c r="C1103" s="2"/>
      <c r="D1103" s="2"/>
      <c r="E1103" s="2"/>
      <c r="F1103" s="2"/>
      <c r="G1103" s="2"/>
      <c r="H1103" s="304"/>
      <c r="I1103" s="304"/>
      <c r="J1103" s="304"/>
      <c r="K1103" s="304"/>
      <c r="L1103" s="304"/>
      <c r="M1103" s="304"/>
      <c r="N1103" s="301"/>
    </row>
    <row r="1104" spans="1:14">
      <c r="A1104" s="2" t="s">
        <v>2</v>
      </c>
      <c r="B1104" s="2" t="s">
        <v>43</v>
      </c>
      <c r="C1104" s="2" t="s">
        <v>132</v>
      </c>
      <c r="D1104" s="2" t="s">
        <v>200</v>
      </c>
      <c r="E1104" s="2" t="s">
        <v>191</v>
      </c>
      <c r="F1104" s="2" t="s">
        <v>99</v>
      </c>
      <c r="G1104" s="2" t="s">
        <v>46</v>
      </c>
      <c r="H1104" s="304">
        <v>2025</v>
      </c>
      <c r="I1104" s="304">
        <v>2028</v>
      </c>
      <c r="J1104" s="304">
        <v>2030</v>
      </c>
      <c r="K1104" s="304">
        <v>2032</v>
      </c>
      <c r="L1104" s="304">
        <v>2035</v>
      </c>
      <c r="M1104" s="304">
        <v>2037</v>
      </c>
      <c r="N1104" s="301">
        <v>2040</v>
      </c>
    </row>
    <row r="1105" spans="1:14">
      <c r="A1105" s="2" t="s">
        <v>4</v>
      </c>
      <c r="B1105" s="2" t="s">
        <v>240</v>
      </c>
      <c r="C1105" s="2" t="s">
        <v>133</v>
      </c>
      <c r="D1105" s="2" t="s">
        <v>213</v>
      </c>
      <c r="E1105" s="2" t="s">
        <v>192</v>
      </c>
      <c r="F1105" s="2" t="s">
        <v>193</v>
      </c>
      <c r="G1105" s="2" t="s">
        <v>194</v>
      </c>
      <c r="H1105" s="304">
        <v>97840</v>
      </c>
      <c r="I1105" s="304">
        <v>65444</v>
      </c>
      <c r="J1105" s="304">
        <v>47992</v>
      </c>
      <c r="K1105" s="304">
        <v>30541</v>
      </c>
      <c r="L1105" s="304">
        <v>13712</v>
      </c>
      <c r="M1105" s="304">
        <v>7479</v>
      </c>
      <c r="N1105" s="301">
        <v>7479</v>
      </c>
    </row>
    <row r="1106" spans="1:14">
      <c r="A1106" s="2" t="s">
        <v>4</v>
      </c>
      <c r="B1106" s="2" t="s">
        <v>240</v>
      </c>
      <c r="C1106" s="2" t="s">
        <v>133</v>
      </c>
      <c r="D1106" s="2" t="s">
        <v>213</v>
      </c>
      <c r="E1106" s="2" t="s">
        <v>195</v>
      </c>
      <c r="F1106" s="2" t="s">
        <v>193</v>
      </c>
      <c r="G1106" s="2" t="s">
        <v>194</v>
      </c>
      <c r="H1106" s="304">
        <v>51140.354225577197</v>
      </c>
      <c r="I1106" s="304">
        <v>34590.569472017101</v>
      </c>
      <c r="J1106" s="304">
        <v>27010.197364855801</v>
      </c>
      <c r="K1106" s="304">
        <v>29755.148707603599</v>
      </c>
      <c r="L1106" s="304">
        <v>31201.727028953999</v>
      </c>
      <c r="M1106" s="304">
        <v>27994.0053025421</v>
      </c>
      <c r="N1106" s="301">
        <v>21217.405614027</v>
      </c>
    </row>
    <row r="1107" spans="1:14">
      <c r="A1107" s="2" t="s">
        <v>4</v>
      </c>
      <c r="B1107" s="2" t="s">
        <v>240</v>
      </c>
      <c r="C1107" s="2" t="s">
        <v>133</v>
      </c>
      <c r="D1107" s="2" t="s">
        <v>213</v>
      </c>
      <c r="E1107" s="2" t="s">
        <v>196</v>
      </c>
      <c r="F1107" s="2" t="s">
        <v>193</v>
      </c>
      <c r="G1107" s="2" t="s">
        <v>194</v>
      </c>
      <c r="H1107" s="304">
        <v>46699.645774422803</v>
      </c>
      <c r="I1107" s="304">
        <v>30853.430527982899</v>
      </c>
      <c r="J1107" s="304">
        <v>20981.802635144199</v>
      </c>
      <c r="K1107" s="304">
        <v>785.85129239640082</v>
      </c>
      <c r="L1107" s="304">
        <v>-17489.727028953999</v>
      </c>
      <c r="M1107" s="304">
        <v>-20515.0053025421</v>
      </c>
      <c r="N1107" s="301">
        <v>-13738.405614027</v>
      </c>
    </row>
    <row r="1108" spans="1:14">
      <c r="A1108" s="2" t="s">
        <v>4</v>
      </c>
      <c r="B1108" s="2" t="s">
        <v>240</v>
      </c>
      <c r="C1108" s="2" t="s">
        <v>133</v>
      </c>
      <c r="D1108" s="2" t="s">
        <v>213</v>
      </c>
      <c r="E1108" s="2" t="s">
        <v>197</v>
      </c>
      <c r="F1108" s="2" t="s">
        <v>193</v>
      </c>
      <c r="G1108" s="2" t="s">
        <v>194</v>
      </c>
      <c r="H1108" s="304">
        <v>140098.93732326842</v>
      </c>
      <c r="I1108" s="304">
        <v>225305.79837923421</v>
      </c>
      <c r="J1108" s="304">
        <v>290769.40364952263</v>
      </c>
      <c r="K1108" s="304">
        <v>315841.10623431543</v>
      </c>
      <c r="L1108" s="304">
        <v>274004.21178249945</v>
      </c>
      <c r="M1108" s="304">
        <v>256474.20117741526</v>
      </c>
      <c r="N1108" s="301">
        <v>201520.57872130728</v>
      </c>
    </row>
    <row r="1109" spans="1:14">
      <c r="A1109" s="2"/>
      <c r="B1109" s="2"/>
      <c r="C1109" s="2"/>
      <c r="D1109" s="2"/>
      <c r="E1109" s="2"/>
      <c r="F1109" s="2"/>
      <c r="G1109" s="2"/>
      <c r="H1109" s="304"/>
      <c r="I1109" s="304"/>
      <c r="J1109" s="304"/>
      <c r="K1109" s="304"/>
      <c r="L1109" s="304"/>
      <c r="M1109" s="304"/>
      <c r="N1109" s="301"/>
    </row>
    <row r="1110" spans="1:14">
      <c r="A1110" s="2" t="s">
        <v>2</v>
      </c>
      <c r="B1110" s="2" t="s">
        <v>43</v>
      </c>
      <c r="C1110" s="2" t="s">
        <v>132</v>
      </c>
      <c r="D1110" s="2" t="s">
        <v>200</v>
      </c>
      <c r="E1110" s="2" t="s">
        <v>191</v>
      </c>
      <c r="F1110" s="2" t="s">
        <v>99</v>
      </c>
      <c r="G1110" s="2" t="s">
        <v>46</v>
      </c>
      <c r="H1110" s="304">
        <v>2025</v>
      </c>
      <c r="I1110" s="304">
        <v>2028</v>
      </c>
      <c r="J1110" s="304">
        <v>2030</v>
      </c>
      <c r="K1110" s="304">
        <v>2032</v>
      </c>
      <c r="L1110" s="304">
        <v>2035</v>
      </c>
      <c r="M1110" s="304">
        <v>2037</v>
      </c>
      <c r="N1110" s="301">
        <v>2040</v>
      </c>
    </row>
    <row r="1111" spans="1:14">
      <c r="A1111" s="2" t="s">
        <v>4</v>
      </c>
      <c r="B1111" s="2" t="s">
        <v>18</v>
      </c>
      <c r="C1111" s="2" t="s">
        <v>66</v>
      </c>
      <c r="D1111" s="2" t="s">
        <v>66</v>
      </c>
      <c r="E1111" s="2" t="s">
        <v>66</v>
      </c>
      <c r="F1111" s="2" t="s">
        <v>210</v>
      </c>
      <c r="G1111" s="2" t="s">
        <v>50</v>
      </c>
      <c r="H1111" s="304">
        <v>-0.2967803835172762</v>
      </c>
      <c r="I1111" s="304">
        <v>-1.9916388036872554</v>
      </c>
      <c r="J1111" s="304">
        <v>-19.543875378342292</v>
      </c>
      <c r="K1111" s="304">
        <v>-9.3819811330411902</v>
      </c>
      <c r="L1111" s="304">
        <v>-17.439391757372306</v>
      </c>
      <c r="M1111" s="304">
        <v>-37.916968792607477</v>
      </c>
      <c r="N1111" s="301">
        <v>-47.553437539416137</v>
      </c>
    </row>
    <row r="1112" spans="1:14">
      <c r="A1112" s="2" t="s">
        <v>4</v>
      </c>
      <c r="B1112" s="2" t="s">
        <v>19</v>
      </c>
      <c r="C1112" s="2" t="s">
        <v>66</v>
      </c>
      <c r="D1112" s="2" t="s">
        <v>66</v>
      </c>
      <c r="E1112" s="2" t="s">
        <v>66</v>
      </c>
      <c r="F1112" s="2" t="s">
        <v>210</v>
      </c>
      <c r="G1112" s="2" t="s">
        <v>50</v>
      </c>
      <c r="H1112" s="304">
        <v>-17.399112267882359</v>
      </c>
      <c r="I1112" s="304">
        <v>-17.399112282000004</v>
      </c>
      <c r="J1112" s="304">
        <v>-17.399112269470592</v>
      </c>
      <c r="K1112" s="304">
        <v>-17.399112242470594</v>
      </c>
      <c r="L1112" s="304">
        <v>-17.399112293294124</v>
      </c>
      <c r="M1112" s="304">
        <v>-17.399112287117646</v>
      </c>
      <c r="N1112" s="301">
        <v>-74.461771822058893</v>
      </c>
    </row>
    <row r="1113" spans="1:14">
      <c r="A1113" s="2" t="s">
        <v>4</v>
      </c>
      <c r="B1113" s="2" t="s">
        <v>20</v>
      </c>
      <c r="C1113" s="2" t="s">
        <v>66</v>
      </c>
      <c r="D1113" s="2" t="s">
        <v>66</v>
      </c>
      <c r="E1113" s="2" t="s">
        <v>66</v>
      </c>
      <c r="F1113" s="2" t="s">
        <v>210</v>
      </c>
      <c r="G1113" s="2" t="s">
        <v>50</v>
      </c>
      <c r="H1113" s="304">
        <v>-0.10614598762229865</v>
      </c>
      <c r="I1113" s="304">
        <v>-5.4080916049813155</v>
      </c>
      <c r="J1113" s="304">
        <v>-87.54600391313798</v>
      </c>
      <c r="K1113" s="304">
        <v>-92.325952061694721</v>
      </c>
      <c r="L1113" s="304">
        <v>-93.224484785439671</v>
      </c>
      <c r="M1113" s="304">
        <v>-108.84696720140749</v>
      </c>
      <c r="N1113" s="301">
        <v>-90.055650742708195</v>
      </c>
    </row>
    <row r="1114" spans="1:14">
      <c r="A1114" s="2" t="s">
        <v>4</v>
      </c>
      <c r="B1114" s="2" t="s">
        <v>21</v>
      </c>
      <c r="C1114" s="2" t="s">
        <v>66</v>
      </c>
      <c r="D1114" s="2" t="s">
        <v>66</v>
      </c>
      <c r="E1114" s="2" t="s">
        <v>66</v>
      </c>
      <c r="F1114" s="2" t="s">
        <v>210</v>
      </c>
      <c r="G1114" s="2" t="s">
        <v>50</v>
      </c>
      <c r="H1114" s="304">
        <v>-298.18458333536978</v>
      </c>
      <c r="I1114" s="304">
        <v>-316.08109401542015</v>
      </c>
      <c r="J1114" s="304">
        <v>-321.56380218042887</v>
      </c>
      <c r="K1114" s="304">
        <v>-327.43644458384892</v>
      </c>
      <c r="L1114" s="304">
        <v>-429.74226318607589</v>
      </c>
      <c r="M1114" s="304">
        <v>-663.75365893913477</v>
      </c>
      <c r="N1114" s="301">
        <v>-1710.3918738651391</v>
      </c>
    </row>
    <row r="1115" spans="1:14">
      <c r="A1115" s="2" t="s">
        <v>4</v>
      </c>
      <c r="B1115" s="2" t="s">
        <v>22</v>
      </c>
      <c r="C1115" s="2" t="s">
        <v>66</v>
      </c>
      <c r="D1115" s="2" t="s">
        <v>66</v>
      </c>
      <c r="E1115" s="2" t="s">
        <v>66</v>
      </c>
      <c r="F1115" s="2" t="s">
        <v>210</v>
      </c>
      <c r="G1115" s="2" t="s">
        <v>50</v>
      </c>
      <c r="H1115" s="304">
        <v>-132.56192743341063</v>
      </c>
      <c r="I1115" s="304">
        <v>-132.59881670586435</v>
      </c>
      <c r="J1115" s="304">
        <v>-221.23750390635996</v>
      </c>
      <c r="K1115" s="304">
        <v>-185.00361831835679</v>
      </c>
      <c r="L1115" s="304">
        <v>-193.50022658606255</v>
      </c>
      <c r="M1115" s="304">
        <v>-514.65944475220579</v>
      </c>
      <c r="N1115" s="301">
        <v>-1305.8999137628773</v>
      </c>
    </row>
    <row r="1116" spans="1:14">
      <c r="A1116" s="2" t="s">
        <v>4</v>
      </c>
      <c r="B1116" s="2" t="s">
        <v>23</v>
      </c>
      <c r="C1116" s="2" t="s">
        <v>66</v>
      </c>
      <c r="D1116" s="2" t="s">
        <v>66</v>
      </c>
      <c r="E1116" s="2" t="s">
        <v>66</v>
      </c>
      <c r="F1116" s="2" t="s">
        <v>210</v>
      </c>
      <c r="G1116" s="2" t="s">
        <v>50</v>
      </c>
      <c r="H1116" s="304">
        <v>0</v>
      </c>
      <c r="I1116" s="304">
        <v>0</v>
      </c>
      <c r="J1116" s="304">
        <v>0</v>
      </c>
      <c r="K1116" s="304">
        <v>0</v>
      </c>
      <c r="L1116" s="304">
        <v>0</v>
      </c>
      <c r="M1116" s="304">
        <v>0</v>
      </c>
      <c r="N1116" s="301">
        <v>0</v>
      </c>
    </row>
    <row r="1117" spans="1:14">
      <c r="A1117" s="2" t="s">
        <v>4</v>
      </c>
      <c r="B1117" s="2" t="s">
        <v>24</v>
      </c>
      <c r="C1117" s="2" t="s">
        <v>66</v>
      </c>
      <c r="D1117" s="2" t="s">
        <v>66</v>
      </c>
      <c r="E1117" s="2" t="s">
        <v>66</v>
      </c>
      <c r="F1117" s="2" t="s">
        <v>210</v>
      </c>
      <c r="G1117" s="2" t="s">
        <v>50</v>
      </c>
      <c r="H1117" s="304">
        <v>-222.22876308125404</v>
      </c>
      <c r="I1117" s="304">
        <v>-297.40474380935473</v>
      </c>
      <c r="J1117" s="304">
        <v>-302.68301083956442</v>
      </c>
      <c r="K1117" s="304">
        <v>-229.14939411957445</v>
      </c>
      <c r="L1117" s="304">
        <v>-204.94991589549352</v>
      </c>
      <c r="M1117" s="304">
        <v>-247.38595256440368</v>
      </c>
      <c r="N1117" s="301">
        <v>-754.45571144619544</v>
      </c>
    </row>
    <row r="1118" spans="1:14">
      <c r="A1118" s="2" t="s">
        <v>4</v>
      </c>
      <c r="B1118" s="2" t="s">
        <v>25</v>
      </c>
      <c r="C1118" s="2" t="s">
        <v>66</v>
      </c>
      <c r="D1118" s="2" t="s">
        <v>66</v>
      </c>
      <c r="E1118" s="2" t="s">
        <v>66</v>
      </c>
      <c r="F1118" s="2" t="s">
        <v>210</v>
      </c>
      <c r="G1118" s="2" t="s">
        <v>50</v>
      </c>
      <c r="H1118" s="304">
        <v>-489.41044539645475</v>
      </c>
      <c r="I1118" s="304">
        <v>-1640.2251748424587</v>
      </c>
      <c r="J1118" s="304">
        <v>-1790.8416264682187</v>
      </c>
      <c r="K1118" s="304">
        <v>-1172.5139077280287</v>
      </c>
      <c r="L1118" s="304">
        <v>-977.0619577785186</v>
      </c>
      <c r="M1118" s="304">
        <v>-1407.5913858041804</v>
      </c>
      <c r="N1118" s="301">
        <v>-2308.2047020804921</v>
      </c>
    </row>
    <row r="1119" spans="1:14">
      <c r="A1119" s="2" t="s">
        <v>4</v>
      </c>
      <c r="B1119" s="2" t="s">
        <v>26</v>
      </c>
      <c r="C1119" s="2" t="s">
        <v>66</v>
      </c>
      <c r="D1119" s="2" t="s">
        <v>66</v>
      </c>
      <c r="E1119" s="2" t="s">
        <v>66</v>
      </c>
      <c r="F1119" s="2" t="s">
        <v>210</v>
      </c>
      <c r="G1119" s="2" t="s">
        <v>50</v>
      </c>
      <c r="H1119" s="304">
        <v>0</v>
      </c>
      <c r="I1119" s="304">
        <v>0</v>
      </c>
      <c r="J1119" s="304">
        <v>0</v>
      </c>
      <c r="K1119" s="304">
        <v>0</v>
      </c>
      <c r="L1119" s="304">
        <v>0</v>
      </c>
      <c r="M1119" s="304">
        <v>-110.83772043617648</v>
      </c>
      <c r="N1119" s="301">
        <v>-293.2120787103529</v>
      </c>
    </row>
    <row r="1120" spans="1:14">
      <c r="A1120" s="2" t="s">
        <v>4</v>
      </c>
      <c r="B1120" s="2" t="s">
        <v>27</v>
      </c>
      <c r="C1120" s="2" t="s">
        <v>66</v>
      </c>
      <c r="D1120" s="2" t="s">
        <v>66</v>
      </c>
      <c r="E1120" s="2" t="s">
        <v>66</v>
      </c>
      <c r="F1120" s="2" t="s">
        <v>210</v>
      </c>
      <c r="G1120" s="2" t="s">
        <v>50</v>
      </c>
      <c r="H1120" s="304">
        <v>0</v>
      </c>
      <c r="I1120" s="304">
        <v>0</v>
      </c>
      <c r="J1120" s="304">
        <v>0</v>
      </c>
      <c r="K1120" s="304">
        <v>0</v>
      </c>
      <c r="L1120" s="304">
        <v>-86.179431509117705</v>
      </c>
      <c r="M1120" s="304">
        <v>-121.16101539423528</v>
      </c>
      <c r="N1120" s="301">
        <v>-166.68421489852949</v>
      </c>
    </row>
    <row r="1121" spans="1:14">
      <c r="A1121" s="2" t="s">
        <v>4</v>
      </c>
      <c r="B1121" s="2" t="s">
        <v>28</v>
      </c>
      <c r="C1121" s="2" t="s">
        <v>66</v>
      </c>
      <c r="D1121" s="2" t="s">
        <v>66</v>
      </c>
      <c r="E1121" s="2" t="s">
        <v>66</v>
      </c>
      <c r="F1121" s="2" t="s">
        <v>210</v>
      </c>
      <c r="G1121" s="2" t="s">
        <v>50</v>
      </c>
      <c r="H1121" s="304">
        <v>-1160.187757885511</v>
      </c>
      <c r="I1121" s="304">
        <v>-2411.1086720637668</v>
      </c>
      <c r="J1121" s="304">
        <v>-2760.8149349555229</v>
      </c>
      <c r="K1121" s="304">
        <v>-2033.2104101870154</v>
      </c>
      <c r="L1121" s="304">
        <v>-2019.4967837913744</v>
      </c>
      <c r="M1121" s="304">
        <v>-3229.5522261714686</v>
      </c>
      <c r="N1121" s="301">
        <v>-6750.9193548677704</v>
      </c>
    </row>
    <row r="1122" spans="1:14">
      <c r="A1122" s="2" t="s">
        <v>4</v>
      </c>
      <c r="B1122" s="2" t="s">
        <v>29</v>
      </c>
      <c r="C1122" s="2" t="s">
        <v>66</v>
      </c>
      <c r="D1122" s="2" t="s">
        <v>66</v>
      </c>
      <c r="E1122" s="2" t="s">
        <v>66</v>
      </c>
      <c r="F1122" s="2" t="s">
        <v>210</v>
      </c>
      <c r="G1122" s="2" t="s">
        <v>50</v>
      </c>
      <c r="H1122" s="304">
        <v>-537.81245868450628</v>
      </c>
      <c r="I1122" s="304">
        <v>-630.88495010677491</v>
      </c>
      <c r="J1122" s="304">
        <v>-641.64592528946389</v>
      </c>
      <c r="K1122" s="304">
        <v>-573.98495094589396</v>
      </c>
      <c r="L1122" s="304">
        <v>-652.09129137486354</v>
      </c>
      <c r="M1122" s="304">
        <v>-928.53872379065604</v>
      </c>
      <c r="N1122" s="301">
        <v>-2539.3093571333934</v>
      </c>
    </row>
    <row r="1123" spans="1:14">
      <c r="A1123" s="2" t="s">
        <v>4</v>
      </c>
      <c r="B1123" s="2" t="s">
        <v>30</v>
      </c>
      <c r="C1123" s="2" t="s">
        <v>66</v>
      </c>
      <c r="D1123" s="2" t="s">
        <v>66</v>
      </c>
      <c r="E1123" s="2" t="s">
        <v>66</v>
      </c>
      <c r="F1123" s="2" t="s">
        <v>210</v>
      </c>
      <c r="G1123" s="2" t="s">
        <v>50</v>
      </c>
      <c r="H1123" s="304">
        <v>-132.96485380455022</v>
      </c>
      <c r="I1123" s="304">
        <v>-139.99854711453293</v>
      </c>
      <c r="J1123" s="304">
        <v>-328.32738319784022</v>
      </c>
      <c r="K1123" s="304">
        <v>-286.71155151309267</v>
      </c>
      <c r="L1123" s="304">
        <v>-390.34353463799226</v>
      </c>
      <c r="M1123" s="304">
        <v>-893.42211657663256</v>
      </c>
      <c r="N1123" s="301">
        <v>-1903.405295653884</v>
      </c>
    </row>
    <row r="1124" spans="1:14">
      <c r="A1124" s="2"/>
      <c r="B1124" s="2"/>
      <c r="C1124" s="2"/>
      <c r="D1124" s="2"/>
      <c r="E1124" s="2"/>
      <c r="F1124" s="2"/>
      <c r="G1124" s="2"/>
      <c r="H1124" s="304"/>
      <c r="I1124" s="304"/>
      <c r="J1124" s="304"/>
      <c r="K1124" s="304"/>
      <c r="L1124" s="304"/>
      <c r="M1124" s="304"/>
      <c r="N1124" s="301"/>
    </row>
    <row r="1125" spans="1:14">
      <c r="A1125" s="2" t="s">
        <v>2</v>
      </c>
      <c r="B1125" s="2" t="s">
        <v>43</v>
      </c>
      <c r="C1125" s="2" t="s">
        <v>203</v>
      </c>
      <c r="D1125" s="2" t="s">
        <v>204</v>
      </c>
      <c r="E1125" s="2" t="s">
        <v>205</v>
      </c>
      <c r="F1125" s="2" t="s">
        <v>99</v>
      </c>
      <c r="G1125" s="2" t="s">
        <v>46</v>
      </c>
      <c r="H1125" s="304">
        <v>2025</v>
      </c>
      <c r="I1125" s="304">
        <v>2028</v>
      </c>
      <c r="J1125" s="304">
        <v>2030</v>
      </c>
      <c r="K1125" s="304">
        <v>2032</v>
      </c>
      <c r="L1125" s="304">
        <v>2035</v>
      </c>
      <c r="M1125" s="304">
        <v>2037</v>
      </c>
      <c r="N1125" s="301">
        <v>2040</v>
      </c>
    </row>
    <row r="1126" spans="1:14">
      <c r="A1126" s="2" t="s">
        <v>5</v>
      </c>
      <c r="B1126" s="2" t="s">
        <v>18</v>
      </c>
      <c r="C1126" s="2" t="s">
        <v>48</v>
      </c>
      <c r="D1126" s="2" t="s">
        <v>48</v>
      </c>
      <c r="E1126" s="2" t="s">
        <v>48</v>
      </c>
      <c r="F1126" s="2" t="s">
        <v>206</v>
      </c>
      <c r="G1126" s="2" t="s">
        <v>49</v>
      </c>
      <c r="H1126" s="304">
        <v>0</v>
      </c>
      <c r="I1126" s="304">
        <v>0</v>
      </c>
      <c r="J1126" s="304">
        <v>0</v>
      </c>
      <c r="K1126" s="304">
        <v>0</v>
      </c>
      <c r="L1126" s="304">
        <v>0</v>
      </c>
      <c r="M1126" s="304">
        <v>0</v>
      </c>
      <c r="N1126" s="301">
        <v>0</v>
      </c>
    </row>
    <row r="1127" spans="1:14">
      <c r="A1127" s="2" t="s">
        <v>5</v>
      </c>
      <c r="B1127" s="2" t="s">
        <v>18</v>
      </c>
      <c r="C1127" s="2" t="s">
        <v>53</v>
      </c>
      <c r="D1127" s="2" t="s">
        <v>53</v>
      </c>
      <c r="E1127" s="2" t="s">
        <v>53</v>
      </c>
      <c r="F1127" s="2" t="s">
        <v>206</v>
      </c>
      <c r="G1127" s="2" t="s">
        <v>49</v>
      </c>
      <c r="H1127" s="304">
        <v>0</v>
      </c>
      <c r="I1127" s="304">
        <v>0</v>
      </c>
      <c r="J1127" s="304">
        <v>0</v>
      </c>
      <c r="K1127" s="304">
        <v>0</v>
      </c>
      <c r="L1127" s="304">
        <v>0</v>
      </c>
      <c r="M1127" s="304">
        <v>0</v>
      </c>
      <c r="N1127" s="301">
        <v>0</v>
      </c>
    </row>
    <row r="1128" spans="1:14">
      <c r="A1128" s="2" t="s">
        <v>5</v>
      </c>
      <c r="B1128" s="2" t="s">
        <v>18</v>
      </c>
      <c r="C1128" s="2" t="s">
        <v>54</v>
      </c>
      <c r="D1128" s="2" t="s">
        <v>54</v>
      </c>
      <c r="E1128" s="2" t="s">
        <v>54</v>
      </c>
      <c r="F1128" s="2" t="s">
        <v>206</v>
      </c>
      <c r="G1128" s="2" t="s">
        <v>49</v>
      </c>
      <c r="H1128" s="304">
        <v>4701.5649999999996</v>
      </c>
      <c r="I1128" s="304">
        <v>4701.5649999999996</v>
      </c>
      <c r="J1128" s="304">
        <v>4701.5649999999996</v>
      </c>
      <c r="K1128" s="304">
        <v>4701.5649999999996</v>
      </c>
      <c r="L1128" s="304">
        <v>4701.5649999999996</v>
      </c>
      <c r="M1128" s="304">
        <v>4701.5649999999996</v>
      </c>
      <c r="N1128" s="301">
        <v>4701.5649999999996</v>
      </c>
    </row>
    <row r="1129" spans="1:14">
      <c r="A1129" s="2" t="s">
        <v>5</v>
      </c>
      <c r="B1129" s="2" t="s">
        <v>18</v>
      </c>
      <c r="C1129" s="2" t="s">
        <v>55</v>
      </c>
      <c r="D1129" s="2" t="s">
        <v>55</v>
      </c>
      <c r="E1129" s="2" t="s">
        <v>55</v>
      </c>
      <c r="F1129" s="2" t="s">
        <v>206</v>
      </c>
      <c r="G1129" s="2" t="s">
        <v>49</v>
      </c>
      <c r="H1129" s="304">
        <v>1461.1720000000009</v>
      </c>
      <c r="I1129" s="304">
        <v>1444.0490000000009</v>
      </c>
      <c r="J1129" s="304">
        <v>1444.0490000000009</v>
      </c>
      <c r="K1129" s="304">
        <v>1444.0490000000009</v>
      </c>
      <c r="L1129" s="304">
        <v>1444.0490000000009</v>
      </c>
      <c r="M1129" s="304">
        <v>1444.0490000000009</v>
      </c>
      <c r="N1129" s="301">
        <v>1444.0490000000009</v>
      </c>
    </row>
    <row r="1130" spans="1:14">
      <c r="A1130" s="2" t="s">
        <v>5</v>
      </c>
      <c r="B1130" s="2" t="s">
        <v>18</v>
      </c>
      <c r="C1130" s="2" t="s">
        <v>56</v>
      </c>
      <c r="D1130" s="2" t="s">
        <v>56</v>
      </c>
      <c r="E1130" s="2" t="s">
        <v>56</v>
      </c>
      <c r="F1130" s="2" t="s">
        <v>206</v>
      </c>
      <c r="G1130" s="2" t="s">
        <v>49</v>
      </c>
      <c r="H1130" s="304">
        <v>1758.7950000000001</v>
      </c>
      <c r="I1130" s="304">
        <v>1641.7950000000001</v>
      </c>
      <c r="J1130" s="304">
        <v>1641.7950000000001</v>
      </c>
      <c r="K1130" s="304">
        <v>1641.7950000000001</v>
      </c>
      <c r="L1130" s="304">
        <v>1641.7950000000001</v>
      </c>
      <c r="M1130" s="304">
        <v>1641.7950000000001</v>
      </c>
      <c r="N1130" s="301">
        <v>1641.7950000000001</v>
      </c>
    </row>
    <row r="1131" spans="1:14">
      <c r="A1131" s="2" t="s">
        <v>5</v>
      </c>
      <c r="B1131" s="2" t="s">
        <v>18</v>
      </c>
      <c r="C1131" s="2" t="s">
        <v>57</v>
      </c>
      <c r="D1131" s="2" t="s">
        <v>57</v>
      </c>
      <c r="E1131" s="2" t="s">
        <v>57</v>
      </c>
      <c r="F1131" s="2" t="s">
        <v>206</v>
      </c>
      <c r="G1131" s="2" t="s">
        <v>49</v>
      </c>
      <c r="H1131" s="304">
        <v>5.6</v>
      </c>
      <c r="I1131" s="304">
        <v>5.6</v>
      </c>
      <c r="J1131" s="304">
        <v>5.6</v>
      </c>
      <c r="K1131" s="304">
        <v>5.6</v>
      </c>
      <c r="L1131" s="304">
        <v>5.6</v>
      </c>
      <c r="M1131" s="304">
        <v>5.6</v>
      </c>
      <c r="N1131" s="301">
        <v>5.6</v>
      </c>
    </row>
    <row r="1132" spans="1:14">
      <c r="A1132" s="2" t="s">
        <v>5</v>
      </c>
      <c r="B1132" s="2" t="s">
        <v>18</v>
      </c>
      <c r="C1132" s="2" t="s">
        <v>58</v>
      </c>
      <c r="D1132" s="2" t="s">
        <v>58</v>
      </c>
      <c r="E1132" s="2" t="s">
        <v>58</v>
      </c>
      <c r="F1132" s="2" t="s">
        <v>206</v>
      </c>
      <c r="G1132" s="2" t="s">
        <v>49</v>
      </c>
      <c r="H1132" s="304">
        <v>2102</v>
      </c>
      <c r="I1132" s="304">
        <v>2102</v>
      </c>
      <c r="J1132" s="304">
        <v>2102</v>
      </c>
      <c r="K1132" s="304">
        <v>2102</v>
      </c>
      <c r="L1132" s="304">
        <v>2102</v>
      </c>
      <c r="M1132" s="304">
        <v>2102</v>
      </c>
      <c r="N1132" s="301">
        <v>2102</v>
      </c>
    </row>
    <row r="1133" spans="1:14">
      <c r="A1133" s="2" t="s">
        <v>5</v>
      </c>
      <c r="B1133" s="2" t="s">
        <v>18</v>
      </c>
      <c r="C1133" s="2" t="s">
        <v>59</v>
      </c>
      <c r="D1133" s="2" t="s">
        <v>59</v>
      </c>
      <c r="E1133" s="2" t="s">
        <v>59</v>
      </c>
      <c r="F1133" s="2" t="s">
        <v>206</v>
      </c>
      <c r="G1133" s="2" t="s">
        <v>49</v>
      </c>
      <c r="H1133" s="304">
        <v>158.881</v>
      </c>
      <c r="I1133" s="304">
        <v>158.881</v>
      </c>
      <c r="J1133" s="304">
        <v>158.881</v>
      </c>
      <c r="K1133" s="304">
        <v>158.881</v>
      </c>
      <c r="L1133" s="304">
        <v>158.881</v>
      </c>
      <c r="M1133" s="304">
        <v>158.881</v>
      </c>
      <c r="N1133" s="301">
        <v>158.881</v>
      </c>
    </row>
    <row r="1134" spans="1:14">
      <c r="A1134" s="2" t="s">
        <v>5</v>
      </c>
      <c r="B1134" s="2" t="s">
        <v>18</v>
      </c>
      <c r="C1134" s="2" t="s">
        <v>60</v>
      </c>
      <c r="D1134" s="2" t="s">
        <v>60</v>
      </c>
      <c r="E1134" s="2" t="s">
        <v>60</v>
      </c>
      <c r="F1134" s="2" t="s">
        <v>206</v>
      </c>
      <c r="G1134" s="2" t="s">
        <v>49</v>
      </c>
      <c r="H1134" s="304">
        <v>433.9</v>
      </c>
      <c r="I1134" s="304">
        <v>433.9</v>
      </c>
      <c r="J1134" s="304">
        <v>433.9</v>
      </c>
      <c r="K1134" s="304">
        <v>433.9</v>
      </c>
      <c r="L1134" s="304">
        <v>433.9</v>
      </c>
      <c r="M1134" s="304">
        <v>433.9</v>
      </c>
      <c r="N1134" s="301">
        <v>433.9</v>
      </c>
    </row>
    <row r="1135" spans="1:14">
      <c r="A1135" s="2" t="s">
        <v>5</v>
      </c>
      <c r="B1135" s="2" t="s">
        <v>18</v>
      </c>
      <c r="C1135" s="2" t="s">
        <v>61</v>
      </c>
      <c r="D1135" s="2" t="s">
        <v>61</v>
      </c>
      <c r="E1135" s="2" t="s">
        <v>61</v>
      </c>
      <c r="F1135" s="2" t="s">
        <v>206</v>
      </c>
      <c r="G1135" s="2" t="s">
        <v>49</v>
      </c>
      <c r="H1135" s="304">
        <v>4.8</v>
      </c>
      <c r="I1135" s="304">
        <v>4.8</v>
      </c>
      <c r="J1135" s="304">
        <v>4.8</v>
      </c>
      <c r="K1135" s="304">
        <v>4.8</v>
      </c>
      <c r="L1135" s="304">
        <v>4.8</v>
      </c>
      <c r="M1135" s="304">
        <v>4.8</v>
      </c>
      <c r="N1135" s="301">
        <v>4.8</v>
      </c>
    </row>
    <row r="1136" spans="1:14">
      <c r="A1136" s="2" t="s">
        <v>5</v>
      </c>
      <c r="B1136" s="2" t="s">
        <v>18</v>
      </c>
      <c r="C1136" s="2" t="s">
        <v>63</v>
      </c>
      <c r="D1136" s="2" t="s">
        <v>63</v>
      </c>
      <c r="E1136" s="2" t="s">
        <v>63</v>
      </c>
      <c r="F1136" s="2" t="s">
        <v>206</v>
      </c>
      <c r="G1136" s="2" t="s">
        <v>49</v>
      </c>
      <c r="H1136" s="304">
        <v>0</v>
      </c>
      <c r="I1136" s="304">
        <v>205.32000729999999</v>
      </c>
      <c r="J1136" s="304">
        <v>205.32000729999999</v>
      </c>
      <c r="K1136" s="304">
        <v>205.32000729999999</v>
      </c>
      <c r="L1136" s="304">
        <v>205.32000729999999</v>
      </c>
      <c r="M1136" s="304">
        <v>205.32000729999999</v>
      </c>
      <c r="N1136" s="301">
        <v>205.32000729999999</v>
      </c>
    </row>
    <row r="1137" spans="1:14">
      <c r="A1137" s="2" t="s">
        <v>5</v>
      </c>
      <c r="B1137" s="2" t="s">
        <v>18</v>
      </c>
      <c r="C1137" s="2" t="s">
        <v>64</v>
      </c>
      <c r="D1137" s="2" t="s">
        <v>64</v>
      </c>
      <c r="E1137" s="2" t="s">
        <v>64</v>
      </c>
      <c r="F1137" s="2" t="s">
        <v>206</v>
      </c>
      <c r="G1137" s="2" t="s">
        <v>49</v>
      </c>
      <c r="H1137" s="304">
        <v>268.30899999999997</v>
      </c>
      <c r="I1137" s="304">
        <v>215.709</v>
      </c>
      <c r="J1137" s="304">
        <v>215.709</v>
      </c>
      <c r="K1137" s="304">
        <v>215.709</v>
      </c>
      <c r="L1137" s="304">
        <v>215.709</v>
      </c>
      <c r="M1137" s="304">
        <v>215.709</v>
      </c>
      <c r="N1137" s="301">
        <v>24.917999999999999</v>
      </c>
    </row>
    <row r="1138" spans="1:14">
      <c r="A1138" s="2" t="s">
        <v>5</v>
      </c>
      <c r="B1138" s="2" t="s">
        <v>18</v>
      </c>
      <c r="C1138" s="2" t="s">
        <v>54</v>
      </c>
      <c r="D1138" s="2" t="s">
        <v>72</v>
      </c>
      <c r="E1138" s="2" t="s">
        <v>72</v>
      </c>
      <c r="F1138" s="2" t="s">
        <v>206</v>
      </c>
      <c r="G1138" s="2" t="s">
        <v>49</v>
      </c>
      <c r="H1138" s="304">
        <v>0</v>
      </c>
      <c r="I1138" s="304">
        <v>0</v>
      </c>
      <c r="J1138" s="304">
        <v>0</v>
      </c>
      <c r="K1138" s="304">
        <v>0</v>
      </c>
      <c r="L1138" s="304">
        <v>0</v>
      </c>
      <c r="M1138" s="304">
        <v>0</v>
      </c>
      <c r="N1138" s="301">
        <v>0</v>
      </c>
    </row>
    <row r="1139" spans="1:14">
      <c r="A1139" s="2" t="s">
        <v>5</v>
      </c>
      <c r="B1139" s="2" t="s">
        <v>18</v>
      </c>
      <c r="C1139" s="2" t="s">
        <v>55</v>
      </c>
      <c r="D1139" s="2" t="s">
        <v>73</v>
      </c>
      <c r="E1139" s="2" t="s">
        <v>73</v>
      </c>
      <c r="F1139" s="2" t="s">
        <v>206</v>
      </c>
      <c r="G1139" s="2" t="s">
        <v>49</v>
      </c>
      <c r="H1139" s="304">
        <v>0</v>
      </c>
      <c r="I1139" s="304">
        <v>0</v>
      </c>
      <c r="J1139" s="304">
        <v>0</v>
      </c>
      <c r="K1139" s="304">
        <v>0</v>
      </c>
      <c r="L1139" s="304">
        <v>63</v>
      </c>
      <c r="M1139" s="304">
        <v>63</v>
      </c>
      <c r="N1139" s="301">
        <v>63</v>
      </c>
    </row>
    <row r="1140" spans="1:14">
      <c r="A1140" s="2" t="s">
        <v>5</v>
      </c>
      <c r="B1140" s="2" t="s">
        <v>18</v>
      </c>
      <c r="C1140" s="2" t="s">
        <v>57</v>
      </c>
      <c r="D1140" s="2" t="s">
        <v>74</v>
      </c>
      <c r="E1140" s="2" t="s">
        <v>74</v>
      </c>
      <c r="F1140" s="2" t="s">
        <v>206</v>
      </c>
      <c r="G1140" s="2" t="s">
        <v>49</v>
      </c>
      <c r="H1140" s="304">
        <v>0</v>
      </c>
      <c r="I1140" s="304">
        <v>0</v>
      </c>
      <c r="J1140" s="304">
        <v>0</v>
      </c>
      <c r="K1140" s="304">
        <v>0</v>
      </c>
      <c r="L1140" s="304">
        <v>0</v>
      </c>
      <c r="M1140" s="304">
        <v>0</v>
      </c>
      <c r="N1140" s="301">
        <v>0</v>
      </c>
    </row>
    <row r="1141" spans="1:14">
      <c r="A1141" s="2" t="s">
        <v>5</v>
      </c>
      <c r="B1141" s="2" t="s">
        <v>18</v>
      </c>
      <c r="C1141" s="2" t="s">
        <v>64</v>
      </c>
      <c r="D1141" s="2" t="s">
        <v>75</v>
      </c>
      <c r="E1141" s="2" t="s">
        <v>75</v>
      </c>
      <c r="F1141" s="2" t="s">
        <v>206</v>
      </c>
      <c r="G1141" s="2" t="s">
        <v>49</v>
      </c>
      <c r="H1141" s="304">
        <v>0</v>
      </c>
      <c r="I1141" s="304">
        <v>0</v>
      </c>
      <c r="J1141" s="304">
        <v>0</v>
      </c>
      <c r="K1141" s="304">
        <v>0</v>
      </c>
      <c r="L1141" s="304">
        <v>59</v>
      </c>
      <c r="M1141" s="304">
        <v>59</v>
      </c>
      <c r="N1141" s="301">
        <v>59</v>
      </c>
    </row>
    <row r="1142" spans="1:14">
      <c r="A1142" s="2" t="s">
        <v>5</v>
      </c>
      <c r="B1142" s="2" t="s">
        <v>18</v>
      </c>
      <c r="C1142" s="2" t="s">
        <v>60</v>
      </c>
      <c r="D1142" s="2" t="s">
        <v>76</v>
      </c>
      <c r="E1142" s="2" t="s">
        <v>76</v>
      </c>
      <c r="F1142" s="2" t="s">
        <v>206</v>
      </c>
      <c r="G1142" s="2" t="s">
        <v>49</v>
      </c>
      <c r="H1142" s="304">
        <v>0</v>
      </c>
      <c r="I1142" s="304">
        <v>0</v>
      </c>
      <c r="J1142" s="304">
        <v>0</v>
      </c>
      <c r="K1142" s="304">
        <v>0</v>
      </c>
      <c r="L1142" s="304">
        <v>0</v>
      </c>
      <c r="M1142" s="304">
        <v>0</v>
      </c>
      <c r="N1142" s="301">
        <v>0</v>
      </c>
    </row>
    <row r="1143" spans="1:14">
      <c r="A1143" s="2" t="s">
        <v>5</v>
      </c>
      <c r="B1143" s="2" t="s">
        <v>18</v>
      </c>
      <c r="C1143" s="2" t="s">
        <v>61</v>
      </c>
      <c r="D1143" s="2" t="s">
        <v>77</v>
      </c>
      <c r="E1143" s="2" t="s">
        <v>77</v>
      </c>
      <c r="F1143" s="2" t="s">
        <v>206</v>
      </c>
      <c r="G1143" s="2" t="s">
        <v>49</v>
      </c>
      <c r="H1143" s="304">
        <v>0</v>
      </c>
      <c r="I1143" s="304">
        <v>0</v>
      </c>
      <c r="J1143" s="304">
        <v>0</v>
      </c>
      <c r="K1143" s="304">
        <v>0</v>
      </c>
      <c r="L1143" s="304">
        <v>0</v>
      </c>
      <c r="M1143" s="304">
        <v>0</v>
      </c>
      <c r="N1143" s="301">
        <v>0</v>
      </c>
    </row>
    <row r="1144" spans="1:14">
      <c r="A1144" s="2" t="s">
        <v>5</v>
      </c>
      <c r="B1144" s="2" t="s">
        <v>18</v>
      </c>
      <c r="C1144" s="2" t="s">
        <v>62</v>
      </c>
      <c r="D1144" s="2" t="s">
        <v>78</v>
      </c>
      <c r="E1144" s="2" t="s">
        <v>78</v>
      </c>
      <c r="F1144" s="2" t="s">
        <v>206</v>
      </c>
      <c r="G1144" s="2" t="s">
        <v>49</v>
      </c>
      <c r="H1144" s="304">
        <v>304</v>
      </c>
      <c r="I1144" s="304">
        <v>304</v>
      </c>
      <c r="J1144" s="304">
        <v>2000</v>
      </c>
      <c r="K1144" s="304">
        <v>2000</v>
      </c>
      <c r="L1144" s="304">
        <v>2000</v>
      </c>
      <c r="M1144" s="304">
        <v>2000</v>
      </c>
      <c r="N1144" s="301">
        <v>2000</v>
      </c>
    </row>
    <row r="1145" spans="1:14">
      <c r="A1145" s="2" t="s">
        <v>5</v>
      </c>
      <c r="B1145" s="2" t="s">
        <v>18</v>
      </c>
      <c r="C1145" s="2" t="s">
        <v>63</v>
      </c>
      <c r="D1145" s="2" t="s">
        <v>79</v>
      </c>
      <c r="E1145" s="2" t="s">
        <v>79</v>
      </c>
      <c r="F1145" s="2" t="s">
        <v>206</v>
      </c>
      <c r="G1145" s="2" t="s">
        <v>49</v>
      </c>
      <c r="H1145" s="304">
        <v>300</v>
      </c>
      <c r="I1145" s="304">
        <v>445</v>
      </c>
      <c r="J1145" s="304">
        <v>795</v>
      </c>
      <c r="K1145" s="304">
        <v>795</v>
      </c>
      <c r="L1145" s="304">
        <v>795</v>
      </c>
      <c r="M1145" s="304">
        <v>795</v>
      </c>
      <c r="N1145" s="301">
        <v>795</v>
      </c>
    </row>
    <row r="1146" spans="1:14">
      <c r="A1146" s="2" t="s">
        <v>5</v>
      </c>
      <c r="B1146" s="2" t="s">
        <v>18</v>
      </c>
      <c r="C1146" s="2" t="s">
        <v>60</v>
      </c>
      <c r="D1146" s="2" t="s">
        <v>76</v>
      </c>
      <c r="E1146" s="2" t="s">
        <v>207</v>
      </c>
      <c r="F1146" s="2" t="s">
        <v>206</v>
      </c>
      <c r="G1146" s="2" t="s">
        <v>49</v>
      </c>
      <c r="H1146" s="304">
        <v>0</v>
      </c>
      <c r="I1146" s="304">
        <v>0</v>
      </c>
      <c r="J1146" s="304">
        <v>0</v>
      </c>
      <c r="K1146" s="304">
        <v>0</v>
      </c>
      <c r="L1146" s="304">
        <v>0</v>
      </c>
      <c r="M1146" s="304">
        <v>0</v>
      </c>
      <c r="N1146" s="301">
        <v>4161.4413890000005</v>
      </c>
    </row>
    <row r="1147" spans="1:14">
      <c r="A1147" s="2" t="s">
        <v>5</v>
      </c>
      <c r="B1147" s="2" t="s">
        <v>18</v>
      </c>
      <c r="C1147" s="2" t="s">
        <v>63</v>
      </c>
      <c r="D1147" s="2" t="s">
        <v>79</v>
      </c>
      <c r="E1147" s="2" t="s">
        <v>208</v>
      </c>
      <c r="F1147" s="2" t="s">
        <v>206</v>
      </c>
      <c r="G1147" s="2" t="s">
        <v>49</v>
      </c>
      <c r="H1147" s="304">
        <v>0</v>
      </c>
      <c r="I1147" s="304">
        <v>0</v>
      </c>
      <c r="J1147" s="304">
        <v>0</v>
      </c>
      <c r="K1147" s="304">
        <v>0</v>
      </c>
      <c r="L1147" s="304">
        <v>0</v>
      </c>
      <c r="M1147" s="304">
        <v>0</v>
      </c>
      <c r="N1147" s="301">
        <v>2496.8648330000001</v>
      </c>
    </row>
    <row r="1148" spans="1:14">
      <c r="A1148" s="2" t="s">
        <v>5</v>
      </c>
      <c r="B1148" s="2" t="s">
        <v>18</v>
      </c>
      <c r="C1148" s="2" t="s">
        <v>65</v>
      </c>
      <c r="D1148" s="2" t="s">
        <v>209</v>
      </c>
      <c r="E1148" s="2" t="s">
        <v>80</v>
      </c>
      <c r="F1148" s="2" t="s">
        <v>206</v>
      </c>
      <c r="G1148" s="2" t="s">
        <v>49</v>
      </c>
      <c r="H1148" s="304">
        <v>0</v>
      </c>
      <c r="I1148" s="304">
        <v>0</v>
      </c>
      <c r="J1148" s="304">
        <v>0</v>
      </c>
      <c r="K1148" s="304">
        <v>0</v>
      </c>
      <c r="L1148" s="304">
        <v>0</v>
      </c>
      <c r="M1148" s="304">
        <v>0</v>
      </c>
      <c r="N1148" s="301">
        <v>0</v>
      </c>
    </row>
    <row r="1149" spans="1:14">
      <c r="A1149" s="2" t="s">
        <v>5</v>
      </c>
      <c r="B1149" s="2" t="s">
        <v>18</v>
      </c>
      <c r="C1149" s="2" t="s">
        <v>65</v>
      </c>
      <c r="D1149" s="2" t="s">
        <v>209</v>
      </c>
      <c r="E1149" s="2" t="s">
        <v>81</v>
      </c>
      <c r="F1149" s="2" t="s">
        <v>206</v>
      </c>
      <c r="G1149" s="2" t="s">
        <v>49</v>
      </c>
      <c r="H1149" s="304">
        <v>0</v>
      </c>
      <c r="I1149" s="304">
        <v>0</v>
      </c>
      <c r="J1149" s="304">
        <v>0</v>
      </c>
      <c r="K1149" s="304">
        <v>0</v>
      </c>
      <c r="L1149" s="304">
        <v>0</v>
      </c>
      <c r="M1149" s="304">
        <v>0</v>
      </c>
      <c r="N1149" s="301">
        <v>0</v>
      </c>
    </row>
    <row r="1150" spans="1:14">
      <c r="A1150" s="2" t="s">
        <v>5</v>
      </c>
      <c r="B1150" s="2" t="s">
        <v>18</v>
      </c>
      <c r="C1150" s="2" t="s">
        <v>82</v>
      </c>
      <c r="D1150" s="2" t="s">
        <v>82</v>
      </c>
      <c r="E1150" s="2" t="s">
        <v>82</v>
      </c>
      <c r="F1150" s="2" t="s">
        <v>206</v>
      </c>
      <c r="G1150" s="2" t="s">
        <v>49</v>
      </c>
      <c r="H1150" s="304">
        <v>0</v>
      </c>
      <c r="I1150" s="304">
        <v>0</v>
      </c>
      <c r="J1150" s="304">
        <v>0</v>
      </c>
      <c r="K1150" s="304">
        <v>0</v>
      </c>
      <c r="L1150" s="304">
        <v>0</v>
      </c>
      <c r="M1150" s="304">
        <v>0</v>
      </c>
      <c r="N1150" s="301">
        <v>0</v>
      </c>
    </row>
    <row r="1151" spans="1:14">
      <c r="A1151" s="2" t="s">
        <v>5</v>
      </c>
      <c r="B1151" s="2" t="s">
        <v>18</v>
      </c>
      <c r="C1151" s="2" t="s">
        <v>83</v>
      </c>
      <c r="D1151" s="2" t="s">
        <v>83</v>
      </c>
      <c r="E1151" s="2" t="s">
        <v>83</v>
      </c>
      <c r="F1151" s="2" t="s">
        <v>206</v>
      </c>
      <c r="G1151" s="2" t="s">
        <v>49</v>
      </c>
      <c r="H1151" s="304">
        <v>0</v>
      </c>
      <c r="I1151" s="304">
        <v>0</v>
      </c>
      <c r="J1151" s="304">
        <v>0</v>
      </c>
      <c r="K1151" s="304">
        <v>0</v>
      </c>
      <c r="L1151" s="304">
        <v>0</v>
      </c>
      <c r="M1151" s="304">
        <v>0</v>
      </c>
      <c r="N1151" s="301">
        <v>0</v>
      </c>
    </row>
    <row r="1152" spans="1:14">
      <c r="A1152" s="2" t="s">
        <v>5</v>
      </c>
      <c r="B1152" s="2" t="s">
        <v>18</v>
      </c>
      <c r="C1152" s="2" t="s">
        <v>84</v>
      </c>
      <c r="D1152" s="2" t="s">
        <v>84</v>
      </c>
      <c r="E1152" s="2" t="s">
        <v>84</v>
      </c>
      <c r="F1152" s="2" t="s">
        <v>206</v>
      </c>
      <c r="G1152" s="2" t="s">
        <v>49</v>
      </c>
      <c r="H1152" s="304">
        <v>0</v>
      </c>
      <c r="I1152" s="304">
        <v>0</v>
      </c>
      <c r="J1152" s="304">
        <v>0</v>
      </c>
      <c r="K1152" s="304">
        <v>0</v>
      </c>
      <c r="L1152" s="304">
        <v>0</v>
      </c>
      <c r="M1152" s="304">
        <v>0</v>
      </c>
      <c r="N1152" s="301">
        <v>0</v>
      </c>
    </row>
    <row r="1153" spans="1:14">
      <c r="A1153" s="2" t="s">
        <v>5</v>
      </c>
      <c r="B1153" s="2" t="s">
        <v>18</v>
      </c>
      <c r="C1153" s="2" t="s">
        <v>85</v>
      </c>
      <c r="D1153" s="2" t="s">
        <v>85</v>
      </c>
      <c r="E1153" s="2" t="s">
        <v>85</v>
      </c>
      <c r="F1153" s="2" t="s">
        <v>206</v>
      </c>
      <c r="G1153" s="2" t="s">
        <v>49</v>
      </c>
      <c r="H1153" s="304">
        <v>0</v>
      </c>
      <c r="I1153" s="304">
        <v>0</v>
      </c>
      <c r="J1153" s="304">
        <v>0</v>
      </c>
      <c r="K1153" s="304">
        <v>0</v>
      </c>
      <c r="L1153" s="304">
        <v>0</v>
      </c>
      <c r="M1153" s="304">
        <v>0</v>
      </c>
      <c r="N1153" s="301">
        <v>0</v>
      </c>
    </row>
    <row r="1154" spans="1:14">
      <c r="A1154" s="2" t="s">
        <v>5</v>
      </c>
      <c r="B1154" s="2" t="s">
        <v>18</v>
      </c>
      <c r="C1154" s="2" t="s">
        <v>87</v>
      </c>
      <c r="D1154" s="2" t="s">
        <v>87</v>
      </c>
      <c r="E1154" s="2" t="s">
        <v>87</v>
      </c>
      <c r="F1154" s="2" t="s">
        <v>206</v>
      </c>
      <c r="G1154" s="2" t="s">
        <v>49</v>
      </c>
      <c r="H1154" s="304">
        <v>0</v>
      </c>
      <c r="I1154" s="304">
        <v>52.6</v>
      </c>
      <c r="J1154" s="304">
        <v>52.6</v>
      </c>
      <c r="K1154" s="304">
        <v>52.6</v>
      </c>
      <c r="L1154" s="304">
        <v>52.6</v>
      </c>
      <c r="M1154" s="304">
        <v>52.6</v>
      </c>
      <c r="N1154" s="301">
        <v>243.39099999999999</v>
      </c>
    </row>
    <row r="1155" spans="1:14">
      <c r="A1155" s="2" t="s">
        <v>5</v>
      </c>
      <c r="B1155" s="2" t="s">
        <v>18</v>
      </c>
      <c r="C1155" s="2" t="s">
        <v>88</v>
      </c>
      <c r="D1155" s="2" t="s">
        <v>88</v>
      </c>
      <c r="E1155" s="2" t="s">
        <v>88</v>
      </c>
      <c r="F1155" s="2" t="s">
        <v>206</v>
      </c>
      <c r="G1155" s="2" t="s">
        <v>49</v>
      </c>
      <c r="H1155" s="304">
        <v>0</v>
      </c>
      <c r="I1155" s="304">
        <v>0</v>
      </c>
      <c r="J1155" s="304">
        <v>0</v>
      </c>
      <c r="K1155" s="304">
        <v>0</v>
      </c>
      <c r="L1155" s="304">
        <v>0</v>
      </c>
      <c r="M1155" s="304">
        <v>0</v>
      </c>
      <c r="N1155" s="301">
        <v>0</v>
      </c>
    </row>
    <row r="1156" spans="1:14">
      <c r="A1156" s="2" t="s">
        <v>5</v>
      </c>
      <c r="B1156" s="2" t="s">
        <v>19</v>
      </c>
      <c r="C1156" s="2" t="s">
        <v>48</v>
      </c>
      <c r="D1156" s="2" t="s">
        <v>48</v>
      </c>
      <c r="E1156" s="2" t="s">
        <v>48</v>
      </c>
      <c r="F1156" s="2" t="s">
        <v>206</v>
      </c>
      <c r="G1156" s="2" t="s">
        <v>49</v>
      </c>
      <c r="H1156" s="304">
        <v>420</v>
      </c>
      <c r="I1156" s="304">
        <v>0</v>
      </c>
      <c r="J1156" s="304">
        <v>0</v>
      </c>
      <c r="K1156" s="304">
        <v>0</v>
      </c>
      <c r="L1156" s="304">
        <v>0</v>
      </c>
      <c r="M1156" s="304">
        <v>0</v>
      </c>
      <c r="N1156" s="301">
        <v>0</v>
      </c>
    </row>
    <row r="1157" spans="1:14">
      <c r="A1157" s="2" t="s">
        <v>5</v>
      </c>
      <c r="B1157" s="2" t="s">
        <v>19</v>
      </c>
      <c r="C1157" s="2" t="s">
        <v>53</v>
      </c>
      <c r="D1157" s="2" t="s">
        <v>53</v>
      </c>
      <c r="E1157" s="2" t="s">
        <v>53</v>
      </c>
      <c r="F1157" s="2" t="s">
        <v>206</v>
      </c>
      <c r="G1157" s="2" t="s">
        <v>49</v>
      </c>
      <c r="H1157" s="304">
        <v>0</v>
      </c>
      <c r="I1157" s="304">
        <v>0</v>
      </c>
      <c r="J1157" s="304">
        <v>0</v>
      </c>
      <c r="K1157" s="304">
        <v>0</v>
      </c>
      <c r="L1157" s="304">
        <v>0</v>
      </c>
      <c r="M1157" s="304">
        <v>0</v>
      </c>
      <c r="N1157" s="301">
        <v>0</v>
      </c>
    </row>
    <row r="1158" spans="1:14">
      <c r="A1158" s="2" t="s">
        <v>5</v>
      </c>
      <c r="B1158" s="2" t="s">
        <v>19</v>
      </c>
      <c r="C1158" s="2" t="s">
        <v>54</v>
      </c>
      <c r="D1158" s="2" t="s">
        <v>54</v>
      </c>
      <c r="E1158" s="2" t="s">
        <v>54</v>
      </c>
      <c r="F1158" s="2" t="s">
        <v>206</v>
      </c>
      <c r="G1158" s="2" t="s">
        <v>49</v>
      </c>
      <c r="H1158" s="304">
        <v>1399</v>
      </c>
      <c r="I1158" s="304">
        <v>1399</v>
      </c>
      <c r="J1158" s="304">
        <v>1399</v>
      </c>
      <c r="K1158" s="304">
        <v>1399</v>
      </c>
      <c r="L1158" s="304">
        <v>1399</v>
      </c>
      <c r="M1158" s="304">
        <v>1399</v>
      </c>
      <c r="N1158" s="301">
        <v>1399</v>
      </c>
    </row>
    <row r="1159" spans="1:14">
      <c r="A1159" s="2" t="s">
        <v>5</v>
      </c>
      <c r="B1159" s="2" t="s">
        <v>19</v>
      </c>
      <c r="C1159" s="2" t="s">
        <v>55</v>
      </c>
      <c r="D1159" s="2" t="s">
        <v>55</v>
      </c>
      <c r="E1159" s="2" t="s">
        <v>55</v>
      </c>
      <c r="F1159" s="2" t="s">
        <v>206</v>
      </c>
      <c r="G1159" s="2" t="s">
        <v>49</v>
      </c>
      <c r="H1159" s="304">
        <v>370.5</v>
      </c>
      <c r="I1159" s="304">
        <v>370.5</v>
      </c>
      <c r="J1159" s="304">
        <v>370.5</v>
      </c>
      <c r="K1159" s="304">
        <v>370.5</v>
      </c>
      <c r="L1159" s="304">
        <v>370.5</v>
      </c>
      <c r="M1159" s="304">
        <v>370.5</v>
      </c>
      <c r="N1159" s="301">
        <v>370.5</v>
      </c>
    </row>
    <row r="1160" spans="1:14">
      <c r="A1160" s="2" t="s">
        <v>5</v>
      </c>
      <c r="B1160" s="2" t="s">
        <v>19</v>
      </c>
      <c r="C1160" s="2" t="s">
        <v>56</v>
      </c>
      <c r="D1160" s="2" t="s">
        <v>56</v>
      </c>
      <c r="E1160" s="2" t="s">
        <v>56</v>
      </c>
      <c r="F1160" s="2" t="s">
        <v>206</v>
      </c>
      <c r="G1160" s="2" t="s">
        <v>49</v>
      </c>
      <c r="H1160" s="304">
        <v>840</v>
      </c>
      <c r="I1160" s="304">
        <v>840</v>
      </c>
      <c r="J1160" s="304">
        <v>840</v>
      </c>
      <c r="K1160" s="304">
        <v>840</v>
      </c>
      <c r="L1160" s="304">
        <v>840</v>
      </c>
      <c r="M1160" s="304">
        <v>840</v>
      </c>
      <c r="N1160" s="301">
        <v>840</v>
      </c>
    </row>
    <row r="1161" spans="1:14">
      <c r="A1161" s="2" t="s">
        <v>5</v>
      </c>
      <c r="B1161" s="2" t="s">
        <v>19</v>
      </c>
      <c r="C1161" s="2" t="s">
        <v>57</v>
      </c>
      <c r="D1161" s="2" t="s">
        <v>57</v>
      </c>
      <c r="E1161" s="2" t="s">
        <v>57</v>
      </c>
      <c r="F1161" s="2" t="s">
        <v>206</v>
      </c>
      <c r="G1161" s="2" t="s">
        <v>49</v>
      </c>
      <c r="H1161" s="304">
        <v>0</v>
      </c>
      <c r="I1161" s="304">
        <v>0</v>
      </c>
      <c r="J1161" s="304">
        <v>0</v>
      </c>
      <c r="K1161" s="304">
        <v>0</v>
      </c>
      <c r="L1161" s="304">
        <v>0</v>
      </c>
      <c r="M1161" s="304">
        <v>0</v>
      </c>
      <c r="N1161" s="301">
        <v>0</v>
      </c>
    </row>
    <row r="1162" spans="1:14">
      <c r="A1162" s="2" t="s">
        <v>5</v>
      </c>
      <c r="B1162" s="2" t="s">
        <v>19</v>
      </c>
      <c r="C1162" s="2" t="s">
        <v>58</v>
      </c>
      <c r="D1162" s="2" t="s">
        <v>58</v>
      </c>
      <c r="E1162" s="2" t="s">
        <v>58</v>
      </c>
      <c r="F1162" s="2" t="s">
        <v>206</v>
      </c>
      <c r="G1162" s="2" t="s">
        <v>49</v>
      </c>
      <c r="H1162" s="304">
        <v>0</v>
      </c>
      <c r="I1162" s="304">
        <v>0</v>
      </c>
      <c r="J1162" s="304">
        <v>0</v>
      </c>
      <c r="K1162" s="304">
        <v>0</v>
      </c>
      <c r="L1162" s="304">
        <v>0</v>
      </c>
      <c r="M1162" s="304">
        <v>0</v>
      </c>
      <c r="N1162" s="301">
        <v>0</v>
      </c>
    </row>
    <row r="1163" spans="1:14">
      <c r="A1163" s="2" t="s">
        <v>5</v>
      </c>
      <c r="B1163" s="2" t="s">
        <v>19</v>
      </c>
      <c r="C1163" s="2" t="s">
        <v>59</v>
      </c>
      <c r="D1163" s="2" t="s">
        <v>59</v>
      </c>
      <c r="E1163" s="2" t="s">
        <v>59</v>
      </c>
      <c r="F1163" s="2" t="s">
        <v>206</v>
      </c>
      <c r="G1163" s="2" t="s">
        <v>49</v>
      </c>
      <c r="H1163" s="304">
        <v>0</v>
      </c>
      <c r="I1163" s="304">
        <v>0</v>
      </c>
      <c r="J1163" s="304">
        <v>0</v>
      </c>
      <c r="K1163" s="304">
        <v>0</v>
      </c>
      <c r="L1163" s="304">
        <v>0</v>
      </c>
      <c r="M1163" s="304">
        <v>0</v>
      </c>
      <c r="N1163" s="301">
        <v>0</v>
      </c>
    </row>
    <row r="1164" spans="1:14">
      <c r="A1164" s="2" t="s">
        <v>5</v>
      </c>
      <c r="B1164" s="2" t="s">
        <v>19</v>
      </c>
      <c r="C1164" s="2" t="s">
        <v>60</v>
      </c>
      <c r="D1164" s="2" t="s">
        <v>60</v>
      </c>
      <c r="E1164" s="2" t="s">
        <v>60</v>
      </c>
      <c r="F1164" s="2" t="s">
        <v>206</v>
      </c>
      <c r="G1164" s="2" t="s">
        <v>49</v>
      </c>
      <c r="H1164" s="304">
        <v>255.1</v>
      </c>
      <c r="I1164" s="304">
        <v>255.1</v>
      </c>
      <c r="J1164" s="304">
        <v>255.1</v>
      </c>
      <c r="K1164" s="304">
        <v>255.1</v>
      </c>
      <c r="L1164" s="304">
        <v>255.1</v>
      </c>
      <c r="M1164" s="304">
        <v>255.1</v>
      </c>
      <c r="N1164" s="301">
        <v>255.1</v>
      </c>
    </row>
    <row r="1165" spans="1:14">
      <c r="A1165" s="2" t="s">
        <v>5</v>
      </c>
      <c r="B1165" s="2" t="s">
        <v>19</v>
      </c>
      <c r="C1165" s="2" t="s">
        <v>61</v>
      </c>
      <c r="D1165" s="2" t="s">
        <v>61</v>
      </c>
      <c r="E1165" s="2" t="s">
        <v>61</v>
      </c>
      <c r="F1165" s="2" t="s">
        <v>206</v>
      </c>
      <c r="G1165" s="2" t="s">
        <v>49</v>
      </c>
      <c r="H1165" s="304">
        <v>2</v>
      </c>
      <c r="I1165" s="304">
        <v>2</v>
      </c>
      <c r="J1165" s="304">
        <v>2</v>
      </c>
      <c r="K1165" s="304">
        <v>2</v>
      </c>
      <c r="L1165" s="304">
        <v>2</v>
      </c>
      <c r="M1165" s="304">
        <v>2</v>
      </c>
      <c r="N1165" s="301">
        <v>2</v>
      </c>
    </row>
    <row r="1166" spans="1:14">
      <c r="A1166" s="2" t="s">
        <v>5</v>
      </c>
      <c r="B1166" s="2" t="s">
        <v>19</v>
      </c>
      <c r="C1166" s="2" t="s">
        <v>63</v>
      </c>
      <c r="D1166" s="2" t="s">
        <v>63</v>
      </c>
      <c r="E1166" s="2" t="s">
        <v>63</v>
      </c>
      <c r="F1166" s="2" t="s">
        <v>206</v>
      </c>
      <c r="G1166" s="2" t="s">
        <v>49</v>
      </c>
      <c r="H1166" s="304">
        <v>0</v>
      </c>
      <c r="I1166" s="304">
        <v>0</v>
      </c>
      <c r="J1166" s="304">
        <v>0</v>
      </c>
      <c r="K1166" s="304">
        <v>0</v>
      </c>
      <c r="L1166" s="304">
        <v>0</v>
      </c>
      <c r="M1166" s="304">
        <v>0</v>
      </c>
      <c r="N1166" s="301">
        <v>0</v>
      </c>
    </row>
    <row r="1167" spans="1:14">
      <c r="A1167" s="2" t="s">
        <v>5</v>
      </c>
      <c r="B1167" s="2" t="s">
        <v>19</v>
      </c>
      <c r="C1167" s="2" t="s">
        <v>64</v>
      </c>
      <c r="D1167" s="2" t="s">
        <v>64</v>
      </c>
      <c r="E1167" s="2" t="s">
        <v>64</v>
      </c>
      <c r="F1167" s="2" t="s">
        <v>206</v>
      </c>
      <c r="G1167" s="2" t="s">
        <v>49</v>
      </c>
      <c r="H1167" s="304">
        <v>34.700000000000003</v>
      </c>
      <c r="I1167" s="304">
        <v>34.700000000000003</v>
      </c>
      <c r="J1167" s="304">
        <v>34.700000000000003</v>
      </c>
      <c r="K1167" s="304">
        <v>34.700000000000003</v>
      </c>
      <c r="L1167" s="304">
        <v>34.700000000000003</v>
      </c>
      <c r="M1167" s="304">
        <v>34.700000000000003</v>
      </c>
      <c r="N1167" s="301">
        <v>34.700000000000003</v>
      </c>
    </row>
    <row r="1168" spans="1:14">
      <c r="A1168" s="2" t="s">
        <v>5</v>
      </c>
      <c r="B1168" s="2" t="s">
        <v>19</v>
      </c>
      <c r="C1168" s="2" t="s">
        <v>54</v>
      </c>
      <c r="D1168" s="2" t="s">
        <v>72</v>
      </c>
      <c r="E1168" s="2" t="s">
        <v>72</v>
      </c>
      <c r="F1168" s="2" t="s">
        <v>206</v>
      </c>
      <c r="G1168" s="2" t="s">
        <v>49</v>
      </c>
      <c r="H1168" s="304">
        <v>0</v>
      </c>
      <c r="I1168" s="304">
        <v>0</v>
      </c>
      <c r="J1168" s="304">
        <v>0</v>
      </c>
      <c r="K1168" s="304">
        <v>0</v>
      </c>
      <c r="L1168" s="304">
        <v>0</v>
      </c>
      <c r="M1168" s="304">
        <v>0</v>
      </c>
      <c r="N1168" s="301">
        <v>0</v>
      </c>
    </row>
    <row r="1169" spans="1:14">
      <c r="A1169" s="2" t="s">
        <v>5</v>
      </c>
      <c r="B1169" s="2" t="s">
        <v>19</v>
      </c>
      <c r="C1169" s="2" t="s">
        <v>55</v>
      </c>
      <c r="D1169" s="2" t="s">
        <v>73</v>
      </c>
      <c r="E1169" s="2" t="s">
        <v>73</v>
      </c>
      <c r="F1169" s="2" t="s">
        <v>206</v>
      </c>
      <c r="G1169" s="2" t="s">
        <v>49</v>
      </c>
      <c r="H1169" s="304">
        <v>0</v>
      </c>
      <c r="I1169" s="304">
        <v>0</v>
      </c>
      <c r="J1169" s="304">
        <v>451</v>
      </c>
      <c r="K1169" s="304">
        <v>451</v>
      </c>
      <c r="L1169" s="304">
        <v>451</v>
      </c>
      <c r="M1169" s="304">
        <v>451</v>
      </c>
      <c r="N1169" s="301">
        <v>451</v>
      </c>
    </row>
    <row r="1170" spans="1:14">
      <c r="A1170" s="2" t="s">
        <v>5</v>
      </c>
      <c r="B1170" s="2" t="s">
        <v>19</v>
      </c>
      <c r="C1170" s="2" t="s">
        <v>57</v>
      </c>
      <c r="D1170" s="2" t="s">
        <v>74</v>
      </c>
      <c r="E1170" s="2" t="s">
        <v>74</v>
      </c>
      <c r="F1170" s="2" t="s">
        <v>206</v>
      </c>
      <c r="G1170" s="2" t="s">
        <v>49</v>
      </c>
      <c r="H1170" s="304">
        <v>0</v>
      </c>
      <c r="I1170" s="304">
        <v>0</v>
      </c>
      <c r="J1170" s="304">
        <v>0</v>
      </c>
      <c r="K1170" s="304">
        <v>0</v>
      </c>
      <c r="L1170" s="304">
        <v>0</v>
      </c>
      <c r="M1170" s="304">
        <v>0</v>
      </c>
      <c r="N1170" s="301">
        <v>0</v>
      </c>
    </row>
    <row r="1171" spans="1:14">
      <c r="A1171" s="2" t="s">
        <v>5</v>
      </c>
      <c r="B1171" s="2" t="s">
        <v>19</v>
      </c>
      <c r="C1171" s="2" t="s">
        <v>64</v>
      </c>
      <c r="D1171" s="2" t="s">
        <v>75</v>
      </c>
      <c r="E1171" s="2" t="s">
        <v>75</v>
      </c>
      <c r="F1171" s="2" t="s">
        <v>206</v>
      </c>
      <c r="G1171" s="2" t="s">
        <v>49</v>
      </c>
      <c r="H1171" s="304">
        <v>0</v>
      </c>
      <c r="I1171" s="304">
        <v>0</v>
      </c>
      <c r="J1171" s="304">
        <v>0</v>
      </c>
      <c r="K1171" s="304">
        <v>0</v>
      </c>
      <c r="L1171" s="304">
        <v>0</v>
      </c>
      <c r="M1171" s="304">
        <v>0</v>
      </c>
      <c r="N1171" s="301">
        <v>0</v>
      </c>
    </row>
    <row r="1172" spans="1:14">
      <c r="A1172" s="2" t="s">
        <v>5</v>
      </c>
      <c r="B1172" s="2" t="s">
        <v>19</v>
      </c>
      <c r="C1172" s="2" t="s">
        <v>60</v>
      </c>
      <c r="D1172" s="2" t="s">
        <v>76</v>
      </c>
      <c r="E1172" s="2" t="s">
        <v>76</v>
      </c>
      <c r="F1172" s="2" t="s">
        <v>206</v>
      </c>
      <c r="G1172" s="2" t="s">
        <v>49</v>
      </c>
      <c r="H1172" s="304">
        <v>0</v>
      </c>
      <c r="I1172" s="304">
        <v>0</v>
      </c>
      <c r="J1172" s="304">
        <v>0</v>
      </c>
      <c r="K1172" s="304">
        <v>0</v>
      </c>
      <c r="L1172" s="304">
        <v>0</v>
      </c>
      <c r="M1172" s="304">
        <v>0</v>
      </c>
      <c r="N1172" s="301">
        <v>1223.4301270000001</v>
      </c>
    </row>
    <row r="1173" spans="1:14">
      <c r="A1173" s="2" t="s">
        <v>5</v>
      </c>
      <c r="B1173" s="2" t="s">
        <v>19</v>
      </c>
      <c r="C1173" s="2" t="s">
        <v>61</v>
      </c>
      <c r="D1173" s="2" t="s">
        <v>77</v>
      </c>
      <c r="E1173" s="2" t="s">
        <v>77</v>
      </c>
      <c r="F1173" s="2" t="s">
        <v>206</v>
      </c>
      <c r="G1173" s="2" t="s">
        <v>49</v>
      </c>
      <c r="H1173" s="304">
        <v>0</v>
      </c>
      <c r="I1173" s="304">
        <v>0</v>
      </c>
      <c r="J1173" s="304">
        <v>0</v>
      </c>
      <c r="K1173" s="304">
        <v>0</v>
      </c>
      <c r="L1173" s="304">
        <v>0</v>
      </c>
      <c r="M1173" s="304">
        <v>0</v>
      </c>
      <c r="N1173" s="301">
        <v>0</v>
      </c>
    </row>
    <row r="1174" spans="1:14">
      <c r="A1174" s="2" t="s">
        <v>5</v>
      </c>
      <c r="B1174" s="2" t="s">
        <v>19</v>
      </c>
      <c r="C1174" s="2" t="s">
        <v>62</v>
      </c>
      <c r="D1174" s="2" t="s">
        <v>78</v>
      </c>
      <c r="E1174" s="2" t="s">
        <v>78</v>
      </c>
      <c r="F1174" s="2" t="s">
        <v>206</v>
      </c>
      <c r="G1174" s="2" t="s">
        <v>49</v>
      </c>
      <c r="H1174" s="304">
        <v>0</v>
      </c>
      <c r="I1174" s="304">
        <v>0</v>
      </c>
      <c r="J1174" s="304">
        <v>0</v>
      </c>
      <c r="K1174" s="304">
        <v>0</v>
      </c>
      <c r="L1174" s="304">
        <v>0</v>
      </c>
      <c r="M1174" s="304">
        <v>0</v>
      </c>
      <c r="N1174" s="301">
        <v>0</v>
      </c>
    </row>
    <row r="1175" spans="1:14">
      <c r="A1175" s="2" t="s">
        <v>5</v>
      </c>
      <c r="B1175" s="2" t="s">
        <v>19</v>
      </c>
      <c r="C1175" s="2" t="s">
        <v>63</v>
      </c>
      <c r="D1175" s="2" t="s">
        <v>79</v>
      </c>
      <c r="E1175" s="2" t="s">
        <v>79</v>
      </c>
      <c r="F1175" s="2" t="s">
        <v>206</v>
      </c>
      <c r="G1175" s="2" t="s">
        <v>49</v>
      </c>
      <c r="H1175" s="304">
        <v>0</v>
      </c>
      <c r="I1175" s="304">
        <v>0</v>
      </c>
      <c r="J1175" s="304">
        <v>0</v>
      </c>
      <c r="K1175" s="304">
        <v>0</v>
      </c>
      <c r="L1175" s="304">
        <v>0</v>
      </c>
      <c r="M1175" s="304">
        <v>0</v>
      </c>
      <c r="N1175" s="301">
        <v>0</v>
      </c>
    </row>
    <row r="1176" spans="1:14">
      <c r="A1176" s="2" t="s">
        <v>5</v>
      </c>
      <c r="B1176" s="2" t="s">
        <v>19</v>
      </c>
      <c r="C1176" s="2" t="s">
        <v>60</v>
      </c>
      <c r="D1176" s="2" t="s">
        <v>76</v>
      </c>
      <c r="E1176" s="2" t="s">
        <v>207</v>
      </c>
      <c r="F1176" s="2" t="s">
        <v>206</v>
      </c>
      <c r="G1176" s="2" t="s">
        <v>49</v>
      </c>
      <c r="H1176" s="304">
        <v>0</v>
      </c>
      <c r="I1176" s="304">
        <v>0</v>
      </c>
      <c r="J1176" s="304">
        <v>0</v>
      </c>
      <c r="K1176" s="304">
        <v>0</v>
      </c>
      <c r="L1176" s="304">
        <v>0</v>
      </c>
      <c r="M1176" s="304">
        <v>0</v>
      </c>
      <c r="N1176" s="301">
        <v>0</v>
      </c>
    </row>
    <row r="1177" spans="1:14">
      <c r="A1177" s="2" t="s">
        <v>5</v>
      </c>
      <c r="B1177" s="2" t="s">
        <v>19</v>
      </c>
      <c r="C1177" s="2" t="s">
        <v>63</v>
      </c>
      <c r="D1177" s="2" t="s">
        <v>79</v>
      </c>
      <c r="E1177" s="2" t="s">
        <v>208</v>
      </c>
      <c r="F1177" s="2" t="s">
        <v>206</v>
      </c>
      <c r="G1177" s="2" t="s">
        <v>49</v>
      </c>
      <c r="H1177" s="304">
        <v>0</v>
      </c>
      <c r="I1177" s="304">
        <v>0</v>
      </c>
      <c r="J1177" s="304">
        <v>0</v>
      </c>
      <c r="K1177" s="304">
        <v>0</v>
      </c>
      <c r="L1177" s="304">
        <v>0</v>
      </c>
      <c r="M1177" s="304">
        <v>0</v>
      </c>
      <c r="N1177" s="301">
        <v>0</v>
      </c>
    </row>
    <row r="1178" spans="1:14">
      <c r="A1178" s="2" t="s">
        <v>5</v>
      </c>
      <c r="B1178" s="2" t="s">
        <v>19</v>
      </c>
      <c r="C1178" s="2" t="s">
        <v>65</v>
      </c>
      <c r="D1178" s="2" t="s">
        <v>209</v>
      </c>
      <c r="E1178" s="2" t="s">
        <v>80</v>
      </c>
      <c r="F1178" s="2" t="s">
        <v>206</v>
      </c>
      <c r="G1178" s="2" t="s">
        <v>49</v>
      </c>
      <c r="H1178" s="304">
        <v>0</v>
      </c>
      <c r="I1178" s="304">
        <v>0</v>
      </c>
      <c r="J1178" s="304">
        <v>0</v>
      </c>
      <c r="K1178" s="304">
        <v>0</v>
      </c>
      <c r="L1178" s="304">
        <v>0</v>
      </c>
      <c r="M1178" s="304">
        <v>0</v>
      </c>
      <c r="N1178" s="301">
        <v>0</v>
      </c>
    </row>
    <row r="1179" spans="1:14">
      <c r="A1179" s="2" t="s">
        <v>5</v>
      </c>
      <c r="B1179" s="2" t="s">
        <v>19</v>
      </c>
      <c r="C1179" s="2" t="s">
        <v>65</v>
      </c>
      <c r="D1179" s="2" t="s">
        <v>209</v>
      </c>
      <c r="E1179" s="2" t="s">
        <v>81</v>
      </c>
      <c r="F1179" s="2" t="s">
        <v>206</v>
      </c>
      <c r="G1179" s="2" t="s">
        <v>49</v>
      </c>
      <c r="H1179" s="304">
        <v>0</v>
      </c>
      <c r="I1179" s="304">
        <v>0</v>
      </c>
      <c r="J1179" s="304">
        <v>0</v>
      </c>
      <c r="K1179" s="304">
        <v>0</v>
      </c>
      <c r="L1179" s="304">
        <v>0</v>
      </c>
      <c r="M1179" s="304">
        <v>0</v>
      </c>
      <c r="N1179" s="301">
        <v>0</v>
      </c>
    </row>
    <row r="1180" spans="1:14">
      <c r="A1180" s="2" t="s">
        <v>5</v>
      </c>
      <c r="B1180" s="2" t="s">
        <v>19</v>
      </c>
      <c r="C1180" s="2" t="s">
        <v>82</v>
      </c>
      <c r="D1180" s="2" t="s">
        <v>82</v>
      </c>
      <c r="E1180" s="2" t="s">
        <v>82</v>
      </c>
      <c r="F1180" s="2" t="s">
        <v>206</v>
      </c>
      <c r="G1180" s="2" t="s">
        <v>49</v>
      </c>
      <c r="H1180" s="304">
        <v>0</v>
      </c>
      <c r="I1180" s="304">
        <v>0</v>
      </c>
      <c r="J1180" s="304">
        <v>0</v>
      </c>
      <c r="K1180" s="304">
        <v>0</v>
      </c>
      <c r="L1180" s="304">
        <v>0</v>
      </c>
      <c r="M1180" s="304">
        <v>0</v>
      </c>
      <c r="N1180" s="301">
        <v>0</v>
      </c>
    </row>
    <row r="1181" spans="1:14">
      <c r="A1181" s="2" t="s">
        <v>5</v>
      </c>
      <c r="B1181" s="2" t="s">
        <v>19</v>
      </c>
      <c r="C1181" s="2" t="s">
        <v>83</v>
      </c>
      <c r="D1181" s="2" t="s">
        <v>83</v>
      </c>
      <c r="E1181" s="2" t="s">
        <v>83</v>
      </c>
      <c r="F1181" s="2" t="s">
        <v>206</v>
      </c>
      <c r="G1181" s="2" t="s">
        <v>49</v>
      </c>
      <c r="H1181" s="304">
        <v>0</v>
      </c>
      <c r="I1181" s="304">
        <v>0</v>
      </c>
      <c r="J1181" s="304">
        <v>0</v>
      </c>
      <c r="K1181" s="304">
        <v>0</v>
      </c>
      <c r="L1181" s="304">
        <v>0</v>
      </c>
      <c r="M1181" s="304">
        <v>0</v>
      </c>
      <c r="N1181" s="301">
        <v>0</v>
      </c>
    </row>
    <row r="1182" spans="1:14">
      <c r="A1182" s="2" t="s">
        <v>5</v>
      </c>
      <c r="B1182" s="2" t="s">
        <v>19</v>
      </c>
      <c r="C1182" s="2" t="s">
        <v>84</v>
      </c>
      <c r="D1182" s="2" t="s">
        <v>84</v>
      </c>
      <c r="E1182" s="2" t="s">
        <v>84</v>
      </c>
      <c r="F1182" s="2" t="s">
        <v>206</v>
      </c>
      <c r="G1182" s="2" t="s">
        <v>49</v>
      </c>
      <c r="H1182" s="304">
        <v>0</v>
      </c>
      <c r="I1182" s="304">
        <v>0</v>
      </c>
      <c r="J1182" s="304">
        <v>0</v>
      </c>
      <c r="K1182" s="304">
        <v>0</v>
      </c>
      <c r="L1182" s="304">
        <v>0</v>
      </c>
      <c r="M1182" s="304">
        <v>0</v>
      </c>
      <c r="N1182" s="301">
        <v>0</v>
      </c>
    </row>
    <row r="1183" spans="1:14">
      <c r="A1183" s="2" t="s">
        <v>5</v>
      </c>
      <c r="B1183" s="2" t="s">
        <v>19</v>
      </c>
      <c r="C1183" s="2" t="s">
        <v>85</v>
      </c>
      <c r="D1183" s="2" t="s">
        <v>85</v>
      </c>
      <c r="E1183" s="2" t="s">
        <v>85</v>
      </c>
      <c r="F1183" s="2" t="s">
        <v>206</v>
      </c>
      <c r="G1183" s="2" t="s">
        <v>49</v>
      </c>
      <c r="H1183" s="304">
        <v>0</v>
      </c>
      <c r="I1183" s="304">
        <v>0</v>
      </c>
      <c r="J1183" s="304">
        <v>0</v>
      </c>
      <c r="K1183" s="304">
        <v>0</v>
      </c>
      <c r="L1183" s="304">
        <v>0</v>
      </c>
      <c r="M1183" s="304">
        <v>0</v>
      </c>
      <c r="N1183" s="301">
        <v>0</v>
      </c>
    </row>
    <row r="1184" spans="1:14">
      <c r="A1184" s="2" t="s">
        <v>5</v>
      </c>
      <c r="B1184" s="2" t="s">
        <v>19</v>
      </c>
      <c r="C1184" s="2" t="s">
        <v>87</v>
      </c>
      <c r="D1184" s="2" t="s">
        <v>87</v>
      </c>
      <c r="E1184" s="2" t="s">
        <v>87</v>
      </c>
      <c r="F1184" s="2" t="s">
        <v>206</v>
      </c>
      <c r="G1184" s="2" t="s">
        <v>49</v>
      </c>
      <c r="H1184" s="304">
        <v>0</v>
      </c>
      <c r="I1184" s="304">
        <v>0</v>
      </c>
      <c r="J1184" s="304">
        <v>0</v>
      </c>
      <c r="K1184" s="304">
        <v>0</v>
      </c>
      <c r="L1184" s="304">
        <v>0</v>
      </c>
      <c r="M1184" s="304">
        <v>0</v>
      </c>
      <c r="N1184" s="301">
        <v>0</v>
      </c>
    </row>
    <row r="1185" spans="1:14">
      <c r="A1185" s="2" t="s">
        <v>5</v>
      </c>
      <c r="B1185" s="2" t="s">
        <v>19</v>
      </c>
      <c r="C1185" s="2" t="s">
        <v>88</v>
      </c>
      <c r="D1185" s="2" t="s">
        <v>88</v>
      </c>
      <c r="E1185" s="2" t="s">
        <v>88</v>
      </c>
      <c r="F1185" s="2" t="s">
        <v>206</v>
      </c>
      <c r="G1185" s="2" t="s">
        <v>49</v>
      </c>
      <c r="H1185" s="304">
        <v>0</v>
      </c>
      <c r="I1185" s="304">
        <v>0</v>
      </c>
      <c r="J1185" s="304">
        <v>0</v>
      </c>
      <c r="K1185" s="304">
        <v>0</v>
      </c>
      <c r="L1185" s="304">
        <v>0</v>
      </c>
      <c r="M1185" s="304">
        <v>0</v>
      </c>
      <c r="N1185" s="301">
        <v>0</v>
      </c>
    </row>
    <row r="1186" spans="1:14">
      <c r="A1186" s="2" t="s">
        <v>5</v>
      </c>
      <c r="B1186" s="2" t="s">
        <v>20</v>
      </c>
      <c r="C1186" s="2" t="s">
        <v>48</v>
      </c>
      <c r="D1186" s="2" t="s">
        <v>48</v>
      </c>
      <c r="E1186" s="2" t="s">
        <v>48</v>
      </c>
      <c r="F1186" s="2" t="s">
        <v>206</v>
      </c>
      <c r="G1186" s="2" t="s">
        <v>49</v>
      </c>
      <c r="H1186" s="304">
        <v>0</v>
      </c>
      <c r="I1186" s="304">
        <v>0</v>
      </c>
      <c r="J1186" s="304">
        <v>0</v>
      </c>
      <c r="K1186" s="304">
        <v>0</v>
      </c>
      <c r="L1186" s="304">
        <v>0</v>
      </c>
      <c r="M1186" s="304">
        <v>0</v>
      </c>
      <c r="N1186" s="301">
        <v>0</v>
      </c>
    </row>
    <row r="1187" spans="1:14">
      <c r="A1187" s="2" t="s">
        <v>5</v>
      </c>
      <c r="B1187" s="2" t="s">
        <v>20</v>
      </c>
      <c r="C1187" s="2" t="s">
        <v>53</v>
      </c>
      <c r="D1187" s="2" t="s">
        <v>53</v>
      </c>
      <c r="E1187" s="2" t="s">
        <v>53</v>
      </c>
      <c r="F1187" s="2" t="s">
        <v>206</v>
      </c>
      <c r="G1187" s="2" t="s">
        <v>49</v>
      </c>
      <c r="H1187" s="304">
        <v>0</v>
      </c>
      <c r="I1187" s="304">
        <v>0</v>
      </c>
      <c r="J1187" s="304">
        <v>0</v>
      </c>
      <c r="K1187" s="304">
        <v>0</v>
      </c>
      <c r="L1187" s="304">
        <v>0</v>
      </c>
      <c r="M1187" s="304">
        <v>0</v>
      </c>
      <c r="N1187" s="301">
        <v>0</v>
      </c>
    </row>
    <row r="1188" spans="1:14">
      <c r="A1188" s="2" t="s">
        <v>5</v>
      </c>
      <c r="B1188" s="2" t="s">
        <v>20</v>
      </c>
      <c r="C1188" s="2" t="s">
        <v>54</v>
      </c>
      <c r="D1188" s="2" t="s">
        <v>54</v>
      </c>
      <c r="E1188" s="2" t="s">
        <v>54</v>
      </c>
      <c r="F1188" s="2" t="s">
        <v>206</v>
      </c>
      <c r="G1188" s="2" t="s">
        <v>49</v>
      </c>
      <c r="H1188" s="304">
        <v>1248.9560000000001</v>
      </c>
      <c r="I1188" s="304">
        <v>1248.9560000000001</v>
      </c>
      <c r="J1188" s="304">
        <v>1248.9560000000001</v>
      </c>
      <c r="K1188" s="304">
        <v>1248.9560000000001</v>
      </c>
      <c r="L1188" s="304">
        <v>1248.9560000000001</v>
      </c>
      <c r="M1188" s="304">
        <v>1248.9560000000001</v>
      </c>
      <c r="N1188" s="301">
        <v>1248.9560000000001</v>
      </c>
    </row>
    <row r="1189" spans="1:14">
      <c r="A1189" s="2" t="s">
        <v>5</v>
      </c>
      <c r="B1189" s="2" t="s">
        <v>20</v>
      </c>
      <c r="C1189" s="2" t="s">
        <v>55</v>
      </c>
      <c r="D1189" s="2" t="s">
        <v>55</v>
      </c>
      <c r="E1189" s="2" t="s">
        <v>55</v>
      </c>
      <c r="F1189" s="2" t="s">
        <v>206</v>
      </c>
      <c r="G1189" s="2" t="s">
        <v>49</v>
      </c>
      <c r="H1189" s="304">
        <v>363.79399999999998</v>
      </c>
      <c r="I1189" s="304">
        <v>363.79399999999998</v>
      </c>
      <c r="J1189" s="304">
        <v>363.79399999999998</v>
      </c>
      <c r="K1189" s="304">
        <v>363.79399999999998</v>
      </c>
      <c r="L1189" s="304">
        <v>363.79399999999998</v>
      </c>
      <c r="M1189" s="304">
        <v>363.79399999999998</v>
      </c>
      <c r="N1189" s="301">
        <v>363.79399999999998</v>
      </c>
    </row>
    <row r="1190" spans="1:14">
      <c r="A1190" s="2" t="s">
        <v>5</v>
      </c>
      <c r="B1190" s="2" t="s">
        <v>20</v>
      </c>
      <c r="C1190" s="2" t="s">
        <v>56</v>
      </c>
      <c r="D1190" s="2" t="s">
        <v>56</v>
      </c>
      <c r="E1190" s="2" t="s">
        <v>56</v>
      </c>
      <c r="F1190" s="2" t="s">
        <v>206</v>
      </c>
      <c r="G1190" s="2" t="s">
        <v>49</v>
      </c>
      <c r="H1190" s="304">
        <v>744.99700000000007</v>
      </c>
      <c r="I1190" s="304">
        <v>744.99700000000007</v>
      </c>
      <c r="J1190" s="304">
        <v>744.99700000000018</v>
      </c>
      <c r="K1190" s="304">
        <v>744.99700000000018</v>
      </c>
      <c r="L1190" s="304">
        <v>744.99700000000018</v>
      </c>
      <c r="M1190" s="304">
        <v>744.99700000000018</v>
      </c>
      <c r="N1190" s="301">
        <v>744.99700000000018</v>
      </c>
    </row>
    <row r="1191" spans="1:14">
      <c r="A1191" s="2" t="s">
        <v>5</v>
      </c>
      <c r="B1191" s="2" t="s">
        <v>20</v>
      </c>
      <c r="C1191" s="2" t="s">
        <v>57</v>
      </c>
      <c r="D1191" s="2" t="s">
        <v>57</v>
      </c>
      <c r="E1191" s="2" t="s">
        <v>57</v>
      </c>
      <c r="F1191" s="2" t="s">
        <v>206</v>
      </c>
      <c r="G1191" s="2" t="s">
        <v>49</v>
      </c>
      <c r="H1191" s="304">
        <v>0</v>
      </c>
      <c r="I1191" s="304">
        <v>0</v>
      </c>
      <c r="J1191" s="304">
        <v>0</v>
      </c>
      <c r="K1191" s="304">
        <v>0</v>
      </c>
      <c r="L1191" s="304">
        <v>0</v>
      </c>
      <c r="M1191" s="304">
        <v>0</v>
      </c>
      <c r="N1191" s="301">
        <v>0</v>
      </c>
    </row>
    <row r="1192" spans="1:14">
      <c r="A1192" s="2" t="s">
        <v>5</v>
      </c>
      <c r="B1192" s="2" t="s">
        <v>20</v>
      </c>
      <c r="C1192" s="2" t="s">
        <v>58</v>
      </c>
      <c r="D1192" s="2" t="s">
        <v>58</v>
      </c>
      <c r="E1192" s="2" t="s">
        <v>58</v>
      </c>
      <c r="F1192" s="2" t="s">
        <v>206</v>
      </c>
      <c r="G1192" s="2" t="s">
        <v>49</v>
      </c>
      <c r="H1192" s="304">
        <v>0</v>
      </c>
      <c r="I1192" s="304">
        <v>0</v>
      </c>
      <c r="J1192" s="304">
        <v>0</v>
      </c>
      <c r="K1192" s="304">
        <v>0</v>
      </c>
      <c r="L1192" s="304">
        <v>0</v>
      </c>
      <c r="M1192" s="304">
        <v>0</v>
      </c>
      <c r="N1192" s="301">
        <v>0</v>
      </c>
    </row>
    <row r="1193" spans="1:14">
      <c r="A1193" s="2" t="s">
        <v>5</v>
      </c>
      <c r="B1193" s="2" t="s">
        <v>20</v>
      </c>
      <c r="C1193" s="2" t="s">
        <v>59</v>
      </c>
      <c r="D1193" s="2" t="s">
        <v>59</v>
      </c>
      <c r="E1193" s="2" t="s">
        <v>59</v>
      </c>
      <c r="F1193" s="2" t="s">
        <v>206</v>
      </c>
      <c r="G1193" s="2" t="s">
        <v>49</v>
      </c>
      <c r="H1193" s="304">
        <v>547.89800000000014</v>
      </c>
      <c r="I1193" s="304">
        <v>547.89800000000014</v>
      </c>
      <c r="J1193" s="304">
        <v>547.89800000000014</v>
      </c>
      <c r="K1193" s="304">
        <v>547.89800000000014</v>
      </c>
      <c r="L1193" s="304">
        <v>547.89800000000014</v>
      </c>
      <c r="M1193" s="304">
        <v>547.89800000000014</v>
      </c>
      <c r="N1193" s="301">
        <v>547.89800000000014</v>
      </c>
    </row>
    <row r="1194" spans="1:14">
      <c r="A1194" s="2" t="s">
        <v>5</v>
      </c>
      <c r="B1194" s="2" t="s">
        <v>20</v>
      </c>
      <c r="C1194" s="2" t="s">
        <v>60</v>
      </c>
      <c r="D1194" s="2" t="s">
        <v>60</v>
      </c>
      <c r="E1194" s="2" t="s">
        <v>60</v>
      </c>
      <c r="F1194" s="2" t="s">
        <v>206</v>
      </c>
      <c r="G1194" s="2" t="s">
        <v>49</v>
      </c>
      <c r="H1194" s="304">
        <v>646.4</v>
      </c>
      <c r="I1194" s="304">
        <v>646.4</v>
      </c>
      <c r="J1194" s="304">
        <v>646.4</v>
      </c>
      <c r="K1194" s="304">
        <v>646.4</v>
      </c>
      <c r="L1194" s="304">
        <v>646.4</v>
      </c>
      <c r="M1194" s="304">
        <v>646.4</v>
      </c>
      <c r="N1194" s="301">
        <v>646.4</v>
      </c>
    </row>
    <row r="1195" spans="1:14">
      <c r="A1195" s="2" t="s">
        <v>5</v>
      </c>
      <c r="B1195" s="2" t="s">
        <v>20</v>
      </c>
      <c r="C1195" s="2" t="s">
        <v>61</v>
      </c>
      <c r="D1195" s="2" t="s">
        <v>61</v>
      </c>
      <c r="E1195" s="2" t="s">
        <v>61</v>
      </c>
      <c r="F1195" s="2" t="s">
        <v>206</v>
      </c>
      <c r="G1195" s="2" t="s">
        <v>49</v>
      </c>
      <c r="H1195" s="304">
        <v>1240.6999992399999</v>
      </c>
      <c r="I1195" s="304">
        <v>1240.6999992399999</v>
      </c>
      <c r="J1195" s="304">
        <v>1240.6999992399999</v>
      </c>
      <c r="K1195" s="304">
        <v>1240.6999992399999</v>
      </c>
      <c r="L1195" s="304">
        <v>1240.6999992399999</v>
      </c>
      <c r="M1195" s="304">
        <v>1240.6999992399999</v>
      </c>
      <c r="N1195" s="301">
        <v>1240.6999992399999</v>
      </c>
    </row>
    <row r="1196" spans="1:14">
      <c r="A1196" s="2" t="s">
        <v>5</v>
      </c>
      <c r="B1196" s="2" t="s">
        <v>20</v>
      </c>
      <c r="C1196" s="2" t="s">
        <v>63</v>
      </c>
      <c r="D1196" s="2" t="s">
        <v>63</v>
      </c>
      <c r="E1196" s="2" t="s">
        <v>63</v>
      </c>
      <c r="F1196" s="2" t="s">
        <v>206</v>
      </c>
      <c r="G1196" s="2" t="s">
        <v>49</v>
      </c>
      <c r="H1196" s="304">
        <v>193.2</v>
      </c>
      <c r="I1196" s="304">
        <v>193.2</v>
      </c>
      <c r="J1196" s="304">
        <v>193.2</v>
      </c>
      <c r="K1196" s="304">
        <v>193.2</v>
      </c>
      <c r="L1196" s="304">
        <v>193.2</v>
      </c>
      <c r="M1196" s="304">
        <v>193.2</v>
      </c>
      <c r="N1196" s="301">
        <v>193.2</v>
      </c>
    </row>
    <row r="1197" spans="1:14">
      <c r="A1197" s="2" t="s">
        <v>5</v>
      </c>
      <c r="B1197" s="2" t="s">
        <v>20</v>
      </c>
      <c r="C1197" s="2" t="s">
        <v>64</v>
      </c>
      <c r="D1197" s="2" t="s">
        <v>64</v>
      </c>
      <c r="E1197" s="2" t="s">
        <v>64</v>
      </c>
      <c r="F1197" s="2" t="s">
        <v>206</v>
      </c>
      <c r="G1197" s="2" t="s">
        <v>49</v>
      </c>
      <c r="H1197" s="304">
        <v>289.25199999999995</v>
      </c>
      <c r="I1197" s="304">
        <v>75.633892000000003</v>
      </c>
      <c r="J1197" s="304">
        <v>68.856000000000009</v>
      </c>
      <c r="K1197" s="304">
        <v>68.856000000000009</v>
      </c>
      <c r="L1197" s="304">
        <v>68.856000000000009</v>
      </c>
      <c r="M1197" s="304">
        <v>68.856000000000009</v>
      </c>
      <c r="N1197" s="301">
        <v>31.6</v>
      </c>
    </row>
    <row r="1198" spans="1:14">
      <c r="A1198" s="2" t="s">
        <v>5</v>
      </c>
      <c r="B1198" s="2" t="s">
        <v>20</v>
      </c>
      <c r="C1198" s="2" t="s">
        <v>54</v>
      </c>
      <c r="D1198" s="2" t="s">
        <v>72</v>
      </c>
      <c r="E1198" s="2" t="s">
        <v>72</v>
      </c>
      <c r="F1198" s="2" t="s">
        <v>206</v>
      </c>
      <c r="G1198" s="2" t="s">
        <v>49</v>
      </c>
      <c r="H1198" s="304">
        <v>0</v>
      </c>
      <c r="I1198" s="304">
        <v>0</v>
      </c>
      <c r="J1198" s="304">
        <v>0</v>
      </c>
      <c r="K1198" s="304">
        <v>0</v>
      </c>
      <c r="L1198" s="304">
        <v>0</v>
      </c>
      <c r="M1198" s="304">
        <v>0</v>
      </c>
      <c r="N1198" s="301">
        <v>0</v>
      </c>
    </row>
    <row r="1199" spans="1:14">
      <c r="A1199" s="2" t="s">
        <v>5</v>
      </c>
      <c r="B1199" s="2" t="s">
        <v>20</v>
      </c>
      <c r="C1199" s="2" t="s">
        <v>55</v>
      </c>
      <c r="D1199" s="2" t="s">
        <v>73</v>
      </c>
      <c r="E1199" s="2" t="s">
        <v>73</v>
      </c>
      <c r="F1199" s="2" t="s">
        <v>206</v>
      </c>
      <c r="G1199" s="2" t="s">
        <v>49</v>
      </c>
      <c r="H1199" s="304">
        <v>0</v>
      </c>
      <c r="I1199" s="304">
        <v>0</v>
      </c>
      <c r="J1199" s="304">
        <v>0</v>
      </c>
      <c r="K1199" s="304">
        <v>0</v>
      </c>
      <c r="L1199" s="304">
        <v>0</v>
      </c>
      <c r="M1199" s="304">
        <v>0</v>
      </c>
      <c r="N1199" s="301">
        <v>0</v>
      </c>
    </row>
    <row r="1200" spans="1:14">
      <c r="A1200" s="2" t="s">
        <v>5</v>
      </c>
      <c r="B1200" s="2" t="s">
        <v>20</v>
      </c>
      <c r="C1200" s="2" t="s">
        <v>57</v>
      </c>
      <c r="D1200" s="2" t="s">
        <v>74</v>
      </c>
      <c r="E1200" s="2" t="s">
        <v>74</v>
      </c>
      <c r="F1200" s="2" t="s">
        <v>206</v>
      </c>
      <c r="G1200" s="2" t="s">
        <v>49</v>
      </c>
      <c r="H1200" s="304">
        <v>0</v>
      </c>
      <c r="I1200" s="304">
        <v>0</v>
      </c>
      <c r="J1200" s="304">
        <v>0</v>
      </c>
      <c r="K1200" s="304">
        <v>0</v>
      </c>
      <c r="L1200" s="304">
        <v>0</v>
      </c>
      <c r="M1200" s="304">
        <v>0</v>
      </c>
      <c r="N1200" s="301">
        <v>0</v>
      </c>
    </row>
    <row r="1201" spans="1:14">
      <c r="A1201" s="2" t="s">
        <v>5</v>
      </c>
      <c r="B1201" s="2" t="s">
        <v>20</v>
      </c>
      <c r="C1201" s="2" t="s">
        <v>64</v>
      </c>
      <c r="D1201" s="2" t="s">
        <v>75</v>
      </c>
      <c r="E1201" s="2" t="s">
        <v>75</v>
      </c>
      <c r="F1201" s="2" t="s">
        <v>206</v>
      </c>
      <c r="G1201" s="2" t="s">
        <v>49</v>
      </c>
      <c r="H1201" s="304">
        <v>0</v>
      </c>
      <c r="I1201" s="304">
        <v>0</v>
      </c>
      <c r="J1201" s="304">
        <v>0</v>
      </c>
      <c r="K1201" s="304">
        <v>0</v>
      </c>
      <c r="L1201" s="304">
        <v>0</v>
      </c>
      <c r="M1201" s="304">
        <v>0</v>
      </c>
      <c r="N1201" s="301">
        <v>0</v>
      </c>
    </row>
    <row r="1202" spans="1:14">
      <c r="A1202" s="2" t="s">
        <v>5</v>
      </c>
      <c r="B1202" s="2" t="s">
        <v>20</v>
      </c>
      <c r="C1202" s="2" t="s">
        <v>60</v>
      </c>
      <c r="D1202" s="2" t="s">
        <v>76</v>
      </c>
      <c r="E1202" s="2" t="s">
        <v>76</v>
      </c>
      <c r="F1202" s="2" t="s">
        <v>206</v>
      </c>
      <c r="G1202" s="2" t="s">
        <v>49</v>
      </c>
      <c r="H1202" s="304">
        <v>0</v>
      </c>
      <c r="I1202" s="304">
        <v>0</v>
      </c>
      <c r="J1202" s="304">
        <v>0</v>
      </c>
      <c r="K1202" s="304">
        <v>0</v>
      </c>
      <c r="L1202" s="304">
        <v>0</v>
      </c>
      <c r="M1202" s="304">
        <v>0</v>
      </c>
      <c r="N1202" s="301">
        <v>0</v>
      </c>
    </row>
    <row r="1203" spans="1:14">
      <c r="A1203" s="2" t="s">
        <v>5</v>
      </c>
      <c r="B1203" s="2" t="s">
        <v>20</v>
      </c>
      <c r="C1203" s="2" t="s">
        <v>61</v>
      </c>
      <c r="D1203" s="2" t="s">
        <v>77</v>
      </c>
      <c r="E1203" s="2" t="s">
        <v>77</v>
      </c>
      <c r="F1203" s="2" t="s">
        <v>206</v>
      </c>
      <c r="G1203" s="2" t="s">
        <v>49</v>
      </c>
      <c r="H1203" s="304">
        <v>0</v>
      </c>
      <c r="I1203" s="304">
        <v>492.65705100000002</v>
      </c>
      <c r="J1203" s="304">
        <v>1356.695774</v>
      </c>
      <c r="K1203" s="304">
        <v>1356.695774</v>
      </c>
      <c r="L1203" s="304">
        <v>2122</v>
      </c>
      <c r="M1203" s="304">
        <v>2229.5069400000002</v>
      </c>
      <c r="N1203" s="301">
        <v>2352</v>
      </c>
    </row>
    <row r="1204" spans="1:14">
      <c r="A1204" s="2" t="s">
        <v>5</v>
      </c>
      <c r="B1204" s="2" t="s">
        <v>20</v>
      </c>
      <c r="C1204" s="2" t="s">
        <v>62</v>
      </c>
      <c r="D1204" s="2" t="s">
        <v>78</v>
      </c>
      <c r="E1204" s="2" t="s">
        <v>78</v>
      </c>
      <c r="F1204" s="2" t="s">
        <v>206</v>
      </c>
      <c r="G1204" s="2" t="s">
        <v>49</v>
      </c>
      <c r="H1204" s="304">
        <v>11</v>
      </c>
      <c r="I1204" s="304">
        <v>11</v>
      </c>
      <c r="J1204" s="304">
        <v>11</v>
      </c>
      <c r="K1204" s="304">
        <v>11</v>
      </c>
      <c r="L1204" s="304">
        <v>11</v>
      </c>
      <c r="M1204" s="304">
        <v>11</v>
      </c>
      <c r="N1204" s="301">
        <v>3000</v>
      </c>
    </row>
    <row r="1205" spans="1:14">
      <c r="A1205" s="2" t="s">
        <v>5</v>
      </c>
      <c r="B1205" s="2" t="s">
        <v>20</v>
      </c>
      <c r="C1205" s="2" t="s">
        <v>63</v>
      </c>
      <c r="D1205" s="2" t="s">
        <v>79</v>
      </c>
      <c r="E1205" s="2" t="s">
        <v>79</v>
      </c>
      <c r="F1205" s="2" t="s">
        <v>206</v>
      </c>
      <c r="G1205" s="2" t="s">
        <v>49</v>
      </c>
      <c r="H1205" s="304">
        <v>107</v>
      </c>
      <c r="I1205" s="304">
        <v>107</v>
      </c>
      <c r="J1205" s="304">
        <v>207</v>
      </c>
      <c r="K1205" s="304">
        <v>207</v>
      </c>
      <c r="L1205" s="304">
        <v>207</v>
      </c>
      <c r="M1205" s="304">
        <v>207</v>
      </c>
      <c r="N1205" s="301">
        <v>207</v>
      </c>
    </row>
    <row r="1206" spans="1:14">
      <c r="A1206" s="2" t="s">
        <v>5</v>
      </c>
      <c r="B1206" s="2" t="s">
        <v>20</v>
      </c>
      <c r="C1206" s="2" t="s">
        <v>60</v>
      </c>
      <c r="D1206" s="2" t="s">
        <v>76</v>
      </c>
      <c r="E1206" s="2" t="s">
        <v>207</v>
      </c>
      <c r="F1206" s="2" t="s">
        <v>206</v>
      </c>
      <c r="G1206" s="2" t="s">
        <v>49</v>
      </c>
      <c r="H1206" s="304">
        <v>0</v>
      </c>
      <c r="I1206" s="304">
        <v>0</v>
      </c>
      <c r="J1206" s="304">
        <v>0</v>
      </c>
      <c r="K1206" s="304">
        <v>0</v>
      </c>
      <c r="L1206" s="304">
        <v>0</v>
      </c>
      <c r="M1206" s="304">
        <v>0</v>
      </c>
      <c r="N1206" s="301">
        <v>0</v>
      </c>
    </row>
    <row r="1207" spans="1:14">
      <c r="A1207" s="2" t="s">
        <v>5</v>
      </c>
      <c r="B1207" s="2" t="s">
        <v>20</v>
      </c>
      <c r="C1207" s="2" t="s">
        <v>63</v>
      </c>
      <c r="D1207" s="2" t="s">
        <v>79</v>
      </c>
      <c r="E1207" s="2" t="s">
        <v>208</v>
      </c>
      <c r="F1207" s="2" t="s">
        <v>206</v>
      </c>
      <c r="G1207" s="2" t="s">
        <v>49</v>
      </c>
      <c r="H1207" s="304">
        <v>0</v>
      </c>
      <c r="I1207" s="304">
        <v>0</v>
      </c>
      <c r="J1207" s="304">
        <v>0</v>
      </c>
      <c r="K1207" s="304">
        <v>0</v>
      </c>
      <c r="L1207" s="304">
        <v>0</v>
      </c>
      <c r="M1207" s="304">
        <v>0</v>
      </c>
      <c r="N1207" s="301">
        <v>0</v>
      </c>
    </row>
    <row r="1208" spans="1:14">
      <c r="A1208" s="2" t="s">
        <v>5</v>
      </c>
      <c r="B1208" s="2" t="s">
        <v>20</v>
      </c>
      <c r="C1208" s="2" t="s">
        <v>65</v>
      </c>
      <c r="D1208" s="2" t="s">
        <v>209</v>
      </c>
      <c r="E1208" s="2" t="s">
        <v>80</v>
      </c>
      <c r="F1208" s="2" t="s">
        <v>206</v>
      </c>
      <c r="G1208" s="2" t="s">
        <v>49</v>
      </c>
      <c r="H1208" s="304">
        <v>0</v>
      </c>
      <c r="I1208" s="304">
        <v>0</v>
      </c>
      <c r="J1208" s="304">
        <v>0</v>
      </c>
      <c r="K1208" s="304">
        <v>0</v>
      </c>
      <c r="L1208" s="304">
        <v>0</v>
      </c>
      <c r="M1208" s="304">
        <v>0</v>
      </c>
      <c r="N1208" s="301">
        <v>0</v>
      </c>
    </row>
    <row r="1209" spans="1:14">
      <c r="A1209" s="2" t="s">
        <v>5</v>
      </c>
      <c r="B1209" s="2" t="s">
        <v>20</v>
      </c>
      <c r="C1209" s="2" t="s">
        <v>65</v>
      </c>
      <c r="D1209" s="2" t="s">
        <v>209</v>
      </c>
      <c r="E1209" s="2" t="s">
        <v>81</v>
      </c>
      <c r="F1209" s="2" t="s">
        <v>206</v>
      </c>
      <c r="G1209" s="2" t="s">
        <v>49</v>
      </c>
      <c r="H1209" s="304">
        <v>0</v>
      </c>
      <c r="I1209" s="304">
        <v>0</v>
      </c>
      <c r="J1209" s="304">
        <v>0</v>
      </c>
      <c r="K1209" s="304">
        <v>0</v>
      </c>
      <c r="L1209" s="304">
        <v>0</v>
      </c>
      <c r="M1209" s="304">
        <v>0</v>
      </c>
      <c r="N1209" s="301">
        <v>0</v>
      </c>
    </row>
    <row r="1210" spans="1:14">
      <c r="A1210" s="2" t="s">
        <v>5</v>
      </c>
      <c r="B1210" s="2" t="s">
        <v>20</v>
      </c>
      <c r="C1210" s="2" t="s">
        <v>82</v>
      </c>
      <c r="D1210" s="2" t="s">
        <v>82</v>
      </c>
      <c r="E1210" s="2" t="s">
        <v>82</v>
      </c>
      <c r="F1210" s="2" t="s">
        <v>206</v>
      </c>
      <c r="G1210" s="2" t="s">
        <v>49</v>
      </c>
      <c r="H1210" s="304">
        <v>0</v>
      </c>
      <c r="I1210" s="304">
        <v>0</v>
      </c>
      <c r="J1210" s="304">
        <v>0</v>
      </c>
      <c r="K1210" s="304">
        <v>0</v>
      </c>
      <c r="L1210" s="304">
        <v>0</v>
      </c>
      <c r="M1210" s="304">
        <v>0</v>
      </c>
      <c r="N1210" s="301">
        <v>0</v>
      </c>
    </row>
    <row r="1211" spans="1:14">
      <c r="A1211" s="2" t="s">
        <v>5</v>
      </c>
      <c r="B1211" s="2" t="s">
        <v>20</v>
      </c>
      <c r="C1211" s="2" t="s">
        <v>83</v>
      </c>
      <c r="D1211" s="2" t="s">
        <v>83</v>
      </c>
      <c r="E1211" s="2" t="s">
        <v>83</v>
      </c>
      <c r="F1211" s="2" t="s">
        <v>206</v>
      </c>
      <c r="G1211" s="2" t="s">
        <v>49</v>
      </c>
      <c r="H1211" s="304">
        <v>0</v>
      </c>
      <c r="I1211" s="304">
        <v>0</v>
      </c>
      <c r="J1211" s="304">
        <v>0</v>
      </c>
      <c r="K1211" s="304">
        <v>0</v>
      </c>
      <c r="L1211" s="304">
        <v>0</v>
      </c>
      <c r="M1211" s="304">
        <v>0</v>
      </c>
      <c r="N1211" s="301">
        <v>0</v>
      </c>
    </row>
    <row r="1212" spans="1:14">
      <c r="A1212" s="2" t="s">
        <v>5</v>
      </c>
      <c r="B1212" s="2" t="s">
        <v>20</v>
      </c>
      <c r="C1212" s="2" t="s">
        <v>84</v>
      </c>
      <c r="D1212" s="2" t="s">
        <v>84</v>
      </c>
      <c r="E1212" s="2" t="s">
        <v>84</v>
      </c>
      <c r="F1212" s="2" t="s">
        <v>206</v>
      </c>
      <c r="G1212" s="2" t="s">
        <v>49</v>
      </c>
      <c r="H1212" s="304">
        <v>0</v>
      </c>
      <c r="I1212" s="304">
        <v>0</v>
      </c>
      <c r="J1212" s="304">
        <v>0</v>
      </c>
      <c r="K1212" s="304">
        <v>0</v>
      </c>
      <c r="L1212" s="304">
        <v>0</v>
      </c>
      <c r="M1212" s="304">
        <v>0</v>
      </c>
      <c r="N1212" s="301">
        <v>0</v>
      </c>
    </row>
    <row r="1213" spans="1:14">
      <c r="A1213" s="2" t="s">
        <v>5</v>
      </c>
      <c r="B1213" s="2" t="s">
        <v>20</v>
      </c>
      <c r="C1213" s="2" t="s">
        <v>85</v>
      </c>
      <c r="D1213" s="2" t="s">
        <v>85</v>
      </c>
      <c r="E1213" s="2" t="s">
        <v>85</v>
      </c>
      <c r="F1213" s="2" t="s">
        <v>206</v>
      </c>
      <c r="G1213" s="2" t="s">
        <v>49</v>
      </c>
      <c r="H1213" s="304">
        <v>0</v>
      </c>
      <c r="I1213" s="304">
        <v>0</v>
      </c>
      <c r="J1213" s="304">
        <v>0</v>
      </c>
      <c r="K1213" s="304">
        <v>0</v>
      </c>
      <c r="L1213" s="304">
        <v>0</v>
      </c>
      <c r="M1213" s="304">
        <v>0</v>
      </c>
      <c r="N1213" s="301">
        <v>0</v>
      </c>
    </row>
    <row r="1214" spans="1:14">
      <c r="A1214" s="2" t="s">
        <v>5</v>
      </c>
      <c r="B1214" s="2" t="s">
        <v>20</v>
      </c>
      <c r="C1214" s="2" t="s">
        <v>87</v>
      </c>
      <c r="D1214" s="2" t="s">
        <v>87</v>
      </c>
      <c r="E1214" s="2" t="s">
        <v>87</v>
      </c>
      <c r="F1214" s="2" t="s">
        <v>206</v>
      </c>
      <c r="G1214" s="2" t="s">
        <v>49</v>
      </c>
      <c r="H1214" s="304">
        <v>0</v>
      </c>
      <c r="I1214" s="304">
        <v>213.61810800000001</v>
      </c>
      <c r="J1214" s="304">
        <v>220.39600000000002</v>
      </c>
      <c r="K1214" s="304">
        <v>220.39600000000002</v>
      </c>
      <c r="L1214" s="304">
        <v>220.39600000000002</v>
      </c>
      <c r="M1214" s="304">
        <v>220.39600000000002</v>
      </c>
      <c r="N1214" s="301">
        <v>257.65200000000004</v>
      </c>
    </row>
    <row r="1215" spans="1:14">
      <c r="A1215" s="2" t="s">
        <v>5</v>
      </c>
      <c r="B1215" s="2" t="s">
        <v>20</v>
      </c>
      <c r="C1215" s="2" t="s">
        <v>88</v>
      </c>
      <c r="D1215" s="2" t="s">
        <v>88</v>
      </c>
      <c r="E1215" s="2" t="s">
        <v>88</v>
      </c>
      <c r="F1215" s="2" t="s">
        <v>206</v>
      </c>
      <c r="G1215" s="2" t="s">
        <v>49</v>
      </c>
      <c r="H1215" s="304">
        <v>0</v>
      </c>
      <c r="I1215" s="304">
        <v>0</v>
      </c>
      <c r="J1215" s="304">
        <v>0</v>
      </c>
      <c r="K1215" s="304">
        <v>0</v>
      </c>
      <c r="L1215" s="304">
        <v>0</v>
      </c>
      <c r="M1215" s="304">
        <v>0</v>
      </c>
      <c r="N1215" s="301">
        <v>0</v>
      </c>
    </row>
    <row r="1216" spans="1:14">
      <c r="A1216" s="2" t="s">
        <v>5</v>
      </c>
      <c r="B1216" s="2" t="s">
        <v>21</v>
      </c>
      <c r="C1216" s="2" t="s">
        <v>48</v>
      </c>
      <c r="D1216" s="2" t="s">
        <v>48</v>
      </c>
      <c r="E1216" s="2" t="s">
        <v>48</v>
      </c>
      <c r="F1216" s="2" t="s">
        <v>206</v>
      </c>
      <c r="G1216" s="2" t="s">
        <v>49</v>
      </c>
      <c r="H1216" s="304">
        <v>1275.4970000000001</v>
      </c>
      <c r="I1216" s="304">
        <v>-2.2737367544323201E-13</v>
      </c>
      <c r="J1216" s="304">
        <v>0</v>
      </c>
      <c r="K1216" s="304">
        <v>0</v>
      </c>
      <c r="L1216" s="304">
        <v>0</v>
      </c>
      <c r="M1216" s="304">
        <v>0</v>
      </c>
      <c r="N1216" s="301">
        <v>0</v>
      </c>
    </row>
    <row r="1217" spans="1:14">
      <c r="A1217" s="2" t="s">
        <v>5</v>
      </c>
      <c r="B1217" s="2" t="s">
        <v>21</v>
      </c>
      <c r="C1217" s="2" t="s">
        <v>53</v>
      </c>
      <c r="D1217" s="2" t="s">
        <v>53</v>
      </c>
      <c r="E1217" s="2" t="s">
        <v>53</v>
      </c>
      <c r="F1217" s="2" t="s">
        <v>206</v>
      </c>
      <c r="G1217" s="2" t="s">
        <v>49</v>
      </c>
      <c r="H1217" s="304">
        <v>0</v>
      </c>
      <c r="I1217" s="304">
        <v>0</v>
      </c>
      <c r="J1217" s="304">
        <v>0</v>
      </c>
      <c r="K1217" s="304">
        <v>0</v>
      </c>
      <c r="L1217" s="304">
        <v>0</v>
      </c>
      <c r="M1217" s="304">
        <v>0</v>
      </c>
      <c r="N1217" s="301">
        <v>0</v>
      </c>
    </row>
    <row r="1218" spans="1:14">
      <c r="A1218" s="2" t="s">
        <v>5</v>
      </c>
      <c r="B1218" s="2" t="s">
        <v>21</v>
      </c>
      <c r="C1218" s="2" t="s">
        <v>54</v>
      </c>
      <c r="D1218" s="2" t="s">
        <v>54</v>
      </c>
      <c r="E1218" s="2" t="s">
        <v>54</v>
      </c>
      <c r="F1218" s="2" t="s">
        <v>206</v>
      </c>
      <c r="G1218" s="2" t="s">
        <v>49</v>
      </c>
      <c r="H1218" s="304">
        <v>2168.62</v>
      </c>
      <c r="I1218" s="304">
        <v>2168.62</v>
      </c>
      <c r="J1218" s="304">
        <v>2168.62</v>
      </c>
      <c r="K1218" s="304">
        <v>2168.62</v>
      </c>
      <c r="L1218" s="304">
        <v>2168.62</v>
      </c>
      <c r="M1218" s="304">
        <v>2168.62</v>
      </c>
      <c r="N1218" s="301">
        <v>2168.62</v>
      </c>
    </row>
    <row r="1219" spans="1:14">
      <c r="A1219" s="2" t="s">
        <v>5</v>
      </c>
      <c r="B1219" s="2" t="s">
        <v>21</v>
      </c>
      <c r="C1219" s="2" t="s">
        <v>55</v>
      </c>
      <c r="D1219" s="2" t="s">
        <v>55</v>
      </c>
      <c r="E1219" s="2" t="s">
        <v>55</v>
      </c>
      <c r="F1219" s="2" t="s">
        <v>206</v>
      </c>
      <c r="G1219" s="2" t="s">
        <v>49</v>
      </c>
      <c r="H1219" s="304">
        <v>2107.3000000000002</v>
      </c>
      <c r="I1219" s="304">
        <v>2077.4</v>
      </c>
      <c r="J1219" s="304">
        <v>2077.4</v>
      </c>
      <c r="K1219" s="304">
        <v>2077.4</v>
      </c>
      <c r="L1219" s="304">
        <v>2077.4</v>
      </c>
      <c r="M1219" s="304">
        <v>2077.4</v>
      </c>
      <c r="N1219" s="301">
        <v>2077.4</v>
      </c>
    </row>
    <row r="1220" spans="1:14">
      <c r="A1220" s="2" t="s">
        <v>5</v>
      </c>
      <c r="B1220" s="2" t="s">
        <v>21</v>
      </c>
      <c r="C1220" s="2" t="s">
        <v>56</v>
      </c>
      <c r="D1220" s="2" t="s">
        <v>56</v>
      </c>
      <c r="E1220" s="2" t="s">
        <v>56</v>
      </c>
      <c r="F1220" s="2" t="s">
        <v>206</v>
      </c>
      <c r="G1220" s="2" t="s">
        <v>49</v>
      </c>
      <c r="H1220" s="304">
        <v>2224</v>
      </c>
      <c r="I1220" s="304">
        <v>1548</v>
      </c>
      <c r="J1220" s="304">
        <v>1548</v>
      </c>
      <c r="K1220" s="304">
        <v>1548</v>
      </c>
      <c r="L1220" s="304">
        <v>1548</v>
      </c>
      <c r="M1220" s="304">
        <v>1548</v>
      </c>
      <c r="N1220" s="301">
        <v>1548</v>
      </c>
    </row>
    <row r="1221" spans="1:14">
      <c r="A1221" s="2" t="s">
        <v>5</v>
      </c>
      <c r="B1221" s="2" t="s">
        <v>21</v>
      </c>
      <c r="C1221" s="2" t="s">
        <v>57</v>
      </c>
      <c r="D1221" s="2" t="s">
        <v>57</v>
      </c>
      <c r="E1221" s="2" t="s">
        <v>57</v>
      </c>
      <c r="F1221" s="2" t="s">
        <v>206</v>
      </c>
      <c r="G1221" s="2" t="s">
        <v>49</v>
      </c>
      <c r="H1221" s="304">
        <v>0</v>
      </c>
      <c r="I1221" s="304">
        <v>0</v>
      </c>
      <c r="J1221" s="304">
        <v>0</v>
      </c>
      <c r="K1221" s="304">
        <v>0</v>
      </c>
      <c r="L1221" s="304">
        <v>0</v>
      </c>
      <c r="M1221" s="304">
        <v>0</v>
      </c>
      <c r="N1221" s="301">
        <v>0</v>
      </c>
    </row>
    <row r="1222" spans="1:14">
      <c r="A1222" s="2" t="s">
        <v>5</v>
      </c>
      <c r="B1222" s="2" t="s">
        <v>21</v>
      </c>
      <c r="C1222" s="2" t="s">
        <v>58</v>
      </c>
      <c r="D1222" s="2" t="s">
        <v>58</v>
      </c>
      <c r="E1222" s="2" t="s">
        <v>58</v>
      </c>
      <c r="F1222" s="2" t="s">
        <v>206</v>
      </c>
      <c r="G1222" s="2" t="s">
        <v>49</v>
      </c>
      <c r="H1222" s="304">
        <v>1744.1</v>
      </c>
      <c r="I1222" s="304">
        <v>1744.1</v>
      </c>
      <c r="J1222" s="304">
        <v>1744.1</v>
      </c>
      <c r="K1222" s="304">
        <v>1744.1</v>
      </c>
      <c r="L1222" s="304">
        <v>1744.1</v>
      </c>
      <c r="M1222" s="304">
        <v>1744.1</v>
      </c>
      <c r="N1222" s="301">
        <v>1744.1</v>
      </c>
    </row>
    <row r="1223" spans="1:14">
      <c r="A1223" s="2" t="s">
        <v>5</v>
      </c>
      <c r="B1223" s="2" t="s">
        <v>21</v>
      </c>
      <c r="C1223" s="2" t="s">
        <v>59</v>
      </c>
      <c r="D1223" s="2" t="s">
        <v>59</v>
      </c>
      <c r="E1223" s="2" t="s">
        <v>59</v>
      </c>
      <c r="F1223" s="2" t="s">
        <v>206</v>
      </c>
      <c r="G1223" s="2" t="s">
        <v>49</v>
      </c>
      <c r="H1223" s="304">
        <v>566.48</v>
      </c>
      <c r="I1223" s="304">
        <v>566.48</v>
      </c>
      <c r="J1223" s="304">
        <v>566.48</v>
      </c>
      <c r="K1223" s="304">
        <v>566.48</v>
      </c>
      <c r="L1223" s="304">
        <v>566.48</v>
      </c>
      <c r="M1223" s="304">
        <v>566.48</v>
      </c>
      <c r="N1223" s="301">
        <v>566.48</v>
      </c>
    </row>
    <row r="1224" spans="1:14">
      <c r="A1224" s="2" t="s">
        <v>5</v>
      </c>
      <c r="B1224" s="2" t="s">
        <v>21</v>
      </c>
      <c r="C1224" s="2" t="s">
        <v>60</v>
      </c>
      <c r="D1224" s="2" t="s">
        <v>60</v>
      </c>
      <c r="E1224" s="2" t="s">
        <v>60</v>
      </c>
      <c r="F1224" s="2" t="s">
        <v>206</v>
      </c>
      <c r="G1224" s="2" t="s">
        <v>49</v>
      </c>
      <c r="H1224" s="304">
        <v>1467.4489999999998</v>
      </c>
      <c r="I1224" s="304">
        <v>1563.2489999999998</v>
      </c>
      <c r="J1224" s="304">
        <v>1563.2489999999998</v>
      </c>
      <c r="K1224" s="304">
        <v>1563.2489999999998</v>
      </c>
      <c r="L1224" s="304">
        <v>1563.2489999999998</v>
      </c>
      <c r="M1224" s="304">
        <v>1563.2489999999998</v>
      </c>
      <c r="N1224" s="301">
        <v>1563.2489999999998</v>
      </c>
    </row>
    <row r="1225" spans="1:14">
      <c r="A1225" s="2" t="s">
        <v>5</v>
      </c>
      <c r="B1225" s="2" t="s">
        <v>21</v>
      </c>
      <c r="C1225" s="2" t="s">
        <v>61</v>
      </c>
      <c r="D1225" s="2" t="s">
        <v>61</v>
      </c>
      <c r="E1225" s="2" t="s">
        <v>61</v>
      </c>
      <c r="F1225" s="2" t="s">
        <v>206</v>
      </c>
      <c r="G1225" s="2" t="s">
        <v>49</v>
      </c>
      <c r="H1225" s="304">
        <v>260</v>
      </c>
      <c r="I1225" s="304">
        <v>260</v>
      </c>
      <c r="J1225" s="304">
        <v>260</v>
      </c>
      <c r="K1225" s="304">
        <v>260</v>
      </c>
      <c r="L1225" s="304">
        <v>260</v>
      </c>
      <c r="M1225" s="304">
        <v>260</v>
      </c>
      <c r="N1225" s="301">
        <v>260</v>
      </c>
    </row>
    <row r="1226" spans="1:14">
      <c r="A1226" s="2" t="s">
        <v>5</v>
      </c>
      <c r="B1226" s="2" t="s">
        <v>21</v>
      </c>
      <c r="C1226" s="2" t="s">
        <v>63</v>
      </c>
      <c r="D1226" s="2" t="s">
        <v>63</v>
      </c>
      <c r="E1226" s="2" t="s">
        <v>63</v>
      </c>
      <c r="F1226" s="2" t="s">
        <v>206</v>
      </c>
      <c r="G1226" s="2" t="s">
        <v>49</v>
      </c>
      <c r="H1226" s="304">
        <v>6.5</v>
      </c>
      <c r="I1226" s="304">
        <v>6.5</v>
      </c>
      <c r="J1226" s="304">
        <v>6.5</v>
      </c>
      <c r="K1226" s="304">
        <v>6.5</v>
      </c>
      <c r="L1226" s="304">
        <v>6.5</v>
      </c>
      <c r="M1226" s="304">
        <v>6.5</v>
      </c>
      <c r="N1226" s="301">
        <v>6.5</v>
      </c>
    </row>
    <row r="1227" spans="1:14">
      <c r="A1227" s="2" t="s">
        <v>5</v>
      </c>
      <c r="B1227" s="2" t="s">
        <v>21</v>
      </c>
      <c r="C1227" s="2" t="s">
        <v>64</v>
      </c>
      <c r="D1227" s="2" t="s">
        <v>64</v>
      </c>
      <c r="E1227" s="2" t="s">
        <v>64</v>
      </c>
      <c r="F1227" s="2" t="s">
        <v>206</v>
      </c>
      <c r="G1227" s="2" t="s">
        <v>49</v>
      </c>
      <c r="H1227" s="304">
        <v>131.19999999999999</v>
      </c>
      <c r="I1227" s="304">
        <v>127.7</v>
      </c>
      <c r="J1227" s="304">
        <v>73.7</v>
      </c>
      <c r="K1227" s="304">
        <v>73.7</v>
      </c>
      <c r="L1227" s="304">
        <v>73.7</v>
      </c>
      <c r="M1227" s="304">
        <v>73.7</v>
      </c>
      <c r="N1227" s="301">
        <v>73.7</v>
      </c>
    </row>
    <row r="1228" spans="1:14">
      <c r="A1228" s="2" t="s">
        <v>5</v>
      </c>
      <c r="B1228" s="2" t="s">
        <v>21</v>
      </c>
      <c r="C1228" s="2" t="s">
        <v>54</v>
      </c>
      <c r="D1228" s="2" t="s">
        <v>72</v>
      </c>
      <c r="E1228" s="2" t="s">
        <v>72</v>
      </c>
      <c r="F1228" s="2" t="s">
        <v>206</v>
      </c>
      <c r="G1228" s="2" t="s">
        <v>49</v>
      </c>
      <c r="H1228" s="304">
        <v>0</v>
      </c>
      <c r="I1228" s="304">
        <v>0</v>
      </c>
      <c r="J1228" s="304">
        <v>0</v>
      </c>
      <c r="K1228" s="304">
        <v>0</v>
      </c>
      <c r="L1228" s="304">
        <v>0</v>
      </c>
      <c r="M1228" s="304">
        <v>0</v>
      </c>
      <c r="N1228" s="301">
        <v>0</v>
      </c>
    </row>
    <row r="1229" spans="1:14">
      <c r="A1229" s="2" t="s">
        <v>5</v>
      </c>
      <c r="B1229" s="2" t="s">
        <v>21</v>
      </c>
      <c r="C1229" s="2" t="s">
        <v>55</v>
      </c>
      <c r="D1229" s="2" t="s">
        <v>73</v>
      </c>
      <c r="E1229" s="2" t="s">
        <v>73</v>
      </c>
      <c r="F1229" s="2" t="s">
        <v>206</v>
      </c>
      <c r="G1229" s="2" t="s">
        <v>49</v>
      </c>
      <c r="H1229" s="304">
        <v>0</v>
      </c>
      <c r="I1229" s="304">
        <v>0</v>
      </c>
      <c r="J1229" s="304">
        <v>87</v>
      </c>
      <c r="K1229" s="304">
        <v>87</v>
      </c>
      <c r="L1229" s="304">
        <v>87</v>
      </c>
      <c r="M1229" s="304">
        <v>87</v>
      </c>
      <c r="N1229" s="301">
        <v>87</v>
      </c>
    </row>
    <row r="1230" spans="1:14">
      <c r="A1230" s="2" t="s">
        <v>5</v>
      </c>
      <c r="B1230" s="2" t="s">
        <v>21</v>
      </c>
      <c r="C1230" s="2" t="s">
        <v>57</v>
      </c>
      <c r="D1230" s="2" t="s">
        <v>74</v>
      </c>
      <c r="E1230" s="2" t="s">
        <v>74</v>
      </c>
      <c r="F1230" s="2" t="s">
        <v>206</v>
      </c>
      <c r="G1230" s="2" t="s">
        <v>49</v>
      </c>
      <c r="H1230" s="304">
        <v>0</v>
      </c>
      <c r="I1230" s="304">
        <v>0</v>
      </c>
      <c r="J1230" s="304">
        <v>0</v>
      </c>
      <c r="K1230" s="304">
        <v>0</v>
      </c>
      <c r="L1230" s="304">
        <v>0</v>
      </c>
      <c r="M1230" s="304">
        <v>0</v>
      </c>
      <c r="N1230" s="301">
        <v>0</v>
      </c>
    </row>
    <row r="1231" spans="1:14">
      <c r="A1231" s="2" t="s">
        <v>5</v>
      </c>
      <c r="B1231" s="2" t="s">
        <v>21</v>
      </c>
      <c r="C1231" s="2" t="s">
        <v>64</v>
      </c>
      <c r="D1231" s="2" t="s">
        <v>75</v>
      </c>
      <c r="E1231" s="2" t="s">
        <v>75</v>
      </c>
      <c r="F1231" s="2" t="s">
        <v>206</v>
      </c>
      <c r="G1231" s="2" t="s">
        <v>49</v>
      </c>
      <c r="H1231" s="304">
        <v>0</v>
      </c>
      <c r="I1231" s="304">
        <v>0</v>
      </c>
      <c r="J1231" s="304">
        <v>0</v>
      </c>
      <c r="K1231" s="304">
        <v>0</v>
      </c>
      <c r="L1231" s="304">
        <v>0</v>
      </c>
      <c r="M1231" s="304">
        <v>0</v>
      </c>
      <c r="N1231" s="301">
        <v>0</v>
      </c>
    </row>
    <row r="1232" spans="1:14">
      <c r="A1232" s="2" t="s">
        <v>5</v>
      </c>
      <c r="B1232" s="2" t="s">
        <v>21</v>
      </c>
      <c r="C1232" s="2" t="s">
        <v>60</v>
      </c>
      <c r="D1232" s="2" t="s">
        <v>76</v>
      </c>
      <c r="E1232" s="2" t="s">
        <v>76</v>
      </c>
      <c r="F1232" s="2" t="s">
        <v>206</v>
      </c>
      <c r="G1232" s="2" t="s">
        <v>49</v>
      </c>
      <c r="H1232" s="304">
        <v>0</v>
      </c>
      <c r="I1232" s="304">
        <v>0</v>
      </c>
      <c r="J1232" s="304">
        <v>0</v>
      </c>
      <c r="K1232" s="304">
        <v>0</v>
      </c>
      <c r="L1232" s="304">
        <v>0</v>
      </c>
      <c r="M1232" s="304">
        <v>3252.008421</v>
      </c>
      <c r="N1232" s="301">
        <v>4015.7096769999998</v>
      </c>
    </row>
    <row r="1233" spans="1:14">
      <c r="A1233" s="2" t="s">
        <v>5</v>
      </c>
      <c r="B1233" s="2" t="s">
        <v>21</v>
      </c>
      <c r="C1233" s="2" t="s">
        <v>61</v>
      </c>
      <c r="D1233" s="2" t="s">
        <v>77</v>
      </c>
      <c r="E1233" s="2" t="s">
        <v>77</v>
      </c>
      <c r="F1233" s="2" t="s">
        <v>206</v>
      </c>
      <c r="G1233" s="2" t="s">
        <v>49</v>
      </c>
      <c r="H1233" s="304">
        <v>0</v>
      </c>
      <c r="I1233" s="304">
        <v>209</v>
      </c>
      <c r="J1233" s="304">
        <v>678</v>
      </c>
      <c r="K1233" s="304">
        <v>678</v>
      </c>
      <c r="L1233" s="304">
        <v>1303</v>
      </c>
      <c r="M1233" s="304">
        <v>1303</v>
      </c>
      <c r="N1233" s="301">
        <v>1303</v>
      </c>
    </row>
    <row r="1234" spans="1:14">
      <c r="A1234" s="2" t="s">
        <v>5</v>
      </c>
      <c r="B1234" s="2" t="s">
        <v>21</v>
      </c>
      <c r="C1234" s="2" t="s">
        <v>62</v>
      </c>
      <c r="D1234" s="2" t="s">
        <v>78</v>
      </c>
      <c r="E1234" s="2" t="s">
        <v>78</v>
      </c>
      <c r="F1234" s="2" t="s">
        <v>206</v>
      </c>
      <c r="G1234" s="2" t="s">
        <v>49</v>
      </c>
      <c r="H1234" s="304">
        <v>0</v>
      </c>
      <c r="I1234" s="304">
        <v>1056.8</v>
      </c>
      <c r="J1234" s="304">
        <v>1056.8</v>
      </c>
      <c r="K1234" s="304">
        <v>8499.8000000000011</v>
      </c>
      <c r="L1234" s="304">
        <v>8499.8000000000011</v>
      </c>
      <c r="M1234" s="304">
        <v>8499.8000000000011</v>
      </c>
      <c r="N1234" s="301">
        <v>8499.8000000000011</v>
      </c>
    </row>
    <row r="1235" spans="1:14">
      <c r="A1235" s="2" t="s">
        <v>5</v>
      </c>
      <c r="B1235" s="2" t="s">
        <v>21</v>
      </c>
      <c r="C1235" s="2" t="s">
        <v>63</v>
      </c>
      <c r="D1235" s="2" t="s">
        <v>79</v>
      </c>
      <c r="E1235" s="2" t="s">
        <v>79</v>
      </c>
      <c r="F1235" s="2" t="s">
        <v>206</v>
      </c>
      <c r="G1235" s="2" t="s">
        <v>49</v>
      </c>
      <c r="H1235" s="304">
        <v>412.98180200000002</v>
      </c>
      <c r="I1235" s="304">
        <v>412.98180200000002</v>
      </c>
      <c r="J1235" s="304">
        <v>412.98180200000002</v>
      </c>
      <c r="K1235" s="304">
        <v>412.98180200000002</v>
      </c>
      <c r="L1235" s="304">
        <v>412.98180200000002</v>
      </c>
      <c r="M1235" s="304">
        <v>412.98180200000002</v>
      </c>
      <c r="N1235" s="301">
        <v>412.98180200000002</v>
      </c>
    </row>
    <row r="1236" spans="1:14">
      <c r="A1236" s="2" t="s">
        <v>5</v>
      </c>
      <c r="B1236" s="2" t="s">
        <v>21</v>
      </c>
      <c r="C1236" s="2" t="s">
        <v>60</v>
      </c>
      <c r="D1236" s="2" t="s">
        <v>76</v>
      </c>
      <c r="E1236" s="2" t="s">
        <v>207</v>
      </c>
      <c r="F1236" s="2" t="s">
        <v>206</v>
      </c>
      <c r="G1236" s="2" t="s">
        <v>49</v>
      </c>
      <c r="H1236" s="304">
        <v>0</v>
      </c>
      <c r="I1236" s="304">
        <v>0</v>
      </c>
      <c r="J1236" s="304">
        <v>0</v>
      </c>
      <c r="K1236" s="304">
        <v>0</v>
      </c>
      <c r="L1236" s="304">
        <v>406.04177199999998</v>
      </c>
      <c r="M1236" s="304">
        <v>1154.033351</v>
      </c>
      <c r="N1236" s="301">
        <v>6390.3320950000007</v>
      </c>
    </row>
    <row r="1237" spans="1:14">
      <c r="A1237" s="2" t="s">
        <v>5</v>
      </c>
      <c r="B1237" s="2" t="s">
        <v>21</v>
      </c>
      <c r="C1237" s="2" t="s">
        <v>63</v>
      </c>
      <c r="D1237" s="2" t="s">
        <v>79</v>
      </c>
      <c r="E1237" s="2" t="s">
        <v>208</v>
      </c>
      <c r="F1237" s="2" t="s">
        <v>206</v>
      </c>
      <c r="G1237" s="2" t="s">
        <v>49</v>
      </c>
      <c r="H1237" s="304">
        <v>0</v>
      </c>
      <c r="I1237" s="304">
        <v>0</v>
      </c>
      <c r="J1237" s="304">
        <v>0</v>
      </c>
      <c r="K1237" s="304">
        <v>0</v>
      </c>
      <c r="L1237" s="304">
        <v>243.62506300000001</v>
      </c>
      <c r="M1237" s="304">
        <v>692.42001000000005</v>
      </c>
      <c r="N1237" s="301">
        <v>3834.1992559999999</v>
      </c>
    </row>
    <row r="1238" spans="1:14">
      <c r="A1238" s="2" t="s">
        <v>5</v>
      </c>
      <c r="B1238" s="2" t="s">
        <v>21</v>
      </c>
      <c r="C1238" s="2" t="s">
        <v>65</v>
      </c>
      <c r="D1238" s="2" t="s">
        <v>209</v>
      </c>
      <c r="E1238" s="2" t="s">
        <v>80</v>
      </c>
      <c r="F1238" s="2" t="s">
        <v>206</v>
      </c>
      <c r="G1238" s="2" t="s">
        <v>49</v>
      </c>
      <c r="H1238" s="304">
        <v>0</v>
      </c>
      <c r="I1238" s="304">
        <v>0</v>
      </c>
      <c r="J1238" s="304">
        <v>0</v>
      </c>
      <c r="K1238" s="304">
        <v>0</v>
      </c>
      <c r="L1238" s="304">
        <v>0</v>
      </c>
      <c r="M1238" s="304">
        <v>0</v>
      </c>
      <c r="N1238" s="301">
        <v>0</v>
      </c>
    </row>
    <row r="1239" spans="1:14">
      <c r="A1239" s="2" t="s">
        <v>5</v>
      </c>
      <c r="B1239" s="2" t="s">
        <v>21</v>
      </c>
      <c r="C1239" s="2" t="s">
        <v>65</v>
      </c>
      <c r="D1239" s="2" t="s">
        <v>209</v>
      </c>
      <c r="E1239" s="2" t="s">
        <v>81</v>
      </c>
      <c r="F1239" s="2" t="s">
        <v>206</v>
      </c>
      <c r="G1239" s="2" t="s">
        <v>49</v>
      </c>
      <c r="H1239" s="304">
        <v>0</v>
      </c>
      <c r="I1239" s="304">
        <v>0</v>
      </c>
      <c r="J1239" s="304">
        <v>0</v>
      </c>
      <c r="K1239" s="304">
        <v>0</v>
      </c>
      <c r="L1239" s="304">
        <v>0</v>
      </c>
      <c r="M1239" s="304">
        <v>0</v>
      </c>
      <c r="N1239" s="301">
        <v>0</v>
      </c>
    </row>
    <row r="1240" spans="1:14">
      <c r="A1240" s="2" t="s">
        <v>5</v>
      </c>
      <c r="B1240" s="2" t="s">
        <v>21</v>
      </c>
      <c r="C1240" s="2" t="s">
        <v>82</v>
      </c>
      <c r="D1240" s="2" t="s">
        <v>82</v>
      </c>
      <c r="E1240" s="2" t="s">
        <v>82</v>
      </c>
      <c r="F1240" s="2" t="s">
        <v>206</v>
      </c>
      <c r="G1240" s="2" t="s">
        <v>49</v>
      </c>
      <c r="H1240" s="304">
        <v>0</v>
      </c>
      <c r="I1240" s="304">
        <v>1275.4970000000001</v>
      </c>
      <c r="J1240" s="304">
        <v>0</v>
      </c>
      <c r="K1240" s="304">
        <v>0</v>
      </c>
      <c r="L1240" s="304">
        <v>0</v>
      </c>
      <c r="M1240" s="304">
        <v>0</v>
      </c>
      <c r="N1240" s="301">
        <v>0</v>
      </c>
    </row>
    <row r="1241" spans="1:14">
      <c r="A1241" s="2" t="s">
        <v>5</v>
      </c>
      <c r="B1241" s="2" t="s">
        <v>21</v>
      </c>
      <c r="C1241" s="2" t="s">
        <v>83</v>
      </c>
      <c r="D1241" s="2" t="s">
        <v>83</v>
      </c>
      <c r="E1241" s="2" t="s">
        <v>83</v>
      </c>
      <c r="F1241" s="2" t="s">
        <v>206</v>
      </c>
      <c r="G1241" s="2" t="s">
        <v>49</v>
      </c>
      <c r="H1241" s="304">
        <v>0</v>
      </c>
      <c r="I1241" s="304">
        <v>0</v>
      </c>
      <c r="J1241" s="304">
        <v>0</v>
      </c>
      <c r="K1241" s="304">
        <v>0</v>
      </c>
      <c r="L1241" s="304">
        <v>0</v>
      </c>
      <c r="M1241" s="304">
        <v>0</v>
      </c>
      <c r="N1241" s="301">
        <v>0</v>
      </c>
    </row>
    <row r="1242" spans="1:14">
      <c r="A1242" s="2" t="s">
        <v>5</v>
      </c>
      <c r="B1242" s="2" t="s">
        <v>21</v>
      </c>
      <c r="C1242" s="2" t="s">
        <v>84</v>
      </c>
      <c r="D1242" s="2" t="s">
        <v>84</v>
      </c>
      <c r="E1242" s="2" t="s">
        <v>84</v>
      </c>
      <c r="F1242" s="2" t="s">
        <v>206</v>
      </c>
      <c r="G1242" s="2" t="s">
        <v>49</v>
      </c>
      <c r="H1242" s="304">
        <v>0</v>
      </c>
      <c r="I1242" s="304">
        <v>0</v>
      </c>
      <c r="J1242" s="304">
        <v>0</v>
      </c>
      <c r="K1242" s="304">
        <v>0</v>
      </c>
      <c r="L1242" s="304">
        <v>0</v>
      </c>
      <c r="M1242" s="304">
        <v>0</v>
      </c>
      <c r="N1242" s="301">
        <v>0</v>
      </c>
    </row>
    <row r="1243" spans="1:14">
      <c r="A1243" s="2" t="s">
        <v>5</v>
      </c>
      <c r="B1243" s="2" t="s">
        <v>21</v>
      </c>
      <c r="C1243" s="2" t="s">
        <v>85</v>
      </c>
      <c r="D1243" s="2" t="s">
        <v>85</v>
      </c>
      <c r="E1243" s="2" t="s">
        <v>85</v>
      </c>
      <c r="F1243" s="2" t="s">
        <v>206</v>
      </c>
      <c r="G1243" s="2" t="s">
        <v>49</v>
      </c>
      <c r="H1243" s="304">
        <v>0</v>
      </c>
      <c r="I1243" s="304">
        <v>0</v>
      </c>
      <c r="J1243" s="304">
        <v>0</v>
      </c>
      <c r="K1243" s="304">
        <v>0</v>
      </c>
      <c r="L1243" s="304">
        <v>0</v>
      </c>
      <c r="M1243" s="304">
        <v>0</v>
      </c>
      <c r="N1243" s="301">
        <v>0</v>
      </c>
    </row>
    <row r="1244" spans="1:14">
      <c r="A1244" s="2" t="s">
        <v>5</v>
      </c>
      <c r="B1244" s="2" t="s">
        <v>21</v>
      </c>
      <c r="C1244" s="2" t="s">
        <v>87</v>
      </c>
      <c r="D1244" s="2" t="s">
        <v>87</v>
      </c>
      <c r="E1244" s="2" t="s">
        <v>87</v>
      </c>
      <c r="F1244" s="2" t="s">
        <v>206</v>
      </c>
      <c r="G1244" s="2" t="s">
        <v>49</v>
      </c>
      <c r="H1244" s="304">
        <v>0</v>
      </c>
      <c r="I1244" s="304">
        <v>3.5</v>
      </c>
      <c r="J1244" s="304">
        <v>57.5</v>
      </c>
      <c r="K1244" s="304">
        <v>57.5</v>
      </c>
      <c r="L1244" s="304">
        <v>57.5</v>
      </c>
      <c r="M1244" s="304">
        <v>57.5</v>
      </c>
      <c r="N1244" s="301">
        <v>57.5</v>
      </c>
    </row>
    <row r="1245" spans="1:14">
      <c r="A1245" s="2" t="s">
        <v>5</v>
      </c>
      <c r="B1245" s="2" t="s">
        <v>21</v>
      </c>
      <c r="C1245" s="2" t="s">
        <v>88</v>
      </c>
      <c r="D1245" s="2" t="s">
        <v>88</v>
      </c>
      <c r="E1245" s="2" t="s">
        <v>88</v>
      </c>
      <c r="F1245" s="2" t="s">
        <v>206</v>
      </c>
      <c r="G1245" s="2" t="s">
        <v>49</v>
      </c>
      <c r="H1245" s="304">
        <v>0</v>
      </c>
      <c r="I1245" s="304">
        <v>0</v>
      </c>
      <c r="J1245" s="304">
        <v>0</v>
      </c>
      <c r="K1245" s="304">
        <v>0</v>
      </c>
      <c r="L1245" s="304">
        <v>0</v>
      </c>
      <c r="M1245" s="304">
        <v>0</v>
      </c>
      <c r="N1245" s="301">
        <v>0</v>
      </c>
    </row>
    <row r="1246" spans="1:14">
      <c r="A1246" s="2" t="s">
        <v>5</v>
      </c>
      <c r="B1246" s="2" t="s">
        <v>22</v>
      </c>
      <c r="C1246" s="2" t="s">
        <v>48</v>
      </c>
      <c r="D1246" s="2" t="s">
        <v>48</v>
      </c>
      <c r="E1246" s="2" t="s">
        <v>48</v>
      </c>
      <c r="F1246" s="2" t="s">
        <v>206</v>
      </c>
      <c r="G1246" s="2" t="s">
        <v>49</v>
      </c>
      <c r="H1246" s="304">
        <v>0</v>
      </c>
      <c r="I1246" s="304">
        <v>0</v>
      </c>
      <c r="J1246" s="304">
        <v>0</v>
      </c>
      <c r="K1246" s="304">
        <v>0</v>
      </c>
      <c r="L1246" s="304">
        <v>0</v>
      </c>
      <c r="M1246" s="304">
        <v>0</v>
      </c>
      <c r="N1246" s="301">
        <v>0</v>
      </c>
    </row>
    <row r="1247" spans="1:14">
      <c r="A1247" s="2" t="s">
        <v>5</v>
      </c>
      <c r="B1247" s="2" t="s">
        <v>22</v>
      </c>
      <c r="C1247" s="2" t="s">
        <v>53</v>
      </c>
      <c r="D1247" s="2" t="s">
        <v>53</v>
      </c>
      <c r="E1247" s="2" t="s">
        <v>53</v>
      </c>
      <c r="F1247" s="2" t="s">
        <v>206</v>
      </c>
      <c r="G1247" s="2" t="s">
        <v>49</v>
      </c>
      <c r="H1247" s="304">
        <v>0</v>
      </c>
      <c r="I1247" s="304">
        <v>0</v>
      </c>
      <c r="J1247" s="304">
        <v>0</v>
      </c>
      <c r="K1247" s="304">
        <v>0</v>
      </c>
      <c r="L1247" s="304">
        <v>0</v>
      </c>
      <c r="M1247" s="304">
        <v>0</v>
      </c>
      <c r="N1247" s="301">
        <v>0</v>
      </c>
    </row>
    <row r="1248" spans="1:14">
      <c r="A1248" s="2" t="s">
        <v>5</v>
      </c>
      <c r="B1248" s="2" t="s">
        <v>22</v>
      </c>
      <c r="C1248" s="2" t="s">
        <v>54</v>
      </c>
      <c r="D1248" s="2" t="s">
        <v>54</v>
      </c>
      <c r="E1248" s="2" t="s">
        <v>54</v>
      </c>
      <c r="F1248" s="2" t="s">
        <v>206</v>
      </c>
      <c r="G1248" s="2" t="s">
        <v>49</v>
      </c>
      <c r="H1248" s="304">
        <v>4853.066756199999</v>
      </c>
      <c r="I1248" s="304">
        <v>4778.1637561999987</v>
      </c>
      <c r="J1248" s="304">
        <v>4778.1637561999987</v>
      </c>
      <c r="K1248" s="304">
        <v>4778.1637561999987</v>
      </c>
      <c r="L1248" s="304">
        <v>4778.1637561999987</v>
      </c>
      <c r="M1248" s="304">
        <v>4778.1637561999987</v>
      </c>
      <c r="N1248" s="301">
        <v>4778.1637561999987</v>
      </c>
    </row>
    <row r="1249" spans="1:14">
      <c r="A1249" s="2" t="s">
        <v>5</v>
      </c>
      <c r="B1249" s="2" t="s">
        <v>22</v>
      </c>
      <c r="C1249" s="2" t="s">
        <v>55</v>
      </c>
      <c r="D1249" s="2" t="s">
        <v>55</v>
      </c>
      <c r="E1249" s="2" t="s">
        <v>55</v>
      </c>
      <c r="F1249" s="2" t="s">
        <v>206</v>
      </c>
      <c r="G1249" s="2" t="s">
        <v>49</v>
      </c>
      <c r="H1249" s="304">
        <v>1330.1420000000001</v>
      </c>
      <c r="I1249" s="304">
        <v>1205.6220000000001</v>
      </c>
      <c r="J1249" s="304">
        <v>1205.6220000000001</v>
      </c>
      <c r="K1249" s="304">
        <v>1205.6220000000001</v>
      </c>
      <c r="L1249" s="304">
        <v>1205.6220000000001</v>
      </c>
      <c r="M1249" s="304">
        <v>1205.6220000000001</v>
      </c>
      <c r="N1249" s="301">
        <v>1205.6220000000001</v>
      </c>
    </row>
    <row r="1250" spans="1:14">
      <c r="A1250" s="2" t="s">
        <v>5</v>
      </c>
      <c r="B1250" s="2" t="s">
        <v>22</v>
      </c>
      <c r="C1250" s="2" t="s">
        <v>56</v>
      </c>
      <c r="D1250" s="2" t="s">
        <v>56</v>
      </c>
      <c r="E1250" s="2" t="s">
        <v>56</v>
      </c>
      <c r="F1250" s="2" t="s">
        <v>206</v>
      </c>
      <c r="G1250" s="2" t="s">
        <v>49</v>
      </c>
      <c r="H1250" s="304">
        <v>1143.9000000000001</v>
      </c>
      <c r="I1250" s="304">
        <v>1143.9000000000001</v>
      </c>
      <c r="J1250" s="304">
        <v>1143.9000000000001</v>
      </c>
      <c r="K1250" s="304">
        <v>1143.9000000000001</v>
      </c>
      <c r="L1250" s="304">
        <v>1143.9000000000001</v>
      </c>
      <c r="M1250" s="304">
        <v>1143.9000000000001</v>
      </c>
      <c r="N1250" s="301">
        <v>1143.9000000000001</v>
      </c>
    </row>
    <row r="1251" spans="1:14">
      <c r="A1251" s="2" t="s">
        <v>5</v>
      </c>
      <c r="B1251" s="2" t="s">
        <v>22</v>
      </c>
      <c r="C1251" s="2" t="s">
        <v>57</v>
      </c>
      <c r="D1251" s="2" t="s">
        <v>57</v>
      </c>
      <c r="E1251" s="2" t="s">
        <v>57</v>
      </c>
      <c r="F1251" s="2" t="s">
        <v>206</v>
      </c>
      <c r="G1251" s="2" t="s">
        <v>49</v>
      </c>
      <c r="H1251" s="304">
        <v>0</v>
      </c>
      <c r="I1251" s="304">
        <v>0</v>
      </c>
      <c r="J1251" s="304">
        <v>0</v>
      </c>
      <c r="K1251" s="304">
        <v>0</v>
      </c>
      <c r="L1251" s="304">
        <v>0</v>
      </c>
      <c r="M1251" s="304">
        <v>0</v>
      </c>
      <c r="N1251" s="301">
        <v>0</v>
      </c>
    </row>
    <row r="1252" spans="1:14">
      <c r="A1252" s="2" t="s">
        <v>5</v>
      </c>
      <c r="B1252" s="2" t="s">
        <v>22</v>
      </c>
      <c r="C1252" s="2" t="s">
        <v>58</v>
      </c>
      <c r="D1252" s="2" t="s">
        <v>58</v>
      </c>
      <c r="E1252" s="2" t="s">
        <v>58</v>
      </c>
      <c r="F1252" s="2" t="s">
        <v>206</v>
      </c>
      <c r="G1252" s="2" t="s">
        <v>49</v>
      </c>
      <c r="H1252" s="304">
        <v>0</v>
      </c>
      <c r="I1252" s="304">
        <v>0</v>
      </c>
      <c r="J1252" s="304">
        <v>0</v>
      </c>
      <c r="K1252" s="304">
        <v>0</v>
      </c>
      <c r="L1252" s="304">
        <v>0</v>
      </c>
      <c r="M1252" s="304">
        <v>0</v>
      </c>
      <c r="N1252" s="301">
        <v>0</v>
      </c>
    </row>
    <row r="1253" spans="1:14">
      <c r="A1253" s="2" t="s">
        <v>5</v>
      </c>
      <c r="B1253" s="2" t="s">
        <v>22</v>
      </c>
      <c r="C1253" s="2" t="s">
        <v>59</v>
      </c>
      <c r="D1253" s="2" t="s">
        <v>59</v>
      </c>
      <c r="E1253" s="2" t="s">
        <v>59</v>
      </c>
      <c r="F1253" s="2" t="s">
        <v>206</v>
      </c>
      <c r="G1253" s="2" t="s">
        <v>49</v>
      </c>
      <c r="H1253" s="304">
        <v>2073.1329999999998</v>
      </c>
      <c r="I1253" s="304">
        <v>2073.1329999999998</v>
      </c>
      <c r="J1253" s="304">
        <v>2073.1329999999998</v>
      </c>
      <c r="K1253" s="304">
        <v>2073.1329999999998</v>
      </c>
      <c r="L1253" s="304">
        <v>2073.1329999999998</v>
      </c>
      <c r="M1253" s="304">
        <v>2073.1329999999998</v>
      </c>
      <c r="N1253" s="301">
        <v>2073.1329999999998</v>
      </c>
    </row>
    <row r="1254" spans="1:14">
      <c r="A1254" s="2" t="s">
        <v>5</v>
      </c>
      <c r="B1254" s="2" t="s">
        <v>22</v>
      </c>
      <c r="C1254" s="2" t="s">
        <v>60</v>
      </c>
      <c r="D1254" s="2" t="s">
        <v>60</v>
      </c>
      <c r="E1254" s="2" t="s">
        <v>60</v>
      </c>
      <c r="F1254" s="2" t="s">
        <v>206</v>
      </c>
      <c r="G1254" s="2" t="s">
        <v>49</v>
      </c>
      <c r="H1254" s="304">
        <v>1269.747499999999</v>
      </c>
      <c r="I1254" s="304">
        <v>1269.747499999999</v>
      </c>
      <c r="J1254" s="304">
        <v>1269.747499999999</v>
      </c>
      <c r="K1254" s="304">
        <v>1269.747499999999</v>
      </c>
      <c r="L1254" s="304">
        <v>1269.747499999999</v>
      </c>
      <c r="M1254" s="304">
        <v>1269.747499999999</v>
      </c>
      <c r="N1254" s="301">
        <v>1269.747499999999</v>
      </c>
    </row>
    <row r="1255" spans="1:14">
      <c r="A1255" s="2" t="s">
        <v>5</v>
      </c>
      <c r="B1255" s="2" t="s">
        <v>22</v>
      </c>
      <c r="C1255" s="2" t="s">
        <v>61</v>
      </c>
      <c r="D1255" s="2" t="s">
        <v>61</v>
      </c>
      <c r="E1255" s="2" t="s">
        <v>61</v>
      </c>
      <c r="F1255" s="2" t="s">
        <v>206</v>
      </c>
      <c r="G1255" s="2" t="s">
        <v>49</v>
      </c>
      <c r="H1255" s="304">
        <v>117.94899999999998</v>
      </c>
      <c r="I1255" s="304">
        <v>117.94899999999998</v>
      </c>
      <c r="J1255" s="304">
        <v>117.94899999999998</v>
      </c>
      <c r="K1255" s="304">
        <v>117.94899999999998</v>
      </c>
      <c r="L1255" s="304">
        <v>117.94899999999998</v>
      </c>
      <c r="M1255" s="304">
        <v>117.94899999999998</v>
      </c>
      <c r="N1255" s="301">
        <v>117.94899999999998</v>
      </c>
    </row>
    <row r="1256" spans="1:14">
      <c r="A1256" s="2" t="s">
        <v>5</v>
      </c>
      <c r="B1256" s="2" t="s">
        <v>22</v>
      </c>
      <c r="C1256" s="2" t="s">
        <v>63</v>
      </c>
      <c r="D1256" s="2" t="s">
        <v>63</v>
      </c>
      <c r="E1256" s="2" t="s">
        <v>63</v>
      </c>
      <c r="F1256" s="2" t="s">
        <v>206</v>
      </c>
      <c r="G1256" s="2" t="s">
        <v>49</v>
      </c>
      <c r="H1256" s="304">
        <v>406</v>
      </c>
      <c r="I1256" s="304">
        <v>1062</v>
      </c>
      <c r="J1256" s="304">
        <v>1062</v>
      </c>
      <c r="K1256" s="304">
        <v>1062</v>
      </c>
      <c r="L1256" s="304">
        <v>1062</v>
      </c>
      <c r="M1256" s="304">
        <v>1062</v>
      </c>
      <c r="N1256" s="301">
        <v>1062</v>
      </c>
    </row>
    <row r="1257" spans="1:14">
      <c r="A1257" s="2" t="s">
        <v>5</v>
      </c>
      <c r="B1257" s="2" t="s">
        <v>22</v>
      </c>
      <c r="C1257" s="2" t="s">
        <v>64</v>
      </c>
      <c r="D1257" s="2" t="s">
        <v>64</v>
      </c>
      <c r="E1257" s="2" t="s">
        <v>64</v>
      </c>
      <c r="F1257" s="2" t="s">
        <v>206</v>
      </c>
      <c r="G1257" s="2" t="s">
        <v>49</v>
      </c>
      <c r="H1257" s="304">
        <v>286.899</v>
      </c>
      <c r="I1257" s="304">
        <v>219.89899999999997</v>
      </c>
      <c r="J1257" s="304">
        <v>219.89899999999997</v>
      </c>
      <c r="K1257" s="304">
        <v>219.89899999999997</v>
      </c>
      <c r="L1257" s="304">
        <v>219.89899999999997</v>
      </c>
      <c r="M1257" s="304">
        <v>219.89899999999997</v>
      </c>
      <c r="N1257" s="301">
        <v>219.89899999999997</v>
      </c>
    </row>
    <row r="1258" spans="1:14">
      <c r="A1258" s="2" t="s">
        <v>5</v>
      </c>
      <c r="B1258" s="2" t="s">
        <v>22</v>
      </c>
      <c r="C1258" s="2" t="s">
        <v>54</v>
      </c>
      <c r="D1258" s="2" t="s">
        <v>72</v>
      </c>
      <c r="E1258" s="2" t="s">
        <v>72</v>
      </c>
      <c r="F1258" s="2" t="s">
        <v>206</v>
      </c>
      <c r="G1258" s="2" t="s">
        <v>49</v>
      </c>
      <c r="H1258" s="304">
        <v>0</v>
      </c>
      <c r="I1258" s="304">
        <v>0</v>
      </c>
      <c r="J1258" s="304">
        <v>0</v>
      </c>
      <c r="K1258" s="304">
        <v>0</v>
      </c>
      <c r="L1258" s="304">
        <v>0</v>
      </c>
      <c r="M1258" s="304">
        <v>0</v>
      </c>
      <c r="N1258" s="301">
        <v>0</v>
      </c>
    </row>
    <row r="1259" spans="1:14">
      <c r="A1259" s="2" t="s">
        <v>5</v>
      </c>
      <c r="B1259" s="2" t="s">
        <v>22</v>
      </c>
      <c r="C1259" s="2" t="s">
        <v>55</v>
      </c>
      <c r="D1259" s="2" t="s">
        <v>73</v>
      </c>
      <c r="E1259" s="2" t="s">
        <v>73</v>
      </c>
      <c r="F1259" s="2" t="s">
        <v>206</v>
      </c>
      <c r="G1259" s="2" t="s">
        <v>49</v>
      </c>
      <c r="H1259" s="304">
        <v>0</v>
      </c>
      <c r="I1259" s="304">
        <v>0</v>
      </c>
      <c r="J1259" s="304">
        <v>0</v>
      </c>
      <c r="K1259" s="304">
        <v>0</v>
      </c>
      <c r="L1259" s="304">
        <v>0</v>
      </c>
      <c r="M1259" s="304">
        <v>0</v>
      </c>
      <c r="N1259" s="301">
        <v>0</v>
      </c>
    </row>
    <row r="1260" spans="1:14">
      <c r="A1260" s="2" t="s">
        <v>5</v>
      </c>
      <c r="B1260" s="2" t="s">
        <v>22</v>
      </c>
      <c r="C1260" s="2" t="s">
        <v>57</v>
      </c>
      <c r="D1260" s="2" t="s">
        <v>74</v>
      </c>
      <c r="E1260" s="2" t="s">
        <v>74</v>
      </c>
      <c r="F1260" s="2" t="s">
        <v>206</v>
      </c>
      <c r="G1260" s="2" t="s">
        <v>49</v>
      </c>
      <c r="H1260" s="304">
        <v>0</v>
      </c>
      <c r="I1260" s="304">
        <v>0</v>
      </c>
      <c r="J1260" s="304">
        <v>0</v>
      </c>
      <c r="K1260" s="304">
        <v>0</v>
      </c>
      <c r="L1260" s="304">
        <v>0</v>
      </c>
      <c r="M1260" s="304">
        <v>0</v>
      </c>
      <c r="N1260" s="301">
        <v>0</v>
      </c>
    </row>
    <row r="1261" spans="1:14">
      <c r="A1261" s="2" t="s">
        <v>5</v>
      </c>
      <c r="B1261" s="2" t="s">
        <v>22</v>
      </c>
      <c r="C1261" s="2" t="s">
        <v>64</v>
      </c>
      <c r="D1261" s="2" t="s">
        <v>75</v>
      </c>
      <c r="E1261" s="2" t="s">
        <v>75</v>
      </c>
      <c r="F1261" s="2" t="s">
        <v>206</v>
      </c>
      <c r="G1261" s="2" t="s">
        <v>49</v>
      </c>
      <c r="H1261" s="304">
        <v>0</v>
      </c>
      <c r="I1261" s="304">
        <v>0</v>
      </c>
      <c r="J1261" s="304">
        <v>0</v>
      </c>
      <c r="K1261" s="304">
        <v>0</v>
      </c>
      <c r="L1261" s="304">
        <v>0</v>
      </c>
      <c r="M1261" s="304">
        <v>0</v>
      </c>
      <c r="N1261" s="301">
        <v>0</v>
      </c>
    </row>
    <row r="1262" spans="1:14">
      <c r="A1262" s="2" t="s">
        <v>5</v>
      </c>
      <c r="B1262" s="2" t="s">
        <v>22</v>
      </c>
      <c r="C1262" s="2" t="s">
        <v>60</v>
      </c>
      <c r="D1262" s="2" t="s">
        <v>76</v>
      </c>
      <c r="E1262" s="2" t="s">
        <v>76</v>
      </c>
      <c r="F1262" s="2" t="s">
        <v>206</v>
      </c>
      <c r="G1262" s="2" t="s">
        <v>49</v>
      </c>
      <c r="H1262" s="304">
        <v>0</v>
      </c>
      <c r="I1262" s="304">
        <v>0</v>
      </c>
      <c r="J1262" s="304">
        <v>0</v>
      </c>
      <c r="K1262" s="304">
        <v>0</v>
      </c>
      <c r="L1262" s="304">
        <v>0</v>
      </c>
      <c r="M1262" s="304">
        <v>0</v>
      </c>
      <c r="N1262" s="301">
        <v>6000</v>
      </c>
    </row>
    <row r="1263" spans="1:14">
      <c r="A1263" s="2" t="s">
        <v>5</v>
      </c>
      <c r="B1263" s="2" t="s">
        <v>22</v>
      </c>
      <c r="C1263" s="2" t="s">
        <v>61</v>
      </c>
      <c r="D1263" s="2" t="s">
        <v>77</v>
      </c>
      <c r="E1263" s="2" t="s">
        <v>77</v>
      </c>
      <c r="F1263" s="2" t="s">
        <v>206</v>
      </c>
      <c r="G1263" s="2" t="s">
        <v>49</v>
      </c>
      <c r="H1263" s="304">
        <v>0</v>
      </c>
      <c r="I1263" s="304">
        <v>0</v>
      </c>
      <c r="J1263" s="304">
        <v>0</v>
      </c>
      <c r="K1263" s="304">
        <v>0</v>
      </c>
      <c r="L1263" s="304">
        <v>0</v>
      </c>
      <c r="M1263" s="304">
        <v>0</v>
      </c>
      <c r="N1263" s="301">
        <v>0</v>
      </c>
    </row>
    <row r="1264" spans="1:14">
      <c r="A1264" s="2" t="s">
        <v>5</v>
      </c>
      <c r="B1264" s="2" t="s">
        <v>22</v>
      </c>
      <c r="C1264" s="2" t="s">
        <v>62</v>
      </c>
      <c r="D1264" s="2" t="s">
        <v>78</v>
      </c>
      <c r="E1264" s="2" t="s">
        <v>78</v>
      </c>
      <c r="F1264" s="2" t="s">
        <v>206</v>
      </c>
      <c r="G1264" s="2" t="s">
        <v>49</v>
      </c>
      <c r="H1264" s="304">
        <v>800</v>
      </c>
      <c r="I1264" s="304">
        <v>800</v>
      </c>
      <c r="J1264" s="304">
        <v>800</v>
      </c>
      <c r="K1264" s="304">
        <v>800</v>
      </c>
      <c r="L1264" s="304">
        <v>800</v>
      </c>
      <c r="M1264" s="304">
        <v>5600</v>
      </c>
      <c r="N1264" s="301">
        <v>5600</v>
      </c>
    </row>
    <row r="1265" spans="1:14">
      <c r="A1265" s="2" t="s">
        <v>5</v>
      </c>
      <c r="B1265" s="2" t="s">
        <v>22</v>
      </c>
      <c r="C1265" s="2" t="s">
        <v>63</v>
      </c>
      <c r="D1265" s="2" t="s">
        <v>79</v>
      </c>
      <c r="E1265" s="2" t="s">
        <v>79</v>
      </c>
      <c r="F1265" s="2" t="s">
        <v>206</v>
      </c>
      <c r="G1265" s="2" t="s">
        <v>49</v>
      </c>
      <c r="H1265" s="304">
        <v>594</v>
      </c>
      <c r="I1265" s="304">
        <v>594</v>
      </c>
      <c r="J1265" s="304">
        <v>594</v>
      </c>
      <c r="K1265" s="304">
        <v>594</v>
      </c>
      <c r="L1265" s="304">
        <v>594</v>
      </c>
      <c r="M1265" s="304">
        <v>594</v>
      </c>
      <c r="N1265" s="301">
        <v>594</v>
      </c>
    </row>
    <row r="1266" spans="1:14">
      <c r="A1266" s="2" t="s">
        <v>5</v>
      </c>
      <c r="B1266" s="2" t="s">
        <v>22</v>
      </c>
      <c r="C1266" s="2" t="s">
        <v>60</v>
      </c>
      <c r="D1266" s="2" t="s">
        <v>76</v>
      </c>
      <c r="E1266" s="2" t="s">
        <v>207</v>
      </c>
      <c r="F1266" s="2" t="s">
        <v>206</v>
      </c>
      <c r="G1266" s="2" t="s">
        <v>49</v>
      </c>
      <c r="H1266" s="304">
        <v>0</v>
      </c>
      <c r="I1266" s="304">
        <v>0</v>
      </c>
      <c r="J1266" s="304">
        <v>0</v>
      </c>
      <c r="K1266" s="304">
        <v>0</v>
      </c>
      <c r="L1266" s="304">
        <v>908.31412599999999</v>
      </c>
      <c r="M1266" s="304">
        <v>3635.4748560000003</v>
      </c>
      <c r="N1266" s="301">
        <v>3635.4748560000003</v>
      </c>
    </row>
    <row r="1267" spans="1:14">
      <c r="A1267" s="2" t="s">
        <v>5</v>
      </c>
      <c r="B1267" s="2" t="s">
        <v>22</v>
      </c>
      <c r="C1267" s="2" t="s">
        <v>63</v>
      </c>
      <c r="D1267" s="2" t="s">
        <v>79</v>
      </c>
      <c r="E1267" s="2" t="s">
        <v>208</v>
      </c>
      <c r="F1267" s="2" t="s">
        <v>206</v>
      </c>
      <c r="G1267" s="2" t="s">
        <v>49</v>
      </c>
      <c r="H1267" s="304">
        <v>0</v>
      </c>
      <c r="I1267" s="304">
        <v>0</v>
      </c>
      <c r="J1267" s="304">
        <v>0</v>
      </c>
      <c r="K1267" s="304">
        <v>0</v>
      </c>
      <c r="L1267" s="304">
        <v>544.98847499999999</v>
      </c>
      <c r="M1267" s="304">
        <v>2181.284913</v>
      </c>
      <c r="N1267" s="301">
        <v>2181.284913</v>
      </c>
    </row>
    <row r="1268" spans="1:14">
      <c r="A1268" s="2" t="s">
        <v>5</v>
      </c>
      <c r="B1268" s="2" t="s">
        <v>22</v>
      </c>
      <c r="C1268" s="2" t="s">
        <v>65</v>
      </c>
      <c r="D1268" s="2" t="s">
        <v>209</v>
      </c>
      <c r="E1268" s="2" t="s">
        <v>80</v>
      </c>
      <c r="F1268" s="2" t="s">
        <v>206</v>
      </c>
      <c r="G1268" s="2" t="s">
        <v>49</v>
      </c>
      <c r="H1268" s="304">
        <v>0</v>
      </c>
      <c r="I1268" s="304">
        <v>0</v>
      </c>
      <c r="J1268" s="304">
        <v>0</v>
      </c>
      <c r="K1268" s="304">
        <v>0</v>
      </c>
      <c r="L1268" s="304">
        <v>0</v>
      </c>
      <c r="M1268" s="304">
        <v>0</v>
      </c>
      <c r="N1268" s="301">
        <v>0</v>
      </c>
    </row>
    <row r="1269" spans="1:14">
      <c r="A1269" s="2" t="s">
        <v>5</v>
      </c>
      <c r="B1269" s="2" t="s">
        <v>22</v>
      </c>
      <c r="C1269" s="2" t="s">
        <v>65</v>
      </c>
      <c r="D1269" s="2" t="s">
        <v>209</v>
      </c>
      <c r="E1269" s="2" t="s">
        <v>81</v>
      </c>
      <c r="F1269" s="2" t="s">
        <v>206</v>
      </c>
      <c r="G1269" s="2" t="s">
        <v>49</v>
      </c>
      <c r="H1269" s="304">
        <v>0</v>
      </c>
      <c r="I1269" s="304">
        <v>0</v>
      </c>
      <c r="J1269" s="304">
        <v>0</v>
      </c>
      <c r="K1269" s="304">
        <v>0</v>
      </c>
      <c r="L1269" s="304">
        <v>0</v>
      </c>
      <c r="M1269" s="304">
        <v>0</v>
      </c>
      <c r="N1269" s="301">
        <v>0</v>
      </c>
    </row>
    <row r="1270" spans="1:14">
      <c r="A1270" s="2" t="s">
        <v>5</v>
      </c>
      <c r="B1270" s="2" t="s">
        <v>22</v>
      </c>
      <c r="C1270" s="2" t="s">
        <v>82</v>
      </c>
      <c r="D1270" s="2" t="s">
        <v>82</v>
      </c>
      <c r="E1270" s="2" t="s">
        <v>82</v>
      </c>
      <c r="F1270" s="2" t="s">
        <v>206</v>
      </c>
      <c r="G1270" s="2" t="s">
        <v>49</v>
      </c>
      <c r="H1270" s="304">
        <v>0</v>
      </c>
      <c r="I1270" s="304">
        <v>0</v>
      </c>
      <c r="J1270" s="304">
        <v>0</v>
      </c>
      <c r="K1270" s="304">
        <v>0</v>
      </c>
      <c r="L1270" s="304">
        <v>0</v>
      </c>
      <c r="M1270" s="304">
        <v>0</v>
      </c>
      <c r="N1270" s="301">
        <v>0</v>
      </c>
    </row>
    <row r="1271" spans="1:14">
      <c r="A1271" s="2" t="s">
        <v>5</v>
      </c>
      <c r="B1271" s="2" t="s">
        <v>22</v>
      </c>
      <c r="C1271" s="2" t="s">
        <v>83</v>
      </c>
      <c r="D1271" s="2" t="s">
        <v>83</v>
      </c>
      <c r="E1271" s="2" t="s">
        <v>83</v>
      </c>
      <c r="F1271" s="2" t="s">
        <v>206</v>
      </c>
      <c r="G1271" s="2" t="s">
        <v>49</v>
      </c>
      <c r="H1271" s="304">
        <v>0</v>
      </c>
      <c r="I1271" s="304">
        <v>0</v>
      </c>
      <c r="J1271" s="304">
        <v>0</v>
      </c>
      <c r="K1271" s="304">
        <v>0</v>
      </c>
      <c r="L1271" s="304">
        <v>0</v>
      </c>
      <c r="M1271" s="304">
        <v>0</v>
      </c>
      <c r="N1271" s="301">
        <v>0</v>
      </c>
    </row>
    <row r="1272" spans="1:14">
      <c r="A1272" s="2" t="s">
        <v>5</v>
      </c>
      <c r="B1272" s="2" t="s">
        <v>22</v>
      </c>
      <c r="C1272" s="2" t="s">
        <v>84</v>
      </c>
      <c r="D1272" s="2" t="s">
        <v>84</v>
      </c>
      <c r="E1272" s="2" t="s">
        <v>84</v>
      </c>
      <c r="F1272" s="2" t="s">
        <v>206</v>
      </c>
      <c r="G1272" s="2" t="s">
        <v>49</v>
      </c>
      <c r="H1272" s="304">
        <v>0</v>
      </c>
      <c r="I1272" s="304">
        <v>0</v>
      </c>
      <c r="J1272" s="304">
        <v>0</v>
      </c>
      <c r="K1272" s="304">
        <v>0</v>
      </c>
      <c r="L1272" s="304">
        <v>0</v>
      </c>
      <c r="M1272" s="304">
        <v>0</v>
      </c>
      <c r="N1272" s="301">
        <v>0</v>
      </c>
    </row>
    <row r="1273" spans="1:14">
      <c r="A1273" s="2" t="s">
        <v>5</v>
      </c>
      <c r="B1273" s="2" t="s">
        <v>22</v>
      </c>
      <c r="C1273" s="2" t="s">
        <v>85</v>
      </c>
      <c r="D1273" s="2" t="s">
        <v>85</v>
      </c>
      <c r="E1273" s="2" t="s">
        <v>85</v>
      </c>
      <c r="F1273" s="2" t="s">
        <v>206</v>
      </c>
      <c r="G1273" s="2" t="s">
        <v>49</v>
      </c>
      <c r="H1273" s="304">
        <v>0</v>
      </c>
      <c r="I1273" s="304">
        <v>0</v>
      </c>
      <c r="J1273" s="304">
        <v>0</v>
      </c>
      <c r="K1273" s="304">
        <v>0</v>
      </c>
      <c r="L1273" s="304">
        <v>0</v>
      </c>
      <c r="M1273" s="304">
        <v>0</v>
      </c>
      <c r="N1273" s="301">
        <v>0</v>
      </c>
    </row>
    <row r="1274" spans="1:14">
      <c r="A1274" s="2" t="s">
        <v>5</v>
      </c>
      <c r="B1274" s="2" t="s">
        <v>22</v>
      </c>
      <c r="C1274" s="2" t="s">
        <v>87</v>
      </c>
      <c r="D1274" s="2" t="s">
        <v>87</v>
      </c>
      <c r="E1274" s="2" t="s">
        <v>87</v>
      </c>
      <c r="F1274" s="2" t="s">
        <v>206</v>
      </c>
      <c r="G1274" s="2" t="s">
        <v>49</v>
      </c>
      <c r="H1274" s="304">
        <v>0</v>
      </c>
      <c r="I1274" s="304">
        <v>67</v>
      </c>
      <c r="J1274" s="304">
        <v>67</v>
      </c>
      <c r="K1274" s="304">
        <v>67</v>
      </c>
      <c r="L1274" s="304">
        <v>67</v>
      </c>
      <c r="M1274" s="304">
        <v>67</v>
      </c>
      <c r="N1274" s="301">
        <v>67</v>
      </c>
    </row>
    <row r="1275" spans="1:14">
      <c r="A1275" s="2" t="s">
        <v>5</v>
      </c>
      <c r="B1275" s="2" t="s">
        <v>22</v>
      </c>
      <c r="C1275" s="2" t="s">
        <v>88</v>
      </c>
      <c r="D1275" s="2" t="s">
        <v>88</v>
      </c>
      <c r="E1275" s="2" t="s">
        <v>88</v>
      </c>
      <c r="F1275" s="2" t="s">
        <v>206</v>
      </c>
      <c r="G1275" s="2" t="s">
        <v>49</v>
      </c>
      <c r="H1275" s="304">
        <v>0</v>
      </c>
      <c r="I1275" s="304">
        <v>0</v>
      </c>
      <c r="J1275" s="304">
        <v>0</v>
      </c>
      <c r="K1275" s="304">
        <v>0</v>
      </c>
      <c r="L1275" s="304">
        <v>0</v>
      </c>
      <c r="M1275" s="304">
        <v>0</v>
      </c>
      <c r="N1275" s="301">
        <v>0</v>
      </c>
    </row>
    <row r="1276" spans="1:14">
      <c r="A1276" s="2" t="s">
        <v>5</v>
      </c>
      <c r="B1276" s="2" t="s">
        <v>23</v>
      </c>
      <c r="C1276" s="2" t="s">
        <v>48</v>
      </c>
      <c r="D1276" s="2" t="s">
        <v>48</v>
      </c>
      <c r="E1276" s="2" t="s">
        <v>48</v>
      </c>
      <c r="F1276" s="2" t="s">
        <v>206</v>
      </c>
      <c r="G1276" s="2" t="s">
        <v>49</v>
      </c>
      <c r="H1276" s="304">
        <v>518.85599999999999</v>
      </c>
      <c r="I1276" s="304">
        <v>0</v>
      </c>
      <c r="J1276" s="304">
        <v>0</v>
      </c>
      <c r="K1276" s="304">
        <v>0</v>
      </c>
      <c r="L1276" s="304">
        <v>0</v>
      </c>
      <c r="M1276" s="304">
        <v>0</v>
      </c>
      <c r="N1276" s="301">
        <v>0</v>
      </c>
    </row>
    <row r="1277" spans="1:14">
      <c r="A1277" s="2" t="s">
        <v>5</v>
      </c>
      <c r="B1277" s="2" t="s">
        <v>23</v>
      </c>
      <c r="C1277" s="2" t="s">
        <v>53</v>
      </c>
      <c r="D1277" s="2" t="s">
        <v>53</v>
      </c>
      <c r="E1277" s="2" t="s">
        <v>53</v>
      </c>
      <c r="F1277" s="2" t="s">
        <v>206</v>
      </c>
      <c r="G1277" s="2" t="s">
        <v>49</v>
      </c>
      <c r="H1277" s="304">
        <v>0</v>
      </c>
      <c r="I1277" s="304">
        <v>0</v>
      </c>
      <c r="J1277" s="304">
        <v>0</v>
      </c>
      <c r="K1277" s="304">
        <v>0</v>
      </c>
      <c r="L1277" s="304">
        <v>0</v>
      </c>
      <c r="M1277" s="304">
        <v>0</v>
      </c>
      <c r="N1277" s="301">
        <v>0</v>
      </c>
    </row>
    <row r="1278" spans="1:14">
      <c r="A1278" s="2" t="s">
        <v>5</v>
      </c>
      <c r="B1278" s="2" t="s">
        <v>23</v>
      </c>
      <c r="C1278" s="2" t="s">
        <v>54</v>
      </c>
      <c r="D1278" s="2" t="s">
        <v>54</v>
      </c>
      <c r="E1278" s="2" t="s">
        <v>54</v>
      </c>
      <c r="F1278" s="2" t="s">
        <v>206</v>
      </c>
      <c r="G1278" s="2" t="s">
        <v>49</v>
      </c>
      <c r="H1278" s="304">
        <v>1183.6940000000002</v>
      </c>
      <c r="I1278" s="304">
        <v>1183.6940000000002</v>
      </c>
      <c r="J1278" s="304">
        <v>1183.6940000000002</v>
      </c>
      <c r="K1278" s="304">
        <v>1183.6940000000002</v>
      </c>
      <c r="L1278" s="304">
        <v>1183.6940000000002</v>
      </c>
      <c r="M1278" s="304">
        <v>1183.6940000000002</v>
      </c>
      <c r="N1278" s="301">
        <v>1183.6940000000002</v>
      </c>
    </row>
    <row r="1279" spans="1:14">
      <c r="A1279" s="2" t="s">
        <v>5</v>
      </c>
      <c r="B1279" s="2" t="s">
        <v>23</v>
      </c>
      <c r="C1279" s="2" t="s">
        <v>55</v>
      </c>
      <c r="D1279" s="2" t="s">
        <v>55</v>
      </c>
      <c r="E1279" s="2" t="s">
        <v>55</v>
      </c>
      <c r="F1279" s="2" t="s">
        <v>206</v>
      </c>
      <c r="G1279" s="2" t="s">
        <v>49</v>
      </c>
      <c r="H1279" s="304">
        <v>89.61</v>
      </c>
      <c r="I1279" s="304">
        <v>89.61</v>
      </c>
      <c r="J1279" s="304">
        <v>89.61</v>
      </c>
      <c r="K1279" s="304">
        <v>89.61</v>
      </c>
      <c r="L1279" s="304">
        <v>89.61</v>
      </c>
      <c r="M1279" s="304">
        <v>89.61</v>
      </c>
      <c r="N1279" s="301">
        <v>89.61</v>
      </c>
    </row>
    <row r="1280" spans="1:14">
      <c r="A1280" s="2" t="s">
        <v>5</v>
      </c>
      <c r="B1280" s="2" t="s">
        <v>23</v>
      </c>
      <c r="C1280" s="2" t="s">
        <v>56</v>
      </c>
      <c r="D1280" s="2" t="s">
        <v>56</v>
      </c>
      <c r="E1280" s="2" t="s">
        <v>56</v>
      </c>
      <c r="F1280" s="2" t="s">
        <v>206</v>
      </c>
      <c r="G1280" s="2" t="s">
        <v>49</v>
      </c>
      <c r="H1280" s="304">
        <v>400.2</v>
      </c>
      <c r="I1280" s="304">
        <v>400.2</v>
      </c>
      <c r="J1280" s="304">
        <v>400.2</v>
      </c>
      <c r="K1280" s="304">
        <v>400.2</v>
      </c>
      <c r="L1280" s="304">
        <v>400.2</v>
      </c>
      <c r="M1280" s="304">
        <v>400.2</v>
      </c>
      <c r="N1280" s="301">
        <v>400.2</v>
      </c>
    </row>
    <row r="1281" spans="1:14">
      <c r="A1281" s="2" t="s">
        <v>5</v>
      </c>
      <c r="B1281" s="2" t="s">
        <v>23</v>
      </c>
      <c r="C1281" s="2" t="s">
        <v>57</v>
      </c>
      <c r="D1281" s="2" t="s">
        <v>57</v>
      </c>
      <c r="E1281" s="2" t="s">
        <v>57</v>
      </c>
      <c r="F1281" s="2" t="s">
        <v>206</v>
      </c>
      <c r="G1281" s="2" t="s">
        <v>49</v>
      </c>
      <c r="H1281" s="304">
        <v>0</v>
      </c>
      <c r="I1281" s="304">
        <v>0</v>
      </c>
      <c r="J1281" s="304">
        <v>0</v>
      </c>
      <c r="K1281" s="304">
        <v>0</v>
      </c>
      <c r="L1281" s="304">
        <v>0</v>
      </c>
      <c r="M1281" s="304">
        <v>0</v>
      </c>
      <c r="N1281" s="301">
        <v>0</v>
      </c>
    </row>
    <row r="1282" spans="1:14">
      <c r="A1282" s="2" t="s">
        <v>5</v>
      </c>
      <c r="B1282" s="2" t="s">
        <v>23</v>
      </c>
      <c r="C1282" s="2" t="s">
        <v>58</v>
      </c>
      <c r="D1282" s="2" t="s">
        <v>58</v>
      </c>
      <c r="E1282" s="2" t="s">
        <v>58</v>
      </c>
      <c r="F1282" s="2" t="s">
        <v>206</v>
      </c>
      <c r="G1282" s="2" t="s">
        <v>49</v>
      </c>
      <c r="H1282" s="304">
        <v>1246</v>
      </c>
      <c r="I1282" s="304">
        <v>1246</v>
      </c>
      <c r="J1282" s="304">
        <v>1246</v>
      </c>
      <c r="K1282" s="304">
        <v>1246</v>
      </c>
      <c r="L1282" s="304">
        <v>1246</v>
      </c>
      <c r="M1282" s="304">
        <v>1246</v>
      </c>
      <c r="N1282" s="301">
        <v>1246</v>
      </c>
    </row>
    <row r="1283" spans="1:14">
      <c r="A1283" s="2" t="s">
        <v>5</v>
      </c>
      <c r="B1283" s="2" t="s">
        <v>23</v>
      </c>
      <c r="C1283" s="2" t="s">
        <v>59</v>
      </c>
      <c r="D1283" s="2" t="s">
        <v>59</v>
      </c>
      <c r="E1283" s="2" t="s">
        <v>59</v>
      </c>
      <c r="F1283" s="2" t="s">
        <v>206</v>
      </c>
      <c r="G1283" s="2" t="s">
        <v>49</v>
      </c>
      <c r="H1283" s="304">
        <v>509.08800000000059</v>
      </c>
      <c r="I1283" s="304">
        <v>509.08800000000059</v>
      </c>
      <c r="J1283" s="304">
        <v>509.08800000000059</v>
      </c>
      <c r="K1283" s="304">
        <v>509.08800000000059</v>
      </c>
      <c r="L1283" s="304">
        <v>509.08800000000059</v>
      </c>
      <c r="M1283" s="304">
        <v>509.08800000000059</v>
      </c>
      <c r="N1283" s="301">
        <v>509.08800000000059</v>
      </c>
    </row>
    <row r="1284" spans="1:14">
      <c r="A1284" s="2" t="s">
        <v>5</v>
      </c>
      <c r="B1284" s="2" t="s">
        <v>23</v>
      </c>
      <c r="C1284" s="2" t="s">
        <v>60</v>
      </c>
      <c r="D1284" s="2" t="s">
        <v>60</v>
      </c>
      <c r="E1284" s="2" t="s">
        <v>60</v>
      </c>
      <c r="F1284" s="2" t="s">
        <v>206</v>
      </c>
      <c r="G1284" s="2" t="s">
        <v>49</v>
      </c>
      <c r="H1284" s="304">
        <v>107.7</v>
      </c>
      <c r="I1284" s="304">
        <v>107.7</v>
      </c>
      <c r="J1284" s="304">
        <v>107.7</v>
      </c>
      <c r="K1284" s="304">
        <v>107.7</v>
      </c>
      <c r="L1284" s="304">
        <v>107.7</v>
      </c>
      <c r="M1284" s="304">
        <v>107.7</v>
      </c>
      <c r="N1284" s="301">
        <v>107.7</v>
      </c>
    </row>
    <row r="1285" spans="1:14">
      <c r="A1285" s="2" t="s">
        <v>5</v>
      </c>
      <c r="B1285" s="2" t="s">
        <v>23</v>
      </c>
      <c r="C1285" s="2" t="s">
        <v>61</v>
      </c>
      <c r="D1285" s="2" t="s">
        <v>61</v>
      </c>
      <c r="E1285" s="2" t="s">
        <v>61</v>
      </c>
      <c r="F1285" s="2" t="s">
        <v>206</v>
      </c>
      <c r="G1285" s="2" t="s">
        <v>49</v>
      </c>
      <c r="H1285" s="304">
        <v>212.4</v>
      </c>
      <c r="I1285" s="304">
        <v>212.4</v>
      </c>
      <c r="J1285" s="304">
        <v>212.4</v>
      </c>
      <c r="K1285" s="304">
        <v>212.4</v>
      </c>
      <c r="L1285" s="304">
        <v>212.4</v>
      </c>
      <c r="M1285" s="304">
        <v>212.4</v>
      </c>
      <c r="N1285" s="301">
        <v>212.4</v>
      </c>
    </row>
    <row r="1286" spans="1:14">
      <c r="A1286" s="2" t="s">
        <v>5</v>
      </c>
      <c r="B1286" s="2" t="s">
        <v>23</v>
      </c>
      <c r="C1286" s="2" t="s">
        <v>63</v>
      </c>
      <c r="D1286" s="2" t="s">
        <v>63</v>
      </c>
      <c r="E1286" s="2" t="s">
        <v>63</v>
      </c>
      <c r="F1286" s="2" t="s">
        <v>206</v>
      </c>
      <c r="G1286" s="2" t="s">
        <v>49</v>
      </c>
      <c r="H1286" s="304">
        <v>0</v>
      </c>
      <c r="I1286" s="304">
        <v>0</v>
      </c>
      <c r="J1286" s="304">
        <v>0</v>
      </c>
      <c r="K1286" s="304">
        <v>0</v>
      </c>
      <c r="L1286" s="304">
        <v>0</v>
      </c>
      <c r="M1286" s="304">
        <v>0</v>
      </c>
      <c r="N1286" s="301">
        <v>0</v>
      </c>
    </row>
    <row r="1287" spans="1:14">
      <c r="A1287" s="2" t="s">
        <v>5</v>
      </c>
      <c r="B1287" s="2" t="s">
        <v>23</v>
      </c>
      <c r="C1287" s="2" t="s">
        <v>64</v>
      </c>
      <c r="D1287" s="2" t="s">
        <v>64</v>
      </c>
      <c r="E1287" s="2" t="s">
        <v>64</v>
      </c>
      <c r="F1287" s="2" t="s">
        <v>206</v>
      </c>
      <c r="G1287" s="2" t="s">
        <v>49</v>
      </c>
      <c r="H1287" s="304">
        <v>310.642</v>
      </c>
      <c r="I1287" s="304">
        <v>70.073000000000008</v>
      </c>
      <c r="J1287" s="304">
        <v>70.073000000000008</v>
      </c>
      <c r="K1287" s="304">
        <v>70.073000000000008</v>
      </c>
      <c r="L1287" s="304">
        <v>70.073000000000008</v>
      </c>
      <c r="M1287" s="304">
        <v>70.073000000000008</v>
      </c>
      <c r="N1287" s="301">
        <v>70.073000000000008</v>
      </c>
    </row>
    <row r="1288" spans="1:14">
      <c r="A1288" s="2" t="s">
        <v>5</v>
      </c>
      <c r="B1288" s="2" t="s">
        <v>23</v>
      </c>
      <c r="C1288" s="2" t="s">
        <v>54</v>
      </c>
      <c r="D1288" s="2" t="s">
        <v>72</v>
      </c>
      <c r="E1288" s="2" t="s">
        <v>72</v>
      </c>
      <c r="F1288" s="2" t="s">
        <v>206</v>
      </c>
      <c r="G1288" s="2" t="s">
        <v>49</v>
      </c>
      <c r="H1288" s="304">
        <v>0</v>
      </c>
      <c r="I1288" s="304">
        <v>0</v>
      </c>
      <c r="J1288" s="304">
        <v>0</v>
      </c>
      <c r="K1288" s="304">
        <v>0</v>
      </c>
      <c r="L1288" s="304">
        <v>0</v>
      </c>
      <c r="M1288" s="304">
        <v>0</v>
      </c>
      <c r="N1288" s="301">
        <v>0</v>
      </c>
    </row>
    <row r="1289" spans="1:14">
      <c r="A1289" s="2" t="s">
        <v>5</v>
      </c>
      <c r="B1289" s="2" t="s">
        <v>23</v>
      </c>
      <c r="C1289" s="2" t="s">
        <v>55</v>
      </c>
      <c r="D1289" s="2" t="s">
        <v>73</v>
      </c>
      <c r="E1289" s="2" t="s">
        <v>73</v>
      </c>
      <c r="F1289" s="2" t="s">
        <v>206</v>
      </c>
      <c r="G1289" s="2" t="s">
        <v>49</v>
      </c>
      <c r="H1289" s="304">
        <v>0</v>
      </c>
      <c r="I1289" s="304">
        <v>0</v>
      </c>
      <c r="J1289" s="304">
        <v>0</v>
      </c>
      <c r="K1289" s="304">
        <v>0</v>
      </c>
      <c r="L1289" s="304">
        <v>0</v>
      </c>
      <c r="M1289" s="304">
        <v>0</v>
      </c>
      <c r="N1289" s="301">
        <v>0</v>
      </c>
    </row>
    <row r="1290" spans="1:14">
      <c r="A1290" s="2" t="s">
        <v>5</v>
      </c>
      <c r="B1290" s="2" t="s">
        <v>23</v>
      </c>
      <c r="C1290" s="2" t="s">
        <v>57</v>
      </c>
      <c r="D1290" s="2" t="s">
        <v>74</v>
      </c>
      <c r="E1290" s="2" t="s">
        <v>74</v>
      </c>
      <c r="F1290" s="2" t="s">
        <v>206</v>
      </c>
      <c r="G1290" s="2" t="s">
        <v>49</v>
      </c>
      <c r="H1290" s="304">
        <v>0</v>
      </c>
      <c r="I1290" s="304">
        <v>0</v>
      </c>
      <c r="J1290" s="304">
        <v>0</v>
      </c>
      <c r="K1290" s="304">
        <v>0</v>
      </c>
      <c r="L1290" s="304">
        <v>0</v>
      </c>
      <c r="M1290" s="304">
        <v>0</v>
      </c>
      <c r="N1290" s="301">
        <v>0</v>
      </c>
    </row>
    <row r="1291" spans="1:14">
      <c r="A1291" s="2" t="s">
        <v>5</v>
      </c>
      <c r="B1291" s="2" t="s">
        <v>23</v>
      </c>
      <c r="C1291" s="2" t="s">
        <v>64</v>
      </c>
      <c r="D1291" s="2" t="s">
        <v>75</v>
      </c>
      <c r="E1291" s="2" t="s">
        <v>75</v>
      </c>
      <c r="F1291" s="2" t="s">
        <v>206</v>
      </c>
      <c r="G1291" s="2" t="s">
        <v>49</v>
      </c>
      <c r="H1291" s="304">
        <v>0</v>
      </c>
      <c r="I1291" s="304">
        <v>0</v>
      </c>
      <c r="J1291" s="304">
        <v>0</v>
      </c>
      <c r="K1291" s="304">
        <v>0</v>
      </c>
      <c r="L1291" s="304">
        <v>0</v>
      </c>
      <c r="M1291" s="304">
        <v>0</v>
      </c>
      <c r="N1291" s="301">
        <v>0</v>
      </c>
    </row>
    <row r="1292" spans="1:14">
      <c r="A1292" s="2" t="s">
        <v>5</v>
      </c>
      <c r="B1292" s="2" t="s">
        <v>23</v>
      </c>
      <c r="C1292" s="2" t="s">
        <v>60</v>
      </c>
      <c r="D1292" s="2" t="s">
        <v>76</v>
      </c>
      <c r="E1292" s="2" t="s">
        <v>76</v>
      </c>
      <c r="F1292" s="2" t="s">
        <v>206</v>
      </c>
      <c r="G1292" s="2" t="s">
        <v>49</v>
      </c>
      <c r="H1292" s="304">
        <v>0</v>
      </c>
      <c r="I1292" s="304">
        <v>0</v>
      </c>
      <c r="J1292" s="304">
        <v>0</v>
      </c>
      <c r="K1292" s="304">
        <v>0</v>
      </c>
      <c r="L1292" s="304">
        <v>0</v>
      </c>
      <c r="M1292" s="304">
        <v>0</v>
      </c>
      <c r="N1292" s="301">
        <v>0</v>
      </c>
    </row>
    <row r="1293" spans="1:14">
      <c r="A1293" s="2" t="s">
        <v>5</v>
      </c>
      <c r="B1293" s="2" t="s">
        <v>23</v>
      </c>
      <c r="C1293" s="2" t="s">
        <v>61</v>
      </c>
      <c r="D1293" s="2" t="s">
        <v>77</v>
      </c>
      <c r="E1293" s="2" t="s">
        <v>77</v>
      </c>
      <c r="F1293" s="2" t="s">
        <v>206</v>
      </c>
      <c r="G1293" s="2" t="s">
        <v>49</v>
      </c>
      <c r="H1293" s="304">
        <v>0</v>
      </c>
      <c r="I1293" s="304">
        <v>0</v>
      </c>
      <c r="J1293" s="304">
        <v>0</v>
      </c>
      <c r="K1293" s="304">
        <v>0</v>
      </c>
      <c r="L1293" s="304">
        <v>0</v>
      </c>
      <c r="M1293" s="304">
        <v>0</v>
      </c>
      <c r="N1293" s="301">
        <v>0</v>
      </c>
    </row>
    <row r="1294" spans="1:14">
      <c r="A1294" s="2" t="s">
        <v>5</v>
      </c>
      <c r="B1294" s="2" t="s">
        <v>23</v>
      </c>
      <c r="C1294" s="2" t="s">
        <v>62</v>
      </c>
      <c r="D1294" s="2" t="s">
        <v>78</v>
      </c>
      <c r="E1294" s="2" t="s">
        <v>78</v>
      </c>
      <c r="F1294" s="2" t="s">
        <v>206</v>
      </c>
      <c r="G1294" s="2" t="s">
        <v>49</v>
      </c>
      <c r="H1294" s="304">
        <v>0</v>
      </c>
      <c r="I1294" s="304">
        <v>0</v>
      </c>
      <c r="J1294" s="304">
        <v>0</v>
      </c>
      <c r="K1294" s="304">
        <v>0</v>
      </c>
      <c r="L1294" s="304">
        <v>0</v>
      </c>
      <c r="M1294" s="304">
        <v>0</v>
      </c>
      <c r="N1294" s="301">
        <v>0</v>
      </c>
    </row>
    <row r="1295" spans="1:14">
      <c r="A1295" s="2" t="s">
        <v>5</v>
      </c>
      <c r="B1295" s="2" t="s">
        <v>23</v>
      </c>
      <c r="C1295" s="2" t="s">
        <v>63</v>
      </c>
      <c r="D1295" s="2" t="s">
        <v>79</v>
      </c>
      <c r="E1295" s="2" t="s">
        <v>79</v>
      </c>
      <c r="F1295" s="2" t="s">
        <v>206</v>
      </c>
      <c r="G1295" s="2" t="s">
        <v>49</v>
      </c>
      <c r="H1295" s="304">
        <v>0</v>
      </c>
      <c r="I1295" s="304">
        <v>0</v>
      </c>
      <c r="J1295" s="304">
        <v>0</v>
      </c>
      <c r="K1295" s="304">
        <v>0</v>
      </c>
      <c r="L1295" s="304">
        <v>0</v>
      </c>
      <c r="M1295" s="304">
        <v>0</v>
      </c>
      <c r="N1295" s="301">
        <v>0</v>
      </c>
    </row>
    <row r="1296" spans="1:14">
      <c r="A1296" s="2" t="s">
        <v>5</v>
      </c>
      <c r="B1296" s="2" t="s">
        <v>23</v>
      </c>
      <c r="C1296" s="2" t="s">
        <v>60</v>
      </c>
      <c r="D1296" s="2" t="s">
        <v>76</v>
      </c>
      <c r="E1296" s="2" t="s">
        <v>207</v>
      </c>
      <c r="F1296" s="2" t="s">
        <v>206</v>
      </c>
      <c r="G1296" s="2" t="s">
        <v>49</v>
      </c>
      <c r="H1296" s="304">
        <v>0</v>
      </c>
      <c r="I1296" s="304">
        <v>0</v>
      </c>
      <c r="J1296" s="304">
        <v>0</v>
      </c>
      <c r="K1296" s="304">
        <v>0</v>
      </c>
      <c r="L1296" s="304">
        <v>0</v>
      </c>
      <c r="M1296" s="304">
        <v>0</v>
      </c>
      <c r="N1296" s="301">
        <v>0</v>
      </c>
    </row>
    <row r="1297" spans="1:14">
      <c r="A1297" s="2" t="s">
        <v>5</v>
      </c>
      <c r="B1297" s="2" t="s">
        <v>23</v>
      </c>
      <c r="C1297" s="2" t="s">
        <v>63</v>
      </c>
      <c r="D1297" s="2" t="s">
        <v>79</v>
      </c>
      <c r="E1297" s="2" t="s">
        <v>208</v>
      </c>
      <c r="F1297" s="2" t="s">
        <v>206</v>
      </c>
      <c r="G1297" s="2" t="s">
        <v>49</v>
      </c>
      <c r="H1297" s="304">
        <v>0</v>
      </c>
      <c r="I1297" s="304">
        <v>0</v>
      </c>
      <c r="J1297" s="304">
        <v>0</v>
      </c>
      <c r="K1297" s="304">
        <v>0</v>
      </c>
      <c r="L1297" s="304">
        <v>0</v>
      </c>
      <c r="M1297" s="304">
        <v>0</v>
      </c>
      <c r="N1297" s="301">
        <v>0</v>
      </c>
    </row>
    <row r="1298" spans="1:14">
      <c r="A1298" s="2" t="s">
        <v>5</v>
      </c>
      <c r="B1298" s="2" t="s">
        <v>23</v>
      </c>
      <c r="C1298" s="2" t="s">
        <v>65</v>
      </c>
      <c r="D1298" s="2" t="s">
        <v>209</v>
      </c>
      <c r="E1298" s="2" t="s">
        <v>80</v>
      </c>
      <c r="F1298" s="2" t="s">
        <v>206</v>
      </c>
      <c r="G1298" s="2" t="s">
        <v>49</v>
      </c>
      <c r="H1298" s="304">
        <v>0</v>
      </c>
      <c r="I1298" s="304">
        <v>0</v>
      </c>
      <c r="J1298" s="304">
        <v>0</v>
      </c>
      <c r="K1298" s="304">
        <v>0</v>
      </c>
      <c r="L1298" s="304">
        <v>0</v>
      </c>
      <c r="M1298" s="304">
        <v>0</v>
      </c>
      <c r="N1298" s="301">
        <v>0</v>
      </c>
    </row>
    <row r="1299" spans="1:14">
      <c r="A1299" s="2" t="s">
        <v>5</v>
      </c>
      <c r="B1299" s="2" t="s">
        <v>23</v>
      </c>
      <c r="C1299" s="2" t="s">
        <v>65</v>
      </c>
      <c r="D1299" s="2" t="s">
        <v>209</v>
      </c>
      <c r="E1299" s="2" t="s">
        <v>81</v>
      </c>
      <c r="F1299" s="2" t="s">
        <v>206</v>
      </c>
      <c r="G1299" s="2" t="s">
        <v>49</v>
      </c>
      <c r="H1299" s="304">
        <v>0</v>
      </c>
      <c r="I1299" s="304">
        <v>0</v>
      </c>
      <c r="J1299" s="304">
        <v>0</v>
      </c>
      <c r="K1299" s="304">
        <v>0</v>
      </c>
      <c r="L1299" s="304">
        <v>0</v>
      </c>
      <c r="M1299" s="304">
        <v>0</v>
      </c>
      <c r="N1299" s="301">
        <v>0</v>
      </c>
    </row>
    <row r="1300" spans="1:14">
      <c r="A1300" s="2" t="s">
        <v>5</v>
      </c>
      <c r="B1300" s="2" t="s">
        <v>23</v>
      </c>
      <c r="C1300" s="2" t="s">
        <v>82</v>
      </c>
      <c r="D1300" s="2" t="s">
        <v>82</v>
      </c>
      <c r="E1300" s="2" t="s">
        <v>82</v>
      </c>
      <c r="F1300" s="2" t="s">
        <v>206</v>
      </c>
      <c r="G1300" s="2" t="s">
        <v>49</v>
      </c>
      <c r="H1300" s="304">
        <v>0</v>
      </c>
      <c r="I1300" s="304">
        <v>518.85599999999999</v>
      </c>
      <c r="J1300" s="304">
        <v>518.85599999999999</v>
      </c>
      <c r="K1300" s="304">
        <v>518.85599999999999</v>
      </c>
      <c r="L1300" s="304">
        <v>518.85599999999999</v>
      </c>
      <c r="M1300" s="304">
        <v>518.85599999999999</v>
      </c>
      <c r="N1300" s="301">
        <v>518.85599999999999</v>
      </c>
    </row>
    <row r="1301" spans="1:14">
      <c r="A1301" s="2" t="s">
        <v>5</v>
      </c>
      <c r="B1301" s="2" t="s">
        <v>23</v>
      </c>
      <c r="C1301" s="2" t="s">
        <v>83</v>
      </c>
      <c r="D1301" s="2" t="s">
        <v>83</v>
      </c>
      <c r="E1301" s="2" t="s">
        <v>83</v>
      </c>
      <c r="F1301" s="2" t="s">
        <v>206</v>
      </c>
      <c r="G1301" s="2" t="s">
        <v>49</v>
      </c>
      <c r="H1301" s="304">
        <v>0</v>
      </c>
      <c r="I1301" s="304">
        <v>0</v>
      </c>
      <c r="J1301" s="304">
        <v>0</v>
      </c>
      <c r="K1301" s="304">
        <v>0</v>
      </c>
      <c r="L1301" s="304">
        <v>0</v>
      </c>
      <c r="M1301" s="304">
        <v>0</v>
      </c>
      <c r="N1301" s="301">
        <v>0</v>
      </c>
    </row>
    <row r="1302" spans="1:14">
      <c r="A1302" s="2" t="s">
        <v>5</v>
      </c>
      <c r="B1302" s="2" t="s">
        <v>23</v>
      </c>
      <c r="C1302" s="2" t="s">
        <v>84</v>
      </c>
      <c r="D1302" s="2" t="s">
        <v>84</v>
      </c>
      <c r="E1302" s="2" t="s">
        <v>84</v>
      </c>
      <c r="F1302" s="2" t="s">
        <v>206</v>
      </c>
      <c r="G1302" s="2" t="s">
        <v>49</v>
      </c>
      <c r="H1302" s="304">
        <v>0</v>
      </c>
      <c r="I1302" s="304">
        <v>0</v>
      </c>
      <c r="J1302" s="304">
        <v>0</v>
      </c>
      <c r="K1302" s="304">
        <v>0</v>
      </c>
      <c r="L1302" s="304">
        <v>0</v>
      </c>
      <c r="M1302" s="304">
        <v>0</v>
      </c>
      <c r="N1302" s="301">
        <v>0</v>
      </c>
    </row>
    <row r="1303" spans="1:14">
      <c r="A1303" s="2" t="s">
        <v>5</v>
      </c>
      <c r="B1303" s="2" t="s">
        <v>23</v>
      </c>
      <c r="C1303" s="2" t="s">
        <v>85</v>
      </c>
      <c r="D1303" s="2" t="s">
        <v>85</v>
      </c>
      <c r="E1303" s="2" t="s">
        <v>85</v>
      </c>
      <c r="F1303" s="2" t="s">
        <v>206</v>
      </c>
      <c r="G1303" s="2" t="s">
        <v>49</v>
      </c>
      <c r="H1303" s="304">
        <v>0</v>
      </c>
      <c r="I1303" s="304">
        <v>0</v>
      </c>
      <c r="J1303" s="304">
        <v>0</v>
      </c>
      <c r="K1303" s="304">
        <v>0</v>
      </c>
      <c r="L1303" s="304">
        <v>0</v>
      </c>
      <c r="M1303" s="304">
        <v>0</v>
      </c>
      <c r="N1303" s="301">
        <v>0</v>
      </c>
    </row>
    <row r="1304" spans="1:14">
      <c r="A1304" s="2" t="s">
        <v>5</v>
      </c>
      <c r="B1304" s="2" t="s">
        <v>23</v>
      </c>
      <c r="C1304" s="2" t="s">
        <v>87</v>
      </c>
      <c r="D1304" s="2" t="s">
        <v>87</v>
      </c>
      <c r="E1304" s="2" t="s">
        <v>87</v>
      </c>
      <c r="F1304" s="2" t="s">
        <v>206</v>
      </c>
      <c r="G1304" s="2" t="s">
        <v>49</v>
      </c>
      <c r="H1304" s="304">
        <v>0</v>
      </c>
      <c r="I1304" s="304">
        <v>240.56899999999999</v>
      </c>
      <c r="J1304" s="304">
        <v>240.56899999999999</v>
      </c>
      <c r="K1304" s="304">
        <v>240.56899999999999</v>
      </c>
      <c r="L1304" s="304">
        <v>240.56899999999999</v>
      </c>
      <c r="M1304" s="304">
        <v>240.56899999999999</v>
      </c>
      <c r="N1304" s="301">
        <v>240.56899999999999</v>
      </c>
    </row>
    <row r="1305" spans="1:14">
      <c r="A1305" s="2" t="s">
        <v>5</v>
      </c>
      <c r="B1305" s="2" t="s">
        <v>23</v>
      </c>
      <c r="C1305" s="2" t="s">
        <v>88</v>
      </c>
      <c r="D1305" s="2" t="s">
        <v>88</v>
      </c>
      <c r="E1305" s="2" t="s">
        <v>88</v>
      </c>
      <c r="F1305" s="2" t="s">
        <v>206</v>
      </c>
      <c r="G1305" s="2" t="s">
        <v>49</v>
      </c>
      <c r="H1305" s="304">
        <v>0</v>
      </c>
      <c r="I1305" s="304">
        <v>0</v>
      </c>
      <c r="J1305" s="304">
        <v>0</v>
      </c>
      <c r="K1305" s="304">
        <v>0</v>
      </c>
      <c r="L1305" s="304">
        <v>0</v>
      </c>
      <c r="M1305" s="304">
        <v>0</v>
      </c>
      <c r="N1305" s="301">
        <v>0</v>
      </c>
    </row>
    <row r="1306" spans="1:14">
      <c r="A1306" s="2" t="s">
        <v>5</v>
      </c>
      <c r="B1306" s="2" t="s">
        <v>24</v>
      </c>
      <c r="C1306" s="2" t="s">
        <v>48</v>
      </c>
      <c r="D1306" s="2" t="s">
        <v>48</v>
      </c>
      <c r="E1306" s="2" t="s">
        <v>48</v>
      </c>
      <c r="F1306" s="2" t="s">
        <v>206</v>
      </c>
      <c r="G1306" s="2" t="s">
        <v>49</v>
      </c>
      <c r="H1306" s="304">
        <v>0</v>
      </c>
      <c r="I1306" s="304">
        <v>0</v>
      </c>
      <c r="J1306" s="304">
        <v>0</v>
      </c>
      <c r="K1306" s="304">
        <v>0</v>
      </c>
      <c r="L1306" s="304">
        <v>0</v>
      </c>
      <c r="M1306" s="304">
        <v>0</v>
      </c>
      <c r="N1306" s="301">
        <v>0</v>
      </c>
    </row>
    <row r="1307" spans="1:14">
      <c r="A1307" s="2" t="s">
        <v>5</v>
      </c>
      <c r="B1307" s="2" t="s">
        <v>24</v>
      </c>
      <c r="C1307" s="2" t="s">
        <v>53</v>
      </c>
      <c r="D1307" s="2" t="s">
        <v>53</v>
      </c>
      <c r="E1307" s="2" t="s">
        <v>53</v>
      </c>
      <c r="F1307" s="2" t="s">
        <v>206</v>
      </c>
      <c r="G1307" s="2" t="s">
        <v>49</v>
      </c>
      <c r="H1307" s="304">
        <v>0</v>
      </c>
      <c r="I1307" s="304">
        <v>0</v>
      </c>
      <c r="J1307" s="304">
        <v>0</v>
      </c>
      <c r="K1307" s="304">
        <v>0</v>
      </c>
      <c r="L1307" s="304">
        <v>0</v>
      </c>
      <c r="M1307" s="304">
        <v>0</v>
      </c>
      <c r="N1307" s="301">
        <v>0</v>
      </c>
    </row>
    <row r="1308" spans="1:14">
      <c r="A1308" s="2" t="s">
        <v>5</v>
      </c>
      <c r="B1308" s="2" t="s">
        <v>24</v>
      </c>
      <c r="C1308" s="2" t="s">
        <v>54</v>
      </c>
      <c r="D1308" s="2" t="s">
        <v>54</v>
      </c>
      <c r="E1308" s="2" t="s">
        <v>54</v>
      </c>
      <c r="F1308" s="2" t="s">
        <v>206</v>
      </c>
      <c r="G1308" s="2" t="s">
        <v>49</v>
      </c>
      <c r="H1308" s="304">
        <v>7360.7790000600007</v>
      </c>
      <c r="I1308" s="304">
        <v>7360.7790000600007</v>
      </c>
      <c r="J1308" s="304">
        <v>7360.7790000600007</v>
      </c>
      <c r="K1308" s="304">
        <v>7360.7790000600007</v>
      </c>
      <c r="L1308" s="304">
        <v>7360.7790000600007</v>
      </c>
      <c r="M1308" s="304">
        <v>7360.7790000600007</v>
      </c>
      <c r="N1308" s="301">
        <v>7360.7790000600007</v>
      </c>
    </row>
    <row r="1309" spans="1:14">
      <c r="A1309" s="2" t="s">
        <v>5</v>
      </c>
      <c r="B1309" s="2" t="s">
        <v>24</v>
      </c>
      <c r="C1309" s="2" t="s">
        <v>55</v>
      </c>
      <c r="D1309" s="2" t="s">
        <v>55</v>
      </c>
      <c r="E1309" s="2" t="s">
        <v>55</v>
      </c>
      <c r="F1309" s="2" t="s">
        <v>206</v>
      </c>
      <c r="G1309" s="2" t="s">
        <v>49</v>
      </c>
      <c r="H1309" s="304">
        <v>1953.0800000000002</v>
      </c>
      <c r="I1309" s="304">
        <v>1953.0800000000002</v>
      </c>
      <c r="J1309" s="304">
        <v>1953.0800000000002</v>
      </c>
      <c r="K1309" s="304">
        <v>1953.0800000000002</v>
      </c>
      <c r="L1309" s="304">
        <v>1953.0800000000002</v>
      </c>
      <c r="M1309" s="304">
        <v>1953.0800000000002</v>
      </c>
      <c r="N1309" s="301">
        <v>1953.0800000000002</v>
      </c>
    </row>
    <row r="1310" spans="1:14">
      <c r="A1310" s="2" t="s">
        <v>5</v>
      </c>
      <c r="B1310" s="2" t="s">
        <v>24</v>
      </c>
      <c r="C1310" s="2" t="s">
        <v>56</v>
      </c>
      <c r="D1310" s="2" t="s">
        <v>56</v>
      </c>
      <c r="E1310" s="2" t="s">
        <v>56</v>
      </c>
      <c r="F1310" s="2" t="s">
        <v>206</v>
      </c>
      <c r="G1310" s="2" t="s">
        <v>49</v>
      </c>
      <c r="H1310" s="304">
        <v>0.6</v>
      </c>
      <c r="I1310" s="304">
        <v>0.6</v>
      </c>
      <c r="J1310" s="304">
        <v>0.6</v>
      </c>
      <c r="K1310" s="304">
        <v>0.6</v>
      </c>
      <c r="L1310" s="304">
        <v>0.6</v>
      </c>
      <c r="M1310" s="304">
        <v>0.6</v>
      </c>
      <c r="N1310" s="301">
        <v>0.6</v>
      </c>
    </row>
    <row r="1311" spans="1:14">
      <c r="A1311" s="2" t="s">
        <v>5</v>
      </c>
      <c r="B1311" s="2" t="s">
        <v>24</v>
      </c>
      <c r="C1311" s="2" t="s">
        <v>57</v>
      </c>
      <c r="D1311" s="2" t="s">
        <v>57</v>
      </c>
      <c r="E1311" s="2" t="s">
        <v>57</v>
      </c>
      <c r="F1311" s="2" t="s">
        <v>206</v>
      </c>
      <c r="G1311" s="2" t="s">
        <v>49</v>
      </c>
      <c r="H1311" s="304">
        <v>0</v>
      </c>
      <c r="I1311" s="304">
        <v>0</v>
      </c>
      <c r="J1311" s="304">
        <v>0</v>
      </c>
      <c r="K1311" s="304">
        <v>0</v>
      </c>
      <c r="L1311" s="304">
        <v>0</v>
      </c>
      <c r="M1311" s="304">
        <v>0</v>
      </c>
      <c r="N1311" s="301">
        <v>0</v>
      </c>
    </row>
    <row r="1312" spans="1:14">
      <c r="A1312" s="2" t="s">
        <v>5</v>
      </c>
      <c r="B1312" s="2" t="s">
        <v>24</v>
      </c>
      <c r="C1312" s="2" t="s">
        <v>58</v>
      </c>
      <c r="D1312" s="2" t="s">
        <v>58</v>
      </c>
      <c r="E1312" s="2" t="s">
        <v>58</v>
      </c>
      <c r="F1312" s="2" t="s">
        <v>206</v>
      </c>
      <c r="G1312" s="2" t="s">
        <v>49</v>
      </c>
      <c r="H1312" s="304">
        <v>3500</v>
      </c>
      <c r="I1312" s="304">
        <v>3500</v>
      </c>
      <c r="J1312" s="304">
        <v>3500</v>
      </c>
      <c r="K1312" s="304">
        <v>3500</v>
      </c>
      <c r="L1312" s="304">
        <v>2326</v>
      </c>
      <c r="M1312" s="304">
        <v>2326</v>
      </c>
      <c r="N1312" s="301">
        <v>2326</v>
      </c>
    </row>
    <row r="1313" spans="1:14">
      <c r="A1313" s="2" t="s">
        <v>5</v>
      </c>
      <c r="B1313" s="2" t="s">
        <v>24</v>
      </c>
      <c r="C1313" s="2" t="s">
        <v>59</v>
      </c>
      <c r="D1313" s="2" t="s">
        <v>59</v>
      </c>
      <c r="E1313" s="2" t="s">
        <v>59</v>
      </c>
      <c r="F1313" s="2" t="s">
        <v>206</v>
      </c>
      <c r="G1313" s="2" t="s">
        <v>49</v>
      </c>
      <c r="H1313" s="304">
        <v>404.8</v>
      </c>
      <c r="I1313" s="304">
        <v>404.8</v>
      </c>
      <c r="J1313" s="304">
        <v>404.8</v>
      </c>
      <c r="K1313" s="304">
        <v>404.8</v>
      </c>
      <c r="L1313" s="304">
        <v>404.8</v>
      </c>
      <c r="M1313" s="304">
        <v>404.8</v>
      </c>
      <c r="N1313" s="301">
        <v>404.8</v>
      </c>
    </row>
    <row r="1314" spans="1:14">
      <c r="A1314" s="2" t="s">
        <v>5</v>
      </c>
      <c r="B1314" s="2" t="s">
        <v>24</v>
      </c>
      <c r="C1314" s="2" t="s">
        <v>60</v>
      </c>
      <c r="D1314" s="2" t="s">
        <v>60</v>
      </c>
      <c r="E1314" s="2" t="s">
        <v>60</v>
      </c>
      <c r="F1314" s="2" t="s">
        <v>206</v>
      </c>
      <c r="G1314" s="2" t="s">
        <v>49</v>
      </c>
      <c r="H1314" s="304">
        <v>1409.2809999999999</v>
      </c>
      <c r="I1314" s="304">
        <v>1739.5809999999997</v>
      </c>
      <c r="J1314" s="304">
        <v>1739.5809999999997</v>
      </c>
      <c r="K1314" s="304">
        <v>1739.5809999999997</v>
      </c>
      <c r="L1314" s="304">
        <v>1739.5809999999997</v>
      </c>
      <c r="M1314" s="304">
        <v>1739.5809999999997</v>
      </c>
      <c r="N1314" s="301">
        <v>1739.5809999999997</v>
      </c>
    </row>
    <row r="1315" spans="1:14">
      <c r="A1315" s="2" t="s">
        <v>5</v>
      </c>
      <c r="B1315" s="2" t="s">
        <v>24</v>
      </c>
      <c r="C1315" s="2" t="s">
        <v>61</v>
      </c>
      <c r="D1315" s="2" t="s">
        <v>61</v>
      </c>
      <c r="E1315" s="2" t="s">
        <v>61</v>
      </c>
      <c r="F1315" s="2" t="s">
        <v>206</v>
      </c>
      <c r="G1315" s="2" t="s">
        <v>49</v>
      </c>
      <c r="H1315" s="304">
        <v>9</v>
      </c>
      <c r="I1315" s="304">
        <v>9</v>
      </c>
      <c r="J1315" s="304">
        <v>9</v>
      </c>
      <c r="K1315" s="304">
        <v>9</v>
      </c>
      <c r="L1315" s="304">
        <v>9</v>
      </c>
      <c r="M1315" s="304">
        <v>9</v>
      </c>
      <c r="N1315" s="301">
        <v>9</v>
      </c>
    </row>
    <row r="1316" spans="1:14">
      <c r="A1316" s="2" t="s">
        <v>5</v>
      </c>
      <c r="B1316" s="2" t="s">
        <v>24</v>
      </c>
      <c r="C1316" s="2" t="s">
        <v>63</v>
      </c>
      <c r="D1316" s="2" t="s">
        <v>63</v>
      </c>
      <c r="E1316" s="2" t="s">
        <v>63</v>
      </c>
      <c r="F1316" s="2" t="s">
        <v>206</v>
      </c>
      <c r="G1316" s="2" t="s">
        <v>49</v>
      </c>
      <c r="H1316" s="304">
        <v>145.30000000000001</v>
      </c>
      <c r="I1316" s="304">
        <v>195.3</v>
      </c>
      <c r="J1316" s="304">
        <v>195.3</v>
      </c>
      <c r="K1316" s="304">
        <v>195.3</v>
      </c>
      <c r="L1316" s="304">
        <v>195.3</v>
      </c>
      <c r="M1316" s="304">
        <v>195.3</v>
      </c>
      <c r="N1316" s="301">
        <v>195.3</v>
      </c>
    </row>
    <row r="1317" spans="1:14">
      <c r="A1317" s="2" t="s">
        <v>5</v>
      </c>
      <c r="B1317" s="2" t="s">
        <v>24</v>
      </c>
      <c r="C1317" s="2" t="s">
        <v>64</v>
      </c>
      <c r="D1317" s="2" t="s">
        <v>64</v>
      </c>
      <c r="E1317" s="2" t="s">
        <v>64</v>
      </c>
      <c r="F1317" s="2" t="s">
        <v>206</v>
      </c>
      <c r="G1317" s="2" t="s">
        <v>49</v>
      </c>
      <c r="H1317" s="304">
        <v>251.33100000000002</v>
      </c>
      <c r="I1317" s="304">
        <v>218.875</v>
      </c>
      <c r="J1317" s="304">
        <v>218.875</v>
      </c>
      <c r="K1317" s="304">
        <v>210.875</v>
      </c>
      <c r="L1317" s="304">
        <v>210.875</v>
      </c>
      <c r="M1317" s="304">
        <v>210.875</v>
      </c>
      <c r="N1317" s="301">
        <v>210.875</v>
      </c>
    </row>
    <row r="1318" spans="1:14">
      <c r="A1318" s="2" t="s">
        <v>5</v>
      </c>
      <c r="B1318" s="2" t="s">
        <v>24</v>
      </c>
      <c r="C1318" s="2" t="s">
        <v>54</v>
      </c>
      <c r="D1318" s="2" t="s">
        <v>72</v>
      </c>
      <c r="E1318" s="2" t="s">
        <v>72</v>
      </c>
      <c r="F1318" s="2" t="s">
        <v>206</v>
      </c>
      <c r="G1318" s="2" t="s">
        <v>49</v>
      </c>
      <c r="H1318" s="304">
        <v>0</v>
      </c>
      <c r="I1318" s="304">
        <v>0</v>
      </c>
      <c r="J1318" s="304">
        <v>0</v>
      </c>
      <c r="K1318" s="304">
        <v>0</v>
      </c>
      <c r="L1318" s="304">
        <v>0</v>
      </c>
      <c r="M1318" s="304">
        <v>0</v>
      </c>
      <c r="N1318" s="301">
        <v>0</v>
      </c>
    </row>
    <row r="1319" spans="1:14">
      <c r="A1319" s="2" t="s">
        <v>5</v>
      </c>
      <c r="B1319" s="2" t="s">
        <v>24</v>
      </c>
      <c r="C1319" s="2" t="s">
        <v>55</v>
      </c>
      <c r="D1319" s="2" t="s">
        <v>73</v>
      </c>
      <c r="E1319" s="2" t="s">
        <v>73</v>
      </c>
      <c r="F1319" s="2" t="s">
        <v>206</v>
      </c>
      <c r="G1319" s="2" t="s">
        <v>49</v>
      </c>
      <c r="H1319" s="304">
        <v>0</v>
      </c>
      <c r="I1319" s="304">
        <v>0</v>
      </c>
      <c r="J1319" s="304">
        <v>5</v>
      </c>
      <c r="K1319" s="304">
        <v>5</v>
      </c>
      <c r="L1319" s="304">
        <v>5</v>
      </c>
      <c r="M1319" s="304">
        <v>5</v>
      </c>
      <c r="N1319" s="301">
        <v>5</v>
      </c>
    </row>
    <row r="1320" spans="1:14">
      <c r="A1320" s="2" t="s">
        <v>5</v>
      </c>
      <c r="B1320" s="2" t="s">
        <v>24</v>
      </c>
      <c r="C1320" s="2" t="s">
        <v>57</v>
      </c>
      <c r="D1320" s="2" t="s">
        <v>74</v>
      </c>
      <c r="E1320" s="2" t="s">
        <v>74</v>
      </c>
      <c r="F1320" s="2" t="s">
        <v>206</v>
      </c>
      <c r="G1320" s="2" t="s">
        <v>49</v>
      </c>
      <c r="H1320" s="304">
        <v>0</v>
      </c>
      <c r="I1320" s="304">
        <v>0</v>
      </c>
      <c r="J1320" s="304">
        <v>0</v>
      </c>
      <c r="K1320" s="304">
        <v>0</v>
      </c>
      <c r="L1320" s="304">
        <v>0</v>
      </c>
      <c r="M1320" s="304">
        <v>0</v>
      </c>
      <c r="N1320" s="301">
        <v>0</v>
      </c>
    </row>
    <row r="1321" spans="1:14">
      <c r="A1321" s="2" t="s">
        <v>5</v>
      </c>
      <c r="B1321" s="2" t="s">
        <v>24</v>
      </c>
      <c r="C1321" s="2" t="s">
        <v>64</v>
      </c>
      <c r="D1321" s="2" t="s">
        <v>75</v>
      </c>
      <c r="E1321" s="2" t="s">
        <v>75</v>
      </c>
      <c r="F1321" s="2" t="s">
        <v>206</v>
      </c>
      <c r="G1321" s="2" t="s">
        <v>49</v>
      </c>
      <c r="H1321" s="304">
        <v>0</v>
      </c>
      <c r="I1321" s="304">
        <v>0</v>
      </c>
      <c r="J1321" s="304">
        <v>0</v>
      </c>
      <c r="K1321" s="304">
        <v>0</v>
      </c>
      <c r="L1321" s="304">
        <v>0</v>
      </c>
      <c r="M1321" s="304">
        <v>0</v>
      </c>
      <c r="N1321" s="301">
        <v>0</v>
      </c>
    </row>
    <row r="1322" spans="1:14">
      <c r="A1322" s="2" t="s">
        <v>5</v>
      </c>
      <c r="B1322" s="2" t="s">
        <v>24</v>
      </c>
      <c r="C1322" s="2" t="s">
        <v>60</v>
      </c>
      <c r="D1322" s="2" t="s">
        <v>76</v>
      </c>
      <c r="E1322" s="2" t="s">
        <v>76</v>
      </c>
      <c r="F1322" s="2" t="s">
        <v>206</v>
      </c>
      <c r="G1322" s="2" t="s">
        <v>49</v>
      </c>
      <c r="H1322" s="304">
        <v>0</v>
      </c>
      <c r="I1322" s="304">
        <v>0</v>
      </c>
      <c r="J1322" s="304">
        <v>0</v>
      </c>
      <c r="K1322" s="304">
        <v>0</v>
      </c>
      <c r="L1322" s="304">
        <v>0</v>
      </c>
      <c r="M1322" s="304">
        <v>0</v>
      </c>
      <c r="N1322" s="301">
        <v>3021.2513920000001</v>
      </c>
    </row>
    <row r="1323" spans="1:14">
      <c r="A1323" s="2" t="s">
        <v>5</v>
      </c>
      <c r="B1323" s="2" t="s">
        <v>24</v>
      </c>
      <c r="C1323" s="2" t="s">
        <v>61</v>
      </c>
      <c r="D1323" s="2" t="s">
        <v>77</v>
      </c>
      <c r="E1323" s="2" t="s">
        <v>77</v>
      </c>
      <c r="F1323" s="2" t="s">
        <v>206</v>
      </c>
      <c r="G1323" s="2" t="s">
        <v>49</v>
      </c>
      <c r="H1323" s="304">
        <v>0</v>
      </c>
      <c r="I1323" s="304">
        <v>0</v>
      </c>
      <c r="J1323" s="304">
        <v>0</v>
      </c>
      <c r="K1323" s="304">
        <v>0</v>
      </c>
      <c r="L1323" s="304">
        <v>0</v>
      </c>
      <c r="M1323" s="304">
        <v>0</v>
      </c>
      <c r="N1323" s="301">
        <v>0</v>
      </c>
    </row>
    <row r="1324" spans="1:14">
      <c r="A1324" s="2" t="s">
        <v>5</v>
      </c>
      <c r="B1324" s="2" t="s">
        <v>24</v>
      </c>
      <c r="C1324" s="2" t="s">
        <v>62</v>
      </c>
      <c r="D1324" s="2" t="s">
        <v>78</v>
      </c>
      <c r="E1324" s="2" t="s">
        <v>78</v>
      </c>
      <c r="F1324" s="2" t="s">
        <v>206</v>
      </c>
      <c r="G1324" s="2" t="s">
        <v>49</v>
      </c>
      <c r="H1324" s="304">
        <v>0</v>
      </c>
      <c r="I1324" s="304">
        <v>0</v>
      </c>
      <c r="J1324" s="304">
        <v>1148</v>
      </c>
      <c r="K1324" s="304">
        <v>4890</v>
      </c>
      <c r="L1324" s="304">
        <v>7000</v>
      </c>
      <c r="M1324" s="304">
        <v>7000</v>
      </c>
      <c r="N1324" s="301">
        <v>11000</v>
      </c>
    </row>
    <row r="1325" spans="1:14">
      <c r="A1325" s="2" t="s">
        <v>5</v>
      </c>
      <c r="B1325" s="2" t="s">
        <v>24</v>
      </c>
      <c r="C1325" s="2" t="s">
        <v>63</v>
      </c>
      <c r="D1325" s="2" t="s">
        <v>79</v>
      </c>
      <c r="E1325" s="2" t="s">
        <v>79</v>
      </c>
      <c r="F1325" s="2" t="s">
        <v>206</v>
      </c>
      <c r="G1325" s="2" t="s">
        <v>49</v>
      </c>
      <c r="H1325" s="304">
        <v>2305</v>
      </c>
      <c r="I1325" s="304">
        <v>2305</v>
      </c>
      <c r="J1325" s="304">
        <v>2305</v>
      </c>
      <c r="K1325" s="304">
        <v>2305</v>
      </c>
      <c r="L1325" s="304">
        <v>2305</v>
      </c>
      <c r="M1325" s="304">
        <v>2305</v>
      </c>
      <c r="N1325" s="301">
        <v>2305</v>
      </c>
    </row>
    <row r="1326" spans="1:14">
      <c r="A1326" s="2" t="s">
        <v>5</v>
      </c>
      <c r="B1326" s="2" t="s">
        <v>24</v>
      </c>
      <c r="C1326" s="2" t="s">
        <v>60</v>
      </c>
      <c r="D1326" s="2" t="s">
        <v>76</v>
      </c>
      <c r="E1326" s="2" t="s">
        <v>207</v>
      </c>
      <c r="F1326" s="2" t="s">
        <v>206</v>
      </c>
      <c r="G1326" s="2" t="s">
        <v>49</v>
      </c>
      <c r="H1326" s="304">
        <v>0</v>
      </c>
      <c r="I1326" s="304">
        <v>0</v>
      </c>
      <c r="J1326" s="304">
        <v>0</v>
      </c>
      <c r="K1326" s="304">
        <v>0</v>
      </c>
      <c r="L1326" s="304">
        <v>0</v>
      </c>
      <c r="M1326" s="304">
        <v>0</v>
      </c>
      <c r="N1326" s="301">
        <v>0</v>
      </c>
    </row>
    <row r="1327" spans="1:14">
      <c r="A1327" s="2" t="s">
        <v>5</v>
      </c>
      <c r="B1327" s="2" t="s">
        <v>24</v>
      </c>
      <c r="C1327" s="2" t="s">
        <v>63</v>
      </c>
      <c r="D1327" s="2" t="s">
        <v>79</v>
      </c>
      <c r="E1327" s="2" t="s">
        <v>208</v>
      </c>
      <c r="F1327" s="2" t="s">
        <v>206</v>
      </c>
      <c r="G1327" s="2" t="s">
        <v>49</v>
      </c>
      <c r="H1327" s="304">
        <v>0</v>
      </c>
      <c r="I1327" s="304">
        <v>0</v>
      </c>
      <c r="J1327" s="304">
        <v>0</v>
      </c>
      <c r="K1327" s="304">
        <v>0</v>
      </c>
      <c r="L1327" s="304">
        <v>0</v>
      </c>
      <c r="M1327" s="304">
        <v>0</v>
      </c>
      <c r="N1327" s="301">
        <v>0</v>
      </c>
    </row>
    <row r="1328" spans="1:14">
      <c r="A1328" s="2" t="s">
        <v>5</v>
      </c>
      <c r="B1328" s="2" t="s">
        <v>24</v>
      </c>
      <c r="C1328" s="2" t="s">
        <v>65</v>
      </c>
      <c r="D1328" s="2" t="s">
        <v>209</v>
      </c>
      <c r="E1328" s="2" t="s">
        <v>80</v>
      </c>
      <c r="F1328" s="2" t="s">
        <v>206</v>
      </c>
      <c r="G1328" s="2" t="s">
        <v>49</v>
      </c>
      <c r="H1328" s="304">
        <v>0</v>
      </c>
      <c r="I1328" s="304">
        <v>0</v>
      </c>
      <c r="J1328" s="304">
        <v>0</v>
      </c>
      <c r="K1328" s="304">
        <v>0</v>
      </c>
      <c r="L1328" s="304">
        <v>0</v>
      </c>
      <c r="M1328" s="304">
        <v>0</v>
      </c>
      <c r="N1328" s="301">
        <v>0</v>
      </c>
    </row>
    <row r="1329" spans="1:14">
      <c r="A1329" s="2" t="s">
        <v>5</v>
      </c>
      <c r="B1329" s="2" t="s">
        <v>24</v>
      </c>
      <c r="C1329" s="2" t="s">
        <v>65</v>
      </c>
      <c r="D1329" s="2" t="s">
        <v>209</v>
      </c>
      <c r="E1329" s="2" t="s">
        <v>81</v>
      </c>
      <c r="F1329" s="2" t="s">
        <v>206</v>
      </c>
      <c r="G1329" s="2" t="s">
        <v>49</v>
      </c>
      <c r="H1329" s="304">
        <v>0</v>
      </c>
      <c r="I1329" s="304">
        <v>0</v>
      </c>
      <c r="J1329" s="304">
        <v>0</v>
      </c>
      <c r="K1329" s="304">
        <v>0</v>
      </c>
      <c r="L1329" s="304">
        <v>0</v>
      </c>
      <c r="M1329" s="304">
        <v>0</v>
      </c>
      <c r="N1329" s="301">
        <v>0</v>
      </c>
    </row>
    <row r="1330" spans="1:14">
      <c r="A1330" s="2" t="s">
        <v>5</v>
      </c>
      <c r="B1330" s="2" t="s">
        <v>24</v>
      </c>
      <c r="C1330" s="2" t="s">
        <v>82</v>
      </c>
      <c r="D1330" s="2" t="s">
        <v>82</v>
      </c>
      <c r="E1330" s="2" t="s">
        <v>82</v>
      </c>
      <c r="F1330" s="2" t="s">
        <v>206</v>
      </c>
      <c r="G1330" s="2" t="s">
        <v>49</v>
      </c>
      <c r="H1330" s="304">
        <v>0</v>
      </c>
      <c r="I1330" s="304">
        <v>0</v>
      </c>
      <c r="J1330" s="304">
        <v>0</v>
      </c>
      <c r="K1330" s="304">
        <v>0</v>
      </c>
      <c r="L1330" s="304">
        <v>0</v>
      </c>
      <c r="M1330" s="304">
        <v>0</v>
      </c>
      <c r="N1330" s="301">
        <v>0</v>
      </c>
    </row>
    <row r="1331" spans="1:14">
      <c r="A1331" s="2" t="s">
        <v>5</v>
      </c>
      <c r="B1331" s="2" t="s">
        <v>24</v>
      </c>
      <c r="C1331" s="2" t="s">
        <v>83</v>
      </c>
      <c r="D1331" s="2" t="s">
        <v>83</v>
      </c>
      <c r="E1331" s="2" t="s">
        <v>83</v>
      </c>
      <c r="F1331" s="2" t="s">
        <v>206</v>
      </c>
      <c r="G1331" s="2" t="s">
        <v>49</v>
      </c>
      <c r="H1331" s="304">
        <v>0</v>
      </c>
      <c r="I1331" s="304">
        <v>0</v>
      </c>
      <c r="J1331" s="304">
        <v>0</v>
      </c>
      <c r="K1331" s="304">
        <v>0</v>
      </c>
      <c r="L1331" s="304">
        <v>0</v>
      </c>
      <c r="M1331" s="304">
        <v>0</v>
      </c>
      <c r="N1331" s="301">
        <v>0</v>
      </c>
    </row>
    <row r="1332" spans="1:14">
      <c r="A1332" s="2" t="s">
        <v>5</v>
      </c>
      <c r="B1332" s="2" t="s">
        <v>24</v>
      </c>
      <c r="C1332" s="2" t="s">
        <v>84</v>
      </c>
      <c r="D1332" s="2" t="s">
        <v>84</v>
      </c>
      <c r="E1332" s="2" t="s">
        <v>84</v>
      </c>
      <c r="F1332" s="2" t="s">
        <v>206</v>
      </c>
      <c r="G1332" s="2" t="s">
        <v>49</v>
      </c>
      <c r="H1332" s="304">
        <v>0</v>
      </c>
      <c r="I1332" s="304">
        <v>0</v>
      </c>
      <c r="J1332" s="304">
        <v>0</v>
      </c>
      <c r="K1332" s="304">
        <v>0</v>
      </c>
      <c r="L1332" s="304">
        <v>0</v>
      </c>
      <c r="M1332" s="304">
        <v>0</v>
      </c>
      <c r="N1332" s="301">
        <v>0</v>
      </c>
    </row>
    <row r="1333" spans="1:14">
      <c r="A1333" s="2" t="s">
        <v>5</v>
      </c>
      <c r="B1333" s="2" t="s">
        <v>24</v>
      </c>
      <c r="C1333" s="2" t="s">
        <v>85</v>
      </c>
      <c r="D1333" s="2" t="s">
        <v>85</v>
      </c>
      <c r="E1333" s="2" t="s">
        <v>85</v>
      </c>
      <c r="F1333" s="2" t="s">
        <v>206</v>
      </c>
      <c r="G1333" s="2" t="s">
        <v>49</v>
      </c>
      <c r="H1333" s="304">
        <v>0</v>
      </c>
      <c r="I1333" s="304">
        <v>0</v>
      </c>
      <c r="J1333" s="304">
        <v>0</v>
      </c>
      <c r="K1333" s="304">
        <v>0</v>
      </c>
      <c r="L1333" s="304">
        <v>0</v>
      </c>
      <c r="M1333" s="304">
        <v>0</v>
      </c>
      <c r="N1333" s="301">
        <v>0</v>
      </c>
    </row>
    <row r="1334" spans="1:14">
      <c r="A1334" s="2" t="s">
        <v>5</v>
      </c>
      <c r="B1334" s="2" t="s">
        <v>24</v>
      </c>
      <c r="C1334" s="2" t="s">
        <v>87</v>
      </c>
      <c r="D1334" s="2" t="s">
        <v>87</v>
      </c>
      <c r="E1334" s="2" t="s">
        <v>87</v>
      </c>
      <c r="F1334" s="2" t="s">
        <v>206</v>
      </c>
      <c r="G1334" s="2" t="s">
        <v>49</v>
      </c>
      <c r="H1334" s="304">
        <v>0</v>
      </c>
      <c r="I1334" s="304">
        <v>32.456000000000003</v>
      </c>
      <c r="J1334" s="304">
        <v>32.456000000000003</v>
      </c>
      <c r="K1334" s="304">
        <v>40.456000000000003</v>
      </c>
      <c r="L1334" s="304">
        <v>40.456000000000003</v>
      </c>
      <c r="M1334" s="304">
        <v>40.456000000000003</v>
      </c>
      <c r="N1334" s="301">
        <v>40.456000000000003</v>
      </c>
    </row>
    <row r="1335" spans="1:14">
      <c r="A1335" s="2" t="s">
        <v>5</v>
      </c>
      <c r="B1335" s="2" t="s">
        <v>24</v>
      </c>
      <c r="C1335" s="2" t="s">
        <v>88</v>
      </c>
      <c r="D1335" s="2" t="s">
        <v>88</v>
      </c>
      <c r="E1335" s="2" t="s">
        <v>88</v>
      </c>
      <c r="F1335" s="2" t="s">
        <v>206</v>
      </c>
      <c r="G1335" s="2" t="s">
        <v>49</v>
      </c>
      <c r="H1335" s="304">
        <v>0</v>
      </c>
      <c r="I1335" s="304">
        <v>0</v>
      </c>
      <c r="J1335" s="304">
        <v>0</v>
      </c>
      <c r="K1335" s="304">
        <v>0</v>
      </c>
      <c r="L1335" s="304">
        <v>1174</v>
      </c>
      <c r="M1335" s="304">
        <v>1174</v>
      </c>
      <c r="N1335" s="301">
        <v>1174</v>
      </c>
    </row>
    <row r="1336" spans="1:14">
      <c r="A1336" s="2" t="s">
        <v>5</v>
      </c>
      <c r="B1336" s="2" t="s">
        <v>25</v>
      </c>
      <c r="C1336" s="2" t="s">
        <v>48</v>
      </c>
      <c r="D1336" s="2" t="s">
        <v>48</v>
      </c>
      <c r="E1336" s="2" t="s">
        <v>48</v>
      </c>
      <c r="F1336" s="2" t="s">
        <v>206</v>
      </c>
      <c r="G1336" s="2" t="s">
        <v>49</v>
      </c>
      <c r="H1336" s="304">
        <v>0</v>
      </c>
      <c r="I1336" s="304">
        <v>0</v>
      </c>
      <c r="J1336" s="304">
        <v>0</v>
      </c>
      <c r="K1336" s="304">
        <v>0</v>
      </c>
      <c r="L1336" s="304">
        <v>0</v>
      </c>
      <c r="M1336" s="304">
        <v>0</v>
      </c>
      <c r="N1336" s="301">
        <v>0</v>
      </c>
    </row>
    <row r="1337" spans="1:14">
      <c r="A1337" s="2" t="s">
        <v>5</v>
      </c>
      <c r="B1337" s="2" t="s">
        <v>25</v>
      </c>
      <c r="C1337" s="2" t="s">
        <v>53</v>
      </c>
      <c r="D1337" s="2" t="s">
        <v>53</v>
      </c>
      <c r="E1337" s="2" t="s">
        <v>53</v>
      </c>
      <c r="F1337" s="2" t="s">
        <v>206</v>
      </c>
      <c r="G1337" s="2" t="s">
        <v>49</v>
      </c>
      <c r="H1337" s="304">
        <v>0</v>
      </c>
      <c r="I1337" s="304">
        <v>0</v>
      </c>
      <c r="J1337" s="304">
        <v>0</v>
      </c>
      <c r="K1337" s="304">
        <v>0</v>
      </c>
      <c r="L1337" s="304">
        <v>0</v>
      </c>
      <c r="M1337" s="304">
        <v>0</v>
      </c>
      <c r="N1337" s="301">
        <v>0</v>
      </c>
    </row>
    <row r="1338" spans="1:14">
      <c r="A1338" s="2" t="s">
        <v>5</v>
      </c>
      <c r="B1338" s="2" t="s">
        <v>25</v>
      </c>
      <c r="C1338" s="2" t="s">
        <v>54</v>
      </c>
      <c r="D1338" s="2" t="s">
        <v>54</v>
      </c>
      <c r="E1338" s="2" t="s">
        <v>54</v>
      </c>
      <c r="F1338" s="2" t="s">
        <v>206</v>
      </c>
      <c r="G1338" s="2" t="s">
        <v>49</v>
      </c>
      <c r="H1338" s="304">
        <v>11173.937929021005</v>
      </c>
      <c r="I1338" s="304">
        <v>10568.111798021004</v>
      </c>
      <c r="J1338" s="304">
        <v>10568.111798021004</v>
      </c>
      <c r="K1338" s="304">
        <v>10568.111798021004</v>
      </c>
      <c r="L1338" s="304">
        <v>10568.111798021004</v>
      </c>
      <c r="M1338" s="304">
        <v>10568.111798021004</v>
      </c>
      <c r="N1338" s="301">
        <v>10568.111798021004</v>
      </c>
    </row>
    <row r="1339" spans="1:14">
      <c r="A1339" s="2" t="s">
        <v>5</v>
      </c>
      <c r="B1339" s="2" t="s">
        <v>25</v>
      </c>
      <c r="C1339" s="2" t="s">
        <v>55</v>
      </c>
      <c r="D1339" s="2" t="s">
        <v>55</v>
      </c>
      <c r="E1339" s="2" t="s">
        <v>55</v>
      </c>
      <c r="F1339" s="2" t="s">
        <v>206</v>
      </c>
      <c r="G1339" s="2" t="s">
        <v>49</v>
      </c>
      <c r="H1339" s="304">
        <v>4215.5420000000004</v>
      </c>
      <c r="I1339" s="304">
        <v>4113.2420000000002</v>
      </c>
      <c r="J1339" s="304">
        <v>4113.2420000000002</v>
      </c>
      <c r="K1339" s="304">
        <v>3211.7419999999997</v>
      </c>
      <c r="L1339" s="304">
        <v>1867.4920000000002</v>
      </c>
      <c r="M1339" s="304">
        <v>1867.4920000000002</v>
      </c>
      <c r="N1339" s="301">
        <v>7489.2420000000002</v>
      </c>
    </row>
    <row r="1340" spans="1:14">
      <c r="A1340" s="2" t="s">
        <v>5</v>
      </c>
      <c r="B1340" s="2" t="s">
        <v>25</v>
      </c>
      <c r="C1340" s="2" t="s">
        <v>56</v>
      </c>
      <c r="D1340" s="2" t="s">
        <v>56</v>
      </c>
      <c r="E1340" s="2" t="s">
        <v>56</v>
      </c>
      <c r="F1340" s="2" t="s">
        <v>206</v>
      </c>
      <c r="G1340" s="2" t="s">
        <v>49</v>
      </c>
      <c r="H1340" s="304">
        <v>10594.453080000001</v>
      </c>
      <c r="I1340" s="304">
        <v>10100.037420000001</v>
      </c>
      <c r="J1340" s="304">
        <v>6202.7743</v>
      </c>
      <c r="K1340" s="304">
        <v>6202.7743</v>
      </c>
      <c r="L1340" s="304">
        <v>442.19159999999988</v>
      </c>
      <c r="M1340" s="304">
        <v>46.499999999999886</v>
      </c>
      <c r="N1340" s="301">
        <v>46.499999999999858</v>
      </c>
    </row>
    <row r="1341" spans="1:14">
      <c r="A1341" s="2" t="s">
        <v>5</v>
      </c>
      <c r="B1341" s="2" t="s">
        <v>25</v>
      </c>
      <c r="C1341" s="2" t="s">
        <v>57</v>
      </c>
      <c r="D1341" s="2" t="s">
        <v>57</v>
      </c>
      <c r="E1341" s="2" t="s">
        <v>57</v>
      </c>
      <c r="F1341" s="2" t="s">
        <v>206</v>
      </c>
      <c r="G1341" s="2" t="s">
        <v>49</v>
      </c>
      <c r="H1341" s="304">
        <v>0</v>
      </c>
      <c r="I1341" s="304">
        <v>0</v>
      </c>
      <c r="J1341" s="304">
        <v>0</v>
      </c>
      <c r="K1341" s="304">
        <v>0</v>
      </c>
      <c r="L1341" s="304">
        <v>0</v>
      </c>
      <c r="M1341" s="304">
        <v>0</v>
      </c>
      <c r="N1341" s="301">
        <v>0</v>
      </c>
    </row>
    <row r="1342" spans="1:14">
      <c r="A1342" s="2" t="s">
        <v>5</v>
      </c>
      <c r="B1342" s="2" t="s">
        <v>25</v>
      </c>
      <c r="C1342" s="2" t="s">
        <v>58</v>
      </c>
      <c r="D1342" s="2" t="s">
        <v>58</v>
      </c>
      <c r="E1342" s="2" t="s">
        <v>58</v>
      </c>
      <c r="F1342" s="2" t="s">
        <v>206</v>
      </c>
      <c r="G1342" s="2" t="s">
        <v>49</v>
      </c>
      <c r="H1342" s="304">
        <v>3333.6</v>
      </c>
      <c r="I1342" s="304">
        <v>3333.6</v>
      </c>
      <c r="J1342" s="304">
        <v>3333.6</v>
      </c>
      <c r="K1342" s="304">
        <v>3333.6</v>
      </c>
      <c r="L1342" s="304">
        <v>3333.6</v>
      </c>
      <c r="M1342" s="304">
        <v>3333.6</v>
      </c>
      <c r="N1342" s="301">
        <v>3333.6</v>
      </c>
    </row>
    <row r="1343" spans="1:14">
      <c r="A1343" s="2" t="s">
        <v>5</v>
      </c>
      <c r="B1343" s="2" t="s">
        <v>25</v>
      </c>
      <c r="C1343" s="2" t="s">
        <v>59</v>
      </c>
      <c r="D1343" s="2" t="s">
        <v>59</v>
      </c>
      <c r="E1343" s="2" t="s">
        <v>59</v>
      </c>
      <c r="F1343" s="2" t="s">
        <v>206</v>
      </c>
      <c r="G1343" s="2" t="s">
        <v>49</v>
      </c>
      <c r="H1343" s="304">
        <v>5704.7449999999999</v>
      </c>
      <c r="I1343" s="304">
        <v>5704.7449999999999</v>
      </c>
      <c r="J1343" s="304">
        <v>5704.7449999999999</v>
      </c>
      <c r="K1343" s="304">
        <v>5704.7449999999999</v>
      </c>
      <c r="L1343" s="304">
        <v>5704.7449999999999</v>
      </c>
      <c r="M1343" s="304">
        <v>5704.7449999999999</v>
      </c>
      <c r="N1343" s="301">
        <v>5704.7449999999999</v>
      </c>
    </row>
    <row r="1344" spans="1:14">
      <c r="A1344" s="2" t="s">
        <v>5</v>
      </c>
      <c r="B1344" s="2" t="s">
        <v>25</v>
      </c>
      <c r="C1344" s="2" t="s">
        <v>60</v>
      </c>
      <c r="D1344" s="2" t="s">
        <v>60</v>
      </c>
      <c r="E1344" s="2" t="s">
        <v>60</v>
      </c>
      <c r="F1344" s="2" t="s">
        <v>206</v>
      </c>
      <c r="G1344" s="2" t="s">
        <v>49</v>
      </c>
      <c r="H1344" s="304">
        <v>13433</v>
      </c>
      <c r="I1344" s="304">
        <v>19828</v>
      </c>
      <c r="J1344" s="304">
        <v>22339</v>
      </c>
      <c r="K1344" s="304">
        <v>25088</v>
      </c>
      <c r="L1344" s="304">
        <v>29213</v>
      </c>
      <c r="M1344" s="304">
        <v>34259</v>
      </c>
      <c r="N1344" s="301">
        <v>41831</v>
      </c>
    </row>
    <row r="1345" spans="1:14">
      <c r="A1345" s="2" t="s">
        <v>5</v>
      </c>
      <c r="B1345" s="2" t="s">
        <v>25</v>
      </c>
      <c r="C1345" s="2" t="s">
        <v>61</v>
      </c>
      <c r="D1345" s="2" t="s">
        <v>61</v>
      </c>
      <c r="E1345" s="2" t="s">
        <v>61</v>
      </c>
      <c r="F1345" s="2" t="s">
        <v>206</v>
      </c>
      <c r="G1345" s="2" t="s">
        <v>49</v>
      </c>
      <c r="H1345" s="304">
        <v>4055</v>
      </c>
      <c r="I1345" s="304">
        <v>4190</v>
      </c>
      <c r="J1345" s="304">
        <v>8234</v>
      </c>
      <c r="K1345" s="304">
        <v>9571</v>
      </c>
      <c r="L1345" s="304">
        <v>11579</v>
      </c>
      <c r="M1345" s="304">
        <v>12801</v>
      </c>
      <c r="N1345" s="301">
        <v>14634</v>
      </c>
    </row>
    <row r="1346" spans="1:14">
      <c r="A1346" s="2" t="s">
        <v>5</v>
      </c>
      <c r="B1346" s="2" t="s">
        <v>25</v>
      </c>
      <c r="C1346" s="2" t="s">
        <v>62</v>
      </c>
      <c r="D1346" s="2" t="s">
        <v>62</v>
      </c>
      <c r="E1346" s="2" t="s">
        <v>62</v>
      </c>
      <c r="F1346" s="2" t="s">
        <v>206</v>
      </c>
      <c r="G1346" s="2" t="s">
        <v>49</v>
      </c>
      <c r="H1346" s="304">
        <v>1054</v>
      </c>
      <c r="I1346" s="304">
        <v>4142</v>
      </c>
      <c r="J1346" s="304">
        <v>6200</v>
      </c>
      <c r="K1346" s="304">
        <v>8126</v>
      </c>
      <c r="L1346" s="304">
        <v>11015</v>
      </c>
      <c r="M1346" s="304">
        <v>12551</v>
      </c>
      <c r="N1346" s="301">
        <v>14855</v>
      </c>
    </row>
    <row r="1347" spans="1:14">
      <c r="A1347" s="2" t="s">
        <v>5</v>
      </c>
      <c r="B1347" s="2" t="s">
        <v>25</v>
      </c>
      <c r="C1347" s="2" t="s">
        <v>63</v>
      </c>
      <c r="D1347" s="2" t="s">
        <v>63</v>
      </c>
      <c r="E1347" s="2" t="s">
        <v>63</v>
      </c>
      <c r="F1347" s="2" t="s">
        <v>206</v>
      </c>
      <c r="G1347" s="2" t="s">
        <v>49</v>
      </c>
      <c r="H1347" s="304">
        <v>1802</v>
      </c>
      <c r="I1347" s="304">
        <v>2702</v>
      </c>
      <c r="J1347" s="304">
        <v>3302</v>
      </c>
      <c r="K1347" s="304">
        <v>6409.8500000000013</v>
      </c>
      <c r="L1347" s="304">
        <v>11071.65</v>
      </c>
      <c r="M1347" s="304">
        <v>12382.009999999998</v>
      </c>
      <c r="N1347" s="301">
        <v>14347.56</v>
      </c>
    </row>
    <row r="1348" spans="1:14">
      <c r="A1348" s="2" t="s">
        <v>5</v>
      </c>
      <c r="B1348" s="2" t="s">
        <v>25</v>
      </c>
      <c r="C1348" s="2" t="s">
        <v>64</v>
      </c>
      <c r="D1348" s="2" t="s">
        <v>64</v>
      </c>
      <c r="E1348" s="2" t="s">
        <v>64</v>
      </c>
      <c r="F1348" s="2" t="s">
        <v>206</v>
      </c>
      <c r="G1348" s="2" t="s">
        <v>49</v>
      </c>
      <c r="H1348" s="304">
        <v>516.16499999999996</v>
      </c>
      <c r="I1348" s="304">
        <v>516.16499999999996</v>
      </c>
      <c r="J1348" s="304">
        <v>516.16499999999996</v>
      </c>
      <c r="K1348" s="304">
        <v>516.16499999999996</v>
      </c>
      <c r="L1348" s="304">
        <v>516.16499999999996</v>
      </c>
      <c r="M1348" s="304">
        <v>516.16499999999996</v>
      </c>
      <c r="N1348" s="301">
        <v>106.3</v>
      </c>
    </row>
    <row r="1349" spans="1:14">
      <c r="A1349" s="2" t="s">
        <v>5</v>
      </c>
      <c r="B1349" s="2" t="s">
        <v>25</v>
      </c>
      <c r="C1349" s="2" t="s">
        <v>54</v>
      </c>
      <c r="D1349" s="2" t="s">
        <v>72</v>
      </c>
      <c r="E1349" s="2" t="s">
        <v>72</v>
      </c>
      <c r="F1349" s="2" t="s">
        <v>206</v>
      </c>
      <c r="G1349" s="2" t="s">
        <v>49</v>
      </c>
      <c r="H1349" s="304">
        <v>0</v>
      </c>
      <c r="I1349" s="304">
        <v>0</v>
      </c>
      <c r="J1349" s="304">
        <v>0</v>
      </c>
      <c r="K1349" s="304">
        <v>0</v>
      </c>
      <c r="L1349" s="304">
        <v>0</v>
      </c>
      <c r="M1349" s="304">
        <v>0</v>
      </c>
      <c r="N1349" s="301">
        <v>0</v>
      </c>
    </row>
    <row r="1350" spans="1:14">
      <c r="A1350" s="2" t="s">
        <v>5</v>
      </c>
      <c r="B1350" s="2" t="s">
        <v>25</v>
      </c>
      <c r="C1350" s="2" t="s">
        <v>55</v>
      </c>
      <c r="D1350" s="2" t="s">
        <v>73</v>
      </c>
      <c r="E1350" s="2" t="s">
        <v>73</v>
      </c>
      <c r="F1350" s="2" t="s">
        <v>206</v>
      </c>
      <c r="G1350" s="2" t="s">
        <v>49</v>
      </c>
      <c r="H1350" s="304">
        <v>0</v>
      </c>
      <c r="I1350" s="304">
        <v>0</v>
      </c>
      <c r="J1350" s="304">
        <v>0</v>
      </c>
      <c r="K1350" s="304">
        <v>0</v>
      </c>
      <c r="L1350" s="304">
        <v>0</v>
      </c>
      <c r="M1350" s="304">
        <v>0</v>
      </c>
      <c r="N1350" s="301">
        <v>0</v>
      </c>
    </row>
    <row r="1351" spans="1:14">
      <c r="A1351" s="2" t="s">
        <v>5</v>
      </c>
      <c r="B1351" s="2" t="s">
        <v>25</v>
      </c>
      <c r="C1351" s="2" t="s">
        <v>57</v>
      </c>
      <c r="D1351" s="2" t="s">
        <v>74</v>
      </c>
      <c r="E1351" s="2" t="s">
        <v>74</v>
      </c>
      <c r="F1351" s="2" t="s">
        <v>206</v>
      </c>
      <c r="G1351" s="2" t="s">
        <v>49</v>
      </c>
      <c r="H1351" s="304">
        <v>0</v>
      </c>
      <c r="I1351" s="304">
        <v>0</v>
      </c>
      <c r="J1351" s="304">
        <v>0</v>
      </c>
      <c r="K1351" s="304">
        <v>0</v>
      </c>
      <c r="L1351" s="304">
        <v>0</v>
      </c>
      <c r="M1351" s="304">
        <v>0</v>
      </c>
      <c r="N1351" s="301">
        <v>0</v>
      </c>
    </row>
    <row r="1352" spans="1:14">
      <c r="A1352" s="2" t="s">
        <v>5</v>
      </c>
      <c r="B1352" s="2" t="s">
        <v>25</v>
      </c>
      <c r="C1352" s="2" t="s">
        <v>64</v>
      </c>
      <c r="D1352" s="2" t="s">
        <v>75</v>
      </c>
      <c r="E1352" s="2" t="s">
        <v>75</v>
      </c>
      <c r="F1352" s="2" t="s">
        <v>206</v>
      </c>
      <c r="G1352" s="2" t="s">
        <v>49</v>
      </c>
      <c r="H1352" s="304">
        <v>0</v>
      </c>
      <c r="I1352" s="304">
        <v>0</v>
      </c>
      <c r="J1352" s="304">
        <v>0</v>
      </c>
      <c r="K1352" s="304">
        <v>0</v>
      </c>
      <c r="L1352" s="304">
        <v>161.29643899999999</v>
      </c>
      <c r="M1352" s="304">
        <v>161.29643899999999</v>
      </c>
      <c r="N1352" s="301">
        <v>161.29643899999999</v>
      </c>
    </row>
    <row r="1353" spans="1:14">
      <c r="A1353" s="2" t="s">
        <v>5</v>
      </c>
      <c r="B1353" s="2" t="s">
        <v>25</v>
      </c>
      <c r="C1353" s="2" t="s">
        <v>60</v>
      </c>
      <c r="D1353" s="2" t="s">
        <v>76</v>
      </c>
      <c r="E1353" s="2" t="s">
        <v>76</v>
      </c>
      <c r="F1353" s="2" t="s">
        <v>206</v>
      </c>
      <c r="G1353" s="2" t="s">
        <v>49</v>
      </c>
      <c r="H1353" s="304">
        <v>0</v>
      </c>
      <c r="I1353" s="304">
        <v>0</v>
      </c>
      <c r="J1353" s="304">
        <v>0</v>
      </c>
      <c r="K1353" s="304">
        <v>0</v>
      </c>
      <c r="L1353" s="304">
        <v>0</v>
      </c>
      <c r="M1353" s="304">
        <v>0</v>
      </c>
      <c r="N1353" s="301">
        <v>0</v>
      </c>
    </row>
    <row r="1354" spans="1:14">
      <c r="A1354" s="2" t="s">
        <v>5</v>
      </c>
      <c r="B1354" s="2" t="s">
        <v>25</v>
      </c>
      <c r="C1354" s="2" t="s">
        <v>61</v>
      </c>
      <c r="D1354" s="2" t="s">
        <v>77</v>
      </c>
      <c r="E1354" s="2" t="s">
        <v>77</v>
      </c>
      <c r="F1354" s="2" t="s">
        <v>206</v>
      </c>
      <c r="G1354" s="2" t="s">
        <v>49</v>
      </c>
      <c r="H1354" s="304">
        <v>0</v>
      </c>
      <c r="I1354" s="304">
        <v>0</v>
      </c>
      <c r="J1354" s="304">
        <v>0</v>
      </c>
      <c r="K1354" s="304">
        <v>0</v>
      </c>
      <c r="L1354" s="304">
        <v>0</v>
      </c>
      <c r="M1354" s="304">
        <v>0</v>
      </c>
      <c r="N1354" s="301">
        <v>0</v>
      </c>
    </row>
    <row r="1355" spans="1:14">
      <c r="A1355" s="2" t="s">
        <v>5</v>
      </c>
      <c r="B1355" s="2" t="s">
        <v>25</v>
      </c>
      <c r="C1355" s="2" t="s">
        <v>62</v>
      </c>
      <c r="D1355" s="2" t="s">
        <v>78</v>
      </c>
      <c r="E1355" s="2" t="s">
        <v>78</v>
      </c>
      <c r="F1355" s="2" t="s">
        <v>206</v>
      </c>
      <c r="G1355" s="2" t="s">
        <v>49</v>
      </c>
      <c r="H1355" s="304">
        <v>0</v>
      </c>
      <c r="I1355" s="304">
        <v>0</v>
      </c>
      <c r="J1355" s="304">
        <v>0</v>
      </c>
      <c r="K1355" s="304">
        <v>0</v>
      </c>
      <c r="L1355" s="304">
        <v>0</v>
      </c>
      <c r="M1355" s="304">
        <v>0</v>
      </c>
      <c r="N1355" s="301">
        <v>0</v>
      </c>
    </row>
    <row r="1356" spans="1:14">
      <c r="A1356" s="2" t="s">
        <v>5</v>
      </c>
      <c r="B1356" s="2" t="s">
        <v>25</v>
      </c>
      <c r="C1356" s="2" t="s">
        <v>63</v>
      </c>
      <c r="D1356" s="2" t="s">
        <v>79</v>
      </c>
      <c r="E1356" s="2" t="s">
        <v>79</v>
      </c>
      <c r="F1356" s="2" t="s">
        <v>206</v>
      </c>
      <c r="G1356" s="2" t="s">
        <v>49</v>
      </c>
      <c r="H1356" s="304">
        <v>0</v>
      </c>
      <c r="I1356" s="304">
        <v>0</v>
      </c>
      <c r="J1356" s="304">
        <v>0</v>
      </c>
      <c r="K1356" s="304">
        <v>0</v>
      </c>
      <c r="L1356" s="304">
        <v>0</v>
      </c>
      <c r="M1356" s="304">
        <v>0</v>
      </c>
      <c r="N1356" s="301">
        <v>4.1314320000000002</v>
      </c>
    </row>
    <row r="1357" spans="1:14">
      <c r="A1357" s="2" t="s">
        <v>5</v>
      </c>
      <c r="B1357" s="2" t="s">
        <v>25</v>
      </c>
      <c r="C1357" s="2" t="s">
        <v>60</v>
      </c>
      <c r="D1357" s="2" t="s">
        <v>76</v>
      </c>
      <c r="E1357" s="2" t="s">
        <v>207</v>
      </c>
      <c r="F1357" s="2" t="s">
        <v>206</v>
      </c>
      <c r="G1357" s="2" t="s">
        <v>49</v>
      </c>
      <c r="H1357" s="304">
        <v>0</v>
      </c>
      <c r="I1357" s="304">
        <v>0</v>
      </c>
      <c r="J1357" s="304">
        <v>0</v>
      </c>
      <c r="K1357" s="304">
        <v>0</v>
      </c>
      <c r="L1357" s="304">
        <v>0</v>
      </c>
      <c r="M1357" s="304">
        <v>0</v>
      </c>
      <c r="N1357" s="301">
        <v>0</v>
      </c>
    </row>
    <row r="1358" spans="1:14">
      <c r="A1358" s="2" t="s">
        <v>5</v>
      </c>
      <c r="B1358" s="2" t="s">
        <v>25</v>
      </c>
      <c r="C1358" s="2" t="s">
        <v>63</v>
      </c>
      <c r="D1358" s="2" t="s">
        <v>79</v>
      </c>
      <c r="E1358" s="2" t="s">
        <v>208</v>
      </c>
      <c r="F1358" s="2" t="s">
        <v>206</v>
      </c>
      <c r="G1358" s="2" t="s">
        <v>49</v>
      </c>
      <c r="H1358" s="304">
        <v>0</v>
      </c>
      <c r="I1358" s="304">
        <v>0</v>
      </c>
      <c r="J1358" s="304">
        <v>0</v>
      </c>
      <c r="K1358" s="304">
        <v>0</v>
      </c>
      <c r="L1358" s="304">
        <v>0</v>
      </c>
      <c r="M1358" s="304">
        <v>0</v>
      </c>
      <c r="N1358" s="301">
        <v>0</v>
      </c>
    </row>
    <row r="1359" spans="1:14">
      <c r="A1359" s="2" t="s">
        <v>5</v>
      </c>
      <c r="B1359" s="2" t="s">
        <v>25</v>
      </c>
      <c r="C1359" s="2" t="s">
        <v>65</v>
      </c>
      <c r="D1359" s="2" t="s">
        <v>209</v>
      </c>
      <c r="E1359" s="2" t="s">
        <v>80</v>
      </c>
      <c r="F1359" s="2" t="s">
        <v>206</v>
      </c>
      <c r="G1359" s="2" t="s">
        <v>49</v>
      </c>
      <c r="H1359" s="304">
        <v>0</v>
      </c>
      <c r="I1359" s="304">
        <v>0</v>
      </c>
      <c r="J1359" s="304">
        <v>0</v>
      </c>
      <c r="K1359" s="304">
        <v>0</v>
      </c>
      <c r="L1359" s="304">
        <v>0</v>
      </c>
      <c r="M1359" s="304">
        <v>0</v>
      </c>
      <c r="N1359" s="301">
        <v>0</v>
      </c>
    </row>
    <row r="1360" spans="1:14">
      <c r="A1360" s="2" t="s">
        <v>5</v>
      </c>
      <c r="B1360" s="2" t="s">
        <v>25</v>
      </c>
      <c r="C1360" s="2" t="s">
        <v>65</v>
      </c>
      <c r="D1360" s="2" t="s">
        <v>209</v>
      </c>
      <c r="E1360" s="2" t="s">
        <v>81</v>
      </c>
      <c r="F1360" s="2" t="s">
        <v>206</v>
      </c>
      <c r="G1360" s="2" t="s">
        <v>49</v>
      </c>
      <c r="H1360" s="304">
        <v>0</v>
      </c>
      <c r="I1360" s="304">
        <v>0</v>
      </c>
      <c r="J1360" s="304">
        <v>0</v>
      </c>
      <c r="K1360" s="304">
        <v>0</v>
      </c>
      <c r="L1360" s="304">
        <v>0</v>
      </c>
      <c r="M1360" s="304">
        <v>0</v>
      </c>
      <c r="N1360" s="301">
        <v>0</v>
      </c>
    </row>
    <row r="1361" spans="1:14">
      <c r="A1361" s="2" t="s">
        <v>5</v>
      </c>
      <c r="B1361" s="2" t="s">
        <v>25</v>
      </c>
      <c r="C1361" s="2" t="s">
        <v>82</v>
      </c>
      <c r="D1361" s="2" t="s">
        <v>82</v>
      </c>
      <c r="E1361" s="2" t="s">
        <v>82</v>
      </c>
      <c r="F1361" s="2" t="s">
        <v>206</v>
      </c>
      <c r="G1361" s="2" t="s">
        <v>49</v>
      </c>
      <c r="H1361" s="304">
        <v>0</v>
      </c>
      <c r="I1361" s="304">
        <v>0</v>
      </c>
      <c r="J1361" s="304">
        <v>0</v>
      </c>
      <c r="K1361" s="304">
        <v>0</v>
      </c>
      <c r="L1361" s="304">
        <v>0</v>
      </c>
      <c r="M1361" s="304">
        <v>0</v>
      </c>
      <c r="N1361" s="301">
        <v>0</v>
      </c>
    </row>
    <row r="1362" spans="1:14">
      <c r="A1362" s="2" t="s">
        <v>5</v>
      </c>
      <c r="B1362" s="2" t="s">
        <v>25</v>
      </c>
      <c r="C1362" s="2" t="s">
        <v>83</v>
      </c>
      <c r="D1362" s="2" t="s">
        <v>83</v>
      </c>
      <c r="E1362" s="2" t="s">
        <v>83</v>
      </c>
      <c r="F1362" s="2" t="s">
        <v>206</v>
      </c>
      <c r="G1362" s="2" t="s">
        <v>49</v>
      </c>
      <c r="H1362" s="304">
        <v>8.1250710000000002</v>
      </c>
      <c r="I1362" s="304">
        <v>613.95120200000008</v>
      </c>
      <c r="J1362" s="304">
        <v>613.95120200000008</v>
      </c>
      <c r="K1362" s="304">
        <v>613.95120200000008</v>
      </c>
      <c r="L1362" s="304">
        <v>613.95120200000008</v>
      </c>
      <c r="M1362" s="304">
        <v>613.95120200000008</v>
      </c>
      <c r="N1362" s="301">
        <v>613.95120200000008</v>
      </c>
    </row>
    <row r="1363" spans="1:14">
      <c r="A1363" s="2" t="s">
        <v>5</v>
      </c>
      <c r="B1363" s="2" t="s">
        <v>25</v>
      </c>
      <c r="C1363" s="2" t="s">
        <v>84</v>
      </c>
      <c r="D1363" s="2" t="s">
        <v>84</v>
      </c>
      <c r="E1363" s="2" t="s">
        <v>84</v>
      </c>
      <c r="F1363" s="2" t="s">
        <v>206</v>
      </c>
      <c r="G1363" s="2" t="s">
        <v>49</v>
      </c>
      <c r="H1363" s="304">
        <v>0</v>
      </c>
      <c r="I1363" s="304">
        <v>28</v>
      </c>
      <c r="J1363" s="304">
        <v>28</v>
      </c>
      <c r="K1363" s="304">
        <v>28</v>
      </c>
      <c r="L1363" s="304">
        <v>1040.0999999999999</v>
      </c>
      <c r="M1363" s="304">
        <v>1040.0999999999999</v>
      </c>
      <c r="N1363" s="301">
        <v>1040.0999999999999</v>
      </c>
    </row>
    <row r="1364" spans="1:14">
      <c r="A1364" s="2" t="s">
        <v>5</v>
      </c>
      <c r="B1364" s="2" t="s">
        <v>25</v>
      </c>
      <c r="C1364" s="2" t="s">
        <v>85</v>
      </c>
      <c r="D1364" s="2" t="s">
        <v>85</v>
      </c>
      <c r="E1364" s="2" t="s">
        <v>85</v>
      </c>
      <c r="F1364" s="2" t="s">
        <v>206</v>
      </c>
      <c r="G1364" s="2" t="s">
        <v>49</v>
      </c>
      <c r="H1364" s="304">
        <v>266.74691999999999</v>
      </c>
      <c r="I1364" s="304">
        <v>761.16258000000005</v>
      </c>
      <c r="J1364" s="304">
        <v>4658.4256999999998</v>
      </c>
      <c r="K1364" s="304">
        <v>4658.4256999999998</v>
      </c>
      <c r="L1364" s="304">
        <v>10419.008400000002</v>
      </c>
      <c r="M1364" s="304">
        <v>10814.700000000003</v>
      </c>
      <c r="N1364" s="301">
        <v>10814.700000000003</v>
      </c>
    </row>
    <row r="1365" spans="1:14">
      <c r="A1365" s="2" t="s">
        <v>5</v>
      </c>
      <c r="B1365" s="2" t="s">
        <v>25</v>
      </c>
      <c r="C1365" s="2" t="s">
        <v>87</v>
      </c>
      <c r="D1365" s="2" t="s">
        <v>87</v>
      </c>
      <c r="E1365" s="2" t="s">
        <v>87</v>
      </c>
      <c r="F1365" s="2" t="s">
        <v>206</v>
      </c>
      <c r="G1365" s="2" t="s">
        <v>49</v>
      </c>
      <c r="H1365" s="304">
        <v>0</v>
      </c>
      <c r="I1365" s="304">
        <v>0</v>
      </c>
      <c r="J1365" s="304">
        <v>0</v>
      </c>
      <c r="K1365" s="304">
        <v>0</v>
      </c>
      <c r="L1365" s="304">
        <v>0</v>
      </c>
      <c r="M1365" s="304">
        <v>0</v>
      </c>
      <c r="N1365" s="301">
        <v>0</v>
      </c>
    </row>
    <row r="1366" spans="1:14">
      <c r="A1366" s="2" t="s">
        <v>5</v>
      </c>
      <c r="B1366" s="2" t="s">
        <v>25</v>
      </c>
      <c r="C1366" s="2" t="s">
        <v>88</v>
      </c>
      <c r="D1366" s="2" t="s">
        <v>88</v>
      </c>
      <c r="E1366" s="2" t="s">
        <v>88</v>
      </c>
      <c r="F1366" s="2" t="s">
        <v>206</v>
      </c>
      <c r="G1366" s="2" t="s">
        <v>49</v>
      </c>
      <c r="H1366" s="304">
        <v>0</v>
      </c>
      <c r="I1366" s="304">
        <v>0</v>
      </c>
      <c r="J1366" s="304">
        <v>0</v>
      </c>
      <c r="K1366" s="304">
        <v>0</v>
      </c>
      <c r="L1366" s="304">
        <v>0</v>
      </c>
      <c r="M1366" s="304">
        <v>0</v>
      </c>
      <c r="N1366" s="301">
        <v>0</v>
      </c>
    </row>
    <row r="1367" spans="1:14">
      <c r="A1367" s="2" t="s">
        <v>5</v>
      </c>
      <c r="B1367" s="2" t="s">
        <v>26</v>
      </c>
      <c r="C1367" s="2" t="s">
        <v>48</v>
      </c>
      <c r="D1367" s="2" t="s">
        <v>48</v>
      </c>
      <c r="E1367" s="2" t="s">
        <v>48</v>
      </c>
      <c r="F1367" s="2" t="s">
        <v>206</v>
      </c>
      <c r="G1367" s="2" t="s">
        <v>49</v>
      </c>
      <c r="H1367" s="304">
        <v>0</v>
      </c>
      <c r="I1367" s="304">
        <v>0</v>
      </c>
      <c r="J1367" s="304">
        <v>0</v>
      </c>
      <c r="K1367" s="304">
        <v>0</v>
      </c>
      <c r="L1367" s="304">
        <v>0</v>
      </c>
      <c r="M1367" s="304">
        <v>0</v>
      </c>
      <c r="N1367" s="301">
        <v>0</v>
      </c>
    </row>
    <row r="1368" spans="1:14">
      <c r="A1368" s="2" t="s">
        <v>5</v>
      </c>
      <c r="B1368" s="2" t="s">
        <v>26</v>
      </c>
      <c r="C1368" s="2" t="s">
        <v>53</v>
      </c>
      <c r="D1368" s="2" t="s">
        <v>53</v>
      </c>
      <c r="E1368" s="2" t="s">
        <v>53</v>
      </c>
      <c r="F1368" s="2" t="s">
        <v>206</v>
      </c>
      <c r="G1368" s="2" t="s">
        <v>49</v>
      </c>
      <c r="H1368" s="304">
        <v>0</v>
      </c>
      <c r="I1368" s="304">
        <v>0</v>
      </c>
      <c r="J1368" s="304">
        <v>0</v>
      </c>
      <c r="K1368" s="304">
        <v>0</v>
      </c>
      <c r="L1368" s="304">
        <v>0</v>
      </c>
      <c r="M1368" s="304">
        <v>0</v>
      </c>
      <c r="N1368" s="301">
        <v>0</v>
      </c>
    </row>
    <row r="1369" spans="1:14">
      <c r="A1369" s="2" t="s">
        <v>5</v>
      </c>
      <c r="B1369" s="2" t="s">
        <v>26</v>
      </c>
      <c r="C1369" s="2" t="s">
        <v>54</v>
      </c>
      <c r="D1369" s="2" t="s">
        <v>54</v>
      </c>
      <c r="E1369" s="2" t="s">
        <v>54</v>
      </c>
      <c r="F1369" s="2" t="s">
        <v>206</v>
      </c>
      <c r="G1369" s="2" t="s">
        <v>49</v>
      </c>
      <c r="H1369" s="304">
        <v>1812.7720023803711</v>
      </c>
      <c r="I1369" s="304">
        <v>1812.7720023803711</v>
      </c>
      <c r="J1369" s="304">
        <v>1812.7720023803711</v>
      </c>
      <c r="K1369" s="304">
        <v>1812.7720023803711</v>
      </c>
      <c r="L1369" s="304">
        <v>1812.7720023803711</v>
      </c>
      <c r="M1369" s="304">
        <v>1812.7720023803711</v>
      </c>
      <c r="N1369" s="301">
        <v>1812.7720023803711</v>
      </c>
    </row>
    <row r="1370" spans="1:14">
      <c r="A1370" s="2" t="s">
        <v>5</v>
      </c>
      <c r="B1370" s="2" t="s">
        <v>26</v>
      </c>
      <c r="C1370" s="2" t="s">
        <v>55</v>
      </c>
      <c r="D1370" s="2" t="s">
        <v>55</v>
      </c>
      <c r="E1370" s="2" t="s">
        <v>55</v>
      </c>
      <c r="F1370" s="2" t="s">
        <v>206</v>
      </c>
      <c r="G1370" s="2" t="s">
        <v>49</v>
      </c>
      <c r="H1370" s="304">
        <v>9.56</v>
      </c>
      <c r="I1370" s="304">
        <v>3.9600000000000009</v>
      </c>
      <c r="J1370" s="304">
        <v>3.9600000000000009</v>
      </c>
      <c r="K1370" s="304">
        <v>3.9600000000000009</v>
      </c>
      <c r="L1370" s="304">
        <v>3.9600000000000009</v>
      </c>
      <c r="M1370" s="304">
        <v>3.9600000000000009</v>
      </c>
      <c r="N1370" s="301">
        <v>3.9600000000000009</v>
      </c>
    </row>
    <row r="1371" spans="1:14">
      <c r="A1371" s="2" t="s">
        <v>5</v>
      </c>
      <c r="B1371" s="2" t="s">
        <v>26</v>
      </c>
      <c r="C1371" s="2" t="s">
        <v>56</v>
      </c>
      <c r="D1371" s="2" t="s">
        <v>56</v>
      </c>
      <c r="E1371" s="2" t="s">
        <v>56</v>
      </c>
      <c r="F1371" s="2" t="s">
        <v>206</v>
      </c>
      <c r="G1371" s="2" t="s">
        <v>49</v>
      </c>
      <c r="H1371" s="304">
        <v>0</v>
      </c>
      <c r="I1371" s="304">
        <v>0</v>
      </c>
      <c r="J1371" s="304">
        <v>0</v>
      </c>
      <c r="K1371" s="304">
        <v>0</v>
      </c>
      <c r="L1371" s="304">
        <v>0</v>
      </c>
      <c r="M1371" s="304">
        <v>0</v>
      </c>
      <c r="N1371" s="301">
        <v>0</v>
      </c>
    </row>
    <row r="1372" spans="1:14">
      <c r="A1372" s="2" t="s">
        <v>5</v>
      </c>
      <c r="B1372" s="2" t="s">
        <v>26</v>
      </c>
      <c r="C1372" s="2" t="s">
        <v>57</v>
      </c>
      <c r="D1372" s="2" t="s">
        <v>57</v>
      </c>
      <c r="E1372" s="2" t="s">
        <v>57</v>
      </c>
      <c r="F1372" s="2" t="s">
        <v>206</v>
      </c>
      <c r="G1372" s="2" t="s">
        <v>49</v>
      </c>
      <c r="H1372" s="304">
        <v>0</v>
      </c>
      <c r="I1372" s="304">
        <v>0</v>
      </c>
      <c r="J1372" s="304">
        <v>0</v>
      </c>
      <c r="K1372" s="304">
        <v>0</v>
      </c>
      <c r="L1372" s="304">
        <v>0</v>
      </c>
      <c r="M1372" s="304">
        <v>0</v>
      </c>
      <c r="N1372" s="301">
        <v>0</v>
      </c>
    </row>
    <row r="1373" spans="1:14">
      <c r="A1373" s="2" t="s">
        <v>5</v>
      </c>
      <c r="B1373" s="2" t="s">
        <v>26</v>
      </c>
      <c r="C1373" s="2" t="s">
        <v>58</v>
      </c>
      <c r="D1373" s="2" t="s">
        <v>58</v>
      </c>
      <c r="E1373" s="2" t="s">
        <v>58</v>
      </c>
      <c r="F1373" s="2" t="s">
        <v>206</v>
      </c>
      <c r="G1373" s="2" t="s">
        <v>49</v>
      </c>
      <c r="H1373" s="304">
        <v>0</v>
      </c>
      <c r="I1373" s="304">
        <v>0</v>
      </c>
      <c r="J1373" s="304">
        <v>0</v>
      </c>
      <c r="K1373" s="304">
        <v>0</v>
      </c>
      <c r="L1373" s="304">
        <v>0</v>
      </c>
      <c r="M1373" s="304">
        <v>0</v>
      </c>
      <c r="N1373" s="301">
        <v>0</v>
      </c>
    </row>
    <row r="1374" spans="1:14">
      <c r="A1374" s="2" t="s">
        <v>5</v>
      </c>
      <c r="B1374" s="2" t="s">
        <v>26</v>
      </c>
      <c r="C1374" s="2" t="s">
        <v>59</v>
      </c>
      <c r="D1374" s="2" t="s">
        <v>59</v>
      </c>
      <c r="E1374" s="2" t="s">
        <v>59</v>
      </c>
      <c r="F1374" s="2" t="s">
        <v>206</v>
      </c>
      <c r="G1374" s="2" t="s">
        <v>49</v>
      </c>
      <c r="H1374" s="304">
        <v>3.1560000000000001</v>
      </c>
      <c r="I1374" s="304">
        <v>3.1560000000000001</v>
      </c>
      <c r="J1374" s="304">
        <v>3.1560000000000001</v>
      </c>
      <c r="K1374" s="304">
        <v>3.1560000000000001</v>
      </c>
      <c r="L1374" s="304">
        <v>3.1560000000000001</v>
      </c>
      <c r="M1374" s="304">
        <v>3.1560000000000001</v>
      </c>
      <c r="N1374" s="301">
        <v>3.1560000000000001</v>
      </c>
    </row>
    <row r="1375" spans="1:14">
      <c r="A1375" s="2" t="s">
        <v>5</v>
      </c>
      <c r="B1375" s="2" t="s">
        <v>26</v>
      </c>
      <c r="C1375" s="2" t="s">
        <v>60</v>
      </c>
      <c r="D1375" s="2" t="s">
        <v>60</v>
      </c>
      <c r="E1375" s="2" t="s">
        <v>60</v>
      </c>
      <c r="F1375" s="2" t="s">
        <v>206</v>
      </c>
      <c r="G1375" s="2" t="s">
        <v>49</v>
      </c>
      <c r="H1375" s="304">
        <v>244.79999999999998</v>
      </c>
      <c r="I1375" s="304">
        <v>244.79999999999998</v>
      </c>
      <c r="J1375" s="304">
        <v>244.79999999999998</v>
      </c>
      <c r="K1375" s="304">
        <v>244.79999999999998</v>
      </c>
      <c r="L1375" s="304">
        <v>244.79999999999998</v>
      </c>
      <c r="M1375" s="304">
        <v>244.79999999999998</v>
      </c>
      <c r="N1375" s="301">
        <v>244.79999999999998</v>
      </c>
    </row>
    <row r="1376" spans="1:14">
      <c r="A1376" s="2" t="s">
        <v>5</v>
      </c>
      <c r="B1376" s="2" t="s">
        <v>26</v>
      </c>
      <c r="C1376" s="2" t="s">
        <v>61</v>
      </c>
      <c r="D1376" s="2" t="s">
        <v>61</v>
      </c>
      <c r="E1376" s="2" t="s">
        <v>61</v>
      </c>
      <c r="F1376" s="2" t="s">
        <v>206</v>
      </c>
      <c r="G1376" s="2" t="s">
        <v>49</v>
      </c>
      <c r="H1376" s="304">
        <v>54.5</v>
      </c>
      <c r="I1376" s="304">
        <v>54.5</v>
      </c>
      <c r="J1376" s="304">
        <v>54.5</v>
      </c>
      <c r="K1376" s="304">
        <v>54.5</v>
      </c>
      <c r="L1376" s="304">
        <v>54.5</v>
      </c>
      <c r="M1376" s="304">
        <v>54.5</v>
      </c>
      <c r="N1376" s="301">
        <v>54.5</v>
      </c>
    </row>
    <row r="1377" spans="1:14">
      <c r="A1377" s="2" t="s">
        <v>5</v>
      </c>
      <c r="B1377" s="2" t="s">
        <v>26</v>
      </c>
      <c r="C1377" s="2" t="s">
        <v>63</v>
      </c>
      <c r="D1377" s="2" t="s">
        <v>63</v>
      </c>
      <c r="E1377" s="2" t="s">
        <v>63</v>
      </c>
      <c r="F1377" s="2" t="s">
        <v>206</v>
      </c>
      <c r="G1377" s="2" t="s">
        <v>49</v>
      </c>
      <c r="H1377" s="304">
        <v>0</v>
      </c>
      <c r="I1377" s="304">
        <v>0</v>
      </c>
      <c r="J1377" s="304">
        <v>0</v>
      </c>
      <c r="K1377" s="304">
        <v>0</v>
      </c>
      <c r="L1377" s="304">
        <v>0</v>
      </c>
      <c r="M1377" s="304">
        <v>0</v>
      </c>
      <c r="N1377" s="301">
        <v>0</v>
      </c>
    </row>
    <row r="1378" spans="1:14">
      <c r="A1378" s="2" t="s">
        <v>5</v>
      </c>
      <c r="B1378" s="2" t="s">
        <v>26</v>
      </c>
      <c r="C1378" s="2" t="s">
        <v>64</v>
      </c>
      <c r="D1378" s="2" t="s">
        <v>64</v>
      </c>
      <c r="E1378" s="2" t="s">
        <v>64</v>
      </c>
      <c r="F1378" s="2" t="s">
        <v>206</v>
      </c>
      <c r="G1378" s="2" t="s">
        <v>49</v>
      </c>
      <c r="H1378" s="304">
        <v>55.542999999999999</v>
      </c>
      <c r="I1378" s="304">
        <v>53.863</v>
      </c>
      <c r="J1378" s="304">
        <v>53.863</v>
      </c>
      <c r="K1378" s="304">
        <v>53.863</v>
      </c>
      <c r="L1378" s="304">
        <v>53.863</v>
      </c>
      <c r="M1378" s="304">
        <v>53.863</v>
      </c>
      <c r="N1378" s="301">
        <v>53.863</v>
      </c>
    </row>
    <row r="1379" spans="1:14">
      <c r="A1379" s="2" t="s">
        <v>5</v>
      </c>
      <c r="B1379" s="2" t="s">
        <v>26</v>
      </c>
      <c r="C1379" s="2" t="s">
        <v>54</v>
      </c>
      <c r="D1379" s="2" t="s">
        <v>72</v>
      </c>
      <c r="E1379" s="2" t="s">
        <v>72</v>
      </c>
      <c r="F1379" s="2" t="s">
        <v>206</v>
      </c>
      <c r="G1379" s="2" t="s">
        <v>49</v>
      </c>
      <c r="H1379" s="304">
        <v>0</v>
      </c>
      <c r="I1379" s="304">
        <v>0</v>
      </c>
      <c r="J1379" s="304">
        <v>0</v>
      </c>
      <c r="K1379" s="304">
        <v>0</v>
      </c>
      <c r="L1379" s="304">
        <v>0</v>
      </c>
      <c r="M1379" s="304">
        <v>0</v>
      </c>
      <c r="N1379" s="301">
        <v>0</v>
      </c>
    </row>
    <row r="1380" spans="1:14">
      <c r="A1380" s="2" t="s">
        <v>5</v>
      </c>
      <c r="B1380" s="2" t="s">
        <v>26</v>
      </c>
      <c r="C1380" s="2" t="s">
        <v>55</v>
      </c>
      <c r="D1380" s="2" t="s">
        <v>73</v>
      </c>
      <c r="E1380" s="2" t="s">
        <v>73</v>
      </c>
      <c r="F1380" s="2" t="s">
        <v>206</v>
      </c>
      <c r="G1380" s="2" t="s">
        <v>49</v>
      </c>
      <c r="H1380" s="304">
        <v>0</v>
      </c>
      <c r="I1380" s="304">
        <v>0</v>
      </c>
      <c r="J1380" s="304">
        <v>0</v>
      </c>
      <c r="K1380" s="304">
        <v>0</v>
      </c>
      <c r="L1380" s="304">
        <v>0</v>
      </c>
      <c r="M1380" s="304">
        <v>0</v>
      </c>
      <c r="N1380" s="301">
        <v>0</v>
      </c>
    </row>
    <row r="1381" spans="1:14">
      <c r="A1381" s="2" t="s">
        <v>5</v>
      </c>
      <c r="B1381" s="2" t="s">
        <v>26</v>
      </c>
      <c r="C1381" s="2" t="s">
        <v>57</v>
      </c>
      <c r="D1381" s="2" t="s">
        <v>74</v>
      </c>
      <c r="E1381" s="2" t="s">
        <v>74</v>
      </c>
      <c r="F1381" s="2" t="s">
        <v>206</v>
      </c>
      <c r="G1381" s="2" t="s">
        <v>49</v>
      </c>
      <c r="H1381" s="304">
        <v>0</v>
      </c>
      <c r="I1381" s="304">
        <v>0</v>
      </c>
      <c r="J1381" s="304">
        <v>0</v>
      </c>
      <c r="K1381" s="304">
        <v>0</v>
      </c>
      <c r="L1381" s="304">
        <v>0</v>
      </c>
      <c r="M1381" s="304">
        <v>0</v>
      </c>
      <c r="N1381" s="301">
        <v>0</v>
      </c>
    </row>
    <row r="1382" spans="1:14">
      <c r="A1382" s="2" t="s">
        <v>5</v>
      </c>
      <c r="B1382" s="2" t="s">
        <v>26</v>
      </c>
      <c r="C1382" s="2" t="s">
        <v>64</v>
      </c>
      <c r="D1382" s="2" t="s">
        <v>75</v>
      </c>
      <c r="E1382" s="2" t="s">
        <v>75</v>
      </c>
      <c r="F1382" s="2" t="s">
        <v>206</v>
      </c>
      <c r="G1382" s="2" t="s">
        <v>49</v>
      </c>
      <c r="H1382" s="304">
        <v>0</v>
      </c>
      <c r="I1382" s="304">
        <v>0</v>
      </c>
      <c r="J1382" s="304">
        <v>0</v>
      </c>
      <c r="K1382" s="304">
        <v>0</v>
      </c>
      <c r="L1382" s="304">
        <v>0</v>
      </c>
      <c r="M1382" s="304">
        <v>0</v>
      </c>
      <c r="N1382" s="301">
        <v>0</v>
      </c>
    </row>
    <row r="1383" spans="1:14">
      <c r="A1383" s="2" t="s">
        <v>5</v>
      </c>
      <c r="B1383" s="2" t="s">
        <v>26</v>
      </c>
      <c r="C1383" s="2" t="s">
        <v>60</v>
      </c>
      <c r="D1383" s="2" t="s">
        <v>76</v>
      </c>
      <c r="E1383" s="2" t="s">
        <v>76</v>
      </c>
      <c r="F1383" s="2" t="s">
        <v>206</v>
      </c>
      <c r="G1383" s="2" t="s">
        <v>49</v>
      </c>
      <c r="H1383" s="304">
        <v>0</v>
      </c>
      <c r="I1383" s="304">
        <v>0</v>
      </c>
      <c r="J1383" s="304">
        <v>0</v>
      </c>
      <c r="K1383" s="304">
        <v>0</v>
      </c>
      <c r="L1383" s="304">
        <v>0</v>
      </c>
      <c r="M1383" s="304">
        <v>0</v>
      </c>
      <c r="N1383" s="301">
        <v>4971.7512449999995</v>
      </c>
    </row>
    <row r="1384" spans="1:14">
      <c r="A1384" s="2" t="s">
        <v>5</v>
      </c>
      <c r="B1384" s="2" t="s">
        <v>26</v>
      </c>
      <c r="C1384" s="2" t="s">
        <v>61</v>
      </c>
      <c r="D1384" s="2" t="s">
        <v>77</v>
      </c>
      <c r="E1384" s="2" t="s">
        <v>77</v>
      </c>
      <c r="F1384" s="2" t="s">
        <v>206</v>
      </c>
      <c r="G1384" s="2" t="s">
        <v>49</v>
      </c>
      <c r="H1384" s="304">
        <v>0</v>
      </c>
      <c r="I1384" s="304">
        <v>0</v>
      </c>
      <c r="J1384" s="304">
        <v>0</v>
      </c>
      <c r="K1384" s="304">
        <v>0</v>
      </c>
      <c r="L1384" s="304">
        <v>0</v>
      </c>
      <c r="M1384" s="304">
        <v>0</v>
      </c>
      <c r="N1384" s="301">
        <v>0</v>
      </c>
    </row>
    <row r="1385" spans="1:14">
      <c r="A1385" s="2" t="s">
        <v>5</v>
      </c>
      <c r="B1385" s="2" t="s">
        <v>26</v>
      </c>
      <c r="C1385" s="2" t="s">
        <v>62</v>
      </c>
      <c r="D1385" s="2" t="s">
        <v>78</v>
      </c>
      <c r="E1385" s="2" t="s">
        <v>78</v>
      </c>
      <c r="F1385" s="2" t="s">
        <v>206</v>
      </c>
      <c r="G1385" s="2" t="s">
        <v>49</v>
      </c>
      <c r="H1385" s="304">
        <v>430</v>
      </c>
      <c r="I1385" s="304">
        <v>430</v>
      </c>
      <c r="J1385" s="304">
        <v>1430</v>
      </c>
      <c r="K1385" s="304">
        <v>1430</v>
      </c>
      <c r="L1385" s="304">
        <v>1430</v>
      </c>
      <c r="M1385" s="304">
        <v>1430</v>
      </c>
      <c r="N1385" s="301">
        <v>1430</v>
      </c>
    </row>
    <row r="1386" spans="1:14">
      <c r="A1386" s="2" t="s">
        <v>5</v>
      </c>
      <c r="B1386" s="2" t="s">
        <v>26</v>
      </c>
      <c r="C1386" s="2" t="s">
        <v>63</v>
      </c>
      <c r="D1386" s="2" t="s">
        <v>79</v>
      </c>
      <c r="E1386" s="2" t="s">
        <v>79</v>
      </c>
      <c r="F1386" s="2" t="s">
        <v>206</v>
      </c>
      <c r="G1386" s="2" t="s">
        <v>49</v>
      </c>
      <c r="H1386" s="304">
        <v>0</v>
      </c>
      <c r="I1386" s="304">
        <v>0</v>
      </c>
      <c r="J1386" s="304">
        <v>0</v>
      </c>
      <c r="K1386" s="304">
        <v>0</v>
      </c>
      <c r="L1386" s="304">
        <v>0</v>
      </c>
      <c r="M1386" s="304">
        <v>0</v>
      </c>
      <c r="N1386" s="301">
        <v>0</v>
      </c>
    </row>
    <row r="1387" spans="1:14">
      <c r="A1387" s="2" t="s">
        <v>5</v>
      </c>
      <c r="B1387" s="2" t="s">
        <v>26</v>
      </c>
      <c r="C1387" s="2" t="s">
        <v>60</v>
      </c>
      <c r="D1387" s="2" t="s">
        <v>76</v>
      </c>
      <c r="E1387" s="2" t="s">
        <v>207</v>
      </c>
      <c r="F1387" s="2" t="s">
        <v>206</v>
      </c>
      <c r="G1387" s="2" t="s">
        <v>49</v>
      </c>
      <c r="H1387" s="304">
        <v>0</v>
      </c>
      <c r="I1387" s="304">
        <v>0</v>
      </c>
      <c r="J1387" s="304">
        <v>0</v>
      </c>
      <c r="K1387" s="304">
        <v>0</v>
      </c>
      <c r="L1387" s="304">
        <v>0</v>
      </c>
      <c r="M1387" s="304">
        <v>0</v>
      </c>
      <c r="N1387" s="301">
        <v>1919.7756710000001</v>
      </c>
    </row>
    <row r="1388" spans="1:14">
      <c r="A1388" s="2" t="s">
        <v>5</v>
      </c>
      <c r="B1388" s="2" t="s">
        <v>26</v>
      </c>
      <c r="C1388" s="2" t="s">
        <v>63</v>
      </c>
      <c r="D1388" s="2" t="s">
        <v>79</v>
      </c>
      <c r="E1388" s="2" t="s">
        <v>208</v>
      </c>
      <c r="F1388" s="2" t="s">
        <v>206</v>
      </c>
      <c r="G1388" s="2" t="s">
        <v>49</v>
      </c>
      <c r="H1388" s="304">
        <v>0</v>
      </c>
      <c r="I1388" s="304">
        <v>0</v>
      </c>
      <c r="J1388" s="304">
        <v>0</v>
      </c>
      <c r="K1388" s="304">
        <v>0</v>
      </c>
      <c r="L1388" s="304">
        <v>0</v>
      </c>
      <c r="M1388" s="304">
        <v>0</v>
      </c>
      <c r="N1388" s="301">
        <v>1151.8654019999999</v>
      </c>
    </row>
    <row r="1389" spans="1:14">
      <c r="A1389" s="2" t="s">
        <v>5</v>
      </c>
      <c r="B1389" s="2" t="s">
        <v>26</v>
      </c>
      <c r="C1389" s="2" t="s">
        <v>65</v>
      </c>
      <c r="D1389" s="2" t="s">
        <v>209</v>
      </c>
      <c r="E1389" s="2" t="s">
        <v>80</v>
      </c>
      <c r="F1389" s="2" t="s">
        <v>206</v>
      </c>
      <c r="G1389" s="2" t="s">
        <v>49</v>
      </c>
      <c r="H1389" s="304">
        <v>0</v>
      </c>
      <c r="I1389" s="304">
        <v>0</v>
      </c>
      <c r="J1389" s="304">
        <v>0</v>
      </c>
      <c r="K1389" s="304">
        <v>0</v>
      </c>
      <c r="L1389" s="304">
        <v>0</v>
      </c>
      <c r="M1389" s="304">
        <v>0</v>
      </c>
      <c r="N1389" s="301">
        <v>0</v>
      </c>
    </row>
    <row r="1390" spans="1:14">
      <c r="A1390" s="2" t="s">
        <v>5</v>
      </c>
      <c r="B1390" s="2" t="s">
        <v>26</v>
      </c>
      <c r="C1390" s="2" t="s">
        <v>65</v>
      </c>
      <c r="D1390" s="2" t="s">
        <v>209</v>
      </c>
      <c r="E1390" s="2" t="s">
        <v>81</v>
      </c>
      <c r="F1390" s="2" t="s">
        <v>206</v>
      </c>
      <c r="G1390" s="2" t="s">
        <v>49</v>
      </c>
      <c r="H1390" s="304">
        <v>0</v>
      </c>
      <c r="I1390" s="304">
        <v>0</v>
      </c>
      <c r="J1390" s="304">
        <v>0</v>
      </c>
      <c r="K1390" s="304">
        <v>0</v>
      </c>
      <c r="L1390" s="304">
        <v>0</v>
      </c>
      <c r="M1390" s="304">
        <v>0</v>
      </c>
      <c r="N1390" s="301">
        <v>0</v>
      </c>
    </row>
    <row r="1391" spans="1:14">
      <c r="A1391" s="2" t="s">
        <v>5</v>
      </c>
      <c r="B1391" s="2" t="s">
        <v>26</v>
      </c>
      <c r="C1391" s="2" t="s">
        <v>82</v>
      </c>
      <c r="D1391" s="2" t="s">
        <v>82</v>
      </c>
      <c r="E1391" s="2" t="s">
        <v>82</v>
      </c>
      <c r="F1391" s="2" t="s">
        <v>206</v>
      </c>
      <c r="G1391" s="2" t="s">
        <v>49</v>
      </c>
      <c r="H1391" s="304">
        <v>0</v>
      </c>
      <c r="I1391" s="304">
        <v>0</v>
      </c>
      <c r="J1391" s="304">
        <v>0</v>
      </c>
      <c r="K1391" s="304">
        <v>0</v>
      </c>
      <c r="L1391" s="304">
        <v>0</v>
      </c>
      <c r="M1391" s="304">
        <v>0</v>
      </c>
      <c r="N1391" s="301">
        <v>0</v>
      </c>
    </row>
    <row r="1392" spans="1:14">
      <c r="A1392" s="2" t="s">
        <v>5</v>
      </c>
      <c r="B1392" s="2" t="s">
        <v>26</v>
      </c>
      <c r="C1392" s="2" t="s">
        <v>83</v>
      </c>
      <c r="D1392" s="2" t="s">
        <v>83</v>
      </c>
      <c r="E1392" s="2" t="s">
        <v>83</v>
      </c>
      <c r="F1392" s="2" t="s">
        <v>206</v>
      </c>
      <c r="G1392" s="2" t="s">
        <v>49</v>
      </c>
      <c r="H1392" s="304">
        <v>0</v>
      </c>
      <c r="I1392" s="304">
        <v>0</v>
      </c>
      <c r="J1392" s="304">
        <v>0</v>
      </c>
      <c r="K1392" s="304">
        <v>0</v>
      </c>
      <c r="L1392" s="304">
        <v>0</v>
      </c>
      <c r="M1392" s="304">
        <v>0</v>
      </c>
      <c r="N1392" s="301">
        <v>0</v>
      </c>
    </row>
    <row r="1393" spans="1:14">
      <c r="A1393" s="2" t="s">
        <v>5</v>
      </c>
      <c r="B1393" s="2" t="s">
        <v>26</v>
      </c>
      <c r="C1393" s="2" t="s">
        <v>84</v>
      </c>
      <c r="D1393" s="2" t="s">
        <v>84</v>
      </c>
      <c r="E1393" s="2" t="s">
        <v>84</v>
      </c>
      <c r="F1393" s="2" t="s">
        <v>206</v>
      </c>
      <c r="G1393" s="2" t="s">
        <v>49</v>
      </c>
      <c r="H1393" s="304">
        <v>0</v>
      </c>
      <c r="I1393" s="304">
        <v>5.6</v>
      </c>
      <c r="J1393" s="304">
        <v>5.6</v>
      </c>
      <c r="K1393" s="304">
        <v>5.6</v>
      </c>
      <c r="L1393" s="304">
        <v>5.6</v>
      </c>
      <c r="M1393" s="304">
        <v>5.6</v>
      </c>
      <c r="N1393" s="301">
        <v>5.6</v>
      </c>
    </row>
    <row r="1394" spans="1:14">
      <c r="A1394" s="2" t="s">
        <v>5</v>
      </c>
      <c r="B1394" s="2" t="s">
        <v>26</v>
      </c>
      <c r="C1394" s="2" t="s">
        <v>85</v>
      </c>
      <c r="D1394" s="2" t="s">
        <v>85</v>
      </c>
      <c r="E1394" s="2" t="s">
        <v>85</v>
      </c>
      <c r="F1394" s="2" t="s">
        <v>206</v>
      </c>
      <c r="G1394" s="2" t="s">
        <v>49</v>
      </c>
      <c r="H1394" s="304">
        <v>0</v>
      </c>
      <c r="I1394" s="304">
        <v>0</v>
      </c>
      <c r="J1394" s="304">
        <v>0</v>
      </c>
      <c r="K1394" s="304">
        <v>0</v>
      </c>
      <c r="L1394" s="304">
        <v>0</v>
      </c>
      <c r="M1394" s="304">
        <v>0</v>
      </c>
      <c r="N1394" s="301">
        <v>0</v>
      </c>
    </row>
    <row r="1395" spans="1:14">
      <c r="A1395" s="2" t="s">
        <v>5</v>
      </c>
      <c r="B1395" s="2" t="s">
        <v>26</v>
      </c>
      <c r="C1395" s="2" t="s">
        <v>87</v>
      </c>
      <c r="D1395" s="2" t="s">
        <v>87</v>
      </c>
      <c r="E1395" s="2" t="s">
        <v>87</v>
      </c>
      <c r="F1395" s="2" t="s">
        <v>206</v>
      </c>
      <c r="G1395" s="2" t="s">
        <v>49</v>
      </c>
      <c r="H1395" s="304">
        <v>0</v>
      </c>
      <c r="I1395" s="304">
        <v>1.68</v>
      </c>
      <c r="J1395" s="304">
        <v>1.68</v>
      </c>
      <c r="K1395" s="304">
        <v>1.68</v>
      </c>
      <c r="L1395" s="304">
        <v>1.68</v>
      </c>
      <c r="M1395" s="304">
        <v>1.68</v>
      </c>
      <c r="N1395" s="301">
        <v>1.68</v>
      </c>
    </row>
    <row r="1396" spans="1:14">
      <c r="A1396" s="2" t="s">
        <v>5</v>
      </c>
      <c r="B1396" s="2" t="s">
        <v>26</v>
      </c>
      <c r="C1396" s="2" t="s">
        <v>88</v>
      </c>
      <c r="D1396" s="2" t="s">
        <v>88</v>
      </c>
      <c r="E1396" s="2" t="s">
        <v>88</v>
      </c>
      <c r="F1396" s="2" t="s">
        <v>206</v>
      </c>
      <c r="G1396" s="2" t="s">
        <v>49</v>
      </c>
      <c r="H1396" s="304">
        <v>0</v>
      </c>
      <c r="I1396" s="304">
        <v>0</v>
      </c>
      <c r="J1396" s="304">
        <v>0</v>
      </c>
      <c r="K1396" s="304">
        <v>0</v>
      </c>
      <c r="L1396" s="304">
        <v>0</v>
      </c>
      <c r="M1396" s="304">
        <v>0</v>
      </c>
      <c r="N1396" s="301">
        <v>0</v>
      </c>
    </row>
    <row r="1397" spans="1:14">
      <c r="A1397" s="2" t="s">
        <v>5</v>
      </c>
      <c r="B1397" s="2" t="s">
        <v>27</v>
      </c>
      <c r="C1397" s="2" t="s">
        <v>48</v>
      </c>
      <c r="D1397" s="2" t="s">
        <v>48</v>
      </c>
      <c r="E1397" s="2" t="s">
        <v>48</v>
      </c>
      <c r="F1397" s="2" t="s">
        <v>206</v>
      </c>
      <c r="G1397" s="2" t="s">
        <v>49</v>
      </c>
      <c r="H1397" s="304">
        <v>0</v>
      </c>
      <c r="I1397" s="304">
        <v>0</v>
      </c>
      <c r="J1397" s="304">
        <v>0</v>
      </c>
      <c r="K1397" s="304">
        <v>0</v>
      </c>
      <c r="L1397" s="304">
        <v>0</v>
      </c>
      <c r="M1397" s="304">
        <v>0</v>
      </c>
      <c r="N1397" s="301">
        <v>0</v>
      </c>
    </row>
    <row r="1398" spans="1:14">
      <c r="A1398" s="2" t="s">
        <v>5</v>
      </c>
      <c r="B1398" s="2" t="s">
        <v>27</v>
      </c>
      <c r="C1398" s="2" t="s">
        <v>53</v>
      </c>
      <c r="D1398" s="2" t="s">
        <v>53</v>
      </c>
      <c r="E1398" s="2" t="s">
        <v>53</v>
      </c>
      <c r="F1398" s="2" t="s">
        <v>206</v>
      </c>
      <c r="G1398" s="2" t="s">
        <v>49</v>
      </c>
      <c r="H1398" s="304">
        <v>0</v>
      </c>
      <c r="I1398" s="304">
        <v>0</v>
      </c>
      <c r="J1398" s="304">
        <v>0</v>
      </c>
      <c r="K1398" s="304">
        <v>0</v>
      </c>
      <c r="L1398" s="304">
        <v>0</v>
      </c>
      <c r="M1398" s="304">
        <v>0</v>
      </c>
      <c r="N1398" s="301">
        <v>0</v>
      </c>
    </row>
    <row r="1399" spans="1:14">
      <c r="A1399" s="2" t="s">
        <v>5</v>
      </c>
      <c r="B1399" s="2" t="s">
        <v>27</v>
      </c>
      <c r="C1399" s="2" t="s">
        <v>54</v>
      </c>
      <c r="D1399" s="2" t="s">
        <v>54</v>
      </c>
      <c r="E1399" s="2" t="s">
        <v>54</v>
      </c>
      <c r="F1399" s="2" t="s">
        <v>206</v>
      </c>
      <c r="G1399" s="2" t="s">
        <v>49</v>
      </c>
      <c r="H1399" s="304">
        <v>0</v>
      </c>
      <c r="I1399" s="304">
        <v>0</v>
      </c>
      <c r="J1399" s="304">
        <v>0</v>
      </c>
      <c r="K1399" s="304">
        <v>0</v>
      </c>
      <c r="L1399" s="304">
        <v>0</v>
      </c>
      <c r="M1399" s="304">
        <v>0</v>
      </c>
      <c r="N1399" s="301">
        <v>0</v>
      </c>
    </row>
    <row r="1400" spans="1:14">
      <c r="A1400" s="2" t="s">
        <v>5</v>
      </c>
      <c r="B1400" s="2" t="s">
        <v>27</v>
      </c>
      <c r="C1400" s="2" t="s">
        <v>55</v>
      </c>
      <c r="D1400" s="2" t="s">
        <v>55</v>
      </c>
      <c r="E1400" s="2" t="s">
        <v>55</v>
      </c>
      <c r="F1400" s="2" t="s">
        <v>206</v>
      </c>
      <c r="G1400" s="2" t="s">
        <v>49</v>
      </c>
      <c r="H1400" s="304">
        <v>141.839</v>
      </c>
      <c r="I1400" s="304">
        <v>127.79400000000001</v>
      </c>
      <c r="J1400" s="304">
        <v>127.79400000000001</v>
      </c>
      <c r="K1400" s="304">
        <v>127.79400000000001</v>
      </c>
      <c r="L1400" s="304">
        <v>127.79400000000001</v>
      </c>
      <c r="M1400" s="304">
        <v>127.79400000000001</v>
      </c>
      <c r="N1400" s="301">
        <v>127.79400000000001</v>
      </c>
    </row>
    <row r="1401" spans="1:14">
      <c r="A1401" s="2" t="s">
        <v>5</v>
      </c>
      <c r="B1401" s="2" t="s">
        <v>27</v>
      </c>
      <c r="C1401" s="2" t="s">
        <v>56</v>
      </c>
      <c r="D1401" s="2" t="s">
        <v>56</v>
      </c>
      <c r="E1401" s="2" t="s">
        <v>56</v>
      </c>
      <c r="F1401" s="2" t="s">
        <v>206</v>
      </c>
      <c r="G1401" s="2" t="s">
        <v>49</v>
      </c>
      <c r="H1401" s="304">
        <v>0</v>
      </c>
      <c r="I1401" s="304">
        <v>0</v>
      </c>
      <c r="J1401" s="304">
        <v>0</v>
      </c>
      <c r="K1401" s="304">
        <v>0</v>
      </c>
      <c r="L1401" s="304">
        <v>0</v>
      </c>
      <c r="M1401" s="304">
        <v>0</v>
      </c>
      <c r="N1401" s="301">
        <v>0</v>
      </c>
    </row>
    <row r="1402" spans="1:14">
      <c r="A1402" s="2" t="s">
        <v>5</v>
      </c>
      <c r="B1402" s="2" t="s">
        <v>27</v>
      </c>
      <c r="C1402" s="2" t="s">
        <v>57</v>
      </c>
      <c r="D1402" s="2" t="s">
        <v>57</v>
      </c>
      <c r="E1402" s="2" t="s">
        <v>57</v>
      </c>
      <c r="F1402" s="2" t="s">
        <v>206</v>
      </c>
      <c r="G1402" s="2" t="s">
        <v>49</v>
      </c>
      <c r="H1402" s="304">
        <v>0</v>
      </c>
      <c r="I1402" s="304">
        <v>0</v>
      </c>
      <c r="J1402" s="304">
        <v>0</v>
      </c>
      <c r="K1402" s="304">
        <v>0</v>
      </c>
      <c r="L1402" s="304">
        <v>0</v>
      </c>
      <c r="M1402" s="304">
        <v>0</v>
      </c>
      <c r="N1402" s="301">
        <v>0</v>
      </c>
    </row>
    <row r="1403" spans="1:14">
      <c r="A1403" s="2" t="s">
        <v>5</v>
      </c>
      <c r="B1403" s="2" t="s">
        <v>27</v>
      </c>
      <c r="C1403" s="2" t="s">
        <v>58</v>
      </c>
      <c r="D1403" s="2" t="s">
        <v>58</v>
      </c>
      <c r="E1403" s="2" t="s">
        <v>58</v>
      </c>
      <c r="F1403" s="2" t="s">
        <v>206</v>
      </c>
      <c r="G1403" s="2" t="s">
        <v>49</v>
      </c>
      <c r="H1403" s="304">
        <v>0</v>
      </c>
      <c r="I1403" s="304">
        <v>0</v>
      </c>
      <c r="J1403" s="304">
        <v>0</v>
      </c>
      <c r="K1403" s="304">
        <v>0</v>
      </c>
      <c r="L1403" s="304">
        <v>0</v>
      </c>
      <c r="M1403" s="304">
        <v>0</v>
      </c>
      <c r="N1403" s="301">
        <v>0</v>
      </c>
    </row>
    <row r="1404" spans="1:14">
      <c r="A1404" s="2" t="s">
        <v>5</v>
      </c>
      <c r="B1404" s="2" t="s">
        <v>27</v>
      </c>
      <c r="C1404" s="2" t="s">
        <v>59</v>
      </c>
      <c r="D1404" s="2" t="s">
        <v>59</v>
      </c>
      <c r="E1404" s="2" t="s">
        <v>59</v>
      </c>
      <c r="F1404" s="2" t="s">
        <v>206</v>
      </c>
      <c r="G1404" s="2" t="s">
        <v>49</v>
      </c>
      <c r="H1404" s="304">
        <v>319.20200000000006</v>
      </c>
      <c r="I1404" s="304">
        <v>319.20200000000006</v>
      </c>
      <c r="J1404" s="304">
        <v>319.20200000000006</v>
      </c>
      <c r="K1404" s="304">
        <v>319.20200000000006</v>
      </c>
      <c r="L1404" s="304">
        <v>319.20200000000006</v>
      </c>
      <c r="M1404" s="304">
        <v>319.20200000000006</v>
      </c>
      <c r="N1404" s="301">
        <v>319.20200000000006</v>
      </c>
    </row>
    <row r="1405" spans="1:14">
      <c r="A1405" s="2" t="s">
        <v>5</v>
      </c>
      <c r="B1405" s="2" t="s">
        <v>27</v>
      </c>
      <c r="C1405" s="2" t="s">
        <v>60</v>
      </c>
      <c r="D1405" s="2" t="s">
        <v>60</v>
      </c>
      <c r="E1405" s="2" t="s">
        <v>60</v>
      </c>
      <c r="F1405" s="2" t="s">
        <v>206</v>
      </c>
      <c r="G1405" s="2" t="s">
        <v>49</v>
      </c>
      <c r="H1405" s="304">
        <v>140.51999999999998</v>
      </c>
      <c r="I1405" s="304">
        <v>230.51999999999998</v>
      </c>
      <c r="J1405" s="304">
        <v>230.51999999999998</v>
      </c>
      <c r="K1405" s="304">
        <v>230.51999999999998</v>
      </c>
      <c r="L1405" s="304">
        <v>230.51999999999998</v>
      </c>
      <c r="M1405" s="304">
        <v>230.51999999999998</v>
      </c>
      <c r="N1405" s="301">
        <v>230.51999999999998</v>
      </c>
    </row>
    <row r="1406" spans="1:14">
      <c r="A1406" s="2" t="s">
        <v>5</v>
      </c>
      <c r="B1406" s="2" t="s">
        <v>27</v>
      </c>
      <c r="C1406" s="2" t="s">
        <v>61</v>
      </c>
      <c r="D1406" s="2" t="s">
        <v>61</v>
      </c>
      <c r="E1406" s="2" t="s">
        <v>61</v>
      </c>
      <c r="F1406" s="2" t="s">
        <v>206</v>
      </c>
      <c r="G1406" s="2" t="s">
        <v>49</v>
      </c>
      <c r="H1406" s="304">
        <v>151.20000000000002</v>
      </c>
      <c r="I1406" s="304">
        <v>151.20000000000002</v>
      </c>
      <c r="J1406" s="304">
        <v>151.20000000000002</v>
      </c>
      <c r="K1406" s="304">
        <v>151.20000000000002</v>
      </c>
      <c r="L1406" s="304">
        <v>151.20000000000002</v>
      </c>
      <c r="M1406" s="304">
        <v>151.20000000000002</v>
      </c>
      <c r="N1406" s="301">
        <v>151.20000000000002</v>
      </c>
    </row>
    <row r="1407" spans="1:14">
      <c r="A1407" s="2" t="s">
        <v>5</v>
      </c>
      <c r="B1407" s="2" t="s">
        <v>27</v>
      </c>
      <c r="C1407" s="2" t="s">
        <v>63</v>
      </c>
      <c r="D1407" s="2" t="s">
        <v>63</v>
      </c>
      <c r="E1407" s="2" t="s">
        <v>63</v>
      </c>
      <c r="F1407" s="2" t="s">
        <v>206</v>
      </c>
      <c r="G1407" s="2" t="s">
        <v>49</v>
      </c>
      <c r="H1407" s="304">
        <v>0</v>
      </c>
      <c r="I1407" s="304">
        <v>0</v>
      </c>
      <c r="J1407" s="304">
        <v>0</v>
      </c>
      <c r="K1407" s="304">
        <v>0</v>
      </c>
      <c r="L1407" s="304">
        <v>0</v>
      </c>
      <c r="M1407" s="304">
        <v>0</v>
      </c>
      <c r="N1407" s="301">
        <v>0</v>
      </c>
    </row>
    <row r="1408" spans="1:14">
      <c r="A1408" s="2" t="s">
        <v>5</v>
      </c>
      <c r="B1408" s="2" t="s">
        <v>27</v>
      </c>
      <c r="C1408" s="2" t="s">
        <v>64</v>
      </c>
      <c r="D1408" s="2" t="s">
        <v>64</v>
      </c>
      <c r="E1408" s="2" t="s">
        <v>64</v>
      </c>
      <c r="F1408" s="2" t="s">
        <v>206</v>
      </c>
      <c r="G1408" s="2" t="s">
        <v>49</v>
      </c>
      <c r="H1408" s="304">
        <v>75.7</v>
      </c>
      <c r="I1408" s="304">
        <v>3.7</v>
      </c>
      <c r="J1408" s="304">
        <v>3.7</v>
      </c>
      <c r="K1408" s="304">
        <v>3.7</v>
      </c>
      <c r="L1408" s="304">
        <v>3.7</v>
      </c>
      <c r="M1408" s="304">
        <v>3.7</v>
      </c>
      <c r="N1408" s="301">
        <v>3.7</v>
      </c>
    </row>
    <row r="1409" spans="1:14">
      <c r="A1409" s="2" t="s">
        <v>5</v>
      </c>
      <c r="B1409" s="2" t="s">
        <v>27</v>
      </c>
      <c r="C1409" s="2" t="s">
        <v>54</v>
      </c>
      <c r="D1409" s="2" t="s">
        <v>72</v>
      </c>
      <c r="E1409" s="2" t="s">
        <v>72</v>
      </c>
      <c r="F1409" s="2" t="s">
        <v>206</v>
      </c>
      <c r="G1409" s="2" t="s">
        <v>49</v>
      </c>
      <c r="H1409" s="304">
        <v>0</v>
      </c>
      <c r="I1409" s="304">
        <v>0</v>
      </c>
      <c r="J1409" s="304">
        <v>0</v>
      </c>
      <c r="K1409" s="304">
        <v>0</v>
      </c>
      <c r="L1409" s="304">
        <v>0</v>
      </c>
      <c r="M1409" s="304">
        <v>0</v>
      </c>
      <c r="N1409" s="301">
        <v>0</v>
      </c>
    </row>
    <row r="1410" spans="1:14">
      <c r="A1410" s="2" t="s">
        <v>5</v>
      </c>
      <c r="B1410" s="2" t="s">
        <v>27</v>
      </c>
      <c r="C1410" s="2" t="s">
        <v>55</v>
      </c>
      <c r="D1410" s="2" t="s">
        <v>73</v>
      </c>
      <c r="E1410" s="2" t="s">
        <v>73</v>
      </c>
      <c r="F1410" s="2" t="s">
        <v>206</v>
      </c>
      <c r="G1410" s="2" t="s">
        <v>49</v>
      </c>
      <c r="H1410" s="304">
        <v>0</v>
      </c>
      <c r="I1410" s="304">
        <v>0</v>
      </c>
      <c r="J1410" s="304">
        <v>0</v>
      </c>
      <c r="K1410" s="304">
        <v>0</v>
      </c>
      <c r="L1410" s="304">
        <v>0</v>
      </c>
      <c r="M1410" s="304">
        <v>0</v>
      </c>
      <c r="N1410" s="301">
        <v>0</v>
      </c>
    </row>
    <row r="1411" spans="1:14">
      <c r="A1411" s="2" t="s">
        <v>5</v>
      </c>
      <c r="B1411" s="2" t="s">
        <v>27</v>
      </c>
      <c r="C1411" s="2" t="s">
        <v>57</v>
      </c>
      <c r="D1411" s="2" t="s">
        <v>74</v>
      </c>
      <c r="E1411" s="2" t="s">
        <v>74</v>
      </c>
      <c r="F1411" s="2" t="s">
        <v>206</v>
      </c>
      <c r="G1411" s="2" t="s">
        <v>49</v>
      </c>
      <c r="H1411" s="304">
        <v>0</v>
      </c>
      <c r="I1411" s="304">
        <v>0</v>
      </c>
      <c r="J1411" s="304">
        <v>0</v>
      </c>
      <c r="K1411" s="304">
        <v>0</v>
      </c>
      <c r="L1411" s="304">
        <v>0</v>
      </c>
      <c r="M1411" s="304">
        <v>0</v>
      </c>
      <c r="N1411" s="301">
        <v>0</v>
      </c>
    </row>
    <row r="1412" spans="1:14">
      <c r="A1412" s="2" t="s">
        <v>5</v>
      </c>
      <c r="B1412" s="2" t="s">
        <v>27</v>
      </c>
      <c r="C1412" s="2" t="s">
        <v>64</v>
      </c>
      <c r="D1412" s="2" t="s">
        <v>75</v>
      </c>
      <c r="E1412" s="2" t="s">
        <v>75</v>
      </c>
      <c r="F1412" s="2" t="s">
        <v>206</v>
      </c>
      <c r="G1412" s="2" t="s">
        <v>49</v>
      </c>
      <c r="H1412" s="304">
        <v>0</v>
      </c>
      <c r="I1412" s="304">
        <v>0</v>
      </c>
      <c r="J1412" s="304">
        <v>0</v>
      </c>
      <c r="K1412" s="304">
        <v>0</v>
      </c>
      <c r="L1412" s="304">
        <v>0</v>
      </c>
      <c r="M1412" s="304">
        <v>0</v>
      </c>
      <c r="N1412" s="301">
        <v>0</v>
      </c>
    </row>
    <row r="1413" spans="1:14">
      <c r="A1413" s="2" t="s">
        <v>5</v>
      </c>
      <c r="B1413" s="2" t="s">
        <v>27</v>
      </c>
      <c r="C1413" s="2" t="s">
        <v>60</v>
      </c>
      <c r="D1413" s="2" t="s">
        <v>76</v>
      </c>
      <c r="E1413" s="2" t="s">
        <v>76</v>
      </c>
      <c r="F1413" s="2" t="s">
        <v>206</v>
      </c>
      <c r="G1413" s="2" t="s">
        <v>49</v>
      </c>
      <c r="H1413" s="304">
        <v>0</v>
      </c>
      <c r="I1413" s="304">
        <v>0</v>
      </c>
      <c r="J1413" s="304">
        <v>0</v>
      </c>
      <c r="K1413" s="304">
        <v>0</v>
      </c>
      <c r="L1413" s="304">
        <v>0</v>
      </c>
      <c r="M1413" s="304">
        <v>0</v>
      </c>
      <c r="N1413" s="301">
        <v>0</v>
      </c>
    </row>
    <row r="1414" spans="1:14">
      <c r="A1414" s="2" t="s">
        <v>5</v>
      </c>
      <c r="B1414" s="2" t="s">
        <v>27</v>
      </c>
      <c r="C1414" s="2" t="s">
        <v>61</v>
      </c>
      <c r="D1414" s="2" t="s">
        <v>77</v>
      </c>
      <c r="E1414" s="2" t="s">
        <v>77</v>
      </c>
      <c r="F1414" s="2" t="s">
        <v>206</v>
      </c>
      <c r="G1414" s="2" t="s">
        <v>49</v>
      </c>
      <c r="H1414" s="304">
        <v>0</v>
      </c>
      <c r="I1414" s="304">
        <v>0</v>
      </c>
      <c r="J1414" s="304">
        <v>2596</v>
      </c>
      <c r="K1414" s="304">
        <v>3292</v>
      </c>
      <c r="L1414" s="304">
        <v>5887</v>
      </c>
      <c r="M1414" s="304">
        <v>6014</v>
      </c>
      <c r="N1414" s="301">
        <v>6014</v>
      </c>
    </row>
    <row r="1415" spans="1:14">
      <c r="A1415" s="2" t="s">
        <v>5</v>
      </c>
      <c r="B1415" s="2" t="s">
        <v>27</v>
      </c>
      <c r="C1415" s="2" t="s">
        <v>62</v>
      </c>
      <c r="D1415" s="2" t="s">
        <v>78</v>
      </c>
      <c r="E1415" s="2" t="s">
        <v>78</v>
      </c>
      <c r="F1415" s="2" t="s">
        <v>206</v>
      </c>
      <c r="G1415" s="2" t="s">
        <v>49</v>
      </c>
      <c r="H1415" s="304">
        <v>0</v>
      </c>
      <c r="I1415" s="304">
        <v>0</v>
      </c>
      <c r="J1415" s="304">
        <v>0</v>
      </c>
      <c r="K1415" s="304">
        <v>0</v>
      </c>
      <c r="L1415" s="304">
        <v>0</v>
      </c>
      <c r="M1415" s="304">
        <v>0</v>
      </c>
      <c r="N1415" s="301">
        <v>0</v>
      </c>
    </row>
    <row r="1416" spans="1:14">
      <c r="A1416" s="2" t="s">
        <v>5</v>
      </c>
      <c r="B1416" s="2" t="s">
        <v>27</v>
      </c>
      <c r="C1416" s="2" t="s">
        <v>63</v>
      </c>
      <c r="D1416" s="2" t="s">
        <v>79</v>
      </c>
      <c r="E1416" s="2" t="s">
        <v>79</v>
      </c>
      <c r="F1416" s="2" t="s">
        <v>206</v>
      </c>
      <c r="G1416" s="2" t="s">
        <v>49</v>
      </c>
      <c r="H1416" s="304">
        <v>0</v>
      </c>
      <c r="I1416" s="304">
        <v>0</v>
      </c>
      <c r="J1416" s="304">
        <v>0</v>
      </c>
      <c r="K1416" s="304">
        <v>0</v>
      </c>
      <c r="L1416" s="304">
        <v>0</v>
      </c>
      <c r="M1416" s="304">
        <v>0</v>
      </c>
      <c r="N1416" s="301">
        <v>0</v>
      </c>
    </row>
    <row r="1417" spans="1:14">
      <c r="A1417" s="2" t="s">
        <v>5</v>
      </c>
      <c r="B1417" s="2" t="s">
        <v>27</v>
      </c>
      <c r="C1417" s="2" t="s">
        <v>60</v>
      </c>
      <c r="D1417" s="2" t="s">
        <v>76</v>
      </c>
      <c r="E1417" s="2" t="s">
        <v>207</v>
      </c>
      <c r="F1417" s="2" t="s">
        <v>206</v>
      </c>
      <c r="G1417" s="2" t="s">
        <v>49</v>
      </c>
      <c r="H1417" s="304">
        <v>0</v>
      </c>
      <c r="I1417" s="304">
        <v>0</v>
      </c>
      <c r="J1417" s="304">
        <v>0</v>
      </c>
      <c r="K1417" s="304">
        <v>0</v>
      </c>
      <c r="L1417" s="304">
        <v>90</v>
      </c>
      <c r="M1417" s="304">
        <v>2209.7176300000001</v>
      </c>
      <c r="N1417" s="301">
        <v>2317.320487</v>
      </c>
    </row>
    <row r="1418" spans="1:14">
      <c r="A1418" s="2" t="s">
        <v>5</v>
      </c>
      <c r="B1418" s="2" t="s">
        <v>27</v>
      </c>
      <c r="C1418" s="2" t="s">
        <v>63</v>
      </c>
      <c r="D1418" s="2" t="s">
        <v>79</v>
      </c>
      <c r="E1418" s="2" t="s">
        <v>208</v>
      </c>
      <c r="F1418" s="2" t="s">
        <v>206</v>
      </c>
      <c r="G1418" s="2" t="s">
        <v>49</v>
      </c>
      <c r="H1418" s="304">
        <v>0</v>
      </c>
      <c r="I1418" s="304">
        <v>0</v>
      </c>
      <c r="J1418" s="304">
        <v>0</v>
      </c>
      <c r="K1418" s="304">
        <v>0</v>
      </c>
      <c r="L1418" s="304">
        <v>54</v>
      </c>
      <c r="M1418" s="304">
        <v>1325.8305780000001</v>
      </c>
      <c r="N1418" s="301">
        <v>1390.392292</v>
      </c>
    </row>
    <row r="1419" spans="1:14">
      <c r="A1419" s="2" t="s">
        <v>5</v>
      </c>
      <c r="B1419" s="2" t="s">
        <v>27</v>
      </c>
      <c r="C1419" s="2" t="s">
        <v>65</v>
      </c>
      <c r="D1419" s="2" t="s">
        <v>209</v>
      </c>
      <c r="E1419" s="2" t="s">
        <v>80</v>
      </c>
      <c r="F1419" s="2" t="s">
        <v>206</v>
      </c>
      <c r="G1419" s="2" t="s">
        <v>49</v>
      </c>
      <c r="H1419" s="304">
        <v>0</v>
      </c>
      <c r="I1419" s="304">
        <v>0</v>
      </c>
      <c r="J1419" s="304">
        <v>0</v>
      </c>
      <c r="K1419" s="304">
        <v>0</v>
      </c>
      <c r="L1419" s="304">
        <v>0</v>
      </c>
      <c r="M1419" s="304">
        <v>0</v>
      </c>
      <c r="N1419" s="301">
        <v>0</v>
      </c>
    </row>
    <row r="1420" spans="1:14">
      <c r="A1420" s="2" t="s">
        <v>5</v>
      </c>
      <c r="B1420" s="2" t="s">
        <v>27</v>
      </c>
      <c r="C1420" s="2" t="s">
        <v>65</v>
      </c>
      <c r="D1420" s="2" t="s">
        <v>209</v>
      </c>
      <c r="E1420" s="2" t="s">
        <v>81</v>
      </c>
      <c r="F1420" s="2" t="s">
        <v>206</v>
      </c>
      <c r="G1420" s="2" t="s">
        <v>49</v>
      </c>
      <c r="H1420" s="304">
        <v>0</v>
      </c>
      <c r="I1420" s="304">
        <v>0</v>
      </c>
      <c r="J1420" s="304">
        <v>0</v>
      </c>
      <c r="K1420" s="304">
        <v>0</v>
      </c>
      <c r="L1420" s="304">
        <v>0</v>
      </c>
      <c r="M1420" s="304">
        <v>0</v>
      </c>
      <c r="N1420" s="301">
        <v>0</v>
      </c>
    </row>
    <row r="1421" spans="1:14">
      <c r="A1421" s="2" t="s">
        <v>5</v>
      </c>
      <c r="B1421" s="2" t="s">
        <v>27</v>
      </c>
      <c r="C1421" s="2" t="s">
        <v>82</v>
      </c>
      <c r="D1421" s="2" t="s">
        <v>82</v>
      </c>
      <c r="E1421" s="2" t="s">
        <v>82</v>
      </c>
      <c r="F1421" s="2" t="s">
        <v>206</v>
      </c>
      <c r="G1421" s="2" t="s">
        <v>49</v>
      </c>
      <c r="H1421" s="304">
        <v>0</v>
      </c>
      <c r="I1421" s="304">
        <v>0</v>
      </c>
      <c r="J1421" s="304">
        <v>0</v>
      </c>
      <c r="K1421" s="304">
        <v>0</v>
      </c>
      <c r="L1421" s="304">
        <v>0</v>
      </c>
      <c r="M1421" s="304">
        <v>0</v>
      </c>
      <c r="N1421" s="301">
        <v>0</v>
      </c>
    </row>
    <row r="1422" spans="1:14">
      <c r="A1422" s="2" t="s">
        <v>5</v>
      </c>
      <c r="B1422" s="2" t="s">
        <v>27</v>
      </c>
      <c r="C1422" s="2" t="s">
        <v>83</v>
      </c>
      <c r="D1422" s="2" t="s">
        <v>83</v>
      </c>
      <c r="E1422" s="2" t="s">
        <v>83</v>
      </c>
      <c r="F1422" s="2" t="s">
        <v>206</v>
      </c>
      <c r="G1422" s="2" t="s">
        <v>49</v>
      </c>
      <c r="H1422" s="304">
        <v>0</v>
      </c>
      <c r="I1422" s="304">
        <v>0</v>
      </c>
      <c r="J1422" s="304">
        <v>0</v>
      </c>
      <c r="K1422" s="304">
        <v>0</v>
      </c>
      <c r="L1422" s="304">
        <v>0</v>
      </c>
      <c r="M1422" s="304">
        <v>0</v>
      </c>
      <c r="N1422" s="301">
        <v>0</v>
      </c>
    </row>
    <row r="1423" spans="1:14">
      <c r="A1423" s="2" t="s">
        <v>5</v>
      </c>
      <c r="B1423" s="2" t="s">
        <v>27</v>
      </c>
      <c r="C1423" s="2" t="s">
        <v>84</v>
      </c>
      <c r="D1423" s="2" t="s">
        <v>84</v>
      </c>
      <c r="E1423" s="2" t="s">
        <v>84</v>
      </c>
      <c r="F1423" s="2" t="s">
        <v>206</v>
      </c>
      <c r="G1423" s="2" t="s">
        <v>49</v>
      </c>
      <c r="H1423" s="304">
        <v>0</v>
      </c>
      <c r="I1423" s="304">
        <v>0</v>
      </c>
      <c r="J1423" s="304">
        <v>0</v>
      </c>
      <c r="K1423" s="304">
        <v>0</v>
      </c>
      <c r="L1423" s="304">
        <v>0</v>
      </c>
      <c r="M1423" s="304">
        <v>0</v>
      </c>
      <c r="N1423" s="301">
        <v>0</v>
      </c>
    </row>
    <row r="1424" spans="1:14">
      <c r="A1424" s="2" t="s">
        <v>5</v>
      </c>
      <c r="B1424" s="2" t="s">
        <v>27</v>
      </c>
      <c r="C1424" s="2" t="s">
        <v>85</v>
      </c>
      <c r="D1424" s="2" t="s">
        <v>85</v>
      </c>
      <c r="E1424" s="2" t="s">
        <v>85</v>
      </c>
      <c r="F1424" s="2" t="s">
        <v>206</v>
      </c>
      <c r="G1424" s="2" t="s">
        <v>49</v>
      </c>
      <c r="H1424" s="304">
        <v>0</v>
      </c>
      <c r="I1424" s="304">
        <v>0</v>
      </c>
      <c r="J1424" s="304">
        <v>0</v>
      </c>
      <c r="K1424" s="304">
        <v>0</v>
      </c>
      <c r="L1424" s="304">
        <v>0</v>
      </c>
      <c r="M1424" s="304">
        <v>0</v>
      </c>
      <c r="N1424" s="301">
        <v>0</v>
      </c>
    </row>
    <row r="1425" spans="1:14">
      <c r="A1425" s="2" t="s">
        <v>5</v>
      </c>
      <c r="B1425" s="2" t="s">
        <v>27</v>
      </c>
      <c r="C1425" s="2" t="s">
        <v>87</v>
      </c>
      <c r="D1425" s="2" t="s">
        <v>87</v>
      </c>
      <c r="E1425" s="2" t="s">
        <v>87</v>
      </c>
      <c r="F1425" s="2" t="s">
        <v>206</v>
      </c>
      <c r="G1425" s="2" t="s">
        <v>49</v>
      </c>
      <c r="H1425" s="304">
        <v>0</v>
      </c>
      <c r="I1425" s="304">
        <v>72</v>
      </c>
      <c r="J1425" s="304">
        <v>72</v>
      </c>
      <c r="K1425" s="304">
        <v>72</v>
      </c>
      <c r="L1425" s="304">
        <v>72</v>
      </c>
      <c r="M1425" s="304">
        <v>72</v>
      </c>
      <c r="N1425" s="301">
        <v>72</v>
      </c>
    </row>
    <row r="1426" spans="1:14">
      <c r="A1426" s="2" t="s">
        <v>5</v>
      </c>
      <c r="B1426" s="2" t="s">
        <v>27</v>
      </c>
      <c r="C1426" s="2" t="s">
        <v>88</v>
      </c>
      <c r="D1426" s="2" t="s">
        <v>88</v>
      </c>
      <c r="E1426" s="2" t="s">
        <v>88</v>
      </c>
      <c r="F1426" s="2" t="s">
        <v>206</v>
      </c>
      <c r="G1426" s="2" t="s">
        <v>49</v>
      </c>
      <c r="H1426" s="304">
        <v>0</v>
      </c>
      <c r="I1426" s="304">
        <v>0</v>
      </c>
      <c r="J1426" s="304">
        <v>0</v>
      </c>
      <c r="K1426" s="304">
        <v>0</v>
      </c>
      <c r="L1426" s="304">
        <v>0</v>
      </c>
      <c r="M1426" s="304">
        <v>0</v>
      </c>
      <c r="N1426" s="301">
        <v>0</v>
      </c>
    </row>
    <row r="1427" spans="1:14">
      <c r="A1427" s="2" t="s">
        <v>5</v>
      </c>
      <c r="B1427" s="2" t="s">
        <v>25</v>
      </c>
      <c r="C1427" s="2" t="s">
        <v>67</v>
      </c>
      <c r="D1427" s="2" t="s">
        <v>94</v>
      </c>
      <c r="E1427" s="2">
        <v>122739</v>
      </c>
      <c r="F1427" s="2" t="s">
        <v>206</v>
      </c>
      <c r="G1427" s="2" t="s">
        <v>49</v>
      </c>
      <c r="H1427" s="304">
        <v>1485</v>
      </c>
      <c r="I1427" s="304">
        <v>1485</v>
      </c>
      <c r="J1427" s="304">
        <v>1485</v>
      </c>
      <c r="K1427" s="304">
        <v>1485</v>
      </c>
      <c r="L1427" s="304">
        <v>1485</v>
      </c>
      <c r="M1427" s="304">
        <v>1485</v>
      </c>
      <c r="N1427" s="301">
        <v>1485</v>
      </c>
    </row>
    <row r="1428" spans="1:14">
      <c r="A1428" s="2" t="s">
        <v>5</v>
      </c>
      <c r="B1428" s="2" t="s">
        <v>25</v>
      </c>
      <c r="C1428" s="2" t="s">
        <v>67</v>
      </c>
      <c r="D1428" s="2" t="s">
        <v>95</v>
      </c>
      <c r="E1428" s="2">
        <v>122738</v>
      </c>
      <c r="F1428" s="2" t="s">
        <v>206</v>
      </c>
      <c r="G1428" s="2" t="s">
        <v>49</v>
      </c>
      <c r="H1428" s="304">
        <v>0</v>
      </c>
      <c r="I1428" s="304">
        <v>1250</v>
      </c>
      <c r="J1428" s="304">
        <v>1250</v>
      </c>
      <c r="K1428" s="304">
        <v>1250</v>
      </c>
      <c r="L1428" s="304">
        <v>1250</v>
      </c>
      <c r="M1428" s="304">
        <v>1250</v>
      </c>
      <c r="N1428" s="301">
        <v>1250</v>
      </c>
    </row>
    <row r="1429" spans="1:14">
      <c r="A1429" s="2" t="s">
        <v>5</v>
      </c>
      <c r="B1429" s="2" t="s">
        <v>22</v>
      </c>
      <c r="C1429" s="2" t="s">
        <v>67</v>
      </c>
      <c r="D1429" s="2" t="s">
        <v>93</v>
      </c>
      <c r="E1429" s="2">
        <v>4390</v>
      </c>
      <c r="F1429" s="2" t="s">
        <v>206</v>
      </c>
      <c r="G1429" s="2" t="s">
        <v>49</v>
      </c>
      <c r="H1429" s="304">
        <v>0</v>
      </c>
      <c r="I1429" s="304">
        <v>1200</v>
      </c>
      <c r="J1429" s="304">
        <v>1200</v>
      </c>
      <c r="K1429" s="304">
        <v>1200</v>
      </c>
      <c r="L1429" s="304">
        <v>1200</v>
      </c>
      <c r="M1429" s="304">
        <v>1200</v>
      </c>
      <c r="N1429" s="301">
        <v>1200</v>
      </c>
    </row>
    <row r="1430" spans="1:14">
      <c r="A1430" s="2" t="s">
        <v>5</v>
      </c>
      <c r="B1430" s="2" t="s">
        <v>18</v>
      </c>
      <c r="C1430" s="2" t="s">
        <v>67</v>
      </c>
      <c r="D1430" s="2" t="s">
        <v>67</v>
      </c>
      <c r="E1430" s="2"/>
      <c r="F1430" s="2" t="s">
        <v>206</v>
      </c>
      <c r="G1430" s="2" t="s">
        <v>49</v>
      </c>
      <c r="H1430" s="304">
        <v>0</v>
      </c>
      <c r="I1430" s="304">
        <v>0</v>
      </c>
      <c r="J1430" s="304">
        <v>0</v>
      </c>
      <c r="K1430" s="304">
        <v>0</v>
      </c>
      <c r="L1430" s="304">
        <v>0</v>
      </c>
      <c r="M1430" s="304">
        <v>0</v>
      </c>
      <c r="N1430" s="301">
        <v>0</v>
      </c>
    </row>
    <row r="1431" spans="1:14">
      <c r="A1431" s="2" t="s">
        <v>5</v>
      </c>
      <c r="B1431" s="2" t="s">
        <v>19</v>
      </c>
      <c r="C1431" s="2" t="s">
        <v>67</v>
      </c>
      <c r="D1431" s="2" t="s">
        <v>67</v>
      </c>
      <c r="E1431" s="2"/>
      <c r="F1431" s="2" t="s">
        <v>206</v>
      </c>
      <c r="G1431" s="2" t="s">
        <v>49</v>
      </c>
      <c r="H1431" s="304">
        <v>0</v>
      </c>
      <c r="I1431" s="304">
        <v>0</v>
      </c>
      <c r="J1431" s="304">
        <v>0</v>
      </c>
      <c r="K1431" s="304">
        <v>0</v>
      </c>
      <c r="L1431" s="304">
        <v>0</v>
      </c>
      <c r="M1431" s="304">
        <v>0</v>
      </c>
      <c r="N1431" s="301">
        <v>0</v>
      </c>
    </row>
    <row r="1432" spans="1:14">
      <c r="A1432" s="2" t="s">
        <v>5</v>
      </c>
      <c r="B1432" s="2" t="s">
        <v>20</v>
      </c>
      <c r="C1432" s="2" t="s">
        <v>67</v>
      </c>
      <c r="D1432" s="2" t="s">
        <v>67</v>
      </c>
      <c r="E1432" s="2"/>
      <c r="F1432" s="2" t="s">
        <v>206</v>
      </c>
      <c r="G1432" s="2" t="s">
        <v>49</v>
      </c>
      <c r="H1432" s="304">
        <v>0</v>
      </c>
      <c r="I1432" s="304">
        <v>0</v>
      </c>
      <c r="J1432" s="304">
        <v>0</v>
      </c>
      <c r="K1432" s="304">
        <v>0</v>
      </c>
      <c r="L1432" s="304">
        <v>0</v>
      </c>
      <c r="M1432" s="304">
        <v>0</v>
      </c>
      <c r="N1432" s="301">
        <v>0</v>
      </c>
    </row>
    <row r="1433" spans="1:14">
      <c r="A1433" s="2" t="s">
        <v>5</v>
      </c>
      <c r="B1433" s="2" t="s">
        <v>21</v>
      </c>
      <c r="C1433" s="2" t="s">
        <v>67</v>
      </c>
      <c r="D1433" s="2" t="s">
        <v>67</v>
      </c>
      <c r="E1433" s="2"/>
      <c r="F1433" s="2" t="s">
        <v>206</v>
      </c>
      <c r="G1433" s="2" t="s">
        <v>49</v>
      </c>
      <c r="H1433" s="304">
        <v>0</v>
      </c>
      <c r="I1433" s="304">
        <v>0</v>
      </c>
      <c r="J1433" s="304">
        <v>0</v>
      </c>
      <c r="K1433" s="304">
        <v>0</v>
      </c>
      <c r="L1433" s="304">
        <v>0</v>
      </c>
      <c r="M1433" s="304">
        <v>0</v>
      </c>
      <c r="N1433" s="301">
        <v>0</v>
      </c>
    </row>
    <row r="1434" spans="1:14">
      <c r="A1434" s="2" t="s">
        <v>5</v>
      </c>
      <c r="B1434" s="2" t="s">
        <v>23</v>
      </c>
      <c r="C1434" s="2" t="s">
        <v>67</v>
      </c>
      <c r="D1434" s="2" t="s">
        <v>67</v>
      </c>
      <c r="E1434" s="2"/>
      <c r="F1434" s="2" t="s">
        <v>206</v>
      </c>
      <c r="G1434" s="2" t="s">
        <v>49</v>
      </c>
      <c r="H1434" s="304">
        <v>0</v>
      </c>
      <c r="I1434" s="304">
        <v>0</v>
      </c>
      <c r="J1434" s="304">
        <v>0</v>
      </c>
      <c r="K1434" s="304">
        <v>0</v>
      </c>
      <c r="L1434" s="304">
        <v>0</v>
      </c>
      <c r="M1434" s="304">
        <v>0</v>
      </c>
      <c r="N1434" s="301">
        <v>0</v>
      </c>
    </row>
    <row r="1435" spans="1:14">
      <c r="A1435" s="2" t="s">
        <v>5</v>
      </c>
      <c r="B1435" s="2" t="s">
        <v>24</v>
      </c>
      <c r="C1435" s="2" t="s">
        <v>67</v>
      </c>
      <c r="D1435" s="2" t="s">
        <v>67</v>
      </c>
      <c r="E1435" s="2"/>
      <c r="F1435" s="2" t="s">
        <v>206</v>
      </c>
      <c r="G1435" s="2" t="s">
        <v>49</v>
      </c>
      <c r="H1435" s="304">
        <v>0</v>
      </c>
      <c r="I1435" s="304">
        <v>0</v>
      </c>
      <c r="J1435" s="304">
        <v>0</v>
      </c>
      <c r="K1435" s="304">
        <v>0</v>
      </c>
      <c r="L1435" s="304">
        <v>0</v>
      </c>
      <c r="M1435" s="304">
        <v>0</v>
      </c>
      <c r="N1435" s="301">
        <v>0</v>
      </c>
    </row>
    <row r="1436" spans="1:14">
      <c r="A1436" s="2" t="s">
        <v>5</v>
      </c>
      <c r="B1436" s="2" t="s">
        <v>26</v>
      </c>
      <c r="C1436" s="2" t="s">
        <v>67</v>
      </c>
      <c r="D1436" s="2" t="s">
        <v>67</v>
      </c>
      <c r="E1436" s="2"/>
      <c r="F1436" s="2" t="s">
        <v>206</v>
      </c>
      <c r="G1436" s="2" t="s">
        <v>49</v>
      </c>
      <c r="H1436" s="304">
        <v>0</v>
      </c>
      <c r="I1436" s="304">
        <v>0</v>
      </c>
      <c r="J1436" s="304">
        <v>0</v>
      </c>
      <c r="K1436" s="304">
        <v>0</v>
      </c>
      <c r="L1436" s="304">
        <v>0</v>
      </c>
      <c r="M1436" s="304">
        <v>0</v>
      </c>
      <c r="N1436" s="301">
        <v>0</v>
      </c>
    </row>
    <row r="1437" spans="1:14">
      <c r="A1437" s="2" t="s">
        <v>5</v>
      </c>
      <c r="B1437" s="2" t="s">
        <v>27</v>
      </c>
      <c r="C1437" s="2" t="s">
        <v>67</v>
      </c>
      <c r="D1437" s="2" t="s">
        <v>67</v>
      </c>
      <c r="E1437" s="2"/>
      <c r="F1437" s="2" t="s">
        <v>206</v>
      </c>
      <c r="G1437" s="2" t="s">
        <v>49</v>
      </c>
      <c r="H1437" s="304">
        <v>0</v>
      </c>
      <c r="I1437" s="304">
        <v>0</v>
      </c>
      <c r="J1437" s="304">
        <v>0</v>
      </c>
      <c r="K1437" s="304">
        <v>0</v>
      </c>
      <c r="L1437" s="304">
        <v>0</v>
      </c>
      <c r="M1437" s="304">
        <v>0</v>
      </c>
      <c r="N1437" s="301">
        <v>0</v>
      </c>
    </row>
    <row r="1438" spans="1:14">
      <c r="A1438" s="2" t="s">
        <v>5</v>
      </c>
      <c r="B1438" s="2" t="s">
        <v>28</v>
      </c>
      <c r="C1438" s="2" t="s">
        <v>67</v>
      </c>
      <c r="D1438" s="2" t="s">
        <v>94</v>
      </c>
      <c r="E1438" s="2">
        <v>122739</v>
      </c>
      <c r="F1438" s="2" t="s">
        <v>206</v>
      </c>
      <c r="G1438" s="2" t="s">
        <v>49</v>
      </c>
      <c r="H1438" s="304">
        <v>1485</v>
      </c>
      <c r="I1438" s="304">
        <v>1485</v>
      </c>
      <c r="J1438" s="304">
        <v>1485</v>
      </c>
      <c r="K1438" s="304">
        <v>1485</v>
      </c>
      <c r="L1438" s="304">
        <v>1485</v>
      </c>
      <c r="M1438" s="304">
        <v>1485</v>
      </c>
      <c r="N1438" s="301">
        <v>1485</v>
      </c>
    </row>
    <row r="1439" spans="1:14">
      <c r="A1439" s="2" t="s">
        <v>5</v>
      </c>
      <c r="B1439" s="2" t="s">
        <v>28</v>
      </c>
      <c r="C1439" s="2" t="s">
        <v>67</v>
      </c>
      <c r="D1439" s="2" t="s">
        <v>95</v>
      </c>
      <c r="E1439" s="2">
        <v>122738</v>
      </c>
      <c r="F1439" s="2" t="s">
        <v>206</v>
      </c>
      <c r="G1439" s="2" t="s">
        <v>49</v>
      </c>
      <c r="H1439" s="304">
        <v>0</v>
      </c>
      <c r="I1439" s="304">
        <v>1250</v>
      </c>
      <c r="J1439" s="304">
        <v>1250</v>
      </c>
      <c r="K1439" s="304">
        <v>1250</v>
      </c>
      <c r="L1439" s="304">
        <v>1250</v>
      </c>
      <c r="M1439" s="304">
        <v>1250</v>
      </c>
      <c r="N1439" s="301">
        <v>1250</v>
      </c>
    </row>
    <row r="1440" spans="1:14">
      <c r="A1440" s="2" t="s">
        <v>5</v>
      </c>
      <c r="B1440" s="2" t="s">
        <v>28</v>
      </c>
      <c r="C1440" s="2" t="s">
        <v>67</v>
      </c>
      <c r="D1440" s="2" t="s">
        <v>93</v>
      </c>
      <c r="E1440" s="2">
        <v>4390</v>
      </c>
      <c r="F1440" s="2" t="s">
        <v>206</v>
      </c>
      <c r="G1440" s="2" t="s">
        <v>49</v>
      </c>
      <c r="H1440" s="304">
        <v>0</v>
      </c>
      <c r="I1440" s="304">
        <v>1200</v>
      </c>
      <c r="J1440" s="304">
        <v>1200</v>
      </c>
      <c r="K1440" s="304">
        <v>1200</v>
      </c>
      <c r="L1440" s="304">
        <v>1200</v>
      </c>
      <c r="M1440" s="304">
        <v>1200</v>
      </c>
      <c r="N1440" s="301">
        <v>1200</v>
      </c>
    </row>
    <row r="1441" spans="1:14">
      <c r="A1441" s="2" t="s">
        <v>5</v>
      </c>
      <c r="B1441" s="2" t="s">
        <v>18</v>
      </c>
      <c r="C1441" s="2" t="s">
        <v>48</v>
      </c>
      <c r="D1441" s="2" t="s">
        <v>48</v>
      </c>
      <c r="E1441" s="2" t="s">
        <v>48</v>
      </c>
      <c r="F1441" s="2" t="s">
        <v>210</v>
      </c>
      <c r="G1441" s="2" t="s">
        <v>50</v>
      </c>
      <c r="H1441" s="304">
        <v>0</v>
      </c>
      <c r="I1441" s="304">
        <v>0</v>
      </c>
      <c r="J1441" s="304">
        <v>0</v>
      </c>
      <c r="K1441" s="304">
        <v>0</v>
      </c>
      <c r="L1441" s="304">
        <v>0</v>
      </c>
      <c r="M1441" s="304">
        <v>0</v>
      </c>
      <c r="N1441" s="301">
        <v>0</v>
      </c>
    </row>
    <row r="1442" spans="1:14">
      <c r="A1442" s="2" t="s">
        <v>5</v>
      </c>
      <c r="B1442" s="2" t="s">
        <v>18</v>
      </c>
      <c r="C1442" s="2" t="s">
        <v>53</v>
      </c>
      <c r="D1442" s="2" t="s">
        <v>53</v>
      </c>
      <c r="E1442" s="2" t="s">
        <v>53</v>
      </c>
      <c r="F1442" s="2" t="s">
        <v>210</v>
      </c>
      <c r="G1442" s="2" t="s">
        <v>50</v>
      </c>
      <c r="H1442" s="304">
        <v>0</v>
      </c>
      <c r="I1442" s="304">
        <v>0</v>
      </c>
      <c r="J1442" s="304">
        <v>0</v>
      </c>
      <c r="K1442" s="304">
        <v>0</v>
      </c>
      <c r="L1442" s="304">
        <v>0</v>
      </c>
      <c r="M1442" s="304">
        <v>0</v>
      </c>
      <c r="N1442" s="301">
        <v>0</v>
      </c>
    </row>
    <row r="1443" spans="1:14">
      <c r="A1443" s="2" t="s">
        <v>5</v>
      </c>
      <c r="B1443" s="2" t="s">
        <v>18</v>
      </c>
      <c r="C1443" s="2" t="s">
        <v>54</v>
      </c>
      <c r="D1443" s="2" t="s">
        <v>54</v>
      </c>
      <c r="E1443" s="2" t="s">
        <v>54</v>
      </c>
      <c r="F1443" s="2" t="s">
        <v>210</v>
      </c>
      <c r="G1443" s="2" t="s">
        <v>50</v>
      </c>
      <c r="H1443" s="304">
        <v>18470.009035891002</v>
      </c>
      <c r="I1443" s="304">
        <v>17688.237292357</v>
      </c>
      <c r="J1443" s="304">
        <v>8295.4588666140007</v>
      </c>
      <c r="K1443" s="304">
        <v>8562.363351461001</v>
      </c>
      <c r="L1443" s="304">
        <v>9112.0649990299989</v>
      </c>
      <c r="M1443" s="304">
        <v>8462.2824741099994</v>
      </c>
      <c r="N1443" s="301">
        <v>0</v>
      </c>
    </row>
    <row r="1444" spans="1:14">
      <c r="A1444" s="2" t="s">
        <v>5</v>
      </c>
      <c r="B1444" s="2" t="s">
        <v>18</v>
      </c>
      <c r="C1444" s="2" t="s">
        <v>55</v>
      </c>
      <c r="D1444" s="2" t="s">
        <v>55</v>
      </c>
      <c r="E1444" s="2" t="s">
        <v>55</v>
      </c>
      <c r="F1444" s="2" t="s">
        <v>210</v>
      </c>
      <c r="G1444" s="2" t="s">
        <v>50</v>
      </c>
      <c r="H1444" s="304">
        <v>0</v>
      </c>
      <c r="I1444" s="304">
        <v>4.4550000000000001</v>
      </c>
      <c r="J1444" s="304">
        <v>0</v>
      </c>
      <c r="K1444" s="304">
        <v>4.4550000000000001</v>
      </c>
      <c r="L1444" s="304">
        <v>8.1724999999999994</v>
      </c>
      <c r="M1444" s="304">
        <v>4.4550000000000001</v>
      </c>
      <c r="N1444" s="301">
        <v>0</v>
      </c>
    </row>
    <row r="1445" spans="1:14">
      <c r="A1445" s="2" t="s">
        <v>5</v>
      </c>
      <c r="B1445" s="2" t="s">
        <v>18</v>
      </c>
      <c r="C1445" s="2" t="s">
        <v>56</v>
      </c>
      <c r="D1445" s="2" t="s">
        <v>56</v>
      </c>
      <c r="E1445" s="2" t="s">
        <v>56</v>
      </c>
      <c r="F1445" s="2" t="s">
        <v>210</v>
      </c>
      <c r="G1445" s="2" t="s">
        <v>50</v>
      </c>
      <c r="H1445" s="304">
        <v>0</v>
      </c>
      <c r="I1445" s="304">
        <v>0</v>
      </c>
      <c r="J1445" s="304">
        <v>0</v>
      </c>
      <c r="K1445" s="304">
        <v>0</v>
      </c>
      <c r="L1445" s="304">
        <v>0</v>
      </c>
      <c r="M1445" s="304">
        <v>0</v>
      </c>
      <c r="N1445" s="301">
        <v>0</v>
      </c>
    </row>
    <row r="1446" spans="1:14">
      <c r="A1446" s="2" t="s">
        <v>5</v>
      </c>
      <c r="B1446" s="2" t="s">
        <v>18</v>
      </c>
      <c r="C1446" s="2" t="s">
        <v>57</v>
      </c>
      <c r="D1446" s="2" t="s">
        <v>57</v>
      </c>
      <c r="E1446" s="2" t="s">
        <v>57</v>
      </c>
      <c r="F1446" s="2" t="s">
        <v>210</v>
      </c>
      <c r="G1446" s="2" t="s">
        <v>50</v>
      </c>
      <c r="H1446" s="304">
        <v>49.055999999999997</v>
      </c>
      <c r="I1446" s="304">
        <v>49.055999999999997</v>
      </c>
      <c r="J1446" s="304">
        <v>49.055999999999997</v>
      </c>
      <c r="K1446" s="304">
        <v>49.055999999999997</v>
      </c>
      <c r="L1446" s="304">
        <v>49.055999999999997</v>
      </c>
      <c r="M1446" s="304">
        <v>49.055999999999997</v>
      </c>
      <c r="N1446" s="301">
        <v>49.055999999999997</v>
      </c>
    </row>
    <row r="1447" spans="1:14">
      <c r="A1447" s="2" t="s">
        <v>5</v>
      </c>
      <c r="B1447" s="2" t="s">
        <v>18</v>
      </c>
      <c r="C1447" s="2" t="s">
        <v>58</v>
      </c>
      <c r="D1447" s="2" t="s">
        <v>58</v>
      </c>
      <c r="E1447" s="2" t="s">
        <v>58</v>
      </c>
      <c r="F1447" s="2" t="s">
        <v>210</v>
      </c>
      <c r="G1447" s="2" t="s">
        <v>50</v>
      </c>
      <c r="H1447" s="304">
        <v>16661.562696000001</v>
      </c>
      <c r="I1447" s="304">
        <v>16661.562696000001</v>
      </c>
      <c r="J1447" s="304">
        <v>16661.562696000001</v>
      </c>
      <c r="K1447" s="304">
        <v>16661.562696000001</v>
      </c>
      <c r="L1447" s="304">
        <v>16661.562696000001</v>
      </c>
      <c r="M1447" s="304">
        <v>16661.562696000001</v>
      </c>
      <c r="N1447" s="301">
        <v>16661.562696000001</v>
      </c>
    </row>
    <row r="1448" spans="1:14">
      <c r="A1448" s="2" t="s">
        <v>5</v>
      </c>
      <c r="B1448" s="2" t="s">
        <v>18</v>
      </c>
      <c r="C1448" s="2" t="s">
        <v>59</v>
      </c>
      <c r="D1448" s="2" t="s">
        <v>59</v>
      </c>
      <c r="E1448" s="2" t="s">
        <v>59</v>
      </c>
      <c r="F1448" s="2" t="s">
        <v>210</v>
      </c>
      <c r="G1448" s="2" t="s">
        <v>50</v>
      </c>
      <c r="H1448" s="304">
        <v>545.90286266299972</v>
      </c>
      <c r="I1448" s="304">
        <v>537.81044941799973</v>
      </c>
      <c r="J1448" s="304">
        <v>538.73511500099994</v>
      </c>
      <c r="K1448" s="304">
        <v>538.6671157799999</v>
      </c>
      <c r="L1448" s="304">
        <v>537.86136341299994</v>
      </c>
      <c r="M1448" s="304">
        <v>538.73509998100019</v>
      </c>
      <c r="N1448" s="301">
        <v>539.13762589199985</v>
      </c>
    </row>
    <row r="1449" spans="1:14">
      <c r="A1449" s="2" t="s">
        <v>5</v>
      </c>
      <c r="B1449" s="2" t="s">
        <v>18</v>
      </c>
      <c r="C1449" s="2" t="s">
        <v>60</v>
      </c>
      <c r="D1449" s="2" t="s">
        <v>60</v>
      </c>
      <c r="E1449" s="2" t="s">
        <v>60</v>
      </c>
      <c r="F1449" s="2" t="s">
        <v>210</v>
      </c>
      <c r="G1449" s="2" t="s">
        <v>50</v>
      </c>
      <c r="H1449" s="304">
        <v>902.36521742032937</v>
      </c>
      <c r="I1449" s="304">
        <v>902.36521742032937</v>
      </c>
      <c r="J1449" s="304">
        <v>902.36521742032937</v>
      </c>
      <c r="K1449" s="304">
        <v>902.36521742032937</v>
      </c>
      <c r="L1449" s="304">
        <v>902.36521742032937</v>
      </c>
      <c r="M1449" s="304">
        <v>902.36521742032937</v>
      </c>
      <c r="N1449" s="301">
        <v>902.36521742032937</v>
      </c>
    </row>
    <row r="1450" spans="1:14">
      <c r="A1450" s="2" t="s">
        <v>5</v>
      </c>
      <c r="B1450" s="2" t="s">
        <v>18</v>
      </c>
      <c r="C1450" s="2" t="s">
        <v>61</v>
      </c>
      <c r="D1450" s="2" t="s">
        <v>61</v>
      </c>
      <c r="E1450" s="2" t="s">
        <v>61</v>
      </c>
      <c r="F1450" s="2" t="s">
        <v>210</v>
      </c>
      <c r="G1450" s="2" t="s">
        <v>50</v>
      </c>
      <c r="H1450" s="304">
        <v>14.440836164</v>
      </c>
      <c r="I1450" s="304">
        <v>14.440836164</v>
      </c>
      <c r="J1450" s="304">
        <v>14.440836164</v>
      </c>
      <c r="K1450" s="304">
        <v>14.440836164</v>
      </c>
      <c r="L1450" s="304">
        <v>14.440836164</v>
      </c>
      <c r="M1450" s="304">
        <v>14.440836164</v>
      </c>
      <c r="N1450" s="301">
        <v>14.440836164</v>
      </c>
    </row>
    <row r="1451" spans="1:14">
      <c r="A1451" s="2" t="s">
        <v>5</v>
      </c>
      <c r="B1451" s="2" t="s">
        <v>18</v>
      </c>
      <c r="C1451" s="2" t="s">
        <v>63</v>
      </c>
      <c r="D1451" s="2" t="s">
        <v>63</v>
      </c>
      <c r="E1451" s="2" t="s">
        <v>63</v>
      </c>
      <c r="F1451" s="2" t="s">
        <v>210</v>
      </c>
      <c r="G1451" s="2" t="s">
        <v>50</v>
      </c>
      <c r="H1451" s="304">
        <v>0</v>
      </c>
      <c r="I1451" s="304">
        <v>30.387361036000001</v>
      </c>
      <c r="J1451" s="304">
        <v>2.873564043</v>
      </c>
      <c r="K1451" s="304">
        <v>20.071765986999999</v>
      </c>
      <c r="L1451" s="304">
        <v>53.139072026000001</v>
      </c>
      <c r="M1451" s="304">
        <v>19.379622463</v>
      </c>
      <c r="N1451" s="301">
        <v>112.618023834</v>
      </c>
    </row>
    <row r="1452" spans="1:14">
      <c r="A1452" s="2" t="s">
        <v>5</v>
      </c>
      <c r="B1452" s="2" t="s">
        <v>18</v>
      </c>
      <c r="C1452" s="2" t="s">
        <v>64</v>
      </c>
      <c r="D1452" s="2" t="s">
        <v>64</v>
      </c>
      <c r="E1452" s="2" t="s">
        <v>64</v>
      </c>
      <c r="F1452" s="2" t="s">
        <v>210</v>
      </c>
      <c r="G1452" s="2" t="s">
        <v>50</v>
      </c>
      <c r="H1452" s="304">
        <v>1862.0662610100001</v>
      </c>
      <c r="I1452" s="304">
        <v>1748.8532632780002</v>
      </c>
      <c r="J1452" s="304">
        <v>1748.8532600950002</v>
      </c>
      <c r="K1452" s="304">
        <v>1748.8532603690001</v>
      </c>
      <c r="L1452" s="304">
        <v>1748.8532608529999</v>
      </c>
      <c r="M1452" s="304">
        <v>1748.8532603150002</v>
      </c>
      <c r="N1452" s="301">
        <v>49.293534000000001</v>
      </c>
    </row>
    <row r="1453" spans="1:14">
      <c r="A1453" s="2" t="s">
        <v>5</v>
      </c>
      <c r="B1453" s="2" t="s">
        <v>18</v>
      </c>
      <c r="C1453" s="2" t="s">
        <v>54</v>
      </c>
      <c r="D1453" s="2" t="s">
        <v>72</v>
      </c>
      <c r="E1453" s="2" t="s">
        <v>72</v>
      </c>
      <c r="F1453" s="2" t="s">
        <v>210</v>
      </c>
      <c r="G1453" s="2" t="s">
        <v>50</v>
      </c>
      <c r="H1453" s="304">
        <v>0</v>
      </c>
      <c r="I1453" s="304">
        <v>0</v>
      </c>
      <c r="J1453" s="304">
        <v>0</v>
      </c>
      <c r="K1453" s="304">
        <v>0</v>
      </c>
      <c r="L1453" s="304">
        <v>0</v>
      </c>
      <c r="M1453" s="304">
        <v>0</v>
      </c>
      <c r="N1453" s="301">
        <v>0</v>
      </c>
    </row>
    <row r="1454" spans="1:14">
      <c r="A1454" s="2" t="s">
        <v>5</v>
      </c>
      <c r="B1454" s="2" t="s">
        <v>18</v>
      </c>
      <c r="C1454" s="2" t="s">
        <v>55</v>
      </c>
      <c r="D1454" s="2" t="s">
        <v>73</v>
      </c>
      <c r="E1454" s="2" t="s">
        <v>73</v>
      </c>
      <c r="F1454" s="2" t="s">
        <v>210</v>
      </c>
      <c r="G1454" s="2" t="s">
        <v>50</v>
      </c>
      <c r="H1454" s="304">
        <v>0</v>
      </c>
      <c r="I1454" s="304">
        <v>0</v>
      </c>
      <c r="J1454" s="304">
        <v>0</v>
      </c>
      <c r="K1454" s="304">
        <v>0</v>
      </c>
      <c r="L1454" s="304">
        <v>0</v>
      </c>
      <c r="M1454" s="304">
        <v>0</v>
      </c>
      <c r="N1454" s="301">
        <v>0</v>
      </c>
    </row>
    <row r="1455" spans="1:14">
      <c r="A1455" s="2" t="s">
        <v>5</v>
      </c>
      <c r="B1455" s="2" t="s">
        <v>18</v>
      </c>
      <c r="C1455" s="2" t="s">
        <v>57</v>
      </c>
      <c r="D1455" s="2" t="s">
        <v>74</v>
      </c>
      <c r="E1455" s="2" t="s">
        <v>74</v>
      </c>
      <c r="F1455" s="2" t="s">
        <v>210</v>
      </c>
      <c r="G1455" s="2" t="s">
        <v>50</v>
      </c>
      <c r="H1455" s="304">
        <v>0</v>
      </c>
      <c r="I1455" s="304">
        <v>0</v>
      </c>
      <c r="J1455" s="304">
        <v>0</v>
      </c>
      <c r="K1455" s="304">
        <v>0</v>
      </c>
      <c r="L1455" s="304">
        <v>0</v>
      </c>
      <c r="M1455" s="304">
        <v>0</v>
      </c>
      <c r="N1455" s="301">
        <v>0</v>
      </c>
    </row>
    <row r="1456" spans="1:14">
      <c r="A1456" s="2" t="s">
        <v>5</v>
      </c>
      <c r="B1456" s="2" t="s">
        <v>18</v>
      </c>
      <c r="C1456" s="2" t="s">
        <v>64</v>
      </c>
      <c r="D1456" s="2" t="s">
        <v>75</v>
      </c>
      <c r="E1456" s="2" t="s">
        <v>75</v>
      </c>
      <c r="F1456" s="2" t="s">
        <v>210</v>
      </c>
      <c r="G1456" s="2" t="s">
        <v>50</v>
      </c>
      <c r="H1456" s="304">
        <v>0</v>
      </c>
      <c r="I1456" s="304">
        <v>0</v>
      </c>
      <c r="J1456" s="304">
        <v>0</v>
      </c>
      <c r="K1456" s="304">
        <v>0</v>
      </c>
      <c r="L1456" s="304">
        <v>342.75837571800002</v>
      </c>
      <c r="M1456" s="304">
        <v>342.75837634800001</v>
      </c>
      <c r="N1456" s="301">
        <v>342.75837683200001</v>
      </c>
    </row>
    <row r="1457" spans="1:14">
      <c r="A1457" s="2" t="s">
        <v>5</v>
      </c>
      <c r="B1457" s="2" t="s">
        <v>18</v>
      </c>
      <c r="C1457" s="2" t="s">
        <v>60</v>
      </c>
      <c r="D1457" s="2" t="s">
        <v>76</v>
      </c>
      <c r="E1457" s="2" t="s">
        <v>76</v>
      </c>
      <c r="F1457" s="2" t="s">
        <v>210</v>
      </c>
      <c r="G1457" s="2" t="s">
        <v>50</v>
      </c>
      <c r="H1457" s="304">
        <v>0</v>
      </c>
      <c r="I1457" s="304">
        <v>0</v>
      </c>
      <c r="J1457" s="304">
        <v>0</v>
      </c>
      <c r="K1457" s="304">
        <v>0</v>
      </c>
      <c r="L1457" s="304">
        <v>0</v>
      </c>
      <c r="M1457" s="304">
        <v>0</v>
      </c>
      <c r="N1457" s="301">
        <v>0</v>
      </c>
    </row>
    <row r="1458" spans="1:14">
      <c r="A1458" s="2" t="s">
        <v>5</v>
      </c>
      <c r="B1458" s="2" t="s">
        <v>18</v>
      </c>
      <c r="C1458" s="2" t="s">
        <v>61</v>
      </c>
      <c r="D1458" s="2" t="s">
        <v>77</v>
      </c>
      <c r="E1458" s="2" t="s">
        <v>77</v>
      </c>
      <c r="F1458" s="2" t="s">
        <v>210</v>
      </c>
      <c r="G1458" s="2" t="s">
        <v>50</v>
      </c>
      <c r="H1458" s="304">
        <v>0</v>
      </c>
      <c r="I1458" s="304">
        <v>0</v>
      </c>
      <c r="J1458" s="304">
        <v>0</v>
      </c>
      <c r="K1458" s="304">
        <v>0</v>
      </c>
      <c r="L1458" s="304">
        <v>0</v>
      </c>
      <c r="M1458" s="304">
        <v>0</v>
      </c>
      <c r="N1458" s="301">
        <v>0</v>
      </c>
    </row>
    <row r="1459" spans="1:14">
      <c r="A1459" s="2" t="s">
        <v>5</v>
      </c>
      <c r="B1459" s="2" t="s">
        <v>18</v>
      </c>
      <c r="C1459" s="2" t="s">
        <v>62</v>
      </c>
      <c r="D1459" s="2" t="s">
        <v>78</v>
      </c>
      <c r="E1459" s="2" t="s">
        <v>78</v>
      </c>
      <c r="F1459" s="2" t="s">
        <v>210</v>
      </c>
      <c r="G1459" s="2" t="s">
        <v>50</v>
      </c>
      <c r="H1459" s="304">
        <v>418.39818893500001</v>
      </c>
      <c r="I1459" s="304">
        <v>1251.6288002619999</v>
      </c>
      <c r="J1459" s="304">
        <v>6065.7702468879997</v>
      </c>
      <c r="K1459" s="304">
        <v>6065.7702468879997</v>
      </c>
      <c r="L1459" s="304">
        <v>6065.7702468879997</v>
      </c>
      <c r="M1459" s="304">
        <v>6065.7702468879997</v>
      </c>
      <c r="N1459" s="301">
        <v>6065.7702468879997</v>
      </c>
    </row>
    <row r="1460" spans="1:14">
      <c r="A1460" s="2" t="s">
        <v>5</v>
      </c>
      <c r="B1460" s="2" t="s">
        <v>18</v>
      </c>
      <c r="C1460" s="2" t="s">
        <v>63</v>
      </c>
      <c r="D1460" s="2" t="s">
        <v>79</v>
      </c>
      <c r="E1460" s="2" t="s">
        <v>79</v>
      </c>
      <c r="F1460" s="2" t="s">
        <v>210</v>
      </c>
      <c r="G1460" s="2" t="s">
        <v>50</v>
      </c>
      <c r="H1460" s="304">
        <v>162.08205677699999</v>
      </c>
      <c r="I1460" s="304">
        <v>505.52000026399998</v>
      </c>
      <c r="J1460" s="304">
        <v>907.88999980599999</v>
      </c>
      <c r="K1460" s="304">
        <v>903.11999989799995</v>
      </c>
      <c r="L1460" s="304">
        <v>1052.269250844</v>
      </c>
      <c r="M1460" s="304">
        <v>1051.780255185</v>
      </c>
      <c r="N1460" s="301">
        <v>951.293750284</v>
      </c>
    </row>
    <row r="1461" spans="1:14">
      <c r="A1461" s="2" t="s">
        <v>5</v>
      </c>
      <c r="B1461" s="2" t="s">
        <v>18</v>
      </c>
      <c r="C1461" s="2" t="s">
        <v>60</v>
      </c>
      <c r="D1461" s="2" t="s">
        <v>76</v>
      </c>
      <c r="E1461" s="2" t="s">
        <v>207</v>
      </c>
      <c r="F1461" s="2" t="s">
        <v>210</v>
      </c>
      <c r="G1461" s="2" t="s">
        <v>50</v>
      </c>
      <c r="H1461" s="304">
        <v>0</v>
      </c>
      <c r="I1461" s="304">
        <v>0</v>
      </c>
      <c r="J1461" s="304">
        <v>0</v>
      </c>
      <c r="K1461" s="304">
        <v>0</v>
      </c>
      <c r="L1461" s="304">
        <v>0</v>
      </c>
      <c r="M1461" s="304">
        <v>0</v>
      </c>
      <c r="N1461" s="301">
        <v>8480.2325635060006</v>
      </c>
    </row>
    <row r="1462" spans="1:14">
      <c r="A1462" s="2" t="s">
        <v>5</v>
      </c>
      <c r="B1462" s="2" t="s">
        <v>18</v>
      </c>
      <c r="C1462" s="2" t="s">
        <v>63</v>
      </c>
      <c r="D1462" s="2" t="s">
        <v>79</v>
      </c>
      <c r="E1462" s="2" t="s">
        <v>208</v>
      </c>
      <c r="F1462" s="2" t="s">
        <v>210</v>
      </c>
      <c r="G1462" s="2" t="s">
        <v>50</v>
      </c>
      <c r="H1462" s="304">
        <v>0</v>
      </c>
      <c r="I1462" s="304">
        <v>0</v>
      </c>
      <c r="J1462" s="304">
        <v>0</v>
      </c>
      <c r="K1462" s="304">
        <v>0</v>
      </c>
      <c r="L1462" s="304">
        <v>0</v>
      </c>
      <c r="M1462" s="304">
        <v>0</v>
      </c>
      <c r="N1462" s="301">
        <v>3629.0378432399998</v>
      </c>
    </row>
    <row r="1463" spans="1:14">
      <c r="A1463" s="2" t="s">
        <v>5</v>
      </c>
      <c r="B1463" s="2" t="s">
        <v>18</v>
      </c>
      <c r="C1463" s="2" t="s">
        <v>65</v>
      </c>
      <c r="D1463" s="2" t="s">
        <v>209</v>
      </c>
      <c r="E1463" s="2" t="s">
        <v>80</v>
      </c>
      <c r="F1463" s="2" t="s">
        <v>210</v>
      </c>
      <c r="G1463" s="2" t="s">
        <v>50</v>
      </c>
      <c r="H1463" s="304">
        <v>0</v>
      </c>
      <c r="I1463" s="304">
        <v>0</v>
      </c>
      <c r="J1463" s="304">
        <v>0</v>
      </c>
      <c r="K1463" s="304">
        <v>0</v>
      </c>
      <c r="L1463" s="304">
        <v>0</v>
      </c>
      <c r="M1463" s="304">
        <v>0</v>
      </c>
      <c r="N1463" s="301">
        <v>0</v>
      </c>
    </row>
    <row r="1464" spans="1:14">
      <c r="A1464" s="2" t="s">
        <v>5</v>
      </c>
      <c r="B1464" s="2" t="s">
        <v>18</v>
      </c>
      <c r="C1464" s="2" t="s">
        <v>65</v>
      </c>
      <c r="D1464" s="2" t="s">
        <v>209</v>
      </c>
      <c r="E1464" s="2" t="s">
        <v>81</v>
      </c>
      <c r="F1464" s="2" t="s">
        <v>210</v>
      </c>
      <c r="G1464" s="2" t="s">
        <v>50</v>
      </c>
      <c r="H1464" s="304">
        <v>0</v>
      </c>
      <c r="I1464" s="304">
        <v>0</v>
      </c>
      <c r="J1464" s="304">
        <v>0</v>
      </c>
      <c r="K1464" s="304">
        <v>0</v>
      </c>
      <c r="L1464" s="304">
        <v>0</v>
      </c>
      <c r="M1464" s="304">
        <v>0</v>
      </c>
      <c r="N1464" s="301">
        <v>0</v>
      </c>
    </row>
    <row r="1465" spans="1:14">
      <c r="A1465" s="2" t="s">
        <v>5</v>
      </c>
      <c r="B1465" s="2" t="s">
        <v>19</v>
      </c>
      <c r="C1465" s="2" t="s">
        <v>48</v>
      </c>
      <c r="D1465" s="2" t="s">
        <v>48</v>
      </c>
      <c r="E1465" s="2" t="s">
        <v>48</v>
      </c>
      <c r="F1465" s="2" t="s">
        <v>210</v>
      </c>
      <c r="G1465" s="2" t="s">
        <v>50</v>
      </c>
      <c r="H1465" s="304">
        <v>278.99999884800002</v>
      </c>
      <c r="I1465" s="304">
        <v>0</v>
      </c>
      <c r="J1465" s="304">
        <v>0</v>
      </c>
      <c r="K1465" s="304">
        <v>0</v>
      </c>
      <c r="L1465" s="304">
        <v>0</v>
      </c>
      <c r="M1465" s="304">
        <v>0</v>
      </c>
      <c r="N1465" s="301">
        <v>0</v>
      </c>
    </row>
    <row r="1466" spans="1:14">
      <c r="A1466" s="2" t="s">
        <v>5</v>
      </c>
      <c r="B1466" s="2" t="s">
        <v>19</v>
      </c>
      <c r="C1466" s="2" t="s">
        <v>53</v>
      </c>
      <c r="D1466" s="2" t="s">
        <v>53</v>
      </c>
      <c r="E1466" s="2" t="s">
        <v>53</v>
      </c>
      <c r="F1466" s="2" t="s">
        <v>210</v>
      </c>
      <c r="G1466" s="2" t="s">
        <v>50</v>
      </c>
      <c r="H1466" s="304">
        <v>0</v>
      </c>
      <c r="I1466" s="304">
        <v>0</v>
      </c>
      <c r="J1466" s="304">
        <v>0</v>
      </c>
      <c r="K1466" s="304">
        <v>0</v>
      </c>
      <c r="L1466" s="304">
        <v>0</v>
      </c>
      <c r="M1466" s="304">
        <v>0</v>
      </c>
      <c r="N1466" s="301">
        <v>0</v>
      </c>
    </row>
    <row r="1467" spans="1:14">
      <c r="A1467" s="2" t="s">
        <v>5</v>
      </c>
      <c r="B1467" s="2" t="s">
        <v>19</v>
      </c>
      <c r="C1467" s="2" t="s">
        <v>54</v>
      </c>
      <c r="D1467" s="2" t="s">
        <v>54</v>
      </c>
      <c r="E1467" s="2" t="s">
        <v>54</v>
      </c>
      <c r="F1467" s="2" t="s">
        <v>210</v>
      </c>
      <c r="G1467" s="2" t="s">
        <v>50</v>
      </c>
      <c r="H1467" s="304">
        <v>4816.4850140750004</v>
      </c>
      <c r="I1467" s="304">
        <v>2900.1791397279999</v>
      </c>
      <c r="J1467" s="304">
        <v>2340.4614930530001</v>
      </c>
      <c r="K1467" s="304">
        <v>802.17200000000003</v>
      </c>
      <c r="L1467" s="304">
        <v>1118.85927797</v>
      </c>
      <c r="M1467" s="304">
        <v>802.17200000000003</v>
      </c>
      <c r="N1467" s="301">
        <v>119.9</v>
      </c>
    </row>
    <row r="1468" spans="1:14">
      <c r="A1468" s="2" t="s">
        <v>5</v>
      </c>
      <c r="B1468" s="2" t="s">
        <v>19</v>
      </c>
      <c r="C1468" s="2" t="s">
        <v>55</v>
      </c>
      <c r="D1468" s="2" t="s">
        <v>55</v>
      </c>
      <c r="E1468" s="2" t="s">
        <v>55</v>
      </c>
      <c r="F1468" s="2" t="s">
        <v>210</v>
      </c>
      <c r="G1468" s="2" t="s">
        <v>50</v>
      </c>
      <c r="H1468" s="304">
        <v>115.18438913399999</v>
      </c>
      <c r="I1468" s="304">
        <v>67.158000000000001</v>
      </c>
      <c r="J1468" s="304">
        <v>30.03</v>
      </c>
      <c r="K1468" s="304">
        <v>0</v>
      </c>
      <c r="L1468" s="304">
        <v>0</v>
      </c>
      <c r="M1468" s="304">
        <v>0</v>
      </c>
      <c r="N1468" s="301">
        <v>3.41</v>
      </c>
    </row>
    <row r="1469" spans="1:14">
      <c r="A1469" s="2" t="s">
        <v>5</v>
      </c>
      <c r="B1469" s="2" t="s">
        <v>19</v>
      </c>
      <c r="C1469" s="2" t="s">
        <v>56</v>
      </c>
      <c r="D1469" s="2" t="s">
        <v>56</v>
      </c>
      <c r="E1469" s="2" t="s">
        <v>56</v>
      </c>
      <c r="F1469" s="2" t="s">
        <v>210</v>
      </c>
      <c r="G1469" s="2" t="s">
        <v>50</v>
      </c>
      <c r="H1469" s="304">
        <v>46.515560000000001</v>
      </c>
      <c r="I1469" s="304">
        <v>66</v>
      </c>
      <c r="J1469" s="304">
        <v>60.387</v>
      </c>
      <c r="K1469" s="304">
        <v>30.48836</v>
      </c>
      <c r="L1469" s="304">
        <v>30.48836</v>
      </c>
      <c r="M1469" s="304">
        <v>31.832039999999999</v>
      </c>
      <c r="N1469" s="301">
        <v>17.050360000000001</v>
      </c>
    </row>
    <row r="1470" spans="1:14">
      <c r="A1470" s="2" t="s">
        <v>5</v>
      </c>
      <c r="B1470" s="2" t="s">
        <v>19</v>
      </c>
      <c r="C1470" s="2" t="s">
        <v>57</v>
      </c>
      <c r="D1470" s="2" t="s">
        <v>57</v>
      </c>
      <c r="E1470" s="2" t="s">
        <v>57</v>
      </c>
      <c r="F1470" s="2" t="s">
        <v>210</v>
      </c>
      <c r="G1470" s="2" t="s">
        <v>50</v>
      </c>
      <c r="H1470" s="304">
        <v>0</v>
      </c>
      <c r="I1470" s="304">
        <v>0</v>
      </c>
      <c r="J1470" s="304">
        <v>0</v>
      </c>
      <c r="K1470" s="304">
        <v>0</v>
      </c>
      <c r="L1470" s="304">
        <v>0</v>
      </c>
      <c r="M1470" s="304">
        <v>0</v>
      </c>
      <c r="N1470" s="301">
        <v>0</v>
      </c>
    </row>
    <row r="1471" spans="1:14">
      <c r="A1471" s="2" t="s">
        <v>5</v>
      </c>
      <c r="B1471" s="2" t="s">
        <v>19</v>
      </c>
      <c r="C1471" s="2" t="s">
        <v>58</v>
      </c>
      <c r="D1471" s="2" t="s">
        <v>58</v>
      </c>
      <c r="E1471" s="2" t="s">
        <v>58</v>
      </c>
      <c r="F1471" s="2" t="s">
        <v>210</v>
      </c>
      <c r="G1471" s="2" t="s">
        <v>50</v>
      </c>
      <c r="H1471" s="304">
        <v>0</v>
      </c>
      <c r="I1471" s="304">
        <v>0</v>
      </c>
      <c r="J1471" s="304">
        <v>0</v>
      </c>
      <c r="K1471" s="304">
        <v>0</v>
      </c>
      <c r="L1471" s="304">
        <v>0</v>
      </c>
      <c r="M1471" s="304">
        <v>0</v>
      </c>
      <c r="N1471" s="301">
        <v>0</v>
      </c>
    </row>
    <row r="1472" spans="1:14">
      <c r="A1472" s="2" t="s">
        <v>5</v>
      </c>
      <c r="B1472" s="2" t="s">
        <v>19</v>
      </c>
      <c r="C1472" s="2" t="s">
        <v>59</v>
      </c>
      <c r="D1472" s="2" t="s">
        <v>59</v>
      </c>
      <c r="E1472" s="2" t="s">
        <v>59</v>
      </c>
      <c r="F1472" s="2" t="s">
        <v>210</v>
      </c>
      <c r="G1472" s="2" t="s">
        <v>50</v>
      </c>
      <c r="H1472" s="304">
        <v>0</v>
      </c>
      <c r="I1472" s="304">
        <v>0</v>
      </c>
      <c r="J1472" s="304">
        <v>0</v>
      </c>
      <c r="K1472" s="304">
        <v>0</v>
      </c>
      <c r="L1472" s="304">
        <v>0</v>
      </c>
      <c r="M1472" s="304">
        <v>0</v>
      </c>
      <c r="N1472" s="301">
        <v>0</v>
      </c>
    </row>
    <row r="1473" spans="1:14">
      <c r="A1473" s="2" t="s">
        <v>5</v>
      </c>
      <c r="B1473" s="2" t="s">
        <v>19</v>
      </c>
      <c r="C1473" s="2" t="s">
        <v>60</v>
      </c>
      <c r="D1473" s="2" t="s">
        <v>60</v>
      </c>
      <c r="E1473" s="2" t="s">
        <v>60</v>
      </c>
      <c r="F1473" s="2" t="s">
        <v>210</v>
      </c>
      <c r="G1473" s="2" t="s">
        <v>50</v>
      </c>
      <c r="H1473" s="304">
        <v>551.51453688476784</v>
      </c>
      <c r="I1473" s="304">
        <v>551.51453688476784</v>
      </c>
      <c r="J1473" s="304">
        <v>551.51453688476784</v>
      </c>
      <c r="K1473" s="304">
        <v>551.51453688476784</v>
      </c>
      <c r="L1473" s="304">
        <v>551.51453688476784</v>
      </c>
      <c r="M1473" s="304">
        <v>551.51453688476784</v>
      </c>
      <c r="N1473" s="301">
        <v>551.51453688476784</v>
      </c>
    </row>
    <row r="1474" spans="1:14">
      <c r="A1474" s="2" t="s">
        <v>5</v>
      </c>
      <c r="B1474" s="2" t="s">
        <v>19</v>
      </c>
      <c r="C1474" s="2" t="s">
        <v>61</v>
      </c>
      <c r="D1474" s="2" t="s">
        <v>61</v>
      </c>
      <c r="E1474" s="2" t="s">
        <v>61</v>
      </c>
      <c r="F1474" s="2" t="s">
        <v>210</v>
      </c>
      <c r="G1474" s="2" t="s">
        <v>50</v>
      </c>
      <c r="H1474" s="304">
        <v>5.3733189909999997</v>
      </c>
      <c r="I1474" s="304">
        <v>5.3733189909999997</v>
      </c>
      <c r="J1474" s="304">
        <v>5.3733189909999997</v>
      </c>
      <c r="K1474" s="304">
        <v>5.3733189909999997</v>
      </c>
      <c r="L1474" s="304">
        <v>5.3733189909999997</v>
      </c>
      <c r="M1474" s="304">
        <v>5.3733189909999997</v>
      </c>
      <c r="N1474" s="301">
        <v>5.3733189909999997</v>
      </c>
    </row>
    <row r="1475" spans="1:14">
      <c r="A1475" s="2" t="s">
        <v>5</v>
      </c>
      <c r="B1475" s="2" t="s">
        <v>19</v>
      </c>
      <c r="C1475" s="2" t="s">
        <v>63</v>
      </c>
      <c r="D1475" s="2" t="s">
        <v>63</v>
      </c>
      <c r="E1475" s="2" t="s">
        <v>63</v>
      </c>
      <c r="F1475" s="2" t="s">
        <v>210</v>
      </c>
      <c r="G1475" s="2" t="s">
        <v>50</v>
      </c>
      <c r="H1475" s="304">
        <v>0</v>
      </c>
      <c r="I1475" s="304">
        <v>0</v>
      </c>
      <c r="J1475" s="304">
        <v>0</v>
      </c>
      <c r="K1475" s="304">
        <v>0</v>
      </c>
      <c r="L1475" s="304">
        <v>0</v>
      </c>
      <c r="M1475" s="304">
        <v>0</v>
      </c>
      <c r="N1475" s="301">
        <v>0</v>
      </c>
    </row>
    <row r="1476" spans="1:14">
      <c r="A1476" s="2" t="s">
        <v>5</v>
      </c>
      <c r="B1476" s="2" t="s">
        <v>19</v>
      </c>
      <c r="C1476" s="2" t="s">
        <v>64</v>
      </c>
      <c r="D1476" s="2" t="s">
        <v>64</v>
      </c>
      <c r="E1476" s="2" t="s">
        <v>64</v>
      </c>
      <c r="F1476" s="2" t="s">
        <v>210</v>
      </c>
      <c r="G1476" s="2" t="s">
        <v>50</v>
      </c>
      <c r="H1476" s="304">
        <v>276.42419411200001</v>
      </c>
      <c r="I1476" s="304">
        <v>114.43529411199999</v>
      </c>
      <c r="J1476" s="304">
        <v>43.172994111999998</v>
      </c>
      <c r="K1476" s="304">
        <v>42.532194814</v>
      </c>
      <c r="L1476" s="304">
        <v>42.532194531000002</v>
      </c>
      <c r="M1476" s="304">
        <v>43.172994463999999</v>
      </c>
      <c r="N1476" s="301">
        <v>54.467093565999996</v>
      </c>
    </row>
    <row r="1477" spans="1:14">
      <c r="A1477" s="2" t="s">
        <v>5</v>
      </c>
      <c r="B1477" s="2" t="s">
        <v>19</v>
      </c>
      <c r="C1477" s="2" t="s">
        <v>54</v>
      </c>
      <c r="D1477" s="2" t="s">
        <v>72</v>
      </c>
      <c r="E1477" s="2" t="s">
        <v>72</v>
      </c>
      <c r="F1477" s="2" t="s">
        <v>210</v>
      </c>
      <c r="G1477" s="2" t="s">
        <v>50</v>
      </c>
      <c r="H1477" s="304">
        <v>0</v>
      </c>
      <c r="I1477" s="304">
        <v>0</v>
      </c>
      <c r="J1477" s="304">
        <v>0</v>
      </c>
      <c r="K1477" s="304">
        <v>0</v>
      </c>
      <c r="L1477" s="304">
        <v>0</v>
      </c>
      <c r="M1477" s="304">
        <v>0</v>
      </c>
      <c r="N1477" s="301">
        <v>0</v>
      </c>
    </row>
    <row r="1478" spans="1:14">
      <c r="A1478" s="2" t="s">
        <v>5</v>
      </c>
      <c r="B1478" s="2" t="s">
        <v>19</v>
      </c>
      <c r="C1478" s="2" t="s">
        <v>55</v>
      </c>
      <c r="D1478" s="2" t="s">
        <v>73</v>
      </c>
      <c r="E1478" s="2" t="s">
        <v>73</v>
      </c>
      <c r="F1478" s="2" t="s">
        <v>210</v>
      </c>
      <c r="G1478" s="2" t="s">
        <v>50</v>
      </c>
      <c r="H1478" s="304">
        <v>0</v>
      </c>
      <c r="I1478" s="304">
        <v>0</v>
      </c>
      <c r="J1478" s="304">
        <v>190.30142791599999</v>
      </c>
      <c r="K1478" s="304">
        <v>2.0617818959999998</v>
      </c>
      <c r="L1478" s="304">
        <v>10.824</v>
      </c>
      <c r="M1478" s="304">
        <v>73.963999999999999</v>
      </c>
      <c r="N1478" s="301">
        <v>201.59700000000001</v>
      </c>
    </row>
    <row r="1479" spans="1:14">
      <c r="A1479" s="2" t="s">
        <v>5</v>
      </c>
      <c r="B1479" s="2" t="s">
        <v>19</v>
      </c>
      <c r="C1479" s="2" t="s">
        <v>57</v>
      </c>
      <c r="D1479" s="2" t="s">
        <v>74</v>
      </c>
      <c r="E1479" s="2" t="s">
        <v>74</v>
      </c>
      <c r="F1479" s="2" t="s">
        <v>210</v>
      </c>
      <c r="G1479" s="2" t="s">
        <v>50</v>
      </c>
      <c r="H1479" s="304">
        <v>0</v>
      </c>
      <c r="I1479" s="304">
        <v>0</v>
      </c>
      <c r="J1479" s="304">
        <v>0</v>
      </c>
      <c r="K1479" s="304">
        <v>0</v>
      </c>
      <c r="L1479" s="304">
        <v>0</v>
      </c>
      <c r="M1479" s="304">
        <v>0</v>
      </c>
      <c r="N1479" s="301">
        <v>0</v>
      </c>
    </row>
    <row r="1480" spans="1:14">
      <c r="A1480" s="2" t="s">
        <v>5</v>
      </c>
      <c r="B1480" s="2" t="s">
        <v>19</v>
      </c>
      <c r="C1480" s="2" t="s">
        <v>64</v>
      </c>
      <c r="D1480" s="2" t="s">
        <v>75</v>
      </c>
      <c r="E1480" s="2" t="s">
        <v>75</v>
      </c>
      <c r="F1480" s="2" t="s">
        <v>210</v>
      </c>
      <c r="G1480" s="2" t="s">
        <v>50</v>
      </c>
      <c r="H1480" s="304">
        <v>0</v>
      </c>
      <c r="I1480" s="304">
        <v>0</v>
      </c>
      <c r="J1480" s="304">
        <v>0</v>
      </c>
      <c r="K1480" s="304">
        <v>0</v>
      </c>
      <c r="L1480" s="304">
        <v>0</v>
      </c>
      <c r="M1480" s="304">
        <v>0</v>
      </c>
      <c r="N1480" s="301">
        <v>0</v>
      </c>
    </row>
    <row r="1481" spans="1:14">
      <c r="A1481" s="2" t="s">
        <v>5</v>
      </c>
      <c r="B1481" s="2" t="s">
        <v>19</v>
      </c>
      <c r="C1481" s="2" t="s">
        <v>60</v>
      </c>
      <c r="D1481" s="2" t="s">
        <v>76</v>
      </c>
      <c r="E1481" s="2" t="s">
        <v>76</v>
      </c>
      <c r="F1481" s="2" t="s">
        <v>210</v>
      </c>
      <c r="G1481" s="2" t="s">
        <v>50</v>
      </c>
      <c r="H1481" s="304">
        <v>0</v>
      </c>
      <c r="I1481" s="304">
        <v>0</v>
      </c>
      <c r="J1481" s="304">
        <v>0</v>
      </c>
      <c r="K1481" s="304">
        <v>0</v>
      </c>
      <c r="L1481" s="304">
        <v>0</v>
      </c>
      <c r="M1481" s="304">
        <v>0</v>
      </c>
      <c r="N1481" s="301">
        <v>2746.3477736509999</v>
      </c>
    </row>
    <row r="1482" spans="1:14">
      <c r="A1482" s="2" t="s">
        <v>5</v>
      </c>
      <c r="B1482" s="2" t="s">
        <v>19</v>
      </c>
      <c r="C1482" s="2" t="s">
        <v>61</v>
      </c>
      <c r="D1482" s="2" t="s">
        <v>77</v>
      </c>
      <c r="E1482" s="2" t="s">
        <v>77</v>
      </c>
      <c r="F1482" s="2" t="s">
        <v>210</v>
      </c>
      <c r="G1482" s="2" t="s">
        <v>50</v>
      </c>
      <c r="H1482" s="304">
        <v>0</v>
      </c>
      <c r="I1482" s="304">
        <v>0</v>
      </c>
      <c r="J1482" s="304">
        <v>0</v>
      </c>
      <c r="K1482" s="304">
        <v>0</v>
      </c>
      <c r="L1482" s="304">
        <v>0</v>
      </c>
      <c r="M1482" s="304">
        <v>0</v>
      </c>
      <c r="N1482" s="301">
        <v>0</v>
      </c>
    </row>
    <row r="1483" spans="1:14">
      <c r="A1483" s="2" t="s">
        <v>5</v>
      </c>
      <c r="B1483" s="2" t="s">
        <v>19</v>
      </c>
      <c r="C1483" s="2" t="s">
        <v>62</v>
      </c>
      <c r="D1483" s="2" t="s">
        <v>78</v>
      </c>
      <c r="E1483" s="2" t="s">
        <v>78</v>
      </c>
      <c r="F1483" s="2" t="s">
        <v>210</v>
      </c>
      <c r="G1483" s="2" t="s">
        <v>50</v>
      </c>
      <c r="H1483" s="304">
        <v>0</v>
      </c>
      <c r="I1483" s="304">
        <v>0</v>
      </c>
      <c r="J1483" s="304">
        <v>0</v>
      </c>
      <c r="K1483" s="304">
        <v>0</v>
      </c>
      <c r="L1483" s="304">
        <v>0</v>
      </c>
      <c r="M1483" s="304">
        <v>0</v>
      </c>
      <c r="N1483" s="301">
        <v>0</v>
      </c>
    </row>
    <row r="1484" spans="1:14">
      <c r="A1484" s="2" t="s">
        <v>5</v>
      </c>
      <c r="B1484" s="2" t="s">
        <v>19</v>
      </c>
      <c r="C1484" s="2" t="s">
        <v>63</v>
      </c>
      <c r="D1484" s="2" t="s">
        <v>79</v>
      </c>
      <c r="E1484" s="2" t="s">
        <v>79</v>
      </c>
      <c r="F1484" s="2" t="s">
        <v>210</v>
      </c>
      <c r="G1484" s="2" t="s">
        <v>50</v>
      </c>
      <c r="H1484" s="304">
        <v>0</v>
      </c>
      <c r="I1484" s="304">
        <v>0</v>
      </c>
      <c r="J1484" s="304">
        <v>0</v>
      </c>
      <c r="K1484" s="304">
        <v>0</v>
      </c>
      <c r="L1484" s="304">
        <v>0</v>
      </c>
      <c r="M1484" s="304">
        <v>0</v>
      </c>
      <c r="N1484" s="301">
        <v>0</v>
      </c>
    </row>
    <row r="1485" spans="1:14">
      <c r="A1485" s="2" t="s">
        <v>5</v>
      </c>
      <c r="B1485" s="2" t="s">
        <v>19</v>
      </c>
      <c r="C1485" s="2" t="s">
        <v>60</v>
      </c>
      <c r="D1485" s="2" t="s">
        <v>76</v>
      </c>
      <c r="E1485" s="2" t="s">
        <v>207</v>
      </c>
      <c r="F1485" s="2" t="s">
        <v>210</v>
      </c>
      <c r="G1485" s="2" t="s">
        <v>50</v>
      </c>
      <c r="H1485" s="304">
        <v>0</v>
      </c>
      <c r="I1485" s="304">
        <v>0</v>
      </c>
      <c r="J1485" s="304">
        <v>0</v>
      </c>
      <c r="K1485" s="304">
        <v>0</v>
      </c>
      <c r="L1485" s="304">
        <v>0</v>
      </c>
      <c r="M1485" s="304">
        <v>0</v>
      </c>
      <c r="N1485" s="301">
        <v>0</v>
      </c>
    </row>
    <row r="1486" spans="1:14">
      <c r="A1486" s="2" t="s">
        <v>5</v>
      </c>
      <c r="B1486" s="2" t="s">
        <v>19</v>
      </c>
      <c r="C1486" s="2" t="s">
        <v>63</v>
      </c>
      <c r="D1486" s="2" t="s">
        <v>79</v>
      </c>
      <c r="E1486" s="2" t="s">
        <v>208</v>
      </c>
      <c r="F1486" s="2" t="s">
        <v>210</v>
      </c>
      <c r="G1486" s="2" t="s">
        <v>50</v>
      </c>
      <c r="H1486" s="304">
        <v>0</v>
      </c>
      <c r="I1486" s="304">
        <v>0</v>
      </c>
      <c r="J1486" s="304">
        <v>0</v>
      </c>
      <c r="K1486" s="304">
        <v>0</v>
      </c>
      <c r="L1486" s="304">
        <v>0</v>
      </c>
      <c r="M1486" s="304">
        <v>0</v>
      </c>
      <c r="N1486" s="301">
        <v>0</v>
      </c>
    </row>
    <row r="1487" spans="1:14">
      <c r="A1487" s="2" t="s">
        <v>5</v>
      </c>
      <c r="B1487" s="2" t="s">
        <v>19</v>
      </c>
      <c r="C1487" s="2" t="s">
        <v>65</v>
      </c>
      <c r="D1487" s="2" t="s">
        <v>209</v>
      </c>
      <c r="E1487" s="2" t="s">
        <v>80</v>
      </c>
      <c r="F1487" s="2" t="s">
        <v>210</v>
      </c>
      <c r="G1487" s="2" t="s">
        <v>50</v>
      </c>
      <c r="H1487" s="304">
        <v>0</v>
      </c>
      <c r="I1487" s="304">
        <v>0</v>
      </c>
      <c r="J1487" s="304">
        <v>0</v>
      </c>
      <c r="K1487" s="304">
        <v>0</v>
      </c>
      <c r="L1487" s="304">
        <v>0</v>
      </c>
      <c r="M1487" s="304">
        <v>0</v>
      </c>
      <c r="N1487" s="301">
        <v>0</v>
      </c>
    </row>
    <row r="1488" spans="1:14">
      <c r="A1488" s="2" t="s">
        <v>5</v>
      </c>
      <c r="B1488" s="2" t="s">
        <v>19</v>
      </c>
      <c r="C1488" s="2" t="s">
        <v>65</v>
      </c>
      <c r="D1488" s="2" t="s">
        <v>209</v>
      </c>
      <c r="E1488" s="2" t="s">
        <v>81</v>
      </c>
      <c r="F1488" s="2" t="s">
        <v>210</v>
      </c>
      <c r="G1488" s="2" t="s">
        <v>50</v>
      </c>
      <c r="H1488" s="304">
        <v>0</v>
      </c>
      <c r="I1488" s="304">
        <v>0</v>
      </c>
      <c r="J1488" s="304">
        <v>0</v>
      </c>
      <c r="K1488" s="304">
        <v>0</v>
      </c>
      <c r="L1488" s="304">
        <v>0</v>
      </c>
      <c r="M1488" s="304">
        <v>0</v>
      </c>
      <c r="N1488" s="301">
        <v>0</v>
      </c>
    </row>
    <row r="1489" spans="1:14">
      <c r="A1489" s="2" t="s">
        <v>5</v>
      </c>
      <c r="B1489" s="2" t="s">
        <v>20</v>
      </c>
      <c r="C1489" s="2" t="s">
        <v>48</v>
      </c>
      <c r="D1489" s="2" t="s">
        <v>48</v>
      </c>
      <c r="E1489" s="2" t="s">
        <v>48</v>
      </c>
      <c r="F1489" s="2" t="s">
        <v>210</v>
      </c>
      <c r="G1489" s="2" t="s">
        <v>50</v>
      </c>
      <c r="H1489" s="304">
        <v>0</v>
      </c>
      <c r="I1489" s="304">
        <v>0</v>
      </c>
      <c r="J1489" s="304">
        <v>0</v>
      </c>
      <c r="K1489" s="304">
        <v>0</v>
      </c>
      <c r="L1489" s="304">
        <v>0</v>
      </c>
      <c r="M1489" s="304">
        <v>0</v>
      </c>
      <c r="N1489" s="301">
        <v>0</v>
      </c>
    </row>
    <row r="1490" spans="1:14">
      <c r="A1490" s="2" t="s">
        <v>5</v>
      </c>
      <c r="B1490" s="2" t="s">
        <v>20</v>
      </c>
      <c r="C1490" s="2" t="s">
        <v>53</v>
      </c>
      <c r="D1490" s="2" t="s">
        <v>53</v>
      </c>
      <c r="E1490" s="2" t="s">
        <v>53</v>
      </c>
      <c r="F1490" s="2" t="s">
        <v>210</v>
      </c>
      <c r="G1490" s="2" t="s">
        <v>50</v>
      </c>
      <c r="H1490" s="304">
        <v>0</v>
      </c>
      <c r="I1490" s="304">
        <v>0</v>
      </c>
      <c r="J1490" s="304">
        <v>0</v>
      </c>
      <c r="K1490" s="304">
        <v>0</v>
      </c>
      <c r="L1490" s="304">
        <v>0</v>
      </c>
      <c r="M1490" s="304">
        <v>0</v>
      </c>
      <c r="N1490" s="301">
        <v>0</v>
      </c>
    </row>
    <row r="1491" spans="1:14">
      <c r="A1491" s="2" t="s">
        <v>5</v>
      </c>
      <c r="B1491" s="2" t="s">
        <v>20</v>
      </c>
      <c r="C1491" s="2" t="s">
        <v>54</v>
      </c>
      <c r="D1491" s="2" t="s">
        <v>54</v>
      </c>
      <c r="E1491" s="2" t="s">
        <v>54</v>
      </c>
      <c r="F1491" s="2" t="s">
        <v>210</v>
      </c>
      <c r="G1491" s="2" t="s">
        <v>50</v>
      </c>
      <c r="H1491" s="304">
        <v>2577.2612817130002</v>
      </c>
      <c r="I1491" s="304">
        <v>1116.0692006060001</v>
      </c>
      <c r="J1491" s="304">
        <v>492.33012124600003</v>
      </c>
      <c r="K1491" s="304">
        <v>868.63304157200002</v>
      </c>
      <c r="L1491" s="304">
        <v>1179.4193689469998</v>
      </c>
      <c r="M1491" s="304">
        <v>576.93750905600007</v>
      </c>
      <c r="N1491" s="301">
        <v>0</v>
      </c>
    </row>
    <row r="1492" spans="1:14">
      <c r="A1492" s="2" t="s">
        <v>5</v>
      </c>
      <c r="B1492" s="2" t="s">
        <v>20</v>
      </c>
      <c r="C1492" s="2" t="s">
        <v>55</v>
      </c>
      <c r="D1492" s="2" t="s">
        <v>55</v>
      </c>
      <c r="E1492" s="2" t="s">
        <v>55</v>
      </c>
      <c r="F1492" s="2" t="s">
        <v>210</v>
      </c>
      <c r="G1492" s="2" t="s">
        <v>50</v>
      </c>
      <c r="H1492" s="304">
        <v>0</v>
      </c>
      <c r="I1492" s="304">
        <v>0</v>
      </c>
      <c r="J1492" s="304">
        <v>0</v>
      </c>
      <c r="K1492" s="304">
        <v>0</v>
      </c>
      <c r="L1492" s="304">
        <v>27.517554000000001</v>
      </c>
      <c r="M1492" s="304">
        <v>0</v>
      </c>
      <c r="N1492" s="301">
        <v>0</v>
      </c>
    </row>
    <row r="1493" spans="1:14">
      <c r="A1493" s="2" t="s">
        <v>5</v>
      </c>
      <c r="B1493" s="2" t="s">
        <v>20</v>
      </c>
      <c r="C1493" s="2" t="s">
        <v>56</v>
      </c>
      <c r="D1493" s="2" t="s">
        <v>56</v>
      </c>
      <c r="E1493" s="2" t="s">
        <v>56</v>
      </c>
      <c r="F1493" s="2" t="s">
        <v>210</v>
      </c>
      <c r="G1493" s="2" t="s">
        <v>50</v>
      </c>
      <c r="H1493" s="304">
        <v>0</v>
      </c>
      <c r="I1493" s="304">
        <v>11.016</v>
      </c>
      <c r="J1493" s="304">
        <v>11.016</v>
      </c>
      <c r="K1493" s="304">
        <v>11.016</v>
      </c>
      <c r="L1493" s="304">
        <v>11.016</v>
      </c>
      <c r="M1493" s="304">
        <v>11.016</v>
      </c>
      <c r="N1493" s="301">
        <v>0</v>
      </c>
    </row>
    <row r="1494" spans="1:14">
      <c r="A1494" s="2" t="s">
        <v>5</v>
      </c>
      <c r="B1494" s="2" t="s">
        <v>20</v>
      </c>
      <c r="C1494" s="2" t="s">
        <v>57</v>
      </c>
      <c r="D1494" s="2" t="s">
        <v>57</v>
      </c>
      <c r="E1494" s="2" t="s">
        <v>57</v>
      </c>
      <c r="F1494" s="2" t="s">
        <v>210</v>
      </c>
      <c r="G1494" s="2" t="s">
        <v>50</v>
      </c>
      <c r="H1494" s="304">
        <v>0</v>
      </c>
      <c r="I1494" s="304">
        <v>0</v>
      </c>
      <c r="J1494" s="304">
        <v>0</v>
      </c>
      <c r="K1494" s="304">
        <v>0</v>
      </c>
      <c r="L1494" s="304">
        <v>0</v>
      </c>
      <c r="M1494" s="304">
        <v>0</v>
      </c>
      <c r="N1494" s="301">
        <v>0</v>
      </c>
    </row>
    <row r="1495" spans="1:14">
      <c r="A1495" s="2" t="s">
        <v>5</v>
      </c>
      <c r="B1495" s="2" t="s">
        <v>20</v>
      </c>
      <c r="C1495" s="2" t="s">
        <v>58</v>
      </c>
      <c r="D1495" s="2" t="s">
        <v>58</v>
      </c>
      <c r="E1495" s="2" t="s">
        <v>58</v>
      </c>
      <c r="F1495" s="2" t="s">
        <v>210</v>
      </c>
      <c r="G1495" s="2" t="s">
        <v>50</v>
      </c>
      <c r="H1495" s="304">
        <v>0</v>
      </c>
      <c r="I1495" s="304">
        <v>0</v>
      </c>
      <c r="J1495" s="304">
        <v>0</v>
      </c>
      <c r="K1495" s="304">
        <v>0</v>
      </c>
      <c r="L1495" s="304">
        <v>0</v>
      </c>
      <c r="M1495" s="304">
        <v>0</v>
      </c>
      <c r="N1495" s="301">
        <v>0</v>
      </c>
    </row>
    <row r="1496" spans="1:14">
      <c r="A1496" s="2" t="s">
        <v>5</v>
      </c>
      <c r="B1496" s="2" t="s">
        <v>20</v>
      </c>
      <c r="C1496" s="2" t="s">
        <v>59</v>
      </c>
      <c r="D1496" s="2" t="s">
        <v>59</v>
      </c>
      <c r="E1496" s="2" t="s">
        <v>59</v>
      </c>
      <c r="F1496" s="2" t="s">
        <v>210</v>
      </c>
      <c r="G1496" s="2" t="s">
        <v>50</v>
      </c>
      <c r="H1496" s="304">
        <v>2722.6363029638073</v>
      </c>
      <c r="I1496" s="304">
        <v>2722.6362784309194</v>
      </c>
      <c r="J1496" s="304">
        <v>2722.6362894940758</v>
      </c>
      <c r="K1496" s="304">
        <v>2722.6362905575515</v>
      </c>
      <c r="L1496" s="304">
        <v>2658.4037170441038</v>
      </c>
      <c r="M1496" s="304">
        <v>2722.6362878945924</v>
      </c>
      <c r="N1496" s="301">
        <v>1878.576258363561</v>
      </c>
    </row>
    <row r="1497" spans="1:14">
      <c r="A1497" s="2" t="s">
        <v>5</v>
      </c>
      <c r="B1497" s="2" t="s">
        <v>20</v>
      </c>
      <c r="C1497" s="2" t="s">
        <v>60</v>
      </c>
      <c r="D1497" s="2" t="s">
        <v>60</v>
      </c>
      <c r="E1497" s="2" t="s">
        <v>60</v>
      </c>
      <c r="F1497" s="2" t="s">
        <v>210</v>
      </c>
      <c r="G1497" s="2" t="s">
        <v>50</v>
      </c>
      <c r="H1497" s="304">
        <v>1322.94463818642</v>
      </c>
      <c r="I1497" s="304">
        <v>1432.5937016658927</v>
      </c>
      <c r="J1497" s="304">
        <v>1432.5937016658927</v>
      </c>
      <c r="K1497" s="304">
        <v>1432.5937016658927</v>
      </c>
      <c r="L1497" s="304">
        <v>1432.5937016658927</v>
      </c>
      <c r="M1497" s="304">
        <v>1432.5937016658927</v>
      </c>
      <c r="N1497" s="301">
        <v>1432.5937016658927</v>
      </c>
    </row>
    <row r="1498" spans="1:14">
      <c r="A1498" s="2" t="s">
        <v>5</v>
      </c>
      <c r="B1498" s="2" t="s">
        <v>20</v>
      </c>
      <c r="C1498" s="2" t="s">
        <v>61</v>
      </c>
      <c r="D1498" s="2" t="s">
        <v>61</v>
      </c>
      <c r="E1498" s="2" t="s">
        <v>61</v>
      </c>
      <c r="F1498" s="2" t="s">
        <v>210</v>
      </c>
      <c r="G1498" s="2" t="s">
        <v>50</v>
      </c>
      <c r="H1498" s="304">
        <v>3759.4799751190003</v>
      </c>
      <c r="I1498" s="304">
        <v>3939.3214933889994</v>
      </c>
      <c r="J1498" s="304">
        <v>3939.3214933889994</v>
      </c>
      <c r="K1498" s="304">
        <v>3939.3214933889994</v>
      </c>
      <c r="L1498" s="304">
        <v>3939.3214933889994</v>
      </c>
      <c r="M1498" s="304">
        <v>3939.3214933889994</v>
      </c>
      <c r="N1498" s="301">
        <v>3939.3214933889994</v>
      </c>
    </row>
    <row r="1499" spans="1:14">
      <c r="A1499" s="2" t="s">
        <v>5</v>
      </c>
      <c r="B1499" s="2" t="s">
        <v>20</v>
      </c>
      <c r="C1499" s="2" t="s">
        <v>63</v>
      </c>
      <c r="D1499" s="2" t="s">
        <v>63</v>
      </c>
      <c r="E1499" s="2" t="s">
        <v>63</v>
      </c>
      <c r="F1499" s="2" t="s">
        <v>210</v>
      </c>
      <c r="G1499" s="2" t="s">
        <v>50</v>
      </c>
      <c r="H1499" s="304">
        <v>0.41055513099999996</v>
      </c>
      <c r="I1499" s="304">
        <v>2.0194839719999997</v>
      </c>
      <c r="J1499" s="304">
        <v>6.127542128</v>
      </c>
      <c r="K1499" s="304">
        <v>7.585120002</v>
      </c>
      <c r="L1499" s="304">
        <v>119.341087804</v>
      </c>
      <c r="M1499" s="304">
        <v>48.002997665000002</v>
      </c>
      <c r="N1499" s="301">
        <v>30.181576866</v>
      </c>
    </row>
    <row r="1500" spans="1:14">
      <c r="A1500" s="2" t="s">
        <v>5</v>
      </c>
      <c r="B1500" s="2" t="s">
        <v>20</v>
      </c>
      <c r="C1500" s="2" t="s">
        <v>64</v>
      </c>
      <c r="D1500" s="2" t="s">
        <v>64</v>
      </c>
      <c r="E1500" s="2" t="s">
        <v>64</v>
      </c>
      <c r="F1500" s="2" t="s">
        <v>210</v>
      </c>
      <c r="G1500" s="2" t="s">
        <v>50</v>
      </c>
      <c r="H1500" s="304">
        <v>1143.6865893860002</v>
      </c>
      <c r="I1500" s="304">
        <v>475.46559263099999</v>
      </c>
      <c r="J1500" s="304">
        <v>403.79218997300001</v>
      </c>
      <c r="K1500" s="304">
        <v>417.15538830500003</v>
      </c>
      <c r="L1500" s="304">
        <v>242.59929047699998</v>
      </c>
      <c r="M1500" s="304">
        <v>243.962941946</v>
      </c>
      <c r="N1500" s="301">
        <v>24.093498378</v>
      </c>
    </row>
    <row r="1501" spans="1:14">
      <c r="A1501" s="2" t="s">
        <v>5</v>
      </c>
      <c r="B1501" s="2" t="s">
        <v>20</v>
      </c>
      <c r="C1501" s="2" t="s">
        <v>54</v>
      </c>
      <c r="D1501" s="2" t="s">
        <v>72</v>
      </c>
      <c r="E1501" s="2" t="s">
        <v>72</v>
      </c>
      <c r="F1501" s="2" t="s">
        <v>210</v>
      </c>
      <c r="G1501" s="2" t="s">
        <v>50</v>
      </c>
      <c r="H1501" s="304">
        <v>0</v>
      </c>
      <c r="I1501" s="304">
        <v>0</v>
      </c>
      <c r="J1501" s="304">
        <v>0</v>
      </c>
      <c r="K1501" s="304">
        <v>0</v>
      </c>
      <c r="L1501" s="304">
        <v>0</v>
      </c>
      <c r="M1501" s="304">
        <v>0</v>
      </c>
      <c r="N1501" s="301">
        <v>0</v>
      </c>
    </row>
    <row r="1502" spans="1:14">
      <c r="A1502" s="2" t="s">
        <v>5</v>
      </c>
      <c r="B1502" s="2" t="s">
        <v>20</v>
      </c>
      <c r="C1502" s="2" t="s">
        <v>55</v>
      </c>
      <c r="D1502" s="2" t="s">
        <v>73</v>
      </c>
      <c r="E1502" s="2" t="s">
        <v>73</v>
      </c>
      <c r="F1502" s="2" t="s">
        <v>210</v>
      </c>
      <c r="G1502" s="2" t="s">
        <v>50</v>
      </c>
      <c r="H1502" s="304">
        <v>0</v>
      </c>
      <c r="I1502" s="304">
        <v>0</v>
      </c>
      <c r="J1502" s="304">
        <v>0</v>
      </c>
      <c r="K1502" s="304">
        <v>0</v>
      </c>
      <c r="L1502" s="304">
        <v>0</v>
      </c>
      <c r="M1502" s="304">
        <v>0</v>
      </c>
      <c r="N1502" s="301">
        <v>0</v>
      </c>
    </row>
    <row r="1503" spans="1:14">
      <c r="A1503" s="2" t="s">
        <v>5</v>
      </c>
      <c r="B1503" s="2" t="s">
        <v>20</v>
      </c>
      <c r="C1503" s="2" t="s">
        <v>57</v>
      </c>
      <c r="D1503" s="2" t="s">
        <v>74</v>
      </c>
      <c r="E1503" s="2" t="s">
        <v>74</v>
      </c>
      <c r="F1503" s="2" t="s">
        <v>210</v>
      </c>
      <c r="G1503" s="2" t="s">
        <v>50</v>
      </c>
      <c r="H1503" s="304">
        <v>0</v>
      </c>
      <c r="I1503" s="304">
        <v>0</v>
      </c>
      <c r="J1503" s="304">
        <v>0</v>
      </c>
      <c r="K1503" s="304">
        <v>0</v>
      </c>
      <c r="L1503" s="304">
        <v>0</v>
      </c>
      <c r="M1503" s="304">
        <v>0</v>
      </c>
      <c r="N1503" s="301">
        <v>0</v>
      </c>
    </row>
    <row r="1504" spans="1:14">
      <c r="A1504" s="2" t="s">
        <v>5</v>
      </c>
      <c r="B1504" s="2" t="s">
        <v>20</v>
      </c>
      <c r="C1504" s="2" t="s">
        <v>64</v>
      </c>
      <c r="D1504" s="2" t="s">
        <v>75</v>
      </c>
      <c r="E1504" s="2" t="s">
        <v>75</v>
      </c>
      <c r="F1504" s="2" t="s">
        <v>210</v>
      </c>
      <c r="G1504" s="2" t="s">
        <v>50</v>
      </c>
      <c r="H1504" s="304">
        <v>0</v>
      </c>
      <c r="I1504" s="304">
        <v>0</v>
      </c>
      <c r="J1504" s="304">
        <v>0</v>
      </c>
      <c r="K1504" s="304">
        <v>0</v>
      </c>
      <c r="L1504" s="304">
        <v>0</v>
      </c>
      <c r="M1504" s="304">
        <v>0</v>
      </c>
      <c r="N1504" s="301">
        <v>0</v>
      </c>
    </row>
    <row r="1505" spans="1:14">
      <c r="A1505" s="2" t="s">
        <v>5</v>
      </c>
      <c r="B1505" s="2" t="s">
        <v>20</v>
      </c>
      <c r="C1505" s="2" t="s">
        <v>60</v>
      </c>
      <c r="D1505" s="2" t="s">
        <v>76</v>
      </c>
      <c r="E1505" s="2" t="s">
        <v>76</v>
      </c>
      <c r="F1505" s="2" t="s">
        <v>210</v>
      </c>
      <c r="G1505" s="2" t="s">
        <v>50</v>
      </c>
      <c r="H1505" s="304">
        <v>0</v>
      </c>
      <c r="I1505" s="304">
        <v>0</v>
      </c>
      <c r="J1505" s="304">
        <v>0</v>
      </c>
      <c r="K1505" s="304">
        <v>0</v>
      </c>
      <c r="L1505" s="304">
        <v>0</v>
      </c>
      <c r="M1505" s="304">
        <v>0</v>
      </c>
      <c r="N1505" s="301">
        <v>0</v>
      </c>
    </row>
    <row r="1506" spans="1:14">
      <c r="A1506" s="2" t="s">
        <v>5</v>
      </c>
      <c r="B1506" s="2" t="s">
        <v>20</v>
      </c>
      <c r="C1506" s="2" t="s">
        <v>61</v>
      </c>
      <c r="D1506" s="2" t="s">
        <v>77</v>
      </c>
      <c r="E1506" s="2" t="s">
        <v>77</v>
      </c>
      <c r="F1506" s="2" t="s">
        <v>210</v>
      </c>
      <c r="G1506" s="2" t="s">
        <v>50</v>
      </c>
      <c r="H1506" s="304">
        <v>0</v>
      </c>
      <c r="I1506" s="304">
        <v>2325.9868136329997</v>
      </c>
      <c r="J1506" s="304">
        <v>6502.6006399999997</v>
      </c>
      <c r="K1506" s="304">
        <v>6502.6006399999997</v>
      </c>
      <c r="L1506" s="304">
        <v>10204.305892834001</v>
      </c>
      <c r="M1506" s="304">
        <v>10681.433286509</v>
      </c>
      <c r="N1506" s="301">
        <v>11226.40869043</v>
      </c>
    </row>
    <row r="1507" spans="1:14">
      <c r="A1507" s="2" t="s">
        <v>5</v>
      </c>
      <c r="B1507" s="2" t="s">
        <v>20</v>
      </c>
      <c r="C1507" s="2" t="s">
        <v>62</v>
      </c>
      <c r="D1507" s="2" t="s">
        <v>78</v>
      </c>
      <c r="E1507" s="2" t="s">
        <v>78</v>
      </c>
      <c r="F1507" s="2" t="s">
        <v>210</v>
      </c>
      <c r="G1507" s="2" t="s">
        <v>50</v>
      </c>
      <c r="H1507" s="304">
        <v>51.127648508999997</v>
      </c>
      <c r="I1507" s="304">
        <v>51.127648508999997</v>
      </c>
      <c r="J1507" s="304">
        <v>51.127648508999997</v>
      </c>
      <c r="K1507" s="304">
        <v>51.127648508999997</v>
      </c>
      <c r="L1507" s="304">
        <v>51.127648508999997</v>
      </c>
      <c r="M1507" s="304">
        <v>51.127648508999997</v>
      </c>
      <c r="N1507" s="301">
        <v>10956.043281902999</v>
      </c>
    </row>
    <row r="1508" spans="1:14">
      <c r="A1508" s="2" t="s">
        <v>5</v>
      </c>
      <c r="B1508" s="2" t="s">
        <v>20</v>
      </c>
      <c r="C1508" s="2" t="s">
        <v>63</v>
      </c>
      <c r="D1508" s="2" t="s">
        <v>79</v>
      </c>
      <c r="E1508" s="2" t="s">
        <v>79</v>
      </c>
      <c r="F1508" s="2" t="s">
        <v>210</v>
      </c>
      <c r="G1508" s="2" t="s">
        <v>50</v>
      </c>
      <c r="H1508" s="304">
        <v>27.213323345999999</v>
      </c>
      <c r="I1508" s="304">
        <v>119.62599982499999</v>
      </c>
      <c r="J1508" s="304">
        <v>153.04518937</v>
      </c>
      <c r="K1508" s="304">
        <v>152.54491215000002</v>
      </c>
      <c r="L1508" s="304">
        <v>225.450743746</v>
      </c>
      <c r="M1508" s="304">
        <v>221.76547133</v>
      </c>
      <c r="N1508" s="301">
        <v>134.45335493900001</v>
      </c>
    </row>
    <row r="1509" spans="1:14">
      <c r="A1509" s="2" t="s">
        <v>5</v>
      </c>
      <c r="B1509" s="2" t="s">
        <v>20</v>
      </c>
      <c r="C1509" s="2" t="s">
        <v>60</v>
      </c>
      <c r="D1509" s="2" t="s">
        <v>76</v>
      </c>
      <c r="E1509" s="2" t="s">
        <v>207</v>
      </c>
      <c r="F1509" s="2" t="s">
        <v>210</v>
      </c>
      <c r="G1509" s="2" t="s">
        <v>50</v>
      </c>
      <c r="H1509" s="304">
        <v>0</v>
      </c>
      <c r="I1509" s="304">
        <v>0</v>
      </c>
      <c r="J1509" s="304">
        <v>0</v>
      </c>
      <c r="K1509" s="304">
        <v>0</v>
      </c>
      <c r="L1509" s="304">
        <v>0</v>
      </c>
      <c r="M1509" s="304">
        <v>0</v>
      </c>
      <c r="N1509" s="301">
        <v>0</v>
      </c>
    </row>
    <row r="1510" spans="1:14">
      <c r="A1510" s="2" t="s">
        <v>5</v>
      </c>
      <c r="B1510" s="2" t="s">
        <v>20</v>
      </c>
      <c r="C1510" s="2" t="s">
        <v>63</v>
      </c>
      <c r="D1510" s="2" t="s">
        <v>79</v>
      </c>
      <c r="E1510" s="2" t="s">
        <v>208</v>
      </c>
      <c r="F1510" s="2" t="s">
        <v>210</v>
      </c>
      <c r="G1510" s="2" t="s">
        <v>50</v>
      </c>
      <c r="H1510" s="304">
        <v>0</v>
      </c>
      <c r="I1510" s="304">
        <v>0</v>
      </c>
      <c r="J1510" s="304">
        <v>0</v>
      </c>
      <c r="K1510" s="304">
        <v>0</v>
      </c>
      <c r="L1510" s="304">
        <v>0</v>
      </c>
      <c r="M1510" s="304">
        <v>0</v>
      </c>
      <c r="N1510" s="301">
        <v>0</v>
      </c>
    </row>
    <row r="1511" spans="1:14">
      <c r="A1511" s="2" t="s">
        <v>5</v>
      </c>
      <c r="B1511" s="2" t="s">
        <v>20</v>
      </c>
      <c r="C1511" s="2" t="s">
        <v>65</v>
      </c>
      <c r="D1511" s="2" t="s">
        <v>209</v>
      </c>
      <c r="E1511" s="2" t="s">
        <v>80</v>
      </c>
      <c r="F1511" s="2" t="s">
        <v>210</v>
      </c>
      <c r="G1511" s="2" t="s">
        <v>50</v>
      </c>
      <c r="H1511" s="304">
        <v>0</v>
      </c>
      <c r="I1511" s="304">
        <v>0</v>
      </c>
      <c r="J1511" s="304">
        <v>0</v>
      </c>
      <c r="K1511" s="304">
        <v>0</v>
      </c>
      <c r="L1511" s="304">
        <v>0</v>
      </c>
      <c r="M1511" s="304">
        <v>0</v>
      </c>
      <c r="N1511" s="301">
        <v>0</v>
      </c>
    </row>
    <row r="1512" spans="1:14">
      <c r="A1512" s="2" t="s">
        <v>5</v>
      </c>
      <c r="B1512" s="2" t="s">
        <v>20</v>
      </c>
      <c r="C1512" s="2" t="s">
        <v>65</v>
      </c>
      <c r="D1512" s="2" t="s">
        <v>209</v>
      </c>
      <c r="E1512" s="2" t="s">
        <v>81</v>
      </c>
      <c r="F1512" s="2" t="s">
        <v>210</v>
      </c>
      <c r="G1512" s="2" t="s">
        <v>50</v>
      </c>
      <c r="H1512" s="304">
        <v>0</v>
      </c>
      <c r="I1512" s="304">
        <v>0</v>
      </c>
      <c r="J1512" s="304">
        <v>0</v>
      </c>
      <c r="K1512" s="304">
        <v>0</v>
      </c>
      <c r="L1512" s="304">
        <v>0</v>
      </c>
      <c r="M1512" s="304">
        <v>0</v>
      </c>
      <c r="N1512" s="301">
        <v>0</v>
      </c>
    </row>
    <row r="1513" spans="1:14">
      <c r="A1513" s="2" t="s">
        <v>5</v>
      </c>
      <c r="B1513" s="2" t="s">
        <v>21</v>
      </c>
      <c r="C1513" s="2" t="s">
        <v>48</v>
      </c>
      <c r="D1513" s="2" t="s">
        <v>48</v>
      </c>
      <c r="E1513" s="2" t="s">
        <v>48</v>
      </c>
      <c r="F1513" s="2" t="s">
        <v>210</v>
      </c>
      <c r="G1513" s="2" t="s">
        <v>50</v>
      </c>
      <c r="H1513" s="304">
        <v>1905.3195616420001</v>
      </c>
      <c r="I1513" s="304">
        <v>0</v>
      </c>
      <c r="J1513" s="304">
        <v>0</v>
      </c>
      <c r="K1513" s="304">
        <v>0</v>
      </c>
      <c r="L1513" s="304">
        <v>0</v>
      </c>
      <c r="M1513" s="304">
        <v>0</v>
      </c>
      <c r="N1513" s="301">
        <v>0</v>
      </c>
    </row>
    <row r="1514" spans="1:14">
      <c r="A1514" s="2" t="s">
        <v>5</v>
      </c>
      <c r="B1514" s="2" t="s">
        <v>21</v>
      </c>
      <c r="C1514" s="2" t="s">
        <v>53</v>
      </c>
      <c r="D1514" s="2" t="s">
        <v>53</v>
      </c>
      <c r="E1514" s="2" t="s">
        <v>53</v>
      </c>
      <c r="F1514" s="2" t="s">
        <v>210</v>
      </c>
      <c r="G1514" s="2" t="s">
        <v>50</v>
      </c>
      <c r="H1514" s="304">
        <v>0</v>
      </c>
      <c r="I1514" s="304">
        <v>0</v>
      </c>
      <c r="J1514" s="304">
        <v>0</v>
      </c>
      <c r="K1514" s="304">
        <v>0</v>
      </c>
      <c r="L1514" s="304">
        <v>0</v>
      </c>
      <c r="M1514" s="304">
        <v>0</v>
      </c>
      <c r="N1514" s="301">
        <v>0</v>
      </c>
    </row>
    <row r="1515" spans="1:14">
      <c r="A1515" s="2" t="s">
        <v>5</v>
      </c>
      <c r="B1515" s="2" t="s">
        <v>21</v>
      </c>
      <c r="C1515" s="2" t="s">
        <v>54</v>
      </c>
      <c r="D1515" s="2" t="s">
        <v>54</v>
      </c>
      <c r="E1515" s="2" t="s">
        <v>54</v>
      </c>
      <c r="F1515" s="2" t="s">
        <v>210</v>
      </c>
      <c r="G1515" s="2" t="s">
        <v>50</v>
      </c>
      <c r="H1515" s="304">
        <v>11737.892308020002</v>
      </c>
      <c r="I1515" s="304">
        <v>7297.6935197430012</v>
      </c>
      <c r="J1515" s="304">
        <v>7508.930825286001</v>
      </c>
      <c r="K1515" s="304">
        <v>7723.0817010800001</v>
      </c>
      <c r="L1515" s="304">
        <v>9729.0851123690009</v>
      </c>
      <c r="M1515" s="304">
        <v>4600.4780042200009</v>
      </c>
      <c r="N1515" s="301">
        <v>1381.952961056</v>
      </c>
    </row>
    <row r="1516" spans="1:14">
      <c r="A1516" s="2" t="s">
        <v>5</v>
      </c>
      <c r="B1516" s="2" t="s">
        <v>21</v>
      </c>
      <c r="C1516" s="2" t="s">
        <v>55</v>
      </c>
      <c r="D1516" s="2" t="s">
        <v>55</v>
      </c>
      <c r="E1516" s="2" t="s">
        <v>55</v>
      </c>
      <c r="F1516" s="2" t="s">
        <v>210</v>
      </c>
      <c r="G1516" s="2" t="s">
        <v>50</v>
      </c>
      <c r="H1516" s="304">
        <v>64.456970326000004</v>
      </c>
      <c r="I1516" s="304">
        <v>18.101588006</v>
      </c>
      <c r="J1516" s="304">
        <v>15.290785960000001</v>
      </c>
      <c r="K1516" s="304">
        <v>10.70278596</v>
      </c>
      <c r="L1516" s="304">
        <v>6.5177859600000003</v>
      </c>
      <c r="M1516" s="304">
        <v>10.70278596</v>
      </c>
      <c r="N1516" s="301">
        <v>28.042185960000001</v>
      </c>
    </row>
    <row r="1517" spans="1:14">
      <c r="A1517" s="2" t="s">
        <v>5</v>
      </c>
      <c r="B1517" s="2" t="s">
        <v>21</v>
      </c>
      <c r="C1517" s="2" t="s">
        <v>56</v>
      </c>
      <c r="D1517" s="2" t="s">
        <v>56</v>
      </c>
      <c r="E1517" s="2" t="s">
        <v>56</v>
      </c>
      <c r="F1517" s="2" t="s">
        <v>210</v>
      </c>
      <c r="G1517" s="2" t="s">
        <v>50</v>
      </c>
      <c r="H1517" s="304">
        <v>0</v>
      </c>
      <c r="I1517" s="304">
        <v>0</v>
      </c>
      <c r="J1517" s="304">
        <v>0</v>
      </c>
      <c r="K1517" s="304">
        <v>0</v>
      </c>
      <c r="L1517" s="304">
        <v>0</v>
      </c>
      <c r="M1517" s="304">
        <v>0</v>
      </c>
      <c r="N1517" s="301">
        <v>0</v>
      </c>
    </row>
    <row r="1518" spans="1:14">
      <c r="A1518" s="2" t="s">
        <v>5</v>
      </c>
      <c r="B1518" s="2" t="s">
        <v>21</v>
      </c>
      <c r="C1518" s="2" t="s">
        <v>57</v>
      </c>
      <c r="D1518" s="2" t="s">
        <v>57</v>
      </c>
      <c r="E1518" s="2" t="s">
        <v>57</v>
      </c>
      <c r="F1518" s="2" t="s">
        <v>210</v>
      </c>
      <c r="G1518" s="2" t="s">
        <v>50</v>
      </c>
      <c r="H1518" s="304">
        <v>0</v>
      </c>
      <c r="I1518" s="304">
        <v>0</v>
      </c>
      <c r="J1518" s="304">
        <v>0</v>
      </c>
      <c r="K1518" s="304">
        <v>0</v>
      </c>
      <c r="L1518" s="304">
        <v>0</v>
      </c>
      <c r="M1518" s="304">
        <v>0</v>
      </c>
      <c r="N1518" s="301">
        <v>0</v>
      </c>
    </row>
    <row r="1519" spans="1:14">
      <c r="A1519" s="2" t="s">
        <v>5</v>
      </c>
      <c r="B1519" s="2" t="s">
        <v>21</v>
      </c>
      <c r="C1519" s="2" t="s">
        <v>58</v>
      </c>
      <c r="D1519" s="2" t="s">
        <v>58</v>
      </c>
      <c r="E1519" s="2" t="s">
        <v>58</v>
      </c>
      <c r="F1519" s="2" t="s">
        <v>210</v>
      </c>
      <c r="G1519" s="2" t="s">
        <v>50</v>
      </c>
      <c r="H1519" s="304">
        <v>14796.308553600002</v>
      </c>
      <c r="I1519" s="304">
        <v>14796.308553600002</v>
      </c>
      <c r="J1519" s="304">
        <v>14796.308553600002</v>
      </c>
      <c r="K1519" s="304">
        <v>14796.308553600002</v>
      </c>
      <c r="L1519" s="304">
        <v>14796.308553600002</v>
      </c>
      <c r="M1519" s="304">
        <v>14796.308553600002</v>
      </c>
      <c r="N1519" s="301">
        <v>14796.308553600002</v>
      </c>
    </row>
    <row r="1520" spans="1:14">
      <c r="A1520" s="2" t="s">
        <v>5</v>
      </c>
      <c r="B1520" s="2" t="s">
        <v>21</v>
      </c>
      <c r="C1520" s="2" t="s">
        <v>59</v>
      </c>
      <c r="D1520" s="2" t="s">
        <v>59</v>
      </c>
      <c r="E1520" s="2" t="s">
        <v>59</v>
      </c>
      <c r="F1520" s="2" t="s">
        <v>210</v>
      </c>
      <c r="G1520" s="2" t="s">
        <v>50</v>
      </c>
      <c r="H1520" s="304">
        <v>1814.9908888129999</v>
      </c>
      <c r="I1520" s="304">
        <v>1814.9908874999999</v>
      </c>
      <c r="J1520" s="304">
        <v>1814.9908892779999</v>
      </c>
      <c r="K1520" s="304">
        <v>1814.990888758</v>
      </c>
      <c r="L1520" s="304">
        <v>1814.990889489</v>
      </c>
      <c r="M1520" s="304">
        <v>1814.990886456</v>
      </c>
      <c r="N1520" s="301">
        <v>1814.9908878680001</v>
      </c>
    </row>
    <row r="1521" spans="1:14">
      <c r="A1521" s="2" t="s">
        <v>5</v>
      </c>
      <c r="B1521" s="2" t="s">
        <v>21</v>
      </c>
      <c r="C1521" s="2" t="s">
        <v>60</v>
      </c>
      <c r="D1521" s="2" t="s">
        <v>60</v>
      </c>
      <c r="E1521" s="2" t="s">
        <v>60</v>
      </c>
      <c r="F1521" s="2" t="s">
        <v>210</v>
      </c>
      <c r="G1521" s="2" t="s">
        <v>50</v>
      </c>
      <c r="H1521" s="304">
        <v>2246.9392238067089</v>
      </c>
      <c r="I1521" s="304">
        <v>3178.5283055289474</v>
      </c>
      <c r="J1521" s="304">
        <v>3226.9526236909473</v>
      </c>
      <c r="K1521" s="304">
        <v>3226.9526236909473</v>
      </c>
      <c r="L1521" s="304">
        <v>3226.9526236909473</v>
      </c>
      <c r="M1521" s="304">
        <v>3226.9526236909473</v>
      </c>
      <c r="N1521" s="301">
        <v>3226.9526236909473</v>
      </c>
    </row>
    <row r="1522" spans="1:14">
      <c r="A1522" s="2" t="s">
        <v>5</v>
      </c>
      <c r="B1522" s="2" t="s">
        <v>21</v>
      </c>
      <c r="C1522" s="2" t="s">
        <v>61</v>
      </c>
      <c r="D1522" s="2" t="s">
        <v>61</v>
      </c>
      <c r="E1522" s="2" t="s">
        <v>61</v>
      </c>
      <c r="F1522" s="2" t="s">
        <v>210</v>
      </c>
      <c r="G1522" s="2" t="s">
        <v>50</v>
      </c>
      <c r="H1522" s="304">
        <v>706.30803555000011</v>
      </c>
      <c r="I1522" s="304">
        <v>754.67252059599991</v>
      </c>
      <c r="J1522" s="304">
        <v>754.67252059599991</v>
      </c>
      <c r="K1522" s="304">
        <v>754.67252059599991</v>
      </c>
      <c r="L1522" s="304">
        <v>754.67252059599991</v>
      </c>
      <c r="M1522" s="304">
        <v>754.67252059599991</v>
      </c>
      <c r="N1522" s="301">
        <v>754.67252059599991</v>
      </c>
    </row>
    <row r="1523" spans="1:14">
      <c r="A1523" s="2" t="s">
        <v>5</v>
      </c>
      <c r="B1523" s="2" t="s">
        <v>21</v>
      </c>
      <c r="C1523" s="2" t="s">
        <v>63</v>
      </c>
      <c r="D1523" s="2" t="s">
        <v>63</v>
      </c>
      <c r="E1523" s="2" t="s">
        <v>63</v>
      </c>
      <c r="F1523" s="2" t="s">
        <v>210</v>
      </c>
      <c r="G1523" s="2" t="s">
        <v>50</v>
      </c>
      <c r="H1523" s="304">
        <v>2.2875000000000001</v>
      </c>
      <c r="I1523" s="304">
        <v>4.1224499899999998</v>
      </c>
      <c r="J1523" s="304">
        <v>4.3074499900000003</v>
      </c>
      <c r="K1523" s="304">
        <v>2.2168500039999999</v>
      </c>
      <c r="L1523" s="304">
        <v>2.1131000099999997</v>
      </c>
      <c r="M1523" s="304">
        <v>3.8488001289999998</v>
      </c>
      <c r="N1523" s="301">
        <v>7.8908499699999997</v>
      </c>
    </row>
    <row r="1524" spans="1:14">
      <c r="A1524" s="2" t="s">
        <v>5</v>
      </c>
      <c r="B1524" s="2" t="s">
        <v>21</v>
      </c>
      <c r="C1524" s="2" t="s">
        <v>64</v>
      </c>
      <c r="D1524" s="2" t="s">
        <v>64</v>
      </c>
      <c r="E1524" s="2" t="s">
        <v>64</v>
      </c>
      <c r="F1524" s="2" t="s">
        <v>210</v>
      </c>
      <c r="G1524" s="2" t="s">
        <v>50</v>
      </c>
      <c r="H1524" s="304">
        <v>1099.4047861239999</v>
      </c>
      <c r="I1524" s="304">
        <v>798.36678579200009</v>
      </c>
      <c r="J1524" s="304">
        <v>595.70478700500007</v>
      </c>
      <c r="K1524" s="304">
        <v>595.70478589399988</v>
      </c>
      <c r="L1524" s="304">
        <v>595.70478483900001</v>
      </c>
      <c r="M1524" s="304">
        <v>595.70478399399997</v>
      </c>
      <c r="N1524" s="301">
        <v>595.7047852469999</v>
      </c>
    </row>
    <row r="1525" spans="1:14">
      <c r="A1525" s="2" t="s">
        <v>5</v>
      </c>
      <c r="B1525" s="2" t="s">
        <v>21</v>
      </c>
      <c r="C1525" s="2" t="s">
        <v>54</v>
      </c>
      <c r="D1525" s="2" t="s">
        <v>72</v>
      </c>
      <c r="E1525" s="2" t="s">
        <v>72</v>
      </c>
      <c r="F1525" s="2" t="s">
        <v>210</v>
      </c>
      <c r="G1525" s="2" t="s">
        <v>50</v>
      </c>
      <c r="H1525" s="304">
        <v>0</v>
      </c>
      <c r="I1525" s="304">
        <v>0</v>
      </c>
      <c r="J1525" s="304">
        <v>0</v>
      </c>
      <c r="K1525" s="304">
        <v>0</v>
      </c>
      <c r="L1525" s="304">
        <v>0</v>
      </c>
      <c r="M1525" s="304">
        <v>0</v>
      </c>
      <c r="N1525" s="301">
        <v>0</v>
      </c>
    </row>
    <row r="1526" spans="1:14">
      <c r="A1526" s="2" t="s">
        <v>5</v>
      </c>
      <c r="B1526" s="2" t="s">
        <v>21</v>
      </c>
      <c r="C1526" s="2" t="s">
        <v>55</v>
      </c>
      <c r="D1526" s="2" t="s">
        <v>73</v>
      </c>
      <c r="E1526" s="2" t="s">
        <v>73</v>
      </c>
      <c r="F1526" s="2" t="s">
        <v>210</v>
      </c>
      <c r="G1526" s="2" t="s">
        <v>50</v>
      </c>
      <c r="H1526" s="304">
        <v>0</v>
      </c>
      <c r="I1526" s="304">
        <v>0</v>
      </c>
      <c r="J1526" s="304">
        <v>2.0880000000000001</v>
      </c>
      <c r="K1526" s="304">
        <v>0</v>
      </c>
      <c r="L1526" s="304">
        <v>0</v>
      </c>
      <c r="M1526" s="304">
        <v>2.0880000000000001</v>
      </c>
      <c r="N1526" s="301">
        <v>14.268000000000001</v>
      </c>
    </row>
    <row r="1527" spans="1:14">
      <c r="A1527" s="2" t="s">
        <v>5</v>
      </c>
      <c r="B1527" s="2" t="s">
        <v>21</v>
      </c>
      <c r="C1527" s="2" t="s">
        <v>57</v>
      </c>
      <c r="D1527" s="2" t="s">
        <v>74</v>
      </c>
      <c r="E1527" s="2" t="s">
        <v>74</v>
      </c>
      <c r="F1527" s="2" t="s">
        <v>210</v>
      </c>
      <c r="G1527" s="2" t="s">
        <v>50</v>
      </c>
      <c r="H1527" s="304">
        <v>0</v>
      </c>
      <c r="I1527" s="304">
        <v>0</v>
      </c>
      <c r="J1527" s="304">
        <v>0</v>
      </c>
      <c r="K1527" s="304">
        <v>0</v>
      </c>
      <c r="L1527" s="304">
        <v>0</v>
      </c>
      <c r="M1527" s="304">
        <v>0</v>
      </c>
      <c r="N1527" s="301">
        <v>0</v>
      </c>
    </row>
    <row r="1528" spans="1:14">
      <c r="A1528" s="2" t="s">
        <v>5</v>
      </c>
      <c r="B1528" s="2" t="s">
        <v>21</v>
      </c>
      <c r="C1528" s="2" t="s">
        <v>64</v>
      </c>
      <c r="D1528" s="2" t="s">
        <v>75</v>
      </c>
      <c r="E1528" s="2" t="s">
        <v>75</v>
      </c>
      <c r="F1528" s="2" t="s">
        <v>210</v>
      </c>
      <c r="G1528" s="2" t="s">
        <v>50</v>
      </c>
      <c r="H1528" s="304">
        <v>0</v>
      </c>
      <c r="I1528" s="304">
        <v>0</v>
      </c>
      <c r="J1528" s="304">
        <v>0</v>
      </c>
      <c r="K1528" s="304">
        <v>0</v>
      </c>
      <c r="L1528" s="304">
        <v>0</v>
      </c>
      <c r="M1528" s="304">
        <v>0</v>
      </c>
      <c r="N1528" s="301">
        <v>0</v>
      </c>
    </row>
    <row r="1529" spans="1:14">
      <c r="A1529" s="2" t="s">
        <v>5</v>
      </c>
      <c r="B1529" s="2" t="s">
        <v>21</v>
      </c>
      <c r="C1529" s="2" t="s">
        <v>60</v>
      </c>
      <c r="D1529" s="2" t="s">
        <v>76</v>
      </c>
      <c r="E1529" s="2" t="s">
        <v>76</v>
      </c>
      <c r="F1529" s="2" t="s">
        <v>210</v>
      </c>
      <c r="G1529" s="2" t="s">
        <v>50</v>
      </c>
      <c r="H1529" s="304">
        <v>0</v>
      </c>
      <c r="I1529" s="304">
        <v>0</v>
      </c>
      <c r="J1529" s="304">
        <v>0</v>
      </c>
      <c r="K1529" s="304">
        <v>0</v>
      </c>
      <c r="L1529" s="304">
        <v>0</v>
      </c>
      <c r="M1529" s="304">
        <v>6890.1787912889995</v>
      </c>
      <c r="N1529" s="301">
        <v>8528.2783570939991</v>
      </c>
    </row>
    <row r="1530" spans="1:14">
      <c r="A1530" s="2" t="s">
        <v>5</v>
      </c>
      <c r="B1530" s="2" t="s">
        <v>21</v>
      </c>
      <c r="C1530" s="2" t="s">
        <v>61</v>
      </c>
      <c r="D1530" s="2" t="s">
        <v>77</v>
      </c>
      <c r="E1530" s="2" t="s">
        <v>77</v>
      </c>
      <c r="F1530" s="2" t="s">
        <v>210</v>
      </c>
      <c r="G1530" s="2" t="s">
        <v>50</v>
      </c>
      <c r="H1530" s="304">
        <v>0</v>
      </c>
      <c r="I1530" s="304">
        <v>928.38059360499994</v>
      </c>
      <c r="J1530" s="304">
        <v>2868.8689629149999</v>
      </c>
      <c r="K1530" s="304">
        <v>2868.8689629149999</v>
      </c>
      <c r="L1530" s="304">
        <v>5113.8821898619999</v>
      </c>
      <c r="M1530" s="304">
        <v>5113.8821898619999</v>
      </c>
      <c r="N1530" s="301">
        <v>5113.8821898619999</v>
      </c>
    </row>
    <row r="1531" spans="1:14">
      <c r="A1531" s="2" t="s">
        <v>5</v>
      </c>
      <c r="B1531" s="2" t="s">
        <v>21</v>
      </c>
      <c r="C1531" s="2" t="s">
        <v>62</v>
      </c>
      <c r="D1531" s="2" t="s">
        <v>78</v>
      </c>
      <c r="E1531" s="2" t="s">
        <v>78</v>
      </c>
      <c r="F1531" s="2" t="s">
        <v>210</v>
      </c>
      <c r="G1531" s="2" t="s">
        <v>50</v>
      </c>
      <c r="H1531" s="304">
        <v>0</v>
      </c>
      <c r="I1531" s="304">
        <v>4079.1158996170002</v>
      </c>
      <c r="J1531" s="304">
        <v>4079.1158996170002</v>
      </c>
      <c r="K1531" s="304">
        <v>34965.751995759005</v>
      </c>
      <c r="L1531" s="304">
        <v>34965.751995759005</v>
      </c>
      <c r="M1531" s="304">
        <v>34965.751995759005</v>
      </c>
      <c r="N1531" s="301">
        <v>34965.751995759005</v>
      </c>
    </row>
    <row r="1532" spans="1:14">
      <c r="A1532" s="2" t="s">
        <v>5</v>
      </c>
      <c r="B1532" s="2" t="s">
        <v>21</v>
      </c>
      <c r="C1532" s="2" t="s">
        <v>63</v>
      </c>
      <c r="D1532" s="2" t="s">
        <v>79</v>
      </c>
      <c r="E1532" s="2" t="s">
        <v>79</v>
      </c>
      <c r="F1532" s="2" t="s">
        <v>210</v>
      </c>
      <c r="G1532" s="2" t="s">
        <v>50</v>
      </c>
      <c r="H1532" s="304">
        <v>569.45042927600002</v>
      </c>
      <c r="I1532" s="304">
        <v>518.77902987799996</v>
      </c>
      <c r="J1532" s="304">
        <v>602.95343070900003</v>
      </c>
      <c r="K1532" s="304">
        <v>491.75065191900001</v>
      </c>
      <c r="L1532" s="304">
        <v>472.502269856</v>
      </c>
      <c r="M1532" s="304">
        <v>602.95343107799999</v>
      </c>
      <c r="N1532" s="301">
        <v>470.77860540199998</v>
      </c>
    </row>
    <row r="1533" spans="1:14">
      <c r="A1533" s="2" t="s">
        <v>5</v>
      </c>
      <c r="B1533" s="2" t="s">
        <v>21</v>
      </c>
      <c r="C1533" s="2" t="s">
        <v>60</v>
      </c>
      <c r="D1533" s="2" t="s">
        <v>76</v>
      </c>
      <c r="E1533" s="2" t="s">
        <v>207</v>
      </c>
      <c r="F1533" s="2" t="s">
        <v>210</v>
      </c>
      <c r="G1533" s="2" t="s">
        <v>50</v>
      </c>
      <c r="H1533" s="304">
        <v>0</v>
      </c>
      <c r="I1533" s="304">
        <v>0</v>
      </c>
      <c r="J1533" s="304">
        <v>0</v>
      </c>
      <c r="K1533" s="304">
        <v>0</v>
      </c>
      <c r="L1533" s="304">
        <v>872.07222574399998</v>
      </c>
      <c r="M1533" s="304">
        <v>2478.5637884500002</v>
      </c>
      <c r="N1533" s="301">
        <v>13724.772953734</v>
      </c>
    </row>
    <row r="1534" spans="1:14">
      <c r="A1534" s="2" t="s">
        <v>5</v>
      </c>
      <c r="B1534" s="2" t="s">
        <v>21</v>
      </c>
      <c r="C1534" s="2" t="s">
        <v>63</v>
      </c>
      <c r="D1534" s="2" t="s">
        <v>79</v>
      </c>
      <c r="E1534" s="2" t="s">
        <v>208</v>
      </c>
      <c r="F1534" s="2" t="s">
        <v>210</v>
      </c>
      <c r="G1534" s="2" t="s">
        <v>50</v>
      </c>
      <c r="H1534" s="304">
        <v>0</v>
      </c>
      <c r="I1534" s="304">
        <v>0</v>
      </c>
      <c r="J1534" s="304">
        <v>0</v>
      </c>
      <c r="K1534" s="304">
        <v>0</v>
      </c>
      <c r="L1534" s="304">
        <v>334.98446150500001</v>
      </c>
      <c r="M1534" s="304">
        <v>1010.933215825</v>
      </c>
      <c r="N1534" s="301">
        <v>5283.1807205149998</v>
      </c>
    </row>
    <row r="1535" spans="1:14">
      <c r="A1535" s="2" t="s">
        <v>5</v>
      </c>
      <c r="B1535" s="2" t="s">
        <v>21</v>
      </c>
      <c r="C1535" s="2" t="s">
        <v>65</v>
      </c>
      <c r="D1535" s="2" t="s">
        <v>209</v>
      </c>
      <c r="E1535" s="2" t="s">
        <v>80</v>
      </c>
      <c r="F1535" s="2" t="s">
        <v>210</v>
      </c>
      <c r="G1535" s="2" t="s">
        <v>50</v>
      </c>
      <c r="H1535" s="304">
        <v>0</v>
      </c>
      <c r="I1535" s="304">
        <v>0</v>
      </c>
      <c r="J1535" s="304">
        <v>0</v>
      </c>
      <c r="K1535" s="304">
        <v>0</v>
      </c>
      <c r="L1535" s="304">
        <v>0</v>
      </c>
      <c r="M1535" s="304">
        <v>0</v>
      </c>
      <c r="N1535" s="301">
        <v>0</v>
      </c>
    </row>
    <row r="1536" spans="1:14">
      <c r="A1536" s="2" t="s">
        <v>5</v>
      </c>
      <c r="B1536" s="2" t="s">
        <v>21</v>
      </c>
      <c r="C1536" s="2" t="s">
        <v>65</v>
      </c>
      <c r="D1536" s="2" t="s">
        <v>209</v>
      </c>
      <c r="E1536" s="2" t="s">
        <v>81</v>
      </c>
      <c r="F1536" s="2" t="s">
        <v>210</v>
      </c>
      <c r="G1536" s="2" t="s">
        <v>50</v>
      </c>
      <c r="H1536" s="304">
        <v>0</v>
      </c>
      <c r="I1536" s="304">
        <v>0</v>
      </c>
      <c r="J1536" s="304">
        <v>0</v>
      </c>
      <c r="K1536" s="304">
        <v>0</v>
      </c>
      <c r="L1536" s="304">
        <v>0</v>
      </c>
      <c r="M1536" s="304">
        <v>0</v>
      </c>
      <c r="N1536" s="301">
        <v>0</v>
      </c>
    </row>
    <row r="1537" spans="1:14">
      <c r="A1537" s="2" t="s">
        <v>5</v>
      </c>
      <c r="B1537" s="2" t="s">
        <v>22</v>
      </c>
      <c r="C1537" s="2" t="s">
        <v>48</v>
      </c>
      <c r="D1537" s="2" t="s">
        <v>48</v>
      </c>
      <c r="E1537" s="2" t="s">
        <v>48</v>
      </c>
      <c r="F1537" s="2" t="s">
        <v>210</v>
      </c>
      <c r="G1537" s="2" t="s">
        <v>50</v>
      </c>
      <c r="H1537" s="304">
        <v>0</v>
      </c>
      <c r="I1537" s="304">
        <v>0</v>
      </c>
      <c r="J1537" s="304">
        <v>0</v>
      </c>
      <c r="K1537" s="304">
        <v>0</v>
      </c>
      <c r="L1537" s="304">
        <v>0</v>
      </c>
      <c r="M1537" s="304">
        <v>0</v>
      </c>
      <c r="N1537" s="301">
        <v>0</v>
      </c>
    </row>
    <row r="1538" spans="1:14">
      <c r="A1538" s="2" t="s">
        <v>5</v>
      </c>
      <c r="B1538" s="2" t="s">
        <v>22</v>
      </c>
      <c r="C1538" s="2" t="s">
        <v>53</v>
      </c>
      <c r="D1538" s="2" t="s">
        <v>53</v>
      </c>
      <c r="E1538" s="2" t="s">
        <v>53</v>
      </c>
      <c r="F1538" s="2" t="s">
        <v>210</v>
      </c>
      <c r="G1538" s="2" t="s">
        <v>50</v>
      </c>
      <c r="H1538" s="304">
        <v>0</v>
      </c>
      <c r="I1538" s="304">
        <v>0</v>
      </c>
      <c r="J1538" s="304">
        <v>0</v>
      </c>
      <c r="K1538" s="304">
        <v>0</v>
      </c>
      <c r="L1538" s="304">
        <v>0</v>
      </c>
      <c r="M1538" s="304">
        <v>0</v>
      </c>
      <c r="N1538" s="301">
        <v>0</v>
      </c>
    </row>
    <row r="1539" spans="1:14">
      <c r="A1539" s="2" t="s">
        <v>5</v>
      </c>
      <c r="B1539" s="2" t="s">
        <v>22</v>
      </c>
      <c r="C1539" s="2" t="s">
        <v>54</v>
      </c>
      <c r="D1539" s="2" t="s">
        <v>54</v>
      </c>
      <c r="E1539" s="2" t="s">
        <v>54</v>
      </c>
      <c r="F1539" s="2" t="s">
        <v>210</v>
      </c>
      <c r="G1539" s="2" t="s">
        <v>50</v>
      </c>
      <c r="H1539" s="304">
        <v>13078.776166244001</v>
      </c>
      <c r="I1539" s="304">
        <v>12833.68997942</v>
      </c>
      <c r="J1539" s="304">
        <v>9171.3379887890005</v>
      </c>
      <c r="K1539" s="304">
        <v>10244.807909608</v>
      </c>
      <c r="L1539" s="304">
        <v>12349.189584650001</v>
      </c>
      <c r="M1539" s="304">
        <v>5689.2490932489991</v>
      </c>
      <c r="N1539" s="301">
        <v>7662.4290186340004</v>
      </c>
    </row>
    <row r="1540" spans="1:14">
      <c r="A1540" s="2" t="s">
        <v>5</v>
      </c>
      <c r="B1540" s="2" t="s">
        <v>22</v>
      </c>
      <c r="C1540" s="2" t="s">
        <v>55</v>
      </c>
      <c r="D1540" s="2" t="s">
        <v>55</v>
      </c>
      <c r="E1540" s="2" t="s">
        <v>55</v>
      </c>
      <c r="F1540" s="2" t="s">
        <v>210</v>
      </c>
      <c r="G1540" s="2" t="s">
        <v>50</v>
      </c>
      <c r="H1540" s="304">
        <v>1.7530430400000001</v>
      </c>
      <c r="I1540" s="304">
        <v>3.3285912000000004</v>
      </c>
      <c r="J1540" s="304">
        <v>7.1217267199999998</v>
      </c>
      <c r="K1540" s="304">
        <v>13.9277</v>
      </c>
      <c r="L1540" s="304">
        <v>31.588824319999997</v>
      </c>
      <c r="M1540" s="304">
        <v>15.59209392</v>
      </c>
      <c r="N1540" s="301">
        <v>62.989456240000003</v>
      </c>
    </row>
    <row r="1541" spans="1:14">
      <c r="A1541" s="2" t="s">
        <v>5</v>
      </c>
      <c r="B1541" s="2" t="s">
        <v>22</v>
      </c>
      <c r="C1541" s="2" t="s">
        <v>56</v>
      </c>
      <c r="D1541" s="2" t="s">
        <v>56</v>
      </c>
      <c r="E1541" s="2" t="s">
        <v>56</v>
      </c>
      <c r="F1541" s="2" t="s">
        <v>210</v>
      </c>
      <c r="G1541" s="2" t="s">
        <v>50</v>
      </c>
      <c r="H1541" s="304">
        <v>0</v>
      </c>
      <c r="I1541" s="304">
        <v>2.8902000000000001</v>
      </c>
      <c r="J1541" s="304">
        <v>2.8902000000000001</v>
      </c>
      <c r="K1541" s="304">
        <v>3.2852999999999999</v>
      </c>
      <c r="L1541" s="304">
        <v>23.938475</v>
      </c>
      <c r="M1541" s="304">
        <v>2.2031999999999998</v>
      </c>
      <c r="N1541" s="301">
        <v>2.2031999999999998</v>
      </c>
    </row>
    <row r="1542" spans="1:14">
      <c r="A1542" s="2" t="s">
        <v>5</v>
      </c>
      <c r="B1542" s="2" t="s">
        <v>22</v>
      </c>
      <c r="C1542" s="2" t="s">
        <v>57</v>
      </c>
      <c r="D1542" s="2" t="s">
        <v>57</v>
      </c>
      <c r="E1542" s="2" t="s">
        <v>57</v>
      </c>
      <c r="F1542" s="2" t="s">
        <v>210</v>
      </c>
      <c r="G1542" s="2" t="s">
        <v>50</v>
      </c>
      <c r="H1542" s="304">
        <v>0</v>
      </c>
      <c r="I1542" s="304">
        <v>0</v>
      </c>
      <c r="J1542" s="304">
        <v>0</v>
      </c>
      <c r="K1542" s="304">
        <v>0</v>
      </c>
      <c r="L1542" s="304">
        <v>0</v>
      </c>
      <c r="M1542" s="304">
        <v>0</v>
      </c>
      <c r="N1542" s="301">
        <v>0</v>
      </c>
    </row>
    <row r="1543" spans="1:14">
      <c r="A1543" s="2" t="s">
        <v>5</v>
      </c>
      <c r="B1543" s="2" t="s">
        <v>22</v>
      </c>
      <c r="C1543" s="2" t="s">
        <v>58</v>
      </c>
      <c r="D1543" s="2" t="s">
        <v>58</v>
      </c>
      <c r="E1543" s="2" t="s">
        <v>58</v>
      </c>
      <c r="F1543" s="2" t="s">
        <v>210</v>
      </c>
      <c r="G1543" s="2" t="s">
        <v>50</v>
      </c>
      <c r="H1543" s="304">
        <v>0</v>
      </c>
      <c r="I1543" s="304">
        <v>0</v>
      </c>
      <c r="J1543" s="304">
        <v>0</v>
      </c>
      <c r="K1543" s="304">
        <v>0</v>
      </c>
      <c r="L1543" s="304">
        <v>0</v>
      </c>
      <c r="M1543" s="304">
        <v>0</v>
      </c>
      <c r="N1543" s="301">
        <v>0</v>
      </c>
    </row>
    <row r="1544" spans="1:14">
      <c r="A1544" s="2" t="s">
        <v>5</v>
      </c>
      <c r="B1544" s="2" t="s">
        <v>22</v>
      </c>
      <c r="C1544" s="2" t="s">
        <v>59</v>
      </c>
      <c r="D1544" s="2" t="s">
        <v>59</v>
      </c>
      <c r="E1544" s="2" t="s">
        <v>59</v>
      </c>
      <c r="F1544" s="2" t="s">
        <v>210</v>
      </c>
      <c r="G1544" s="2" t="s">
        <v>50</v>
      </c>
      <c r="H1544" s="304">
        <v>2345.5842122810004</v>
      </c>
      <c r="I1544" s="304">
        <v>1257.2757208541007</v>
      </c>
      <c r="J1544" s="304">
        <v>1114.7123582075601</v>
      </c>
      <c r="K1544" s="304">
        <v>1221.1499855971003</v>
      </c>
      <c r="L1544" s="304">
        <v>1163.0505210580998</v>
      </c>
      <c r="M1544" s="304">
        <v>1279.3384079329996</v>
      </c>
      <c r="N1544" s="301">
        <v>1925.4581125579996</v>
      </c>
    </row>
    <row r="1545" spans="1:14">
      <c r="A1545" s="2" t="s">
        <v>5</v>
      </c>
      <c r="B1545" s="2" t="s">
        <v>22</v>
      </c>
      <c r="C1545" s="2" t="s">
        <v>60</v>
      </c>
      <c r="D1545" s="2" t="s">
        <v>60</v>
      </c>
      <c r="E1545" s="2" t="s">
        <v>60</v>
      </c>
      <c r="F1545" s="2" t="s">
        <v>210</v>
      </c>
      <c r="G1545" s="2" t="s">
        <v>50</v>
      </c>
      <c r="H1545" s="304">
        <v>2664.4149688894454</v>
      </c>
      <c r="I1545" s="304">
        <v>2664.4149688894454</v>
      </c>
      <c r="J1545" s="304">
        <v>2664.4149688894454</v>
      </c>
      <c r="K1545" s="304">
        <v>2664.4149688894454</v>
      </c>
      <c r="L1545" s="304">
        <v>2664.4149688894454</v>
      </c>
      <c r="M1545" s="304">
        <v>2664.4149688894454</v>
      </c>
      <c r="N1545" s="301">
        <v>2664.4149688894454</v>
      </c>
    </row>
    <row r="1546" spans="1:14">
      <c r="A1546" s="2" t="s">
        <v>5</v>
      </c>
      <c r="B1546" s="2" t="s">
        <v>22</v>
      </c>
      <c r="C1546" s="2" t="s">
        <v>61</v>
      </c>
      <c r="D1546" s="2" t="s">
        <v>61</v>
      </c>
      <c r="E1546" s="2" t="s">
        <v>61</v>
      </c>
      <c r="F1546" s="2" t="s">
        <v>210</v>
      </c>
      <c r="G1546" s="2" t="s">
        <v>50</v>
      </c>
      <c r="H1546" s="304">
        <v>304.79829102100001</v>
      </c>
      <c r="I1546" s="304">
        <v>304.79829102100001</v>
      </c>
      <c r="J1546" s="304">
        <v>304.79829102100001</v>
      </c>
      <c r="K1546" s="304">
        <v>304.79829102100001</v>
      </c>
      <c r="L1546" s="304">
        <v>304.79829102100001</v>
      </c>
      <c r="M1546" s="304">
        <v>304.79829102100001</v>
      </c>
      <c r="N1546" s="301">
        <v>304.79829102100001</v>
      </c>
    </row>
    <row r="1547" spans="1:14">
      <c r="A1547" s="2" t="s">
        <v>5</v>
      </c>
      <c r="B1547" s="2" t="s">
        <v>22</v>
      </c>
      <c r="C1547" s="2" t="s">
        <v>63</v>
      </c>
      <c r="D1547" s="2" t="s">
        <v>63</v>
      </c>
      <c r="E1547" s="2" t="s">
        <v>63</v>
      </c>
      <c r="F1547" s="2" t="s">
        <v>210</v>
      </c>
      <c r="G1547" s="2" t="s">
        <v>50</v>
      </c>
      <c r="H1547" s="304">
        <v>5.9482632540000004</v>
      </c>
      <c r="I1547" s="304">
        <v>99.899839459000006</v>
      </c>
      <c r="J1547" s="304">
        <v>64.659850167999991</v>
      </c>
      <c r="K1547" s="304">
        <v>132.97599886</v>
      </c>
      <c r="L1547" s="304">
        <v>92.289032239999997</v>
      </c>
      <c r="M1547" s="304">
        <v>5.2820408519999997</v>
      </c>
      <c r="N1547" s="301">
        <v>497.63090187299997</v>
      </c>
    </row>
    <row r="1548" spans="1:14">
      <c r="A1548" s="2" t="s">
        <v>5</v>
      </c>
      <c r="B1548" s="2" t="s">
        <v>22</v>
      </c>
      <c r="C1548" s="2" t="s">
        <v>64</v>
      </c>
      <c r="D1548" s="2" t="s">
        <v>64</v>
      </c>
      <c r="E1548" s="2" t="s">
        <v>64</v>
      </c>
      <c r="F1548" s="2" t="s">
        <v>210</v>
      </c>
      <c r="G1548" s="2" t="s">
        <v>50</v>
      </c>
      <c r="H1548" s="304">
        <v>1984.5291432650001</v>
      </c>
      <c r="I1548" s="304">
        <v>1842.0771445190001</v>
      </c>
      <c r="J1548" s="304">
        <v>1842.0771489260003</v>
      </c>
      <c r="K1548" s="304">
        <v>1842.077143536</v>
      </c>
      <c r="L1548" s="304">
        <v>1842.077147193</v>
      </c>
      <c r="M1548" s="304">
        <v>1842.0771399180001</v>
      </c>
      <c r="N1548" s="301">
        <v>1842.077138332</v>
      </c>
    </row>
    <row r="1549" spans="1:14">
      <c r="A1549" s="2" t="s">
        <v>5</v>
      </c>
      <c r="B1549" s="2" t="s">
        <v>22</v>
      </c>
      <c r="C1549" s="2" t="s">
        <v>54</v>
      </c>
      <c r="D1549" s="2" t="s">
        <v>72</v>
      </c>
      <c r="E1549" s="2" t="s">
        <v>72</v>
      </c>
      <c r="F1549" s="2" t="s">
        <v>210</v>
      </c>
      <c r="G1549" s="2" t="s">
        <v>50</v>
      </c>
      <c r="H1549" s="304">
        <v>0</v>
      </c>
      <c r="I1549" s="304">
        <v>0</v>
      </c>
      <c r="J1549" s="304">
        <v>0</v>
      </c>
      <c r="K1549" s="304">
        <v>0</v>
      </c>
      <c r="L1549" s="304">
        <v>0</v>
      </c>
      <c r="M1549" s="304">
        <v>0</v>
      </c>
      <c r="N1549" s="301">
        <v>0</v>
      </c>
    </row>
    <row r="1550" spans="1:14">
      <c r="A1550" s="2" t="s">
        <v>5</v>
      </c>
      <c r="B1550" s="2" t="s">
        <v>22</v>
      </c>
      <c r="C1550" s="2" t="s">
        <v>55</v>
      </c>
      <c r="D1550" s="2" t="s">
        <v>73</v>
      </c>
      <c r="E1550" s="2" t="s">
        <v>73</v>
      </c>
      <c r="F1550" s="2" t="s">
        <v>210</v>
      </c>
      <c r="G1550" s="2" t="s">
        <v>50</v>
      </c>
      <c r="H1550" s="304">
        <v>0</v>
      </c>
      <c r="I1550" s="304">
        <v>0</v>
      </c>
      <c r="J1550" s="304">
        <v>0</v>
      </c>
      <c r="K1550" s="304">
        <v>0</v>
      </c>
      <c r="L1550" s="304">
        <v>0</v>
      </c>
      <c r="M1550" s="304">
        <v>0</v>
      </c>
      <c r="N1550" s="301">
        <v>0</v>
      </c>
    </row>
    <row r="1551" spans="1:14">
      <c r="A1551" s="2" t="s">
        <v>5</v>
      </c>
      <c r="B1551" s="2" t="s">
        <v>22</v>
      </c>
      <c r="C1551" s="2" t="s">
        <v>57</v>
      </c>
      <c r="D1551" s="2" t="s">
        <v>74</v>
      </c>
      <c r="E1551" s="2" t="s">
        <v>74</v>
      </c>
      <c r="F1551" s="2" t="s">
        <v>210</v>
      </c>
      <c r="G1551" s="2" t="s">
        <v>50</v>
      </c>
      <c r="H1551" s="304">
        <v>0</v>
      </c>
      <c r="I1551" s="304">
        <v>0</v>
      </c>
      <c r="J1551" s="304">
        <v>0</v>
      </c>
      <c r="K1551" s="304">
        <v>0</v>
      </c>
      <c r="L1551" s="304">
        <v>0</v>
      </c>
      <c r="M1551" s="304">
        <v>0</v>
      </c>
      <c r="N1551" s="301">
        <v>0</v>
      </c>
    </row>
    <row r="1552" spans="1:14">
      <c r="A1552" s="2" t="s">
        <v>5</v>
      </c>
      <c r="B1552" s="2" t="s">
        <v>22</v>
      </c>
      <c r="C1552" s="2" t="s">
        <v>64</v>
      </c>
      <c r="D1552" s="2" t="s">
        <v>75</v>
      </c>
      <c r="E1552" s="2" t="s">
        <v>75</v>
      </c>
      <c r="F1552" s="2" t="s">
        <v>210</v>
      </c>
      <c r="G1552" s="2" t="s">
        <v>50</v>
      </c>
      <c r="H1552" s="304">
        <v>0</v>
      </c>
      <c r="I1552" s="304">
        <v>0</v>
      </c>
      <c r="J1552" s="304">
        <v>0</v>
      </c>
      <c r="K1552" s="304">
        <v>0</v>
      </c>
      <c r="L1552" s="304">
        <v>0</v>
      </c>
      <c r="M1552" s="304">
        <v>0</v>
      </c>
      <c r="N1552" s="301">
        <v>0</v>
      </c>
    </row>
    <row r="1553" spans="1:14">
      <c r="A1553" s="2" t="s">
        <v>5</v>
      </c>
      <c r="B1553" s="2" t="s">
        <v>22</v>
      </c>
      <c r="C1553" s="2" t="s">
        <v>60</v>
      </c>
      <c r="D1553" s="2" t="s">
        <v>76</v>
      </c>
      <c r="E1553" s="2" t="s">
        <v>76</v>
      </c>
      <c r="F1553" s="2" t="s">
        <v>210</v>
      </c>
      <c r="G1553" s="2" t="s">
        <v>50</v>
      </c>
      <c r="H1553" s="304">
        <v>0</v>
      </c>
      <c r="I1553" s="304">
        <v>0</v>
      </c>
      <c r="J1553" s="304">
        <v>0</v>
      </c>
      <c r="K1553" s="304">
        <v>0</v>
      </c>
      <c r="L1553" s="304">
        <v>0</v>
      </c>
      <c r="M1553" s="304">
        <v>0</v>
      </c>
      <c r="N1553" s="301">
        <v>12685.814733941999</v>
      </c>
    </row>
    <row r="1554" spans="1:14">
      <c r="A1554" s="2" t="s">
        <v>5</v>
      </c>
      <c r="B1554" s="2" t="s">
        <v>22</v>
      </c>
      <c r="C1554" s="2" t="s">
        <v>61</v>
      </c>
      <c r="D1554" s="2" t="s">
        <v>77</v>
      </c>
      <c r="E1554" s="2" t="s">
        <v>77</v>
      </c>
      <c r="F1554" s="2" t="s">
        <v>210</v>
      </c>
      <c r="G1554" s="2" t="s">
        <v>50</v>
      </c>
      <c r="H1554" s="304">
        <v>0</v>
      </c>
      <c r="I1554" s="304">
        <v>0</v>
      </c>
      <c r="J1554" s="304">
        <v>0</v>
      </c>
      <c r="K1554" s="304">
        <v>0</v>
      </c>
      <c r="L1554" s="304">
        <v>0</v>
      </c>
      <c r="M1554" s="304">
        <v>0</v>
      </c>
      <c r="N1554" s="301">
        <v>0</v>
      </c>
    </row>
    <row r="1555" spans="1:14">
      <c r="A1555" s="2" t="s">
        <v>5</v>
      </c>
      <c r="B1555" s="2" t="s">
        <v>22</v>
      </c>
      <c r="C1555" s="2" t="s">
        <v>62</v>
      </c>
      <c r="D1555" s="2" t="s">
        <v>78</v>
      </c>
      <c r="E1555" s="2" t="s">
        <v>78</v>
      </c>
      <c r="F1555" s="2" t="s">
        <v>210</v>
      </c>
      <c r="G1555" s="2" t="s">
        <v>50</v>
      </c>
      <c r="H1555" s="304">
        <v>3293.7599999459999</v>
      </c>
      <c r="I1555" s="304">
        <v>3293.7599999459999</v>
      </c>
      <c r="J1555" s="304">
        <v>3293.7599999459999</v>
      </c>
      <c r="K1555" s="304">
        <v>3293.7599999459999</v>
      </c>
      <c r="L1555" s="304">
        <v>3293.7599999459999</v>
      </c>
      <c r="M1555" s="304">
        <v>25067.678349861999</v>
      </c>
      <c r="N1555" s="301">
        <v>25067.678349861999</v>
      </c>
    </row>
    <row r="1556" spans="1:14">
      <c r="A1556" s="2" t="s">
        <v>5</v>
      </c>
      <c r="B1556" s="2" t="s">
        <v>22</v>
      </c>
      <c r="C1556" s="2" t="s">
        <v>63</v>
      </c>
      <c r="D1556" s="2" t="s">
        <v>79</v>
      </c>
      <c r="E1556" s="2" t="s">
        <v>79</v>
      </c>
      <c r="F1556" s="2" t="s">
        <v>210</v>
      </c>
      <c r="G1556" s="2" t="s">
        <v>50</v>
      </c>
      <c r="H1556" s="304">
        <v>425.99640043099998</v>
      </c>
      <c r="I1556" s="304">
        <v>660.80665070099997</v>
      </c>
      <c r="J1556" s="304">
        <v>686.32639643700008</v>
      </c>
      <c r="K1556" s="304">
        <v>705.21060453000007</v>
      </c>
      <c r="L1556" s="304">
        <v>545.06959742900005</v>
      </c>
      <c r="M1556" s="304">
        <v>632.82165461</v>
      </c>
      <c r="N1556" s="301">
        <v>774.115740878</v>
      </c>
    </row>
    <row r="1557" spans="1:14">
      <c r="A1557" s="2" t="s">
        <v>5</v>
      </c>
      <c r="B1557" s="2" t="s">
        <v>22</v>
      </c>
      <c r="C1557" s="2" t="s">
        <v>60</v>
      </c>
      <c r="D1557" s="2" t="s">
        <v>76</v>
      </c>
      <c r="E1557" s="2" t="s">
        <v>207</v>
      </c>
      <c r="F1557" s="2" t="s">
        <v>210</v>
      </c>
      <c r="G1557" s="2" t="s">
        <v>50</v>
      </c>
      <c r="H1557" s="304">
        <v>0</v>
      </c>
      <c r="I1557" s="304">
        <v>0</v>
      </c>
      <c r="J1557" s="304">
        <v>0</v>
      </c>
      <c r="K1557" s="304">
        <v>0</v>
      </c>
      <c r="L1557" s="304">
        <v>1862.7068735400001</v>
      </c>
      <c r="M1557" s="304">
        <v>7455.3767364650002</v>
      </c>
      <c r="N1557" s="301">
        <v>7455.3767364650002</v>
      </c>
    </row>
    <row r="1558" spans="1:14">
      <c r="A1558" s="2" t="s">
        <v>5</v>
      </c>
      <c r="B1558" s="2" t="s">
        <v>22</v>
      </c>
      <c r="C1558" s="2" t="s">
        <v>63</v>
      </c>
      <c r="D1558" s="2" t="s">
        <v>79</v>
      </c>
      <c r="E1558" s="2" t="s">
        <v>208</v>
      </c>
      <c r="F1558" s="2" t="s">
        <v>210</v>
      </c>
      <c r="G1558" s="2" t="s">
        <v>50</v>
      </c>
      <c r="H1558" s="304">
        <v>0</v>
      </c>
      <c r="I1558" s="304">
        <v>0</v>
      </c>
      <c r="J1558" s="304">
        <v>0</v>
      </c>
      <c r="K1558" s="304">
        <v>0</v>
      </c>
      <c r="L1558" s="304">
        <v>623.53159928399998</v>
      </c>
      <c r="M1558" s="304">
        <v>2650.9360784579999</v>
      </c>
      <c r="N1558" s="301">
        <v>3167.7270874370001</v>
      </c>
    </row>
    <row r="1559" spans="1:14">
      <c r="A1559" s="2" t="s">
        <v>5</v>
      </c>
      <c r="B1559" s="2" t="s">
        <v>22</v>
      </c>
      <c r="C1559" s="2" t="s">
        <v>65</v>
      </c>
      <c r="D1559" s="2" t="s">
        <v>209</v>
      </c>
      <c r="E1559" s="2" t="s">
        <v>80</v>
      </c>
      <c r="F1559" s="2" t="s">
        <v>210</v>
      </c>
      <c r="G1559" s="2" t="s">
        <v>50</v>
      </c>
      <c r="H1559" s="304">
        <v>0</v>
      </c>
      <c r="I1559" s="304">
        <v>0</v>
      </c>
      <c r="J1559" s="304">
        <v>0</v>
      </c>
      <c r="K1559" s="304">
        <v>0</v>
      </c>
      <c r="L1559" s="304">
        <v>0</v>
      </c>
      <c r="M1559" s="304">
        <v>0</v>
      </c>
      <c r="N1559" s="301">
        <v>0</v>
      </c>
    </row>
    <row r="1560" spans="1:14">
      <c r="A1560" s="2" t="s">
        <v>5</v>
      </c>
      <c r="B1560" s="2" t="s">
        <v>22</v>
      </c>
      <c r="C1560" s="2" t="s">
        <v>65</v>
      </c>
      <c r="D1560" s="2" t="s">
        <v>209</v>
      </c>
      <c r="E1560" s="2" t="s">
        <v>81</v>
      </c>
      <c r="F1560" s="2" t="s">
        <v>210</v>
      </c>
      <c r="G1560" s="2" t="s">
        <v>50</v>
      </c>
      <c r="H1560" s="304">
        <v>0</v>
      </c>
      <c r="I1560" s="304">
        <v>0</v>
      </c>
      <c r="J1560" s="304">
        <v>0</v>
      </c>
      <c r="K1560" s="304">
        <v>0</v>
      </c>
      <c r="L1560" s="304">
        <v>0</v>
      </c>
      <c r="M1560" s="304">
        <v>0</v>
      </c>
      <c r="N1560" s="301">
        <v>0</v>
      </c>
    </row>
    <row r="1561" spans="1:14">
      <c r="A1561" s="2" t="s">
        <v>5</v>
      </c>
      <c r="B1561" s="2" t="s">
        <v>23</v>
      </c>
      <c r="C1561" s="2" t="s">
        <v>48</v>
      </c>
      <c r="D1561" s="2" t="s">
        <v>48</v>
      </c>
      <c r="E1561" s="2" t="s">
        <v>48</v>
      </c>
      <c r="F1561" s="2" t="s">
        <v>210</v>
      </c>
      <c r="G1561" s="2" t="s">
        <v>50</v>
      </c>
      <c r="H1561" s="304">
        <v>560.36447999999996</v>
      </c>
      <c r="I1561" s="304">
        <v>0</v>
      </c>
      <c r="J1561" s="304">
        <v>0</v>
      </c>
      <c r="K1561" s="304">
        <v>0</v>
      </c>
      <c r="L1561" s="304">
        <v>0</v>
      </c>
      <c r="M1561" s="304">
        <v>0</v>
      </c>
      <c r="N1561" s="301">
        <v>0</v>
      </c>
    </row>
    <row r="1562" spans="1:14">
      <c r="A1562" s="2" t="s">
        <v>5</v>
      </c>
      <c r="B1562" s="2" t="s">
        <v>23</v>
      </c>
      <c r="C1562" s="2" t="s">
        <v>53</v>
      </c>
      <c r="D1562" s="2" t="s">
        <v>53</v>
      </c>
      <c r="E1562" s="2" t="s">
        <v>53</v>
      </c>
      <c r="F1562" s="2" t="s">
        <v>210</v>
      </c>
      <c r="G1562" s="2" t="s">
        <v>50</v>
      </c>
      <c r="H1562" s="304">
        <v>0</v>
      </c>
      <c r="I1562" s="304">
        <v>0</v>
      </c>
      <c r="J1562" s="304">
        <v>0</v>
      </c>
      <c r="K1562" s="304">
        <v>0</v>
      </c>
      <c r="L1562" s="304">
        <v>0</v>
      </c>
      <c r="M1562" s="304">
        <v>0</v>
      </c>
      <c r="N1562" s="301">
        <v>0</v>
      </c>
    </row>
    <row r="1563" spans="1:14">
      <c r="A1563" s="2" t="s">
        <v>5</v>
      </c>
      <c r="B1563" s="2" t="s">
        <v>23</v>
      </c>
      <c r="C1563" s="2" t="s">
        <v>54</v>
      </c>
      <c r="D1563" s="2" t="s">
        <v>54</v>
      </c>
      <c r="E1563" s="2" t="s">
        <v>54</v>
      </c>
      <c r="F1563" s="2" t="s">
        <v>210</v>
      </c>
      <c r="G1563" s="2" t="s">
        <v>50</v>
      </c>
      <c r="H1563" s="304">
        <v>2215.7952947499998</v>
      </c>
      <c r="I1563" s="304">
        <v>2372.4163282160002</v>
      </c>
      <c r="J1563" s="304">
        <v>1787.560073974</v>
      </c>
      <c r="K1563" s="304">
        <v>2343.5907922810002</v>
      </c>
      <c r="L1563" s="304">
        <v>3643.9060090200005</v>
      </c>
      <c r="M1563" s="304">
        <v>1730.4147220620002</v>
      </c>
      <c r="N1563" s="301">
        <v>2411.9927040000002</v>
      </c>
    </row>
    <row r="1564" spans="1:14">
      <c r="A1564" s="2" t="s">
        <v>5</v>
      </c>
      <c r="B1564" s="2" t="s">
        <v>23</v>
      </c>
      <c r="C1564" s="2" t="s">
        <v>55</v>
      </c>
      <c r="D1564" s="2" t="s">
        <v>55</v>
      </c>
      <c r="E1564" s="2" t="s">
        <v>55</v>
      </c>
      <c r="F1564" s="2" t="s">
        <v>210</v>
      </c>
      <c r="G1564" s="2" t="s">
        <v>50</v>
      </c>
      <c r="H1564" s="304">
        <v>0</v>
      </c>
      <c r="I1564" s="304">
        <v>0.86133999999999999</v>
      </c>
      <c r="J1564" s="304">
        <v>1.2643040000000001</v>
      </c>
      <c r="K1564" s="304">
        <v>1.2190400000000001</v>
      </c>
      <c r="L1564" s="304">
        <v>6.8177080000000005</v>
      </c>
      <c r="M1564" s="304">
        <v>3.6298399999999997</v>
      </c>
      <c r="N1564" s="301">
        <v>11.803856</v>
      </c>
    </row>
    <row r="1565" spans="1:14">
      <c r="A1565" s="2" t="s">
        <v>5</v>
      </c>
      <c r="B1565" s="2" t="s">
        <v>23</v>
      </c>
      <c r="C1565" s="2" t="s">
        <v>56</v>
      </c>
      <c r="D1565" s="2" t="s">
        <v>56</v>
      </c>
      <c r="E1565" s="2" t="s">
        <v>56</v>
      </c>
      <c r="F1565" s="2" t="s">
        <v>210</v>
      </c>
      <c r="G1565" s="2" t="s">
        <v>50</v>
      </c>
      <c r="H1565" s="304">
        <v>0</v>
      </c>
      <c r="I1565" s="304">
        <v>0</v>
      </c>
      <c r="J1565" s="304">
        <v>0</v>
      </c>
      <c r="K1565" s="304">
        <v>0</v>
      </c>
      <c r="L1565" s="304">
        <v>0</v>
      </c>
      <c r="M1565" s="304">
        <v>0</v>
      </c>
      <c r="N1565" s="301">
        <v>0</v>
      </c>
    </row>
    <row r="1566" spans="1:14">
      <c r="A1566" s="2" t="s">
        <v>5</v>
      </c>
      <c r="B1566" s="2" t="s">
        <v>23</v>
      </c>
      <c r="C1566" s="2" t="s">
        <v>57</v>
      </c>
      <c r="D1566" s="2" t="s">
        <v>57</v>
      </c>
      <c r="E1566" s="2" t="s">
        <v>57</v>
      </c>
      <c r="F1566" s="2" t="s">
        <v>210</v>
      </c>
      <c r="G1566" s="2" t="s">
        <v>50</v>
      </c>
      <c r="H1566" s="304">
        <v>0</v>
      </c>
      <c r="I1566" s="304">
        <v>0</v>
      </c>
      <c r="J1566" s="304">
        <v>0</v>
      </c>
      <c r="K1566" s="304">
        <v>0</v>
      </c>
      <c r="L1566" s="304">
        <v>0</v>
      </c>
      <c r="M1566" s="304">
        <v>0</v>
      </c>
      <c r="N1566" s="301">
        <v>0</v>
      </c>
    </row>
    <row r="1567" spans="1:14">
      <c r="A1567" s="2" t="s">
        <v>5</v>
      </c>
      <c r="B1567" s="2" t="s">
        <v>23</v>
      </c>
      <c r="C1567" s="2" t="s">
        <v>58</v>
      </c>
      <c r="D1567" s="2" t="s">
        <v>58</v>
      </c>
      <c r="E1567" s="2" t="s">
        <v>58</v>
      </c>
      <c r="F1567" s="2" t="s">
        <v>210</v>
      </c>
      <c r="G1567" s="2" t="s">
        <v>50</v>
      </c>
      <c r="H1567" s="304">
        <v>10063.380805272</v>
      </c>
      <c r="I1567" s="304">
        <v>10063.380805272</v>
      </c>
      <c r="J1567" s="304">
        <v>10063.380805272</v>
      </c>
      <c r="K1567" s="304">
        <v>10063.380805272</v>
      </c>
      <c r="L1567" s="304">
        <v>10063.380805272</v>
      </c>
      <c r="M1567" s="304">
        <v>10063.380805272</v>
      </c>
      <c r="N1567" s="301">
        <v>10063.380805272</v>
      </c>
    </row>
    <row r="1568" spans="1:14">
      <c r="A1568" s="2" t="s">
        <v>5</v>
      </c>
      <c r="B1568" s="2" t="s">
        <v>23</v>
      </c>
      <c r="C1568" s="2" t="s">
        <v>59</v>
      </c>
      <c r="D1568" s="2" t="s">
        <v>59</v>
      </c>
      <c r="E1568" s="2" t="s">
        <v>59</v>
      </c>
      <c r="F1568" s="2" t="s">
        <v>210</v>
      </c>
      <c r="G1568" s="2" t="s">
        <v>50</v>
      </c>
      <c r="H1568" s="304">
        <v>1406.0807719853735</v>
      </c>
      <c r="I1568" s="304">
        <v>1406.0807819447602</v>
      </c>
      <c r="J1568" s="304">
        <v>1406.0807811287598</v>
      </c>
      <c r="K1568" s="304">
        <v>1406.0807815527603</v>
      </c>
      <c r="L1568" s="304">
        <v>1406.0807730045981</v>
      </c>
      <c r="M1568" s="304">
        <v>1406.0807612725971</v>
      </c>
      <c r="N1568" s="301">
        <v>1406.0807254565293</v>
      </c>
    </row>
    <row r="1569" spans="1:14">
      <c r="A1569" s="2" t="s">
        <v>5</v>
      </c>
      <c r="B1569" s="2" t="s">
        <v>23</v>
      </c>
      <c r="C1569" s="2" t="s">
        <v>60</v>
      </c>
      <c r="D1569" s="2" t="s">
        <v>60</v>
      </c>
      <c r="E1569" s="2" t="s">
        <v>60</v>
      </c>
      <c r="F1569" s="2" t="s">
        <v>210</v>
      </c>
      <c r="G1569" s="2" t="s">
        <v>50</v>
      </c>
      <c r="H1569" s="304">
        <v>232.848628136</v>
      </c>
      <c r="I1569" s="304">
        <v>232.848628136</v>
      </c>
      <c r="J1569" s="304">
        <v>232.848628136</v>
      </c>
      <c r="K1569" s="304">
        <v>232.848628136</v>
      </c>
      <c r="L1569" s="304">
        <v>232.848628136</v>
      </c>
      <c r="M1569" s="304">
        <v>232.848628136</v>
      </c>
      <c r="N1569" s="301">
        <v>232.848628136</v>
      </c>
    </row>
    <row r="1570" spans="1:14">
      <c r="A1570" s="2" t="s">
        <v>5</v>
      </c>
      <c r="B1570" s="2" t="s">
        <v>23</v>
      </c>
      <c r="C1570" s="2" t="s">
        <v>61</v>
      </c>
      <c r="D1570" s="2" t="s">
        <v>61</v>
      </c>
      <c r="E1570" s="2" t="s">
        <v>61</v>
      </c>
      <c r="F1570" s="2" t="s">
        <v>210</v>
      </c>
      <c r="G1570" s="2" t="s">
        <v>50</v>
      </c>
      <c r="H1570" s="304">
        <v>666.54626034699993</v>
      </c>
      <c r="I1570" s="304">
        <v>666.54626034699993</v>
      </c>
      <c r="J1570" s="304">
        <v>666.54626034699993</v>
      </c>
      <c r="K1570" s="304">
        <v>666.54626034699993</v>
      </c>
      <c r="L1570" s="304">
        <v>666.54626034699993</v>
      </c>
      <c r="M1570" s="304">
        <v>666.54626034699993</v>
      </c>
      <c r="N1570" s="301">
        <v>666.54626034699993</v>
      </c>
    </row>
    <row r="1571" spans="1:14">
      <c r="A1571" s="2" t="s">
        <v>5</v>
      </c>
      <c r="B1571" s="2" t="s">
        <v>23</v>
      </c>
      <c r="C1571" s="2" t="s">
        <v>63</v>
      </c>
      <c r="D1571" s="2" t="s">
        <v>63</v>
      </c>
      <c r="E1571" s="2" t="s">
        <v>63</v>
      </c>
      <c r="F1571" s="2" t="s">
        <v>210</v>
      </c>
      <c r="G1571" s="2" t="s">
        <v>50</v>
      </c>
      <c r="H1571" s="304">
        <v>0</v>
      </c>
      <c r="I1571" s="304">
        <v>0</v>
      </c>
      <c r="J1571" s="304">
        <v>0</v>
      </c>
      <c r="K1571" s="304">
        <v>0</v>
      </c>
      <c r="L1571" s="304">
        <v>0</v>
      </c>
      <c r="M1571" s="304">
        <v>0</v>
      </c>
      <c r="N1571" s="301">
        <v>0</v>
      </c>
    </row>
    <row r="1572" spans="1:14">
      <c r="A1572" s="2" t="s">
        <v>5</v>
      </c>
      <c r="B1572" s="2" t="s">
        <v>23</v>
      </c>
      <c r="C1572" s="2" t="s">
        <v>64</v>
      </c>
      <c r="D1572" s="2" t="s">
        <v>64</v>
      </c>
      <c r="E1572" s="2" t="s">
        <v>64</v>
      </c>
      <c r="F1572" s="2" t="s">
        <v>210</v>
      </c>
      <c r="G1572" s="2" t="s">
        <v>50</v>
      </c>
      <c r="H1572" s="304">
        <v>534.35082114400007</v>
      </c>
      <c r="I1572" s="304">
        <v>287.90363973199999</v>
      </c>
      <c r="J1572" s="304">
        <v>287.90364130800003</v>
      </c>
      <c r="K1572" s="304">
        <v>287.90363837899997</v>
      </c>
      <c r="L1572" s="304">
        <v>305.48109746</v>
      </c>
      <c r="M1572" s="304">
        <v>194.84651860299999</v>
      </c>
      <c r="N1572" s="301">
        <v>354.80998242300001</v>
      </c>
    </row>
    <row r="1573" spans="1:14">
      <c r="A1573" s="2" t="s">
        <v>5</v>
      </c>
      <c r="B1573" s="2" t="s">
        <v>23</v>
      </c>
      <c r="C1573" s="2" t="s">
        <v>54</v>
      </c>
      <c r="D1573" s="2" t="s">
        <v>72</v>
      </c>
      <c r="E1573" s="2" t="s">
        <v>72</v>
      </c>
      <c r="F1573" s="2" t="s">
        <v>210</v>
      </c>
      <c r="G1573" s="2" t="s">
        <v>50</v>
      </c>
      <c r="H1573" s="304">
        <v>0</v>
      </c>
      <c r="I1573" s="304">
        <v>0</v>
      </c>
      <c r="J1573" s="304">
        <v>0</v>
      </c>
      <c r="K1573" s="304">
        <v>0</v>
      </c>
      <c r="L1573" s="304">
        <v>0</v>
      </c>
      <c r="M1573" s="304">
        <v>0</v>
      </c>
      <c r="N1573" s="301">
        <v>0</v>
      </c>
    </row>
    <row r="1574" spans="1:14">
      <c r="A1574" s="2" t="s">
        <v>5</v>
      </c>
      <c r="B1574" s="2" t="s">
        <v>23</v>
      </c>
      <c r="C1574" s="2" t="s">
        <v>55</v>
      </c>
      <c r="D1574" s="2" t="s">
        <v>73</v>
      </c>
      <c r="E1574" s="2" t="s">
        <v>73</v>
      </c>
      <c r="F1574" s="2" t="s">
        <v>210</v>
      </c>
      <c r="G1574" s="2" t="s">
        <v>50</v>
      </c>
      <c r="H1574" s="304">
        <v>0</v>
      </c>
      <c r="I1574" s="304">
        <v>0</v>
      </c>
      <c r="J1574" s="304">
        <v>0</v>
      </c>
      <c r="K1574" s="304">
        <v>0</v>
      </c>
      <c r="L1574" s="304">
        <v>0</v>
      </c>
      <c r="M1574" s="304">
        <v>0</v>
      </c>
      <c r="N1574" s="301">
        <v>0</v>
      </c>
    </row>
    <row r="1575" spans="1:14">
      <c r="A1575" s="2" t="s">
        <v>5</v>
      </c>
      <c r="B1575" s="2" t="s">
        <v>23</v>
      </c>
      <c r="C1575" s="2" t="s">
        <v>57</v>
      </c>
      <c r="D1575" s="2" t="s">
        <v>74</v>
      </c>
      <c r="E1575" s="2" t="s">
        <v>74</v>
      </c>
      <c r="F1575" s="2" t="s">
        <v>210</v>
      </c>
      <c r="G1575" s="2" t="s">
        <v>50</v>
      </c>
      <c r="H1575" s="304">
        <v>0</v>
      </c>
      <c r="I1575" s="304">
        <v>0</v>
      </c>
      <c r="J1575" s="304">
        <v>0</v>
      </c>
      <c r="K1575" s="304">
        <v>0</v>
      </c>
      <c r="L1575" s="304">
        <v>0</v>
      </c>
      <c r="M1575" s="304">
        <v>0</v>
      </c>
      <c r="N1575" s="301">
        <v>0</v>
      </c>
    </row>
    <row r="1576" spans="1:14">
      <c r="A1576" s="2" t="s">
        <v>5</v>
      </c>
      <c r="B1576" s="2" t="s">
        <v>23</v>
      </c>
      <c r="C1576" s="2" t="s">
        <v>64</v>
      </c>
      <c r="D1576" s="2" t="s">
        <v>75</v>
      </c>
      <c r="E1576" s="2" t="s">
        <v>75</v>
      </c>
      <c r="F1576" s="2" t="s">
        <v>210</v>
      </c>
      <c r="G1576" s="2" t="s">
        <v>50</v>
      </c>
      <c r="H1576" s="304">
        <v>0</v>
      </c>
      <c r="I1576" s="304">
        <v>0</v>
      </c>
      <c r="J1576" s="304">
        <v>0</v>
      </c>
      <c r="K1576" s="304">
        <v>0</v>
      </c>
      <c r="L1576" s="304">
        <v>0</v>
      </c>
      <c r="M1576" s="304">
        <v>0</v>
      </c>
      <c r="N1576" s="301">
        <v>0</v>
      </c>
    </row>
    <row r="1577" spans="1:14">
      <c r="A1577" s="2" t="s">
        <v>5</v>
      </c>
      <c r="B1577" s="2" t="s">
        <v>23</v>
      </c>
      <c r="C1577" s="2" t="s">
        <v>60</v>
      </c>
      <c r="D1577" s="2" t="s">
        <v>76</v>
      </c>
      <c r="E1577" s="2" t="s">
        <v>76</v>
      </c>
      <c r="F1577" s="2" t="s">
        <v>210</v>
      </c>
      <c r="G1577" s="2" t="s">
        <v>50</v>
      </c>
      <c r="H1577" s="304">
        <v>0</v>
      </c>
      <c r="I1577" s="304">
        <v>0</v>
      </c>
      <c r="J1577" s="304">
        <v>0</v>
      </c>
      <c r="K1577" s="304">
        <v>0</v>
      </c>
      <c r="L1577" s="304">
        <v>0</v>
      </c>
      <c r="M1577" s="304">
        <v>0</v>
      </c>
      <c r="N1577" s="301">
        <v>0</v>
      </c>
    </row>
    <row r="1578" spans="1:14">
      <c r="A1578" s="2" t="s">
        <v>5</v>
      </c>
      <c r="B1578" s="2" t="s">
        <v>23</v>
      </c>
      <c r="C1578" s="2" t="s">
        <v>61</v>
      </c>
      <c r="D1578" s="2" t="s">
        <v>77</v>
      </c>
      <c r="E1578" s="2" t="s">
        <v>77</v>
      </c>
      <c r="F1578" s="2" t="s">
        <v>210</v>
      </c>
      <c r="G1578" s="2" t="s">
        <v>50</v>
      </c>
      <c r="H1578" s="304">
        <v>0</v>
      </c>
      <c r="I1578" s="304">
        <v>0</v>
      </c>
      <c r="J1578" s="304">
        <v>0</v>
      </c>
      <c r="K1578" s="304">
        <v>0</v>
      </c>
      <c r="L1578" s="304">
        <v>0</v>
      </c>
      <c r="M1578" s="304">
        <v>0</v>
      </c>
      <c r="N1578" s="301">
        <v>0</v>
      </c>
    </row>
    <row r="1579" spans="1:14">
      <c r="A1579" s="2" t="s">
        <v>5</v>
      </c>
      <c r="B1579" s="2" t="s">
        <v>23</v>
      </c>
      <c r="C1579" s="2" t="s">
        <v>62</v>
      </c>
      <c r="D1579" s="2" t="s">
        <v>78</v>
      </c>
      <c r="E1579" s="2" t="s">
        <v>78</v>
      </c>
      <c r="F1579" s="2" t="s">
        <v>210</v>
      </c>
      <c r="G1579" s="2" t="s">
        <v>50</v>
      </c>
      <c r="H1579" s="304">
        <v>0</v>
      </c>
      <c r="I1579" s="304">
        <v>0</v>
      </c>
      <c r="J1579" s="304">
        <v>0</v>
      </c>
      <c r="K1579" s="304">
        <v>0</v>
      </c>
      <c r="L1579" s="304">
        <v>0</v>
      </c>
      <c r="M1579" s="304">
        <v>0</v>
      </c>
      <c r="N1579" s="301">
        <v>0</v>
      </c>
    </row>
    <row r="1580" spans="1:14">
      <c r="A1580" s="2" t="s">
        <v>5</v>
      </c>
      <c r="B1580" s="2" t="s">
        <v>23</v>
      </c>
      <c r="C1580" s="2" t="s">
        <v>63</v>
      </c>
      <c r="D1580" s="2" t="s">
        <v>79</v>
      </c>
      <c r="E1580" s="2" t="s">
        <v>79</v>
      </c>
      <c r="F1580" s="2" t="s">
        <v>210</v>
      </c>
      <c r="G1580" s="2" t="s">
        <v>50</v>
      </c>
      <c r="H1580" s="304">
        <v>0</v>
      </c>
      <c r="I1580" s="304">
        <v>0</v>
      </c>
      <c r="J1580" s="304">
        <v>0</v>
      </c>
      <c r="K1580" s="304">
        <v>0</v>
      </c>
      <c r="L1580" s="304">
        <v>0</v>
      </c>
      <c r="M1580" s="304">
        <v>0</v>
      </c>
      <c r="N1580" s="301">
        <v>0</v>
      </c>
    </row>
    <row r="1581" spans="1:14">
      <c r="A1581" s="2" t="s">
        <v>5</v>
      </c>
      <c r="B1581" s="2" t="s">
        <v>23</v>
      </c>
      <c r="C1581" s="2" t="s">
        <v>60</v>
      </c>
      <c r="D1581" s="2" t="s">
        <v>76</v>
      </c>
      <c r="E1581" s="2" t="s">
        <v>207</v>
      </c>
      <c r="F1581" s="2" t="s">
        <v>210</v>
      </c>
      <c r="G1581" s="2" t="s">
        <v>50</v>
      </c>
      <c r="H1581" s="304">
        <v>0</v>
      </c>
      <c r="I1581" s="304">
        <v>0</v>
      </c>
      <c r="J1581" s="304">
        <v>0</v>
      </c>
      <c r="K1581" s="304">
        <v>0</v>
      </c>
      <c r="L1581" s="304">
        <v>0</v>
      </c>
      <c r="M1581" s="304">
        <v>0</v>
      </c>
      <c r="N1581" s="301">
        <v>0</v>
      </c>
    </row>
    <row r="1582" spans="1:14">
      <c r="A1582" s="2" t="s">
        <v>5</v>
      </c>
      <c r="B1582" s="2" t="s">
        <v>23</v>
      </c>
      <c r="C1582" s="2" t="s">
        <v>63</v>
      </c>
      <c r="D1582" s="2" t="s">
        <v>79</v>
      </c>
      <c r="E1582" s="2" t="s">
        <v>208</v>
      </c>
      <c r="F1582" s="2" t="s">
        <v>210</v>
      </c>
      <c r="G1582" s="2" t="s">
        <v>50</v>
      </c>
      <c r="H1582" s="304">
        <v>0</v>
      </c>
      <c r="I1582" s="304">
        <v>0</v>
      </c>
      <c r="J1582" s="304">
        <v>0</v>
      </c>
      <c r="K1582" s="304">
        <v>0</v>
      </c>
      <c r="L1582" s="304">
        <v>0</v>
      </c>
      <c r="M1582" s="304">
        <v>0</v>
      </c>
      <c r="N1582" s="301">
        <v>0</v>
      </c>
    </row>
    <row r="1583" spans="1:14">
      <c r="A1583" s="2" t="s">
        <v>5</v>
      </c>
      <c r="B1583" s="2" t="s">
        <v>23</v>
      </c>
      <c r="C1583" s="2" t="s">
        <v>65</v>
      </c>
      <c r="D1583" s="2" t="s">
        <v>209</v>
      </c>
      <c r="E1583" s="2" t="s">
        <v>80</v>
      </c>
      <c r="F1583" s="2" t="s">
        <v>210</v>
      </c>
      <c r="G1583" s="2" t="s">
        <v>50</v>
      </c>
      <c r="H1583" s="304">
        <v>0</v>
      </c>
      <c r="I1583" s="304">
        <v>0</v>
      </c>
      <c r="J1583" s="304">
        <v>0</v>
      </c>
      <c r="K1583" s="304">
        <v>0</v>
      </c>
      <c r="L1583" s="304">
        <v>0</v>
      </c>
      <c r="M1583" s="304">
        <v>0</v>
      </c>
      <c r="N1583" s="301">
        <v>0</v>
      </c>
    </row>
    <row r="1584" spans="1:14">
      <c r="A1584" s="2" t="s">
        <v>5</v>
      </c>
      <c r="B1584" s="2" t="s">
        <v>23</v>
      </c>
      <c r="C1584" s="2" t="s">
        <v>65</v>
      </c>
      <c r="D1584" s="2" t="s">
        <v>209</v>
      </c>
      <c r="E1584" s="2" t="s">
        <v>81</v>
      </c>
      <c r="F1584" s="2" t="s">
        <v>210</v>
      </c>
      <c r="G1584" s="2" t="s">
        <v>50</v>
      </c>
      <c r="H1584" s="304">
        <v>0</v>
      </c>
      <c r="I1584" s="304">
        <v>0</v>
      </c>
      <c r="J1584" s="304">
        <v>0</v>
      </c>
      <c r="K1584" s="304">
        <v>0</v>
      </c>
      <c r="L1584" s="304">
        <v>0</v>
      </c>
      <c r="M1584" s="304">
        <v>0</v>
      </c>
      <c r="N1584" s="301">
        <v>0</v>
      </c>
    </row>
    <row r="1585" spans="1:14">
      <c r="A1585" s="2" t="s">
        <v>5</v>
      </c>
      <c r="B1585" s="2" t="s">
        <v>24</v>
      </c>
      <c r="C1585" s="2" t="s">
        <v>48</v>
      </c>
      <c r="D1585" s="2" t="s">
        <v>48</v>
      </c>
      <c r="E1585" s="2" t="s">
        <v>48</v>
      </c>
      <c r="F1585" s="2" t="s">
        <v>210</v>
      </c>
      <c r="G1585" s="2" t="s">
        <v>50</v>
      </c>
      <c r="H1585" s="304">
        <v>0</v>
      </c>
      <c r="I1585" s="304">
        <v>0</v>
      </c>
      <c r="J1585" s="304">
        <v>0</v>
      </c>
      <c r="K1585" s="304">
        <v>0</v>
      </c>
      <c r="L1585" s="304">
        <v>0</v>
      </c>
      <c r="M1585" s="304">
        <v>0</v>
      </c>
      <c r="N1585" s="301">
        <v>0</v>
      </c>
    </row>
    <row r="1586" spans="1:14">
      <c r="A1586" s="2" t="s">
        <v>5</v>
      </c>
      <c r="B1586" s="2" t="s">
        <v>24</v>
      </c>
      <c r="C1586" s="2" t="s">
        <v>53</v>
      </c>
      <c r="D1586" s="2" t="s">
        <v>53</v>
      </c>
      <c r="E1586" s="2" t="s">
        <v>53</v>
      </c>
      <c r="F1586" s="2" t="s">
        <v>210</v>
      </c>
      <c r="G1586" s="2" t="s">
        <v>50</v>
      </c>
      <c r="H1586" s="304">
        <v>0</v>
      </c>
      <c r="I1586" s="304">
        <v>0</v>
      </c>
      <c r="J1586" s="304">
        <v>0</v>
      </c>
      <c r="K1586" s="304">
        <v>0</v>
      </c>
      <c r="L1586" s="304">
        <v>0</v>
      </c>
      <c r="M1586" s="304">
        <v>0</v>
      </c>
      <c r="N1586" s="301">
        <v>0</v>
      </c>
    </row>
    <row r="1587" spans="1:14">
      <c r="A1587" s="2" t="s">
        <v>5</v>
      </c>
      <c r="B1587" s="2" t="s">
        <v>24</v>
      </c>
      <c r="C1587" s="2" t="s">
        <v>54</v>
      </c>
      <c r="D1587" s="2" t="s">
        <v>54</v>
      </c>
      <c r="E1587" s="2" t="s">
        <v>54</v>
      </c>
      <c r="F1587" s="2" t="s">
        <v>210</v>
      </c>
      <c r="G1587" s="2" t="s">
        <v>50</v>
      </c>
      <c r="H1587" s="304">
        <v>35326.776691015002</v>
      </c>
      <c r="I1587" s="304">
        <v>20011.544924301001</v>
      </c>
      <c r="J1587" s="304">
        <v>16617.862472517005</v>
      </c>
      <c r="K1587" s="304">
        <v>9909.2870159399972</v>
      </c>
      <c r="L1587" s="304">
        <v>14449.399716921002</v>
      </c>
      <c r="M1587" s="304">
        <v>12858.004523542002</v>
      </c>
      <c r="N1587" s="301">
        <v>4919.7230552449992</v>
      </c>
    </row>
    <row r="1588" spans="1:14">
      <c r="A1588" s="2" t="s">
        <v>5</v>
      </c>
      <c r="B1588" s="2" t="s">
        <v>24</v>
      </c>
      <c r="C1588" s="2" t="s">
        <v>55</v>
      </c>
      <c r="D1588" s="2" t="s">
        <v>55</v>
      </c>
      <c r="E1588" s="2" t="s">
        <v>55</v>
      </c>
      <c r="F1588" s="2" t="s">
        <v>210</v>
      </c>
      <c r="G1588" s="2" t="s">
        <v>50</v>
      </c>
      <c r="H1588" s="304">
        <v>38.83</v>
      </c>
      <c r="I1588" s="304">
        <v>20.303800000000003</v>
      </c>
      <c r="J1588" s="304">
        <v>20.303800000000003</v>
      </c>
      <c r="K1588" s="304">
        <v>0.66</v>
      </c>
      <c r="L1588" s="304">
        <v>5.1137999999999995</v>
      </c>
      <c r="M1588" s="304">
        <v>3.1218000000000004</v>
      </c>
      <c r="N1588" s="301">
        <v>88.348051749999996</v>
      </c>
    </row>
    <row r="1589" spans="1:14">
      <c r="A1589" s="2" t="s">
        <v>5</v>
      </c>
      <c r="B1589" s="2" t="s">
        <v>24</v>
      </c>
      <c r="C1589" s="2" t="s">
        <v>56</v>
      </c>
      <c r="D1589" s="2" t="s">
        <v>56</v>
      </c>
      <c r="E1589" s="2" t="s">
        <v>56</v>
      </c>
      <c r="F1589" s="2" t="s">
        <v>210</v>
      </c>
      <c r="G1589" s="2" t="s">
        <v>50</v>
      </c>
      <c r="H1589" s="304">
        <v>0</v>
      </c>
      <c r="I1589" s="304">
        <v>0</v>
      </c>
      <c r="J1589" s="304">
        <v>0</v>
      </c>
      <c r="K1589" s="304">
        <v>0</v>
      </c>
      <c r="L1589" s="304">
        <v>0</v>
      </c>
      <c r="M1589" s="304">
        <v>0</v>
      </c>
      <c r="N1589" s="301">
        <v>0</v>
      </c>
    </row>
    <row r="1590" spans="1:14">
      <c r="A1590" s="2" t="s">
        <v>5</v>
      </c>
      <c r="B1590" s="2" t="s">
        <v>24</v>
      </c>
      <c r="C1590" s="2" t="s">
        <v>57</v>
      </c>
      <c r="D1590" s="2" t="s">
        <v>57</v>
      </c>
      <c r="E1590" s="2" t="s">
        <v>57</v>
      </c>
      <c r="F1590" s="2" t="s">
        <v>210</v>
      </c>
      <c r="G1590" s="2" t="s">
        <v>50</v>
      </c>
      <c r="H1590" s="304">
        <v>0</v>
      </c>
      <c r="I1590" s="304">
        <v>0</v>
      </c>
      <c r="J1590" s="304">
        <v>0</v>
      </c>
      <c r="K1590" s="304">
        <v>0</v>
      </c>
      <c r="L1590" s="304">
        <v>0</v>
      </c>
      <c r="M1590" s="304">
        <v>0</v>
      </c>
      <c r="N1590" s="301">
        <v>0</v>
      </c>
    </row>
    <row r="1591" spans="1:14">
      <c r="A1591" s="2" t="s">
        <v>5</v>
      </c>
      <c r="B1591" s="2" t="s">
        <v>24</v>
      </c>
      <c r="C1591" s="2" t="s">
        <v>58</v>
      </c>
      <c r="D1591" s="2" t="s">
        <v>58</v>
      </c>
      <c r="E1591" s="2" t="s">
        <v>58</v>
      </c>
      <c r="F1591" s="2" t="s">
        <v>210</v>
      </c>
      <c r="G1591" s="2" t="s">
        <v>50</v>
      </c>
      <c r="H1591" s="304">
        <v>27397.746355200001</v>
      </c>
      <c r="I1591" s="304">
        <v>27397.746355200001</v>
      </c>
      <c r="J1591" s="304">
        <v>27397.746355200001</v>
      </c>
      <c r="K1591" s="304">
        <v>27397.746355200001</v>
      </c>
      <c r="L1591" s="304">
        <v>17473.759056000003</v>
      </c>
      <c r="M1591" s="304">
        <v>17473.759056000003</v>
      </c>
      <c r="N1591" s="301">
        <v>17473.759056000003</v>
      </c>
    </row>
    <row r="1592" spans="1:14">
      <c r="A1592" s="2" t="s">
        <v>5</v>
      </c>
      <c r="B1592" s="2" t="s">
        <v>24</v>
      </c>
      <c r="C1592" s="2" t="s">
        <v>59</v>
      </c>
      <c r="D1592" s="2" t="s">
        <v>59</v>
      </c>
      <c r="E1592" s="2" t="s">
        <v>59</v>
      </c>
      <c r="F1592" s="2" t="s">
        <v>210</v>
      </c>
      <c r="G1592" s="2" t="s">
        <v>50</v>
      </c>
      <c r="H1592" s="304">
        <v>119.162051866</v>
      </c>
      <c r="I1592" s="304">
        <v>117.85251060900001</v>
      </c>
      <c r="J1592" s="304">
        <v>69.478791448999999</v>
      </c>
      <c r="K1592" s="304">
        <v>37.185537854000003</v>
      </c>
      <c r="L1592" s="304">
        <v>44.057942660999998</v>
      </c>
      <c r="M1592" s="304">
        <v>137.87241884400001</v>
      </c>
      <c r="N1592" s="301">
        <v>296.14428275299997</v>
      </c>
    </row>
    <row r="1593" spans="1:14">
      <c r="A1593" s="2" t="s">
        <v>5</v>
      </c>
      <c r="B1593" s="2" t="s">
        <v>24</v>
      </c>
      <c r="C1593" s="2" t="s">
        <v>60</v>
      </c>
      <c r="D1593" s="2" t="s">
        <v>60</v>
      </c>
      <c r="E1593" s="2" t="s">
        <v>60</v>
      </c>
      <c r="F1593" s="2" t="s">
        <v>210</v>
      </c>
      <c r="G1593" s="2" t="s">
        <v>50</v>
      </c>
      <c r="H1593" s="304">
        <v>2946.8438389988087</v>
      </c>
      <c r="I1593" s="304">
        <v>3665.5181784878087</v>
      </c>
      <c r="J1593" s="304">
        <v>3665.5181784878087</v>
      </c>
      <c r="K1593" s="304">
        <v>3665.5181784878087</v>
      </c>
      <c r="L1593" s="304">
        <v>3665.5181784878087</v>
      </c>
      <c r="M1593" s="304">
        <v>3665.5181784878087</v>
      </c>
      <c r="N1593" s="301">
        <v>3665.5181784878087</v>
      </c>
    </row>
    <row r="1594" spans="1:14">
      <c r="A1594" s="2" t="s">
        <v>5</v>
      </c>
      <c r="B1594" s="2" t="s">
        <v>24</v>
      </c>
      <c r="C1594" s="2" t="s">
        <v>61</v>
      </c>
      <c r="D1594" s="2" t="s">
        <v>61</v>
      </c>
      <c r="E1594" s="2" t="s">
        <v>61</v>
      </c>
      <c r="F1594" s="2" t="s">
        <v>210</v>
      </c>
      <c r="G1594" s="2" t="s">
        <v>50</v>
      </c>
      <c r="H1594" s="304">
        <v>25.399030286999999</v>
      </c>
      <c r="I1594" s="304">
        <v>25.399030286999999</v>
      </c>
      <c r="J1594" s="304">
        <v>25.399030286999999</v>
      </c>
      <c r="K1594" s="304">
        <v>25.399030286999999</v>
      </c>
      <c r="L1594" s="304">
        <v>25.399030286999999</v>
      </c>
      <c r="M1594" s="304">
        <v>25.399030286999999</v>
      </c>
      <c r="N1594" s="301">
        <v>25.399030286999999</v>
      </c>
    </row>
    <row r="1595" spans="1:14">
      <c r="A1595" s="2" t="s">
        <v>5</v>
      </c>
      <c r="B1595" s="2" t="s">
        <v>24</v>
      </c>
      <c r="C1595" s="2" t="s">
        <v>63</v>
      </c>
      <c r="D1595" s="2" t="s">
        <v>63</v>
      </c>
      <c r="E1595" s="2" t="s">
        <v>63</v>
      </c>
      <c r="F1595" s="2" t="s">
        <v>210</v>
      </c>
      <c r="G1595" s="2" t="s">
        <v>50</v>
      </c>
      <c r="H1595" s="304">
        <v>37.853099964999998</v>
      </c>
      <c r="I1595" s="304">
        <v>68.339984901999998</v>
      </c>
      <c r="J1595" s="304">
        <v>22.135077903000003</v>
      </c>
      <c r="K1595" s="304">
        <v>12.116195202</v>
      </c>
      <c r="L1595" s="304">
        <v>24.413800000000002</v>
      </c>
      <c r="M1595" s="304">
        <v>63.357051330000004</v>
      </c>
      <c r="N1595" s="301">
        <v>179.77523399899999</v>
      </c>
    </row>
    <row r="1596" spans="1:14">
      <c r="A1596" s="2" t="s">
        <v>5</v>
      </c>
      <c r="B1596" s="2" t="s">
        <v>24</v>
      </c>
      <c r="C1596" s="2" t="s">
        <v>64</v>
      </c>
      <c r="D1596" s="2" t="s">
        <v>64</v>
      </c>
      <c r="E1596" s="2" t="s">
        <v>64</v>
      </c>
      <c r="F1596" s="2" t="s">
        <v>210</v>
      </c>
      <c r="G1596" s="2" t="s">
        <v>50</v>
      </c>
      <c r="H1596" s="304">
        <v>1765.0134777720002</v>
      </c>
      <c r="I1596" s="304">
        <v>1749.045126252</v>
      </c>
      <c r="J1596" s="304">
        <v>1703.2531252090002</v>
      </c>
      <c r="K1596" s="304">
        <v>1678.9651249840003</v>
      </c>
      <c r="L1596" s="304">
        <v>1678.9651243280005</v>
      </c>
      <c r="M1596" s="304">
        <v>1678.9651238000001</v>
      </c>
      <c r="N1596" s="301">
        <v>1678.9651257300002</v>
      </c>
    </row>
    <row r="1597" spans="1:14">
      <c r="A1597" s="2" t="s">
        <v>5</v>
      </c>
      <c r="B1597" s="2" t="s">
        <v>24</v>
      </c>
      <c r="C1597" s="2" t="s">
        <v>54</v>
      </c>
      <c r="D1597" s="2" t="s">
        <v>72</v>
      </c>
      <c r="E1597" s="2" t="s">
        <v>72</v>
      </c>
      <c r="F1597" s="2" t="s">
        <v>210</v>
      </c>
      <c r="G1597" s="2" t="s">
        <v>50</v>
      </c>
      <c r="H1597" s="304">
        <v>0</v>
      </c>
      <c r="I1597" s="304">
        <v>0</v>
      </c>
      <c r="J1597" s="304">
        <v>0</v>
      </c>
      <c r="K1597" s="304">
        <v>0</v>
      </c>
      <c r="L1597" s="304">
        <v>0</v>
      </c>
      <c r="M1597" s="304">
        <v>0</v>
      </c>
      <c r="N1597" s="301">
        <v>0</v>
      </c>
    </row>
    <row r="1598" spans="1:14">
      <c r="A1598" s="2" t="s">
        <v>5</v>
      </c>
      <c r="B1598" s="2" t="s">
        <v>24</v>
      </c>
      <c r="C1598" s="2" t="s">
        <v>55</v>
      </c>
      <c r="D1598" s="2" t="s">
        <v>73</v>
      </c>
      <c r="E1598" s="2" t="s">
        <v>73</v>
      </c>
      <c r="F1598" s="2" t="s">
        <v>210</v>
      </c>
      <c r="G1598" s="2" t="s">
        <v>50</v>
      </c>
      <c r="H1598" s="304">
        <v>0</v>
      </c>
      <c r="I1598" s="304">
        <v>0</v>
      </c>
      <c r="J1598" s="304">
        <v>0.14499999999999999</v>
      </c>
      <c r="K1598" s="304">
        <v>0.14499999999999999</v>
      </c>
      <c r="L1598" s="304">
        <v>0.14499999999999999</v>
      </c>
      <c r="M1598" s="304">
        <v>0.14499999999999999</v>
      </c>
      <c r="N1598" s="301">
        <v>2.68</v>
      </c>
    </row>
    <row r="1599" spans="1:14">
      <c r="A1599" s="2" t="s">
        <v>5</v>
      </c>
      <c r="B1599" s="2" t="s">
        <v>24</v>
      </c>
      <c r="C1599" s="2" t="s">
        <v>57</v>
      </c>
      <c r="D1599" s="2" t="s">
        <v>74</v>
      </c>
      <c r="E1599" s="2" t="s">
        <v>74</v>
      </c>
      <c r="F1599" s="2" t="s">
        <v>210</v>
      </c>
      <c r="G1599" s="2" t="s">
        <v>50</v>
      </c>
      <c r="H1599" s="304">
        <v>0</v>
      </c>
      <c r="I1599" s="304">
        <v>0</v>
      </c>
      <c r="J1599" s="304">
        <v>0</v>
      </c>
      <c r="K1599" s="304">
        <v>0</v>
      </c>
      <c r="L1599" s="304">
        <v>0</v>
      </c>
      <c r="M1599" s="304">
        <v>0</v>
      </c>
      <c r="N1599" s="301">
        <v>0</v>
      </c>
    </row>
    <row r="1600" spans="1:14">
      <c r="A1600" s="2" t="s">
        <v>5</v>
      </c>
      <c r="B1600" s="2" t="s">
        <v>24</v>
      </c>
      <c r="C1600" s="2" t="s">
        <v>64</v>
      </c>
      <c r="D1600" s="2" t="s">
        <v>75</v>
      </c>
      <c r="E1600" s="2" t="s">
        <v>75</v>
      </c>
      <c r="F1600" s="2" t="s">
        <v>210</v>
      </c>
      <c r="G1600" s="2" t="s">
        <v>50</v>
      </c>
      <c r="H1600" s="304">
        <v>0</v>
      </c>
      <c r="I1600" s="304">
        <v>0</v>
      </c>
      <c r="J1600" s="304">
        <v>0</v>
      </c>
      <c r="K1600" s="304">
        <v>0</v>
      </c>
      <c r="L1600" s="304">
        <v>0</v>
      </c>
      <c r="M1600" s="304">
        <v>0</v>
      </c>
      <c r="N1600" s="301">
        <v>0</v>
      </c>
    </row>
    <row r="1601" spans="1:14">
      <c r="A1601" s="2" t="s">
        <v>5</v>
      </c>
      <c r="B1601" s="2" t="s">
        <v>24</v>
      </c>
      <c r="C1601" s="2" t="s">
        <v>60</v>
      </c>
      <c r="D1601" s="2" t="s">
        <v>76</v>
      </c>
      <c r="E1601" s="2" t="s">
        <v>76</v>
      </c>
      <c r="F1601" s="2" t="s">
        <v>210</v>
      </c>
      <c r="G1601" s="2" t="s">
        <v>50</v>
      </c>
      <c r="H1601" s="304">
        <v>0</v>
      </c>
      <c r="I1601" s="304">
        <v>0</v>
      </c>
      <c r="J1601" s="304">
        <v>0</v>
      </c>
      <c r="K1601" s="304">
        <v>0</v>
      </c>
      <c r="L1601" s="304">
        <v>0</v>
      </c>
      <c r="M1601" s="304">
        <v>0</v>
      </c>
      <c r="N1601" s="301">
        <v>6244.4053718350006</v>
      </c>
    </row>
    <row r="1602" spans="1:14">
      <c r="A1602" s="2" t="s">
        <v>5</v>
      </c>
      <c r="B1602" s="2" t="s">
        <v>24</v>
      </c>
      <c r="C1602" s="2" t="s">
        <v>61</v>
      </c>
      <c r="D1602" s="2" t="s">
        <v>77</v>
      </c>
      <c r="E1602" s="2" t="s">
        <v>77</v>
      </c>
      <c r="F1602" s="2" t="s">
        <v>210</v>
      </c>
      <c r="G1602" s="2" t="s">
        <v>50</v>
      </c>
      <c r="H1602" s="304">
        <v>0</v>
      </c>
      <c r="I1602" s="304">
        <v>0</v>
      </c>
      <c r="J1602" s="304">
        <v>0</v>
      </c>
      <c r="K1602" s="304">
        <v>0</v>
      </c>
      <c r="L1602" s="304">
        <v>0</v>
      </c>
      <c r="M1602" s="304">
        <v>0</v>
      </c>
      <c r="N1602" s="301">
        <v>0</v>
      </c>
    </row>
    <row r="1603" spans="1:14">
      <c r="A1603" s="2" t="s">
        <v>5</v>
      </c>
      <c r="B1603" s="2" t="s">
        <v>24</v>
      </c>
      <c r="C1603" s="2" t="s">
        <v>62</v>
      </c>
      <c r="D1603" s="2" t="s">
        <v>78</v>
      </c>
      <c r="E1603" s="2" t="s">
        <v>78</v>
      </c>
      <c r="F1603" s="2" t="s">
        <v>210</v>
      </c>
      <c r="G1603" s="2" t="s">
        <v>50</v>
      </c>
      <c r="H1603" s="304">
        <v>0</v>
      </c>
      <c r="I1603" s="304">
        <v>0</v>
      </c>
      <c r="J1603" s="304">
        <v>4726.5455995760003</v>
      </c>
      <c r="K1603" s="304">
        <v>20133.108000259002</v>
      </c>
      <c r="L1603" s="304">
        <v>29080.163468502004</v>
      </c>
      <c r="M1603" s="304">
        <v>29080.163468502004</v>
      </c>
      <c r="N1603" s="301">
        <v>46393.619253703007</v>
      </c>
    </row>
    <row r="1604" spans="1:14">
      <c r="A1604" s="2" t="s">
        <v>5</v>
      </c>
      <c r="B1604" s="2" t="s">
        <v>24</v>
      </c>
      <c r="C1604" s="2" t="s">
        <v>63</v>
      </c>
      <c r="D1604" s="2" t="s">
        <v>79</v>
      </c>
      <c r="E1604" s="2" t="s">
        <v>79</v>
      </c>
      <c r="F1604" s="2" t="s">
        <v>210</v>
      </c>
      <c r="G1604" s="2" t="s">
        <v>50</v>
      </c>
      <c r="H1604" s="304">
        <v>3173.2991535479996</v>
      </c>
      <c r="I1604" s="304">
        <v>3347.8444491810001</v>
      </c>
      <c r="J1604" s="304">
        <v>3263.3250786359995</v>
      </c>
      <c r="K1604" s="304">
        <v>3250.7252286299999</v>
      </c>
      <c r="L1604" s="304">
        <v>3027.1956053829999</v>
      </c>
      <c r="M1604" s="304">
        <v>3167.3984943810001</v>
      </c>
      <c r="N1604" s="301">
        <v>3355.1002669730001</v>
      </c>
    </row>
    <row r="1605" spans="1:14">
      <c r="A1605" s="2" t="s">
        <v>5</v>
      </c>
      <c r="B1605" s="2" t="s">
        <v>24</v>
      </c>
      <c r="C1605" s="2" t="s">
        <v>60</v>
      </c>
      <c r="D1605" s="2" t="s">
        <v>76</v>
      </c>
      <c r="E1605" s="2" t="s">
        <v>207</v>
      </c>
      <c r="F1605" s="2" t="s">
        <v>210</v>
      </c>
      <c r="G1605" s="2" t="s">
        <v>50</v>
      </c>
      <c r="H1605" s="304">
        <v>0</v>
      </c>
      <c r="I1605" s="304">
        <v>0</v>
      </c>
      <c r="J1605" s="304">
        <v>0</v>
      </c>
      <c r="K1605" s="304">
        <v>0</v>
      </c>
      <c r="L1605" s="304">
        <v>0</v>
      </c>
      <c r="M1605" s="304">
        <v>0</v>
      </c>
      <c r="N1605" s="301">
        <v>0</v>
      </c>
    </row>
    <row r="1606" spans="1:14">
      <c r="A1606" s="2" t="s">
        <v>5</v>
      </c>
      <c r="B1606" s="2" t="s">
        <v>24</v>
      </c>
      <c r="C1606" s="2" t="s">
        <v>63</v>
      </c>
      <c r="D1606" s="2" t="s">
        <v>79</v>
      </c>
      <c r="E1606" s="2" t="s">
        <v>208</v>
      </c>
      <c r="F1606" s="2" t="s">
        <v>210</v>
      </c>
      <c r="G1606" s="2" t="s">
        <v>50</v>
      </c>
      <c r="H1606" s="304">
        <v>0</v>
      </c>
      <c r="I1606" s="304">
        <v>0</v>
      </c>
      <c r="J1606" s="304">
        <v>0</v>
      </c>
      <c r="K1606" s="304">
        <v>0</v>
      </c>
      <c r="L1606" s="304">
        <v>0</v>
      </c>
      <c r="M1606" s="304">
        <v>0</v>
      </c>
      <c r="N1606" s="301">
        <v>0</v>
      </c>
    </row>
    <row r="1607" spans="1:14">
      <c r="A1607" s="2" t="s">
        <v>5</v>
      </c>
      <c r="B1607" s="2" t="s">
        <v>24</v>
      </c>
      <c r="C1607" s="2" t="s">
        <v>65</v>
      </c>
      <c r="D1607" s="2" t="s">
        <v>209</v>
      </c>
      <c r="E1607" s="2" t="s">
        <v>80</v>
      </c>
      <c r="F1607" s="2" t="s">
        <v>210</v>
      </c>
      <c r="G1607" s="2" t="s">
        <v>50</v>
      </c>
      <c r="H1607" s="304">
        <v>0</v>
      </c>
      <c r="I1607" s="304">
        <v>0</v>
      </c>
      <c r="J1607" s="304">
        <v>0</v>
      </c>
      <c r="K1607" s="304">
        <v>0</v>
      </c>
      <c r="L1607" s="304">
        <v>0</v>
      </c>
      <c r="M1607" s="304">
        <v>0</v>
      </c>
      <c r="N1607" s="301">
        <v>0</v>
      </c>
    </row>
    <row r="1608" spans="1:14">
      <c r="A1608" s="2" t="s">
        <v>5</v>
      </c>
      <c r="B1608" s="2" t="s">
        <v>24</v>
      </c>
      <c r="C1608" s="2" t="s">
        <v>65</v>
      </c>
      <c r="D1608" s="2" t="s">
        <v>209</v>
      </c>
      <c r="E1608" s="2" t="s">
        <v>81</v>
      </c>
      <c r="F1608" s="2" t="s">
        <v>210</v>
      </c>
      <c r="G1608" s="2" t="s">
        <v>50</v>
      </c>
      <c r="H1608" s="304">
        <v>0</v>
      </c>
      <c r="I1608" s="304">
        <v>0</v>
      </c>
      <c r="J1608" s="304">
        <v>0</v>
      </c>
      <c r="K1608" s="304">
        <v>0</v>
      </c>
      <c r="L1608" s="304">
        <v>0</v>
      </c>
      <c r="M1608" s="304">
        <v>0</v>
      </c>
      <c r="N1608" s="301">
        <v>0</v>
      </c>
    </row>
    <row r="1609" spans="1:14">
      <c r="A1609" s="2" t="s">
        <v>5</v>
      </c>
      <c r="B1609" s="2" t="s">
        <v>25</v>
      </c>
      <c r="C1609" s="2" t="s">
        <v>48</v>
      </c>
      <c r="D1609" s="2" t="s">
        <v>48</v>
      </c>
      <c r="E1609" s="2" t="s">
        <v>48</v>
      </c>
      <c r="F1609" s="2" t="s">
        <v>210</v>
      </c>
      <c r="G1609" s="2" t="s">
        <v>50</v>
      </c>
      <c r="H1609" s="304">
        <v>0</v>
      </c>
      <c r="I1609" s="304">
        <v>0</v>
      </c>
      <c r="J1609" s="304">
        <v>0</v>
      </c>
      <c r="K1609" s="304">
        <v>0</v>
      </c>
      <c r="L1609" s="304">
        <v>0</v>
      </c>
      <c r="M1609" s="304">
        <v>0</v>
      </c>
      <c r="N1609" s="301">
        <v>0</v>
      </c>
    </row>
    <row r="1610" spans="1:14">
      <c r="A1610" s="2" t="s">
        <v>5</v>
      </c>
      <c r="B1610" s="2" t="s">
        <v>25</v>
      </c>
      <c r="C1610" s="2" t="s">
        <v>53</v>
      </c>
      <c r="D1610" s="2" t="s">
        <v>53</v>
      </c>
      <c r="E1610" s="2" t="s">
        <v>53</v>
      </c>
      <c r="F1610" s="2" t="s">
        <v>210</v>
      </c>
      <c r="G1610" s="2" t="s">
        <v>50</v>
      </c>
      <c r="H1610" s="304">
        <v>0</v>
      </c>
      <c r="I1610" s="304">
        <v>0</v>
      </c>
      <c r="J1610" s="304">
        <v>0</v>
      </c>
      <c r="K1610" s="304">
        <v>0</v>
      </c>
      <c r="L1610" s="304">
        <v>0</v>
      </c>
      <c r="M1610" s="304">
        <v>0</v>
      </c>
      <c r="N1610" s="301">
        <v>0</v>
      </c>
    </row>
    <row r="1611" spans="1:14">
      <c r="A1611" s="2" t="s">
        <v>5</v>
      </c>
      <c r="B1611" s="2" t="s">
        <v>25</v>
      </c>
      <c r="C1611" s="2" t="s">
        <v>54</v>
      </c>
      <c r="D1611" s="2" t="s">
        <v>54</v>
      </c>
      <c r="E1611" s="2" t="s">
        <v>54</v>
      </c>
      <c r="F1611" s="2" t="s">
        <v>210</v>
      </c>
      <c r="G1611" s="2" t="s">
        <v>50</v>
      </c>
      <c r="H1611" s="304">
        <v>42849.056868847008</v>
      </c>
      <c r="I1611" s="304">
        <v>24638.806853775004</v>
      </c>
      <c r="J1611" s="304">
        <v>20295.605340625003</v>
      </c>
      <c r="K1611" s="304">
        <v>18362.589108669003</v>
      </c>
      <c r="L1611" s="304">
        <v>20672.76387380901</v>
      </c>
      <c r="M1611" s="304">
        <v>16973.919451775997</v>
      </c>
      <c r="N1611" s="301">
        <v>6734.1693419469948</v>
      </c>
    </row>
    <row r="1612" spans="1:14">
      <c r="A1612" s="2" t="s">
        <v>5</v>
      </c>
      <c r="B1612" s="2" t="s">
        <v>25</v>
      </c>
      <c r="C1612" s="2" t="s">
        <v>55</v>
      </c>
      <c r="D1612" s="2" t="s">
        <v>55</v>
      </c>
      <c r="E1612" s="2" t="s">
        <v>55</v>
      </c>
      <c r="F1612" s="2" t="s">
        <v>210</v>
      </c>
      <c r="G1612" s="2" t="s">
        <v>50</v>
      </c>
      <c r="H1612" s="304">
        <v>775.59810075600001</v>
      </c>
      <c r="I1612" s="304">
        <v>245.542944871</v>
      </c>
      <c r="J1612" s="304">
        <v>124.11245188800002</v>
      </c>
      <c r="K1612" s="304">
        <v>160.85365236000001</v>
      </c>
      <c r="L1612" s="304">
        <v>63.365357537000015</v>
      </c>
      <c r="M1612" s="304">
        <v>82.689952569999974</v>
      </c>
      <c r="N1612" s="301">
        <v>357.46364264000005</v>
      </c>
    </row>
    <row r="1613" spans="1:14">
      <c r="A1613" s="2" t="s">
        <v>5</v>
      </c>
      <c r="B1613" s="2" t="s">
        <v>25</v>
      </c>
      <c r="C1613" s="2" t="s">
        <v>56</v>
      </c>
      <c r="D1613" s="2" t="s">
        <v>56</v>
      </c>
      <c r="E1613" s="2" t="s">
        <v>56</v>
      </c>
      <c r="F1613" s="2" t="s">
        <v>210</v>
      </c>
      <c r="G1613" s="2" t="s">
        <v>50</v>
      </c>
      <c r="H1613" s="304">
        <v>3879.2402342199998</v>
      </c>
      <c r="I1613" s="304">
        <v>3818.415337418</v>
      </c>
      <c r="J1613" s="304">
        <v>1923.66338993</v>
      </c>
      <c r="K1613" s="304">
        <v>1891.8731307309999</v>
      </c>
      <c r="L1613" s="304">
        <v>97.2</v>
      </c>
      <c r="M1613" s="304">
        <v>97.2</v>
      </c>
      <c r="N1613" s="301">
        <v>0</v>
      </c>
    </row>
    <row r="1614" spans="1:14">
      <c r="A1614" s="2" t="s">
        <v>5</v>
      </c>
      <c r="B1614" s="2" t="s">
        <v>25</v>
      </c>
      <c r="C1614" s="2" t="s">
        <v>57</v>
      </c>
      <c r="D1614" s="2" t="s">
        <v>57</v>
      </c>
      <c r="E1614" s="2" t="s">
        <v>57</v>
      </c>
      <c r="F1614" s="2" t="s">
        <v>210</v>
      </c>
      <c r="G1614" s="2" t="s">
        <v>50</v>
      </c>
      <c r="H1614" s="304">
        <v>0</v>
      </c>
      <c r="I1614" s="304">
        <v>0</v>
      </c>
      <c r="J1614" s="304">
        <v>0</v>
      </c>
      <c r="K1614" s="304">
        <v>0</v>
      </c>
      <c r="L1614" s="304">
        <v>0</v>
      </c>
      <c r="M1614" s="304">
        <v>0</v>
      </c>
      <c r="N1614" s="301">
        <v>0</v>
      </c>
    </row>
    <row r="1615" spans="1:14">
      <c r="A1615" s="2" t="s">
        <v>5</v>
      </c>
      <c r="B1615" s="2" t="s">
        <v>25</v>
      </c>
      <c r="C1615" s="2" t="s">
        <v>58</v>
      </c>
      <c r="D1615" s="2" t="s">
        <v>58</v>
      </c>
      <c r="E1615" s="2" t="s">
        <v>58</v>
      </c>
      <c r="F1615" s="2" t="s">
        <v>210</v>
      </c>
      <c r="G1615" s="2" t="s">
        <v>50</v>
      </c>
      <c r="H1615" s="304">
        <v>26550.03520704</v>
      </c>
      <c r="I1615" s="304">
        <v>26550.03520704</v>
      </c>
      <c r="J1615" s="304">
        <v>26341.162705617004</v>
      </c>
      <c r="K1615" s="304">
        <v>25666.092088183999</v>
      </c>
      <c r="L1615" s="304">
        <v>25000.00000027</v>
      </c>
      <c r="M1615" s="304">
        <v>26550.03520704</v>
      </c>
      <c r="N1615" s="301">
        <v>25000.000000395001</v>
      </c>
    </row>
    <row r="1616" spans="1:14">
      <c r="A1616" s="2" t="s">
        <v>5</v>
      </c>
      <c r="B1616" s="2" t="s">
        <v>25</v>
      </c>
      <c r="C1616" s="2" t="s">
        <v>59</v>
      </c>
      <c r="D1616" s="2" t="s">
        <v>59</v>
      </c>
      <c r="E1616" s="2" t="s">
        <v>59</v>
      </c>
      <c r="F1616" s="2" t="s">
        <v>210</v>
      </c>
      <c r="G1616" s="2" t="s">
        <v>50</v>
      </c>
      <c r="H1616" s="304">
        <v>26915.984511299248</v>
      </c>
      <c r="I1616" s="304">
        <v>27085.716049276372</v>
      </c>
      <c r="J1616" s="304">
        <v>27159.732832517715</v>
      </c>
      <c r="K1616" s="304">
        <v>27115.964449422529</v>
      </c>
      <c r="L1616" s="304">
        <v>28361.470898962318</v>
      </c>
      <c r="M1616" s="304">
        <v>27435.633875223761</v>
      </c>
      <c r="N1616" s="301">
        <v>27225.614242994448</v>
      </c>
    </row>
    <row r="1617" spans="1:14">
      <c r="A1617" s="2" t="s">
        <v>5</v>
      </c>
      <c r="B1617" s="2" t="s">
        <v>25</v>
      </c>
      <c r="C1617" s="2" t="s">
        <v>60</v>
      </c>
      <c r="D1617" s="2" t="s">
        <v>60</v>
      </c>
      <c r="E1617" s="2" t="s">
        <v>60</v>
      </c>
      <c r="F1617" s="2" t="s">
        <v>210</v>
      </c>
      <c r="G1617" s="2" t="s">
        <v>50</v>
      </c>
      <c r="H1617" s="304">
        <v>24453.094336656504</v>
      </c>
      <c r="I1617" s="304">
        <v>36241.790660695071</v>
      </c>
      <c r="J1617" s="304">
        <v>40685.951521987088</v>
      </c>
      <c r="K1617" s="304">
        <v>46792.608992215966</v>
      </c>
      <c r="L1617" s="304">
        <v>54693.911108510809</v>
      </c>
      <c r="M1617" s="304">
        <v>63903.7518433886</v>
      </c>
      <c r="N1617" s="301">
        <v>77998.181689283068</v>
      </c>
    </row>
    <row r="1618" spans="1:14">
      <c r="A1618" s="2" t="s">
        <v>5</v>
      </c>
      <c r="B1618" s="2" t="s">
        <v>25</v>
      </c>
      <c r="C1618" s="2" t="s">
        <v>61</v>
      </c>
      <c r="D1618" s="2" t="s">
        <v>61</v>
      </c>
      <c r="E1618" s="2" t="s">
        <v>61</v>
      </c>
      <c r="F1618" s="2" t="s">
        <v>210</v>
      </c>
      <c r="G1618" s="2" t="s">
        <v>50</v>
      </c>
      <c r="H1618" s="304">
        <v>11702.19799381034</v>
      </c>
      <c r="I1618" s="304">
        <v>12091.790282137046</v>
      </c>
      <c r="J1618" s="304">
        <v>24136.644763093562</v>
      </c>
      <c r="K1618" s="304">
        <v>28159.882965602759</v>
      </c>
      <c r="L1618" s="304">
        <v>34202.087275269601</v>
      </c>
      <c r="M1618" s="304">
        <v>37893.675138188606</v>
      </c>
      <c r="N1618" s="301">
        <v>43431.193945061772</v>
      </c>
    </row>
    <row r="1619" spans="1:14">
      <c r="A1619" s="2" t="s">
        <v>5</v>
      </c>
      <c r="B1619" s="2" t="s">
        <v>25</v>
      </c>
      <c r="C1619" s="2" t="s">
        <v>62</v>
      </c>
      <c r="D1619" s="2" t="s">
        <v>62</v>
      </c>
      <c r="E1619" s="2" t="s">
        <v>62</v>
      </c>
      <c r="F1619" s="2" t="s">
        <v>210</v>
      </c>
      <c r="G1619" s="2" t="s">
        <v>50</v>
      </c>
      <c r="H1619" s="304">
        <v>4460.4962329279797</v>
      </c>
      <c r="I1619" s="304">
        <v>17151.041537868168</v>
      </c>
      <c r="J1619" s="304">
        <v>25608.665319463689</v>
      </c>
      <c r="K1619" s="304">
        <v>33655.94190347207</v>
      </c>
      <c r="L1619" s="304">
        <v>45726.97911679816</v>
      </c>
      <c r="M1619" s="304">
        <v>52207.710852305077</v>
      </c>
      <c r="N1619" s="301">
        <v>61928.80845556545</v>
      </c>
    </row>
    <row r="1620" spans="1:14">
      <c r="A1620" s="2" t="s">
        <v>5</v>
      </c>
      <c r="B1620" s="2" t="s">
        <v>25</v>
      </c>
      <c r="C1620" s="2" t="s">
        <v>63</v>
      </c>
      <c r="D1620" s="2" t="s">
        <v>63</v>
      </c>
      <c r="E1620" s="2" t="s">
        <v>63</v>
      </c>
      <c r="F1620" s="2" t="s">
        <v>210</v>
      </c>
      <c r="G1620" s="2" t="s">
        <v>50</v>
      </c>
      <c r="H1620" s="304">
        <v>18.340207063000001</v>
      </c>
      <c r="I1620" s="304">
        <v>26.279592503019998</v>
      </c>
      <c r="J1620" s="304">
        <v>31.632899525999999</v>
      </c>
      <c r="K1620" s="304">
        <v>66.096570441999987</v>
      </c>
      <c r="L1620" s="304">
        <v>117.80461599899998</v>
      </c>
      <c r="M1620" s="304">
        <v>130.56589305099999</v>
      </c>
      <c r="N1620" s="301">
        <v>149.86044505500007</v>
      </c>
    </row>
    <row r="1621" spans="1:14">
      <c r="A1621" s="2" t="s">
        <v>5</v>
      </c>
      <c r="B1621" s="2" t="s">
        <v>25</v>
      </c>
      <c r="C1621" s="2" t="s">
        <v>64</v>
      </c>
      <c r="D1621" s="2" t="s">
        <v>64</v>
      </c>
      <c r="E1621" s="2" t="s">
        <v>64</v>
      </c>
      <c r="F1621" s="2" t="s">
        <v>210</v>
      </c>
      <c r="G1621" s="2" t="s">
        <v>50</v>
      </c>
      <c r="H1621" s="304">
        <v>2371.1257908729999</v>
      </c>
      <c r="I1621" s="304">
        <v>2321.0555503740006</v>
      </c>
      <c r="J1621" s="304">
        <v>2269.283676044</v>
      </c>
      <c r="K1621" s="304">
        <v>2267.2342701590001</v>
      </c>
      <c r="L1621" s="304">
        <v>2144.8451741190001</v>
      </c>
      <c r="M1621" s="304">
        <v>2037.2837882690001</v>
      </c>
      <c r="N1621" s="301">
        <v>0</v>
      </c>
    </row>
    <row r="1622" spans="1:14">
      <c r="A1622" s="2" t="s">
        <v>5</v>
      </c>
      <c r="B1622" s="2" t="s">
        <v>25</v>
      </c>
      <c r="C1622" s="2" t="s">
        <v>54</v>
      </c>
      <c r="D1622" s="2" t="s">
        <v>72</v>
      </c>
      <c r="E1622" s="2" t="s">
        <v>72</v>
      </c>
      <c r="F1622" s="2" t="s">
        <v>210</v>
      </c>
      <c r="G1622" s="2" t="s">
        <v>50</v>
      </c>
      <c r="H1622" s="304">
        <v>0</v>
      </c>
      <c r="I1622" s="304">
        <v>0</v>
      </c>
      <c r="J1622" s="304">
        <v>0</v>
      </c>
      <c r="K1622" s="304">
        <v>0</v>
      </c>
      <c r="L1622" s="304">
        <v>0</v>
      </c>
      <c r="M1622" s="304">
        <v>0</v>
      </c>
      <c r="N1622" s="301">
        <v>0</v>
      </c>
    </row>
    <row r="1623" spans="1:14">
      <c r="A1623" s="2" t="s">
        <v>5</v>
      </c>
      <c r="B1623" s="2" t="s">
        <v>25</v>
      </c>
      <c r="C1623" s="2" t="s">
        <v>55</v>
      </c>
      <c r="D1623" s="2" t="s">
        <v>73</v>
      </c>
      <c r="E1623" s="2" t="s">
        <v>73</v>
      </c>
      <c r="F1623" s="2" t="s">
        <v>210</v>
      </c>
      <c r="G1623" s="2" t="s">
        <v>50</v>
      </c>
      <c r="H1623" s="304">
        <v>0</v>
      </c>
      <c r="I1623" s="304">
        <v>0</v>
      </c>
      <c r="J1623" s="304">
        <v>0</v>
      </c>
      <c r="K1623" s="304">
        <v>0</v>
      </c>
      <c r="L1623" s="304">
        <v>0</v>
      </c>
      <c r="M1623" s="304">
        <v>0</v>
      </c>
      <c r="N1623" s="301">
        <v>0</v>
      </c>
    </row>
    <row r="1624" spans="1:14">
      <c r="A1624" s="2" t="s">
        <v>5</v>
      </c>
      <c r="B1624" s="2" t="s">
        <v>25</v>
      </c>
      <c r="C1624" s="2" t="s">
        <v>57</v>
      </c>
      <c r="D1624" s="2" t="s">
        <v>74</v>
      </c>
      <c r="E1624" s="2" t="s">
        <v>74</v>
      </c>
      <c r="F1624" s="2" t="s">
        <v>210</v>
      </c>
      <c r="G1624" s="2" t="s">
        <v>50</v>
      </c>
      <c r="H1624" s="304">
        <v>0</v>
      </c>
      <c r="I1624" s="304">
        <v>0</v>
      </c>
      <c r="J1624" s="304">
        <v>0</v>
      </c>
      <c r="K1624" s="304">
        <v>0</v>
      </c>
      <c r="L1624" s="304">
        <v>0</v>
      </c>
      <c r="M1624" s="304">
        <v>0</v>
      </c>
      <c r="N1624" s="301">
        <v>0</v>
      </c>
    </row>
    <row r="1625" spans="1:14">
      <c r="A1625" s="2" t="s">
        <v>5</v>
      </c>
      <c r="B1625" s="2" t="s">
        <v>25</v>
      </c>
      <c r="C1625" s="2" t="s">
        <v>64</v>
      </c>
      <c r="D1625" s="2" t="s">
        <v>75</v>
      </c>
      <c r="E1625" s="2" t="s">
        <v>75</v>
      </c>
      <c r="F1625" s="2" t="s">
        <v>210</v>
      </c>
      <c r="G1625" s="2" t="s">
        <v>50</v>
      </c>
      <c r="H1625" s="304">
        <v>0</v>
      </c>
      <c r="I1625" s="304">
        <v>0</v>
      </c>
      <c r="J1625" s="304">
        <v>0</v>
      </c>
      <c r="K1625" s="304">
        <v>0</v>
      </c>
      <c r="L1625" s="304">
        <v>901.55160838100005</v>
      </c>
      <c r="M1625" s="304">
        <v>901.55161137200002</v>
      </c>
      <c r="N1625" s="301">
        <v>901.55161064799995</v>
      </c>
    </row>
    <row r="1626" spans="1:14">
      <c r="A1626" s="2" t="s">
        <v>5</v>
      </c>
      <c r="B1626" s="2" t="s">
        <v>25</v>
      </c>
      <c r="C1626" s="2" t="s">
        <v>60</v>
      </c>
      <c r="D1626" s="2" t="s">
        <v>76</v>
      </c>
      <c r="E1626" s="2" t="s">
        <v>76</v>
      </c>
      <c r="F1626" s="2" t="s">
        <v>210</v>
      </c>
      <c r="G1626" s="2" t="s">
        <v>50</v>
      </c>
      <c r="H1626" s="304">
        <v>0</v>
      </c>
      <c r="I1626" s="304">
        <v>0</v>
      </c>
      <c r="J1626" s="304">
        <v>0</v>
      </c>
      <c r="K1626" s="304">
        <v>0</v>
      </c>
      <c r="L1626" s="304">
        <v>0</v>
      </c>
      <c r="M1626" s="304">
        <v>0</v>
      </c>
      <c r="N1626" s="301">
        <v>0</v>
      </c>
    </row>
    <row r="1627" spans="1:14">
      <c r="A1627" s="2" t="s">
        <v>5</v>
      </c>
      <c r="B1627" s="2" t="s">
        <v>25</v>
      </c>
      <c r="C1627" s="2" t="s">
        <v>61</v>
      </c>
      <c r="D1627" s="2" t="s">
        <v>77</v>
      </c>
      <c r="E1627" s="2" t="s">
        <v>77</v>
      </c>
      <c r="F1627" s="2" t="s">
        <v>210</v>
      </c>
      <c r="G1627" s="2" t="s">
        <v>50</v>
      </c>
      <c r="H1627" s="304">
        <v>0</v>
      </c>
      <c r="I1627" s="304">
        <v>0</v>
      </c>
      <c r="J1627" s="304">
        <v>0</v>
      </c>
      <c r="K1627" s="304">
        <v>0</v>
      </c>
      <c r="L1627" s="304">
        <v>0</v>
      </c>
      <c r="M1627" s="304">
        <v>0</v>
      </c>
      <c r="N1627" s="301">
        <v>0</v>
      </c>
    </row>
    <row r="1628" spans="1:14">
      <c r="A1628" s="2" t="s">
        <v>5</v>
      </c>
      <c r="B1628" s="2" t="s">
        <v>25</v>
      </c>
      <c r="C1628" s="2" t="s">
        <v>62</v>
      </c>
      <c r="D1628" s="2" t="s">
        <v>78</v>
      </c>
      <c r="E1628" s="2" t="s">
        <v>78</v>
      </c>
      <c r="F1628" s="2" t="s">
        <v>210</v>
      </c>
      <c r="G1628" s="2" t="s">
        <v>50</v>
      </c>
      <c r="H1628" s="304">
        <v>0</v>
      </c>
      <c r="I1628" s="304">
        <v>0</v>
      </c>
      <c r="J1628" s="304">
        <v>0</v>
      </c>
      <c r="K1628" s="304">
        <v>0</v>
      </c>
      <c r="L1628" s="304">
        <v>0</v>
      </c>
      <c r="M1628" s="304">
        <v>0</v>
      </c>
      <c r="N1628" s="301">
        <v>0</v>
      </c>
    </row>
    <row r="1629" spans="1:14">
      <c r="A1629" s="2" t="s">
        <v>5</v>
      </c>
      <c r="B1629" s="2" t="s">
        <v>25</v>
      </c>
      <c r="C1629" s="2" t="s">
        <v>63</v>
      </c>
      <c r="D1629" s="2" t="s">
        <v>79</v>
      </c>
      <c r="E1629" s="2" t="s">
        <v>79</v>
      </c>
      <c r="F1629" s="2" t="s">
        <v>210</v>
      </c>
      <c r="G1629" s="2" t="s">
        <v>50</v>
      </c>
      <c r="H1629" s="304">
        <v>0</v>
      </c>
      <c r="I1629" s="304">
        <v>0</v>
      </c>
      <c r="J1629" s="304">
        <v>0</v>
      </c>
      <c r="K1629" s="304">
        <v>0</v>
      </c>
      <c r="L1629" s="304">
        <v>0</v>
      </c>
      <c r="M1629" s="304">
        <v>0</v>
      </c>
      <c r="N1629" s="301">
        <v>12.063781624000001</v>
      </c>
    </row>
    <row r="1630" spans="1:14">
      <c r="A1630" s="2" t="s">
        <v>5</v>
      </c>
      <c r="B1630" s="2" t="s">
        <v>25</v>
      </c>
      <c r="C1630" s="2" t="s">
        <v>60</v>
      </c>
      <c r="D1630" s="2" t="s">
        <v>76</v>
      </c>
      <c r="E1630" s="2" t="s">
        <v>207</v>
      </c>
      <c r="F1630" s="2" t="s">
        <v>210</v>
      </c>
      <c r="G1630" s="2" t="s">
        <v>50</v>
      </c>
      <c r="H1630" s="304">
        <v>0</v>
      </c>
      <c r="I1630" s="304">
        <v>0</v>
      </c>
      <c r="J1630" s="304">
        <v>0</v>
      </c>
      <c r="K1630" s="304">
        <v>0</v>
      </c>
      <c r="L1630" s="304">
        <v>0</v>
      </c>
      <c r="M1630" s="304">
        <v>0</v>
      </c>
      <c r="N1630" s="301">
        <v>0</v>
      </c>
    </row>
    <row r="1631" spans="1:14">
      <c r="A1631" s="2" t="s">
        <v>5</v>
      </c>
      <c r="B1631" s="2" t="s">
        <v>25</v>
      </c>
      <c r="C1631" s="2" t="s">
        <v>63</v>
      </c>
      <c r="D1631" s="2" t="s">
        <v>79</v>
      </c>
      <c r="E1631" s="2" t="s">
        <v>208</v>
      </c>
      <c r="F1631" s="2" t="s">
        <v>210</v>
      </c>
      <c r="G1631" s="2" t="s">
        <v>50</v>
      </c>
      <c r="H1631" s="304">
        <v>0</v>
      </c>
      <c r="I1631" s="304">
        <v>0</v>
      </c>
      <c r="J1631" s="304">
        <v>0</v>
      </c>
      <c r="K1631" s="304">
        <v>0</v>
      </c>
      <c r="L1631" s="304">
        <v>0</v>
      </c>
      <c r="M1631" s="304">
        <v>0</v>
      </c>
      <c r="N1631" s="301">
        <v>0</v>
      </c>
    </row>
    <row r="1632" spans="1:14">
      <c r="A1632" s="2" t="s">
        <v>5</v>
      </c>
      <c r="B1632" s="2" t="s">
        <v>25</v>
      </c>
      <c r="C1632" s="2" t="s">
        <v>65</v>
      </c>
      <c r="D1632" s="2" t="s">
        <v>209</v>
      </c>
      <c r="E1632" s="2" t="s">
        <v>80</v>
      </c>
      <c r="F1632" s="2" t="s">
        <v>210</v>
      </c>
      <c r="G1632" s="2" t="s">
        <v>50</v>
      </c>
      <c r="H1632" s="304">
        <v>0</v>
      </c>
      <c r="I1632" s="304">
        <v>0</v>
      </c>
      <c r="J1632" s="304">
        <v>0</v>
      </c>
      <c r="K1632" s="304">
        <v>0</v>
      </c>
      <c r="L1632" s="304">
        <v>0</v>
      </c>
      <c r="M1632" s="304">
        <v>0</v>
      </c>
      <c r="N1632" s="301">
        <v>0</v>
      </c>
    </row>
    <row r="1633" spans="1:14">
      <c r="A1633" s="2" t="s">
        <v>5</v>
      </c>
      <c r="B1633" s="2" t="s">
        <v>25</v>
      </c>
      <c r="C1633" s="2" t="s">
        <v>65</v>
      </c>
      <c r="D1633" s="2" t="s">
        <v>209</v>
      </c>
      <c r="E1633" s="2" t="s">
        <v>81</v>
      </c>
      <c r="F1633" s="2" t="s">
        <v>210</v>
      </c>
      <c r="G1633" s="2" t="s">
        <v>50</v>
      </c>
      <c r="H1633" s="304">
        <v>0</v>
      </c>
      <c r="I1633" s="304">
        <v>0</v>
      </c>
      <c r="J1633" s="304">
        <v>0</v>
      </c>
      <c r="K1633" s="304">
        <v>0</v>
      </c>
      <c r="L1633" s="304">
        <v>0</v>
      </c>
      <c r="M1633" s="304">
        <v>0</v>
      </c>
      <c r="N1633" s="301">
        <v>0</v>
      </c>
    </row>
    <row r="1634" spans="1:14">
      <c r="A1634" s="2" t="s">
        <v>5</v>
      </c>
      <c r="B1634" s="2" t="s">
        <v>26</v>
      </c>
      <c r="C1634" s="2" t="s">
        <v>48</v>
      </c>
      <c r="D1634" s="2" t="s">
        <v>48</v>
      </c>
      <c r="E1634" s="2" t="s">
        <v>48</v>
      </c>
      <c r="F1634" s="2" t="s">
        <v>210</v>
      </c>
      <c r="G1634" s="2" t="s">
        <v>50</v>
      </c>
      <c r="H1634" s="304">
        <v>0</v>
      </c>
      <c r="I1634" s="304">
        <v>0</v>
      </c>
      <c r="J1634" s="304">
        <v>0</v>
      </c>
      <c r="K1634" s="304">
        <v>0</v>
      </c>
      <c r="L1634" s="304">
        <v>0</v>
      </c>
      <c r="M1634" s="304">
        <v>0</v>
      </c>
      <c r="N1634" s="301">
        <v>0</v>
      </c>
    </row>
    <row r="1635" spans="1:14">
      <c r="A1635" s="2" t="s">
        <v>5</v>
      </c>
      <c r="B1635" s="2" t="s">
        <v>26</v>
      </c>
      <c r="C1635" s="2" t="s">
        <v>53</v>
      </c>
      <c r="D1635" s="2" t="s">
        <v>53</v>
      </c>
      <c r="E1635" s="2" t="s">
        <v>53</v>
      </c>
      <c r="F1635" s="2" t="s">
        <v>210</v>
      </c>
      <c r="G1635" s="2" t="s">
        <v>50</v>
      </c>
      <c r="H1635" s="304">
        <v>0</v>
      </c>
      <c r="I1635" s="304">
        <v>0</v>
      </c>
      <c r="J1635" s="304">
        <v>0</v>
      </c>
      <c r="K1635" s="304">
        <v>0</v>
      </c>
      <c r="L1635" s="304">
        <v>0</v>
      </c>
      <c r="M1635" s="304">
        <v>0</v>
      </c>
      <c r="N1635" s="301">
        <v>0</v>
      </c>
    </row>
    <row r="1636" spans="1:14">
      <c r="A1636" s="2" t="s">
        <v>5</v>
      </c>
      <c r="B1636" s="2" t="s">
        <v>26</v>
      </c>
      <c r="C1636" s="2" t="s">
        <v>54</v>
      </c>
      <c r="D1636" s="2" t="s">
        <v>54</v>
      </c>
      <c r="E1636" s="2" t="s">
        <v>54</v>
      </c>
      <c r="F1636" s="2" t="s">
        <v>210</v>
      </c>
      <c r="G1636" s="2" t="s">
        <v>50</v>
      </c>
      <c r="H1636" s="304">
        <v>6085.9146961810002</v>
      </c>
      <c r="I1636" s="304">
        <v>5969.8705698690001</v>
      </c>
      <c r="J1636" s="304">
        <v>4333.7081968869998</v>
      </c>
      <c r="K1636" s="304">
        <v>4702.7972323659997</v>
      </c>
      <c r="L1636" s="304">
        <v>6146.2420205929984</v>
      </c>
      <c r="M1636" s="304">
        <v>3302.3594679289999</v>
      </c>
      <c r="N1636" s="301">
        <v>2884.4354760840001</v>
      </c>
    </row>
    <row r="1637" spans="1:14">
      <c r="A1637" s="2" t="s">
        <v>5</v>
      </c>
      <c r="B1637" s="2" t="s">
        <v>26</v>
      </c>
      <c r="C1637" s="2" t="s">
        <v>55</v>
      </c>
      <c r="D1637" s="2" t="s">
        <v>55</v>
      </c>
      <c r="E1637" s="2" t="s">
        <v>55</v>
      </c>
      <c r="F1637" s="2" t="s">
        <v>210</v>
      </c>
      <c r="G1637" s="2" t="s">
        <v>50</v>
      </c>
      <c r="H1637" s="304">
        <v>32.781694399999999</v>
      </c>
      <c r="I1637" s="304">
        <v>0</v>
      </c>
      <c r="J1637" s="304">
        <v>0</v>
      </c>
      <c r="K1637" s="304">
        <v>0</v>
      </c>
      <c r="L1637" s="304">
        <v>0.24012</v>
      </c>
      <c r="M1637" s="304">
        <v>0</v>
      </c>
      <c r="N1637" s="301">
        <v>0</v>
      </c>
    </row>
    <row r="1638" spans="1:14">
      <c r="A1638" s="2" t="s">
        <v>5</v>
      </c>
      <c r="B1638" s="2" t="s">
        <v>26</v>
      </c>
      <c r="C1638" s="2" t="s">
        <v>56</v>
      </c>
      <c r="D1638" s="2" t="s">
        <v>56</v>
      </c>
      <c r="E1638" s="2" t="s">
        <v>56</v>
      </c>
      <c r="F1638" s="2" t="s">
        <v>210</v>
      </c>
      <c r="G1638" s="2" t="s">
        <v>50</v>
      </c>
      <c r="H1638" s="304">
        <v>0</v>
      </c>
      <c r="I1638" s="304">
        <v>0</v>
      </c>
      <c r="J1638" s="304">
        <v>0</v>
      </c>
      <c r="K1638" s="304">
        <v>0</v>
      </c>
      <c r="L1638" s="304">
        <v>0</v>
      </c>
      <c r="M1638" s="304">
        <v>0</v>
      </c>
      <c r="N1638" s="301">
        <v>0</v>
      </c>
    </row>
    <row r="1639" spans="1:14">
      <c r="A1639" s="2" t="s">
        <v>5</v>
      </c>
      <c r="B1639" s="2" t="s">
        <v>26</v>
      </c>
      <c r="C1639" s="2" t="s">
        <v>57</v>
      </c>
      <c r="D1639" s="2" t="s">
        <v>57</v>
      </c>
      <c r="E1639" s="2" t="s">
        <v>57</v>
      </c>
      <c r="F1639" s="2" t="s">
        <v>210</v>
      </c>
      <c r="G1639" s="2" t="s">
        <v>50</v>
      </c>
      <c r="H1639" s="304">
        <v>0</v>
      </c>
      <c r="I1639" s="304">
        <v>0</v>
      </c>
      <c r="J1639" s="304">
        <v>0</v>
      </c>
      <c r="K1639" s="304">
        <v>0</v>
      </c>
      <c r="L1639" s="304">
        <v>0</v>
      </c>
      <c r="M1639" s="304">
        <v>0</v>
      </c>
      <c r="N1639" s="301">
        <v>0</v>
      </c>
    </row>
    <row r="1640" spans="1:14">
      <c r="A1640" s="2" t="s">
        <v>5</v>
      </c>
      <c r="B1640" s="2" t="s">
        <v>26</v>
      </c>
      <c r="C1640" s="2" t="s">
        <v>58</v>
      </c>
      <c r="D1640" s="2" t="s">
        <v>58</v>
      </c>
      <c r="E1640" s="2" t="s">
        <v>58</v>
      </c>
      <c r="F1640" s="2" t="s">
        <v>210</v>
      </c>
      <c r="G1640" s="2" t="s">
        <v>50</v>
      </c>
      <c r="H1640" s="304">
        <v>0</v>
      </c>
      <c r="I1640" s="304">
        <v>0</v>
      </c>
      <c r="J1640" s="304">
        <v>0</v>
      </c>
      <c r="K1640" s="304">
        <v>0</v>
      </c>
      <c r="L1640" s="304">
        <v>0</v>
      </c>
      <c r="M1640" s="304">
        <v>0</v>
      </c>
      <c r="N1640" s="301">
        <v>0</v>
      </c>
    </row>
    <row r="1641" spans="1:14">
      <c r="A1641" s="2" t="s">
        <v>5</v>
      </c>
      <c r="B1641" s="2" t="s">
        <v>26</v>
      </c>
      <c r="C1641" s="2" t="s">
        <v>59</v>
      </c>
      <c r="D1641" s="2" t="s">
        <v>59</v>
      </c>
      <c r="E1641" s="2" t="s">
        <v>59</v>
      </c>
      <c r="F1641" s="2" t="s">
        <v>210</v>
      </c>
      <c r="G1641" s="2" t="s">
        <v>50</v>
      </c>
      <c r="H1641" s="304">
        <v>8.3611898950000008</v>
      </c>
      <c r="I1641" s="304">
        <v>8.3611931780000006</v>
      </c>
      <c r="J1641" s="304">
        <v>8.361194545</v>
      </c>
      <c r="K1641" s="304">
        <v>8.3611931780000006</v>
      </c>
      <c r="L1641" s="304">
        <v>8.361194545</v>
      </c>
      <c r="M1641" s="304">
        <v>8.3611851249999987</v>
      </c>
      <c r="N1641" s="301">
        <v>8.3611932339999999</v>
      </c>
    </row>
    <row r="1642" spans="1:14">
      <c r="A1642" s="2" t="s">
        <v>5</v>
      </c>
      <c r="B1642" s="2" t="s">
        <v>26</v>
      </c>
      <c r="C1642" s="2" t="s">
        <v>60</v>
      </c>
      <c r="D1642" s="2" t="s">
        <v>60</v>
      </c>
      <c r="E1642" s="2" t="s">
        <v>60</v>
      </c>
      <c r="F1642" s="2" t="s">
        <v>210</v>
      </c>
      <c r="G1642" s="2" t="s">
        <v>50</v>
      </c>
      <c r="H1642" s="304">
        <v>530.61876118652128</v>
      </c>
      <c r="I1642" s="304">
        <v>530.61876118652128</v>
      </c>
      <c r="J1642" s="304">
        <v>530.61876118652128</v>
      </c>
      <c r="K1642" s="304">
        <v>530.61876118652128</v>
      </c>
      <c r="L1642" s="304">
        <v>530.61876118652128</v>
      </c>
      <c r="M1642" s="304">
        <v>530.61876118652128</v>
      </c>
      <c r="N1642" s="301">
        <v>530.61876118652128</v>
      </c>
    </row>
    <row r="1643" spans="1:14">
      <c r="A1643" s="2" t="s">
        <v>5</v>
      </c>
      <c r="B1643" s="2" t="s">
        <v>26</v>
      </c>
      <c r="C1643" s="2" t="s">
        <v>61</v>
      </c>
      <c r="D1643" s="2" t="s">
        <v>61</v>
      </c>
      <c r="E1643" s="2" t="s">
        <v>61</v>
      </c>
      <c r="F1643" s="2" t="s">
        <v>210</v>
      </c>
      <c r="G1643" s="2" t="s">
        <v>50</v>
      </c>
      <c r="H1643" s="304">
        <v>140.42311019799999</v>
      </c>
      <c r="I1643" s="304">
        <v>140.42311019799999</v>
      </c>
      <c r="J1643" s="304">
        <v>140.42311019799999</v>
      </c>
      <c r="K1643" s="304">
        <v>140.42311019799999</v>
      </c>
      <c r="L1643" s="304">
        <v>140.42311019799999</v>
      </c>
      <c r="M1643" s="304">
        <v>140.42311019799999</v>
      </c>
      <c r="N1643" s="301">
        <v>140.42311019799999</v>
      </c>
    </row>
    <row r="1644" spans="1:14">
      <c r="A1644" s="2" t="s">
        <v>5</v>
      </c>
      <c r="B1644" s="2" t="s">
        <v>26</v>
      </c>
      <c r="C1644" s="2" t="s">
        <v>63</v>
      </c>
      <c r="D1644" s="2" t="s">
        <v>63</v>
      </c>
      <c r="E1644" s="2" t="s">
        <v>63</v>
      </c>
      <c r="F1644" s="2" t="s">
        <v>210</v>
      </c>
      <c r="G1644" s="2" t="s">
        <v>50</v>
      </c>
      <c r="H1644" s="304">
        <v>0</v>
      </c>
      <c r="I1644" s="304">
        <v>0</v>
      </c>
      <c r="J1644" s="304">
        <v>0</v>
      </c>
      <c r="K1644" s="304">
        <v>0</v>
      </c>
      <c r="L1644" s="304">
        <v>0</v>
      </c>
      <c r="M1644" s="304">
        <v>0</v>
      </c>
      <c r="N1644" s="301">
        <v>0</v>
      </c>
    </row>
    <row r="1645" spans="1:14">
      <c r="A1645" s="2" t="s">
        <v>5</v>
      </c>
      <c r="B1645" s="2" t="s">
        <v>26</v>
      </c>
      <c r="C1645" s="2" t="s">
        <v>64</v>
      </c>
      <c r="D1645" s="2" t="s">
        <v>64</v>
      </c>
      <c r="E1645" s="2" t="s">
        <v>64</v>
      </c>
      <c r="F1645" s="2" t="s">
        <v>210</v>
      </c>
      <c r="G1645" s="2" t="s">
        <v>50</v>
      </c>
      <c r="H1645" s="304">
        <v>335.45197961600002</v>
      </c>
      <c r="I1645" s="304">
        <v>324.693580424</v>
      </c>
      <c r="J1645" s="304">
        <v>323.62477377900001</v>
      </c>
      <c r="K1645" s="304">
        <v>328.61038196000004</v>
      </c>
      <c r="L1645" s="304">
        <v>331.82317801299996</v>
      </c>
      <c r="M1645" s="304">
        <v>303.79119003300002</v>
      </c>
      <c r="N1645" s="301">
        <v>316.578379778</v>
      </c>
    </row>
    <row r="1646" spans="1:14">
      <c r="A1646" s="2" t="s">
        <v>5</v>
      </c>
      <c r="B1646" s="2" t="s">
        <v>26</v>
      </c>
      <c r="C1646" s="2" t="s">
        <v>54</v>
      </c>
      <c r="D1646" s="2" t="s">
        <v>72</v>
      </c>
      <c r="E1646" s="2" t="s">
        <v>72</v>
      </c>
      <c r="F1646" s="2" t="s">
        <v>210</v>
      </c>
      <c r="G1646" s="2" t="s">
        <v>50</v>
      </c>
      <c r="H1646" s="304">
        <v>0</v>
      </c>
      <c r="I1646" s="304">
        <v>0</v>
      </c>
      <c r="J1646" s="304">
        <v>0</v>
      </c>
      <c r="K1646" s="304">
        <v>0</v>
      </c>
      <c r="L1646" s="304">
        <v>0</v>
      </c>
      <c r="M1646" s="304">
        <v>0</v>
      </c>
      <c r="N1646" s="301">
        <v>0</v>
      </c>
    </row>
    <row r="1647" spans="1:14">
      <c r="A1647" s="2" t="s">
        <v>5</v>
      </c>
      <c r="B1647" s="2" t="s">
        <v>26</v>
      </c>
      <c r="C1647" s="2" t="s">
        <v>55</v>
      </c>
      <c r="D1647" s="2" t="s">
        <v>73</v>
      </c>
      <c r="E1647" s="2" t="s">
        <v>73</v>
      </c>
      <c r="F1647" s="2" t="s">
        <v>210</v>
      </c>
      <c r="G1647" s="2" t="s">
        <v>50</v>
      </c>
      <c r="H1647" s="304">
        <v>0</v>
      </c>
      <c r="I1647" s="304">
        <v>0</v>
      </c>
      <c r="J1647" s="304">
        <v>0</v>
      </c>
      <c r="K1647" s="304">
        <v>0</v>
      </c>
      <c r="L1647" s="304">
        <v>0</v>
      </c>
      <c r="M1647" s="304">
        <v>0</v>
      </c>
      <c r="N1647" s="301">
        <v>0</v>
      </c>
    </row>
    <row r="1648" spans="1:14">
      <c r="A1648" s="2" t="s">
        <v>5</v>
      </c>
      <c r="B1648" s="2" t="s">
        <v>26</v>
      </c>
      <c r="C1648" s="2" t="s">
        <v>57</v>
      </c>
      <c r="D1648" s="2" t="s">
        <v>74</v>
      </c>
      <c r="E1648" s="2" t="s">
        <v>74</v>
      </c>
      <c r="F1648" s="2" t="s">
        <v>210</v>
      </c>
      <c r="G1648" s="2" t="s">
        <v>50</v>
      </c>
      <c r="H1648" s="304">
        <v>0</v>
      </c>
      <c r="I1648" s="304">
        <v>0</v>
      </c>
      <c r="J1648" s="304">
        <v>0</v>
      </c>
      <c r="K1648" s="304">
        <v>0</v>
      </c>
      <c r="L1648" s="304">
        <v>0</v>
      </c>
      <c r="M1648" s="304">
        <v>0</v>
      </c>
      <c r="N1648" s="301">
        <v>0</v>
      </c>
    </row>
    <row r="1649" spans="1:14">
      <c r="A1649" s="2" t="s">
        <v>5</v>
      </c>
      <c r="B1649" s="2" t="s">
        <v>26</v>
      </c>
      <c r="C1649" s="2" t="s">
        <v>64</v>
      </c>
      <c r="D1649" s="2" t="s">
        <v>75</v>
      </c>
      <c r="E1649" s="2" t="s">
        <v>75</v>
      </c>
      <c r="F1649" s="2" t="s">
        <v>210</v>
      </c>
      <c r="G1649" s="2" t="s">
        <v>50</v>
      </c>
      <c r="H1649" s="304">
        <v>0</v>
      </c>
      <c r="I1649" s="304">
        <v>0</v>
      </c>
      <c r="J1649" s="304">
        <v>0</v>
      </c>
      <c r="K1649" s="304">
        <v>0</v>
      </c>
      <c r="L1649" s="304">
        <v>0</v>
      </c>
      <c r="M1649" s="304">
        <v>0</v>
      </c>
      <c r="N1649" s="301">
        <v>0</v>
      </c>
    </row>
    <row r="1650" spans="1:14">
      <c r="A1650" s="2" t="s">
        <v>5</v>
      </c>
      <c r="B1650" s="2" t="s">
        <v>26</v>
      </c>
      <c r="C1650" s="2" t="s">
        <v>60</v>
      </c>
      <c r="D1650" s="2" t="s">
        <v>76</v>
      </c>
      <c r="E1650" s="2" t="s">
        <v>76</v>
      </c>
      <c r="F1650" s="2" t="s">
        <v>210</v>
      </c>
      <c r="G1650" s="2" t="s">
        <v>50</v>
      </c>
      <c r="H1650" s="304">
        <v>0</v>
      </c>
      <c r="I1650" s="304">
        <v>0</v>
      </c>
      <c r="J1650" s="304">
        <v>0</v>
      </c>
      <c r="K1650" s="304">
        <v>0</v>
      </c>
      <c r="L1650" s="304">
        <v>0</v>
      </c>
      <c r="M1650" s="304">
        <v>0</v>
      </c>
      <c r="N1650" s="301">
        <v>10602.227929034001</v>
      </c>
    </row>
    <row r="1651" spans="1:14">
      <c r="A1651" s="2" t="s">
        <v>5</v>
      </c>
      <c r="B1651" s="2" t="s">
        <v>26</v>
      </c>
      <c r="C1651" s="2" t="s">
        <v>61</v>
      </c>
      <c r="D1651" s="2" t="s">
        <v>77</v>
      </c>
      <c r="E1651" s="2" t="s">
        <v>77</v>
      </c>
      <c r="F1651" s="2" t="s">
        <v>210</v>
      </c>
      <c r="G1651" s="2" t="s">
        <v>50</v>
      </c>
      <c r="H1651" s="304">
        <v>0</v>
      </c>
      <c r="I1651" s="304">
        <v>0</v>
      </c>
      <c r="J1651" s="304">
        <v>0</v>
      </c>
      <c r="K1651" s="304">
        <v>0</v>
      </c>
      <c r="L1651" s="304">
        <v>0</v>
      </c>
      <c r="M1651" s="304">
        <v>0</v>
      </c>
      <c r="N1651" s="301">
        <v>0</v>
      </c>
    </row>
    <row r="1652" spans="1:14">
      <c r="A1652" s="2" t="s">
        <v>5</v>
      </c>
      <c r="B1652" s="2" t="s">
        <v>26</v>
      </c>
      <c r="C1652" s="2" t="s">
        <v>62</v>
      </c>
      <c r="D1652" s="2" t="s">
        <v>78</v>
      </c>
      <c r="E1652" s="2" t="s">
        <v>78</v>
      </c>
      <c r="F1652" s="2" t="s">
        <v>210</v>
      </c>
      <c r="G1652" s="2" t="s">
        <v>50</v>
      </c>
      <c r="H1652" s="304">
        <v>669.09929197700001</v>
      </c>
      <c r="I1652" s="304">
        <v>1765.455359495</v>
      </c>
      <c r="J1652" s="304">
        <v>5971.4461904999998</v>
      </c>
      <c r="K1652" s="304">
        <v>5971.4461904999998</v>
      </c>
      <c r="L1652" s="304">
        <v>5971.4461904999998</v>
      </c>
      <c r="M1652" s="304">
        <v>5971.4461904999998</v>
      </c>
      <c r="N1652" s="301">
        <v>5971.4461904999998</v>
      </c>
    </row>
    <row r="1653" spans="1:14">
      <c r="A1653" s="2" t="s">
        <v>5</v>
      </c>
      <c r="B1653" s="2" t="s">
        <v>26</v>
      </c>
      <c r="C1653" s="2" t="s">
        <v>63</v>
      </c>
      <c r="D1653" s="2" t="s">
        <v>79</v>
      </c>
      <c r="E1653" s="2" t="s">
        <v>79</v>
      </c>
      <c r="F1653" s="2" t="s">
        <v>210</v>
      </c>
      <c r="G1653" s="2" t="s">
        <v>50</v>
      </c>
      <c r="H1653" s="304">
        <v>0</v>
      </c>
      <c r="I1653" s="304">
        <v>0</v>
      </c>
      <c r="J1653" s="304">
        <v>0</v>
      </c>
      <c r="K1653" s="304">
        <v>0</v>
      </c>
      <c r="L1653" s="304">
        <v>0</v>
      </c>
      <c r="M1653" s="304">
        <v>0</v>
      </c>
      <c r="N1653" s="301">
        <v>0</v>
      </c>
    </row>
    <row r="1654" spans="1:14">
      <c r="A1654" s="2" t="s">
        <v>5</v>
      </c>
      <c r="B1654" s="2" t="s">
        <v>26</v>
      </c>
      <c r="C1654" s="2" t="s">
        <v>60</v>
      </c>
      <c r="D1654" s="2" t="s">
        <v>76</v>
      </c>
      <c r="E1654" s="2" t="s">
        <v>207</v>
      </c>
      <c r="F1654" s="2" t="s">
        <v>210</v>
      </c>
      <c r="G1654" s="2" t="s">
        <v>50</v>
      </c>
      <c r="H1654" s="304">
        <v>0</v>
      </c>
      <c r="I1654" s="304">
        <v>0</v>
      </c>
      <c r="J1654" s="304">
        <v>0</v>
      </c>
      <c r="K1654" s="304">
        <v>0</v>
      </c>
      <c r="L1654" s="304">
        <v>0</v>
      </c>
      <c r="M1654" s="304">
        <v>0</v>
      </c>
      <c r="N1654" s="301">
        <v>3970.8141774599999</v>
      </c>
    </row>
    <row r="1655" spans="1:14">
      <c r="A1655" s="2" t="s">
        <v>5</v>
      </c>
      <c r="B1655" s="2" t="s">
        <v>26</v>
      </c>
      <c r="C1655" s="2" t="s">
        <v>63</v>
      </c>
      <c r="D1655" s="2" t="s">
        <v>79</v>
      </c>
      <c r="E1655" s="2" t="s">
        <v>208</v>
      </c>
      <c r="F1655" s="2" t="s">
        <v>210</v>
      </c>
      <c r="G1655" s="2" t="s">
        <v>50</v>
      </c>
      <c r="H1655" s="304">
        <v>0</v>
      </c>
      <c r="I1655" s="304">
        <v>0</v>
      </c>
      <c r="J1655" s="304">
        <v>0</v>
      </c>
      <c r="K1655" s="304">
        <v>0</v>
      </c>
      <c r="L1655" s="304">
        <v>0</v>
      </c>
      <c r="M1655" s="304">
        <v>0</v>
      </c>
      <c r="N1655" s="301">
        <v>1632.5979917449999</v>
      </c>
    </row>
    <row r="1656" spans="1:14">
      <c r="A1656" s="2" t="s">
        <v>5</v>
      </c>
      <c r="B1656" s="2" t="s">
        <v>26</v>
      </c>
      <c r="C1656" s="2" t="s">
        <v>65</v>
      </c>
      <c r="D1656" s="2" t="s">
        <v>209</v>
      </c>
      <c r="E1656" s="2" t="s">
        <v>80</v>
      </c>
      <c r="F1656" s="2" t="s">
        <v>210</v>
      </c>
      <c r="G1656" s="2" t="s">
        <v>50</v>
      </c>
      <c r="H1656" s="304">
        <v>0</v>
      </c>
      <c r="I1656" s="304">
        <v>0</v>
      </c>
      <c r="J1656" s="304">
        <v>0</v>
      </c>
      <c r="K1656" s="304">
        <v>0</v>
      </c>
      <c r="L1656" s="304">
        <v>0</v>
      </c>
      <c r="M1656" s="304">
        <v>0</v>
      </c>
      <c r="N1656" s="301">
        <v>0</v>
      </c>
    </row>
    <row r="1657" spans="1:14">
      <c r="A1657" s="2" t="s">
        <v>5</v>
      </c>
      <c r="B1657" s="2" t="s">
        <v>26</v>
      </c>
      <c r="C1657" s="2" t="s">
        <v>65</v>
      </c>
      <c r="D1657" s="2" t="s">
        <v>209</v>
      </c>
      <c r="E1657" s="2" t="s">
        <v>81</v>
      </c>
      <c r="F1657" s="2" t="s">
        <v>210</v>
      </c>
      <c r="G1657" s="2" t="s">
        <v>50</v>
      </c>
      <c r="H1657" s="304">
        <v>0</v>
      </c>
      <c r="I1657" s="304">
        <v>0</v>
      </c>
      <c r="J1657" s="304">
        <v>0</v>
      </c>
      <c r="K1657" s="304">
        <v>0</v>
      </c>
      <c r="L1657" s="304">
        <v>0</v>
      </c>
      <c r="M1657" s="304">
        <v>0</v>
      </c>
      <c r="N1657" s="301">
        <v>0</v>
      </c>
    </row>
    <row r="1658" spans="1:14">
      <c r="A1658" s="2" t="s">
        <v>5</v>
      </c>
      <c r="B1658" s="2" t="s">
        <v>27</v>
      </c>
      <c r="C1658" s="2" t="s">
        <v>48</v>
      </c>
      <c r="D1658" s="2" t="s">
        <v>48</v>
      </c>
      <c r="E1658" s="2" t="s">
        <v>48</v>
      </c>
      <c r="F1658" s="2" t="s">
        <v>210</v>
      </c>
      <c r="G1658" s="2" t="s">
        <v>50</v>
      </c>
      <c r="H1658" s="304">
        <v>0</v>
      </c>
      <c r="I1658" s="304">
        <v>0</v>
      </c>
      <c r="J1658" s="304">
        <v>0</v>
      </c>
      <c r="K1658" s="304">
        <v>0</v>
      </c>
      <c r="L1658" s="304">
        <v>0</v>
      </c>
      <c r="M1658" s="304">
        <v>0</v>
      </c>
      <c r="N1658" s="301">
        <v>0</v>
      </c>
    </row>
    <row r="1659" spans="1:14">
      <c r="A1659" s="2" t="s">
        <v>5</v>
      </c>
      <c r="B1659" s="2" t="s">
        <v>27</v>
      </c>
      <c r="C1659" s="2" t="s">
        <v>53</v>
      </c>
      <c r="D1659" s="2" t="s">
        <v>53</v>
      </c>
      <c r="E1659" s="2" t="s">
        <v>53</v>
      </c>
      <c r="F1659" s="2" t="s">
        <v>210</v>
      </c>
      <c r="G1659" s="2" t="s">
        <v>50</v>
      </c>
      <c r="H1659" s="304">
        <v>0</v>
      </c>
      <c r="I1659" s="304">
        <v>0</v>
      </c>
      <c r="J1659" s="304">
        <v>0</v>
      </c>
      <c r="K1659" s="304">
        <v>0</v>
      </c>
      <c r="L1659" s="304">
        <v>0</v>
      </c>
      <c r="M1659" s="304">
        <v>0</v>
      </c>
      <c r="N1659" s="301">
        <v>0</v>
      </c>
    </row>
    <row r="1660" spans="1:14">
      <c r="A1660" s="2" t="s">
        <v>5</v>
      </c>
      <c r="B1660" s="2" t="s">
        <v>27</v>
      </c>
      <c r="C1660" s="2" t="s">
        <v>54</v>
      </c>
      <c r="D1660" s="2" t="s">
        <v>54</v>
      </c>
      <c r="E1660" s="2" t="s">
        <v>54</v>
      </c>
      <c r="F1660" s="2" t="s">
        <v>210</v>
      </c>
      <c r="G1660" s="2" t="s">
        <v>50</v>
      </c>
      <c r="H1660" s="304">
        <v>0</v>
      </c>
      <c r="I1660" s="304">
        <v>0</v>
      </c>
      <c r="J1660" s="304">
        <v>0</v>
      </c>
      <c r="K1660" s="304">
        <v>0</v>
      </c>
      <c r="L1660" s="304">
        <v>0</v>
      </c>
      <c r="M1660" s="304">
        <v>0</v>
      </c>
      <c r="N1660" s="301">
        <v>0</v>
      </c>
    </row>
    <row r="1661" spans="1:14">
      <c r="A1661" s="2" t="s">
        <v>5</v>
      </c>
      <c r="B1661" s="2" t="s">
        <v>27</v>
      </c>
      <c r="C1661" s="2" t="s">
        <v>55</v>
      </c>
      <c r="D1661" s="2" t="s">
        <v>55</v>
      </c>
      <c r="E1661" s="2" t="s">
        <v>55</v>
      </c>
      <c r="F1661" s="2" t="s">
        <v>210</v>
      </c>
      <c r="G1661" s="2" t="s">
        <v>50</v>
      </c>
      <c r="H1661" s="304">
        <v>0</v>
      </c>
      <c r="I1661" s="304">
        <v>0</v>
      </c>
      <c r="J1661" s="304">
        <v>0</v>
      </c>
      <c r="K1661" s="304">
        <v>0</v>
      </c>
      <c r="L1661" s="304">
        <v>0</v>
      </c>
      <c r="M1661" s="304">
        <v>0</v>
      </c>
      <c r="N1661" s="301">
        <v>0</v>
      </c>
    </row>
    <row r="1662" spans="1:14">
      <c r="A1662" s="2" t="s">
        <v>5</v>
      </c>
      <c r="B1662" s="2" t="s">
        <v>27</v>
      </c>
      <c r="C1662" s="2" t="s">
        <v>56</v>
      </c>
      <c r="D1662" s="2" t="s">
        <v>56</v>
      </c>
      <c r="E1662" s="2" t="s">
        <v>56</v>
      </c>
      <c r="F1662" s="2" t="s">
        <v>210</v>
      </c>
      <c r="G1662" s="2" t="s">
        <v>50</v>
      </c>
      <c r="H1662" s="304">
        <v>0</v>
      </c>
      <c r="I1662" s="304">
        <v>0</v>
      </c>
      <c r="J1662" s="304">
        <v>0</v>
      </c>
      <c r="K1662" s="304">
        <v>0</v>
      </c>
      <c r="L1662" s="304">
        <v>0</v>
      </c>
      <c r="M1662" s="304">
        <v>0</v>
      </c>
      <c r="N1662" s="301">
        <v>0</v>
      </c>
    </row>
    <row r="1663" spans="1:14">
      <c r="A1663" s="2" t="s">
        <v>5</v>
      </c>
      <c r="B1663" s="2" t="s">
        <v>27</v>
      </c>
      <c r="C1663" s="2" t="s">
        <v>57</v>
      </c>
      <c r="D1663" s="2" t="s">
        <v>57</v>
      </c>
      <c r="E1663" s="2" t="s">
        <v>57</v>
      </c>
      <c r="F1663" s="2" t="s">
        <v>210</v>
      </c>
      <c r="G1663" s="2" t="s">
        <v>50</v>
      </c>
      <c r="H1663" s="304">
        <v>0</v>
      </c>
      <c r="I1663" s="304">
        <v>0</v>
      </c>
      <c r="J1663" s="304">
        <v>0</v>
      </c>
      <c r="K1663" s="304">
        <v>0</v>
      </c>
      <c r="L1663" s="304">
        <v>0</v>
      </c>
      <c r="M1663" s="304">
        <v>0</v>
      </c>
      <c r="N1663" s="301">
        <v>0</v>
      </c>
    </row>
    <row r="1664" spans="1:14">
      <c r="A1664" s="2" t="s">
        <v>5</v>
      </c>
      <c r="B1664" s="2" t="s">
        <v>27</v>
      </c>
      <c r="C1664" s="2" t="s">
        <v>58</v>
      </c>
      <c r="D1664" s="2" t="s">
        <v>58</v>
      </c>
      <c r="E1664" s="2" t="s">
        <v>58</v>
      </c>
      <c r="F1664" s="2" t="s">
        <v>210</v>
      </c>
      <c r="G1664" s="2" t="s">
        <v>50</v>
      </c>
      <c r="H1664" s="304">
        <v>0</v>
      </c>
      <c r="I1664" s="304">
        <v>0</v>
      </c>
      <c r="J1664" s="304">
        <v>0</v>
      </c>
      <c r="K1664" s="304">
        <v>0</v>
      </c>
      <c r="L1664" s="304">
        <v>0</v>
      </c>
      <c r="M1664" s="304">
        <v>0</v>
      </c>
      <c r="N1664" s="301">
        <v>0</v>
      </c>
    </row>
    <row r="1665" spans="1:14">
      <c r="A1665" s="2" t="s">
        <v>5</v>
      </c>
      <c r="B1665" s="2" t="s">
        <v>27</v>
      </c>
      <c r="C1665" s="2" t="s">
        <v>59</v>
      </c>
      <c r="D1665" s="2" t="s">
        <v>59</v>
      </c>
      <c r="E1665" s="2" t="s">
        <v>59</v>
      </c>
      <c r="F1665" s="2" t="s">
        <v>210</v>
      </c>
      <c r="G1665" s="2" t="s">
        <v>50</v>
      </c>
      <c r="H1665" s="304">
        <v>1267.8717711659997</v>
      </c>
      <c r="I1665" s="304">
        <v>1267.8717707160001</v>
      </c>
      <c r="J1665" s="304">
        <v>1267.8717713527799</v>
      </c>
      <c r="K1665" s="304">
        <v>1267.8717771757804</v>
      </c>
      <c r="L1665" s="304">
        <v>1267.8717859207813</v>
      </c>
      <c r="M1665" s="304">
        <v>1267.8717937880001</v>
      </c>
      <c r="N1665" s="301">
        <v>1267.8717922760002</v>
      </c>
    </row>
    <row r="1666" spans="1:14">
      <c r="A1666" s="2" t="s">
        <v>5</v>
      </c>
      <c r="B1666" s="2" t="s">
        <v>27</v>
      </c>
      <c r="C1666" s="2" t="s">
        <v>60</v>
      </c>
      <c r="D1666" s="2" t="s">
        <v>60</v>
      </c>
      <c r="E1666" s="2" t="s">
        <v>60</v>
      </c>
      <c r="F1666" s="2" t="s">
        <v>210</v>
      </c>
      <c r="G1666" s="2" t="s">
        <v>50</v>
      </c>
      <c r="H1666" s="304">
        <v>282.81551163856227</v>
      </c>
      <c r="I1666" s="304">
        <v>463.95268252035726</v>
      </c>
      <c r="J1666" s="304">
        <v>463.95268252035726</v>
      </c>
      <c r="K1666" s="304">
        <v>463.95268252035726</v>
      </c>
      <c r="L1666" s="304">
        <v>463.95268252035726</v>
      </c>
      <c r="M1666" s="304">
        <v>463.95268252035726</v>
      </c>
      <c r="N1666" s="301">
        <v>463.95268252035726</v>
      </c>
    </row>
    <row r="1667" spans="1:14">
      <c r="A1667" s="2" t="s">
        <v>5</v>
      </c>
      <c r="B1667" s="2" t="s">
        <v>27</v>
      </c>
      <c r="C1667" s="2" t="s">
        <v>61</v>
      </c>
      <c r="D1667" s="2" t="s">
        <v>61</v>
      </c>
      <c r="E1667" s="2" t="s">
        <v>61</v>
      </c>
      <c r="F1667" s="2" t="s">
        <v>210</v>
      </c>
      <c r="G1667" s="2" t="s">
        <v>50</v>
      </c>
      <c r="H1667" s="304">
        <v>462.30657882100002</v>
      </c>
      <c r="I1667" s="304">
        <v>462.30657882100002</v>
      </c>
      <c r="J1667" s="304">
        <v>462.30657882100002</v>
      </c>
      <c r="K1667" s="304">
        <v>462.30657882100002</v>
      </c>
      <c r="L1667" s="304">
        <v>462.30657882100002</v>
      </c>
      <c r="M1667" s="304">
        <v>462.30657882100002</v>
      </c>
      <c r="N1667" s="301">
        <v>462.30657882100002</v>
      </c>
    </row>
    <row r="1668" spans="1:14">
      <c r="A1668" s="2" t="s">
        <v>5</v>
      </c>
      <c r="B1668" s="2" t="s">
        <v>27</v>
      </c>
      <c r="C1668" s="2" t="s">
        <v>63</v>
      </c>
      <c r="D1668" s="2" t="s">
        <v>63</v>
      </c>
      <c r="E1668" s="2" t="s">
        <v>63</v>
      </c>
      <c r="F1668" s="2" t="s">
        <v>210</v>
      </c>
      <c r="G1668" s="2" t="s">
        <v>50</v>
      </c>
      <c r="H1668" s="304">
        <v>0</v>
      </c>
      <c r="I1668" s="304">
        <v>0</v>
      </c>
      <c r="J1668" s="304">
        <v>0</v>
      </c>
      <c r="K1668" s="304">
        <v>0</v>
      </c>
      <c r="L1668" s="304">
        <v>0</v>
      </c>
      <c r="M1668" s="304">
        <v>0</v>
      </c>
      <c r="N1668" s="301">
        <v>0</v>
      </c>
    </row>
    <row r="1669" spans="1:14">
      <c r="A1669" s="2" t="s">
        <v>5</v>
      </c>
      <c r="B1669" s="2" t="s">
        <v>27</v>
      </c>
      <c r="C1669" s="2" t="s">
        <v>64</v>
      </c>
      <c r="D1669" s="2" t="s">
        <v>64</v>
      </c>
      <c r="E1669" s="2" t="s">
        <v>64</v>
      </c>
      <c r="F1669" s="2" t="s">
        <v>210</v>
      </c>
      <c r="G1669" s="2" t="s">
        <v>50</v>
      </c>
      <c r="H1669" s="304">
        <v>179.053150808</v>
      </c>
      <c r="I1669" s="304">
        <v>23.533149544</v>
      </c>
      <c r="J1669" s="304">
        <v>23.533149825999999</v>
      </c>
      <c r="K1669" s="304">
        <v>23.53314984</v>
      </c>
      <c r="L1669" s="304">
        <v>23.430646176</v>
      </c>
      <c r="M1669" s="304">
        <v>23.533146593999998</v>
      </c>
      <c r="N1669" s="301">
        <v>23.533145965999999</v>
      </c>
    </row>
    <row r="1670" spans="1:14">
      <c r="A1670" s="2" t="s">
        <v>5</v>
      </c>
      <c r="B1670" s="2" t="s">
        <v>27</v>
      </c>
      <c r="C1670" s="2" t="s">
        <v>54</v>
      </c>
      <c r="D1670" s="2" t="s">
        <v>72</v>
      </c>
      <c r="E1670" s="2" t="s">
        <v>72</v>
      </c>
      <c r="F1670" s="2" t="s">
        <v>210</v>
      </c>
      <c r="G1670" s="2" t="s">
        <v>50</v>
      </c>
      <c r="H1670" s="304">
        <v>0</v>
      </c>
      <c r="I1670" s="304">
        <v>0</v>
      </c>
      <c r="J1670" s="304">
        <v>0</v>
      </c>
      <c r="K1670" s="304">
        <v>0</v>
      </c>
      <c r="L1670" s="304">
        <v>0</v>
      </c>
      <c r="M1670" s="304">
        <v>0</v>
      </c>
      <c r="N1670" s="301">
        <v>0</v>
      </c>
    </row>
    <row r="1671" spans="1:14">
      <c r="A1671" s="2" t="s">
        <v>5</v>
      </c>
      <c r="B1671" s="2" t="s">
        <v>27</v>
      </c>
      <c r="C1671" s="2" t="s">
        <v>55</v>
      </c>
      <c r="D1671" s="2" t="s">
        <v>73</v>
      </c>
      <c r="E1671" s="2" t="s">
        <v>73</v>
      </c>
      <c r="F1671" s="2" t="s">
        <v>210</v>
      </c>
      <c r="G1671" s="2" t="s">
        <v>50</v>
      </c>
      <c r="H1671" s="304">
        <v>0</v>
      </c>
      <c r="I1671" s="304">
        <v>0</v>
      </c>
      <c r="J1671" s="304">
        <v>0</v>
      </c>
      <c r="K1671" s="304">
        <v>0</v>
      </c>
      <c r="L1671" s="304">
        <v>0</v>
      </c>
      <c r="M1671" s="304">
        <v>0</v>
      </c>
      <c r="N1671" s="301">
        <v>0</v>
      </c>
    </row>
    <row r="1672" spans="1:14">
      <c r="A1672" s="2" t="s">
        <v>5</v>
      </c>
      <c r="B1672" s="2" t="s">
        <v>27</v>
      </c>
      <c r="C1672" s="2" t="s">
        <v>57</v>
      </c>
      <c r="D1672" s="2" t="s">
        <v>74</v>
      </c>
      <c r="E1672" s="2" t="s">
        <v>74</v>
      </c>
      <c r="F1672" s="2" t="s">
        <v>210</v>
      </c>
      <c r="G1672" s="2" t="s">
        <v>50</v>
      </c>
      <c r="H1672" s="304">
        <v>0</v>
      </c>
      <c r="I1672" s="304">
        <v>0</v>
      </c>
      <c r="J1672" s="304">
        <v>0</v>
      </c>
      <c r="K1672" s="304">
        <v>0</v>
      </c>
      <c r="L1672" s="304">
        <v>0</v>
      </c>
      <c r="M1672" s="304">
        <v>0</v>
      </c>
      <c r="N1672" s="301">
        <v>0</v>
      </c>
    </row>
    <row r="1673" spans="1:14">
      <c r="A1673" s="2" t="s">
        <v>5</v>
      </c>
      <c r="B1673" s="2" t="s">
        <v>27</v>
      </c>
      <c r="C1673" s="2" t="s">
        <v>64</v>
      </c>
      <c r="D1673" s="2" t="s">
        <v>75</v>
      </c>
      <c r="E1673" s="2" t="s">
        <v>75</v>
      </c>
      <c r="F1673" s="2" t="s">
        <v>210</v>
      </c>
      <c r="G1673" s="2" t="s">
        <v>50</v>
      </c>
      <c r="H1673" s="304">
        <v>0</v>
      </c>
      <c r="I1673" s="304">
        <v>0</v>
      </c>
      <c r="J1673" s="304">
        <v>0</v>
      </c>
      <c r="K1673" s="304">
        <v>0</v>
      </c>
      <c r="L1673" s="304">
        <v>0</v>
      </c>
      <c r="M1673" s="304">
        <v>0</v>
      </c>
      <c r="N1673" s="301">
        <v>0</v>
      </c>
    </row>
    <row r="1674" spans="1:14">
      <c r="A1674" s="2" t="s">
        <v>5</v>
      </c>
      <c r="B1674" s="2" t="s">
        <v>27</v>
      </c>
      <c r="C1674" s="2" t="s">
        <v>60</v>
      </c>
      <c r="D1674" s="2" t="s">
        <v>76</v>
      </c>
      <c r="E1674" s="2" t="s">
        <v>76</v>
      </c>
      <c r="F1674" s="2" t="s">
        <v>210</v>
      </c>
      <c r="G1674" s="2" t="s">
        <v>50</v>
      </c>
      <c r="H1674" s="304">
        <v>0</v>
      </c>
      <c r="I1674" s="304">
        <v>0</v>
      </c>
      <c r="J1674" s="304">
        <v>0</v>
      </c>
      <c r="K1674" s="304">
        <v>0</v>
      </c>
      <c r="L1674" s="304">
        <v>0</v>
      </c>
      <c r="M1674" s="304">
        <v>0</v>
      </c>
      <c r="N1674" s="301">
        <v>0</v>
      </c>
    </row>
    <row r="1675" spans="1:14">
      <c r="A1675" s="2" t="s">
        <v>5</v>
      </c>
      <c r="B1675" s="2" t="s">
        <v>27</v>
      </c>
      <c r="C1675" s="2" t="s">
        <v>61</v>
      </c>
      <c r="D1675" s="2" t="s">
        <v>77</v>
      </c>
      <c r="E1675" s="2" t="s">
        <v>77</v>
      </c>
      <c r="F1675" s="2" t="s">
        <v>210</v>
      </c>
      <c r="G1675" s="2" t="s">
        <v>50</v>
      </c>
      <c r="H1675" s="304">
        <v>0</v>
      </c>
      <c r="I1675" s="304">
        <v>0</v>
      </c>
      <c r="J1675" s="304">
        <v>10909.053150304</v>
      </c>
      <c r="K1675" s="304">
        <v>14065.61729432</v>
      </c>
      <c r="L1675" s="304">
        <v>23892.688849606002</v>
      </c>
      <c r="M1675" s="304">
        <v>24488.299696563001</v>
      </c>
      <c r="N1675" s="301">
        <v>24488.299696563001</v>
      </c>
    </row>
    <row r="1676" spans="1:14">
      <c r="A1676" s="2" t="s">
        <v>5</v>
      </c>
      <c r="B1676" s="2" t="s">
        <v>27</v>
      </c>
      <c r="C1676" s="2" t="s">
        <v>62</v>
      </c>
      <c r="D1676" s="2" t="s">
        <v>78</v>
      </c>
      <c r="E1676" s="2" t="s">
        <v>78</v>
      </c>
      <c r="F1676" s="2" t="s">
        <v>210</v>
      </c>
      <c r="G1676" s="2" t="s">
        <v>50</v>
      </c>
      <c r="H1676" s="304">
        <v>0</v>
      </c>
      <c r="I1676" s="304">
        <v>0</v>
      </c>
      <c r="J1676" s="304">
        <v>0</v>
      </c>
      <c r="K1676" s="304">
        <v>0</v>
      </c>
      <c r="L1676" s="304">
        <v>0</v>
      </c>
      <c r="M1676" s="304">
        <v>0</v>
      </c>
      <c r="N1676" s="301">
        <v>0</v>
      </c>
    </row>
    <row r="1677" spans="1:14">
      <c r="A1677" s="2" t="s">
        <v>5</v>
      </c>
      <c r="B1677" s="2" t="s">
        <v>27</v>
      </c>
      <c r="C1677" s="2" t="s">
        <v>63</v>
      </c>
      <c r="D1677" s="2" t="s">
        <v>79</v>
      </c>
      <c r="E1677" s="2" t="s">
        <v>79</v>
      </c>
      <c r="F1677" s="2" t="s">
        <v>210</v>
      </c>
      <c r="G1677" s="2" t="s">
        <v>50</v>
      </c>
      <c r="H1677" s="304">
        <v>0</v>
      </c>
      <c r="I1677" s="304">
        <v>0</v>
      </c>
      <c r="J1677" s="304">
        <v>0</v>
      </c>
      <c r="K1677" s="304">
        <v>0</v>
      </c>
      <c r="L1677" s="304">
        <v>0</v>
      </c>
      <c r="M1677" s="304">
        <v>0</v>
      </c>
      <c r="N1677" s="301">
        <v>0</v>
      </c>
    </row>
    <row r="1678" spans="1:14">
      <c r="A1678" s="2" t="s">
        <v>5</v>
      </c>
      <c r="B1678" s="2" t="s">
        <v>27</v>
      </c>
      <c r="C1678" s="2" t="s">
        <v>60</v>
      </c>
      <c r="D1678" s="2" t="s">
        <v>76</v>
      </c>
      <c r="E1678" s="2" t="s">
        <v>207</v>
      </c>
      <c r="F1678" s="2" t="s">
        <v>210</v>
      </c>
      <c r="G1678" s="2" t="s">
        <v>50</v>
      </c>
      <c r="H1678" s="304">
        <v>0</v>
      </c>
      <c r="I1678" s="304">
        <v>0</v>
      </c>
      <c r="J1678" s="304">
        <v>0</v>
      </c>
      <c r="K1678" s="304">
        <v>0</v>
      </c>
      <c r="L1678" s="304">
        <v>181.13717147899999</v>
      </c>
      <c r="M1678" s="304">
        <v>4447.3555663269999</v>
      </c>
      <c r="N1678" s="301">
        <v>4663.9208687110004</v>
      </c>
    </row>
    <row r="1679" spans="1:14">
      <c r="A1679" s="2" t="s">
        <v>5</v>
      </c>
      <c r="B1679" s="2" t="s">
        <v>27</v>
      </c>
      <c r="C1679" s="2" t="s">
        <v>63</v>
      </c>
      <c r="D1679" s="2" t="s">
        <v>79</v>
      </c>
      <c r="E1679" s="2" t="s">
        <v>208</v>
      </c>
      <c r="F1679" s="2" t="s">
        <v>210</v>
      </c>
      <c r="G1679" s="2" t="s">
        <v>50</v>
      </c>
      <c r="H1679" s="304">
        <v>0</v>
      </c>
      <c r="I1679" s="304">
        <v>0</v>
      </c>
      <c r="J1679" s="304">
        <v>0</v>
      </c>
      <c r="K1679" s="304">
        <v>0</v>
      </c>
      <c r="L1679" s="304">
        <v>49.896000215000001</v>
      </c>
      <c r="M1679" s="304">
        <v>816.16503103499997</v>
      </c>
      <c r="N1679" s="301">
        <v>1269.850711284</v>
      </c>
    </row>
    <row r="1680" spans="1:14">
      <c r="A1680" s="2" t="s">
        <v>5</v>
      </c>
      <c r="B1680" s="2" t="s">
        <v>27</v>
      </c>
      <c r="C1680" s="2" t="s">
        <v>65</v>
      </c>
      <c r="D1680" s="2" t="s">
        <v>209</v>
      </c>
      <c r="E1680" s="2" t="s">
        <v>80</v>
      </c>
      <c r="F1680" s="2" t="s">
        <v>210</v>
      </c>
      <c r="G1680" s="2" t="s">
        <v>50</v>
      </c>
      <c r="H1680" s="304">
        <v>0</v>
      </c>
      <c r="I1680" s="304">
        <v>0</v>
      </c>
      <c r="J1680" s="304">
        <v>0</v>
      </c>
      <c r="K1680" s="304">
        <v>0</v>
      </c>
      <c r="L1680" s="304">
        <v>0</v>
      </c>
      <c r="M1680" s="304">
        <v>0</v>
      </c>
      <c r="N1680" s="301">
        <v>0</v>
      </c>
    </row>
    <row r="1681" spans="1:14">
      <c r="A1681" s="2" t="s">
        <v>5</v>
      </c>
      <c r="B1681" s="2" t="s">
        <v>27</v>
      </c>
      <c r="C1681" s="2" t="s">
        <v>65</v>
      </c>
      <c r="D1681" s="2" t="s">
        <v>209</v>
      </c>
      <c r="E1681" s="2" t="s">
        <v>81</v>
      </c>
      <c r="F1681" s="2" t="s">
        <v>210</v>
      </c>
      <c r="G1681" s="2" t="s">
        <v>50</v>
      </c>
      <c r="H1681" s="304">
        <v>0</v>
      </c>
      <c r="I1681" s="304">
        <v>0</v>
      </c>
      <c r="J1681" s="304">
        <v>0</v>
      </c>
      <c r="K1681" s="304">
        <v>0</v>
      </c>
      <c r="L1681" s="304">
        <v>0</v>
      </c>
      <c r="M1681" s="304">
        <v>0</v>
      </c>
      <c r="N1681" s="301">
        <v>0</v>
      </c>
    </row>
    <row r="1682" spans="1:14">
      <c r="A1682" s="2" t="s">
        <v>5</v>
      </c>
      <c r="B1682" s="2" t="s">
        <v>25</v>
      </c>
      <c r="C1682" s="2" t="s">
        <v>67</v>
      </c>
      <c r="D1682" s="2" t="s">
        <v>94</v>
      </c>
      <c r="E1682" s="2">
        <v>122739</v>
      </c>
      <c r="F1682" s="2" t="s">
        <v>210</v>
      </c>
      <c r="G1682" s="2" t="s">
        <v>50</v>
      </c>
      <c r="H1682" s="304">
        <v>10361.349899999999</v>
      </c>
      <c r="I1682" s="304">
        <v>10361.349899999999</v>
      </c>
      <c r="J1682" s="304">
        <v>10361.349899999999</v>
      </c>
      <c r="K1682" s="304">
        <v>10361.349899999999</v>
      </c>
      <c r="L1682" s="304">
        <v>10361.349899999999</v>
      </c>
      <c r="M1682" s="304">
        <v>10361.349899999999</v>
      </c>
      <c r="N1682" s="301">
        <v>10361.349899999999</v>
      </c>
    </row>
    <row r="1683" spans="1:14">
      <c r="A1683" s="2" t="s">
        <v>5</v>
      </c>
      <c r="B1683" s="2" t="s">
        <v>25</v>
      </c>
      <c r="C1683" s="2" t="s">
        <v>67</v>
      </c>
      <c r="D1683" s="2" t="s">
        <v>95</v>
      </c>
      <c r="E1683" s="2">
        <v>122738</v>
      </c>
      <c r="F1683" s="2" t="s">
        <v>210</v>
      </c>
      <c r="G1683" s="2" t="s">
        <v>50</v>
      </c>
      <c r="H1683" s="304">
        <v>0</v>
      </c>
      <c r="I1683" s="304">
        <v>10402.5</v>
      </c>
      <c r="J1683" s="304">
        <v>10402.5</v>
      </c>
      <c r="K1683" s="304">
        <v>10402.5</v>
      </c>
      <c r="L1683" s="304">
        <v>10402.5</v>
      </c>
      <c r="M1683" s="304">
        <v>10402.5</v>
      </c>
      <c r="N1683" s="301">
        <v>10402.5</v>
      </c>
    </row>
    <row r="1684" spans="1:14">
      <c r="A1684" s="2" t="s">
        <v>5</v>
      </c>
      <c r="B1684" s="2" t="s">
        <v>22</v>
      </c>
      <c r="C1684" s="2" t="s">
        <v>67</v>
      </c>
      <c r="D1684" s="2" t="s">
        <v>93</v>
      </c>
      <c r="E1684" s="2">
        <v>4390</v>
      </c>
      <c r="F1684" s="2" t="s">
        <v>210</v>
      </c>
      <c r="G1684" s="2" t="s">
        <v>50</v>
      </c>
      <c r="H1684" s="304">
        <v>0</v>
      </c>
      <c r="I1684" s="304">
        <v>10512</v>
      </c>
      <c r="J1684" s="304">
        <v>10512</v>
      </c>
      <c r="K1684" s="304">
        <v>10512</v>
      </c>
      <c r="L1684" s="304">
        <v>10512</v>
      </c>
      <c r="M1684" s="304">
        <v>10512</v>
      </c>
      <c r="N1684" s="301">
        <v>10512</v>
      </c>
    </row>
    <row r="1685" spans="1:14">
      <c r="A1685" s="2" t="s">
        <v>5</v>
      </c>
      <c r="B1685" s="2" t="s">
        <v>18</v>
      </c>
      <c r="C1685" s="2" t="s">
        <v>67</v>
      </c>
      <c r="D1685" s="2" t="s">
        <v>67</v>
      </c>
      <c r="E1685" s="2"/>
      <c r="F1685" s="2" t="s">
        <v>210</v>
      </c>
      <c r="G1685" s="2" t="s">
        <v>50</v>
      </c>
      <c r="H1685" s="304">
        <v>0</v>
      </c>
      <c r="I1685" s="304">
        <v>0</v>
      </c>
      <c r="J1685" s="304">
        <v>0</v>
      </c>
      <c r="K1685" s="304">
        <v>0</v>
      </c>
      <c r="L1685" s="304">
        <v>0</v>
      </c>
      <c r="M1685" s="304">
        <v>0</v>
      </c>
      <c r="N1685" s="301">
        <v>0</v>
      </c>
    </row>
    <row r="1686" spans="1:14">
      <c r="A1686" s="2" t="s">
        <v>5</v>
      </c>
      <c r="B1686" s="2" t="s">
        <v>19</v>
      </c>
      <c r="C1686" s="2" t="s">
        <v>67</v>
      </c>
      <c r="D1686" s="2" t="s">
        <v>67</v>
      </c>
      <c r="E1686" s="2"/>
      <c r="F1686" s="2" t="s">
        <v>210</v>
      </c>
      <c r="G1686" s="2" t="s">
        <v>50</v>
      </c>
      <c r="H1686" s="304">
        <v>0</v>
      </c>
      <c r="I1686" s="304">
        <v>0</v>
      </c>
      <c r="J1686" s="304">
        <v>0</v>
      </c>
      <c r="K1686" s="304">
        <v>0</v>
      </c>
      <c r="L1686" s="304">
        <v>0</v>
      </c>
      <c r="M1686" s="304">
        <v>0</v>
      </c>
      <c r="N1686" s="301">
        <v>0</v>
      </c>
    </row>
    <row r="1687" spans="1:14">
      <c r="A1687" s="2" t="s">
        <v>5</v>
      </c>
      <c r="B1687" s="2" t="s">
        <v>20</v>
      </c>
      <c r="C1687" s="2" t="s">
        <v>67</v>
      </c>
      <c r="D1687" s="2" t="s">
        <v>67</v>
      </c>
      <c r="E1687" s="2"/>
      <c r="F1687" s="2" t="s">
        <v>210</v>
      </c>
      <c r="G1687" s="2" t="s">
        <v>50</v>
      </c>
      <c r="H1687" s="304">
        <v>0</v>
      </c>
      <c r="I1687" s="304">
        <v>0</v>
      </c>
      <c r="J1687" s="304">
        <v>0</v>
      </c>
      <c r="K1687" s="304">
        <v>0</v>
      </c>
      <c r="L1687" s="304">
        <v>0</v>
      </c>
      <c r="M1687" s="304">
        <v>0</v>
      </c>
      <c r="N1687" s="301">
        <v>0</v>
      </c>
    </row>
    <row r="1688" spans="1:14">
      <c r="A1688" s="2" t="s">
        <v>5</v>
      </c>
      <c r="B1688" s="2" t="s">
        <v>21</v>
      </c>
      <c r="C1688" s="2" t="s">
        <v>67</v>
      </c>
      <c r="D1688" s="2" t="s">
        <v>67</v>
      </c>
      <c r="E1688" s="2"/>
      <c r="F1688" s="2" t="s">
        <v>210</v>
      </c>
      <c r="G1688" s="2" t="s">
        <v>50</v>
      </c>
      <c r="H1688" s="304">
        <v>0</v>
      </c>
      <c r="I1688" s="304">
        <v>0</v>
      </c>
      <c r="J1688" s="304">
        <v>0</v>
      </c>
      <c r="K1688" s="304">
        <v>0</v>
      </c>
      <c r="L1688" s="304">
        <v>0</v>
      </c>
      <c r="M1688" s="304">
        <v>0</v>
      </c>
      <c r="N1688" s="301">
        <v>0</v>
      </c>
    </row>
    <row r="1689" spans="1:14">
      <c r="A1689" s="2" t="s">
        <v>5</v>
      </c>
      <c r="B1689" s="2" t="s">
        <v>23</v>
      </c>
      <c r="C1689" s="2" t="s">
        <v>67</v>
      </c>
      <c r="D1689" s="2" t="s">
        <v>67</v>
      </c>
      <c r="E1689" s="2"/>
      <c r="F1689" s="2" t="s">
        <v>210</v>
      </c>
      <c r="G1689" s="2" t="s">
        <v>50</v>
      </c>
      <c r="H1689" s="304">
        <v>0</v>
      </c>
      <c r="I1689" s="304">
        <v>0</v>
      </c>
      <c r="J1689" s="304">
        <v>0</v>
      </c>
      <c r="K1689" s="304">
        <v>0</v>
      </c>
      <c r="L1689" s="304">
        <v>0</v>
      </c>
      <c r="M1689" s="304">
        <v>0</v>
      </c>
      <c r="N1689" s="301">
        <v>0</v>
      </c>
    </row>
    <row r="1690" spans="1:14">
      <c r="A1690" s="2" t="s">
        <v>5</v>
      </c>
      <c r="B1690" s="2" t="s">
        <v>24</v>
      </c>
      <c r="C1690" s="2" t="s">
        <v>67</v>
      </c>
      <c r="D1690" s="2" t="s">
        <v>67</v>
      </c>
      <c r="E1690" s="2"/>
      <c r="F1690" s="2" t="s">
        <v>210</v>
      </c>
      <c r="G1690" s="2" t="s">
        <v>50</v>
      </c>
      <c r="H1690" s="304">
        <v>0</v>
      </c>
      <c r="I1690" s="304">
        <v>0</v>
      </c>
      <c r="J1690" s="304">
        <v>0</v>
      </c>
      <c r="K1690" s="304">
        <v>0</v>
      </c>
      <c r="L1690" s="304">
        <v>0</v>
      </c>
      <c r="M1690" s="304">
        <v>0</v>
      </c>
      <c r="N1690" s="301">
        <v>0</v>
      </c>
    </row>
    <row r="1691" spans="1:14">
      <c r="A1691" s="2" t="s">
        <v>5</v>
      </c>
      <c r="B1691" s="2" t="s">
        <v>26</v>
      </c>
      <c r="C1691" s="2" t="s">
        <v>67</v>
      </c>
      <c r="D1691" s="2" t="s">
        <v>67</v>
      </c>
      <c r="E1691" s="2"/>
      <c r="F1691" s="2" t="s">
        <v>210</v>
      </c>
      <c r="G1691" s="2" t="s">
        <v>50</v>
      </c>
      <c r="H1691" s="304">
        <v>0</v>
      </c>
      <c r="I1691" s="304">
        <v>0</v>
      </c>
      <c r="J1691" s="304">
        <v>0</v>
      </c>
      <c r="K1691" s="304">
        <v>0</v>
      </c>
      <c r="L1691" s="304">
        <v>0</v>
      </c>
      <c r="M1691" s="304">
        <v>0</v>
      </c>
      <c r="N1691" s="301">
        <v>0</v>
      </c>
    </row>
    <row r="1692" spans="1:14">
      <c r="A1692" s="2" t="s">
        <v>5</v>
      </c>
      <c r="B1692" s="2" t="s">
        <v>27</v>
      </c>
      <c r="C1692" s="2" t="s">
        <v>67</v>
      </c>
      <c r="D1692" s="2" t="s">
        <v>67</v>
      </c>
      <c r="E1692" s="2"/>
      <c r="F1692" s="2" t="s">
        <v>210</v>
      </c>
      <c r="G1692" s="2" t="s">
        <v>50</v>
      </c>
      <c r="H1692" s="304">
        <v>0</v>
      </c>
      <c r="I1692" s="304">
        <v>0</v>
      </c>
      <c r="J1692" s="304">
        <v>0</v>
      </c>
      <c r="K1692" s="304">
        <v>0</v>
      </c>
      <c r="L1692" s="304">
        <v>0</v>
      </c>
      <c r="M1692" s="304">
        <v>0</v>
      </c>
      <c r="N1692" s="301">
        <v>0</v>
      </c>
    </row>
    <row r="1693" spans="1:14">
      <c r="A1693" s="2" t="s">
        <v>5</v>
      </c>
      <c r="B1693" s="2" t="s">
        <v>28</v>
      </c>
      <c r="C1693" s="2" t="s">
        <v>67</v>
      </c>
      <c r="D1693" s="2" t="s">
        <v>94</v>
      </c>
      <c r="E1693" s="2">
        <v>122739</v>
      </c>
      <c r="F1693" s="2" t="s">
        <v>210</v>
      </c>
      <c r="G1693" s="2" t="s">
        <v>50</v>
      </c>
      <c r="H1693" s="304">
        <v>10361.349899999999</v>
      </c>
      <c r="I1693" s="304">
        <v>10361.349899999999</v>
      </c>
      <c r="J1693" s="304">
        <v>10361.349899999999</v>
      </c>
      <c r="K1693" s="304">
        <v>10361.349899999999</v>
      </c>
      <c r="L1693" s="304">
        <v>10361.349899999999</v>
      </c>
      <c r="M1693" s="304">
        <v>10361.349899999999</v>
      </c>
      <c r="N1693" s="301">
        <v>10361.349899999999</v>
      </c>
    </row>
    <row r="1694" spans="1:14">
      <c r="A1694" s="2" t="s">
        <v>5</v>
      </c>
      <c r="B1694" s="2" t="s">
        <v>28</v>
      </c>
      <c r="C1694" s="2" t="s">
        <v>67</v>
      </c>
      <c r="D1694" s="2" t="s">
        <v>95</v>
      </c>
      <c r="E1694" s="2">
        <v>122738</v>
      </c>
      <c r="F1694" s="2" t="s">
        <v>210</v>
      </c>
      <c r="G1694" s="2" t="s">
        <v>50</v>
      </c>
      <c r="H1694" s="304">
        <v>0</v>
      </c>
      <c r="I1694" s="304">
        <v>10402.5</v>
      </c>
      <c r="J1694" s="304">
        <v>10402.5</v>
      </c>
      <c r="K1694" s="304">
        <v>10402.5</v>
      </c>
      <c r="L1694" s="304">
        <v>10402.5</v>
      </c>
      <c r="M1694" s="304">
        <v>10402.5</v>
      </c>
      <c r="N1694" s="301">
        <v>10402.5</v>
      </c>
    </row>
    <row r="1695" spans="1:14">
      <c r="A1695" s="2" t="s">
        <v>5</v>
      </c>
      <c r="B1695" s="2" t="s">
        <v>28</v>
      </c>
      <c r="C1695" s="2" t="s">
        <v>67</v>
      </c>
      <c r="D1695" s="2" t="s">
        <v>93</v>
      </c>
      <c r="E1695" s="2">
        <v>4390</v>
      </c>
      <c r="F1695" s="2" t="s">
        <v>210</v>
      </c>
      <c r="G1695" s="2" t="s">
        <v>50</v>
      </c>
      <c r="H1695" s="304">
        <v>0</v>
      </c>
      <c r="I1695" s="304">
        <v>10512</v>
      </c>
      <c r="J1695" s="304">
        <v>10512</v>
      </c>
      <c r="K1695" s="304">
        <v>10512</v>
      </c>
      <c r="L1695" s="304">
        <v>10512</v>
      </c>
      <c r="M1695" s="304">
        <v>10512</v>
      </c>
      <c r="N1695" s="301">
        <v>10512</v>
      </c>
    </row>
    <row r="1696" spans="1:14">
      <c r="A1696" s="2"/>
      <c r="B1696" s="2"/>
      <c r="C1696" s="2"/>
      <c r="D1696" s="2"/>
      <c r="E1696" s="2"/>
      <c r="F1696" s="2"/>
      <c r="G1696" s="2"/>
      <c r="H1696" s="304"/>
      <c r="I1696" s="304"/>
      <c r="J1696" s="304"/>
      <c r="K1696" s="304"/>
      <c r="L1696" s="304"/>
      <c r="M1696" s="304"/>
      <c r="N1696" s="301"/>
    </row>
    <row r="1697" spans="1:14">
      <c r="A1697" s="2" t="s">
        <v>2</v>
      </c>
      <c r="B1697" s="2" t="s">
        <v>43</v>
      </c>
      <c r="C1697" s="2" t="s">
        <v>203</v>
      </c>
      <c r="D1697" s="2" t="s">
        <v>204</v>
      </c>
      <c r="E1697" s="2" t="s">
        <v>205</v>
      </c>
      <c r="F1697" s="2" t="s">
        <v>99</v>
      </c>
      <c r="G1697" s="2" t="s">
        <v>46</v>
      </c>
      <c r="H1697" s="304">
        <v>2025</v>
      </c>
      <c r="I1697" s="304">
        <v>2028</v>
      </c>
      <c r="J1697" s="304">
        <v>2030</v>
      </c>
      <c r="K1697" s="304">
        <v>2032</v>
      </c>
      <c r="L1697" s="304">
        <v>2035</v>
      </c>
      <c r="M1697" s="304">
        <v>2037</v>
      </c>
      <c r="N1697" s="301">
        <v>2040</v>
      </c>
    </row>
    <row r="1698" spans="1:14">
      <c r="A1698" s="2" t="s">
        <v>5</v>
      </c>
      <c r="B1698" s="2" t="s">
        <v>28</v>
      </c>
      <c r="C1698" s="2" t="s">
        <v>48</v>
      </c>
      <c r="D1698" s="2" t="s">
        <v>48</v>
      </c>
      <c r="E1698" s="2" t="s">
        <v>48</v>
      </c>
      <c r="F1698" s="2" t="s">
        <v>206</v>
      </c>
      <c r="G1698" s="2" t="s">
        <v>49</v>
      </c>
      <c r="H1698" s="304">
        <v>2214.3530000000001</v>
      </c>
      <c r="I1698" s="304">
        <v>-2.2737367544323201E-13</v>
      </c>
      <c r="J1698" s="304">
        <v>0</v>
      </c>
      <c r="K1698" s="304">
        <v>0</v>
      </c>
      <c r="L1698" s="304">
        <v>0</v>
      </c>
      <c r="M1698" s="304">
        <v>0</v>
      </c>
      <c r="N1698" s="301">
        <v>0</v>
      </c>
    </row>
    <row r="1699" spans="1:14">
      <c r="A1699" s="2" t="s">
        <v>5</v>
      </c>
      <c r="B1699" s="2" t="s">
        <v>28</v>
      </c>
      <c r="C1699" s="2" t="s">
        <v>53</v>
      </c>
      <c r="D1699" s="2" t="s">
        <v>53</v>
      </c>
      <c r="E1699" s="2" t="s">
        <v>53</v>
      </c>
      <c r="F1699" s="2" t="s">
        <v>206</v>
      </c>
      <c r="G1699" s="2" t="s">
        <v>49</v>
      </c>
      <c r="H1699" s="304">
        <v>0</v>
      </c>
      <c r="I1699" s="304">
        <v>0</v>
      </c>
      <c r="J1699" s="304">
        <v>0</v>
      </c>
      <c r="K1699" s="304">
        <v>0</v>
      </c>
      <c r="L1699" s="304">
        <v>0</v>
      </c>
      <c r="M1699" s="304">
        <v>0</v>
      </c>
      <c r="N1699" s="301">
        <v>0</v>
      </c>
    </row>
    <row r="1700" spans="1:14">
      <c r="A1700" s="2" t="s">
        <v>5</v>
      </c>
      <c r="B1700" s="2" t="s">
        <v>28</v>
      </c>
      <c r="C1700" s="2" t="s">
        <v>54</v>
      </c>
      <c r="D1700" s="2" t="s">
        <v>54</v>
      </c>
      <c r="E1700" s="2" t="s">
        <v>54</v>
      </c>
      <c r="F1700" s="2" t="s">
        <v>206</v>
      </c>
      <c r="G1700" s="2" t="s">
        <v>49</v>
      </c>
      <c r="H1700" s="304">
        <v>35902.390687661369</v>
      </c>
      <c r="I1700" s="304">
        <v>35221.661556661376</v>
      </c>
      <c r="J1700" s="304">
        <v>35221.661556661376</v>
      </c>
      <c r="K1700" s="304">
        <v>35221.661556661376</v>
      </c>
      <c r="L1700" s="304">
        <v>35221.661556661376</v>
      </c>
      <c r="M1700" s="304">
        <v>35221.661556661376</v>
      </c>
      <c r="N1700" s="301">
        <v>35221.661556661376</v>
      </c>
    </row>
    <row r="1701" spans="1:14">
      <c r="A1701" s="2" t="s">
        <v>5</v>
      </c>
      <c r="B1701" s="2" t="s">
        <v>28</v>
      </c>
      <c r="C1701" s="2" t="s">
        <v>55</v>
      </c>
      <c r="D1701" s="2" t="s">
        <v>55</v>
      </c>
      <c r="E1701" s="2" t="s">
        <v>55</v>
      </c>
      <c r="F1701" s="2" t="s">
        <v>206</v>
      </c>
      <c r="G1701" s="2" t="s">
        <v>49</v>
      </c>
      <c r="H1701" s="304">
        <v>12042.538999999999</v>
      </c>
      <c r="I1701" s="304">
        <v>11749.051000000001</v>
      </c>
      <c r="J1701" s="304">
        <v>11749.051000000001</v>
      </c>
      <c r="K1701" s="304">
        <v>10847.551000000001</v>
      </c>
      <c r="L1701" s="304">
        <v>9503.3009999999995</v>
      </c>
      <c r="M1701" s="304">
        <v>9503.3009999999995</v>
      </c>
      <c r="N1701" s="301">
        <v>15125.050999999999</v>
      </c>
    </row>
    <row r="1702" spans="1:14">
      <c r="A1702" s="2" t="s">
        <v>5</v>
      </c>
      <c r="B1702" s="2" t="s">
        <v>28</v>
      </c>
      <c r="C1702" s="2" t="s">
        <v>56</v>
      </c>
      <c r="D1702" s="2" t="s">
        <v>56</v>
      </c>
      <c r="E1702" s="2" t="s">
        <v>56</v>
      </c>
      <c r="F1702" s="2" t="s">
        <v>206</v>
      </c>
      <c r="G1702" s="2" t="s">
        <v>49</v>
      </c>
      <c r="H1702" s="304">
        <v>17706.945080000001</v>
      </c>
      <c r="I1702" s="304">
        <v>16419.529419999999</v>
      </c>
      <c r="J1702" s="304">
        <v>12522.266299999999</v>
      </c>
      <c r="K1702" s="304">
        <v>12522.266299999999</v>
      </c>
      <c r="L1702" s="304">
        <v>6761.6836000000012</v>
      </c>
      <c r="M1702" s="304">
        <v>6365.992000000002</v>
      </c>
      <c r="N1702" s="301">
        <v>6365.992000000002</v>
      </c>
    </row>
    <row r="1703" spans="1:14">
      <c r="A1703" s="2" t="s">
        <v>5</v>
      </c>
      <c r="B1703" s="2" t="s">
        <v>28</v>
      </c>
      <c r="C1703" s="2" t="s">
        <v>57</v>
      </c>
      <c r="D1703" s="2" t="s">
        <v>57</v>
      </c>
      <c r="E1703" s="2" t="s">
        <v>57</v>
      </c>
      <c r="F1703" s="2" t="s">
        <v>206</v>
      </c>
      <c r="G1703" s="2" t="s">
        <v>49</v>
      </c>
      <c r="H1703" s="304">
        <v>5.6</v>
      </c>
      <c r="I1703" s="304">
        <v>5.6</v>
      </c>
      <c r="J1703" s="304">
        <v>5.6</v>
      </c>
      <c r="K1703" s="304">
        <v>5.6</v>
      </c>
      <c r="L1703" s="304">
        <v>5.6</v>
      </c>
      <c r="M1703" s="304">
        <v>5.6</v>
      </c>
      <c r="N1703" s="301">
        <v>5.6</v>
      </c>
    </row>
    <row r="1704" spans="1:14">
      <c r="A1704" s="2" t="s">
        <v>5</v>
      </c>
      <c r="B1704" s="2" t="s">
        <v>28</v>
      </c>
      <c r="C1704" s="2" t="s">
        <v>58</v>
      </c>
      <c r="D1704" s="2" t="s">
        <v>58</v>
      </c>
      <c r="E1704" s="2" t="s">
        <v>58</v>
      </c>
      <c r="F1704" s="2" t="s">
        <v>206</v>
      </c>
      <c r="G1704" s="2" t="s">
        <v>49</v>
      </c>
      <c r="H1704" s="304">
        <v>11925.699999999999</v>
      </c>
      <c r="I1704" s="304">
        <v>11925.699999999999</v>
      </c>
      <c r="J1704" s="304">
        <v>11925.699999999999</v>
      </c>
      <c r="K1704" s="304">
        <v>11925.699999999999</v>
      </c>
      <c r="L1704" s="304">
        <v>10751.699999999999</v>
      </c>
      <c r="M1704" s="304">
        <v>10751.699999999999</v>
      </c>
      <c r="N1704" s="301">
        <v>10751.699999999999</v>
      </c>
    </row>
    <row r="1705" spans="1:14">
      <c r="A1705" s="2" t="s">
        <v>5</v>
      </c>
      <c r="B1705" s="2" t="s">
        <v>28</v>
      </c>
      <c r="C1705" s="2" t="s">
        <v>59</v>
      </c>
      <c r="D1705" s="2" t="s">
        <v>59</v>
      </c>
      <c r="E1705" s="2" t="s">
        <v>59</v>
      </c>
      <c r="F1705" s="2" t="s">
        <v>206</v>
      </c>
      <c r="G1705" s="2" t="s">
        <v>49</v>
      </c>
      <c r="H1705" s="304">
        <v>10287.383</v>
      </c>
      <c r="I1705" s="304">
        <v>10287.383</v>
      </c>
      <c r="J1705" s="304">
        <v>10287.383</v>
      </c>
      <c r="K1705" s="304">
        <v>10287.383</v>
      </c>
      <c r="L1705" s="304">
        <v>10287.383</v>
      </c>
      <c r="M1705" s="304">
        <v>10287.383</v>
      </c>
      <c r="N1705" s="301">
        <v>10287.383</v>
      </c>
    </row>
    <row r="1706" spans="1:14">
      <c r="A1706" s="2" t="s">
        <v>5</v>
      </c>
      <c r="B1706" s="2" t="s">
        <v>28</v>
      </c>
      <c r="C1706" s="2" t="s">
        <v>60</v>
      </c>
      <c r="D1706" s="2" t="s">
        <v>60</v>
      </c>
      <c r="E1706" s="2" t="s">
        <v>60</v>
      </c>
      <c r="F1706" s="2" t="s">
        <v>206</v>
      </c>
      <c r="G1706" s="2" t="s">
        <v>49</v>
      </c>
      <c r="H1706" s="304">
        <v>19407.897499999999</v>
      </c>
      <c r="I1706" s="304">
        <v>26318.997499999998</v>
      </c>
      <c r="J1706" s="304">
        <v>28829.997499999998</v>
      </c>
      <c r="K1706" s="304">
        <v>31578.997499999998</v>
      </c>
      <c r="L1706" s="304">
        <v>35703.997499999998</v>
      </c>
      <c r="M1706" s="304">
        <v>40749.997499999998</v>
      </c>
      <c r="N1706" s="301">
        <v>48321.997499999998</v>
      </c>
    </row>
    <row r="1707" spans="1:14">
      <c r="A1707" s="2" t="s">
        <v>5</v>
      </c>
      <c r="B1707" s="2" t="s">
        <v>28</v>
      </c>
      <c r="C1707" s="2" t="s">
        <v>61</v>
      </c>
      <c r="D1707" s="2" t="s">
        <v>61</v>
      </c>
      <c r="E1707" s="2" t="s">
        <v>61</v>
      </c>
      <c r="F1707" s="2" t="s">
        <v>206</v>
      </c>
      <c r="G1707" s="2" t="s">
        <v>49</v>
      </c>
      <c r="H1707" s="304">
        <v>6107.5489992399998</v>
      </c>
      <c r="I1707" s="304">
        <v>6242.5489992399998</v>
      </c>
      <c r="J1707" s="304">
        <v>10286.54899924</v>
      </c>
      <c r="K1707" s="304">
        <v>11623.54899924</v>
      </c>
      <c r="L1707" s="304">
        <v>13631.54899924</v>
      </c>
      <c r="M1707" s="304">
        <v>14853.54899924</v>
      </c>
      <c r="N1707" s="301">
        <v>16686.54899924</v>
      </c>
    </row>
    <row r="1708" spans="1:14">
      <c r="A1708" s="2" t="s">
        <v>5</v>
      </c>
      <c r="B1708" s="2" t="s">
        <v>28</v>
      </c>
      <c r="C1708" s="2" t="s">
        <v>62</v>
      </c>
      <c r="D1708" s="2" t="s">
        <v>62</v>
      </c>
      <c r="E1708" s="2" t="s">
        <v>62</v>
      </c>
      <c r="F1708" s="2" t="s">
        <v>206</v>
      </c>
      <c r="G1708" s="2" t="s">
        <v>49</v>
      </c>
      <c r="H1708" s="304">
        <v>1054</v>
      </c>
      <c r="I1708" s="304">
        <v>4142</v>
      </c>
      <c r="J1708" s="304">
        <v>6200</v>
      </c>
      <c r="K1708" s="304">
        <v>8126</v>
      </c>
      <c r="L1708" s="304">
        <v>11015</v>
      </c>
      <c r="M1708" s="304">
        <v>12551</v>
      </c>
      <c r="N1708" s="301">
        <v>14855</v>
      </c>
    </row>
    <row r="1709" spans="1:14">
      <c r="A1709" s="2" t="s">
        <v>5</v>
      </c>
      <c r="B1709" s="2" t="s">
        <v>28</v>
      </c>
      <c r="C1709" s="2" t="s">
        <v>63</v>
      </c>
      <c r="D1709" s="2" t="s">
        <v>63</v>
      </c>
      <c r="E1709" s="2" t="s">
        <v>63</v>
      </c>
      <c r="F1709" s="2" t="s">
        <v>206</v>
      </c>
      <c r="G1709" s="2" t="s">
        <v>49</v>
      </c>
      <c r="H1709" s="304">
        <v>2553</v>
      </c>
      <c r="I1709" s="304">
        <v>4364.3200072999998</v>
      </c>
      <c r="J1709" s="304">
        <v>4964.3200072999998</v>
      </c>
      <c r="K1709" s="304">
        <v>8072.1700073000002</v>
      </c>
      <c r="L1709" s="304">
        <v>12733.9700073</v>
      </c>
      <c r="M1709" s="304">
        <v>14044.330007299999</v>
      </c>
      <c r="N1709" s="301">
        <v>16009.8800073</v>
      </c>
    </row>
    <row r="1710" spans="1:14">
      <c r="A1710" s="2" t="s">
        <v>5</v>
      </c>
      <c r="B1710" s="2" t="s">
        <v>28</v>
      </c>
      <c r="C1710" s="2" t="s">
        <v>64</v>
      </c>
      <c r="D1710" s="2" t="s">
        <v>64</v>
      </c>
      <c r="E1710" s="2" t="s">
        <v>64</v>
      </c>
      <c r="F1710" s="2" t="s">
        <v>206</v>
      </c>
      <c r="G1710" s="2" t="s">
        <v>49</v>
      </c>
      <c r="H1710" s="304">
        <v>2219.741</v>
      </c>
      <c r="I1710" s="304">
        <v>1536.3178920000003</v>
      </c>
      <c r="J1710" s="304">
        <v>1475.5400000000002</v>
      </c>
      <c r="K1710" s="304">
        <v>1467.5400000000002</v>
      </c>
      <c r="L1710" s="304">
        <v>1467.5400000000002</v>
      </c>
      <c r="M1710" s="304">
        <v>1467.5400000000002</v>
      </c>
      <c r="N1710" s="301">
        <v>829.62799999999993</v>
      </c>
    </row>
    <row r="1711" spans="1:14">
      <c r="A1711" s="2" t="s">
        <v>5</v>
      </c>
      <c r="B1711" s="2" t="s">
        <v>28</v>
      </c>
      <c r="C1711" s="2" t="s">
        <v>54</v>
      </c>
      <c r="D1711" s="2" t="s">
        <v>72</v>
      </c>
      <c r="E1711" s="2" t="s">
        <v>72</v>
      </c>
      <c r="F1711" s="2" t="s">
        <v>206</v>
      </c>
      <c r="G1711" s="2" t="s">
        <v>49</v>
      </c>
      <c r="H1711" s="304">
        <v>0</v>
      </c>
      <c r="I1711" s="304">
        <v>0</v>
      </c>
      <c r="J1711" s="304">
        <v>0</v>
      </c>
      <c r="K1711" s="304">
        <v>0</v>
      </c>
      <c r="L1711" s="304">
        <v>0</v>
      </c>
      <c r="M1711" s="304">
        <v>0</v>
      </c>
      <c r="N1711" s="301">
        <v>0</v>
      </c>
    </row>
    <row r="1712" spans="1:14">
      <c r="A1712" s="2" t="s">
        <v>5</v>
      </c>
      <c r="B1712" s="2" t="s">
        <v>28</v>
      </c>
      <c r="C1712" s="2" t="s">
        <v>55</v>
      </c>
      <c r="D1712" s="2" t="s">
        <v>73</v>
      </c>
      <c r="E1712" s="2" t="s">
        <v>73</v>
      </c>
      <c r="F1712" s="2" t="s">
        <v>206</v>
      </c>
      <c r="G1712" s="2" t="s">
        <v>49</v>
      </c>
      <c r="H1712" s="304">
        <v>0</v>
      </c>
      <c r="I1712" s="304">
        <v>0</v>
      </c>
      <c r="J1712" s="304">
        <v>543</v>
      </c>
      <c r="K1712" s="304">
        <v>543</v>
      </c>
      <c r="L1712" s="304">
        <v>606</v>
      </c>
      <c r="M1712" s="304">
        <v>606</v>
      </c>
      <c r="N1712" s="301">
        <v>606</v>
      </c>
    </row>
    <row r="1713" spans="1:14">
      <c r="A1713" s="2" t="s">
        <v>5</v>
      </c>
      <c r="B1713" s="2" t="s">
        <v>28</v>
      </c>
      <c r="C1713" s="2" t="s">
        <v>57</v>
      </c>
      <c r="D1713" s="2" t="s">
        <v>74</v>
      </c>
      <c r="E1713" s="2" t="s">
        <v>74</v>
      </c>
      <c r="F1713" s="2" t="s">
        <v>206</v>
      </c>
      <c r="G1713" s="2" t="s">
        <v>49</v>
      </c>
      <c r="H1713" s="304">
        <v>0</v>
      </c>
      <c r="I1713" s="304">
        <v>0</v>
      </c>
      <c r="J1713" s="304">
        <v>0</v>
      </c>
      <c r="K1713" s="304">
        <v>0</v>
      </c>
      <c r="L1713" s="304">
        <v>0</v>
      </c>
      <c r="M1713" s="304">
        <v>0</v>
      </c>
      <c r="N1713" s="301">
        <v>0</v>
      </c>
    </row>
    <row r="1714" spans="1:14">
      <c r="A1714" s="2" t="s">
        <v>5</v>
      </c>
      <c r="B1714" s="2" t="s">
        <v>28</v>
      </c>
      <c r="C1714" s="2" t="s">
        <v>64</v>
      </c>
      <c r="D1714" s="2" t="s">
        <v>75</v>
      </c>
      <c r="E1714" s="2" t="s">
        <v>75</v>
      </c>
      <c r="F1714" s="2" t="s">
        <v>206</v>
      </c>
      <c r="G1714" s="2" t="s">
        <v>49</v>
      </c>
      <c r="H1714" s="304">
        <v>0</v>
      </c>
      <c r="I1714" s="304">
        <v>0</v>
      </c>
      <c r="J1714" s="304">
        <v>0</v>
      </c>
      <c r="K1714" s="304">
        <v>0</v>
      </c>
      <c r="L1714" s="304">
        <v>220.29643899999999</v>
      </c>
      <c r="M1714" s="304">
        <v>220.29643899999999</v>
      </c>
      <c r="N1714" s="301">
        <v>220.29643899999999</v>
      </c>
    </row>
    <row r="1715" spans="1:14">
      <c r="A1715" s="2" t="s">
        <v>5</v>
      </c>
      <c r="B1715" s="2" t="s">
        <v>28</v>
      </c>
      <c r="C1715" s="2" t="s">
        <v>60</v>
      </c>
      <c r="D1715" s="2" t="s">
        <v>76</v>
      </c>
      <c r="E1715" s="2" t="s">
        <v>76</v>
      </c>
      <c r="F1715" s="2" t="s">
        <v>206</v>
      </c>
      <c r="G1715" s="2" t="s">
        <v>49</v>
      </c>
      <c r="H1715" s="304">
        <v>0</v>
      </c>
      <c r="I1715" s="304">
        <v>0</v>
      </c>
      <c r="J1715" s="304">
        <v>0</v>
      </c>
      <c r="K1715" s="304">
        <v>0</v>
      </c>
      <c r="L1715" s="304">
        <v>0</v>
      </c>
      <c r="M1715" s="304">
        <v>3252.008421</v>
      </c>
      <c r="N1715" s="301">
        <v>19232.142441</v>
      </c>
    </row>
    <row r="1716" spans="1:14">
      <c r="A1716" s="2" t="s">
        <v>5</v>
      </c>
      <c r="B1716" s="2" t="s">
        <v>28</v>
      </c>
      <c r="C1716" s="2" t="s">
        <v>61</v>
      </c>
      <c r="D1716" s="2" t="s">
        <v>77</v>
      </c>
      <c r="E1716" s="2" t="s">
        <v>77</v>
      </c>
      <c r="F1716" s="2" t="s">
        <v>206</v>
      </c>
      <c r="G1716" s="2" t="s">
        <v>49</v>
      </c>
      <c r="H1716" s="304">
        <v>0</v>
      </c>
      <c r="I1716" s="304">
        <v>701.65705100000002</v>
      </c>
      <c r="J1716" s="304">
        <v>4630.6957739999998</v>
      </c>
      <c r="K1716" s="304">
        <v>5326.6957739999998</v>
      </c>
      <c r="L1716" s="304">
        <v>9312</v>
      </c>
      <c r="M1716" s="304">
        <v>9546.5069400000011</v>
      </c>
      <c r="N1716" s="301">
        <v>9669</v>
      </c>
    </row>
    <row r="1717" spans="1:14">
      <c r="A1717" s="2" t="s">
        <v>5</v>
      </c>
      <c r="B1717" s="2" t="s">
        <v>28</v>
      </c>
      <c r="C1717" s="2" t="s">
        <v>62</v>
      </c>
      <c r="D1717" s="2" t="s">
        <v>78</v>
      </c>
      <c r="E1717" s="2" t="s">
        <v>78</v>
      </c>
      <c r="F1717" s="2" t="s">
        <v>206</v>
      </c>
      <c r="G1717" s="2" t="s">
        <v>49</v>
      </c>
      <c r="H1717" s="304">
        <v>1545</v>
      </c>
      <c r="I1717" s="304">
        <v>2601.8000000000002</v>
      </c>
      <c r="J1717" s="304">
        <v>6445.8</v>
      </c>
      <c r="K1717" s="304">
        <v>17630.8</v>
      </c>
      <c r="L1717" s="304">
        <v>19740.8</v>
      </c>
      <c r="M1717" s="304">
        <v>24540.799999999999</v>
      </c>
      <c r="N1717" s="301">
        <v>31529.8</v>
      </c>
    </row>
    <row r="1718" spans="1:14">
      <c r="A1718" s="2" t="s">
        <v>5</v>
      </c>
      <c r="B1718" s="2" t="s">
        <v>28</v>
      </c>
      <c r="C1718" s="2" t="s">
        <v>63</v>
      </c>
      <c r="D1718" s="2" t="s">
        <v>79</v>
      </c>
      <c r="E1718" s="2" t="s">
        <v>79</v>
      </c>
      <c r="F1718" s="2" t="s">
        <v>206</v>
      </c>
      <c r="G1718" s="2" t="s">
        <v>49</v>
      </c>
      <c r="H1718" s="304">
        <v>3718.9818019999998</v>
      </c>
      <c r="I1718" s="304">
        <v>3863.9818019999998</v>
      </c>
      <c r="J1718" s="304">
        <v>4313.9818020000002</v>
      </c>
      <c r="K1718" s="304">
        <v>4313.9818020000002</v>
      </c>
      <c r="L1718" s="304">
        <v>4313.9818020000002</v>
      </c>
      <c r="M1718" s="304">
        <v>4313.9818020000002</v>
      </c>
      <c r="N1718" s="301">
        <v>4318.1132340000004</v>
      </c>
    </row>
    <row r="1719" spans="1:14">
      <c r="A1719" s="2" t="s">
        <v>5</v>
      </c>
      <c r="B1719" s="2" t="s">
        <v>28</v>
      </c>
      <c r="C1719" s="2" t="s">
        <v>60</v>
      </c>
      <c r="D1719" s="2" t="s">
        <v>76</v>
      </c>
      <c r="E1719" s="2" t="s">
        <v>207</v>
      </c>
      <c r="F1719" s="2" t="s">
        <v>206</v>
      </c>
      <c r="G1719" s="2" t="s">
        <v>49</v>
      </c>
      <c r="H1719" s="304">
        <v>0</v>
      </c>
      <c r="I1719" s="304">
        <v>0</v>
      </c>
      <c r="J1719" s="304">
        <v>0</v>
      </c>
      <c r="K1719" s="304">
        <v>0</v>
      </c>
      <c r="L1719" s="304">
        <v>1404.355898</v>
      </c>
      <c r="M1719" s="304">
        <v>6999.225837</v>
      </c>
      <c r="N1719" s="301">
        <v>18424.344497999999</v>
      </c>
    </row>
    <row r="1720" spans="1:14">
      <c r="A1720" s="2" t="s">
        <v>5</v>
      </c>
      <c r="B1720" s="2" t="s">
        <v>28</v>
      </c>
      <c r="C1720" s="2" t="s">
        <v>63</v>
      </c>
      <c r="D1720" s="2" t="s">
        <v>79</v>
      </c>
      <c r="E1720" s="2" t="s">
        <v>208</v>
      </c>
      <c r="F1720" s="2" t="s">
        <v>206</v>
      </c>
      <c r="G1720" s="2" t="s">
        <v>49</v>
      </c>
      <c r="H1720" s="304">
        <v>0</v>
      </c>
      <c r="I1720" s="304">
        <v>0</v>
      </c>
      <c r="J1720" s="304">
        <v>0</v>
      </c>
      <c r="K1720" s="304">
        <v>0</v>
      </c>
      <c r="L1720" s="304">
        <v>842.61353800000006</v>
      </c>
      <c r="M1720" s="304">
        <v>4199.5355010000003</v>
      </c>
      <c r="N1720" s="301">
        <v>11054.606695999999</v>
      </c>
    </row>
    <row r="1721" spans="1:14">
      <c r="A1721" s="2" t="s">
        <v>5</v>
      </c>
      <c r="B1721" s="2" t="s">
        <v>28</v>
      </c>
      <c r="C1721" s="2" t="s">
        <v>65</v>
      </c>
      <c r="D1721" s="2" t="s">
        <v>209</v>
      </c>
      <c r="E1721" s="2" t="s">
        <v>80</v>
      </c>
      <c r="F1721" s="2" t="s">
        <v>206</v>
      </c>
      <c r="G1721" s="2" t="s">
        <v>49</v>
      </c>
      <c r="H1721" s="304">
        <v>0</v>
      </c>
      <c r="I1721" s="304">
        <v>0</v>
      </c>
      <c r="J1721" s="304">
        <v>0</v>
      </c>
      <c r="K1721" s="304">
        <v>0</v>
      </c>
      <c r="L1721" s="304">
        <v>0</v>
      </c>
      <c r="M1721" s="304">
        <v>0</v>
      </c>
      <c r="N1721" s="301">
        <v>0</v>
      </c>
    </row>
    <row r="1722" spans="1:14">
      <c r="A1722" s="2" t="s">
        <v>5</v>
      </c>
      <c r="B1722" s="2" t="s">
        <v>28</v>
      </c>
      <c r="C1722" s="2" t="s">
        <v>65</v>
      </c>
      <c r="D1722" s="2" t="s">
        <v>209</v>
      </c>
      <c r="E1722" s="2" t="s">
        <v>81</v>
      </c>
      <c r="F1722" s="2" t="s">
        <v>206</v>
      </c>
      <c r="G1722" s="2" t="s">
        <v>49</v>
      </c>
      <c r="H1722" s="304">
        <v>0</v>
      </c>
      <c r="I1722" s="304">
        <v>0</v>
      </c>
      <c r="J1722" s="304">
        <v>0</v>
      </c>
      <c r="K1722" s="304">
        <v>0</v>
      </c>
      <c r="L1722" s="304">
        <v>0</v>
      </c>
      <c r="M1722" s="304">
        <v>0</v>
      </c>
      <c r="N1722" s="301">
        <v>0</v>
      </c>
    </row>
    <row r="1723" spans="1:14">
      <c r="A1723" s="2" t="s">
        <v>5</v>
      </c>
      <c r="B1723" s="2" t="s">
        <v>28</v>
      </c>
      <c r="C1723" s="2" t="s">
        <v>82</v>
      </c>
      <c r="D1723" s="2" t="s">
        <v>82</v>
      </c>
      <c r="E1723" s="2" t="s">
        <v>82</v>
      </c>
      <c r="F1723" s="2" t="s">
        <v>206</v>
      </c>
      <c r="G1723" s="2" t="s">
        <v>49</v>
      </c>
      <c r="H1723" s="304">
        <v>0</v>
      </c>
      <c r="I1723" s="304">
        <v>1794.3530000000001</v>
      </c>
      <c r="J1723" s="304">
        <v>518.85599999999999</v>
      </c>
      <c r="K1723" s="304">
        <v>518.85599999999999</v>
      </c>
      <c r="L1723" s="304">
        <v>518.85599999999999</v>
      </c>
      <c r="M1723" s="304">
        <v>518.85599999999999</v>
      </c>
      <c r="N1723" s="301">
        <v>518.85599999999999</v>
      </c>
    </row>
    <row r="1724" spans="1:14">
      <c r="A1724" s="2" t="s">
        <v>5</v>
      </c>
      <c r="B1724" s="2" t="s">
        <v>28</v>
      </c>
      <c r="C1724" s="2" t="s">
        <v>83</v>
      </c>
      <c r="D1724" s="2" t="s">
        <v>83</v>
      </c>
      <c r="E1724" s="2" t="s">
        <v>83</v>
      </c>
      <c r="F1724" s="2" t="s">
        <v>206</v>
      </c>
      <c r="G1724" s="2" t="s">
        <v>49</v>
      </c>
      <c r="H1724" s="304">
        <v>8.1250710000000002</v>
      </c>
      <c r="I1724" s="304">
        <v>613.95120200000008</v>
      </c>
      <c r="J1724" s="304">
        <v>613.95120200000008</v>
      </c>
      <c r="K1724" s="304">
        <v>613.95120200000008</v>
      </c>
      <c r="L1724" s="304">
        <v>613.95120200000008</v>
      </c>
      <c r="M1724" s="304">
        <v>613.95120200000008</v>
      </c>
      <c r="N1724" s="301">
        <v>613.95120200000008</v>
      </c>
    </row>
    <row r="1725" spans="1:14">
      <c r="A1725" s="2" t="s">
        <v>5</v>
      </c>
      <c r="B1725" s="2" t="s">
        <v>28</v>
      </c>
      <c r="C1725" s="2" t="s">
        <v>84</v>
      </c>
      <c r="D1725" s="2" t="s">
        <v>84</v>
      </c>
      <c r="E1725" s="2" t="s">
        <v>84</v>
      </c>
      <c r="F1725" s="2" t="s">
        <v>206</v>
      </c>
      <c r="G1725" s="2" t="s">
        <v>49</v>
      </c>
      <c r="H1725" s="304">
        <v>0</v>
      </c>
      <c r="I1725" s="304">
        <v>33.6</v>
      </c>
      <c r="J1725" s="304">
        <v>33.6</v>
      </c>
      <c r="K1725" s="304">
        <v>33.6</v>
      </c>
      <c r="L1725" s="304">
        <v>1045.6999999999998</v>
      </c>
      <c r="M1725" s="304">
        <v>1045.6999999999998</v>
      </c>
      <c r="N1725" s="301">
        <v>1045.6999999999998</v>
      </c>
    </row>
    <row r="1726" spans="1:14">
      <c r="A1726" s="2" t="s">
        <v>5</v>
      </c>
      <c r="B1726" s="2" t="s">
        <v>28</v>
      </c>
      <c r="C1726" s="2" t="s">
        <v>85</v>
      </c>
      <c r="D1726" s="2" t="s">
        <v>85</v>
      </c>
      <c r="E1726" s="2" t="s">
        <v>85</v>
      </c>
      <c r="F1726" s="2" t="s">
        <v>206</v>
      </c>
      <c r="G1726" s="2" t="s">
        <v>49</v>
      </c>
      <c r="H1726" s="304">
        <v>266.74691999999999</v>
      </c>
      <c r="I1726" s="304">
        <v>761.16258000000005</v>
      </c>
      <c r="J1726" s="304">
        <v>4658.4256999999998</v>
      </c>
      <c r="K1726" s="304">
        <v>4658.4256999999998</v>
      </c>
      <c r="L1726" s="304">
        <v>10419.008400000002</v>
      </c>
      <c r="M1726" s="304">
        <v>10814.700000000003</v>
      </c>
      <c r="N1726" s="301">
        <v>10814.700000000003</v>
      </c>
    </row>
    <row r="1727" spans="1:14">
      <c r="A1727" s="2" t="s">
        <v>5</v>
      </c>
      <c r="B1727" s="2" t="s">
        <v>28</v>
      </c>
      <c r="C1727" s="2" t="s">
        <v>87</v>
      </c>
      <c r="D1727" s="2" t="s">
        <v>87</v>
      </c>
      <c r="E1727" s="2" t="s">
        <v>87</v>
      </c>
      <c r="F1727" s="2" t="s">
        <v>206</v>
      </c>
      <c r="G1727" s="2" t="s">
        <v>49</v>
      </c>
      <c r="H1727" s="304">
        <v>0</v>
      </c>
      <c r="I1727" s="304">
        <v>683.42310799999996</v>
      </c>
      <c r="J1727" s="304">
        <v>744.20100000000002</v>
      </c>
      <c r="K1727" s="304">
        <v>752.20100000000002</v>
      </c>
      <c r="L1727" s="304">
        <v>752.20100000000002</v>
      </c>
      <c r="M1727" s="304">
        <v>752.20100000000002</v>
      </c>
      <c r="N1727" s="301">
        <v>980.24800000000016</v>
      </c>
    </row>
    <row r="1728" spans="1:14">
      <c r="A1728" s="2" t="s">
        <v>5</v>
      </c>
      <c r="B1728" s="2" t="s">
        <v>28</v>
      </c>
      <c r="C1728" s="2" t="s">
        <v>88</v>
      </c>
      <c r="D1728" s="2" t="s">
        <v>88</v>
      </c>
      <c r="E1728" s="2" t="s">
        <v>88</v>
      </c>
      <c r="F1728" s="2" t="s">
        <v>206</v>
      </c>
      <c r="G1728" s="2" t="s">
        <v>49</v>
      </c>
      <c r="H1728" s="304">
        <v>0</v>
      </c>
      <c r="I1728" s="304">
        <v>0</v>
      </c>
      <c r="J1728" s="304">
        <v>0</v>
      </c>
      <c r="K1728" s="304">
        <v>0</v>
      </c>
      <c r="L1728" s="304">
        <v>1174</v>
      </c>
      <c r="M1728" s="304">
        <v>1174</v>
      </c>
      <c r="N1728" s="301">
        <v>1174</v>
      </c>
    </row>
    <row r="1729" spans="1:14">
      <c r="A1729" s="2" t="s">
        <v>5</v>
      </c>
      <c r="B1729" s="2" t="s">
        <v>28</v>
      </c>
      <c r="C1729" s="2" t="s">
        <v>48</v>
      </c>
      <c r="D1729" s="2" t="s">
        <v>48</v>
      </c>
      <c r="E1729" s="2" t="s">
        <v>48</v>
      </c>
      <c r="F1729" s="2" t="s">
        <v>210</v>
      </c>
      <c r="G1729" s="2" t="s">
        <v>50</v>
      </c>
      <c r="H1729" s="304">
        <v>2744.6840404899999</v>
      </c>
      <c r="I1729" s="304">
        <v>0</v>
      </c>
      <c r="J1729" s="304">
        <v>0</v>
      </c>
      <c r="K1729" s="304">
        <v>0</v>
      </c>
      <c r="L1729" s="304">
        <v>0</v>
      </c>
      <c r="M1729" s="304">
        <v>0</v>
      </c>
      <c r="N1729" s="301">
        <v>0</v>
      </c>
    </row>
    <row r="1730" spans="1:14">
      <c r="A1730" s="2" t="s">
        <v>5</v>
      </c>
      <c r="B1730" s="2" t="s">
        <v>28</v>
      </c>
      <c r="C1730" s="2" t="s">
        <v>53</v>
      </c>
      <c r="D1730" s="2" t="s">
        <v>53</v>
      </c>
      <c r="E1730" s="2" t="s">
        <v>53</v>
      </c>
      <c r="F1730" s="2" t="s">
        <v>210</v>
      </c>
      <c r="G1730" s="2" t="s">
        <v>50</v>
      </c>
      <c r="H1730" s="304">
        <v>0</v>
      </c>
      <c r="I1730" s="304">
        <v>0</v>
      </c>
      <c r="J1730" s="304">
        <v>0</v>
      </c>
      <c r="K1730" s="304">
        <v>0</v>
      </c>
      <c r="L1730" s="304">
        <v>0</v>
      </c>
      <c r="M1730" s="304">
        <v>0</v>
      </c>
      <c r="N1730" s="301">
        <v>0</v>
      </c>
    </row>
    <row r="1731" spans="1:14">
      <c r="A1731" s="2" t="s">
        <v>5</v>
      </c>
      <c r="B1731" s="2" t="s">
        <v>28</v>
      </c>
      <c r="C1731" s="2" t="s">
        <v>54</v>
      </c>
      <c r="D1731" s="2" t="s">
        <v>54</v>
      </c>
      <c r="E1731" s="2" t="s">
        <v>54</v>
      </c>
      <c r="F1731" s="2" t="s">
        <v>210</v>
      </c>
      <c r="G1731" s="2" t="s">
        <v>50</v>
      </c>
      <c r="H1731" s="304">
        <v>137157.96735673604</v>
      </c>
      <c r="I1731" s="304">
        <v>94828.507808014896</v>
      </c>
      <c r="J1731" s="304">
        <v>70843.255378990987</v>
      </c>
      <c r="K1731" s="304">
        <v>63519.322152976973</v>
      </c>
      <c r="L1731" s="304">
        <v>78400.929963308896</v>
      </c>
      <c r="M1731" s="304">
        <v>54995.817245943981</v>
      </c>
      <c r="N1731" s="301">
        <v>26114.602556966016</v>
      </c>
    </row>
    <row r="1732" spans="1:14">
      <c r="A1732" s="2" t="s">
        <v>5</v>
      </c>
      <c r="B1732" s="2" t="s">
        <v>28</v>
      </c>
      <c r="C1732" s="2" t="s">
        <v>55</v>
      </c>
      <c r="D1732" s="2" t="s">
        <v>55</v>
      </c>
      <c r="E1732" s="2" t="s">
        <v>55</v>
      </c>
      <c r="F1732" s="2" t="s">
        <v>210</v>
      </c>
      <c r="G1732" s="2" t="s">
        <v>50</v>
      </c>
      <c r="H1732" s="304">
        <v>1028.6041976560002</v>
      </c>
      <c r="I1732" s="304">
        <v>359.75126407700009</v>
      </c>
      <c r="J1732" s="304">
        <v>198.12306856799998</v>
      </c>
      <c r="K1732" s="304">
        <v>191.81817832000002</v>
      </c>
      <c r="L1732" s="304">
        <v>149.33364981700004</v>
      </c>
      <c r="M1732" s="304">
        <v>120.19147245000001</v>
      </c>
      <c r="N1732" s="301">
        <v>552.05719259000011</v>
      </c>
    </row>
    <row r="1733" spans="1:14">
      <c r="A1733" s="2" t="s">
        <v>5</v>
      </c>
      <c r="B1733" s="2" t="s">
        <v>28</v>
      </c>
      <c r="C1733" s="2" t="s">
        <v>56</v>
      </c>
      <c r="D1733" s="2" t="s">
        <v>56</v>
      </c>
      <c r="E1733" s="2" t="s">
        <v>56</v>
      </c>
      <c r="F1733" s="2" t="s">
        <v>210</v>
      </c>
      <c r="G1733" s="2" t="s">
        <v>50</v>
      </c>
      <c r="H1733" s="304">
        <v>3925.7557942199996</v>
      </c>
      <c r="I1733" s="304">
        <v>3898.3215374179999</v>
      </c>
      <c r="J1733" s="304">
        <v>1997.9565899300001</v>
      </c>
      <c r="K1733" s="304">
        <v>1936.6627907310001</v>
      </c>
      <c r="L1733" s="304">
        <v>162.64283499999999</v>
      </c>
      <c r="M1733" s="304">
        <v>142.25124</v>
      </c>
      <c r="N1733" s="301">
        <v>19.25356</v>
      </c>
    </row>
    <row r="1734" spans="1:14">
      <c r="A1734" s="36" t="s">
        <v>5</v>
      </c>
      <c r="B1734" s="36" t="s">
        <v>28</v>
      </c>
      <c r="C1734" s="36" t="s">
        <v>57</v>
      </c>
      <c r="D1734" s="36" t="s">
        <v>57</v>
      </c>
      <c r="E1734" s="36" t="s">
        <v>57</v>
      </c>
      <c r="F1734" s="36" t="s">
        <v>210</v>
      </c>
      <c r="G1734" s="36" t="s">
        <v>50</v>
      </c>
      <c r="H1734" s="301">
        <v>49.055999999999997</v>
      </c>
      <c r="I1734" s="301">
        <v>49.055999999999997</v>
      </c>
      <c r="J1734" s="301">
        <v>49.055999999999997</v>
      </c>
      <c r="K1734" s="301">
        <v>49.055999999999997</v>
      </c>
      <c r="L1734" s="301">
        <v>49.055999999999997</v>
      </c>
      <c r="M1734" s="301">
        <v>49.055999999999997</v>
      </c>
      <c r="N1734" s="301">
        <v>49.055999999999997</v>
      </c>
    </row>
    <row r="1735" spans="1:14">
      <c r="A1735" s="36" t="s">
        <v>5</v>
      </c>
      <c r="B1735" s="36" t="s">
        <v>28</v>
      </c>
      <c r="C1735" s="36" t="s">
        <v>58</v>
      </c>
      <c r="D1735" s="36" t="s">
        <v>58</v>
      </c>
      <c r="E1735" s="36" t="s">
        <v>58</v>
      </c>
      <c r="F1735" s="36" t="s">
        <v>210</v>
      </c>
      <c r="G1735" s="36" t="s">
        <v>50</v>
      </c>
      <c r="H1735" s="301">
        <v>95469.033617112</v>
      </c>
      <c r="I1735" s="301">
        <v>95469.033617112</v>
      </c>
      <c r="J1735" s="301">
        <v>95260.161115688999</v>
      </c>
      <c r="K1735" s="301">
        <v>94585.090498256002</v>
      </c>
      <c r="L1735" s="301">
        <v>83995.011111142012</v>
      </c>
      <c r="M1735" s="301">
        <v>85545.046317911998</v>
      </c>
      <c r="N1735" s="301">
        <v>83995.011111266998</v>
      </c>
    </row>
    <row r="1736" spans="1:14">
      <c r="A1736" s="36" t="s">
        <v>5</v>
      </c>
      <c r="B1736" s="36" t="s">
        <v>28</v>
      </c>
      <c r="C1736" s="36" t="s">
        <v>59</v>
      </c>
      <c r="D1736" s="36" t="s">
        <v>59</v>
      </c>
      <c r="E1736" s="36" t="s">
        <v>59</v>
      </c>
      <c r="F1736" s="36" t="s">
        <v>210</v>
      </c>
      <c r="G1736" s="36" t="s">
        <v>50</v>
      </c>
      <c r="H1736" s="301">
        <v>37146.574562932416</v>
      </c>
      <c r="I1736" s="301">
        <v>36218.595641927139</v>
      </c>
      <c r="J1736" s="301">
        <v>36102.600022973864</v>
      </c>
      <c r="K1736" s="301">
        <v>36132.908019875715</v>
      </c>
      <c r="L1736" s="301">
        <v>37262.149086097896</v>
      </c>
      <c r="M1736" s="301">
        <v>36611.520716517953</v>
      </c>
      <c r="N1736" s="301">
        <v>36362.235121395563</v>
      </c>
    </row>
    <row r="1737" spans="1:14">
      <c r="A1737" s="36" t="s">
        <v>5</v>
      </c>
      <c r="B1737" s="36" t="s">
        <v>28</v>
      </c>
      <c r="C1737" s="36" t="s">
        <v>60</v>
      </c>
      <c r="D1737" s="36" t="s">
        <v>60</v>
      </c>
      <c r="E1737" s="36" t="s">
        <v>60</v>
      </c>
      <c r="F1737" s="36" t="s">
        <v>210</v>
      </c>
      <c r="G1737" s="36" t="s">
        <v>50</v>
      </c>
      <c r="H1737" s="301">
        <v>36134.399661804076</v>
      </c>
      <c r="I1737" s="301">
        <v>49864.14564141514</v>
      </c>
      <c r="J1737" s="301">
        <v>54356.730820869161</v>
      </c>
      <c r="K1737" s="301">
        <v>60463.388291098039</v>
      </c>
      <c r="L1737" s="301">
        <v>68364.690407392874</v>
      </c>
      <c r="M1737" s="301">
        <v>77574.531142270658</v>
      </c>
      <c r="N1737" s="301">
        <v>91668.960988165156</v>
      </c>
    </row>
    <row r="1738" spans="1:14">
      <c r="A1738" s="36" t="s">
        <v>5</v>
      </c>
      <c r="B1738" s="36" t="s">
        <v>28</v>
      </c>
      <c r="C1738" s="36" t="s">
        <v>61</v>
      </c>
      <c r="D1738" s="36" t="s">
        <v>61</v>
      </c>
      <c r="E1738" s="36" t="s">
        <v>61</v>
      </c>
      <c r="F1738" s="36" t="s">
        <v>210</v>
      </c>
      <c r="G1738" s="36" t="s">
        <v>50</v>
      </c>
      <c r="H1738" s="301">
        <v>17787.273430308356</v>
      </c>
      <c r="I1738" s="301">
        <v>18405.071721951063</v>
      </c>
      <c r="J1738" s="301">
        <v>30449.926202907576</v>
      </c>
      <c r="K1738" s="301">
        <v>34473.16440541677</v>
      </c>
      <c r="L1738" s="301">
        <v>40515.368715083598</v>
      </c>
      <c r="M1738" s="301">
        <v>44206.956578002595</v>
      </c>
      <c r="N1738" s="301">
        <v>49744.475384875775</v>
      </c>
    </row>
    <row r="1739" spans="1:14">
      <c r="A1739" s="36" t="s">
        <v>5</v>
      </c>
      <c r="B1739" s="36" t="s">
        <v>28</v>
      </c>
      <c r="C1739" s="36" t="s">
        <v>62</v>
      </c>
      <c r="D1739" s="36" t="s">
        <v>62</v>
      </c>
      <c r="E1739" s="36" t="s">
        <v>62</v>
      </c>
      <c r="F1739" s="36" t="s">
        <v>210</v>
      </c>
      <c r="G1739" s="36" t="s">
        <v>50</v>
      </c>
      <c r="H1739" s="301">
        <v>4460.4962329279797</v>
      </c>
      <c r="I1739" s="301">
        <v>17151.041537868168</v>
      </c>
      <c r="J1739" s="301">
        <v>25608.665319463689</v>
      </c>
      <c r="K1739" s="301">
        <v>33655.94190347207</v>
      </c>
      <c r="L1739" s="301">
        <v>45726.97911679816</v>
      </c>
      <c r="M1739" s="301">
        <v>52207.710852305077</v>
      </c>
      <c r="N1739" s="301">
        <v>61928.80845556545</v>
      </c>
    </row>
    <row r="1740" spans="1:14">
      <c r="A1740" s="36" t="s">
        <v>5</v>
      </c>
      <c r="B1740" s="36" t="s">
        <v>28</v>
      </c>
      <c r="C1740" s="36" t="s">
        <v>63</v>
      </c>
      <c r="D1740" s="36" t="s">
        <v>63</v>
      </c>
      <c r="E1740" s="36" t="s">
        <v>63</v>
      </c>
      <c r="F1740" s="36" t="s">
        <v>210</v>
      </c>
      <c r="G1740" s="36" t="s">
        <v>50</v>
      </c>
      <c r="H1740" s="301">
        <v>64.839625413000007</v>
      </c>
      <c r="I1740" s="301">
        <v>231.04871186201999</v>
      </c>
      <c r="J1740" s="301">
        <v>131.73638375799999</v>
      </c>
      <c r="K1740" s="301">
        <v>241.06250049700003</v>
      </c>
      <c r="L1740" s="301">
        <v>409.10070807900007</v>
      </c>
      <c r="M1740" s="301">
        <v>270.43640549000003</v>
      </c>
      <c r="N1740" s="301">
        <v>977.95703159699997</v>
      </c>
    </row>
    <row r="1741" spans="1:14">
      <c r="A1741" s="36" t="s">
        <v>5</v>
      </c>
      <c r="B1741" s="36" t="s">
        <v>28</v>
      </c>
      <c r="C1741" s="36" t="s">
        <v>64</v>
      </c>
      <c r="D1741" s="36" t="s">
        <v>64</v>
      </c>
      <c r="E1741" s="36" t="s">
        <v>64</v>
      </c>
      <c r="F1741" s="36" t="s">
        <v>210</v>
      </c>
      <c r="G1741" s="36" t="s">
        <v>50</v>
      </c>
      <c r="H1741" s="301">
        <v>11551.106194110002</v>
      </c>
      <c r="I1741" s="301">
        <v>9685.4291266579967</v>
      </c>
      <c r="J1741" s="301">
        <v>9241.1987462769939</v>
      </c>
      <c r="K1741" s="301">
        <v>9232.5693382399932</v>
      </c>
      <c r="L1741" s="301">
        <v>8956.311897988995</v>
      </c>
      <c r="M1741" s="301">
        <v>8712.1908879359962</v>
      </c>
      <c r="N1741" s="301">
        <v>4939.5226834199984</v>
      </c>
    </row>
    <row r="1742" spans="1:14">
      <c r="A1742" s="36" t="s">
        <v>5</v>
      </c>
      <c r="B1742" s="36" t="s">
        <v>28</v>
      </c>
      <c r="C1742" s="36" t="s">
        <v>54</v>
      </c>
      <c r="D1742" s="36" t="s">
        <v>72</v>
      </c>
      <c r="E1742" s="36" t="s">
        <v>72</v>
      </c>
      <c r="F1742" s="36" t="s">
        <v>210</v>
      </c>
      <c r="G1742" s="36" t="s">
        <v>50</v>
      </c>
      <c r="H1742" s="301">
        <v>0</v>
      </c>
      <c r="I1742" s="301">
        <v>0</v>
      </c>
      <c r="J1742" s="301">
        <v>0</v>
      </c>
      <c r="K1742" s="301">
        <v>0</v>
      </c>
      <c r="L1742" s="301">
        <v>0</v>
      </c>
      <c r="M1742" s="301">
        <v>0</v>
      </c>
      <c r="N1742" s="301">
        <v>0</v>
      </c>
    </row>
    <row r="1743" spans="1:14">
      <c r="A1743" s="36" t="s">
        <v>5</v>
      </c>
      <c r="B1743" s="36" t="s">
        <v>28</v>
      </c>
      <c r="C1743" s="36" t="s">
        <v>55</v>
      </c>
      <c r="D1743" s="36" t="s">
        <v>73</v>
      </c>
      <c r="E1743" s="36" t="s">
        <v>73</v>
      </c>
      <c r="F1743" s="36" t="s">
        <v>210</v>
      </c>
      <c r="G1743" s="36" t="s">
        <v>50</v>
      </c>
      <c r="H1743" s="301">
        <v>0</v>
      </c>
      <c r="I1743" s="301">
        <v>0</v>
      </c>
      <c r="J1743" s="301">
        <v>192.534427916</v>
      </c>
      <c r="K1743" s="301">
        <v>2.2067818959999999</v>
      </c>
      <c r="L1743" s="301">
        <v>10.968999999999999</v>
      </c>
      <c r="M1743" s="301">
        <v>76.196999999999989</v>
      </c>
      <c r="N1743" s="301">
        <v>218.54500000000002</v>
      </c>
    </row>
    <row r="1744" spans="1:14">
      <c r="A1744" s="36" t="s">
        <v>5</v>
      </c>
      <c r="B1744" s="36" t="s">
        <v>28</v>
      </c>
      <c r="C1744" s="36" t="s">
        <v>57</v>
      </c>
      <c r="D1744" s="36" t="s">
        <v>74</v>
      </c>
      <c r="E1744" s="36" t="s">
        <v>74</v>
      </c>
      <c r="F1744" s="36" t="s">
        <v>210</v>
      </c>
      <c r="G1744" s="36" t="s">
        <v>50</v>
      </c>
      <c r="H1744" s="301">
        <v>0</v>
      </c>
      <c r="I1744" s="301">
        <v>0</v>
      </c>
      <c r="J1744" s="301">
        <v>0</v>
      </c>
      <c r="K1744" s="301">
        <v>0</v>
      </c>
      <c r="L1744" s="301">
        <v>0</v>
      </c>
      <c r="M1744" s="301">
        <v>0</v>
      </c>
      <c r="N1744" s="301">
        <v>0</v>
      </c>
    </row>
    <row r="1745" spans="1:14">
      <c r="A1745" s="36" t="s">
        <v>5</v>
      </c>
      <c r="B1745" s="36" t="s">
        <v>28</v>
      </c>
      <c r="C1745" s="36" t="s">
        <v>64</v>
      </c>
      <c r="D1745" s="36" t="s">
        <v>75</v>
      </c>
      <c r="E1745" s="36" t="s">
        <v>75</v>
      </c>
      <c r="F1745" s="36" t="s">
        <v>210</v>
      </c>
      <c r="G1745" s="36" t="s">
        <v>50</v>
      </c>
      <c r="H1745" s="301">
        <v>0</v>
      </c>
      <c r="I1745" s="301">
        <v>0</v>
      </c>
      <c r="J1745" s="301">
        <v>0</v>
      </c>
      <c r="K1745" s="301">
        <v>0</v>
      </c>
      <c r="L1745" s="301">
        <v>1244.3099840990001</v>
      </c>
      <c r="M1745" s="301">
        <v>1244.3099877200002</v>
      </c>
      <c r="N1745" s="301">
        <v>1244.3099874799998</v>
      </c>
    </row>
    <row r="1746" spans="1:14">
      <c r="A1746" s="36" t="s">
        <v>5</v>
      </c>
      <c r="B1746" s="36" t="s">
        <v>28</v>
      </c>
      <c r="C1746" s="36" t="s">
        <v>60</v>
      </c>
      <c r="D1746" s="36" t="s">
        <v>76</v>
      </c>
      <c r="E1746" s="36" t="s">
        <v>76</v>
      </c>
      <c r="F1746" s="36" t="s">
        <v>210</v>
      </c>
      <c r="G1746" s="36" t="s">
        <v>50</v>
      </c>
      <c r="H1746" s="301">
        <v>0</v>
      </c>
      <c r="I1746" s="301">
        <v>0</v>
      </c>
      <c r="J1746" s="301">
        <v>0</v>
      </c>
      <c r="K1746" s="301">
        <v>0</v>
      </c>
      <c r="L1746" s="301">
        <v>0</v>
      </c>
      <c r="M1746" s="301">
        <v>6890.1787912889995</v>
      </c>
      <c r="N1746" s="301">
        <v>40807.074165555998</v>
      </c>
    </row>
    <row r="1747" spans="1:14">
      <c r="A1747" s="36" t="s">
        <v>5</v>
      </c>
      <c r="B1747" s="36" t="s">
        <v>28</v>
      </c>
      <c r="C1747" s="36" t="s">
        <v>61</v>
      </c>
      <c r="D1747" s="36" t="s">
        <v>77</v>
      </c>
      <c r="E1747" s="36" t="s">
        <v>77</v>
      </c>
      <c r="F1747" s="36" t="s">
        <v>210</v>
      </c>
      <c r="G1747" s="36" t="s">
        <v>50</v>
      </c>
      <c r="H1747" s="301">
        <v>0</v>
      </c>
      <c r="I1747" s="301">
        <v>3254.3674072379999</v>
      </c>
      <c r="J1747" s="301">
        <v>20280.522753219</v>
      </c>
      <c r="K1747" s="301">
        <v>23437.086897234996</v>
      </c>
      <c r="L1747" s="301">
        <v>39210.876932301995</v>
      </c>
      <c r="M1747" s="301">
        <v>40283.615172933991</v>
      </c>
      <c r="N1747" s="301">
        <v>40828.590576854993</v>
      </c>
    </row>
    <row r="1748" spans="1:14">
      <c r="A1748" s="36" t="s">
        <v>5</v>
      </c>
      <c r="B1748" s="36" t="s">
        <v>28</v>
      </c>
      <c r="C1748" s="36" t="s">
        <v>62</v>
      </c>
      <c r="D1748" s="36" t="s">
        <v>78</v>
      </c>
      <c r="E1748" s="36" t="s">
        <v>78</v>
      </c>
      <c r="F1748" s="36" t="s">
        <v>210</v>
      </c>
      <c r="G1748" s="36" t="s">
        <v>50</v>
      </c>
      <c r="H1748" s="301">
        <v>4432.3851293669995</v>
      </c>
      <c r="I1748" s="301">
        <v>10441.087707829001</v>
      </c>
      <c r="J1748" s="301">
        <v>24187.765585036002</v>
      </c>
      <c r="K1748" s="301">
        <v>70480.964081861006</v>
      </c>
      <c r="L1748" s="301">
        <v>79428.019550104</v>
      </c>
      <c r="M1748" s="301">
        <v>101201.93790002</v>
      </c>
      <c r="N1748" s="301">
        <v>129420.30931861498</v>
      </c>
    </row>
    <row r="1749" spans="1:14">
      <c r="A1749" s="36" t="s">
        <v>5</v>
      </c>
      <c r="B1749" s="36" t="s">
        <v>28</v>
      </c>
      <c r="C1749" s="36" t="s">
        <v>63</v>
      </c>
      <c r="D1749" s="36" t="s">
        <v>79</v>
      </c>
      <c r="E1749" s="36" t="s">
        <v>79</v>
      </c>
      <c r="F1749" s="36" t="s">
        <v>210</v>
      </c>
      <c r="G1749" s="36" t="s">
        <v>50</v>
      </c>
      <c r="H1749" s="301">
        <v>4358.0413633779999</v>
      </c>
      <c r="I1749" s="301">
        <v>5152.5761298489997</v>
      </c>
      <c r="J1749" s="301">
        <v>5613.5400949579998</v>
      </c>
      <c r="K1749" s="301">
        <v>5503.3513971269995</v>
      </c>
      <c r="L1749" s="301">
        <v>5322.4874672579999</v>
      </c>
      <c r="M1749" s="301">
        <v>5676.7193065840002</v>
      </c>
      <c r="N1749" s="301">
        <v>5697.8055000999993</v>
      </c>
    </row>
    <row r="1750" spans="1:14">
      <c r="A1750" s="36" t="s">
        <v>5</v>
      </c>
      <c r="B1750" s="36" t="s">
        <v>28</v>
      </c>
      <c r="C1750" s="36" t="s">
        <v>60</v>
      </c>
      <c r="D1750" s="36" t="s">
        <v>76</v>
      </c>
      <c r="E1750" s="36" t="s">
        <v>207</v>
      </c>
      <c r="F1750" s="36" t="s">
        <v>210</v>
      </c>
      <c r="G1750" s="36" t="s">
        <v>50</v>
      </c>
      <c r="H1750" s="301">
        <v>0</v>
      </c>
      <c r="I1750" s="301">
        <v>0</v>
      </c>
      <c r="J1750" s="301">
        <v>0</v>
      </c>
      <c r="K1750" s="301">
        <v>0</v>
      </c>
      <c r="L1750" s="301">
        <v>2915.9162707630003</v>
      </c>
      <c r="M1750" s="301">
        <v>14381.296091242</v>
      </c>
      <c r="N1750" s="301">
        <v>38295.117299876001</v>
      </c>
    </row>
    <row r="1751" spans="1:14">
      <c r="A1751" s="36" t="s">
        <v>5</v>
      </c>
      <c r="B1751" s="36" t="s">
        <v>28</v>
      </c>
      <c r="C1751" s="36" t="s">
        <v>63</v>
      </c>
      <c r="D1751" s="36" t="s">
        <v>79</v>
      </c>
      <c r="E1751" s="36" t="s">
        <v>208</v>
      </c>
      <c r="F1751" s="36" t="s">
        <v>210</v>
      </c>
      <c r="G1751" s="36" t="s">
        <v>50</v>
      </c>
      <c r="H1751" s="301">
        <v>0</v>
      </c>
      <c r="I1751" s="301">
        <v>0</v>
      </c>
      <c r="J1751" s="301">
        <v>0</v>
      </c>
      <c r="K1751" s="301">
        <v>0</v>
      </c>
      <c r="L1751" s="301">
        <v>1008.412061004</v>
      </c>
      <c r="M1751" s="301">
        <v>4478.0343253179999</v>
      </c>
      <c r="N1751" s="301">
        <v>14982.394354221</v>
      </c>
    </row>
    <row r="1752" spans="1:14">
      <c r="A1752" s="36" t="s">
        <v>5</v>
      </c>
      <c r="B1752" s="36" t="s">
        <v>28</v>
      </c>
      <c r="C1752" s="36" t="s">
        <v>65</v>
      </c>
      <c r="D1752" s="36" t="s">
        <v>209</v>
      </c>
      <c r="E1752" s="36" t="s">
        <v>80</v>
      </c>
      <c r="F1752" s="36" t="s">
        <v>210</v>
      </c>
      <c r="G1752" s="36" t="s">
        <v>50</v>
      </c>
      <c r="H1752" s="301">
        <v>0</v>
      </c>
      <c r="I1752" s="301">
        <v>0</v>
      </c>
      <c r="J1752" s="301">
        <v>0</v>
      </c>
      <c r="K1752" s="301">
        <v>0</v>
      </c>
      <c r="L1752" s="301">
        <v>0</v>
      </c>
      <c r="M1752" s="301">
        <v>0</v>
      </c>
      <c r="N1752" s="301">
        <v>0</v>
      </c>
    </row>
    <row r="1753" spans="1:14">
      <c r="A1753" s="36" t="s">
        <v>5</v>
      </c>
      <c r="B1753" s="36" t="s">
        <v>28</v>
      </c>
      <c r="C1753" s="36" t="s">
        <v>65</v>
      </c>
      <c r="D1753" s="36" t="s">
        <v>209</v>
      </c>
      <c r="E1753" s="36" t="s">
        <v>81</v>
      </c>
      <c r="F1753" s="36" t="s">
        <v>210</v>
      </c>
      <c r="G1753" s="36" t="s">
        <v>50</v>
      </c>
      <c r="H1753" s="301">
        <v>0</v>
      </c>
      <c r="I1753" s="301">
        <v>0</v>
      </c>
      <c r="J1753" s="301">
        <v>0</v>
      </c>
      <c r="K1753" s="301">
        <v>0</v>
      </c>
      <c r="L1753" s="301">
        <v>0</v>
      </c>
      <c r="M1753" s="301">
        <v>0</v>
      </c>
      <c r="N1753" s="301">
        <v>0</v>
      </c>
    </row>
    <row r="1754" spans="1:14">
      <c r="A1754" s="36"/>
      <c r="B1754" s="36"/>
      <c r="C1754" s="36"/>
      <c r="D1754" s="36"/>
      <c r="E1754" s="36"/>
      <c r="F1754" s="36"/>
      <c r="G1754" s="36"/>
      <c r="H1754" s="301"/>
      <c r="I1754" s="301"/>
      <c r="J1754" s="301"/>
      <c r="K1754" s="301"/>
      <c r="L1754" s="301"/>
      <c r="M1754" s="301"/>
      <c r="N1754" s="301"/>
    </row>
    <row r="1755" spans="1:14">
      <c r="A1755" s="36" t="s">
        <v>2</v>
      </c>
      <c r="B1755" s="36" t="s">
        <v>43</v>
      </c>
      <c r="C1755" s="36" t="s">
        <v>203</v>
      </c>
      <c r="D1755" s="36" t="s">
        <v>204</v>
      </c>
      <c r="E1755" s="36" t="s">
        <v>205</v>
      </c>
      <c r="F1755" s="36" t="s">
        <v>99</v>
      </c>
      <c r="G1755" s="36" t="s">
        <v>46</v>
      </c>
      <c r="H1755" s="301">
        <v>2025</v>
      </c>
      <c r="I1755" s="301">
        <v>2028</v>
      </c>
      <c r="J1755" s="301">
        <v>2030</v>
      </c>
      <c r="K1755" s="301">
        <v>2032</v>
      </c>
      <c r="L1755" s="301">
        <v>2035</v>
      </c>
      <c r="M1755" s="301">
        <v>2037</v>
      </c>
      <c r="N1755" s="301">
        <v>2040</v>
      </c>
    </row>
    <row r="1756" spans="1:14">
      <c r="A1756" s="36" t="s">
        <v>5</v>
      </c>
      <c r="B1756" s="36" t="s">
        <v>30</v>
      </c>
      <c r="C1756" s="36" t="s">
        <v>48</v>
      </c>
      <c r="D1756" s="36" t="s">
        <v>48</v>
      </c>
      <c r="E1756" s="36" t="s">
        <v>48</v>
      </c>
      <c r="F1756" s="36" t="s">
        <v>206</v>
      </c>
      <c r="G1756" s="36" t="s">
        <v>49</v>
      </c>
      <c r="H1756" s="301">
        <v>518.85599999999999</v>
      </c>
      <c r="I1756" s="301">
        <v>0</v>
      </c>
      <c r="J1756" s="301">
        <v>0</v>
      </c>
      <c r="K1756" s="301">
        <v>0</v>
      </c>
      <c r="L1756" s="301">
        <v>0</v>
      </c>
      <c r="M1756" s="301">
        <v>0</v>
      </c>
      <c r="N1756" s="301">
        <v>0</v>
      </c>
    </row>
    <row r="1757" spans="1:14">
      <c r="A1757" s="36" t="s">
        <v>5</v>
      </c>
      <c r="B1757" s="36" t="s">
        <v>30</v>
      </c>
      <c r="C1757" s="36" t="s">
        <v>53</v>
      </c>
      <c r="D1757" s="36" t="s">
        <v>53</v>
      </c>
      <c r="E1757" s="36" t="s">
        <v>53</v>
      </c>
      <c r="F1757" s="36" t="s">
        <v>206</v>
      </c>
      <c r="G1757" s="36" t="s">
        <v>49</v>
      </c>
      <c r="H1757" s="301">
        <v>0</v>
      </c>
      <c r="I1757" s="301">
        <v>0</v>
      </c>
      <c r="J1757" s="301">
        <v>0</v>
      </c>
      <c r="K1757" s="301">
        <v>0</v>
      </c>
      <c r="L1757" s="301">
        <v>0</v>
      </c>
      <c r="M1757" s="301">
        <v>0</v>
      </c>
      <c r="N1757" s="301">
        <v>0</v>
      </c>
    </row>
    <row r="1758" spans="1:14">
      <c r="A1758" s="36" t="s">
        <v>5</v>
      </c>
      <c r="B1758" s="36" t="s">
        <v>30</v>
      </c>
      <c r="C1758" s="36" t="s">
        <v>54</v>
      </c>
      <c r="D1758" s="36" t="s">
        <v>54</v>
      </c>
      <c r="E1758" s="36" t="s">
        <v>54</v>
      </c>
      <c r="F1758" s="36" t="s">
        <v>206</v>
      </c>
      <c r="G1758" s="36" t="s">
        <v>49</v>
      </c>
      <c r="H1758" s="301">
        <v>13800.053758580374</v>
      </c>
      <c r="I1758" s="301">
        <v>13725.150758580374</v>
      </c>
      <c r="J1758" s="301">
        <v>13725.150758580374</v>
      </c>
      <c r="K1758" s="301">
        <v>13725.150758580374</v>
      </c>
      <c r="L1758" s="301">
        <v>13725.150758580374</v>
      </c>
      <c r="M1758" s="301">
        <v>13725.150758580374</v>
      </c>
      <c r="N1758" s="301">
        <v>13725.150758580374</v>
      </c>
    </row>
    <row r="1759" spans="1:14">
      <c r="A1759" s="36" t="s">
        <v>5</v>
      </c>
      <c r="B1759" s="36" t="s">
        <v>30</v>
      </c>
      <c r="C1759" s="36" t="s">
        <v>55</v>
      </c>
      <c r="D1759" s="36" t="s">
        <v>55</v>
      </c>
      <c r="E1759" s="36" t="s">
        <v>55</v>
      </c>
      <c r="F1759" s="36" t="s">
        <v>206</v>
      </c>
      <c r="G1759" s="36" t="s">
        <v>49</v>
      </c>
      <c r="H1759" s="301">
        <v>3396.1170000000011</v>
      </c>
      <c r="I1759" s="301">
        <v>3234.8290000000006</v>
      </c>
      <c r="J1759" s="301">
        <v>3234.8290000000006</v>
      </c>
      <c r="K1759" s="301">
        <v>3234.8290000000006</v>
      </c>
      <c r="L1759" s="301">
        <v>3234.8290000000006</v>
      </c>
      <c r="M1759" s="301">
        <v>3234.8290000000006</v>
      </c>
      <c r="N1759" s="301">
        <v>3234.8290000000006</v>
      </c>
    </row>
    <row r="1760" spans="1:14">
      <c r="A1760" s="36" t="s">
        <v>5</v>
      </c>
      <c r="B1760" s="36" t="s">
        <v>30</v>
      </c>
      <c r="C1760" s="36" t="s">
        <v>56</v>
      </c>
      <c r="D1760" s="36" t="s">
        <v>56</v>
      </c>
      <c r="E1760" s="36" t="s">
        <v>56</v>
      </c>
      <c r="F1760" s="36" t="s">
        <v>206</v>
      </c>
      <c r="G1760" s="36" t="s">
        <v>49</v>
      </c>
      <c r="H1760" s="301">
        <v>4047.8920000000003</v>
      </c>
      <c r="I1760" s="301">
        <v>3930.8919999999994</v>
      </c>
      <c r="J1760" s="301">
        <v>3930.8919999999994</v>
      </c>
      <c r="K1760" s="301">
        <v>3930.8919999999994</v>
      </c>
      <c r="L1760" s="301">
        <v>3930.8919999999994</v>
      </c>
      <c r="M1760" s="301">
        <v>3930.8919999999994</v>
      </c>
      <c r="N1760" s="301">
        <v>3930.8919999999994</v>
      </c>
    </row>
    <row r="1761" spans="1:14">
      <c r="A1761" s="36" t="s">
        <v>5</v>
      </c>
      <c r="B1761" s="36" t="s">
        <v>30</v>
      </c>
      <c r="C1761" s="36" t="s">
        <v>57</v>
      </c>
      <c r="D1761" s="36" t="s">
        <v>57</v>
      </c>
      <c r="E1761" s="36" t="s">
        <v>57</v>
      </c>
      <c r="F1761" s="36" t="s">
        <v>206</v>
      </c>
      <c r="G1761" s="36" t="s">
        <v>49</v>
      </c>
      <c r="H1761" s="301">
        <v>5.6</v>
      </c>
      <c r="I1761" s="301">
        <v>5.6</v>
      </c>
      <c r="J1761" s="301">
        <v>5.6</v>
      </c>
      <c r="K1761" s="301">
        <v>5.6</v>
      </c>
      <c r="L1761" s="301">
        <v>5.6</v>
      </c>
      <c r="M1761" s="301">
        <v>5.6</v>
      </c>
      <c r="N1761" s="301">
        <v>5.6</v>
      </c>
    </row>
    <row r="1762" spans="1:14">
      <c r="A1762" s="36" t="s">
        <v>5</v>
      </c>
      <c r="B1762" s="36" t="s">
        <v>30</v>
      </c>
      <c r="C1762" s="36" t="s">
        <v>58</v>
      </c>
      <c r="D1762" s="36" t="s">
        <v>58</v>
      </c>
      <c r="E1762" s="36" t="s">
        <v>58</v>
      </c>
      <c r="F1762" s="36" t="s">
        <v>206</v>
      </c>
      <c r="G1762" s="36" t="s">
        <v>49</v>
      </c>
      <c r="H1762" s="301">
        <v>3348</v>
      </c>
      <c r="I1762" s="301">
        <v>3348</v>
      </c>
      <c r="J1762" s="301">
        <v>3348</v>
      </c>
      <c r="K1762" s="301">
        <v>3348</v>
      </c>
      <c r="L1762" s="301">
        <v>3348</v>
      </c>
      <c r="M1762" s="301">
        <v>3348</v>
      </c>
      <c r="N1762" s="301">
        <v>3348</v>
      </c>
    </row>
    <row r="1763" spans="1:14">
      <c r="A1763" s="36" t="s">
        <v>5</v>
      </c>
      <c r="B1763" s="36" t="s">
        <v>30</v>
      </c>
      <c r="C1763" s="36" t="s">
        <v>59</v>
      </c>
      <c r="D1763" s="36" t="s">
        <v>59</v>
      </c>
      <c r="E1763" s="36" t="s">
        <v>59</v>
      </c>
      <c r="F1763" s="36" t="s">
        <v>206</v>
      </c>
      <c r="G1763" s="36" t="s">
        <v>49</v>
      </c>
      <c r="H1763" s="301">
        <v>3611.3579999999993</v>
      </c>
      <c r="I1763" s="301">
        <v>3611.3579999999993</v>
      </c>
      <c r="J1763" s="301">
        <v>3611.3579999999993</v>
      </c>
      <c r="K1763" s="301">
        <v>3611.3579999999993</v>
      </c>
      <c r="L1763" s="301">
        <v>3611.3579999999993</v>
      </c>
      <c r="M1763" s="301">
        <v>3611.3579999999993</v>
      </c>
      <c r="N1763" s="301">
        <v>3611.3579999999993</v>
      </c>
    </row>
    <row r="1764" spans="1:14">
      <c r="A1764" s="36" t="s">
        <v>5</v>
      </c>
      <c r="B1764" s="36" t="s">
        <v>30</v>
      </c>
      <c r="C1764" s="36" t="s">
        <v>60</v>
      </c>
      <c r="D1764" s="36" t="s">
        <v>60</v>
      </c>
      <c r="E1764" s="36" t="s">
        <v>60</v>
      </c>
      <c r="F1764" s="36" t="s">
        <v>206</v>
      </c>
      <c r="G1764" s="36" t="s">
        <v>49</v>
      </c>
      <c r="H1764" s="301">
        <v>2843.0674999999987</v>
      </c>
      <c r="I1764" s="301">
        <v>2933.0674999999987</v>
      </c>
      <c r="J1764" s="301">
        <v>2933.0674999999987</v>
      </c>
      <c r="K1764" s="301">
        <v>2933.0674999999987</v>
      </c>
      <c r="L1764" s="301">
        <v>2933.0674999999987</v>
      </c>
      <c r="M1764" s="301">
        <v>2933.0674999999987</v>
      </c>
      <c r="N1764" s="301">
        <v>2933.0674999999987</v>
      </c>
    </row>
    <row r="1765" spans="1:14">
      <c r="A1765" s="36" t="s">
        <v>5</v>
      </c>
      <c r="B1765" s="36" t="s">
        <v>30</v>
      </c>
      <c r="C1765" s="36" t="s">
        <v>61</v>
      </c>
      <c r="D1765" s="36" t="s">
        <v>61</v>
      </c>
      <c r="E1765" s="36" t="s">
        <v>61</v>
      </c>
      <c r="F1765" s="36" t="s">
        <v>206</v>
      </c>
      <c r="G1765" s="36" t="s">
        <v>49</v>
      </c>
      <c r="H1765" s="301">
        <v>1781.5489992399998</v>
      </c>
      <c r="I1765" s="301">
        <v>1781.5489992399998</v>
      </c>
      <c r="J1765" s="301">
        <v>1781.5489992399998</v>
      </c>
      <c r="K1765" s="301">
        <v>1781.5489992399998</v>
      </c>
      <c r="L1765" s="301">
        <v>1781.5489992399998</v>
      </c>
      <c r="M1765" s="301">
        <v>1781.5489992399998</v>
      </c>
      <c r="N1765" s="301">
        <v>1781.5489992399998</v>
      </c>
    </row>
    <row r="1766" spans="1:14">
      <c r="A1766" s="36" t="s">
        <v>5</v>
      </c>
      <c r="B1766" s="36" t="s">
        <v>30</v>
      </c>
      <c r="C1766" s="36" t="s">
        <v>63</v>
      </c>
      <c r="D1766" s="36" t="s">
        <v>63</v>
      </c>
      <c r="E1766" s="36" t="s">
        <v>63</v>
      </c>
      <c r="F1766" s="36" t="s">
        <v>206</v>
      </c>
      <c r="G1766" s="36" t="s">
        <v>49</v>
      </c>
      <c r="H1766" s="301">
        <v>599.20000000000005</v>
      </c>
      <c r="I1766" s="301">
        <v>1460.5200073000001</v>
      </c>
      <c r="J1766" s="301">
        <v>1460.5200073000001</v>
      </c>
      <c r="K1766" s="301">
        <v>1460.5200073000001</v>
      </c>
      <c r="L1766" s="301">
        <v>1460.5200073000001</v>
      </c>
      <c r="M1766" s="301">
        <v>1460.5200073000001</v>
      </c>
      <c r="N1766" s="301">
        <v>1460.5200073000001</v>
      </c>
    </row>
    <row r="1767" spans="1:14">
      <c r="A1767" s="36" t="s">
        <v>5</v>
      </c>
      <c r="B1767" s="36" t="s">
        <v>30</v>
      </c>
      <c r="C1767" s="36" t="s">
        <v>64</v>
      </c>
      <c r="D1767" s="36" t="s">
        <v>64</v>
      </c>
      <c r="E1767" s="36" t="s">
        <v>64</v>
      </c>
      <c r="F1767" s="36" t="s">
        <v>206</v>
      </c>
      <c r="G1767" s="36" t="s">
        <v>49</v>
      </c>
      <c r="H1767" s="301">
        <v>1286.3450000000003</v>
      </c>
      <c r="I1767" s="301">
        <v>638.87789200000009</v>
      </c>
      <c r="J1767" s="301">
        <v>632.10000000000014</v>
      </c>
      <c r="K1767" s="301">
        <v>632.10000000000014</v>
      </c>
      <c r="L1767" s="301">
        <v>632.10000000000014</v>
      </c>
      <c r="M1767" s="301">
        <v>632.10000000000014</v>
      </c>
      <c r="N1767" s="301">
        <v>404.05299999999994</v>
      </c>
    </row>
    <row r="1768" spans="1:14">
      <c r="A1768" s="36" t="s">
        <v>5</v>
      </c>
      <c r="B1768" s="36" t="s">
        <v>30</v>
      </c>
      <c r="C1768" s="36" t="s">
        <v>54</v>
      </c>
      <c r="D1768" s="36" t="s">
        <v>72</v>
      </c>
      <c r="E1768" s="36" t="s">
        <v>72</v>
      </c>
      <c r="F1768" s="36" t="s">
        <v>206</v>
      </c>
      <c r="G1768" s="36" t="s">
        <v>49</v>
      </c>
      <c r="H1768" s="301">
        <v>0</v>
      </c>
      <c r="I1768" s="301">
        <v>0</v>
      </c>
      <c r="J1768" s="301">
        <v>0</v>
      </c>
      <c r="K1768" s="301">
        <v>0</v>
      </c>
      <c r="L1768" s="301">
        <v>0</v>
      </c>
      <c r="M1768" s="301">
        <v>0</v>
      </c>
      <c r="N1768" s="301">
        <v>0</v>
      </c>
    </row>
    <row r="1769" spans="1:14">
      <c r="A1769" s="36" t="s">
        <v>5</v>
      </c>
      <c r="B1769" s="36" t="s">
        <v>30</v>
      </c>
      <c r="C1769" s="36" t="s">
        <v>55</v>
      </c>
      <c r="D1769" s="36" t="s">
        <v>73</v>
      </c>
      <c r="E1769" s="36" t="s">
        <v>73</v>
      </c>
      <c r="F1769" s="36" t="s">
        <v>206</v>
      </c>
      <c r="G1769" s="36" t="s">
        <v>49</v>
      </c>
      <c r="H1769" s="301">
        <v>0</v>
      </c>
      <c r="I1769" s="301">
        <v>0</v>
      </c>
      <c r="J1769" s="301">
        <v>0</v>
      </c>
      <c r="K1769" s="301">
        <v>0</v>
      </c>
      <c r="L1769" s="301">
        <v>63</v>
      </c>
      <c r="M1769" s="301">
        <v>63</v>
      </c>
      <c r="N1769" s="301">
        <v>63</v>
      </c>
    </row>
    <row r="1770" spans="1:14">
      <c r="A1770" s="36" t="s">
        <v>5</v>
      </c>
      <c r="B1770" s="36" t="s">
        <v>30</v>
      </c>
      <c r="C1770" s="36" t="s">
        <v>57</v>
      </c>
      <c r="D1770" s="36" t="s">
        <v>74</v>
      </c>
      <c r="E1770" s="36" t="s">
        <v>74</v>
      </c>
      <c r="F1770" s="36" t="s">
        <v>206</v>
      </c>
      <c r="G1770" s="36" t="s">
        <v>49</v>
      </c>
      <c r="H1770" s="301">
        <v>0</v>
      </c>
      <c r="I1770" s="301">
        <v>0</v>
      </c>
      <c r="J1770" s="301">
        <v>0</v>
      </c>
      <c r="K1770" s="301">
        <v>0</v>
      </c>
      <c r="L1770" s="301">
        <v>0</v>
      </c>
      <c r="M1770" s="301">
        <v>0</v>
      </c>
      <c r="N1770" s="301">
        <v>0</v>
      </c>
    </row>
    <row r="1771" spans="1:14">
      <c r="A1771" s="36" t="s">
        <v>5</v>
      </c>
      <c r="B1771" s="36" t="s">
        <v>30</v>
      </c>
      <c r="C1771" s="36" t="s">
        <v>64</v>
      </c>
      <c r="D1771" s="36" t="s">
        <v>75</v>
      </c>
      <c r="E1771" s="36" t="s">
        <v>75</v>
      </c>
      <c r="F1771" s="36" t="s">
        <v>206</v>
      </c>
      <c r="G1771" s="36" t="s">
        <v>49</v>
      </c>
      <c r="H1771" s="301">
        <v>0</v>
      </c>
      <c r="I1771" s="301">
        <v>0</v>
      </c>
      <c r="J1771" s="301">
        <v>0</v>
      </c>
      <c r="K1771" s="301">
        <v>0</v>
      </c>
      <c r="L1771" s="301">
        <v>59</v>
      </c>
      <c r="M1771" s="301">
        <v>59</v>
      </c>
      <c r="N1771" s="301">
        <v>59</v>
      </c>
    </row>
    <row r="1772" spans="1:14">
      <c r="A1772" s="36" t="s">
        <v>5</v>
      </c>
      <c r="B1772" s="36" t="s">
        <v>30</v>
      </c>
      <c r="C1772" s="36" t="s">
        <v>60</v>
      </c>
      <c r="D1772" s="36" t="s">
        <v>76</v>
      </c>
      <c r="E1772" s="36" t="s">
        <v>76</v>
      </c>
      <c r="F1772" s="36" t="s">
        <v>206</v>
      </c>
      <c r="G1772" s="36" t="s">
        <v>49</v>
      </c>
      <c r="H1772" s="301">
        <v>0</v>
      </c>
      <c r="I1772" s="301">
        <v>0</v>
      </c>
      <c r="J1772" s="301">
        <v>0</v>
      </c>
      <c r="K1772" s="301">
        <v>0</v>
      </c>
      <c r="L1772" s="301">
        <v>0</v>
      </c>
      <c r="M1772" s="301">
        <v>0</v>
      </c>
      <c r="N1772" s="301">
        <v>10971.751245000001</v>
      </c>
    </row>
    <row r="1773" spans="1:14">
      <c r="A1773" s="36" t="s">
        <v>5</v>
      </c>
      <c r="B1773" s="36" t="s">
        <v>30</v>
      </c>
      <c r="C1773" s="36" t="s">
        <v>61</v>
      </c>
      <c r="D1773" s="36" t="s">
        <v>77</v>
      </c>
      <c r="E1773" s="36" t="s">
        <v>77</v>
      </c>
      <c r="F1773" s="36" t="s">
        <v>206</v>
      </c>
      <c r="G1773" s="36" t="s">
        <v>49</v>
      </c>
      <c r="H1773" s="301">
        <v>0</v>
      </c>
      <c r="I1773" s="301">
        <v>492.65705100000002</v>
      </c>
      <c r="J1773" s="301">
        <v>3952.6957740000003</v>
      </c>
      <c r="K1773" s="301">
        <v>4648.6957739999998</v>
      </c>
      <c r="L1773" s="301">
        <v>8009</v>
      </c>
      <c r="M1773" s="301">
        <v>8243.5069399999993</v>
      </c>
      <c r="N1773" s="301">
        <v>8366</v>
      </c>
    </row>
    <row r="1774" spans="1:14">
      <c r="A1774" s="36" t="s">
        <v>5</v>
      </c>
      <c r="B1774" s="36" t="s">
        <v>30</v>
      </c>
      <c r="C1774" s="36" t="s">
        <v>62</v>
      </c>
      <c r="D1774" s="36" t="s">
        <v>78</v>
      </c>
      <c r="E1774" s="36" t="s">
        <v>78</v>
      </c>
      <c r="F1774" s="36" t="s">
        <v>206</v>
      </c>
      <c r="G1774" s="36" t="s">
        <v>49</v>
      </c>
      <c r="H1774" s="301">
        <v>1545</v>
      </c>
      <c r="I1774" s="301">
        <v>1545</v>
      </c>
      <c r="J1774" s="301">
        <v>4241</v>
      </c>
      <c r="K1774" s="301">
        <v>4241</v>
      </c>
      <c r="L1774" s="301">
        <v>4241</v>
      </c>
      <c r="M1774" s="301">
        <v>9041</v>
      </c>
      <c r="N1774" s="301">
        <v>12030</v>
      </c>
    </row>
    <row r="1775" spans="1:14">
      <c r="A1775" s="36" t="s">
        <v>5</v>
      </c>
      <c r="B1775" s="36" t="s">
        <v>30</v>
      </c>
      <c r="C1775" s="36" t="s">
        <v>63</v>
      </c>
      <c r="D1775" s="36" t="s">
        <v>79</v>
      </c>
      <c r="E1775" s="36" t="s">
        <v>79</v>
      </c>
      <c r="F1775" s="36" t="s">
        <v>206</v>
      </c>
      <c r="G1775" s="36" t="s">
        <v>49</v>
      </c>
      <c r="H1775" s="301">
        <v>1001</v>
      </c>
      <c r="I1775" s="301">
        <v>1146</v>
      </c>
      <c r="J1775" s="301">
        <v>1596</v>
      </c>
      <c r="K1775" s="301">
        <v>1596</v>
      </c>
      <c r="L1775" s="301">
        <v>1596</v>
      </c>
      <c r="M1775" s="301">
        <v>1596</v>
      </c>
      <c r="N1775" s="301">
        <v>1596</v>
      </c>
    </row>
    <row r="1776" spans="1:14">
      <c r="A1776" s="36" t="s">
        <v>5</v>
      </c>
      <c r="B1776" s="36" t="s">
        <v>30</v>
      </c>
      <c r="C1776" s="36" t="s">
        <v>60</v>
      </c>
      <c r="D1776" s="36" t="s">
        <v>76</v>
      </c>
      <c r="E1776" s="36" t="s">
        <v>207</v>
      </c>
      <c r="F1776" s="36" t="s">
        <v>206</v>
      </c>
      <c r="G1776" s="36" t="s">
        <v>49</v>
      </c>
      <c r="H1776" s="301">
        <v>0</v>
      </c>
      <c r="I1776" s="301">
        <v>0</v>
      </c>
      <c r="J1776" s="301">
        <v>0</v>
      </c>
      <c r="K1776" s="301">
        <v>0</v>
      </c>
      <c r="L1776" s="301">
        <v>998.31412599999999</v>
      </c>
      <c r="M1776" s="301">
        <v>5845.1924859999999</v>
      </c>
      <c r="N1776" s="301">
        <v>12034.012403000001</v>
      </c>
    </row>
    <row r="1777" spans="1:14">
      <c r="A1777" s="36" t="s">
        <v>5</v>
      </c>
      <c r="B1777" s="36" t="s">
        <v>30</v>
      </c>
      <c r="C1777" s="36" t="s">
        <v>63</v>
      </c>
      <c r="D1777" s="36" t="s">
        <v>79</v>
      </c>
      <c r="E1777" s="36" t="s">
        <v>208</v>
      </c>
      <c r="F1777" s="36" t="s">
        <v>206</v>
      </c>
      <c r="G1777" s="36" t="s">
        <v>49</v>
      </c>
      <c r="H1777" s="301">
        <v>0</v>
      </c>
      <c r="I1777" s="301">
        <v>0</v>
      </c>
      <c r="J1777" s="301">
        <v>0</v>
      </c>
      <c r="K1777" s="301">
        <v>0</v>
      </c>
      <c r="L1777" s="301">
        <v>598.98847499999999</v>
      </c>
      <c r="M1777" s="301">
        <v>3507.115491</v>
      </c>
      <c r="N1777" s="301">
        <v>7220.4074400000009</v>
      </c>
    </row>
    <row r="1778" spans="1:14">
      <c r="A1778" s="36" t="s">
        <v>5</v>
      </c>
      <c r="B1778" s="36" t="s">
        <v>30</v>
      </c>
      <c r="C1778" s="36" t="s">
        <v>65</v>
      </c>
      <c r="D1778" s="36" t="s">
        <v>209</v>
      </c>
      <c r="E1778" s="36" t="s">
        <v>80</v>
      </c>
      <c r="F1778" s="36" t="s">
        <v>206</v>
      </c>
      <c r="G1778" s="36" t="s">
        <v>49</v>
      </c>
      <c r="H1778" s="301">
        <v>0</v>
      </c>
      <c r="I1778" s="301">
        <v>0</v>
      </c>
      <c r="J1778" s="301">
        <v>0</v>
      </c>
      <c r="K1778" s="301">
        <v>0</v>
      </c>
      <c r="L1778" s="301">
        <v>0</v>
      </c>
      <c r="M1778" s="301">
        <v>0</v>
      </c>
      <c r="N1778" s="301">
        <v>0</v>
      </c>
    </row>
    <row r="1779" spans="1:14">
      <c r="A1779" s="36" t="s">
        <v>5</v>
      </c>
      <c r="B1779" s="36" t="s">
        <v>30</v>
      </c>
      <c r="C1779" s="36" t="s">
        <v>65</v>
      </c>
      <c r="D1779" s="36" t="s">
        <v>209</v>
      </c>
      <c r="E1779" s="36" t="s">
        <v>81</v>
      </c>
      <c r="F1779" s="36" t="s">
        <v>206</v>
      </c>
      <c r="G1779" s="36" t="s">
        <v>49</v>
      </c>
      <c r="H1779" s="301">
        <v>0</v>
      </c>
      <c r="I1779" s="301">
        <v>0</v>
      </c>
      <c r="J1779" s="301">
        <v>0</v>
      </c>
      <c r="K1779" s="301">
        <v>0</v>
      </c>
      <c r="L1779" s="301">
        <v>0</v>
      </c>
      <c r="M1779" s="301">
        <v>0</v>
      </c>
      <c r="N1779" s="301">
        <v>0</v>
      </c>
    </row>
    <row r="1780" spans="1:14">
      <c r="A1780" s="36" t="s">
        <v>5</v>
      </c>
      <c r="B1780" s="36" t="s">
        <v>30</v>
      </c>
      <c r="C1780" s="36" t="s">
        <v>82</v>
      </c>
      <c r="D1780" s="36" t="s">
        <v>82</v>
      </c>
      <c r="E1780" s="36" t="s">
        <v>82</v>
      </c>
      <c r="F1780" s="36" t="s">
        <v>206</v>
      </c>
      <c r="G1780" s="36" t="s">
        <v>49</v>
      </c>
      <c r="H1780" s="301">
        <v>0</v>
      </c>
      <c r="I1780" s="301">
        <v>518.85599999999999</v>
      </c>
      <c r="J1780" s="301">
        <v>518.85599999999999</v>
      </c>
      <c r="K1780" s="301">
        <v>518.85599999999999</v>
      </c>
      <c r="L1780" s="301">
        <v>518.85599999999999</v>
      </c>
      <c r="M1780" s="301">
        <v>518.85599999999999</v>
      </c>
      <c r="N1780" s="301">
        <v>518.85599999999999</v>
      </c>
    </row>
    <row r="1781" spans="1:14">
      <c r="A1781" s="36" t="s">
        <v>5</v>
      </c>
      <c r="B1781" s="36" t="s">
        <v>30</v>
      </c>
      <c r="C1781" s="36" t="s">
        <v>83</v>
      </c>
      <c r="D1781" s="36" t="s">
        <v>83</v>
      </c>
      <c r="E1781" s="36" t="s">
        <v>83</v>
      </c>
      <c r="F1781" s="36" t="s">
        <v>206</v>
      </c>
      <c r="G1781" s="36" t="s">
        <v>49</v>
      </c>
      <c r="H1781" s="301">
        <v>0</v>
      </c>
      <c r="I1781" s="301">
        <v>0</v>
      </c>
      <c r="J1781" s="301">
        <v>0</v>
      </c>
      <c r="K1781" s="301">
        <v>0</v>
      </c>
      <c r="L1781" s="301">
        <v>0</v>
      </c>
      <c r="M1781" s="301">
        <v>0</v>
      </c>
      <c r="N1781" s="301">
        <v>0</v>
      </c>
    </row>
    <row r="1782" spans="1:14">
      <c r="A1782" s="36" t="s">
        <v>5</v>
      </c>
      <c r="B1782" s="36" t="s">
        <v>30</v>
      </c>
      <c r="C1782" s="36" t="s">
        <v>84</v>
      </c>
      <c r="D1782" s="36" t="s">
        <v>84</v>
      </c>
      <c r="E1782" s="36" t="s">
        <v>84</v>
      </c>
      <c r="F1782" s="36" t="s">
        <v>206</v>
      </c>
      <c r="G1782" s="36" t="s">
        <v>49</v>
      </c>
      <c r="H1782" s="301">
        <v>0</v>
      </c>
      <c r="I1782" s="301">
        <v>5.6</v>
      </c>
      <c r="J1782" s="301">
        <v>5.6</v>
      </c>
      <c r="K1782" s="301">
        <v>5.6</v>
      </c>
      <c r="L1782" s="301">
        <v>5.6</v>
      </c>
      <c r="M1782" s="301">
        <v>5.6</v>
      </c>
      <c r="N1782" s="301">
        <v>5.6</v>
      </c>
    </row>
    <row r="1783" spans="1:14">
      <c r="A1783" s="36" t="s">
        <v>5</v>
      </c>
      <c r="B1783" s="36" t="s">
        <v>30</v>
      </c>
      <c r="C1783" s="36" t="s">
        <v>85</v>
      </c>
      <c r="D1783" s="36" t="s">
        <v>85</v>
      </c>
      <c r="E1783" s="36" t="s">
        <v>85</v>
      </c>
      <c r="F1783" s="36" t="s">
        <v>206</v>
      </c>
      <c r="G1783" s="36" t="s">
        <v>49</v>
      </c>
      <c r="H1783" s="301">
        <v>0</v>
      </c>
      <c r="I1783" s="301">
        <v>0</v>
      </c>
      <c r="J1783" s="301">
        <v>0</v>
      </c>
      <c r="K1783" s="301">
        <v>0</v>
      </c>
      <c r="L1783" s="301">
        <v>0</v>
      </c>
      <c r="M1783" s="301">
        <v>0</v>
      </c>
      <c r="N1783" s="301">
        <v>0</v>
      </c>
    </row>
    <row r="1784" spans="1:14">
      <c r="A1784" s="36" t="s">
        <v>5</v>
      </c>
      <c r="B1784" s="36" t="s">
        <v>30</v>
      </c>
      <c r="C1784" s="36" t="s">
        <v>87</v>
      </c>
      <c r="D1784" s="36" t="s">
        <v>87</v>
      </c>
      <c r="E1784" s="36" t="s">
        <v>87</v>
      </c>
      <c r="F1784" s="36" t="s">
        <v>206</v>
      </c>
      <c r="G1784" s="36" t="s">
        <v>49</v>
      </c>
      <c r="H1784" s="301">
        <v>0</v>
      </c>
      <c r="I1784" s="301">
        <v>647.46710799999994</v>
      </c>
      <c r="J1784" s="301">
        <v>654.245</v>
      </c>
      <c r="K1784" s="301">
        <v>654.245</v>
      </c>
      <c r="L1784" s="301">
        <v>654.245</v>
      </c>
      <c r="M1784" s="301">
        <v>654.245</v>
      </c>
      <c r="N1784" s="301">
        <v>882.29200000000014</v>
      </c>
    </row>
    <row r="1785" spans="1:14">
      <c r="A1785" s="36" t="s">
        <v>5</v>
      </c>
      <c r="B1785" s="36" t="s">
        <v>30</v>
      </c>
      <c r="C1785" s="36" t="s">
        <v>88</v>
      </c>
      <c r="D1785" s="36" t="s">
        <v>88</v>
      </c>
      <c r="E1785" s="36" t="s">
        <v>88</v>
      </c>
      <c r="F1785" s="36" t="s">
        <v>206</v>
      </c>
      <c r="G1785" s="36" t="s">
        <v>49</v>
      </c>
      <c r="H1785" s="301">
        <v>0</v>
      </c>
      <c r="I1785" s="301">
        <v>0</v>
      </c>
      <c r="J1785" s="301">
        <v>0</v>
      </c>
      <c r="K1785" s="301">
        <v>0</v>
      </c>
      <c r="L1785" s="301">
        <v>0</v>
      </c>
      <c r="M1785" s="301">
        <v>0</v>
      </c>
      <c r="N1785" s="301">
        <v>0</v>
      </c>
    </row>
    <row r="1786" spans="1:14">
      <c r="A1786" s="36" t="s">
        <v>5</v>
      </c>
      <c r="B1786" s="36" t="s">
        <v>30</v>
      </c>
      <c r="C1786" s="36" t="s">
        <v>48</v>
      </c>
      <c r="D1786" s="36" t="s">
        <v>48</v>
      </c>
      <c r="E1786" s="36" t="s">
        <v>48</v>
      </c>
      <c r="F1786" s="36" t="s">
        <v>210</v>
      </c>
      <c r="G1786" s="36" t="s">
        <v>50</v>
      </c>
      <c r="H1786" s="301">
        <v>560.36447999999996</v>
      </c>
      <c r="I1786" s="301">
        <v>0</v>
      </c>
      <c r="J1786" s="301">
        <v>0</v>
      </c>
      <c r="K1786" s="301">
        <v>0</v>
      </c>
      <c r="L1786" s="301">
        <v>0</v>
      </c>
      <c r="M1786" s="301">
        <v>0</v>
      </c>
      <c r="N1786" s="301">
        <v>0</v>
      </c>
    </row>
    <row r="1787" spans="1:14">
      <c r="A1787" s="36" t="s">
        <v>5</v>
      </c>
      <c r="B1787" s="36" t="s">
        <v>30</v>
      </c>
      <c r="C1787" s="36" t="s">
        <v>53</v>
      </c>
      <c r="D1787" s="36" t="s">
        <v>53</v>
      </c>
      <c r="E1787" s="36" t="s">
        <v>53</v>
      </c>
      <c r="F1787" s="36" t="s">
        <v>210</v>
      </c>
      <c r="G1787" s="36" t="s">
        <v>50</v>
      </c>
      <c r="H1787" s="301">
        <v>0</v>
      </c>
      <c r="I1787" s="301">
        <v>0</v>
      </c>
      <c r="J1787" s="301">
        <v>0</v>
      </c>
      <c r="K1787" s="301">
        <v>0</v>
      </c>
      <c r="L1787" s="301">
        <v>0</v>
      </c>
      <c r="M1787" s="301">
        <v>0</v>
      </c>
      <c r="N1787" s="301">
        <v>0</v>
      </c>
    </row>
    <row r="1788" spans="1:14">
      <c r="A1788" s="36" t="s">
        <v>5</v>
      </c>
      <c r="B1788" s="36" t="s">
        <v>30</v>
      </c>
      <c r="C1788" s="36" t="s">
        <v>54</v>
      </c>
      <c r="D1788" s="36" t="s">
        <v>54</v>
      </c>
      <c r="E1788" s="36" t="s">
        <v>54</v>
      </c>
      <c r="F1788" s="36" t="s">
        <v>210</v>
      </c>
      <c r="G1788" s="36" t="s">
        <v>50</v>
      </c>
      <c r="H1788" s="301">
        <v>42427.756474779009</v>
      </c>
      <c r="I1788" s="301">
        <v>39980.283370468002</v>
      </c>
      <c r="J1788" s="301">
        <v>24080.395247509994</v>
      </c>
      <c r="K1788" s="301">
        <v>26722.192327287994</v>
      </c>
      <c r="L1788" s="301">
        <v>32430.821982239995</v>
      </c>
      <c r="M1788" s="301">
        <v>19761.243266405992</v>
      </c>
      <c r="N1788" s="301">
        <v>12958.857198718002</v>
      </c>
    </row>
    <row r="1789" spans="1:14">
      <c r="A1789" s="36" t="s">
        <v>5</v>
      </c>
      <c r="B1789" s="36" t="s">
        <v>30</v>
      </c>
      <c r="C1789" s="36" t="s">
        <v>55</v>
      </c>
      <c r="D1789" s="36" t="s">
        <v>55</v>
      </c>
      <c r="E1789" s="36" t="s">
        <v>55</v>
      </c>
      <c r="F1789" s="36" t="s">
        <v>210</v>
      </c>
      <c r="G1789" s="36" t="s">
        <v>50</v>
      </c>
      <c r="H1789" s="301">
        <v>34.534737439999994</v>
      </c>
      <c r="I1789" s="301">
        <v>8.6449312000000003</v>
      </c>
      <c r="J1789" s="301">
        <v>8.3860307199999991</v>
      </c>
      <c r="K1789" s="301">
        <v>19.601739999999999</v>
      </c>
      <c r="L1789" s="301">
        <v>74.336706320000033</v>
      </c>
      <c r="M1789" s="301">
        <v>23.676933919999996</v>
      </c>
      <c r="N1789" s="301">
        <v>74.793312240000006</v>
      </c>
    </row>
    <row r="1790" spans="1:14">
      <c r="A1790" s="36" t="s">
        <v>5</v>
      </c>
      <c r="B1790" s="36" t="s">
        <v>30</v>
      </c>
      <c r="C1790" s="36" t="s">
        <v>56</v>
      </c>
      <c r="D1790" s="36" t="s">
        <v>56</v>
      </c>
      <c r="E1790" s="36" t="s">
        <v>56</v>
      </c>
      <c r="F1790" s="36" t="s">
        <v>210</v>
      </c>
      <c r="G1790" s="36" t="s">
        <v>50</v>
      </c>
      <c r="H1790" s="301">
        <v>0</v>
      </c>
      <c r="I1790" s="301">
        <v>13.9062</v>
      </c>
      <c r="J1790" s="301">
        <v>13.9062</v>
      </c>
      <c r="K1790" s="301">
        <v>14.301299999999999</v>
      </c>
      <c r="L1790" s="301">
        <v>34.954474999999995</v>
      </c>
      <c r="M1790" s="301">
        <v>13.219200000000001</v>
      </c>
      <c r="N1790" s="301">
        <v>2.2031999999999998</v>
      </c>
    </row>
    <row r="1791" spans="1:14">
      <c r="A1791" s="36" t="s">
        <v>5</v>
      </c>
      <c r="B1791" s="36" t="s">
        <v>30</v>
      </c>
      <c r="C1791" s="36" t="s">
        <v>57</v>
      </c>
      <c r="D1791" s="36" t="s">
        <v>57</v>
      </c>
      <c r="E1791" s="36" t="s">
        <v>57</v>
      </c>
      <c r="F1791" s="36" t="s">
        <v>210</v>
      </c>
      <c r="G1791" s="36" t="s">
        <v>50</v>
      </c>
      <c r="H1791" s="301">
        <v>49.055999999999997</v>
      </c>
      <c r="I1791" s="301">
        <v>49.055999999999997</v>
      </c>
      <c r="J1791" s="301">
        <v>49.055999999999997</v>
      </c>
      <c r="K1791" s="301">
        <v>49.055999999999997</v>
      </c>
      <c r="L1791" s="301">
        <v>49.055999999999997</v>
      </c>
      <c r="M1791" s="301">
        <v>49.055999999999997</v>
      </c>
      <c r="N1791" s="301">
        <v>49.055999999999997</v>
      </c>
    </row>
    <row r="1792" spans="1:14">
      <c r="A1792" s="36" t="s">
        <v>5</v>
      </c>
      <c r="B1792" s="36" t="s">
        <v>30</v>
      </c>
      <c r="C1792" s="36" t="s">
        <v>58</v>
      </c>
      <c r="D1792" s="36" t="s">
        <v>58</v>
      </c>
      <c r="E1792" s="36" t="s">
        <v>58</v>
      </c>
      <c r="F1792" s="36" t="s">
        <v>210</v>
      </c>
      <c r="G1792" s="36" t="s">
        <v>50</v>
      </c>
      <c r="H1792" s="301">
        <v>26724.943501272002</v>
      </c>
      <c r="I1792" s="301">
        <v>26724.943501272002</v>
      </c>
      <c r="J1792" s="301">
        <v>26724.943501272002</v>
      </c>
      <c r="K1792" s="301">
        <v>26724.943501272002</v>
      </c>
      <c r="L1792" s="301">
        <v>26724.943501272002</v>
      </c>
      <c r="M1792" s="301">
        <v>26724.943501272002</v>
      </c>
      <c r="N1792" s="301">
        <v>26724.943501272002</v>
      </c>
    </row>
    <row r="1793" spans="1:14">
      <c r="A1793" s="36" t="s">
        <v>5</v>
      </c>
      <c r="B1793" s="36" t="s">
        <v>30</v>
      </c>
      <c r="C1793" s="36" t="s">
        <v>59</v>
      </c>
      <c r="D1793" s="36" t="s">
        <v>59</v>
      </c>
      <c r="E1793" s="36" t="s">
        <v>59</v>
      </c>
      <c r="F1793" s="36" t="s">
        <v>210</v>
      </c>
      <c r="G1793" s="36" t="s">
        <v>50</v>
      </c>
      <c r="H1793" s="301">
        <v>8296.4371109541753</v>
      </c>
      <c r="I1793" s="301">
        <v>7200.036194541779</v>
      </c>
      <c r="J1793" s="301">
        <v>7058.3975097291795</v>
      </c>
      <c r="K1793" s="301">
        <v>7164.7671438411935</v>
      </c>
      <c r="L1793" s="301">
        <v>7041.6293549855864</v>
      </c>
      <c r="M1793" s="301">
        <v>7223.0235359941971</v>
      </c>
      <c r="N1793" s="301">
        <v>7025.4857077800798</v>
      </c>
    </row>
    <row r="1794" spans="1:14">
      <c r="A1794" s="36" t="s">
        <v>5</v>
      </c>
      <c r="B1794" s="36" t="s">
        <v>30</v>
      </c>
      <c r="C1794" s="36" t="s">
        <v>60</v>
      </c>
      <c r="D1794" s="36" t="s">
        <v>60</v>
      </c>
      <c r="E1794" s="36" t="s">
        <v>60</v>
      </c>
      <c r="F1794" s="36" t="s">
        <v>210</v>
      </c>
      <c r="G1794" s="36" t="s">
        <v>50</v>
      </c>
      <c r="H1794" s="301">
        <v>5936.0077254572798</v>
      </c>
      <c r="I1794" s="301">
        <v>6226.7939598185485</v>
      </c>
      <c r="J1794" s="301">
        <v>6226.7939598185485</v>
      </c>
      <c r="K1794" s="301">
        <v>6226.7939598185485</v>
      </c>
      <c r="L1794" s="301">
        <v>6226.7939598185485</v>
      </c>
      <c r="M1794" s="301">
        <v>6226.7939598185485</v>
      </c>
      <c r="N1794" s="301">
        <v>6226.7939598185485</v>
      </c>
    </row>
    <row r="1795" spans="1:14">
      <c r="A1795" s="36" t="s">
        <v>5</v>
      </c>
      <c r="B1795" s="36" t="s">
        <v>30</v>
      </c>
      <c r="C1795" s="36" t="s">
        <v>61</v>
      </c>
      <c r="D1795" s="36" t="s">
        <v>61</v>
      </c>
      <c r="E1795" s="36" t="s">
        <v>61</v>
      </c>
      <c r="F1795" s="36" t="s">
        <v>210</v>
      </c>
      <c r="G1795" s="36" t="s">
        <v>50</v>
      </c>
      <c r="H1795" s="301">
        <v>5347.9950516700092</v>
      </c>
      <c r="I1795" s="301">
        <v>5527.8365699400092</v>
      </c>
      <c r="J1795" s="301">
        <v>5527.8365699400092</v>
      </c>
      <c r="K1795" s="301">
        <v>5527.8365699400092</v>
      </c>
      <c r="L1795" s="301">
        <v>5527.8365699400092</v>
      </c>
      <c r="M1795" s="301">
        <v>5527.8365699400092</v>
      </c>
      <c r="N1795" s="301">
        <v>5527.8365699400092</v>
      </c>
    </row>
    <row r="1796" spans="1:14">
      <c r="A1796" s="36" t="s">
        <v>5</v>
      </c>
      <c r="B1796" s="36" t="s">
        <v>30</v>
      </c>
      <c r="C1796" s="36" t="s">
        <v>63</v>
      </c>
      <c r="D1796" s="36" t="s">
        <v>63</v>
      </c>
      <c r="E1796" s="36" t="s">
        <v>63</v>
      </c>
      <c r="F1796" s="36" t="s">
        <v>210</v>
      </c>
      <c r="G1796" s="36" t="s">
        <v>50</v>
      </c>
      <c r="H1796" s="301">
        <v>6.3588183850000011</v>
      </c>
      <c r="I1796" s="301">
        <v>132.306684467</v>
      </c>
      <c r="J1796" s="301">
        <v>73.660956338999995</v>
      </c>
      <c r="K1796" s="301">
        <v>160.63288484900002</v>
      </c>
      <c r="L1796" s="301">
        <v>264.76919207000003</v>
      </c>
      <c r="M1796" s="301">
        <v>72.664660980000008</v>
      </c>
      <c r="N1796" s="301">
        <v>640.43050257300001</v>
      </c>
    </row>
    <row r="1797" spans="1:14">
      <c r="A1797" s="36" t="s">
        <v>5</v>
      </c>
      <c r="B1797" s="36" t="s">
        <v>30</v>
      </c>
      <c r="C1797" s="36" t="s">
        <v>64</v>
      </c>
      <c r="D1797" s="36" t="s">
        <v>64</v>
      </c>
      <c r="E1797" s="36" t="s">
        <v>64</v>
      </c>
      <c r="F1797" s="36" t="s">
        <v>210</v>
      </c>
      <c r="G1797" s="36" t="s">
        <v>50</v>
      </c>
      <c r="H1797" s="301">
        <v>6039.1379452290003</v>
      </c>
      <c r="I1797" s="301">
        <v>4702.526370128001</v>
      </c>
      <c r="J1797" s="301">
        <v>4629.7841639070011</v>
      </c>
      <c r="K1797" s="301">
        <v>4648.1329623890015</v>
      </c>
      <c r="L1797" s="301">
        <v>4494.2646201720008</v>
      </c>
      <c r="M1797" s="301">
        <v>4357.0641974090004</v>
      </c>
      <c r="N1797" s="301">
        <v>2610.3856788769995</v>
      </c>
    </row>
    <row r="1798" spans="1:14">
      <c r="A1798" s="36" t="s">
        <v>5</v>
      </c>
      <c r="B1798" s="36" t="s">
        <v>30</v>
      </c>
      <c r="C1798" s="36" t="s">
        <v>54</v>
      </c>
      <c r="D1798" s="36" t="s">
        <v>72</v>
      </c>
      <c r="E1798" s="36" t="s">
        <v>72</v>
      </c>
      <c r="F1798" s="36" t="s">
        <v>210</v>
      </c>
      <c r="G1798" s="36" t="s">
        <v>50</v>
      </c>
      <c r="H1798" s="301">
        <v>0</v>
      </c>
      <c r="I1798" s="301">
        <v>0</v>
      </c>
      <c r="J1798" s="301">
        <v>0</v>
      </c>
      <c r="K1798" s="301">
        <v>0</v>
      </c>
      <c r="L1798" s="301">
        <v>0</v>
      </c>
      <c r="M1798" s="301">
        <v>0</v>
      </c>
      <c r="N1798" s="301">
        <v>0</v>
      </c>
    </row>
    <row r="1799" spans="1:14">
      <c r="A1799" s="36" t="s">
        <v>5</v>
      </c>
      <c r="B1799" s="36" t="s">
        <v>30</v>
      </c>
      <c r="C1799" s="36" t="s">
        <v>55</v>
      </c>
      <c r="D1799" s="36" t="s">
        <v>73</v>
      </c>
      <c r="E1799" s="36" t="s">
        <v>73</v>
      </c>
      <c r="F1799" s="36" t="s">
        <v>210</v>
      </c>
      <c r="G1799" s="36" t="s">
        <v>50</v>
      </c>
      <c r="H1799" s="301">
        <v>0</v>
      </c>
      <c r="I1799" s="301">
        <v>0</v>
      </c>
      <c r="J1799" s="301">
        <v>0</v>
      </c>
      <c r="K1799" s="301">
        <v>0</v>
      </c>
      <c r="L1799" s="301">
        <v>0</v>
      </c>
      <c r="M1799" s="301">
        <v>0</v>
      </c>
      <c r="N1799" s="301">
        <v>0</v>
      </c>
    </row>
    <row r="1800" spans="1:14">
      <c r="A1800" s="36" t="s">
        <v>5</v>
      </c>
      <c r="B1800" s="36" t="s">
        <v>30</v>
      </c>
      <c r="C1800" s="36" t="s">
        <v>57</v>
      </c>
      <c r="D1800" s="36" t="s">
        <v>74</v>
      </c>
      <c r="E1800" s="36" t="s">
        <v>74</v>
      </c>
      <c r="F1800" s="36" t="s">
        <v>210</v>
      </c>
      <c r="G1800" s="36" t="s">
        <v>50</v>
      </c>
      <c r="H1800" s="301">
        <v>0</v>
      </c>
      <c r="I1800" s="301">
        <v>0</v>
      </c>
      <c r="J1800" s="301">
        <v>0</v>
      </c>
      <c r="K1800" s="301">
        <v>0</v>
      </c>
      <c r="L1800" s="301">
        <v>0</v>
      </c>
      <c r="M1800" s="301">
        <v>0</v>
      </c>
      <c r="N1800" s="301">
        <v>0</v>
      </c>
    </row>
    <row r="1801" spans="1:14">
      <c r="A1801" s="36" t="s">
        <v>5</v>
      </c>
      <c r="B1801" s="36" t="s">
        <v>30</v>
      </c>
      <c r="C1801" s="36" t="s">
        <v>64</v>
      </c>
      <c r="D1801" s="36" t="s">
        <v>75</v>
      </c>
      <c r="E1801" s="36" t="s">
        <v>75</v>
      </c>
      <c r="F1801" s="36" t="s">
        <v>210</v>
      </c>
      <c r="G1801" s="36" t="s">
        <v>50</v>
      </c>
      <c r="H1801" s="301">
        <v>0</v>
      </c>
      <c r="I1801" s="301">
        <v>0</v>
      </c>
      <c r="J1801" s="301">
        <v>0</v>
      </c>
      <c r="K1801" s="301">
        <v>0</v>
      </c>
      <c r="L1801" s="301">
        <v>342.75837571800002</v>
      </c>
      <c r="M1801" s="301">
        <v>342.75837634800001</v>
      </c>
      <c r="N1801" s="301">
        <v>342.75837683200001</v>
      </c>
    </row>
    <row r="1802" spans="1:14">
      <c r="A1802" s="36" t="s">
        <v>5</v>
      </c>
      <c r="B1802" s="36" t="s">
        <v>30</v>
      </c>
      <c r="C1802" s="36" t="s">
        <v>60</v>
      </c>
      <c r="D1802" s="36" t="s">
        <v>76</v>
      </c>
      <c r="E1802" s="36" t="s">
        <v>76</v>
      </c>
      <c r="F1802" s="36" t="s">
        <v>210</v>
      </c>
      <c r="G1802" s="36" t="s">
        <v>50</v>
      </c>
      <c r="H1802" s="301">
        <v>0</v>
      </c>
      <c r="I1802" s="301">
        <v>0</v>
      </c>
      <c r="J1802" s="301">
        <v>0</v>
      </c>
      <c r="K1802" s="301">
        <v>0</v>
      </c>
      <c r="L1802" s="301">
        <v>0</v>
      </c>
      <c r="M1802" s="301">
        <v>0</v>
      </c>
      <c r="N1802" s="301">
        <v>23288.042662976</v>
      </c>
    </row>
    <row r="1803" spans="1:14">
      <c r="A1803" s="36" t="s">
        <v>5</v>
      </c>
      <c r="B1803" s="36" t="s">
        <v>30</v>
      </c>
      <c r="C1803" s="36" t="s">
        <v>61</v>
      </c>
      <c r="D1803" s="36" t="s">
        <v>77</v>
      </c>
      <c r="E1803" s="36" t="s">
        <v>77</v>
      </c>
      <c r="F1803" s="36" t="s">
        <v>210</v>
      </c>
      <c r="G1803" s="36" t="s">
        <v>50</v>
      </c>
      <c r="H1803" s="301">
        <v>0</v>
      </c>
      <c r="I1803" s="301">
        <v>2325.9868136329997</v>
      </c>
      <c r="J1803" s="301">
        <v>17411.653790304001</v>
      </c>
      <c r="K1803" s="301">
        <v>20568.217934319997</v>
      </c>
      <c r="L1803" s="301">
        <v>34096.994742440002</v>
      </c>
      <c r="M1803" s="301">
        <v>35169.732983071997</v>
      </c>
      <c r="N1803" s="301">
        <v>35714.708386992999</v>
      </c>
    </row>
    <row r="1804" spans="1:14">
      <c r="A1804" s="36" t="s">
        <v>5</v>
      </c>
      <c r="B1804" s="36" t="s">
        <v>30</v>
      </c>
      <c r="C1804" s="36" t="s">
        <v>62</v>
      </c>
      <c r="D1804" s="36" t="s">
        <v>78</v>
      </c>
      <c r="E1804" s="36" t="s">
        <v>78</v>
      </c>
      <c r="F1804" s="36" t="s">
        <v>210</v>
      </c>
      <c r="G1804" s="36" t="s">
        <v>50</v>
      </c>
      <c r="H1804" s="301">
        <v>4432.3851293669995</v>
      </c>
      <c r="I1804" s="301">
        <v>6361.9718082120007</v>
      </c>
      <c r="J1804" s="301">
        <v>15382.104085843001</v>
      </c>
      <c r="K1804" s="301">
        <v>15382.104085843001</v>
      </c>
      <c r="L1804" s="301">
        <v>15382.104085843001</v>
      </c>
      <c r="M1804" s="301">
        <v>37156.022435759005</v>
      </c>
      <c r="N1804" s="301">
        <v>48060.93806915301</v>
      </c>
    </row>
    <row r="1805" spans="1:14">
      <c r="A1805" s="36" t="s">
        <v>5</v>
      </c>
      <c r="B1805" s="36" t="s">
        <v>30</v>
      </c>
      <c r="C1805" s="36" t="s">
        <v>63</v>
      </c>
      <c r="D1805" s="36" t="s">
        <v>79</v>
      </c>
      <c r="E1805" s="36" t="s">
        <v>79</v>
      </c>
      <c r="F1805" s="36" t="s">
        <v>210</v>
      </c>
      <c r="G1805" s="36" t="s">
        <v>50</v>
      </c>
      <c r="H1805" s="301">
        <v>615.29178055399996</v>
      </c>
      <c r="I1805" s="301">
        <v>1285.95265079</v>
      </c>
      <c r="J1805" s="301">
        <v>1747.2615856130001</v>
      </c>
      <c r="K1805" s="301">
        <v>1760.8755165779999</v>
      </c>
      <c r="L1805" s="301">
        <v>1822.7895920189999</v>
      </c>
      <c r="M1805" s="301">
        <v>1906.3673811250001</v>
      </c>
      <c r="N1805" s="301">
        <v>1859.8628461010001</v>
      </c>
    </row>
    <row r="1806" spans="1:14">
      <c r="A1806" s="36" t="s">
        <v>5</v>
      </c>
      <c r="B1806" s="36" t="s">
        <v>30</v>
      </c>
      <c r="C1806" s="36" t="s">
        <v>60</v>
      </c>
      <c r="D1806" s="36" t="s">
        <v>76</v>
      </c>
      <c r="E1806" s="36" t="s">
        <v>207</v>
      </c>
      <c r="F1806" s="36" t="s">
        <v>210</v>
      </c>
      <c r="G1806" s="36" t="s">
        <v>50</v>
      </c>
      <c r="H1806" s="301">
        <v>0</v>
      </c>
      <c r="I1806" s="301">
        <v>0</v>
      </c>
      <c r="J1806" s="301">
        <v>0</v>
      </c>
      <c r="K1806" s="301">
        <v>0</v>
      </c>
      <c r="L1806" s="301">
        <v>2043.8440450190001</v>
      </c>
      <c r="M1806" s="301">
        <v>11902.732302792001</v>
      </c>
      <c r="N1806" s="301">
        <v>24570.344346141996</v>
      </c>
    </row>
    <row r="1807" spans="1:14">
      <c r="A1807" s="36" t="s">
        <v>5</v>
      </c>
      <c r="B1807" s="36" t="s">
        <v>30</v>
      </c>
      <c r="C1807" s="36" t="s">
        <v>63</v>
      </c>
      <c r="D1807" s="36" t="s">
        <v>79</v>
      </c>
      <c r="E1807" s="36" t="s">
        <v>208</v>
      </c>
      <c r="F1807" s="36" t="s">
        <v>210</v>
      </c>
      <c r="G1807" s="36" t="s">
        <v>50</v>
      </c>
      <c r="H1807" s="301">
        <v>0</v>
      </c>
      <c r="I1807" s="301">
        <v>0</v>
      </c>
      <c r="J1807" s="301">
        <v>0</v>
      </c>
      <c r="K1807" s="301">
        <v>0</v>
      </c>
      <c r="L1807" s="301">
        <v>673.42759949899994</v>
      </c>
      <c r="M1807" s="301">
        <v>3467.101109493</v>
      </c>
      <c r="N1807" s="301">
        <v>9699.2136337060001</v>
      </c>
    </row>
    <row r="1808" spans="1:14">
      <c r="A1808" s="36" t="s">
        <v>5</v>
      </c>
      <c r="B1808" s="36" t="s">
        <v>30</v>
      </c>
      <c r="C1808" s="36" t="s">
        <v>65</v>
      </c>
      <c r="D1808" s="36" t="s">
        <v>209</v>
      </c>
      <c r="E1808" s="36" t="s">
        <v>80</v>
      </c>
      <c r="F1808" s="36" t="s">
        <v>210</v>
      </c>
      <c r="G1808" s="36" t="s">
        <v>50</v>
      </c>
      <c r="H1808" s="301">
        <v>0</v>
      </c>
      <c r="I1808" s="301">
        <v>0</v>
      </c>
      <c r="J1808" s="301">
        <v>0</v>
      </c>
      <c r="K1808" s="301">
        <v>0</v>
      </c>
      <c r="L1808" s="301">
        <v>0</v>
      </c>
      <c r="M1808" s="301">
        <v>0</v>
      </c>
      <c r="N1808" s="301">
        <v>0</v>
      </c>
    </row>
    <row r="1809" spans="1:14">
      <c r="A1809" s="36" t="s">
        <v>5</v>
      </c>
      <c r="B1809" s="36" t="s">
        <v>30</v>
      </c>
      <c r="C1809" s="36" t="s">
        <v>65</v>
      </c>
      <c r="D1809" s="36" t="s">
        <v>209</v>
      </c>
      <c r="E1809" s="36" t="s">
        <v>81</v>
      </c>
      <c r="F1809" s="36" t="s">
        <v>210</v>
      </c>
      <c r="G1809" s="36" t="s">
        <v>50</v>
      </c>
      <c r="H1809" s="301">
        <v>0</v>
      </c>
      <c r="I1809" s="301">
        <v>0</v>
      </c>
      <c r="J1809" s="301">
        <v>0</v>
      </c>
      <c r="K1809" s="301">
        <v>0</v>
      </c>
      <c r="L1809" s="301">
        <v>0</v>
      </c>
      <c r="M1809" s="301">
        <v>0</v>
      </c>
      <c r="N1809" s="301">
        <v>0</v>
      </c>
    </row>
    <row r="1810" spans="1:14">
      <c r="A1810" s="36"/>
      <c r="B1810" s="36"/>
      <c r="C1810" s="36"/>
      <c r="D1810" s="36"/>
      <c r="E1810" s="36"/>
      <c r="F1810" s="36"/>
      <c r="G1810" s="36"/>
      <c r="H1810" s="301"/>
      <c r="I1810" s="301"/>
      <c r="J1810" s="301"/>
      <c r="K1810" s="301"/>
      <c r="L1810" s="301"/>
      <c r="M1810" s="301"/>
      <c r="N1810" s="301"/>
    </row>
    <row r="1811" spans="1:14">
      <c r="A1811" s="36" t="s">
        <v>2</v>
      </c>
      <c r="B1811" s="36" t="s">
        <v>43</v>
      </c>
      <c r="C1811" s="36" t="s">
        <v>203</v>
      </c>
      <c r="D1811" s="36" t="s">
        <v>204</v>
      </c>
      <c r="E1811" s="36" t="s">
        <v>205</v>
      </c>
      <c r="F1811" s="36" t="s">
        <v>99</v>
      </c>
      <c r="G1811" s="36" t="s">
        <v>46</v>
      </c>
      <c r="H1811" s="301">
        <v>2025</v>
      </c>
      <c r="I1811" s="301">
        <v>2028</v>
      </c>
      <c r="J1811" s="301">
        <v>2030</v>
      </c>
      <c r="K1811" s="301">
        <v>2032</v>
      </c>
      <c r="L1811" s="301">
        <v>2035</v>
      </c>
      <c r="M1811" s="301">
        <v>2037</v>
      </c>
      <c r="N1811" s="301">
        <v>2040</v>
      </c>
    </row>
    <row r="1812" spans="1:14">
      <c r="A1812" s="36" t="s">
        <v>5</v>
      </c>
      <c r="B1812" s="36" t="s">
        <v>29</v>
      </c>
      <c r="C1812" s="36" t="s">
        <v>48</v>
      </c>
      <c r="D1812" s="36" t="s">
        <v>48</v>
      </c>
      <c r="E1812" s="36" t="s">
        <v>48</v>
      </c>
      <c r="F1812" s="36" t="s">
        <v>206</v>
      </c>
      <c r="G1812" s="36" t="s">
        <v>49</v>
      </c>
      <c r="H1812" s="301">
        <v>1695.4970000000001</v>
      </c>
      <c r="I1812" s="301">
        <v>-2.2737367544323201E-13</v>
      </c>
      <c r="J1812" s="301">
        <v>0</v>
      </c>
      <c r="K1812" s="301">
        <v>0</v>
      </c>
      <c r="L1812" s="301">
        <v>0</v>
      </c>
      <c r="M1812" s="301">
        <v>0</v>
      </c>
      <c r="N1812" s="301">
        <v>0</v>
      </c>
    </row>
    <row r="1813" spans="1:14">
      <c r="A1813" s="36" t="s">
        <v>5</v>
      </c>
      <c r="B1813" s="36" t="s">
        <v>29</v>
      </c>
      <c r="C1813" s="36" t="s">
        <v>53</v>
      </c>
      <c r="D1813" s="36" t="s">
        <v>53</v>
      </c>
      <c r="E1813" s="36" t="s">
        <v>53</v>
      </c>
      <c r="F1813" s="36" t="s">
        <v>206</v>
      </c>
      <c r="G1813" s="36" t="s">
        <v>49</v>
      </c>
      <c r="H1813" s="301">
        <v>0</v>
      </c>
      <c r="I1813" s="301">
        <v>0</v>
      </c>
      <c r="J1813" s="301">
        <v>0</v>
      </c>
      <c r="K1813" s="301">
        <v>0</v>
      </c>
      <c r="L1813" s="301">
        <v>0</v>
      </c>
      <c r="M1813" s="301">
        <v>0</v>
      </c>
      <c r="N1813" s="301">
        <v>0</v>
      </c>
    </row>
    <row r="1814" spans="1:14">
      <c r="A1814" s="36" t="s">
        <v>5</v>
      </c>
      <c r="B1814" s="36" t="s">
        <v>29</v>
      </c>
      <c r="C1814" s="36" t="s">
        <v>54</v>
      </c>
      <c r="D1814" s="36" t="s">
        <v>54</v>
      </c>
      <c r="E1814" s="36" t="s">
        <v>54</v>
      </c>
      <c r="F1814" s="36" t="s">
        <v>206</v>
      </c>
      <c r="G1814" s="36" t="s">
        <v>49</v>
      </c>
      <c r="H1814" s="301">
        <v>10928.399000060001</v>
      </c>
      <c r="I1814" s="301">
        <v>10928.399000060001</v>
      </c>
      <c r="J1814" s="301">
        <v>10928.399000060001</v>
      </c>
      <c r="K1814" s="301">
        <v>10928.399000060001</v>
      </c>
      <c r="L1814" s="301">
        <v>10928.399000060001</v>
      </c>
      <c r="M1814" s="301">
        <v>10928.399000060001</v>
      </c>
      <c r="N1814" s="301">
        <v>10928.399000060001</v>
      </c>
    </row>
    <row r="1815" spans="1:14">
      <c r="A1815" s="36" t="s">
        <v>5</v>
      </c>
      <c r="B1815" s="36" t="s">
        <v>29</v>
      </c>
      <c r="C1815" s="36" t="s">
        <v>55</v>
      </c>
      <c r="D1815" s="36" t="s">
        <v>55</v>
      </c>
      <c r="E1815" s="36" t="s">
        <v>55</v>
      </c>
      <c r="F1815" s="36" t="s">
        <v>206</v>
      </c>
      <c r="G1815" s="36" t="s">
        <v>49</v>
      </c>
      <c r="H1815" s="301">
        <v>4430.88</v>
      </c>
      <c r="I1815" s="301">
        <v>4400.9799999999996</v>
      </c>
      <c r="J1815" s="301">
        <v>4400.9799999999996</v>
      </c>
      <c r="K1815" s="301">
        <v>4400.9799999999996</v>
      </c>
      <c r="L1815" s="301">
        <v>4400.9799999999996</v>
      </c>
      <c r="M1815" s="301">
        <v>4400.9799999999996</v>
      </c>
      <c r="N1815" s="301">
        <v>4400.9799999999996</v>
      </c>
    </row>
    <row r="1816" spans="1:14">
      <c r="A1816" s="36" t="s">
        <v>5</v>
      </c>
      <c r="B1816" s="36" t="s">
        <v>29</v>
      </c>
      <c r="C1816" s="36" t="s">
        <v>56</v>
      </c>
      <c r="D1816" s="36" t="s">
        <v>56</v>
      </c>
      <c r="E1816" s="36" t="s">
        <v>56</v>
      </c>
      <c r="F1816" s="36" t="s">
        <v>206</v>
      </c>
      <c r="G1816" s="36" t="s">
        <v>49</v>
      </c>
      <c r="H1816" s="301">
        <v>3064.6</v>
      </c>
      <c r="I1816" s="301">
        <v>2388.6</v>
      </c>
      <c r="J1816" s="301">
        <v>2388.6</v>
      </c>
      <c r="K1816" s="301">
        <v>2388.6</v>
      </c>
      <c r="L1816" s="301">
        <v>2388.6</v>
      </c>
      <c r="M1816" s="301">
        <v>2388.6</v>
      </c>
      <c r="N1816" s="301">
        <v>2388.6</v>
      </c>
    </row>
    <row r="1817" spans="1:14">
      <c r="A1817" s="36" t="s">
        <v>5</v>
      </c>
      <c r="B1817" s="36" t="s">
        <v>29</v>
      </c>
      <c r="C1817" s="36" t="s">
        <v>57</v>
      </c>
      <c r="D1817" s="36" t="s">
        <v>57</v>
      </c>
      <c r="E1817" s="36" t="s">
        <v>57</v>
      </c>
      <c r="F1817" s="36" t="s">
        <v>206</v>
      </c>
      <c r="G1817" s="36" t="s">
        <v>49</v>
      </c>
      <c r="H1817" s="301">
        <v>0</v>
      </c>
      <c r="I1817" s="301">
        <v>0</v>
      </c>
      <c r="J1817" s="301">
        <v>0</v>
      </c>
      <c r="K1817" s="301">
        <v>0</v>
      </c>
      <c r="L1817" s="301">
        <v>0</v>
      </c>
      <c r="M1817" s="301">
        <v>0</v>
      </c>
      <c r="N1817" s="301">
        <v>0</v>
      </c>
    </row>
    <row r="1818" spans="1:14">
      <c r="A1818" s="36" t="s">
        <v>5</v>
      </c>
      <c r="B1818" s="36" t="s">
        <v>29</v>
      </c>
      <c r="C1818" s="36" t="s">
        <v>58</v>
      </c>
      <c r="D1818" s="36" t="s">
        <v>58</v>
      </c>
      <c r="E1818" s="36" t="s">
        <v>58</v>
      </c>
      <c r="F1818" s="36" t="s">
        <v>206</v>
      </c>
      <c r="G1818" s="36" t="s">
        <v>49</v>
      </c>
      <c r="H1818" s="301">
        <v>5244.1</v>
      </c>
      <c r="I1818" s="301">
        <v>5244.1</v>
      </c>
      <c r="J1818" s="301">
        <v>5244.1</v>
      </c>
      <c r="K1818" s="301">
        <v>5244.1</v>
      </c>
      <c r="L1818" s="301">
        <v>4070.1</v>
      </c>
      <c r="M1818" s="301">
        <v>4070.1</v>
      </c>
      <c r="N1818" s="301">
        <v>4070.1</v>
      </c>
    </row>
    <row r="1819" spans="1:14">
      <c r="A1819" s="36" t="s">
        <v>5</v>
      </c>
      <c r="B1819" s="36" t="s">
        <v>29</v>
      </c>
      <c r="C1819" s="36" t="s">
        <v>59</v>
      </c>
      <c r="D1819" s="36" t="s">
        <v>59</v>
      </c>
      <c r="E1819" s="36" t="s">
        <v>59</v>
      </c>
      <c r="F1819" s="36" t="s">
        <v>206</v>
      </c>
      <c r="G1819" s="36" t="s">
        <v>49</v>
      </c>
      <c r="H1819" s="301">
        <v>971.28</v>
      </c>
      <c r="I1819" s="301">
        <v>971.28</v>
      </c>
      <c r="J1819" s="301">
        <v>971.28</v>
      </c>
      <c r="K1819" s="301">
        <v>971.28</v>
      </c>
      <c r="L1819" s="301">
        <v>971.28</v>
      </c>
      <c r="M1819" s="301">
        <v>971.28</v>
      </c>
      <c r="N1819" s="301">
        <v>971.28</v>
      </c>
    </row>
    <row r="1820" spans="1:14">
      <c r="A1820" s="36" t="s">
        <v>5</v>
      </c>
      <c r="B1820" s="36" t="s">
        <v>29</v>
      </c>
      <c r="C1820" s="36" t="s">
        <v>60</v>
      </c>
      <c r="D1820" s="36" t="s">
        <v>60</v>
      </c>
      <c r="E1820" s="36" t="s">
        <v>60</v>
      </c>
      <c r="F1820" s="36" t="s">
        <v>206</v>
      </c>
      <c r="G1820" s="36" t="s">
        <v>49</v>
      </c>
      <c r="H1820" s="301">
        <v>3131.83</v>
      </c>
      <c r="I1820" s="301">
        <v>3557.93</v>
      </c>
      <c r="J1820" s="301">
        <v>3557.93</v>
      </c>
      <c r="K1820" s="301">
        <v>3557.93</v>
      </c>
      <c r="L1820" s="301">
        <v>3557.93</v>
      </c>
      <c r="M1820" s="301">
        <v>3557.93</v>
      </c>
      <c r="N1820" s="301">
        <v>3557.93</v>
      </c>
    </row>
    <row r="1821" spans="1:14">
      <c r="A1821" s="36" t="s">
        <v>5</v>
      </c>
      <c r="B1821" s="36" t="s">
        <v>29</v>
      </c>
      <c r="C1821" s="36" t="s">
        <v>61</v>
      </c>
      <c r="D1821" s="36" t="s">
        <v>61</v>
      </c>
      <c r="E1821" s="36" t="s">
        <v>61</v>
      </c>
      <c r="F1821" s="36" t="s">
        <v>206</v>
      </c>
      <c r="G1821" s="36" t="s">
        <v>49</v>
      </c>
      <c r="H1821" s="301">
        <v>271</v>
      </c>
      <c r="I1821" s="301">
        <v>271</v>
      </c>
      <c r="J1821" s="301">
        <v>271</v>
      </c>
      <c r="K1821" s="301">
        <v>271</v>
      </c>
      <c r="L1821" s="301">
        <v>271</v>
      </c>
      <c r="M1821" s="301">
        <v>271</v>
      </c>
      <c r="N1821" s="301">
        <v>271</v>
      </c>
    </row>
    <row r="1822" spans="1:14">
      <c r="A1822" s="36" t="s">
        <v>5</v>
      </c>
      <c r="B1822" s="36" t="s">
        <v>29</v>
      </c>
      <c r="C1822" s="36" t="s">
        <v>63</v>
      </c>
      <c r="D1822" s="36" t="s">
        <v>63</v>
      </c>
      <c r="E1822" s="36" t="s">
        <v>63</v>
      </c>
      <c r="F1822" s="36" t="s">
        <v>206</v>
      </c>
      <c r="G1822" s="36" t="s">
        <v>49</v>
      </c>
      <c r="H1822" s="301">
        <v>151.80000000000001</v>
      </c>
      <c r="I1822" s="301">
        <v>201.8</v>
      </c>
      <c r="J1822" s="301">
        <v>201.8</v>
      </c>
      <c r="K1822" s="301">
        <v>201.8</v>
      </c>
      <c r="L1822" s="301">
        <v>201.8</v>
      </c>
      <c r="M1822" s="301">
        <v>201.8</v>
      </c>
      <c r="N1822" s="301">
        <v>201.8</v>
      </c>
    </row>
    <row r="1823" spans="1:14">
      <c r="A1823" s="36" t="s">
        <v>5</v>
      </c>
      <c r="B1823" s="36" t="s">
        <v>29</v>
      </c>
      <c r="C1823" s="36" t="s">
        <v>64</v>
      </c>
      <c r="D1823" s="36" t="s">
        <v>64</v>
      </c>
      <c r="E1823" s="36" t="s">
        <v>64</v>
      </c>
      <c r="F1823" s="36" t="s">
        <v>206</v>
      </c>
      <c r="G1823" s="36" t="s">
        <v>49</v>
      </c>
      <c r="H1823" s="301">
        <v>417.23100000000005</v>
      </c>
      <c r="I1823" s="301">
        <v>381.27500000000003</v>
      </c>
      <c r="J1823" s="301">
        <v>327.27500000000003</v>
      </c>
      <c r="K1823" s="301">
        <v>319.27500000000003</v>
      </c>
      <c r="L1823" s="301">
        <v>319.27500000000003</v>
      </c>
      <c r="M1823" s="301">
        <v>319.27500000000003</v>
      </c>
      <c r="N1823" s="301">
        <v>319.27500000000003</v>
      </c>
    </row>
    <row r="1824" spans="1:14">
      <c r="A1824" s="36" t="s">
        <v>5</v>
      </c>
      <c r="B1824" s="36" t="s">
        <v>29</v>
      </c>
      <c r="C1824" s="36" t="s">
        <v>54</v>
      </c>
      <c r="D1824" s="36" t="s">
        <v>72</v>
      </c>
      <c r="E1824" s="36" t="s">
        <v>72</v>
      </c>
      <c r="F1824" s="36" t="s">
        <v>206</v>
      </c>
      <c r="G1824" s="36" t="s">
        <v>49</v>
      </c>
      <c r="H1824" s="301">
        <v>0</v>
      </c>
      <c r="I1824" s="301">
        <v>0</v>
      </c>
      <c r="J1824" s="301">
        <v>0</v>
      </c>
      <c r="K1824" s="301">
        <v>0</v>
      </c>
      <c r="L1824" s="301">
        <v>0</v>
      </c>
      <c r="M1824" s="301">
        <v>0</v>
      </c>
      <c r="N1824" s="301">
        <v>0</v>
      </c>
    </row>
    <row r="1825" spans="1:14">
      <c r="A1825" s="36" t="s">
        <v>5</v>
      </c>
      <c r="B1825" s="36" t="s">
        <v>29</v>
      </c>
      <c r="C1825" s="36" t="s">
        <v>55</v>
      </c>
      <c r="D1825" s="36" t="s">
        <v>73</v>
      </c>
      <c r="E1825" s="36" t="s">
        <v>73</v>
      </c>
      <c r="F1825" s="36" t="s">
        <v>206</v>
      </c>
      <c r="G1825" s="36" t="s">
        <v>49</v>
      </c>
      <c r="H1825" s="301">
        <v>0</v>
      </c>
      <c r="I1825" s="301">
        <v>0</v>
      </c>
      <c r="J1825" s="301">
        <v>543</v>
      </c>
      <c r="K1825" s="301">
        <v>543</v>
      </c>
      <c r="L1825" s="301">
        <v>543</v>
      </c>
      <c r="M1825" s="301">
        <v>543</v>
      </c>
      <c r="N1825" s="301">
        <v>543</v>
      </c>
    </row>
    <row r="1826" spans="1:14">
      <c r="A1826" s="36" t="s">
        <v>5</v>
      </c>
      <c r="B1826" s="36" t="s">
        <v>29</v>
      </c>
      <c r="C1826" s="36" t="s">
        <v>57</v>
      </c>
      <c r="D1826" s="36" t="s">
        <v>74</v>
      </c>
      <c r="E1826" s="36" t="s">
        <v>74</v>
      </c>
      <c r="F1826" s="36" t="s">
        <v>206</v>
      </c>
      <c r="G1826" s="36" t="s">
        <v>49</v>
      </c>
      <c r="H1826" s="301">
        <v>0</v>
      </c>
      <c r="I1826" s="301">
        <v>0</v>
      </c>
      <c r="J1826" s="301">
        <v>0</v>
      </c>
      <c r="K1826" s="301">
        <v>0</v>
      </c>
      <c r="L1826" s="301">
        <v>0</v>
      </c>
      <c r="M1826" s="301">
        <v>0</v>
      </c>
      <c r="N1826" s="301">
        <v>0</v>
      </c>
    </row>
    <row r="1827" spans="1:14">
      <c r="A1827" s="36" t="s">
        <v>5</v>
      </c>
      <c r="B1827" s="36" t="s">
        <v>29</v>
      </c>
      <c r="C1827" s="36" t="s">
        <v>64</v>
      </c>
      <c r="D1827" s="36" t="s">
        <v>75</v>
      </c>
      <c r="E1827" s="36" t="s">
        <v>75</v>
      </c>
      <c r="F1827" s="36" t="s">
        <v>206</v>
      </c>
      <c r="G1827" s="36" t="s">
        <v>49</v>
      </c>
      <c r="H1827" s="301">
        <v>0</v>
      </c>
      <c r="I1827" s="301">
        <v>0</v>
      </c>
      <c r="J1827" s="301">
        <v>0</v>
      </c>
      <c r="K1827" s="301">
        <v>0</v>
      </c>
      <c r="L1827" s="301">
        <v>0</v>
      </c>
      <c r="M1827" s="301">
        <v>0</v>
      </c>
      <c r="N1827" s="301">
        <v>0</v>
      </c>
    </row>
    <row r="1828" spans="1:14">
      <c r="A1828" s="36" t="s">
        <v>5</v>
      </c>
      <c r="B1828" s="36" t="s">
        <v>29</v>
      </c>
      <c r="C1828" s="36" t="s">
        <v>60</v>
      </c>
      <c r="D1828" s="36" t="s">
        <v>76</v>
      </c>
      <c r="E1828" s="36" t="s">
        <v>76</v>
      </c>
      <c r="F1828" s="36" t="s">
        <v>206</v>
      </c>
      <c r="G1828" s="36" t="s">
        <v>49</v>
      </c>
      <c r="H1828" s="301">
        <v>0</v>
      </c>
      <c r="I1828" s="301">
        <v>0</v>
      </c>
      <c r="J1828" s="301">
        <v>0</v>
      </c>
      <c r="K1828" s="301">
        <v>0</v>
      </c>
      <c r="L1828" s="301">
        <v>0</v>
      </c>
      <c r="M1828" s="301">
        <v>3252.008421</v>
      </c>
      <c r="N1828" s="301">
        <v>8260.3911959999987</v>
      </c>
    </row>
    <row r="1829" spans="1:14">
      <c r="A1829" s="36" t="s">
        <v>5</v>
      </c>
      <c r="B1829" s="36" t="s">
        <v>29</v>
      </c>
      <c r="C1829" s="36" t="s">
        <v>61</v>
      </c>
      <c r="D1829" s="36" t="s">
        <v>77</v>
      </c>
      <c r="E1829" s="36" t="s">
        <v>77</v>
      </c>
      <c r="F1829" s="36" t="s">
        <v>206</v>
      </c>
      <c r="G1829" s="36" t="s">
        <v>49</v>
      </c>
      <c r="H1829" s="301">
        <v>0</v>
      </c>
      <c r="I1829" s="301">
        <v>209</v>
      </c>
      <c r="J1829" s="301">
        <v>678</v>
      </c>
      <c r="K1829" s="301">
        <v>678</v>
      </c>
      <c r="L1829" s="301">
        <v>1303</v>
      </c>
      <c r="M1829" s="301">
        <v>1303</v>
      </c>
      <c r="N1829" s="301">
        <v>1303</v>
      </c>
    </row>
    <row r="1830" spans="1:14">
      <c r="A1830" s="36" t="s">
        <v>5</v>
      </c>
      <c r="B1830" s="36" t="s">
        <v>29</v>
      </c>
      <c r="C1830" s="36" t="s">
        <v>62</v>
      </c>
      <c r="D1830" s="36" t="s">
        <v>78</v>
      </c>
      <c r="E1830" s="36" t="s">
        <v>78</v>
      </c>
      <c r="F1830" s="36" t="s">
        <v>206</v>
      </c>
      <c r="G1830" s="36" t="s">
        <v>49</v>
      </c>
      <c r="H1830" s="301">
        <v>0</v>
      </c>
      <c r="I1830" s="301">
        <v>1056.8</v>
      </c>
      <c r="J1830" s="301">
        <v>2204.8000000000002</v>
      </c>
      <c r="K1830" s="301">
        <v>13389.800000000001</v>
      </c>
      <c r="L1830" s="301">
        <v>15499.8</v>
      </c>
      <c r="M1830" s="301">
        <v>15499.8</v>
      </c>
      <c r="N1830" s="301">
        <v>19499.8</v>
      </c>
    </row>
    <row r="1831" spans="1:14">
      <c r="A1831" s="36" t="s">
        <v>5</v>
      </c>
      <c r="B1831" s="36" t="s">
        <v>29</v>
      </c>
      <c r="C1831" s="36" t="s">
        <v>63</v>
      </c>
      <c r="D1831" s="36" t="s">
        <v>79</v>
      </c>
      <c r="E1831" s="36" t="s">
        <v>79</v>
      </c>
      <c r="F1831" s="36" t="s">
        <v>206</v>
      </c>
      <c r="G1831" s="36" t="s">
        <v>49</v>
      </c>
      <c r="H1831" s="301">
        <v>2717.9818019999998</v>
      </c>
      <c r="I1831" s="301">
        <v>2717.9818019999998</v>
      </c>
      <c r="J1831" s="301">
        <v>2717.9818019999998</v>
      </c>
      <c r="K1831" s="301">
        <v>2717.9818019999998</v>
      </c>
      <c r="L1831" s="301">
        <v>2717.9818019999998</v>
      </c>
      <c r="M1831" s="301">
        <v>2717.9818019999998</v>
      </c>
      <c r="N1831" s="301">
        <v>2717.9818019999998</v>
      </c>
    </row>
    <row r="1832" spans="1:14">
      <c r="A1832" s="36" t="s">
        <v>5</v>
      </c>
      <c r="B1832" s="36" t="s">
        <v>29</v>
      </c>
      <c r="C1832" s="36" t="s">
        <v>60</v>
      </c>
      <c r="D1832" s="36" t="s">
        <v>76</v>
      </c>
      <c r="E1832" s="36" t="s">
        <v>207</v>
      </c>
      <c r="F1832" s="36" t="s">
        <v>206</v>
      </c>
      <c r="G1832" s="36" t="s">
        <v>49</v>
      </c>
      <c r="H1832" s="301">
        <v>0</v>
      </c>
      <c r="I1832" s="301">
        <v>0</v>
      </c>
      <c r="J1832" s="301">
        <v>0</v>
      </c>
      <c r="K1832" s="301">
        <v>0</v>
      </c>
      <c r="L1832" s="301">
        <v>406.04177199999998</v>
      </c>
      <c r="M1832" s="301">
        <v>1154.033351</v>
      </c>
      <c r="N1832" s="301">
        <v>6390.3320950000007</v>
      </c>
    </row>
    <row r="1833" spans="1:14">
      <c r="A1833" s="36" t="s">
        <v>5</v>
      </c>
      <c r="B1833" s="36" t="s">
        <v>29</v>
      </c>
      <c r="C1833" s="36" t="s">
        <v>63</v>
      </c>
      <c r="D1833" s="36" t="s">
        <v>79</v>
      </c>
      <c r="E1833" s="36" t="s">
        <v>208</v>
      </c>
      <c r="F1833" s="36" t="s">
        <v>206</v>
      </c>
      <c r="G1833" s="36" t="s">
        <v>49</v>
      </c>
      <c r="H1833" s="301">
        <v>0</v>
      </c>
      <c r="I1833" s="301">
        <v>0</v>
      </c>
      <c r="J1833" s="301">
        <v>0</v>
      </c>
      <c r="K1833" s="301">
        <v>0</v>
      </c>
      <c r="L1833" s="301">
        <v>243.62506300000001</v>
      </c>
      <c r="M1833" s="301">
        <v>692.42001000000005</v>
      </c>
      <c r="N1833" s="301">
        <v>3834.1992559999999</v>
      </c>
    </row>
    <row r="1834" spans="1:14">
      <c r="A1834" s="36" t="s">
        <v>5</v>
      </c>
      <c r="B1834" s="36" t="s">
        <v>29</v>
      </c>
      <c r="C1834" s="36" t="s">
        <v>65</v>
      </c>
      <c r="D1834" s="36" t="s">
        <v>209</v>
      </c>
      <c r="E1834" s="36" t="s">
        <v>80</v>
      </c>
      <c r="F1834" s="36" t="s">
        <v>206</v>
      </c>
      <c r="G1834" s="36" t="s">
        <v>49</v>
      </c>
      <c r="H1834" s="301">
        <v>0</v>
      </c>
      <c r="I1834" s="301">
        <v>0</v>
      </c>
      <c r="J1834" s="301">
        <v>0</v>
      </c>
      <c r="K1834" s="301">
        <v>0</v>
      </c>
      <c r="L1834" s="301">
        <v>0</v>
      </c>
      <c r="M1834" s="301">
        <v>0</v>
      </c>
      <c r="N1834" s="301">
        <v>0</v>
      </c>
    </row>
    <row r="1835" spans="1:14">
      <c r="A1835" s="36" t="s">
        <v>5</v>
      </c>
      <c r="B1835" s="36" t="s">
        <v>29</v>
      </c>
      <c r="C1835" s="36" t="s">
        <v>65</v>
      </c>
      <c r="D1835" s="36" t="s">
        <v>209</v>
      </c>
      <c r="E1835" s="36" t="s">
        <v>81</v>
      </c>
      <c r="F1835" s="36" t="s">
        <v>206</v>
      </c>
      <c r="G1835" s="36" t="s">
        <v>49</v>
      </c>
      <c r="H1835" s="301">
        <v>0</v>
      </c>
      <c r="I1835" s="301">
        <v>0</v>
      </c>
      <c r="J1835" s="301">
        <v>0</v>
      </c>
      <c r="K1835" s="301">
        <v>0</v>
      </c>
      <c r="L1835" s="301">
        <v>0</v>
      </c>
      <c r="M1835" s="301">
        <v>0</v>
      </c>
      <c r="N1835" s="301">
        <v>0</v>
      </c>
    </row>
    <row r="1836" spans="1:14">
      <c r="A1836" s="36" t="s">
        <v>5</v>
      </c>
      <c r="B1836" s="36" t="s">
        <v>29</v>
      </c>
      <c r="C1836" s="36" t="s">
        <v>82</v>
      </c>
      <c r="D1836" s="36" t="s">
        <v>82</v>
      </c>
      <c r="E1836" s="36" t="s">
        <v>82</v>
      </c>
      <c r="F1836" s="36" t="s">
        <v>206</v>
      </c>
      <c r="G1836" s="36" t="s">
        <v>49</v>
      </c>
      <c r="H1836" s="301">
        <v>0</v>
      </c>
      <c r="I1836" s="301">
        <v>1275.4970000000001</v>
      </c>
      <c r="J1836" s="301">
        <v>0</v>
      </c>
      <c r="K1836" s="301">
        <v>0</v>
      </c>
      <c r="L1836" s="301">
        <v>0</v>
      </c>
      <c r="M1836" s="301">
        <v>0</v>
      </c>
      <c r="N1836" s="301">
        <v>0</v>
      </c>
    </row>
    <row r="1837" spans="1:14">
      <c r="A1837" s="36" t="s">
        <v>5</v>
      </c>
      <c r="B1837" s="36" t="s">
        <v>29</v>
      </c>
      <c r="C1837" s="36" t="s">
        <v>83</v>
      </c>
      <c r="D1837" s="36" t="s">
        <v>83</v>
      </c>
      <c r="E1837" s="36" t="s">
        <v>83</v>
      </c>
      <c r="F1837" s="36" t="s">
        <v>206</v>
      </c>
      <c r="G1837" s="36" t="s">
        <v>49</v>
      </c>
      <c r="H1837" s="301">
        <v>0</v>
      </c>
      <c r="I1837" s="301">
        <v>0</v>
      </c>
      <c r="J1837" s="301">
        <v>0</v>
      </c>
      <c r="K1837" s="301">
        <v>0</v>
      </c>
      <c r="L1837" s="301">
        <v>0</v>
      </c>
      <c r="M1837" s="301">
        <v>0</v>
      </c>
      <c r="N1837" s="301">
        <v>0</v>
      </c>
    </row>
    <row r="1838" spans="1:14">
      <c r="A1838" s="36" t="s">
        <v>5</v>
      </c>
      <c r="B1838" s="36" t="s">
        <v>29</v>
      </c>
      <c r="C1838" s="36" t="s">
        <v>84</v>
      </c>
      <c r="D1838" s="36" t="s">
        <v>84</v>
      </c>
      <c r="E1838" s="36" t="s">
        <v>84</v>
      </c>
      <c r="F1838" s="36" t="s">
        <v>206</v>
      </c>
      <c r="G1838" s="36" t="s">
        <v>49</v>
      </c>
      <c r="H1838" s="301">
        <v>0</v>
      </c>
      <c r="I1838" s="301">
        <v>0</v>
      </c>
      <c r="J1838" s="301">
        <v>0</v>
      </c>
      <c r="K1838" s="301">
        <v>0</v>
      </c>
      <c r="L1838" s="301">
        <v>0</v>
      </c>
      <c r="M1838" s="301">
        <v>0</v>
      </c>
      <c r="N1838" s="301">
        <v>0</v>
      </c>
    </row>
    <row r="1839" spans="1:14">
      <c r="A1839" s="36" t="s">
        <v>5</v>
      </c>
      <c r="B1839" s="36" t="s">
        <v>29</v>
      </c>
      <c r="C1839" s="36" t="s">
        <v>85</v>
      </c>
      <c r="D1839" s="36" t="s">
        <v>85</v>
      </c>
      <c r="E1839" s="36" t="s">
        <v>85</v>
      </c>
      <c r="F1839" s="36" t="s">
        <v>206</v>
      </c>
      <c r="G1839" s="36" t="s">
        <v>49</v>
      </c>
      <c r="H1839" s="301">
        <v>0</v>
      </c>
      <c r="I1839" s="301">
        <v>0</v>
      </c>
      <c r="J1839" s="301">
        <v>0</v>
      </c>
      <c r="K1839" s="301">
        <v>0</v>
      </c>
      <c r="L1839" s="301">
        <v>0</v>
      </c>
      <c r="M1839" s="301">
        <v>0</v>
      </c>
      <c r="N1839" s="301">
        <v>0</v>
      </c>
    </row>
    <row r="1840" spans="1:14">
      <c r="A1840" s="36" t="s">
        <v>5</v>
      </c>
      <c r="B1840" s="36" t="s">
        <v>29</v>
      </c>
      <c r="C1840" s="36" t="s">
        <v>87</v>
      </c>
      <c r="D1840" s="36" t="s">
        <v>87</v>
      </c>
      <c r="E1840" s="36" t="s">
        <v>87</v>
      </c>
      <c r="F1840" s="36" t="s">
        <v>206</v>
      </c>
      <c r="G1840" s="36" t="s">
        <v>49</v>
      </c>
      <c r="H1840" s="301">
        <v>0</v>
      </c>
      <c r="I1840" s="301">
        <v>35.956000000000003</v>
      </c>
      <c r="J1840" s="301">
        <v>89.956000000000003</v>
      </c>
      <c r="K1840" s="301">
        <v>97.956000000000003</v>
      </c>
      <c r="L1840" s="301">
        <v>97.956000000000003</v>
      </c>
      <c r="M1840" s="301">
        <v>97.956000000000003</v>
      </c>
      <c r="N1840" s="301">
        <v>97.956000000000003</v>
      </c>
    </row>
    <row r="1841" spans="1:14">
      <c r="A1841" s="36" t="s">
        <v>5</v>
      </c>
      <c r="B1841" s="36" t="s">
        <v>29</v>
      </c>
      <c r="C1841" s="36" t="s">
        <v>88</v>
      </c>
      <c r="D1841" s="36" t="s">
        <v>88</v>
      </c>
      <c r="E1841" s="36" t="s">
        <v>88</v>
      </c>
      <c r="F1841" s="36" t="s">
        <v>206</v>
      </c>
      <c r="G1841" s="36" t="s">
        <v>49</v>
      </c>
      <c r="H1841" s="301">
        <v>0</v>
      </c>
      <c r="I1841" s="301">
        <v>0</v>
      </c>
      <c r="J1841" s="301">
        <v>0</v>
      </c>
      <c r="K1841" s="301">
        <v>0</v>
      </c>
      <c r="L1841" s="301">
        <v>1174</v>
      </c>
      <c r="M1841" s="301">
        <v>1174</v>
      </c>
      <c r="N1841" s="301">
        <v>1174</v>
      </c>
    </row>
    <row r="1842" spans="1:14">
      <c r="A1842" s="36" t="s">
        <v>5</v>
      </c>
      <c r="B1842" s="36" t="s">
        <v>29</v>
      </c>
      <c r="C1842" s="36" t="s">
        <v>48</v>
      </c>
      <c r="D1842" s="36" t="s">
        <v>48</v>
      </c>
      <c r="E1842" s="36" t="s">
        <v>48</v>
      </c>
      <c r="F1842" s="36" t="s">
        <v>210</v>
      </c>
      <c r="G1842" s="36" t="s">
        <v>50</v>
      </c>
      <c r="H1842" s="301">
        <v>2184.3195604900002</v>
      </c>
      <c r="I1842" s="301">
        <v>0</v>
      </c>
      <c r="J1842" s="301">
        <v>0</v>
      </c>
      <c r="K1842" s="301">
        <v>0</v>
      </c>
      <c r="L1842" s="301">
        <v>0</v>
      </c>
      <c r="M1842" s="301">
        <v>0</v>
      </c>
      <c r="N1842" s="301">
        <v>0</v>
      </c>
    </row>
    <row r="1843" spans="1:14">
      <c r="A1843" s="36" t="s">
        <v>5</v>
      </c>
      <c r="B1843" s="36" t="s">
        <v>29</v>
      </c>
      <c r="C1843" s="36" t="s">
        <v>53</v>
      </c>
      <c r="D1843" s="36" t="s">
        <v>53</v>
      </c>
      <c r="E1843" s="36" t="s">
        <v>53</v>
      </c>
      <c r="F1843" s="36" t="s">
        <v>210</v>
      </c>
      <c r="G1843" s="36" t="s">
        <v>50</v>
      </c>
      <c r="H1843" s="301">
        <v>0</v>
      </c>
      <c r="I1843" s="301">
        <v>0</v>
      </c>
      <c r="J1843" s="301">
        <v>0</v>
      </c>
      <c r="K1843" s="301">
        <v>0</v>
      </c>
      <c r="L1843" s="301">
        <v>0</v>
      </c>
      <c r="M1843" s="301">
        <v>0</v>
      </c>
      <c r="N1843" s="301">
        <v>0</v>
      </c>
    </row>
    <row r="1844" spans="1:14">
      <c r="A1844" s="36" t="s">
        <v>5</v>
      </c>
      <c r="B1844" s="36" t="s">
        <v>29</v>
      </c>
      <c r="C1844" s="36" t="s">
        <v>54</v>
      </c>
      <c r="D1844" s="36" t="s">
        <v>54</v>
      </c>
      <c r="E1844" s="36" t="s">
        <v>54</v>
      </c>
      <c r="F1844" s="36" t="s">
        <v>210</v>
      </c>
      <c r="G1844" s="36" t="s">
        <v>50</v>
      </c>
      <c r="H1844" s="301">
        <v>51881.154013109997</v>
      </c>
      <c r="I1844" s="301">
        <v>30209.417583771996</v>
      </c>
      <c r="J1844" s="301">
        <v>26467.254790856001</v>
      </c>
      <c r="K1844" s="301">
        <v>18434.540717020001</v>
      </c>
      <c r="L1844" s="301">
        <v>25297.344107259996</v>
      </c>
      <c r="M1844" s="301">
        <v>18260.654527762003</v>
      </c>
      <c r="N1844" s="301">
        <v>6421.5760163009982</v>
      </c>
    </row>
    <row r="1845" spans="1:14">
      <c r="A1845" s="36" t="s">
        <v>5</v>
      </c>
      <c r="B1845" s="36" t="s">
        <v>29</v>
      </c>
      <c r="C1845" s="36" t="s">
        <v>55</v>
      </c>
      <c r="D1845" s="36" t="s">
        <v>55</v>
      </c>
      <c r="E1845" s="36" t="s">
        <v>55</v>
      </c>
      <c r="F1845" s="36" t="s">
        <v>210</v>
      </c>
      <c r="G1845" s="36" t="s">
        <v>50</v>
      </c>
      <c r="H1845" s="301">
        <v>218.47135946</v>
      </c>
      <c r="I1845" s="301">
        <v>105.563388006</v>
      </c>
      <c r="J1845" s="301">
        <v>65.62458595999999</v>
      </c>
      <c r="K1845" s="301">
        <v>11.36278596</v>
      </c>
      <c r="L1845" s="301">
        <v>11.631585960000001</v>
      </c>
      <c r="M1845" s="301">
        <v>13.82458596</v>
      </c>
      <c r="N1845" s="301">
        <v>119.80023771</v>
      </c>
    </row>
    <row r="1846" spans="1:14">
      <c r="A1846" s="36" t="s">
        <v>5</v>
      </c>
      <c r="B1846" s="36" t="s">
        <v>29</v>
      </c>
      <c r="C1846" s="36" t="s">
        <v>56</v>
      </c>
      <c r="D1846" s="36" t="s">
        <v>56</v>
      </c>
      <c r="E1846" s="36" t="s">
        <v>56</v>
      </c>
      <c r="F1846" s="36" t="s">
        <v>210</v>
      </c>
      <c r="G1846" s="36" t="s">
        <v>50</v>
      </c>
      <c r="H1846" s="301">
        <v>46.515560000000001</v>
      </c>
      <c r="I1846" s="301">
        <v>66</v>
      </c>
      <c r="J1846" s="301">
        <v>60.387</v>
      </c>
      <c r="K1846" s="301">
        <v>30.48836</v>
      </c>
      <c r="L1846" s="301">
        <v>30.48836</v>
      </c>
      <c r="M1846" s="301">
        <v>31.832039999999999</v>
      </c>
      <c r="N1846" s="301">
        <v>17.050360000000001</v>
      </c>
    </row>
    <row r="1847" spans="1:14">
      <c r="A1847" s="36" t="s">
        <v>5</v>
      </c>
      <c r="B1847" s="36" t="s">
        <v>29</v>
      </c>
      <c r="C1847" s="36" t="s">
        <v>57</v>
      </c>
      <c r="D1847" s="36" t="s">
        <v>57</v>
      </c>
      <c r="E1847" s="36" t="s">
        <v>57</v>
      </c>
      <c r="F1847" s="36" t="s">
        <v>210</v>
      </c>
      <c r="G1847" s="36" t="s">
        <v>50</v>
      </c>
      <c r="H1847" s="301">
        <v>0</v>
      </c>
      <c r="I1847" s="301">
        <v>0</v>
      </c>
      <c r="J1847" s="301">
        <v>0</v>
      </c>
      <c r="K1847" s="301">
        <v>0</v>
      </c>
      <c r="L1847" s="301">
        <v>0</v>
      </c>
      <c r="M1847" s="301">
        <v>0</v>
      </c>
      <c r="N1847" s="301">
        <v>0</v>
      </c>
    </row>
    <row r="1848" spans="1:14">
      <c r="A1848" s="36" t="s">
        <v>5</v>
      </c>
      <c r="B1848" s="36" t="s">
        <v>29</v>
      </c>
      <c r="C1848" s="36" t="s">
        <v>58</v>
      </c>
      <c r="D1848" s="36" t="s">
        <v>58</v>
      </c>
      <c r="E1848" s="36" t="s">
        <v>58</v>
      </c>
      <c r="F1848" s="36" t="s">
        <v>210</v>
      </c>
      <c r="G1848" s="36" t="s">
        <v>50</v>
      </c>
      <c r="H1848" s="301">
        <v>42194.054908799997</v>
      </c>
      <c r="I1848" s="301">
        <v>42194.054908799997</v>
      </c>
      <c r="J1848" s="301">
        <v>42194.054908799997</v>
      </c>
      <c r="K1848" s="301">
        <v>42194.054908799997</v>
      </c>
      <c r="L1848" s="301">
        <v>32270.067609599999</v>
      </c>
      <c r="M1848" s="301">
        <v>32270.067609599999</v>
      </c>
      <c r="N1848" s="301">
        <v>32270.067609599999</v>
      </c>
    </row>
    <row r="1849" spans="1:14">
      <c r="A1849" s="36" t="s">
        <v>5</v>
      </c>
      <c r="B1849" s="36" t="s">
        <v>29</v>
      </c>
      <c r="C1849" s="36" t="s">
        <v>59</v>
      </c>
      <c r="D1849" s="36" t="s">
        <v>59</v>
      </c>
      <c r="E1849" s="36" t="s">
        <v>59</v>
      </c>
      <c r="F1849" s="36" t="s">
        <v>210</v>
      </c>
      <c r="G1849" s="36" t="s">
        <v>50</v>
      </c>
      <c r="H1849" s="301">
        <v>1934.1529406789998</v>
      </c>
      <c r="I1849" s="301">
        <v>1932.8433981089997</v>
      </c>
      <c r="J1849" s="301">
        <v>1884.4696807269997</v>
      </c>
      <c r="K1849" s="301">
        <v>1852.1764266119999</v>
      </c>
      <c r="L1849" s="301">
        <v>1859.04883215</v>
      </c>
      <c r="M1849" s="301">
        <v>1952.8633053000001</v>
      </c>
      <c r="N1849" s="301">
        <v>2111.1351706209998</v>
      </c>
    </row>
    <row r="1850" spans="1:14">
      <c r="A1850" s="36" t="s">
        <v>5</v>
      </c>
      <c r="B1850" s="36" t="s">
        <v>29</v>
      </c>
      <c r="C1850" s="36" t="s">
        <v>60</v>
      </c>
      <c r="D1850" s="36" t="s">
        <v>60</v>
      </c>
      <c r="E1850" s="36" t="s">
        <v>60</v>
      </c>
      <c r="F1850" s="36" t="s">
        <v>210</v>
      </c>
      <c r="G1850" s="36" t="s">
        <v>50</v>
      </c>
      <c r="H1850" s="301">
        <v>5745.297599690286</v>
      </c>
      <c r="I1850" s="301">
        <v>7395.561020901524</v>
      </c>
      <c r="J1850" s="301">
        <v>7443.9853390635235</v>
      </c>
      <c r="K1850" s="301">
        <v>7443.9853390635235</v>
      </c>
      <c r="L1850" s="301">
        <v>7443.9853390635235</v>
      </c>
      <c r="M1850" s="301">
        <v>7443.9853390635235</v>
      </c>
      <c r="N1850" s="301">
        <v>7443.9853390635235</v>
      </c>
    </row>
    <row r="1851" spans="1:14">
      <c r="A1851" s="36" t="s">
        <v>5</v>
      </c>
      <c r="B1851" s="36" t="s">
        <v>29</v>
      </c>
      <c r="C1851" s="36" t="s">
        <v>61</v>
      </c>
      <c r="D1851" s="36" t="s">
        <v>61</v>
      </c>
      <c r="E1851" s="36" t="s">
        <v>61</v>
      </c>
      <c r="F1851" s="36" t="s">
        <v>210</v>
      </c>
      <c r="G1851" s="36" t="s">
        <v>50</v>
      </c>
      <c r="H1851" s="301">
        <v>737.08038482799998</v>
      </c>
      <c r="I1851" s="301">
        <v>785.44486987400001</v>
      </c>
      <c r="J1851" s="301">
        <v>785.44486987400001</v>
      </c>
      <c r="K1851" s="301">
        <v>785.44486987400001</v>
      </c>
      <c r="L1851" s="301">
        <v>785.44486987400001</v>
      </c>
      <c r="M1851" s="301">
        <v>785.44486987400001</v>
      </c>
      <c r="N1851" s="301">
        <v>785.44486987400001</v>
      </c>
    </row>
    <row r="1852" spans="1:14">
      <c r="A1852" s="36" t="s">
        <v>5</v>
      </c>
      <c r="B1852" s="36" t="s">
        <v>29</v>
      </c>
      <c r="C1852" s="36" t="s">
        <v>63</v>
      </c>
      <c r="D1852" s="36" t="s">
        <v>63</v>
      </c>
      <c r="E1852" s="36" t="s">
        <v>63</v>
      </c>
      <c r="F1852" s="36" t="s">
        <v>210</v>
      </c>
      <c r="G1852" s="36" t="s">
        <v>50</v>
      </c>
      <c r="H1852" s="301">
        <v>40.140599965</v>
      </c>
      <c r="I1852" s="301">
        <v>72.462434892000005</v>
      </c>
      <c r="J1852" s="301">
        <v>26.442527893000005</v>
      </c>
      <c r="K1852" s="301">
        <v>14.333045206000001</v>
      </c>
      <c r="L1852" s="301">
        <v>26.526900010000002</v>
      </c>
      <c r="M1852" s="301">
        <v>67.205851459000002</v>
      </c>
      <c r="N1852" s="301">
        <v>187.666083969</v>
      </c>
    </row>
    <row r="1853" spans="1:14">
      <c r="A1853" s="36" t="s">
        <v>5</v>
      </c>
      <c r="B1853" s="36" t="s">
        <v>29</v>
      </c>
      <c r="C1853" s="36" t="s">
        <v>64</v>
      </c>
      <c r="D1853" s="36" t="s">
        <v>64</v>
      </c>
      <c r="E1853" s="36" t="s">
        <v>64</v>
      </c>
      <c r="F1853" s="36" t="s">
        <v>210</v>
      </c>
      <c r="G1853" s="36" t="s">
        <v>50</v>
      </c>
      <c r="H1853" s="301">
        <v>3140.8424580079995</v>
      </c>
      <c r="I1853" s="301">
        <v>2661.8472061559996</v>
      </c>
      <c r="J1853" s="301">
        <v>2342.1309063260005</v>
      </c>
      <c r="K1853" s="301">
        <v>2317.2021056920003</v>
      </c>
      <c r="L1853" s="301">
        <v>2317.202103698</v>
      </c>
      <c r="M1853" s="301">
        <v>2317.8429022580003</v>
      </c>
      <c r="N1853" s="301">
        <v>2329.1370045430003</v>
      </c>
    </row>
    <row r="1854" spans="1:14">
      <c r="A1854" s="36" t="s">
        <v>5</v>
      </c>
      <c r="B1854" s="36" t="s">
        <v>29</v>
      </c>
      <c r="C1854" s="36" t="s">
        <v>54</v>
      </c>
      <c r="D1854" s="36" t="s">
        <v>72</v>
      </c>
      <c r="E1854" s="36" t="s">
        <v>72</v>
      </c>
      <c r="F1854" s="36" t="s">
        <v>210</v>
      </c>
      <c r="G1854" s="36" t="s">
        <v>50</v>
      </c>
      <c r="H1854" s="301">
        <v>0</v>
      </c>
      <c r="I1854" s="301">
        <v>0</v>
      </c>
      <c r="J1854" s="301">
        <v>0</v>
      </c>
      <c r="K1854" s="301">
        <v>0</v>
      </c>
      <c r="L1854" s="301">
        <v>0</v>
      </c>
      <c r="M1854" s="301">
        <v>0</v>
      </c>
      <c r="N1854" s="301">
        <v>0</v>
      </c>
    </row>
    <row r="1855" spans="1:14">
      <c r="A1855" s="36" t="s">
        <v>5</v>
      </c>
      <c r="B1855" s="36" t="s">
        <v>29</v>
      </c>
      <c r="C1855" s="36" t="s">
        <v>55</v>
      </c>
      <c r="D1855" s="36" t="s">
        <v>73</v>
      </c>
      <c r="E1855" s="36" t="s">
        <v>73</v>
      </c>
      <c r="F1855" s="36" t="s">
        <v>210</v>
      </c>
      <c r="G1855" s="36" t="s">
        <v>50</v>
      </c>
      <c r="H1855" s="301">
        <v>0</v>
      </c>
      <c r="I1855" s="301">
        <v>0</v>
      </c>
      <c r="J1855" s="301">
        <v>192.534427916</v>
      </c>
      <c r="K1855" s="301">
        <v>2.2067818959999999</v>
      </c>
      <c r="L1855" s="301">
        <v>10.968999999999999</v>
      </c>
      <c r="M1855" s="301">
        <v>76.196999999999989</v>
      </c>
      <c r="N1855" s="301">
        <v>218.54500000000002</v>
      </c>
    </row>
    <row r="1856" spans="1:14">
      <c r="A1856" s="36" t="s">
        <v>5</v>
      </c>
      <c r="B1856" s="36" t="s">
        <v>29</v>
      </c>
      <c r="C1856" s="36" t="s">
        <v>57</v>
      </c>
      <c r="D1856" s="36" t="s">
        <v>74</v>
      </c>
      <c r="E1856" s="36" t="s">
        <v>74</v>
      </c>
      <c r="F1856" s="36" t="s">
        <v>210</v>
      </c>
      <c r="G1856" s="36" t="s">
        <v>50</v>
      </c>
      <c r="H1856" s="301">
        <v>0</v>
      </c>
      <c r="I1856" s="301">
        <v>0</v>
      </c>
      <c r="J1856" s="301">
        <v>0</v>
      </c>
      <c r="K1856" s="301">
        <v>0</v>
      </c>
      <c r="L1856" s="301">
        <v>0</v>
      </c>
      <c r="M1856" s="301">
        <v>0</v>
      </c>
      <c r="N1856" s="301">
        <v>0</v>
      </c>
    </row>
    <row r="1857" spans="1:14">
      <c r="A1857" s="36" t="s">
        <v>5</v>
      </c>
      <c r="B1857" s="36" t="s">
        <v>29</v>
      </c>
      <c r="C1857" s="36" t="s">
        <v>64</v>
      </c>
      <c r="D1857" s="36" t="s">
        <v>75</v>
      </c>
      <c r="E1857" s="36" t="s">
        <v>75</v>
      </c>
      <c r="F1857" s="36" t="s">
        <v>210</v>
      </c>
      <c r="G1857" s="36" t="s">
        <v>50</v>
      </c>
      <c r="H1857" s="301">
        <v>0</v>
      </c>
      <c r="I1857" s="301">
        <v>0</v>
      </c>
      <c r="J1857" s="301">
        <v>0</v>
      </c>
      <c r="K1857" s="301">
        <v>0</v>
      </c>
      <c r="L1857" s="301">
        <v>0</v>
      </c>
      <c r="M1857" s="301">
        <v>0</v>
      </c>
      <c r="N1857" s="301">
        <v>0</v>
      </c>
    </row>
    <row r="1858" spans="1:14">
      <c r="A1858" s="36" t="s">
        <v>5</v>
      </c>
      <c r="B1858" s="36" t="s">
        <v>29</v>
      </c>
      <c r="C1858" s="36" t="s">
        <v>60</v>
      </c>
      <c r="D1858" s="36" t="s">
        <v>76</v>
      </c>
      <c r="E1858" s="36" t="s">
        <v>76</v>
      </c>
      <c r="F1858" s="36" t="s">
        <v>210</v>
      </c>
      <c r="G1858" s="36" t="s">
        <v>50</v>
      </c>
      <c r="H1858" s="301">
        <v>0</v>
      </c>
      <c r="I1858" s="301">
        <v>0</v>
      </c>
      <c r="J1858" s="301">
        <v>0</v>
      </c>
      <c r="K1858" s="301">
        <v>0</v>
      </c>
      <c r="L1858" s="301">
        <v>0</v>
      </c>
      <c r="M1858" s="301">
        <v>6890.1787912889995</v>
      </c>
      <c r="N1858" s="301">
        <v>17519.031502580001</v>
      </c>
    </row>
    <row r="1859" spans="1:14">
      <c r="A1859" s="36" t="s">
        <v>5</v>
      </c>
      <c r="B1859" s="36" t="s">
        <v>29</v>
      </c>
      <c r="C1859" s="36" t="s">
        <v>61</v>
      </c>
      <c r="D1859" s="36" t="s">
        <v>77</v>
      </c>
      <c r="E1859" s="36" t="s">
        <v>77</v>
      </c>
      <c r="F1859" s="36" t="s">
        <v>210</v>
      </c>
      <c r="G1859" s="36" t="s">
        <v>50</v>
      </c>
      <c r="H1859" s="301">
        <v>0</v>
      </c>
      <c r="I1859" s="301">
        <v>928.38059360499994</v>
      </c>
      <c r="J1859" s="301">
        <v>2868.8689629149999</v>
      </c>
      <c r="K1859" s="301">
        <v>2868.8689629149999</v>
      </c>
      <c r="L1859" s="301">
        <v>5113.8821898619999</v>
      </c>
      <c r="M1859" s="301">
        <v>5113.8821898619999</v>
      </c>
      <c r="N1859" s="301">
        <v>5113.8821898619999</v>
      </c>
    </row>
    <row r="1860" spans="1:14">
      <c r="A1860" s="36" t="s">
        <v>5</v>
      </c>
      <c r="B1860" s="36" t="s">
        <v>29</v>
      </c>
      <c r="C1860" s="36" t="s">
        <v>62</v>
      </c>
      <c r="D1860" s="36" t="s">
        <v>78</v>
      </c>
      <c r="E1860" s="36" t="s">
        <v>78</v>
      </c>
      <c r="F1860" s="36" t="s">
        <v>210</v>
      </c>
      <c r="G1860" s="36" t="s">
        <v>50</v>
      </c>
      <c r="H1860" s="301">
        <v>0</v>
      </c>
      <c r="I1860" s="301">
        <v>4079.1158996170002</v>
      </c>
      <c r="J1860" s="301">
        <v>8805.6614991930001</v>
      </c>
      <c r="K1860" s="301">
        <v>55098.859996018</v>
      </c>
      <c r="L1860" s="301">
        <v>64045.915464261008</v>
      </c>
      <c r="M1860" s="301">
        <v>64045.915464261008</v>
      </c>
      <c r="N1860" s="301">
        <v>81359.371249461983</v>
      </c>
    </row>
    <row r="1861" spans="1:14">
      <c r="A1861" s="36" t="s">
        <v>5</v>
      </c>
      <c r="B1861" s="36" t="s">
        <v>29</v>
      </c>
      <c r="C1861" s="36" t="s">
        <v>63</v>
      </c>
      <c r="D1861" s="36" t="s">
        <v>79</v>
      </c>
      <c r="E1861" s="36" t="s">
        <v>79</v>
      </c>
      <c r="F1861" s="36" t="s">
        <v>210</v>
      </c>
      <c r="G1861" s="36" t="s">
        <v>50</v>
      </c>
      <c r="H1861" s="301">
        <v>3742.7495828239998</v>
      </c>
      <c r="I1861" s="301">
        <v>3866.6234790589997</v>
      </c>
      <c r="J1861" s="301">
        <v>3866.2785093450002</v>
      </c>
      <c r="K1861" s="301">
        <v>3742.4758805489996</v>
      </c>
      <c r="L1861" s="301">
        <v>3499.697875239</v>
      </c>
      <c r="M1861" s="301">
        <v>3770.3519254590001</v>
      </c>
      <c r="N1861" s="301">
        <v>3825.8788723749999</v>
      </c>
    </row>
    <row r="1862" spans="1:14">
      <c r="A1862" s="36" t="s">
        <v>5</v>
      </c>
      <c r="B1862" s="36" t="s">
        <v>29</v>
      </c>
      <c r="C1862" s="36" t="s">
        <v>60</v>
      </c>
      <c r="D1862" s="36" t="s">
        <v>76</v>
      </c>
      <c r="E1862" s="36" t="s">
        <v>207</v>
      </c>
      <c r="F1862" s="36" t="s">
        <v>210</v>
      </c>
      <c r="G1862" s="36" t="s">
        <v>50</v>
      </c>
      <c r="H1862" s="301">
        <v>0</v>
      </c>
      <c r="I1862" s="301">
        <v>0</v>
      </c>
      <c r="J1862" s="301">
        <v>0</v>
      </c>
      <c r="K1862" s="301">
        <v>0</v>
      </c>
      <c r="L1862" s="301">
        <v>872.07222574399998</v>
      </c>
      <c r="M1862" s="301">
        <v>2478.5637884500002</v>
      </c>
      <c r="N1862" s="301">
        <v>13724.772953734</v>
      </c>
    </row>
    <row r="1863" spans="1:14">
      <c r="A1863" s="36" t="s">
        <v>5</v>
      </c>
      <c r="B1863" s="36" t="s">
        <v>29</v>
      </c>
      <c r="C1863" s="36" t="s">
        <v>63</v>
      </c>
      <c r="D1863" s="36" t="s">
        <v>79</v>
      </c>
      <c r="E1863" s="36" t="s">
        <v>208</v>
      </c>
      <c r="F1863" s="36" t="s">
        <v>210</v>
      </c>
      <c r="G1863" s="36" t="s">
        <v>50</v>
      </c>
      <c r="H1863" s="301">
        <v>0</v>
      </c>
      <c r="I1863" s="301">
        <v>0</v>
      </c>
      <c r="J1863" s="301">
        <v>0</v>
      </c>
      <c r="K1863" s="301">
        <v>0</v>
      </c>
      <c r="L1863" s="301">
        <v>334.98446150500001</v>
      </c>
      <c r="M1863" s="301">
        <v>1010.933215825</v>
      </c>
      <c r="N1863" s="301">
        <v>5283.1807205149998</v>
      </c>
    </row>
    <row r="1864" spans="1:14">
      <c r="A1864" s="36" t="s">
        <v>5</v>
      </c>
      <c r="B1864" s="36" t="s">
        <v>29</v>
      </c>
      <c r="C1864" s="36" t="s">
        <v>65</v>
      </c>
      <c r="D1864" s="36" t="s">
        <v>209</v>
      </c>
      <c r="E1864" s="36" t="s">
        <v>80</v>
      </c>
      <c r="F1864" s="36" t="s">
        <v>210</v>
      </c>
      <c r="G1864" s="36" t="s">
        <v>50</v>
      </c>
      <c r="H1864" s="301">
        <v>0</v>
      </c>
      <c r="I1864" s="301">
        <v>0</v>
      </c>
      <c r="J1864" s="301">
        <v>0</v>
      </c>
      <c r="K1864" s="301">
        <v>0</v>
      </c>
      <c r="L1864" s="301">
        <v>0</v>
      </c>
      <c r="M1864" s="301">
        <v>0</v>
      </c>
      <c r="N1864" s="301">
        <v>0</v>
      </c>
    </row>
    <row r="1865" spans="1:14">
      <c r="A1865" s="36" t="s">
        <v>5</v>
      </c>
      <c r="B1865" s="36" t="s">
        <v>29</v>
      </c>
      <c r="C1865" s="36" t="s">
        <v>65</v>
      </c>
      <c r="D1865" s="36" t="s">
        <v>209</v>
      </c>
      <c r="E1865" s="36" t="s">
        <v>81</v>
      </c>
      <c r="F1865" s="36" t="s">
        <v>210</v>
      </c>
      <c r="G1865" s="36" t="s">
        <v>50</v>
      </c>
      <c r="H1865" s="301">
        <v>0</v>
      </c>
      <c r="I1865" s="301">
        <v>0</v>
      </c>
      <c r="J1865" s="301">
        <v>0</v>
      </c>
      <c r="K1865" s="301">
        <v>0</v>
      </c>
      <c r="L1865" s="301">
        <v>0</v>
      </c>
      <c r="M1865" s="301">
        <v>0</v>
      </c>
      <c r="N1865" s="301">
        <v>0</v>
      </c>
    </row>
    <row r="1866" spans="1:14">
      <c r="A1866" s="36"/>
      <c r="B1866" s="36"/>
      <c r="C1866" s="36"/>
      <c r="D1866" s="36"/>
      <c r="E1866" s="36"/>
      <c r="F1866" s="36"/>
      <c r="G1866" s="36"/>
      <c r="H1866" s="301"/>
      <c r="I1866" s="301"/>
      <c r="J1866" s="301"/>
      <c r="K1866" s="301"/>
      <c r="L1866" s="301"/>
      <c r="M1866" s="301"/>
      <c r="N1866" s="301"/>
    </row>
    <row r="1867" spans="1:14">
      <c r="A1867" s="36" t="s">
        <v>2</v>
      </c>
      <c r="B1867" s="36" t="s">
        <v>43</v>
      </c>
      <c r="C1867" s="36" t="s">
        <v>203</v>
      </c>
      <c r="D1867" s="36" t="s">
        <v>204</v>
      </c>
      <c r="E1867" s="36" t="s">
        <v>205</v>
      </c>
      <c r="F1867" s="36" t="s">
        <v>99</v>
      </c>
      <c r="G1867" s="36" t="s">
        <v>46</v>
      </c>
      <c r="H1867" s="301">
        <v>2025</v>
      </c>
      <c r="I1867" s="301">
        <v>2028</v>
      </c>
      <c r="J1867" s="301">
        <v>2030</v>
      </c>
      <c r="K1867" s="301">
        <v>2032</v>
      </c>
      <c r="L1867" s="301">
        <v>2035</v>
      </c>
      <c r="M1867" s="301">
        <v>2037</v>
      </c>
      <c r="N1867" s="301">
        <v>2040</v>
      </c>
    </row>
    <row r="1868" spans="1:14">
      <c r="A1868" s="36" t="s">
        <v>5</v>
      </c>
      <c r="B1868" s="36" t="s">
        <v>211</v>
      </c>
      <c r="C1868" s="36" t="s">
        <v>48</v>
      </c>
      <c r="D1868" s="36" t="s">
        <v>48</v>
      </c>
      <c r="E1868" s="36" t="s">
        <v>48</v>
      </c>
      <c r="F1868" s="36" t="s">
        <v>206</v>
      </c>
      <c r="G1868" s="36" t="s">
        <v>49</v>
      </c>
      <c r="H1868" s="301">
        <v>117747.21640699996</v>
      </c>
      <c r="I1868" s="301">
        <v>70364.964783999982</v>
      </c>
      <c r="J1868" s="301">
        <v>32273.066837000002</v>
      </c>
      <c r="K1868" s="301">
        <v>2102.2818437354199</v>
      </c>
      <c r="L1868" s="301">
        <v>1527.5269097354201</v>
      </c>
      <c r="M1868" s="301">
        <v>1405.6571217354201</v>
      </c>
      <c r="N1868" s="301">
        <v>1252.32711973542</v>
      </c>
    </row>
    <row r="1869" spans="1:14">
      <c r="A1869" s="36" t="s">
        <v>5</v>
      </c>
      <c r="B1869" s="36" t="s">
        <v>211</v>
      </c>
      <c r="C1869" s="36" t="s">
        <v>53</v>
      </c>
      <c r="D1869" s="36" t="s">
        <v>53</v>
      </c>
      <c r="E1869" s="36" t="s">
        <v>53</v>
      </c>
      <c r="F1869" s="36" t="s">
        <v>206</v>
      </c>
      <c r="G1869" s="36" t="s">
        <v>49</v>
      </c>
      <c r="H1869" s="301">
        <v>0</v>
      </c>
      <c r="I1869" s="301">
        <v>0</v>
      </c>
      <c r="J1869" s="301">
        <v>0</v>
      </c>
      <c r="K1869" s="301">
        <v>6809.6456419628003</v>
      </c>
      <c r="L1869" s="301">
        <v>6809.6456419628003</v>
      </c>
      <c r="M1869" s="301">
        <v>6809.6456419628003</v>
      </c>
      <c r="N1869" s="301">
        <v>6809.6456419628003</v>
      </c>
    </row>
    <row r="1870" spans="1:14">
      <c r="A1870" s="36" t="s">
        <v>5</v>
      </c>
      <c r="B1870" s="36" t="s">
        <v>211</v>
      </c>
      <c r="C1870" s="36" t="s">
        <v>54</v>
      </c>
      <c r="D1870" s="36" t="s">
        <v>54</v>
      </c>
      <c r="E1870" s="36" t="s">
        <v>54</v>
      </c>
      <c r="F1870" s="36" t="s">
        <v>206</v>
      </c>
      <c r="G1870" s="36" t="s">
        <v>49</v>
      </c>
      <c r="H1870" s="301">
        <v>175351.30280008991</v>
      </c>
      <c r="I1870" s="301">
        <v>178652.30280008994</v>
      </c>
      <c r="J1870" s="301">
        <v>178652.30280008994</v>
      </c>
      <c r="K1870" s="301">
        <v>178183.0929243252</v>
      </c>
      <c r="L1870" s="301">
        <v>178183.0929243252</v>
      </c>
      <c r="M1870" s="301">
        <v>178100.64292432519</v>
      </c>
      <c r="N1870" s="301">
        <v>166893.36925932526</v>
      </c>
    </row>
    <row r="1871" spans="1:14">
      <c r="A1871" s="36" t="s">
        <v>5</v>
      </c>
      <c r="B1871" s="36" t="s">
        <v>211</v>
      </c>
      <c r="C1871" s="36" t="s">
        <v>55</v>
      </c>
      <c r="D1871" s="36" t="s">
        <v>55</v>
      </c>
      <c r="E1871" s="36" t="s">
        <v>55</v>
      </c>
      <c r="F1871" s="36" t="s">
        <v>206</v>
      </c>
      <c r="G1871" s="36" t="s">
        <v>49</v>
      </c>
      <c r="H1871" s="301">
        <v>108679.06100000007</v>
      </c>
      <c r="I1871" s="301">
        <v>107070.56100000009</v>
      </c>
      <c r="J1871" s="301">
        <v>106634.01004100007</v>
      </c>
      <c r="K1871" s="301">
        <v>105658.23897300009</v>
      </c>
      <c r="L1871" s="301">
        <v>105651.51955000008</v>
      </c>
      <c r="M1871" s="301">
        <v>103878.11285800008</v>
      </c>
      <c r="N1871" s="301">
        <v>91411.665244000091</v>
      </c>
    </row>
    <row r="1872" spans="1:14">
      <c r="A1872" s="36" t="s">
        <v>5</v>
      </c>
      <c r="B1872" s="36" t="s">
        <v>211</v>
      </c>
      <c r="C1872" s="36" t="s">
        <v>56</v>
      </c>
      <c r="D1872" s="36" t="s">
        <v>56</v>
      </c>
      <c r="E1872" s="36" t="s">
        <v>56</v>
      </c>
      <c r="F1872" s="36" t="s">
        <v>206</v>
      </c>
      <c r="G1872" s="36" t="s">
        <v>49</v>
      </c>
      <c r="H1872" s="301">
        <v>64329.572592999975</v>
      </c>
      <c r="I1872" s="301">
        <v>64251.476406999987</v>
      </c>
      <c r="J1872" s="301">
        <v>85817.224644999995</v>
      </c>
      <c r="K1872" s="301">
        <v>85647.224644999995</v>
      </c>
      <c r="L1872" s="301">
        <v>84463.750454999987</v>
      </c>
      <c r="M1872" s="301">
        <v>70327.961888999984</v>
      </c>
      <c r="N1872" s="301">
        <v>43155.646802000003</v>
      </c>
    </row>
    <row r="1873" spans="1:14">
      <c r="A1873" s="36" t="s">
        <v>5</v>
      </c>
      <c r="B1873" s="36" t="s">
        <v>211</v>
      </c>
      <c r="C1873" s="36" t="s">
        <v>57</v>
      </c>
      <c r="D1873" s="36" t="s">
        <v>57</v>
      </c>
      <c r="E1873" s="36" t="s">
        <v>57</v>
      </c>
      <c r="F1873" s="36" t="s">
        <v>206</v>
      </c>
      <c r="G1873" s="36" t="s">
        <v>49</v>
      </c>
      <c r="H1873" s="301">
        <v>237.6</v>
      </c>
      <c r="I1873" s="301">
        <v>237.6</v>
      </c>
      <c r="J1873" s="301">
        <v>237.6</v>
      </c>
      <c r="K1873" s="301">
        <v>237.6</v>
      </c>
      <c r="L1873" s="301">
        <v>237.6</v>
      </c>
      <c r="M1873" s="301">
        <v>237.6</v>
      </c>
      <c r="N1873" s="301">
        <v>237.6</v>
      </c>
    </row>
    <row r="1874" spans="1:14">
      <c r="A1874" s="36" t="s">
        <v>5</v>
      </c>
      <c r="B1874" s="36" t="s">
        <v>211</v>
      </c>
      <c r="C1874" s="36" t="s">
        <v>58</v>
      </c>
      <c r="D1874" s="36" t="s">
        <v>58</v>
      </c>
      <c r="E1874" s="36" t="s">
        <v>58</v>
      </c>
      <c r="F1874" s="36" t="s">
        <v>206</v>
      </c>
      <c r="G1874" s="36" t="s">
        <v>49</v>
      </c>
      <c r="H1874" s="301">
        <v>82051.000000000015</v>
      </c>
      <c r="I1874" s="301">
        <v>83017.000000000015</v>
      </c>
      <c r="J1874" s="301">
        <v>83010.000000000015</v>
      </c>
      <c r="K1874" s="301">
        <v>83538.000000000015</v>
      </c>
      <c r="L1874" s="301">
        <v>78400.538387000008</v>
      </c>
      <c r="M1874" s="301">
        <v>71708.679999999993</v>
      </c>
      <c r="N1874" s="301">
        <v>44324.434666000001</v>
      </c>
    </row>
    <row r="1875" spans="1:14">
      <c r="A1875" s="36" t="s">
        <v>5</v>
      </c>
      <c r="B1875" s="36" t="s">
        <v>211</v>
      </c>
      <c r="C1875" s="36" t="s">
        <v>59</v>
      </c>
      <c r="D1875" s="36" t="s">
        <v>59</v>
      </c>
      <c r="E1875" s="36" t="s">
        <v>59</v>
      </c>
      <c r="F1875" s="36" t="s">
        <v>206</v>
      </c>
      <c r="G1875" s="36" t="s">
        <v>49</v>
      </c>
      <c r="H1875" s="301">
        <v>60401.617999999988</v>
      </c>
      <c r="I1875" s="301">
        <v>60402.612999999983</v>
      </c>
      <c r="J1875" s="301">
        <v>60402.612999999983</v>
      </c>
      <c r="K1875" s="301">
        <v>60401.212999999982</v>
      </c>
      <c r="L1875" s="301">
        <v>60401.212999999982</v>
      </c>
      <c r="M1875" s="301">
        <v>60401.212999999982</v>
      </c>
      <c r="N1875" s="301">
        <v>60401.212999999982</v>
      </c>
    </row>
    <row r="1876" spans="1:14">
      <c r="A1876" s="36" t="s">
        <v>5</v>
      </c>
      <c r="B1876" s="36" t="s">
        <v>211</v>
      </c>
      <c r="C1876" s="36" t="s">
        <v>60</v>
      </c>
      <c r="D1876" s="36" t="s">
        <v>60</v>
      </c>
      <c r="E1876" s="36" t="s">
        <v>60</v>
      </c>
      <c r="F1876" s="36" t="s">
        <v>206</v>
      </c>
      <c r="G1876" s="36" t="s">
        <v>49</v>
      </c>
      <c r="H1876" s="301">
        <v>52169.697999999997</v>
      </c>
      <c r="I1876" s="301">
        <v>54924.697999999997</v>
      </c>
      <c r="J1876" s="301">
        <v>54924.697999999997</v>
      </c>
      <c r="K1876" s="301">
        <v>54924.697999999997</v>
      </c>
      <c r="L1876" s="301">
        <v>54924.697999999997</v>
      </c>
      <c r="M1876" s="301">
        <v>54924.697999999997</v>
      </c>
      <c r="N1876" s="301">
        <v>54924.697999999997</v>
      </c>
    </row>
    <row r="1877" spans="1:14">
      <c r="A1877" s="36" t="s">
        <v>5</v>
      </c>
      <c r="B1877" s="36" t="s">
        <v>211</v>
      </c>
      <c r="C1877" s="36" t="s">
        <v>61</v>
      </c>
      <c r="D1877" s="36" t="s">
        <v>61</v>
      </c>
      <c r="E1877" s="36" t="s">
        <v>61</v>
      </c>
      <c r="F1877" s="36" t="s">
        <v>206</v>
      </c>
      <c r="G1877" s="36" t="s">
        <v>49</v>
      </c>
      <c r="H1877" s="301">
        <v>87104.957000000009</v>
      </c>
      <c r="I1877" s="301">
        <v>88114.957000000009</v>
      </c>
      <c r="J1877" s="301">
        <v>88114.957000000009</v>
      </c>
      <c r="K1877" s="301">
        <v>88114.957000000009</v>
      </c>
      <c r="L1877" s="301">
        <v>88114.957000000009</v>
      </c>
      <c r="M1877" s="301">
        <v>88114.957000000009</v>
      </c>
      <c r="N1877" s="301">
        <v>88114.957000000009</v>
      </c>
    </row>
    <row r="1878" spans="1:14">
      <c r="A1878" s="36" t="s">
        <v>5</v>
      </c>
      <c r="B1878" s="36" t="s">
        <v>211</v>
      </c>
      <c r="C1878" s="36" t="s">
        <v>63</v>
      </c>
      <c r="D1878" s="36" t="s">
        <v>63</v>
      </c>
      <c r="E1878" s="36" t="s">
        <v>63</v>
      </c>
      <c r="F1878" s="36" t="s">
        <v>206</v>
      </c>
      <c r="G1878" s="36" t="s">
        <v>49</v>
      </c>
      <c r="H1878" s="301">
        <v>1222.3999999999999</v>
      </c>
      <c r="I1878" s="301">
        <v>1632.3999999999999</v>
      </c>
      <c r="J1878" s="301">
        <v>1632.3999999999999</v>
      </c>
      <c r="K1878" s="301">
        <v>1632.3999999999999</v>
      </c>
      <c r="L1878" s="301">
        <v>1632.3999999999999</v>
      </c>
      <c r="M1878" s="301">
        <v>1632.3999999999999</v>
      </c>
      <c r="N1878" s="301">
        <v>1632.3999999999999</v>
      </c>
    </row>
    <row r="1879" spans="1:14">
      <c r="A1879" s="36" t="s">
        <v>5</v>
      </c>
      <c r="B1879" s="36" t="s">
        <v>211</v>
      </c>
      <c r="C1879" s="36" t="s">
        <v>64</v>
      </c>
      <c r="D1879" s="36" t="s">
        <v>64</v>
      </c>
      <c r="E1879" s="36" t="s">
        <v>64</v>
      </c>
      <c r="F1879" s="36" t="s">
        <v>206</v>
      </c>
      <c r="G1879" s="36" t="s">
        <v>49</v>
      </c>
      <c r="H1879" s="301">
        <v>6433.4299999999967</v>
      </c>
      <c r="I1879" s="301">
        <v>3971.1349999999989</v>
      </c>
      <c r="J1879" s="301">
        <v>3911.1349999999989</v>
      </c>
      <c r="K1879" s="301">
        <v>3864.6349999999989</v>
      </c>
      <c r="L1879" s="301">
        <v>3864.6349999999989</v>
      </c>
      <c r="M1879" s="301">
        <v>3441.985999999999</v>
      </c>
      <c r="N1879" s="301">
        <v>3422.925999999999</v>
      </c>
    </row>
    <row r="1880" spans="1:14">
      <c r="A1880" s="36" t="s">
        <v>5</v>
      </c>
      <c r="B1880" s="36" t="s">
        <v>211</v>
      </c>
      <c r="C1880" s="36" t="s">
        <v>54</v>
      </c>
      <c r="D1880" s="36" t="s">
        <v>72</v>
      </c>
      <c r="E1880" s="36" t="s">
        <v>72</v>
      </c>
      <c r="F1880" s="36" t="s">
        <v>206</v>
      </c>
      <c r="G1880" s="36" t="s">
        <v>49</v>
      </c>
      <c r="H1880" s="301">
        <v>0</v>
      </c>
      <c r="I1880" s="301">
        <v>24929.431952999999</v>
      </c>
      <c r="J1880" s="301">
        <v>29230.670245999998</v>
      </c>
      <c r="K1880" s="301">
        <v>33476.536259999993</v>
      </c>
      <c r="L1880" s="301">
        <v>33542.325232999996</v>
      </c>
      <c r="M1880" s="301">
        <v>38927.403616000003</v>
      </c>
      <c r="N1880" s="301">
        <v>43383.145884999998</v>
      </c>
    </row>
    <row r="1881" spans="1:14">
      <c r="A1881" s="36" t="s">
        <v>5</v>
      </c>
      <c r="B1881" s="36" t="s">
        <v>211</v>
      </c>
      <c r="C1881" s="36" t="s">
        <v>55</v>
      </c>
      <c r="D1881" s="36" t="s">
        <v>73</v>
      </c>
      <c r="E1881" s="36" t="s">
        <v>73</v>
      </c>
      <c r="F1881" s="36" t="s">
        <v>206</v>
      </c>
      <c r="G1881" s="36" t="s">
        <v>49</v>
      </c>
      <c r="H1881" s="301">
        <v>0</v>
      </c>
      <c r="I1881" s="301">
        <v>542.08199999999999</v>
      </c>
      <c r="J1881" s="301">
        <v>542.08199999999999</v>
      </c>
      <c r="K1881" s="301">
        <v>4027.1481009999993</v>
      </c>
      <c r="L1881" s="301">
        <v>4027.1481009999993</v>
      </c>
      <c r="M1881" s="301">
        <v>4027.1481009999993</v>
      </c>
      <c r="N1881" s="301">
        <v>4027.1481009999993</v>
      </c>
    </row>
    <row r="1882" spans="1:14">
      <c r="A1882" s="36" t="s">
        <v>5</v>
      </c>
      <c r="B1882" s="36" t="s">
        <v>211</v>
      </c>
      <c r="C1882" s="36" t="s">
        <v>57</v>
      </c>
      <c r="D1882" s="36" t="s">
        <v>74</v>
      </c>
      <c r="E1882" s="36" t="s">
        <v>74</v>
      </c>
      <c r="F1882" s="36" t="s">
        <v>206</v>
      </c>
      <c r="G1882" s="36" t="s">
        <v>49</v>
      </c>
      <c r="H1882" s="301">
        <v>0</v>
      </c>
      <c r="I1882" s="301">
        <v>0</v>
      </c>
      <c r="J1882" s="301">
        <v>0</v>
      </c>
      <c r="K1882" s="301">
        <v>0</v>
      </c>
      <c r="L1882" s="301">
        <v>0</v>
      </c>
      <c r="M1882" s="301">
        <v>0</v>
      </c>
      <c r="N1882" s="301">
        <v>0</v>
      </c>
    </row>
    <row r="1883" spans="1:14">
      <c r="A1883" s="36" t="s">
        <v>5</v>
      </c>
      <c r="B1883" s="36" t="s">
        <v>211</v>
      </c>
      <c r="C1883" s="36" t="s">
        <v>64</v>
      </c>
      <c r="D1883" s="36" t="s">
        <v>75</v>
      </c>
      <c r="E1883" s="36" t="s">
        <v>75</v>
      </c>
      <c r="F1883" s="36" t="s">
        <v>206</v>
      </c>
      <c r="G1883" s="36" t="s">
        <v>49</v>
      </c>
      <c r="H1883" s="301">
        <v>0</v>
      </c>
      <c r="I1883" s="301">
        <v>0</v>
      </c>
      <c r="J1883" s="301">
        <v>0</v>
      </c>
      <c r="K1883" s="301">
        <v>7114</v>
      </c>
      <c r="L1883" s="301">
        <v>7114</v>
      </c>
      <c r="M1883" s="301">
        <v>7114</v>
      </c>
      <c r="N1883" s="301">
        <v>7114</v>
      </c>
    </row>
    <row r="1884" spans="1:14">
      <c r="A1884" s="36" t="s">
        <v>5</v>
      </c>
      <c r="B1884" s="36" t="s">
        <v>211</v>
      </c>
      <c r="C1884" s="36" t="s">
        <v>60</v>
      </c>
      <c r="D1884" s="36" t="s">
        <v>76</v>
      </c>
      <c r="E1884" s="36" t="s">
        <v>76</v>
      </c>
      <c r="F1884" s="36" t="s">
        <v>206</v>
      </c>
      <c r="G1884" s="36" t="s">
        <v>49</v>
      </c>
      <c r="H1884" s="301">
        <v>0</v>
      </c>
      <c r="I1884" s="301">
        <v>0</v>
      </c>
      <c r="J1884" s="301">
        <v>0</v>
      </c>
      <c r="K1884" s="301">
        <v>0</v>
      </c>
      <c r="L1884" s="301">
        <v>7443.357986</v>
      </c>
      <c r="M1884" s="301">
        <v>96413.709632000027</v>
      </c>
      <c r="N1884" s="301">
        <v>187683.60571100001</v>
      </c>
    </row>
    <row r="1885" spans="1:14">
      <c r="A1885" s="36" t="s">
        <v>5</v>
      </c>
      <c r="B1885" s="36" t="s">
        <v>211</v>
      </c>
      <c r="C1885" s="36" t="s">
        <v>61</v>
      </c>
      <c r="D1885" s="36" t="s">
        <v>77</v>
      </c>
      <c r="E1885" s="36" t="s">
        <v>77</v>
      </c>
      <c r="F1885" s="36" t="s">
        <v>206</v>
      </c>
      <c r="G1885" s="36" t="s">
        <v>49</v>
      </c>
      <c r="H1885" s="301">
        <v>0</v>
      </c>
      <c r="I1885" s="301">
        <v>12404.08488</v>
      </c>
      <c r="J1885" s="301">
        <v>66461.520575000002</v>
      </c>
      <c r="K1885" s="301">
        <v>85272.151062999998</v>
      </c>
      <c r="L1885" s="301">
        <v>112812.39679000003</v>
      </c>
      <c r="M1885" s="301">
        <v>121550.97111900002</v>
      </c>
      <c r="N1885" s="301">
        <v>291561.54102800007</v>
      </c>
    </row>
    <row r="1886" spans="1:14">
      <c r="A1886" s="36" t="s">
        <v>5</v>
      </c>
      <c r="B1886" s="36" t="s">
        <v>211</v>
      </c>
      <c r="C1886" s="36" t="s">
        <v>62</v>
      </c>
      <c r="D1886" s="36" t="s">
        <v>78</v>
      </c>
      <c r="E1886" s="36" t="s">
        <v>78</v>
      </c>
      <c r="F1886" s="36" t="s">
        <v>206</v>
      </c>
      <c r="G1886" s="36" t="s">
        <v>49</v>
      </c>
      <c r="H1886" s="301">
        <v>12</v>
      </c>
      <c r="I1886" s="301">
        <v>2612</v>
      </c>
      <c r="J1886" s="301">
        <v>2612</v>
      </c>
      <c r="K1886" s="301">
        <v>2612</v>
      </c>
      <c r="L1886" s="301">
        <v>5200</v>
      </c>
      <c r="M1886" s="301">
        <v>5200</v>
      </c>
      <c r="N1886" s="301">
        <v>5200</v>
      </c>
    </row>
    <row r="1887" spans="1:14">
      <c r="A1887" s="36" t="s">
        <v>5</v>
      </c>
      <c r="B1887" s="36" t="s">
        <v>211</v>
      </c>
      <c r="C1887" s="36" t="s">
        <v>63</v>
      </c>
      <c r="D1887" s="36" t="s">
        <v>79</v>
      </c>
      <c r="E1887" s="36" t="s">
        <v>79</v>
      </c>
      <c r="F1887" s="36" t="s">
        <v>206</v>
      </c>
      <c r="G1887" s="36" t="s">
        <v>49</v>
      </c>
      <c r="H1887" s="301">
        <v>8655.8702199999989</v>
      </c>
      <c r="I1887" s="301">
        <v>8655.8702199999989</v>
      </c>
      <c r="J1887" s="301">
        <v>11337.583226999999</v>
      </c>
      <c r="K1887" s="301">
        <v>11337.583226999999</v>
      </c>
      <c r="L1887" s="301">
        <v>13644.115809999999</v>
      </c>
      <c r="M1887" s="301">
        <v>13644.115809999999</v>
      </c>
      <c r="N1887" s="301">
        <v>13644.115809999999</v>
      </c>
    </row>
    <row r="1888" spans="1:14">
      <c r="A1888" s="36" t="s">
        <v>5</v>
      </c>
      <c r="B1888" s="36" t="s">
        <v>211</v>
      </c>
      <c r="C1888" s="36" t="s">
        <v>60</v>
      </c>
      <c r="D1888" s="36" t="s">
        <v>76</v>
      </c>
      <c r="E1888" s="36" t="s">
        <v>207</v>
      </c>
      <c r="F1888" s="36" t="s">
        <v>206</v>
      </c>
      <c r="G1888" s="36" t="s">
        <v>49</v>
      </c>
      <c r="H1888" s="301">
        <v>0</v>
      </c>
      <c r="I1888" s="301">
        <v>0</v>
      </c>
      <c r="J1888" s="301">
        <v>8191.4234300000007</v>
      </c>
      <c r="K1888" s="301">
        <v>28063.523061999993</v>
      </c>
      <c r="L1888" s="301">
        <v>44538.673187999993</v>
      </c>
      <c r="M1888" s="301">
        <v>52540.619857999998</v>
      </c>
      <c r="N1888" s="301">
        <v>101054.93188899998</v>
      </c>
    </row>
    <row r="1889" spans="1:14">
      <c r="A1889" s="36" t="s">
        <v>5</v>
      </c>
      <c r="B1889" s="36" t="s">
        <v>211</v>
      </c>
      <c r="C1889" s="36" t="s">
        <v>63</v>
      </c>
      <c r="D1889" s="36" t="s">
        <v>79</v>
      </c>
      <c r="E1889" s="36" t="s">
        <v>208</v>
      </c>
      <c r="F1889" s="36" t="s">
        <v>206</v>
      </c>
      <c r="G1889" s="36" t="s">
        <v>49</v>
      </c>
      <c r="H1889" s="301">
        <v>0</v>
      </c>
      <c r="I1889" s="301">
        <v>0</v>
      </c>
      <c r="J1889" s="301">
        <v>4914.8540570000005</v>
      </c>
      <c r="K1889" s="301">
        <v>16838.113832000003</v>
      </c>
      <c r="L1889" s="301">
        <v>26723.203908000003</v>
      </c>
      <c r="M1889" s="301">
        <v>31524.371910000002</v>
      </c>
      <c r="N1889" s="301">
        <v>60632.959118999999</v>
      </c>
    </row>
    <row r="1890" spans="1:14">
      <c r="A1890" s="36" t="s">
        <v>5</v>
      </c>
      <c r="B1890" s="36" t="s">
        <v>211</v>
      </c>
      <c r="C1890" s="36" t="s">
        <v>65</v>
      </c>
      <c r="D1890" s="36" t="s">
        <v>209</v>
      </c>
      <c r="E1890" s="36" t="s">
        <v>80</v>
      </c>
      <c r="F1890" s="36" t="s">
        <v>206</v>
      </c>
      <c r="G1890" s="36" t="s">
        <v>49</v>
      </c>
      <c r="H1890" s="301">
        <v>0</v>
      </c>
      <c r="I1890" s="301">
        <v>0</v>
      </c>
      <c r="J1890" s="301">
        <v>0</v>
      </c>
      <c r="K1890" s="301">
        <v>0</v>
      </c>
      <c r="L1890" s="301">
        <v>0</v>
      </c>
      <c r="M1890" s="301">
        <v>0</v>
      </c>
      <c r="N1890" s="301">
        <v>0</v>
      </c>
    </row>
    <row r="1891" spans="1:14">
      <c r="A1891" s="36" t="s">
        <v>5</v>
      </c>
      <c r="B1891" s="36" t="s">
        <v>211</v>
      </c>
      <c r="C1891" s="36" t="s">
        <v>65</v>
      </c>
      <c r="D1891" s="36" t="s">
        <v>209</v>
      </c>
      <c r="E1891" s="36" t="s">
        <v>81</v>
      </c>
      <c r="F1891" s="36" t="s">
        <v>206</v>
      </c>
      <c r="G1891" s="36" t="s">
        <v>49</v>
      </c>
      <c r="H1891" s="301">
        <v>0</v>
      </c>
      <c r="I1891" s="301">
        <v>0</v>
      </c>
      <c r="J1891" s="301">
        <v>0</v>
      </c>
      <c r="K1891" s="301">
        <v>601</v>
      </c>
      <c r="L1891" s="301">
        <v>601</v>
      </c>
      <c r="M1891" s="301">
        <v>601</v>
      </c>
      <c r="N1891" s="301">
        <v>601</v>
      </c>
    </row>
    <row r="1892" spans="1:14">
      <c r="A1892" s="36" t="s">
        <v>5</v>
      </c>
      <c r="B1892" s="36" t="s">
        <v>211</v>
      </c>
      <c r="C1892" s="36" t="s">
        <v>82</v>
      </c>
      <c r="D1892" s="36" t="s">
        <v>82</v>
      </c>
      <c r="E1892" s="36" t="s">
        <v>82</v>
      </c>
      <c r="F1892" s="36" t="s">
        <v>206</v>
      </c>
      <c r="G1892" s="36" t="s">
        <v>49</v>
      </c>
      <c r="H1892" s="301">
        <v>0</v>
      </c>
      <c r="I1892" s="301">
        <v>19226.489177000003</v>
      </c>
      <c r="J1892" s="301">
        <v>23157.581851999999</v>
      </c>
      <c r="K1892" s="301">
        <v>38188.625264000002</v>
      </c>
      <c r="L1892" s="301">
        <v>33629.334198000004</v>
      </c>
      <c r="M1892" s="301">
        <v>33751.203986000008</v>
      </c>
      <c r="N1892" s="301">
        <v>33904.53398800001</v>
      </c>
    </row>
    <row r="1893" spans="1:14">
      <c r="A1893" s="36" t="s">
        <v>5</v>
      </c>
      <c r="B1893" s="36" t="s">
        <v>211</v>
      </c>
      <c r="C1893" s="36" t="s">
        <v>83</v>
      </c>
      <c r="D1893" s="36" t="s">
        <v>83</v>
      </c>
      <c r="E1893" s="36" t="s">
        <v>83</v>
      </c>
      <c r="F1893" s="36" t="s">
        <v>206</v>
      </c>
      <c r="G1893" s="36" t="s">
        <v>49</v>
      </c>
      <c r="H1893" s="301">
        <v>0</v>
      </c>
      <c r="I1893" s="301">
        <v>0</v>
      </c>
      <c r="J1893" s="301">
        <v>0</v>
      </c>
      <c r="K1893" s="301">
        <v>265</v>
      </c>
      <c r="L1893" s="301">
        <v>265</v>
      </c>
      <c r="M1893" s="301">
        <v>347.45</v>
      </c>
      <c r="N1893" s="301">
        <v>11554.723665</v>
      </c>
    </row>
    <row r="1894" spans="1:14">
      <c r="A1894" s="36" t="s">
        <v>5</v>
      </c>
      <c r="B1894" s="36" t="s">
        <v>211</v>
      </c>
      <c r="C1894" s="36" t="s">
        <v>84</v>
      </c>
      <c r="D1894" s="36" t="s">
        <v>84</v>
      </c>
      <c r="E1894" s="2" t="s">
        <v>84</v>
      </c>
      <c r="F1894" s="36" t="s">
        <v>206</v>
      </c>
      <c r="G1894" s="36" t="s">
        <v>49</v>
      </c>
      <c r="H1894" s="301">
        <v>0</v>
      </c>
      <c r="I1894" s="301">
        <v>191.1</v>
      </c>
      <c r="J1894" s="301">
        <v>319.650959</v>
      </c>
      <c r="K1894" s="301">
        <v>696.22202700000003</v>
      </c>
      <c r="L1894" s="301">
        <v>702.94145000000003</v>
      </c>
      <c r="M1894" s="301">
        <v>2476.3481420000003</v>
      </c>
      <c r="N1894" s="301">
        <v>14449.595756000001</v>
      </c>
    </row>
    <row r="1895" spans="1:14">
      <c r="A1895" s="36" t="s">
        <v>5</v>
      </c>
      <c r="B1895" s="36" t="s">
        <v>211</v>
      </c>
      <c r="C1895" s="36" t="s">
        <v>85</v>
      </c>
      <c r="D1895" s="36" t="s">
        <v>85</v>
      </c>
      <c r="E1895" s="2" t="s">
        <v>85</v>
      </c>
      <c r="F1895" s="36" t="s">
        <v>206</v>
      </c>
      <c r="G1895" s="36" t="s">
        <v>49</v>
      </c>
      <c r="H1895" s="301">
        <v>0</v>
      </c>
      <c r="I1895" s="301">
        <v>2465.4406319999998</v>
      </c>
      <c r="J1895" s="301">
        <v>1933.0796660000001</v>
      </c>
      <c r="K1895" s="301">
        <v>1689.0796660000001</v>
      </c>
      <c r="L1895" s="301">
        <v>1738.5538560000002</v>
      </c>
      <c r="M1895" s="301">
        <v>15874.342422000003</v>
      </c>
      <c r="N1895" s="301">
        <v>43046.657508999982</v>
      </c>
    </row>
    <row r="1896" spans="1:14">
      <c r="A1896" s="36" t="s">
        <v>5</v>
      </c>
      <c r="B1896" s="36" t="s">
        <v>211</v>
      </c>
      <c r="C1896" s="36" t="s">
        <v>87</v>
      </c>
      <c r="D1896" s="36" t="s">
        <v>87</v>
      </c>
      <c r="E1896" s="2" t="s">
        <v>87</v>
      </c>
      <c r="F1896" s="36" t="s">
        <v>206</v>
      </c>
      <c r="G1896" s="36" t="s">
        <v>49</v>
      </c>
      <c r="H1896" s="301">
        <v>0</v>
      </c>
      <c r="I1896" s="301">
        <v>2423.8050000000003</v>
      </c>
      <c r="J1896" s="301">
        <v>2483.8050000000003</v>
      </c>
      <c r="K1896" s="301">
        <v>2530.3050000000003</v>
      </c>
      <c r="L1896" s="301">
        <v>2530.3050000000003</v>
      </c>
      <c r="M1896" s="301">
        <v>2952.9540000000002</v>
      </c>
      <c r="N1896" s="301">
        <v>2972.0140000000001</v>
      </c>
    </row>
    <row r="1897" spans="1:14">
      <c r="A1897" s="36" t="s">
        <v>5</v>
      </c>
      <c r="B1897" s="36" t="s">
        <v>211</v>
      </c>
      <c r="C1897" s="36" t="s">
        <v>88</v>
      </c>
      <c r="D1897" s="36" t="s">
        <v>88</v>
      </c>
      <c r="E1897" s="2" t="s">
        <v>88</v>
      </c>
      <c r="F1897" s="36" t="s">
        <v>206</v>
      </c>
      <c r="G1897" s="36" t="s">
        <v>49</v>
      </c>
      <c r="H1897" s="301">
        <v>0</v>
      </c>
      <c r="I1897" s="301">
        <v>0</v>
      </c>
      <c r="J1897" s="301">
        <v>0</v>
      </c>
      <c r="K1897" s="301">
        <v>0</v>
      </c>
      <c r="L1897" s="301">
        <v>7487.4616129999995</v>
      </c>
      <c r="M1897" s="301">
        <v>14179.320000000002</v>
      </c>
      <c r="N1897" s="301">
        <v>41563.565334000006</v>
      </c>
    </row>
    <row r="1898" spans="1:14">
      <c r="A1898" s="36" t="s">
        <v>5</v>
      </c>
      <c r="B1898" s="36" t="s">
        <v>211</v>
      </c>
      <c r="C1898" s="36" t="s">
        <v>48</v>
      </c>
      <c r="D1898" s="36" t="s">
        <v>48</v>
      </c>
      <c r="E1898" s="36" t="s">
        <v>48</v>
      </c>
      <c r="F1898" s="36" t="s">
        <v>210</v>
      </c>
      <c r="G1898" s="36" t="s">
        <v>50</v>
      </c>
      <c r="H1898" s="301">
        <v>574871.50136974675</v>
      </c>
      <c r="I1898" s="301">
        <v>358496.34985779488</v>
      </c>
      <c r="J1898" s="301">
        <v>142484.58053818549</v>
      </c>
      <c r="K1898" s="301">
        <v>8629.791501235999</v>
      </c>
      <c r="L1898" s="301">
        <v>7142.0646114800011</v>
      </c>
      <c r="M1898" s="301">
        <v>6671.4226703619988</v>
      </c>
      <c r="N1898" s="301">
        <v>5726.1568737199996</v>
      </c>
    </row>
    <row r="1899" spans="1:14">
      <c r="A1899" s="36" t="s">
        <v>5</v>
      </c>
      <c r="B1899" s="36" t="s">
        <v>211</v>
      </c>
      <c r="C1899" s="36" t="s">
        <v>53</v>
      </c>
      <c r="D1899" s="36" t="s">
        <v>53</v>
      </c>
      <c r="E1899" s="36" t="s">
        <v>53</v>
      </c>
      <c r="F1899" s="36" t="s">
        <v>210</v>
      </c>
      <c r="G1899" s="36" t="s">
        <v>50</v>
      </c>
      <c r="H1899" s="301">
        <v>0</v>
      </c>
      <c r="I1899" s="301">
        <v>0</v>
      </c>
      <c r="J1899" s="301">
        <v>0</v>
      </c>
      <c r="K1899" s="301">
        <v>59652.495830146137</v>
      </c>
      <c r="L1899" s="301">
        <v>59652.495830914129</v>
      </c>
      <c r="M1899" s="301">
        <v>59652.495827986138</v>
      </c>
      <c r="N1899" s="301">
        <v>59652.495827290135</v>
      </c>
    </row>
    <row r="1900" spans="1:14">
      <c r="A1900" s="36" t="s">
        <v>5</v>
      </c>
      <c r="B1900" s="36" t="s">
        <v>211</v>
      </c>
      <c r="C1900" s="36" t="s">
        <v>54</v>
      </c>
      <c r="D1900" s="36" t="s">
        <v>54</v>
      </c>
      <c r="E1900" s="36" t="s">
        <v>54</v>
      </c>
      <c r="F1900" s="36" t="s">
        <v>210</v>
      </c>
      <c r="G1900" s="36" t="s">
        <v>50</v>
      </c>
      <c r="H1900" s="301">
        <v>1014457.0040567367</v>
      </c>
      <c r="I1900" s="301">
        <v>1096208.3132390475</v>
      </c>
      <c r="J1900" s="301">
        <v>1054985.8445954451</v>
      </c>
      <c r="K1900" s="301">
        <v>1088621.6496813097</v>
      </c>
      <c r="L1900" s="301">
        <v>1075341.5110073558</v>
      </c>
      <c r="M1900" s="301">
        <v>965393.89639525244</v>
      </c>
      <c r="N1900" s="301">
        <v>409106.48293329409</v>
      </c>
    </row>
    <row r="1901" spans="1:14">
      <c r="A1901" s="36" t="s">
        <v>5</v>
      </c>
      <c r="B1901" s="36" t="s">
        <v>211</v>
      </c>
      <c r="C1901" s="36" t="s">
        <v>55</v>
      </c>
      <c r="D1901" s="36" t="s">
        <v>55</v>
      </c>
      <c r="E1901" s="36" t="s">
        <v>55</v>
      </c>
      <c r="F1901" s="36" t="s">
        <v>210</v>
      </c>
      <c r="G1901" s="36" t="s">
        <v>50</v>
      </c>
      <c r="H1901" s="301">
        <v>10060.657611098004</v>
      </c>
      <c r="I1901" s="301">
        <v>10635.904292499001</v>
      </c>
      <c r="J1901" s="301">
        <v>15350.756388911006</v>
      </c>
      <c r="K1901" s="301">
        <v>18035.77528593098</v>
      </c>
      <c r="L1901" s="301">
        <v>15298.055034679002</v>
      </c>
      <c r="M1901" s="301">
        <v>4975.3275329660055</v>
      </c>
      <c r="N1901" s="301">
        <v>1438.8770583869998</v>
      </c>
    </row>
    <row r="1902" spans="1:14">
      <c r="A1902" s="36" t="s">
        <v>5</v>
      </c>
      <c r="B1902" s="36" t="s">
        <v>211</v>
      </c>
      <c r="C1902" s="36" t="s">
        <v>56</v>
      </c>
      <c r="D1902" s="36" t="s">
        <v>56</v>
      </c>
      <c r="E1902" s="36" t="s">
        <v>56</v>
      </c>
      <c r="F1902" s="36" t="s">
        <v>210</v>
      </c>
      <c r="G1902" s="36" t="s">
        <v>50</v>
      </c>
      <c r="H1902" s="301">
        <v>10951.563083034998</v>
      </c>
      <c r="I1902" s="301">
        <v>19576.551530207998</v>
      </c>
      <c r="J1902" s="301">
        <v>51761.512635218998</v>
      </c>
      <c r="K1902" s="301">
        <v>80912.404076184976</v>
      </c>
      <c r="L1902" s="301">
        <v>54298.005169005999</v>
      </c>
      <c r="M1902" s="301">
        <v>22149.502830083002</v>
      </c>
      <c r="N1902" s="301">
        <v>310.85981121600003</v>
      </c>
    </row>
    <row r="1903" spans="1:14">
      <c r="A1903" s="36" t="s">
        <v>5</v>
      </c>
      <c r="B1903" s="36" t="s">
        <v>211</v>
      </c>
      <c r="C1903" s="36" t="s">
        <v>57</v>
      </c>
      <c r="D1903" s="36" t="s">
        <v>57</v>
      </c>
      <c r="E1903" s="36" t="s">
        <v>57</v>
      </c>
      <c r="F1903" s="36" t="s">
        <v>210</v>
      </c>
      <c r="G1903" s="36" t="s">
        <v>50</v>
      </c>
      <c r="H1903" s="301">
        <v>2081.3760000000002</v>
      </c>
      <c r="I1903" s="301">
        <v>2081.3760000000002</v>
      </c>
      <c r="J1903" s="301">
        <v>2081.3760000000002</v>
      </c>
      <c r="K1903" s="301">
        <v>2081.3760000000002</v>
      </c>
      <c r="L1903" s="301">
        <v>2081.3760000000002</v>
      </c>
      <c r="M1903" s="301">
        <v>2081.3760000000002</v>
      </c>
      <c r="N1903" s="301">
        <v>2081.3760000000002</v>
      </c>
    </row>
    <row r="1904" spans="1:14">
      <c r="A1904" s="36" t="s">
        <v>5</v>
      </c>
      <c r="B1904" s="36" t="s">
        <v>211</v>
      </c>
      <c r="C1904" s="36" t="s">
        <v>58</v>
      </c>
      <c r="D1904" s="36" t="s">
        <v>58</v>
      </c>
      <c r="E1904" s="36" t="s">
        <v>58</v>
      </c>
      <c r="F1904" s="36" t="s">
        <v>210</v>
      </c>
      <c r="G1904" s="36" t="s">
        <v>50</v>
      </c>
      <c r="H1904" s="301">
        <v>659094.49654096784</v>
      </c>
      <c r="I1904" s="301">
        <v>666682.67406458175</v>
      </c>
      <c r="J1904" s="301">
        <v>667773.35057322774</v>
      </c>
      <c r="K1904" s="301">
        <v>674170.11262144288</v>
      </c>
      <c r="L1904" s="301">
        <v>639378.67521598376</v>
      </c>
      <c r="M1904" s="301">
        <v>586937.15956666495</v>
      </c>
      <c r="N1904" s="301">
        <v>344965.68182550598</v>
      </c>
    </row>
    <row r="1905" spans="1:14">
      <c r="A1905" s="36" t="s">
        <v>5</v>
      </c>
      <c r="B1905" s="36" t="s">
        <v>211</v>
      </c>
      <c r="C1905" s="36" t="s">
        <v>59</v>
      </c>
      <c r="D1905" s="36" t="s">
        <v>59</v>
      </c>
      <c r="E1905" s="36" t="s">
        <v>59</v>
      </c>
      <c r="F1905" s="36" t="s">
        <v>210</v>
      </c>
      <c r="G1905" s="36" t="s">
        <v>50</v>
      </c>
      <c r="H1905" s="301">
        <v>195057.11786779834</v>
      </c>
      <c r="I1905" s="301">
        <v>194417.9002329233</v>
      </c>
      <c r="J1905" s="301">
        <v>192363.30301548913</v>
      </c>
      <c r="K1905" s="301">
        <v>188422.66260490348</v>
      </c>
      <c r="L1905" s="301">
        <v>188108.96273886049</v>
      </c>
      <c r="M1905" s="301">
        <v>194654.03819790229</v>
      </c>
      <c r="N1905" s="301">
        <v>193362.0202800048</v>
      </c>
    </row>
    <row r="1906" spans="1:14">
      <c r="A1906" s="36" t="s">
        <v>5</v>
      </c>
      <c r="B1906" s="36" t="s">
        <v>211</v>
      </c>
      <c r="C1906" s="36" t="s">
        <v>60</v>
      </c>
      <c r="D1906" s="36" t="s">
        <v>60</v>
      </c>
      <c r="E1906" s="36" t="s">
        <v>60</v>
      </c>
      <c r="F1906" s="36" t="s">
        <v>210</v>
      </c>
      <c r="G1906" s="36" t="s">
        <v>50</v>
      </c>
      <c r="H1906" s="301">
        <v>112255.39961532946</v>
      </c>
      <c r="I1906" s="301">
        <v>121213.61378866184</v>
      </c>
      <c r="J1906" s="301">
        <v>121213.61378866184</v>
      </c>
      <c r="K1906" s="301">
        <v>121213.61378866184</v>
      </c>
      <c r="L1906" s="301">
        <v>121213.61378866184</v>
      </c>
      <c r="M1906" s="301">
        <v>121213.61378866184</v>
      </c>
      <c r="N1906" s="301">
        <v>121042.98149367084</v>
      </c>
    </row>
    <row r="1907" spans="1:14">
      <c r="A1907" s="36" t="s">
        <v>5</v>
      </c>
      <c r="B1907" s="36" t="s">
        <v>211</v>
      </c>
      <c r="C1907" s="36" t="s">
        <v>61</v>
      </c>
      <c r="D1907" s="36" t="s">
        <v>61</v>
      </c>
      <c r="E1907" s="36" t="s">
        <v>61</v>
      </c>
      <c r="F1907" s="36" t="s">
        <v>210</v>
      </c>
      <c r="G1907" s="36" t="s">
        <v>50</v>
      </c>
      <c r="H1907" s="301">
        <v>302152.68741830875</v>
      </c>
      <c r="I1907" s="301">
        <v>308268.26163674972</v>
      </c>
      <c r="J1907" s="301">
        <v>308263.46431983873</v>
      </c>
      <c r="K1907" s="301">
        <v>308268.26163674972</v>
      </c>
      <c r="L1907" s="301">
        <v>308267.23529445071</v>
      </c>
      <c r="M1907" s="301">
        <v>308267.23529445071</v>
      </c>
      <c r="N1907" s="301">
        <v>295651.43063483771</v>
      </c>
    </row>
    <row r="1908" spans="1:14">
      <c r="A1908" s="36" t="s">
        <v>5</v>
      </c>
      <c r="B1908" s="36" t="s">
        <v>211</v>
      </c>
      <c r="C1908" s="36" t="s">
        <v>63</v>
      </c>
      <c r="D1908" s="36" t="s">
        <v>63</v>
      </c>
      <c r="E1908" s="36" t="s">
        <v>63</v>
      </c>
      <c r="F1908" s="36" t="s">
        <v>210</v>
      </c>
      <c r="G1908" s="36" t="s">
        <v>50</v>
      </c>
      <c r="H1908" s="301">
        <v>938.2314869679999</v>
      </c>
      <c r="I1908" s="301">
        <v>796.08670073000008</v>
      </c>
      <c r="J1908" s="301">
        <v>642.00616483199985</v>
      </c>
      <c r="K1908" s="301">
        <v>353.27768542000001</v>
      </c>
      <c r="L1908" s="301">
        <v>284.40025713199998</v>
      </c>
      <c r="M1908" s="301">
        <v>658.69067390000021</v>
      </c>
      <c r="N1908" s="301">
        <v>1605.267473724</v>
      </c>
    </row>
    <row r="1909" spans="1:14">
      <c r="A1909" s="36" t="s">
        <v>5</v>
      </c>
      <c r="B1909" s="36" t="s">
        <v>211</v>
      </c>
      <c r="C1909" s="36" t="s">
        <v>64</v>
      </c>
      <c r="D1909" s="36" t="s">
        <v>64</v>
      </c>
      <c r="E1909" s="36" t="s">
        <v>64</v>
      </c>
      <c r="F1909" s="36" t="s">
        <v>210</v>
      </c>
      <c r="G1909" s="36" t="s">
        <v>50</v>
      </c>
      <c r="H1909" s="301">
        <v>34555.541511801996</v>
      </c>
      <c r="I1909" s="301">
        <v>29272.852598842997</v>
      </c>
      <c r="J1909" s="301">
        <v>27764.54456828101</v>
      </c>
      <c r="K1909" s="301">
        <v>27584.62464309399</v>
      </c>
      <c r="L1909" s="301">
        <v>28871.765721906006</v>
      </c>
      <c r="M1909" s="301">
        <v>26292.078059056017</v>
      </c>
      <c r="N1909" s="301">
        <v>25194.893208026002</v>
      </c>
    </row>
    <row r="1910" spans="1:14">
      <c r="A1910" s="36" t="s">
        <v>5</v>
      </c>
      <c r="B1910" s="36" t="s">
        <v>211</v>
      </c>
      <c r="C1910" s="36" t="s">
        <v>54</v>
      </c>
      <c r="D1910" s="36" t="s">
        <v>72</v>
      </c>
      <c r="E1910" s="36" t="s">
        <v>72</v>
      </c>
      <c r="F1910" s="36" t="s">
        <v>210</v>
      </c>
      <c r="G1910" s="36" t="s">
        <v>50</v>
      </c>
      <c r="H1910" s="301">
        <v>0</v>
      </c>
      <c r="I1910" s="301">
        <v>205977.218016939</v>
      </c>
      <c r="J1910" s="301">
        <v>242051.05846350198</v>
      </c>
      <c r="K1910" s="301">
        <v>121107.30923178502</v>
      </c>
      <c r="L1910" s="301">
        <v>121625.193086805</v>
      </c>
      <c r="M1910" s="301">
        <v>140726.22842680602</v>
      </c>
      <c r="N1910" s="301">
        <v>140246.53260769902</v>
      </c>
    </row>
    <row r="1911" spans="1:14">
      <c r="A1911" s="36" t="s">
        <v>5</v>
      </c>
      <c r="B1911" s="36" t="s">
        <v>211</v>
      </c>
      <c r="C1911" s="36" t="s">
        <v>55</v>
      </c>
      <c r="D1911" s="36" t="s">
        <v>73</v>
      </c>
      <c r="E1911" s="36" t="s">
        <v>73</v>
      </c>
      <c r="F1911" s="36" t="s">
        <v>210</v>
      </c>
      <c r="G1911" s="36" t="s">
        <v>50</v>
      </c>
      <c r="H1911" s="301">
        <v>0</v>
      </c>
      <c r="I1911" s="301">
        <v>351.69555273600002</v>
      </c>
      <c r="J1911" s="301">
        <v>342.59582399999999</v>
      </c>
      <c r="K1911" s="301">
        <v>2486.2698291400002</v>
      </c>
      <c r="L1911" s="301">
        <v>2536.8579271499998</v>
      </c>
      <c r="M1911" s="301">
        <v>1973.9549032109999</v>
      </c>
      <c r="N1911" s="301">
        <v>879.05547364299991</v>
      </c>
    </row>
    <row r="1912" spans="1:14">
      <c r="A1912" s="36" t="s">
        <v>5</v>
      </c>
      <c r="B1912" s="36" t="s">
        <v>211</v>
      </c>
      <c r="C1912" s="36" t="s">
        <v>57</v>
      </c>
      <c r="D1912" s="36" t="s">
        <v>74</v>
      </c>
      <c r="E1912" s="36" t="s">
        <v>74</v>
      </c>
      <c r="F1912" s="36" t="s">
        <v>210</v>
      </c>
      <c r="G1912" s="36" t="s">
        <v>50</v>
      </c>
      <c r="H1912" s="301">
        <v>0</v>
      </c>
      <c r="I1912" s="301">
        <v>0</v>
      </c>
      <c r="J1912" s="301">
        <v>0</v>
      </c>
      <c r="K1912" s="301">
        <v>0</v>
      </c>
      <c r="L1912" s="301">
        <v>0</v>
      </c>
      <c r="M1912" s="301">
        <v>0</v>
      </c>
      <c r="N1912" s="301">
        <v>0</v>
      </c>
    </row>
    <row r="1913" spans="1:14">
      <c r="A1913" s="36" t="s">
        <v>5</v>
      </c>
      <c r="B1913" s="36" t="s">
        <v>211</v>
      </c>
      <c r="C1913" s="36" t="s">
        <v>64</v>
      </c>
      <c r="D1913" s="36" t="s">
        <v>75</v>
      </c>
      <c r="E1913" s="36" t="s">
        <v>75</v>
      </c>
      <c r="F1913" s="36" t="s">
        <v>210</v>
      </c>
      <c r="G1913" s="36" t="s">
        <v>50</v>
      </c>
      <c r="H1913" s="301">
        <v>0</v>
      </c>
      <c r="I1913" s="301">
        <v>0</v>
      </c>
      <c r="J1913" s="301">
        <v>0</v>
      </c>
      <c r="K1913" s="301">
        <v>37893.912836752999</v>
      </c>
      <c r="L1913" s="301">
        <v>37893.912838539007</v>
      </c>
      <c r="M1913" s="301">
        <v>37893.912843623999</v>
      </c>
      <c r="N1913" s="301">
        <v>37893.912840493984</v>
      </c>
    </row>
    <row r="1914" spans="1:14">
      <c r="A1914" s="36" t="s">
        <v>5</v>
      </c>
      <c r="B1914" s="36" t="s">
        <v>211</v>
      </c>
      <c r="C1914" s="36" t="s">
        <v>60</v>
      </c>
      <c r="D1914" s="36" t="s">
        <v>76</v>
      </c>
      <c r="E1914" s="36" t="s">
        <v>76</v>
      </c>
      <c r="F1914" s="36" t="s">
        <v>210</v>
      </c>
      <c r="G1914" s="36" t="s">
        <v>50</v>
      </c>
      <c r="H1914" s="301">
        <v>0</v>
      </c>
      <c r="I1914" s="301">
        <v>0</v>
      </c>
      <c r="J1914" s="301">
        <v>0</v>
      </c>
      <c r="K1914" s="301">
        <v>0</v>
      </c>
      <c r="L1914" s="301">
        <v>20111.558030034001</v>
      </c>
      <c r="M1914" s="301">
        <v>231549.28666697099</v>
      </c>
      <c r="N1914" s="301">
        <v>446499.74488698214</v>
      </c>
    </row>
    <row r="1915" spans="1:14">
      <c r="A1915" s="36" t="s">
        <v>5</v>
      </c>
      <c r="B1915" s="36" t="s">
        <v>211</v>
      </c>
      <c r="C1915" s="36" t="s">
        <v>61</v>
      </c>
      <c r="D1915" s="36" t="s">
        <v>77</v>
      </c>
      <c r="E1915" s="36" t="s">
        <v>77</v>
      </c>
      <c r="F1915" s="36" t="s">
        <v>210</v>
      </c>
      <c r="G1915" s="36" t="s">
        <v>50</v>
      </c>
      <c r="H1915" s="301">
        <v>0</v>
      </c>
      <c r="I1915" s="301">
        <v>48738.953016148997</v>
      </c>
      <c r="J1915" s="301">
        <v>282061.07765958289</v>
      </c>
      <c r="K1915" s="301">
        <v>361533.75298464095</v>
      </c>
      <c r="L1915" s="301">
        <v>466404.42029283498</v>
      </c>
      <c r="M1915" s="301">
        <v>504817.76436152891</v>
      </c>
      <c r="N1915" s="301">
        <v>1127410.2649680078</v>
      </c>
    </row>
    <row r="1916" spans="1:14">
      <c r="A1916" s="36" t="s">
        <v>5</v>
      </c>
      <c r="B1916" s="36" t="s">
        <v>211</v>
      </c>
      <c r="C1916" s="36" t="s">
        <v>62</v>
      </c>
      <c r="D1916" s="36" t="s">
        <v>78</v>
      </c>
      <c r="E1916" s="36" t="s">
        <v>78</v>
      </c>
      <c r="F1916" s="36" t="s">
        <v>210</v>
      </c>
      <c r="G1916" s="36" t="s">
        <v>50</v>
      </c>
      <c r="H1916" s="301">
        <v>46.318499779</v>
      </c>
      <c r="I1916" s="301">
        <v>10751.038500159</v>
      </c>
      <c r="J1916" s="301">
        <v>10751.038500159</v>
      </c>
      <c r="K1916" s="301">
        <v>10751.038500159</v>
      </c>
      <c r="L1916" s="301">
        <v>21268.140025831999</v>
      </c>
      <c r="M1916" s="301">
        <v>21268.140025831999</v>
      </c>
      <c r="N1916" s="301">
        <v>21268.140025831999</v>
      </c>
    </row>
    <row r="1917" spans="1:14">
      <c r="A1917" s="36" t="s">
        <v>5</v>
      </c>
      <c r="B1917" s="36" t="s">
        <v>211</v>
      </c>
      <c r="C1917" s="36" t="s">
        <v>63</v>
      </c>
      <c r="D1917" s="36" t="s">
        <v>79</v>
      </c>
      <c r="E1917" s="36" t="s">
        <v>79</v>
      </c>
      <c r="F1917" s="36" t="s">
        <v>210</v>
      </c>
      <c r="G1917" s="36" t="s">
        <v>50</v>
      </c>
      <c r="H1917" s="301">
        <v>7566.8538070340001</v>
      </c>
      <c r="I1917" s="301">
        <v>9246.7181923449989</v>
      </c>
      <c r="J1917" s="301">
        <v>12442.409382596999</v>
      </c>
      <c r="K1917" s="301">
        <v>8907.0515105510003</v>
      </c>
      <c r="L1917" s="301">
        <v>10319.716468359</v>
      </c>
      <c r="M1917" s="301">
        <v>22567.575601764998</v>
      </c>
      <c r="N1917" s="301">
        <v>24866.345220227999</v>
      </c>
    </row>
    <row r="1918" spans="1:14">
      <c r="A1918" s="36" t="s">
        <v>5</v>
      </c>
      <c r="B1918" s="36" t="s">
        <v>211</v>
      </c>
      <c r="C1918" s="36" t="s">
        <v>60</v>
      </c>
      <c r="D1918" s="36" t="s">
        <v>76</v>
      </c>
      <c r="E1918" s="36" t="s">
        <v>207</v>
      </c>
      <c r="F1918" s="36" t="s">
        <v>210</v>
      </c>
      <c r="G1918" s="36" t="s">
        <v>50</v>
      </c>
      <c r="H1918" s="301">
        <v>0</v>
      </c>
      <c r="I1918" s="301">
        <v>0</v>
      </c>
      <c r="J1918" s="301">
        <v>18801.771777959999</v>
      </c>
      <c r="K1918" s="301">
        <v>65567.339545125986</v>
      </c>
      <c r="L1918" s="301">
        <v>105614.35945352535</v>
      </c>
      <c r="M1918" s="301">
        <v>126169.30276462037</v>
      </c>
      <c r="N1918" s="301">
        <v>244606.51570430733</v>
      </c>
    </row>
    <row r="1919" spans="1:14">
      <c r="A1919" s="36" t="s">
        <v>5</v>
      </c>
      <c r="B1919" s="36" t="s">
        <v>211</v>
      </c>
      <c r="C1919" s="36" t="s">
        <v>63</v>
      </c>
      <c r="D1919" s="36" t="s">
        <v>79</v>
      </c>
      <c r="E1919" s="36" t="s">
        <v>208</v>
      </c>
      <c r="F1919" s="36" t="s">
        <v>210</v>
      </c>
      <c r="G1919" s="36" t="s">
        <v>50</v>
      </c>
      <c r="H1919" s="301">
        <v>0</v>
      </c>
      <c r="I1919" s="301">
        <v>0</v>
      </c>
      <c r="J1919" s="301">
        <v>5415.9261408990005</v>
      </c>
      <c r="K1919" s="301">
        <v>16572.501135989998</v>
      </c>
      <c r="L1919" s="301">
        <v>24564.274753988004</v>
      </c>
      <c r="M1919" s="301">
        <v>45700.139899254005</v>
      </c>
      <c r="N1919" s="301">
        <v>88517.054415032006</v>
      </c>
    </row>
    <row r="1920" spans="1:14">
      <c r="A1920" s="36" t="s">
        <v>5</v>
      </c>
      <c r="B1920" s="36" t="s">
        <v>211</v>
      </c>
      <c r="C1920" s="36" t="s">
        <v>65</v>
      </c>
      <c r="D1920" s="36" t="s">
        <v>209</v>
      </c>
      <c r="E1920" s="36" t="s">
        <v>80</v>
      </c>
      <c r="F1920" s="36" t="s">
        <v>210</v>
      </c>
      <c r="G1920" s="36" t="s">
        <v>50</v>
      </c>
      <c r="H1920" s="301">
        <v>0</v>
      </c>
      <c r="I1920" s="301">
        <v>0</v>
      </c>
      <c r="J1920" s="301">
        <v>0</v>
      </c>
      <c r="K1920" s="301">
        <v>0</v>
      </c>
      <c r="L1920" s="301">
        <v>0</v>
      </c>
      <c r="M1920" s="301">
        <v>0</v>
      </c>
      <c r="N1920" s="301">
        <v>0</v>
      </c>
    </row>
    <row r="1921" spans="1:14">
      <c r="A1921" s="36" t="s">
        <v>5</v>
      </c>
      <c r="B1921" s="36" t="s">
        <v>211</v>
      </c>
      <c r="C1921" s="36" t="s">
        <v>65</v>
      </c>
      <c r="D1921" s="36" t="s">
        <v>209</v>
      </c>
      <c r="E1921" s="36" t="s">
        <v>81</v>
      </c>
      <c r="F1921" s="36" t="s">
        <v>210</v>
      </c>
      <c r="G1921" s="36" t="s">
        <v>50</v>
      </c>
      <c r="H1921" s="301">
        <v>0</v>
      </c>
      <c r="I1921" s="301">
        <v>0</v>
      </c>
      <c r="J1921" s="301">
        <v>0</v>
      </c>
      <c r="K1921" s="301">
        <v>0</v>
      </c>
      <c r="L1921" s="301">
        <v>0</v>
      </c>
      <c r="M1921" s="301">
        <v>0</v>
      </c>
      <c r="N1921" s="301">
        <v>0</v>
      </c>
    </row>
    <row r="1922" spans="1:14">
      <c r="A1922" s="36"/>
      <c r="B1922" s="36"/>
      <c r="C1922" s="36"/>
      <c r="D1922" s="36"/>
      <c r="E1922" s="36"/>
      <c r="F1922" s="36"/>
      <c r="G1922" s="36"/>
      <c r="H1922" s="301"/>
      <c r="I1922" s="301"/>
      <c r="J1922" s="301"/>
      <c r="K1922" s="301"/>
      <c r="L1922" s="301"/>
      <c r="M1922" s="301"/>
      <c r="N1922" s="301"/>
    </row>
    <row r="1923" spans="1:14">
      <c r="A1923" s="36" t="s">
        <v>2</v>
      </c>
      <c r="B1923" s="36" t="s">
        <v>43</v>
      </c>
      <c r="C1923" s="36" t="s">
        <v>203</v>
      </c>
      <c r="D1923" s="36" t="s">
        <v>204</v>
      </c>
      <c r="E1923" s="36" t="s">
        <v>205</v>
      </c>
      <c r="F1923" s="36" t="s">
        <v>99</v>
      </c>
      <c r="G1923" s="36" t="s">
        <v>46</v>
      </c>
      <c r="H1923" s="301">
        <v>2025</v>
      </c>
      <c r="I1923" s="301">
        <v>2028</v>
      </c>
      <c r="J1923" s="301">
        <v>2030</v>
      </c>
      <c r="K1923" s="301">
        <v>2032</v>
      </c>
      <c r="L1923" s="301">
        <v>2035</v>
      </c>
      <c r="M1923" s="301">
        <v>2037</v>
      </c>
      <c r="N1923" s="301">
        <v>2040</v>
      </c>
    </row>
    <row r="1924" spans="1:14">
      <c r="A1924" s="36" t="s">
        <v>5</v>
      </c>
      <c r="B1924" s="36" t="s">
        <v>215</v>
      </c>
      <c r="C1924" s="36" t="s">
        <v>48</v>
      </c>
      <c r="D1924" s="36" t="s">
        <v>48</v>
      </c>
      <c r="E1924" s="36" t="s">
        <v>48</v>
      </c>
      <c r="F1924" s="36" t="s">
        <v>206</v>
      </c>
      <c r="G1924" s="36" t="s">
        <v>49</v>
      </c>
      <c r="H1924" s="301">
        <v>0</v>
      </c>
      <c r="I1924" s="301">
        <v>0</v>
      </c>
      <c r="J1924" s="301">
        <v>0</v>
      </c>
      <c r="K1924" s="301">
        <v>0</v>
      </c>
      <c r="L1924" s="301">
        <v>0</v>
      </c>
      <c r="M1924" s="301">
        <v>0</v>
      </c>
      <c r="N1924" s="301">
        <v>0</v>
      </c>
    </row>
    <row r="1925" spans="1:14">
      <c r="A1925" s="36" t="s">
        <v>5</v>
      </c>
      <c r="B1925" s="36" t="s">
        <v>215</v>
      </c>
      <c r="C1925" s="36" t="s">
        <v>53</v>
      </c>
      <c r="D1925" s="36" t="s">
        <v>53</v>
      </c>
      <c r="E1925" s="36" t="s">
        <v>53</v>
      </c>
      <c r="F1925" s="36" t="s">
        <v>206</v>
      </c>
      <c r="G1925" s="36" t="s">
        <v>49</v>
      </c>
      <c r="H1925" s="301">
        <v>0</v>
      </c>
      <c r="I1925" s="301">
        <v>0</v>
      </c>
      <c r="J1925" s="301">
        <v>0</v>
      </c>
      <c r="K1925" s="301">
        <v>0</v>
      </c>
      <c r="L1925" s="301">
        <v>0</v>
      </c>
      <c r="M1925" s="301">
        <v>0</v>
      </c>
      <c r="N1925" s="301">
        <v>0</v>
      </c>
    </row>
    <row r="1926" spans="1:14">
      <c r="A1926" s="36" t="s">
        <v>5</v>
      </c>
      <c r="B1926" s="36" t="s">
        <v>215</v>
      </c>
      <c r="C1926" s="36" t="s">
        <v>54</v>
      </c>
      <c r="D1926" s="36" t="s">
        <v>54</v>
      </c>
      <c r="E1926" s="36" t="s">
        <v>54</v>
      </c>
      <c r="F1926" s="36" t="s">
        <v>206</v>
      </c>
      <c r="G1926" s="36" t="s">
        <v>49</v>
      </c>
      <c r="H1926" s="301">
        <v>6655.6257999999998</v>
      </c>
      <c r="I1926" s="301">
        <v>6655.6257999999998</v>
      </c>
      <c r="J1926" s="301">
        <v>6655.6257999999998</v>
      </c>
      <c r="K1926" s="301">
        <v>6655.6257999999998</v>
      </c>
      <c r="L1926" s="301">
        <v>6655.6257999999998</v>
      </c>
      <c r="M1926" s="301">
        <v>6655.6257999999998</v>
      </c>
      <c r="N1926" s="301">
        <v>6655.6257999999998</v>
      </c>
    </row>
    <row r="1927" spans="1:14">
      <c r="A1927" s="36" t="s">
        <v>5</v>
      </c>
      <c r="B1927" s="36" t="s">
        <v>215</v>
      </c>
      <c r="C1927" s="36" t="s">
        <v>55</v>
      </c>
      <c r="D1927" s="36" t="s">
        <v>55</v>
      </c>
      <c r="E1927" s="36" t="s">
        <v>55</v>
      </c>
      <c r="F1927" s="36" t="s">
        <v>206</v>
      </c>
      <c r="G1927" s="36" t="s">
        <v>49</v>
      </c>
      <c r="H1927" s="301">
        <v>1082.25</v>
      </c>
      <c r="I1927" s="301">
        <v>1082.25</v>
      </c>
      <c r="J1927" s="301">
        <v>1082.25</v>
      </c>
      <c r="K1927" s="301">
        <v>1082.25</v>
      </c>
      <c r="L1927" s="301">
        <v>1082.25</v>
      </c>
      <c r="M1927" s="301">
        <v>1082.25</v>
      </c>
      <c r="N1927" s="301">
        <v>1082.25</v>
      </c>
    </row>
    <row r="1928" spans="1:14">
      <c r="A1928" s="36" t="s">
        <v>5</v>
      </c>
      <c r="B1928" s="36" t="s">
        <v>215</v>
      </c>
      <c r="C1928" s="36" t="s">
        <v>56</v>
      </c>
      <c r="D1928" s="36" t="s">
        <v>56</v>
      </c>
      <c r="E1928" s="36" t="s">
        <v>56</v>
      </c>
      <c r="F1928" s="36" t="s">
        <v>206</v>
      </c>
      <c r="G1928" s="36" t="s">
        <v>49</v>
      </c>
      <c r="H1928" s="301">
        <v>2503.4169999999999</v>
      </c>
      <c r="I1928" s="301">
        <v>2503.4169999999999</v>
      </c>
      <c r="J1928" s="301">
        <v>2503.4169999999999</v>
      </c>
      <c r="K1928" s="301">
        <v>2503.4169999999999</v>
      </c>
      <c r="L1928" s="301">
        <v>2503.4169999999999</v>
      </c>
      <c r="M1928" s="301">
        <v>2503.4169999999999</v>
      </c>
      <c r="N1928" s="301">
        <v>2503.4169999999999</v>
      </c>
    </row>
    <row r="1929" spans="1:14">
      <c r="A1929" s="36" t="s">
        <v>5</v>
      </c>
      <c r="B1929" s="36" t="s">
        <v>215</v>
      </c>
      <c r="C1929" s="36" t="s">
        <v>57</v>
      </c>
      <c r="D1929" s="36" t="s">
        <v>57</v>
      </c>
      <c r="E1929" s="36" t="s">
        <v>57</v>
      </c>
      <c r="F1929" s="36" t="s">
        <v>206</v>
      </c>
      <c r="G1929" s="36" t="s">
        <v>49</v>
      </c>
      <c r="H1929" s="301">
        <v>0</v>
      </c>
      <c r="I1929" s="301">
        <v>0</v>
      </c>
      <c r="J1929" s="301">
        <v>0</v>
      </c>
      <c r="K1929" s="301">
        <v>0</v>
      </c>
      <c r="L1929" s="301">
        <v>0</v>
      </c>
      <c r="M1929" s="301">
        <v>0</v>
      </c>
      <c r="N1929" s="301">
        <v>0</v>
      </c>
    </row>
    <row r="1930" spans="1:14">
      <c r="A1930" s="36" t="s">
        <v>5</v>
      </c>
      <c r="B1930" s="36" t="s">
        <v>215</v>
      </c>
      <c r="C1930" s="36" t="s">
        <v>58</v>
      </c>
      <c r="D1930" s="36" t="s">
        <v>58</v>
      </c>
      <c r="E1930" s="36" t="s">
        <v>58</v>
      </c>
      <c r="F1930" s="36" t="s">
        <v>206</v>
      </c>
      <c r="G1930" s="36" t="s">
        <v>49</v>
      </c>
      <c r="H1930" s="301">
        <v>9508</v>
      </c>
      <c r="I1930" s="301">
        <v>9068</v>
      </c>
      <c r="J1930" s="301">
        <v>9051</v>
      </c>
      <c r="K1930" s="301">
        <v>9579</v>
      </c>
      <c r="L1930" s="301">
        <v>11929</v>
      </c>
      <c r="M1930" s="301">
        <v>11929</v>
      </c>
      <c r="N1930" s="301">
        <v>11929</v>
      </c>
    </row>
    <row r="1931" spans="1:14">
      <c r="A1931" s="36" t="s">
        <v>5</v>
      </c>
      <c r="B1931" s="36" t="s">
        <v>215</v>
      </c>
      <c r="C1931" s="36" t="s">
        <v>59</v>
      </c>
      <c r="D1931" s="36" t="s">
        <v>59</v>
      </c>
      <c r="E1931" s="36" t="s">
        <v>59</v>
      </c>
      <c r="F1931" s="36" t="s">
        <v>206</v>
      </c>
      <c r="G1931" s="36" t="s">
        <v>49</v>
      </c>
      <c r="H1931" s="301">
        <v>9264.5679999999884</v>
      </c>
      <c r="I1931" s="301">
        <v>9264.5679999999884</v>
      </c>
      <c r="J1931" s="301">
        <v>9264.5679999999884</v>
      </c>
      <c r="K1931" s="301">
        <v>9264.5679999999884</v>
      </c>
      <c r="L1931" s="301">
        <v>9264.5679999999884</v>
      </c>
      <c r="M1931" s="301">
        <v>9264.5679999999884</v>
      </c>
      <c r="N1931" s="301">
        <v>9264.5679999999884</v>
      </c>
    </row>
    <row r="1932" spans="1:14">
      <c r="A1932" s="36" t="s">
        <v>5</v>
      </c>
      <c r="B1932" s="36" t="s">
        <v>215</v>
      </c>
      <c r="C1932" s="36" t="s">
        <v>60</v>
      </c>
      <c r="D1932" s="36" t="s">
        <v>60</v>
      </c>
      <c r="E1932" s="36" t="s">
        <v>60</v>
      </c>
      <c r="F1932" s="36" t="s">
        <v>206</v>
      </c>
      <c r="G1932" s="36" t="s">
        <v>49</v>
      </c>
      <c r="H1932" s="301">
        <v>1480.67</v>
      </c>
      <c r="I1932" s="301">
        <v>1480.67</v>
      </c>
      <c r="J1932" s="301">
        <v>1480.67</v>
      </c>
      <c r="K1932" s="301">
        <v>1480.67</v>
      </c>
      <c r="L1932" s="301">
        <v>1480.67</v>
      </c>
      <c r="M1932" s="301">
        <v>1480.67</v>
      </c>
      <c r="N1932" s="301">
        <v>1480.67</v>
      </c>
    </row>
    <row r="1933" spans="1:14">
      <c r="A1933" s="36" t="s">
        <v>5</v>
      </c>
      <c r="B1933" s="36" t="s">
        <v>215</v>
      </c>
      <c r="C1933" s="36" t="s">
        <v>61</v>
      </c>
      <c r="D1933" s="36" t="s">
        <v>61</v>
      </c>
      <c r="E1933" s="36" t="s">
        <v>61</v>
      </c>
      <c r="F1933" s="36" t="s">
        <v>206</v>
      </c>
      <c r="G1933" s="36" t="s">
        <v>49</v>
      </c>
      <c r="H1933" s="301">
        <v>5045.3950000000004</v>
      </c>
      <c r="I1933" s="301">
        <v>5045.3950000000004</v>
      </c>
      <c r="J1933" s="301">
        <v>5045.3950000000004</v>
      </c>
      <c r="K1933" s="301">
        <v>5045.3950000000004</v>
      </c>
      <c r="L1933" s="301">
        <v>5045.3950000000004</v>
      </c>
      <c r="M1933" s="301">
        <v>5045.3950000000004</v>
      </c>
      <c r="N1933" s="301">
        <v>5045.3950000000004</v>
      </c>
    </row>
    <row r="1934" spans="1:14">
      <c r="A1934" s="36" t="s">
        <v>5</v>
      </c>
      <c r="B1934" s="36" t="s">
        <v>215</v>
      </c>
      <c r="C1934" s="36" t="s">
        <v>63</v>
      </c>
      <c r="D1934" s="36" t="s">
        <v>63</v>
      </c>
      <c r="E1934" s="36" t="s">
        <v>63</v>
      </c>
      <c r="F1934" s="36" t="s">
        <v>206</v>
      </c>
      <c r="G1934" s="36" t="s">
        <v>49</v>
      </c>
      <c r="H1934" s="301">
        <v>0</v>
      </c>
      <c r="I1934" s="301">
        <v>0</v>
      </c>
      <c r="J1934" s="301">
        <v>0</v>
      </c>
      <c r="K1934" s="301">
        <v>0</v>
      </c>
      <c r="L1934" s="301">
        <v>0</v>
      </c>
      <c r="M1934" s="301">
        <v>0</v>
      </c>
      <c r="N1934" s="301">
        <v>0</v>
      </c>
    </row>
    <row r="1935" spans="1:14">
      <c r="A1935" s="36" t="s">
        <v>5</v>
      </c>
      <c r="B1935" s="36" t="s">
        <v>215</v>
      </c>
      <c r="C1935" s="36" t="s">
        <v>64</v>
      </c>
      <c r="D1935" s="36" t="s">
        <v>64</v>
      </c>
      <c r="E1935" s="36" t="s">
        <v>64</v>
      </c>
      <c r="F1935" s="36" t="s">
        <v>206</v>
      </c>
      <c r="G1935" s="36" t="s">
        <v>49</v>
      </c>
      <c r="H1935" s="301">
        <v>603.46900000000005</v>
      </c>
      <c r="I1935" s="301">
        <v>235.3</v>
      </c>
      <c r="J1935" s="301">
        <v>235.3</v>
      </c>
      <c r="K1935" s="301">
        <v>235.3</v>
      </c>
      <c r="L1935" s="301">
        <v>235.3</v>
      </c>
      <c r="M1935" s="301">
        <v>235.3</v>
      </c>
      <c r="N1935" s="301">
        <v>235.3</v>
      </c>
    </row>
    <row r="1936" spans="1:14">
      <c r="A1936" s="36" t="s">
        <v>5</v>
      </c>
      <c r="B1936" s="36" t="s">
        <v>215</v>
      </c>
      <c r="C1936" s="36" t="s">
        <v>54</v>
      </c>
      <c r="D1936" s="36" t="s">
        <v>72</v>
      </c>
      <c r="E1936" s="36" t="s">
        <v>72</v>
      </c>
      <c r="F1936" s="36" t="s">
        <v>206</v>
      </c>
      <c r="G1936" s="36" t="s">
        <v>49</v>
      </c>
      <c r="H1936" s="301">
        <v>0</v>
      </c>
      <c r="I1936" s="301">
        <v>0</v>
      </c>
      <c r="J1936" s="301">
        <v>0</v>
      </c>
      <c r="K1936" s="301">
        <v>110.812753</v>
      </c>
      <c r="L1936" s="301">
        <v>110.812753</v>
      </c>
      <c r="M1936" s="301">
        <v>110.812753</v>
      </c>
      <c r="N1936" s="301">
        <v>110.812753</v>
      </c>
    </row>
    <row r="1937" spans="1:14">
      <c r="A1937" s="36" t="s">
        <v>5</v>
      </c>
      <c r="B1937" s="36" t="s">
        <v>215</v>
      </c>
      <c r="C1937" s="36" t="s">
        <v>55</v>
      </c>
      <c r="D1937" s="36" t="s">
        <v>73</v>
      </c>
      <c r="E1937" s="36" t="s">
        <v>73</v>
      </c>
      <c r="F1937" s="36" t="s">
        <v>206</v>
      </c>
      <c r="G1937" s="36" t="s">
        <v>49</v>
      </c>
      <c r="H1937" s="301">
        <v>0</v>
      </c>
      <c r="I1937" s="301">
        <v>0</v>
      </c>
      <c r="J1937" s="301">
        <v>0</v>
      </c>
      <c r="K1937" s="301">
        <v>40.877082000000001</v>
      </c>
      <c r="L1937" s="301">
        <v>40.877082000000001</v>
      </c>
      <c r="M1937" s="301">
        <v>40.877082000000001</v>
      </c>
      <c r="N1937" s="301">
        <v>40.877082000000001</v>
      </c>
    </row>
    <row r="1938" spans="1:14">
      <c r="A1938" s="36" t="s">
        <v>5</v>
      </c>
      <c r="B1938" s="36" t="s">
        <v>215</v>
      </c>
      <c r="C1938" s="36" t="s">
        <v>57</v>
      </c>
      <c r="D1938" s="36" t="s">
        <v>74</v>
      </c>
      <c r="E1938" s="36" t="s">
        <v>74</v>
      </c>
      <c r="F1938" s="36" t="s">
        <v>206</v>
      </c>
      <c r="G1938" s="36" t="s">
        <v>49</v>
      </c>
      <c r="H1938" s="301">
        <v>0</v>
      </c>
      <c r="I1938" s="301">
        <v>0</v>
      </c>
      <c r="J1938" s="301">
        <v>0</v>
      </c>
      <c r="K1938" s="301">
        <v>0</v>
      </c>
      <c r="L1938" s="301">
        <v>0</v>
      </c>
      <c r="M1938" s="301">
        <v>0</v>
      </c>
      <c r="N1938" s="301">
        <v>0</v>
      </c>
    </row>
    <row r="1939" spans="1:14">
      <c r="A1939" s="36" t="s">
        <v>5</v>
      </c>
      <c r="B1939" s="36" t="s">
        <v>215</v>
      </c>
      <c r="C1939" s="36" t="s">
        <v>64</v>
      </c>
      <c r="D1939" s="36" t="s">
        <v>75</v>
      </c>
      <c r="E1939" s="36" t="s">
        <v>75</v>
      </c>
      <c r="F1939" s="36" t="s">
        <v>206</v>
      </c>
      <c r="G1939" s="36" t="s">
        <v>49</v>
      </c>
      <c r="H1939" s="301">
        <v>0</v>
      </c>
      <c r="I1939" s="301">
        <v>0</v>
      </c>
      <c r="J1939" s="301">
        <v>0</v>
      </c>
      <c r="K1939" s="301">
        <v>0</v>
      </c>
      <c r="L1939" s="301">
        <v>0</v>
      </c>
      <c r="M1939" s="301">
        <v>0</v>
      </c>
      <c r="N1939" s="301">
        <v>0</v>
      </c>
    </row>
    <row r="1940" spans="1:14">
      <c r="A1940" s="36" t="s">
        <v>5</v>
      </c>
      <c r="B1940" s="36" t="s">
        <v>215</v>
      </c>
      <c r="C1940" s="36" t="s">
        <v>60</v>
      </c>
      <c r="D1940" s="36" t="s">
        <v>76</v>
      </c>
      <c r="E1940" s="36" t="s">
        <v>76</v>
      </c>
      <c r="F1940" s="36" t="s">
        <v>206</v>
      </c>
      <c r="G1940" s="36" t="s">
        <v>49</v>
      </c>
      <c r="H1940" s="301">
        <v>0</v>
      </c>
      <c r="I1940" s="301">
        <v>0</v>
      </c>
      <c r="J1940" s="301">
        <v>0</v>
      </c>
      <c r="K1940" s="301">
        <v>0</v>
      </c>
      <c r="L1940" s="301">
        <v>0</v>
      </c>
      <c r="M1940" s="301">
        <v>0</v>
      </c>
      <c r="N1940" s="301">
        <v>0</v>
      </c>
    </row>
    <row r="1941" spans="1:14">
      <c r="A1941" s="36" t="s">
        <v>5</v>
      </c>
      <c r="B1941" s="36" t="s">
        <v>215</v>
      </c>
      <c r="C1941" s="36" t="s">
        <v>61</v>
      </c>
      <c r="D1941" s="36" t="s">
        <v>77</v>
      </c>
      <c r="E1941" s="36" t="s">
        <v>77</v>
      </c>
      <c r="F1941" s="36" t="s">
        <v>206</v>
      </c>
      <c r="G1941" s="36" t="s">
        <v>49</v>
      </c>
      <c r="H1941" s="301">
        <v>0</v>
      </c>
      <c r="I1941" s="301">
        <v>0</v>
      </c>
      <c r="J1941" s="301">
        <v>0</v>
      </c>
      <c r="K1941" s="301">
        <v>1512.358074</v>
      </c>
      <c r="L1941" s="301">
        <v>1512.358074</v>
      </c>
      <c r="M1941" s="301">
        <v>1941.4393439999999</v>
      </c>
      <c r="N1941" s="301">
        <v>3851.7580209999996</v>
      </c>
    </row>
    <row r="1942" spans="1:14">
      <c r="A1942" s="36" t="s">
        <v>5</v>
      </c>
      <c r="B1942" s="36" t="s">
        <v>215</v>
      </c>
      <c r="C1942" s="36" t="s">
        <v>62</v>
      </c>
      <c r="D1942" s="36" t="s">
        <v>78</v>
      </c>
      <c r="E1942" s="36" t="s">
        <v>78</v>
      </c>
      <c r="F1942" s="36" t="s">
        <v>206</v>
      </c>
      <c r="G1942" s="36" t="s">
        <v>49</v>
      </c>
      <c r="H1942" s="301">
        <v>0</v>
      </c>
      <c r="I1942" s="301">
        <v>0</v>
      </c>
      <c r="J1942" s="301">
        <v>0</v>
      </c>
      <c r="K1942" s="301">
        <v>0</v>
      </c>
      <c r="L1942" s="301">
        <v>0</v>
      </c>
      <c r="M1942" s="301">
        <v>0</v>
      </c>
      <c r="N1942" s="301">
        <v>0</v>
      </c>
    </row>
    <row r="1943" spans="1:14">
      <c r="A1943" s="36" t="s">
        <v>5</v>
      </c>
      <c r="B1943" s="36" t="s">
        <v>215</v>
      </c>
      <c r="C1943" s="36" t="s">
        <v>63</v>
      </c>
      <c r="D1943" s="36" t="s">
        <v>79</v>
      </c>
      <c r="E1943" s="36" t="s">
        <v>79</v>
      </c>
      <c r="F1943" s="36" t="s">
        <v>206</v>
      </c>
      <c r="G1943" s="36" t="s">
        <v>49</v>
      </c>
      <c r="H1943" s="301">
        <v>0</v>
      </c>
      <c r="I1943" s="301">
        <v>0</v>
      </c>
      <c r="J1943" s="301">
        <v>0</v>
      </c>
      <c r="K1943" s="301">
        <v>0</v>
      </c>
      <c r="L1943" s="301">
        <v>0</v>
      </c>
      <c r="M1943" s="301">
        <v>0</v>
      </c>
      <c r="N1943" s="301">
        <v>0</v>
      </c>
    </row>
    <row r="1944" spans="1:14">
      <c r="A1944" s="36" t="s">
        <v>5</v>
      </c>
      <c r="B1944" s="36" t="s">
        <v>215</v>
      </c>
      <c r="C1944" s="36" t="s">
        <v>60</v>
      </c>
      <c r="D1944" s="36" t="s">
        <v>76</v>
      </c>
      <c r="E1944" s="36" t="s">
        <v>207</v>
      </c>
      <c r="F1944" s="36" t="s">
        <v>206</v>
      </c>
      <c r="G1944" s="36" t="s">
        <v>49</v>
      </c>
      <c r="H1944" s="301">
        <v>0</v>
      </c>
      <c r="I1944" s="301">
        <v>0</v>
      </c>
      <c r="J1944" s="301">
        <v>0</v>
      </c>
      <c r="K1944" s="301">
        <v>0</v>
      </c>
      <c r="L1944" s="301">
        <v>0</v>
      </c>
      <c r="M1944" s="301">
        <v>0</v>
      </c>
      <c r="N1944" s="301">
        <v>0</v>
      </c>
    </row>
    <row r="1945" spans="1:14">
      <c r="A1945" s="36" t="s">
        <v>5</v>
      </c>
      <c r="B1945" s="36" t="s">
        <v>215</v>
      </c>
      <c r="C1945" s="36" t="s">
        <v>63</v>
      </c>
      <c r="D1945" s="36" t="s">
        <v>79</v>
      </c>
      <c r="E1945" s="36" t="s">
        <v>208</v>
      </c>
      <c r="F1945" s="36" t="s">
        <v>206</v>
      </c>
      <c r="G1945" s="36" t="s">
        <v>49</v>
      </c>
      <c r="H1945" s="301">
        <v>0</v>
      </c>
      <c r="I1945" s="301">
        <v>0</v>
      </c>
      <c r="J1945" s="301">
        <v>0</v>
      </c>
      <c r="K1945" s="301">
        <v>0</v>
      </c>
      <c r="L1945" s="301">
        <v>0</v>
      </c>
      <c r="M1945" s="301">
        <v>0</v>
      </c>
      <c r="N1945" s="301">
        <v>0</v>
      </c>
    </row>
    <row r="1946" spans="1:14">
      <c r="A1946" s="36" t="s">
        <v>5</v>
      </c>
      <c r="B1946" s="36" t="s">
        <v>215</v>
      </c>
      <c r="C1946" s="36" t="s">
        <v>65</v>
      </c>
      <c r="D1946" s="36" t="s">
        <v>209</v>
      </c>
      <c r="E1946" s="36" t="s">
        <v>80</v>
      </c>
      <c r="F1946" s="36" t="s">
        <v>206</v>
      </c>
      <c r="G1946" s="36" t="s">
        <v>49</v>
      </c>
      <c r="H1946" s="301">
        <v>0</v>
      </c>
      <c r="I1946" s="301">
        <v>0</v>
      </c>
      <c r="J1946" s="301">
        <v>0</v>
      </c>
      <c r="K1946" s="301">
        <v>0</v>
      </c>
      <c r="L1946" s="301">
        <v>0</v>
      </c>
      <c r="M1946" s="301">
        <v>0</v>
      </c>
      <c r="N1946" s="301">
        <v>0</v>
      </c>
    </row>
    <row r="1947" spans="1:14">
      <c r="A1947" s="36" t="s">
        <v>5</v>
      </c>
      <c r="B1947" s="36" t="s">
        <v>215</v>
      </c>
      <c r="C1947" s="36" t="s">
        <v>65</v>
      </c>
      <c r="D1947" s="36" t="s">
        <v>209</v>
      </c>
      <c r="E1947" s="36" t="s">
        <v>81</v>
      </c>
      <c r="F1947" s="36" t="s">
        <v>206</v>
      </c>
      <c r="G1947" s="36" t="s">
        <v>49</v>
      </c>
      <c r="H1947" s="301">
        <v>0</v>
      </c>
      <c r="I1947" s="301">
        <v>0</v>
      </c>
      <c r="J1947" s="301">
        <v>0</v>
      </c>
      <c r="K1947" s="301">
        <v>0</v>
      </c>
      <c r="L1947" s="301">
        <v>0</v>
      </c>
      <c r="M1947" s="301">
        <v>0</v>
      </c>
      <c r="N1947" s="301">
        <v>0</v>
      </c>
    </row>
    <row r="1948" spans="1:14">
      <c r="A1948" s="36" t="s">
        <v>5</v>
      </c>
      <c r="B1948" s="36" t="s">
        <v>215</v>
      </c>
      <c r="C1948" s="36" t="s">
        <v>82</v>
      </c>
      <c r="D1948" s="36" t="s">
        <v>82</v>
      </c>
      <c r="E1948" s="36" t="s">
        <v>82</v>
      </c>
      <c r="F1948" s="36" t="s">
        <v>206</v>
      </c>
      <c r="G1948" s="36" t="s">
        <v>49</v>
      </c>
      <c r="H1948" s="301">
        <v>0</v>
      </c>
      <c r="I1948" s="301">
        <v>0</v>
      </c>
      <c r="J1948" s="301">
        <v>0</v>
      </c>
      <c r="K1948" s="301">
        <v>0</v>
      </c>
      <c r="L1948" s="301">
        <v>0</v>
      </c>
      <c r="M1948" s="301">
        <v>0</v>
      </c>
      <c r="N1948" s="301">
        <v>0</v>
      </c>
    </row>
    <row r="1949" spans="1:14">
      <c r="A1949" s="36" t="s">
        <v>5</v>
      </c>
      <c r="B1949" s="36" t="s">
        <v>215</v>
      </c>
      <c r="C1949" s="36" t="s">
        <v>83</v>
      </c>
      <c r="D1949" s="36" t="s">
        <v>83</v>
      </c>
      <c r="E1949" s="36" t="s">
        <v>83</v>
      </c>
      <c r="F1949" s="36" t="s">
        <v>206</v>
      </c>
      <c r="G1949" s="36" t="s">
        <v>49</v>
      </c>
      <c r="H1949" s="301">
        <v>0</v>
      </c>
      <c r="I1949" s="301">
        <v>0</v>
      </c>
      <c r="J1949" s="301">
        <v>0</v>
      </c>
      <c r="K1949" s="301">
        <v>0</v>
      </c>
      <c r="L1949" s="301">
        <v>0</v>
      </c>
      <c r="M1949" s="301">
        <v>0</v>
      </c>
      <c r="N1949" s="301">
        <v>0</v>
      </c>
    </row>
    <row r="1950" spans="1:14">
      <c r="A1950" s="36" t="s">
        <v>5</v>
      </c>
      <c r="B1950" s="36" t="s">
        <v>215</v>
      </c>
      <c r="C1950" s="36" t="s">
        <v>84</v>
      </c>
      <c r="D1950" s="36" t="s">
        <v>84</v>
      </c>
      <c r="E1950" s="36" t="s">
        <v>84</v>
      </c>
      <c r="F1950" s="36" t="s">
        <v>206</v>
      </c>
      <c r="G1950" s="36" t="s">
        <v>49</v>
      </c>
      <c r="H1950" s="301">
        <v>0</v>
      </c>
      <c r="I1950" s="301">
        <v>0</v>
      </c>
      <c r="J1950" s="301">
        <v>0</v>
      </c>
      <c r="K1950" s="301">
        <v>0</v>
      </c>
      <c r="L1950" s="301">
        <v>0</v>
      </c>
      <c r="M1950" s="301">
        <v>0</v>
      </c>
      <c r="N1950" s="301">
        <v>0</v>
      </c>
    </row>
    <row r="1951" spans="1:14">
      <c r="A1951" s="36" t="s">
        <v>5</v>
      </c>
      <c r="B1951" s="36" t="s">
        <v>215</v>
      </c>
      <c r="C1951" s="36" t="s">
        <v>85</v>
      </c>
      <c r="D1951" s="36" t="s">
        <v>85</v>
      </c>
      <c r="E1951" s="36" t="s">
        <v>85</v>
      </c>
      <c r="F1951" s="36" t="s">
        <v>206</v>
      </c>
      <c r="G1951" s="36" t="s">
        <v>49</v>
      </c>
      <c r="H1951" s="301">
        <v>0</v>
      </c>
      <c r="I1951" s="301">
        <v>0</v>
      </c>
      <c r="J1951" s="301">
        <v>0</v>
      </c>
      <c r="K1951" s="301">
        <v>0</v>
      </c>
      <c r="L1951" s="301">
        <v>0</v>
      </c>
      <c r="M1951" s="301">
        <v>0</v>
      </c>
      <c r="N1951" s="301">
        <v>0</v>
      </c>
    </row>
    <row r="1952" spans="1:14">
      <c r="A1952" s="36" t="s">
        <v>5</v>
      </c>
      <c r="B1952" s="36" t="s">
        <v>215</v>
      </c>
      <c r="C1952" s="36" t="s">
        <v>87</v>
      </c>
      <c r="D1952" s="36" t="s">
        <v>87</v>
      </c>
      <c r="E1952" s="36" t="s">
        <v>87</v>
      </c>
      <c r="F1952" s="36" t="s">
        <v>206</v>
      </c>
      <c r="G1952" s="36" t="s">
        <v>49</v>
      </c>
      <c r="H1952" s="301">
        <v>0</v>
      </c>
      <c r="I1952" s="301">
        <v>368.16899999999998</v>
      </c>
      <c r="J1952" s="301">
        <v>368.16899999999998</v>
      </c>
      <c r="K1952" s="301">
        <v>368.16899999999998</v>
      </c>
      <c r="L1952" s="301">
        <v>368.16899999999998</v>
      </c>
      <c r="M1952" s="301">
        <v>368.16899999999998</v>
      </c>
      <c r="N1952" s="301">
        <v>368.16899999999998</v>
      </c>
    </row>
    <row r="1953" spans="1:14">
      <c r="A1953" s="36" t="s">
        <v>5</v>
      </c>
      <c r="B1953" s="36" t="s">
        <v>215</v>
      </c>
      <c r="C1953" s="36" t="s">
        <v>88</v>
      </c>
      <c r="D1953" s="36" t="s">
        <v>88</v>
      </c>
      <c r="E1953" s="36" t="s">
        <v>88</v>
      </c>
      <c r="F1953" s="36" t="s">
        <v>206</v>
      </c>
      <c r="G1953" s="36" t="s">
        <v>49</v>
      </c>
      <c r="H1953" s="301">
        <v>0</v>
      </c>
      <c r="I1953" s="301">
        <v>0</v>
      </c>
      <c r="J1953" s="301">
        <v>0</v>
      </c>
      <c r="K1953" s="301">
        <v>0</v>
      </c>
      <c r="L1953" s="301">
        <v>0</v>
      </c>
      <c r="M1953" s="301">
        <v>0</v>
      </c>
      <c r="N1953" s="301">
        <v>0</v>
      </c>
    </row>
    <row r="1954" spans="1:14">
      <c r="A1954" s="36" t="s">
        <v>5</v>
      </c>
      <c r="B1954" s="36" t="s">
        <v>215</v>
      </c>
      <c r="C1954" s="36" t="s">
        <v>48</v>
      </c>
      <c r="D1954" s="36" t="s">
        <v>48</v>
      </c>
      <c r="E1954" s="36" t="s">
        <v>48</v>
      </c>
      <c r="F1954" s="36" t="s">
        <v>210</v>
      </c>
      <c r="G1954" s="36" t="s">
        <v>50</v>
      </c>
      <c r="H1954" s="301">
        <v>0</v>
      </c>
      <c r="I1954" s="301">
        <v>0</v>
      </c>
      <c r="J1954" s="301">
        <v>0</v>
      </c>
      <c r="K1954" s="301">
        <v>0</v>
      </c>
      <c r="L1954" s="301">
        <v>0</v>
      </c>
      <c r="M1954" s="301">
        <v>0</v>
      </c>
      <c r="N1954" s="301">
        <v>0</v>
      </c>
    </row>
    <row r="1955" spans="1:14">
      <c r="A1955" s="36" t="s">
        <v>5</v>
      </c>
      <c r="B1955" s="36" t="s">
        <v>215</v>
      </c>
      <c r="C1955" s="36" t="s">
        <v>53</v>
      </c>
      <c r="D1955" s="36" t="s">
        <v>53</v>
      </c>
      <c r="E1955" s="36" t="s">
        <v>53</v>
      </c>
      <c r="F1955" s="36" t="s">
        <v>210</v>
      </c>
      <c r="G1955" s="36" t="s">
        <v>50</v>
      </c>
      <c r="H1955" s="301">
        <v>0</v>
      </c>
      <c r="I1955" s="301">
        <v>0</v>
      </c>
      <c r="J1955" s="301">
        <v>0</v>
      </c>
      <c r="K1955" s="301">
        <v>0</v>
      </c>
      <c r="L1955" s="301">
        <v>0</v>
      </c>
      <c r="M1955" s="301">
        <v>0</v>
      </c>
      <c r="N1955" s="301">
        <v>0</v>
      </c>
    </row>
    <row r="1956" spans="1:14">
      <c r="A1956" s="36" t="s">
        <v>5</v>
      </c>
      <c r="B1956" s="36" t="s">
        <v>215</v>
      </c>
      <c r="C1956" s="36" t="s">
        <v>54</v>
      </c>
      <c r="D1956" s="36" t="s">
        <v>54</v>
      </c>
      <c r="E1956" s="36" t="s">
        <v>54</v>
      </c>
      <c r="F1956" s="36" t="s">
        <v>210</v>
      </c>
      <c r="G1956" s="36" t="s">
        <v>50</v>
      </c>
      <c r="H1956" s="301">
        <v>8680.4987472000012</v>
      </c>
      <c r="I1956" s="301">
        <v>20616.925692274999</v>
      </c>
      <c r="J1956" s="301">
        <v>23100.380988467001</v>
      </c>
      <c r="K1956" s="301">
        <v>24421.540003619997</v>
      </c>
      <c r="L1956" s="301">
        <v>21072.417109131002</v>
      </c>
      <c r="M1956" s="301">
        <v>21826.078299273999</v>
      </c>
      <c r="N1956" s="301">
        <v>20619.381967403002</v>
      </c>
    </row>
    <row r="1957" spans="1:14">
      <c r="A1957" s="36" t="s">
        <v>5</v>
      </c>
      <c r="B1957" s="36" t="s">
        <v>215</v>
      </c>
      <c r="C1957" s="36" t="s">
        <v>55</v>
      </c>
      <c r="D1957" s="36" t="s">
        <v>55</v>
      </c>
      <c r="E1957" s="36" t="s">
        <v>55</v>
      </c>
      <c r="F1957" s="36" t="s">
        <v>210</v>
      </c>
      <c r="G1957" s="36" t="s">
        <v>50</v>
      </c>
      <c r="H1957" s="301">
        <v>0</v>
      </c>
      <c r="I1957" s="301">
        <v>37.179200000000002</v>
      </c>
      <c r="J1957" s="301">
        <v>273.45100000000002</v>
      </c>
      <c r="K1957" s="301">
        <v>295.2242</v>
      </c>
      <c r="L1957" s="301">
        <v>26.6614</v>
      </c>
      <c r="M1957" s="301">
        <v>280.80079999999998</v>
      </c>
      <c r="N1957" s="301">
        <v>90.709489833999996</v>
      </c>
    </row>
    <row r="1958" spans="1:14">
      <c r="A1958" s="36" t="s">
        <v>5</v>
      </c>
      <c r="B1958" s="36" t="s">
        <v>215</v>
      </c>
      <c r="C1958" s="36" t="s">
        <v>56</v>
      </c>
      <c r="D1958" s="36" t="s">
        <v>56</v>
      </c>
      <c r="E1958" s="36" t="s">
        <v>56</v>
      </c>
      <c r="F1958" s="36" t="s">
        <v>210</v>
      </c>
      <c r="G1958" s="36" t="s">
        <v>50</v>
      </c>
      <c r="H1958" s="301">
        <v>0</v>
      </c>
      <c r="I1958" s="301">
        <v>0</v>
      </c>
      <c r="J1958" s="301">
        <v>0.51898049999999996</v>
      </c>
      <c r="K1958" s="301">
        <v>0.51898049999999996</v>
      </c>
      <c r="L1958" s="301">
        <v>0</v>
      </c>
      <c r="M1958" s="301">
        <v>0</v>
      </c>
      <c r="N1958" s="301">
        <v>0</v>
      </c>
    </row>
    <row r="1959" spans="1:14">
      <c r="A1959" s="36" t="s">
        <v>5</v>
      </c>
      <c r="B1959" s="36" t="s">
        <v>215</v>
      </c>
      <c r="C1959" s="36" t="s">
        <v>57</v>
      </c>
      <c r="D1959" s="36" t="s">
        <v>57</v>
      </c>
      <c r="E1959" s="36" t="s">
        <v>57</v>
      </c>
      <c r="F1959" s="36" t="s">
        <v>210</v>
      </c>
      <c r="G1959" s="36" t="s">
        <v>50</v>
      </c>
      <c r="H1959" s="301">
        <v>0</v>
      </c>
      <c r="I1959" s="301">
        <v>0</v>
      </c>
      <c r="J1959" s="301">
        <v>0</v>
      </c>
      <c r="K1959" s="301">
        <v>0</v>
      </c>
      <c r="L1959" s="301">
        <v>0</v>
      </c>
      <c r="M1959" s="301">
        <v>0</v>
      </c>
      <c r="N1959" s="301">
        <v>0</v>
      </c>
    </row>
    <row r="1960" spans="1:14">
      <c r="A1960" s="36" t="s">
        <v>5</v>
      </c>
      <c r="B1960" s="36" t="s">
        <v>215</v>
      </c>
      <c r="C1960" s="36" t="s">
        <v>58</v>
      </c>
      <c r="D1960" s="36" t="s">
        <v>58</v>
      </c>
      <c r="E1960" s="36" t="s">
        <v>58</v>
      </c>
      <c r="F1960" s="36" t="s">
        <v>210</v>
      </c>
      <c r="G1960" s="36" t="s">
        <v>50</v>
      </c>
      <c r="H1960" s="301">
        <v>80731.592567999993</v>
      </c>
      <c r="I1960" s="301">
        <v>76463.070518399982</v>
      </c>
      <c r="J1960" s="301">
        <v>77535.249743999986</v>
      </c>
      <c r="K1960" s="301">
        <v>83912.04</v>
      </c>
      <c r="L1960" s="301">
        <v>104134.29153787998</v>
      </c>
      <c r="M1960" s="301">
        <v>104498.04</v>
      </c>
      <c r="N1960" s="301">
        <v>102782.76648579699</v>
      </c>
    </row>
    <row r="1961" spans="1:14">
      <c r="A1961" s="36" t="s">
        <v>5</v>
      </c>
      <c r="B1961" s="36" t="s">
        <v>215</v>
      </c>
      <c r="C1961" s="36" t="s">
        <v>59</v>
      </c>
      <c r="D1961" s="36" t="s">
        <v>59</v>
      </c>
      <c r="E1961" s="36" t="s">
        <v>59</v>
      </c>
      <c r="F1961" s="36" t="s">
        <v>210</v>
      </c>
      <c r="G1961" s="36" t="s">
        <v>50</v>
      </c>
      <c r="H1961" s="301">
        <v>41152.762627770993</v>
      </c>
      <c r="I1961" s="301">
        <v>41147.020631732004</v>
      </c>
      <c r="J1961" s="301">
        <v>41155.085273616001</v>
      </c>
      <c r="K1961" s="301">
        <v>41153.944119298998</v>
      </c>
      <c r="L1961" s="301">
        <v>41172.424631535003</v>
      </c>
      <c r="M1961" s="301">
        <v>41190.048533326008</v>
      </c>
      <c r="N1961" s="301">
        <v>41218.378970974998</v>
      </c>
    </row>
    <row r="1962" spans="1:14">
      <c r="A1962" s="36" t="s">
        <v>5</v>
      </c>
      <c r="B1962" s="36" t="s">
        <v>215</v>
      </c>
      <c r="C1962" s="36" t="s">
        <v>60</v>
      </c>
      <c r="D1962" s="36" t="s">
        <v>60</v>
      </c>
      <c r="E1962" s="36" t="s">
        <v>60</v>
      </c>
      <c r="F1962" s="36" t="s">
        <v>210</v>
      </c>
      <c r="G1962" s="36" t="s">
        <v>50</v>
      </c>
      <c r="H1962" s="301">
        <v>2939.2687850500001</v>
      </c>
      <c r="I1962" s="301">
        <v>2939.2687850500001</v>
      </c>
      <c r="J1962" s="301">
        <v>2939.2687850500001</v>
      </c>
      <c r="K1962" s="301">
        <v>2939.2687850500001</v>
      </c>
      <c r="L1962" s="301">
        <v>2939.2687850500001</v>
      </c>
      <c r="M1962" s="301">
        <v>2939.2687850500001</v>
      </c>
      <c r="N1962" s="301">
        <v>2939.2687850500001</v>
      </c>
    </row>
    <row r="1963" spans="1:14">
      <c r="A1963" s="36" t="s">
        <v>5</v>
      </c>
      <c r="B1963" s="36" t="s">
        <v>215</v>
      </c>
      <c r="C1963" s="36" t="s">
        <v>61</v>
      </c>
      <c r="D1963" s="36" t="s">
        <v>61</v>
      </c>
      <c r="E1963" s="36" t="s">
        <v>61</v>
      </c>
      <c r="F1963" s="36" t="s">
        <v>210</v>
      </c>
      <c r="G1963" s="36" t="s">
        <v>50</v>
      </c>
      <c r="H1963" s="301">
        <v>14626.058144105</v>
      </c>
      <c r="I1963" s="301">
        <v>14626.058144105</v>
      </c>
      <c r="J1963" s="301">
        <v>14626.058144105</v>
      </c>
      <c r="K1963" s="301">
        <v>14626.058144105</v>
      </c>
      <c r="L1963" s="301">
        <v>14626.058144105</v>
      </c>
      <c r="M1963" s="301">
        <v>14626.058144105</v>
      </c>
      <c r="N1963" s="301">
        <v>14626.058144105</v>
      </c>
    </row>
    <row r="1964" spans="1:14">
      <c r="A1964" s="36" t="s">
        <v>5</v>
      </c>
      <c r="B1964" s="36" t="s">
        <v>215</v>
      </c>
      <c r="C1964" s="36" t="s">
        <v>63</v>
      </c>
      <c r="D1964" s="36" t="s">
        <v>63</v>
      </c>
      <c r="E1964" s="36" t="s">
        <v>63</v>
      </c>
      <c r="F1964" s="36" t="s">
        <v>210</v>
      </c>
      <c r="G1964" s="36" t="s">
        <v>50</v>
      </c>
      <c r="H1964" s="301">
        <v>0</v>
      </c>
      <c r="I1964" s="301">
        <v>0</v>
      </c>
      <c r="J1964" s="301">
        <v>0</v>
      </c>
      <c r="K1964" s="301">
        <v>0</v>
      </c>
      <c r="L1964" s="301">
        <v>0</v>
      </c>
      <c r="M1964" s="301">
        <v>0</v>
      </c>
      <c r="N1964" s="301">
        <v>0</v>
      </c>
    </row>
    <row r="1965" spans="1:14">
      <c r="A1965" s="36" t="s">
        <v>5</v>
      </c>
      <c r="B1965" s="36" t="s">
        <v>215</v>
      </c>
      <c r="C1965" s="36" t="s">
        <v>64</v>
      </c>
      <c r="D1965" s="36" t="s">
        <v>64</v>
      </c>
      <c r="E1965" s="36" t="s">
        <v>64</v>
      </c>
      <c r="F1965" s="36" t="s">
        <v>210</v>
      </c>
      <c r="G1965" s="36" t="s">
        <v>50</v>
      </c>
      <c r="H1965" s="301">
        <v>3362.3473652460007</v>
      </c>
      <c r="I1965" s="301">
        <v>1861.729721162</v>
      </c>
      <c r="J1965" s="301">
        <v>1861.7297229950002</v>
      </c>
      <c r="K1965" s="301">
        <v>1861.7297214880002</v>
      </c>
      <c r="L1965" s="301">
        <v>1861.7297216270001</v>
      </c>
      <c r="M1965" s="301">
        <v>1861.7297208010002</v>
      </c>
      <c r="N1965" s="301">
        <v>1861.7297236840002</v>
      </c>
    </row>
    <row r="1966" spans="1:14">
      <c r="A1966" s="36" t="s">
        <v>5</v>
      </c>
      <c r="B1966" s="36" t="s">
        <v>215</v>
      </c>
      <c r="C1966" s="36" t="s">
        <v>54</v>
      </c>
      <c r="D1966" s="36" t="s">
        <v>72</v>
      </c>
      <c r="E1966" s="36" t="s">
        <v>72</v>
      </c>
      <c r="F1966" s="36" t="s">
        <v>210</v>
      </c>
      <c r="G1966" s="36" t="s">
        <v>50</v>
      </c>
      <c r="H1966" s="301">
        <v>0</v>
      </c>
      <c r="I1966" s="301">
        <v>0</v>
      </c>
      <c r="J1966" s="301">
        <v>0</v>
      </c>
      <c r="K1966" s="301">
        <v>685.37687730499999</v>
      </c>
      <c r="L1966" s="301">
        <v>625.20555242600005</v>
      </c>
      <c r="M1966" s="301">
        <v>645.08500474200002</v>
      </c>
      <c r="N1966" s="301">
        <v>598.72130445899995</v>
      </c>
    </row>
    <row r="1967" spans="1:14">
      <c r="A1967" s="36" t="s">
        <v>5</v>
      </c>
      <c r="B1967" s="36" t="s">
        <v>215</v>
      </c>
      <c r="C1967" s="36" t="s">
        <v>55</v>
      </c>
      <c r="D1967" s="36" t="s">
        <v>73</v>
      </c>
      <c r="E1967" s="36" t="s">
        <v>73</v>
      </c>
      <c r="F1967" s="36" t="s">
        <v>210</v>
      </c>
      <c r="G1967" s="36" t="s">
        <v>50</v>
      </c>
      <c r="H1967" s="301">
        <v>0</v>
      </c>
      <c r="I1967" s="301">
        <v>0</v>
      </c>
      <c r="J1967" s="301">
        <v>0</v>
      </c>
      <c r="K1967" s="301">
        <v>4.4147248560000003</v>
      </c>
      <c r="L1967" s="301">
        <v>0</v>
      </c>
      <c r="M1967" s="301">
        <v>1.348943706</v>
      </c>
      <c r="N1967" s="301">
        <v>2.4117478380000001</v>
      </c>
    </row>
    <row r="1968" spans="1:14">
      <c r="A1968" s="36" t="s">
        <v>5</v>
      </c>
      <c r="B1968" s="36" t="s">
        <v>215</v>
      </c>
      <c r="C1968" s="36" t="s">
        <v>57</v>
      </c>
      <c r="D1968" s="36" t="s">
        <v>74</v>
      </c>
      <c r="E1968" s="36" t="s">
        <v>74</v>
      </c>
      <c r="F1968" s="36" t="s">
        <v>210</v>
      </c>
      <c r="G1968" s="36" t="s">
        <v>50</v>
      </c>
      <c r="H1968" s="301">
        <v>0</v>
      </c>
      <c r="I1968" s="301">
        <v>0</v>
      </c>
      <c r="J1968" s="301">
        <v>0</v>
      </c>
      <c r="K1968" s="301">
        <v>0</v>
      </c>
      <c r="L1968" s="301">
        <v>0</v>
      </c>
      <c r="M1968" s="301">
        <v>0</v>
      </c>
      <c r="N1968" s="301">
        <v>0</v>
      </c>
    </row>
    <row r="1969" spans="1:14">
      <c r="A1969" s="36" t="s">
        <v>5</v>
      </c>
      <c r="B1969" s="36" t="s">
        <v>215</v>
      </c>
      <c r="C1969" s="36" t="s">
        <v>64</v>
      </c>
      <c r="D1969" s="36" t="s">
        <v>75</v>
      </c>
      <c r="E1969" s="36" t="s">
        <v>75</v>
      </c>
      <c r="F1969" s="36" t="s">
        <v>210</v>
      </c>
      <c r="G1969" s="36" t="s">
        <v>50</v>
      </c>
      <c r="H1969" s="301">
        <v>0</v>
      </c>
      <c r="I1969" s="301">
        <v>0</v>
      </c>
      <c r="J1969" s="301">
        <v>0</v>
      </c>
      <c r="K1969" s="301">
        <v>0</v>
      </c>
      <c r="L1969" s="301">
        <v>0</v>
      </c>
      <c r="M1969" s="301">
        <v>0</v>
      </c>
      <c r="N1969" s="301">
        <v>0</v>
      </c>
    </row>
    <row r="1970" spans="1:14">
      <c r="A1970" s="36" t="s">
        <v>5</v>
      </c>
      <c r="B1970" s="36" t="s">
        <v>215</v>
      </c>
      <c r="C1970" s="36" t="s">
        <v>60</v>
      </c>
      <c r="D1970" s="36" t="s">
        <v>76</v>
      </c>
      <c r="E1970" s="36" t="s">
        <v>76</v>
      </c>
      <c r="F1970" s="36" t="s">
        <v>210</v>
      </c>
      <c r="G1970" s="36" t="s">
        <v>50</v>
      </c>
      <c r="H1970" s="301">
        <v>0</v>
      </c>
      <c r="I1970" s="301">
        <v>0</v>
      </c>
      <c r="J1970" s="301">
        <v>0</v>
      </c>
      <c r="K1970" s="301">
        <v>0</v>
      </c>
      <c r="L1970" s="301">
        <v>0</v>
      </c>
      <c r="M1970" s="301">
        <v>0</v>
      </c>
      <c r="N1970" s="301">
        <v>0</v>
      </c>
    </row>
    <row r="1971" spans="1:14">
      <c r="A1971" s="36" t="s">
        <v>5</v>
      </c>
      <c r="B1971" s="36" t="s">
        <v>215</v>
      </c>
      <c r="C1971" s="36" t="s">
        <v>61</v>
      </c>
      <c r="D1971" s="36" t="s">
        <v>77</v>
      </c>
      <c r="E1971" s="36" t="s">
        <v>77</v>
      </c>
      <c r="F1971" s="36" t="s">
        <v>210</v>
      </c>
      <c r="G1971" s="36" t="s">
        <v>50</v>
      </c>
      <c r="H1971" s="301">
        <v>0</v>
      </c>
      <c r="I1971" s="301">
        <v>0</v>
      </c>
      <c r="J1971" s="301">
        <v>0</v>
      </c>
      <c r="K1971" s="301">
        <v>7225.6288789979999</v>
      </c>
      <c r="L1971" s="301">
        <v>7225.6288789979999</v>
      </c>
      <c r="M1971" s="301">
        <v>9254.4341075760003</v>
      </c>
      <c r="N1971" s="301">
        <v>18308.459275592999</v>
      </c>
    </row>
    <row r="1972" spans="1:14">
      <c r="A1972" s="36" t="s">
        <v>5</v>
      </c>
      <c r="B1972" s="36" t="s">
        <v>215</v>
      </c>
      <c r="C1972" s="36" t="s">
        <v>62</v>
      </c>
      <c r="D1972" s="36" t="s">
        <v>78</v>
      </c>
      <c r="E1972" s="36" t="s">
        <v>78</v>
      </c>
      <c r="F1972" s="36" t="s">
        <v>210</v>
      </c>
      <c r="G1972" s="36" t="s">
        <v>50</v>
      </c>
      <c r="H1972" s="301">
        <v>0</v>
      </c>
      <c r="I1972" s="301">
        <v>0</v>
      </c>
      <c r="J1972" s="301">
        <v>0</v>
      </c>
      <c r="K1972" s="301">
        <v>0</v>
      </c>
      <c r="L1972" s="301">
        <v>0</v>
      </c>
      <c r="M1972" s="301">
        <v>0</v>
      </c>
      <c r="N1972" s="301">
        <v>0</v>
      </c>
    </row>
    <row r="1973" spans="1:14">
      <c r="A1973" s="36" t="s">
        <v>5</v>
      </c>
      <c r="B1973" s="36" t="s">
        <v>215</v>
      </c>
      <c r="C1973" s="36" t="s">
        <v>63</v>
      </c>
      <c r="D1973" s="36" t="s">
        <v>79</v>
      </c>
      <c r="E1973" s="36" t="s">
        <v>79</v>
      </c>
      <c r="F1973" s="36" t="s">
        <v>210</v>
      </c>
      <c r="G1973" s="36" t="s">
        <v>50</v>
      </c>
      <c r="H1973" s="301">
        <v>0</v>
      </c>
      <c r="I1973" s="301">
        <v>0</v>
      </c>
      <c r="J1973" s="301">
        <v>0</v>
      </c>
      <c r="K1973" s="301">
        <v>0</v>
      </c>
      <c r="L1973" s="301">
        <v>0</v>
      </c>
      <c r="M1973" s="301">
        <v>0</v>
      </c>
      <c r="N1973" s="301">
        <v>0</v>
      </c>
    </row>
    <row r="1974" spans="1:14">
      <c r="A1974" s="36" t="s">
        <v>5</v>
      </c>
      <c r="B1974" s="36" t="s">
        <v>215</v>
      </c>
      <c r="C1974" s="36" t="s">
        <v>60</v>
      </c>
      <c r="D1974" s="36" t="s">
        <v>76</v>
      </c>
      <c r="E1974" s="36" t="s">
        <v>207</v>
      </c>
      <c r="F1974" s="36" t="s">
        <v>210</v>
      </c>
      <c r="G1974" s="36" t="s">
        <v>50</v>
      </c>
      <c r="H1974" s="301">
        <v>0</v>
      </c>
      <c r="I1974" s="301">
        <v>0</v>
      </c>
      <c r="J1974" s="301">
        <v>0</v>
      </c>
      <c r="K1974" s="301">
        <v>0</v>
      </c>
      <c r="L1974" s="301">
        <v>0</v>
      </c>
      <c r="M1974" s="301">
        <v>0</v>
      </c>
      <c r="N1974" s="301">
        <v>0</v>
      </c>
    </row>
    <row r="1975" spans="1:14">
      <c r="A1975" s="36" t="s">
        <v>5</v>
      </c>
      <c r="B1975" s="36" t="s">
        <v>215</v>
      </c>
      <c r="C1975" s="36" t="s">
        <v>63</v>
      </c>
      <c r="D1975" s="36" t="s">
        <v>79</v>
      </c>
      <c r="E1975" s="36" t="s">
        <v>208</v>
      </c>
      <c r="F1975" s="36" t="s">
        <v>210</v>
      </c>
      <c r="G1975" s="36" t="s">
        <v>50</v>
      </c>
      <c r="H1975" s="301">
        <v>0</v>
      </c>
      <c r="I1975" s="301">
        <v>0</v>
      </c>
      <c r="J1975" s="301">
        <v>0</v>
      </c>
      <c r="K1975" s="301">
        <v>0</v>
      </c>
      <c r="L1975" s="301">
        <v>0</v>
      </c>
      <c r="M1975" s="301">
        <v>0</v>
      </c>
      <c r="N1975" s="301">
        <v>0</v>
      </c>
    </row>
    <row r="1976" spans="1:14">
      <c r="A1976" s="36" t="s">
        <v>5</v>
      </c>
      <c r="B1976" s="36" t="s">
        <v>215</v>
      </c>
      <c r="C1976" s="36" t="s">
        <v>65</v>
      </c>
      <c r="D1976" s="36" t="s">
        <v>209</v>
      </c>
      <c r="E1976" s="36" t="s">
        <v>80</v>
      </c>
      <c r="F1976" s="36" t="s">
        <v>210</v>
      </c>
      <c r="G1976" s="36" t="s">
        <v>50</v>
      </c>
      <c r="H1976" s="301">
        <v>0</v>
      </c>
      <c r="I1976" s="301">
        <v>0</v>
      </c>
      <c r="J1976" s="301">
        <v>0</v>
      </c>
      <c r="K1976" s="301">
        <v>0</v>
      </c>
      <c r="L1976" s="301">
        <v>0</v>
      </c>
      <c r="M1976" s="301">
        <v>0</v>
      </c>
      <c r="N1976" s="301">
        <v>0</v>
      </c>
    </row>
    <row r="1977" spans="1:14">
      <c r="A1977" s="36" t="s">
        <v>5</v>
      </c>
      <c r="B1977" s="36" t="s">
        <v>215</v>
      </c>
      <c r="C1977" s="36" t="s">
        <v>65</v>
      </c>
      <c r="D1977" s="36" t="s">
        <v>209</v>
      </c>
      <c r="E1977" s="36" t="s">
        <v>81</v>
      </c>
      <c r="F1977" s="36" t="s">
        <v>210</v>
      </c>
      <c r="G1977" s="36" t="s">
        <v>50</v>
      </c>
      <c r="H1977" s="301">
        <v>0</v>
      </c>
      <c r="I1977" s="301">
        <v>0</v>
      </c>
      <c r="J1977" s="301">
        <v>0</v>
      </c>
      <c r="K1977" s="301">
        <v>0</v>
      </c>
      <c r="L1977" s="301">
        <v>0</v>
      </c>
      <c r="M1977" s="301">
        <v>0</v>
      </c>
      <c r="N1977" s="301">
        <v>0</v>
      </c>
    </row>
    <row r="1978" spans="1:14">
      <c r="A1978" s="36"/>
      <c r="B1978" s="36"/>
      <c r="C1978" s="36"/>
      <c r="D1978" s="36"/>
      <c r="E1978" s="36"/>
      <c r="F1978" s="36"/>
      <c r="G1978" s="36"/>
      <c r="H1978" s="301"/>
      <c r="I1978" s="301"/>
      <c r="J1978" s="301"/>
      <c r="K1978" s="301"/>
      <c r="L1978" s="301"/>
      <c r="M1978" s="301"/>
      <c r="N1978" s="301"/>
    </row>
    <row r="1979" spans="1:14">
      <c r="A1979" s="36" t="s">
        <v>2</v>
      </c>
      <c r="B1979" s="36" t="s">
        <v>43</v>
      </c>
      <c r="C1979" s="36" t="s">
        <v>203</v>
      </c>
      <c r="D1979" s="36" t="s">
        <v>204</v>
      </c>
      <c r="E1979" s="36" t="s">
        <v>205</v>
      </c>
      <c r="F1979" s="36" t="s">
        <v>99</v>
      </c>
      <c r="G1979" s="36" t="s">
        <v>46</v>
      </c>
      <c r="H1979" s="301">
        <v>2025</v>
      </c>
      <c r="I1979" s="301">
        <v>2028</v>
      </c>
      <c r="J1979" s="301">
        <v>2030</v>
      </c>
      <c r="K1979" s="301">
        <v>2032</v>
      </c>
      <c r="L1979" s="301">
        <v>2035</v>
      </c>
      <c r="M1979" s="301">
        <v>2037</v>
      </c>
      <c r="N1979" s="301">
        <v>2040</v>
      </c>
    </row>
    <row r="1980" spans="1:14">
      <c r="A1980" s="36" t="s">
        <v>5</v>
      </c>
      <c r="B1980" s="36" t="s">
        <v>18</v>
      </c>
      <c r="C1980" s="36" t="s">
        <v>213</v>
      </c>
      <c r="D1980" s="36" t="s">
        <v>213</v>
      </c>
      <c r="E1980" t="s">
        <v>213</v>
      </c>
      <c r="F1980" s="36" t="s">
        <v>193</v>
      </c>
      <c r="G1980" s="36" t="s">
        <v>214</v>
      </c>
      <c r="H1980" s="301">
        <v>7.4356632699237624</v>
      </c>
      <c r="I1980" s="301">
        <v>7.1078011049606431</v>
      </c>
      <c r="J1980" s="301">
        <v>3.2403345007929709</v>
      </c>
      <c r="K1980" s="301">
        <v>3.349155711962112</v>
      </c>
      <c r="L1980" s="301">
        <v>3.580083023049963</v>
      </c>
      <c r="M1980" s="301">
        <v>3.3628517185423603</v>
      </c>
      <c r="N1980" s="301">
        <v>0</v>
      </c>
    </row>
    <row r="1981" spans="1:14">
      <c r="A1981" s="36" t="s">
        <v>5</v>
      </c>
      <c r="B1981" s="36" t="s">
        <v>19</v>
      </c>
      <c r="C1981" s="36" t="s">
        <v>213</v>
      </c>
      <c r="D1981" s="36" t="s">
        <v>213</v>
      </c>
      <c r="E1981" t="s">
        <v>213</v>
      </c>
      <c r="F1981" s="36" t="s">
        <v>193</v>
      </c>
      <c r="G1981" s="36" t="s">
        <v>214</v>
      </c>
      <c r="H1981" s="301">
        <v>2.557617820542359</v>
      </c>
      <c r="I1981" s="301">
        <v>1.2663023614041991</v>
      </c>
      <c r="J1981" s="301">
        <v>1.1162087034941581</v>
      </c>
      <c r="K1981" s="301">
        <v>0.33965546962226018</v>
      </c>
      <c r="L1981" s="301">
        <v>0.48007047784209006</v>
      </c>
      <c r="M1981" s="301">
        <v>0.38134715829480004</v>
      </c>
      <c r="N1981" s="301">
        <v>0.17377528078790003</v>
      </c>
    </row>
    <row r="1982" spans="1:14">
      <c r="A1982" s="259" t="s">
        <v>5</v>
      </c>
      <c r="B1982" s="259" t="s">
        <v>20</v>
      </c>
      <c r="C1982" s="259" t="s">
        <v>213</v>
      </c>
      <c r="D1982" s="259" t="s">
        <v>213</v>
      </c>
      <c r="E1982" t="s">
        <v>213</v>
      </c>
      <c r="F1982" s="259" t="s">
        <v>193</v>
      </c>
      <c r="G1982" s="259" t="s">
        <v>214</v>
      </c>
      <c r="H1982" s="306">
        <v>1.096104091513991</v>
      </c>
      <c r="I1982" s="306">
        <v>0.46860527232496296</v>
      </c>
      <c r="J1982" s="306">
        <v>0.206138246131672</v>
      </c>
      <c r="K1982" s="306">
        <v>0.36437092227378798</v>
      </c>
      <c r="L1982" s="306">
        <v>0.51256767319502472</v>
      </c>
      <c r="M1982" s="306">
        <v>0.241715045224733</v>
      </c>
      <c r="N1982" s="306">
        <v>0</v>
      </c>
    </row>
    <row r="1983" spans="1:14">
      <c r="A1983" s="259" t="s">
        <v>5</v>
      </c>
      <c r="B1983" s="259" t="s">
        <v>21</v>
      </c>
      <c r="C1983" s="259" t="s">
        <v>213</v>
      </c>
      <c r="D1983" s="259" t="s">
        <v>213</v>
      </c>
      <c r="E1983" t="s">
        <v>213</v>
      </c>
      <c r="F1983" s="259" t="s">
        <v>193</v>
      </c>
      <c r="G1983" s="259" t="s">
        <v>214</v>
      </c>
      <c r="H1983" s="306">
        <v>7.1048500912155177</v>
      </c>
      <c r="I1983" s="306">
        <v>3.0408001770960889</v>
      </c>
      <c r="J1983" s="306">
        <v>3.1297319264850718</v>
      </c>
      <c r="K1983" s="306">
        <v>3.2046509293255787</v>
      </c>
      <c r="L1983" s="306">
        <v>4.0388788267499391</v>
      </c>
      <c r="M1983" s="306">
        <v>1.8944931721299967</v>
      </c>
      <c r="N1983" s="306">
        <v>0.59767885291946166</v>
      </c>
    </row>
    <row r="1984" spans="1:14">
      <c r="A1984" s="259" t="s">
        <v>5</v>
      </c>
      <c r="B1984" s="259" t="s">
        <v>22</v>
      </c>
      <c r="C1984" s="259" t="s">
        <v>213</v>
      </c>
      <c r="D1984" s="259" t="s">
        <v>213</v>
      </c>
      <c r="E1984" s="259" t="s">
        <v>213</v>
      </c>
      <c r="F1984" s="259" t="s">
        <v>193</v>
      </c>
      <c r="G1984" s="259" t="s">
        <v>214</v>
      </c>
      <c r="H1984" s="306">
        <v>5.414568840206341</v>
      </c>
      <c r="I1984" s="306">
        <v>5.2858518187694266</v>
      </c>
      <c r="J1984" s="306">
        <v>3.7335949488624491</v>
      </c>
      <c r="K1984" s="306">
        <v>4.2030688363149826</v>
      </c>
      <c r="L1984" s="306">
        <v>5.1292155705660019</v>
      </c>
      <c r="M1984" s="306">
        <v>2.3172636578680921</v>
      </c>
      <c r="N1984" s="306">
        <v>3.1155962824293306</v>
      </c>
    </row>
    <row r="1985" spans="1:14">
      <c r="A1985" s="259" t="s">
        <v>5</v>
      </c>
      <c r="B1985" s="259" t="s">
        <v>23</v>
      </c>
      <c r="C1985" s="259" t="s">
        <v>213</v>
      </c>
      <c r="D1985" s="259" t="s">
        <v>213</v>
      </c>
      <c r="E1985" s="259" t="s">
        <v>213</v>
      </c>
      <c r="F1985" s="259" t="s">
        <v>193</v>
      </c>
      <c r="G1985" s="259" t="s">
        <v>214</v>
      </c>
      <c r="H1985" s="306">
        <v>1.6338070186252254</v>
      </c>
      <c r="I1985" s="306">
        <v>1.0256590181383047</v>
      </c>
      <c r="J1985" s="306">
        <v>0.77354139564041857</v>
      </c>
      <c r="K1985" s="306">
        <v>1.0142075479620773</v>
      </c>
      <c r="L1985" s="306">
        <v>1.5798825025789749</v>
      </c>
      <c r="M1985" s="306">
        <v>0.74914970395710812</v>
      </c>
      <c r="N1985" s="306">
        <v>1.0469319367041328</v>
      </c>
    </row>
    <row r="1986" spans="1:14">
      <c r="A1986" s="259" t="s">
        <v>5</v>
      </c>
      <c r="B1986" s="259" t="s">
        <v>24</v>
      </c>
      <c r="C1986" s="259" t="s">
        <v>213</v>
      </c>
      <c r="D1986" s="259" t="s">
        <v>213</v>
      </c>
      <c r="E1986" s="259" t="s">
        <v>213</v>
      </c>
      <c r="F1986" s="259" t="s">
        <v>193</v>
      </c>
      <c r="G1986" s="259" t="s">
        <v>214</v>
      </c>
      <c r="H1986" s="306">
        <v>18.205113785274474</v>
      </c>
      <c r="I1986" s="306">
        <v>11.410729571068613</v>
      </c>
      <c r="J1986" s="306">
        <v>9.940404479084183</v>
      </c>
      <c r="K1986" s="306">
        <v>7.1418671513974852</v>
      </c>
      <c r="L1986" s="306">
        <v>8.9447156578799731</v>
      </c>
      <c r="M1986" s="306">
        <v>7.3673691213522465</v>
      </c>
      <c r="N1986" s="306">
        <v>2.1112373378970655</v>
      </c>
    </row>
    <row r="1987" spans="1:14">
      <c r="A1987" s="259" t="s">
        <v>5</v>
      </c>
      <c r="B1987" s="259" t="s">
        <v>25</v>
      </c>
      <c r="C1987" s="259" t="s">
        <v>213</v>
      </c>
      <c r="D1987" s="259" t="s">
        <v>213</v>
      </c>
      <c r="E1987" s="259" t="s">
        <v>213</v>
      </c>
      <c r="F1987" s="259" t="s">
        <v>193</v>
      </c>
      <c r="G1987" s="259" t="s">
        <v>214</v>
      </c>
      <c r="H1987" s="306">
        <v>17.548527267869748</v>
      </c>
      <c r="I1987" s="306">
        <v>9.5842730380645182</v>
      </c>
      <c r="J1987" s="306">
        <v>6.6272073095247483</v>
      </c>
      <c r="K1987" s="306">
        <v>5.7261455088824809</v>
      </c>
      <c r="L1987" s="306">
        <v>5.5677571508280677</v>
      </c>
      <c r="M1987" s="306">
        <v>5.0752892276844639</v>
      </c>
      <c r="N1987" s="306">
        <v>0</v>
      </c>
    </row>
    <row r="1988" spans="1:14">
      <c r="A1988" s="259" t="s">
        <v>5</v>
      </c>
      <c r="B1988" s="259" t="s">
        <v>26</v>
      </c>
      <c r="C1988" s="259" t="s">
        <v>213</v>
      </c>
      <c r="D1988" s="259" t="s">
        <v>213</v>
      </c>
      <c r="E1988" s="259" t="s">
        <v>213</v>
      </c>
      <c r="F1988" s="259" t="s">
        <v>193</v>
      </c>
      <c r="G1988" s="259" t="s">
        <v>214</v>
      </c>
      <c r="H1988" s="306">
        <v>2.45278493623392</v>
      </c>
      <c r="I1988" s="306">
        <v>2.3988974386241</v>
      </c>
      <c r="J1988" s="306">
        <v>1.7315676307829142</v>
      </c>
      <c r="K1988" s="306">
        <v>1.8835761175449535</v>
      </c>
      <c r="L1988" s="306">
        <v>2.4932964727905036</v>
      </c>
      <c r="M1988" s="306">
        <v>1.3275808838455456</v>
      </c>
      <c r="N1988" s="306">
        <v>1.1434100345251816</v>
      </c>
    </row>
    <row r="1989" spans="1:14">
      <c r="A1989" s="259" t="s">
        <v>5</v>
      </c>
      <c r="B1989" s="259" t="s">
        <v>27</v>
      </c>
      <c r="C1989" s="259" t="s">
        <v>213</v>
      </c>
      <c r="D1989" s="259" t="s">
        <v>213</v>
      </c>
      <c r="E1989" s="259" t="s">
        <v>213</v>
      </c>
      <c r="F1989" s="259" t="s">
        <v>193</v>
      </c>
      <c r="G1989" s="259" t="s">
        <v>214</v>
      </c>
      <c r="H1989" s="306">
        <v>0</v>
      </c>
      <c r="I1989" s="306">
        <v>0</v>
      </c>
      <c r="J1989" s="306">
        <v>0</v>
      </c>
      <c r="K1989" s="306">
        <v>0</v>
      </c>
      <c r="L1989" s="306">
        <v>0</v>
      </c>
      <c r="M1989" s="306">
        <v>0</v>
      </c>
      <c r="N1989" s="306">
        <v>0</v>
      </c>
    </row>
    <row r="1990" spans="1:14">
      <c r="A1990" s="259" t="s">
        <v>5</v>
      </c>
      <c r="B1990" s="259" t="s">
        <v>215</v>
      </c>
      <c r="C1990" s="259" t="s">
        <v>213</v>
      </c>
      <c r="D1990" s="259" t="s">
        <v>213</v>
      </c>
      <c r="E1990" s="259" t="s">
        <v>213</v>
      </c>
      <c r="F1990" s="259" t="s">
        <v>193</v>
      </c>
      <c r="G1990" s="259" t="s">
        <v>214</v>
      </c>
      <c r="H1990" s="306">
        <v>5.3969900572319176</v>
      </c>
      <c r="I1990" s="306">
        <v>8.6285325413518716</v>
      </c>
      <c r="J1990" s="306">
        <v>9.8753742730608902</v>
      </c>
      <c r="K1990" s="306">
        <v>10.660664360467546</v>
      </c>
      <c r="L1990" s="306">
        <v>9.0951924538671367</v>
      </c>
      <c r="M1990" s="306">
        <v>9.5311412881412743</v>
      </c>
      <c r="N1990" s="306">
        <v>8.9487232413785147</v>
      </c>
    </row>
    <row r="1991" spans="1:14">
      <c r="A1991" s="259" t="s">
        <v>5</v>
      </c>
      <c r="B1991" s="259" t="s">
        <v>28</v>
      </c>
      <c r="C1991" s="259" t="s">
        <v>213</v>
      </c>
      <c r="D1991" s="259" t="s">
        <v>213</v>
      </c>
      <c r="E1991" s="259" t="s">
        <v>213</v>
      </c>
      <c r="F1991" s="259" t="s">
        <v>193</v>
      </c>
      <c r="G1991" s="259" t="s">
        <v>214</v>
      </c>
      <c r="H1991" s="306">
        <v>63.449037121405333</v>
      </c>
      <c r="I1991" s="306">
        <v>41.588919800450853</v>
      </c>
      <c r="J1991" s="306">
        <v>30.498729140798588</v>
      </c>
      <c r="K1991" s="306">
        <v>27.226698195285717</v>
      </c>
      <c r="L1991" s="306">
        <v>32.326467355480538</v>
      </c>
      <c r="M1991" s="306">
        <v>22.717059688899347</v>
      </c>
      <c r="N1991" s="306">
        <v>8.1886297252630733</v>
      </c>
    </row>
    <row r="1992" spans="1:14">
      <c r="A1992" s="259" t="s">
        <v>5</v>
      </c>
      <c r="B1992" s="259" t="s">
        <v>29</v>
      </c>
      <c r="C1992" s="259" t="s">
        <v>213</v>
      </c>
      <c r="D1992" s="259" t="s">
        <v>213</v>
      </c>
      <c r="E1992" s="259" t="s">
        <v>213</v>
      </c>
      <c r="F1992" s="259" t="s">
        <v>193</v>
      </c>
      <c r="G1992" s="259" t="s">
        <v>214</v>
      </c>
      <c r="H1992" s="306">
        <v>27.86758169703235</v>
      </c>
      <c r="I1992" s="306">
        <v>15.717832109568901</v>
      </c>
      <c r="J1992" s="306">
        <v>14.186345109063414</v>
      </c>
      <c r="K1992" s="306">
        <v>10.686173550345323</v>
      </c>
      <c r="L1992" s="306">
        <v>13.463664962472002</v>
      </c>
      <c r="M1992" s="306">
        <v>9.643209451777043</v>
      </c>
      <c r="N1992" s="306">
        <v>2.882691471604427</v>
      </c>
    </row>
    <row r="1993" spans="1:14">
      <c r="A1993" s="259" t="s">
        <v>5</v>
      </c>
      <c r="B1993" s="259" t="s">
        <v>129</v>
      </c>
      <c r="C1993" s="259" t="s">
        <v>213</v>
      </c>
      <c r="D1993" s="259" t="s">
        <v>213</v>
      </c>
      <c r="E1993" s="259" t="s">
        <v>213</v>
      </c>
      <c r="F1993" s="259" t="s">
        <v>193</v>
      </c>
      <c r="G1993" s="259" t="s">
        <v>214</v>
      </c>
      <c r="H1993" s="306">
        <v>539.217442190989</v>
      </c>
      <c r="I1993" s="306">
        <v>430.82074974152442</v>
      </c>
      <c r="J1993" s="306">
        <v>350.03669698900268</v>
      </c>
      <c r="K1993" s="306">
        <v>286.53799049525941</v>
      </c>
      <c r="L1993" s="306">
        <v>272.5082809371043</v>
      </c>
      <c r="M1993" s="306">
        <v>241.52928761392943</v>
      </c>
      <c r="N1993" s="306">
        <v>124.11817944653666</v>
      </c>
    </row>
    <row r="1995" spans="1:14">
      <c r="A1995" s="259" t="s">
        <v>2</v>
      </c>
      <c r="B1995" s="259" t="s">
        <v>43</v>
      </c>
      <c r="C1995" s="259" t="s">
        <v>203</v>
      </c>
      <c r="D1995" s="259" t="s">
        <v>204</v>
      </c>
      <c r="E1995" s="259" t="s">
        <v>205</v>
      </c>
      <c r="F1995" s="259" t="s">
        <v>99</v>
      </c>
      <c r="G1995" s="259" t="s">
        <v>46</v>
      </c>
      <c r="H1995" s="306">
        <v>2025</v>
      </c>
      <c r="I1995" s="306">
        <v>2028</v>
      </c>
      <c r="J1995" s="306">
        <v>2030</v>
      </c>
      <c r="K1995" s="306">
        <v>2032</v>
      </c>
      <c r="L1995" s="306">
        <v>2035</v>
      </c>
      <c r="M1995" s="306">
        <v>2037</v>
      </c>
      <c r="N1995" s="306">
        <v>2040</v>
      </c>
    </row>
    <row r="1996" spans="1:14">
      <c r="A1996" s="259" t="s">
        <v>5</v>
      </c>
      <c r="B1996" s="259" t="s">
        <v>30</v>
      </c>
      <c r="C1996" s="259" t="s">
        <v>48</v>
      </c>
      <c r="D1996" s="259" t="s">
        <v>48</v>
      </c>
      <c r="E1996" s="259" t="s">
        <v>48</v>
      </c>
      <c r="F1996" s="259" t="s">
        <v>193</v>
      </c>
      <c r="G1996" s="259" t="s">
        <v>214</v>
      </c>
      <c r="H1996" s="306">
        <v>0.67411229526252003</v>
      </c>
      <c r="I1996" s="306">
        <v>0</v>
      </c>
      <c r="J1996" s="306">
        <v>0</v>
      </c>
      <c r="K1996" s="306">
        <v>0</v>
      </c>
      <c r="L1996" s="306">
        <v>0</v>
      </c>
      <c r="M1996" s="306">
        <v>0</v>
      </c>
      <c r="N1996" s="306">
        <v>0</v>
      </c>
    </row>
    <row r="1997" spans="1:14">
      <c r="A1997" s="259" t="s">
        <v>5</v>
      </c>
      <c r="B1997" s="259" t="s">
        <v>30</v>
      </c>
      <c r="C1997" s="259" t="s">
        <v>54</v>
      </c>
      <c r="D1997" s="259" t="s">
        <v>54</v>
      </c>
      <c r="E1997" s="259" t="s">
        <v>54</v>
      </c>
      <c r="F1997" s="259" t="s">
        <v>193</v>
      </c>
      <c r="G1997" s="259" t="s">
        <v>214</v>
      </c>
      <c r="H1997" s="306">
        <v>17.358815861240736</v>
      </c>
      <c r="I1997" s="306">
        <v>16.286814652817437</v>
      </c>
      <c r="J1997" s="306">
        <v>9.685176722210425</v>
      </c>
      <c r="K1997" s="306">
        <v>10.814379136057916</v>
      </c>
      <c r="L1997" s="306">
        <v>13.281030606963375</v>
      </c>
      <c r="M1997" s="306">
        <v>7.9985610094378394</v>
      </c>
      <c r="N1997" s="306">
        <v>5.3059382536586446</v>
      </c>
    </row>
    <row r="1998" spans="1:14">
      <c r="A1998" s="259" t="s">
        <v>5</v>
      </c>
      <c r="B1998" s="259" t="s">
        <v>30</v>
      </c>
      <c r="C1998" s="259" t="s">
        <v>55</v>
      </c>
      <c r="D1998" s="259" t="s">
        <v>55</v>
      </c>
      <c r="E1998" s="259" t="s">
        <v>55</v>
      </c>
      <c r="F1998" s="259" t="s">
        <v>193</v>
      </c>
      <c r="G1998" s="259" t="s">
        <v>214</v>
      </c>
      <c r="H1998" s="306">
        <v>0</v>
      </c>
      <c r="I1998" s="306">
        <v>0</v>
      </c>
      <c r="J1998" s="306">
        <v>0</v>
      </c>
      <c r="K1998" s="306">
        <v>0</v>
      </c>
      <c r="L1998" s="306">
        <v>1.4014635217092E-2</v>
      </c>
      <c r="M1998" s="306">
        <v>0</v>
      </c>
      <c r="N1998" s="306">
        <v>0</v>
      </c>
    </row>
    <row r="1999" spans="1:14">
      <c r="A1999" s="259" t="s">
        <v>5</v>
      </c>
      <c r="B1999" s="259" t="s">
        <v>30</v>
      </c>
      <c r="C1999" s="259" t="s">
        <v>56</v>
      </c>
      <c r="D1999" s="259" t="s">
        <v>56</v>
      </c>
      <c r="E1999" s="259" t="s">
        <v>56</v>
      </c>
      <c r="F1999" s="259" t="s">
        <v>193</v>
      </c>
      <c r="G1999" s="259" t="s">
        <v>214</v>
      </c>
      <c r="H1999" s="306">
        <v>0</v>
      </c>
      <c r="I1999" s="306">
        <v>0</v>
      </c>
      <c r="J1999" s="306">
        <v>0</v>
      </c>
      <c r="K1999" s="306">
        <v>0</v>
      </c>
      <c r="L1999" s="306">
        <v>0</v>
      </c>
      <c r="M1999" s="306">
        <v>0</v>
      </c>
      <c r="N1999" s="306">
        <v>0</v>
      </c>
    </row>
    <row r="2000" spans="1:14">
      <c r="A2000" s="259" t="s">
        <v>5</v>
      </c>
      <c r="B2000" s="259" t="s">
        <v>30</v>
      </c>
      <c r="C2000" s="259" t="s">
        <v>54</v>
      </c>
      <c r="D2000" s="259" t="s">
        <v>72</v>
      </c>
      <c r="E2000" s="259" t="s">
        <v>72</v>
      </c>
      <c r="F2000" s="259" t="s">
        <v>193</v>
      </c>
      <c r="G2000" s="259" t="s">
        <v>214</v>
      </c>
      <c r="H2000" s="306">
        <v>0</v>
      </c>
      <c r="I2000" s="306">
        <v>0</v>
      </c>
      <c r="J2000" s="306">
        <v>0</v>
      </c>
      <c r="K2000" s="306">
        <v>0</v>
      </c>
      <c r="L2000" s="306">
        <v>0</v>
      </c>
      <c r="M2000" s="306">
        <v>0</v>
      </c>
      <c r="N2000" s="306">
        <v>0</v>
      </c>
    </row>
    <row r="2001" spans="1:14">
      <c r="A2001" s="259" t="s">
        <v>5</v>
      </c>
      <c r="B2001" s="259" t="s">
        <v>30</v>
      </c>
      <c r="C2001" s="259" t="s">
        <v>55</v>
      </c>
      <c r="D2001" s="259" t="s">
        <v>73</v>
      </c>
      <c r="E2001" s="259" t="s">
        <v>73</v>
      </c>
      <c r="F2001" s="259" t="s">
        <v>193</v>
      </c>
      <c r="G2001" s="259" t="s">
        <v>214</v>
      </c>
      <c r="H2001" s="306">
        <v>0</v>
      </c>
      <c r="I2001" s="306">
        <v>0</v>
      </c>
      <c r="J2001" s="306">
        <v>0</v>
      </c>
      <c r="K2001" s="306">
        <v>0</v>
      </c>
      <c r="L2001" s="306">
        <v>0</v>
      </c>
      <c r="M2001" s="306">
        <v>0</v>
      </c>
      <c r="N2001" s="306">
        <v>0</v>
      </c>
    </row>
    <row r="2002" spans="1:14">
      <c r="A2002" s="259" t="s">
        <v>5</v>
      </c>
      <c r="B2002" s="259" t="s">
        <v>150</v>
      </c>
      <c r="C2002" s="259" t="s">
        <v>48</v>
      </c>
      <c r="D2002" s="259" t="s">
        <v>48</v>
      </c>
      <c r="E2002" s="259" t="s">
        <v>48</v>
      </c>
      <c r="F2002" s="259" t="s">
        <v>193</v>
      </c>
      <c r="G2002" s="259" t="s">
        <v>214</v>
      </c>
      <c r="H2002" s="306">
        <v>0</v>
      </c>
      <c r="I2002" s="306">
        <v>0</v>
      </c>
      <c r="J2002" s="306">
        <v>0</v>
      </c>
      <c r="K2002" s="306">
        <v>0</v>
      </c>
      <c r="L2002" s="306">
        <v>0</v>
      </c>
      <c r="M2002" s="306">
        <v>0</v>
      </c>
      <c r="N2002" s="306">
        <v>0</v>
      </c>
    </row>
    <row r="2003" spans="1:14">
      <c r="A2003" s="259" t="s">
        <v>5</v>
      </c>
      <c r="B2003" s="259" t="s">
        <v>150</v>
      </c>
      <c r="C2003" s="259" t="s">
        <v>54</v>
      </c>
      <c r="D2003" s="259" t="s">
        <v>54</v>
      </c>
      <c r="E2003" s="259" t="s">
        <v>54</v>
      </c>
      <c r="F2003" s="259" t="s">
        <v>193</v>
      </c>
      <c r="G2003" s="259" t="s">
        <v>214</v>
      </c>
      <c r="H2003" s="306">
        <v>17.687993333099239</v>
      </c>
      <c r="I2003" s="306">
        <v>9.818220900228722</v>
      </c>
      <c r="J2003" s="306">
        <v>8.0037670991705347</v>
      </c>
      <c r="K2003" s="306">
        <v>7.1205861165306104</v>
      </c>
      <c r="L2003" s="306">
        <v>8.0705739527447591</v>
      </c>
      <c r="M2003" s="306">
        <v>6.7130143698896658</v>
      </c>
      <c r="N2003" s="306">
        <v>0</v>
      </c>
    </row>
    <row r="2004" spans="1:14">
      <c r="A2004" s="259" t="s">
        <v>5</v>
      </c>
      <c r="B2004" s="259" t="s">
        <v>150</v>
      </c>
      <c r="C2004" s="259" t="s">
        <v>55</v>
      </c>
      <c r="D2004" s="259" t="s">
        <v>55</v>
      </c>
      <c r="E2004" s="259" t="s">
        <v>55</v>
      </c>
      <c r="F2004" s="259" t="s">
        <v>193</v>
      </c>
      <c r="G2004" s="259" t="s">
        <v>214</v>
      </c>
      <c r="H2004" s="306">
        <v>0.45931533500264698</v>
      </c>
      <c r="I2004" s="306">
        <v>0.11951913601476132</v>
      </c>
      <c r="J2004" s="306">
        <v>5.4406016906454975E-2</v>
      </c>
      <c r="K2004" s="306">
        <v>7.339730391248632E-2</v>
      </c>
      <c r="L2004" s="306">
        <v>2.880910925875205E-3</v>
      </c>
      <c r="M2004" s="306">
        <v>2.605491227008546E-2</v>
      </c>
      <c r="N2004" s="306">
        <v>0</v>
      </c>
    </row>
    <row r="2005" spans="1:14">
      <c r="A2005" s="259" t="s">
        <v>5</v>
      </c>
      <c r="B2005" s="259" t="s">
        <v>150</v>
      </c>
      <c r="C2005" s="259" t="s">
        <v>56</v>
      </c>
      <c r="D2005" s="259" t="s">
        <v>56</v>
      </c>
      <c r="E2005" s="259" t="s">
        <v>56</v>
      </c>
      <c r="F2005" s="259" t="s">
        <v>193</v>
      </c>
      <c r="G2005" s="259" t="s">
        <v>214</v>
      </c>
      <c r="H2005" s="306">
        <v>2.2150226189576174</v>
      </c>
      <c r="I2005" s="306">
        <v>2.2478910337748448</v>
      </c>
      <c r="J2005" s="306">
        <v>1.1592779200355299</v>
      </c>
      <c r="K2005" s="306">
        <v>1.1474695239638599</v>
      </c>
      <c r="L2005" s="306">
        <v>4.7227730400000001E-2</v>
      </c>
      <c r="M2005" s="306">
        <v>4.7227730400000001E-2</v>
      </c>
      <c r="N2005" s="306">
        <v>0</v>
      </c>
    </row>
    <row r="2006" spans="1:14">
      <c r="A2006" s="259" t="s">
        <v>5</v>
      </c>
      <c r="B2006" s="259" t="s">
        <v>150</v>
      </c>
      <c r="C2006" s="259" t="s">
        <v>54</v>
      </c>
      <c r="D2006" s="259" t="s">
        <v>72</v>
      </c>
      <c r="E2006" s="259" t="s">
        <v>72</v>
      </c>
      <c r="F2006" s="259" t="s">
        <v>193</v>
      </c>
      <c r="G2006" s="259" t="s">
        <v>214</v>
      </c>
      <c r="H2006" s="306">
        <v>0</v>
      </c>
      <c r="I2006" s="306">
        <v>0</v>
      </c>
      <c r="J2006" s="306">
        <v>0</v>
      </c>
      <c r="K2006" s="306">
        <v>0</v>
      </c>
      <c r="L2006" s="306">
        <v>0</v>
      </c>
      <c r="M2006" s="306">
        <v>0</v>
      </c>
      <c r="N2006" s="306">
        <v>0</v>
      </c>
    </row>
    <row r="2007" spans="1:14">
      <c r="A2007" s="259" t="s">
        <v>5</v>
      </c>
      <c r="B2007" s="259" t="s">
        <v>150</v>
      </c>
      <c r="C2007" s="259" t="s">
        <v>55</v>
      </c>
      <c r="D2007" s="259" t="s">
        <v>73</v>
      </c>
      <c r="E2007" s="259" t="s">
        <v>73</v>
      </c>
      <c r="F2007" s="259" t="s">
        <v>193</v>
      </c>
      <c r="G2007" s="259" t="s">
        <v>214</v>
      </c>
      <c r="H2007" s="306">
        <v>0</v>
      </c>
      <c r="I2007" s="306">
        <v>0</v>
      </c>
      <c r="J2007" s="306">
        <v>0</v>
      </c>
      <c r="K2007" s="306">
        <v>0</v>
      </c>
      <c r="L2007" s="306">
        <v>0</v>
      </c>
      <c r="M2007" s="306">
        <v>0</v>
      </c>
      <c r="N2007" s="306">
        <v>0</v>
      </c>
    </row>
    <row r="2008" spans="1:14">
      <c r="A2008" s="259" t="s">
        <v>5</v>
      </c>
      <c r="B2008" s="259" t="s">
        <v>216</v>
      </c>
      <c r="C2008" s="259" t="s">
        <v>48</v>
      </c>
      <c r="D2008" s="259" t="s">
        <v>48</v>
      </c>
      <c r="E2008" s="259" t="s">
        <v>48</v>
      </c>
      <c r="F2008" s="259" t="s">
        <v>193</v>
      </c>
      <c r="G2008" s="259" t="s">
        <v>214</v>
      </c>
      <c r="H2008" s="306">
        <v>2.5523825550067021</v>
      </c>
      <c r="I2008" s="306">
        <v>0</v>
      </c>
      <c r="J2008" s="306">
        <v>0</v>
      </c>
      <c r="K2008" s="306">
        <v>0</v>
      </c>
      <c r="L2008" s="306">
        <v>0</v>
      </c>
      <c r="M2008" s="306">
        <v>0</v>
      </c>
      <c r="N2008" s="306">
        <v>0</v>
      </c>
    </row>
    <row r="2009" spans="1:14">
      <c r="A2009" s="259" t="s">
        <v>5</v>
      </c>
      <c r="B2009" s="259" t="s">
        <v>216</v>
      </c>
      <c r="C2009" s="259" t="s">
        <v>54</v>
      </c>
      <c r="D2009" s="259" t="s">
        <v>54</v>
      </c>
      <c r="E2009" s="259" t="s">
        <v>54</v>
      </c>
      <c r="F2009" s="259" t="s">
        <v>193</v>
      </c>
      <c r="G2009" s="259" t="s">
        <v>214</v>
      </c>
      <c r="H2009" s="306">
        <v>21.934939099206122</v>
      </c>
      <c r="I2009" s="306">
        <v>12.651938689874026</v>
      </c>
      <c r="J2009" s="306">
        <v>11.072181497258338</v>
      </c>
      <c r="K2009" s="306">
        <v>7.6864077189546274</v>
      </c>
      <c r="L2009" s="306">
        <v>10.564429390941052</v>
      </c>
      <c r="M2009" s="306">
        <v>7.6190085126340126</v>
      </c>
      <c r="N2009" s="306">
        <v>2.6842680273044328</v>
      </c>
    </row>
    <row r="2010" spans="1:14">
      <c r="A2010" s="259" t="s">
        <v>5</v>
      </c>
      <c r="B2010" s="259" t="s">
        <v>216</v>
      </c>
      <c r="C2010" s="259" t="s">
        <v>55</v>
      </c>
      <c r="D2010" s="259" t="s">
        <v>55</v>
      </c>
      <c r="E2010" s="259" t="s">
        <v>55</v>
      </c>
      <c r="F2010" s="259" t="s">
        <v>193</v>
      </c>
      <c r="G2010" s="259" t="s">
        <v>214</v>
      </c>
      <c r="H2010" s="306">
        <v>0.13481011456478395</v>
      </c>
      <c r="I2010" s="306">
        <v>5.9077879312570573E-2</v>
      </c>
      <c r="J2010" s="306">
        <v>3.3955881578371407E-2</v>
      </c>
      <c r="K2010" s="306">
        <v>6.8090904981714089E-3</v>
      </c>
      <c r="L2010" s="306">
        <v>4.1360056992714098E-3</v>
      </c>
      <c r="M2010" s="306">
        <v>6.8090904981714089E-3</v>
      </c>
      <c r="N2010" s="306">
        <v>7.1702595608494554E-2</v>
      </c>
    </row>
    <row r="2011" spans="1:14">
      <c r="A2011" s="259" t="s">
        <v>5</v>
      </c>
      <c r="B2011" s="259" t="s">
        <v>216</v>
      </c>
      <c r="C2011" s="259" t="s">
        <v>56</v>
      </c>
      <c r="D2011" s="259" t="s">
        <v>56</v>
      </c>
      <c r="E2011" s="259" t="s">
        <v>56</v>
      </c>
      <c r="F2011" s="259" t="s">
        <v>193</v>
      </c>
      <c r="G2011" s="259" t="s">
        <v>214</v>
      </c>
      <c r="H2011" s="306">
        <v>0</v>
      </c>
      <c r="I2011" s="306">
        <v>0</v>
      </c>
      <c r="J2011" s="306">
        <v>0</v>
      </c>
      <c r="K2011" s="306">
        <v>0</v>
      </c>
      <c r="L2011" s="306">
        <v>0</v>
      </c>
      <c r="M2011" s="306">
        <v>0</v>
      </c>
      <c r="N2011" s="306">
        <v>0</v>
      </c>
    </row>
    <row r="2012" spans="1:14">
      <c r="A2012" s="259" t="s">
        <v>5</v>
      </c>
      <c r="B2012" s="259" t="s">
        <v>216</v>
      </c>
      <c r="C2012" s="259" t="s">
        <v>54</v>
      </c>
      <c r="D2012" s="259" t="s">
        <v>72</v>
      </c>
      <c r="E2012" s="259" t="s">
        <v>72</v>
      </c>
      <c r="F2012" s="259" t="s">
        <v>193</v>
      </c>
      <c r="G2012" s="259" t="s">
        <v>214</v>
      </c>
      <c r="H2012" s="306">
        <v>0</v>
      </c>
      <c r="I2012" s="306">
        <v>0</v>
      </c>
      <c r="J2012" s="306">
        <v>0</v>
      </c>
      <c r="K2012" s="306">
        <v>0</v>
      </c>
      <c r="L2012" s="306">
        <v>0</v>
      </c>
      <c r="M2012" s="306">
        <v>0</v>
      </c>
      <c r="N2012" s="306">
        <v>0</v>
      </c>
    </row>
    <row r="2013" spans="1:14">
      <c r="A2013" s="259" t="s">
        <v>5</v>
      </c>
      <c r="B2013" s="259" t="s">
        <v>216</v>
      </c>
      <c r="C2013" s="259" t="s">
        <v>55</v>
      </c>
      <c r="D2013" s="259" t="s">
        <v>73</v>
      </c>
      <c r="E2013" s="259" t="s">
        <v>73</v>
      </c>
      <c r="F2013" s="259" t="s">
        <v>193</v>
      </c>
      <c r="G2013" s="259" t="s">
        <v>214</v>
      </c>
      <c r="H2013" s="306">
        <v>0</v>
      </c>
      <c r="I2013" s="306">
        <v>0</v>
      </c>
      <c r="J2013" s="306">
        <v>0.111638912388057</v>
      </c>
      <c r="K2013" s="306">
        <v>1.2795775457601799E-3</v>
      </c>
      <c r="L2013" s="306">
        <v>6.3602507002999999E-3</v>
      </c>
      <c r="M2013" s="306">
        <v>4.41819694239E-2</v>
      </c>
      <c r="N2013" s="306">
        <v>0.12672084869150002</v>
      </c>
    </row>
    <row r="2014" spans="1:14">
      <c r="A2014" s="259" t="s">
        <v>5</v>
      </c>
      <c r="B2014" s="259" t="s">
        <v>217</v>
      </c>
      <c r="C2014" s="259" t="s">
        <v>48</v>
      </c>
      <c r="D2014" s="259" t="s">
        <v>48</v>
      </c>
      <c r="E2014" s="259" t="s">
        <v>48</v>
      </c>
      <c r="F2014" s="259" t="s">
        <v>193</v>
      </c>
      <c r="G2014" s="259" t="s">
        <v>214</v>
      </c>
      <c r="H2014" s="306">
        <v>133.68060303574094</v>
      </c>
      <c r="I2014" s="306">
        <v>54.842597669084235</v>
      </c>
      <c r="J2014" s="306">
        <v>24.003149288643833</v>
      </c>
      <c r="K2014" s="306">
        <v>1.1082443066178562</v>
      </c>
      <c r="L2014" s="306">
        <v>0</v>
      </c>
      <c r="M2014" s="306">
        <v>0</v>
      </c>
      <c r="N2014" s="306">
        <v>0</v>
      </c>
    </row>
    <row r="2015" spans="1:14">
      <c r="A2015" s="259" t="s">
        <v>5</v>
      </c>
      <c r="B2015" s="259" t="s">
        <v>217</v>
      </c>
      <c r="C2015" s="259" t="s">
        <v>54</v>
      </c>
      <c r="D2015" s="259" t="s">
        <v>54</v>
      </c>
      <c r="E2015" s="259" t="s">
        <v>54</v>
      </c>
      <c r="F2015" s="259" t="s">
        <v>193</v>
      </c>
      <c r="G2015" s="259" t="s">
        <v>214</v>
      </c>
      <c r="H2015" s="306">
        <v>100.88380780036094</v>
      </c>
      <c r="I2015" s="306">
        <v>100.92887093660136</v>
      </c>
      <c r="J2015" s="306">
        <v>104.32568834839707</v>
      </c>
      <c r="K2015" s="306">
        <v>118.02923593348932</v>
      </c>
      <c r="L2015" s="306">
        <v>119.828399520939</v>
      </c>
      <c r="M2015" s="306">
        <v>102.09455511072628</v>
      </c>
      <c r="N2015" s="306">
        <v>33.327542762595982</v>
      </c>
    </row>
    <row r="2016" spans="1:14">
      <c r="A2016" s="259" t="s">
        <v>5</v>
      </c>
      <c r="B2016" s="259" t="s">
        <v>217</v>
      </c>
      <c r="C2016" s="259" t="s">
        <v>55</v>
      </c>
      <c r="D2016" s="259" t="s">
        <v>55</v>
      </c>
      <c r="E2016" s="259" t="s">
        <v>55</v>
      </c>
      <c r="F2016" s="259" t="s">
        <v>193</v>
      </c>
      <c r="G2016" s="259" t="s">
        <v>214</v>
      </c>
      <c r="H2016" s="307">
        <v>1.162521177638655</v>
      </c>
      <c r="I2016" s="307">
        <v>0.90636079108486489</v>
      </c>
      <c r="J2016" s="307">
        <v>1.2695504741151249</v>
      </c>
      <c r="K2016" s="307">
        <v>1.156267755539006</v>
      </c>
      <c r="L2016" s="307">
        <v>1.2757919520705046</v>
      </c>
      <c r="M2016" s="307">
        <v>0.37668474346700292</v>
      </c>
      <c r="N2016" s="306">
        <v>3.7433614095240007E-2</v>
      </c>
    </row>
    <row r="2017" spans="1:14">
      <c r="A2017" s="259" t="s">
        <v>5</v>
      </c>
      <c r="B2017" s="259" t="s">
        <v>217</v>
      </c>
      <c r="C2017" s="259" t="s">
        <v>56</v>
      </c>
      <c r="D2017" s="259" t="s">
        <v>56</v>
      </c>
      <c r="E2017" s="259" t="s">
        <v>56</v>
      </c>
      <c r="F2017" s="259" t="s">
        <v>193</v>
      </c>
      <c r="G2017" s="259" t="s">
        <v>214</v>
      </c>
      <c r="H2017" s="307">
        <v>0.18230186016721536</v>
      </c>
      <c r="I2017" s="307">
        <v>0.56497808592634902</v>
      </c>
      <c r="J2017" s="307">
        <v>1.7979249613470401</v>
      </c>
      <c r="K2017" s="307">
        <v>3.8595686563902527</v>
      </c>
      <c r="L2017" s="307">
        <v>3.6504587696434156</v>
      </c>
      <c r="M2017" s="307">
        <v>2.64445313522253</v>
      </c>
      <c r="N2017" s="306">
        <v>6.6860810035200002E-2</v>
      </c>
    </row>
    <row r="2018" spans="1:14">
      <c r="A2018" s="259" t="s">
        <v>5</v>
      </c>
      <c r="B2018" s="259" t="s">
        <v>217</v>
      </c>
      <c r="C2018" s="259" t="s">
        <v>54</v>
      </c>
      <c r="D2018" s="259" t="s">
        <v>72</v>
      </c>
      <c r="E2018" s="259" t="s">
        <v>72</v>
      </c>
      <c r="F2018" s="259" t="s">
        <v>193</v>
      </c>
      <c r="G2018" s="259" t="s">
        <v>214</v>
      </c>
      <c r="H2018" s="306">
        <v>0</v>
      </c>
      <c r="I2018" s="306">
        <v>22.101792132157069</v>
      </c>
      <c r="J2018" s="306">
        <v>26.716308031932041</v>
      </c>
      <c r="K2018" s="306">
        <v>10.988344352038501</v>
      </c>
      <c r="L2018" s="306">
        <v>10.988344352202194</v>
      </c>
      <c r="M2018" s="306">
        <v>10.988344352232398</v>
      </c>
      <c r="N2018" s="306">
        <v>10.460956370496369</v>
      </c>
    </row>
    <row r="2019" spans="1:14">
      <c r="A2019" s="259" t="s">
        <v>5</v>
      </c>
      <c r="B2019" s="259" t="s">
        <v>217</v>
      </c>
      <c r="C2019" s="259" t="s">
        <v>55</v>
      </c>
      <c r="D2019" s="259" t="s">
        <v>73</v>
      </c>
      <c r="E2019" s="259" t="s">
        <v>73</v>
      </c>
      <c r="F2019" s="259" t="s">
        <v>193</v>
      </c>
      <c r="G2019" s="259" t="s">
        <v>214</v>
      </c>
      <c r="H2019" s="306">
        <v>0</v>
      </c>
      <c r="I2019" s="306">
        <v>0</v>
      </c>
      <c r="J2019" s="306">
        <v>0</v>
      </c>
      <c r="K2019" s="306">
        <v>4.86162587456988E-4</v>
      </c>
      <c r="L2019" s="306">
        <v>4.86162587456988E-4</v>
      </c>
      <c r="M2019" s="306">
        <v>3.9986872818337293E-2</v>
      </c>
      <c r="N2019" s="306">
        <v>4.95885839206128E-2</v>
      </c>
    </row>
    <row r="2021" spans="1:14">
      <c r="A2021" s="259" t="s">
        <v>2</v>
      </c>
      <c r="B2021" s="259" t="s">
        <v>43</v>
      </c>
      <c r="C2021" s="259" t="s">
        <v>203</v>
      </c>
      <c r="D2021" s="259" t="s">
        <v>204</v>
      </c>
      <c r="E2021" s="259" t="s">
        <v>205</v>
      </c>
      <c r="F2021" s="259" t="s">
        <v>99</v>
      </c>
      <c r="G2021" s="259" t="s">
        <v>46</v>
      </c>
      <c r="H2021" s="306">
        <v>2025</v>
      </c>
      <c r="I2021" s="306">
        <v>2028</v>
      </c>
      <c r="J2021" s="306">
        <v>2030</v>
      </c>
      <c r="K2021" s="306">
        <v>2032</v>
      </c>
      <c r="L2021" s="306">
        <v>2035</v>
      </c>
      <c r="M2021" s="306">
        <v>2037</v>
      </c>
      <c r="N2021" s="306">
        <v>2040</v>
      </c>
    </row>
    <row r="2022" spans="1:14">
      <c r="A2022" s="259" t="s">
        <v>5</v>
      </c>
      <c r="B2022" s="259" t="s">
        <v>128</v>
      </c>
      <c r="C2022" s="259" t="s">
        <v>48</v>
      </c>
      <c r="D2022" s="259" t="s">
        <v>48</v>
      </c>
      <c r="E2022" s="259" t="s">
        <v>48</v>
      </c>
      <c r="F2022" s="259" t="s">
        <v>193</v>
      </c>
      <c r="G2022" s="259" t="s">
        <v>214</v>
      </c>
      <c r="H2022" s="306">
        <v>614.58737919839189</v>
      </c>
      <c r="I2022" s="306">
        <v>381.23760317825793</v>
      </c>
      <c r="J2022" s="306">
        <v>151.63299650022918</v>
      </c>
      <c r="K2022" s="306">
        <v>9.6219861431072644</v>
      </c>
      <c r="L2022" s="306">
        <v>8.4368675939091009</v>
      </c>
      <c r="M2022" s="306">
        <v>7.8382558020744835</v>
      </c>
      <c r="N2022" s="306">
        <v>6.6689568105049712</v>
      </c>
    </row>
    <row r="2023" spans="1:14">
      <c r="A2023" s="259" t="s">
        <v>5</v>
      </c>
      <c r="B2023" s="259" t="s">
        <v>128</v>
      </c>
      <c r="C2023" s="259" t="s">
        <v>54</v>
      </c>
      <c r="D2023" s="259" t="s">
        <v>54</v>
      </c>
      <c r="E2023" s="259" t="s">
        <v>54</v>
      </c>
      <c r="F2023" s="259" t="s">
        <v>193</v>
      </c>
      <c r="G2023" s="259" t="s">
        <v>214</v>
      </c>
      <c r="H2023" s="306">
        <v>482.12772477062282</v>
      </c>
      <c r="I2023" s="306">
        <v>498.41881375624683</v>
      </c>
      <c r="J2023" s="306">
        <v>471.43912244227806</v>
      </c>
      <c r="K2023" s="306">
        <v>478.20649803776729</v>
      </c>
      <c r="L2023" s="306">
        <v>478.92627367441708</v>
      </c>
      <c r="M2023" s="306">
        <v>420.74198021832035</v>
      </c>
      <c r="N2023" s="306">
        <v>172.41995056337728</v>
      </c>
    </row>
    <row r="2024" spans="1:14">
      <c r="A2024" s="259" t="s">
        <v>5</v>
      </c>
      <c r="B2024" s="259" t="s">
        <v>128</v>
      </c>
      <c r="C2024" s="259" t="s">
        <v>55</v>
      </c>
      <c r="D2024" s="259" t="s">
        <v>55</v>
      </c>
      <c r="E2024" s="259" t="s">
        <v>55</v>
      </c>
      <c r="F2024" s="259" t="s">
        <v>193</v>
      </c>
      <c r="G2024" s="259" t="s">
        <v>214</v>
      </c>
      <c r="H2024" s="306">
        <v>6.9646655843594809</v>
      </c>
      <c r="I2024" s="306">
        <v>6.8787986634661822</v>
      </c>
      <c r="J2024" s="306">
        <v>9.9160318661392566</v>
      </c>
      <c r="K2024" s="306">
        <v>11.493969934700084</v>
      </c>
      <c r="L2024" s="306">
        <v>9.7463764640217097</v>
      </c>
      <c r="M2024" s="306">
        <v>3.1996592640342705</v>
      </c>
      <c r="N2024" s="306">
        <v>1.0836782051240168</v>
      </c>
    </row>
    <row r="2025" spans="1:14">
      <c r="A2025" s="259" t="s">
        <v>5</v>
      </c>
      <c r="B2025" s="259" t="s">
        <v>128</v>
      </c>
      <c r="C2025" s="259" t="s">
        <v>56</v>
      </c>
      <c r="D2025" s="259" t="s">
        <v>56</v>
      </c>
      <c r="E2025" s="259" t="s">
        <v>56</v>
      </c>
      <c r="F2025" s="259" t="s">
        <v>193</v>
      </c>
      <c r="G2025" s="259" t="s">
        <v>214</v>
      </c>
      <c r="H2025" s="306">
        <v>8.6698656290788723</v>
      </c>
      <c r="I2025" s="306">
        <v>14.169993595079337</v>
      </c>
      <c r="J2025" s="306">
        <v>32.74939320404966</v>
      </c>
      <c r="K2025" s="306">
        <v>50.669137172173627</v>
      </c>
      <c r="L2025" s="306">
        <v>33.088875610544967</v>
      </c>
      <c r="M2025" s="306">
        <v>13.305258350297924</v>
      </c>
      <c r="N2025" s="306">
        <v>0.1402886738513435</v>
      </c>
    </row>
    <row r="2026" spans="1:14">
      <c r="A2026" s="259" t="s">
        <v>5</v>
      </c>
      <c r="B2026" s="259" t="s">
        <v>128</v>
      </c>
      <c r="C2026" s="259" t="s">
        <v>54</v>
      </c>
      <c r="D2026" s="259" t="s">
        <v>72</v>
      </c>
      <c r="E2026" s="259" t="s">
        <v>72</v>
      </c>
      <c r="F2026" s="259" t="s">
        <v>193</v>
      </c>
      <c r="G2026" s="259" t="s">
        <v>214</v>
      </c>
      <c r="H2026" s="306">
        <v>0</v>
      </c>
      <c r="I2026" s="306">
        <v>76.925119646181756</v>
      </c>
      <c r="J2026" s="306">
        <v>90.377047533937031</v>
      </c>
      <c r="K2026" s="306">
        <v>45.207393888314918</v>
      </c>
      <c r="L2026" s="306">
        <v>45.40051267427441</v>
      </c>
      <c r="M2026" s="306">
        <v>52.523284932353015</v>
      </c>
      <c r="N2026" s="306">
        <v>52.344406457346956</v>
      </c>
    </row>
    <row r="2027" spans="1:14">
      <c r="A2027" s="259" t="s">
        <v>5</v>
      </c>
      <c r="B2027" s="259" t="s">
        <v>128</v>
      </c>
      <c r="C2027" s="259" t="s">
        <v>55</v>
      </c>
      <c r="D2027" s="259" t="s">
        <v>73</v>
      </c>
      <c r="E2027" s="259" t="s">
        <v>73</v>
      </c>
      <c r="F2027" s="259" t="s">
        <v>193</v>
      </c>
      <c r="G2027" s="259" t="s">
        <v>214</v>
      </c>
      <c r="H2027" s="306">
        <v>0</v>
      </c>
      <c r="I2027" s="306">
        <v>0.20392669209422398</v>
      </c>
      <c r="J2027" s="306">
        <v>0.31028922960164601</v>
      </c>
      <c r="K2027" s="306">
        <v>1.4429150431235205</v>
      </c>
      <c r="L2027" s="306">
        <v>1.4773286532636511</v>
      </c>
      <c r="M2027" s="306">
        <v>1.1887574143603914</v>
      </c>
      <c r="N2027" s="306">
        <v>0.63643123175654115</v>
      </c>
    </row>
    <row r="2029" spans="1:14">
      <c r="A2029" s="259" t="s">
        <v>2</v>
      </c>
      <c r="B2029" s="259" t="s">
        <v>43</v>
      </c>
      <c r="C2029" s="259" t="s">
        <v>132</v>
      </c>
      <c r="D2029" s="259" t="s">
        <v>218</v>
      </c>
      <c r="E2029" s="259" t="s">
        <v>219</v>
      </c>
      <c r="F2029" s="259" t="s">
        <v>99</v>
      </c>
      <c r="G2029" s="259" t="s">
        <v>46</v>
      </c>
      <c r="H2029" s="306">
        <v>2025</v>
      </c>
      <c r="I2029" s="306">
        <v>2028</v>
      </c>
      <c r="J2029" s="306">
        <v>2030</v>
      </c>
      <c r="K2029" s="306">
        <v>2032</v>
      </c>
      <c r="L2029" s="306">
        <v>2035</v>
      </c>
      <c r="M2029" s="306">
        <v>2037</v>
      </c>
      <c r="N2029" s="306">
        <v>2040</v>
      </c>
    </row>
    <row r="2030" spans="1:14">
      <c r="A2030" s="259" t="s">
        <v>5</v>
      </c>
      <c r="B2030" s="259" t="s">
        <v>18</v>
      </c>
      <c r="C2030" s="259" t="s">
        <v>133</v>
      </c>
      <c r="D2030" s="259" t="s">
        <v>220</v>
      </c>
      <c r="E2030" s="259" t="s">
        <v>48</v>
      </c>
      <c r="F2030" s="259" t="s">
        <v>131</v>
      </c>
      <c r="G2030" s="259" t="s">
        <v>221</v>
      </c>
      <c r="H2030" s="306">
        <v>0</v>
      </c>
      <c r="I2030" s="306">
        <v>0</v>
      </c>
      <c r="J2030" s="306">
        <v>0</v>
      </c>
      <c r="K2030" s="306">
        <v>0</v>
      </c>
      <c r="L2030" s="306">
        <v>0</v>
      </c>
      <c r="M2030" s="306">
        <v>0</v>
      </c>
      <c r="N2030" s="306">
        <v>0</v>
      </c>
    </row>
    <row r="2031" spans="1:14">
      <c r="A2031" s="259" t="s">
        <v>5</v>
      </c>
      <c r="B2031" s="259" t="s">
        <v>18</v>
      </c>
      <c r="C2031" s="259" t="s">
        <v>133</v>
      </c>
      <c r="D2031" s="259" t="s">
        <v>220</v>
      </c>
      <c r="E2031" s="259" t="s">
        <v>137</v>
      </c>
      <c r="F2031" s="259" t="s">
        <v>131</v>
      </c>
      <c r="G2031" s="259" t="s">
        <v>221</v>
      </c>
      <c r="H2031" s="306">
        <v>128.34141757885595</v>
      </c>
      <c r="I2031" s="306">
        <v>122.8501492746756</v>
      </c>
      <c r="J2031" s="306">
        <v>56.669853660055473</v>
      </c>
      <c r="K2031" s="306">
        <v>58.590299923160742</v>
      </c>
      <c r="L2031" s="306">
        <v>62.563117981707848</v>
      </c>
      <c r="M2031" s="306">
        <v>58.372716551859675</v>
      </c>
      <c r="N2031" s="306">
        <v>0</v>
      </c>
    </row>
    <row r="2032" spans="1:14">
      <c r="A2032" s="259" t="s">
        <v>5</v>
      </c>
      <c r="B2032" s="259" t="s">
        <v>18</v>
      </c>
      <c r="C2032" s="259" t="s">
        <v>133</v>
      </c>
      <c r="D2032" s="259" t="s">
        <v>220</v>
      </c>
      <c r="E2032" s="259" t="s">
        <v>136</v>
      </c>
      <c r="F2032" s="259" t="s">
        <v>131</v>
      </c>
      <c r="G2032" s="259" t="s">
        <v>221</v>
      </c>
      <c r="H2032" s="306">
        <v>0</v>
      </c>
      <c r="I2032" s="306">
        <v>0</v>
      </c>
      <c r="J2032" s="306">
        <v>0</v>
      </c>
      <c r="K2032" s="306">
        <v>0</v>
      </c>
      <c r="L2032" s="306">
        <v>0</v>
      </c>
      <c r="M2032" s="306">
        <v>0</v>
      </c>
      <c r="N2032" s="306">
        <v>0</v>
      </c>
    </row>
    <row r="2033" spans="1:14">
      <c r="A2033" s="259" t="s">
        <v>5</v>
      </c>
      <c r="B2033" s="259" t="s">
        <v>18</v>
      </c>
      <c r="C2033" s="259" t="s">
        <v>141</v>
      </c>
      <c r="D2033" s="259" t="s">
        <v>220</v>
      </c>
      <c r="E2033" s="259" t="s">
        <v>48</v>
      </c>
      <c r="F2033" s="259" t="s">
        <v>131</v>
      </c>
      <c r="G2033" s="259" t="s">
        <v>221</v>
      </c>
      <c r="H2033" s="306">
        <v>0</v>
      </c>
      <c r="I2033" s="306">
        <v>0</v>
      </c>
      <c r="J2033" s="306">
        <v>0</v>
      </c>
      <c r="K2033" s="306">
        <v>0</v>
      </c>
      <c r="L2033" s="306">
        <v>0</v>
      </c>
      <c r="M2033" s="306">
        <v>0</v>
      </c>
      <c r="N2033" s="306">
        <v>0</v>
      </c>
    </row>
    <row r="2034" spans="1:14">
      <c r="A2034" s="259" t="s">
        <v>5</v>
      </c>
      <c r="B2034" s="259" t="s">
        <v>18</v>
      </c>
      <c r="C2034" s="259" t="s">
        <v>141</v>
      </c>
      <c r="D2034" s="259" t="s">
        <v>220</v>
      </c>
      <c r="E2034" s="259" t="s">
        <v>137</v>
      </c>
      <c r="F2034" s="259" t="s">
        <v>131</v>
      </c>
      <c r="G2034" s="259" t="s">
        <v>221</v>
      </c>
      <c r="H2034" s="306">
        <v>26.863788760888049</v>
      </c>
      <c r="I2034" s="306">
        <v>32.233452002583782</v>
      </c>
      <c r="J2034" s="306">
        <v>9.4328280729635452</v>
      </c>
      <c r="K2034" s="306">
        <v>7.5234922912135982</v>
      </c>
      <c r="L2034" s="306">
        <v>5.5718673503035987</v>
      </c>
      <c r="M2034" s="306">
        <v>6.0428494520191984</v>
      </c>
      <c r="N2034" s="306">
        <v>0</v>
      </c>
    </row>
    <row r="2035" spans="1:14">
      <c r="A2035" s="259" t="s">
        <v>5</v>
      </c>
      <c r="B2035" s="259" t="s">
        <v>18</v>
      </c>
      <c r="C2035" s="259" t="s">
        <v>141</v>
      </c>
      <c r="D2035" s="259" t="s">
        <v>220</v>
      </c>
      <c r="E2035" s="259" t="s">
        <v>136</v>
      </c>
      <c r="F2035" s="259" t="s">
        <v>131</v>
      </c>
      <c r="G2035" s="259" t="s">
        <v>221</v>
      </c>
      <c r="H2035" s="306">
        <v>0</v>
      </c>
      <c r="I2035" s="306">
        <v>0</v>
      </c>
      <c r="J2035" s="306">
        <v>0</v>
      </c>
      <c r="K2035" s="306">
        <v>0</v>
      </c>
      <c r="L2035" s="306">
        <v>0</v>
      </c>
      <c r="M2035" s="306">
        <v>0</v>
      </c>
      <c r="N2035" s="306">
        <v>0</v>
      </c>
    </row>
    <row r="2036" spans="1:14">
      <c r="A2036" s="259" t="s">
        <v>5</v>
      </c>
      <c r="B2036" s="259" t="s">
        <v>19</v>
      </c>
      <c r="C2036" s="259" t="s">
        <v>133</v>
      </c>
      <c r="D2036" s="259" t="s">
        <v>220</v>
      </c>
      <c r="E2036" s="259" t="s">
        <v>48</v>
      </c>
      <c r="F2036" s="259" t="s">
        <v>131</v>
      </c>
      <c r="G2036" s="259" t="s">
        <v>221</v>
      </c>
      <c r="H2036" s="306">
        <v>3.4894529855919401</v>
      </c>
      <c r="I2036" s="306">
        <v>0</v>
      </c>
      <c r="J2036" s="306">
        <v>0</v>
      </c>
      <c r="K2036" s="306">
        <v>0</v>
      </c>
      <c r="L2036" s="306">
        <v>0</v>
      </c>
      <c r="M2036" s="306">
        <v>0</v>
      </c>
      <c r="N2036" s="306">
        <v>0</v>
      </c>
    </row>
    <row r="2037" spans="1:14">
      <c r="A2037" s="259" t="s">
        <v>5</v>
      </c>
      <c r="B2037" s="259" t="s">
        <v>19</v>
      </c>
      <c r="C2037" s="259" t="s">
        <v>133</v>
      </c>
      <c r="D2037" s="259" t="s">
        <v>220</v>
      </c>
      <c r="E2037" s="259" t="s">
        <v>137</v>
      </c>
      <c r="F2037" s="259" t="s">
        <v>131</v>
      </c>
      <c r="G2037" s="259" t="s">
        <v>221</v>
      </c>
      <c r="H2037" s="306">
        <v>38.001002841946558</v>
      </c>
      <c r="I2037" s="306">
        <v>22.246368701883711</v>
      </c>
      <c r="J2037" s="306">
        <v>19.635759114062012</v>
      </c>
      <c r="K2037" s="306">
        <v>6.0551625376798803</v>
      </c>
      <c r="L2037" s="306">
        <v>8.4537790088078193</v>
      </c>
      <c r="M2037" s="306">
        <v>6.7785071928000002</v>
      </c>
      <c r="N2037" s="306">
        <v>3.1491134579000004</v>
      </c>
    </row>
    <row r="2038" spans="1:14">
      <c r="A2038" s="259" t="s">
        <v>5</v>
      </c>
      <c r="B2038" s="259" t="s">
        <v>19</v>
      </c>
      <c r="C2038" s="259" t="s">
        <v>133</v>
      </c>
      <c r="D2038" s="259" t="s">
        <v>220</v>
      </c>
      <c r="E2038" s="259" t="s">
        <v>136</v>
      </c>
      <c r="F2038" s="259" t="s">
        <v>131</v>
      </c>
      <c r="G2038" s="259" t="s">
        <v>221</v>
      </c>
      <c r="H2038" s="306">
        <v>0</v>
      </c>
      <c r="I2038" s="306">
        <v>0</v>
      </c>
      <c r="J2038" s="306">
        <v>0</v>
      </c>
      <c r="K2038" s="306">
        <v>0</v>
      </c>
      <c r="L2038" s="306">
        <v>0</v>
      </c>
      <c r="M2038" s="306">
        <v>0</v>
      </c>
      <c r="N2038" s="306">
        <v>0</v>
      </c>
    </row>
    <row r="2039" spans="1:14">
      <c r="A2039" s="259" t="s">
        <v>5</v>
      </c>
      <c r="B2039" s="259" t="s">
        <v>19</v>
      </c>
      <c r="C2039" s="259" t="s">
        <v>141</v>
      </c>
      <c r="D2039" s="259" t="s">
        <v>220</v>
      </c>
      <c r="E2039" s="259" t="s">
        <v>48</v>
      </c>
      <c r="F2039" s="259" t="s">
        <v>131</v>
      </c>
      <c r="G2039" s="259" t="s">
        <v>221</v>
      </c>
      <c r="H2039" s="306">
        <v>2.2692700800000001</v>
      </c>
      <c r="I2039" s="306">
        <v>0</v>
      </c>
      <c r="J2039" s="306">
        <v>0</v>
      </c>
      <c r="K2039" s="306">
        <v>0</v>
      </c>
      <c r="L2039" s="306">
        <v>0</v>
      </c>
      <c r="M2039" s="306">
        <v>0</v>
      </c>
      <c r="N2039" s="306">
        <v>0</v>
      </c>
    </row>
    <row r="2040" spans="1:14">
      <c r="A2040" s="259" t="s">
        <v>5</v>
      </c>
      <c r="B2040" s="259" t="s">
        <v>19</v>
      </c>
      <c r="C2040" s="259" t="s">
        <v>141</v>
      </c>
      <c r="D2040" s="259" t="s">
        <v>220</v>
      </c>
      <c r="E2040" s="259" t="s">
        <v>137</v>
      </c>
      <c r="F2040" s="259" t="s">
        <v>131</v>
      </c>
      <c r="G2040" s="259" t="s">
        <v>221</v>
      </c>
      <c r="H2040" s="306">
        <v>6.2994620249489497</v>
      </c>
      <c r="I2040" s="306">
        <v>3.425487532725136</v>
      </c>
      <c r="J2040" s="306">
        <v>3.420213760186416</v>
      </c>
      <c r="K2040" s="306">
        <v>0</v>
      </c>
      <c r="L2040" s="306">
        <v>0</v>
      </c>
      <c r="M2040" s="306">
        <v>0</v>
      </c>
      <c r="N2040" s="306">
        <v>0</v>
      </c>
    </row>
    <row r="2041" spans="1:14">
      <c r="A2041" s="259" t="s">
        <v>5</v>
      </c>
      <c r="B2041" s="259" t="s">
        <v>19</v>
      </c>
      <c r="C2041" s="259" t="s">
        <v>141</v>
      </c>
      <c r="D2041" s="259" t="s">
        <v>220</v>
      </c>
      <c r="E2041" s="259" t="s">
        <v>136</v>
      </c>
      <c r="F2041" s="259" t="s">
        <v>131</v>
      </c>
      <c r="G2041" s="259" t="s">
        <v>221</v>
      </c>
      <c r="H2041" s="306">
        <v>0</v>
      </c>
      <c r="I2041" s="306">
        <v>0</v>
      </c>
      <c r="J2041" s="306">
        <v>0</v>
      </c>
      <c r="K2041" s="306">
        <v>0</v>
      </c>
      <c r="L2041" s="306">
        <v>0</v>
      </c>
      <c r="M2041" s="306">
        <v>0</v>
      </c>
      <c r="N2041" s="306">
        <v>0</v>
      </c>
    </row>
    <row r="2042" spans="1:14">
      <c r="A2042" s="259" t="s">
        <v>5</v>
      </c>
      <c r="B2042" s="259" t="s">
        <v>20</v>
      </c>
      <c r="C2042" s="259" t="s">
        <v>133</v>
      </c>
      <c r="D2042" s="259" t="s">
        <v>220</v>
      </c>
      <c r="E2042" s="259" t="s">
        <v>48</v>
      </c>
      <c r="F2042" s="259" t="s">
        <v>131</v>
      </c>
      <c r="G2042" s="259" t="s">
        <v>221</v>
      </c>
      <c r="H2042" s="306">
        <v>0</v>
      </c>
      <c r="I2042" s="306">
        <v>0</v>
      </c>
      <c r="J2042" s="306">
        <v>0</v>
      </c>
      <c r="K2042" s="306">
        <v>0</v>
      </c>
      <c r="L2042" s="306">
        <v>0</v>
      </c>
      <c r="M2042" s="306">
        <v>0</v>
      </c>
      <c r="N2042" s="306">
        <v>0</v>
      </c>
    </row>
    <row r="2043" spans="1:14">
      <c r="A2043" s="259" t="s">
        <v>5</v>
      </c>
      <c r="B2043" s="259" t="s">
        <v>20</v>
      </c>
      <c r="C2043" s="259" t="s">
        <v>133</v>
      </c>
      <c r="D2043" s="259" t="s">
        <v>220</v>
      </c>
      <c r="E2043" s="259" t="s">
        <v>137</v>
      </c>
      <c r="F2043" s="259" t="s">
        <v>131</v>
      </c>
      <c r="G2043" s="259" t="s">
        <v>221</v>
      </c>
      <c r="H2043" s="306">
        <v>18.724019328903161</v>
      </c>
      <c r="I2043" s="306">
        <v>8.1113209179529004</v>
      </c>
      <c r="J2043" s="306">
        <v>3.6318657609100202</v>
      </c>
      <c r="K2043" s="306">
        <v>6.3348496376116801</v>
      </c>
      <c r="L2043" s="306">
        <v>8.8722659589515622</v>
      </c>
      <c r="M2043" s="306">
        <v>4.2396006275492502</v>
      </c>
      <c r="N2043" s="306">
        <v>0</v>
      </c>
    </row>
    <row r="2044" spans="1:14">
      <c r="A2044" s="259" t="s">
        <v>5</v>
      </c>
      <c r="B2044" s="259" t="s">
        <v>20</v>
      </c>
      <c r="C2044" s="259" t="s">
        <v>133</v>
      </c>
      <c r="D2044" s="259" t="s">
        <v>220</v>
      </c>
      <c r="E2044" s="259" t="s">
        <v>136</v>
      </c>
      <c r="F2044" s="259" t="s">
        <v>131</v>
      </c>
      <c r="G2044" s="259" t="s">
        <v>221</v>
      </c>
      <c r="H2044" s="306">
        <v>0</v>
      </c>
      <c r="I2044" s="306">
        <v>0</v>
      </c>
      <c r="J2044" s="306">
        <v>0</v>
      </c>
      <c r="K2044" s="306">
        <v>0</v>
      </c>
      <c r="L2044" s="306">
        <v>0</v>
      </c>
      <c r="M2044" s="306">
        <v>0</v>
      </c>
      <c r="N2044" s="306">
        <v>0</v>
      </c>
    </row>
    <row r="2045" spans="1:14">
      <c r="A2045" s="259" t="s">
        <v>5</v>
      </c>
      <c r="B2045" s="259" t="s">
        <v>20</v>
      </c>
      <c r="C2045" s="259" t="s">
        <v>141</v>
      </c>
      <c r="D2045" s="259" t="s">
        <v>220</v>
      </c>
      <c r="E2045" s="259" t="s">
        <v>48</v>
      </c>
      <c r="F2045" s="259" t="s">
        <v>131</v>
      </c>
      <c r="G2045" s="259" t="s">
        <v>221</v>
      </c>
      <c r="H2045" s="306">
        <v>0</v>
      </c>
      <c r="I2045" s="306">
        <v>0</v>
      </c>
      <c r="J2045" s="306">
        <v>0</v>
      </c>
      <c r="K2045" s="306">
        <v>0</v>
      </c>
      <c r="L2045" s="306">
        <v>0</v>
      </c>
      <c r="M2045" s="306">
        <v>0</v>
      </c>
      <c r="N2045" s="306">
        <v>0</v>
      </c>
    </row>
    <row r="2046" spans="1:14">
      <c r="A2046" s="259" t="s">
        <v>5</v>
      </c>
      <c r="B2046" s="259" t="s">
        <v>20</v>
      </c>
      <c r="C2046" s="259" t="s">
        <v>141</v>
      </c>
      <c r="D2046" s="259" t="s">
        <v>220</v>
      </c>
      <c r="E2046" s="259" t="s">
        <v>137</v>
      </c>
      <c r="F2046" s="259" t="s">
        <v>131</v>
      </c>
      <c r="G2046" s="259" t="s">
        <v>221</v>
      </c>
      <c r="H2046" s="306">
        <v>1.6832655763730699</v>
      </c>
      <c r="I2046" s="306">
        <v>2.5616516078415499</v>
      </c>
      <c r="J2046" s="306">
        <v>0</v>
      </c>
      <c r="K2046" s="306">
        <v>0</v>
      </c>
      <c r="L2046" s="306">
        <v>0</v>
      </c>
      <c r="M2046" s="306">
        <v>0</v>
      </c>
      <c r="N2046" s="306">
        <v>0</v>
      </c>
    </row>
    <row r="2047" spans="1:14">
      <c r="A2047" s="259" t="s">
        <v>5</v>
      </c>
      <c r="B2047" s="259" t="s">
        <v>20</v>
      </c>
      <c r="C2047" s="259" t="s">
        <v>141</v>
      </c>
      <c r="D2047" s="259" t="s">
        <v>220</v>
      </c>
      <c r="E2047" s="259" t="s">
        <v>136</v>
      </c>
      <c r="F2047" s="259" t="s">
        <v>131</v>
      </c>
      <c r="G2047" s="259" t="s">
        <v>221</v>
      </c>
      <c r="H2047" s="306">
        <v>0</v>
      </c>
      <c r="I2047" s="306">
        <v>0</v>
      </c>
      <c r="J2047" s="306">
        <v>0</v>
      </c>
      <c r="K2047" s="306">
        <v>0</v>
      </c>
      <c r="L2047" s="306">
        <v>0</v>
      </c>
      <c r="M2047" s="306">
        <v>0</v>
      </c>
      <c r="N2047" s="306">
        <v>0</v>
      </c>
    </row>
    <row r="2048" spans="1:14">
      <c r="A2048" s="259" t="s">
        <v>5</v>
      </c>
      <c r="B2048" s="259" t="s">
        <v>21</v>
      </c>
      <c r="C2048" s="259" t="s">
        <v>133</v>
      </c>
      <c r="D2048" s="259" t="s">
        <v>220</v>
      </c>
      <c r="E2048" s="259" t="s">
        <v>48</v>
      </c>
      <c r="F2048" s="259" t="s">
        <v>131</v>
      </c>
      <c r="G2048" s="259" t="s">
        <v>221</v>
      </c>
      <c r="H2048" s="306">
        <v>21.37545256732286</v>
      </c>
      <c r="I2048" s="306">
        <v>0</v>
      </c>
      <c r="J2048" s="306">
        <v>0</v>
      </c>
      <c r="K2048" s="306">
        <v>0</v>
      </c>
      <c r="L2048" s="306">
        <v>0</v>
      </c>
      <c r="M2048" s="306">
        <v>0</v>
      </c>
      <c r="N2048" s="306">
        <v>0</v>
      </c>
    </row>
    <row r="2049" spans="1:14">
      <c r="A2049" s="259" t="s">
        <v>5</v>
      </c>
      <c r="B2049" s="259" t="s">
        <v>21</v>
      </c>
      <c r="C2049" s="259" t="s">
        <v>133</v>
      </c>
      <c r="D2049" s="259" t="s">
        <v>220</v>
      </c>
      <c r="E2049" s="259" t="s">
        <v>137</v>
      </c>
      <c r="F2049" s="259" t="s">
        <v>131</v>
      </c>
      <c r="G2049" s="259" t="s">
        <v>221</v>
      </c>
      <c r="H2049" s="306">
        <v>84.05691458911646</v>
      </c>
      <c r="I2049" s="306">
        <v>52.23371442280208</v>
      </c>
      <c r="J2049" s="306">
        <v>53.752876523741342</v>
      </c>
      <c r="K2049" s="306">
        <v>55.085806742754066</v>
      </c>
      <c r="L2049" s="306">
        <v>69.394046327639003</v>
      </c>
      <c r="M2049" s="306">
        <v>32.665848727271843</v>
      </c>
      <c r="N2049" s="306">
        <v>10.209751501869865</v>
      </c>
    </row>
    <row r="2050" spans="1:14">
      <c r="A2050" s="259" t="s">
        <v>5</v>
      </c>
      <c r="B2050" s="259" t="s">
        <v>21</v>
      </c>
      <c r="C2050" s="259" t="s">
        <v>133</v>
      </c>
      <c r="D2050" s="259" t="s">
        <v>220</v>
      </c>
      <c r="E2050" s="259" t="s">
        <v>136</v>
      </c>
      <c r="F2050" s="259" t="s">
        <v>131</v>
      </c>
      <c r="G2050" s="259" t="s">
        <v>221</v>
      </c>
      <c r="H2050" s="306">
        <v>0</v>
      </c>
      <c r="I2050" s="306">
        <v>0</v>
      </c>
      <c r="J2050" s="306">
        <v>0</v>
      </c>
      <c r="K2050" s="306">
        <v>0</v>
      </c>
      <c r="L2050" s="306">
        <v>0</v>
      </c>
      <c r="M2050" s="306">
        <v>0</v>
      </c>
      <c r="N2050" s="306">
        <v>0</v>
      </c>
    </row>
    <row r="2051" spans="1:14">
      <c r="A2051" s="259" t="s">
        <v>5</v>
      </c>
      <c r="B2051" s="259" t="s">
        <v>21</v>
      </c>
      <c r="C2051" s="259" t="s">
        <v>141</v>
      </c>
      <c r="D2051" s="259" t="s">
        <v>220</v>
      </c>
      <c r="E2051" s="259" t="s">
        <v>48</v>
      </c>
      <c r="F2051" s="259" t="s">
        <v>131</v>
      </c>
      <c r="G2051" s="259" t="s">
        <v>221</v>
      </c>
      <c r="H2051" s="306">
        <v>21.37545256732286</v>
      </c>
      <c r="I2051" s="306">
        <v>0</v>
      </c>
      <c r="J2051" s="306">
        <v>0</v>
      </c>
      <c r="K2051" s="306">
        <v>0</v>
      </c>
      <c r="L2051" s="306">
        <v>0</v>
      </c>
      <c r="M2051" s="306">
        <v>0</v>
      </c>
      <c r="N2051" s="306">
        <v>0</v>
      </c>
    </row>
    <row r="2052" spans="1:14">
      <c r="A2052" s="259" t="s">
        <v>5</v>
      </c>
      <c r="B2052" s="259" t="s">
        <v>21</v>
      </c>
      <c r="C2052" s="259" t="s">
        <v>141</v>
      </c>
      <c r="D2052" s="259" t="s">
        <v>220</v>
      </c>
      <c r="E2052" s="259" t="s">
        <v>137</v>
      </c>
      <c r="F2052" s="259" t="s">
        <v>131</v>
      </c>
      <c r="G2052" s="259" t="s">
        <v>221</v>
      </c>
      <c r="H2052" s="306">
        <v>12.986190702</v>
      </c>
      <c r="I2052" s="306">
        <v>12.179754111174699</v>
      </c>
      <c r="J2052" s="306">
        <v>11.394005721248249</v>
      </c>
      <c r="K2052" s="306">
        <v>6.9278736527099998</v>
      </c>
      <c r="L2052" s="306">
        <v>12.042633630338941</v>
      </c>
      <c r="M2052" s="306">
        <v>10.256950664731352</v>
      </c>
      <c r="N2052" s="306">
        <v>0.30911504579999999</v>
      </c>
    </row>
    <row r="2053" spans="1:14">
      <c r="A2053" s="259" t="s">
        <v>5</v>
      </c>
      <c r="B2053" s="259" t="s">
        <v>21</v>
      </c>
      <c r="C2053" s="259" t="s">
        <v>141</v>
      </c>
      <c r="D2053" s="259" t="s">
        <v>220</v>
      </c>
      <c r="E2053" s="259" t="s">
        <v>136</v>
      </c>
      <c r="F2053" s="259" t="s">
        <v>131</v>
      </c>
      <c r="G2053" s="259" t="s">
        <v>221</v>
      </c>
      <c r="H2053" s="306">
        <v>0</v>
      </c>
      <c r="I2053" s="306">
        <v>0</v>
      </c>
      <c r="J2053" s="306">
        <v>0</v>
      </c>
      <c r="K2053" s="306">
        <v>0</v>
      </c>
      <c r="L2053" s="306">
        <v>0</v>
      </c>
      <c r="M2053" s="306">
        <v>0</v>
      </c>
      <c r="N2053" s="306">
        <v>0</v>
      </c>
    </row>
    <row r="2054" spans="1:14">
      <c r="A2054" s="259" t="s">
        <v>5</v>
      </c>
      <c r="B2054" s="259" t="s">
        <v>22</v>
      </c>
      <c r="C2054" s="259" t="s">
        <v>133</v>
      </c>
      <c r="D2054" s="259" t="s">
        <v>220</v>
      </c>
      <c r="E2054" s="259" t="s">
        <v>48</v>
      </c>
      <c r="F2054" s="259" t="s">
        <v>131</v>
      </c>
      <c r="G2054" s="259" t="s">
        <v>221</v>
      </c>
      <c r="H2054" s="306">
        <v>0</v>
      </c>
      <c r="I2054" s="306">
        <v>0</v>
      </c>
      <c r="J2054" s="306">
        <v>0</v>
      </c>
      <c r="K2054" s="306">
        <v>0</v>
      </c>
      <c r="L2054" s="306">
        <v>0</v>
      </c>
      <c r="M2054" s="306">
        <v>0</v>
      </c>
      <c r="N2054" s="306">
        <v>0</v>
      </c>
    </row>
    <row r="2055" spans="1:14">
      <c r="A2055" s="259" t="s">
        <v>5</v>
      </c>
      <c r="B2055" s="259" t="s">
        <v>22</v>
      </c>
      <c r="C2055" s="259" t="s">
        <v>133</v>
      </c>
      <c r="D2055" s="259" t="s">
        <v>220</v>
      </c>
      <c r="E2055" s="259" t="s">
        <v>137</v>
      </c>
      <c r="F2055" s="259" t="s">
        <v>131</v>
      </c>
      <c r="G2055" s="259" t="s">
        <v>221</v>
      </c>
      <c r="H2055" s="306">
        <v>92.550613228058268</v>
      </c>
      <c r="I2055" s="306">
        <v>90.834150072910191</v>
      </c>
      <c r="J2055" s="306">
        <v>64.475155792395938</v>
      </c>
      <c r="K2055" s="306">
        <v>72.814185782894796</v>
      </c>
      <c r="L2055" s="306">
        <v>89.239528756097542</v>
      </c>
      <c r="M2055" s="306">
        <v>40.047356138818316</v>
      </c>
      <c r="N2055" s="306">
        <v>54.731160383061038</v>
      </c>
    </row>
    <row r="2056" spans="1:14">
      <c r="A2056" s="259" t="s">
        <v>5</v>
      </c>
      <c r="B2056" s="259" t="s">
        <v>22</v>
      </c>
      <c r="C2056" s="259" t="s">
        <v>133</v>
      </c>
      <c r="D2056" s="259" t="s">
        <v>220</v>
      </c>
      <c r="E2056" s="259" t="s">
        <v>136</v>
      </c>
      <c r="F2056" s="259" t="s">
        <v>131</v>
      </c>
      <c r="G2056" s="259" t="s">
        <v>221</v>
      </c>
      <c r="H2056" s="306">
        <v>0</v>
      </c>
      <c r="I2056" s="306">
        <v>0</v>
      </c>
      <c r="J2056" s="306">
        <v>0</v>
      </c>
      <c r="K2056" s="306">
        <v>0</v>
      </c>
      <c r="L2056" s="306">
        <v>0</v>
      </c>
      <c r="M2056" s="306">
        <v>0</v>
      </c>
      <c r="N2056" s="306">
        <v>0</v>
      </c>
    </row>
    <row r="2057" spans="1:14">
      <c r="A2057" s="259" t="s">
        <v>5</v>
      </c>
      <c r="B2057" s="259" t="s">
        <v>22</v>
      </c>
      <c r="C2057" s="259" t="s">
        <v>141</v>
      </c>
      <c r="D2057" s="259" t="s">
        <v>220</v>
      </c>
      <c r="E2057" s="259" t="s">
        <v>48</v>
      </c>
      <c r="F2057" s="259" t="s">
        <v>131</v>
      </c>
      <c r="G2057" s="259" t="s">
        <v>221</v>
      </c>
      <c r="H2057" s="306">
        <v>0</v>
      </c>
      <c r="I2057" s="306">
        <v>0</v>
      </c>
      <c r="J2057" s="306">
        <v>0</v>
      </c>
      <c r="K2057" s="306">
        <v>0</v>
      </c>
      <c r="L2057" s="306">
        <v>0</v>
      </c>
      <c r="M2057" s="306">
        <v>0</v>
      </c>
      <c r="N2057" s="306">
        <v>0</v>
      </c>
    </row>
    <row r="2058" spans="1:14">
      <c r="A2058" s="259" t="s">
        <v>5</v>
      </c>
      <c r="B2058" s="259" t="s">
        <v>22</v>
      </c>
      <c r="C2058" s="259" t="s">
        <v>141</v>
      </c>
      <c r="D2058" s="259" t="s">
        <v>220</v>
      </c>
      <c r="E2058" s="259" t="s">
        <v>137</v>
      </c>
      <c r="F2058" s="259" t="s">
        <v>131</v>
      </c>
      <c r="G2058" s="259" t="s">
        <v>221</v>
      </c>
      <c r="H2058" s="306">
        <v>18.00149148794852</v>
      </c>
      <c r="I2058" s="306">
        <v>22.831956682490905</v>
      </c>
      <c r="J2058" s="306">
        <v>15.830021818478535</v>
      </c>
      <c r="K2058" s="306">
        <v>16.695620298020401</v>
      </c>
      <c r="L2058" s="306">
        <v>16.03356496718196</v>
      </c>
      <c r="M2058" s="306">
        <v>2.4080423031766203</v>
      </c>
      <c r="N2058" s="306">
        <v>13.134617970630671</v>
      </c>
    </row>
    <row r="2059" spans="1:14">
      <c r="A2059" s="259" t="s">
        <v>5</v>
      </c>
      <c r="B2059" s="259" t="s">
        <v>22</v>
      </c>
      <c r="C2059" s="259" t="s">
        <v>141</v>
      </c>
      <c r="D2059" s="259" t="s">
        <v>220</v>
      </c>
      <c r="E2059" s="259" t="s">
        <v>136</v>
      </c>
      <c r="F2059" s="259" t="s">
        <v>131</v>
      </c>
      <c r="G2059" s="259" t="s">
        <v>221</v>
      </c>
      <c r="H2059" s="306">
        <v>0</v>
      </c>
      <c r="I2059" s="306">
        <v>0</v>
      </c>
      <c r="J2059" s="306">
        <v>0</v>
      </c>
      <c r="K2059" s="306">
        <v>0</v>
      </c>
      <c r="L2059" s="306">
        <v>0</v>
      </c>
      <c r="M2059" s="306">
        <v>0</v>
      </c>
      <c r="N2059" s="306">
        <v>0</v>
      </c>
    </row>
    <row r="2060" spans="1:14">
      <c r="A2060" s="259" t="s">
        <v>5</v>
      </c>
      <c r="B2060" s="259" t="s">
        <v>23</v>
      </c>
      <c r="C2060" s="259" t="s">
        <v>133</v>
      </c>
      <c r="D2060" s="259" t="s">
        <v>220</v>
      </c>
      <c r="E2060" s="259" t="s">
        <v>48</v>
      </c>
      <c r="F2060" s="259" t="s">
        <v>131</v>
      </c>
      <c r="G2060" s="259" t="s">
        <v>221</v>
      </c>
      <c r="H2060" s="306">
        <v>6.5670949368000002</v>
      </c>
      <c r="I2060" s="306">
        <v>0</v>
      </c>
      <c r="J2060" s="306">
        <v>0</v>
      </c>
      <c r="K2060" s="306">
        <v>0</v>
      </c>
      <c r="L2060" s="306">
        <v>0</v>
      </c>
      <c r="M2060" s="306">
        <v>0</v>
      </c>
      <c r="N2060" s="306">
        <v>0</v>
      </c>
    </row>
    <row r="2061" spans="1:14">
      <c r="A2061" s="259" t="s">
        <v>5</v>
      </c>
      <c r="B2061" s="259" t="s">
        <v>23</v>
      </c>
      <c r="C2061" s="259" t="s">
        <v>133</v>
      </c>
      <c r="D2061" s="259" t="s">
        <v>220</v>
      </c>
      <c r="E2061" s="259" t="s">
        <v>137</v>
      </c>
      <c r="F2061" s="259" t="s">
        <v>131</v>
      </c>
      <c r="G2061" s="259" t="s">
        <v>221</v>
      </c>
      <c r="H2061" s="306">
        <v>16.39382855078075</v>
      </c>
      <c r="I2061" s="306">
        <v>17.528182945112828</v>
      </c>
      <c r="J2061" s="306">
        <v>13.224944154333077</v>
      </c>
      <c r="K2061" s="306">
        <v>17.335677063978075</v>
      </c>
      <c r="L2061" s="306">
        <v>27.047581996092532</v>
      </c>
      <c r="M2061" s="306">
        <v>12.828843644323669</v>
      </c>
      <c r="N2061" s="306">
        <v>17.986791880128003</v>
      </c>
    </row>
    <row r="2062" spans="1:14">
      <c r="A2062" s="259" t="s">
        <v>5</v>
      </c>
      <c r="B2062" s="259" t="s">
        <v>23</v>
      </c>
      <c r="C2062" s="259" t="s">
        <v>133</v>
      </c>
      <c r="D2062" s="259" t="s">
        <v>220</v>
      </c>
      <c r="E2062" s="259" t="s">
        <v>136</v>
      </c>
      <c r="F2062" s="259" t="s">
        <v>131</v>
      </c>
      <c r="G2062" s="259" t="s">
        <v>221</v>
      </c>
      <c r="H2062" s="306">
        <v>0</v>
      </c>
      <c r="I2062" s="306">
        <v>0</v>
      </c>
      <c r="J2062" s="306">
        <v>0</v>
      </c>
      <c r="K2062" s="306">
        <v>0</v>
      </c>
      <c r="L2062" s="306">
        <v>0</v>
      </c>
      <c r="M2062" s="306">
        <v>0</v>
      </c>
      <c r="N2062" s="306">
        <v>0</v>
      </c>
    </row>
    <row r="2063" spans="1:14">
      <c r="A2063" s="259" t="s">
        <v>5</v>
      </c>
      <c r="B2063" s="259" t="s">
        <v>23</v>
      </c>
      <c r="C2063" s="259" t="s">
        <v>141</v>
      </c>
      <c r="D2063" s="259" t="s">
        <v>220</v>
      </c>
      <c r="E2063" s="259" t="s">
        <v>48</v>
      </c>
      <c r="F2063" s="259" t="s">
        <v>131</v>
      </c>
      <c r="G2063" s="259" t="s">
        <v>221</v>
      </c>
      <c r="H2063" s="306">
        <v>6.5670949368000002</v>
      </c>
      <c r="I2063" s="306">
        <v>0</v>
      </c>
      <c r="J2063" s="306">
        <v>0</v>
      </c>
      <c r="K2063" s="306">
        <v>0</v>
      </c>
      <c r="L2063" s="306">
        <v>0</v>
      </c>
      <c r="M2063" s="306">
        <v>0</v>
      </c>
      <c r="N2063" s="306">
        <v>0</v>
      </c>
    </row>
    <row r="2064" spans="1:14">
      <c r="A2064" s="259" t="s">
        <v>5</v>
      </c>
      <c r="B2064" s="259" t="s">
        <v>23</v>
      </c>
      <c r="C2064" s="259" t="s">
        <v>141</v>
      </c>
      <c r="D2064" s="259" t="s">
        <v>220</v>
      </c>
      <c r="E2064" s="259" t="s">
        <v>137</v>
      </c>
      <c r="F2064" s="259" t="s">
        <v>131</v>
      </c>
      <c r="G2064" s="259" t="s">
        <v>221</v>
      </c>
      <c r="H2064" s="306">
        <v>0</v>
      </c>
      <c r="I2064" s="306">
        <v>1.1775109046157779</v>
      </c>
      <c r="J2064" s="306">
        <v>0.37645987511376</v>
      </c>
      <c r="K2064" s="306">
        <v>0.20756877217820502</v>
      </c>
      <c r="L2064" s="306">
        <v>1.9937646930451101</v>
      </c>
      <c r="M2064" s="306">
        <v>0</v>
      </c>
      <c r="N2064" s="306">
        <v>0</v>
      </c>
    </row>
    <row r="2065" spans="1:14">
      <c r="A2065" s="259" t="s">
        <v>5</v>
      </c>
      <c r="B2065" s="259" t="s">
        <v>23</v>
      </c>
      <c r="C2065" s="259" t="s">
        <v>141</v>
      </c>
      <c r="D2065" s="259" t="s">
        <v>220</v>
      </c>
      <c r="E2065" s="259" t="s">
        <v>136</v>
      </c>
      <c r="F2065" s="259" t="s">
        <v>131</v>
      </c>
      <c r="G2065" s="259" t="s">
        <v>221</v>
      </c>
      <c r="H2065" s="306">
        <v>0</v>
      </c>
      <c r="I2065" s="306">
        <v>0</v>
      </c>
      <c r="J2065" s="306">
        <v>0</v>
      </c>
      <c r="K2065" s="306">
        <v>0</v>
      </c>
      <c r="L2065" s="306">
        <v>0</v>
      </c>
      <c r="M2065" s="306">
        <v>0</v>
      </c>
      <c r="N2065" s="306">
        <v>0</v>
      </c>
    </row>
    <row r="2066" spans="1:14">
      <c r="A2066" s="259" t="s">
        <v>5</v>
      </c>
      <c r="B2066" s="259" t="s">
        <v>24</v>
      </c>
      <c r="C2066" s="259" t="s">
        <v>133</v>
      </c>
      <c r="D2066" s="259" t="s">
        <v>220</v>
      </c>
      <c r="E2066" s="259" t="s">
        <v>48</v>
      </c>
      <c r="F2066" s="259" t="s">
        <v>131</v>
      </c>
      <c r="G2066" s="259" t="s">
        <v>221</v>
      </c>
      <c r="H2066" s="306">
        <v>0</v>
      </c>
      <c r="I2066" s="306">
        <v>0</v>
      </c>
      <c r="J2066" s="306">
        <v>0</v>
      </c>
      <c r="K2066" s="306">
        <v>0</v>
      </c>
      <c r="L2066" s="306">
        <v>0</v>
      </c>
      <c r="M2066" s="306">
        <v>0</v>
      </c>
      <c r="N2066" s="306">
        <v>0</v>
      </c>
    </row>
    <row r="2067" spans="1:14">
      <c r="A2067" s="259" t="s">
        <v>5</v>
      </c>
      <c r="B2067" s="259" t="s">
        <v>24</v>
      </c>
      <c r="C2067" s="259" t="s">
        <v>133</v>
      </c>
      <c r="D2067" s="259" t="s">
        <v>220</v>
      </c>
      <c r="E2067" s="259" t="s">
        <v>137</v>
      </c>
      <c r="F2067" s="259" t="s">
        <v>131</v>
      </c>
      <c r="G2067" s="259" t="s">
        <v>221</v>
      </c>
      <c r="H2067" s="306">
        <v>255.71991086218381</v>
      </c>
      <c r="I2067" s="306">
        <v>144.0574234081013</v>
      </c>
      <c r="J2067" s="306">
        <v>119.56601970112001</v>
      </c>
      <c r="K2067" s="306">
        <v>71.284231314166732</v>
      </c>
      <c r="L2067" s="306">
        <v>103.88227127681219</v>
      </c>
      <c r="M2067" s="306">
        <v>92.561150141921445</v>
      </c>
      <c r="N2067" s="306">
        <v>36.350269177652109</v>
      </c>
    </row>
    <row r="2068" spans="1:14">
      <c r="A2068" s="259" t="s">
        <v>5</v>
      </c>
      <c r="B2068" s="259" t="s">
        <v>24</v>
      </c>
      <c r="C2068" s="259" t="s">
        <v>133</v>
      </c>
      <c r="D2068" s="259" t="s">
        <v>220</v>
      </c>
      <c r="E2068" s="259" t="s">
        <v>136</v>
      </c>
      <c r="F2068" s="259" t="s">
        <v>131</v>
      </c>
      <c r="G2068" s="259" t="s">
        <v>221</v>
      </c>
      <c r="H2068" s="306">
        <v>0</v>
      </c>
      <c r="I2068" s="306">
        <v>0</v>
      </c>
      <c r="J2068" s="306">
        <v>0</v>
      </c>
      <c r="K2068" s="306">
        <v>0</v>
      </c>
      <c r="L2068" s="306">
        <v>0</v>
      </c>
      <c r="M2068" s="306">
        <v>0</v>
      </c>
      <c r="N2068" s="306">
        <v>0</v>
      </c>
    </row>
    <row r="2069" spans="1:14">
      <c r="A2069" s="259" t="s">
        <v>5</v>
      </c>
      <c r="B2069" s="259" t="s">
        <v>24</v>
      </c>
      <c r="C2069" s="259" t="s">
        <v>141</v>
      </c>
      <c r="D2069" s="259" t="s">
        <v>220</v>
      </c>
      <c r="E2069" s="259" t="s">
        <v>48</v>
      </c>
      <c r="F2069" s="259" t="s">
        <v>131</v>
      </c>
      <c r="G2069" s="259" t="s">
        <v>221</v>
      </c>
      <c r="H2069" s="306">
        <v>0</v>
      </c>
      <c r="I2069" s="306">
        <v>0</v>
      </c>
      <c r="J2069" s="306">
        <v>0</v>
      </c>
      <c r="K2069" s="306">
        <v>0</v>
      </c>
      <c r="L2069" s="306">
        <v>0</v>
      </c>
      <c r="M2069" s="306">
        <v>0</v>
      </c>
      <c r="N2069" s="306">
        <v>0</v>
      </c>
    </row>
    <row r="2070" spans="1:14">
      <c r="A2070" s="259" t="s">
        <v>5</v>
      </c>
      <c r="B2070" s="259" t="s">
        <v>24</v>
      </c>
      <c r="C2070" s="259" t="s">
        <v>141</v>
      </c>
      <c r="D2070" s="259" t="s">
        <v>220</v>
      </c>
      <c r="E2070" s="259" t="s">
        <v>137</v>
      </c>
      <c r="F2070" s="259" t="s">
        <v>131</v>
      </c>
      <c r="G2070" s="259" t="s">
        <v>221</v>
      </c>
      <c r="H2070" s="306">
        <v>86.791633992773626</v>
      </c>
      <c r="I2070" s="306">
        <v>55.594212619250548</v>
      </c>
      <c r="J2070" s="306">
        <v>45.552904784009947</v>
      </c>
      <c r="K2070" s="306">
        <v>11.590339214039822</v>
      </c>
      <c r="L2070" s="306">
        <v>23.660516010704242</v>
      </c>
      <c r="M2070" s="306">
        <v>25.050769976599895</v>
      </c>
      <c r="N2070" s="306">
        <v>4.0897084564780757</v>
      </c>
    </row>
    <row r="2071" spans="1:14">
      <c r="A2071" s="259" t="s">
        <v>5</v>
      </c>
      <c r="B2071" s="259" t="s">
        <v>24</v>
      </c>
      <c r="C2071" s="259" t="s">
        <v>141</v>
      </c>
      <c r="D2071" s="259" t="s">
        <v>220</v>
      </c>
      <c r="E2071" s="259" t="s">
        <v>136</v>
      </c>
      <c r="F2071" s="259" t="s">
        <v>131</v>
      </c>
      <c r="G2071" s="259" t="s">
        <v>221</v>
      </c>
      <c r="H2071" s="306">
        <v>0</v>
      </c>
      <c r="I2071" s="306">
        <v>0</v>
      </c>
      <c r="J2071" s="306">
        <v>0</v>
      </c>
      <c r="K2071" s="306">
        <v>0</v>
      </c>
      <c r="L2071" s="306">
        <v>0</v>
      </c>
      <c r="M2071" s="306">
        <v>0</v>
      </c>
      <c r="N2071" s="306">
        <v>0</v>
      </c>
    </row>
    <row r="2072" spans="1:14">
      <c r="A2072" s="259" t="s">
        <v>5</v>
      </c>
      <c r="B2072" s="259" t="s">
        <v>25</v>
      </c>
      <c r="C2072" s="259" t="s">
        <v>133</v>
      </c>
      <c r="D2072" s="259" t="s">
        <v>220</v>
      </c>
      <c r="E2072" s="259" t="s">
        <v>48</v>
      </c>
      <c r="F2072" s="259" t="s">
        <v>131</v>
      </c>
      <c r="G2072" s="259" t="s">
        <v>221</v>
      </c>
      <c r="H2072" s="306">
        <v>0</v>
      </c>
      <c r="I2072" s="306">
        <v>0</v>
      </c>
      <c r="J2072" s="306">
        <v>0</v>
      </c>
      <c r="K2072" s="306">
        <v>0</v>
      </c>
      <c r="L2072" s="306">
        <v>0</v>
      </c>
      <c r="M2072" s="306">
        <v>0</v>
      </c>
      <c r="N2072" s="306">
        <v>0</v>
      </c>
    </row>
    <row r="2073" spans="1:14">
      <c r="A2073" s="259" t="s">
        <v>5</v>
      </c>
      <c r="B2073" s="259" t="s">
        <v>25</v>
      </c>
      <c r="C2073" s="259" t="s">
        <v>133</v>
      </c>
      <c r="D2073" s="259" t="s">
        <v>220</v>
      </c>
      <c r="E2073" s="259" t="s">
        <v>137</v>
      </c>
      <c r="F2073" s="259" t="s">
        <v>131</v>
      </c>
      <c r="G2073" s="259" t="s">
        <v>221</v>
      </c>
      <c r="H2073" s="306">
        <v>348.63500414452079</v>
      </c>
      <c r="I2073" s="306">
        <v>209.59222166813277</v>
      </c>
      <c r="J2073" s="306">
        <v>158.87886169914901</v>
      </c>
      <c r="K2073" s="306">
        <v>143.69098058588904</v>
      </c>
      <c r="L2073" s="306">
        <v>140.35981940180628</v>
      </c>
      <c r="M2073" s="306">
        <v>117.12442791679386</v>
      </c>
      <c r="N2073" s="306">
        <v>0</v>
      </c>
    </row>
    <row r="2074" spans="1:14">
      <c r="A2074" s="259" t="s">
        <v>5</v>
      </c>
      <c r="B2074" s="259" t="s">
        <v>25</v>
      </c>
      <c r="C2074" s="259" t="s">
        <v>133</v>
      </c>
      <c r="D2074" s="259" t="s">
        <v>220</v>
      </c>
      <c r="E2074" s="259" t="s">
        <v>136</v>
      </c>
      <c r="F2074" s="259" t="s">
        <v>131</v>
      </c>
      <c r="G2074" s="259" t="s">
        <v>221</v>
      </c>
      <c r="H2074" s="306">
        <v>0.39036703669090317</v>
      </c>
      <c r="I2074" s="306">
        <v>0</v>
      </c>
      <c r="J2074" s="306">
        <v>0</v>
      </c>
      <c r="K2074" s="306">
        <v>0</v>
      </c>
      <c r="L2074" s="306">
        <v>0</v>
      </c>
      <c r="M2074" s="306">
        <v>0</v>
      </c>
      <c r="N2074" s="306">
        <v>0</v>
      </c>
    </row>
    <row r="2075" spans="1:14">
      <c r="A2075" s="259" t="s">
        <v>5</v>
      </c>
      <c r="B2075" s="259" t="s">
        <v>25</v>
      </c>
      <c r="C2075" s="259" t="s">
        <v>141</v>
      </c>
      <c r="D2075" s="259" t="s">
        <v>220</v>
      </c>
      <c r="E2075" s="259" t="s">
        <v>48</v>
      </c>
      <c r="F2075" s="259" t="s">
        <v>131</v>
      </c>
      <c r="G2075" s="259" t="s">
        <v>221</v>
      </c>
      <c r="H2075" s="306">
        <v>0</v>
      </c>
      <c r="I2075" s="306">
        <v>0</v>
      </c>
      <c r="J2075" s="306">
        <v>0</v>
      </c>
      <c r="K2075" s="306">
        <v>0</v>
      </c>
      <c r="L2075" s="306">
        <v>0</v>
      </c>
      <c r="M2075" s="306">
        <v>0</v>
      </c>
      <c r="N2075" s="306">
        <v>0</v>
      </c>
    </row>
    <row r="2076" spans="1:14">
      <c r="A2076" s="259" t="s">
        <v>5</v>
      </c>
      <c r="B2076" s="259" t="s">
        <v>25</v>
      </c>
      <c r="C2076" s="259" t="s">
        <v>141</v>
      </c>
      <c r="D2076" s="259" t="s">
        <v>220</v>
      </c>
      <c r="E2076" s="259" t="s">
        <v>137</v>
      </c>
      <c r="F2076" s="259" t="s">
        <v>131</v>
      </c>
      <c r="G2076" s="259" t="s">
        <v>221</v>
      </c>
      <c r="H2076" s="306">
        <v>91.509923650679468</v>
      </c>
      <c r="I2076" s="306">
        <v>70.597106269952334</v>
      </c>
      <c r="J2076" s="306">
        <v>50.063885876095156</v>
      </c>
      <c r="K2076" s="306">
        <v>44.887131102286652</v>
      </c>
      <c r="L2076" s="306">
        <v>35.658344281825919</v>
      </c>
      <c r="M2076" s="306">
        <v>37.195616468418173</v>
      </c>
      <c r="N2076" s="306">
        <v>0</v>
      </c>
    </row>
    <row r="2077" spans="1:14">
      <c r="A2077" s="259" t="s">
        <v>5</v>
      </c>
      <c r="B2077" s="259" t="s">
        <v>25</v>
      </c>
      <c r="C2077" s="259" t="s">
        <v>141</v>
      </c>
      <c r="D2077" s="259" t="s">
        <v>220</v>
      </c>
      <c r="E2077" s="259" t="s">
        <v>136</v>
      </c>
      <c r="F2077" s="259" t="s">
        <v>131</v>
      </c>
      <c r="G2077" s="259" t="s">
        <v>221</v>
      </c>
      <c r="H2077" s="306">
        <v>0.39036703669090317</v>
      </c>
      <c r="I2077" s="306">
        <v>0</v>
      </c>
      <c r="J2077" s="306">
        <v>0</v>
      </c>
      <c r="K2077" s="306">
        <v>0</v>
      </c>
      <c r="L2077" s="306">
        <v>0</v>
      </c>
      <c r="M2077" s="306">
        <v>0</v>
      </c>
      <c r="N2077" s="306">
        <v>0</v>
      </c>
    </row>
    <row r="2078" spans="1:14">
      <c r="A2078" s="259" t="s">
        <v>5</v>
      </c>
      <c r="B2078" s="259" t="s">
        <v>26</v>
      </c>
      <c r="C2078" s="259" t="s">
        <v>133</v>
      </c>
      <c r="D2078" s="259" t="s">
        <v>220</v>
      </c>
      <c r="E2078" s="259" t="s">
        <v>48</v>
      </c>
      <c r="F2078" s="259" t="s">
        <v>131</v>
      </c>
      <c r="G2078" s="259" t="s">
        <v>221</v>
      </c>
      <c r="H2078" s="306">
        <v>0</v>
      </c>
      <c r="I2078" s="306">
        <v>0</v>
      </c>
      <c r="J2078" s="306">
        <v>0</v>
      </c>
      <c r="K2078" s="306">
        <v>0</v>
      </c>
      <c r="L2078" s="306">
        <v>0</v>
      </c>
      <c r="M2078" s="306">
        <v>0</v>
      </c>
      <c r="N2078" s="306">
        <v>0</v>
      </c>
    </row>
    <row r="2079" spans="1:14">
      <c r="A2079" s="259" t="s">
        <v>5</v>
      </c>
      <c r="B2079" s="259" t="s">
        <v>26</v>
      </c>
      <c r="C2079" s="259" t="s">
        <v>133</v>
      </c>
      <c r="D2079" s="259" t="s">
        <v>220</v>
      </c>
      <c r="E2079" s="259" t="s">
        <v>137</v>
      </c>
      <c r="F2079" s="259" t="s">
        <v>131</v>
      </c>
      <c r="G2079" s="259" t="s">
        <v>221</v>
      </c>
      <c r="H2079" s="306">
        <v>43.7523269994701</v>
      </c>
      <c r="I2079" s="306">
        <v>42.594664088723036</v>
      </c>
      <c r="J2079" s="306">
        <v>31.014915130623883</v>
      </c>
      <c r="K2079" s="306">
        <v>33.617722634012544</v>
      </c>
      <c r="L2079" s="306">
        <v>44.209848543479964</v>
      </c>
      <c r="M2079" s="306">
        <v>23.569422748627954</v>
      </c>
      <c r="N2079" s="306">
        <v>20.607899644978502</v>
      </c>
    </row>
    <row r="2080" spans="1:14">
      <c r="A2080" s="259" t="s">
        <v>5</v>
      </c>
      <c r="B2080" s="259" t="s">
        <v>26</v>
      </c>
      <c r="C2080" s="259" t="s">
        <v>133</v>
      </c>
      <c r="D2080" s="259" t="s">
        <v>220</v>
      </c>
      <c r="E2080" s="259" t="s">
        <v>136</v>
      </c>
      <c r="F2080" s="259" t="s">
        <v>131</v>
      </c>
      <c r="G2080" s="259" t="s">
        <v>221</v>
      </c>
      <c r="H2080" s="306">
        <v>0</v>
      </c>
      <c r="I2080" s="306">
        <v>0</v>
      </c>
      <c r="J2080" s="306">
        <v>0</v>
      </c>
      <c r="K2080" s="306">
        <v>0</v>
      </c>
      <c r="L2080" s="306">
        <v>0</v>
      </c>
      <c r="M2080" s="306">
        <v>0</v>
      </c>
      <c r="N2080" s="306">
        <v>0</v>
      </c>
    </row>
    <row r="2081" spans="1:14">
      <c r="A2081" s="259" t="s">
        <v>5</v>
      </c>
      <c r="B2081" s="259" t="s">
        <v>26</v>
      </c>
      <c r="C2081" s="259" t="s">
        <v>141</v>
      </c>
      <c r="D2081" s="259" t="s">
        <v>220</v>
      </c>
      <c r="E2081" s="259" t="s">
        <v>48</v>
      </c>
      <c r="F2081" s="259" t="s">
        <v>131</v>
      </c>
      <c r="G2081" s="259" t="s">
        <v>221</v>
      </c>
      <c r="H2081" s="306">
        <v>0</v>
      </c>
      <c r="I2081" s="306">
        <v>0</v>
      </c>
      <c r="J2081" s="306">
        <v>0</v>
      </c>
      <c r="K2081" s="306">
        <v>0</v>
      </c>
      <c r="L2081" s="306">
        <v>0</v>
      </c>
      <c r="M2081" s="306">
        <v>0</v>
      </c>
      <c r="N2081" s="306">
        <v>0</v>
      </c>
    </row>
    <row r="2082" spans="1:14">
      <c r="A2082" s="259" t="s">
        <v>5</v>
      </c>
      <c r="B2082" s="259" t="s">
        <v>26</v>
      </c>
      <c r="C2082" s="259" t="s">
        <v>141</v>
      </c>
      <c r="D2082" s="259" t="s">
        <v>220</v>
      </c>
      <c r="E2082" s="259" t="s">
        <v>137</v>
      </c>
      <c r="F2082" s="259" t="s">
        <v>131</v>
      </c>
      <c r="G2082" s="259" t="s">
        <v>221</v>
      </c>
      <c r="H2082" s="306">
        <v>11.505618152768635</v>
      </c>
      <c r="I2082" s="306">
        <v>12.109197396096</v>
      </c>
      <c r="J2082" s="306">
        <v>8.7805565732607604</v>
      </c>
      <c r="K2082" s="306">
        <v>9.020532512410961</v>
      </c>
      <c r="L2082" s="306">
        <v>9.3455071178071112</v>
      </c>
      <c r="M2082" s="306">
        <v>3.8633279974862558</v>
      </c>
      <c r="N2082" s="306">
        <v>6.9523085773800908</v>
      </c>
    </row>
    <row r="2083" spans="1:14">
      <c r="A2083" s="259" t="s">
        <v>5</v>
      </c>
      <c r="B2083" s="259" t="s">
        <v>26</v>
      </c>
      <c r="C2083" s="259" t="s">
        <v>141</v>
      </c>
      <c r="D2083" s="259" t="s">
        <v>220</v>
      </c>
      <c r="E2083" s="259" t="s">
        <v>136</v>
      </c>
      <c r="F2083" s="259" t="s">
        <v>131</v>
      </c>
      <c r="G2083" s="259" t="s">
        <v>221</v>
      </c>
      <c r="H2083" s="306">
        <v>0</v>
      </c>
      <c r="I2083" s="306">
        <v>0</v>
      </c>
      <c r="J2083" s="306">
        <v>0</v>
      </c>
      <c r="K2083" s="306">
        <v>0</v>
      </c>
      <c r="L2083" s="306">
        <v>0</v>
      </c>
      <c r="M2083" s="306">
        <v>0</v>
      </c>
      <c r="N2083" s="306">
        <v>0</v>
      </c>
    </row>
    <row r="2084" spans="1:14">
      <c r="A2084" s="259" t="s">
        <v>5</v>
      </c>
      <c r="B2084" s="259" t="s">
        <v>27</v>
      </c>
      <c r="C2084" s="259" t="s">
        <v>133</v>
      </c>
      <c r="D2084" s="259" t="s">
        <v>220</v>
      </c>
      <c r="E2084" s="259" t="s">
        <v>48</v>
      </c>
      <c r="F2084" s="259" t="s">
        <v>131</v>
      </c>
      <c r="G2084" s="259" t="s">
        <v>221</v>
      </c>
      <c r="H2084" s="306">
        <v>0</v>
      </c>
      <c r="I2084" s="306">
        <v>0</v>
      </c>
      <c r="J2084" s="306">
        <v>0</v>
      </c>
      <c r="K2084" s="306">
        <v>0</v>
      </c>
      <c r="L2084" s="306">
        <v>0</v>
      </c>
      <c r="M2084" s="306">
        <v>0</v>
      </c>
      <c r="N2084" s="306">
        <v>0</v>
      </c>
    </row>
    <row r="2085" spans="1:14">
      <c r="A2085" s="259" t="s">
        <v>5</v>
      </c>
      <c r="B2085" s="259" t="s">
        <v>27</v>
      </c>
      <c r="C2085" s="259" t="s">
        <v>133</v>
      </c>
      <c r="D2085" s="259" t="s">
        <v>220</v>
      </c>
      <c r="E2085" s="259" t="s">
        <v>137</v>
      </c>
      <c r="F2085" s="259" t="s">
        <v>131</v>
      </c>
      <c r="G2085" s="259" t="s">
        <v>221</v>
      </c>
      <c r="H2085" s="306">
        <v>0</v>
      </c>
      <c r="I2085" s="306">
        <v>0</v>
      </c>
      <c r="J2085" s="306">
        <v>0</v>
      </c>
      <c r="K2085" s="306">
        <v>0</v>
      </c>
      <c r="L2085" s="306">
        <v>0</v>
      </c>
      <c r="M2085" s="306">
        <v>0</v>
      </c>
      <c r="N2085" s="306">
        <v>0</v>
      </c>
    </row>
    <row r="2086" spans="1:14">
      <c r="A2086" s="259" t="s">
        <v>5</v>
      </c>
      <c r="B2086" s="259" t="s">
        <v>27</v>
      </c>
      <c r="C2086" s="259" t="s">
        <v>133</v>
      </c>
      <c r="D2086" s="259" t="s">
        <v>220</v>
      </c>
      <c r="E2086" s="259" t="s">
        <v>136</v>
      </c>
      <c r="F2086" s="259" t="s">
        <v>131</v>
      </c>
      <c r="G2086" s="259" t="s">
        <v>221</v>
      </c>
      <c r="H2086" s="306">
        <v>0</v>
      </c>
      <c r="I2086" s="306">
        <v>0</v>
      </c>
      <c r="J2086" s="306">
        <v>0</v>
      </c>
      <c r="K2086" s="306">
        <v>0</v>
      </c>
      <c r="L2086" s="306">
        <v>0</v>
      </c>
      <c r="M2086" s="306">
        <v>0</v>
      </c>
      <c r="N2086" s="306">
        <v>0</v>
      </c>
    </row>
    <row r="2087" spans="1:14">
      <c r="A2087" s="259" t="s">
        <v>5</v>
      </c>
      <c r="B2087" s="259" t="s">
        <v>27</v>
      </c>
      <c r="C2087" s="259" t="s">
        <v>141</v>
      </c>
      <c r="D2087" s="259" t="s">
        <v>220</v>
      </c>
      <c r="E2087" s="259" t="s">
        <v>48</v>
      </c>
      <c r="F2087" s="259" t="s">
        <v>131</v>
      </c>
      <c r="G2087" s="259" t="s">
        <v>221</v>
      </c>
      <c r="H2087" s="306">
        <v>0</v>
      </c>
      <c r="I2087" s="306">
        <v>0</v>
      </c>
      <c r="J2087" s="306">
        <v>0</v>
      </c>
      <c r="K2087" s="306">
        <v>0</v>
      </c>
      <c r="L2087" s="306">
        <v>0</v>
      </c>
      <c r="M2087" s="306">
        <v>0</v>
      </c>
      <c r="N2087" s="306">
        <v>0</v>
      </c>
    </row>
    <row r="2088" spans="1:14">
      <c r="A2088" s="259" t="s">
        <v>5</v>
      </c>
      <c r="B2088" s="259" t="s">
        <v>27</v>
      </c>
      <c r="C2088" s="259" t="s">
        <v>141</v>
      </c>
      <c r="D2088" s="259" t="s">
        <v>220</v>
      </c>
      <c r="E2088" s="259" t="s">
        <v>137</v>
      </c>
      <c r="F2088" s="259" t="s">
        <v>131</v>
      </c>
      <c r="G2088" s="259" t="s">
        <v>221</v>
      </c>
      <c r="H2088" s="306">
        <v>0</v>
      </c>
      <c r="I2088" s="306">
        <v>0</v>
      </c>
      <c r="J2088" s="306">
        <v>0</v>
      </c>
      <c r="K2088" s="306">
        <v>0</v>
      </c>
      <c r="L2088" s="306">
        <v>0</v>
      </c>
      <c r="M2088" s="306">
        <v>0</v>
      </c>
      <c r="N2088" s="306">
        <v>0</v>
      </c>
    </row>
    <row r="2089" spans="1:14">
      <c r="A2089" s="259" t="s">
        <v>5</v>
      </c>
      <c r="B2089" s="259" t="s">
        <v>27</v>
      </c>
      <c r="C2089" s="259" t="s">
        <v>141</v>
      </c>
      <c r="D2089" s="259" t="s">
        <v>220</v>
      </c>
      <c r="E2089" s="259" t="s">
        <v>136</v>
      </c>
      <c r="F2089" s="259" t="s">
        <v>131</v>
      </c>
      <c r="G2089" s="259" t="s">
        <v>221</v>
      </c>
      <c r="H2089" s="306">
        <v>0</v>
      </c>
      <c r="I2089" s="306">
        <v>0</v>
      </c>
      <c r="J2089" s="306">
        <v>0</v>
      </c>
      <c r="K2089" s="306">
        <v>0</v>
      </c>
      <c r="L2089" s="306">
        <v>0</v>
      </c>
      <c r="M2089" s="306">
        <v>0</v>
      </c>
      <c r="N2089" s="306">
        <v>0</v>
      </c>
    </row>
    <row r="2090" spans="1:14">
      <c r="A2090" s="259" t="s">
        <v>5</v>
      </c>
      <c r="B2090" s="259" t="s">
        <v>18</v>
      </c>
      <c r="C2090" s="259" t="s">
        <v>142</v>
      </c>
      <c r="D2090" s="259" t="s">
        <v>220</v>
      </c>
      <c r="E2090" s="259" t="s">
        <v>48</v>
      </c>
      <c r="F2090" s="259" t="s">
        <v>131</v>
      </c>
      <c r="G2090" s="259" t="s">
        <v>221</v>
      </c>
      <c r="H2090" s="306">
        <v>0</v>
      </c>
      <c r="I2090" s="306">
        <v>0</v>
      </c>
      <c r="J2090" s="306">
        <v>0</v>
      </c>
      <c r="K2090" s="306">
        <v>0</v>
      </c>
      <c r="L2090" s="306">
        <v>0</v>
      </c>
      <c r="M2090" s="306">
        <v>0</v>
      </c>
      <c r="N2090" s="306">
        <v>0</v>
      </c>
    </row>
    <row r="2091" spans="1:14">
      <c r="A2091" s="259" t="s">
        <v>5</v>
      </c>
      <c r="B2091" s="259" t="s">
        <v>18</v>
      </c>
      <c r="C2091" s="259" t="s">
        <v>142</v>
      </c>
      <c r="D2091" s="259" t="s">
        <v>220</v>
      </c>
      <c r="E2091" s="259" t="s">
        <v>137</v>
      </c>
      <c r="F2091" s="259" t="s">
        <v>131</v>
      </c>
      <c r="G2091" s="259" t="s">
        <v>221</v>
      </c>
      <c r="H2091" s="306">
        <v>51.865335346446081</v>
      </c>
      <c r="I2091" s="306">
        <v>47.458734124589384</v>
      </c>
      <c r="J2091" s="306">
        <v>31.886982244750744</v>
      </c>
      <c r="K2091" s="306">
        <v>35.522750542281912</v>
      </c>
      <c r="L2091" s="306">
        <v>38.481113098497971</v>
      </c>
      <c r="M2091" s="306">
        <v>39.232180002083915</v>
      </c>
      <c r="N2091" s="306">
        <v>0</v>
      </c>
    </row>
    <row r="2092" spans="1:14">
      <c r="A2092" s="259" t="s">
        <v>5</v>
      </c>
      <c r="B2092" s="259" t="s">
        <v>18</v>
      </c>
      <c r="C2092" s="259" t="s">
        <v>142</v>
      </c>
      <c r="D2092" s="259" t="s">
        <v>220</v>
      </c>
      <c r="E2092" s="259" t="s">
        <v>136</v>
      </c>
      <c r="F2092" s="259" t="s">
        <v>131</v>
      </c>
      <c r="G2092" s="259" t="s">
        <v>221</v>
      </c>
      <c r="H2092" s="306">
        <v>0</v>
      </c>
      <c r="I2092" s="306">
        <v>0</v>
      </c>
      <c r="J2092" s="306">
        <v>0</v>
      </c>
      <c r="K2092" s="306">
        <v>0</v>
      </c>
      <c r="L2092" s="306">
        <v>0</v>
      </c>
      <c r="M2092" s="306">
        <v>0</v>
      </c>
      <c r="N2092" s="306">
        <v>0</v>
      </c>
    </row>
    <row r="2093" spans="1:14">
      <c r="A2093" s="259" t="s">
        <v>5</v>
      </c>
      <c r="B2093" s="259" t="s">
        <v>19</v>
      </c>
      <c r="C2093" s="259" t="s">
        <v>142</v>
      </c>
      <c r="D2093" s="259" t="s">
        <v>220</v>
      </c>
      <c r="E2093" s="259" t="s">
        <v>48</v>
      </c>
      <c r="F2093" s="259" t="s">
        <v>131</v>
      </c>
      <c r="G2093" s="259" t="s">
        <v>221</v>
      </c>
      <c r="H2093" s="306">
        <v>1.22018290559194</v>
      </c>
      <c r="I2093" s="306">
        <v>0</v>
      </c>
      <c r="J2093" s="306">
        <v>0</v>
      </c>
      <c r="K2093" s="306">
        <v>0</v>
      </c>
      <c r="L2093" s="306">
        <v>0</v>
      </c>
      <c r="M2093" s="306">
        <v>0</v>
      </c>
      <c r="N2093" s="306">
        <v>0</v>
      </c>
    </row>
    <row r="2094" spans="1:14">
      <c r="A2094" s="259" t="s">
        <v>5</v>
      </c>
      <c r="B2094" s="259" t="s">
        <v>19</v>
      </c>
      <c r="C2094" s="259" t="s">
        <v>142</v>
      </c>
      <c r="D2094" s="259" t="s">
        <v>220</v>
      </c>
      <c r="E2094" s="259" t="s">
        <v>137</v>
      </c>
      <c r="F2094" s="259" t="s">
        <v>131</v>
      </c>
      <c r="G2094" s="259" t="s">
        <v>221</v>
      </c>
      <c r="H2094" s="306">
        <v>14.575166875349918</v>
      </c>
      <c r="I2094" s="306">
        <v>8.854245145426189</v>
      </c>
      <c r="J2094" s="306">
        <v>9.6336990824775306</v>
      </c>
      <c r="K2094" s="306">
        <v>5.985373149679881</v>
      </c>
      <c r="L2094" s="306">
        <v>6.6809731606366203</v>
      </c>
      <c r="M2094" s="306">
        <v>6.6975652608000003</v>
      </c>
      <c r="N2094" s="306">
        <v>3.1491134579000004</v>
      </c>
    </row>
    <row r="2095" spans="1:14">
      <c r="A2095" s="259" t="s">
        <v>5</v>
      </c>
      <c r="B2095" s="259" t="s">
        <v>19</v>
      </c>
      <c r="C2095" s="259" t="s">
        <v>142</v>
      </c>
      <c r="D2095" s="259" t="s">
        <v>220</v>
      </c>
      <c r="E2095" s="259" t="s">
        <v>136</v>
      </c>
      <c r="F2095" s="259" t="s">
        <v>131</v>
      </c>
      <c r="G2095" s="259" t="s">
        <v>221</v>
      </c>
      <c r="H2095" s="306">
        <v>0</v>
      </c>
      <c r="I2095" s="306">
        <v>0</v>
      </c>
      <c r="J2095" s="306">
        <v>0</v>
      </c>
      <c r="K2095" s="306">
        <v>0</v>
      </c>
      <c r="L2095" s="306">
        <v>0</v>
      </c>
      <c r="M2095" s="306">
        <v>0</v>
      </c>
      <c r="N2095" s="306">
        <v>0</v>
      </c>
    </row>
    <row r="2096" spans="1:14">
      <c r="A2096" s="259" t="s">
        <v>5</v>
      </c>
      <c r="B2096" s="259" t="s">
        <v>20</v>
      </c>
      <c r="C2096" s="259" t="s">
        <v>142</v>
      </c>
      <c r="D2096" s="259" t="s">
        <v>220</v>
      </c>
      <c r="E2096" s="259" t="s">
        <v>48</v>
      </c>
      <c r="F2096" s="259" t="s">
        <v>131</v>
      </c>
      <c r="G2096" s="259" t="s">
        <v>221</v>
      </c>
      <c r="H2096" s="306">
        <v>0</v>
      </c>
      <c r="I2096" s="306">
        <v>0</v>
      </c>
      <c r="J2096" s="306">
        <v>0</v>
      </c>
      <c r="K2096" s="306">
        <v>0</v>
      </c>
      <c r="L2096" s="306">
        <v>0</v>
      </c>
      <c r="M2096" s="306">
        <v>0</v>
      </c>
      <c r="N2096" s="306">
        <v>0</v>
      </c>
    </row>
    <row r="2097" spans="1:14">
      <c r="A2097" s="259" t="s">
        <v>5</v>
      </c>
      <c r="B2097" s="259" t="s">
        <v>20</v>
      </c>
      <c r="C2097" s="259" t="s">
        <v>142</v>
      </c>
      <c r="D2097" s="259" t="s">
        <v>220</v>
      </c>
      <c r="E2097" s="259" t="s">
        <v>137</v>
      </c>
      <c r="F2097" s="259" t="s">
        <v>131</v>
      </c>
      <c r="G2097" s="259" t="s">
        <v>221</v>
      </c>
      <c r="H2097" s="306">
        <v>12.64130835755426</v>
      </c>
      <c r="I2097" s="306">
        <v>4.7146747931844999</v>
      </c>
      <c r="J2097" s="306">
        <v>3.5913171609100201</v>
      </c>
      <c r="K2097" s="306">
        <v>5.4454941740404603</v>
      </c>
      <c r="L2097" s="306">
        <v>7.451720715831029</v>
      </c>
      <c r="M2097" s="306">
        <v>4.19905202754925</v>
      </c>
      <c r="N2097" s="306">
        <v>0</v>
      </c>
    </row>
    <row r="2098" spans="1:14">
      <c r="A2098" s="259" t="s">
        <v>5</v>
      </c>
      <c r="B2098" s="259" t="s">
        <v>20</v>
      </c>
      <c r="C2098" s="259" t="s">
        <v>142</v>
      </c>
      <c r="D2098" s="259" t="s">
        <v>220</v>
      </c>
      <c r="E2098" s="259" t="s">
        <v>136</v>
      </c>
      <c r="F2098" s="259" t="s">
        <v>131</v>
      </c>
      <c r="G2098" s="259" t="s">
        <v>221</v>
      </c>
      <c r="H2098" s="306">
        <v>0</v>
      </c>
      <c r="I2098" s="306">
        <v>0</v>
      </c>
      <c r="J2098" s="306">
        <v>0</v>
      </c>
      <c r="K2098" s="306">
        <v>0</v>
      </c>
      <c r="L2098" s="306">
        <v>0</v>
      </c>
      <c r="M2098" s="306">
        <v>0</v>
      </c>
      <c r="N2098" s="306">
        <v>0</v>
      </c>
    </row>
    <row r="2099" spans="1:14">
      <c r="A2099" s="259" t="s">
        <v>5</v>
      </c>
      <c r="B2099" s="259" t="s">
        <v>21</v>
      </c>
      <c r="C2099" s="259" t="s">
        <v>142</v>
      </c>
      <c r="D2099" s="259" t="s">
        <v>220</v>
      </c>
      <c r="E2099" s="259" t="s">
        <v>48</v>
      </c>
      <c r="F2099" s="259" t="s">
        <v>131</v>
      </c>
      <c r="G2099" s="259" t="s">
        <v>221</v>
      </c>
      <c r="H2099" s="306">
        <v>0</v>
      </c>
      <c r="I2099" s="306">
        <v>0</v>
      </c>
      <c r="J2099" s="306">
        <v>0</v>
      </c>
      <c r="K2099" s="306">
        <v>0</v>
      </c>
      <c r="L2099" s="306">
        <v>0</v>
      </c>
      <c r="M2099" s="306">
        <v>0</v>
      </c>
      <c r="N2099" s="306">
        <v>0</v>
      </c>
    </row>
    <row r="2100" spans="1:14">
      <c r="A2100" s="259" t="s">
        <v>5</v>
      </c>
      <c r="B2100" s="259" t="s">
        <v>21</v>
      </c>
      <c r="C2100" s="259" t="s">
        <v>142</v>
      </c>
      <c r="D2100" s="259" t="s">
        <v>220</v>
      </c>
      <c r="E2100" s="259" t="s">
        <v>137</v>
      </c>
      <c r="F2100" s="259" t="s">
        <v>131</v>
      </c>
      <c r="G2100" s="259" t="s">
        <v>221</v>
      </c>
      <c r="H2100" s="306">
        <v>31.310887057950474</v>
      </c>
      <c r="I2100" s="306">
        <v>25.837055132812903</v>
      </c>
      <c r="J2100" s="306">
        <v>27.448229211319468</v>
      </c>
      <c r="K2100" s="306">
        <v>24.992998735969071</v>
      </c>
      <c r="L2100" s="306">
        <v>31.567370208225068</v>
      </c>
      <c r="M2100" s="306">
        <v>22.241903729280178</v>
      </c>
      <c r="N2100" s="306">
        <v>9.900636456069865</v>
      </c>
    </row>
    <row r="2101" spans="1:14">
      <c r="A2101" s="259" t="s">
        <v>5</v>
      </c>
      <c r="B2101" s="259" t="s">
        <v>21</v>
      </c>
      <c r="C2101" s="259" t="s">
        <v>142</v>
      </c>
      <c r="D2101" s="259" t="s">
        <v>220</v>
      </c>
      <c r="E2101" s="259" t="s">
        <v>136</v>
      </c>
      <c r="F2101" s="259" t="s">
        <v>131</v>
      </c>
      <c r="G2101" s="259" t="s">
        <v>221</v>
      </c>
      <c r="H2101" s="306">
        <v>0</v>
      </c>
      <c r="I2101" s="306">
        <v>0</v>
      </c>
      <c r="J2101" s="306">
        <v>0</v>
      </c>
      <c r="K2101" s="306">
        <v>0</v>
      </c>
      <c r="L2101" s="306">
        <v>0</v>
      </c>
      <c r="M2101" s="306">
        <v>0</v>
      </c>
      <c r="N2101" s="306">
        <v>0</v>
      </c>
    </row>
    <row r="2102" spans="1:14">
      <c r="A2102" s="259" t="s">
        <v>5</v>
      </c>
      <c r="B2102" s="259" t="s">
        <v>22</v>
      </c>
      <c r="C2102" s="259" t="s">
        <v>142</v>
      </c>
      <c r="D2102" s="259" t="s">
        <v>220</v>
      </c>
      <c r="E2102" s="259" t="s">
        <v>48</v>
      </c>
      <c r="F2102" s="259" t="s">
        <v>131</v>
      </c>
      <c r="G2102" s="259" t="s">
        <v>221</v>
      </c>
      <c r="H2102" s="306">
        <v>0</v>
      </c>
      <c r="I2102" s="306">
        <v>0</v>
      </c>
      <c r="J2102" s="306">
        <v>0</v>
      </c>
      <c r="K2102" s="306">
        <v>0</v>
      </c>
      <c r="L2102" s="306">
        <v>0</v>
      </c>
      <c r="M2102" s="306">
        <v>0</v>
      </c>
      <c r="N2102" s="306">
        <v>0</v>
      </c>
    </row>
    <row r="2103" spans="1:14">
      <c r="A2103" s="259" t="s">
        <v>5</v>
      </c>
      <c r="B2103" s="259" t="s">
        <v>22</v>
      </c>
      <c r="C2103" s="259" t="s">
        <v>142</v>
      </c>
      <c r="D2103" s="259" t="s">
        <v>220</v>
      </c>
      <c r="E2103" s="259" t="s">
        <v>137</v>
      </c>
      <c r="F2103" s="259" t="s">
        <v>131</v>
      </c>
      <c r="G2103" s="259" t="s">
        <v>221</v>
      </c>
      <c r="H2103" s="306">
        <v>40.40482467902099</v>
      </c>
      <c r="I2103" s="306">
        <v>37.426312299534104</v>
      </c>
      <c r="J2103" s="306">
        <v>31.471626564185112</v>
      </c>
      <c r="K2103" s="306">
        <v>36.692351541699381</v>
      </c>
      <c r="L2103" s="306">
        <v>46.960170169882353</v>
      </c>
      <c r="M2103" s="306">
        <v>28.396829787910296</v>
      </c>
      <c r="N2103" s="306">
        <v>36.540082718644143</v>
      </c>
    </row>
    <row r="2104" spans="1:14">
      <c r="A2104" s="259" t="s">
        <v>5</v>
      </c>
      <c r="B2104" s="259" t="s">
        <v>22</v>
      </c>
      <c r="C2104" s="259" t="s">
        <v>142</v>
      </c>
      <c r="D2104" s="259" t="s">
        <v>220</v>
      </c>
      <c r="E2104" s="259" t="s">
        <v>136</v>
      </c>
      <c r="F2104" s="259" t="s">
        <v>131</v>
      </c>
      <c r="G2104" s="259" t="s">
        <v>221</v>
      </c>
      <c r="H2104" s="306">
        <v>0</v>
      </c>
      <c r="I2104" s="306">
        <v>0</v>
      </c>
      <c r="J2104" s="306">
        <v>0</v>
      </c>
      <c r="K2104" s="306">
        <v>0</v>
      </c>
      <c r="L2104" s="306">
        <v>0</v>
      </c>
      <c r="M2104" s="306">
        <v>0</v>
      </c>
      <c r="N2104" s="306">
        <v>0</v>
      </c>
    </row>
    <row r="2105" spans="1:14">
      <c r="A2105" s="259" t="s">
        <v>5</v>
      </c>
      <c r="B2105" s="259" t="s">
        <v>23</v>
      </c>
      <c r="C2105" s="259" t="s">
        <v>142</v>
      </c>
      <c r="D2105" s="259" t="s">
        <v>220</v>
      </c>
      <c r="E2105" s="259" t="s">
        <v>48</v>
      </c>
      <c r="F2105" s="259" t="s">
        <v>131</v>
      </c>
      <c r="G2105" s="259" t="s">
        <v>221</v>
      </c>
      <c r="H2105" s="306">
        <v>0</v>
      </c>
      <c r="I2105" s="306">
        <v>0</v>
      </c>
      <c r="J2105" s="306">
        <v>0</v>
      </c>
      <c r="K2105" s="306">
        <v>0</v>
      </c>
      <c r="L2105" s="306">
        <v>0</v>
      </c>
      <c r="M2105" s="306">
        <v>0</v>
      </c>
      <c r="N2105" s="306">
        <v>0</v>
      </c>
    </row>
    <row r="2106" spans="1:14">
      <c r="A2106" s="259" t="s">
        <v>5</v>
      </c>
      <c r="B2106" s="259" t="s">
        <v>23</v>
      </c>
      <c r="C2106" s="259" t="s">
        <v>142</v>
      </c>
      <c r="D2106" s="259" t="s">
        <v>220</v>
      </c>
      <c r="E2106" s="259" t="s">
        <v>137</v>
      </c>
      <c r="F2106" s="259" t="s">
        <v>131</v>
      </c>
      <c r="G2106" s="259" t="s">
        <v>221</v>
      </c>
      <c r="H2106" s="306">
        <v>16.004344651220748</v>
      </c>
      <c r="I2106" s="306">
        <v>12.99740995976004</v>
      </c>
      <c r="J2106" s="306">
        <v>11.45192942462308</v>
      </c>
      <c r="K2106" s="306">
        <v>13.672022086120869</v>
      </c>
      <c r="L2106" s="306">
        <v>16.27820451611526</v>
      </c>
      <c r="M2106" s="306">
        <v>12.644563190649498</v>
      </c>
      <c r="N2106" s="306">
        <v>17.978171056128001</v>
      </c>
    </row>
    <row r="2107" spans="1:14">
      <c r="A2107" s="259" t="s">
        <v>5</v>
      </c>
      <c r="B2107" s="259" t="s">
        <v>23</v>
      </c>
      <c r="C2107" s="259" t="s">
        <v>142</v>
      </c>
      <c r="D2107" s="259" t="s">
        <v>220</v>
      </c>
      <c r="E2107" t="s">
        <v>136</v>
      </c>
      <c r="F2107" s="259" t="s">
        <v>131</v>
      </c>
      <c r="G2107" s="259" t="s">
        <v>221</v>
      </c>
      <c r="H2107" s="306">
        <v>0</v>
      </c>
      <c r="I2107" s="306">
        <v>0</v>
      </c>
      <c r="J2107" s="306">
        <v>0</v>
      </c>
      <c r="K2107" s="306">
        <v>0</v>
      </c>
      <c r="L2107" s="306">
        <v>0</v>
      </c>
      <c r="M2107" s="306">
        <v>0</v>
      </c>
      <c r="N2107" s="306">
        <v>0</v>
      </c>
    </row>
    <row r="2108" spans="1:14">
      <c r="A2108" s="259" t="s">
        <v>5</v>
      </c>
      <c r="B2108" s="259" t="s">
        <v>24</v>
      </c>
      <c r="C2108" s="259" t="s">
        <v>142</v>
      </c>
      <c r="D2108" s="259" t="s">
        <v>220</v>
      </c>
      <c r="E2108" t="s">
        <v>48</v>
      </c>
      <c r="F2108" s="259" t="s">
        <v>131</v>
      </c>
      <c r="G2108" s="259" t="s">
        <v>221</v>
      </c>
      <c r="H2108" s="306">
        <v>0</v>
      </c>
      <c r="I2108" s="306">
        <v>0</v>
      </c>
      <c r="J2108" s="306">
        <v>0</v>
      </c>
      <c r="K2108" s="306">
        <v>0</v>
      </c>
      <c r="L2108" s="306">
        <v>0</v>
      </c>
      <c r="M2108" s="306">
        <v>0</v>
      </c>
      <c r="N2108" s="306">
        <v>0</v>
      </c>
    </row>
    <row r="2109" spans="1:14">
      <c r="A2109" s="259" t="s">
        <v>5</v>
      </c>
      <c r="B2109" s="259" t="s">
        <v>24</v>
      </c>
      <c r="C2109" s="259" t="s">
        <v>142</v>
      </c>
      <c r="D2109" s="259" t="s">
        <v>220</v>
      </c>
      <c r="E2109" t="s">
        <v>137</v>
      </c>
      <c r="F2109" s="259" t="s">
        <v>131</v>
      </c>
      <c r="G2109" s="259" t="s">
        <v>221</v>
      </c>
      <c r="H2109" s="306">
        <v>87.41515472283659</v>
      </c>
      <c r="I2109" s="306">
        <v>63.859393681671207</v>
      </c>
      <c r="J2109" s="306">
        <v>63.465492748597846</v>
      </c>
      <c r="K2109" s="306">
        <v>56.992724190817718</v>
      </c>
      <c r="L2109" s="306">
        <v>70.227114976772882</v>
      </c>
      <c r="M2109" s="306">
        <v>63.807816183605176</v>
      </c>
      <c r="N2109" s="306">
        <v>29.310592419724031</v>
      </c>
    </row>
    <row r="2110" spans="1:14">
      <c r="A2110" s="259" t="s">
        <v>5</v>
      </c>
      <c r="B2110" s="259" t="s">
        <v>24</v>
      </c>
      <c r="C2110" s="259" t="s">
        <v>142</v>
      </c>
      <c r="D2110" s="259" t="s">
        <v>220</v>
      </c>
      <c r="E2110" t="s">
        <v>136</v>
      </c>
      <c r="F2110" s="259" t="s">
        <v>131</v>
      </c>
      <c r="G2110" s="259" t="s">
        <v>221</v>
      </c>
      <c r="H2110" s="306">
        <v>0</v>
      </c>
      <c r="I2110" s="306">
        <v>0</v>
      </c>
      <c r="J2110" s="306">
        <v>0</v>
      </c>
      <c r="K2110" s="306">
        <v>0</v>
      </c>
      <c r="L2110" s="306">
        <v>0</v>
      </c>
      <c r="M2110" s="306">
        <v>0</v>
      </c>
      <c r="N2110" s="306">
        <v>0</v>
      </c>
    </row>
    <row r="2111" spans="1:14">
      <c r="A2111" s="259" t="s">
        <v>5</v>
      </c>
      <c r="B2111" s="259" t="s">
        <v>25</v>
      </c>
      <c r="C2111" s="259" t="s">
        <v>142</v>
      </c>
      <c r="D2111" s="259" t="s">
        <v>220</v>
      </c>
      <c r="E2111" t="s">
        <v>48</v>
      </c>
      <c r="F2111" s="259" t="s">
        <v>131</v>
      </c>
      <c r="G2111" s="259" t="s">
        <v>221</v>
      </c>
      <c r="H2111" s="306">
        <v>0</v>
      </c>
      <c r="I2111" s="306">
        <v>0</v>
      </c>
      <c r="J2111" s="306">
        <v>0</v>
      </c>
      <c r="K2111" s="306">
        <v>0</v>
      </c>
      <c r="L2111" s="306">
        <v>0</v>
      </c>
      <c r="M2111" s="306">
        <v>0</v>
      </c>
      <c r="N2111" s="306">
        <v>0</v>
      </c>
    </row>
    <row r="2112" spans="1:14">
      <c r="A2112" s="259" t="s">
        <v>5</v>
      </c>
      <c r="B2112" s="259" t="s">
        <v>25</v>
      </c>
      <c r="C2112" s="259" t="s">
        <v>142</v>
      </c>
      <c r="D2112" s="259" t="s">
        <v>220</v>
      </c>
      <c r="E2112" t="s">
        <v>137</v>
      </c>
      <c r="F2112" s="259" t="s">
        <v>131</v>
      </c>
      <c r="G2112" s="259" t="s">
        <v>221</v>
      </c>
      <c r="H2112" s="306">
        <v>116.32071348519867</v>
      </c>
      <c r="I2112" s="306">
        <v>73.64868331814445</v>
      </c>
      <c r="J2112" s="306">
        <v>59.278947608183564</v>
      </c>
      <c r="K2112" s="306">
        <v>51.28444958085457</v>
      </c>
      <c r="L2112" s="306">
        <v>70.27286545099625</v>
      </c>
      <c r="M2112" s="306">
        <v>60.267177749418153</v>
      </c>
      <c r="N2112" s="306">
        <v>0</v>
      </c>
    </row>
    <row r="2113" spans="1:14">
      <c r="A2113" s="259" t="s">
        <v>5</v>
      </c>
      <c r="B2113" s="259" t="s">
        <v>25</v>
      </c>
      <c r="C2113" s="259" t="s">
        <v>142</v>
      </c>
      <c r="D2113" s="259" t="s">
        <v>220</v>
      </c>
      <c r="E2113" t="s">
        <v>136</v>
      </c>
      <c r="F2113" s="259" t="s">
        <v>131</v>
      </c>
      <c r="G2113" s="259" t="s">
        <v>221</v>
      </c>
      <c r="H2113" s="306">
        <v>0</v>
      </c>
      <c r="I2113" s="306">
        <v>0</v>
      </c>
      <c r="J2113" s="306">
        <v>0</v>
      </c>
      <c r="K2113" s="306">
        <v>0</v>
      </c>
      <c r="L2113" s="306">
        <v>0</v>
      </c>
      <c r="M2113" s="306">
        <v>0</v>
      </c>
      <c r="N2113" s="306">
        <v>0</v>
      </c>
    </row>
    <row r="2114" spans="1:14">
      <c r="A2114" s="259" t="s">
        <v>5</v>
      </c>
      <c r="B2114" s="259" t="s">
        <v>26</v>
      </c>
      <c r="C2114" s="259" t="s">
        <v>142</v>
      </c>
      <c r="D2114" s="259" t="s">
        <v>220</v>
      </c>
      <c r="E2114" t="s">
        <v>48</v>
      </c>
      <c r="F2114" s="259" t="s">
        <v>131</v>
      </c>
      <c r="G2114" s="259" t="s">
        <v>221</v>
      </c>
      <c r="H2114" s="306">
        <v>0</v>
      </c>
      <c r="I2114" s="306">
        <v>0</v>
      </c>
      <c r="J2114" s="306">
        <v>0</v>
      </c>
      <c r="K2114" s="306">
        <v>0</v>
      </c>
      <c r="L2114" s="306">
        <v>0</v>
      </c>
      <c r="M2114" s="306">
        <v>0</v>
      </c>
      <c r="N2114" s="306">
        <v>0</v>
      </c>
    </row>
    <row r="2115" spans="1:14">
      <c r="A2115" s="259" t="s">
        <v>5</v>
      </c>
      <c r="B2115" s="259" t="s">
        <v>26</v>
      </c>
      <c r="C2115" s="259" t="s">
        <v>142</v>
      </c>
      <c r="D2115" s="259" t="s">
        <v>220</v>
      </c>
      <c r="E2115" t="s">
        <v>137</v>
      </c>
      <c r="F2115" s="259" t="s">
        <v>131</v>
      </c>
      <c r="G2115" s="259" t="s">
        <v>221</v>
      </c>
      <c r="H2115" s="306">
        <v>13.232322893015489</v>
      </c>
      <c r="I2115" s="306">
        <v>12.992931038564802</v>
      </c>
      <c r="J2115" s="306">
        <v>12.992931038564802</v>
      </c>
      <c r="K2115" s="306">
        <v>12.992931038564802</v>
      </c>
      <c r="L2115" s="306">
        <v>15.01165069463258</v>
      </c>
      <c r="M2115" s="306">
        <v>12.614176755601401</v>
      </c>
      <c r="N2115" s="306">
        <v>12.775092571564802</v>
      </c>
    </row>
    <row r="2116" spans="1:14">
      <c r="A2116" s="259" t="s">
        <v>5</v>
      </c>
      <c r="B2116" s="259" t="s">
        <v>26</v>
      </c>
      <c r="C2116" s="259" t="s">
        <v>142</v>
      </c>
      <c r="D2116" s="259" t="s">
        <v>220</v>
      </c>
      <c r="E2116" t="s">
        <v>136</v>
      </c>
      <c r="F2116" s="259" t="s">
        <v>131</v>
      </c>
      <c r="G2116" s="259" t="s">
        <v>221</v>
      </c>
      <c r="H2116" s="306">
        <v>0</v>
      </c>
      <c r="I2116" s="306">
        <v>0</v>
      </c>
      <c r="J2116" s="306">
        <v>0</v>
      </c>
      <c r="K2116" s="306">
        <v>0</v>
      </c>
      <c r="L2116" s="306">
        <v>0</v>
      </c>
      <c r="M2116" s="306">
        <v>0</v>
      </c>
      <c r="N2116" s="306">
        <v>0</v>
      </c>
    </row>
    <row r="2117" spans="1:14">
      <c r="A2117" s="259" t="s">
        <v>5</v>
      </c>
      <c r="B2117" s="259" t="s">
        <v>27</v>
      </c>
      <c r="C2117" s="259" t="s">
        <v>142</v>
      </c>
      <c r="D2117" s="259" t="s">
        <v>220</v>
      </c>
      <c r="E2117" t="s">
        <v>48</v>
      </c>
      <c r="F2117" s="259" t="s">
        <v>131</v>
      </c>
      <c r="G2117" s="259" t="s">
        <v>221</v>
      </c>
      <c r="H2117" s="306">
        <v>0</v>
      </c>
      <c r="I2117" s="306">
        <v>0</v>
      </c>
      <c r="J2117" s="306">
        <v>0</v>
      </c>
      <c r="K2117" s="306">
        <v>0</v>
      </c>
      <c r="L2117" s="306">
        <v>0</v>
      </c>
      <c r="M2117" s="306">
        <v>0</v>
      </c>
      <c r="N2117" s="306">
        <v>0</v>
      </c>
    </row>
    <row r="2118" spans="1:14">
      <c r="A2118" s="259" t="s">
        <v>5</v>
      </c>
      <c r="B2118" s="259" t="s">
        <v>27</v>
      </c>
      <c r="C2118" s="259" t="s">
        <v>142</v>
      </c>
      <c r="D2118" s="259" t="s">
        <v>220</v>
      </c>
      <c r="E2118" t="s">
        <v>137</v>
      </c>
      <c r="F2118" s="259" t="s">
        <v>131</v>
      </c>
      <c r="G2118" s="259" t="s">
        <v>221</v>
      </c>
      <c r="H2118" s="306">
        <v>0</v>
      </c>
      <c r="I2118" s="306">
        <v>0</v>
      </c>
      <c r="J2118" s="306">
        <v>0</v>
      </c>
      <c r="K2118" s="306">
        <v>0</v>
      </c>
      <c r="L2118" s="306">
        <v>0</v>
      </c>
      <c r="M2118" s="306">
        <v>0</v>
      </c>
      <c r="N2118" s="306">
        <v>0</v>
      </c>
    </row>
    <row r="2119" spans="1:14">
      <c r="A2119" s="259" t="s">
        <v>5</v>
      </c>
      <c r="B2119" s="259" t="s">
        <v>27</v>
      </c>
      <c r="C2119" s="259" t="s">
        <v>142</v>
      </c>
      <c r="D2119" s="259" t="s">
        <v>220</v>
      </c>
      <c r="E2119" t="s">
        <v>136</v>
      </c>
      <c r="F2119" s="259" t="s">
        <v>131</v>
      </c>
      <c r="G2119" s="259" t="s">
        <v>221</v>
      </c>
      <c r="H2119" s="306">
        <v>0</v>
      </c>
      <c r="I2119" s="306">
        <v>0</v>
      </c>
      <c r="J2119" s="306">
        <v>0</v>
      </c>
      <c r="K2119" s="306">
        <v>0</v>
      </c>
      <c r="L2119" s="306">
        <v>0</v>
      </c>
      <c r="M2119" s="306">
        <v>0</v>
      </c>
      <c r="N2119" s="306">
        <v>0</v>
      </c>
    </row>
    <row r="2120" spans="1:14">
      <c r="E2120"/>
    </row>
    <row r="2122" spans="1:14">
      <c r="A2122" s="259" t="s">
        <v>2</v>
      </c>
      <c r="B2122" s="259" t="s">
        <v>43</v>
      </c>
      <c r="C2122" s="259" t="s">
        <v>132</v>
      </c>
      <c r="D2122" s="259" t="s">
        <v>218</v>
      </c>
      <c r="E2122" s="259" t="s">
        <v>219</v>
      </c>
      <c r="F2122" s="259" t="s">
        <v>99</v>
      </c>
      <c r="G2122" s="259" t="s">
        <v>46</v>
      </c>
      <c r="H2122" s="306">
        <v>2025</v>
      </c>
      <c r="I2122" s="306">
        <v>2028</v>
      </c>
      <c r="J2122" s="306">
        <v>2030</v>
      </c>
      <c r="K2122" s="306">
        <v>2032</v>
      </c>
      <c r="L2122" s="306">
        <v>2035</v>
      </c>
      <c r="M2122" s="306">
        <v>2037</v>
      </c>
      <c r="N2122" s="306">
        <v>2040</v>
      </c>
    </row>
    <row r="2123" spans="1:14">
      <c r="A2123" s="259" t="s">
        <v>5</v>
      </c>
      <c r="B2123" s="259" t="s">
        <v>28</v>
      </c>
      <c r="C2123" s="259" t="s">
        <v>133</v>
      </c>
      <c r="D2123" s="259" t="s">
        <v>220</v>
      </c>
      <c r="E2123" s="259" t="s">
        <v>48</v>
      </c>
      <c r="F2123" s="259" t="s">
        <v>131</v>
      </c>
      <c r="G2123" s="259" t="s">
        <v>221</v>
      </c>
      <c r="H2123" s="306">
        <v>31.432000489714799</v>
      </c>
      <c r="I2123" s="306">
        <v>0</v>
      </c>
      <c r="J2123" s="306">
        <v>0</v>
      </c>
      <c r="K2123" s="306">
        <v>0</v>
      </c>
      <c r="L2123" s="306">
        <v>0</v>
      </c>
      <c r="M2123" s="306">
        <v>0</v>
      </c>
      <c r="N2123" s="306">
        <v>0</v>
      </c>
    </row>
    <row r="2124" spans="1:14">
      <c r="A2124" s="259" t="s">
        <v>5</v>
      </c>
      <c r="B2124" s="259" t="s">
        <v>28</v>
      </c>
      <c r="C2124" s="259" t="s">
        <v>133</v>
      </c>
      <c r="D2124" s="259" t="s">
        <v>220</v>
      </c>
      <c r="E2124" s="259" t="s">
        <v>137</v>
      </c>
      <c r="F2124" s="259" t="s">
        <v>131</v>
      </c>
      <c r="G2124" s="259" t="s">
        <v>221</v>
      </c>
      <c r="H2124" s="306">
        <v>1026.175038123836</v>
      </c>
      <c r="I2124" s="306">
        <v>710.04819550029436</v>
      </c>
      <c r="J2124" s="306">
        <v>520.85025153639083</v>
      </c>
      <c r="K2124" s="306">
        <v>464.8089162221475</v>
      </c>
      <c r="L2124" s="306">
        <v>554.02225925139476</v>
      </c>
      <c r="M2124" s="306">
        <v>388.18787368996601</v>
      </c>
      <c r="N2124" s="306">
        <v>143.03498604558951</v>
      </c>
    </row>
    <row r="2125" spans="1:14">
      <c r="A2125" s="259" t="s">
        <v>5</v>
      </c>
      <c r="B2125" s="259" t="s">
        <v>28</v>
      </c>
      <c r="C2125" s="259" t="s">
        <v>133</v>
      </c>
      <c r="D2125" s="259" t="s">
        <v>220</v>
      </c>
      <c r="E2125" s="259" t="s">
        <v>136</v>
      </c>
      <c r="F2125" s="259" t="s">
        <v>131</v>
      </c>
      <c r="G2125" s="259" t="s">
        <v>221</v>
      </c>
      <c r="H2125" s="306">
        <v>0.39036703669090317</v>
      </c>
      <c r="I2125" s="306">
        <v>0</v>
      </c>
      <c r="J2125" s="306">
        <v>0</v>
      </c>
      <c r="K2125" s="306">
        <v>0</v>
      </c>
      <c r="L2125" s="306">
        <v>0</v>
      </c>
      <c r="M2125" s="306">
        <v>0</v>
      </c>
      <c r="N2125" s="306">
        <v>0</v>
      </c>
    </row>
    <row r="2126" spans="1:14">
      <c r="A2126" s="259" t="s">
        <v>5</v>
      </c>
      <c r="B2126" s="259" t="s">
        <v>28</v>
      </c>
      <c r="C2126" s="259" t="s">
        <v>141</v>
      </c>
      <c r="D2126" s="259" t="s">
        <v>220</v>
      </c>
      <c r="E2126" s="259" t="s">
        <v>48</v>
      </c>
      <c r="F2126" s="259" t="s">
        <v>131</v>
      </c>
      <c r="G2126" s="259" t="s">
        <v>221</v>
      </c>
      <c r="H2126" s="306">
        <v>30.211817584122858</v>
      </c>
      <c r="I2126" s="306">
        <v>0</v>
      </c>
      <c r="J2126" s="306">
        <v>0</v>
      </c>
      <c r="K2126" s="306">
        <v>0</v>
      </c>
      <c r="L2126" s="306">
        <v>0</v>
      </c>
      <c r="M2126" s="306">
        <v>0</v>
      </c>
      <c r="N2126" s="306">
        <v>0</v>
      </c>
    </row>
    <row r="2127" spans="1:14">
      <c r="A2127" s="259" t="s">
        <v>5</v>
      </c>
      <c r="B2127" s="259" t="s">
        <v>28</v>
      </c>
      <c r="C2127" s="259" t="s">
        <v>141</v>
      </c>
      <c r="D2127" s="259" t="s">
        <v>220</v>
      </c>
      <c r="E2127" s="259" t="s">
        <v>137</v>
      </c>
      <c r="F2127" s="259" t="s">
        <v>131</v>
      </c>
      <c r="G2127" s="259" t="s">
        <v>221</v>
      </c>
      <c r="H2127" s="306">
        <v>255.64137434838034</v>
      </c>
      <c r="I2127" s="306">
        <v>212.71032912673073</v>
      </c>
      <c r="J2127" s="306">
        <v>144.85087648135635</v>
      </c>
      <c r="K2127" s="306">
        <v>96.852557842859653</v>
      </c>
      <c r="L2127" s="306">
        <v>104.30619805120689</v>
      </c>
      <c r="M2127" s="306">
        <v>84.817556862431488</v>
      </c>
      <c r="N2127" s="306">
        <v>24.485750050288839</v>
      </c>
    </row>
    <row r="2128" spans="1:14">
      <c r="A2128" s="259" t="s">
        <v>5</v>
      </c>
      <c r="B2128" s="259" t="s">
        <v>28</v>
      </c>
      <c r="C2128" s="259" t="s">
        <v>141</v>
      </c>
      <c r="D2128" s="259" t="s">
        <v>220</v>
      </c>
      <c r="E2128" s="259" t="s">
        <v>136</v>
      </c>
      <c r="F2128" s="259" t="s">
        <v>131</v>
      </c>
      <c r="G2128" s="259" t="s">
        <v>221</v>
      </c>
      <c r="H2128" s="306">
        <v>0.39036703669090317</v>
      </c>
      <c r="I2128" s="306">
        <v>0</v>
      </c>
      <c r="J2128" s="306">
        <v>0</v>
      </c>
      <c r="K2128" s="306">
        <v>0</v>
      </c>
      <c r="L2128" s="306">
        <v>0</v>
      </c>
      <c r="M2128" s="306">
        <v>0</v>
      </c>
      <c r="N2128" s="306">
        <v>0</v>
      </c>
    </row>
    <row r="2129" spans="1:14">
      <c r="A2129" s="259" t="s">
        <v>5</v>
      </c>
      <c r="B2129" s="259" t="s">
        <v>28</v>
      </c>
      <c r="C2129" s="259" t="s">
        <v>142</v>
      </c>
      <c r="D2129" s="259" t="s">
        <v>220</v>
      </c>
      <c r="E2129" s="259" t="s">
        <v>48</v>
      </c>
      <c r="F2129" s="259" t="s">
        <v>131</v>
      </c>
      <c r="G2129" s="259" t="s">
        <v>221</v>
      </c>
      <c r="H2129" s="306">
        <v>1.22018290559194</v>
      </c>
      <c r="I2129" s="306">
        <v>0</v>
      </c>
      <c r="J2129" s="306">
        <v>0</v>
      </c>
      <c r="K2129" s="306">
        <v>0</v>
      </c>
      <c r="L2129" s="306">
        <v>0</v>
      </c>
      <c r="M2129" s="306">
        <v>0</v>
      </c>
      <c r="N2129" s="306">
        <v>0</v>
      </c>
    </row>
    <row r="2130" spans="1:14">
      <c r="A2130" s="259" t="s">
        <v>5</v>
      </c>
      <c r="B2130" s="259" t="s">
        <v>28</v>
      </c>
      <c r="C2130" s="259" t="s">
        <v>142</v>
      </c>
      <c r="D2130" s="259" t="s">
        <v>220</v>
      </c>
      <c r="E2130" s="259" t="s">
        <v>137</v>
      </c>
      <c r="F2130" s="259" t="s">
        <v>131</v>
      </c>
      <c r="G2130" s="259" t="s">
        <v>221</v>
      </c>
      <c r="H2130" s="306">
        <v>383.77005806859319</v>
      </c>
      <c r="I2130" s="306">
        <v>287.78943949368755</v>
      </c>
      <c r="J2130" s="306">
        <v>251.22115508361216</v>
      </c>
      <c r="K2130" s="306">
        <v>243.58109504002863</v>
      </c>
      <c r="L2130" s="306">
        <v>302.93118299158999</v>
      </c>
      <c r="M2130" s="306">
        <v>250.10126468689785</v>
      </c>
      <c r="N2130" s="306">
        <v>109.65368868003084</v>
      </c>
    </row>
    <row r="2131" spans="1:14">
      <c r="A2131" s="259" t="s">
        <v>5</v>
      </c>
      <c r="B2131" s="259" t="s">
        <v>28</v>
      </c>
      <c r="C2131" s="259" t="s">
        <v>142</v>
      </c>
      <c r="D2131" s="259" t="s">
        <v>220</v>
      </c>
      <c r="E2131" s="259" t="s">
        <v>136</v>
      </c>
      <c r="F2131" s="259" t="s">
        <v>131</v>
      </c>
      <c r="G2131" s="259" t="s">
        <v>221</v>
      </c>
      <c r="H2131" s="306">
        <v>0</v>
      </c>
      <c r="I2131" s="306">
        <v>0</v>
      </c>
      <c r="J2131" s="306">
        <v>0</v>
      </c>
      <c r="K2131" s="306">
        <v>0</v>
      </c>
      <c r="L2131" s="306">
        <v>0</v>
      </c>
      <c r="M2131" s="306">
        <v>0</v>
      </c>
      <c r="N2131" s="306">
        <v>0</v>
      </c>
    </row>
    <row r="2133" spans="1:14">
      <c r="A2133" s="259" t="s">
        <v>2</v>
      </c>
      <c r="B2133" s="259" t="s">
        <v>43</v>
      </c>
      <c r="C2133" s="259" t="s">
        <v>132</v>
      </c>
      <c r="D2133" s="259" t="s">
        <v>200</v>
      </c>
      <c r="E2133" s="259" t="s">
        <v>191</v>
      </c>
      <c r="F2133" s="259" t="s">
        <v>99</v>
      </c>
      <c r="G2133" s="259" t="s">
        <v>46</v>
      </c>
      <c r="H2133" s="306">
        <v>2025</v>
      </c>
      <c r="I2133" s="306">
        <v>2028</v>
      </c>
      <c r="J2133" s="306">
        <v>2030</v>
      </c>
      <c r="K2133" s="306">
        <v>2032</v>
      </c>
      <c r="L2133" s="306">
        <v>2035</v>
      </c>
      <c r="M2133" s="306">
        <v>2037</v>
      </c>
      <c r="N2133" s="306">
        <v>2040</v>
      </c>
    </row>
    <row r="2134" spans="1:14">
      <c r="A2134" s="259" t="s">
        <v>5</v>
      </c>
      <c r="B2134" s="259" t="s">
        <v>22</v>
      </c>
      <c r="C2134" s="259" t="s">
        <v>133</v>
      </c>
      <c r="D2134" s="259" t="s">
        <v>222</v>
      </c>
      <c r="E2134" s="259" t="s">
        <v>223</v>
      </c>
      <c r="F2134" s="259" t="s">
        <v>224</v>
      </c>
      <c r="G2134" s="259" t="s">
        <v>225</v>
      </c>
      <c r="H2134" s="306">
        <v>40.489824524651674</v>
      </c>
      <c r="I2134" s="306">
        <v>43.800029847518871</v>
      </c>
      <c r="J2134" s="306">
        <v>39.232966651538902</v>
      </c>
      <c r="K2134" s="306">
        <v>42.318305394811588</v>
      </c>
      <c r="L2134" s="306">
        <v>59.598468900723546</v>
      </c>
      <c r="M2134" s="306">
        <v>55.24882863801804</v>
      </c>
      <c r="N2134" s="306">
        <v>50.021283791820224</v>
      </c>
    </row>
    <row r="2135" spans="1:14">
      <c r="A2135" s="259" t="s">
        <v>5</v>
      </c>
      <c r="B2135" s="259" t="s">
        <v>18</v>
      </c>
      <c r="C2135" s="259" t="s">
        <v>133</v>
      </c>
      <c r="D2135" s="259" t="s">
        <v>222</v>
      </c>
      <c r="E2135" s="259" t="s">
        <v>223</v>
      </c>
      <c r="F2135" s="259" t="s">
        <v>224</v>
      </c>
      <c r="G2135" s="259" t="s">
        <v>225</v>
      </c>
      <c r="H2135" s="306">
        <v>40.998026020446275</v>
      </c>
      <c r="I2135" s="306">
        <v>45.176052798382372</v>
      </c>
      <c r="J2135" s="306">
        <v>42.080064594802899</v>
      </c>
      <c r="K2135" s="306">
        <v>45.545335078935288</v>
      </c>
      <c r="L2135" s="306">
        <v>63.734796370537147</v>
      </c>
      <c r="M2135" s="306">
        <v>55.979205023108335</v>
      </c>
      <c r="N2135" s="306">
        <v>47.913243935895423</v>
      </c>
    </row>
    <row r="2136" spans="1:14">
      <c r="A2136" s="259" t="s">
        <v>5</v>
      </c>
      <c r="B2136" s="259" t="s">
        <v>20</v>
      </c>
      <c r="C2136" s="259" t="s">
        <v>133</v>
      </c>
      <c r="D2136" s="259" t="s">
        <v>222</v>
      </c>
      <c r="E2136" s="259" t="s">
        <v>223</v>
      </c>
      <c r="F2136" s="259" t="s">
        <v>224</v>
      </c>
      <c r="G2136" s="259" t="s">
        <v>225</v>
      </c>
      <c r="H2136" s="306">
        <v>42.223280077981471</v>
      </c>
      <c r="I2136" s="306">
        <v>44.063517889252573</v>
      </c>
      <c r="J2136" s="306">
        <v>32.109008470551402</v>
      </c>
      <c r="K2136" s="306">
        <v>35.855432457578488</v>
      </c>
      <c r="L2136" s="306">
        <v>44.012710487435548</v>
      </c>
      <c r="M2136" s="306">
        <v>44.44069057869384</v>
      </c>
      <c r="N2136" s="306">
        <v>29.019742978914628</v>
      </c>
    </row>
    <row r="2137" spans="1:14">
      <c r="A2137" s="259" t="s">
        <v>5</v>
      </c>
      <c r="B2137" s="259" t="s">
        <v>23</v>
      </c>
      <c r="C2137" s="259" t="s">
        <v>133</v>
      </c>
      <c r="D2137" s="259" t="s">
        <v>222</v>
      </c>
      <c r="E2137" s="259" t="s">
        <v>223</v>
      </c>
      <c r="F2137" s="259" t="s">
        <v>224</v>
      </c>
      <c r="G2137" s="259" t="s">
        <v>225</v>
      </c>
      <c r="H2137" s="306">
        <v>42.917317683028074</v>
      </c>
      <c r="I2137" s="306">
        <v>43.557800468045471</v>
      </c>
      <c r="J2137" s="306">
        <v>40.511774687971602</v>
      </c>
      <c r="K2137" s="306">
        <v>43.693120522810588</v>
      </c>
      <c r="L2137" s="306">
        <v>62.82033553065115</v>
      </c>
      <c r="M2137" s="306">
        <v>55.250230170037838</v>
      </c>
      <c r="N2137" s="306">
        <v>49.639476609047527</v>
      </c>
    </row>
    <row r="2138" spans="1:14">
      <c r="A2138" s="259" t="s">
        <v>5</v>
      </c>
      <c r="B2138" s="259" t="s">
        <v>26</v>
      </c>
      <c r="C2138" s="259" t="s">
        <v>133</v>
      </c>
      <c r="D2138" s="259" t="s">
        <v>222</v>
      </c>
      <c r="E2138" s="259" t="s">
        <v>223</v>
      </c>
      <c r="F2138" s="259" t="s">
        <v>224</v>
      </c>
      <c r="G2138" s="259" t="s">
        <v>225</v>
      </c>
      <c r="H2138" s="306">
        <v>43.742501265860774</v>
      </c>
      <c r="I2138" s="306">
        <v>46.873342759792273</v>
      </c>
      <c r="J2138" s="306">
        <v>43.502128462232903</v>
      </c>
      <c r="K2138" s="306">
        <v>47.135261812678884</v>
      </c>
      <c r="L2138" s="306">
        <v>66.239363431663037</v>
      </c>
      <c r="M2138" s="306">
        <v>57.682104034929239</v>
      </c>
      <c r="N2138" s="306">
        <v>44.072295839247126</v>
      </c>
    </row>
    <row r="2139" spans="1:14">
      <c r="A2139" s="259" t="s">
        <v>5</v>
      </c>
      <c r="B2139" s="259" t="s">
        <v>27</v>
      </c>
      <c r="C2139" s="259" t="s">
        <v>133</v>
      </c>
      <c r="D2139" s="259" t="s">
        <v>222</v>
      </c>
      <c r="E2139" s="259" t="s">
        <v>223</v>
      </c>
      <c r="F2139" s="259" t="s">
        <v>224</v>
      </c>
      <c r="G2139" s="259" t="s">
        <v>225</v>
      </c>
      <c r="H2139" s="306">
        <v>46.954560362005772</v>
      </c>
      <c r="I2139" s="306">
        <v>46.248193086344074</v>
      </c>
      <c r="J2139" s="306">
        <v>42.340952114216499</v>
      </c>
      <c r="K2139" s="306">
        <v>45.849873053243485</v>
      </c>
      <c r="L2139" s="306">
        <v>60.284158744716144</v>
      </c>
      <c r="M2139" s="306">
        <v>51.893844529540338</v>
      </c>
      <c r="N2139" s="306">
        <v>43.572040293402225</v>
      </c>
    </row>
    <row r="2140" spans="1:14">
      <c r="A2140" s="259" t="s">
        <v>5</v>
      </c>
      <c r="B2140" s="259" t="s">
        <v>25</v>
      </c>
      <c r="C2140" s="259" t="s">
        <v>133</v>
      </c>
      <c r="D2140" s="259" t="s">
        <v>222</v>
      </c>
      <c r="E2140" s="259" t="s">
        <v>223</v>
      </c>
      <c r="F2140" s="259" t="s">
        <v>224</v>
      </c>
      <c r="G2140" s="259" t="s">
        <v>225</v>
      </c>
      <c r="H2140" s="306">
        <v>26.703036425260301</v>
      </c>
      <c r="I2140" s="306">
        <v>26.1943699665193</v>
      </c>
      <c r="J2140" s="306">
        <v>22.8182916175858</v>
      </c>
      <c r="K2140" s="306">
        <v>29.374905757229389</v>
      </c>
      <c r="L2140" s="306">
        <v>38.484162539784094</v>
      </c>
      <c r="M2140" s="306">
        <v>37.037303074307317</v>
      </c>
      <c r="N2140" s="306">
        <v>67.394008951781302</v>
      </c>
    </row>
    <row r="2141" spans="1:14">
      <c r="A2141" s="259" t="s">
        <v>5</v>
      </c>
      <c r="B2141" s="259" t="s">
        <v>19</v>
      </c>
      <c r="C2141" s="259" t="s">
        <v>133</v>
      </c>
      <c r="D2141" s="259" t="s">
        <v>222</v>
      </c>
      <c r="E2141" s="259" t="s">
        <v>223</v>
      </c>
      <c r="F2141" s="259" t="s">
        <v>224</v>
      </c>
      <c r="G2141" s="259" t="s">
        <v>225</v>
      </c>
      <c r="H2141" s="306">
        <v>39.690956074901266</v>
      </c>
      <c r="I2141" s="306">
        <v>43.944850146968179</v>
      </c>
      <c r="J2141" s="306">
        <v>46.355971730865512</v>
      </c>
      <c r="K2141" s="306">
        <v>41.262209711645646</v>
      </c>
      <c r="L2141" s="306">
        <v>44.213577808069182</v>
      </c>
      <c r="M2141" s="306">
        <v>40.502118145883955</v>
      </c>
      <c r="N2141" s="306">
        <v>30.915401020326179</v>
      </c>
    </row>
    <row r="2142" spans="1:14">
      <c r="A2142" s="259" t="s">
        <v>5</v>
      </c>
      <c r="B2142" s="259" t="s">
        <v>21</v>
      </c>
      <c r="C2142" s="259" t="s">
        <v>133</v>
      </c>
      <c r="D2142" s="259" t="s">
        <v>222</v>
      </c>
      <c r="E2142" s="259" t="s">
        <v>223</v>
      </c>
      <c r="F2142" s="259" t="s">
        <v>224</v>
      </c>
      <c r="G2142" s="259" t="s">
        <v>225</v>
      </c>
      <c r="H2142" s="306">
        <v>51.824972563300697</v>
      </c>
      <c r="I2142" s="306">
        <v>47.437217060859375</v>
      </c>
      <c r="J2142" s="306">
        <v>48.786913702975809</v>
      </c>
      <c r="K2142" s="306">
        <v>44.122603618858946</v>
      </c>
      <c r="L2142" s="306">
        <v>47.272538234527886</v>
      </c>
      <c r="M2142" s="306">
        <v>42.702301163755351</v>
      </c>
      <c r="N2142" s="306">
        <v>38.07604339051958</v>
      </c>
    </row>
    <row r="2143" spans="1:14">
      <c r="A2143" s="259" t="s">
        <v>5</v>
      </c>
      <c r="B2143" s="259" t="s">
        <v>24</v>
      </c>
      <c r="C2143" s="259" t="s">
        <v>133</v>
      </c>
      <c r="D2143" s="259" t="s">
        <v>222</v>
      </c>
      <c r="E2143" s="259" t="s">
        <v>223</v>
      </c>
      <c r="F2143" s="259" t="s">
        <v>224</v>
      </c>
      <c r="G2143" s="259" t="s">
        <v>225</v>
      </c>
      <c r="H2143" s="306">
        <v>43.54201411222887</v>
      </c>
      <c r="I2143" s="306">
        <v>46.388792914097174</v>
      </c>
      <c r="J2143" s="306">
        <v>48.738113737312318</v>
      </c>
      <c r="K2143" s="306">
        <v>49.711432670854144</v>
      </c>
      <c r="L2143" s="306">
        <v>53.549618128231181</v>
      </c>
      <c r="M2143" s="306">
        <v>46.345141962142456</v>
      </c>
      <c r="N2143" s="306">
        <v>35.794460955843277</v>
      </c>
    </row>
    <row r="2144" spans="1:14">
      <c r="A2144" s="259" t="s">
        <v>5</v>
      </c>
      <c r="B2144" s="259" t="s">
        <v>22</v>
      </c>
      <c r="C2144" s="259" t="s">
        <v>133</v>
      </c>
      <c r="D2144" s="259" t="s">
        <v>222</v>
      </c>
      <c r="E2144" s="259" t="s">
        <v>223</v>
      </c>
      <c r="F2144" s="259" t="s">
        <v>226</v>
      </c>
      <c r="G2144" s="259" t="s">
        <v>225</v>
      </c>
      <c r="H2144" s="306">
        <v>39.257158440537602</v>
      </c>
      <c r="I2144" s="306">
        <v>43.435185218473698</v>
      </c>
      <c r="J2144" s="306">
        <v>42.080064594802899</v>
      </c>
      <c r="K2144" s="306">
        <v>44.516796266149903</v>
      </c>
      <c r="L2144" s="306">
        <v>48.8637918043271</v>
      </c>
      <c r="M2144" s="306">
        <v>43.314821461464497</v>
      </c>
      <c r="N2144" s="306">
        <v>42.006851241831498</v>
      </c>
    </row>
    <row r="2145" spans="1:14">
      <c r="A2145" s="259" t="s">
        <v>5</v>
      </c>
      <c r="B2145" s="259" t="s">
        <v>18</v>
      </c>
      <c r="C2145" s="259" t="s">
        <v>133</v>
      </c>
      <c r="D2145" s="259" t="s">
        <v>222</v>
      </c>
      <c r="E2145" s="259" t="s">
        <v>223</v>
      </c>
      <c r="F2145" s="259" t="s">
        <v>226</v>
      </c>
      <c r="G2145" s="259" t="s">
        <v>225</v>
      </c>
      <c r="H2145" s="306">
        <v>38.748956944743</v>
      </c>
      <c r="I2145" s="306">
        <v>42.059162267610198</v>
      </c>
      <c r="J2145" s="306">
        <v>39.232966651538902</v>
      </c>
      <c r="K2145" s="306">
        <v>41.289766582026203</v>
      </c>
      <c r="L2145" s="306">
        <v>44.727464334513499</v>
      </c>
      <c r="M2145" s="306">
        <v>42.584445076374202</v>
      </c>
      <c r="N2145" s="306">
        <v>44.114891097756299</v>
      </c>
    </row>
    <row r="2146" spans="1:14">
      <c r="A2146" s="259" t="s">
        <v>5</v>
      </c>
      <c r="B2146" s="259" t="s">
        <v>20</v>
      </c>
      <c r="C2146" s="259" t="s">
        <v>133</v>
      </c>
      <c r="D2146" s="259" t="s">
        <v>222</v>
      </c>
      <c r="E2146" s="259" t="s">
        <v>223</v>
      </c>
      <c r="F2146" s="259" t="s">
        <v>226</v>
      </c>
      <c r="G2146" s="259" t="s">
        <v>225</v>
      </c>
      <c r="H2146" s="306">
        <v>40.482412498072797</v>
      </c>
      <c r="I2146" s="306">
        <v>42.322650309343899</v>
      </c>
      <c r="J2146" s="306">
        <v>32.109008470551402</v>
      </c>
      <c r="K2146" s="306">
        <v>34.826893644793103</v>
      </c>
      <c r="L2146" s="306">
        <v>29.141705921225501</v>
      </c>
      <c r="M2146" s="306">
        <v>31.776307017050001</v>
      </c>
      <c r="N2146" s="306">
        <v>23.1133502848507</v>
      </c>
    </row>
    <row r="2147" spans="1:14">
      <c r="A2147" s="259" t="s">
        <v>5</v>
      </c>
      <c r="B2147" s="259" t="s">
        <v>23</v>
      </c>
      <c r="C2147" s="259" t="s">
        <v>133</v>
      </c>
      <c r="D2147" s="259" t="s">
        <v>222</v>
      </c>
      <c r="E2147" s="259" t="s">
        <v>223</v>
      </c>
      <c r="F2147" s="259" t="s">
        <v>226</v>
      </c>
      <c r="G2147" s="259" t="s">
        <v>225</v>
      </c>
      <c r="H2147" s="306">
        <v>41.1764501031194</v>
      </c>
      <c r="I2147" s="306">
        <v>41.816932888136797</v>
      </c>
      <c r="J2147" s="306">
        <v>40.511774687971602</v>
      </c>
      <c r="K2147" s="306">
        <v>42.664581710025203</v>
      </c>
      <c r="L2147" s="306">
        <v>47.949330964441103</v>
      </c>
      <c r="M2147" s="306">
        <v>42.585846608394</v>
      </c>
      <c r="N2147" s="306">
        <v>43.733083914983602</v>
      </c>
    </row>
    <row r="2148" spans="1:14">
      <c r="A2148" s="259" t="s">
        <v>5</v>
      </c>
      <c r="B2148" s="259" t="s">
        <v>26</v>
      </c>
      <c r="C2148" s="259" t="s">
        <v>133</v>
      </c>
      <c r="D2148" s="259" t="s">
        <v>222</v>
      </c>
      <c r="E2148" s="259" t="s">
        <v>223</v>
      </c>
      <c r="F2148" s="259" t="s">
        <v>226</v>
      </c>
      <c r="G2148" s="259" t="s">
        <v>225</v>
      </c>
      <c r="H2148" s="306">
        <v>42.0016336859521</v>
      </c>
      <c r="I2148" s="306">
        <v>45.132475179883599</v>
      </c>
      <c r="J2148" s="306">
        <v>43.502128462232903</v>
      </c>
      <c r="K2148" s="306">
        <v>46.106722999893499</v>
      </c>
      <c r="L2148" s="306">
        <v>51.368358865452997</v>
      </c>
      <c r="M2148" s="306">
        <v>45.017720473285401</v>
      </c>
      <c r="N2148" s="306">
        <v>38.165903145183201</v>
      </c>
    </row>
    <row r="2149" spans="1:14">
      <c r="A2149" s="259" t="s">
        <v>5</v>
      </c>
      <c r="B2149" s="259" t="s">
        <v>27</v>
      </c>
      <c r="C2149" s="259" t="s">
        <v>133</v>
      </c>
      <c r="D2149" s="259" t="s">
        <v>222</v>
      </c>
      <c r="E2149" s="259" t="s">
        <v>223</v>
      </c>
      <c r="F2149" s="259" t="s">
        <v>226</v>
      </c>
      <c r="G2149" s="259" t="s">
        <v>225</v>
      </c>
      <c r="H2149" s="306">
        <v>45.213692782097098</v>
      </c>
      <c r="I2149" s="306">
        <v>44.5073255064354</v>
      </c>
      <c r="J2149" s="306">
        <v>42.340952114216499</v>
      </c>
      <c r="K2149" s="306">
        <v>44.8213342404581</v>
      </c>
      <c r="L2149" s="306">
        <v>45.413154178506097</v>
      </c>
      <c r="M2149" s="306">
        <v>39.2294609678965</v>
      </c>
      <c r="N2149" s="306">
        <v>37.6656475993383</v>
      </c>
    </row>
    <row r="2150" spans="1:14">
      <c r="A2150" s="259" t="s">
        <v>5</v>
      </c>
      <c r="B2150" s="259" t="s">
        <v>25</v>
      </c>
      <c r="C2150" s="259" t="s">
        <v>133</v>
      </c>
      <c r="D2150" s="259" t="s">
        <v>222</v>
      </c>
      <c r="E2150" s="259" t="s">
        <v>223</v>
      </c>
      <c r="F2150" s="259" t="s">
        <v>226</v>
      </c>
      <c r="G2150" s="259" t="s">
        <v>225</v>
      </c>
      <c r="H2150" s="306">
        <v>26.703036425260301</v>
      </c>
      <c r="I2150" s="306">
        <v>26.1943699665193</v>
      </c>
      <c r="J2150" s="306">
        <v>22.8182916175858</v>
      </c>
      <c r="K2150" s="306">
        <v>24.109121500477499</v>
      </c>
      <c r="L2150" s="306">
        <v>25.0432482244249</v>
      </c>
      <c r="M2150" s="306">
        <v>24.362542190037701</v>
      </c>
      <c r="N2150" s="306">
        <v>55.203053267721899</v>
      </c>
    </row>
    <row r="2151" spans="1:14">
      <c r="A2151" s="259" t="s">
        <v>5</v>
      </c>
      <c r="B2151" s="259" t="s">
        <v>19</v>
      </c>
      <c r="C2151" s="259" t="s">
        <v>133</v>
      </c>
      <c r="D2151" s="259" t="s">
        <v>222</v>
      </c>
      <c r="E2151" s="259" t="s">
        <v>223</v>
      </c>
      <c r="F2151" s="259" t="s">
        <v>226</v>
      </c>
      <c r="G2151" s="259" t="s">
        <v>225</v>
      </c>
      <c r="H2151" s="306">
        <v>28.444289408234599</v>
      </c>
      <c r="I2151" s="306">
        <v>28.020192612721601</v>
      </c>
      <c r="J2151" s="306">
        <v>27.987250269678299</v>
      </c>
      <c r="K2151" s="306">
        <v>26.722255373746101</v>
      </c>
      <c r="L2151" s="306">
        <v>31.663349497566902</v>
      </c>
      <c r="M2151" s="306">
        <v>32.255542803418201</v>
      </c>
      <c r="N2151" s="306">
        <v>23.3948530751207</v>
      </c>
    </row>
    <row r="2152" spans="1:14">
      <c r="A2152" s="259" t="s">
        <v>5</v>
      </c>
      <c r="B2152" s="259" t="s">
        <v>21</v>
      </c>
      <c r="C2152" s="259" t="s">
        <v>133</v>
      </c>
      <c r="D2152" s="259" t="s">
        <v>222</v>
      </c>
      <c r="E2152" s="259" t="s">
        <v>223</v>
      </c>
      <c r="F2152" s="259" t="s">
        <v>226</v>
      </c>
      <c r="G2152" s="259" t="s">
        <v>225</v>
      </c>
      <c r="H2152" s="306">
        <v>32.393722563300699</v>
      </c>
      <c r="I2152" s="306">
        <v>31.512559526612801</v>
      </c>
      <c r="J2152" s="306">
        <v>30.418192241788599</v>
      </c>
      <c r="K2152" s="306">
        <v>29.582649280959401</v>
      </c>
      <c r="L2152" s="306">
        <v>34.722309924025602</v>
      </c>
      <c r="M2152" s="306">
        <v>34.455725821289597</v>
      </c>
      <c r="N2152" s="306">
        <v>30.555495445314101</v>
      </c>
    </row>
    <row r="2153" spans="1:14">
      <c r="A2153" s="259" t="s">
        <v>5</v>
      </c>
      <c r="B2153" s="259" t="s">
        <v>24</v>
      </c>
      <c r="C2153" s="259" t="s">
        <v>133</v>
      </c>
      <c r="D2153" s="259" t="s">
        <v>222</v>
      </c>
      <c r="E2153" s="259" t="s">
        <v>223</v>
      </c>
      <c r="F2153" s="259" t="s">
        <v>226</v>
      </c>
      <c r="G2153" s="259" t="s">
        <v>225</v>
      </c>
      <c r="H2153" s="306">
        <v>27.6808453839827</v>
      </c>
      <c r="I2153" s="306">
        <v>27.5985060990877</v>
      </c>
      <c r="J2153" s="306">
        <v>26.159659706027899</v>
      </c>
      <c r="K2153" s="306">
        <v>27.298903126763399</v>
      </c>
      <c r="L2153" s="306">
        <v>32.563393889767802</v>
      </c>
      <c r="M2153" s="306">
        <v>33.227722066360201</v>
      </c>
      <c r="N2153" s="306">
        <v>35.181542829883199</v>
      </c>
    </row>
    <row r="2154" spans="1:14">
      <c r="A2154" s="259" t="s">
        <v>5</v>
      </c>
      <c r="B2154" s="259" t="s">
        <v>22</v>
      </c>
      <c r="C2154" s="259" t="s">
        <v>133</v>
      </c>
      <c r="D2154" s="259" t="s">
        <v>222</v>
      </c>
      <c r="E2154" s="259" t="s">
        <v>223</v>
      </c>
      <c r="F2154" s="259" t="s">
        <v>227</v>
      </c>
      <c r="G2154" s="259" t="s">
        <v>228</v>
      </c>
      <c r="H2154" s="306">
        <v>15.25</v>
      </c>
      <c r="I2154" s="306">
        <v>15.25</v>
      </c>
      <c r="J2154" s="306">
        <v>0</v>
      </c>
      <c r="K2154" s="306">
        <v>9.01</v>
      </c>
      <c r="L2154" s="306">
        <v>130.27000000000001</v>
      </c>
      <c r="M2154" s="306">
        <v>110.94</v>
      </c>
      <c r="N2154" s="306">
        <v>51.74</v>
      </c>
    </row>
    <row r="2155" spans="1:14">
      <c r="A2155" s="259" t="s">
        <v>5</v>
      </c>
      <c r="B2155" s="259" t="s">
        <v>18</v>
      </c>
      <c r="C2155" s="259" t="s">
        <v>133</v>
      </c>
      <c r="D2155" s="259" t="s">
        <v>222</v>
      </c>
      <c r="E2155" s="259" t="s">
        <v>223</v>
      </c>
      <c r="F2155" s="259" t="s">
        <v>227</v>
      </c>
      <c r="G2155" s="259" t="s">
        <v>228</v>
      </c>
      <c r="H2155" s="306">
        <v>15.25</v>
      </c>
      <c r="I2155" s="306">
        <v>15.25</v>
      </c>
      <c r="J2155" s="306">
        <v>0</v>
      </c>
      <c r="K2155" s="306">
        <v>9.01</v>
      </c>
      <c r="L2155" s="306">
        <v>130.27000000000001</v>
      </c>
      <c r="M2155" s="306">
        <v>110.94</v>
      </c>
      <c r="N2155" s="306">
        <v>51.74</v>
      </c>
    </row>
    <row r="2156" spans="1:14">
      <c r="A2156" s="259" t="s">
        <v>5</v>
      </c>
      <c r="B2156" s="259" t="s">
        <v>20</v>
      </c>
      <c r="C2156" s="259" t="s">
        <v>133</v>
      </c>
      <c r="D2156" s="259" t="s">
        <v>222</v>
      </c>
      <c r="E2156" s="259" t="s">
        <v>223</v>
      </c>
      <c r="F2156" s="259" t="s">
        <v>227</v>
      </c>
      <c r="G2156" s="259" t="s">
        <v>228</v>
      </c>
      <c r="H2156" s="306">
        <v>15.25</v>
      </c>
      <c r="I2156" s="306">
        <v>15.25</v>
      </c>
      <c r="J2156" s="306">
        <v>0</v>
      </c>
      <c r="K2156" s="306">
        <v>9.01</v>
      </c>
      <c r="L2156" s="306">
        <v>130.27000000000001</v>
      </c>
      <c r="M2156" s="306">
        <v>110.94</v>
      </c>
      <c r="N2156" s="306">
        <v>51.74</v>
      </c>
    </row>
    <row r="2157" spans="1:14">
      <c r="A2157" s="259" t="s">
        <v>5</v>
      </c>
      <c r="B2157" s="259" t="s">
        <v>23</v>
      </c>
      <c r="C2157" s="259" t="s">
        <v>133</v>
      </c>
      <c r="D2157" s="259" t="s">
        <v>222</v>
      </c>
      <c r="E2157" s="259" t="s">
        <v>223</v>
      </c>
      <c r="F2157" s="259" t="s">
        <v>227</v>
      </c>
      <c r="G2157" s="259" t="s">
        <v>228</v>
      </c>
      <c r="H2157" s="306">
        <v>15.25</v>
      </c>
      <c r="I2157" s="306">
        <v>15.25</v>
      </c>
      <c r="J2157" s="306">
        <v>0</v>
      </c>
      <c r="K2157" s="306">
        <v>9.01</v>
      </c>
      <c r="L2157" s="306">
        <v>130.27000000000001</v>
      </c>
      <c r="M2157" s="306">
        <v>110.94</v>
      </c>
      <c r="N2157" s="306">
        <v>51.74</v>
      </c>
    </row>
    <row r="2158" spans="1:14">
      <c r="A2158" s="259" t="s">
        <v>5</v>
      </c>
      <c r="B2158" s="259" t="s">
        <v>26</v>
      </c>
      <c r="C2158" s="259" t="s">
        <v>133</v>
      </c>
      <c r="D2158" s="259" t="s">
        <v>222</v>
      </c>
      <c r="E2158" s="259" t="s">
        <v>223</v>
      </c>
      <c r="F2158" s="259" t="s">
        <v>227</v>
      </c>
      <c r="G2158" s="259" t="s">
        <v>228</v>
      </c>
      <c r="H2158" s="306">
        <v>15.25</v>
      </c>
      <c r="I2158" s="306">
        <v>15.25</v>
      </c>
      <c r="J2158" s="306">
        <v>0</v>
      </c>
      <c r="K2158" s="306">
        <v>9.01</v>
      </c>
      <c r="L2158" s="306">
        <v>130.27000000000001</v>
      </c>
      <c r="M2158" s="306">
        <v>110.94</v>
      </c>
      <c r="N2158" s="306">
        <v>51.74</v>
      </c>
    </row>
    <row r="2159" spans="1:14">
      <c r="A2159" s="259" t="s">
        <v>5</v>
      </c>
      <c r="B2159" s="259" t="s">
        <v>27</v>
      </c>
      <c r="C2159" s="259" t="s">
        <v>133</v>
      </c>
      <c r="D2159" s="259" t="s">
        <v>222</v>
      </c>
      <c r="E2159" s="259" t="s">
        <v>223</v>
      </c>
      <c r="F2159" s="259" t="s">
        <v>227</v>
      </c>
      <c r="G2159" s="259" t="s">
        <v>228</v>
      </c>
      <c r="H2159" s="306">
        <v>15.25</v>
      </c>
      <c r="I2159" s="306">
        <v>15.25</v>
      </c>
      <c r="J2159" s="306">
        <v>0</v>
      </c>
      <c r="K2159" s="306">
        <v>9.01</v>
      </c>
      <c r="L2159" s="306">
        <v>130.27000000000001</v>
      </c>
      <c r="M2159" s="306">
        <v>110.94</v>
      </c>
      <c r="N2159" s="306">
        <v>51.74</v>
      </c>
    </row>
    <row r="2160" spans="1:14">
      <c r="A2160" s="259" t="s">
        <v>5</v>
      </c>
      <c r="B2160" s="259" t="s">
        <v>19</v>
      </c>
      <c r="C2160" s="259" t="s">
        <v>133</v>
      </c>
      <c r="D2160" s="259" t="s">
        <v>222</v>
      </c>
      <c r="E2160" s="259" t="s">
        <v>223</v>
      </c>
      <c r="F2160" s="259" t="s">
        <v>227</v>
      </c>
      <c r="G2160" s="259" t="s">
        <v>228</v>
      </c>
      <c r="H2160" s="306">
        <v>98.520800000000008</v>
      </c>
      <c r="I2160" s="306">
        <v>139.5</v>
      </c>
      <c r="J2160" s="306">
        <v>160.91</v>
      </c>
      <c r="K2160" s="306">
        <v>127.37</v>
      </c>
      <c r="L2160" s="306">
        <v>109.94</v>
      </c>
      <c r="M2160" s="306">
        <v>72.239999999999995</v>
      </c>
      <c r="N2160" s="306">
        <v>65.88</v>
      </c>
    </row>
    <row r="2161" spans="1:14">
      <c r="A2161" s="259" t="s">
        <v>5</v>
      </c>
      <c r="B2161" s="259" t="s">
        <v>21</v>
      </c>
      <c r="C2161" s="259" t="s">
        <v>133</v>
      </c>
      <c r="D2161" s="259" t="s">
        <v>222</v>
      </c>
      <c r="E2161" s="259" t="s">
        <v>223</v>
      </c>
      <c r="F2161" s="259" t="s">
        <v>227</v>
      </c>
      <c r="G2161" s="259" t="s">
        <v>228</v>
      </c>
      <c r="H2161" s="306">
        <v>170.21775</v>
      </c>
      <c r="I2161" s="306">
        <v>139.5</v>
      </c>
      <c r="J2161" s="306">
        <v>160.91</v>
      </c>
      <c r="K2161" s="306">
        <v>127.37</v>
      </c>
      <c r="L2161" s="306">
        <v>109.94</v>
      </c>
      <c r="M2161" s="306">
        <v>72.239999999999995</v>
      </c>
      <c r="N2161" s="306">
        <v>65.88</v>
      </c>
    </row>
    <row r="2162" spans="1:14">
      <c r="A2162" s="259" t="s">
        <v>5</v>
      </c>
      <c r="B2162" s="259" t="s">
        <v>24</v>
      </c>
      <c r="C2162" s="259" t="s">
        <v>133</v>
      </c>
      <c r="D2162" s="259" t="s">
        <v>222</v>
      </c>
      <c r="E2162" s="259" t="s">
        <v>223</v>
      </c>
      <c r="F2162" s="259" t="s">
        <v>227</v>
      </c>
      <c r="G2162" s="259" t="s">
        <v>228</v>
      </c>
      <c r="H2162" s="306">
        <v>98.520800000000008</v>
      </c>
      <c r="I2162" s="306">
        <v>139.5</v>
      </c>
      <c r="J2162" s="306">
        <v>160.91</v>
      </c>
      <c r="K2162" s="306">
        <v>127.37</v>
      </c>
      <c r="L2162" s="306">
        <v>109.94</v>
      </c>
      <c r="M2162" s="306">
        <v>72.239999999999995</v>
      </c>
      <c r="N2162" s="306">
        <v>65.88</v>
      </c>
    </row>
    <row r="2163" spans="1:14">
      <c r="A2163" s="259" t="s">
        <v>5</v>
      </c>
      <c r="B2163" s="259" t="s">
        <v>229</v>
      </c>
      <c r="C2163" s="259" t="s">
        <v>133</v>
      </c>
      <c r="D2163" s="259" t="s">
        <v>230</v>
      </c>
      <c r="E2163" s="259" t="s">
        <v>223</v>
      </c>
      <c r="F2163" s="259" t="s">
        <v>231</v>
      </c>
      <c r="G2163" s="259" t="s">
        <v>232</v>
      </c>
      <c r="H2163" s="306">
        <v>3.3700000000789401</v>
      </c>
      <c r="I2163" s="306">
        <v>3.1400000001334099</v>
      </c>
      <c r="J2163" s="306">
        <v>2.9900000000903302</v>
      </c>
      <c r="K2163" s="306">
        <v>3.3100000001327601</v>
      </c>
      <c r="L2163" s="306">
        <v>3.8300000017677198</v>
      </c>
      <c r="M2163" s="306">
        <v>3.90000000023154</v>
      </c>
      <c r="N2163" s="306">
        <v>4.1199999998192904</v>
      </c>
    </row>
    <row r="2164" spans="1:14">
      <c r="A2164" s="259" t="s">
        <v>5</v>
      </c>
      <c r="B2164" s="259" t="s">
        <v>22</v>
      </c>
      <c r="C2164" s="259" t="s">
        <v>133</v>
      </c>
      <c r="D2164" s="259" t="s">
        <v>222</v>
      </c>
      <c r="E2164" s="259" t="s">
        <v>233</v>
      </c>
      <c r="F2164" s="259" t="s">
        <v>224</v>
      </c>
      <c r="G2164" s="259" t="s">
        <v>225</v>
      </c>
      <c r="H2164" s="306">
        <v>44.923605526415365</v>
      </c>
      <c r="I2164" s="306">
        <v>51.722599429197047</v>
      </c>
      <c r="J2164" s="306">
        <v>48.295711659523711</v>
      </c>
      <c r="K2164" s="306">
        <v>54.304669313477589</v>
      </c>
      <c r="L2164" s="306">
        <v>81.399405691455499</v>
      </c>
      <c r="M2164" s="306">
        <v>78.661222240420983</v>
      </c>
      <c r="N2164" s="306">
        <v>75.80008199233859</v>
      </c>
    </row>
    <row r="2165" spans="1:14">
      <c r="A2165" s="259" t="s">
        <v>5</v>
      </c>
      <c r="B2165" s="259" t="s">
        <v>18</v>
      </c>
      <c r="C2165" s="259" t="s">
        <v>133</v>
      </c>
      <c r="D2165" s="259" t="s">
        <v>222</v>
      </c>
      <c r="E2165" s="259" t="s">
        <v>233</v>
      </c>
      <c r="F2165" s="259" t="s">
        <v>224</v>
      </c>
      <c r="G2165" s="259" t="s">
        <v>225</v>
      </c>
      <c r="H2165" s="306">
        <v>45.487456908658601</v>
      </c>
      <c r="I2165" s="306">
        <v>53.347518045477997</v>
      </c>
      <c r="J2165" s="306">
        <v>51.800484126912629</v>
      </c>
      <c r="K2165" s="306">
        <v>58.445732577381321</v>
      </c>
      <c r="L2165" s="306">
        <v>87.048789039690831</v>
      </c>
      <c r="M2165" s="306">
        <v>79.701104905140653</v>
      </c>
      <c r="N2165" s="306">
        <v>72.605649906444228</v>
      </c>
    </row>
    <row r="2166" spans="1:14">
      <c r="A2166" s="259" t="s">
        <v>5</v>
      </c>
      <c r="B2166" s="259" t="s">
        <v>20</v>
      </c>
      <c r="C2166" s="259" t="s">
        <v>133</v>
      </c>
      <c r="D2166" s="259" t="s">
        <v>222</v>
      </c>
      <c r="E2166" s="259" t="s">
        <v>233</v>
      </c>
      <c r="F2166" s="259" t="s">
        <v>224</v>
      </c>
      <c r="G2166" s="259" t="s">
        <v>225</v>
      </c>
      <c r="H2166" s="306">
        <v>46.846880679854223</v>
      </c>
      <c r="I2166" s="306">
        <v>52.033747309333663</v>
      </c>
      <c r="J2166" s="306">
        <v>39.526131901782357</v>
      </c>
      <c r="K2166" s="306">
        <v>46.011232834934262</v>
      </c>
      <c r="L2166" s="306">
        <v>60.112424742237806</v>
      </c>
      <c r="M2166" s="306">
        <v>63.272998257249995</v>
      </c>
      <c r="N2166" s="306">
        <v>43.975258738921625</v>
      </c>
    </row>
    <row r="2167" spans="1:14">
      <c r="A2167" s="259" t="s">
        <v>5</v>
      </c>
      <c r="B2167" s="259" t="s">
        <v>23</v>
      </c>
      <c r="C2167" s="259" t="s">
        <v>133</v>
      </c>
      <c r="D2167" s="259" t="s">
        <v>222</v>
      </c>
      <c r="E2167" s="259" t="s">
        <v>233</v>
      </c>
      <c r="F2167" s="259" t="s">
        <v>224</v>
      </c>
      <c r="G2167" s="259" t="s">
        <v>225</v>
      </c>
      <c r="H2167" s="306">
        <v>47.616917891811731</v>
      </c>
      <c r="I2167" s="306">
        <v>51.436555487946279</v>
      </c>
      <c r="J2167" s="306">
        <v>49.86992206130104</v>
      </c>
      <c r="K2167" s="306">
        <v>56.068891207445617</v>
      </c>
      <c r="L2167" s="306">
        <v>85.799821234514127</v>
      </c>
      <c r="M2167" s="306">
        <v>78.6632176894541</v>
      </c>
      <c r="N2167" s="306">
        <v>75.221507962134126</v>
      </c>
    </row>
    <row r="2168" spans="1:14">
      <c r="A2168" s="259" t="s">
        <v>5</v>
      </c>
      <c r="B2168" s="259" t="s">
        <v>26</v>
      </c>
      <c r="C2168" s="259" t="s">
        <v>133</v>
      </c>
      <c r="D2168" s="259" t="s">
        <v>222</v>
      </c>
      <c r="E2168" s="259" t="s">
        <v>233</v>
      </c>
      <c r="F2168" s="259" t="s">
        <v>224</v>
      </c>
      <c r="G2168" s="259" t="s">
        <v>225</v>
      </c>
      <c r="H2168" s="306">
        <v>48.532462036476538</v>
      </c>
      <c r="I2168" s="306">
        <v>55.351814597211387</v>
      </c>
      <c r="J2168" s="306">
        <v>53.551042199995095</v>
      </c>
      <c r="K2168" s="306">
        <v>60.485994934370439</v>
      </c>
      <c r="L2168" s="306">
        <v>90.469519035785879</v>
      </c>
      <c r="M2168" s="306">
        <v>82.125629024909273</v>
      </c>
      <c r="N2168" s="306">
        <v>66.785243899554274</v>
      </c>
    </row>
    <row r="2169" spans="1:14">
      <c r="A2169" s="259" t="s">
        <v>5</v>
      </c>
      <c r="B2169" s="259" t="s">
        <v>27</v>
      </c>
      <c r="C2169" s="259" t="s">
        <v>133</v>
      </c>
      <c r="D2169" s="259" t="s">
        <v>222</v>
      </c>
      <c r="E2169" s="259" t="s">
        <v>233</v>
      </c>
      <c r="F2169" s="259" t="s">
        <v>224</v>
      </c>
      <c r="G2169" s="259" t="s">
        <v>225</v>
      </c>
      <c r="H2169" s="306">
        <v>52.096253123664354</v>
      </c>
      <c r="I2169" s="306">
        <v>54.613587562763684</v>
      </c>
      <c r="J2169" s="306">
        <v>52.121636195913084</v>
      </c>
      <c r="K2169" s="306">
        <v>58.83652880218078</v>
      </c>
      <c r="L2169" s="306">
        <v>82.3359187734046</v>
      </c>
      <c r="M2169" s="306">
        <v>73.884520958677527</v>
      </c>
      <c r="N2169" s="306">
        <v>66.027178361892751</v>
      </c>
    </row>
    <row r="2170" spans="1:14">
      <c r="A2170" s="259" t="s">
        <v>5</v>
      </c>
      <c r="B2170" s="259" t="s">
        <v>25</v>
      </c>
      <c r="C2170" s="259" t="s">
        <v>133</v>
      </c>
      <c r="D2170" s="259" t="s">
        <v>222</v>
      </c>
      <c r="E2170" s="259" t="s">
        <v>233</v>
      </c>
      <c r="F2170" s="259" t="s">
        <v>224</v>
      </c>
      <c r="G2170" s="259" t="s">
        <v>225</v>
      </c>
      <c r="H2170" s="306">
        <v>29.627114683975389</v>
      </c>
      <c r="I2170" s="306">
        <v>30.932419676312499</v>
      </c>
      <c r="J2170" s="306">
        <v>28.08927610073107</v>
      </c>
      <c r="K2170" s="306">
        <v>37.695142288388723</v>
      </c>
      <c r="L2170" s="306">
        <v>52.561550943362732</v>
      </c>
      <c r="M2170" s="306">
        <v>52.732331166730567</v>
      </c>
      <c r="N2170" s="306">
        <v>102.12595553520741</v>
      </c>
    </row>
    <row r="2171" spans="1:14">
      <c r="A2171" s="259" t="s">
        <v>5</v>
      </c>
      <c r="B2171" s="259" t="s">
        <v>19</v>
      </c>
      <c r="C2171" s="259" t="s">
        <v>133</v>
      </c>
      <c r="D2171" s="259" t="s">
        <v>222</v>
      </c>
      <c r="E2171" s="259" t="s">
        <v>233</v>
      </c>
      <c r="F2171" s="259" t="s">
        <v>224</v>
      </c>
      <c r="G2171" s="259" t="s">
        <v>225</v>
      </c>
      <c r="H2171" s="306">
        <v>44.037258116284299</v>
      </c>
      <c r="I2171" s="306">
        <v>51.893614891143294</v>
      </c>
      <c r="J2171" s="306">
        <v>57.064118150828065</v>
      </c>
      <c r="K2171" s="306">
        <v>52.949441917137911</v>
      </c>
      <c r="L2171" s="306">
        <v>60.386768711537563</v>
      </c>
      <c r="M2171" s="306">
        <v>57.665405678643467</v>
      </c>
      <c r="N2171" s="306">
        <v>46.847856642774872</v>
      </c>
    </row>
    <row r="2172" spans="1:14">
      <c r="A2172" s="259" t="s">
        <v>5</v>
      </c>
      <c r="B2172" s="259" t="s">
        <v>21</v>
      </c>
      <c r="C2172" s="259" t="s">
        <v>133</v>
      </c>
      <c r="D2172" s="259" t="s">
        <v>222</v>
      </c>
      <c r="E2172" s="259" t="s">
        <v>233</v>
      </c>
      <c r="F2172" s="259" t="s">
        <v>224</v>
      </c>
      <c r="G2172" s="259" t="s">
        <v>225</v>
      </c>
      <c r="H2172" s="306">
        <v>57.499992928681344</v>
      </c>
      <c r="I2172" s="306">
        <v>56.017682741686272</v>
      </c>
      <c r="J2172" s="306">
        <v>60.056603363298422</v>
      </c>
      <c r="K2172" s="306">
        <v>56.620022385526632</v>
      </c>
      <c r="L2172" s="306">
        <v>64.564687462473742</v>
      </c>
      <c r="M2172" s="306">
        <v>60.797944224796261</v>
      </c>
      <c r="N2172" s="306">
        <v>57.69878324108884</v>
      </c>
    </row>
    <row r="2173" spans="1:14">
      <c r="A2173" s="259" t="s">
        <v>5</v>
      </c>
      <c r="B2173" s="259" t="s">
        <v>24</v>
      </c>
      <c r="C2173" s="259" t="s">
        <v>133</v>
      </c>
      <c r="D2173" s="259" t="s">
        <v>222</v>
      </c>
      <c r="E2173" s="259" t="s">
        <v>233</v>
      </c>
      <c r="F2173" s="259" t="s">
        <v>224</v>
      </c>
      <c r="G2173" s="259" t="s">
        <v>225</v>
      </c>
      <c r="H2173" s="306">
        <v>48.31002082047695</v>
      </c>
      <c r="I2173" s="306">
        <v>54.779619152148541</v>
      </c>
      <c r="J2173" s="306">
        <v>59.996530692995108</v>
      </c>
      <c r="K2173" s="306">
        <v>63.791848163677145</v>
      </c>
      <c r="L2173" s="306">
        <v>73.137903893190298</v>
      </c>
      <c r="M2173" s="306">
        <v>65.984485128782381</v>
      </c>
      <c r="N2173" s="306">
        <v>54.241372264983028</v>
      </c>
    </row>
    <row r="2174" spans="1:14">
      <c r="A2174" s="259" t="s">
        <v>5</v>
      </c>
      <c r="B2174" s="259" t="s">
        <v>22</v>
      </c>
      <c r="C2174" s="259" t="s">
        <v>133</v>
      </c>
      <c r="D2174" s="259" t="s">
        <v>222</v>
      </c>
      <c r="E2174" s="259" t="s">
        <v>233</v>
      </c>
      <c r="F2174" s="259" t="s">
        <v>226</v>
      </c>
      <c r="G2174" s="259" t="s">
        <v>225</v>
      </c>
      <c r="H2174" s="306">
        <v>43.555958085147324</v>
      </c>
      <c r="I2174" s="306">
        <v>51.2917615355314</v>
      </c>
      <c r="J2174" s="306">
        <v>51.800484126912629</v>
      </c>
      <c r="K2174" s="306">
        <v>57.125867342152993</v>
      </c>
      <c r="L2174" s="306">
        <v>66.738016698528838</v>
      </c>
      <c r="M2174" s="306">
        <v>61.67002778661341</v>
      </c>
      <c r="N2174" s="306">
        <v>63.655358819308908</v>
      </c>
    </row>
    <row r="2175" spans="1:14">
      <c r="A2175" s="259" t="s">
        <v>5</v>
      </c>
      <c r="B2175" s="259" t="s">
        <v>18</v>
      </c>
      <c r="C2175" s="259" t="s">
        <v>133</v>
      </c>
      <c r="D2175" s="259" t="s">
        <v>222</v>
      </c>
      <c r="E2175" s="259" t="s">
        <v>233</v>
      </c>
      <c r="F2175" s="259" t="s">
        <v>226</v>
      </c>
      <c r="G2175" s="259" t="s">
        <v>225</v>
      </c>
      <c r="H2175" s="306">
        <v>42.992106702904088</v>
      </c>
      <c r="I2175" s="306">
        <v>49.666842919250456</v>
      </c>
      <c r="J2175" s="306">
        <v>48.295711659523711</v>
      </c>
      <c r="K2175" s="306">
        <v>52.984804078249262</v>
      </c>
      <c r="L2175" s="306">
        <v>61.088633350293513</v>
      </c>
      <c r="M2175" s="306">
        <v>60.630145121893733</v>
      </c>
      <c r="N2175" s="306">
        <v>66.849790905203264</v>
      </c>
    </row>
    <row r="2176" spans="1:14">
      <c r="A2176" s="259" t="s">
        <v>5</v>
      </c>
      <c r="B2176" s="259" t="s">
        <v>20</v>
      </c>
      <c r="C2176" s="259" t="s">
        <v>133</v>
      </c>
      <c r="D2176" s="259" t="s">
        <v>222</v>
      </c>
      <c r="E2176" s="259" t="s">
        <v>233</v>
      </c>
      <c r="F2176" s="259" t="s">
        <v>226</v>
      </c>
      <c r="G2176" s="259" t="s">
        <v>225</v>
      </c>
      <c r="H2176" s="306">
        <v>44.915381856342947</v>
      </c>
      <c r="I2176" s="306">
        <v>49.977990799387065</v>
      </c>
      <c r="J2176" s="306">
        <v>39.526131901782357</v>
      </c>
      <c r="K2176" s="306">
        <v>44.691367599705934</v>
      </c>
      <c r="L2176" s="306">
        <v>39.801652401075813</v>
      </c>
      <c r="M2176" s="306">
        <v>45.241921138722745</v>
      </c>
      <c r="N2176" s="306">
        <v>35.024967651786291</v>
      </c>
    </row>
    <row r="2177" spans="1:14">
      <c r="A2177" s="259" t="s">
        <v>5</v>
      </c>
      <c r="B2177" s="259" t="s">
        <v>23</v>
      </c>
      <c r="C2177" s="259" t="s">
        <v>133</v>
      </c>
      <c r="D2177" s="259" t="s">
        <v>222</v>
      </c>
      <c r="E2177" s="259" t="s">
        <v>233</v>
      </c>
      <c r="F2177" s="259" t="s">
        <v>226</v>
      </c>
      <c r="G2177" s="259" t="s">
        <v>225</v>
      </c>
      <c r="H2177" s="306">
        <v>45.685419068300462</v>
      </c>
      <c r="I2177" s="306">
        <v>49.380798977999689</v>
      </c>
      <c r="J2177" s="306">
        <v>49.86992206130104</v>
      </c>
      <c r="K2177" s="306">
        <v>54.749025972217289</v>
      </c>
      <c r="L2177" s="306">
        <v>65.489048893352134</v>
      </c>
      <c r="M2177" s="306">
        <v>60.632140570926843</v>
      </c>
      <c r="N2177" s="306">
        <v>66.2712168749988</v>
      </c>
    </row>
    <row r="2178" spans="1:14">
      <c r="A2178" s="259" t="s">
        <v>5</v>
      </c>
      <c r="B2178" s="259" t="s">
        <v>26</v>
      </c>
      <c r="C2178" s="259" t="s">
        <v>133</v>
      </c>
      <c r="D2178" s="259" t="s">
        <v>222</v>
      </c>
      <c r="E2178" s="259" t="s">
        <v>233</v>
      </c>
      <c r="F2178" s="259" t="s">
        <v>226</v>
      </c>
      <c r="G2178" s="259" t="s">
        <v>225</v>
      </c>
      <c r="H2178" s="306">
        <v>46.600963212965262</v>
      </c>
      <c r="I2178" s="306">
        <v>53.29605808726479</v>
      </c>
      <c r="J2178" s="306">
        <v>53.551042199995095</v>
      </c>
      <c r="K2178" s="306">
        <v>59.166129699142111</v>
      </c>
      <c r="L2178" s="306">
        <v>70.1587466946239</v>
      </c>
      <c r="M2178" s="306">
        <v>64.094551906382023</v>
      </c>
      <c r="N2178" s="306">
        <v>57.834952812418955</v>
      </c>
    </row>
    <row r="2179" spans="1:14">
      <c r="A2179" s="259" t="s">
        <v>5</v>
      </c>
      <c r="B2179" s="259" t="s">
        <v>27</v>
      </c>
      <c r="C2179" s="259" t="s">
        <v>133</v>
      </c>
      <c r="D2179" s="259" t="s">
        <v>222</v>
      </c>
      <c r="E2179" s="259" t="s">
        <v>233</v>
      </c>
      <c r="F2179" s="259" t="s">
        <v>226</v>
      </c>
      <c r="G2179" s="259" t="s">
        <v>225</v>
      </c>
      <c r="H2179" s="306">
        <v>50.164754300153078</v>
      </c>
      <c r="I2179" s="306">
        <v>52.557831052817093</v>
      </c>
      <c r="J2179" s="306">
        <v>52.121636195913084</v>
      </c>
      <c r="K2179" s="306">
        <v>57.516663566952452</v>
      </c>
      <c r="L2179" s="306">
        <v>62.025146432242614</v>
      </c>
      <c r="M2179" s="306">
        <v>55.853443840150277</v>
      </c>
      <c r="N2179" s="306">
        <v>57.076887274757432</v>
      </c>
    </row>
    <row r="2180" spans="1:14">
      <c r="A2180" s="259" t="s">
        <v>5</v>
      </c>
      <c r="B2180" s="259" t="s">
        <v>25</v>
      </c>
      <c r="C2180" s="259" t="s">
        <v>133</v>
      </c>
      <c r="D2180" s="259" t="s">
        <v>222</v>
      </c>
      <c r="E2180" s="259" t="s">
        <v>233</v>
      </c>
      <c r="F2180" s="259" t="s">
        <v>226</v>
      </c>
      <c r="G2180" s="259" t="s">
        <v>225</v>
      </c>
      <c r="H2180" s="306">
        <v>29.627114683975389</v>
      </c>
      <c r="I2180" s="306">
        <v>30.932419676312499</v>
      </c>
      <c r="J2180" s="306">
        <v>28.08927610073107</v>
      </c>
      <c r="K2180" s="306">
        <v>30.937861483517757</v>
      </c>
      <c r="L2180" s="306">
        <v>34.203991472456046</v>
      </c>
      <c r="M2180" s="306">
        <v>34.686479203171309</v>
      </c>
      <c r="N2180" s="306">
        <v>83.652310511171081</v>
      </c>
    </row>
    <row r="2181" spans="1:14">
      <c r="A2181" s="259" t="s">
        <v>5</v>
      </c>
      <c r="B2181" s="259" t="s">
        <v>19</v>
      </c>
      <c r="C2181" s="259" t="s">
        <v>133</v>
      </c>
      <c r="D2181" s="259" t="s">
        <v>222</v>
      </c>
      <c r="E2181" s="259" t="s">
        <v>233</v>
      </c>
      <c r="F2181" s="259" t="s">
        <v>226</v>
      </c>
      <c r="G2181" s="259" t="s">
        <v>225</v>
      </c>
      <c r="H2181" s="306">
        <v>31.559041113570217</v>
      </c>
      <c r="I2181" s="306">
        <v>33.088497964090827</v>
      </c>
      <c r="J2181" s="306">
        <v>34.45225494091693</v>
      </c>
      <c r="K2181" s="306">
        <v>34.291147243327423</v>
      </c>
      <c r="L2181" s="306">
        <v>43.245705449179781</v>
      </c>
      <c r="M2181" s="306">
        <v>45.92423918285828</v>
      </c>
      <c r="N2181" s="306">
        <v>35.451544759889771</v>
      </c>
    </row>
    <row r="2182" spans="1:14">
      <c r="A2182" s="259" t="s">
        <v>5</v>
      </c>
      <c r="B2182" s="259" t="s">
        <v>21</v>
      </c>
      <c r="C2182" s="259" t="s">
        <v>133</v>
      </c>
      <c r="D2182" s="259" t="s">
        <v>222</v>
      </c>
      <c r="E2182" s="259" t="s">
        <v>233</v>
      </c>
      <c r="F2182" s="259" t="s">
        <v>226</v>
      </c>
      <c r="G2182" s="259" t="s">
        <v>225</v>
      </c>
      <c r="H2182" s="306">
        <v>35.940951363715016</v>
      </c>
      <c r="I2182" s="306">
        <v>37.212565814633813</v>
      </c>
      <c r="J2182" s="306">
        <v>37.444740153387293</v>
      </c>
      <c r="K2182" s="306">
        <v>37.961727711716144</v>
      </c>
      <c r="L2182" s="306">
        <v>47.42362420011596</v>
      </c>
      <c r="M2182" s="306">
        <v>49.056777729011074</v>
      </c>
      <c r="N2182" s="306">
        <v>46.302471358203739</v>
      </c>
    </row>
    <row r="2183" spans="1:14">
      <c r="A2183" s="259" t="s">
        <v>5</v>
      </c>
      <c r="B2183" s="259" t="s">
        <v>24</v>
      </c>
      <c r="C2183" s="259" t="s">
        <v>133</v>
      </c>
      <c r="D2183" s="259" t="s">
        <v>222</v>
      </c>
      <c r="E2183" s="259" t="s">
        <v>233</v>
      </c>
      <c r="F2183" s="259" t="s">
        <v>226</v>
      </c>
      <c r="G2183" s="259" t="s">
        <v>225</v>
      </c>
      <c r="H2183" s="306">
        <v>30.711997230579062</v>
      </c>
      <c r="I2183" s="306">
        <v>32.590536599559556</v>
      </c>
      <c r="J2183" s="306">
        <v>32.20249423131574</v>
      </c>
      <c r="K2183" s="306">
        <v>35.031126437811039</v>
      </c>
      <c r="L2183" s="306">
        <v>44.474983314406806</v>
      </c>
      <c r="M2183" s="306">
        <v>47.308391769347445</v>
      </c>
      <c r="N2183" s="306">
        <v>53.312582744191843</v>
      </c>
    </row>
    <row r="2184" spans="1:14">
      <c r="A2184" s="259" t="s">
        <v>5</v>
      </c>
      <c r="B2184" s="259" t="s">
        <v>22</v>
      </c>
      <c r="C2184" s="259" t="s">
        <v>133</v>
      </c>
      <c r="D2184" s="259" t="s">
        <v>222</v>
      </c>
      <c r="E2184" s="259" t="s">
        <v>233</v>
      </c>
      <c r="F2184" s="259" t="s">
        <v>227</v>
      </c>
      <c r="G2184" s="259" t="s">
        <v>228</v>
      </c>
      <c r="H2184" s="306">
        <v>16.919929693958778</v>
      </c>
      <c r="I2184" s="306">
        <v>18.008427027132178</v>
      </c>
      <c r="J2184" s="306">
        <v>0</v>
      </c>
      <c r="K2184" s="306">
        <v>11.562019460600178</v>
      </c>
      <c r="L2184" s="306">
        <v>177.92236570857904</v>
      </c>
      <c r="M2184" s="306">
        <v>157.95223555829867</v>
      </c>
      <c r="N2184" s="306">
        <v>78.404549923305453</v>
      </c>
    </row>
    <row r="2185" spans="1:14">
      <c r="A2185" s="259" t="s">
        <v>5</v>
      </c>
      <c r="B2185" s="259" t="s">
        <v>18</v>
      </c>
      <c r="C2185" s="259" t="s">
        <v>133</v>
      </c>
      <c r="D2185" s="259" t="s">
        <v>222</v>
      </c>
      <c r="E2185" s="259" t="s">
        <v>233</v>
      </c>
      <c r="F2185" s="259" t="s">
        <v>227</v>
      </c>
      <c r="G2185" s="259" t="s">
        <v>228</v>
      </c>
      <c r="H2185" s="306">
        <v>16.919929693958778</v>
      </c>
      <c r="I2185" s="306">
        <v>18.008427027132178</v>
      </c>
      <c r="J2185" s="306">
        <v>0</v>
      </c>
      <c r="K2185" s="306">
        <v>11.562019460600178</v>
      </c>
      <c r="L2185" s="306">
        <v>177.92236570857904</v>
      </c>
      <c r="M2185" s="306">
        <v>157.95223555829867</v>
      </c>
      <c r="N2185" s="306">
        <v>78.404549923305453</v>
      </c>
    </row>
    <row r="2186" spans="1:14">
      <c r="A2186" s="259" t="s">
        <v>5</v>
      </c>
      <c r="B2186" s="259" t="s">
        <v>20</v>
      </c>
      <c r="C2186" s="259" t="s">
        <v>133</v>
      </c>
      <c r="D2186" s="259" t="s">
        <v>222</v>
      </c>
      <c r="E2186" s="259" t="s">
        <v>233</v>
      </c>
      <c r="F2186" s="259" t="s">
        <v>227</v>
      </c>
      <c r="G2186" s="259" t="s">
        <v>228</v>
      </c>
      <c r="H2186" s="306">
        <v>16.919929693958778</v>
      </c>
      <c r="I2186" s="306">
        <v>18.008427027132178</v>
      </c>
      <c r="J2186" s="306">
        <v>0</v>
      </c>
      <c r="K2186" s="306">
        <v>11.562019460600178</v>
      </c>
      <c r="L2186" s="306">
        <v>177.92236570857904</v>
      </c>
      <c r="M2186" s="306">
        <v>157.95223555829867</v>
      </c>
      <c r="N2186" s="306">
        <v>78.404549923305453</v>
      </c>
    </row>
    <row r="2187" spans="1:14">
      <c r="A2187" s="259" t="s">
        <v>5</v>
      </c>
      <c r="B2187" s="259" t="s">
        <v>23</v>
      </c>
      <c r="C2187" s="259" t="s">
        <v>133</v>
      </c>
      <c r="D2187" s="259" t="s">
        <v>222</v>
      </c>
      <c r="E2187" s="259" t="s">
        <v>233</v>
      </c>
      <c r="F2187" s="259" t="s">
        <v>227</v>
      </c>
      <c r="G2187" s="259" t="s">
        <v>228</v>
      </c>
      <c r="H2187" s="306">
        <v>16.919929693958778</v>
      </c>
      <c r="I2187" s="306">
        <v>18.008427027132178</v>
      </c>
      <c r="J2187" s="306">
        <v>0</v>
      </c>
      <c r="K2187" s="306">
        <v>11.562019460600178</v>
      </c>
      <c r="L2187" s="306">
        <v>177.92236570857904</v>
      </c>
      <c r="M2187" s="306">
        <v>157.95223555829867</v>
      </c>
      <c r="N2187" s="306">
        <v>78.404549923305453</v>
      </c>
    </row>
    <row r="2188" spans="1:14">
      <c r="A2188" s="259" t="s">
        <v>5</v>
      </c>
      <c r="B2188" s="259" t="s">
        <v>26</v>
      </c>
      <c r="C2188" s="259" t="s">
        <v>133</v>
      </c>
      <c r="D2188" s="259" t="s">
        <v>222</v>
      </c>
      <c r="E2188" s="259" t="s">
        <v>233</v>
      </c>
      <c r="F2188" s="259" t="s">
        <v>227</v>
      </c>
      <c r="G2188" s="259" t="s">
        <v>228</v>
      </c>
      <c r="H2188" s="306">
        <v>16.919929693958778</v>
      </c>
      <c r="I2188" s="306">
        <v>18.008427027132178</v>
      </c>
      <c r="J2188" s="306">
        <v>0</v>
      </c>
      <c r="K2188" s="306">
        <v>11.562019460600178</v>
      </c>
      <c r="L2188" s="306">
        <v>177.92236570857904</v>
      </c>
      <c r="M2188" s="306">
        <v>157.95223555829867</v>
      </c>
      <c r="N2188" s="306">
        <v>78.404549923305453</v>
      </c>
    </row>
    <row r="2189" spans="1:14">
      <c r="A2189" s="259" t="s">
        <v>5</v>
      </c>
      <c r="B2189" s="259" t="s">
        <v>27</v>
      </c>
      <c r="C2189" s="259" t="s">
        <v>133</v>
      </c>
      <c r="D2189" s="259" t="s">
        <v>222</v>
      </c>
      <c r="E2189" s="259" t="s">
        <v>233</v>
      </c>
      <c r="F2189" s="259" t="s">
        <v>227</v>
      </c>
      <c r="G2189" s="259" t="s">
        <v>228</v>
      </c>
      <c r="H2189" s="306">
        <v>16.919929693958778</v>
      </c>
      <c r="I2189" s="306">
        <v>18.008427027132178</v>
      </c>
      <c r="J2189" s="306">
        <v>0</v>
      </c>
      <c r="K2189" s="306">
        <v>11.562019460600178</v>
      </c>
      <c r="L2189" s="306">
        <v>177.92236570857904</v>
      </c>
      <c r="M2189" s="306">
        <v>157.95223555829867</v>
      </c>
      <c r="N2189" s="306">
        <v>78.404549923305453</v>
      </c>
    </row>
    <row r="2190" spans="1:14">
      <c r="A2190" s="259" t="s">
        <v>5</v>
      </c>
      <c r="B2190" s="259" t="s">
        <v>19</v>
      </c>
      <c r="C2190" s="259" t="s">
        <v>133</v>
      </c>
      <c r="D2190" s="259" t="s">
        <v>222</v>
      </c>
      <c r="E2190" s="259" t="s">
        <v>233</v>
      </c>
      <c r="F2190" s="259" t="s">
        <v>227</v>
      </c>
      <c r="G2190" s="259" t="s">
        <v>228</v>
      </c>
      <c r="H2190" s="306">
        <v>98.520800000000008</v>
      </c>
      <c r="I2190" s="306">
        <v>164.7328242809796</v>
      </c>
      <c r="J2190" s="306">
        <v>198.07992171882151</v>
      </c>
      <c r="K2190" s="306">
        <v>163.44666134257986</v>
      </c>
      <c r="L2190" s="306">
        <v>150.15571417825421</v>
      </c>
      <c r="M2190" s="306">
        <v>102.8526185030782</v>
      </c>
      <c r="N2190" s="306">
        <v>99.831692094073489</v>
      </c>
    </row>
    <row r="2191" spans="1:14">
      <c r="A2191" s="259" t="s">
        <v>5</v>
      </c>
      <c r="B2191" s="259" t="s">
        <v>21</v>
      </c>
      <c r="C2191" s="259" t="s">
        <v>133</v>
      </c>
      <c r="D2191" s="259" t="s">
        <v>222</v>
      </c>
      <c r="E2191" s="259" t="s">
        <v>233</v>
      </c>
      <c r="F2191" s="259" t="s">
        <v>227</v>
      </c>
      <c r="G2191" s="259" t="s">
        <v>228</v>
      </c>
      <c r="H2191" s="306">
        <v>170.21775</v>
      </c>
      <c r="I2191" s="306">
        <v>164.7328242809796</v>
      </c>
      <c r="J2191" s="306">
        <v>198.07992171882151</v>
      </c>
      <c r="K2191" s="306">
        <v>163.44666134257986</v>
      </c>
      <c r="L2191" s="306">
        <v>150.15571417825421</v>
      </c>
      <c r="M2191" s="306">
        <v>102.8526185030782</v>
      </c>
      <c r="N2191" s="306">
        <v>99.831692094073489</v>
      </c>
    </row>
    <row r="2192" spans="1:14">
      <c r="A2192" s="259" t="s">
        <v>5</v>
      </c>
      <c r="B2192" s="259" t="s">
        <v>24</v>
      </c>
      <c r="C2192" s="259" t="s">
        <v>133</v>
      </c>
      <c r="D2192" s="259" t="s">
        <v>222</v>
      </c>
      <c r="E2192" s="259" t="s">
        <v>233</v>
      </c>
      <c r="F2192" s="259" t="s">
        <v>227</v>
      </c>
      <c r="G2192" s="259" t="s">
        <v>228</v>
      </c>
      <c r="H2192" s="306">
        <v>98.520800000000008</v>
      </c>
      <c r="I2192" s="306">
        <v>164.7328242809796</v>
      </c>
      <c r="J2192" s="306">
        <v>198.07992171882151</v>
      </c>
      <c r="K2192" s="306">
        <v>163.44666134257986</v>
      </c>
      <c r="L2192" s="306">
        <v>150.15571417825421</v>
      </c>
      <c r="M2192" s="306">
        <v>102.8526185030782</v>
      </c>
      <c r="N2192" s="306">
        <v>99.831692094073489</v>
      </c>
    </row>
    <row r="2193" spans="1:14">
      <c r="A2193" s="259" t="s">
        <v>5</v>
      </c>
      <c r="B2193" s="259" t="s">
        <v>229</v>
      </c>
      <c r="C2193" s="259" t="s">
        <v>133</v>
      </c>
      <c r="D2193" s="259" t="s">
        <v>230</v>
      </c>
      <c r="E2193" s="259" t="s">
        <v>233</v>
      </c>
      <c r="F2193" s="259" t="s">
        <v>231</v>
      </c>
      <c r="G2193" s="259" t="s">
        <v>232</v>
      </c>
      <c r="H2193" s="306">
        <v>3.7390270865558524</v>
      </c>
      <c r="I2193" s="306">
        <v>3.7079646470555767</v>
      </c>
      <c r="J2193" s="306">
        <v>3.6806846433234037</v>
      </c>
      <c r="K2193" s="306">
        <v>4.2475343414119378</v>
      </c>
      <c r="L2193" s="306">
        <v>5.2310022336560573</v>
      </c>
      <c r="M2193" s="306">
        <v>5.5526745872898609</v>
      </c>
      <c r="N2193" s="306">
        <v>6.2432691470786619</v>
      </c>
    </row>
    <row r="2195" spans="1:14">
      <c r="A2195" s="259" t="s">
        <v>2</v>
      </c>
      <c r="B2195" s="259" t="s">
        <v>234</v>
      </c>
      <c r="C2195" s="259" t="s">
        <v>153</v>
      </c>
      <c r="D2195" s="259" t="s">
        <v>154</v>
      </c>
      <c r="E2195" s="259" t="s">
        <v>132</v>
      </c>
      <c r="F2195" s="259" t="s">
        <v>99</v>
      </c>
      <c r="G2195" s="259" t="s">
        <v>46</v>
      </c>
      <c r="H2195" s="306">
        <v>2025</v>
      </c>
      <c r="I2195" s="306">
        <v>2028</v>
      </c>
      <c r="J2195" s="306">
        <v>2030</v>
      </c>
      <c r="K2195" s="306">
        <v>2032</v>
      </c>
      <c r="L2195" s="306">
        <v>2035</v>
      </c>
      <c r="M2195" s="306">
        <v>2037</v>
      </c>
      <c r="N2195" s="306">
        <v>2040</v>
      </c>
    </row>
    <row r="2196" spans="1:14">
      <c r="A2196" s="259" t="s">
        <v>5</v>
      </c>
      <c r="B2196" s="259" t="s">
        <v>235</v>
      </c>
      <c r="C2196" s="259" t="s">
        <v>158</v>
      </c>
      <c r="D2196" s="259" t="s">
        <v>150</v>
      </c>
      <c r="E2196" s="259" t="s">
        <v>133</v>
      </c>
      <c r="F2196" s="259" t="s">
        <v>236</v>
      </c>
      <c r="G2196" s="259" t="s">
        <v>152</v>
      </c>
      <c r="H2196" s="306">
        <v>16.484175305535999</v>
      </c>
      <c r="I2196" s="306">
        <v>23.002482990320001</v>
      </c>
      <c r="J2196" s="306">
        <v>22.196128674143999</v>
      </c>
      <c r="K2196" s="306">
        <v>25.007548875504</v>
      </c>
      <c r="L2196" s="306">
        <v>25.29015866544</v>
      </c>
      <c r="M2196" s="306">
        <v>27.556834239487998</v>
      </c>
      <c r="N2196" s="306">
        <v>30.642810627216001</v>
      </c>
    </row>
    <row r="2197" spans="1:14">
      <c r="A2197" s="259" t="s">
        <v>5</v>
      </c>
      <c r="B2197" s="259" t="s">
        <v>235</v>
      </c>
      <c r="C2197" s="259" t="s">
        <v>30</v>
      </c>
      <c r="D2197" s="259" t="s">
        <v>150</v>
      </c>
      <c r="E2197" s="259" t="s">
        <v>133</v>
      </c>
      <c r="F2197" s="259" t="s">
        <v>236</v>
      </c>
      <c r="G2197" s="259" t="s">
        <v>152</v>
      </c>
      <c r="H2197" s="306">
        <v>0.96039729911999994</v>
      </c>
      <c r="I2197" s="306">
        <v>0.70505976324000008</v>
      </c>
      <c r="J2197" s="306">
        <v>0.84689931648000005</v>
      </c>
      <c r="K2197" s="306">
        <v>0.94725926134000005</v>
      </c>
      <c r="L2197" s="306">
        <v>1.5245284054000001</v>
      </c>
      <c r="M2197" s="306">
        <v>3.1621909527599996</v>
      </c>
      <c r="N2197" s="306">
        <v>3.3962443772599999</v>
      </c>
    </row>
    <row r="2198" spans="1:14">
      <c r="A2198" s="259" t="s">
        <v>5</v>
      </c>
      <c r="B2198" s="259" t="s">
        <v>235</v>
      </c>
      <c r="C2198" s="259" t="s">
        <v>156</v>
      </c>
      <c r="D2198" s="259" t="s">
        <v>150</v>
      </c>
      <c r="E2198" s="259" t="s">
        <v>133</v>
      </c>
      <c r="F2198" s="259" t="s">
        <v>236</v>
      </c>
      <c r="G2198" s="259" t="s">
        <v>152</v>
      </c>
      <c r="H2198" s="306">
        <v>0.81288447785999995</v>
      </c>
      <c r="I2198" s="306">
        <v>2.7762442736000001</v>
      </c>
      <c r="J2198" s="306">
        <v>2.27794211344</v>
      </c>
      <c r="K2198" s="306">
        <v>1.49067190636</v>
      </c>
      <c r="L2198" s="306">
        <v>1.5587164335399999</v>
      </c>
      <c r="M2198" s="306">
        <v>1.9313615775999999</v>
      </c>
      <c r="N2198" s="306">
        <v>3.1940476785</v>
      </c>
    </row>
    <row r="2199" spans="1:14">
      <c r="A2199" s="259" t="s">
        <v>5</v>
      </c>
      <c r="B2199" s="259" t="s">
        <v>235</v>
      </c>
      <c r="C2199" s="259" t="s">
        <v>157</v>
      </c>
      <c r="D2199" s="259" t="s">
        <v>150</v>
      </c>
      <c r="E2199" s="259" t="s">
        <v>133</v>
      </c>
      <c r="F2199" s="259" t="s">
        <v>236</v>
      </c>
      <c r="G2199" s="259" t="s">
        <v>152</v>
      </c>
      <c r="H2199" s="306">
        <v>7.3013624020400005</v>
      </c>
      <c r="I2199" s="306">
        <v>6.8748131194400006</v>
      </c>
      <c r="J2199" s="306">
        <v>3.72336193278</v>
      </c>
      <c r="K2199" s="306">
        <v>3.6231084090600003</v>
      </c>
      <c r="L2199" s="306">
        <v>4.3506219587599997</v>
      </c>
      <c r="M2199" s="306">
        <v>4.0835466865200001</v>
      </c>
      <c r="N2199" s="306">
        <v>5.7036648181799992</v>
      </c>
    </row>
    <row r="2200" spans="1:14">
      <c r="A2200" s="259" t="s">
        <v>5</v>
      </c>
      <c r="B2200" s="259" t="s">
        <v>235</v>
      </c>
      <c r="C2200" s="259" t="s">
        <v>67</v>
      </c>
      <c r="D2200" s="259" t="s">
        <v>150</v>
      </c>
      <c r="E2200" s="259" t="s">
        <v>133</v>
      </c>
      <c r="F2200" s="259" t="s">
        <v>236</v>
      </c>
      <c r="G2200" s="259" t="s">
        <v>152</v>
      </c>
      <c r="H2200" s="306">
        <v>25.558819484555997</v>
      </c>
      <c r="I2200" s="306">
        <v>33.358600146600004</v>
      </c>
      <c r="J2200" s="306">
        <v>29.044332036843997</v>
      </c>
      <c r="K2200" s="306">
        <v>31.068588452264002</v>
      </c>
      <c r="L2200" s="306">
        <v>32.724025463140002</v>
      </c>
      <c r="M2200" s="306">
        <v>36.733933456368</v>
      </c>
      <c r="N2200" s="306">
        <v>42.936767501155998</v>
      </c>
    </row>
    <row r="2201" spans="1:14">
      <c r="A2201" s="259" t="s">
        <v>5</v>
      </c>
      <c r="B2201" s="259" t="s">
        <v>235</v>
      </c>
      <c r="C2201" s="259" t="s">
        <v>150</v>
      </c>
      <c r="D2201" s="259" t="s">
        <v>158</v>
      </c>
      <c r="E2201" s="259" t="s">
        <v>133</v>
      </c>
      <c r="F2201" s="259" t="s">
        <v>236</v>
      </c>
      <c r="G2201" s="259" t="s">
        <v>152</v>
      </c>
      <c r="H2201" s="306">
        <v>2.9082248420000001</v>
      </c>
      <c r="I2201" s="306">
        <v>6.3813293390000005</v>
      </c>
      <c r="J2201" s="306">
        <v>8.599363468</v>
      </c>
      <c r="K2201" s="306">
        <v>8.6800604009999986</v>
      </c>
      <c r="L2201" s="306">
        <v>8.6537587069999997</v>
      </c>
      <c r="M2201" s="306">
        <v>9.1974681890000003</v>
      </c>
      <c r="N2201" s="306">
        <v>6.8980238170000003</v>
      </c>
    </row>
    <row r="2202" spans="1:14">
      <c r="A2202" s="259" t="s">
        <v>5</v>
      </c>
      <c r="B2202" s="259" t="s">
        <v>235</v>
      </c>
      <c r="C2202" s="259" t="s">
        <v>150</v>
      </c>
      <c r="D2202" s="259" t="s">
        <v>30</v>
      </c>
      <c r="E2202" s="259" t="s">
        <v>133</v>
      </c>
      <c r="F2202" s="259" t="s">
        <v>236</v>
      </c>
      <c r="G2202" s="259" t="s">
        <v>152</v>
      </c>
      <c r="H2202" s="306">
        <v>6.3962227289999998</v>
      </c>
      <c r="I2202" s="306">
        <v>8.1872080809999996</v>
      </c>
      <c r="J2202" s="306">
        <v>7.2496225550000002</v>
      </c>
      <c r="K2202" s="306">
        <v>7.7355620982839994</v>
      </c>
      <c r="L2202" s="306">
        <v>7.0098528794119996</v>
      </c>
      <c r="M2202" s="306">
        <v>7.3970570192080007</v>
      </c>
      <c r="N2202" s="306">
        <v>7.1948385996960003</v>
      </c>
    </row>
    <row r="2203" spans="1:14">
      <c r="A2203" s="259" t="s">
        <v>5</v>
      </c>
      <c r="B2203" s="259" t="s">
        <v>235</v>
      </c>
      <c r="C2203" s="259" t="s">
        <v>150</v>
      </c>
      <c r="D2203" s="259" t="s">
        <v>156</v>
      </c>
      <c r="E2203" s="259" t="s">
        <v>133</v>
      </c>
      <c r="F2203" s="259" t="s">
        <v>236</v>
      </c>
      <c r="G2203" s="259" t="s">
        <v>152</v>
      </c>
      <c r="H2203" s="306">
        <v>1.014335612</v>
      </c>
      <c r="I2203" s="306">
        <v>0.91552457300000001</v>
      </c>
      <c r="J2203" s="306">
        <v>1.4879987029999999</v>
      </c>
      <c r="K2203" s="306">
        <v>1.65</v>
      </c>
      <c r="L2203" s="306">
        <v>1.65</v>
      </c>
      <c r="M2203" s="306">
        <v>1.6453766910000001</v>
      </c>
      <c r="N2203" s="306">
        <v>1.6085745549999999</v>
      </c>
    </row>
    <row r="2204" spans="1:14">
      <c r="A2204" s="259" t="s">
        <v>5</v>
      </c>
      <c r="B2204" s="259" t="s">
        <v>235</v>
      </c>
      <c r="C2204" s="259" t="s">
        <v>150</v>
      </c>
      <c r="D2204" s="259" t="s">
        <v>157</v>
      </c>
      <c r="E2204" s="259" t="s">
        <v>133</v>
      </c>
      <c r="F2204" s="259" t="s">
        <v>236</v>
      </c>
      <c r="G2204" s="259" t="s">
        <v>152</v>
      </c>
      <c r="H2204" s="306">
        <v>1.287007E-3</v>
      </c>
      <c r="I2204" s="306">
        <v>1.1627188449999999</v>
      </c>
      <c r="J2204" s="306">
        <v>2.2909526929999999</v>
      </c>
      <c r="K2204" s="306">
        <v>1.9112425480000002</v>
      </c>
      <c r="L2204" s="306">
        <v>3.6657462089999999</v>
      </c>
      <c r="M2204" s="306">
        <v>4.1526276639999997</v>
      </c>
      <c r="N2204" s="306">
        <v>3.0753372179999996</v>
      </c>
    </row>
    <row r="2205" spans="1:14">
      <c r="A2205" s="259" t="s">
        <v>5</v>
      </c>
      <c r="B2205" s="259" t="s">
        <v>235</v>
      </c>
      <c r="C2205" s="259" t="s">
        <v>159</v>
      </c>
      <c r="D2205" s="259" t="s">
        <v>150</v>
      </c>
      <c r="E2205" s="259" t="s">
        <v>133</v>
      </c>
      <c r="F2205" s="259" t="s">
        <v>236</v>
      </c>
      <c r="G2205" s="259" t="s">
        <v>152</v>
      </c>
      <c r="H2205" s="306">
        <v>10.320070190000001</v>
      </c>
      <c r="I2205" s="306">
        <v>16.646780838000002</v>
      </c>
      <c r="J2205" s="306">
        <v>19.627937419000002</v>
      </c>
      <c r="K2205" s="306">
        <v>19.976865047283997</v>
      </c>
      <c r="L2205" s="306">
        <v>20.979357795412</v>
      </c>
      <c r="M2205" s="306">
        <v>22.392529563208001</v>
      </c>
      <c r="N2205" s="306">
        <v>18.776774189695999</v>
      </c>
    </row>
    <row r="2206" spans="1:14">
      <c r="A2206" s="259" t="s">
        <v>5</v>
      </c>
      <c r="B2206" s="259" t="s">
        <v>235</v>
      </c>
      <c r="C2206" s="259" t="s">
        <v>151</v>
      </c>
      <c r="D2206" s="259" t="s">
        <v>150</v>
      </c>
      <c r="E2206" s="259" t="s">
        <v>133</v>
      </c>
      <c r="F2206" s="259" t="s">
        <v>236</v>
      </c>
      <c r="G2206" s="259" t="s">
        <v>152</v>
      </c>
      <c r="H2206" s="306">
        <v>15.238749294555996</v>
      </c>
      <c r="I2206" s="306">
        <v>16.711819308600003</v>
      </c>
      <c r="J2206" s="306">
        <v>9.416394617843995</v>
      </c>
      <c r="K2206" s="306">
        <v>11.091723404980005</v>
      </c>
      <c r="L2206" s="306">
        <v>11.744667667728002</v>
      </c>
      <c r="M2206" s="306">
        <v>14.341403893159999</v>
      </c>
      <c r="N2206" s="306">
        <v>24.159993311459999</v>
      </c>
    </row>
    <row r="2207" spans="1:14">
      <c r="A2207" s="259" t="s">
        <v>5</v>
      </c>
      <c r="B2207" s="259" t="s">
        <v>235</v>
      </c>
      <c r="C2207" s="259" t="s">
        <v>158</v>
      </c>
      <c r="D2207" s="259" t="s">
        <v>30</v>
      </c>
      <c r="E2207" s="259" t="s">
        <v>133</v>
      </c>
      <c r="F2207" s="259" t="s">
        <v>236</v>
      </c>
      <c r="G2207" s="259" t="s">
        <v>152</v>
      </c>
      <c r="H2207" s="306">
        <v>16.921327411951999</v>
      </c>
      <c r="I2207" s="306">
        <v>19.103527138224003</v>
      </c>
      <c r="J2207" s="306">
        <v>17.605533164608001</v>
      </c>
      <c r="K2207" s="306">
        <v>18.44677105888</v>
      </c>
      <c r="L2207" s="306">
        <v>21.533718689583999</v>
      </c>
      <c r="M2207" s="306">
        <v>20.974131165536001</v>
      </c>
      <c r="N2207" s="306">
        <v>21.515487093520001</v>
      </c>
    </row>
    <row r="2208" spans="1:14">
      <c r="A2208" s="259" t="s">
        <v>5</v>
      </c>
      <c r="B2208" s="259" t="s">
        <v>235</v>
      </c>
      <c r="C2208" s="259" t="s">
        <v>67</v>
      </c>
      <c r="D2208" s="259" t="s">
        <v>30</v>
      </c>
      <c r="E2208" s="259" t="s">
        <v>133</v>
      </c>
      <c r="F2208" s="259" t="s">
        <v>236</v>
      </c>
      <c r="G2208" s="259" t="s">
        <v>152</v>
      </c>
      <c r="H2208" s="306">
        <v>23.175867161744002</v>
      </c>
      <c r="I2208" s="306">
        <v>27.109052827032002</v>
      </c>
      <c r="J2208" s="306">
        <v>24.695638994492001</v>
      </c>
      <c r="K2208" s="306">
        <v>26.182333157163999</v>
      </c>
      <c r="L2208" s="306">
        <v>28.543571568996001</v>
      </c>
      <c r="M2208" s="306">
        <v>28.371188184744</v>
      </c>
      <c r="N2208" s="306">
        <v>28.710325693215999</v>
      </c>
    </row>
    <row r="2209" spans="1:14">
      <c r="A2209" s="259" t="s">
        <v>5</v>
      </c>
      <c r="B2209" s="259" t="s">
        <v>235</v>
      </c>
      <c r="C2209" s="259" t="s">
        <v>30</v>
      </c>
      <c r="D2209" s="259" t="s">
        <v>158</v>
      </c>
      <c r="E2209" s="259" t="s">
        <v>133</v>
      </c>
      <c r="F2209" s="259" t="s">
        <v>236</v>
      </c>
      <c r="G2209" s="259" t="s">
        <v>152</v>
      </c>
      <c r="H2209" s="306">
        <v>0</v>
      </c>
      <c r="I2209" s="306">
        <v>0.13368771419199998</v>
      </c>
      <c r="J2209" s="306">
        <v>0.64846531851200007</v>
      </c>
      <c r="K2209" s="306">
        <v>0.21600805745599999</v>
      </c>
      <c r="L2209" s="306">
        <v>0.91520053774400001</v>
      </c>
      <c r="M2209" s="306">
        <v>0.42496045572800001</v>
      </c>
      <c r="N2209" s="306">
        <v>7.8764131728639999</v>
      </c>
    </row>
    <row r="2210" spans="1:14">
      <c r="A2210" s="259" t="s">
        <v>5</v>
      </c>
      <c r="B2210" s="259" t="s">
        <v>235</v>
      </c>
      <c r="C2210" s="259" t="s">
        <v>159</v>
      </c>
      <c r="D2210" s="259" t="s">
        <v>30</v>
      </c>
      <c r="E2210" s="259" t="s">
        <v>133</v>
      </c>
      <c r="F2210" s="259" t="s">
        <v>236</v>
      </c>
      <c r="G2210" s="259" t="s">
        <v>152</v>
      </c>
      <c r="H2210" s="306">
        <v>0.96039729911999994</v>
      </c>
      <c r="I2210" s="306">
        <v>0.83874747743200007</v>
      </c>
      <c r="J2210" s="306">
        <v>1.4953646349920002</v>
      </c>
      <c r="K2210" s="306">
        <v>1.1632673187960001</v>
      </c>
      <c r="L2210" s="306">
        <v>2.4397289431439999</v>
      </c>
      <c r="M2210" s="306">
        <v>3.5871514084879994</v>
      </c>
      <c r="N2210" s="306">
        <v>11.272657550124</v>
      </c>
    </row>
    <row r="2211" spans="1:14">
      <c r="A2211" s="259" t="s">
        <v>5</v>
      </c>
      <c r="B2211" s="259" t="s">
        <v>235</v>
      </c>
      <c r="C2211" s="259" t="s">
        <v>151</v>
      </c>
      <c r="D2211" s="259" t="s">
        <v>30</v>
      </c>
      <c r="E2211" s="259" t="s">
        <v>133</v>
      </c>
      <c r="F2211" s="259" t="s">
        <v>236</v>
      </c>
      <c r="G2211" s="259" t="s">
        <v>152</v>
      </c>
      <c r="H2211" s="306">
        <v>22.215469862624001</v>
      </c>
      <c r="I2211" s="306">
        <v>26.270305349600001</v>
      </c>
      <c r="J2211" s="306">
        <v>23.2002743595</v>
      </c>
      <c r="K2211" s="306">
        <v>25.019065838368</v>
      </c>
      <c r="L2211" s="306">
        <v>26.103842625852</v>
      </c>
      <c r="M2211" s="306">
        <v>24.784036776256002</v>
      </c>
      <c r="N2211" s="306">
        <v>17.437668143091997</v>
      </c>
    </row>
    <row r="2212" spans="1:14">
      <c r="A2212" s="259" t="s">
        <v>5</v>
      </c>
      <c r="B2212" s="259" t="s">
        <v>235</v>
      </c>
      <c r="C2212" s="259" t="s">
        <v>156</v>
      </c>
      <c r="D2212" s="259" t="s">
        <v>157</v>
      </c>
      <c r="E2212" s="259" t="s">
        <v>133</v>
      </c>
      <c r="F2212" s="259" t="s">
        <v>236</v>
      </c>
      <c r="G2212" s="259" t="s">
        <v>152</v>
      </c>
      <c r="H2212" s="306">
        <v>44.239994407280008</v>
      </c>
      <c r="I2212" s="306">
        <v>39.450591635979997</v>
      </c>
      <c r="J2212" s="306">
        <v>41.651577731399996</v>
      </c>
      <c r="K2212" s="306">
        <v>47.880119011059996</v>
      </c>
      <c r="L2212" s="306">
        <v>47.656096387339993</v>
      </c>
      <c r="M2212" s="306">
        <v>47.001798028079996</v>
      </c>
      <c r="N2212" s="306">
        <v>70.671123071220009</v>
      </c>
    </row>
    <row r="2213" spans="1:14">
      <c r="A2213" s="259" t="s">
        <v>5</v>
      </c>
      <c r="B2213" s="259" t="s">
        <v>235</v>
      </c>
      <c r="C2213" s="259" t="s">
        <v>67</v>
      </c>
      <c r="D2213" s="259" t="s">
        <v>157</v>
      </c>
      <c r="E2213" s="259" t="s">
        <v>133</v>
      </c>
      <c r="F2213" s="259" t="s">
        <v>236</v>
      </c>
      <c r="G2213" s="259" t="s">
        <v>152</v>
      </c>
      <c r="H2213" s="306">
        <v>44.241255674140007</v>
      </c>
      <c r="I2213" s="306">
        <v>40.587391663416</v>
      </c>
      <c r="J2213" s="306">
        <v>43.889644998687999</v>
      </c>
      <c r="K2213" s="306">
        <v>49.747609266843995</v>
      </c>
      <c r="L2213" s="306">
        <v>51.237097220563996</v>
      </c>
      <c r="M2213" s="306">
        <v>51.058617422607995</v>
      </c>
      <c r="N2213" s="306">
        <v>73.676709342668005</v>
      </c>
    </row>
    <row r="2214" spans="1:14">
      <c r="A2214" s="259" t="s">
        <v>5</v>
      </c>
      <c r="B2214" s="259" t="s">
        <v>235</v>
      </c>
      <c r="C2214" s="259" t="s">
        <v>157</v>
      </c>
      <c r="D2214" s="259" t="s">
        <v>156</v>
      </c>
      <c r="E2214" s="259" t="s">
        <v>133</v>
      </c>
      <c r="F2214" s="259" t="s">
        <v>236</v>
      </c>
      <c r="G2214" s="259" t="s">
        <v>152</v>
      </c>
      <c r="H2214" s="306">
        <v>9.4897345254599994</v>
      </c>
      <c r="I2214" s="306">
        <v>10.013042392079999</v>
      </c>
      <c r="J2214" s="306">
        <v>9.3489326530600003</v>
      </c>
      <c r="K2214" s="306">
        <v>16.510733807820003</v>
      </c>
      <c r="L2214" s="306">
        <v>13.45057153216</v>
      </c>
      <c r="M2214" s="306">
        <v>5.4543684432999999</v>
      </c>
      <c r="N2214" s="306">
        <v>13.004087165020001</v>
      </c>
    </row>
    <row r="2215" spans="1:14">
      <c r="A2215" s="259" t="s">
        <v>5</v>
      </c>
      <c r="B2215" s="259" t="s">
        <v>235</v>
      </c>
      <c r="C2215" s="259" t="s">
        <v>159</v>
      </c>
      <c r="D2215" s="259" t="s">
        <v>157</v>
      </c>
      <c r="E2215" s="259" t="s">
        <v>133</v>
      </c>
      <c r="F2215" s="259" t="s">
        <v>236</v>
      </c>
      <c r="G2215" s="259" t="s">
        <v>152</v>
      </c>
      <c r="H2215" s="306">
        <v>16.7910969275</v>
      </c>
      <c r="I2215" s="306">
        <v>16.887855511520002</v>
      </c>
      <c r="J2215" s="306">
        <v>13.07229458584</v>
      </c>
      <c r="K2215" s="306">
        <v>20.133842216880005</v>
      </c>
      <c r="L2215" s="306">
        <v>17.801193490919999</v>
      </c>
      <c r="M2215" s="306">
        <v>9.53791512982</v>
      </c>
      <c r="N2215" s="306">
        <v>18.707751983200001</v>
      </c>
    </row>
    <row r="2216" spans="1:14">
      <c r="A2216" s="259" t="s">
        <v>5</v>
      </c>
      <c r="B2216" s="259" t="s">
        <v>98</v>
      </c>
      <c r="C2216" s="259" t="s">
        <v>151</v>
      </c>
      <c r="D2216" s="259" t="s">
        <v>157</v>
      </c>
      <c r="E2216" s="259" t="s">
        <v>133</v>
      </c>
      <c r="F2216" s="259" t="s">
        <v>236</v>
      </c>
      <c r="G2216" s="259" t="s">
        <v>152</v>
      </c>
      <c r="H2216" s="306">
        <v>27.450158746640007</v>
      </c>
      <c r="I2216" s="306">
        <v>23.699536151895998</v>
      </c>
      <c r="J2216" s="306">
        <v>30.817350412848</v>
      </c>
      <c r="K2216" s="306">
        <v>29.61376704996399</v>
      </c>
      <c r="L2216" s="306">
        <v>33.435903729643996</v>
      </c>
      <c r="M2216" s="306">
        <v>41.520702292787995</v>
      </c>
      <c r="N2216" s="306">
        <v>54.968957359468007</v>
      </c>
    </row>
    <row r="2217" spans="1:14">
      <c r="A2217" s="259" t="s">
        <v>5</v>
      </c>
      <c r="B2217" s="259" t="s">
        <v>98</v>
      </c>
      <c r="C2217" s="259" t="s">
        <v>151</v>
      </c>
      <c r="D2217" s="259" t="s">
        <v>21</v>
      </c>
      <c r="E2217" s="259" t="s">
        <v>133</v>
      </c>
      <c r="F2217" s="259" t="s">
        <v>236</v>
      </c>
      <c r="G2217" s="259" t="s">
        <v>152</v>
      </c>
      <c r="H2217" s="306">
        <v>25.577641742842292</v>
      </c>
      <c r="I2217" s="306">
        <v>27.371939866144057</v>
      </c>
      <c r="J2217" s="306">
        <v>26.127815271353057</v>
      </c>
      <c r="K2217" s="306">
        <v>-3.9380023201759613</v>
      </c>
      <c r="L2217" s="306">
        <v>-7.7945385132799423</v>
      </c>
      <c r="M2217" s="306">
        <v>-10.861010370908945</v>
      </c>
      <c r="N2217" s="306">
        <v>-23.048428190353967</v>
      </c>
    </row>
    <row r="2218" spans="1:14">
      <c r="A2218" s="259" t="s">
        <v>5</v>
      </c>
      <c r="B2218" s="259" t="s">
        <v>98</v>
      </c>
      <c r="C2218" s="259" t="s">
        <v>151</v>
      </c>
      <c r="D2218" s="259" t="s">
        <v>19</v>
      </c>
      <c r="E2218" s="259" t="s">
        <v>133</v>
      </c>
      <c r="F2218" s="259" t="s">
        <v>236</v>
      </c>
      <c r="G2218" s="259" t="s">
        <v>152</v>
      </c>
      <c r="H2218" s="306">
        <v>5.715502987955233</v>
      </c>
      <c r="I2218" s="306">
        <v>8.1183397102842321</v>
      </c>
      <c r="J2218" s="306">
        <v>8.5687592290432324</v>
      </c>
      <c r="K2218" s="306">
        <v>10.497857807414231</v>
      </c>
      <c r="L2218" s="306">
        <v>10.420408311623232</v>
      </c>
      <c r="M2218" s="306">
        <v>11.009971109660231</v>
      </c>
      <c r="N2218" s="306">
        <v>9.340339916907233</v>
      </c>
    </row>
    <row r="2219" spans="1:14">
      <c r="A2219" s="259" t="s">
        <v>5</v>
      </c>
      <c r="B2219" s="259" t="s">
        <v>98</v>
      </c>
      <c r="C2219" s="259" t="s">
        <v>151</v>
      </c>
      <c r="D2219" s="259" t="s">
        <v>24</v>
      </c>
      <c r="E2219" s="259" t="s">
        <v>133</v>
      </c>
      <c r="F2219" s="259" t="s">
        <v>236</v>
      </c>
      <c r="G2219" s="259" t="s">
        <v>152</v>
      </c>
      <c r="H2219" s="306">
        <v>7.6420763013481627</v>
      </c>
      <c r="I2219" s="306">
        <v>26.125405640780176</v>
      </c>
      <c r="J2219" s="306">
        <v>27.857287490735171</v>
      </c>
      <c r="K2219" s="306">
        <v>22.88614433315616</v>
      </c>
      <c r="L2219" s="306">
        <v>26.021869277430188</v>
      </c>
      <c r="M2219" s="306">
        <v>32.832295854826199</v>
      </c>
      <c r="N2219" s="306">
        <v>25.471563093237187</v>
      </c>
    </row>
    <row r="2221" spans="1:14">
      <c r="A2221" s="259" t="s">
        <v>2</v>
      </c>
      <c r="B2221" s="259" t="s">
        <v>234</v>
      </c>
      <c r="C2221" s="259" t="s">
        <v>153</v>
      </c>
      <c r="D2221" s="259" t="s">
        <v>154</v>
      </c>
      <c r="E2221" s="259" t="s">
        <v>132</v>
      </c>
      <c r="F2221" s="259" t="s">
        <v>99</v>
      </c>
      <c r="G2221" s="259" t="s">
        <v>46</v>
      </c>
      <c r="H2221" s="306">
        <v>2025</v>
      </c>
      <c r="I2221" s="306">
        <v>2028</v>
      </c>
      <c r="J2221" s="306">
        <v>2030</v>
      </c>
      <c r="K2221" s="306">
        <v>2032</v>
      </c>
      <c r="L2221" s="306">
        <v>2035</v>
      </c>
      <c r="M2221" s="306">
        <v>2037</v>
      </c>
      <c r="N2221" s="306">
        <v>2040</v>
      </c>
    </row>
    <row r="2222" spans="1:14">
      <c r="A2222" s="259" t="s">
        <v>5</v>
      </c>
      <c r="B2222" s="259" t="s">
        <v>28</v>
      </c>
      <c r="C2222" s="259" t="s">
        <v>133</v>
      </c>
      <c r="D2222" s="259" t="s">
        <v>237</v>
      </c>
      <c r="E2222" s="259" t="s">
        <v>223</v>
      </c>
      <c r="F2222" s="259" t="s">
        <v>238</v>
      </c>
      <c r="G2222" s="259" t="s">
        <v>239</v>
      </c>
      <c r="H2222" s="306">
        <v>2.6690089107034045</v>
      </c>
      <c r="I2222" s="306">
        <v>9.6850723888357191</v>
      </c>
      <c r="J2222" s="306">
        <v>11.085538853398065</v>
      </c>
      <c r="K2222" s="306">
        <v>12.688745568331239</v>
      </c>
      <c r="L2222" s="306">
        <v>15.539576065309483</v>
      </c>
      <c r="M2222" s="306">
        <v>17.793934513963656</v>
      </c>
      <c r="N2222" s="306">
        <v>21.790158997230019</v>
      </c>
    </row>
    <row r="2224" spans="1:14">
      <c r="A2224" s="259" t="s">
        <v>2</v>
      </c>
      <c r="B2224" s="259" t="s">
        <v>43</v>
      </c>
      <c r="C2224" s="259" t="s">
        <v>132</v>
      </c>
      <c r="D2224" s="259" t="s">
        <v>200</v>
      </c>
      <c r="E2224" s="259" t="s">
        <v>191</v>
      </c>
      <c r="F2224" s="259" t="s">
        <v>99</v>
      </c>
      <c r="G2224" s="259" t="s">
        <v>46</v>
      </c>
      <c r="H2224" s="306">
        <v>2025</v>
      </c>
      <c r="I2224" s="306">
        <v>2028</v>
      </c>
      <c r="J2224" s="306">
        <v>2030</v>
      </c>
      <c r="K2224" s="306">
        <v>2032</v>
      </c>
      <c r="L2224" s="306">
        <v>2035</v>
      </c>
      <c r="M2224" s="306">
        <v>2037</v>
      </c>
      <c r="N2224" s="306">
        <v>2040</v>
      </c>
    </row>
    <row r="2225" spans="1:14">
      <c r="A2225" s="259" t="s">
        <v>5</v>
      </c>
      <c r="B2225" s="259" t="s">
        <v>240</v>
      </c>
      <c r="C2225" s="259" t="s">
        <v>133</v>
      </c>
      <c r="D2225" s="259" t="s">
        <v>213</v>
      </c>
      <c r="E2225" s="259" t="s">
        <v>192</v>
      </c>
      <c r="F2225" s="259" t="s">
        <v>193</v>
      </c>
      <c r="G2225" s="259" t="s">
        <v>194</v>
      </c>
      <c r="H2225" s="306">
        <v>90295</v>
      </c>
      <c r="I2225" s="306">
        <v>65444</v>
      </c>
      <c r="J2225" s="306">
        <v>47992</v>
      </c>
      <c r="K2225" s="306">
        <v>30541</v>
      </c>
      <c r="L2225" s="306">
        <v>13712</v>
      </c>
      <c r="M2225" s="306">
        <v>7479</v>
      </c>
      <c r="N2225" s="306">
        <v>7479</v>
      </c>
    </row>
    <row r="2226" spans="1:14">
      <c r="A2226" s="259" t="s">
        <v>5</v>
      </c>
      <c r="B2226" s="259" t="s">
        <v>240</v>
      </c>
      <c r="C2226" s="259" t="s">
        <v>133</v>
      </c>
      <c r="D2226" s="259" t="s">
        <v>213</v>
      </c>
      <c r="E2226" s="259" t="s">
        <v>195</v>
      </c>
      <c r="F2226" s="259" t="s">
        <v>193</v>
      </c>
      <c r="G2226" s="259" t="s">
        <v>194</v>
      </c>
      <c r="H2226" s="306">
        <v>63449.037121405301</v>
      </c>
      <c r="I2226" s="306">
        <v>41588.919800450902</v>
      </c>
      <c r="J2226" s="306">
        <v>30498.729140798601</v>
      </c>
      <c r="K2226" s="306">
        <v>27226.6981952858</v>
      </c>
      <c r="L2226" s="306">
        <v>32326.4673554806</v>
      </c>
      <c r="M2226" s="306">
        <v>22717.0596888994</v>
      </c>
      <c r="N2226" s="306">
        <v>8188.6297252630802</v>
      </c>
    </row>
    <row r="2227" spans="1:14">
      <c r="A2227" s="259" t="s">
        <v>5</v>
      </c>
      <c r="B2227" s="259" t="s">
        <v>240</v>
      </c>
      <c r="C2227" s="259" t="s">
        <v>133</v>
      </c>
      <c r="D2227" s="259" t="s">
        <v>213</v>
      </c>
      <c r="E2227" s="259" t="s">
        <v>196</v>
      </c>
      <c r="F2227" s="259" t="s">
        <v>193</v>
      </c>
      <c r="G2227" s="259" t="s">
        <v>194</v>
      </c>
      <c r="H2227" s="306">
        <v>26845.962878594699</v>
      </c>
      <c r="I2227" s="306">
        <v>23855.080199549098</v>
      </c>
      <c r="J2227" s="306">
        <v>17493.270859201399</v>
      </c>
      <c r="K2227" s="306">
        <v>3314.3018047141995</v>
      </c>
      <c r="L2227" s="306">
        <v>-18614.4673554806</v>
      </c>
      <c r="M2227" s="306">
        <v>-15238.0596888994</v>
      </c>
      <c r="N2227" s="306">
        <v>-709.62972526308022</v>
      </c>
    </row>
    <row r="2228" spans="1:14">
      <c r="A2228" s="259" t="s">
        <v>5</v>
      </c>
      <c r="B2228" s="259" t="s">
        <v>240</v>
      </c>
      <c r="C2228" s="259" t="s">
        <v>133</v>
      </c>
      <c r="D2228" s="259" t="s">
        <v>213</v>
      </c>
      <c r="E2228" s="259" t="s">
        <v>197</v>
      </c>
      <c r="F2228" s="259" t="s">
        <v>193</v>
      </c>
      <c r="G2228" s="259" t="s">
        <v>194</v>
      </c>
      <c r="H2228" s="306">
        <v>80537.888635784097</v>
      </c>
      <c r="I2228" s="306">
        <v>128248.04903488229</v>
      </c>
      <c r="J2228" s="306">
        <v>163234.5907532851</v>
      </c>
      <c r="K2228" s="306">
        <v>169863.19436271349</v>
      </c>
      <c r="L2228" s="306">
        <v>95405.324940791092</v>
      </c>
      <c r="M2228" s="306">
        <v>64929.205562992291</v>
      </c>
      <c r="N2228" s="306">
        <v>62090.686661939966</v>
      </c>
    </row>
    <row r="2230" spans="1:14">
      <c r="A2230" s="259" t="s">
        <v>2</v>
      </c>
      <c r="B2230" s="259" t="s">
        <v>43</v>
      </c>
      <c r="C2230" s="259" t="s">
        <v>132</v>
      </c>
      <c r="D2230" s="259" t="s">
        <v>200</v>
      </c>
      <c r="E2230" s="259" t="s">
        <v>191</v>
      </c>
      <c r="F2230" s="259" t="s">
        <v>99</v>
      </c>
      <c r="G2230" s="259" t="s">
        <v>46</v>
      </c>
      <c r="H2230" s="306">
        <v>2025</v>
      </c>
      <c r="I2230" s="306">
        <v>2028</v>
      </c>
      <c r="J2230" s="306">
        <v>2030</v>
      </c>
      <c r="K2230" s="306">
        <v>2032</v>
      </c>
      <c r="L2230" s="306">
        <v>2035</v>
      </c>
      <c r="M2230" s="306">
        <v>2037</v>
      </c>
      <c r="N2230" s="306">
        <v>2040</v>
      </c>
    </row>
    <row r="2231" spans="1:14">
      <c r="A2231" s="259" t="s">
        <v>5</v>
      </c>
      <c r="B2231" s="259" t="s">
        <v>18</v>
      </c>
      <c r="C2231" s="259" t="s">
        <v>66</v>
      </c>
      <c r="D2231" s="259" t="s">
        <v>66</v>
      </c>
      <c r="E2231" s="259" t="s">
        <v>66</v>
      </c>
      <c r="F2231" s="259" t="s">
        <v>210</v>
      </c>
      <c r="G2231" s="259" t="s">
        <v>50</v>
      </c>
      <c r="H2231" s="306">
        <v>-31.14179875640118</v>
      </c>
      <c r="I2231" s="306">
        <v>-102.62179750040225</v>
      </c>
      <c r="J2231" s="306">
        <v>-162.08228997125047</v>
      </c>
      <c r="K2231" s="306">
        <v>-168.593118202547</v>
      </c>
      <c r="L2231" s="306">
        <v>-208.87121879882372</v>
      </c>
      <c r="M2231" s="306">
        <v>-194.54871301645233</v>
      </c>
      <c r="N2231" s="306">
        <v>-857.3004928840644</v>
      </c>
    </row>
    <row r="2232" spans="1:14">
      <c r="A2232" s="259" t="s">
        <v>5</v>
      </c>
      <c r="B2232" s="259" t="s">
        <v>19</v>
      </c>
      <c r="C2232" s="259" t="s">
        <v>66</v>
      </c>
      <c r="D2232" s="259" t="s">
        <v>66</v>
      </c>
      <c r="E2232" s="259" t="s">
        <v>66</v>
      </c>
      <c r="F2232" s="259" t="s">
        <v>210</v>
      </c>
      <c r="G2232" s="259" t="s">
        <v>50</v>
      </c>
      <c r="H2232" s="306">
        <v>0</v>
      </c>
      <c r="I2232" s="306">
        <v>0</v>
      </c>
      <c r="J2232" s="306">
        <v>0</v>
      </c>
      <c r="K2232" s="306">
        <v>0</v>
      </c>
      <c r="L2232" s="306">
        <v>0</v>
      </c>
      <c r="M2232" s="306">
        <v>0</v>
      </c>
      <c r="N2232" s="306">
        <v>0</v>
      </c>
    </row>
    <row r="2233" spans="1:14">
      <c r="A2233" s="259" t="s">
        <v>5</v>
      </c>
      <c r="B2233" s="259" t="s">
        <v>20</v>
      </c>
      <c r="C2233" s="259" t="s">
        <v>66</v>
      </c>
      <c r="D2233" s="259" t="s">
        <v>66</v>
      </c>
      <c r="E2233" s="259" t="s">
        <v>66</v>
      </c>
      <c r="F2233" s="259" t="s">
        <v>210</v>
      </c>
      <c r="G2233" s="259" t="s">
        <v>50</v>
      </c>
      <c r="H2233" s="306">
        <v>-4.9633119294265313</v>
      </c>
      <c r="I2233" s="306">
        <v>-21.875203259799918</v>
      </c>
      <c r="J2233" s="306">
        <v>-29.577830160750636</v>
      </c>
      <c r="K2233" s="306">
        <v>-30.054461650198192</v>
      </c>
      <c r="L2233" s="306">
        <v>-90.470085511852403</v>
      </c>
      <c r="M2233" s="306">
        <v>-59.242640627385015</v>
      </c>
      <c r="N2233" s="306">
        <v>-36.440259685385342</v>
      </c>
    </row>
    <row r="2234" spans="1:14">
      <c r="A2234" s="259" t="s">
        <v>5</v>
      </c>
      <c r="B2234" s="259" t="s">
        <v>21</v>
      </c>
      <c r="C2234" s="259" t="s">
        <v>66</v>
      </c>
      <c r="D2234" s="259" t="s">
        <v>66</v>
      </c>
      <c r="E2234" s="259" t="s">
        <v>66</v>
      </c>
      <c r="F2234" s="259" t="s">
        <v>210</v>
      </c>
      <c r="G2234" s="259" t="s">
        <v>50</v>
      </c>
      <c r="H2234" s="306">
        <v>-101.47160936803357</v>
      </c>
      <c r="I2234" s="306">
        <v>-93.316004848134526</v>
      </c>
      <c r="J2234" s="306">
        <v>-108.24959659142019</v>
      </c>
      <c r="K2234" s="306">
        <v>-87.729605382378168</v>
      </c>
      <c r="L2234" s="306">
        <v>-143.40327276547066</v>
      </c>
      <c r="M2234" s="306">
        <v>-286.45301169363051</v>
      </c>
      <c r="N2234" s="306">
        <v>-1018.786379770816</v>
      </c>
    </row>
    <row r="2235" spans="1:14">
      <c r="A2235" s="259" t="s">
        <v>5</v>
      </c>
      <c r="B2235" s="259" t="s">
        <v>22</v>
      </c>
      <c r="C2235" s="259" t="s">
        <v>66</v>
      </c>
      <c r="D2235" s="259" t="s">
        <v>66</v>
      </c>
      <c r="E2235" s="259" t="s">
        <v>66</v>
      </c>
      <c r="F2235" s="259" t="s">
        <v>210</v>
      </c>
      <c r="G2235" s="259" t="s">
        <v>50</v>
      </c>
      <c r="H2235" s="306">
        <v>-614.59636321404923</v>
      </c>
      <c r="I2235" s="306">
        <v>-248.10678015774118</v>
      </c>
      <c r="J2235" s="306">
        <v>-178.97748676339961</v>
      </c>
      <c r="K2235" s="306">
        <v>-255.15250686403303</v>
      </c>
      <c r="L2235" s="306">
        <v>-295.85078146213925</v>
      </c>
      <c r="M2235" s="306">
        <v>-679.78598565509401</v>
      </c>
      <c r="N2235" s="306">
        <v>-1274.3988233067735</v>
      </c>
    </row>
    <row r="2236" spans="1:14">
      <c r="A2236" s="259" t="s">
        <v>5</v>
      </c>
      <c r="B2236" s="259" t="s">
        <v>23</v>
      </c>
      <c r="C2236" s="259" t="s">
        <v>66</v>
      </c>
      <c r="D2236" s="259" t="s">
        <v>66</v>
      </c>
      <c r="E2236" s="259" t="s">
        <v>66</v>
      </c>
      <c r="F2236" s="259" t="s">
        <v>210</v>
      </c>
      <c r="G2236" s="259" t="s">
        <v>50</v>
      </c>
      <c r="H2236" s="306">
        <v>0</v>
      </c>
      <c r="I2236" s="306">
        <v>0</v>
      </c>
      <c r="J2236" s="306">
        <v>0</v>
      </c>
      <c r="K2236" s="306">
        <v>0</v>
      </c>
      <c r="L2236" s="306">
        <v>0</v>
      </c>
      <c r="M2236" s="306">
        <v>0</v>
      </c>
      <c r="N2236" s="306">
        <v>0</v>
      </c>
    </row>
    <row r="2237" spans="1:14">
      <c r="A2237" s="259" t="s">
        <v>5</v>
      </c>
      <c r="B2237" s="259" t="s">
        <v>24</v>
      </c>
      <c r="C2237" s="259" t="s">
        <v>66</v>
      </c>
      <c r="D2237" s="259" t="s">
        <v>66</v>
      </c>
      <c r="E2237" s="259" t="s">
        <v>66</v>
      </c>
      <c r="F2237" s="259" t="s">
        <v>210</v>
      </c>
      <c r="G2237" s="259" t="s">
        <v>50</v>
      </c>
      <c r="H2237" s="306">
        <v>-623.22681893705681</v>
      </c>
      <c r="I2237" s="306">
        <v>-666.531678275442</v>
      </c>
      <c r="J2237" s="306">
        <v>-611.37504304412857</v>
      </c>
      <c r="K2237" s="306">
        <v>-591.2043543134431</v>
      </c>
      <c r="L2237" s="306">
        <v>-559.92998926325924</v>
      </c>
      <c r="M2237" s="306">
        <v>-641.02211859808108</v>
      </c>
      <c r="N2237" s="306">
        <v>-790.93492564038866</v>
      </c>
    </row>
    <row r="2238" spans="1:14">
      <c r="A2238" s="259" t="s">
        <v>5</v>
      </c>
      <c r="B2238" s="259" t="s">
        <v>25</v>
      </c>
      <c r="C2238" s="259" t="s">
        <v>66</v>
      </c>
      <c r="D2238" s="259" t="s">
        <v>66</v>
      </c>
      <c r="E2238" s="259" t="s">
        <v>66</v>
      </c>
      <c r="F2238" s="259" t="s">
        <v>210</v>
      </c>
      <c r="G2238" s="259" t="s">
        <v>50</v>
      </c>
      <c r="H2238" s="306">
        <v>-286.39979377363386</v>
      </c>
      <c r="I2238" s="306">
        <v>-381.5481832797683</v>
      </c>
      <c r="J2238" s="306">
        <v>-422.19213673701222</v>
      </c>
      <c r="K2238" s="306">
        <v>-398.45132678355242</v>
      </c>
      <c r="L2238" s="306">
        <v>-1138.8115407263626</v>
      </c>
      <c r="M2238" s="306">
        <v>-597.4437815352403</v>
      </c>
      <c r="N2238" s="306">
        <v>-481.1742790877031</v>
      </c>
    </row>
    <row r="2239" spans="1:14">
      <c r="A2239" s="259" t="s">
        <v>5</v>
      </c>
      <c r="B2239" s="259" t="s">
        <v>26</v>
      </c>
      <c r="C2239" s="259" t="s">
        <v>66</v>
      </c>
      <c r="D2239" s="259" t="s">
        <v>66</v>
      </c>
      <c r="E2239" s="259" t="s">
        <v>66</v>
      </c>
      <c r="F2239" s="259" t="s">
        <v>210</v>
      </c>
      <c r="G2239" s="259" t="s">
        <v>50</v>
      </c>
      <c r="H2239" s="306">
        <v>0</v>
      </c>
      <c r="I2239" s="306">
        <v>0</v>
      </c>
      <c r="J2239" s="306">
        <v>0</v>
      </c>
      <c r="K2239" s="306">
        <v>0</v>
      </c>
      <c r="L2239" s="306">
        <v>0</v>
      </c>
      <c r="M2239" s="306">
        <v>0</v>
      </c>
      <c r="N2239" s="306">
        <v>-288.10552795500007</v>
      </c>
    </row>
    <row r="2240" spans="1:14">
      <c r="A2240" s="259" t="s">
        <v>5</v>
      </c>
      <c r="B2240" s="259" t="s">
        <v>27</v>
      </c>
      <c r="C2240" s="259" t="s">
        <v>66</v>
      </c>
      <c r="D2240" s="259" t="s">
        <v>66</v>
      </c>
      <c r="E2240" s="259" t="s">
        <v>66</v>
      </c>
      <c r="F2240" s="259" t="s">
        <v>210</v>
      </c>
      <c r="G2240" s="259" t="s">
        <v>50</v>
      </c>
      <c r="H2240" s="306">
        <v>0</v>
      </c>
      <c r="I2240" s="306">
        <v>0</v>
      </c>
      <c r="J2240" s="306">
        <v>0</v>
      </c>
      <c r="K2240" s="306">
        <v>0</v>
      </c>
      <c r="L2240" s="306">
        <v>-8.8051765085294136</v>
      </c>
      <c r="M2240" s="306">
        <v>-144.02912312382352</v>
      </c>
      <c r="N2240" s="306">
        <v>-224.09130199129413</v>
      </c>
    </row>
    <row r="2241" spans="1:14">
      <c r="A2241" s="259" t="s">
        <v>5</v>
      </c>
      <c r="B2241" s="259" t="s">
        <v>28</v>
      </c>
      <c r="C2241" s="259" t="s">
        <v>66</v>
      </c>
      <c r="D2241" s="259" t="s">
        <v>66</v>
      </c>
      <c r="E2241" s="259" t="s">
        <v>66</v>
      </c>
      <c r="F2241" s="259" t="s">
        <v>210</v>
      </c>
      <c r="G2241" s="259" t="s">
        <v>50</v>
      </c>
      <c r="H2241" s="306">
        <v>-1661.799695978601</v>
      </c>
      <c r="I2241" s="306">
        <v>-1513.9996473212882</v>
      </c>
      <c r="J2241" s="306">
        <v>-1512.4543832679619</v>
      </c>
      <c r="K2241" s="306">
        <v>-1531.1853731961519</v>
      </c>
      <c r="L2241" s="306">
        <v>-2446.1420650364371</v>
      </c>
      <c r="M2241" s="306">
        <v>-2602.5253742497066</v>
      </c>
      <c r="N2241" s="306">
        <v>-4971.2319903214257</v>
      </c>
    </row>
    <row r="2242" spans="1:14">
      <c r="A2242" s="259" t="s">
        <v>5</v>
      </c>
      <c r="B2242" s="259" t="s">
        <v>29</v>
      </c>
      <c r="C2242" s="259" t="s">
        <v>66</v>
      </c>
      <c r="D2242" s="259" t="s">
        <v>66</v>
      </c>
      <c r="E2242" s="259" t="s">
        <v>66</v>
      </c>
      <c r="F2242" s="259" t="s">
        <v>210</v>
      </c>
      <c r="G2242" s="259" t="s">
        <v>50</v>
      </c>
      <c r="H2242" s="306">
        <v>-724.69842830509037</v>
      </c>
      <c r="I2242" s="306">
        <v>-759.84768312357653</v>
      </c>
      <c r="J2242" s="306">
        <v>-719.62463963554876</v>
      </c>
      <c r="K2242" s="306">
        <v>-678.93395969582127</v>
      </c>
      <c r="L2242" s="306">
        <v>-703.33326202872991</v>
      </c>
      <c r="M2242" s="306">
        <v>-927.47513029171159</v>
      </c>
      <c r="N2242" s="306">
        <v>-1809.7213054112046</v>
      </c>
    </row>
    <row r="2243" spans="1:14">
      <c r="A2243" s="259" t="s">
        <v>5</v>
      </c>
      <c r="B2243" s="259" t="s">
        <v>30</v>
      </c>
      <c r="C2243" s="259" t="s">
        <v>66</v>
      </c>
      <c r="D2243" s="259" t="s">
        <v>66</v>
      </c>
      <c r="E2243" s="259" t="s">
        <v>66</v>
      </c>
      <c r="F2243" s="259" t="s">
        <v>210</v>
      </c>
      <c r="G2243" s="259" t="s">
        <v>50</v>
      </c>
      <c r="H2243" s="306">
        <v>-650.70147389987699</v>
      </c>
      <c r="I2243" s="306">
        <v>-372.60378091794337</v>
      </c>
      <c r="J2243" s="306">
        <v>-370.63760689540072</v>
      </c>
      <c r="K2243" s="306">
        <v>-453.8000867167782</v>
      </c>
      <c r="L2243" s="306">
        <v>-603.99726228134477</v>
      </c>
      <c r="M2243" s="306">
        <v>-1077.6064624227547</v>
      </c>
      <c r="N2243" s="306">
        <v>-2680.3364058225175</v>
      </c>
    </row>
    <row r="2244" spans="1:14">
      <c r="A2244" s="259" t="s">
        <v>5</v>
      </c>
      <c r="B2244" s="259" t="s">
        <v>128</v>
      </c>
      <c r="C2244" s="259" t="s">
        <v>66</v>
      </c>
      <c r="D2244" s="259" t="s">
        <v>66</v>
      </c>
      <c r="E2244" s="259" t="s">
        <v>66</v>
      </c>
      <c r="F2244" s="259" t="s">
        <v>210</v>
      </c>
      <c r="G2244" s="259" t="s">
        <v>50</v>
      </c>
      <c r="H2244" s="306">
        <v>-6056.3433003416776</v>
      </c>
      <c r="I2244" s="306">
        <v>-5964.445689150145</v>
      </c>
      <c r="J2244" s="306">
        <v>-6931.3409835759721</v>
      </c>
      <c r="K2244" s="306">
        <v>-6956.9239627561601</v>
      </c>
      <c r="L2244" s="306">
        <v>-9351.2792327579518</v>
      </c>
      <c r="M2244" s="306">
        <v>-17394.147795048808</v>
      </c>
      <c r="N2244" s="306">
        <v>-29298.176398081447</v>
      </c>
    </row>
    <row r="2245" spans="1:14">
      <c r="A2245" s="259" t="s">
        <v>5</v>
      </c>
      <c r="B2245" s="259" t="s">
        <v>241</v>
      </c>
      <c r="C2245" s="259" t="s">
        <v>66</v>
      </c>
      <c r="D2245" s="259" t="s">
        <v>66</v>
      </c>
      <c r="E2245" s="259" t="s">
        <v>66</v>
      </c>
      <c r="F2245" s="259" t="s">
        <v>210</v>
      </c>
      <c r="G2245" s="259" t="s">
        <v>50</v>
      </c>
      <c r="H2245" s="306">
        <v>-4394.5436043630762</v>
      </c>
      <c r="I2245" s="306">
        <v>-4450.4460418288563</v>
      </c>
      <c r="J2245" s="306">
        <v>-5418.8866003080102</v>
      </c>
      <c r="K2245" s="306">
        <v>-5425.7385895600082</v>
      </c>
      <c r="L2245" s="306">
        <v>-6905.1371677215147</v>
      </c>
      <c r="M2245" s="306">
        <v>-14791.622420799102</v>
      </c>
      <c r="N2245" s="306">
        <v>-24326.94440776002</v>
      </c>
    </row>
    <row r="2247" spans="1:14">
      <c r="A2247" s="259" t="s">
        <v>2</v>
      </c>
      <c r="B2247" s="259" t="s">
        <v>43</v>
      </c>
      <c r="C2247" s="259" t="s">
        <v>203</v>
      </c>
      <c r="D2247" s="259" t="s">
        <v>204</v>
      </c>
      <c r="E2247" s="259" t="s">
        <v>205</v>
      </c>
      <c r="F2247" s="259" t="s">
        <v>99</v>
      </c>
      <c r="G2247" s="259" t="s">
        <v>46</v>
      </c>
      <c r="H2247" s="306">
        <v>2025</v>
      </c>
      <c r="I2247" s="306">
        <v>2028</v>
      </c>
      <c r="J2247" s="306">
        <v>2030</v>
      </c>
      <c r="K2247" s="306">
        <v>2032</v>
      </c>
      <c r="L2247" s="306">
        <v>2035</v>
      </c>
      <c r="M2247" s="306">
        <v>2037</v>
      </c>
      <c r="N2247" s="306">
        <v>2040</v>
      </c>
    </row>
    <row r="2248" spans="1:14">
      <c r="A2248" s="259" t="s">
        <v>108</v>
      </c>
      <c r="B2248" s="259" t="s">
        <v>18</v>
      </c>
      <c r="C2248" s="259" t="s">
        <v>48</v>
      </c>
      <c r="D2248" s="259" t="s">
        <v>48</v>
      </c>
      <c r="E2248" s="259" t="s">
        <v>48</v>
      </c>
      <c r="F2248" s="259" t="s">
        <v>206</v>
      </c>
      <c r="G2248" s="259" t="s">
        <v>49</v>
      </c>
      <c r="H2248" s="306">
        <v>0</v>
      </c>
      <c r="I2248" s="306">
        <v>0</v>
      </c>
      <c r="J2248" s="306">
        <v>0</v>
      </c>
      <c r="K2248" s="306">
        <v>0</v>
      </c>
      <c r="L2248" s="306">
        <v>0</v>
      </c>
      <c r="M2248" s="306">
        <v>0</v>
      </c>
      <c r="N2248" s="306">
        <v>0</v>
      </c>
    </row>
    <row r="2249" spans="1:14">
      <c r="A2249" s="259" t="s">
        <v>108</v>
      </c>
      <c r="B2249" s="259" t="s">
        <v>18</v>
      </c>
      <c r="C2249" s="259" t="s">
        <v>53</v>
      </c>
      <c r="D2249" s="259" t="s">
        <v>53</v>
      </c>
      <c r="E2249" s="259" t="s">
        <v>53</v>
      </c>
      <c r="F2249" s="259" t="s">
        <v>206</v>
      </c>
      <c r="G2249" s="259" t="s">
        <v>49</v>
      </c>
      <c r="H2249" s="306">
        <v>0</v>
      </c>
      <c r="I2249" s="306">
        <v>0</v>
      </c>
      <c r="J2249" s="306">
        <v>0</v>
      </c>
      <c r="K2249" s="306">
        <v>0</v>
      </c>
      <c r="L2249" s="306">
        <v>0</v>
      </c>
      <c r="M2249" s="306">
        <v>0</v>
      </c>
      <c r="N2249" s="306">
        <v>0</v>
      </c>
    </row>
    <row r="2250" spans="1:14">
      <c r="A2250" s="259" t="s">
        <v>108</v>
      </c>
      <c r="B2250" s="259" t="s">
        <v>18</v>
      </c>
      <c r="C2250" s="259" t="s">
        <v>54</v>
      </c>
      <c r="D2250" s="259" t="s">
        <v>54</v>
      </c>
      <c r="E2250" s="259" t="s">
        <v>54</v>
      </c>
      <c r="F2250" s="259" t="s">
        <v>206</v>
      </c>
      <c r="G2250" s="259" t="s">
        <v>49</v>
      </c>
      <c r="H2250" s="306">
        <v>4701.5649999999996</v>
      </c>
      <c r="I2250" s="306">
        <v>4701.5649999999996</v>
      </c>
      <c r="J2250" s="306">
        <v>4701.5649999999996</v>
      </c>
      <c r="K2250" s="306">
        <v>4701.5649999999996</v>
      </c>
      <c r="L2250" s="306">
        <v>4701.5649999999996</v>
      </c>
      <c r="M2250" s="306">
        <v>4701.5649999999996</v>
      </c>
      <c r="N2250" s="306">
        <v>4701.5649999999996</v>
      </c>
    </row>
    <row r="2251" spans="1:14">
      <c r="A2251" s="259" t="s">
        <v>108</v>
      </c>
      <c r="B2251" s="259" t="s">
        <v>18</v>
      </c>
      <c r="C2251" s="259" t="s">
        <v>55</v>
      </c>
      <c r="D2251" s="259" t="s">
        <v>55</v>
      </c>
      <c r="E2251" s="259" t="s">
        <v>55</v>
      </c>
      <c r="F2251" s="259" t="s">
        <v>206</v>
      </c>
      <c r="G2251" s="259" t="s">
        <v>49</v>
      </c>
      <c r="H2251" s="306">
        <v>1461.1720000000009</v>
      </c>
      <c r="I2251" s="306">
        <v>1444.0490000000009</v>
      </c>
      <c r="J2251" s="306">
        <v>1444.0490000000009</v>
      </c>
      <c r="K2251" s="306">
        <v>1444.0490000000009</v>
      </c>
      <c r="L2251" s="306">
        <v>1444.0490000000009</v>
      </c>
      <c r="M2251" s="306">
        <v>1444.0490000000009</v>
      </c>
      <c r="N2251" s="306">
        <v>1444.0490000000009</v>
      </c>
    </row>
    <row r="2252" spans="1:14">
      <c r="A2252" s="259" t="s">
        <v>108</v>
      </c>
      <c r="B2252" s="259" t="s">
        <v>18</v>
      </c>
      <c r="C2252" s="259" t="s">
        <v>56</v>
      </c>
      <c r="D2252" s="259" t="s">
        <v>56</v>
      </c>
      <c r="E2252" s="259" t="s">
        <v>56</v>
      </c>
      <c r="F2252" s="259" t="s">
        <v>206</v>
      </c>
      <c r="G2252" s="259" t="s">
        <v>49</v>
      </c>
      <c r="H2252" s="306">
        <v>1758.7950000000001</v>
      </c>
      <c r="I2252" s="306">
        <v>1641.7950000000001</v>
      </c>
      <c r="J2252" s="306">
        <v>1641.7950000000001</v>
      </c>
      <c r="K2252" s="306">
        <v>1641.7950000000001</v>
      </c>
      <c r="L2252" s="306">
        <v>1641.7950000000001</v>
      </c>
      <c r="M2252" s="306">
        <v>1641.7950000000001</v>
      </c>
      <c r="N2252" s="306">
        <v>1641.7950000000001</v>
      </c>
    </row>
    <row r="2253" spans="1:14">
      <c r="A2253" s="259" t="s">
        <v>108</v>
      </c>
      <c r="B2253" s="259" t="s">
        <v>18</v>
      </c>
      <c r="C2253" s="259" t="s">
        <v>57</v>
      </c>
      <c r="D2253" s="259" t="s">
        <v>57</v>
      </c>
      <c r="E2253" s="259" t="s">
        <v>57</v>
      </c>
      <c r="F2253" s="259" t="s">
        <v>206</v>
      </c>
      <c r="G2253" s="259" t="s">
        <v>49</v>
      </c>
      <c r="H2253" s="306">
        <v>5.6</v>
      </c>
      <c r="I2253" s="306">
        <v>5.6</v>
      </c>
      <c r="J2253" s="306">
        <v>5.6</v>
      </c>
      <c r="K2253" s="306">
        <v>5.6</v>
      </c>
      <c r="L2253" s="306">
        <v>5.6</v>
      </c>
      <c r="M2253" s="306">
        <v>5.6</v>
      </c>
      <c r="N2253" s="306">
        <v>5.6</v>
      </c>
    </row>
    <row r="2254" spans="1:14">
      <c r="A2254" s="259" t="s">
        <v>108</v>
      </c>
      <c r="B2254" s="259" t="s">
        <v>18</v>
      </c>
      <c r="C2254" s="259" t="s">
        <v>58</v>
      </c>
      <c r="D2254" s="259" t="s">
        <v>58</v>
      </c>
      <c r="E2254" s="259" t="s">
        <v>58</v>
      </c>
      <c r="F2254" s="259" t="s">
        <v>206</v>
      </c>
      <c r="G2254" s="259" t="s">
        <v>49</v>
      </c>
      <c r="H2254" s="306">
        <v>2102</v>
      </c>
      <c r="I2254" s="306">
        <v>2102</v>
      </c>
      <c r="J2254" s="306">
        <v>2102</v>
      </c>
      <c r="K2254" s="306">
        <v>2102</v>
      </c>
      <c r="L2254" s="306">
        <v>2102</v>
      </c>
      <c r="M2254" s="306">
        <v>2102</v>
      </c>
      <c r="N2254" s="306">
        <v>2102</v>
      </c>
    </row>
    <row r="2255" spans="1:14">
      <c r="A2255" s="259" t="s">
        <v>108</v>
      </c>
      <c r="B2255" s="259" t="s">
        <v>18</v>
      </c>
      <c r="C2255" s="259" t="s">
        <v>59</v>
      </c>
      <c r="D2255" s="259" t="s">
        <v>59</v>
      </c>
      <c r="E2255" s="259" t="s">
        <v>59</v>
      </c>
      <c r="F2255" s="259" t="s">
        <v>206</v>
      </c>
      <c r="G2255" s="259" t="s">
        <v>49</v>
      </c>
      <c r="H2255" s="306">
        <v>158.881</v>
      </c>
      <c r="I2255" s="306">
        <v>158.881</v>
      </c>
      <c r="J2255" s="306">
        <v>158.881</v>
      </c>
      <c r="K2255" s="306">
        <v>158.881</v>
      </c>
      <c r="L2255" s="306">
        <v>158.881</v>
      </c>
      <c r="M2255" s="306">
        <v>158.881</v>
      </c>
      <c r="N2255" s="306">
        <v>158.881</v>
      </c>
    </row>
    <row r="2256" spans="1:14">
      <c r="A2256" s="259" t="s">
        <v>108</v>
      </c>
      <c r="B2256" s="259" t="s">
        <v>18</v>
      </c>
      <c r="C2256" s="259" t="s">
        <v>60</v>
      </c>
      <c r="D2256" s="259" t="s">
        <v>60</v>
      </c>
      <c r="E2256" s="259" t="s">
        <v>60</v>
      </c>
      <c r="F2256" s="259" t="s">
        <v>206</v>
      </c>
      <c r="G2256" s="259" t="s">
        <v>49</v>
      </c>
      <c r="H2256" s="306">
        <v>433.9</v>
      </c>
      <c r="I2256" s="306">
        <v>433.9</v>
      </c>
      <c r="J2256" s="306">
        <v>433.9</v>
      </c>
      <c r="K2256" s="306">
        <v>433.9</v>
      </c>
      <c r="L2256" s="306">
        <v>433.9</v>
      </c>
      <c r="M2256" s="306">
        <v>433.9</v>
      </c>
      <c r="N2256" s="306">
        <v>433.9</v>
      </c>
    </row>
    <row r="2257" spans="1:14">
      <c r="A2257" s="259" t="s">
        <v>108</v>
      </c>
      <c r="B2257" s="259" t="s">
        <v>18</v>
      </c>
      <c r="C2257" s="259" t="s">
        <v>61</v>
      </c>
      <c r="D2257" s="259" t="s">
        <v>61</v>
      </c>
      <c r="E2257" s="259" t="s">
        <v>61</v>
      </c>
      <c r="F2257" s="259" t="s">
        <v>206</v>
      </c>
      <c r="G2257" s="259" t="s">
        <v>49</v>
      </c>
      <c r="H2257" s="306">
        <v>4.8</v>
      </c>
      <c r="I2257" s="306">
        <v>4.8</v>
      </c>
      <c r="J2257" s="306">
        <v>4.8</v>
      </c>
      <c r="K2257" s="306">
        <v>4.8</v>
      </c>
      <c r="L2257" s="306">
        <v>4.8</v>
      </c>
      <c r="M2257" s="306">
        <v>4.8</v>
      </c>
      <c r="N2257" s="306">
        <v>4.8</v>
      </c>
    </row>
    <row r="2258" spans="1:14">
      <c r="A2258" s="259" t="s">
        <v>108</v>
      </c>
      <c r="B2258" s="259" t="s">
        <v>18</v>
      </c>
      <c r="C2258" s="259" t="s">
        <v>63</v>
      </c>
      <c r="D2258" s="259" t="s">
        <v>63</v>
      </c>
      <c r="E2258" s="259" t="s">
        <v>63</v>
      </c>
      <c r="F2258" s="259" t="s">
        <v>206</v>
      </c>
      <c r="G2258" s="259" t="s">
        <v>49</v>
      </c>
      <c r="H2258" s="306">
        <v>0</v>
      </c>
      <c r="I2258" s="306">
        <v>205.32000729999999</v>
      </c>
      <c r="J2258" s="306">
        <v>205.32000729999999</v>
      </c>
      <c r="K2258" s="306">
        <v>205.32000729999999</v>
      </c>
      <c r="L2258" s="306">
        <v>205.32000729999999</v>
      </c>
      <c r="M2258" s="306">
        <v>205.32000729999999</v>
      </c>
      <c r="N2258" s="306">
        <v>205.32000729999999</v>
      </c>
    </row>
    <row r="2259" spans="1:14">
      <c r="A2259" s="259" t="s">
        <v>108</v>
      </c>
      <c r="B2259" s="259" t="s">
        <v>18</v>
      </c>
      <c r="C2259" s="259" t="s">
        <v>64</v>
      </c>
      <c r="D2259" s="259" t="s">
        <v>64</v>
      </c>
      <c r="E2259" s="259" t="s">
        <v>64</v>
      </c>
      <c r="F2259" s="259" t="s">
        <v>206</v>
      </c>
      <c r="G2259" s="259" t="s">
        <v>49</v>
      </c>
      <c r="H2259" s="306">
        <v>268.30899999999997</v>
      </c>
      <c r="I2259" s="306">
        <v>215.709</v>
      </c>
      <c r="J2259" s="306">
        <v>215.709</v>
      </c>
      <c r="K2259" s="306">
        <v>215.709</v>
      </c>
      <c r="L2259" s="306">
        <v>215.709</v>
      </c>
      <c r="M2259" s="306">
        <v>215.709</v>
      </c>
      <c r="N2259" s="306">
        <v>24.917999999999999</v>
      </c>
    </row>
    <row r="2260" spans="1:14">
      <c r="A2260" s="259" t="s">
        <v>108</v>
      </c>
      <c r="B2260" s="259" t="s">
        <v>18</v>
      </c>
      <c r="C2260" s="259" t="s">
        <v>54</v>
      </c>
      <c r="D2260" s="259" t="s">
        <v>72</v>
      </c>
      <c r="E2260" s="259" t="s">
        <v>72</v>
      </c>
      <c r="F2260" s="259" t="s">
        <v>206</v>
      </c>
      <c r="G2260" s="259" t="s">
        <v>49</v>
      </c>
      <c r="H2260" s="306">
        <v>0</v>
      </c>
      <c r="I2260" s="306">
        <v>0</v>
      </c>
      <c r="J2260" s="306">
        <v>0</v>
      </c>
      <c r="K2260" s="306">
        <v>0</v>
      </c>
      <c r="L2260" s="306">
        <v>0</v>
      </c>
      <c r="M2260" s="306">
        <v>0</v>
      </c>
      <c r="N2260" s="306">
        <v>0</v>
      </c>
    </row>
    <row r="2261" spans="1:14">
      <c r="A2261" s="259" t="s">
        <v>108</v>
      </c>
      <c r="B2261" s="259" t="s">
        <v>18</v>
      </c>
      <c r="C2261" s="259" t="s">
        <v>55</v>
      </c>
      <c r="D2261" s="259" t="s">
        <v>73</v>
      </c>
      <c r="E2261" s="259" t="s">
        <v>73</v>
      </c>
      <c r="F2261" s="259" t="s">
        <v>206</v>
      </c>
      <c r="G2261" s="259" t="s">
        <v>49</v>
      </c>
      <c r="H2261" s="306">
        <v>0</v>
      </c>
      <c r="I2261" s="306">
        <v>0</v>
      </c>
      <c r="J2261" s="306">
        <v>0</v>
      </c>
      <c r="K2261" s="306">
        <v>0</v>
      </c>
      <c r="L2261" s="306">
        <v>63</v>
      </c>
      <c r="M2261" s="306">
        <v>63</v>
      </c>
      <c r="N2261" s="306">
        <v>63</v>
      </c>
    </row>
    <row r="2262" spans="1:14">
      <c r="A2262" s="259" t="s">
        <v>108</v>
      </c>
      <c r="B2262" s="259" t="s">
        <v>18</v>
      </c>
      <c r="C2262" s="259" t="s">
        <v>57</v>
      </c>
      <c r="D2262" s="259" t="s">
        <v>74</v>
      </c>
      <c r="E2262" s="259" t="s">
        <v>74</v>
      </c>
      <c r="F2262" s="259" t="s">
        <v>206</v>
      </c>
      <c r="G2262" s="259" t="s">
        <v>49</v>
      </c>
      <c r="H2262" s="306">
        <v>0</v>
      </c>
      <c r="I2262" s="306">
        <v>0</v>
      </c>
      <c r="J2262" s="306">
        <v>0</v>
      </c>
      <c r="K2262" s="306">
        <v>0</v>
      </c>
      <c r="L2262" s="306">
        <v>0</v>
      </c>
      <c r="M2262" s="306">
        <v>0</v>
      </c>
      <c r="N2262" s="306">
        <v>0</v>
      </c>
    </row>
    <row r="2263" spans="1:14">
      <c r="A2263" s="259" t="s">
        <v>108</v>
      </c>
      <c r="B2263" s="259" t="s">
        <v>18</v>
      </c>
      <c r="C2263" s="259" t="s">
        <v>64</v>
      </c>
      <c r="D2263" s="259" t="s">
        <v>75</v>
      </c>
      <c r="E2263" s="259" t="s">
        <v>75</v>
      </c>
      <c r="F2263" s="259" t="s">
        <v>206</v>
      </c>
      <c r="G2263" s="259" t="s">
        <v>49</v>
      </c>
      <c r="H2263" s="306">
        <v>0</v>
      </c>
      <c r="I2263" s="306">
        <v>0</v>
      </c>
      <c r="J2263" s="306">
        <v>0</v>
      </c>
      <c r="K2263" s="306">
        <v>0</v>
      </c>
      <c r="L2263" s="306">
        <v>59</v>
      </c>
      <c r="M2263" s="306">
        <v>59</v>
      </c>
      <c r="N2263" s="306">
        <v>59</v>
      </c>
    </row>
    <row r="2264" spans="1:14">
      <c r="A2264" s="259" t="s">
        <v>108</v>
      </c>
      <c r="B2264" s="259" t="s">
        <v>18</v>
      </c>
      <c r="C2264" s="259" t="s">
        <v>60</v>
      </c>
      <c r="D2264" s="259" t="s">
        <v>76</v>
      </c>
      <c r="E2264" s="259" t="s">
        <v>76</v>
      </c>
      <c r="F2264" s="259" t="s">
        <v>206</v>
      </c>
      <c r="G2264" s="259" t="s">
        <v>49</v>
      </c>
      <c r="H2264" s="306">
        <v>0</v>
      </c>
      <c r="I2264" s="306">
        <v>0</v>
      </c>
      <c r="J2264" s="306">
        <v>0</v>
      </c>
      <c r="K2264" s="306">
        <v>0</v>
      </c>
      <c r="L2264" s="306">
        <v>0</v>
      </c>
      <c r="M2264" s="306">
        <v>0</v>
      </c>
      <c r="N2264" s="306">
        <v>0</v>
      </c>
    </row>
    <row r="2265" spans="1:14">
      <c r="A2265" s="259" t="s">
        <v>108</v>
      </c>
      <c r="B2265" s="259" t="s">
        <v>18</v>
      </c>
      <c r="C2265" s="259" t="s">
        <v>61</v>
      </c>
      <c r="D2265" s="259" t="s">
        <v>77</v>
      </c>
      <c r="E2265" s="259" t="s">
        <v>77</v>
      </c>
      <c r="F2265" s="259" t="s">
        <v>206</v>
      </c>
      <c r="G2265" s="259" t="s">
        <v>49</v>
      </c>
      <c r="H2265" s="306">
        <v>0</v>
      </c>
      <c r="I2265" s="306">
        <v>0</v>
      </c>
      <c r="J2265" s="306">
        <v>0</v>
      </c>
      <c r="K2265" s="306">
        <v>0</v>
      </c>
      <c r="L2265" s="306">
        <v>0</v>
      </c>
      <c r="M2265" s="306">
        <v>0</v>
      </c>
      <c r="N2265" s="306">
        <v>0</v>
      </c>
    </row>
    <row r="2266" spans="1:14">
      <c r="A2266" s="259" t="s">
        <v>108</v>
      </c>
      <c r="B2266" s="259" t="s">
        <v>18</v>
      </c>
      <c r="C2266" s="259" t="s">
        <v>62</v>
      </c>
      <c r="D2266" s="259" t="s">
        <v>78</v>
      </c>
      <c r="E2266" s="259" t="s">
        <v>78</v>
      </c>
      <c r="F2266" s="259" t="s">
        <v>206</v>
      </c>
      <c r="G2266" s="259" t="s">
        <v>49</v>
      </c>
      <c r="H2266" s="306">
        <v>304</v>
      </c>
      <c r="I2266" s="306">
        <v>304</v>
      </c>
      <c r="J2266" s="306">
        <v>1999.9999999999998</v>
      </c>
      <c r="K2266" s="306">
        <v>1999.9999999999998</v>
      </c>
      <c r="L2266" s="306">
        <v>1999.9999999999998</v>
      </c>
      <c r="M2266" s="306">
        <v>1999.9999999999998</v>
      </c>
      <c r="N2266" s="306">
        <v>1999.9999999999998</v>
      </c>
    </row>
    <row r="2267" spans="1:14">
      <c r="A2267" s="259" t="s">
        <v>108</v>
      </c>
      <c r="B2267" s="259" t="s">
        <v>18</v>
      </c>
      <c r="C2267" s="259" t="s">
        <v>63</v>
      </c>
      <c r="D2267" s="259" t="s">
        <v>79</v>
      </c>
      <c r="E2267" s="259" t="s">
        <v>79</v>
      </c>
      <c r="F2267" s="259" t="s">
        <v>206</v>
      </c>
      <c r="G2267" s="259" t="s">
        <v>49</v>
      </c>
      <c r="H2267" s="306">
        <v>300</v>
      </c>
      <c r="I2267" s="306">
        <v>445</v>
      </c>
      <c r="J2267" s="306">
        <v>795</v>
      </c>
      <c r="K2267" s="306">
        <v>795</v>
      </c>
      <c r="L2267" s="306">
        <v>795</v>
      </c>
      <c r="M2267" s="306">
        <v>795</v>
      </c>
      <c r="N2267" s="306">
        <v>795</v>
      </c>
    </row>
    <row r="2268" spans="1:14">
      <c r="A2268" s="259" t="s">
        <v>108</v>
      </c>
      <c r="B2268" s="259" t="s">
        <v>18</v>
      </c>
      <c r="C2268" s="259" t="s">
        <v>60</v>
      </c>
      <c r="D2268" s="259" t="s">
        <v>76</v>
      </c>
      <c r="E2268" s="259" t="s">
        <v>207</v>
      </c>
      <c r="F2268" s="259" t="s">
        <v>206</v>
      </c>
      <c r="G2268" s="259" t="s">
        <v>49</v>
      </c>
      <c r="H2268" s="306">
        <v>0</v>
      </c>
      <c r="I2268" s="306">
        <v>0</v>
      </c>
      <c r="J2268" s="306">
        <v>0</v>
      </c>
      <c r="K2268" s="306">
        <v>0</v>
      </c>
      <c r="L2268" s="306">
        <v>0</v>
      </c>
      <c r="M2268" s="306">
        <v>0</v>
      </c>
      <c r="N2268" s="306">
        <v>4141.5278580000004</v>
      </c>
    </row>
    <row r="2269" spans="1:14">
      <c r="A2269" s="259" t="s">
        <v>108</v>
      </c>
      <c r="B2269" s="259" t="s">
        <v>18</v>
      </c>
      <c r="C2269" s="259" t="s">
        <v>63</v>
      </c>
      <c r="D2269" s="259" t="s">
        <v>79</v>
      </c>
      <c r="E2269" s="259" t="s">
        <v>208</v>
      </c>
      <c r="F2269" s="259" t="s">
        <v>206</v>
      </c>
      <c r="G2269" s="259" t="s">
        <v>49</v>
      </c>
      <c r="H2269" s="306">
        <v>0</v>
      </c>
      <c r="I2269" s="306">
        <v>0</v>
      </c>
      <c r="J2269" s="306">
        <v>0</v>
      </c>
      <c r="K2269" s="306">
        <v>0</v>
      </c>
      <c r="L2269" s="306">
        <v>0</v>
      </c>
      <c r="M2269" s="306">
        <v>0</v>
      </c>
      <c r="N2269" s="306">
        <v>2484.9167149999998</v>
      </c>
    </row>
    <row r="2270" spans="1:14">
      <c r="A2270" s="259" t="s">
        <v>108</v>
      </c>
      <c r="B2270" s="259" t="s">
        <v>18</v>
      </c>
      <c r="C2270" s="259" t="s">
        <v>65</v>
      </c>
      <c r="D2270" s="259" t="s">
        <v>209</v>
      </c>
      <c r="E2270" s="259" t="s">
        <v>80</v>
      </c>
      <c r="F2270" s="259" t="s">
        <v>206</v>
      </c>
      <c r="G2270" s="259" t="s">
        <v>49</v>
      </c>
      <c r="H2270" s="306">
        <v>0</v>
      </c>
      <c r="I2270" s="306">
        <v>0</v>
      </c>
      <c r="J2270" s="306">
        <v>0</v>
      </c>
      <c r="K2270" s="306">
        <v>0</v>
      </c>
      <c r="L2270" s="306">
        <v>0</v>
      </c>
      <c r="M2270" s="306">
        <v>0</v>
      </c>
      <c r="N2270" s="306">
        <v>0</v>
      </c>
    </row>
    <row r="2271" spans="1:14">
      <c r="A2271" s="259" t="s">
        <v>108</v>
      </c>
      <c r="B2271" s="259" t="s">
        <v>18</v>
      </c>
      <c r="C2271" s="259" t="s">
        <v>65</v>
      </c>
      <c r="D2271" s="259" t="s">
        <v>209</v>
      </c>
      <c r="E2271" s="259" t="s">
        <v>81</v>
      </c>
      <c r="F2271" s="259" t="s">
        <v>206</v>
      </c>
      <c r="G2271" s="259" t="s">
        <v>49</v>
      </c>
      <c r="H2271" s="306">
        <v>0</v>
      </c>
      <c r="I2271" s="306">
        <v>0</v>
      </c>
      <c r="J2271" s="306">
        <v>0</v>
      </c>
      <c r="K2271" s="306">
        <v>0</v>
      </c>
      <c r="L2271" s="306">
        <v>0</v>
      </c>
      <c r="M2271" s="306">
        <v>0</v>
      </c>
      <c r="N2271" s="306">
        <v>0</v>
      </c>
    </row>
    <row r="2272" spans="1:14">
      <c r="A2272" s="259" t="s">
        <v>108</v>
      </c>
      <c r="B2272" s="259" t="s">
        <v>18</v>
      </c>
      <c r="C2272" s="259" t="s">
        <v>82</v>
      </c>
      <c r="D2272" s="259" t="s">
        <v>82</v>
      </c>
      <c r="E2272" s="259" t="s">
        <v>82</v>
      </c>
      <c r="F2272" s="259" t="s">
        <v>206</v>
      </c>
      <c r="G2272" s="259" t="s">
        <v>49</v>
      </c>
      <c r="H2272" s="306">
        <v>0</v>
      </c>
      <c r="I2272" s="306">
        <v>0</v>
      </c>
      <c r="J2272" s="306">
        <v>0</v>
      </c>
      <c r="K2272" s="306">
        <v>0</v>
      </c>
      <c r="L2272" s="306">
        <v>0</v>
      </c>
      <c r="M2272" s="306">
        <v>0</v>
      </c>
      <c r="N2272" s="306">
        <v>0</v>
      </c>
    </row>
    <row r="2273" spans="1:14">
      <c r="A2273" s="259" t="s">
        <v>108</v>
      </c>
      <c r="B2273" s="259" t="s">
        <v>18</v>
      </c>
      <c r="C2273" s="259" t="s">
        <v>83</v>
      </c>
      <c r="D2273" s="259" t="s">
        <v>83</v>
      </c>
      <c r="E2273" s="259" t="s">
        <v>83</v>
      </c>
      <c r="F2273" s="259" t="s">
        <v>206</v>
      </c>
      <c r="G2273" s="259" t="s">
        <v>49</v>
      </c>
      <c r="H2273" s="306">
        <v>0</v>
      </c>
      <c r="I2273" s="306">
        <v>0</v>
      </c>
      <c r="J2273" s="306">
        <v>0</v>
      </c>
      <c r="K2273" s="306">
        <v>0</v>
      </c>
      <c r="L2273" s="306">
        <v>0</v>
      </c>
      <c r="M2273" s="306">
        <v>0</v>
      </c>
      <c r="N2273" s="306">
        <v>0</v>
      </c>
    </row>
    <row r="2274" spans="1:14">
      <c r="A2274" s="259" t="s">
        <v>108</v>
      </c>
      <c r="B2274" s="259" t="s">
        <v>18</v>
      </c>
      <c r="C2274" s="259" t="s">
        <v>84</v>
      </c>
      <c r="D2274" s="259" t="s">
        <v>84</v>
      </c>
      <c r="E2274" s="259" t="s">
        <v>84</v>
      </c>
      <c r="F2274" s="259" t="s">
        <v>206</v>
      </c>
      <c r="G2274" s="259" t="s">
        <v>49</v>
      </c>
      <c r="H2274" s="306">
        <v>0</v>
      </c>
      <c r="I2274" s="306">
        <v>0</v>
      </c>
      <c r="J2274" s="306">
        <v>0</v>
      </c>
      <c r="K2274" s="306">
        <v>0</v>
      </c>
      <c r="L2274" s="306">
        <v>0</v>
      </c>
      <c r="M2274" s="306">
        <v>0</v>
      </c>
      <c r="N2274" s="306">
        <v>0</v>
      </c>
    </row>
    <row r="2275" spans="1:14">
      <c r="A2275" s="259" t="s">
        <v>108</v>
      </c>
      <c r="B2275" s="259" t="s">
        <v>18</v>
      </c>
      <c r="C2275" s="259" t="s">
        <v>85</v>
      </c>
      <c r="D2275" s="259" t="s">
        <v>85</v>
      </c>
      <c r="E2275" s="259" t="s">
        <v>85</v>
      </c>
      <c r="F2275" s="259" t="s">
        <v>206</v>
      </c>
      <c r="G2275" s="259" t="s">
        <v>49</v>
      </c>
      <c r="H2275" s="306">
        <v>0</v>
      </c>
      <c r="I2275" s="306">
        <v>0</v>
      </c>
      <c r="J2275" s="306">
        <v>0</v>
      </c>
      <c r="K2275" s="306">
        <v>0</v>
      </c>
      <c r="L2275" s="306">
        <v>0</v>
      </c>
      <c r="M2275" s="306">
        <v>0</v>
      </c>
      <c r="N2275" s="306">
        <v>0</v>
      </c>
    </row>
    <row r="2276" spans="1:14">
      <c r="A2276" s="259" t="s">
        <v>108</v>
      </c>
      <c r="B2276" s="259" t="s">
        <v>18</v>
      </c>
      <c r="C2276" s="259" t="s">
        <v>87</v>
      </c>
      <c r="D2276" s="259" t="s">
        <v>87</v>
      </c>
      <c r="E2276" s="259" t="s">
        <v>87</v>
      </c>
      <c r="F2276" s="259" t="s">
        <v>206</v>
      </c>
      <c r="G2276" s="259" t="s">
        <v>49</v>
      </c>
      <c r="H2276" s="306">
        <v>0</v>
      </c>
      <c r="I2276" s="306">
        <v>52.6</v>
      </c>
      <c r="J2276" s="306">
        <v>52.6</v>
      </c>
      <c r="K2276" s="306">
        <v>52.6</v>
      </c>
      <c r="L2276" s="306">
        <v>52.6</v>
      </c>
      <c r="M2276" s="306">
        <v>52.6</v>
      </c>
      <c r="N2276" s="306">
        <v>243.39099999999999</v>
      </c>
    </row>
    <row r="2277" spans="1:14">
      <c r="A2277" s="259" t="s">
        <v>108</v>
      </c>
      <c r="B2277" s="259" t="s">
        <v>18</v>
      </c>
      <c r="C2277" s="259" t="s">
        <v>88</v>
      </c>
      <c r="D2277" s="259" t="s">
        <v>88</v>
      </c>
      <c r="E2277" s="259" t="s">
        <v>88</v>
      </c>
      <c r="F2277" s="259" t="s">
        <v>206</v>
      </c>
      <c r="G2277" s="259" t="s">
        <v>49</v>
      </c>
      <c r="H2277" s="306">
        <v>0</v>
      </c>
      <c r="I2277" s="306">
        <v>0</v>
      </c>
      <c r="J2277" s="306">
        <v>0</v>
      </c>
      <c r="K2277" s="306">
        <v>0</v>
      </c>
      <c r="L2277" s="306">
        <v>0</v>
      </c>
      <c r="M2277" s="306">
        <v>0</v>
      </c>
      <c r="N2277" s="306">
        <v>0</v>
      </c>
    </row>
    <row r="2278" spans="1:14">
      <c r="A2278" s="259" t="s">
        <v>108</v>
      </c>
      <c r="B2278" s="259" t="s">
        <v>19</v>
      </c>
      <c r="C2278" s="259" t="s">
        <v>48</v>
      </c>
      <c r="D2278" s="259" t="s">
        <v>48</v>
      </c>
      <c r="E2278" s="259" t="s">
        <v>48</v>
      </c>
      <c r="F2278" s="259" t="s">
        <v>206</v>
      </c>
      <c r="G2278" s="259" t="s">
        <v>49</v>
      </c>
      <c r="H2278" s="306">
        <v>420</v>
      </c>
      <c r="I2278" s="306">
        <v>0</v>
      </c>
      <c r="J2278" s="306">
        <v>0</v>
      </c>
      <c r="K2278" s="306">
        <v>0</v>
      </c>
      <c r="L2278" s="306">
        <v>0</v>
      </c>
      <c r="M2278" s="306">
        <v>0</v>
      </c>
      <c r="N2278" s="306">
        <v>0</v>
      </c>
    </row>
    <row r="2279" spans="1:14">
      <c r="A2279" s="259" t="s">
        <v>108</v>
      </c>
      <c r="B2279" s="259" t="s">
        <v>19</v>
      </c>
      <c r="C2279" s="259" t="s">
        <v>53</v>
      </c>
      <c r="D2279" s="259" t="s">
        <v>53</v>
      </c>
      <c r="E2279" s="259" t="s">
        <v>53</v>
      </c>
      <c r="F2279" s="259" t="s">
        <v>206</v>
      </c>
      <c r="G2279" s="259" t="s">
        <v>49</v>
      </c>
      <c r="H2279" s="306">
        <v>0</v>
      </c>
      <c r="I2279" s="306">
        <v>0</v>
      </c>
      <c r="J2279" s="306">
        <v>0</v>
      </c>
      <c r="K2279" s="306">
        <v>0</v>
      </c>
      <c r="L2279" s="306">
        <v>0</v>
      </c>
      <c r="M2279" s="306">
        <v>0</v>
      </c>
      <c r="N2279" s="306">
        <v>0</v>
      </c>
    </row>
    <row r="2280" spans="1:14">
      <c r="A2280" s="259" t="s">
        <v>108</v>
      </c>
      <c r="B2280" s="259" t="s">
        <v>19</v>
      </c>
      <c r="C2280" s="259" t="s">
        <v>54</v>
      </c>
      <c r="D2280" s="259" t="s">
        <v>54</v>
      </c>
      <c r="E2280" s="259" t="s">
        <v>54</v>
      </c>
      <c r="F2280" s="259" t="s">
        <v>206</v>
      </c>
      <c r="G2280" s="259" t="s">
        <v>49</v>
      </c>
      <c r="H2280" s="306">
        <v>1399</v>
      </c>
      <c r="I2280" s="306">
        <v>1399</v>
      </c>
      <c r="J2280" s="306">
        <v>1399</v>
      </c>
      <c r="K2280" s="306">
        <v>1399</v>
      </c>
      <c r="L2280" s="306">
        <v>1399</v>
      </c>
      <c r="M2280" s="306">
        <v>1399</v>
      </c>
      <c r="N2280" s="306">
        <v>1399</v>
      </c>
    </row>
    <row r="2281" spans="1:14">
      <c r="A2281" s="259" t="s">
        <v>108</v>
      </c>
      <c r="B2281" s="259" t="s">
        <v>19</v>
      </c>
      <c r="C2281" s="259" t="s">
        <v>55</v>
      </c>
      <c r="D2281" s="259" t="s">
        <v>55</v>
      </c>
      <c r="E2281" s="259" t="s">
        <v>55</v>
      </c>
      <c r="F2281" s="259" t="s">
        <v>206</v>
      </c>
      <c r="G2281" s="259" t="s">
        <v>49</v>
      </c>
      <c r="H2281" s="307">
        <v>370.5</v>
      </c>
      <c r="I2281" s="307">
        <v>370.5</v>
      </c>
      <c r="J2281" s="307">
        <v>370.5</v>
      </c>
      <c r="K2281" s="307">
        <v>370.5</v>
      </c>
      <c r="L2281" s="307">
        <v>370.5</v>
      </c>
      <c r="M2281" s="307">
        <v>370.5</v>
      </c>
      <c r="N2281" s="306">
        <v>370.5</v>
      </c>
    </row>
    <row r="2282" spans="1:14">
      <c r="A2282" s="259" t="s">
        <v>108</v>
      </c>
      <c r="B2282" s="259" t="s">
        <v>19</v>
      </c>
      <c r="C2282" s="259" t="s">
        <v>56</v>
      </c>
      <c r="D2282" s="259" t="s">
        <v>56</v>
      </c>
      <c r="E2282" s="259" t="s">
        <v>56</v>
      </c>
      <c r="F2282" s="259" t="s">
        <v>206</v>
      </c>
      <c r="G2282" s="259" t="s">
        <v>49</v>
      </c>
      <c r="H2282" s="307">
        <v>840</v>
      </c>
      <c r="I2282" s="307">
        <v>840</v>
      </c>
      <c r="J2282" s="307">
        <v>840</v>
      </c>
      <c r="K2282" s="307">
        <v>840</v>
      </c>
      <c r="L2282" s="307">
        <v>840</v>
      </c>
      <c r="M2282" s="307">
        <v>840</v>
      </c>
      <c r="N2282" s="306">
        <v>840</v>
      </c>
    </row>
    <row r="2283" spans="1:14">
      <c r="A2283" s="259" t="s">
        <v>108</v>
      </c>
      <c r="B2283" s="259" t="s">
        <v>19</v>
      </c>
      <c r="C2283" s="259" t="s">
        <v>57</v>
      </c>
      <c r="D2283" s="259" t="s">
        <v>57</v>
      </c>
      <c r="E2283" s="259" t="s">
        <v>57</v>
      </c>
      <c r="F2283" s="259" t="s">
        <v>206</v>
      </c>
      <c r="G2283" s="259" t="s">
        <v>49</v>
      </c>
      <c r="H2283" s="306">
        <v>0</v>
      </c>
      <c r="I2283" s="306">
        <v>0</v>
      </c>
      <c r="J2283" s="306">
        <v>0</v>
      </c>
      <c r="K2283" s="306">
        <v>0</v>
      </c>
      <c r="L2283" s="306">
        <v>0</v>
      </c>
      <c r="M2283" s="306">
        <v>0</v>
      </c>
      <c r="N2283" s="306">
        <v>0</v>
      </c>
    </row>
    <row r="2284" spans="1:14">
      <c r="A2284" s="259" t="s">
        <v>108</v>
      </c>
      <c r="B2284" s="259" t="s">
        <v>19</v>
      </c>
      <c r="C2284" s="259" t="s">
        <v>58</v>
      </c>
      <c r="D2284" s="259" t="s">
        <v>58</v>
      </c>
      <c r="E2284" s="259" t="s">
        <v>58</v>
      </c>
      <c r="F2284" s="259" t="s">
        <v>206</v>
      </c>
      <c r="G2284" s="259" t="s">
        <v>49</v>
      </c>
      <c r="H2284" s="306">
        <v>0</v>
      </c>
      <c r="I2284" s="306">
        <v>0</v>
      </c>
      <c r="J2284" s="306">
        <v>0</v>
      </c>
      <c r="K2284" s="306">
        <v>0</v>
      </c>
      <c r="L2284" s="306">
        <v>0</v>
      </c>
      <c r="M2284" s="306">
        <v>0</v>
      </c>
      <c r="N2284" s="306">
        <v>0</v>
      </c>
    </row>
    <row r="2285" spans="1:14">
      <c r="A2285" s="259" t="s">
        <v>108</v>
      </c>
      <c r="B2285" s="259" t="s">
        <v>19</v>
      </c>
      <c r="C2285" s="259" t="s">
        <v>59</v>
      </c>
      <c r="D2285" s="259" t="s">
        <v>59</v>
      </c>
      <c r="E2285" s="259" t="s">
        <v>59</v>
      </c>
      <c r="F2285" s="259" t="s">
        <v>206</v>
      </c>
      <c r="G2285" s="259" t="s">
        <v>49</v>
      </c>
      <c r="H2285" s="306">
        <v>0</v>
      </c>
      <c r="I2285" s="306">
        <v>0</v>
      </c>
      <c r="J2285" s="306">
        <v>0</v>
      </c>
      <c r="K2285" s="306">
        <v>0</v>
      </c>
      <c r="L2285" s="306">
        <v>0</v>
      </c>
      <c r="M2285" s="306">
        <v>0</v>
      </c>
      <c r="N2285" s="306">
        <v>0</v>
      </c>
    </row>
    <row r="2286" spans="1:14">
      <c r="A2286" s="259" t="s">
        <v>108</v>
      </c>
      <c r="B2286" s="259" t="s">
        <v>19</v>
      </c>
      <c r="C2286" s="259" t="s">
        <v>60</v>
      </c>
      <c r="D2286" s="259" t="s">
        <v>60</v>
      </c>
      <c r="E2286" s="259" t="s">
        <v>60</v>
      </c>
      <c r="F2286" s="259" t="s">
        <v>206</v>
      </c>
      <c r="G2286" s="259" t="s">
        <v>49</v>
      </c>
      <c r="H2286" s="306">
        <v>255.1</v>
      </c>
      <c r="I2286" s="306">
        <v>255.1</v>
      </c>
      <c r="J2286" s="306">
        <v>255.1</v>
      </c>
      <c r="K2286" s="306">
        <v>255.1</v>
      </c>
      <c r="L2286" s="306">
        <v>255.1</v>
      </c>
      <c r="M2286" s="306">
        <v>255.1</v>
      </c>
      <c r="N2286" s="306">
        <v>255.1</v>
      </c>
    </row>
    <row r="2287" spans="1:14">
      <c r="A2287" s="259" t="s">
        <v>108</v>
      </c>
      <c r="B2287" s="259" t="s">
        <v>19</v>
      </c>
      <c r="C2287" s="259" t="s">
        <v>61</v>
      </c>
      <c r="D2287" s="259" t="s">
        <v>61</v>
      </c>
      <c r="E2287" s="259" t="s">
        <v>61</v>
      </c>
      <c r="F2287" s="259" t="s">
        <v>206</v>
      </c>
      <c r="G2287" s="259" t="s">
        <v>49</v>
      </c>
      <c r="H2287" s="306">
        <v>2</v>
      </c>
      <c r="I2287" s="306">
        <v>2</v>
      </c>
      <c r="J2287" s="306">
        <v>2</v>
      </c>
      <c r="K2287" s="306">
        <v>2</v>
      </c>
      <c r="L2287" s="306">
        <v>2</v>
      </c>
      <c r="M2287" s="306">
        <v>2</v>
      </c>
      <c r="N2287" s="306">
        <v>2</v>
      </c>
    </row>
    <row r="2288" spans="1:14">
      <c r="A2288" s="259" t="s">
        <v>108</v>
      </c>
      <c r="B2288" s="259" t="s">
        <v>19</v>
      </c>
      <c r="C2288" s="259" t="s">
        <v>63</v>
      </c>
      <c r="D2288" s="259" t="s">
        <v>63</v>
      </c>
      <c r="E2288" s="259" t="s">
        <v>63</v>
      </c>
      <c r="F2288" s="259" t="s">
        <v>206</v>
      </c>
      <c r="G2288" s="259" t="s">
        <v>49</v>
      </c>
      <c r="H2288" s="306">
        <v>0</v>
      </c>
      <c r="I2288" s="306">
        <v>0</v>
      </c>
      <c r="J2288" s="306">
        <v>0</v>
      </c>
      <c r="K2288" s="306">
        <v>0</v>
      </c>
      <c r="L2288" s="306">
        <v>0</v>
      </c>
      <c r="M2288" s="306">
        <v>0</v>
      </c>
      <c r="N2288" s="306">
        <v>0</v>
      </c>
    </row>
    <row r="2289" spans="1:14">
      <c r="A2289" s="259" t="s">
        <v>108</v>
      </c>
      <c r="B2289" s="259" t="s">
        <v>19</v>
      </c>
      <c r="C2289" s="259" t="s">
        <v>64</v>
      </c>
      <c r="D2289" s="259" t="s">
        <v>64</v>
      </c>
      <c r="E2289" s="259" t="s">
        <v>64</v>
      </c>
      <c r="F2289" s="259" t="s">
        <v>206</v>
      </c>
      <c r="G2289" s="259" t="s">
        <v>49</v>
      </c>
      <c r="H2289" s="306">
        <v>34.700000000000003</v>
      </c>
      <c r="I2289" s="306">
        <v>34.700000000000003</v>
      </c>
      <c r="J2289" s="306">
        <v>34.700000000000003</v>
      </c>
      <c r="K2289" s="306">
        <v>34.700000000000003</v>
      </c>
      <c r="L2289" s="306">
        <v>34.700000000000003</v>
      </c>
      <c r="M2289" s="306">
        <v>34.700000000000003</v>
      </c>
      <c r="N2289" s="306">
        <v>34.700000000000003</v>
      </c>
    </row>
    <row r="2290" spans="1:14">
      <c r="A2290" s="259" t="s">
        <v>108</v>
      </c>
      <c r="B2290" s="259" t="s">
        <v>19</v>
      </c>
      <c r="C2290" s="259" t="s">
        <v>54</v>
      </c>
      <c r="D2290" s="259" t="s">
        <v>72</v>
      </c>
      <c r="E2290" s="259" t="s">
        <v>72</v>
      </c>
      <c r="F2290" s="259" t="s">
        <v>206</v>
      </c>
      <c r="G2290" s="259" t="s">
        <v>49</v>
      </c>
      <c r="H2290" s="306">
        <v>0</v>
      </c>
      <c r="I2290" s="306">
        <v>0</v>
      </c>
      <c r="J2290" s="306">
        <v>0</v>
      </c>
      <c r="K2290" s="306">
        <v>0</v>
      </c>
      <c r="L2290" s="306">
        <v>0</v>
      </c>
      <c r="M2290" s="306">
        <v>0</v>
      </c>
      <c r="N2290" s="306">
        <v>0</v>
      </c>
    </row>
    <row r="2291" spans="1:14">
      <c r="A2291" s="259" t="s">
        <v>108</v>
      </c>
      <c r="B2291" s="259" t="s">
        <v>19</v>
      </c>
      <c r="C2291" s="259" t="s">
        <v>55</v>
      </c>
      <c r="D2291" s="259" t="s">
        <v>73</v>
      </c>
      <c r="E2291" s="259" t="s">
        <v>73</v>
      </c>
      <c r="F2291" s="259" t="s">
        <v>206</v>
      </c>
      <c r="G2291" s="259" t="s">
        <v>49</v>
      </c>
      <c r="H2291" s="306">
        <v>0</v>
      </c>
      <c r="I2291" s="306">
        <v>0</v>
      </c>
      <c r="J2291" s="306">
        <v>451</v>
      </c>
      <c r="K2291" s="306">
        <v>451</v>
      </c>
      <c r="L2291" s="306">
        <v>451</v>
      </c>
      <c r="M2291" s="306">
        <v>451</v>
      </c>
      <c r="N2291" s="306">
        <v>451</v>
      </c>
    </row>
    <row r="2292" spans="1:14">
      <c r="A2292" s="259" t="s">
        <v>108</v>
      </c>
      <c r="B2292" s="259" t="s">
        <v>19</v>
      </c>
      <c r="C2292" s="259" t="s">
        <v>57</v>
      </c>
      <c r="D2292" s="259" t="s">
        <v>74</v>
      </c>
      <c r="E2292" s="259" t="s">
        <v>74</v>
      </c>
      <c r="F2292" s="259" t="s">
        <v>206</v>
      </c>
      <c r="G2292" s="259" t="s">
        <v>49</v>
      </c>
      <c r="H2292" s="306">
        <v>0</v>
      </c>
      <c r="I2292" s="306">
        <v>0</v>
      </c>
      <c r="J2292" s="306">
        <v>0</v>
      </c>
      <c r="K2292" s="306">
        <v>0</v>
      </c>
      <c r="L2292" s="306">
        <v>0</v>
      </c>
      <c r="M2292" s="306">
        <v>0</v>
      </c>
      <c r="N2292" s="306">
        <v>0</v>
      </c>
    </row>
    <row r="2293" spans="1:14">
      <c r="A2293" s="259" t="s">
        <v>108</v>
      </c>
      <c r="B2293" s="259" t="s">
        <v>19</v>
      </c>
      <c r="C2293" s="259" t="s">
        <v>64</v>
      </c>
      <c r="D2293" s="259" t="s">
        <v>75</v>
      </c>
      <c r="E2293" s="259" t="s">
        <v>75</v>
      </c>
      <c r="F2293" s="259" t="s">
        <v>206</v>
      </c>
      <c r="G2293" s="259" t="s">
        <v>49</v>
      </c>
      <c r="H2293" s="306">
        <v>0</v>
      </c>
      <c r="I2293" s="306">
        <v>0</v>
      </c>
      <c r="J2293" s="306">
        <v>0</v>
      </c>
      <c r="K2293" s="306">
        <v>0</v>
      </c>
      <c r="L2293" s="306">
        <v>0</v>
      </c>
      <c r="M2293" s="306">
        <v>0</v>
      </c>
      <c r="N2293" s="306">
        <v>0</v>
      </c>
    </row>
    <row r="2294" spans="1:14">
      <c r="A2294" s="259" t="s">
        <v>108</v>
      </c>
      <c r="B2294" s="259" t="s">
        <v>19</v>
      </c>
      <c r="C2294" s="259" t="s">
        <v>60</v>
      </c>
      <c r="D2294" s="259" t="s">
        <v>76</v>
      </c>
      <c r="E2294" s="259" t="s">
        <v>76</v>
      </c>
      <c r="F2294" s="259" t="s">
        <v>206</v>
      </c>
      <c r="G2294" s="259" t="s">
        <v>49</v>
      </c>
      <c r="H2294" s="306">
        <v>0</v>
      </c>
      <c r="I2294" s="306">
        <v>0</v>
      </c>
      <c r="J2294" s="306">
        <v>0</v>
      </c>
      <c r="K2294" s="306">
        <v>0</v>
      </c>
      <c r="L2294" s="306">
        <v>0</v>
      </c>
      <c r="M2294" s="306">
        <v>0</v>
      </c>
      <c r="N2294" s="306">
        <v>920.18294100000003</v>
      </c>
    </row>
    <row r="2295" spans="1:14">
      <c r="A2295" s="259" t="s">
        <v>108</v>
      </c>
      <c r="B2295" s="259" t="s">
        <v>19</v>
      </c>
      <c r="C2295" s="259" t="s">
        <v>61</v>
      </c>
      <c r="D2295" s="259" t="s">
        <v>77</v>
      </c>
      <c r="E2295" s="259" t="s">
        <v>77</v>
      </c>
      <c r="F2295" s="259" t="s">
        <v>206</v>
      </c>
      <c r="G2295" s="259" t="s">
        <v>49</v>
      </c>
      <c r="H2295" s="306">
        <v>0</v>
      </c>
      <c r="I2295" s="306">
        <v>0</v>
      </c>
      <c r="J2295" s="306">
        <v>0</v>
      </c>
      <c r="K2295" s="306">
        <v>0</v>
      </c>
      <c r="L2295" s="306">
        <v>0</v>
      </c>
      <c r="M2295" s="306">
        <v>0</v>
      </c>
      <c r="N2295" s="306">
        <v>0</v>
      </c>
    </row>
    <row r="2296" spans="1:14">
      <c r="A2296" s="259" t="s">
        <v>108</v>
      </c>
      <c r="B2296" s="259" t="s">
        <v>19</v>
      </c>
      <c r="C2296" s="259" t="s">
        <v>62</v>
      </c>
      <c r="D2296" s="259" t="s">
        <v>78</v>
      </c>
      <c r="E2296" s="259" t="s">
        <v>78</v>
      </c>
      <c r="F2296" s="259" t="s">
        <v>206</v>
      </c>
      <c r="G2296" s="259" t="s">
        <v>49</v>
      </c>
      <c r="H2296" s="306">
        <v>0</v>
      </c>
      <c r="I2296" s="306">
        <v>0</v>
      </c>
      <c r="J2296" s="306">
        <v>0</v>
      </c>
      <c r="K2296" s="306">
        <v>0</v>
      </c>
      <c r="L2296" s="306">
        <v>0</v>
      </c>
      <c r="M2296" s="306">
        <v>0</v>
      </c>
      <c r="N2296" s="306">
        <v>0</v>
      </c>
    </row>
    <row r="2297" spans="1:14">
      <c r="A2297" s="259" t="s">
        <v>108</v>
      </c>
      <c r="B2297" s="259" t="s">
        <v>19</v>
      </c>
      <c r="C2297" s="259" t="s">
        <v>63</v>
      </c>
      <c r="D2297" s="259" t="s">
        <v>79</v>
      </c>
      <c r="E2297" s="259" t="s">
        <v>79</v>
      </c>
      <c r="F2297" s="259" t="s">
        <v>206</v>
      </c>
      <c r="G2297" s="259" t="s">
        <v>49</v>
      </c>
      <c r="H2297" s="306">
        <v>0</v>
      </c>
      <c r="I2297" s="306">
        <v>0</v>
      </c>
      <c r="J2297" s="306">
        <v>0</v>
      </c>
      <c r="K2297" s="306">
        <v>0</v>
      </c>
      <c r="L2297" s="306">
        <v>0</v>
      </c>
      <c r="M2297" s="306">
        <v>0</v>
      </c>
      <c r="N2297" s="306">
        <v>0</v>
      </c>
    </row>
    <row r="2298" spans="1:14">
      <c r="A2298" s="259" t="s">
        <v>108</v>
      </c>
      <c r="B2298" s="259" t="s">
        <v>19</v>
      </c>
      <c r="C2298" s="259" t="s">
        <v>60</v>
      </c>
      <c r="D2298" s="259" t="s">
        <v>76</v>
      </c>
      <c r="E2298" s="259" t="s">
        <v>207</v>
      </c>
      <c r="F2298" s="259" t="s">
        <v>206</v>
      </c>
      <c r="G2298" s="259" t="s">
        <v>49</v>
      </c>
      <c r="H2298" s="306">
        <v>0</v>
      </c>
      <c r="I2298" s="306">
        <v>0</v>
      </c>
      <c r="J2298" s="306">
        <v>0</v>
      </c>
      <c r="K2298" s="306">
        <v>0</v>
      </c>
      <c r="L2298" s="306">
        <v>0</v>
      </c>
      <c r="M2298" s="306">
        <v>0</v>
      </c>
      <c r="N2298" s="306">
        <v>0</v>
      </c>
    </row>
    <row r="2299" spans="1:14">
      <c r="A2299" s="259" t="s">
        <v>108</v>
      </c>
      <c r="B2299" s="259" t="s">
        <v>19</v>
      </c>
      <c r="C2299" s="259" t="s">
        <v>63</v>
      </c>
      <c r="D2299" s="259" t="s">
        <v>79</v>
      </c>
      <c r="E2299" s="259" t="s">
        <v>208</v>
      </c>
      <c r="F2299" s="259" t="s">
        <v>206</v>
      </c>
      <c r="G2299" s="259" t="s">
        <v>49</v>
      </c>
      <c r="H2299" s="306">
        <v>0</v>
      </c>
      <c r="I2299" s="306">
        <v>0</v>
      </c>
      <c r="J2299" s="306">
        <v>0</v>
      </c>
      <c r="K2299" s="306">
        <v>0</v>
      </c>
      <c r="L2299" s="306">
        <v>0</v>
      </c>
      <c r="M2299" s="306">
        <v>0</v>
      </c>
      <c r="N2299" s="306">
        <v>0</v>
      </c>
    </row>
    <row r="2300" spans="1:14">
      <c r="A2300" s="259" t="s">
        <v>108</v>
      </c>
      <c r="B2300" s="259" t="s">
        <v>19</v>
      </c>
      <c r="C2300" s="259" t="s">
        <v>65</v>
      </c>
      <c r="D2300" s="259" t="s">
        <v>209</v>
      </c>
      <c r="E2300" s="259" t="s">
        <v>80</v>
      </c>
      <c r="F2300" s="259" t="s">
        <v>206</v>
      </c>
      <c r="G2300" s="259" t="s">
        <v>49</v>
      </c>
      <c r="H2300" s="306">
        <v>0</v>
      </c>
      <c r="I2300" s="306">
        <v>0</v>
      </c>
      <c r="J2300" s="306">
        <v>0</v>
      </c>
      <c r="K2300" s="306">
        <v>0</v>
      </c>
      <c r="L2300" s="306">
        <v>0</v>
      </c>
      <c r="M2300" s="306">
        <v>0</v>
      </c>
      <c r="N2300" s="306">
        <v>0</v>
      </c>
    </row>
    <row r="2301" spans="1:14">
      <c r="A2301" s="259" t="s">
        <v>108</v>
      </c>
      <c r="B2301" s="259" t="s">
        <v>19</v>
      </c>
      <c r="C2301" s="259" t="s">
        <v>65</v>
      </c>
      <c r="D2301" s="259" t="s">
        <v>209</v>
      </c>
      <c r="E2301" s="259" t="s">
        <v>81</v>
      </c>
      <c r="F2301" s="259" t="s">
        <v>206</v>
      </c>
      <c r="G2301" s="259" t="s">
        <v>49</v>
      </c>
      <c r="H2301" s="306">
        <v>0</v>
      </c>
      <c r="I2301" s="306">
        <v>0</v>
      </c>
      <c r="J2301" s="306">
        <v>0</v>
      </c>
      <c r="K2301" s="306">
        <v>0</v>
      </c>
      <c r="L2301" s="306">
        <v>0</v>
      </c>
      <c r="M2301" s="306">
        <v>0</v>
      </c>
      <c r="N2301" s="306">
        <v>0</v>
      </c>
    </row>
    <row r="2302" spans="1:14">
      <c r="A2302" s="259" t="s">
        <v>108</v>
      </c>
      <c r="B2302" s="259" t="s">
        <v>19</v>
      </c>
      <c r="C2302" s="259" t="s">
        <v>82</v>
      </c>
      <c r="D2302" s="259" t="s">
        <v>82</v>
      </c>
      <c r="E2302" s="259" t="s">
        <v>82</v>
      </c>
      <c r="F2302" s="259" t="s">
        <v>206</v>
      </c>
      <c r="G2302" s="259" t="s">
        <v>49</v>
      </c>
      <c r="H2302" s="306">
        <v>0</v>
      </c>
      <c r="I2302" s="306">
        <v>0</v>
      </c>
      <c r="J2302" s="306">
        <v>0</v>
      </c>
      <c r="K2302" s="306">
        <v>0</v>
      </c>
      <c r="L2302" s="306">
        <v>0</v>
      </c>
      <c r="M2302" s="306">
        <v>0</v>
      </c>
      <c r="N2302" s="306">
        <v>0</v>
      </c>
    </row>
    <row r="2303" spans="1:14">
      <c r="A2303" s="259" t="s">
        <v>108</v>
      </c>
      <c r="B2303" s="259" t="s">
        <v>19</v>
      </c>
      <c r="C2303" s="259" t="s">
        <v>83</v>
      </c>
      <c r="D2303" s="259" t="s">
        <v>83</v>
      </c>
      <c r="E2303" s="259" t="s">
        <v>83</v>
      </c>
      <c r="F2303" s="259" t="s">
        <v>206</v>
      </c>
      <c r="G2303" s="259" t="s">
        <v>49</v>
      </c>
      <c r="H2303" s="306">
        <v>0</v>
      </c>
      <c r="I2303" s="306">
        <v>0</v>
      </c>
      <c r="J2303" s="306">
        <v>0</v>
      </c>
      <c r="K2303" s="306">
        <v>0</v>
      </c>
      <c r="L2303" s="306">
        <v>0</v>
      </c>
      <c r="M2303" s="306">
        <v>0</v>
      </c>
      <c r="N2303" s="306">
        <v>0</v>
      </c>
    </row>
    <row r="2304" spans="1:14">
      <c r="A2304" s="259" t="s">
        <v>108</v>
      </c>
      <c r="B2304" s="259" t="s">
        <v>19</v>
      </c>
      <c r="C2304" s="259" t="s">
        <v>84</v>
      </c>
      <c r="D2304" s="259" t="s">
        <v>84</v>
      </c>
      <c r="E2304" s="259" t="s">
        <v>84</v>
      </c>
      <c r="F2304" s="259" t="s">
        <v>206</v>
      </c>
      <c r="G2304" s="259" t="s">
        <v>49</v>
      </c>
      <c r="H2304" s="306">
        <v>0</v>
      </c>
      <c r="I2304" s="306">
        <v>0</v>
      </c>
      <c r="J2304" s="306">
        <v>0</v>
      </c>
      <c r="K2304" s="306">
        <v>0</v>
      </c>
      <c r="L2304" s="306">
        <v>0</v>
      </c>
      <c r="M2304" s="306">
        <v>0</v>
      </c>
      <c r="N2304" s="306">
        <v>0</v>
      </c>
    </row>
    <row r="2305" spans="1:14">
      <c r="A2305" s="259" t="s">
        <v>108</v>
      </c>
      <c r="B2305" s="259" t="s">
        <v>19</v>
      </c>
      <c r="C2305" s="259" t="s">
        <v>85</v>
      </c>
      <c r="D2305" s="259" t="s">
        <v>85</v>
      </c>
      <c r="E2305" s="259" t="s">
        <v>85</v>
      </c>
      <c r="F2305" s="259" t="s">
        <v>206</v>
      </c>
      <c r="G2305" s="259" t="s">
        <v>49</v>
      </c>
      <c r="H2305" s="306">
        <v>0</v>
      </c>
      <c r="I2305" s="306">
        <v>0</v>
      </c>
      <c r="J2305" s="306">
        <v>0</v>
      </c>
      <c r="K2305" s="306">
        <v>0</v>
      </c>
      <c r="L2305" s="306">
        <v>0</v>
      </c>
      <c r="M2305" s="306">
        <v>0</v>
      </c>
      <c r="N2305" s="306">
        <v>0</v>
      </c>
    </row>
    <row r="2306" spans="1:14">
      <c r="A2306" s="259" t="s">
        <v>108</v>
      </c>
      <c r="B2306" s="259" t="s">
        <v>19</v>
      </c>
      <c r="C2306" s="259" t="s">
        <v>87</v>
      </c>
      <c r="D2306" s="259" t="s">
        <v>87</v>
      </c>
      <c r="E2306" s="259" t="s">
        <v>87</v>
      </c>
      <c r="F2306" s="259" t="s">
        <v>206</v>
      </c>
      <c r="G2306" s="259" t="s">
        <v>49</v>
      </c>
      <c r="H2306" s="306">
        <v>0</v>
      </c>
      <c r="I2306" s="306">
        <v>0</v>
      </c>
      <c r="J2306" s="306">
        <v>0</v>
      </c>
      <c r="K2306" s="306">
        <v>0</v>
      </c>
      <c r="L2306" s="306">
        <v>0</v>
      </c>
      <c r="M2306" s="306">
        <v>0</v>
      </c>
      <c r="N2306" s="306">
        <v>0</v>
      </c>
    </row>
    <row r="2307" spans="1:14">
      <c r="A2307" s="259" t="s">
        <v>108</v>
      </c>
      <c r="B2307" s="259" t="s">
        <v>19</v>
      </c>
      <c r="C2307" s="259" t="s">
        <v>88</v>
      </c>
      <c r="D2307" s="259" t="s">
        <v>88</v>
      </c>
      <c r="E2307" s="259" t="s">
        <v>88</v>
      </c>
      <c r="F2307" s="259" t="s">
        <v>206</v>
      </c>
      <c r="G2307" s="259" t="s">
        <v>49</v>
      </c>
      <c r="H2307" s="306">
        <v>0</v>
      </c>
      <c r="I2307" s="306">
        <v>0</v>
      </c>
      <c r="J2307" s="306">
        <v>0</v>
      </c>
      <c r="K2307" s="306">
        <v>0</v>
      </c>
      <c r="L2307" s="306">
        <v>0</v>
      </c>
      <c r="M2307" s="306">
        <v>0</v>
      </c>
      <c r="N2307" s="306">
        <v>0</v>
      </c>
    </row>
    <row r="2308" spans="1:14">
      <c r="A2308" s="259" t="s">
        <v>108</v>
      </c>
      <c r="B2308" s="259" t="s">
        <v>20</v>
      </c>
      <c r="C2308" s="259" t="s">
        <v>48</v>
      </c>
      <c r="D2308" s="259" t="s">
        <v>48</v>
      </c>
      <c r="E2308" s="259" t="s">
        <v>48</v>
      </c>
      <c r="F2308" s="259" t="s">
        <v>206</v>
      </c>
      <c r="G2308" s="259" t="s">
        <v>49</v>
      </c>
      <c r="H2308" s="306">
        <v>0</v>
      </c>
      <c r="I2308" s="306">
        <v>0</v>
      </c>
      <c r="J2308" s="306">
        <v>0</v>
      </c>
      <c r="K2308" s="306">
        <v>0</v>
      </c>
      <c r="L2308" s="306">
        <v>0</v>
      </c>
      <c r="M2308" s="306">
        <v>0</v>
      </c>
      <c r="N2308" s="306">
        <v>0</v>
      </c>
    </row>
    <row r="2309" spans="1:14">
      <c r="A2309" s="259" t="s">
        <v>108</v>
      </c>
      <c r="B2309" s="259" t="s">
        <v>20</v>
      </c>
      <c r="C2309" s="259" t="s">
        <v>53</v>
      </c>
      <c r="D2309" s="259" t="s">
        <v>53</v>
      </c>
      <c r="E2309" s="259" t="s">
        <v>53</v>
      </c>
      <c r="F2309" s="259" t="s">
        <v>206</v>
      </c>
      <c r="G2309" s="259" t="s">
        <v>49</v>
      </c>
      <c r="H2309" s="306">
        <v>0</v>
      </c>
      <c r="I2309" s="306">
        <v>0</v>
      </c>
      <c r="J2309" s="306">
        <v>0</v>
      </c>
      <c r="K2309" s="306">
        <v>0</v>
      </c>
      <c r="L2309" s="306">
        <v>0</v>
      </c>
      <c r="M2309" s="306">
        <v>0</v>
      </c>
      <c r="N2309" s="306">
        <v>0</v>
      </c>
    </row>
    <row r="2310" spans="1:14">
      <c r="A2310" s="259" t="s">
        <v>108</v>
      </c>
      <c r="B2310" s="259" t="s">
        <v>20</v>
      </c>
      <c r="C2310" s="259" t="s">
        <v>54</v>
      </c>
      <c r="D2310" s="259" t="s">
        <v>54</v>
      </c>
      <c r="E2310" s="259" t="s">
        <v>54</v>
      </c>
      <c r="F2310" s="259" t="s">
        <v>206</v>
      </c>
      <c r="G2310" s="259" t="s">
        <v>49</v>
      </c>
      <c r="H2310" s="306">
        <v>1248.9560000000001</v>
      </c>
      <c r="I2310" s="306">
        <v>1248.9560000000001</v>
      </c>
      <c r="J2310" s="306">
        <v>1248.9560000000001</v>
      </c>
      <c r="K2310" s="306">
        <v>1248.9560000000001</v>
      </c>
      <c r="L2310" s="306">
        <v>1248.9560000000001</v>
      </c>
      <c r="M2310" s="306">
        <v>1248.9560000000001</v>
      </c>
      <c r="N2310" s="306">
        <v>1248.9560000000001</v>
      </c>
    </row>
    <row r="2311" spans="1:14">
      <c r="A2311" s="259" t="s">
        <v>108</v>
      </c>
      <c r="B2311" s="259" t="s">
        <v>20</v>
      </c>
      <c r="C2311" s="259" t="s">
        <v>55</v>
      </c>
      <c r="D2311" s="259" t="s">
        <v>55</v>
      </c>
      <c r="E2311" s="259" t="s">
        <v>55</v>
      </c>
      <c r="F2311" s="259" t="s">
        <v>206</v>
      </c>
      <c r="G2311" s="259" t="s">
        <v>49</v>
      </c>
      <c r="H2311" s="306">
        <v>363.79399999999998</v>
      </c>
      <c r="I2311" s="306">
        <v>363.79399999999998</v>
      </c>
      <c r="J2311" s="306">
        <v>363.79399999999998</v>
      </c>
      <c r="K2311" s="306">
        <v>363.79399999999998</v>
      </c>
      <c r="L2311" s="306">
        <v>363.79399999999998</v>
      </c>
      <c r="M2311" s="306">
        <v>363.79399999999998</v>
      </c>
      <c r="N2311" s="306">
        <v>363.79399999999998</v>
      </c>
    </row>
    <row r="2312" spans="1:14">
      <c r="A2312" s="259" t="s">
        <v>108</v>
      </c>
      <c r="B2312" s="259" t="s">
        <v>20</v>
      </c>
      <c r="C2312" s="259" t="s">
        <v>56</v>
      </c>
      <c r="D2312" s="259" t="s">
        <v>56</v>
      </c>
      <c r="E2312" s="259" t="s">
        <v>56</v>
      </c>
      <c r="F2312" s="259" t="s">
        <v>206</v>
      </c>
      <c r="G2312" s="259" t="s">
        <v>49</v>
      </c>
      <c r="H2312" s="306">
        <v>744.99700000000007</v>
      </c>
      <c r="I2312" s="306">
        <v>744.99700000000018</v>
      </c>
      <c r="J2312" s="306">
        <v>744.99700000000018</v>
      </c>
      <c r="K2312" s="306">
        <v>744.99700000000018</v>
      </c>
      <c r="L2312" s="306">
        <v>744.99700000000018</v>
      </c>
      <c r="M2312" s="306">
        <v>744.99700000000018</v>
      </c>
      <c r="N2312" s="306">
        <v>744.99700000000018</v>
      </c>
    </row>
    <row r="2313" spans="1:14">
      <c r="A2313" s="259" t="s">
        <v>108</v>
      </c>
      <c r="B2313" s="259" t="s">
        <v>20</v>
      </c>
      <c r="C2313" s="259" t="s">
        <v>57</v>
      </c>
      <c r="D2313" s="259" t="s">
        <v>57</v>
      </c>
      <c r="E2313" s="259" t="s">
        <v>57</v>
      </c>
      <c r="F2313" s="259" t="s">
        <v>206</v>
      </c>
      <c r="G2313" s="259" t="s">
        <v>49</v>
      </c>
      <c r="H2313" s="306">
        <v>0</v>
      </c>
      <c r="I2313" s="306">
        <v>0</v>
      </c>
      <c r="J2313" s="306">
        <v>0</v>
      </c>
      <c r="K2313" s="306">
        <v>0</v>
      </c>
      <c r="L2313" s="306">
        <v>0</v>
      </c>
      <c r="M2313" s="306">
        <v>0</v>
      </c>
      <c r="N2313" s="306">
        <v>0</v>
      </c>
    </row>
    <row r="2314" spans="1:14">
      <c r="A2314" s="259" t="s">
        <v>108</v>
      </c>
      <c r="B2314" s="259" t="s">
        <v>20</v>
      </c>
      <c r="C2314" s="259" t="s">
        <v>58</v>
      </c>
      <c r="D2314" s="259" t="s">
        <v>58</v>
      </c>
      <c r="E2314" s="259" t="s">
        <v>58</v>
      </c>
      <c r="F2314" s="259" t="s">
        <v>206</v>
      </c>
      <c r="G2314" s="259" t="s">
        <v>49</v>
      </c>
      <c r="H2314" s="306">
        <v>0</v>
      </c>
      <c r="I2314" s="306">
        <v>0</v>
      </c>
      <c r="J2314" s="306">
        <v>0</v>
      </c>
      <c r="K2314" s="306">
        <v>0</v>
      </c>
      <c r="L2314" s="306">
        <v>0</v>
      </c>
      <c r="M2314" s="306">
        <v>0</v>
      </c>
      <c r="N2314" s="306">
        <v>0</v>
      </c>
    </row>
    <row r="2315" spans="1:14">
      <c r="A2315" s="259" t="s">
        <v>108</v>
      </c>
      <c r="B2315" s="259" t="s">
        <v>20</v>
      </c>
      <c r="C2315" s="259" t="s">
        <v>59</v>
      </c>
      <c r="D2315" s="259" t="s">
        <v>59</v>
      </c>
      <c r="E2315" s="259" t="s">
        <v>59</v>
      </c>
      <c r="F2315" s="259" t="s">
        <v>206</v>
      </c>
      <c r="G2315" s="259" t="s">
        <v>49</v>
      </c>
      <c r="H2315" s="306">
        <v>547.89800000000014</v>
      </c>
      <c r="I2315" s="306">
        <v>547.89800000000014</v>
      </c>
      <c r="J2315" s="306">
        <v>547.89800000000014</v>
      </c>
      <c r="K2315" s="306">
        <v>547.89800000000014</v>
      </c>
      <c r="L2315" s="306">
        <v>547.89800000000014</v>
      </c>
      <c r="M2315" s="306">
        <v>547.89800000000014</v>
      </c>
      <c r="N2315" s="306">
        <v>547.89800000000014</v>
      </c>
    </row>
    <row r="2316" spans="1:14">
      <c r="A2316" s="259" t="s">
        <v>108</v>
      </c>
      <c r="B2316" s="259" t="s">
        <v>20</v>
      </c>
      <c r="C2316" s="259" t="s">
        <v>60</v>
      </c>
      <c r="D2316" s="259" t="s">
        <v>60</v>
      </c>
      <c r="E2316" s="259" t="s">
        <v>60</v>
      </c>
      <c r="F2316" s="259" t="s">
        <v>206</v>
      </c>
      <c r="G2316" s="259" t="s">
        <v>49</v>
      </c>
      <c r="H2316" s="306">
        <v>646.4</v>
      </c>
      <c r="I2316" s="306">
        <v>646.4</v>
      </c>
      <c r="J2316" s="306">
        <v>646.4</v>
      </c>
      <c r="K2316" s="306">
        <v>646.4</v>
      </c>
      <c r="L2316" s="306">
        <v>646.4</v>
      </c>
      <c r="M2316" s="306">
        <v>646.4</v>
      </c>
      <c r="N2316" s="306">
        <v>646.4</v>
      </c>
    </row>
    <row r="2317" spans="1:14">
      <c r="A2317" s="259" t="s">
        <v>108</v>
      </c>
      <c r="B2317" s="259" t="s">
        <v>20</v>
      </c>
      <c r="C2317" s="259" t="s">
        <v>61</v>
      </c>
      <c r="D2317" s="259" t="s">
        <v>61</v>
      </c>
      <c r="E2317" s="259" t="s">
        <v>61</v>
      </c>
      <c r="F2317" s="259" t="s">
        <v>206</v>
      </c>
      <c r="G2317" s="259" t="s">
        <v>49</v>
      </c>
      <c r="H2317" s="306">
        <v>1240.6999992399999</v>
      </c>
      <c r="I2317" s="306">
        <v>1240.6999992399999</v>
      </c>
      <c r="J2317" s="306">
        <v>1240.6999992399999</v>
      </c>
      <c r="K2317" s="306">
        <v>1240.6999992399999</v>
      </c>
      <c r="L2317" s="306">
        <v>1240.6999992399999</v>
      </c>
      <c r="M2317" s="306">
        <v>1240.6999992399999</v>
      </c>
      <c r="N2317" s="306">
        <v>1240.6999992399999</v>
      </c>
    </row>
    <row r="2318" spans="1:14">
      <c r="A2318" s="259" t="s">
        <v>108</v>
      </c>
      <c r="B2318" s="259" t="s">
        <v>20</v>
      </c>
      <c r="C2318" s="259" t="s">
        <v>63</v>
      </c>
      <c r="D2318" s="259" t="s">
        <v>63</v>
      </c>
      <c r="E2318" s="259" t="s">
        <v>63</v>
      </c>
      <c r="F2318" s="259" t="s">
        <v>206</v>
      </c>
      <c r="G2318" s="259" t="s">
        <v>49</v>
      </c>
      <c r="H2318" s="306">
        <v>193.2</v>
      </c>
      <c r="I2318" s="306">
        <v>193.2</v>
      </c>
      <c r="J2318" s="306">
        <v>193.2</v>
      </c>
      <c r="K2318" s="306">
        <v>193.2</v>
      </c>
      <c r="L2318" s="306">
        <v>193.2</v>
      </c>
      <c r="M2318" s="306">
        <v>193.2</v>
      </c>
      <c r="N2318" s="306">
        <v>193.2</v>
      </c>
    </row>
    <row r="2319" spans="1:14">
      <c r="A2319" s="259" t="s">
        <v>108</v>
      </c>
      <c r="B2319" s="259" t="s">
        <v>20</v>
      </c>
      <c r="C2319" s="259" t="s">
        <v>64</v>
      </c>
      <c r="D2319" s="259" t="s">
        <v>64</v>
      </c>
      <c r="E2319" s="259" t="s">
        <v>64</v>
      </c>
      <c r="F2319" s="259" t="s">
        <v>206</v>
      </c>
      <c r="G2319" s="259" t="s">
        <v>49</v>
      </c>
      <c r="H2319" s="306">
        <v>289.25199999999995</v>
      </c>
      <c r="I2319" s="306">
        <v>75.512416000000002</v>
      </c>
      <c r="J2319" s="306">
        <v>68.856000000000009</v>
      </c>
      <c r="K2319" s="306">
        <v>68.856000000000009</v>
      </c>
      <c r="L2319" s="306">
        <v>68.856000000000009</v>
      </c>
      <c r="M2319" s="306">
        <v>68.856000000000009</v>
      </c>
      <c r="N2319" s="306">
        <v>31.6</v>
      </c>
    </row>
    <row r="2320" spans="1:14">
      <c r="A2320" s="259" t="s">
        <v>108</v>
      </c>
      <c r="B2320" s="259" t="s">
        <v>20</v>
      </c>
      <c r="C2320" s="259" t="s">
        <v>54</v>
      </c>
      <c r="D2320" s="259" t="s">
        <v>72</v>
      </c>
      <c r="E2320" s="259" t="s">
        <v>72</v>
      </c>
      <c r="F2320" s="259" t="s">
        <v>206</v>
      </c>
      <c r="G2320" s="259" t="s">
        <v>49</v>
      </c>
      <c r="H2320" s="306">
        <v>0</v>
      </c>
      <c r="I2320" s="306">
        <v>0</v>
      </c>
      <c r="J2320" s="306">
        <v>0</v>
      </c>
      <c r="K2320" s="306">
        <v>0</v>
      </c>
      <c r="L2320" s="306">
        <v>0</v>
      </c>
      <c r="M2320" s="306">
        <v>0</v>
      </c>
      <c r="N2320" s="306">
        <v>0</v>
      </c>
    </row>
    <row r="2321" spans="1:14">
      <c r="A2321" s="259" t="s">
        <v>108</v>
      </c>
      <c r="B2321" s="259" t="s">
        <v>20</v>
      </c>
      <c r="C2321" s="259" t="s">
        <v>55</v>
      </c>
      <c r="D2321" s="259" t="s">
        <v>73</v>
      </c>
      <c r="E2321" s="259" t="s">
        <v>73</v>
      </c>
      <c r="F2321" s="259" t="s">
        <v>206</v>
      </c>
      <c r="G2321" s="259" t="s">
        <v>49</v>
      </c>
      <c r="H2321" s="306">
        <v>0</v>
      </c>
      <c r="I2321" s="306">
        <v>0</v>
      </c>
      <c r="J2321" s="306">
        <v>0</v>
      </c>
      <c r="K2321" s="306">
        <v>0</v>
      </c>
      <c r="L2321" s="306">
        <v>0</v>
      </c>
      <c r="M2321" s="306">
        <v>26.341622999999998</v>
      </c>
      <c r="N2321" s="306">
        <v>26.341622999999998</v>
      </c>
    </row>
    <row r="2322" spans="1:14">
      <c r="A2322" s="259" t="s">
        <v>108</v>
      </c>
      <c r="B2322" s="259" t="s">
        <v>20</v>
      </c>
      <c r="C2322" s="259" t="s">
        <v>57</v>
      </c>
      <c r="D2322" s="259" t="s">
        <v>74</v>
      </c>
      <c r="E2322" s="259" t="s">
        <v>74</v>
      </c>
      <c r="F2322" s="259" t="s">
        <v>206</v>
      </c>
      <c r="G2322" s="259" t="s">
        <v>49</v>
      </c>
      <c r="H2322" s="306">
        <v>0</v>
      </c>
      <c r="I2322" s="306">
        <v>0</v>
      </c>
      <c r="J2322" s="306">
        <v>0</v>
      </c>
      <c r="K2322" s="306">
        <v>0</v>
      </c>
      <c r="L2322" s="306">
        <v>0</v>
      </c>
      <c r="M2322" s="306">
        <v>0</v>
      </c>
      <c r="N2322" s="306">
        <v>0</v>
      </c>
    </row>
    <row r="2323" spans="1:14">
      <c r="A2323" s="259" t="s">
        <v>108</v>
      </c>
      <c r="B2323" s="259" t="s">
        <v>20</v>
      </c>
      <c r="C2323" s="259" t="s">
        <v>64</v>
      </c>
      <c r="D2323" s="259" t="s">
        <v>75</v>
      </c>
      <c r="E2323" s="259" t="s">
        <v>75</v>
      </c>
      <c r="F2323" s="259" t="s">
        <v>206</v>
      </c>
      <c r="G2323" s="259" t="s">
        <v>49</v>
      </c>
      <c r="H2323" s="306">
        <v>0</v>
      </c>
      <c r="I2323" s="306">
        <v>0</v>
      </c>
      <c r="J2323" s="306">
        <v>0</v>
      </c>
      <c r="K2323" s="306">
        <v>0</v>
      </c>
      <c r="L2323" s="306">
        <v>0</v>
      </c>
      <c r="M2323" s="306">
        <v>0</v>
      </c>
      <c r="N2323" s="306">
        <v>0</v>
      </c>
    </row>
    <row r="2324" spans="1:14">
      <c r="A2324" s="259" t="s">
        <v>108</v>
      </c>
      <c r="B2324" s="259" t="s">
        <v>20</v>
      </c>
      <c r="C2324" s="259" t="s">
        <v>60</v>
      </c>
      <c r="D2324" s="259" t="s">
        <v>76</v>
      </c>
      <c r="E2324" s="259" t="s">
        <v>76</v>
      </c>
      <c r="F2324" s="259" t="s">
        <v>206</v>
      </c>
      <c r="G2324" s="259" t="s">
        <v>49</v>
      </c>
      <c r="H2324" s="306">
        <v>0</v>
      </c>
      <c r="I2324" s="306">
        <v>0</v>
      </c>
      <c r="J2324" s="306">
        <v>0</v>
      </c>
      <c r="K2324" s="306">
        <v>0</v>
      </c>
      <c r="L2324" s="306">
        <v>0</v>
      </c>
      <c r="M2324" s="306">
        <v>0</v>
      </c>
      <c r="N2324" s="306">
        <v>0</v>
      </c>
    </row>
    <row r="2325" spans="1:14">
      <c r="A2325" s="259" t="s">
        <v>108</v>
      </c>
      <c r="B2325" s="259" t="s">
        <v>20</v>
      </c>
      <c r="C2325" s="259" t="s">
        <v>61</v>
      </c>
      <c r="D2325" s="259" t="s">
        <v>77</v>
      </c>
      <c r="E2325" s="259" t="s">
        <v>77</v>
      </c>
      <c r="F2325" s="259" t="s">
        <v>206</v>
      </c>
      <c r="G2325" s="259" t="s">
        <v>49</v>
      </c>
      <c r="H2325" s="306">
        <v>0</v>
      </c>
      <c r="I2325" s="306">
        <v>273.77090600000002</v>
      </c>
      <c r="J2325" s="306">
        <v>1267.8813700000001</v>
      </c>
      <c r="K2325" s="306">
        <v>1333.8605950000001</v>
      </c>
      <c r="L2325" s="306">
        <v>2122.0000000000005</v>
      </c>
      <c r="M2325" s="306">
        <v>2225.6356569999998</v>
      </c>
      <c r="N2325" s="306">
        <v>2475.1233200000001</v>
      </c>
    </row>
    <row r="2326" spans="1:14">
      <c r="A2326" s="259" t="s">
        <v>108</v>
      </c>
      <c r="B2326" s="259" t="s">
        <v>20</v>
      </c>
      <c r="C2326" s="259" t="s">
        <v>62</v>
      </c>
      <c r="D2326" s="259" t="s">
        <v>78</v>
      </c>
      <c r="E2326" s="259" t="s">
        <v>78</v>
      </c>
      <c r="F2326" s="259" t="s">
        <v>206</v>
      </c>
      <c r="G2326" s="259" t="s">
        <v>49</v>
      </c>
      <c r="H2326" s="306">
        <v>11</v>
      </c>
      <c r="I2326" s="306">
        <v>11</v>
      </c>
      <c r="J2326" s="306">
        <v>11</v>
      </c>
      <c r="K2326" s="306">
        <v>11</v>
      </c>
      <c r="L2326" s="306">
        <v>11</v>
      </c>
      <c r="M2326" s="306">
        <v>11</v>
      </c>
      <c r="N2326" s="306">
        <v>3000</v>
      </c>
    </row>
    <row r="2327" spans="1:14">
      <c r="A2327" s="259" t="s">
        <v>108</v>
      </c>
      <c r="B2327" s="259" t="s">
        <v>20</v>
      </c>
      <c r="C2327" s="259" t="s">
        <v>63</v>
      </c>
      <c r="D2327" s="259" t="s">
        <v>79</v>
      </c>
      <c r="E2327" s="259" t="s">
        <v>79</v>
      </c>
      <c r="F2327" s="259" t="s">
        <v>206</v>
      </c>
      <c r="G2327" s="259" t="s">
        <v>49</v>
      </c>
      <c r="H2327" s="306">
        <v>107</v>
      </c>
      <c r="I2327" s="306">
        <v>107</v>
      </c>
      <c r="J2327" s="306">
        <v>207</v>
      </c>
      <c r="K2327" s="306">
        <v>207</v>
      </c>
      <c r="L2327" s="306">
        <v>207</v>
      </c>
      <c r="M2327" s="306">
        <v>207</v>
      </c>
      <c r="N2327" s="306">
        <v>207</v>
      </c>
    </row>
    <row r="2328" spans="1:14">
      <c r="A2328" s="259" t="s">
        <v>108</v>
      </c>
      <c r="B2328" s="259" t="s">
        <v>20</v>
      </c>
      <c r="C2328" s="259" t="s">
        <v>60</v>
      </c>
      <c r="D2328" s="259" t="s">
        <v>76</v>
      </c>
      <c r="E2328" s="259" t="s">
        <v>207</v>
      </c>
      <c r="F2328" s="259" t="s">
        <v>206</v>
      </c>
      <c r="G2328" s="259" t="s">
        <v>49</v>
      </c>
      <c r="H2328" s="306">
        <v>0</v>
      </c>
      <c r="I2328" s="306">
        <v>0</v>
      </c>
      <c r="J2328" s="306">
        <v>0</v>
      </c>
      <c r="K2328" s="306">
        <v>0</v>
      </c>
      <c r="L2328" s="306">
        <v>0</v>
      </c>
      <c r="M2328" s="306">
        <v>0</v>
      </c>
      <c r="N2328" s="306">
        <v>0</v>
      </c>
    </row>
    <row r="2329" spans="1:14">
      <c r="A2329" s="259" t="s">
        <v>108</v>
      </c>
      <c r="B2329" s="259" t="s">
        <v>20</v>
      </c>
      <c r="C2329" s="259" t="s">
        <v>63</v>
      </c>
      <c r="D2329" s="259" t="s">
        <v>79</v>
      </c>
      <c r="E2329" s="259" t="s">
        <v>208</v>
      </c>
      <c r="F2329" s="259" t="s">
        <v>206</v>
      </c>
      <c r="G2329" s="259" t="s">
        <v>49</v>
      </c>
      <c r="H2329" s="306">
        <v>0</v>
      </c>
      <c r="I2329" s="306">
        <v>0</v>
      </c>
      <c r="J2329" s="306">
        <v>0</v>
      </c>
      <c r="K2329" s="306">
        <v>0</v>
      </c>
      <c r="L2329" s="306">
        <v>0</v>
      </c>
      <c r="M2329" s="306">
        <v>0</v>
      </c>
      <c r="N2329" s="306">
        <v>0</v>
      </c>
    </row>
    <row r="2330" spans="1:14">
      <c r="A2330" s="259" t="s">
        <v>108</v>
      </c>
      <c r="B2330" s="259" t="s">
        <v>20</v>
      </c>
      <c r="C2330" s="259" t="s">
        <v>65</v>
      </c>
      <c r="D2330" s="259" t="s">
        <v>209</v>
      </c>
      <c r="E2330" s="259" t="s">
        <v>80</v>
      </c>
      <c r="F2330" s="259" t="s">
        <v>206</v>
      </c>
      <c r="G2330" s="259" t="s">
        <v>49</v>
      </c>
      <c r="H2330" s="306">
        <v>0</v>
      </c>
      <c r="I2330" s="306">
        <v>0</v>
      </c>
      <c r="J2330" s="306">
        <v>0</v>
      </c>
      <c r="K2330" s="306">
        <v>0</v>
      </c>
      <c r="L2330" s="306">
        <v>0</v>
      </c>
      <c r="M2330" s="306">
        <v>0</v>
      </c>
      <c r="N2330" s="306">
        <v>0</v>
      </c>
    </row>
    <row r="2331" spans="1:14">
      <c r="A2331" s="259" t="s">
        <v>108</v>
      </c>
      <c r="B2331" s="259" t="s">
        <v>20</v>
      </c>
      <c r="C2331" s="259" t="s">
        <v>65</v>
      </c>
      <c r="D2331" s="259" t="s">
        <v>209</v>
      </c>
      <c r="E2331" s="259" t="s">
        <v>81</v>
      </c>
      <c r="F2331" s="259" t="s">
        <v>206</v>
      </c>
      <c r="G2331" s="259" t="s">
        <v>49</v>
      </c>
      <c r="H2331" s="306">
        <v>0</v>
      </c>
      <c r="I2331" s="306">
        <v>0</v>
      </c>
      <c r="J2331" s="306">
        <v>0</v>
      </c>
      <c r="K2331" s="306">
        <v>0</v>
      </c>
      <c r="L2331" s="306">
        <v>0</v>
      </c>
      <c r="M2331" s="306">
        <v>0</v>
      </c>
      <c r="N2331" s="306">
        <v>0</v>
      </c>
    </row>
    <row r="2332" spans="1:14">
      <c r="A2332" s="259" t="s">
        <v>108</v>
      </c>
      <c r="B2332" s="259" t="s">
        <v>20</v>
      </c>
      <c r="C2332" s="259" t="s">
        <v>82</v>
      </c>
      <c r="D2332" s="259" t="s">
        <v>82</v>
      </c>
      <c r="E2332" s="259" t="s">
        <v>82</v>
      </c>
      <c r="F2332" s="259" t="s">
        <v>206</v>
      </c>
      <c r="G2332" s="259" t="s">
        <v>49</v>
      </c>
      <c r="H2332" s="306">
        <v>0</v>
      </c>
      <c r="I2332" s="306">
        <v>0</v>
      </c>
      <c r="J2332" s="306">
        <v>0</v>
      </c>
      <c r="K2332" s="306">
        <v>0</v>
      </c>
      <c r="L2332" s="306">
        <v>0</v>
      </c>
      <c r="M2332" s="306">
        <v>0</v>
      </c>
      <c r="N2332" s="306">
        <v>0</v>
      </c>
    </row>
    <row r="2333" spans="1:14">
      <c r="A2333" s="259" t="s">
        <v>108</v>
      </c>
      <c r="B2333" s="259" t="s">
        <v>20</v>
      </c>
      <c r="C2333" s="259" t="s">
        <v>83</v>
      </c>
      <c r="D2333" s="259" t="s">
        <v>83</v>
      </c>
      <c r="E2333" s="259" t="s">
        <v>83</v>
      </c>
      <c r="F2333" s="259" t="s">
        <v>206</v>
      </c>
      <c r="G2333" s="259" t="s">
        <v>49</v>
      </c>
      <c r="H2333" s="306">
        <v>0</v>
      </c>
      <c r="I2333" s="306">
        <v>0</v>
      </c>
      <c r="J2333" s="306">
        <v>0</v>
      </c>
      <c r="K2333" s="306">
        <v>0</v>
      </c>
      <c r="L2333" s="306">
        <v>0</v>
      </c>
      <c r="M2333" s="306">
        <v>0</v>
      </c>
      <c r="N2333" s="306">
        <v>0</v>
      </c>
    </row>
    <row r="2334" spans="1:14">
      <c r="A2334" s="259" t="s">
        <v>108</v>
      </c>
      <c r="B2334" s="259" t="s">
        <v>20</v>
      </c>
      <c r="C2334" s="259" t="s">
        <v>84</v>
      </c>
      <c r="D2334" s="259" t="s">
        <v>84</v>
      </c>
      <c r="E2334" s="259" t="s">
        <v>84</v>
      </c>
      <c r="F2334" s="259" t="s">
        <v>206</v>
      </c>
      <c r="G2334" s="259" t="s">
        <v>49</v>
      </c>
      <c r="H2334" s="306">
        <v>0</v>
      </c>
      <c r="I2334" s="306">
        <v>0</v>
      </c>
      <c r="J2334" s="306">
        <v>0</v>
      </c>
      <c r="K2334" s="306">
        <v>0</v>
      </c>
      <c r="L2334" s="306">
        <v>0</v>
      </c>
      <c r="M2334" s="306">
        <v>0</v>
      </c>
      <c r="N2334" s="306">
        <v>0</v>
      </c>
    </row>
    <row r="2335" spans="1:14">
      <c r="A2335" s="259" t="s">
        <v>108</v>
      </c>
      <c r="B2335" s="259" t="s">
        <v>20</v>
      </c>
      <c r="C2335" s="259" t="s">
        <v>85</v>
      </c>
      <c r="D2335" s="259" t="s">
        <v>85</v>
      </c>
      <c r="E2335" s="259" t="s">
        <v>85</v>
      </c>
      <c r="F2335" s="259" t="s">
        <v>206</v>
      </c>
      <c r="G2335" s="259" t="s">
        <v>49</v>
      </c>
      <c r="H2335" s="306">
        <v>0</v>
      </c>
      <c r="I2335" s="306">
        <v>0</v>
      </c>
      <c r="J2335" s="306">
        <v>0</v>
      </c>
      <c r="K2335" s="306">
        <v>0</v>
      </c>
      <c r="L2335" s="306">
        <v>0</v>
      </c>
      <c r="M2335" s="306">
        <v>0</v>
      </c>
      <c r="N2335" s="306">
        <v>0</v>
      </c>
    </row>
    <row r="2336" spans="1:14">
      <c r="A2336" s="259" t="s">
        <v>108</v>
      </c>
      <c r="B2336" s="259" t="s">
        <v>20</v>
      </c>
      <c r="C2336" s="259" t="s">
        <v>87</v>
      </c>
      <c r="D2336" s="259" t="s">
        <v>87</v>
      </c>
      <c r="E2336" s="259" t="s">
        <v>87</v>
      </c>
      <c r="F2336" s="259" t="s">
        <v>206</v>
      </c>
      <c r="G2336" s="259" t="s">
        <v>49</v>
      </c>
      <c r="H2336" s="306">
        <v>0</v>
      </c>
      <c r="I2336" s="306">
        <v>213.73958400000001</v>
      </c>
      <c r="J2336" s="306">
        <v>220.39600000000002</v>
      </c>
      <c r="K2336" s="306">
        <v>220.39600000000002</v>
      </c>
      <c r="L2336" s="306">
        <v>220.39600000000002</v>
      </c>
      <c r="M2336" s="306">
        <v>220.39600000000002</v>
      </c>
      <c r="N2336" s="306">
        <v>257.65200000000004</v>
      </c>
    </row>
    <row r="2337" spans="1:14">
      <c r="A2337" s="259" t="s">
        <v>108</v>
      </c>
      <c r="B2337" s="259" t="s">
        <v>20</v>
      </c>
      <c r="C2337" s="259" t="s">
        <v>88</v>
      </c>
      <c r="D2337" s="259" t="s">
        <v>88</v>
      </c>
      <c r="E2337" s="259" t="s">
        <v>88</v>
      </c>
      <c r="F2337" s="259" t="s">
        <v>206</v>
      </c>
      <c r="G2337" s="259" t="s">
        <v>49</v>
      </c>
      <c r="H2337" s="306">
        <v>0</v>
      </c>
      <c r="I2337" s="306">
        <v>0</v>
      </c>
      <c r="J2337" s="306">
        <v>0</v>
      </c>
      <c r="K2337" s="306">
        <v>0</v>
      </c>
      <c r="L2337" s="306">
        <v>0</v>
      </c>
      <c r="M2337" s="306">
        <v>0</v>
      </c>
      <c r="N2337" s="306">
        <v>0</v>
      </c>
    </row>
    <row r="2338" spans="1:14">
      <c r="A2338" s="259" t="s">
        <v>108</v>
      </c>
      <c r="B2338" s="259" t="s">
        <v>21</v>
      </c>
      <c r="C2338" s="259" t="s">
        <v>48</v>
      </c>
      <c r="D2338" s="259" t="s">
        <v>48</v>
      </c>
      <c r="E2338" s="259" t="s">
        <v>48</v>
      </c>
      <c r="F2338" s="259" t="s">
        <v>206</v>
      </c>
      <c r="G2338" s="259" t="s">
        <v>49</v>
      </c>
      <c r="H2338" s="306">
        <v>1275.4970000000001</v>
      </c>
      <c r="I2338" s="306">
        <v>-2.2737367544323201E-13</v>
      </c>
      <c r="J2338" s="306">
        <v>0</v>
      </c>
      <c r="K2338" s="306">
        <v>0</v>
      </c>
      <c r="L2338" s="306">
        <v>0</v>
      </c>
      <c r="M2338" s="306">
        <v>0</v>
      </c>
      <c r="N2338" s="306">
        <v>0</v>
      </c>
    </row>
    <row r="2339" spans="1:14">
      <c r="A2339" s="259" t="s">
        <v>108</v>
      </c>
      <c r="B2339" s="259" t="s">
        <v>21</v>
      </c>
      <c r="C2339" s="259" t="s">
        <v>53</v>
      </c>
      <c r="D2339" s="259" t="s">
        <v>53</v>
      </c>
      <c r="E2339" s="259" t="s">
        <v>53</v>
      </c>
      <c r="F2339" s="259" t="s">
        <v>206</v>
      </c>
      <c r="G2339" s="259" t="s">
        <v>49</v>
      </c>
      <c r="H2339" s="306">
        <v>0</v>
      </c>
      <c r="I2339" s="306">
        <v>0</v>
      </c>
      <c r="J2339" s="306">
        <v>0</v>
      </c>
      <c r="K2339" s="306">
        <v>0</v>
      </c>
      <c r="L2339" s="306">
        <v>0</v>
      </c>
      <c r="M2339" s="306">
        <v>0</v>
      </c>
      <c r="N2339" s="306">
        <v>0</v>
      </c>
    </row>
    <row r="2340" spans="1:14">
      <c r="A2340" s="259" t="s">
        <v>108</v>
      </c>
      <c r="B2340" s="259" t="s">
        <v>21</v>
      </c>
      <c r="C2340" s="259" t="s">
        <v>54</v>
      </c>
      <c r="D2340" s="259" t="s">
        <v>54</v>
      </c>
      <c r="E2340" s="259" t="s">
        <v>54</v>
      </c>
      <c r="F2340" s="259" t="s">
        <v>206</v>
      </c>
      <c r="G2340" s="259" t="s">
        <v>49</v>
      </c>
      <c r="H2340" s="306">
        <v>2168.62</v>
      </c>
      <c r="I2340" s="306">
        <v>2168.62</v>
      </c>
      <c r="J2340" s="306">
        <v>2168.62</v>
      </c>
      <c r="K2340" s="306">
        <v>2168.62</v>
      </c>
      <c r="L2340" s="306">
        <v>2168.62</v>
      </c>
      <c r="M2340" s="306">
        <v>2168.62</v>
      </c>
      <c r="N2340" s="306">
        <v>2168.62</v>
      </c>
    </row>
    <row r="2341" spans="1:14">
      <c r="A2341" s="259" t="s">
        <v>108</v>
      </c>
      <c r="B2341" s="259" t="s">
        <v>21</v>
      </c>
      <c r="C2341" s="259" t="s">
        <v>55</v>
      </c>
      <c r="D2341" s="259" t="s">
        <v>55</v>
      </c>
      <c r="E2341" s="259" t="s">
        <v>55</v>
      </c>
      <c r="F2341" s="259" t="s">
        <v>206</v>
      </c>
      <c r="G2341" s="259" t="s">
        <v>49</v>
      </c>
      <c r="H2341" s="306">
        <v>2107.3000000000002</v>
      </c>
      <c r="I2341" s="306">
        <v>2077.4</v>
      </c>
      <c r="J2341" s="306">
        <v>2077.4</v>
      </c>
      <c r="K2341" s="306">
        <v>2077.4</v>
      </c>
      <c r="L2341" s="306">
        <v>2077.4</v>
      </c>
      <c r="M2341" s="306">
        <v>2077.4</v>
      </c>
      <c r="N2341" s="306">
        <v>2077.4</v>
      </c>
    </row>
    <row r="2342" spans="1:14">
      <c r="A2342" s="259" t="s">
        <v>108</v>
      </c>
      <c r="B2342" s="259" t="s">
        <v>21</v>
      </c>
      <c r="C2342" s="259" t="s">
        <v>56</v>
      </c>
      <c r="D2342" s="259" t="s">
        <v>56</v>
      </c>
      <c r="E2342" s="259" t="s">
        <v>56</v>
      </c>
      <c r="F2342" s="259" t="s">
        <v>206</v>
      </c>
      <c r="G2342" s="259" t="s">
        <v>49</v>
      </c>
      <c r="H2342" s="306">
        <v>2224</v>
      </c>
      <c r="I2342" s="306">
        <v>1548</v>
      </c>
      <c r="J2342" s="306">
        <v>1548</v>
      </c>
      <c r="K2342" s="306">
        <v>1548</v>
      </c>
      <c r="L2342" s="306">
        <v>1548</v>
      </c>
      <c r="M2342" s="306">
        <v>1548</v>
      </c>
      <c r="N2342" s="306">
        <v>1548</v>
      </c>
    </row>
    <row r="2343" spans="1:14">
      <c r="A2343" s="259" t="s">
        <v>108</v>
      </c>
      <c r="B2343" s="259" t="s">
        <v>21</v>
      </c>
      <c r="C2343" s="259" t="s">
        <v>57</v>
      </c>
      <c r="D2343" s="259" t="s">
        <v>57</v>
      </c>
      <c r="E2343" s="259" t="s">
        <v>57</v>
      </c>
      <c r="F2343" s="259" t="s">
        <v>206</v>
      </c>
      <c r="G2343" s="259" t="s">
        <v>49</v>
      </c>
      <c r="H2343" s="306">
        <v>0</v>
      </c>
      <c r="I2343" s="306">
        <v>0</v>
      </c>
      <c r="J2343" s="306">
        <v>0</v>
      </c>
      <c r="K2343" s="306">
        <v>0</v>
      </c>
      <c r="L2343" s="306">
        <v>0</v>
      </c>
      <c r="M2343" s="306">
        <v>0</v>
      </c>
      <c r="N2343" s="306">
        <v>0</v>
      </c>
    </row>
    <row r="2344" spans="1:14">
      <c r="A2344" s="259" t="s">
        <v>108</v>
      </c>
      <c r="B2344" s="259" t="s">
        <v>21</v>
      </c>
      <c r="C2344" s="259" t="s">
        <v>58</v>
      </c>
      <c r="D2344" s="259" t="s">
        <v>58</v>
      </c>
      <c r="E2344" s="259" t="s">
        <v>58</v>
      </c>
      <c r="F2344" s="259" t="s">
        <v>206</v>
      </c>
      <c r="G2344" s="259" t="s">
        <v>49</v>
      </c>
      <c r="H2344" s="306">
        <v>1744.1</v>
      </c>
      <c r="I2344" s="306">
        <v>1744.1</v>
      </c>
      <c r="J2344" s="306">
        <v>1744.1</v>
      </c>
      <c r="K2344" s="306">
        <v>1744.1</v>
      </c>
      <c r="L2344" s="306">
        <v>1744.1</v>
      </c>
      <c r="M2344" s="306">
        <v>1744.1</v>
      </c>
      <c r="N2344" s="306">
        <v>1744.1</v>
      </c>
    </row>
    <row r="2345" spans="1:14">
      <c r="A2345" s="259" t="s">
        <v>108</v>
      </c>
      <c r="B2345" s="259" t="s">
        <v>21</v>
      </c>
      <c r="C2345" s="259" t="s">
        <v>59</v>
      </c>
      <c r="D2345" s="259" t="s">
        <v>59</v>
      </c>
      <c r="E2345" s="259" t="s">
        <v>59</v>
      </c>
      <c r="F2345" s="259" t="s">
        <v>206</v>
      </c>
      <c r="G2345" s="259" t="s">
        <v>49</v>
      </c>
      <c r="H2345" s="306">
        <v>566.48</v>
      </c>
      <c r="I2345" s="306">
        <v>566.48</v>
      </c>
      <c r="J2345" s="306">
        <v>566.48</v>
      </c>
      <c r="K2345" s="306">
        <v>566.48</v>
      </c>
      <c r="L2345" s="306">
        <v>566.48</v>
      </c>
      <c r="M2345" s="306">
        <v>566.48</v>
      </c>
      <c r="N2345" s="306">
        <v>566.48</v>
      </c>
    </row>
    <row r="2346" spans="1:14">
      <c r="A2346" s="259" t="s">
        <v>108</v>
      </c>
      <c r="B2346" s="259" t="s">
        <v>21</v>
      </c>
      <c r="C2346" s="259" t="s">
        <v>60</v>
      </c>
      <c r="D2346" s="259" t="s">
        <v>60</v>
      </c>
      <c r="E2346" s="259" t="s">
        <v>60</v>
      </c>
      <c r="F2346" s="259" t="s">
        <v>206</v>
      </c>
      <c r="G2346" s="259" t="s">
        <v>49</v>
      </c>
      <c r="H2346" s="306">
        <v>1467.4489999999998</v>
      </c>
      <c r="I2346" s="306">
        <v>1563.2489999999998</v>
      </c>
      <c r="J2346" s="306">
        <v>1563.2489999999998</v>
      </c>
      <c r="K2346" s="306">
        <v>1563.2489999999998</v>
      </c>
      <c r="L2346" s="306">
        <v>1563.2489999999998</v>
      </c>
      <c r="M2346" s="306">
        <v>1563.2489999999998</v>
      </c>
      <c r="N2346" s="306">
        <v>1563.2489999999998</v>
      </c>
    </row>
    <row r="2347" spans="1:14">
      <c r="A2347" s="259" t="s">
        <v>108</v>
      </c>
      <c r="B2347" s="259" t="s">
        <v>21</v>
      </c>
      <c r="C2347" s="259" t="s">
        <v>61</v>
      </c>
      <c r="D2347" s="259" t="s">
        <v>61</v>
      </c>
      <c r="E2347" s="259" t="s">
        <v>61</v>
      </c>
      <c r="F2347" s="259" t="s">
        <v>206</v>
      </c>
      <c r="G2347" s="259" t="s">
        <v>49</v>
      </c>
      <c r="H2347" s="306">
        <v>260</v>
      </c>
      <c r="I2347" s="306">
        <v>260</v>
      </c>
      <c r="J2347" s="306">
        <v>260</v>
      </c>
      <c r="K2347" s="306">
        <v>260</v>
      </c>
      <c r="L2347" s="306">
        <v>260</v>
      </c>
      <c r="M2347" s="306">
        <v>260</v>
      </c>
      <c r="N2347" s="306">
        <v>260</v>
      </c>
    </row>
    <row r="2348" spans="1:14">
      <c r="A2348" s="259" t="s">
        <v>108</v>
      </c>
      <c r="B2348" s="259" t="s">
        <v>21</v>
      </c>
      <c r="C2348" s="259" t="s">
        <v>63</v>
      </c>
      <c r="D2348" s="259" t="s">
        <v>63</v>
      </c>
      <c r="E2348" s="259" t="s">
        <v>63</v>
      </c>
      <c r="F2348" s="259" t="s">
        <v>206</v>
      </c>
      <c r="G2348" s="259" t="s">
        <v>49</v>
      </c>
      <c r="H2348" s="306">
        <v>6.5</v>
      </c>
      <c r="I2348" s="306">
        <v>6.5</v>
      </c>
      <c r="J2348" s="306">
        <v>6.5</v>
      </c>
      <c r="K2348" s="306">
        <v>6.5</v>
      </c>
      <c r="L2348" s="306">
        <v>6.5</v>
      </c>
      <c r="M2348" s="306">
        <v>6.5</v>
      </c>
      <c r="N2348" s="306">
        <v>6.5</v>
      </c>
    </row>
    <row r="2349" spans="1:14">
      <c r="A2349" s="259" t="s">
        <v>108</v>
      </c>
      <c r="B2349" s="259" t="s">
        <v>21</v>
      </c>
      <c r="C2349" s="259" t="s">
        <v>64</v>
      </c>
      <c r="D2349" s="259" t="s">
        <v>64</v>
      </c>
      <c r="E2349" s="259" t="s">
        <v>64</v>
      </c>
      <c r="F2349" s="259" t="s">
        <v>206</v>
      </c>
      <c r="G2349" s="259" t="s">
        <v>49</v>
      </c>
      <c r="H2349" s="306">
        <v>131.19999999999999</v>
      </c>
      <c r="I2349" s="306">
        <v>92.145319000000001</v>
      </c>
      <c r="J2349" s="306">
        <v>73.7</v>
      </c>
      <c r="K2349" s="306">
        <v>73.7</v>
      </c>
      <c r="L2349" s="306">
        <v>73.7</v>
      </c>
      <c r="M2349" s="306">
        <v>73.7</v>
      </c>
      <c r="N2349" s="306">
        <v>73.7</v>
      </c>
    </row>
    <row r="2350" spans="1:14">
      <c r="A2350" s="259" t="s">
        <v>108</v>
      </c>
      <c r="B2350" s="259" t="s">
        <v>21</v>
      </c>
      <c r="C2350" s="259" t="s">
        <v>54</v>
      </c>
      <c r="D2350" s="259" t="s">
        <v>72</v>
      </c>
      <c r="E2350" s="259" t="s">
        <v>72</v>
      </c>
      <c r="F2350" s="259" t="s">
        <v>206</v>
      </c>
      <c r="G2350" s="259" t="s">
        <v>49</v>
      </c>
      <c r="H2350" s="306">
        <v>0</v>
      </c>
      <c r="I2350" s="306">
        <v>0</v>
      </c>
      <c r="J2350" s="306">
        <v>0</v>
      </c>
      <c r="K2350" s="306">
        <v>0</v>
      </c>
      <c r="L2350" s="306">
        <v>0</v>
      </c>
      <c r="M2350" s="306">
        <v>0</v>
      </c>
      <c r="N2350" s="306">
        <v>0</v>
      </c>
    </row>
    <row r="2351" spans="1:14">
      <c r="A2351" s="259" t="s">
        <v>108</v>
      </c>
      <c r="B2351" s="259" t="s">
        <v>21</v>
      </c>
      <c r="C2351" s="259" t="s">
        <v>55</v>
      </c>
      <c r="D2351" s="259" t="s">
        <v>73</v>
      </c>
      <c r="E2351" s="259" t="s">
        <v>73</v>
      </c>
      <c r="F2351" s="259" t="s">
        <v>206</v>
      </c>
      <c r="G2351" s="259" t="s">
        <v>49</v>
      </c>
      <c r="H2351" s="306">
        <v>0</v>
      </c>
      <c r="I2351" s="306">
        <v>0</v>
      </c>
      <c r="J2351" s="306">
        <v>87</v>
      </c>
      <c r="K2351" s="306">
        <v>87</v>
      </c>
      <c r="L2351" s="306">
        <v>87</v>
      </c>
      <c r="M2351" s="306">
        <v>87</v>
      </c>
      <c r="N2351" s="306">
        <v>87</v>
      </c>
    </row>
    <row r="2352" spans="1:14">
      <c r="A2352" s="259" t="s">
        <v>108</v>
      </c>
      <c r="B2352" s="259" t="s">
        <v>21</v>
      </c>
      <c r="C2352" s="259" t="s">
        <v>57</v>
      </c>
      <c r="D2352" s="259" t="s">
        <v>74</v>
      </c>
      <c r="E2352" s="259" t="s">
        <v>74</v>
      </c>
      <c r="F2352" s="259" t="s">
        <v>206</v>
      </c>
      <c r="G2352" s="259" t="s">
        <v>49</v>
      </c>
      <c r="H2352" s="306">
        <v>0</v>
      </c>
      <c r="I2352" s="306">
        <v>0</v>
      </c>
      <c r="J2352" s="306">
        <v>0</v>
      </c>
      <c r="K2352" s="306">
        <v>0</v>
      </c>
      <c r="L2352" s="306">
        <v>0</v>
      </c>
      <c r="M2352" s="306">
        <v>0</v>
      </c>
      <c r="N2352" s="306">
        <v>0</v>
      </c>
    </row>
    <row r="2353" spans="1:14">
      <c r="A2353" s="259" t="s">
        <v>108</v>
      </c>
      <c r="B2353" s="259" t="s">
        <v>21</v>
      </c>
      <c r="C2353" s="259" t="s">
        <v>64</v>
      </c>
      <c r="D2353" s="259" t="s">
        <v>75</v>
      </c>
      <c r="E2353" s="259" t="s">
        <v>75</v>
      </c>
      <c r="F2353" s="259" t="s">
        <v>206</v>
      </c>
      <c r="G2353" s="259" t="s">
        <v>49</v>
      </c>
      <c r="H2353" s="306">
        <v>0</v>
      </c>
      <c r="I2353" s="306">
        <v>0</v>
      </c>
      <c r="J2353" s="306">
        <v>0</v>
      </c>
      <c r="K2353" s="306">
        <v>0</v>
      </c>
      <c r="L2353" s="306">
        <v>0</v>
      </c>
      <c r="M2353" s="306">
        <v>0</v>
      </c>
      <c r="N2353" s="306">
        <v>0</v>
      </c>
    </row>
    <row r="2354" spans="1:14">
      <c r="A2354" s="259" t="s">
        <v>108</v>
      </c>
      <c r="B2354" s="259" t="s">
        <v>21</v>
      </c>
      <c r="C2354" s="259" t="s">
        <v>60</v>
      </c>
      <c r="D2354" s="259" t="s">
        <v>76</v>
      </c>
      <c r="E2354" s="259" t="s">
        <v>76</v>
      </c>
      <c r="F2354" s="259" t="s">
        <v>206</v>
      </c>
      <c r="G2354" s="259" t="s">
        <v>49</v>
      </c>
      <c r="H2354" s="306">
        <v>0</v>
      </c>
      <c r="I2354" s="306">
        <v>0</v>
      </c>
      <c r="J2354" s="306">
        <v>0</v>
      </c>
      <c r="K2354" s="306">
        <v>0</v>
      </c>
      <c r="L2354" s="306">
        <v>0</v>
      </c>
      <c r="M2354" s="306">
        <v>3629.856824</v>
      </c>
      <c r="N2354" s="306">
        <v>5971.2224379999998</v>
      </c>
    </row>
    <row r="2355" spans="1:14">
      <c r="A2355" s="259" t="s">
        <v>108</v>
      </c>
      <c r="B2355" s="259" t="s">
        <v>21</v>
      </c>
      <c r="C2355" s="259" t="s">
        <v>61</v>
      </c>
      <c r="D2355" s="259" t="s">
        <v>77</v>
      </c>
      <c r="E2355" s="259" t="s">
        <v>77</v>
      </c>
      <c r="F2355" s="259" t="s">
        <v>206</v>
      </c>
      <c r="G2355" s="259" t="s">
        <v>49</v>
      </c>
      <c r="H2355" s="306">
        <v>0</v>
      </c>
      <c r="I2355" s="306">
        <v>209</v>
      </c>
      <c r="J2355" s="306">
        <v>678</v>
      </c>
      <c r="K2355" s="306">
        <v>678</v>
      </c>
      <c r="L2355" s="306">
        <v>1303</v>
      </c>
      <c r="M2355" s="306">
        <v>1303</v>
      </c>
      <c r="N2355" s="306">
        <v>1303</v>
      </c>
    </row>
    <row r="2356" spans="1:14">
      <c r="A2356" s="259" t="s">
        <v>108</v>
      </c>
      <c r="B2356" s="259" t="s">
        <v>21</v>
      </c>
      <c r="C2356" s="259" t="s">
        <v>62</v>
      </c>
      <c r="D2356" s="259" t="s">
        <v>78</v>
      </c>
      <c r="E2356" s="259" t="s">
        <v>78</v>
      </c>
      <c r="F2356" s="259" t="s">
        <v>206</v>
      </c>
      <c r="G2356" s="259" t="s">
        <v>49</v>
      </c>
      <c r="H2356" s="306">
        <v>0</v>
      </c>
      <c r="I2356" s="306">
        <v>1056.8</v>
      </c>
      <c r="J2356" s="306">
        <v>1056.8</v>
      </c>
      <c r="K2356" s="306">
        <v>8499.7999999999993</v>
      </c>
      <c r="L2356" s="306">
        <v>8499.7999999999993</v>
      </c>
      <c r="M2356" s="306">
        <v>8499.7999999999993</v>
      </c>
      <c r="N2356" s="306">
        <v>8499.7999999999993</v>
      </c>
    </row>
    <row r="2357" spans="1:14">
      <c r="A2357" s="259" t="s">
        <v>108</v>
      </c>
      <c r="B2357" s="259" t="s">
        <v>21</v>
      </c>
      <c r="C2357" s="259" t="s">
        <v>63</v>
      </c>
      <c r="D2357" s="259" t="s">
        <v>79</v>
      </c>
      <c r="E2357" s="259" t="s">
        <v>79</v>
      </c>
      <c r="F2357" s="259" t="s">
        <v>206</v>
      </c>
      <c r="G2357" s="259" t="s">
        <v>49</v>
      </c>
      <c r="H2357" s="306">
        <v>666.48337600000002</v>
      </c>
      <c r="I2357" s="306">
        <v>666.48337600000002</v>
      </c>
      <c r="J2357" s="306">
        <v>666.48337600000002</v>
      </c>
      <c r="K2357" s="306">
        <v>666.48337600000002</v>
      </c>
      <c r="L2357" s="306">
        <v>666.48337600000002</v>
      </c>
      <c r="M2357" s="306">
        <v>666.48337600000002</v>
      </c>
      <c r="N2357" s="306">
        <v>666.48337600000002</v>
      </c>
    </row>
    <row r="2358" spans="1:14">
      <c r="A2358" s="259" t="s">
        <v>108</v>
      </c>
      <c r="B2358" s="259" t="s">
        <v>21</v>
      </c>
      <c r="C2358" s="259" t="s">
        <v>60</v>
      </c>
      <c r="D2358" s="259" t="s">
        <v>76</v>
      </c>
      <c r="E2358" s="259" t="s">
        <v>207</v>
      </c>
      <c r="F2358" s="259" t="s">
        <v>206</v>
      </c>
      <c r="G2358" s="259" t="s">
        <v>49</v>
      </c>
      <c r="H2358" s="306">
        <v>0</v>
      </c>
      <c r="I2358" s="306">
        <v>0</v>
      </c>
      <c r="J2358" s="306">
        <v>0</v>
      </c>
      <c r="K2358" s="306">
        <v>0</v>
      </c>
      <c r="L2358" s="306">
        <v>0</v>
      </c>
      <c r="M2358" s="306">
        <v>370.14317699999998</v>
      </c>
      <c r="N2358" s="306">
        <v>4028.7775630000006</v>
      </c>
    </row>
    <row r="2359" spans="1:14">
      <c r="A2359" s="259" t="s">
        <v>108</v>
      </c>
      <c r="B2359" s="259" t="s">
        <v>21</v>
      </c>
      <c r="C2359" s="259" t="s">
        <v>63</v>
      </c>
      <c r="D2359" s="259" t="s">
        <v>79</v>
      </c>
      <c r="E2359" s="259" t="s">
        <v>208</v>
      </c>
      <c r="F2359" s="259" t="s">
        <v>206</v>
      </c>
      <c r="G2359" s="259" t="s">
        <v>49</v>
      </c>
      <c r="H2359" s="306">
        <v>0</v>
      </c>
      <c r="I2359" s="306">
        <v>0</v>
      </c>
      <c r="J2359" s="306">
        <v>0</v>
      </c>
      <c r="K2359" s="306">
        <v>0</v>
      </c>
      <c r="L2359" s="306">
        <v>0</v>
      </c>
      <c r="M2359" s="306">
        <v>222.08590599999999</v>
      </c>
      <c r="N2359" s="306">
        <v>2417.266537</v>
      </c>
    </row>
    <row r="2360" spans="1:14">
      <c r="A2360" s="259" t="s">
        <v>108</v>
      </c>
      <c r="B2360" s="259" t="s">
        <v>21</v>
      </c>
      <c r="C2360" s="259" t="s">
        <v>65</v>
      </c>
      <c r="D2360" s="259" t="s">
        <v>209</v>
      </c>
      <c r="E2360" s="259" t="s">
        <v>80</v>
      </c>
      <c r="F2360" s="259" t="s">
        <v>206</v>
      </c>
      <c r="G2360" s="259" t="s">
        <v>49</v>
      </c>
      <c r="H2360" s="306">
        <v>0</v>
      </c>
      <c r="I2360" s="306">
        <v>0</v>
      </c>
      <c r="J2360" s="306">
        <v>0</v>
      </c>
      <c r="K2360" s="306">
        <v>0</v>
      </c>
      <c r="L2360" s="306">
        <v>0</v>
      </c>
      <c r="M2360" s="306">
        <v>0</v>
      </c>
      <c r="N2360" s="306">
        <v>0</v>
      </c>
    </row>
    <row r="2361" spans="1:14">
      <c r="A2361" s="259" t="s">
        <v>108</v>
      </c>
      <c r="B2361" s="259" t="s">
        <v>21</v>
      </c>
      <c r="C2361" s="259" t="s">
        <v>65</v>
      </c>
      <c r="D2361" s="259" t="s">
        <v>209</v>
      </c>
      <c r="E2361" s="259" t="s">
        <v>81</v>
      </c>
      <c r="F2361" s="259" t="s">
        <v>206</v>
      </c>
      <c r="G2361" s="259" t="s">
        <v>49</v>
      </c>
      <c r="H2361" s="306">
        <v>0</v>
      </c>
      <c r="I2361" s="306">
        <v>0</v>
      </c>
      <c r="J2361" s="306">
        <v>0</v>
      </c>
      <c r="K2361" s="306">
        <v>0</v>
      </c>
      <c r="L2361" s="306">
        <v>0</v>
      </c>
      <c r="M2361" s="306">
        <v>0</v>
      </c>
      <c r="N2361" s="306">
        <v>0</v>
      </c>
    </row>
    <row r="2362" spans="1:14">
      <c r="A2362" s="259" t="s">
        <v>108</v>
      </c>
      <c r="B2362" s="259" t="s">
        <v>21</v>
      </c>
      <c r="C2362" s="259" t="s">
        <v>82</v>
      </c>
      <c r="D2362" s="259" t="s">
        <v>82</v>
      </c>
      <c r="E2362" s="259" t="s">
        <v>82</v>
      </c>
      <c r="F2362" s="259" t="s">
        <v>206</v>
      </c>
      <c r="G2362" s="259" t="s">
        <v>49</v>
      </c>
      <c r="H2362" s="306">
        <v>0</v>
      </c>
      <c r="I2362" s="306">
        <v>1275.4970000000001</v>
      </c>
      <c r="J2362" s="306">
        <v>0</v>
      </c>
      <c r="K2362" s="306">
        <v>0</v>
      </c>
      <c r="L2362" s="306">
        <v>0</v>
      </c>
      <c r="M2362" s="306">
        <v>0</v>
      </c>
      <c r="N2362" s="306">
        <v>0</v>
      </c>
    </row>
    <row r="2363" spans="1:14">
      <c r="A2363" s="259" t="s">
        <v>108</v>
      </c>
      <c r="B2363" s="259" t="s">
        <v>21</v>
      </c>
      <c r="C2363" s="259" t="s">
        <v>83</v>
      </c>
      <c r="D2363" s="259" t="s">
        <v>83</v>
      </c>
      <c r="E2363" s="259" t="s">
        <v>83</v>
      </c>
      <c r="F2363" s="259" t="s">
        <v>206</v>
      </c>
      <c r="G2363" s="259" t="s">
        <v>49</v>
      </c>
      <c r="H2363" s="306">
        <v>0</v>
      </c>
      <c r="I2363" s="306">
        <v>0</v>
      </c>
      <c r="J2363" s="306">
        <v>0</v>
      </c>
      <c r="K2363" s="306">
        <v>0</v>
      </c>
      <c r="L2363" s="306">
        <v>0</v>
      </c>
      <c r="M2363" s="306">
        <v>0</v>
      </c>
      <c r="N2363" s="306">
        <v>0</v>
      </c>
    </row>
    <row r="2364" spans="1:14">
      <c r="A2364" s="259" t="s">
        <v>108</v>
      </c>
      <c r="B2364" s="259" t="s">
        <v>21</v>
      </c>
      <c r="C2364" s="259" t="s">
        <v>84</v>
      </c>
      <c r="D2364" s="259" t="s">
        <v>84</v>
      </c>
      <c r="E2364" s="259" t="s">
        <v>84</v>
      </c>
      <c r="F2364" s="259" t="s">
        <v>206</v>
      </c>
      <c r="G2364" s="259" t="s">
        <v>49</v>
      </c>
      <c r="H2364" s="306">
        <v>0</v>
      </c>
      <c r="I2364" s="306">
        <v>0</v>
      </c>
      <c r="J2364" s="306">
        <v>0</v>
      </c>
      <c r="K2364" s="306">
        <v>0</v>
      </c>
      <c r="L2364" s="306">
        <v>0</v>
      </c>
      <c r="M2364" s="306">
        <v>0</v>
      </c>
      <c r="N2364" s="306">
        <v>0</v>
      </c>
    </row>
    <row r="2365" spans="1:14">
      <c r="A2365" s="259" t="s">
        <v>108</v>
      </c>
      <c r="B2365" s="259" t="s">
        <v>21</v>
      </c>
      <c r="C2365" s="259" t="s">
        <v>85</v>
      </c>
      <c r="D2365" s="259" t="s">
        <v>85</v>
      </c>
      <c r="E2365" s="259" t="s">
        <v>85</v>
      </c>
      <c r="F2365" s="259" t="s">
        <v>206</v>
      </c>
      <c r="G2365" s="259" t="s">
        <v>49</v>
      </c>
      <c r="H2365" s="306">
        <v>0</v>
      </c>
      <c r="I2365" s="306">
        <v>0</v>
      </c>
      <c r="J2365" s="306">
        <v>0</v>
      </c>
      <c r="K2365" s="306">
        <v>0</v>
      </c>
      <c r="L2365" s="306">
        <v>0</v>
      </c>
      <c r="M2365" s="306">
        <v>0</v>
      </c>
      <c r="N2365" s="306">
        <v>0</v>
      </c>
    </row>
    <row r="2366" spans="1:14">
      <c r="A2366" s="259" t="s">
        <v>108</v>
      </c>
      <c r="B2366" s="259" t="s">
        <v>21</v>
      </c>
      <c r="C2366" s="259" t="s">
        <v>87</v>
      </c>
      <c r="D2366" s="259" t="s">
        <v>87</v>
      </c>
      <c r="E2366" s="259" t="s">
        <v>87</v>
      </c>
      <c r="F2366" s="259" t="s">
        <v>206</v>
      </c>
      <c r="G2366" s="259" t="s">
        <v>49</v>
      </c>
      <c r="H2366" s="306">
        <v>0</v>
      </c>
      <c r="I2366" s="306">
        <v>39.054681000000002</v>
      </c>
      <c r="J2366" s="306">
        <v>57.5</v>
      </c>
      <c r="K2366" s="306">
        <v>57.5</v>
      </c>
      <c r="L2366" s="306">
        <v>57.5</v>
      </c>
      <c r="M2366" s="306">
        <v>57.5</v>
      </c>
      <c r="N2366" s="306">
        <v>57.5</v>
      </c>
    </row>
    <row r="2367" spans="1:14">
      <c r="A2367" s="259" t="s">
        <v>108</v>
      </c>
      <c r="B2367" s="259" t="s">
        <v>21</v>
      </c>
      <c r="C2367" s="259" t="s">
        <v>88</v>
      </c>
      <c r="D2367" s="259" t="s">
        <v>88</v>
      </c>
      <c r="E2367" s="259" t="s">
        <v>88</v>
      </c>
      <c r="F2367" s="259" t="s">
        <v>206</v>
      </c>
      <c r="G2367" s="259" t="s">
        <v>49</v>
      </c>
      <c r="H2367" s="306">
        <v>0</v>
      </c>
      <c r="I2367" s="306">
        <v>0</v>
      </c>
      <c r="J2367" s="306">
        <v>0</v>
      </c>
      <c r="K2367" s="306">
        <v>0</v>
      </c>
      <c r="L2367" s="306">
        <v>0</v>
      </c>
      <c r="M2367" s="306">
        <v>0</v>
      </c>
      <c r="N2367" s="306">
        <v>0</v>
      </c>
    </row>
    <row r="2368" spans="1:14">
      <c r="A2368" s="259" t="s">
        <v>108</v>
      </c>
      <c r="B2368" s="259" t="s">
        <v>22</v>
      </c>
      <c r="C2368" s="259" t="s">
        <v>48</v>
      </c>
      <c r="D2368" s="259" t="s">
        <v>48</v>
      </c>
      <c r="E2368" s="259" t="s">
        <v>48</v>
      </c>
      <c r="F2368" s="259" t="s">
        <v>206</v>
      </c>
      <c r="G2368" s="259" t="s">
        <v>49</v>
      </c>
      <c r="H2368" s="306">
        <v>0</v>
      </c>
      <c r="I2368" s="306">
        <v>0</v>
      </c>
      <c r="J2368" s="306">
        <v>0</v>
      </c>
      <c r="K2368" s="306">
        <v>0</v>
      </c>
      <c r="L2368" s="306">
        <v>0</v>
      </c>
      <c r="M2368" s="306">
        <v>0</v>
      </c>
      <c r="N2368" s="306">
        <v>0</v>
      </c>
    </row>
    <row r="2369" spans="1:14">
      <c r="A2369" s="259" t="s">
        <v>108</v>
      </c>
      <c r="B2369" s="259" t="s">
        <v>22</v>
      </c>
      <c r="C2369" s="259" t="s">
        <v>53</v>
      </c>
      <c r="D2369" s="259" t="s">
        <v>53</v>
      </c>
      <c r="E2369" s="259" t="s">
        <v>53</v>
      </c>
      <c r="F2369" s="259" t="s">
        <v>206</v>
      </c>
      <c r="G2369" s="259" t="s">
        <v>49</v>
      </c>
      <c r="H2369" s="306">
        <v>0</v>
      </c>
      <c r="I2369" s="306">
        <v>0</v>
      </c>
      <c r="J2369" s="306">
        <v>0</v>
      </c>
      <c r="K2369" s="306">
        <v>0</v>
      </c>
      <c r="L2369" s="306">
        <v>0</v>
      </c>
      <c r="M2369" s="306">
        <v>0</v>
      </c>
      <c r="N2369" s="306">
        <v>0</v>
      </c>
    </row>
    <row r="2370" spans="1:14">
      <c r="A2370" s="259" t="s">
        <v>108</v>
      </c>
      <c r="B2370" s="259" t="s">
        <v>22</v>
      </c>
      <c r="C2370" s="259" t="s">
        <v>54</v>
      </c>
      <c r="D2370" s="259" t="s">
        <v>54</v>
      </c>
      <c r="E2370" s="259" t="s">
        <v>54</v>
      </c>
      <c r="F2370" s="259" t="s">
        <v>206</v>
      </c>
      <c r="G2370" s="259" t="s">
        <v>49</v>
      </c>
      <c r="H2370" s="306">
        <v>4853.066756199999</v>
      </c>
      <c r="I2370" s="306">
        <v>4778.1637561999987</v>
      </c>
      <c r="J2370" s="306">
        <v>4778.1637561999987</v>
      </c>
      <c r="K2370" s="306">
        <v>4778.1637561999987</v>
      </c>
      <c r="L2370" s="306">
        <v>4778.1637561999987</v>
      </c>
      <c r="M2370" s="306">
        <v>4778.1637561999987</v>
      </c>
      <c r="N2370" s="306">
        <v>4778.1637561999987</v>
      </c>
    </row>
    <row r="2371" spans="1:14">
      <c r="A2371" s="259" t="s">
        <v>108</v>
      </c>
      <c r="B2371" s="259" t="s">
        <v>22</v>
      </c>
      <c r="C2371" s="259" t="s">
        <v>55</v>
      </c>
      <c r="D2371" s="259" t="s">
        <v>55</v>
      </c>
      <c r="E2371" s="259" t="s">
        <v>55</v>
      </c>
      <c r="F2371" s="259" t="s">
        <v>206</v>
      </c>
      <c r="G2371" s="259" t="s">
        <v>49</v>
      </c>
      <c r="H2371" s="306">
        <v>1330.1420000000001</v>
      </c>
      <c r="I2371" s="306">
        <v>1205.6220000000001</v>
      </c>
      <c r="J2371" s="306">
        <v>1205.6220000000001</v>
      </c>
      <c r="K2371" s="306">
        <v>1205.6220000000001</v>
      </c>
      <c r="L2371" s="306">
        <v>1205.6220000000001</v>
      </c>
      <c r="M2371" s="306">
        <v>1205.6220000000001</v>
      </c>
      <c r="N2371" s="306">
        <v>1205.6220000000001</v>
      </c>
    </row>
    <row r="2372" spans="1:14">
      <c r="A2372" s="259" t="s">
        <v>108</v>
      </c>
      <c r="B2372" s="259" t="s">
        <v>22</v>
      </c>
      <c r="C2372" s="259" t="s">
        <v>56</v>
      </c>
      <c r="D2372" s="259" t="s">
        <v>56</v>
      </c>
      <c r="E2372" s="259" t="s">
        <v>56</v>
      </c>
      <c r="F2372" s="259" t="s">
        <v>206</v>
      </c>
      <c r="G2372" s="259" t="s">
        <v>49</v>
      </c>
      <c r="H2372" s="306">
        <v>1143.9000000000001</v>
      </c>
      <c r="I2372" s="306">
        <v>1143.9000000000001</v>
      </c>
      <c r="J2372" s="306">
        <v>1143.9000000000001</v>
      </c>
      <c r="K2372" s="306">
        <v>1143.9000000000001</v>
      </c>
      <c r="L2372" s="306">
        <v>1143.9000000000001</v>
      </c>
      <c r="M2372" s="306">
        <v>1143.9000000000001</v>
      </c>
      <c r="N2372" s="306">
        <v>1143.9000000000001</v>
      </c>
    </row>
    <row r="2373" spans="1:14">
      <c r="A2373" s="259" t="s">
        <v>108</v>
      </c>
      <c r="B2373" s="259" t="s">
        <v>22</v>
      </c>
      <c r="C2373" s="259" t="s">
        <v>57</v>
      </c>
      <c r="D2373" s="259" t="s">
        <v>57</v>
      </c>
      <c r="E2373" s="259" t="s">
        <v>57</v>
      </c>
      <c r="F2373" s="259" t="s">
        <v>206</v>
      </c>
      <c r="G2373" s="259" t="s">
        <v>49</v>
      </c>
      <c r="H2373" s="306">
        <v>0</v>
      </c>
      <c r="I2373" s="306">
        <v>0</v>
      </c>
      <c r="J2373" s="306">
        <v>0</v>
      </c>
      <c r="K2373" s="306">
        <v>0</v>
      </c>
      <c r="L2373" s="306">
        <v>0</v>
      </c>
      <c r="M2373" s="306">
        <v>0</v>
      </c>
      <c r="N2373" s="306">
        <v>0</v>
      </c>
    </row>
    <row r="2374" spans="1:14">
      <c r="A2374" s="259" t="s">
        <v>108</v>
      </c>
      <c r="B2374" s="259" t="s">
        <v>22</v>
      </c>
      <c r="C2374" s="259" t="s">
        <v>58</v>
      </c>
      <c r="D2374" s="259" t="s">
        <v>58</v>
      </c>
      <c r="E2374" s="259" t="s">
        <v>58</v>
      </c>
      <c r="F2374" s="259" t="s">
        <v>206</v>
      </c>
      <c r="G2374" s="259" t="s">
        <v>49</v>
      </c>
      <c r="H2374" s="306">
        <v>0</v>
      </c>
      <c r="I2374" s="306">
        <v>0</v>
      </c>
      <c r="J2374" s="306">
        <v>0</v>
      </c>
      <c r="K2374" s="306">
        <v>0</v>
      </c>
      <c r="L2374" s="306">
        <v>0</v>
      </c>
      <c r="M2374" s="306">
        <v>0</v>
      </c>
      <c r="N2374" s="306">
        <v>0</v>
      </c>
    </row>
    <row r="2375" spans="1:14">
      <c r="A2375" s="259" t="s">
        <v>108</v>
      </c>
      <c r="B2375" s="259" t="s">
        <v>22</v>
      </c>
      <c r="C2375" s="259" t="s">
        <v>59</v>
      </c>
      <c r="D2375" s="259" t="s">
        <v>59</v>
      </c>
      <c r="E2375" s="259" t="s">
        <v>59</v>
      </c>
      <c r="F2375" s="259" t="s">
        <v>206</v>
      </c>
      <c r="G2375" s="259" t="s">
        <v>49</v>
      </c>
      <c r="H2375" s="306">
        <v>2073.1329999999998</v>
      </c>
      <c r="I2375" s="306">
        <v>2073.1329999999998</v>
      </c>
      <c r="J2375" s="306">
        <v>2073.1329999999998</v>
      </c>
      <c r="K2375" s="306">
        <v>2073.1329999999998</v>
      </c>
      <c r="L2375" s="306">
        <v>2073.1329999999998</v>
      </c>
      <c r="M2375" s="306">
        <v>2073.1329999999998</v>
      </c>
      <c r="N2375" s="306">
        <v>2073.1329999999998</v>
      </c>
    </row>
    <row r="2376" spans="1:14">
      <c r="A2376" s="259" t="s">
        <v>108</v>
      </c>
      <c r="B2376" s="259" t="s">
        <v>22</v>
      </c>
      <c r="C2376" s="259" t="s">
        <v>60</v>
      </c>
      <c r="D2376" s="259" t="s">
        <v>60</v>
      </c>
      <c r="E2376" s="259" t="s">
        <v>60</v>
      </c>
      <c r="F2376" s="259" t="s">
        <v>206</v>
      </c>
      <c r="G2376" s="259" t="s">
        <v>49</v>
      </c>
      <c r="H2376" s="306">
        <v>1269.747499999999</v>
      </c>
      <c r="I2376" s="306">
        <v>1269.747499999999</v>
      </c>
      <c r="J2376" s="306">
        <v>1269.747499999999</v>
      </c>
      <c r="K2376" s="306">
        <v>1269.747499999999</v>
      </c>
      <c r="L2376" s="306">
        <v>1269.747499999999</v>
      </c>
      <c r="M2376" s="306">
        <v>1269.747499999999</v>
      </c>
      <c r="N2376" s="306">
        <v>1269.747499999999</v>
      </c>
    </row>
    <row r="2377" spans="1:14">
      <c r="A2377" s="259" t="s">
        <v>108</v>
      </c>
      <c r="B2377" s="259" t="s">
        <v>22</v>
      </c>
      <c r="C2377" s="259" t="s">
        <v>61</v>
      </c>
      <c r="D2377" s="259" t="s">
        <v>61</v>
      </c>
      <c r="E2377" s="259" t="s">
        <v>61</v>
      </c>
      <c r="F2377" s="259" t="s">
        <v>206</v>
      </c>
      <c r="G2377" s="259" t="s">
        <v>49</v>
      </c>
      <c r="H2377" s="306">
        <v>117.94899999999998</v>
      </c>
      <c r="I2377" s="306">
        <v>117.94899999999998</v>
      </c>
      <c r="J2377" s="306">
        <v>117.94899999999998</v>
      </c>
      <c r="K2377" s="306">
        <v>117.94899999999998</v>
      </c>
      <c r="L2377" s="306">
        <v>117.94899999999998</v>
      </c>
      <c r="M2377" s="306">
        <v>117.94899999999998</v>
      </c>
      <c r="N2377" s="306">
        <v>117.94899999999998</v>
      </c>
    </row>
    <row r="2378" spans="1:14">
      <c r="A2378" s="259" t="s">
        <v>108</v>
      </c>
      <c r="B2378" s="259" t="s">
        <v>22</v>
      </c>
      <c r="C2378" s="259" t="s">
        <v>63</v>
      </c>
      <c r="D2378" s="259" t="s">
        <v>63</v>
      </c>
      <c r="E2378" s="259" t="s">
        <v>63</v>
      </c>
      <c r="F2378" s="259" t="s">
        <v>206</v>
      </c>
      <c r="G2378" s="259" t="s">
        <v>49</v>
      </c>
      <c r="H2378" s="306">
        <v>406</v>
      </c>
      <c r="I2378" s="306">
        <v>1062</v>
      </c>
      <c r="J2378" s="306">
        <v>1062</v>
      </c>
      <c r="K2378" s="306">
        <v>1062</v>
      </c>
      <c r="L2378" s="306">
        <v>1062</v>
      </c>
      <c r="M2378" s="306">
        <v>1062</v>
      </c>
      <c r="N2378" s="306">
        <v>1062</v>
      </c>
    </row>
    <row r="2379" spans="1:14">
      <c r="A2379" s="259" t="s">
        <v>108</v>
      </c>
      <c r="B2379" s="259" t="s">
        <v>22</v>
      </c>
      <c r="C2379" s="259" t="s">
        <v>64</v>
      </c>
      <c r="D2379" s="259" t="s">
        <v>64</v>
      </c>
      <c r="E2379" s="259" t="s">
        <v>64</v>
      </c>
      <c r="F2379" s="259" t="s">
        <v>206</v>
      </c>
      <c r="G2379" s="259" t="s">
        <v>49</v>
      </c>
      <c r="H2379" s="306">
        <v>286.899</v>
      </c>
      <c r="I2379" s="306">
        <v>219.89899999999997</v>
      </c>
      <c r="J2379" s="306">
        <v>219.89899999999997</v>
      </c>
      <c r="K2379" s="306">
        <v>219.89899999999997</v>
      </c>
      <c r="L2379" s="306">
        <v>219.89899999999997</v>
      </c>
      <c r="M2379" s="306">
        <v>219.89899999999997</v>
      </c>
      <c r="N2379" s="306">
        <v>219.89899999999997</v>
      </c>
    </row>
    <row r="2380" spans="1:14">
      <c r="A2380" s="259" t="s">
        <v>108</v>
      </c>
      <c r="B2380" s="259" t="s">
        <v>22</v>
      </c>
      <c r="C2380" s="259" t="s">
        <v>54</v>
      </c>
      <c r="D2380" s="259" t="s">
        <v>72</v>
      </c>
      <c r="E2380" s="259" t="s">
        <v>72</v>
      </c>
      <c r="F2380" s="259" t="s">
        <v>206</v>
      </c>
      <c r="G2380" s="259" t="s">
        <v>49</v>
      </c>
      <c r="H2380" s="306">
        <v>0</v>
      </c>
      <c r="I2380" s="306">
        <v>0</v>
      </c>
      <c r="J2380" s="306">
        <v>0</v>
      </c>
      <c r="K2380" s="306">
        <v>0</v>
      </c>
      <c r="L2380" s="306">
        <v>0</v>
      </c>
      <c r="M2380" s="306">
        <v>0</v>
      </c>
      <c r="N2380" s="306">
        <v>0</v>
      </c>
    </row>
    <row r="2381" spans="1:14">
      <c r="A2381" s="259" t="s">
        <v>108</v>
      </c>
      <c r="B2381" s="259" t="s">
        <v>22</v>
      </c>
      <c r="C2381" s="259" t="s">
        <v>55</v>
      </c>
      <c r="D2381" s="259" t="s">
        <v>73</v>
      </c>
      <c r="E2381" s="259" t="s">
        <v>73</v>
      </c>
      <c r="F2381" s="259" t="s">
        <v>206</v>
      </c>
      <c r="G2381" s="259" t="s">
        <v>49</v>
      </c>
      <c r="H2381" s="306">
        <v>0</v>
      </c>
      <c r="I2381" s="306">
        <v>0</v>
      </c>
      <c r="J2381" s="306">
        <v>0</v>
      </c>
      <c r="K2381" s="306">
        <v>0</v>
      </c>
      <c r="L2381" s="306">
        <v>0</v>
      </c>
      <c r="M2381" s="306">
        <v>0</v>
      </c>
      <c r="N2381" s="306">
        <v>0</v>
      </c>
    </row>
    <row r="2382" spans="1:14">
      <c r="A2382" s="259" t="s">
        <v>108</v>
      </c>
      <c r="B2382" s="259" t="s">
        <v>22</v>
      </c>
      <c r="C2382" s="259" t="s">
        <v>57</v>
      </c>
      <c r="D2382" s="259" t="s">
        <v>74</v>
      </c>
      <c r="E2382" s="259" t="s">
        <v>74</v>
      </c>
      <c r="F2382" s="259" t="s">
        <v>206</v>
      </c>
      <c r="G2382" s="259" t="s">
        <v>49</v>
      </c>
      <c r="H2382" s="306">
        <v>0</v>
      </c>
      <c r="I2382" s="306">
        <v>0</v>
      </c>
      <c r="J2382" s="306">
        <v>0</v>
      </c>
      <c r="K2382" s="306">
        <v>0</v>
      </c>
      <c r="L2382" s="306">
        <v>0</v>
      </c>
      <c r="M2382" s="306">
        <v>0</v>
      </c>
      <c r="N2382" s="306">
        <v>0</v>
      </c>
    </row>
    <row r="2383" spans="1:14">
      <c r="A2383" s="259" t="s">
        <v>108</v>
      </c>
      <c r="B2383" s="259" t="s">
        <v>22</v>
      </c>
      <c r="C2383" s="259" t="s">
        <v>64</v>
      </c>
      <c r="D2383" s="259" t="s">
        <v>75</v>
      </c>
      <c r="E2383" s="259" t="s">
        <v>75</v>
      </c>
      <c r="F2383" s="259" t="s">
        <v>206</v>
      </c>
      <c r="G2383" s="259" t="s">
        <v>49</v>
      </c>
      <c r="H2383" s="306">
        <v>0</v>
      </c>
      <c r="I2383" s="306">
        <v>0</v>
      </c>
      <c r="J2383" s="306">
        <v>0</v>
      </c>
      <c r="K2383" s="306">
        <v>0</v>
      </c>
      <c r="L2383" s="306">
        <v>0</v>
      </c>
      <c r="M2383" s="306">
        <v>0</v>
      </c>
      <c r="N2383" s="306">
        <v>0</v>
      </c>
    </row>
    <row r="2384" spans="1:14">
      <c r="A2384" s="259" t="s">
        <v>108</v>
      </c>
      <c r="B2384" s="259" t="s">
        <v>22</v>
      </c>
      <c r="C2384" s="259" t="s">
        <v>60</v>
      </c>
      <c r="D2384" s="259" t="s">
        <v>76</v>
      </c>
      <c r="E2384" s="259" t="s">
        <v>76</v>
      </c>
      <c r="F2384" s="259" t="s">
        <v>206</v>
      </c>
      <c r="G2384" s="259" t="s">
        <v>49</v>
      </c>
      <c r="H2384" s="306">
        <v>0</v>
      </c>
      <c r="I2384" s="306">
        <v>0</v>
      </c>
      <c r="J2384" s="306">
        <v>0</v>
      </c>
      <c r="K2384" s="306">
        <v>0</v>
      </c>
      <c r="L2384" s="306">
        <v>0</v>
      </c>
      <c r="M2384" s="306">
        <v>0</v>
      </c>
      <c r="N2384" s="306">
        <v>5563.6970529999999</v>
      </c>
    </row>
    <row r="2385" spans="1:14">
      <c r="A2385" s="259" t="s">
        <v>108</v>
      </c>
      <c r="B2385" s="259" t="s">
        <v>22</v>
      </c>
      <c r="C2385" s="259" t="s">
        <v>61</v>
      </c>
      <c r="D2385" s="259" t="s">
        <v>77</v>
      </c>
      <c r="E2385" s="259" t="s">
        <v>77</v>
      </c>
      <c r="F2385" s="259" t="s">
        <v>206</v>
      </c>
      <c r="G2385" s="259" t="s">
        <v>49</v>
      </c>
      <c r="H2385" s="306">
        <v>0</v>
      </c>
      <c r="I2385" s="306">
        <v>0</v>
      </c>
      <c r="J2385" s="306">
        <v>0</v>
      </c>
      <c r="K2385" s="306">
        <v>0</v>
      </c>
      <c r="L2385" s="306">
        <v>0</v>
      </c>
      <c r="M2385" s="306">
        <v>0</v>
      </c>
      <c r="N2385" s="306">
        <v>0</v>
      </c>
    </row>
    <row r="2386" spans="1:14">
      <c r="A2386" s="259" t="s">
        <v>108</v>
      </c>
      <c r="B2386" s="259" t="s">
        <v>22</v>
      </c>
      <c r="C2386" s="259" t="s">
        <v>62</v>
      </c>
      <c r="D2386" s="259" t="s">
        <v>78</v>
      </c>
      <c r="E2386" s="259" t="s">
        <v>78</v>
      </c>
      <c r="F2386" s="259" t="s">
        <v>206</v>
      </c>
      <c r="G2386" s="259" t="s">
        <v>49</v>
      </c>
      <c r="H2386" s="306">
        <v>800</v>
      </c>
      <c r="I2386" s="306">
        <v>800</v>
      </c>
      <c r="J2386" s="306">
        <v>800</v>
      </c>
      <c r="K2386" s="306">
        <v>800</v>
      </c>
      <c r="L2386" s="306">
        <v>800</v>
      </c>
      <c r="M2386" s="306">
        <v>5600</v>
      </c>
      <c r="N2386" s="306">
        <v>5600</v>
      </c>
    </row>
    <row r="2387" spans="1:14">
      <c r="A2387" s="259" t="s">
        <v>108</v>
      </c>
      <c r="B2387" s="259" t="s">
        <v>22</v>
      </c>
      <c r="C2387" s="259" t="s">
        <v>63</v>
      </c>
      <c r="D2387" s="259" t="s">
        <v>79</v>
      </c>
      <c r="E2387" s="259" t="s">
        <v>79</v>
      </c>
      <c r="F2387" s="259" t="s">
        <v>206</v>
      </c>
      <c r="G2387" s="259" t="s">
        <v>49</v>
      </c>
      <c r="H2387" s="306">
        <v>594</v>
      </c>
      <c r="I2387" s="306">
        <v>594</v>
      </c>
      <c r="J2387" s="306">
        <v>594</v>
      </c>
      <c r="K2387" s="306">
        <v>594</v>
      </c>
      <c r="L2387" s="306">
        <v>594</v>
      </c>
      <c r="M2387" s="306">
        <v>594</v>
      </c>
      <c r="N2387" s="306">
        <v>594</v>
      </c>
    </row>
    <row r="2388" spans="1:14">
      <c r="A2388" s="259" t="s">
        <v>108</v>
      </c>
      <c r="B2388" s="259" t="s">
        <v>22</v>
      </c>
      <c r="C2388" s="259" t="s">
        <v>60</v>
      </c>
      <c r="D2388" s="259" t="s">
        <v>76</v>
      </c>
      <c r="E2388" s="259" t="s">
        <v>207</v>
      </c>
      <c r="F2388" s="259" t="s">
        <v>206</v>
      </c>
      <c r="G2388" s="259" t="s">
        <v>49</v>
      </c>
      <c r="H2388" s="306">
        <v>0</v>
      </c>
      <c r="I2388" s="306">
        <v>0</v>
      </c>
      <c r="J2388" s="306">
        <v>0</v>
      </c>
      <c r="K2388" s="306">
        <v>0</v>
      </c>
      <c r="L2388" s="306">
        <v>973.83807999999999</v>
      </c>
      <c r="M2388" s="306">
        <v>3471.0984850000004</v>
      </c>
      <c r="N2388" s="306">
        <v>3907.4014330000005</v>
      </c>
    </row>
    <row r="2389" spans="1:14">
      <c r="A2389" s="259" t="s">
        <v>108</v>
      </c>
      <c r="B2389" s="259" t="s">
        <v>22</v>
      </c>
      <c r="C2389" s="259" t="s">
        <v>63</v>
      </c>
      <c r="D2389" s="259" t="s">
        <v>79</v>
      </c>
      <c r="E2389" s="259" t="s">
        <v>208</v>
      </c>
      <c r="F2389" s="259" t="s">
        <v>206</v>
      </c>
      <c r="G2389" s="259" t="s">
        <v>49</v>
      </c>
      <c r="H2389" s="306">
        <v>0</v>
      </c>
      <c r="I2389" s="306">
        <v>0</v>
      </c>
      <c r="J2389" s="306">
        <v>0</v>
      </c>
      <c r="K2389" s="306">
        <v>0</v>
      </c>
      <c r="L2389" s="306">
        <v>584.30284800000004</v>
      </c>
      <c r="M2389" s="306">
        <v>2082.6590900000001</v>
      </c>
      <c r="N2389" s="306">
        <v>2344.4408579999999</v>
      </c>
    </row>
    <row r="2390" spans="1:14">
      <c r="A2390" s="259" t="s">
        <v>108</v>
      </c>
      <c r="B2390" s="259" t="s">
        <v>22</v>
      </c>
      <c r="C2390" s="259" t="s">
        <v>65</v>
      </c>
      <c r="D2390" s="259" t="s">
        <v>209</v>
      </c>
      <c r="E2390" s="259" t="s">
        <v>80</v>
      </c>
      <c r="F2390" s="259" t="s">
        <v>206</v>
      </c>
      <c r="G2390" s="259" t="s">
        <v>49</v>
      </c>
      <c r="H2390" s="306">
        <v>0</v>
      </c>
      <c r="I2390" s="306">
        <v>0</v>
      </c>
      <c r="J2390" s="306">
        <v>0</v>
      </c>
      <c r="K2390" s="306">
        <v>0</v>
      </c>
      <c r="L2390" s="306">
        <v>0</v>
      </c>
      <c r="M2390" s="306">
        <v>0</v>
      </c>
      <c r="N2390" s="306">
        <v>0</v>
      </c>
    </row>
    <row r="2391" spans="1:14">
      <c r="A2391" s="259" t="s">
        <v>108</v>
      </c>
      <c r="B2391" s="259" t="s">
        <v>22</v>
      </c>
      <c r="C2391" s="259" t="s">
        <v>65</v>
      </c>
      <c r="D2391" s="259" t="s">
        <v>209</v>
      </c>
      <c r="E2391" s="259" t="s">
        <v>81</v>
      </c>
      <c r="F2391" s="259" t="s">
        <v>206</v>
      </c>
      <c r="G2391" s="259" t="s">
        <v>49</v>
      </c>
      <c r="H2391" s="306">
        <v>0</v>
      </c>
      <c r="I2391" s="306">
        <v>0</v>
      </c>
      <c r="J2391" s="306">
        <v>0</v>
      </c>
      <c r="K2391" s="306">
        <v>0</v>
      </c>
      <c r="L2391" s="306">
        <v>0</v>
      </c>
      <c r="M2391" s="306">
        <v>0</v>
      </c>
      <c r="N2391" s="306">
        <v>0</v>
      </c>
    </row>
    <row r="2392" spans="1:14">
      <c r="A2392" s="259" t="s">
        <v>108</v>
      </c>
      <c r="B2392" s="259" t="s">
        <v>22</v>
      </c>
      <c r="C2392" s="259" t="s">
        <v>82</v>
      </c>
      <c r="D2392" s="259" t="s">
        <v>82</v>
      </c>
      <c r="E2392" s="259" t="s">
        <v>82</v>
      </c>
      <c r="F2392" s="259" t="s">
        <v>206</v>
      </c>
      <c r="G2392" s="259" t="s">
        <v>49</v>
      </c>
      <c r="H2392" s="306">
        <v>0</v>
      </c>
      <c r="I2392" s="306">
        <v>0</v>
      </c>
      <c r="J2392" s="306">
        <v>0</v>
      </c>
      <c r="K2392" s="306">
        <v>0</v>
      </c>
      <c r="L2392" s="306">
        <v>0</v>
      </c>
      <c r="M2392" s="306">
        <v>0</v>
      </c>
      <c r="N2392" s="306">
        <v>0</v>
      </c>
    </row>
    <row r="2393" spans="1:14">
      <c r="A2393" s="259" t="s">
        <v>108</v>
      </c>
      <c r="B2393" s="259" t="s">
        <v>22</v>
      </c>
      <c r="C2393" s="259" t="s">
        <v>83</v>
      </c>
      <c r="D2393" s="259" t="s">
        <v>83</v>
      </c>
      <c r="E2393" s="259" t="s">
        <v>83</v>
      </c>
      <c r="F2393" s="259" t="s">
        <v>206</v>
      </c>
      <c r="G2393" s="259" t="s">
        <v>49</v>
      </c>
      <c r="H2393" s="306">
        <v>0</v>
      </c>
      <c r="I2393" s="306">
        <v>0</v>
      </c>
      <c r="J2393" s="306">
        <v>0</v>
      </c>
      <c r="K2393" s="306">
        <v>0</v>
      </c>
      <c r="L2393" s="306">
        <v>0</v>
      </c>
      <c r="M2393" s="306">
        <v>0</v>
      </c>
      <c r="N2393" s="306">
        <v>0</v>
      </c>
    </row>
    <row r="2394" spans="1:14">
      <c r="A2394" s="259" t="s">
        <v>108</v>
      </c>
      <c r="B2394" s="259" t="s">
        <v>22</v>
      </c>
      <c r="C2394" s="259" t="s">
        <v>84</v>
      </c>
      <c r="D2394" s="259" t="s">
        <v>84</v>
      </c>
      <c r="E2394" s="259" t="s">
        <v>84</v>
      </c>
      <c r="F2394" s="259" t="s">
        <v>206</v>
      </c>
      <c r="G2394" s="259" t="s">
        <v>49</v>
      </c>
      <c r="H2394" s="306">
        <v>0</v>
      </c>
      <c r="I2394" s="306">
        <v>0</v>
      </c>
      <c r="J2394" s="306">
        <v>0</v>
      </c>
      <c r="K2394" s="306">
        <v>0</v>
      </c>
      <c r="L2394" s="306">
        <v>0</v>
      </c>
      <c r="M2394" s="306">
        <v>0</v>
      </c>
      <c r="N2394" s="306">
        <v>0</v>
      </c>
    </row>
    <row r="2395" spans="1:14">
      <c r="A2395" s="259" t="s">
        <v>108</v>
      </c>
      <c r="B2395" s="259" t="s">
        <v>22</v>
      </c>
      <c r="C2395" s="259" t="s">
        <v>85</v>
      </c>
      <c r="D2395" s="259" t="s">
        <v>85</v>
      </c>
      <c r="E2395" s="259" t="s">
        <v>85</v>
      </c>
      <c r="F2395" s="259" t="s">
        <v>206</v>
      </c>
      <c r="G2395" s="259" t="s">
        <v>49</v>
      </c>
      <c r="H2395" s="306">
        <v>0</v>
      </c>
      <c r="I2395" s="306">
        <v>0</v>
      </c>
      <c r="J2395" s="306">
        <v>0</v>
      </c>
      <c r="K2395" s="306">
        <v>0</v>
      </c>
      <c r="L2395" s="306">
        <v>0</v>
      </c>
      <c r="M2395" s="306">
        <v>0</v>
      </c>
      <c r="N2395" s="306">
        <v>0</v>
      </c>
    </row>
    <row r="2396" spans="1:14">
      <c r="A2396" s="259" t="s">
        <v>108</v>
      </c>
      <c r="B2396" s="259" t="s">
        <v>22</v>
      </c>
      <c r="C2396" s="259" t="s">
        <v>87</v>
      </c>
      <c r="D2396" s="259" t="s">
        <v>87</v>
      </c>
      <c r="E2396" s="259" t="s">
        <v>87</v>
      </c>
      <c r="F2396" s="259" t="s">
        <v>206</v>
      </c>
      <c r="G2396" s="259" t="s">
        <v>49</v>
      </c>
      <c r="H2396" s="306">
        <v>0</v>
      </c>
      <c r="I2396" s="306">
        <v>67</v>
      </c>
      <c r="J2396" s="306">
        <v>67</v>
      </c>
      <c r="K2396" s="306">
        <v>67</v>
      </c>
      <c r="L2396" s="306">
        <v>67</v>
      </c>
      <c r="M2396" s="306">
        <v>67</v>
      </c>
      <c r="N2396" s="306">
        <v>67</v>
      </c>
    </row>
    <row r="2397" spans="1:14">
      <c r="A2397" s="259" t="s">
        <v>108</v>
      </c>
      <c r="B2397" s="259" t="s">
        <v>22</v>
      </c>
      <c r="C2397" s="259" t="s">
        <v>88</v>
      </c>
      <c r="D2397" s="259" t="s">
        <v>88</v>
      </c>
      <c r="E2397" s="259" t="s">
        <v>88</v>
      </c>
      <c r="F2397" s="259" t="s">
        <v>206</v>
      </c>
      <c r="G2397" s="259" t="s">
        <v>49</v>
      </c>
      <c r="H2397" s="306">
        <v>0</v>
      </c>
      <c r="I2397" s="306">
        <v>0</v>
      </c>
      <c r="J2397" s="306">
        <v>0</v>
      </c>
      <c r="K2397" s="306">
        <v>0</v>
      </c>
      <c r="L2397" s="306">
        <v>0</v>
      </c>
      <c r="M2397" s="306">
        <v>0</v>
      </c>
      <c r="N2397" s="306">
        <v>0</v>
      </c>
    </row>
    <row r="2398" spans="1:14">
      <c r="A2398" s="259" t="s">
        <v>108</v>
      </c>
      <c r="B2398" s="259" t="s">
        <v>23</v>
      </c>
      <c r="C2398" s="259" t="s">
        <v>48</v>
      </c>
      <c r="D2398" s="259" t="s">
        <v>48</v>
      </c>
      <c r="E2398" s="259" t="s">
        <v>48</v>
      </c>
      <c r="F2398" s="259" t="s">
        <v>206</v>
      </c>
      <c r="G2398" s="259" t="s">
        <v>49</v>
      </c>
      <c r="H2398" s="306">
        <v>518.85599999999999</v>
      </c>
      <c r="I2398" s="306">
        <v>0</v>
      </c>
      <c r="J2398" s="306">
        <v>0</v>
      </c>
      <c r="K2398" s="306">
        <v>0</v>
      </c>
      <c r="L2398" s="306">
        <v>0</v>
      </c>
      <c r="M2398" s="306">
        <v>0</v>
      </c>
      <c r="N2398" s="306">
        <v>0</v>
      </c>
    </row>
    <row r="2399" spans="1:14">
      <c r="A2399" s="259" t="s">
        <v>108</v>
      </c>
      <c r="B2399" s="259" t="s">
        <v>23</v>
      </c>
      <c r="C2399" s="259" t="s">
        <v>53</v>
      </c>
      <c r="D2399" s="259" t="s">
        <v>53</v>
      </c>
      <c r="E2399" s="259" t="s">
        <v>53</v>
      </c>
      <c r="F2399" s="259" t="s">
        <v>206</v>
      </c>
      <c r="G2399" s="259" t="s">
        <v>49</v>
      </c>
      <c r="H2399" s="306">
        <v>0</v>
      </c>
      <c r="I2399" s="306">
        <v>0</v>
      </c>
      <c r="J2399" s="306">
        <v>0</v>
      </c>
      <c r="K2399" s="306">
        <v>0</v>
      </c>
      <c r="L2399" s="306">
        <v>0</v>
      </c>
      <c r="M2399" s="306">
        <v>0</v>
      </c>
      <c r="N2399" s="306">
        <v>0</v>
      </c>
    </row>
    <row r="2400" spans="1:14">
      <c r="A2400" s="259" t="s">
        <v>108</v>
      </c>
      <c r="B2400" s="259" t="s">
        <v>23</v>
      </c>
      <c r="C2400" s="259" t="s">
        <v>54</v>
      </c>
      <c r="D2400" s="259" t="s">
        <v>54</v>
      </c>
      <c r="E2400" s="259" t="s">
        <v>54</v>
      </c>
      <c r="F2400" s="259" t="s">
        <v>206</v>
      </c>
      <c r="G2400" s="259" t="s">
        <v>49</v>
      </c>
      <c r="H2400" s="306">
        <v>1183.6940000000002</v>
      </c>
      <c r="I2400" s="306">
        <v>1183.6940000000002</v>
      </c>
      <c r="J2400" s="306">
        <v>1183.6940000000002</v>
      </c>
      <c r="K2400" s="306">
        <v>1183.6940000000002</v>
      </c>
      <c r="L2400" s="306">
        <v>1183.6940000000002</v>
      </c>
      <c r="M2400" s="306">
        <v>1183.6940000000002</v>
      </c>
      <c r="N2400" s="306">
        <v>1183.6940000000002</v>
      </c>
    </row>
    <row r="2401" spans="1:14">
      <c r="A2401" s="259" t="s">
        <v>108</v>
      </c>
      <c r="B2401" s="259" t="s">
        <v>23</v>
      </c>
      <c r="C2401" s="259" t="s">
        <v>55</v>
      </c>
      <c r="D2401" s="259" t="s">
        <v>55</v>
      </c>
      <c r="E2401" s="259" t="s">
        <v>55</v>
      </c>
      <c r="F2401" s="259" t="s">
        <v>206</v>
      </c>
      <c r="G2401" s="259" t="s">
        <v>49</v>
      </c>
      <c r="H2401" s="306">
        <v>89.61</v>
      </c>
      <c r="I2401" s="306">
        <v>89.61</v>
      </c>
      <c r="J2401" s="306">
        <v>89.61</v>
      </c>
      <c r="K2401" s="306">
        <v>89.61</v>
      </c>
      <c r="L2401" s="306">
        <v>89.61</v>
      </c>
      <c r="M2401" s="306">
        <v>89.61</v>
      </c>
      <c r="N2401" s="306">
        <v>89.61</v>
      </c>
    </row>
    <row r="2402" spans="1:14">
      <c r="A2402" s="259" t="s">
        <v>108</v>
      </c>
      <c r="B2402" s="259" t="s">
        <v>23</v>
      </c>
      <c r="C2402" s="259" t="s">
        <v>56</v>
      </c>
      <c r="D2402" s="259" t="s">
        <v>56</v>
      </c>
      <c r="E2402" s="259" t="s">
        <v>56</v>
      </c>
      <c r="F2402" s="259" t="s">
        <v>206</v>
      </c>
      <c r="G2402" s="259" t="s">
        <v>49</v>
      </c>
      <c r="H2402" s="306">
        <v>400.2</v>
      </c>
      <c r="I2402" s="306">
        <v>400.2</v>
      </c>
      <c r="J2402" s="306">
        <v>400.2</v>
      </c>
      <c r="K2402" s="306">
        <v>400.2</v>
      </c>
      <c r="L2402" s="306">
        <v>400.2</v>
      </c>
      <c r="M2402" s="306">
        <v>400.2</v>
      </c>
      <c r="N2402" s="306">
        <v>400.2</v>
      </c>
    </row>
    <row r="2403" spans="1:14">
      <c r="A2403" s="259" t="s">
        <v>108</v>
      </c>
      <c r="B2403" s="259" t="s">
        <v>23</v>
      </c>
      <c r="C2403" s="259" t="s">
        <v>57</v>
      </c>
      <c r="D2403" s="259" t="s">
        <v>57</v>
      </c>
      <c r="E2403" s="259" t="s">
        <v>57</v>
      </c>
      <c r="F2403" s="259" t="s">
        <v>206</v>
      </c>
      <c r="G2403" s="259" t="s">
        <v>49</v>
      </c>
      <c r="H2403" s="306">
        <v>0</v>
      </c>
      <c r="I2403" s="306">
        <v>0</v>
      </c>
      <c r="J2403" s="306">
        <v>0</v>
      </c>
      <c r="K2403" s="306">
        <v>0</v>
      </c>
      <c r="L2403" s="306">
        <v>0</v>
      </c>
      <c r="M2403" s="306">
        <v>0</v>
      </c>
      <c r="N2403" s="306">
        <v>0</v>
      </c>
    </row>
    <row r="2404" spans="1:14">
      <c r="A2404" s="259" t="s">
        <v>108</v>
      </c>
      <c r="B2404" s="259" t="s">
        <v>23</v>
      </c>
      <c r="C2404" s="259" t="s">
        <v>58</v>
      </c>
      <c r="D2404" s="259" t="s">
        <v>58</v>
      </c>
      <c r="E2404" s="259" t="s">
        <v>58</v>
      </c>
      <c r="F2404" s="259" t="s">
        <v>206</v>
      </c>
      <c r="G2404" s="259" t="s">
        <v>49</v>
      </c>
      <c r="H2404" s="306">
        <v>1246</v>
      </c>
      <c r="I2404" s="306">
        <v>1246</v>
      </c>
      <c r="J2404" s="306">
        <v>1246</v>
      </c>
      <c r="K2404" s="306">
        <v>1246</v>
      </c>
      <c r="L2404" s="306">
        <v>1246</v>
      </c>
      <c r="M2404" s="306">
        <v>1246</v>
      </c>
      <c r="N2404" s="306">
        <v>1246</v>
      </c>
    </row>
    <row r="2405" spans="1:14">
      <c r="A2405" s="259" t="s">
        <v>108</v>
      </c>
      <c r="B2405" s="259" t="s">
        <v>23</v>
      </c>
      <c r="C2405" s="259" t="s">
        <v>59</v>
      </c>
      <c r="D2405" s="259" t="s">
        <v>59</v>
      </c>
      <c r="E2405" s="259" t="s">
        <v>59</v>
      </c>
      <c r="F2405" s="259" t="s">
        <v>206</v>
      </c>
      <c r="G2405" s="259" t="s">
        <v>49</v>
      </c>
      <c r="H2405" s="306">
        <v>509.08800000000059</v>
      </c>
      <c r="I2405" s="306">
        <v>509.08800000000059</v>
      </c>
      <c r="J2405" s="306">
        <v>509.08800000000059</v>
      </c>
      <c r="K2405" s="306">
        <v>509.08800000000059</v>
      </c>
      <c r="L2405" s="306">
        <v>509.08800000000059</v>
      </c>
      <c r="M2405" s="306">
        <v>509.08800000000059</v>
      </c>
      <c r="N2405" s="306">
        <v>509.08800000000059</v>
      </c>
    </row>
    <row r="2406" spans="1:14">
      <c r="A2406" s="259" t="s">
        <v>108</v>
      </c>
      <c r="B2406" s="259" t="s">
        <v>23</v>
      </c>
      <c r="C2406" s="259" t="s">
        <v>60</v>
      </c>
      <c r="D2406" s="259" t="s">
        <v>60</v>
      </c>
      <c r="E2406" s="259" t="s">
        <v>60</v>
      </c>
      <c r="F2406" s="259" t="s">
        <v>206</v>
      </c>
      <c r="G2406" s="259" t="s">
        <v>49</v>
      </c>
      <c r="H2406" s="306">
        <v>107.7</v>
      </c>
      <c r="I2406" s="306">
        <v>107.7</v>
      </c>
      <c r="J2406" s="306">
        <v>107.7</v>
      </c>
      <c r="K2406" s="306">
        <v>107.7</v>
      </c>
      <c r="L2406" s="306">
        <v>107.7</v>
      </c>
      <c r="M2406" s="306">
        <v>107.7</v>
      </c>
      <c r="N2406" s="306">
        <v>107.7</v>
      </c>
    </row>
    <row r="2407" spans="1:14">
      <c r="A2407" s="259" t="s">
        <v>108</v>
      </c>
      <c r="B2407" s="259" t="s">
        <v>23</v>
      </c>
      <c r="C2407" s="259" t="s">
        <v>61</v>
      </c>
      <c r="D2407" s="259" t="s">
        <v>61</v>
      </c>
      <c r="E2407" s="259" t="s">
        <v>61</v>
      </c>
      <c r="F2407" s="259" t="s">
        <v>206</v>
      </c>
      <c r="G2407" s="259" t="s">
        <v>49</v>
      </c>
      <c r="H2407" s="306">
        <v>212.4</v>
      </c>
      <c r="I2407" s="306">
        <v>212.4</v>
      </c>
      <c r="J2407" s="306">
        <v>212.4</v>
      </c>
      <c r="K2407" s="306">
        <v>212.4</v>
      </c>
      <c r="L2407" s="306">
        <v>212.4</v>
      </c>
      <c r="M2407" s="306">
        <v>212.4</v>
      </c>
      <c r="N2407" s="306">
        <v>212.4</v>
      </c>
    </row>
    <row r="2408" spans="1:14">
      <c r="A2408" s="259" t="s">
        <v>108</v>
      </c>
      <c r="B2408" s="259" t="s">
        <v>23</v>
      </c>
      <c r="C2408" s="259" t="s">
        <v>63</v>
      </c>
      <c r="D2408" s="259" t="s">
        <v>63</v>
      </c>
      <c r="E2408" s="259" t="s">
        <v>63</v>
      </c>
      <c r="F2408" s="259" t="s">
        <v>206</v>
      </c>
      <c r="G2408" s="259" t="s">
        <v>49</v>
      </c>
      <c r="H2408" s="306">
        <v>0</v>
      </c>
      <c r="I2408" s="306">
        <v>0</v>
      </c>
      <c r="J2408" s="306">
        <v>0</v>
      </c>
      <c r="K2408" s="306">
        <v>0</v>
      </c>
      <c r="L2408" s="306">
        <v>0</v>
      </c>
      <c r="M2408" s="306">
        <v>0</v>
      </c>
      <c r="N2408" s="306">
        <v>0</v>
      </c>
    </row>
    <row r="2409" spans="1:14">
      <c r="A2409" s="259" t="s">
        <v>108</v>
      </c>
      <c r="B2409" s="259" t="s">
        <v>23</v>
      </c>
      <c r="C2409" s="259" t="s">
        <v>64</v>
      </c>
      <c r="D2409" s="259" t="s">
        <v>64</v>
      </c>
      <c r="E2409" s="259" t="s">
        <v>64</v>
      </c>
      <c r="F2409" s="259" t="s">
        <v>206</v>
      </c>
      <c r="G2409" s="259" t="s">
        <v>49</v>
      </c>
      <c r="H2409" s="306">
        <v>310.642</v>
      </c>
      <c r="I2409" s="306">
        <v>26.991</v>
      </c>
      <c r="J2409" s="306">
        <v>26.991</v>
      </c>
      <c r="K2409" s="306">
        <v>26.991</v>
      </c>
      <c r="L2409" s="306">
        <v>26.991</v>
      </c>
      <c r="M2409" s="306">
        <v>26.991</v>
      </c>
      <c r="N2409" s="306">
        <v>26.991</v>
      </c>
    </row>
    <row r="2410" spans="1:14">
      <c r="A2410" s="259" t="s">
        <v>108</v>
      </c>
      <c r="B2410" s="259" t="s">
        <v>23</v>
      </c>
      <c r="C2410" s="259" t="s">
        <v>54</v>
      </c>
      <c r="D2410" s="259" t="s">
        <v>72</v>
      </c>
      <c r="E2410" s="259" t="s">
        <v>72</v>
      </c>
      <c r="F2410" s="259" t="s">
        <v>206</v>
      </c>
      <c r="G2410" s="259" t="s">
        <v>49</v>
      </c>
      <c r="H2410" s="306">
        <v>0</v>
      </c>
      <c r="I2410" s="306">
        <v>0</v>
      </c>
      <c r="J2410" s="306">
        <v>0</v>
      </c>
      <c r="K2410" s="306">
        <v>0</v>
      </c>
      <c r="L2410" s="306">
        <v>0</v>
      </c>
      <c r="M2410" s="306">
        <v>0</v>
      </c>
      <c r="N2410" s="306">
        <v>0</v>
      </c>
    </row>
    <row r="2411" spans="1:14">
      <c r="A2411" s="259" t="s">
        <v>108</v>
      </c>
      <c r="B2411" s="259" t="s">
        <v>23</v>
      </c>
      <c r="C2411" s="259" t="s">
        <v>55</v>
      </c>
      <c r="D2411" s="259" t="s">
        <v>73</v>
      </c>
      <c r="E2411" s="259" t="s">
        <v>73</v>
      </c>
      <c r="F2411" s="259" t="s">
        <v>206</v>
      </c>
      <c r="G2411" s="259" t="s">
        <v>49</v>
      </c>
      <c r="H2411" s="306">
        <v>0</v>
      </c>
      <c r="I2411" s="306">
        <v>0</v>
      </c>
      <c r="J2411" s="306">
        <v>0</v>
      </c>
      <c r="K2411" s="306">
        <v>0</v>
      </c>
      <c r="L2411" s="306">
        <v>0</v>
      </c>
      <c r="M2411" s="306">
        <v>0</v>
      </c>
      <c r="N2411" s="306">
        <v>0</v>
      </c>
    </row>
    <row r="2412" spans="1:14">
      <c r="A2412" s="259" t="s">
        <v>108</v>
      </c>
      <c r="B2412" s="259" t="s">
        <v>23</v>
      </c>
      <c r="C2412" s="259" t="s">
        <v>57</v>
      </c>
      <c r="D2412" s="259" t="s">
        <v>74</v>
      </c>
      <c r="E2412" s="259" t="s">
        <v>74</v>
      </c>
      <c r="F2412" s="259" t="s">
        <v>206</v>
      </c>
      <c r="G2412" s="259" t="s">
        <v>49</v>
      </c>
      <c r="H2412" s="306">
        <v>0</v>
      </c>
      <c r="I2412" s="306">
        <v>0</v>
      </c>
      <c r="J2412" s="306">
        <v>0</v>
      </c>
      <c r="K2412" s="306">
        <v>0</v>
      </c>
      <c r="L2412" s="306">
        <v>0</v>
      </c>
      <c r="M2412" s="306">
        <v>0</v>
      </c>
      <c r="N2412" s="306">
        <v>0</v>
      </c>
    </row>
    <row r="2413" spans="1:14">
      <c r="A2413" s="259" t="s">
        <v>108</v>
      </c>
      <c r="B2413" s="259" t="s">
        <v>23</v>
      </c>
      <c r="C2413" s="259" t="s">
        <v>64</v>
      </c>
      <c r="D2413" s="259" t="s">
        <v>75</v>
      </c>
      <c r="E2413" s="259" t="s">
        <v>75</v>
      </c>
      <c r="F2413" s="259" t="s">
        <v>206</v>
      </c>
      <c r="G2413" s="259" t="s">
        <v>49</v>
      </c>
      <c r="H2413" s="306">
        <v>0</v>
      </c>
      <c r="I2413" s="306">
        <v>0</v>
      </c>
      <c r="J2413" s="306">
        <v>0</v>
      </c>
      <c r="K2413" s="306">
        <v>0</v>
      </c>
      <c r="L2413" s="306">
        <v>0</v>
      </c>
      <c r="M2413" s="306">
        <v>0</v>
      </c>
      <c r="N2413" s="306">
        <v>0</v>
      </c>
    </row>
    <row r="2414" spans="1:14">
      <c r="A2414" s="259" t="s">
        <v>108</v>
      </c>
      <c r="B2414" s="259" t="s">
        <v>23</v>
      </c>
      <c r="C2414" s="259" t="s">
        <v>60</v>
      </c>
      <c r="D2414" s="259" t="s">
        <v>76</v>
      </c>
      <c r="E2414" s="259" t="s">
        <v>76</v>
      </c>
      <c r="F2414" s="259" t="s">
        <v>206</v>
      </c>
      <c r="G2414" s="259" t="s">
        <v>49</v>
      </c>
      <c r="H2414" s="306">
        <v>0</v>
      </c>
      <c r="I2414" s="306">
        <v>0</v>
      </c>
      <c r="J2414" s="306">
        <v>0</v>
      </c>
      <c r="K2414" s="306">
        <v>0</v>
      </c>
      <c r="L2414" s="306">
        <v>0</v>
      </c>
      <c r="M2414" s="306">
        <v>0</v>
      </c>
      <c r="N2414" s="306">
        <v>0</v>
      </c>
    </row>
    <row r="2415" spans="1:14">
      <c r="A2415" s="259" t="s">
        <v>108</v>
      </c>
      <c r="B2415" s="259" t="s">
        <v>23</v>
      </c>
      <c r="C2415" s="259" t="s">
        <v>61</v>
      </c>
      <c r="D2415" s="259" t="s">
        <v>77</v>
      </c>
      <c r="E2415" s="259" t="s">
        <v>77</v>
      </c>
      <c r="F2415" s="259" t="s">
        <v>206</v>
      </c>
      <c r="G2415" s="259" t="s">
        <v>49</v>
      </c>
      <c r="H2415" s="306">
        <v>0</v>
      </c>
      <c r="I2415" s="306">
        <v>0</v>
      </c>
      <c r="J2415" s="306">
        <v>0</v>
      </c>
      <c r="K2415" s="306">
        <v>0</v>
      </c>
      <c r="L2415" s="306">
        <v>0</v>
      </c>
      <c r="M2415" s="306">
        <v>0</v>
      </c>
      <c r="N2415" s="306">
        <v>0</v>
      </c>
    </row>
    <row r="2416" spans="1:14">
      <c r="A2416" s="259" t="s">
        <v>108</v>
      </c>
      <c r="B2416" s="259" t="s">
        <v>23</v>
      </c>
      <c r="C2416" s="259" t="s">
        <v>62</v>
      </c>
      <c r="D2416" s="259" t="s">
        <v>78</v>
      </c>
      <c r="E2416" s="259" t="s">
        <v>78</v>
      </c>
      <c r="F2416" s="259" t="s">
        <v>206</v>
      </c>
      <c r="G2416" s="259" t="s">
        <v>49</v>
      </c>
      <c r="H2416" s="306">
        <v>0</v>
      </c>
      <c r="I2416" s="306">
        <v>0</v>
      </c>
      <c r="J2416" s="306">
        <v>0</v>
      </c>
      <c r="K2416" s="306">
        <v>0</v>
      </c>
      <c r="L2416" s="306">
        <v>0</v>
      </c>
      <c r="M2416" s="306">
        <v>0</v>
      </c>
      <c r="N2416" s="306">
        <v>0</v>
      </c>
    </row>
    <row r="2417" spans="1:14">
      <c r="A2417" s="259" t="s">
        <v>108</v>
      </c>
      <c r="B2417" s="259" t="s">
        <v>23</v>
      </c>
      <c r="C2417" s="259" t="s">
        <v>63</v>
      </c>
      <c r="D2417" s="259" t="s">
        <v>79</v>
      </c>
      <c r="E2417" s="259" t="s">
        <v>79</v>
      </c>
      <c r="F2417" s="259" t="s">
        <v>206</v>
      </c>
      <c r="G2417" s="259" t="s">
        <v>49</v>
      </c>
      <c r="H2417" s="306">
        <v>0</v>
      </c>
      <c r="I2417" s="306">
        <v>0</v>
      </c>
      <c r="J2417" s="306">
        <v>0</v>
      </c>
      <c r="K2417" s="306">
        <v>0</v>
      </c>
      <c r="L2417" s="306">
        <v>0</v>
      </c>
      <c r="M2417" s="306">
        <v>0</v>
      </c>
      <c r="N2417" s="306">
        <v>0</v>
      </c>
    </row>
    <row r="2418" spans="1:14">
      <c r="A2418" s="259" t="s">
        <v>108</v>
      </c>
      <c r="B2418" s="259" t="s">
        <v>23</v>
      </c>
      <c r="C2418" s="259" t="s">
        <v>60</v>
      </c>
      <c r="D2418" s="259" t="s">
        <v>76</v>
      </c>
      <c r="E2418" s="259" t="s">
        <v>207</v>
      </c>
      <c r="F2418" s="259" t="s">
        <v>206</v>
      </c>
      <c r="G2418" s="259" t="s">
        <v>49</v>
      </c>
      <c r="H2418" s="306">
        <v>0</v>
      </c>
      <c r="I2418" s="306">
        <v>0</v>
      </c>
      <c r="J2418" s="306">
        <v>0</v>
      </c>
      <c r="K2418" s="306">
        <v>0</v>
      </c>
      <c r="L2418" s="306">
        <v>0</v>
      </c>
      <c r="M2418" s="306">
        <v>0</v>
      </c>
      <c r="N2418" s="306">
        <v>0</v>
      </c>
    </row>
    <row r="2419" spans="1:14">
      <c r="A2419" s="259" t="s">
        <v>108</v>
      </c>
      <c r="B2419" s="259" t="s">
        <v>23</v>
      </c>
      <c r="C2419" s="259" t="s">
        <v>63</v>
      </c>
      <c r="D2419" s="259" t="s">
        <v>79</v>
      </c>
      <c r="E2419" s="259" t="s">
        <v>208</v>
      </c>
      <c r="F2419" s="259" t="s">
        <v>206</v>
      </c>
      <c r="G2419" s="259" t="s">
        <v>49</v>
      </c>
      <c r="H2419" s="306">
        <v>0</v>
      </c>
      <c r="I2419" s="306">
        <v>0</v>
      </c>
      <c r="J2419" s="306">
        <v>0</v>
      </c>
      <c r="K2419" s="306">
        <v>0</v>
      </c>
      <c r="L2419" s="306">
        <v>0</v>
      </c>
      <c r="M2419" s="306">
        <v>0</v>
      </c>
      <c r="N2419" s="306">
        <v>0</v>
      </c>
    </row>
    <row r="2420" spans="1:14">
      <c r="A2420" s="259" t="s">
        <v>108</v>
      </c>
      <c r="B2420" s="259" t="s">
        <v>23</v>
      </c>
      <c r="C2420" s="259" t="s">
        <v>65</v>
      </c>
      <c r="D2420" s="259" t="s">
        <v>209</v>
      </c>
      <c r="E2420" s="259" t="s">
        <v>80</v>
      </c>
      <c r="F2420" s="259" t="s">
        <v>206</v>
      </c>
      <c r="G2420" s="259" t="s">
        <v>49</v>
      </c>
      <c r="H2420" s="306">
        <v>0</v>
      </c>
      <c r="I2420" s="306">
        <v>0</v>
      </c>
      <c r="J2420" s="306">
        <v>0</v>
      </c>
      <c r="K2420" s="306">
        <v>0</v>
      </c>
      <c r="L2420" s="306">
        <v>0</v>
      </c>
      <c r="M2420" s="306">
        <v>0</v>
      </c>
      <c r="N2420" s="306">
        <v>0</v>
      </c>
    </row>
    <row r="2421" spans="1:14">
      <c r="A2421" s="259" t="s">
        <v>108</v>
      </c>
      <c r="B2421" s="259" t="s">
        <v>23</v>
      </c>
      <c r="C2421" s="259" t="s">
        <v>65</v>
      </c>
      <c r="D2421" s="259" t="s">
        <v>209</v>
      </c>
      <c r="E2421" s="259" t="s">
        <v>81</v>
      </c>
      <c r="F2421" s="259" t="s">
        <v>206</v>
      </c>
      <c r="G2421" s="259" t="s">
        <v>49</v>
      </c>
      <c r="H2421" s="306">
        <v>0</v>
      </c>
      <c r="I2421" s="306">
        <v>0</v>
      </c>
      <c r="J2421" s="306">
        <v>0</v>
      </c>
      <c r="K2421" s="306">
        <v>0</v>
      </c>
      <c r="L2421" s="306">
        <v>0</v>
      </c>
      <c r="M2421" s="306">
        <v>0</v>
      </c>
      <c r="N2421" s="306">
        <v>0</v>
      </c>
    </row>
    <row r="2422" spans="1:14">
      <c r="A2422" s="259" t="s">
        <v>108</v>
      </c>
      <c r="B2422" s="259" t="s">
        <v>23</v>
      </c>
      <c r="C2422" s="259" t="s">
        <v>82</v>
      </c>
      <c r="D2422" s="259" t="s">
        <v>82</v>
      </c>
      <c r="E2422" s="259" t="s">
        <v>82</v>
      </c>
      <c r="F2422" s="259" t="s">
        <v>206</v>
      </c>
      <c r="G2422" s="259" t="s">
        <v>49</v>
      </c>
      <c r="H2422" s="306">
        <v>0</v>
      </c>
      <c r="I2422" s="306">
        <v>518.85599999999999</v>
      </c>
      <c r="J2422" s="306">
        <v>518.85599999999999</v>
      </c>
      <c r="K2422" s="306">
        <v>518.85599999999999</v>
      </c>
      <c r="L2422" s="306">
        <v>518.85599999999999</v>
      </c>
      <c r="M2422" s="306">
        <v>518.85599999999999</v>
      </c>
      <c r="N2422" s="306">
        <v>518.85599999999999</v>
      </c>
    </row>
    <row r="2423" spans="1:14">
      <c r="A2423" s="259" t="s">
        <v>108</v>
      </c>
      <c r="B2423" s="259" t="s">
        <v>23</v>
      </c>
      <c r="C2423" s="259" t="s">
        <v>83</v>
      </c>
      <c r="D2423" s="259" t="s">
        <v>83</v>
      </c>
      <c r="E2423" s="259" t="s">
        <v>83</v>
      </c>
      <c r="F2423" s="259" t="s">
        <v>206</v>
      </c>
      <c r="G2423" s="259" t="s">
        <v>49</v>
      </c>
      <c r="H2423" s="306">
        <v>0</v>
      </c>
      <c r="I2423" s="306">
        <v>0</v>
      </c>
      <c r="J2423" s="306">
        <v>0</v>
      </c>
      <c r="K2423" s="306">
        <v>0</v>
      </c>
      <c r="L2423" s="306">
        <v>0</v>
      </c>
      <c r="M2423" s="306">
        <v>0</v>
      </c>
      <c r="N2423" s="306">
        <v>0</v>
      </c>
    </row>
    <row r="2424" spans="1:14">
      <c r="A2424" s="259" t="s">
        <v>108</v>
      </c>
      <c r="B2424" s="259" t="s">
        <v>23</v>
      </c>
      <c r="C2424" s="259" t="s">
        <v>84</v>
      </c>
      <c r="D2424" s="259" t="s">
        <v>84</v>
      </c>
      <c r="E2424" s="259" t="s">
        <v>84</v>
      </c>
      <c r="F2424" s="259" t="s">
        <v>206</v>
      </c>
      <c r="G2424" s="259" t="s">
        <v>49</v>
      </c>
      <c r="H2424" s="306">
        <v>0</v>
      </c>
      <c r="I2424" s="306">
        <v>0</v>
      </c>
      <c r="J2424" s="306">
        <v>0</v>
      </c>
      <c r="K2424" s="306">
        <v>0</v>
      </c>
      <c r="L2424" s="306">
        <v>0</v>
      </c>
      <c r="M2424" s="306">
        <v>0</v>
      </c>
      <c r="N2424" s="306">
        <v>0</v>
      </c>
    </row>
    <row r="2425" spans="1:14">
      <c r="A2425" s="259" t="s">
        <v>108</v>
      </c>
      <c r="B2425" s="259" t="s">
        <v>23</v>
      </c>
      <c r="C2425" s="259" t="s">
        <v>85</v>
      </c>
      <c r="D2425" s="259" t="s">
        <v>85</v>
      </c>
      <c r="E2425" s="259" t="s">
        <v>85</v>
      </c>
      <c r="F2425" s="259" t="s">
        <v>206</v>
      </c>
      <c r="G2425" s="259" t="s">
        <v>49</v>
      </c>
      <c r="H2425" s="306">
        <v>0</v>
      </c>
      <c r="I2425" s="306">
        <v>0</v>
      </c>
      <c r="J2425" s="306">
        <v>0</v>
      </c>
      <c r="K2425" s="306">
        <v>0</v>
      </c>
      <c r="L2425" s="306">
        <v>0</v>
      </c>
      <c r="M2425" s="306">
        <v>0</v>
      </c>
      <c r="N2425" s="306">
        <v>0</v>
      </c>
    </row>
    <row r="2426" spans="1:14">
      <c r="A2426" s="259" t="s">
        <v>108</v>
      </c>
      <c r="B2426" s="259" t="s">
        <v>23</v>
      </c>
      <c r="C2426" s="259" t="s">
        <v>87</v>
      </c>
      <c r="D2426" s="259" t="s">
        <v>87</v>
      </c>
      <c r="E2426" s="259" t="s">
        <v>87</v>
      </c>
      <c r="F2426" s="259" t="s">
        <v>206</v>
      </c>
      <c r="G2426" s="259" t="s">
        <v>49</v>
      </c>
      <c r="H2426" s="306">
        <v>0</v>
      </c>
      <c r="I2426" s="306">
        <v>283.65099999999995</v>
      </c>
      <c r="J2426" s="306">
        <v>283.65099999999995</v>
      </c>
      <c r="K2426" s="306">
        <v>283.65099999999995</v>
      </c>
      <c r="L2426" s="306">
        <v>283.65099999999995</v>
      </c>
      <c r="M2426" s="306">
        <v>283.65099999999995</v>
      </c>
      <c r="N2426" s="306">
        <v>283.65099999999995</v>
      </c>
    </row>
    <row r="2427" spans="1:14">
      <c r="A2427" s="259" t="s">
        <v>108</v>
      </c>
      <c r="B2427" s="259" t="s">
        <v>23</v>
      </c>
      <c r="C2427" s="259" t="s">
        <v>88</v>
      </c>
      <c r="D2427" s="259" t="s">
        <v>88</v>
      </c>
      <c r="E2427" s="259" t="s">
        <v>88</v>
      </c>
      <c r="F2427" s="259" t="s">
        <v>206</v>
      </c>
      <c r="G2427" s="259" t="s">
        <v>49</v>
      </c>
      <c r="H2427" s="306">
        <v>0</v>
      </c>
      <c r="I2427" s="306">
        <v>0</v>
      </c>
      <c r="J2427" s="306">
        <v>0</v>
      </c>
      <c r="K2427" s="306">
        <v>0</v>
      </c>
      <c r="L2427" s="306">
        <v>0</v>
      </c>
      <c r="M2427" s="306">
        <v>0</v>
      </c>
      <c r="N2427" s="306">
        <v>0</v>
      </c>
    </row>
    <row r="2428" spans="1:14">
      <c r="A2428" s="259" t="s">
        <v>108</v>
      </c>
      <c r="B2428" s="259" t="s">
        <v>24</v>
      </c>
      <c r="C2428" s="259" t="s">
        <v>48</v>
      </c>
      <c r="D2428" s="259" t="s">
        <v>48</v>
      </c>
      <c r="E2428" s="259" t="s">
        <v>48</v>
      </c>
      <c r="F2428" s="259" t="s">
        <v>206</v>
      </c>
      <c r="G2428" s="259" t="s">
        <v>49</v>
      </c>
      <c r="H2428" s="306">
        <v>0</v>
      </c>
      <c r="I2428" s="306">
        <v>0</v>
      </c>
      <c r="J2428" s="306">
        <v>0</v>
      </c>
      <c r="K2428" s="306">
        <v>0</v>
      </c>
      <c r="L2428" s="306">
        <v>0</v>
      </c>
      <c r="M2428" s="306">
        <v>0</v>
      </c>
      <c r="N2428" s="306">
        <v>0</v>
      </c>
    </row>
    <row r="2429" spans="1:14">
      <c r="A2429" s="259" t="s">
        <v>108</v>
      </c>
      <c r="B2429" s="259" t="s">
        <v>24</v>
      </c>
      <c r="C2429" s="259" t="s">
        <v>53</v>
      </c>
      <c r="D2429" s="259" t="s">
        <v>53</v>
      </c>
      <c r="E2429" s="259" t="s">
        <v>53</v>
      </c>
      <c r="F2429" s="259" t="s">
        <v>206</v>
      </c>
      <c r="G2429" s="259" t="s">
        <v>49</v>
      </c>
      <c r="H2429" s="306">
        <v>0</v>
      </c>
      <c r="I2429" s="306">
        <v>0</v>
      </c>
      <c r="J2429" s="306">
        <v>0</v>
      </c>
      <c r="K2429" s="306">
        <v>0</v>
      </c>
      <c r="L2429" s="306">
        <v>0</v>
      </c>
      <c r="M2429" s="306">
        <v>0</v>
      </c>
      <c r="N2429" s="306">
        <v>0</v>
      </c>
    </row>
    <row r="2430" spans="1:14">
      <c r="A2430" s="259" t="s">
        <v>108</v>
      </c>
      <c r="B2430" s="259" t="s">
        <v>24</v>
      </c>
      <c r="C2430" s="259" t="s">
        <v>54</v>
      </c>
      <c r="D2430" s="259" t="s">
        <v>54</v>
      </c>
      <c r="E2430" s="259" t="s">
        <v>54</v>
      </c>
      <c r="F2430" s="259" t="s">
        <v>206</v>
      </c>
      <c r="G2430" s="259" t="s">
        <v>49</v>
      </c>
      <c r="H2430" s="306">
        <v>7360.7790000600007</v>
      </c>
      <c r="I2430" s="306">
        <v>7360.7790000600007</v>
      </c>
      <c r="J2430" s="306">
        <v>7360.7790000600007</v>
      </c>
      <c r="K2430" s="306">
        <v>7360.7790000600007</v>
      </c>
      <c r="L2430" s="306">
        <v>7360.7790000600007</v>
      </c>
      <c r="M2430" s="306">
        <v>7360.7790000600007</v>
      </c>
      <c r="N2430" s="306">
        <v>7360.7790000600007</v>
      </c>
    </row>
    <row r="2431" spans="1:14">
      <c r="A2431" s="259" t="s">
        <v>108</v>
      </c>
      <c r="B2431" s="259" t="s">
        <v>24</v>
      </c>
      <c r="C2431" s="259" t="s">
        <v>55</v>
      </c>
      <c r="D2431" s="259" t="s">
        <v>55</v>
      </c>
      <c r="E2431" s="259" t="s">
        <v>55</v>
      </c>
      <c r="F2431" s="259" t="s">
        <v>206</v>
      </c>
      <c r="G2431" s="259" t="s">
        <v>49</v>
      </c>
      <c r="H2431" s="306">
        <v>1953.0800000000002</v>
      </c>
      <c r="I2431" s="306">
        <v>1953.0800000000002</v>
      </c>
      <c r="J2431" s="306">
        <v>1953.0800000000002</v>
      </c>
      <c r="K2431" s="306">
        <v>1953.0800000000002</v>
      </c>
      <c r="L2431" s="306">
        <v>1953.0800000000002</v>
      </c>
      <c r="M2431" s="306">
        <v>1953.0800000000002</v>
      </c>
      <c r="N2431" s="306">
        <v>1953.0800000000002</v>
      </c>
    </row>
    <row r="2432" spans="1:14">
      <c r="A2432" s="259" t="s">
        <v>108</v>
      </c>
      <c r="B2432" s="259" t="s">
        <v>24</v>
      </c>
      <c r="C2432" s="259" t="s">
        <v>56</v>
      </c>
      <c r="D2432" s="259" t="s">
        <v>56</v>
      </c>
      <c r="E2432" s="259" t="s">
        <v>56</v>
      </c>
      <c r="F2432" s="259" t="s">
        <v>206</v>
      </c>
      <c r="G2432" s="259" t="s">
        <v>49</v>
      </c>
      <c r="H2432" s="306">
        <v>0.6</v>
      </c>
      <c r="I2432" s="306">
        <v>0.6</v>
      </c>
      <c r="J2432" s="306">
        <v>0.6</v>
      </c>
      <c r="K2432" s="306">
        <v>0.6</v>
      </c>
      <c r="L2432" s="306">
        <v>0.6</v>
      </c>
      <c r="M2432" s="306">
        <v>0.6</v>
      </c>
      <c r="N2432" s="306">
        <v>0.6</v>
      </c>
    </row>
    <row r="2433" spans="1:14">
      <c r="A2433" s="259" t="s">
        <v>108</v>
      </c>
      <c r="B2433" s="259" t="s">
        <v>24</v>
      </c>
      <c r="C2433" s="259" t="s">
        <v>57</v>
      </c>
      <c r="D2433" s="259" t="s">
        <v>57</v>
      </c>
      <c r="E2433" s="259" t="s">
        <v>57</v>
      </c>
      <c r="F2433" s="259" t="s">
        <v>206</v>
      </c>
      <c r="G2433" s="259" t="s">
        <v>49</v>
      </c>
      <c r="H2433" s="306">
        <v>0</v>
      </c>
      <c r="I2433" s="306">
        <v>0</v>
      </c>
      <c r="J2433" s="306">
        <v>0</v>
      </c>
      <c r="K2433" s="306">
        <v>0</v>
      </c>
      <c r="L2433" s="306">
        <v>0</v>
      </c>
      <c r="M2433" s="306">
        <v>0</v>
      </c>
      <c r="N2433" s="306">
        <v>0</v>
      </c>
    </row>
    <row r="2434" spans="1:14">
      <c r="A2434" s="259" t="s">
        <v>108</v>
      </c>
      <c r="B2434" s="259" t="s">
        <v>24</v>
      </c>
      <c r="C2434" s="259" t="s">
        <v>58</v>
      </c>
      <c r="D2434" s="259" t="s">
        <v>58</v>
      </c>
      <c r="E2434" s="259" t="s">
        <v>58</v>
      </c>
      <c r="F2434" s="259" t="s">
        <v>206</v>
      </c>
      <c r="G2434" s="259" t="s">
        <v>49</v>
      </c>
      <c r="H2434" s="306">
        <v>3500</v>
      </c>
      <c r="I2434" s="306">
        <v>3500</v>
      </c>
      <c r="J2434" s="306">
        <v>3500</v>
      </c>
      <c r="K2434" s="306">
        <v>3500</v>
      </c>
      <c r="L2434" s="306">
        <v>2326</v>
      </c>
      <c r="M2434" s="306">
        <v>1168</v>
      </c>
      <c r="N2434" s="306">
        <v>1168</v>
      </c>
    </row>
    <row r="2435" spans="1:14">
      <c r="A2435" s="259" t="s">
        <v>108</v>
      </c>
      <c r="B2435" s="259" t="s">
        <v>24</v>
      </c>
      <c r="C2435" s="259" t="s">
        <v>59</v>
      </c>
      <c r="D2435" s="259" t="s">
        <v>59</v>
      </c>
      <c r="E2435" s="259" t="s">
        <v>59</v>
      </c>
      <c r="F2435" s="259" t="s">
        <v>206</v>
      </c>
      <c r="G2435" s="259" t="s">
        <v>49</v>
      </c>
      <c r="H2435" s="306">
        <v>404.8</v>
      </c>
      <c r="I2435" s="306">
        <v>404.8</v>
      </c>
      <c r="J2435" s="306">
        <v>404.8</v>
      </c>
      <c r="K2435" s="306">
        <v>404.8</v>
      </c>
      <c r="L2435" s="306">
        <v>404.8</v>
      </c>
      <c r="M2435" s="306">
        <v>404.8</v>
      </c>
      <c r="N2435" s="306">
        <v>404.8</v>
      </c>
    </row>
    <row r="2436" spans="1:14">
      <c r="A2436" s="259" t="s">
        <v>108</v>
      </c>
      <c r="B2436" s="259" t="s">
        <v>24</v>
      </c>
      <c r="C2436" s="259" t="s">
        <v>60</v>
      </c>
      <c r="D2436" s="259" t="s">
        <v>60</v>
      </c>
      <c r="E2436" s="259" t="s">
        <v>60</v>
      </c>
      <c r="F2436" s="259" t="s">
        <v>206</v>
      </c>
      <c r="G2436" s="259" t="s">
        <v>49</v>
      </c>
      <c r="H2436" s="306">
        <v>1409.2809999999999</v>
      </c>
      <c r="I2436" s="306">
        <v>1739.5809999999997</v>
      </c>
      <c r="J2436" s="306">
        <v>1739.5809999999997</v>
      </c>
      <c r="K2436" s="306">
        <v>1739.5809999999997</v>
      </c>
      <c r="L2436" s="306">
        <v>1739.5809999999997</v>
      </c>
      <c r="M2436" s="306">
        <v>1739.5809999999997</v>
      </c>
      <c r="N2436" s="306">
        <v>1739.5809999999997</v>
      </c>
    </row>
    <row r="2437" spans="1:14">
      <c r="A2437" s="259" t="s">
        <v>108</v>
      </c>
      <c r="B2437" s="259" t="s">
        <v>24</v>
      </c>
      <c r="C2437" s="259" t="s">
        <v>61</v>
      </c>
      <c r="D2437" s="259" t="s">
        <v>61</v>
      </c>
      <c r="E2437" s="259" t="s">
        <v>61</v>
      </c>
      <c r="F2437" s="259" t="s">
        <v>206</v>
      </c>
      <c r="G2437" s="259" t="s">
        <v>49</v>
      </c>
      <c r="H2437" s="306">
        <v>9</v>
      </c>
      <c r="I2437" s="306">
        <v>9</v>
      </c>
      <c r="J2437" s="306">
        <v>9</v>
      </c>
      <c r="K2437" s="306">
        <v>9</v>
      </c>
      <c r="L2437" s="306">
        <v>9</v>
      </c>
      <c r="M2437" s="306">
        <v>9</v>
      </c>
      <c r="N2437" s="306">
        <v>9</v>
      </c>
    </row>
    <row r="2438" spans="1:14">
      <c r="A2438" s="259" t="s">
        <v>108</v>
      </c>
      <c r="B2438" s="259" t="s">
        <v>24</v>
      </c>
      <c r="C2438" s="259" t="s">
        <v>63</v>
      </c>
      <c r="D2438" s="259" t="s">
        <v>63</v>
      </c>
      <c r="E2438" s="259" t="s">
        <v>63</v>
      </c>
      <c r="F2438" s="259" t="s">
        <v>206</v>
      </c>
      <c r="G2438" s="259" t="s">
        <v>49</v>
      </c>
      <c r="H2438" s="306">
        <v>145.30000000000001</v>
      </c>
      <c r="I2438" s="306">
        <v>195.3</v>
      </c>
      <c r="J2438" s="306">
        <v>195.3</v>
      </c>
      <c r="K2438" s="306">
        <v>195.3</v>
      </c>
      <c r="L2438" s="306">
        <v>195.3</v>
      </c>
      <c r="M2438" s="306">
        <v>195.3</v>
      </c>
      <c r="N2438" s="306">
        <v>195.3</v>
      </c>
    </row>
    <row r="2439" spans="1:14">
      <c r="A2439" s="259" t="s">
        <v>108</v>
      </c>
      <c r="B2439" s="259" t="s">
        <v>24</v>
      </c>
      <c r="C2439" s="259" t="s">
        <v>64</v>
      </c>
      <c r="D2439" s="259" t="s">
        <v>64</v>
      </c>
      <c r="E2439" s="259" t="s">
        <v>64</v>
      </c>
      <c r="F2439" s="259" t="s">
        <v>206</v>
      </c>
      <c r="G2439" s="259" t="s">
        <v>49</v>
      </c>
      <c r="H2439" s="306">
        <v>251.33100000000002</v>
      </c>
      <c r="I2439" s="306">
        <v>218.875</v>
      </c>
      <c r="J2439" s="306">
        <v>218.875</v>
      </c>
      <c r="K2439" s="306">
        <v>210.875</v>
      </c>
      <c r="L2439" s="306">
        <v>210.875</v>
      </c>
      <c r="M2439" s="306">
        <v>210.875</v>
      </c>
      <c r="N2439" s="306">
        <v>210.875</v>
      </c>
    </row>
    <row r="2440" spans="1:14">
      <c r="A2440" s="259" t="s">
        <v>108</v>
      </c>
      <c r="B2440" s="259" t="s">
        <v>24</v>
      </c>
      <c r="C2440" s="259" t="s">
        <v>54</v>
      </c>
      <c r="D2440" s="259" t="s">
        <v>72</v>
      </c>
      <c r="E2440" s="259" t="s">
        <v>72</v>
      </c>
      <c r="F2440" s="259" t="s">
        <v>206</v>
      </c>
      <c r="G2440" s="259" t="s">
        <v>49</v>
      </c>
      <c r="H2440" s="306">
        <v>0</v>
      </c>
      <c r="I2440" s="306">
        <v>0</v>
      </c>
      <c r="J2440" s="306">
        <v>0</v>
      </c>
      <c r="K2440" s="306">
        <v>0</v>
      </c>
      <c r="L2440" s="306">
        <v>0</v>
      </c>
      <c r="M2440" s="306">
        <v>0</v>
      </c>
      <c r="N2440" s="306">
        <v>0</v>
      </c>
    </row>
    <row r="2441" spans="1:14">
      <c r="A2441" s="259" t="s">
        <v>108</v>
      </c>
      <c r="B2441" s="259" t="s">
        <v>24</v>
      </c>
      <c r="C2441" s="259" t="s">
        <v>55</v>
      </c>
      <c r="D2441" s="259" t="s">
        <v>73</v>
      </c>
      <c r="E2441" s="259" t="s">
        <v>73</v>
      </c>
      <c r="F2441" s="259" t="s">
        <v>206</v>
      </c>
      <c r="G2441" s="259" t="s">
        <v>49</v>
      </c>
      <c r="H2441" s="306">
        <v>0</v>
      </c>
      <c r="I2441" s="306">
        <v>0</v>
      </c>
      <c r="J2441" s="306">
        <v>5</v>
      </c>
      <c r="K2441" s="306">
        <v>5</v>
      </c>
      <c r="L2441" s="306">
        <v>5</v>
      </c>
      <c r="M2441" s="306">
        <v>5</v>
      </c>
      <c r="N2441" s="306">
        <v>5</v>
      </c>
    </row>
    <row r="2442" spans="1:14">
      <c r="A2442" s="259" t="s">
        <v>108</v>
      </c>
      <c r="B2442" s="259" t="s">
        <v>24</v>
      </c>
      <c r="C2442" s="259" t="s">
        <v>57</v>
      </c>
      <c r="D2442" s="259" t="s">
        <v>74</v>
      </c>
      <c r="E2442" s="259" t="s">
        <v>74</v>
      </c>
      <c r="F2442" s="259" t="s">
        <v>206</v>
      </c>
      <c r="G2442" s="259" t="s">
        <v>49</v>
      </c>
      <c r="H2442" s="306">
        <v>0</v>
      </c>
      <c r="I2442" s="306">
        <v>0</v>
      </c>
      <c r="J2442" s="306">
        <v>0</v>
      </c>
      <c r="K2442" s="306">
        <v>0</v>
      </c>
      <c r="L2442" s="306">
        <v>0</v>
      </c>
      <c r="M2442" s="306">
        <v>0</v>
      </c>
      <c r="N2442" s="306">
        <v>0</v>
      </c>
    </row>
    <row r="2443" spans="1:14">
      <c r="A2443" s="259" t="s">
        <v>108</v>
      </c>
      <c r="B2443" s="259" t="s">
        <v>24</v>
      </c>
      <c r="C2443" s="259" t="s">
        <v>64</v>
      </c>
      <c r="D2443" s="259" t="s">
        <v>75</v>
      </c>
      <c r="E2443" s="259" t="s">
        <v>75</v>
      </c>
      <c r="F2443" s="259" t="s">
        <v>206</v>
      </c>
      <c r="G2443" s="259" t="s">
        <v>49</v>
      </c>
      <c r="H2443" s="306">
        <v>0</v>
      </c>
      <c r="I2443" s="306">
        <v>0</v>
      </c>
      <c r="J2443" s="306">
        <v>0</v>
      </c>
      <c r="K2443" s="306">
        <v>0</v>
      </c>
      <c r="L2443" s="306">
        <v>0</v>
      </c>
      <c r="M2443" s="306">
        <v>0</v>
      </c>
      <c r="N2443" s="306">
        <v>0</v>
      </c>
    </row>
    <row r="2444" spans="1:14">
      <c r="A2444" s="259" t="s">
        <v>108</v>
      </c>
      <c r="B2444" s="259" t="s">
        <v>24</v>
      </c>
      <c r="C2444" s="259" t="s">
        <v>60</v>
      </c>
      <c r="D2444" s="259" t="s">
        <v>76</v>
      </c>
      <c r="E2444" s="259" t="s">
        <v>76</v>
      </c>
      <c r="F2444" s="259" t="s">
        <v>206</v>
      </c>
      <c r="G2444" s="259" t="s">
        <v>49</v>
      </c>
      <c r="H2444" s="306">
        <v>0</v>
      </c>
      <c r="I2444" s="306">
        <v>0</v>
      </c>
      <c r="J2444" s="306">
        <v>0</v>
      </c>
      <c r="K2444" s="306">
        <v>0</v>
      </c>
      <c r="L2444" s="306">
        <v>0</v>
      </c>
      <c r="M2444" s="306">
        <v>0</v>
      </c>
      <c r="N2444" s="306">
        <v>1889.3207950000001</v>
      </c>
    </row>
    <row r="2445" spans="1:14">
      <c r="A2445" s="259" t="s">
        <v>108</v>
      </c>
      <c r="B2445" s="259" t="s">
        <v>24</v>
      </c>
      <c r="C2445" s="259" t="s">
        <v>61</v>
      </c>
      <c r="D2445" s="259" t="s">
        <v>77</v>
      </c>
      <c r="E2445" s="259" t="s">
        <v>77</v>
      </c>
      <c r="F2445" s="259" t="s">
        <v>206</v>
      </c>
      <c r="G2445" s="259" t="s">
        <v>49</v>
      </c>
      <c r="H2445" s="306">
        <v>0</v>
      </c>
      <c r="I2445" s="306">
        <v>0</v>
      </c>
      <c r="J2445" s="306">
        <v>0</v>
      </c>
      <c r="K2445" s="306">
        <v>0</v>
      </c>
      <c r="L2445" s="306">
        <v>0</v>
      </c>
      <c r="M2445" s="306">
        <v>0</v>
      </c>
      <c r="N2445" s="306">
        <v>0</v>
      </c>
    </row>
    <row r="2446" spans="1:14">
      <c r="A2446" s="259" t="s">
        <v>108</v>
      </c>
      <c r="B2446" s="259" t="s">
        <v>24</v>
      </c>
      <c r="C2446" s="259" t="s">
        <v>62</v>
      </c>
      <c r="D2446" s="259" t="s">
        <v>78</v>
      </c>
      <c r="E2446" s="259" t="s">
        <v>78</v>
      </c>
      <c r="F2446" s="259" t="s">
        <v>206</v>
      </c>
      <c r="G2446" s="259" t="s">
        <v>49</v>
      </c>
      <c r="H2446" s="306">
        <v>0</v>
      </c>
      <c r="I2446" s="306">
        <v>0</v>
      </c>
      <c r="J2446" s="306">
        <v>1148</v>
      </c>
      <c r="K2446" s="306">
        <v>4890</v>
      </c>
      <c r="L2446" s="306">
        <v>7000</v>
      </c>
      <c r="M2446" s="306">
        <v>7000</v>
      </c>
      <c r="N2446" s="306">
        <v>11000</v>
      </c>
    </row>
    <row r="2447" spans="1:14">
      <c r="A2447" s="259" t="s">
        <v>108</v>
      </c>
      <c r="B2447" s="259" t="s">
        <v>24</v>
      </c>
      <c r="C2447" s="259" t="s">
        <v>63</v>
      </c>
      <c r="D2447" s="259" t="s">
        <v>79</v>
      </c>
      <c r="E2447" s="259" t="s">
        <v>79</v>
      </c>
      <c r="F2447" s="259" t="s">
        <v>206</v>
      </c>
      <c r="G2447" s="259" t="s">
        <v>49</v>
      </c>
      <c r="H2447" s="306">
        <v>2305</v>
      </c>
      <c r="I2447" s="306">
        <v>2305</v>
      </c>
      <c r="J2447" s="306">
        <v>2305</v>
      </c>
      <c r="K2447" s="306">
        <v>2305</v>
      </c>
      <c r="L2447" s="306">
        <v>2305</v>
      </c>
      <c r="M2447" s="306">
        <v>2305</v>
      </c>
      <c r="N2447" s="306">
        <v>2305</v>
      </c>
    </row>
    <row r="2448" spans="1:14">
      <c r="A2448" s="259" t="s">
        <v>108</v>
      </c>
      <c r="B2448" s="259" t="s">
        <v>24</v>
      </c>
      <c r="C2448" s="259" t="s">
        <v>60</v>
      </c>
      <c r="D2448" s="259" t="s">
        <v>76</v>
      </c>
      <c r="E2448" s="259" t="s">
        <v>207</v>
      </c>
      <c r="F2448" s="259" t="s">
        <v>206</v>
      </c>
      <c r="G2448" s="259" t="s">
        <v>49</v>
      </c>
      <c r="H2448" s="306">
        <v>0</v>
      </c>
      <c r="I2448" s="306">
        <v>0</v>
      </c>
      <c r="J2448" s="306">
        <v>0</v>
      </c>
      <c r="K2448" s="306">
        <v>0</v>
      </c>
      <c r="L2448" s="306">
        <v>0</v>
      </c>
      <c r="M2448" s="306">
        <v>0</v>
      </c>
      <c r="N2448" s="306">
        <v>0</v>
      </c>
    </row>
    <row r="2449" spans="1:14">
      <c r="A2449" s="259" t="s">
        <v>108</v>
      </c>
      <c r="B2449" s="259" t="s">
        <v>24</v>
      </c>
      <c r="C2449" s="259" t="s">
        <v>63</v>
      </c>
      <c r="D2449" s="259" t="s">
        <v>79</v>
      </c>
      <c r="E2449" s="259" t="s">
        <v>208</v>
      </c>
      <c r="F2449" s="259" t="s">
        <v>206</v>
      </c>
      <c r="G2449" s="259" t="s">
        <v>49</v>
      </c>
      <c r="H2449" s="306">
        <v>0</v>
      </c>
      <c r="I2449" s="306">
        <v>0</v>
      </c>
      <c r="J2449" s="306">
        <v>0</v>
      </c>
      <c r="K2449" s="306">
        <v>0</v>
      </c>
      <c r="L2449" s="306">
        <v>0</v>
      </c>
      <c r="M2449" s="306">
        <v>0</v>
      </c>
      <c r="N2449" s="306">
        <v>0</v>
      </c>
    </row>
    <row r="2450" spans="1:14">
      <c r="A2450" s="259" t="s">
        <v>108</v>
      </c>
      <c r="B2450" s="259" t="s">
        <v>24</v>
      </c>
      <c r="C2450" s="259" t="s">
        <v>65</v>
      </c>
      <c r="D2450" s="259" t="s">
        <v>209</v>
      </c>
      <c r="E2450" s="259" t="s">
        <v>80</v>
      </c>
      <c r="F2450" s="259" t="s">
        <v>206</v>
      </c>
      <c r="G2450" s="259" t="s">
        <v>49</v>
      </c>
      <c r="H2450" s="306">
        <v>0</v>
      </c>
      <c r="I2450" s="306">
        <v>0</v>
      </c>
      <c r="J2450" s="306">
        <v>0</v>
      </c>
      <c r="K2450" s="306">
        <v>0</v>
      </c>
      <c r="L2450" s="306">
        <v>0</v>
      </c>
      <c r="M2450" s="306">
        <v>0</v>
      </c>
      <c r="N2450" s="306">
        <v>0</v>
      </c>
    </row>
    <row r="2451" spans="1:14">
      <c r="A2451" s="259" t="s">
        <v>108</v>
      </c>
      <c r="B2451" s="259" t="s">
        <v>24</v>
      </c>
      <c r="C2451" s="259" t="s">
        <v>65</v>
      </c>
      <c r="D2451" s="259" t="s">
        <v>209</v>
      </c>
      <c r="E2451" s="259" t="s">
        <v>81</v>
      </c>
      <c r="F2451" s="259" t="s">
        <v>206</v>
      </c>
      <c r="G2451" s="259" t="s">
        <v>49</v>
      </c>
      <c r="H2451" s="306">
        <v>0</v>
      </c>
      <c r="I2451" s="306">
        <v>0</v>
      </c>
      <c r="J2451" s="306">
        <v>0</v>
      </c>
      <c r="K2451" s="306">
        <v>0</v>
      </c>
      <c r="L2451" s="306">
        <v>0</v>
      </c>
      <c r="M2451" s="306">
        <v>0</v>
      </c>
      <c r="N2451" s="306">
        <v>0</v>
      </c>
    </row>
    <row r="2452" spans="1:14">
      <c r="A2452" s="259" t="s">
        <v>108</v>
      </c>
      <c r="B2452" s="259" t="s">
        <v>24</v>
      </c>
      <c r="C2452" s="259" t="s">
        <v>82</v>
      </c>
      <c r="D2452" s="259" t="s">
        <v>82</v>
      </c>
      <c r="E2452" s="259" t="s">
        <v>82</v>
      </c>
      <c r="F2452" s="259" t="s">
        <v>206</v>
      </c>
      <c r="G2452" s="259" t="s">
        <v>49</v>
      </c>
      <c r="H2452" s="306">
        <v>0</v>
      </c>
      <c r="I2452" s="306">
        <v>0</v>
      </c>
      <c r="J2452" s="306">
        <v>0</v>
      </c>
      <c r="K2452" s="306">
        <v>0</v>
      </c>
      <c r="L2452" s="306">
        <v>0</v>
      </c>
      <c r="M2452" s="306">
        <v>0</v>
      </c>
      <c r="N2452" s="306">
        <v>0</v>
      </c>
    </row>
    <row r="2453" spans="1:14">
      <c r="A2453" s="259" t="s">
        <v>108</v>
      </c>
      <c r="B2453" s="259" t="s">
        <v>24</v>
      </c>
      <c r="C2453" s="259" t="s">
        <v>83</v>
      </c>
      <c r="D2453" s="259" t="s">
        <v>83</v>
      </c>
      <c r="E2453" s="259" t="s">
        <v>83</v>
      </c>
      <c r="F2453" s="259" t="s">
        <v>206</v>
      </c>
      <c r="G2453" s="259" t="s">
        <v>49</v>
      </c>
      <c r="H2453" s="306">
        <v>0</v>
      </c>
      <c r="I2453" s="306">
        <v>0</v>
      </c>
      <c r="J2453" s="306">
        <v>0</v>
      </c>
      <c r="K2453" s="306">
        <v>0</v>
      </c>
      <c r="L2453" s="306">
        <v>0</v>
      </c>
      <c r="M2453" s="306">
        <v>0</v>
      </c>
      <c r="N2453" s="306">
        <v>0</v>
      </c>
    </row>
    <row r="2454" spans="1:14">
      <c r="A2454" s="259" t="s">
        <v>108</v>
      </c>
      <c r="B2454" s="259" t="s">
        <v>24</v>
      </c>
      <c r="C2454" s="259" t="s">
        <v>84</v>
      </c>
      <c r="D2454" s="259" t="s">
        <v>84</v>
      </c>
      <c r="E2454" s="259" t="s">
        <v>84</v>
      </c>
      <c r="F2454" s="259" t="s">
        <v>206</v>
      </c>
      <c r="G2454" s="259" t="s">
        <v>49</v>
      </c>
      <c r="H2454" s="306">
        <v>0</v>
      </c>
      <c r="I2454" s="306">
        <v>0</v>
      </c>
      <c r="J2454" s="306">
        <v>0</v>
      </c>
      <c r="K2454" s="306">
        <v>0</v>
      </c>
      <c r="L2454" s="306">
        <v>0</v>
      </c>
      <c r="M2454" s="306">
        <v>0</v>
      </c>
      <c r="N2454" s="306">
        <v>0</v>
      </c>
    </row>
    <row r="2455" spans="1:14">
      <c r="A2455" s="259" t="s">
        <v>108</v>
      </c>
      <c r="B2455" s="259" t="s">
        <v>24</v>
      </c>
      <c r="C2455" s="259" t="s">
        <v>85</v>
      </c>
      <c r="D2455" s="259" t="s">
        <v>85</v>
      </c>
      <c r="E2455" s="259" t="s">
        <v>85</v>
      </c>
      <c r="F2455" s="259" t="s">
        <v>206</v>
      </c>
      <c r="G2455" s="259" t="s">
        <v>49</v>
      </c>
      <c r="H2455" s="306">
        <v>0</v>
      </c>
      <c r="I2455" s="306">
        <v>0</v>
      </c>
      <c r="J2455" s="306">
        <v>0</v>
      </c>
      <c r="K2455" s="306">
        <v>0</v>
      </c>
      <c r="L2455" s="306">
        <v>0</v>
      </c>
      <c r="M2455" s="306">
        <v>0</v>
      </c>
      <c r="N2455" s="306">
        <v>0</v>
      </c>
    </row>
    <row r="2456" spans="1:14">
      <c r="A2456" s="259" t="s">
        <v>108</v>
      </c>
      <c r="B2456" s="259" t="s">
        <v>24</v>
      </c>
      <c r="C2456" s="259" t="s">
        <v>87</v>
      </c>
      <c r="D2456" s="259" t="s">
        <v>87</v>
      </c>
      <c r="E2456" s="259" t="s">
        <v>87</v>
      </c>
      <c r="F2456" s="259" t="s">
        <v>206</v>
      </c>
      <c r="G2456" s="259" t="s">
        <v>49</v>
      </c>
      <c r="H2456" s="306">
        <v>0</v>
      </c>
      <c r="I2456" s="306">
        <v>32.456000000000003</v>
      </c>
      <c r="J2456" s="306">
        <v>32.456000000000003</v>
      </c>
      <c r="K2456" s="306">
        <v>40.456000000000003</v>
      </c>
      <c r="L2456" s="306">
        <v>40.456000000000003</v>
      </c>
      <c r="M2456" s="306">
        <v>40.456000000000003</v>
      </c>
      <c r="N2456" s="306">
        <v>40.456000000000003</v>
      </c>
    </row>
    <row r="2457" spans="1:14">
      <c r="A2457" s="259" t="s">
        <v>108</v>
      </c>
      <c r="B2457" s="259" t="s">
        <v>24</v>
      </c>
      <c r="C2457" s="259" t="s">
        <v>88</v>
      </c>
      <c r="D2457" s="259" t="s">
        <v>88</v>
      </c>
      <c r="E2457" s="259" t="s">
        <v>88</v>
      </c>
      <c r="F2457" s="259" t="s">
        <v>206</v>
      </c>
      <c r="G2457" s="259" t="s">
        <v>49</v>
      </c>
      <c r="H2457" s="306">
        <v>0</v>
      </c>
      <c r="I2457" s="306">
        <v>0</v>
      </c>
      <c r="J2457" s="306">
        <v>0</v>
      </c>
      <c r="K2457" s="306">
        <v>0</v>
      </c>
      <c r="L2457" s="306">
        <v>1174</v>
      </c>
      <c r="M2457" s="306">
        <v>2332</v>
      </c>
      <c r="N2457" s="306">
        <v>2332</v>
      </c>
    </row>
    <row r="2458" spans="1:14">
      <c r="A2458" s="259" t="s">
        <v>108</v>
      </c>
      <c r="B2458" s="259" t="s">
        <v>25</v>
      </c>
      <c r="C2458" s="259" t="s">
        <v>48</v>
      </c>
      <c r="D2458" s="259" t="s">
        <v>48</v>
      </c>
      <c r="E2458" s="259" t="s">
        <v>48</v>
      </c>
      <c r="F2458" s="259" t="s">
        <v>206</v>
      </c>
      <c r="G2458" s="259" t="s">
        <v>49</v>
      </c>
      <c r="H2458" s="306">
        <v>0</v>
      </c>
      <c r="I2458" s="306">
        <v>0</v>
      </c>
      <c r="J2458" s="306">
        <v>0</v>
      </c>
      <c r="K2458" s="306">
        <v>0</v>
      </c>
      <c r="L2458" s="306">
        <v>0</v>
      </c>
      <c r="M2458" s="306">
        <v>0</v>
      </c>
      <c r="N2458" s="306">
        <v>0</v>
      </c>
    </row>
    <row r="2459" spans="1:14">
      <c r="A2459" s="259" t="s">
        <v>108</v>
      </c>
      <c r="B2459" s="259" t="s">
        <v>25</v>
      </c>
      <c r="C2459" s="259" t="s">
        <v>53</v>
      </c>
      <c r="D2459" s="259" t="s">
        <v>53</v>
      </c>
      <c r="E2459" s="259" t="s">
        <v>53</v>
      </c>
      <c r="F2459" s="259" t="s">
        <v>206</v>
      </c>
      <c r="G2459" s="259" t="s">
        <v>49</v>
      </c>
      <c r="H2459" s="306">
        <v>0</v>
      </c>
      <c r="I2459" s="306">
        <v>0</v>
      </c>
      <c r="J2459" s="306">
        <v>0</v>
      </c>
      <c r="K2459" s="306">
        <v>0</v>
      </c>
      <c r="L2459" s="306">
        <v>0</v>
      </c>
      <c r="M2459" s="306">
        <v>0</v>
      </c>
      <c r="N2459" s="306">
        <v>0</v>
      </c>
    </row>
    <row r="2460" spans="1:14">
      <c r="A2460" s="259" t="s">
        <v>108</v>
      </c>
      <c r="B2460" s="259" t="s">
        <v>25</v>
      </c>
      <c r="C2460" s="259" t="s">
        <v>54</v>
      </c>
      <c r="D2460" s="259" t="s">
        <v>54</v>
      </c>
      <c r="E2460" s="259" t="s">
        <v>54</v>
      </c>
      <c r="F2460" s="259" t="s">
        <v>206</v>
      </c>
      <c r="G2460" s="259" t="s">
        <v>49</v>
      </c>
      <c r="H2460" s="306">
        <v>11173.937929021005</v>
      </c>
      <c r="I2460" s="306">
        <v>10568.111798021004</v>
      </c>
      <c r="J2460" s="306">
        <v>10568.111798021004</v>
      </c>
      <c r="K2460" s="306">
        <v>10568.111798021004</v>
      </c>
      <c r="L2460" s="306">
        <v>10568.111798021004</v>
      </c>
      <c r="M2460" s="306">
        <v>10568.111798021004</v>
      </c>
      <c r="N2460" s="306">
        <v>10568.111798021004</v>
      </c>
    </row>
    <row r="2461" spans="1:14">
      <c r="A2461" s="259" t="s">
        <v>108</v>
      </c>
      <c r="B2461" s="259" t="s">
        <v>25</v>
      </c>
      <c r="C2461" s="259" t="s">
        <v>55</v>
      </c>
      <c r="D2461" s="259" t="s">
        <v>55</v>
      </c>
      <c r="E2461" s="259" t="s">
        <v>55</v>
      </c>
      <c r="F2461" s="259" t="s">
        <v>206</v>
      </c>
      <c r="G2461" s="259" t="s">
        <v>49</v>
      </c>
      <c r="H2461" s="306">
        <v>4215.5420000000004</v>
      </c>
      <c r="I2461" s="306">
        <v>4113.2420000000002</v>
      </c>
      <c r="J2461" s="306">
        <v>4113.2420000000002</v>
      </c>
      <c r="K2461" s="306">
        <v>3211.7419999999997</v>
      </c>
      <c r="L2461" s="306">
        <v>1867.4920000000002</v>
      </c>
      <c r="M2461" s="306">
        <v>1867.4920000000002</v>
      </c>
      <c r="N2461" s="306">
        <v>7489.2420000000002</v>
      </c>
    </row>
    <row r="2462" spans="1:14">
      <c r="A2462" s="259" t="s">
        <v>108</v>
      </c>
      <c r="B2462" s="259" t="s">
        <v>25</v>
      </c>
      <c r="C2462" s="259" t="s">
        <v>56</v>
      </c>
      <c r="D2462" s="259" t="s">
        <v>56</v>
      </c>
      <c r="E2462" s="259" t="s">
        <v>56</v>
      </c>
      <c r="F2462" s="259" t="s">
        <v>206</v>
      </c>
      <c r="G2462" s="259" t="s">
        <v>49</v>
      </c>
      <c r="H2462" s="306">
        <v>10594.453080000001</v>
      </c>
      <c r="I2462" s="306">
        <v>10100.037420000001</v>
      </c>
      <c r="J2462" s="306">
        <v>6202.7743</v>
      </c>
      <c r="K2462" s="306">
        <v>6202.7743</v>
      </c>
      <c r="L2462" s="306">
        <v>442.19159999999988</v>
      </c>
      <c r="M2462" s="306">
        <v>46.499999999999851</v>
      </c>
      <c r="N2462" s="306">
        <v>46.499999999999858</v>
      </c>
    </row>
    <row r="2463" spans="1:14">
      <c r="A2463" s="259" t="s">
        <v>108</v>
      </c>
      <c r="B2463" s="259" t="s">
        <v>25</v>
      </c>
      <c r="C2463" s="259" t="s">
        <v>57</v>
      </c>
      <c r="D2463" s="259" t="s">
        <v>57</v>
      </c>
      <c r="E2463" s="259" t="s">
        <v>57</v>
      </c>
      <c r="F2463" s="259" t="s">
        <v>206</v>
      </c>
      <c r="G2463" s="259" t="s">
        <v>49</v>
      </c>
      <c r="H2463" s="306">
        <v>0</v>
      </c>
      <c r="I2463" s="306">
        <v>0</v>
      </c>
      <c r="J2463" s="306">
        <v>0</v>
      </c>
      <c r="K2463" s="306">
        <v>0</v>
      </c>
      <c r="L2463" s="306">
        <v>0</v>
      </c>
      <c r="M2463" s="306">
        <v>0</v>
      </c>
      <c r="N2463" s="306">
        <v>0</v>
      </c>
    </row>
    <row r="2464" spans="1:14">
      <c r="A2464" s="259" t="s">
        <v>108</v>
      </c>
      <c r="B2464" s="259" t="s">
        <v>25</v>
      </c>
      <c r="C2464" s="259" t="s">
        <v>58</v>
      </c>
      <c r="D2464" s="259" t="s">
        <v>58</v>
      </c>
      <c r="E2464" s="259" t="s">
        <v>58</v>
      </c>
      <c r="F2464" s="259" t="s">
        <v>206</v>
      </c>
      <c r="G2464" s="259" t="s">
        <v>49</v>
      </c>
      <c r="H2464" s="306">
        <v>3333.6</v>
      </c>
      <c r="I2464" s="306">
        <v>3333.6</v>
      </c>
      <c r="J2464" s="306">
        <v>3333.6</v>
      </c>
      <c r="K2464" s="306">
        <v>3333.6</v>
      </c>
      <c r="L2464" s="306">
        <v>3333.6</v>
      </c>
      <c r="M2464" s="306">
        <v>3333.6</v>
      </c>
      <c r="N2464" s="306">
        <v>3333.6</v>
      </c>
    </row>
    <row r="2465" spans="1:14">
      <c r="A2465" s="259" t="s">
        <v>108</v>
      </c>
      <c r="B2465" s="259" t="s">
        <v>25</v>
      </c>
      <c r="C2465" s="259" t="s">
        <v>59</v>
      </c>
      <c r="D2465" s="259" t="s">
        <v>59</v>
      </c>
      <c r="E2465" s="259" t="s">
        <v>59</v>
      </c>
      <c r="F2465" s="259" t="s">
        <v>206</v>
      </c>
      <c r="G2465" s="259" t="s">
        <v>49</v>
      </c>
      <c r="H2465" s="306">
        <v>5704.7449999999999</v>
      </c>
      <c r="I2465" s="306">
        <v>5704.7449999999999</v>
      </c>
      <c r="J2465" s="306">
        <v>5704.7449999999999</v>
      </c>
      <c r="K2465" s="306">
        <v>5704.7449999999999</v>
      </c>
      <c r="L2465" s="306">
        <v>5704.7449999999999</v>
      </c>
      <c r="M2465" s="306">
        <v>5704.7449999999999</v>
      </c>
      <c r="N2465" s="306">
        <v>5704.7449999999999</v>
      </c>
    </row>
    <row r="2466" spans="1:14">
      <c r="A2466" s="259" t="s">
        <v>108</v>
      </c>
      <c r="B2466" s="259" t="s">
        <v>25</v>
      </c>
      <c r="C2466" s="259" t="s">
        <v>60</v>
      </c>
      <c r="D2466" s="259" t="s">
        <v>60</v>
      </c>
      <c r="E2466" s="259" t="s">
        <v>60</v>
      </c>
      <c r="F2466" s="259" t="s">
        <v>206</v>
      </c>
      <c r="G2466" s="259" t="s">
        <v>49</v>
      </c>
      <c r="H2466" s="306">
        <v>13433</v>
      </c>
      <c r="I2466" s="306">
        <v>19828</v>
      </c>
      <c r="J2466" s="306">
        <v>22339</v>
      </c>
      <c r="K2466" s="306">
        <v>25088</v>
      </c>
      <c r="L2466" s="306">
        <v>29213</v>
      </c>
      <c r="M2466" s="306">
        <v>34259</v>
      </c>
      <c r="N2466" s="306">
        <v>41831</v>
      </c>
    </row>
    <row r="2467" spans="1:14">
      <c r="A2467" s="259" t="s">
        <v>108</v>
      </c>
      <c r="B2467" s="259" t="s">
        <v>25</v>
      </c>
      <c r="C2467" s="259" t="s">
        <v>61</v>
      </c>
      <c r="D2467" s="259" t="s">
        <v>61</v>
      </c>
      <c r="E2467" s="259" t="s">
        <v>61</v>
      </c>
      <c r="F2467" s="259" t="s">
        <v>206</v>
      </c>
      <c r="G2467" s="259" t="s">
        <v>49</v>
      </c>
      <c r="H2467" s="306">
        <v>4055</v>
      </c>
      <c r="I2467" s="306">
        <v>4190</v>
      </c>
      <c r="J2467" s="306">
        <v>8234</v>
      </c>
      <c r="K2467" s="306">
        <v>9571</v>
      </c>
      <c r="L2467" s="306">
        <v>11579</v>
      </c>
      <c r="M2467" s="306">
        <v>12801</v>
      </c>
      <c r="N2467" s="306">
        <v>14634</v>
      </c>
    </row>
    <row r="2468" spans="1:14">
      <c r="A2468" s="259" t="s">
        <v>108</v>
      </c>
      <c r="B2468" s="259" t="s">
        <v>25</v>
      </c>
      <c r="C2468" s="259" t="s">
        <v>62</v>
      </c>
      <c r="D2468" s="259" t="s">
        <v>62</v>
      </c>
      <c r="E2468" s="259" t="s">
        <v>62</v>
      </c>
      <c r="F2468" s="259" t="s">
        <v>206</v>
      </c>
      <c r="G2468" s="259" t="s">
        <v>49</v>
      </c>
      <c r="H2468" s="306">
        <v>1054</v>
      </c>
      <c r="I2468" s="306">
        <v>4142</v>
      </c>
      <c r="J2468" s="306">
        <v>6200</v>
      </c>
      <c r="K2468" s="306">
        <v>8126</v>
      </c>
      <c r="L2468" s="306">
        <v>11015</v>
      </c>
      <c r="M2468" s="306">
        <v>12551</v>
      </c>
      <c r="N2468" s="306">
        <v>14855</v>
      </c>
    </row>
    <row r="2469" spans="1:14">
      <c r="A2469" s="259" t="s">
        <v>108</v>
      </c>
      <c r="B2469" s="259" t="s">
        <v>25</v>
      </c>
      <c r="C2469" s="259" t="s">
        <v>63</v>
      </c>
      <c r="D2469" s="259" t="s">
        <v>63</v>
      </c>
      <c r="E2469" s="259" t="s">
        <v>63</v>
      </c>
      <c r="F2469" s="259" t="s">
        <v>206</v>
      </c>
      <c r="G2469" s="259" t="s">
        <v>49</v>
      </c>
      <c r="H2469" s="306">
        <v>1802</v>
      </c>
      <c r="I2469" s="306">
        <v>2702</v>
      </c>
      <c r="J2469" s="306">
        <v>3302</v>
      </c>
      <c r="K2469" s="306">
        <v>6409.8500000000013</v>
      </c>
      <c r="L2469" s="306">
        <v>11071.65</v>
      </c>
      <c r="M2469" s="306">
        <v>12382.009999999998</v>
      </c>
      <c r="N2469" s="306">
        <v>14347.56</v>
      </c>
    </row>
    <row r="2470" spans="1:14">
      <c r="A2470" s="259" t="s">
        <v>108</v>
      </c>
      <c r="B2470" s="259" t="s">
        <v>25</v>
      </c>
      <c r="C2470" s="259" t="s">
        <v>64</v>
      </c>
      <c r="D2470" s="259" t="s">
        <v>64</v>
      </c>
      <c r="E2470" s="259" t="s">
        <v>64</v>
      </c>
      <c r="F2470" s="259" t="s">
        <v>206</v>
      </c>
      <c r="G2470" s="259" t="s">
        <v>49</v>
      </c>
      <c r="H2470" s="306">
        <v>516.16499999999996</v>
      </c>
      <c r="I2470" s="306">
        <v>516.16499999999996</v>
      </c>
      <c r="J2470" s="306">
        <v>516.16499999999996</v>
      </c>
      <c r="K2470" s="306">
        <v>516.16499999999996</v>
      </c>
      <c r="L2470" s="306">
        <v>516.16499999999996</v>
      </c>
      <c r="M2470" s="306">
        <v>516.16499999999996</v>
      </c>
      <c r="N2470" s="306">
        <v>106.3</v>
      </c>
    </row>
    <row r="2471" spans="1:14">
      <c r="A2471" s="259" t="s">
        <v>108</v>
      </c>
      <c r="B2471" s="259" t="s">
        <v>25</v>
      </c>
      <c r="C2471" s="259" t="s">
        <v>54</v>
      </c>
      <c r="D2471" s="259" t="s">
        <v>72</v>
      </c>
      <c r="E2471" s="259" t="s">
        <v>72</v>
      </c>
      <c r="F2471" s="259" t="s">
        <v>206</v>
      </c>
      <c r="G2471" s="259" t="s">
        <v>49</v>
      </c>
      <c r="H2471" s="306">
        <v>0</v>
      </c>
      <c r="I2471" s="306">
        <v>0</v>
      </c>
      <c r="J2471" s="306">
        <v>0</v>
      </c>
      <c r="K2471" s="306">
        <v>0</v>
      </c>
      <c r="L2471" s="306">
        <v>0</v>
      </c>
      <c r="M2471" s="306">
        <v>0</v>
      </c>
      <c r="N2471" s="306">
        <v>0</v>
      </c>
    </row>
    <row r="2472" spans="1:14">
      <c r="A2472" s="259" t="s">
        <v>108</v>
      </c>
      <c r="B2472" s="259" t="s">
        <v>25</v>
      </c>
      <c r="C2472" s="259" t="s">
        <v>55</v>
      </c>
      <c r="D2472" s="259" t="s">
        <v>73</v>
      </c>
      <c r="E2472" s="259" t="s">
        <v>73</v>
      </c>
      <c r="F2472" s="259" t="s">
        <v>206</v>
      </c>
      <c r="G2472" s="259" t="s">
        <v>49</v>
      </c>
      <c r="H2472" s="306">
        <v>0</v>
      </c>
      <c r="I2472" s="306">
        <v>0</v>
      </c>
      <c r="J2472" s="306">
        <v>0</v>
      </c>
      <c r="K2472" s="306">
        <v>0</v>
      </c>
      <c r="L2472" s="306">
        <v>0</v>
      </c>
      <c r="M2472" s="306">
        <v>0</v>
      </c>
      <c r="N2472" s="306">
        <v>0</v>
      </c>
    </row>
    <row r="2473" spans="1:14">
      <c r="A2473" s="259" t="s">
        <v>108</v>
      </c>
      <c r="B2473" s="259" t="s">
        <v>25</v>
      </c>
      <c r="C2473" s="259" t="s">
        <v>57</v>
      </c>
      <c r="D2473" s="259" t="s">
        <v>74</v>
      </c>
      <c r="E2473" s="259" t="s">
        <v>74</v>
      </c>
      <c r="F2473" s="259" t="s">
        <v>206</v>
      </c>
      <c r="G2473" s="259" t="s">
        <v>49</v>
      </c>
      <c r="H2473" s="306">
        <v>0</v>
      </c>
      <c r="I2473" s="306">
        <v>0</v>
      </c>
      <c r="J2473" s="306">
        <v>0</v>
      </c>
      <c r="K2473" s="306">
        <v>0</v>
      </c>
      <c r="L2473" s="306">
        <v>0</v>
      </c>
      <c r="M2473" s="306">
        <v>0</v>
      </c>
      <c r="N2473" s="306">
        <v>0</v>
      </c>
    </row>
    <row r="2474" spans="1:14">
      <c r="A2474" s="259" t="s">
        <v>108</v>
      </c>
      <c r="B2474" s="259" t="s">
        <v>25</v>
      </c>
      <c r="C2474" s="259" t="s">
        <v>64</v>
      </c>
      <c r="D2474" s="259" t="s">
        <v>75</v>
      </c>
      <c r="E2474" s="259" t="s">
        <v>75</v>
      </c>
      <c r="F2474" s="259" t="s">
        <v>206</v>
      </c>
      <c r="G2474" s="259" t="s">
        <v>49</v>
      </c>
      <c r="H2474" s="306">
        <v>0</v>
      </c>
      <c r="I2474" s="306">
        <v>0</v>
      </c>
      <c r="J2474" s="306">
        <v>0</v>
      </c>
      <c r="K2474" s="306">
        <v>0</v>
      </c>
      <c r="L2474" s="306">
        <v>166.69924700000001</v>
      </c>
      <c r="M2474" s="306">
        <v>166.69924700000001</v>
      </c>
      <c r="N2474" s="306">
        <v>166.69924700000001</v>
      </c>
    </row>
    <row r="2475" spans="1:14">
      <c r="A2475" s="259" t="s">
        <v>108</v>
      </c>
      <c r="B2475" s="259" t="s">
        <v>25</v>
      </c>
      <c r="C2475" s="259" t="s">
        <v>60</v>
      </c>
      <c r="D2475" s="259" t="s">
        <v>76</v>
      </c>
      <c r="E2475" s="259" t="s">
        <v>76</v>
      </c>
      <c r="F2475" s="259" t="s">
        <v>206</v>
      </c>
      <c r="G2475" s="259" t="s">
        <v>49</v>
      </c>
      <c r="H2475" s="306">
        <v>0</v>
      </c>
      <c r="I2475" s="306">
        <v>0</v>
      </c>
      <c r="J2475" s="306">
        <v>0</v>
      </c>
      <c r="K2475" s="306">
        <v>0</v>
      </c>
      <c r="L2475" s="306">
        <v>0</v>
      </c>
      <c r="M2475" s="306">
        <v>0</v>
      </c>
      <c r="N2475" s="306">
        <v>0</v>
      </c>
    </row>
    <row r="2476" spans="1:14">
      <c r="A2476" s="259" t="s">
        <v>108</v>
      </c>
      <c r="B2476" s="259" t="s">
        <v>25</v>
      </c>
      <c r="C2476" s="259" t="s">
        <v>61</v>
      </c>
      <c r="D2476" s="259" t="s">
        <v>77</v>
      </c>
      <c r="E2476" s="259" t="s">
        <v>77</v>
      </c>
      <c r="F2476" s="259" t="s">
        <v>206</v>
      </c>
      <c r="G2476" s="259" t="s">
        <v>49</v>
      </c>
      <c r="H2476" s="306">
        <v>0</v>
      </c>
      <c r="I2476" s="306">
        <v>0</v>
      </c>
      <c r="J2476" s="306">
        <v>0</v>
      </c>
      <c r="K2476" s="306">
        <v>0</v>
      </c>
      <c r="L2476" s="306">
        <v>0</v>
      </c>
      <c r="M2476" s="306">
        <v>0</v>
      </c>
      <c r="N2476" s="306">
        <v>0</v>
      </c>
    </row>
    <row r="2477" spans="1:14">
      <c r="A2477" s="259" t="s">
        <v>108</v>
      </c>
      <c r="B2477" s="259" t="s">
        <v>25</v>
      </c>
      <c r="C2477" s="259" t="s">
        <v>62</v>
      </c>
      <c r="D2477" s="259" t="s">
        <v>78</v>
      </c>
      <c r="E2477" s="259" t="s">
        <v>78</v>
      </c>
      <c r="F2477" s="259" t="s">
        <v>206</v>
      </c>
      <c r="G2477" s="259" t="s">
        <v>49</v>
      </c>
      <c r="H2477" s="306">
        <v>0</v>
      </c>
      <c r="I2477" s="306">
        <v>0</v>
      </c>
      <c r="J2477" s="306">
        <v>0</v>
      </c>
      <c r="K2477" s="306">
        <v>0</v>
      </c>
      <c r="L2477" s="306">
        <v>0</v>
      </c>
      <c r="M2477" s="306">
        <v>0</v>
      </c>
      <c r="N2477" s="306">
        <v>0</v>
      </c>
    </row>
    <row r="2478" spans="1:14">
      <c r="A2478" s="259" t="s">
        <v>108</v>
      </c>
      <c r="B2478" s="259" t="s">
        <v>25</v>
      </c>
      <c r="C2478" s="259" t="s">
        <v>63</v>
      </c>
      <c r="D2478" s="259" t="s">
        <v>79</v>
      </c>
      <c r="E2478" s="259" t="s">
        <v>79</v>
      </c>
      <c r="F2478" s="259" t="s">
        <v>206</v>
      </c>
      <c r="G2478" s="259" t="s">
        <v>49</v>
      </c>
      <c r="H2478" s="306">
        <v>0</v>
      </c>
      <c r="I2478" s="306">
        <v>0</v>
      </c>
      <c r="J2478" s="306">
        <v>0</v>
      </c>
      <c r="K2478" s="306">
        <v>0</v>
      </c>
      <c r="L2478" s="306">
        <v>0</v>
      </c>
      <c r="M2478" s="306">
        <v>0</v>
      </c>
      <c r="N2478" s="306">
        <v>27.27694</v>
      </c>
    </row>
    <row r="2479" spans="1:14">
      <c r="A2479" s="259" t="s">
        <v>108</v>
      </c>
      <c r="B2479" s="259" t="s">
        <v>25</v>
      </c>
      <c r="C2479" s="259" t="s">
        <v>60</v>
      </c>
      <c r="D2479" s="259" t="s">
        <v>76</v>
      </c>
      <c r="E2479" s="259" t="s">
        <v>207</v>
      </c>
      <c r="F2479" s="259" t="s">
        <v>206</v>
      </c>
      <c r="G2479" s="259" t="s">
        <v>49</v>
      </c>
      <c r="H2479" s="306">
        <v>0</v>
      </c>
      <c r="I2479" s="306">
        <v>0</v>
      </c>
      <c r="J2479" s="306">
        <v>0</v>
      </c>
      <c r="K2479" s="306">
        <v>0</v>
      </c>
      <c r="L2479" s="306">
        <v>0</v>
      </c>
      <c r="M2479" s="306">
        <v>0</v>
      </c>
      <c r="N2479" s="306">
        <v>0</v>
      </c>
    </row>
    <row r="2480" spans="1:14">
      <c r="A2480" s="259" t="s">
        <v>108</v>
      </c>
      <c r="B2480" s="259" t="s">
        <v>25</v>
      </c>
      <c r="C2480" s="259" t="s">
        <v>63</v>
      </c>
      <c r="D2480" s="259" t="s">
        <v>79</v>
      </c>
      <c r="E2480" s="259" t="s">
        <v>208</v>
      </c>
      <c r="F2480" s="259" t="s">
        <v>206</v>
      </c>
      <c r="G2480" s="259" t="s">
        <v>49</v>
      </c>
      <c r="H2480" s="306">
        <v>0</v>
      </c>
      <c r="I2480" s="306">
        <v>0</v>
      </c>
      <c r="J2480" s="306">
        <v>0</v>
      </c>
      <c r="K2480" s="306">
        <v>0</v>
      </c>
      <c r="L2480" s="306">
        <v>0</v>
      </c>
      <c r="M2480" s="306">
        <v>0</v>
      </c>
      <c r="N2480" s="306">
        <v>0</v>
      </c>
    </row>
    <row r="2481" spans="1:14">
      <c r="A2481" s="259" t="s">
        <v>108</v>
      </c>
      <c r="B2481" s="259" t="s">
        <v>25</v>
      </c>
      <c r="C2481" s="259" t="s">
        <v>65</v>
      </c>
      <c r="D2481" s="259" t="s">
        <v>209</v>
      </c>
      <c r="E2481" s="259" t="s">
        <v>80</v>
      </c>
      <c r="F2481" s="259" t="s">
        <v>206</v>
      </c>
      <c r="G2481" s="259" t="s">
        <v>49</v>
      </c>
      <c r="H2481" s="306">
        <v>0</v>
      </c>
      <c r="I2481" s="306">
        <v>0</v>
      </c>
      <c r="J2481" s="306">
        <v>0</v>
      </c>
      <c r="K2481" s="306">
        <v>0</v>
      </c>
      <c r="L2481" s="306">
        <v>0</v>
      </c>
      <c r="M2481" s="306">
        <v>0</v>
      </c>
      <c r="N2481" s="306">
        <v>0</v>
      </c>
    </row>
    <row r="2482" spans="1:14">
      <c r="A2482" s="259" t="s">
        <v>108</v>
      </c>
      <c r="B2482" s="259" t="s">
        <v>25</v>
      </c>
      <c r="C2482" s="259" t="s">
        <v>65</v>
      </c>
      <c r="D2482" s="259" t="s">
        <v>209</v>
      </c>
      <c r="E2482" s="259" t="s">
        <v>81</v>
      </c>
      <c r="F2482" s="259" t="s">
        <v>206</v>
      </c>
      <c r="G2482" s="259" t="s">
        <v>49</v>
      </c>
      <c r="H2482" s="306">
        <v>0</v>
      </c>
      <c r="I2482" s="306">
        <v>0</v>
      </c>
      <c r="J2482" s="306">
        <v>0</v>
      </c>
      <c r="K2482" s="306">
        <v>0</v>
      </c>
      <c r="L2482" s="306">
        <v>0</v>
      </c>
      <c r="M2482" s="306">
        <v>0</v>
      </c>
      <c r="N2482" s="306">
        <v>0</v>
      </c>
    </row>
    <row r="2483" spans="1:14">
      <c r="A2483" s="259" t="s">
        <v>108</v>
      </c>
      <c r="B2483" s="259" t="s">
        <v>25</v>
      </c>
      <c r="C2483" s="259" t="s">
        <v>82</v>
      </c>
      <c r="D2483" s="259" t="s">
        <v>82</v>
      </c>
      <c r="E2483" s="259" t="s">
        <v>82</v>
      </c>
      <c r="F2483" s="259" t="s">
        <v>206</v>
      </c>
      <c r="G2483" s="259" t="s">
        <v>49</v>
      </c>
      <c r="H2483" s="306">
        <v>0</v>
      </c>
      <c r="I2483" s="306">
        <v>0</v>
      </c>
      <c r="J2483" s="306">
        <v>0</v>
      </c>
      <c r="K2483" s="306">
        <v>0</v>
      </c>
      <c r="L2483" s="306">
        <v>0</v>
      </c>
      <c r="M2483" s="306">
        <v>0</v>
      </c>
      <c r="N2483" s="306">
        <v>0</v>
      </c>
    </row>
    <row r="2484" spans="1:14">
      <c r="A2484" s="259" t="s">
        <v>108</v>
      </c>
      <c r="B2484" s="259" t="s">
        <v>25</v>
      </c>
      <c r="C2484" s="259" t="s">
        <v>83</v>
      </c>
      <c r="D2484" s="259" t="s">
        <v>83</v>
      </c>
      <c r="E2484" s="259" t="s">
        <v>83</v>
      </c>
      <c r="F2484" s="259" t="s">
        <v>206</v>
      </c>
      <c r="G2484" s="259" t="s">
        <v>49</v>
      </c>
      <c r="H2484" s="306">
        <v>8.1250710000000002</v>
      </c>
      <c r="I2484" s="306">
        <v>613.95120200000008</v>
      </c>
      <c r="J2484" s="306">
        <v>613.95120200000008</v>
      </c>
      <c r="K2484" s="306">
        <v>613.95120200000008</v>
      </c>
      <c r="L2484" s="306">
        <v>613.95120200000008</v>
      </c>
      <c r="M2484" s="306">
        <v>613.95120200000008</v>
      </c>
      <c r="N2484" s="306">
        <v>613.95120200000008</v>
      </c>
    </row>
    <row r="2485" spans="1:14">
      <c r="A2485" s="259" t="s">
        <v>108</v>
      </c>
      <c r="B2485" s="259" t="s">
        <v>25</v>
      </c>
      <c r="C2485" s="259" t="s">
        <v>84</v>
      </c>
      <c r="D2485" s="259" t="s">
        <v>84</v>
      </c>
      <c r="E2485" s="259" t="s">
        <v>84</v>
      </c>
      <c r="F2485" s="259" t="s">
        <v>206</v>
      </c>
      <c r="G2485" s="259" t="s">
        <v>49</v>
      </c>
      <c r="H2485" s="306">
        <v>0</v>
      </c>
      <c r="I2485" s="306">
        <v>28</v>
      </c>
      <c r="J2485" s="306">
        <v>28</v>
      </c>
      <c r="K2485" s="306">
        <v>28</v>
      </c>
      <c r="L2485" s="306">
        <v>1040.0999999999999</v>
      </c>
      <c r="M2485" s="306">
        <v>1040.0999999999999</v>
      </c>
      <c r="N2485" s="306">
        <v>1040.0999999999999</v>
      </c>
    </row>
    <row r="2486" spans="1:14">
      <c r="A2486" s="259" t="s">
        <v>108</v>
      </c>
      <c r="B2486" s="259" t="s">
        <v>25</v>
      </c>
      <c r="C2486" s="259" t="s">
        <v>85</v>
      </c>
      <c r="D2486" s="259" t="s">
        <v>85</v>
      </c>
      <c r="E2486" s="259" t="s">
        <v>85</v>
      </c>
      <c r="F2486" s="259" t="s">
        <v>206</v>
      </c>
      <c r="G2486" s="259" t="s">
        <v>49</v>
      </c>
      <c r="H2486" s="306">
        <v>266.74691999999999</v>
      </c>
      <c r="I2486" s="306">
        <v>761.16258000000005</v>
      </c>
      <c r="J2486" s="306">
        <v>4658.4256999999998</v>
      </c>
      <c r="K2486" s="306">
        <v>4658.4256999999998</v>
      </c>
      <c r="L2486" s="306">
        <v>10419.008400000002</v>
      </c>
      <c r="M2486" s="306">
        <v>10814.700000000003</v>
      </c>
      <c r="N2486" s="306">
        <v>10814.700000000003</v>
      </c>
    </row>
    <row r="2487" spans="1:14">
      <c r="A2487" s="259" t="s">
        <v>108</v>
      </c>
      <c r="B2487" s="259" t="s">
        <v>25</v>
      </c>
      <c r="C2487" s="259" t="s">
        <v>87</v>
      </c>
      <c r="D2487" s="259" t="s">
        <v>87</v>
      </c>
      <c r="E2487" s="259" t="s">
        <v>87</v>
      </c>
      <c r="F2487" s="259" t="s">
        <v>206</v>
      </c>
      <c r="G2487" s="259" t="s">
        <v>49</v>
      </c>
      <c r="H2487" s="306">
        <v>0</v>
      </c>
      <c r="I2487" s="306">
        <v>0</v>
      </c>
      <c r="J2487" s="306">
        <v>0</v>
      </c>
      <c r="K2487" s="306">
        <v>0</v>
      </c>
      <c r="L2487" s="306">
        <v>0</v>
      </c>
      <c r="M2487" s="306">
        <v>0</v>
      </c>
      <c r="N2487" s="306">
        <v>0</v>
      </c>
    </row>
    <row r="2488" spans="1:14">
      <c r="A2488" s="259" t="s">
        <v>108</v>
      </c>
      <c r="B2488" s="259" t="s">
        <v>25</v>
      </c>
      <c r="C2488" s="259" t="s">
        <v>88</v>
      </c>
      <c r="D2488" s="259" t="s">
        <v>88</v>
      </c>
      <c r="E2488" s="259" t="s">
        <v>88</v>
      </c>
      <c r="F2488" s="259" t="s">
        <v>206</v>
      </c>
      <c r="G2488" s="259" t="s">
        <v>49</v>
      </c>
      <c r="H2488" s="306">
        <v>0</v>
      </c>
      <c r="I2488" s="306">
        <v>0</v>
      </c>
      <c r="J2488" s="306">
        <v>0</v>
      </c>
      <c r="K2488" s="306">
        <v>0</v>
      </c>
      <c r="L2488" s="306">
        <v>0</v>
      </c>
      <c r="M2488" s="306">
        <v>0</v>
      </c>
      <c r="N2488" s="306">
        <v>0</v>
      </c>
    </row>
    <row r="2489" spans="1:14">
      <c r="A2489" s="259" t="s">
        <v>108</v>
      </c>
      <c r="B2489" s="259" t="s">
        <v>26</v>
      </c>
      <c r="C2489" s="259" t="s">
        <v>48</v>
      </c>
      <c r="D2489" s="259" t="s">
        <v>48</v>
      </c>
      <c r="E2489" s="259" t="s">
        <v>48</v>
      </c>
      <c r="F2489" s="259" t="s">
        <v>206</v>
      </c>
      <c r="G2489" s="259" t="s">
        <v>49</v>
      </c>
      <c r="H2489" s="306">
        <v>0</v>
      </c>
      <c r="I2489" s="306">
        <v>0</v>
      </c>
      <c r="J2489" s="306">
        <v>0</v>
      </c>
      <c r="K2489" s="306">
        <v>0</v>
      </c>
      <c r="L2489" s="306">
        <v>0</v>
      </c>
      <c r="M2489" s="306">
        <v>0</v>
      </c>
      <c r="N2489" s="306">
        <v>0</v>
      </c>
    </row>
    <row r="2490" spans="1:14">
      <c r="A2490" s="259" t="s">
        <v>108</v>
      </c>
      <c r="B2490" s="259" t="s">
        <v>26</v>
      </c>
      <c r="C2490" s="259" t="s">
        <v>53</v>
      </c>
      <c r="D2490" s="259" t="s">
        <v>53</v>
      </c>
      <c r="E2490" s="259" t="s">
        <v>53</v>
      </c>
      <c r="F2490" s="259" t="s">
        <v>206</v>
      </c>
      <c r="G2490" s="259" t="s">
        <v>49</v>
      </c>
      <c r="H2490" s="306">
        <v>0</v>
      </c>
      <c r="I2490" s="306">
        <v>0</v>
      </c>
      <c r="J2490" s="306">
        <v>0</v>
      </c>
      <c r="K2490" s="306">
        <v>0</v>
      </c>
      <c r="L2490" s="306">
        <v>0</v>
      </c>
      <c r="M2490" s="306">
        <v>0</v>
      </c>
      <c r="N2490" s="306">
        <v>0</v>
      </c>
    </row>
    <row r="2491" spans="1:14">
      <c r="A2491" s="259" t="s">
        <v>108</v>
      </c>
      <c r="B2491" s="259" t="s">
        <v>26</v>
      </c>
      <c r="C2491" s="259" t="s">
        <v>54</v>
      </c>
      <c r="D2491" s="259" t="s">
        <v>54</v>
      </c>
      <c r="E2491" s="259" t="s">
        <v>54</v>
      </c>
      <c r="F2491" s="259" t="s">
        <v>206</v>
      </c>
      <c r="G2491" s="259" t="s">
        <v>49</v>
      </c>
      <c r="H2491" s="306">
        <v>1812.7720023803711</v>
      </c>
      <c r="I2491" s="306">
        <v>1812.7720023803711</v>
      </c>
      <c r="J2491" s="306">
        <v>1812.7720023803711</v>
      </c>
      <c r="K2491" s="306">
        <v>1812.7720023803711</v>
      </c>
      <c r="L2491" s="306">
        <v>1812.7720023803711</v>
      </c>
      <c r="M2491" s="306">
        <v>1812.7720023803711</v>
      </c>
      <c r="N2491" s="306">
        <v>1812.7720023803711</v>
      </c>
    </row>
    <row r="2492" spans="1:14">
      <c r="A2492" s="259" t="s">
        <v>108</v>
      </c>
      <c r="B2492" s="259" t="s">
        <v>26</v>
      </c>
      <c r="C2492" s="259" t="s">
        <v>55</v>
      </c>
      <c r="D2492" s="259" t="s">
        <v>55</v>
      </c>
      <c r="E2492" s="259" t="s">
        <v>55</v>
      </c>
      <c r="F2492" s="259" t="s">
        <v>206</v>
      </c>
      <c r="G2492" s="259" t="s">
        <v>49</v>
      </c>
      <c r="H2492" s="306">
        <v>9.56</v>
      </c>
      <c r="I2492" s="306">
        <v>3.9600000000000009</v>
      </c>
      <c r="J2492" s="306">
        <v>3.9600000000000009</v>
      </c>
      <c r="K2492" s="306">
        <v>3.9600000000000009</v>
      </c>
      <c r="L2492" s="306">
        <v>3.9600000000000009</v>
      </c>
      <c r="M2492" s="306">
        <v>3.9600000000000009</v>
      </c>
      <c r="N2492" s="306">
        <v>3.9600000000000009</v>
      </c>
    </row>
    <row r="2493" spans="1:14">
      <c r="A2493" s="259" t="s">
        <v>108</v>
      </c>
      <c r="B2493" s="259" t="s">
        <v>26</v>
      </c>
      <c r="C2493" s="259" t="s">
        <v>56</v>
      </c>
      <c r="D2493" s="259" t="s">
        <v>56</v>
      </c>
      <c r="E2493" s="259" t="s">
        <v>56</v>
      </c>
      <c r="F2493" s="259" t="s">
        <v>206</v>
      </c>
      <c r="G2493" s="259" t="s">
        <v>49</v>
      </c>
      <c r="H2493" s="306">
        <v>0</v>
      </c>
      <c r="I2493" s="306">
        <v>0</v>
      </c>
      <c r="J2493" s="306">
        <v>0</v>
      </c>
      <c r="K2493" s="306">
        <v>0</v>
      </c>
      <c r="L2493" s="306">
        <v>0</v>
      </c>
      <c r="M2493" s="306">
        <v>0</v>
      </c>
      <c r="N2493" s="306">
        <v>0</v>
      </c>
    </row>
    <row r="2494" spans="1:14">
      <c r="A2494" s="259" t="s">
        <v>108</v>
      </c>
      <c r="B2494" s="259" t="s">
        <v>26</v>
      </c>
      <c r="C2494" s="259" t="s">
        <v>57</v>
      </c>
      <c r="D2494" s="259" t="s">
        <v>57</v>
      </c>
      <c r="E2494" s="259" t="s">
        <v>57</v>
      </c>
      <c r="F2494" s="259" t="s">
        <v>206</v>
      </c>
      <c r="G2494" s="259" t="s">
        <v>49</v>
      </c>
      <c r="H2494" s="306">
        <v>0</v>
      </c>
      <c r="I2494" s="306">
        <v>0</v>
      </c>
      <c r="J2494" s="306">
        <v>0</v>
      </c>
      <c r="K2494" s="306">
        <v>0</v>
      </c>
      <c r="L2494" s="306">
        <v>0</v>
      </c>
      <c r="M2494" s="306">
        <v>0</v>
      </c>
      <c r="N2494" s="306">
        <v>0</v>
      </c>
    </row>
    <row r="2495" spans="1:14">
      <c r="A2495" s="259" t="s">
        <v>108</v>
      </c>
      <c r="B2495" s="259" t="s">
        <v>26</v>
      </c>
      <c r="C2495" s="259" t="s">
        <v>58</v>
      </c>
      <c r="D2495" s="259" t="s">
        <v>58</v>
      </c>
      <c r="E2495" s="259" t="s">
        <v>58</v>
      </c>
      <c r="F2495" s="259" t="s">
        <v>206</v>
      </c>
      <c r="G2495" s="259" t="s">
        <v>49</v>
      </c>
      <c r="H2495" s="306">
        <v>0</v>
      </c>
      <c r="I2495" s="306">
        <v>0</v>
      </c>
      <c r="J2495" s="306">
        <v>0</v>
      </c>
      <c r="K2495" s="306">
        <v>0</v>
      </c>
      <c r="L2495" s="306">
        <v>0</v>
      </c>
      <c r="M2495" s="306">
        <v>0</v>
      </c>
      <c r="N2495" s="306">
        <v>0</v>
      </c>
    </row>
    <row r="2496" spans="1:14">
      <c r="A2496" s="259" t="s">
        <v>108</v>
      </c>
      <c r="B2496" s="259" t="s">
        <v>26</v>
      </c>
      <c r="C2496" s="259" t="s">
        <v>59</v>
      </c>
      <c r="D2496" s="259" t="s">
        <v>59</v>
      </c>
      <c r="E2496" s="259" t="s">
        <v>59</v>
      </c>
      <c r="F2496" s="259" t="s">
        <v>206</v>
      </c>
      <c r="G2496" s="259" t="s">
        <v>49</v>
      </c>
      <c r="H2496" s="306">
        <v>3.1560000000000001</v>
      </c>
      <c r="I2496" s="306">
        <v>3.1560000000000001</v>
      </c>
      <c r="J2496" s="306">
        <v>3.1560000000000001</v>
      </c>
      <c r="K2496" s="306">
        <v>3.1560000000000001</v>
      </c>
      <c r="L2496" s="306">
        <v>3.1560000000000001</v>
      </c>
      <c r="M2496" s="306">
        <v>3.1560000000000001</v>
      </c>
      <c r="N2496" s="306">
        <v>3.1560000000000001</v>
      </c>
    </row>
    <row r="2497" spans="1:14">
      <c r="A2497" s="259" t="s">
        <v>108</v>
      </c>
      <c r="B2497" s="259" t="s">
        <v>26</v>
      </c>
      <c r="C2497" s="259" t="s">
        <v>60</v>
      </c>
      <c r="D2497" s="259" t="s">
        <v>60</v>
      </c>
      <c r="E2497" s="259" t="s">
        <v>60</v>
      </c>
      <c r="F2497" s="259" t="s">
        <v>206</v>
      </c>
      <c r="G2497" s="259" t="s">
        <v>49</v>
      </c>
      <c r="H2497" s="306">
        <v>244.79999999999998</v>
      </c>
      <c r="I2497" s="306">
        <v>244.79999999999998</v>
      </c>
      <c r="J2497" s="306">
        <v>244.79999999999998</v>
      </c>
      <c r="K2497" s="306">
        <v>244.79999999999998</v>
      </c>
      <c r="L2497" s="306">
        <v>244.79999999999998</v>
      </c>
      <c r="M2497" s="306">
        <v>244.79999999999998</v>
      </c>
      <c r="N2497" s="306">
        <v>244.79999999999998</v>
      </c>
    </row>
    <row r="2498" spans="1:14">
      <c r="A2498" s="259" t="s">
        <v>108</v>
      </c>
      <c r="B2498" s="259" t="s">
        <v>26</v>
      </c>
      <c r="C2498" s="259" t="s">
        <v>61</v>
      </c>
      <c r="D2498" s="259" t="s">
        <v>61</v>
      </c>
      <c r="E2498" s="259" t="s">
        <v>61</v>
      </c>
      <c r="F2498" s="259" t="s">
        <v>206</v>
      </c>
      <c r="G2498" s="259" t="s">
        <v>49</v>
      </c>
      <c r="H2498" s="306">
        <v>54.5</v>
      </c>
      <c r="I2498" s="306">
        <v>54.5</v>
      </c>
      <c r="J2498" s="306">
        <v>54.5</v>
      </c>
      <c r="K2498" s="306">
        <v>54.5</v>
      </c>
      <c r="L2498" s="306">
        <v>54.5</v>
      </c>
      <c r="M2498" s="306">
        <v>54.5</v>
      </c>
      <c r="N2498" s="306">
        <v>54.5</v>
      </c>
    </row>
    <row r="2499" spans="1:14">
      <c r="A2499" s="259" t="s">
        <v>108</v>
      </c>
      <c r="B2499" s="259" t="s">
        <v>26</v>
      </c>
      <c r="C2499" s="259" t="s">
        <v>63</v>
      </c>
      <c r="D2499" s="259" t="s">
        <v>63</v>
      </c>
      <c r="E2499" s="259" t="s">
        <v>63</v>
      </c>
      <c r="F2499" s="259" t="s">
        <v>206</v>
      </c>
      <c r="G2499" s="259" t="s">
        <v>49</v>
      </c>
      <c r="H2499" s="306">
        <v>0</v>
      </c>
      <c r="I2499" s="306">
        <v>0</v>
      </c>
      <c r="J2499" s="306">
        <v>0</v>
      </c>
      <c r="K2499" s="306">
        <v>0</v>
      </c>
      <c r="L2499" s="306">
        <v>0</v>
      </c>
      <c r="M2499" s="306">
        <v>0</v>
      </c>
      <c r="N2499" s="306">
        <v>0</v>
      </c>
    </row>
    <row r="2500" spans="1:14">
      <c r="A2500" s="259" t="s">
        <v>108</v>
      </c>
      <c r="B2500" s="259" t="s">
        <v>26</v>
      </c>
      <c r="C2500" s="259" t="s">
        <v>64</v>
      </c>
      <c r="D2500" s="259" t="s">
        <v>64</v>
      </c>
      <c r="E2500" s="259" t="s">
        <v>64</v>
      </c>
      <c r="F2500" s="259" t="s">
        <v>206</v>
      </c>
      <c r="G2500" s="259" t="s">
        <v>49</v>
      </c>
      <c r="H2500" s="306">
        <v>55.542999999999999</v>
      </c>
      <c r="I2500" s="306">
        <v>53.863</v>
      </c>
      <c r="J2500" s="306">
        <v>53.863</v>
      </c>
      <c r="K2500" s="306">
        <v>53.863</v>
      </c>
      <c r="L2500" s="306">
        <v>53.863</v>
      </c>
      <c r="M2500" s="306">
        <v>53.863</v>
      </c>
      <c r="N2500" s="306">
        <v>53.863</v>
      </c>
    </row>
    <row r="2501" spans="1:14">
      <c r="A2501" s="259" t="s">
        <v>108</v>
      </c>
      <c r="B2501" s="259" t="s">
        <v>26</v>
      </c>
      <c r="C2501" s="259" t="s">
        <v>54</v>
      </c>
      <c r="D2501" s="259" t="s">
        <v>72</v>
      </c>
      <c r="E2501" s="259" t="s">
        <v>72</v>
      </c>
      <c r="F2501" s="259" t="s">
        <v>206</v>
      </c>
      <c r="G2501" s="259" t="s">
        <v>49</v>
      </c>
      <c r="H2501" s="306">
        <v>0</v>
      </c>
      <c r="I2501" s="306">
        <v>0</v>
      </c>
      <c r="J2501" s="306">
        <v>0</v>
      </c>
      <c r="K2501" s="306">
        <v>0</v>
      </c>
      <c r="L2501" s="306">
        <v>0</v>
      </c>
      <c r="M2501" s="306">
        <v>0</v>
      </c>
      <c r="N2501" s="306">
        <v>0</v>
      </c>
    </row>
    <row r="2502" spans="1:14">
      <c r="A2502" s="259" t="s">
        <v>108</v>
      </c>
      <c r="B2502" s="259" t="s">
        <v>26</v>
      </c>
      <c r="C2502" s="259" t="s">
        <v>55</v>
      </c>
      <c r="D2502" s="259" t="s">
        <v>73</v>
      </c>
      <c r="E2502" s="259" t="s">
        <v>73</v>
      </c>
      <c r="F2502" s="259" t="s">
        <v>206</v>
      </c>
      <c r="G2502" s="259" t="s">
        <v>49</v>
      </c>
      <c r="H2502" s="306">
        <v>0</v>
      </c>
      <c r="I2502" s="306">
        <v>0</v>
      </c>
      <c r="J2502" s="306">
        <v>0</v>
      </c>
      <c r="K2502" s="306">
        <v>0</v>
      </c>
      <c r="L2502" s="306">
        <v>0</v>
      </c>
      <c r="M2502" s="306">
        <v>0</v>
      </c>
      <c r="N2502" s="306">
        <v>0</v>
      </c>
    </row>
    <row r="2503" spans="1:14">
      <c r="A2503" s="259" t="s">
        <v>108</v>
      </c>
      <c r="B2503" s="259" t="s">
        <v>26</v>
      </c>
      <c r="C2503" s="259" t="s">
        <v>57</v>
      </c>
      <c r="D2503" s="259" t="s">
        <v>74</v>
      </c>
      <c r="E2503" s="259" t="s">
        <v>74</v>
      </c>
      <c r="F2503" s="259" t="s">
        <v>206</v>
      </c>
      <c r="G2503" s="259" t="s">
        <v>49</v>
      </c>
      <c r="H2503" s="306">
        <v>0</v>
      </c>
      <c r="I2503" s="306">
        <v>0</v>
      </c>
      <c r="J2503" s="306">
        <v>0</v>
      </c>
      <c r="K2503" s="306">
        <v>0</v>
      </c>
      <c r="L2503" s="306">
        <v>0</v>
      </c>
      <c r="M2503" s="306">
        <v>0</v>
      </c>
      <c r="N2503" s="306">
        <v>0</v>
      </c>
    </row>
    <row r="2504" spans="1:14">
      <c r="A2504" s="259" t="s">
        <v>108</v>
      </c>
      <c r="B2504" s="259" t="s">
        <v>26</v>
      </c>
      <c r="C2504" s="259" t="s">
        <v>64</v>
      </c>
      <c r="D2504" s="259" t="s">
        <v>75</v>
      </c>
      <c r="E2504" s="259" t="s">
        <v>75</v>
      </c>
      <c r="F2504" s="259" t="s">
        <v>206</v>
      </c>
      <c r="G2504" s="259" t="s">
        <v>49</v>
      </c>
      <c r="H2504" s="306">
        <v>0</v>
      </c>
      <c r="I2504" s="306">
        <v>0</v>
      </c>
      <c r="J2504" s="306">
        <v>0</v>
      </c>
      <c r="K2504" s="306">
        <v>0</v>
      </c>
      <c r="L2504" s="306">
        <v>0</v>
      </c>
      <c r="M2504" s="306">
        <v>0</v>
      </c>
      <c r="N2504" s="306">
        <v>0</v>
      </c>
    </row>
    <row r="2505" spans="1:14">
      <c r="A2505" s="259" t="s">
        <v>108</v>
      </c>
      <c r="B2505" s="259" t="s">
        <v>26</v>
      </c>
      <c r="C2505" s="259" t="s">
        <v>60</v>
      </c>
      <c r="D2505" s="259" t="s">
        <v>76</v>
      </c>
      <c r="E2505" s="259" t="s">
        <v>76</v>
      </c>
      <c r="F2505" s="259" t="s">
        <v>206</v>
      </c>
      <c r="G2505" s="259" t="s">
        <v>49</v>
      </c>
      <c r="H2505" s="306">
        <v>0</v>
      </c>
      <c r="I2505" s="306">
        <v>0</v>
      </c>
      <c r="J2505" s="306">
        <v>0</v>
      </c>
      <c r="K2505" s="306">
        <v>0</v>
      </c>
      <c r="L2505" s="306">
        <v>0</v>
      </c>
      <c r="M2505" s="306">
        <v>0</v>
      </c>
      <c r="N2505" s="306">
        <v>5436.3366110000006</v>
      </c>
    </row>
    <row r="2506" spans="1:14">
      <c r="A2506" s="259" t="s">
        <v>108</v>
      </c>
      <c r="B2506" s="259" t="s">
        <v>26</v>
      </c>
      <c r="C2506" s="259" t="s">
        <v>61</v>
      </c>
      <c r="D2506" s="259" t="s">
        <v>77</v>
      </c>
      <c r="E2506" s="259" t="s">
        <v>77</v>
      </c>
      <c r="F2506" s="259" t="s">
        <v>206</v>
      </c>
      <c r="G2506" s="259" t="s">
        <v>49</v>
      </c>
      <c r="H2506" s="306">
        <v>0</v>
      </c>
      <c r="I2506" s="306">
        <v>0</v>
      </c>
      <c r="J2506" s="306">
        <v>0</v>
      </c>
      <c r="K2506" s="306">
        <v>0</v>
      </c>
      <c r="L2506" s="306">
        <v>0</v>
      </c>
      <c r="M2506" s="306">
        <v>0</v>
      </c>
      <c r="N2506" s="306">
        <v>0</v>
      </c>
    </row>
    <row r="2507" spans="1:14">
      <c r="A2507" s="259" t="s">
        <v>108</v>
      </c>
      <c r="B2507" s="259" t="s">
        <v>26</v>
      </c>
      <c r="C2507" s="259" t="s">
        <v>62</v>
      </c>
      <c r="D2507" s="259" t="s">
        <v>78</v>
      </c>
      <c r="E2507" s="259" t="s">
        <v>78</v>
      </c>
      <c r="F2507" s="259" t="s">
        <v>206</v>
      </c>
      <c r="G2507" s="259" t="s">
        <v>49</v>
      </c>
      <c r="H2507" s="306">
        <v>430</v>
      </c>
      <c r="I2507" s="306">
        <v>430</v>
      </c>
      <c r="J2507" s="306">
        <v>1430</v>
      </c>
      <c r="K2507" s="306">
        <v>1430</v>
      </c>
      <c r="L2507" s="306">
        <v>1430</v>
      </c>
      <c r="M2507" s="306">
        <v>1430</v>
      </c>
      <c r="N2507" s="306">
        <v>1430</v>
      </c>
    </row>
    <row r="2508" spans="1:14">
      <c r="A2508" s="259" t="s">
        <v>108</v>
      </c>
      <c r="B2508" s="259" t="s">
        <v>26</v>
      </c>
      <c r="C2508" s="259" t="s">
        <v>63</v>
      </c>
      <c r="D2508" s="259" t="s">
        <v>79</v>
      </c>
      <c r="E2508" s="259" t="s">
        <v>79</v>
      </c>
      <c r="F2508" s="259" t="s">
        <v>206</v>
      </c>
      <c r="G2508" s="259" t="s">
        <v>49</v>
      </c>
      <c r="H2508" s="306">
        <v>0</v>
      </c>
      <c r="I2508" s="306">
        <v>0</v>
      </c>
      <c r="J2508" s="306">
        <v>0</v>
      </c>
      <c r="K2508" s="306">
        <v>0</v>
      </c>
      <c r="L2508" s="306">
        <v>0</v>
      </c>
      <c r="M2508" s="306">
        <v>0</v>
      </c>
      <c r="N2508" s="306">
        <v>0</v>
      </c>
    </row>
    <row r="2509" spans="1:14">
      <c r="A2509" s="259" t="s">
        <v>108</v>
      </c>
      <c r="B2509" s="259" t="s">
        <v>26</v>
      </c>
      <c r="C2509" s="259" t="s">
        <v>60</v>
      </c>
      <c r="D2509" s="259" t="s">
        <v>76</v>
      </c>
      <c r="E2509" s="259" t="s">
        <v>207</v>
      </c>
      <c r="F2509" s="259" t="s">
        <v>206</v>
      </c>
      <c r="G2509" s="259" t="s">
        <v>49</v>
      </c>
      <c r="H2509" s="306">
        <v>0</v>
      </c>
      <c r="I2509" s="306">
        <v>0</v>
      </c>
      <c r="J2509" s="306">
        <v>0</v>
      </c>
      <c r="K2509" s="306">
        <v>0</v>
      </c>
      <c r="L2509" s="306">
        <v>0</v>
      </c>
      <c r="M2509" s="306">
        <v>0</v>
      </c>
      <c r="N2509" s="306">
        <v>1378.4714180000001</v>
      </c>
    </row>
    <row r="2510" spans="1:14">
      <c r="A2510" s="259" t="s">
        <v>108</v>
      </c>
      <c r="B2510" s="259" t="s">
        <v>26</v>
      </c>
      <c r="C2510" s="259" t="s">
        <v>63</v>
      </c>
      <c r="D2510" s="259" t="s">
        <v>79</v>
      </c>
      <c r="E2510" s="259" t="s">
        <v>208</v>
      </c>
      <c r="F2510" s="259" t="s">
        <v>206</v>
      </c>
      <c r="G2510" s="259" t="s">
        <v>49</v>
      </c>
      <c r="H2510" s="306">
        <v>0</v>
      </c>
      <c r="I2510" s="306">
        <v>0</v>
      </c>
      <c r="J2510" s="306">
        <v>0</v>
      </c>
      <c r="K2510" s="306">
        <v>0</v>
      </c>
      <c r="L2510" s="306">
        <v>0</v>
      </c>
      <c r="M2510" s="306">
        <v>0</v>
      </c>
      <c r="N2510" s="306">
        <v>827.08285100000001</v>
      </c>
    </row>
    <row r="2511" spans="1:14">
      <c r="A2511" s="259" t="s">
        <v>108</v>
      </c>
      <c r="B2511" s="259" t="s">
        <v>26</v>
      </c>
      <c r="C2511" s="259" t="s">
        <v>65</v>
      </c>
      <c r="D2511" s="259" t="s">
        <v>209</v>
      </c>
      <c r="E2511" s="259" t="s">
        <v>80</v>
      </c>
      <c r="F2511" s="259" t="s">
        <v>206</v>
      </c>
      <c r="G2511" s="259" t="s">
        <v>49</v>
      </c>
      <c r="H2511" s="306">
        <v>0</v>
      </c>
      <c r="I2511" s="306">
        <v>0</v>
      </c>
      <c r="J2511" s="306">
        <v>0</v>
      </c>
      <c r="K2511" s="306">
        <v>0</v>
      </c>
      <c r="L2511" s="306">
        <v>0</v>
      </c>
      <c r="M2511" s="306">
        <v>0</v>
      </c>
      <c r="N2511" s="306">
        <v>0</v>
      </c>
    </row>
    <row r="2512" spans="1:14">
      <c r="A2512" s="259" t="s">
        <v>108</v>
      </c>
      <c r="B2512" s="259" t="s">
        <v>26</v>
      </c>
      <c r="C2512" s="259" t="s">
        <v>65</v>
      </c>
      <c r="D2512" s="259" t="s">
        <v>209</v>
      </c>
      <c r="E2512" s="259" t="s">
        <v>81</v>
      </c>
      <c r="F2512" s="259" t="s">
        <v>206</v>
      </c>
      <c r="G2512" s="259" t="s">
        <v>49</v>
      </c>
      <c r="H2512" s="306">
        <v>0</v>
      </c>
      <c r="I2512" s="306">
        <v>0</v>
      </c>
      <c r="J2512" s="306">
        <v>0</v>
      </c>
      <c r="K2512" s="306">
        <v>0</v>
      </c>
      <c r="L2512" s="306">
        <v>0</v>
      </c>
      <c r="M2512" s="306">
        <v>0</v>
      </c>
      <c r="N2512" s="306">
        <v>0</v>
      </c>
    </row>
    <row r="2513" spans="1:14">
      <c r="A2513" s="259" t="s">
        <v>108</v>
      </c>
      <c r="B2513" s="259" t="s">
        <v>26</v>
      </c>
      <c r="C2513" s="259" t="s">
        <v>82</v>
      </c>
      <c r="D2513" s="259" t="s">
        <v>82</v>
      </c>
      <c r="E2513" s="259" t="s">
        <v>82</v>
      </c>
      <c r="F2513" s="259" t="s">
        <v>206</v>
      </c>
      <c r="G2513" s="259" t="s">
        <v>49</v>
      </c>
      <c r="H2513" s="306">
        <v>0</v>
      </c>
      <c r="I2513" s="306">
        <v>0</v>
      </c>
      <c r="J2513" s="306">
        <v>0</v>
      </c>
      <c r="K2513" s="306">
        <v>0</v>
      </c>
      <c r="L2513" s="306">
        <v>0</v>
      </c>
      <c r="M2513" s="306">
        <v>0</v>
      </c>
      <c r="N2513" s="306">
        <v>0</v>
      </c>
    </row>
    <row r="2514" spans="1:14">
      <c r="A2514" s="259" t="s">
        <v>108</v>
      </c>
      <c r="B2514" s="259" t="s">
        <v>26</v>
      </c>
      <c r="C2514" s="259" t="s">
        <v>83</v>
      </c>
      <c r="D2514" s="259" t="s">
        <v>83</v>
      </c>
      <c r="E2514" s="259" t="s">
        <v>83</v>
      </c>
      <c r="F2514" s="259" t="s">
        <v>206</v>
      </c>
      <c r="G2514" s="259" t="s">
        <v>49</v>
      </c>
      <c r="H2514" s="306">
        <v>0</v>
      </c>
      <c r="I2514" s="306">
        <v>0</v>
      </c>
      <c r="J2514" s="306">
        <v>0</v>
      </c>
      <c r="K2514" s="306">
        <v>0</v>
      </c>
      <c r="L2514" s="306">
        <v>0</v>
      </c>
      <c r="M2514" s="306">
        <v>0</v>
      </c>
      <c r="N2514" s="306">
        <v>0</v>
      </c>
    </row>
    <row r="2515" spans="1:14">
      <c r="A2515" s="259" t="s">
        <v>108</v>
      </c>
      <c r="B2515" s="259" t="s">
        <v>26</v>
      </c>
      <c r="C2515" s="259" t="s">
        <v>84</v>
      </c>
      <c r="D2515" s="259" t="s">
        <v>84</v>
      </c>
      <c r="E2515" s="259" t="s">
        <v>84</v>
      </c>
      <c r="F2515" s="259" t="s">
        <v>206</v>
      </c>
      <c r="G2515" s="259" t="s">
        <v>49</v>
      </c>
      <c r="H2515" s="306">
        <v>0</v>
      </c>
      <c r="I2515" s="306">
        <v>5.6</v>
      </c>
      <c r="J2515" s="306">
        <v>5.6</v>
      </c>
      <c r="K2515" s="306">
        <v>5.6</v>
      </c>
      <c r="L2515" s="306">
        <v>5.6</v>
      </c>
      <c r="M2515" s="306">
        <v>5.6</v>
      </c>
      <c r="N2515" s="306">
        <v>5.6</v>
      </c>
    </row>
    <row r="2516" spans="1:14">
      <c r="A2516" s="259" t="s">
        <v>108</v>
      </c>
      <c r="B2516" s="259" t="s">
        <v>26</v>
      </c>
      <c r="C2516" s="259" t="s">
        <v>85</v>
      </c>
      <c r="D2516" s="259" t="s">
        <v>85</v>
      </c>
      <c r="E2516" s="259" t="s">
        <v>85</v>
      </c>
      <c r="F2516" s="259" t="s">
        <v>206</v>
      </c>
      <c r="G2516" s="259" t="s">
        <v>49</v>
      </c>
      <c r="H2516" s="306">
        <v>0</v>
      </c>
      <c r="I2516" s="306">
        <v>0</v>
      </c>
      <c r="J2516" s="306">
        <v>0</v>
      </c>
      <c r="K2516" s="306">
        <v>0</v>
      </c>
      <c r="L2516" s="306">
        <v>0</v>
      </c>
      <c r="M2516" s="306">
        <v>0</v>
      </c>
      <c r="N2516" s="306">
        <v>0</v>
      </c>
    </row>
    <row r="2517" spans="1:14">
      <c r="A2517" s="259" t="s">
        <v>108</v>
      </c>
      <c r="B2517" s="259" t="s">
        <v>26</v>
      </c>
      <c r="C2517" s="259" t="s">
        <v>87</v>
      </c>
      <c r="D2517" s="259" t="s">
        <v>87</v>
      </c>
      <c r="E2517" s="259" t="s">
        <v>87</v>
      </c>
      <c r="F2517" s="259" t="s">
        <v>206</v>
      </c>
      <c r="G2517" s="259" t="s">
        <v>49</v>
      </c>
      <c r="H2517" s="306">
        <v>0</v>
      </c>
      <c r="I2517" s="306">
        <v>1.68</v>
      </c>
      <c r="J2517" s="306">
        <v>1.68</v>
      </c>
      <c r="K2517" s="306">
        <v>1.68</v>
      </c>
      <c r="L2517" s="306">
        <v>1.68</v>
      </c>
      <c r="M2517" s="306">
        <v>1.68</v>
      </c>
      <c r="N2517" s="306">
        <v>1.68</v>
      </c>
    </row>
    <row r="2518" spans="1:14">
      <c r="A2518" s="259" t="s">
        <v>108</v>
      </c>
      <c r="B2518" s="259" t="s">
        <v>26</v>
      </c>
      <c r="C2518" s="259" t="s">
        <v>88</v>
      </c>
      <c r="D2518" s="259" t="s">
        <v>88</v>
      </c>
      <c r="E2518" s="259" t="s">
        <v>88</v>
      </c>
      <c r="F2518" s="259" t="s">
        <v>206</v>
      </c>
      <c r="G2518" s="259" t="s">
        <v>49</v>
      </c>
      <c r="H2518" s="306">
        <v>0</v>
      </c>
      <c r="I2518" s="306">
        <v>0</v>
      </c>
      <c r="J2518" s="306">
        <v>0</v>
      </c>
      <c r="K2518" s="306">
        <v>0</v>
      </c>
      <c r="L2518" s="306">
        <v>0</v>
      </c>
      <c r="M2518" s="306">
        <v>0</v>
      </c>
      <c r="N2518" s="306">
        <v>0</v>
      </c>
    </row>
    <row r="2519" spans="1:14">
      <c r="A2519" s="259" t="s">
        <v>108</v>
      </c>
      <c r="B2519" s="259" t="s">
        <v>27</v>
      </c>
      <c r="C2519" s="259" t="s">
        <v>48</v>
      </c>
      <c r="D2519" s="259" t="s">
        <v>48</v>
      </c>
      <c r="E2519" s="259" t="s">
        <v>48</v>
      </c>
      <c r="F2519" s="259" t="s">
        <v>206</v>
      </c>
      <c r="G2519" s="259" t="s">
        <v>49</v>
      </c>
      <c r="H2519" s="306">
        <v>0</v>
      </c>
      <c r="I2519" s="306">
        <v>0</v>
      </c>
      <c r="J2519" s="306">
        <v>0</v>
      </c>
      <c r="K2519" s="306">
        <v>0</v>
      </c>
      <c r="L2519" s="306">
        <v>0</v>
      </c>
      <c r="M2519" s="306">
        <v>0</v>
      </c>
      <c r="N2519" s="306">
        <v>0</v>
      </c>
    </row>
    <row r="2520" spans="1:14">
      <c r="A2520" s="259" t="s">
        <v>108</v>
      </c>
      <c r="B2520" s="259" t="s">
        <v>27</v>
      </c>
      <c r="C2520" s="259" t="s">
        <v>53</v>
      </c>
      <c r="D2520" s="259" t="s">
        <v>53</v>
      </c>
      <c r="E2520" s="259" t="s">
        <v>53</v>
      </c>
      <c r="F2520" s="259" t="s">
        <v>206</v>
      </c>
      <c r="G2520" s="259" t="s">
        <v>49</v>
      </c>
      <c r="H2520" s="306">
        <v>0</v>
      </c>
      <c r="I2520" s="306">
        <v>0</v>
      </c>
      <c r="J2520" s="306">
        <v>0</v>
      </c>
      <c r="K2520" s="306">
        <v>0</v>
      </c>
      <c r="L2520" s="306">
        <v>0</v>
      </c>
      <c r="M2520" s="306">
        <v>0</v>
      </c>
      <c r="N2520" s="306">
        <v>0</v>
      </c>
    </row>
    <row r="2521" spans="1:14">
      <c r="A2521" s="259" t="s">
        <v>108</v>
      </c>
      <c r="B2521" s="259" t="s">
        <v>27</v>
      </c>
      <c r="C2521" s="259" t="s">
        <v>54</v>
      </c>
      <c r="D2521" s="259" t="s">
        <v>54</v>
      </c>
      <c r="E2521" s="259" t="s">
        <v>54</v>
      </c>
      <c r="F2521" s="259" t="s">
        <v>206</v>
      </c>
      <c r="G2521" s="259" t="s">
        <v>49</v>
      </c>
      <c r="H2521" s="306">
        <v>0</v>
      </c>
      <c r="I2521" s="306">
        <v>0</v>
      </c>
      <c r="J2521" s="306">
        <v>0</v>
      </c>
      <c r="K2521" s="306">
        <v>0</v>
      </c>
      <c r="L2521" s="306">
        <v>0</v>
      </c>
      <c r="M2521" s="306">
        <v>0</v>
      </c>
      <c r="N2521" s="306">
        <v>0</v>
      </c>
    </row>
    <row r="2522" spans="1:14">
      <c r="A2522" s="259" t="s">
        <v>108</v>
      </c>
      <c r="B2522" s="259" t="s">
        <v>27</v>
      </c>
      <c r="C2522" s="259" t="s">
        <v>55</v>
      </c>
      <c r="D2522" s="259" t="s">
        <v>55</v>
      </c>
      <c r="E2522" s="259" t="s">
        <v>55</v>
      </c>
      <c r="F2522" s="259" t="s">
        <v>206</v>
      </c>
      <c r="G2522" s="259" t="s">
        <v>49</v>
      </c>
      <c r="H2522" s="306">
        <v>141.839</v>
      </c>
      <c r="I2522" s="306">
        <v>127.79400000000001</v>
      </c>
      <c r="J2522" s="306">
        <v>127.79400000000001</v>
      </c>
      <c r="K2522" s="306">
        <v>127.79400000000001</v>
      </c>
      <c r="L2522" s="306">
        <v>127.79400000000001</v>
      </c>
      <c r="M2522" s="306">
        <v>127.79400000000001</v>
      </c>
      <c r="N2522" s="306">
        <v>127.79400000000001</v>
      </c>
    </row>
    <row r="2523" spans="1:14">
      <c r="A2523" s="259" t="s">
        <v>108</v>
      </c>
      <c r="B2523" s="259" t="s">
        <v>27</v>
      </c>
      <c r="C2523" s="259" t="s">
        <v>56</v>
      </c>
      <c r="D2523" s="259" t="s">
        <v>56</v>
      </c>
      <c r="E2523" s="259" t="s">
        <v>56</v>
      </c>
      <c r="F2523" s="259" t="s">
        <v>206</v>
      </c>
      <c r="G2523" s="259" t="s">
        <v>49</v>
      </c>
      <c r="H2523" s="306">
        <v>0</v>
      </c>
      <c r="I2523" s="306">
        <v>0</v>
      </c>
      <c r="J2523" s="306">
        <v>0</v>
      </c>
      <c r="K2523" s="306">
        <v>0</v>
      </c>
      <c r="L2523" s="306">
        <v>0</v>
      </c>
      <c r="M2523" s="306">
        <v>0</v>
      </c>
      <c r="N2523" s="306">
        <v>0</v>
      </c>
    </row>
    <row r="2524" spans="1:14">
      <c r="A2524" s="259" t="s">
        <v>108</v>
      </c>
      <c r="B2524" s="259" t="s">
        <v>27</v>
      </c>
      <c r="C2524" s="259" t="s">
        <v>57</v>
      </c>
      <c r="D2524" s="259" t="s">
        <v>57</v>
      </c>
      <c r="E2524" s="259" t="s">
        <v>57</v>
      </c>
      <c r="F2524" s="259" t="s">
        <v>206</v>
      </c>
      <c r="G2524" s="259" t="s">
        <v>49</v>
      </c>
      <c r="H2524" s="306">
        <v>0</v>
      </c>
      <c r="I2524" s="306">
        <v>0</v>
      </c>
      <c r="J2524" s="306">
        <v>0</v>
      </c>
      <c r="K2524" s="306">
        <v>0</v>
      </c>
      <c r="L2524" s="306">
        <v>0</v>
      </c>
      <c r="M2524" s="306">
        <v>0</v>
      </c>
      <c r="N2524" s="306">
        <v>0</v>
      </c>
    </row>
    <row r="2525" spans="1:14">
      <c r="A2525" s="259" t="s">
        <v>108</v>
      </c>
      <c r="B2525" s="259" t="s">
        <v>27</v>
      </c>
      <c r="C2525" s="259" t="s">
        <v>58</v>
      </c>
      <c r="D2525" s="259" t="s">
        <v>58</v>
      </c>
      <c r="E2525" s="259" t="s">
        <v>58</v>
      </c>
      <c r="F2525" s="259" t="s">
        <v>206</v>
      </c>
      <c r="G2525" s="259" t="s">
        <v>49</v>
      </c>
      <c r="H2525" s="306">
        <v>0</v>
      </c>
      <c r="I2525" s="306">
        <v>0</v>
      </c>
      <c r="J2525" s="306">
        <v>0</v>
      </c>
      <c r="K2525" s="306">
        <v>0</v>
      </c>
      <c r="L2525" s="306">
        <v>0</v>
      </c>
      <c r="M2525" s="306">
        <v>0</v>
      </c>
      <c r="N2525" s="306">
        <v>0</v>
      </c>
    </row>
    <row r="2526" spans="1:14">
      <c r="A2526" s="259" t="s">
        <v>108</v>
      </c>
      <c r="B2526" s="259" t="s">
        <v>27</v>
      </c>
      <c r="C2526" s="259" t="s">
        <v>59</v>
      </c>
      <c r="D2526" s="259" t="s">
        <v>59</v>
      </c>
      <c r="E2526" s="259" t="s">
        <v>59</v>
      </c>
      <c r="F2526" s="259" t="s">
        <v>206</v>
      </c>
      <c r="G2526" s="259" t="s">
        <v>49</v>
      </c>
      <c r="H2526" s="306">
        <v>319.20200000000006</v>
      </c>
      <c r="I2526" s="306">
        <v>319.20200000000006</v>
      </c>
      <c r="J2526" s="306">
        <v>319.20200000000006</v>
      </c>
      <c r="K2526" s="306">
        <v>319.20200000000006</v>
      </c>
      <c r="L2526" s="306">
        <v>319.20200000000006</v>
      </c>
      <c r="M2526" s="306">
        <v>319.20200000000006</v>
      </c>
      <c r="N2526" s="306">
        <v>319.20200000000006</v>
      </c>
    </row>
    <row r="2527" spans="1:14">
      <c r="A2527" s="259" t="s">
        <v>108</v>
      </c>
      <c r="B2527" s="259" t="s">
        <v>27</v>
      </c>
      <c r="C2527" s="259" t="s">
        <v>60</v>
      </c>
      <c r="D2527" s="259" t="s">
        <v>60</v>
      </c>
      <c r="E2527" s="259" t="s">
        <v>60</v>
      </c>
      <c r="F2527" s="259" t="s">
        <v>206</v>
      </c>
      <c r="G2527" s="259" t="s">
        <v>49</v>
      </c>
      <c r="H2527" s="306">
        <v>140.51999999999998</v>
      </c>
      <c r="I2527" s="306">
        <v>230.51999999999998</v>
      </c>
      <c r="J2527" s="306">
        <v>230.51999999999998</v>
      </c>
      <c r="K2527" s="306">
        <v>230.51999999999998</v>
      </c>
      <c r="L2527" s="306">
        <v>230.51999999999998</v>
      </c>
      <c r="M2527" s="306">
        <v>230.51999999999998</v>
      </c>
      <c r="N2527" s="306">
        <v>230.51999999999998</v>
      </c>
    </row>
    <row r="2528" spans="1:14">
      <c r="A2528" s="259" t="s">
        <v>108</v>
      </c>
      <c r="B2528" s="259" t="s">
        <v>27</v>
      </c>
      <c r="C2528" s="259" t="s">
        <v>61</v>
      </c>
      <c r="D2528" s="259" t="s">
        <v>61</v>
      </c>
      <c r="E2528" s="259" t="s">
        <v>61</v>
      </c>
      <c r="F2528" s="259" t="s">
        <v>206</v>
      </c>
      <c r="G2528" s="259" t="s">
        <v>49</v>
      </c>
      <c r="H2528" s="306">
        <v>151.20000000000002</v>
      </c>
      <c r="I2528" s="306">
        <v>151.20000000000002</v>
      </c>
      <c r="J2528" s="306">
        <v>151.20000000000002</v>
      </c>
      <c r="K2528" s="306">
        <v>151.20000000000002</v>
      </c>
      <c r="L2528" s="306">
        <v>151.20000000000002</v>
      </c>
      <c r="M2528" s="306">
        <v>151.20000000000002</v>
      </c>
      <c r="N2528" s="306">
        <v>151.20000000000002</v>
      </c>
    </row>
    <row r="2529" spans="1:14">
      <c r="A2529" s="259" t="s">
        <v>108</v>
      </c>
      <c r="B2529" s="259" t="s">
        <v>27</v>
      </c>
      <c r="C2529" s="259" t="s">
        <v>63</v>
      </c>
      <c r="D2529" s="259" t="s">
        <v>63</v>
      </c>
      <c r="E2529" s="259" t="s">
        <v>63</v>
      </c>
      <c r="F2529" s="259" t="s">
        <v>206</v>
      </c>
      <c r="G2529" s="259" t="s">
        <v>49</v>
      </c>
      <c r="H2529" s="306">
        <v>0</v>
      </c>
      <c r="I2529" s="306">
        <v>0</v>
      </c>
      <c r="J2529" s="306">
        <v>0</v>
      </c>
      <c r="K2529" s="306">
        <v>0</v>
      </c>
      <c r="L2529" s="306">
        <v>0</v>
      </c>
      <c r="M2529" s="306">
        <v>0</v>
      </c>
      <c r="N2529" s="306">
        <v>0</v>
      </c>
    </row>
    <row r="2530" spans="1:14">
      <c r="A2530" s="258" t="s">
        <v>108</v>
      </c>
      <c r="B2530" s="258" t="s">
        <v>27</v>
      </c>
      <c r="C2530" s="258" t="s">
        <v>64</v>
      </c>
      <c r="D2530" s="258" t="s">
        <v>64</v>
      </c>
      <c r="E2530" s="258" t="s">
        <v>64</v>
      </c>
      <c r="F2530" s="258" t="s">
        <v>206</v>
      </c>
      <c r="G2530" s="258" t="s">
        <v>49</v>
      </c>
      <c r="H2530" s="308">
        <v>75.7</v>
      </c>
      <c r="I2530" s="308">
        <v>3.7</v>
      </c>
      <c r="J2530" s="308">
        <v>3.7</v>
      </c>
      <c r="K2530" s="308">
        <v>3.7</v>
      </c>
      <c r="L2530" s="308">
        <v>3.7</v>
      </c>
      <c r="M2530" s="308">
        <v>3.7</v>
      </c>
      <c r="N2530" s="306">
        <v>3.7</v>
      </c>
    </row>
    <row r="2531" spans="1:14">
      <c r="A2531" s="259" t="s">
        <v>108</v>
      </c>
      <c r="B2531" s="259" t="s">
        <v>27</v>
      </c>
      <c r="C2531" s="259" t="s">
        <v>54</v>
      </c>
      <c r="D2531" s="259" t="s">
        <v>72</v>
      </c>
      <c r="E2531" s="259" t="s">
        <v>72</v>
      </c>
      <c r="F2531" s="259" t="s">
        <v>206</v>
      </c>
      <c r="G2531" s="259" t="s">
        <v>49</v>
      </c>
      <c r="H2531" s="306">
        <v>0</v>
      </c>
      <c r="I2531" s="306">
        <v>0</v>
      </c>
      <c r="J2531" s="306">
        <v>0</v>
      </c>
      <c r="K2531" s="306">
        <v>0</v>
      </c>
      <c r="L2531" s="306">
        <v>0</v>
      </c>
      <c r="M2531" s="306">
        <v>0</v>
      </c>
      <c r="N2531" s="306">
        <v>0</v>
      </c>
    </row>
    <row r="2532" spans="1:14">
      <c r="A2532" s="259" t="s">
        <v>108</v>
      </c>
      <c r="B2532" s="259" t="s">
        <v>27</v>
      </c>
      <c r="C2532" s="259" t="s">
        <v>55</v>
      </c>
      <c r="D2532" s="259" t="s">
        <v>73</v>
      </c>
      <c r="E2532" s="259" t="s">
        <v>73</v>
      </c>
      <c r="F2532" s="259" t="s">
        <v>206</v>
      </c>
      <c r="G2532" s="259" t="s">
        <v>49</v>
      </c>
      <c r="H2532" s="306">
        <v>0</v>
      </c>
      <c r="I2532" s="306">
        <v>0</v>
      </c>
      <c r="J2532" s="306">
        <v>0</v>
      </c>
      <c r="K2532" s="306">
        <v>0</v>
      </c>
      <c r="L2532" s="306">
        <v>0</v>
      </c>
      <c r="M2532" s="306">
        <v>0</v>
      </c>
      <c r="N2532" s="306">
        <v>0</v>
      </c>
    </row>
    <row r="2533" spans="1:14">
      <c r="A2533" s="259" t="s">
        <v>108</v>
      </c>
      <c r="B2533" s="259" t="s">
        <v>27</v>
      </c>
      <c r="C2533" s="259" t="s">
        <v>57</v>
      </c>
      <c r="D2533" s="259" t="s">
        <v>74</v>
      </c>
      <c r="E2533" s="259" t="s">
        <v>74</v>
      </c>
      <c r="F2533" s="259" t="s">
        <v>206</v>
      </c>
      <c r="G2533" s="259" t="s">
        <v>49</v>
      </c>
      <c r="H2533" s="306">
        <v>0</v>
      </c>
      <c r="I2533" s="306">
        <v>0</v>
      </c>
      <c r="J2533" s="306">
        <v>0</v>
      </c>
      <c r="K2533" s="306">
        <v>0</v>
      </c>
      <c r="L2533" s="306">
        <v>0</v>
      </c>
      <c r="M2533" s="306">
        <v>0</v>
      </c>
      <c r="N2533" s="306">
        <v>0</v>
      </c>
    </row>
    <row r="2534" spans="1:14">
      <c r="A2534" s="259" t="s">
        <v>108</v>
      </c>
      <c r="B2534" s="259" t="s">
        <v>27</v>
      </c>
      <c r="C2534" s="259" t="s">
        <v>64</v>
      </c>
      <c r="D2534" s="259" t="s">
        <v>75</v>
      </c>
      <c r="E2534" s="259" t="s">
        <v>75</v>
      </c>
      <c r="F2534" s="259" t="s">
        <v>206</v>
      </c>
      <c r="G2534" s="259" t="s">
        <v>49</v>
      </c>
      <c r="H2534" s="306">
        <v>0</v>
      </c>
      <c r="I2534" s="306">
        <v>0</v>
      </c>
      <c r="J2534" s="306">
        <v>0</v>
      </c>
      <c r="K2534" s="306">
        <v>0</v>
      </c>
      <c r="L2534" s="306">
        <v>0</v>
      </c>
      <c r="M2534" s="306">
        <v>0</v>
      </c>
      <c r="N2534" s="306">
        <v>0</v>
      </c>
    </row>
    <row r="2535" spans="1:14">
      <c r="A2535" s="259" t="s">
        <v>108</v>
      </c>
      <c r="B2535" s="259" t="s">
        <v>27</v>
      </c>
      <c r="C2535" s="259" t="s">
        <v>60</v>
      </c>
      <c r="D2535" s="259" t="s">
        <v>76</v>
      </c>
      <c r="E2535" s="259" t="s">
        <v>76</v>
      </c>
      <c r="F2535" s="259" t="s">
        <v>206</v>
      </c>
      <c r="G2535" s="259" t="s">
        <v>49</v>
      </c>
      <c r="H2535" s="306">
        <v>0</v>
      </c>
      <c r="I2535" s="306">
        <v>0</v>
      </c>
      <c r="J2535" s="306">
        <v>0</v>
      </c>
      <c r="K2535" s="306">
        <v>0</v>
      </c>
      <c r="L2535" s="306">
        <v>0</v>
      </c>
      <c r="M2535" s="306">
        <v>0</v>
      </c>
      <c r="N2535" s="306">
        <v>0</v>
      </c>
    </row>
    <row r="2536" spans="1:14">
      <c r="A2536" s="259" t="s">
        <v>108</v>
      </c>
      <c r="B2536" s="259" t="s">
        <v>27</v>
      </c>
      <c r="C2536" s="259" t="s">
        <v>61</v>
      </c>
      <c r="D2536" s="259" t="s">
        <v>77</v>
      </c>
      <c r="E2536" s="259" t="s">
        <v>77</v>
      </c>
      <c r="F2536" s="259" t="s">
        <v>206</v>
      </c>
      <c r="G2536" s="259" t="s">
        <v>49</v>
      </c>
      <c r="H2536" s="306">
        <v>0</v>
      </c>
      <c r="I2536" s="306">
        <v>0</v>
      </c>
      <c r="J2536" s="306">
        <v>687.91123700000003</v>
      </c>
      <c r="K2536" s="306">
        <v>2310.507521</v>
      </c>
      <c r="L2536" s="306">
        <v>5887</v>
      </c>
      <c r="M2536" s="306">
        <v>5887</v>
      </c>
      <c r="N2536" s="306">
        <v>6014</v>
      </c>
    </row>
    <row r="2537" spans="1:14">
      <c r="A2537" s="259" t="s">
        <v>108</v>
      </c>
      <c r="B2537" s="259" t="s">
        <v>27</v>
      </c>
      <c r="C2537" s="259" t="s">
        <v>62</v>
      </c>
      <c r="D2537" s="259" t="s">
        <v>78</v>
      </c>
      <c r="E2537" s="259" t="s">
        <v>78</v>
      </c>
      <c r="F2537" s="259" t="s">
        <v>206</v>
      </c>
      <c r="G2537" s="259" t="s">
        <v>49</v>
      </c>
      <c r="H2537" s="306">
        <v>0</v>
      </c>
      <c r="I2537" s="306">
        <v>0</v>
      </c>
      <c r="J2537" s="306">
        <v>0</v>
      </c>
      <c r="K2537" s="306">
        <v>0</v>
      </c>
      <c r="L2537" s="306">
        <v>0</v>
      </c>
      <c r="M2537" s="306">
        <v>0</v>
      </c>
      <c r="N2537" s="306">
        <v>0</v>
      </c>
    </row>
    <row r="2538" spans="1:14">
      <c r="A2538" s="259" t="s">
        <v>108</v>
      </c>
      <c r="B2538" s="259" t="s">
        <v>27</v>
      </c>
      <c r="C2538" s="259" t="s">
        <v>63</v>
      </c>
      <c r="D2538" s="259" t="s">
        <v>79</v>
      </c>
      <c r="E2538" s="259" t="s">
        <v>79</v>
      </c>
      <c r="F2538" s="259" t="s">
        <v>206</v>
      </c>
      <c r="G2538" s="259" t="s">
        <v>49</v>
      </c>
      <c r="H2538" s="306">
        <v>0</v>
      </c>
      <c r="I2538" s="306">
        <v>0</v>
      </c>
      <c r="J2538" s="306">
        <v>0</v>
      </c>
      <c r="K2538" s="306">
        <v>0</v>
      </c>
      <c r="L2538" s="306">
        <v>0</v>
      </c>
      <c r="M2538" s="306">
        <v>0</v>
      </c>
      <c r="N2538" s="306">
        <v>0</v>
      </c>
    </row>
    <row r="2539" spans="1:14">
      <c r="A2539" s="259" t="s">
        <v>108</v>
      </c>
      <c r="B2539" s="259" t="s">
        <v>27</v>
      </c>
      <c r="C2539" s="259" t="s">
        <v>60</v>
      </c>
      <c r="D2539" s="259" t="s">
        <v>76</v>
      </c>
      <c r="E2539" s="259" t="s">
        <v>207</v>
      </c>
      <c r="F2539" s="259" t="s">
        <v>206</v>
      </c>
      <c r="G2539" s="259" t="s">
        <v>49</v>
      </c>
      <c r="H2539" s="306">
        <v>0</v>
      </c>
      <c r="I2539" s="306">
        <v>0</v>
      </c>
      <c r="J2539" s="306">
        <v>0</v>
      </c>
      <c r="K2539" s="306">
        <v>0</v>
      </c>
      <c r="L2539" s="306">
        <v>90</v>
      </c>
      <c r="M2539" s="306">
        <v>2292.636469</v>
      </c>
      <c r="N2539" s="306">
        <v>2446.1211720000001</v>
      </c>
    </row>
    <row r="2540" spans="1:14">
      <c r="A2540" s="259" t="s">
        <v>108</v>
      </c>
      <c r="B2540" s="259" t="s">
        <v>27</v>
      </c>
      <c r="C2540" s="259" t="s">
        <v>63</v>
      </c>
      <c r="D2540" s="259" t="s">
        <v>79</v>
      </c>
      <c r="E2540" s="259" t="s">
        <v>208</v>
      </c>
      <c r="F2540" s="259" t="s">
        <v>206</v>
      </c>
      <c r="G2540" s="259" t="s">
        <v>49</v>
      </c>
      <c r="H2540" s="306">
        <v>0</v>
      </c>
      <c r="I2540" s="306">
        <v>0</v>
      </c>
      <c r="J2540" s="306">
        <v>0</v>
      </c>
      <c r="K2540" s="306">
        <v>0</v>
      </c>
      <c r="L2540" s="306">
        <v>54</v>
      </c>
      <c r="M2540" s="306">
        <v>1375.5818810000001</v>
      </c>
      <c r="N2540" s="306">
        <v>1467.672703</v>
      </c>
    </row>
    <row r="2541" spans="1:14">
      <c r="A2541" s="259" t="s">
        <v>108</v>
      </c>
      <c r="B2541" s="259" t="s">
        <v>27</v>
      </c>
      <c r="C2541" s="259" t="s">
        <v>65</v>
      </c>
      <c r="D2541" s="259" t="s">
        <v>209</v>
      </c>
      <c r="E2541" s="259" t="s">
        <v>80</v>
      </c>
      <c r="F2541" s="259" t="s">
        <v>206</v>
      </c>
      <c r="G2541" s="259" t="s">
        <v>49</v>
      </c>
      <c r="H2541" s="306">
        <v>0</v>
      </c>
      <c r="I2541" s="306">
        <v>0</v>
      </c>
      <c r="J2541" s="306">
        <v>0</v>
      </c>
      <c r="K2541" s="306">
        <v>0</v>
      </c>
      <c r="L2541" s="306">
        <v>0</v>
      </c>
      <c r="M2541" s="306">
        <v>0</v>
      </c>
      <c r="N2541" s="306">
        <v>0</v>
      </c>
    </row>
    <row r="2542" spans="1:14">
      <c r="A2542" s="259" t="s">
        <v>108</v>
      </c>
      <c r="B2542" s="259" t="s">
        <v>27</v>
      </c>
      <c r="C2542" s="259" t="s">
        <v>65</v>
      </c>
      <c r="D2542" s="259" t="s">
        <v>209</v>
      </c>
      <c r="E2542" s="259" t="s">
        <v>81</v>
      </c>
      <c r="F2542" s="259" t="s">
        <v>206</v>
      </c>
      <c r="G2542" s="259" t="s">
        <v>49</v>
      </c>
      <c r="H2542" s="306">
        <v>0</v>
      </c>
      <c r="I2542" s="306">
        <v>0</v>
      </c>
      <c r="J2542" s="306">
        <v>0</v>
      </c>
      <c r="K2542" s="306">
        <v>0</v>
      </c>
      <c r="L2542" s="306">
        <v>0</v>
      </c>
      <c r="M2542" s="306">
        <v>0</v>
      </c>
      <c r="N2542" s="306">
        <v>0</v>
      </c>
    </row>
    <row r="2543" spans="1:14">
      <c r="A2543" s="259" t="s">
        <v>108</v>
      </c>
      <c r="B2543" s="259" t="s">
        <v>27</v>
      </c>
      <c r="C2543" s="259" t="s">
        <v>82</v>
      </c>
      <c r="D2543" s="259" t="s">
        <v>82</v>
      </c>
      <c r="E2543" s="259" t="s">
        <v>82</v>
      </c>
      <c r="F2543" s="259" t="s">
        <v>206</v>
      </c>
      <c r="G2543" s="259" t="s">
        <v>49</v>
      </c>
      <c r="H2543" s="306">
        <v>0</v>
      </c>
      <c r="I2543" s="306">
        <v>0</v>
      </c>
      <c r="J2543" s="306">
        <v>0</v>
      </c>
      <c r="K2543" s="306">
        <v>0</v>
      </c>
      <c r="L2543" s="306">
        <v>0</v>
      </c>
      <c r="M2543" s="306">
        <v>0</v>
      </c>
      <c r="N2543" s="306">
        <v>0</v>
      </c>
    </row>
    <row r="2544" spans="1:14">
      <c r="A2544" s="259" t="s">
        <v>108</v>
      </c>
      <c r="B2544" s="259" t="s">
        <v>27</v>
      </c>
      <c r="C2544" s="259" t="s">
        <v>83</v>
      </c>
      <c r="D2544" s="259" t="s">
        <v>83</v>
      </c>
      <c r="E2544" s="259" t="s">
        <v>83</v>
      </c>
      <c r="F2544" s="259" t="s">
        <v>206</v>
      </c>
      <c r="G2544" s="259" t="s">
        <v>49</v>
      </c>
      <c r="H2544" s="306">
        <v>0</v>
      </c>
      <c r="I2544" s="306">
        <v>0</v>
      </c>
      <c r="J2544" s="306">
        <v>0</v>
      </c>
      <c r="K2544" s="306">
        <v>0</v>
      </c>
      <c r="L2544" s="306">
        <v>0</v>
      </c>
      <c r="M2544" s="306">
        <v>0</v>
      </c>
      <c r="N2544" s="306">
        <v>0</v>
      </c>
    </row>
    <row r="2545" spans="1:14">
      <c r="A2545" s="259" t="s">
        <v>108</v>
      </c>
      <c r="B2545" s="259" t="s">
        <v>27</v>
      </c>
      <c r="C2545" s="259" t="s">
        <v>84</v>
      </c>
      <c r="D2545" s="259" t="s">
        <v>84</v>
      </c>
      <c r="E2545" s="259" t="s">
        <v>84</v>
      </c>
      <c r="F2545" s="259" t="s">
        <v>206</v>
      </c>
      <c r="G2545" s="259" t="s">
        <v>49</v>
      </c>
      <c r="H2545" s="306">
        <v>0</v>
      </c>
      <c r="I2545" s="306">
        <v>0</v>
      </c>
      <c r="J2545" s="306">
        <v>0</v>
      </c>
      <c r="K2545" s="306">
        <v>0</v>
      </c>
      <c r="L2545" s="306">
        <v>0</v>
      </c>
      <c r="M2545" s="306">
        <v>0</v>
      </c>
      <c r="N2545" s="306">
        <v>0</v>
      </c>
    </row>
    <row r="2546" spans="1:14">
      <c r="A2546" s="259" t="s">
        <v>108</v>
      </c>
      <c r="B2546" s="259" t="s">
        <v>27</v>
      </c>
      <c r="C2546" s="259" t="s">
        <v>85</v>
      </c>
      <c r="D2546" s="259" t="s">
        <v>85</v>
      </c>
      <c r="E2546" s="259" t="s">
        <v>85</v>
      </c>
      <c r="F2546" s="259" t="s">
        <v>206</v>
      </c>
      <c r="G2546" s="259" t="s">
        <v>49</v>
      </c>
      <c r="H2546" s="306">
        <v>0</v>
      </c>
      <c r="I2546" s="306">
        <v>0</v>
      </c>
      <c r="J2546" s="306">
        <v>0</v>
      </c>
      <c r="K2546" s="306">
        <v>0</v>
      </c>
      <c r="L2546" s="306">
        <v>0</v>
      </c>
      <c r="M2546" s="306">
        <v>0</v>
      </c>
      <c r="N2546" s="306">
        <v>0</v>
      </c>
    </row>
    <row r="2547" spans="1:14">
      <c r="A2547" s="259" t="s">
        <v>108</v>
      </c>
      <c r="B2547" s="259" t="s">
        <v>27</v>
      </c>
      <c r="C2547" s="259" t="s">
        <v>87</v>
      </c>
      <c r="D2547" s="259" t="s">
        <v>87</v>
      </c>
      <c r="E2547" s="259" t="s">
        <v>87</v>
      </c>
      <c r="F2547" s="259" t="s">
        <v>206</v>
      </c>
      <c r="G2547" s="259" t="s">
        <v>49</v>
      </c>
      <c r="H2547" s="306">
        <v>0</v>
      </c>
      <c r="I2547" s="306">
        <v>72</v>
      </c>
      <c r="J2547" s="306">
        <v>72</v>
      </c>
      <c r="K2547" s="306">
        <v>72</v>
      </c>
      <c r="L2547" s="306">
        <v>72</v>
      </c>
      <c r="M2547" s="306">
        <v>72</v>
      </c>
      <c r="N2547" s="306">
        <v>72</v>
      </c>
    </row>
    <row r="2548" spans="1:14">
      <c r="A2548" s="259" t="s">
        <v>108</v>
      </c>
      <c r="B2548" s="259" t="s">
        <v>27</v>
      </c>
      <c r="C2548" s="259" t="s">
        <v>88</v>
      </c>
      <c r="D2548" s="259" t="s">
        <v>88</v>
      </c>
      <c r="E2548" s="259" t="s">
        <v>88</v>
      </c>
      <c r="F2548" s="259" t="s">
        <v>206</v>
      </c>
      <c r="G2548" s="259" t="s">
        <v>49</v>
      </c>
      <c r="H2548" s="306">
        <v>0</v>
      </c>
      <c r="I2548" s="306">
        <v>0</v>
      </c>
      <c r="J2548" s="306">
        <v>0</v>
      </c>
      <c r="K2548" s="306">
        <v>0</v>
      </c>
      <c r="L2548" s="306">
        <v>0</v>
      </c>
      <c r="M2548" s="306">
        <v>0</v>
      </c>
      <c r="N2548" s="306">
        <v>0</v>
      </c>
    </row>
    <row r="2549" spans="1:14">
      <c r="A2549" s="259" t="s">
        <v>108</v>
      </c>
      <c r="B2549" s="259" t="s">
        <v>25</v>
      </c>
      <c r="C2549" s="259" t="s">
        <v>67</v>
      </c>
      <c r="D2549" s="259" t="s">
        <v>94</v>
      </c>
      <c r="E2549" s="259">
        <v>122739</v>
      </c>
      <c r="F2549" s="259" t="s">
        <v>206</v>
      </c>
      <c r="G2549" s="259" t="s">
        <v>49</v>
      </c>
      <c r="H2549" s="306">
        <v>1485</v>
      </c>
      <c r="I2549" s="306">
        <v>1485</v>
      </c>
      <c r="J2549" s="306">
        <v>1485</v>
      </c>
      <c r="K2549" s="306">
        <v>1485</v>
      </c>
      <c r="L2549" s="306">
        <v>1485</v>
      </c>
      <c r="M2549" s="306">
        <v>1485</v>
      </c>
      <c r="N2549" s="306">
        <v>1485</v>
      </c>
    </row>
    <row r="2550" spans="1:14">
      <c r="A2550" s="259" t="s">
        <v>108</v>
      </c>
      <c r="B2550" s="259" t="s">
        <v>25</v>
      </c>
      <c r="C2550" s="259" t="s">
        <v>67</v>
      </c>
      <c r="D2550" s="259" t="s">
        <v>95</v>
      </c>
      <c r="E2550" s="259">
        <v>122738</v>
      </c>
      <c r="F2550" s="259" t="s">
        <v>206</v>
      </c>
      <c r="G2550" s="259" t="s">
        <v>49</v>
      </c>
      <c r="H2550" s="306">
        <v>0</v>
      </c>
      <c r="I2550" s="306">
        <v>1250</v>
      </c>
      <c r="J2550" s="306">
        <v>1250</v>
      </c>
      <c r="K2550" s="306">
        <v>1250</v>
      </c>
      <c r="L2550" s="306">
        <v>1250</v>
      </c>
      <c r="M2550" s="306">
        <v>1250</v>
      </c>
      <c r="N2550" s="306">
        <v>1250</v>
      </c>
    </row>
    <row r="2551" spans="1:14">
      <c r="A2551" s="259" t="s">
        <v>108</v>
      </c>
      <c r="B2551" s="259" t="s">
        <v>22</v>
      </c>
      <c r="C2551" s="259" t="s">
        <v>67</v>
      </c>
      <c r="D2551" s="259" t="s">
        <v>93</v>
      </c>
      <c r="E2551" s="259">
        <v>4390</v>
      </c>
      <c r="F2551" s="259" t="s">
        <v>206</v>
      </c>
      <c r="G2551" s="259" t="s">
        <v>49</v>
      </c>
      <c r="H2551" s="306">
        <v>0</v>
      </c>
      <c r="I2551" s="306">
        <v>1200</v>
      </c>
      <c r="J2551" s="306">
        <v>1200</v>
      </c>
      <c r="K2551" s="306">
        <v>1200</v>
      </c>
      <c r="L2551" s="306">
        <v>1200</v>
      </c>
      <c r="M2551" s="306">
        <v>1200</v>
      </c>
      <c r="N2551" s="306">
        <v>1200</v>
      </c>
    </row>
    <row r="2552" spans="1:14">
      <c r="A2552" s="259" t="s">
        <v>108</v>
      </c>
      <c r="B2552" s="259" t="s">
        <v>18</v>
      </c>
      <c r="C2552" s="259" t="s">
        <v>67</v>
      </c>
      <c r="D2552" s="259" t="s">
        <v>67</v>
      </c>
      <c r="F2552" s="259" t="s">
        <v>206</v>
      </c>
      <c r="G2552" s="259" t="s">
        <v>49</v>
      </c>
      <c r="H2552" s="306">
        <v>0</v>
      </c>
      <c r="I2552" s="306">
        <v>0</v>
      </c>
      <c r="J2552" s="306">
        <v>0</v>
      </c>
      <c r="K2552" s="306">
        <v>0</v>
      </c>
      <c r="L2552" s="306">
        <v>0</v>
      </c>
      <c r="M2552" s="306">
        <v>0</v>
      </c>
      <c r="N2552" s="306">
        <v>0</v>
      </c>
    </row>
    <row r="2553" spans="1:14">
      <c r="A2553" s="259" t="s">
        <v>108</v>
      </c>
      <c r="B2553" s="259" t="s">
        <v>19</v>
      </c>
      <c r="C2553" s="259" t="s">
        <v>67</v>
      </c>
      <c r="D2553" s="259" t="s">
        <v>67</v>
      </c>
      <c r="F2553" s="259" t="s">
        <v>206</v>
      </c>
      <c r="G2553" s="259" t="s">
        <v>49</v>
      </c>
      <c r="H2553" s="306">
        <v>0</v>
      </c>
      <c r="I2553" s="306">
        <v>0</v>
      </c>
      <c r="J2553" s="306">
        <v>0</v>
      </c>
      <c r="K2553" s="306">
        <v>0</v>
      </c>
      <c r="L2553" s="306">
        <v>0</v>
      </c>
      <c r="M2553" s="306">
        <v>0</v>
      </c>
      <c r="N2553" s="306">
        <v>0</v>
      </c>
    </row>
    <row r="2554" spans="1:14">
      <c r="A2554" s="259" t="s">
        <v>108</v>
      </c>
      <c r="B2554" s="259" t="s">
        <v>20</v>
      </c>
      <c r="C2554" s="259" t="s">
        <v>67</v>
      </c>
      <c r="D2554" s="259" t="s">
        <v>67</v>
      </c>
      <c r="F2554" s="259" t="s">
        <v>206</v>
      </c>
      <c r="G2554" s="259" t="s">
        <v>49</v>
      </c>
      <c r="H2554" s="306">
        <v>0</v>
      </c>
      <c r="I2554" s="306">
        <v>0</v>
      </c>
      <c r="J2554" s="306">
        <v>0</v>
      </c>
      <c r="K2554" s="306">
        <v>0</v>
      </c>
      <c r="L2554" s="306">
        <v>0</v>
      </c>
      <c r="M2554" s="306">
        <v>0</v>
      </c>
      <c r="N2554" s="306">
        <v>0</v>
      </c>
    </row>
    <row r="2555" spans="1:14">
      <c r="A2555" s="259" t="s">
        <v>108</v>
      </c>
      <c r="B2555" s="259" t="s">
        <v>21</v>
      </c>
      <c r="C2555" s="259" t="s">
        <v>67</v>
      </c>
      <c r="D2555" s="259" t="s">
        <v>67</v>
      </c>
      <c r="F2555" s="259" t="s">
        <v>206</v>
      </c>
      <c r="G2555" s="259" t="s">
        <v>49</v>
      </c>
      <c r="H2555" s="306">
        <v>0</v>
      </c>
      <c r="I2555" s="306">
        <v>0</v>
      </c>
      <c r="J2555" s="306">
        <v>0</v>
      </c>
      <c r="K2555" s="306">
        <v>0</v>
      </c>
      <c r="L2555" s="306">
        <v>0</v>
      </c>
      <c r="M2555" s="306">
        <v>0</v>
      </c>
      <c r="N2555" s="306">
        <v>0</v>
      </c>
    </row>
    <row r="2556" spans="1:14">
      <c r="A2556" s="259" t="s">
        <v>108</v>
      </c>
      <c r="B2556" s="259" t="s">
        <v>23</v>
      </c>
      <c r="C2556" s="259" t="s">
        <v>67</v>
      </c>
      <c r="D2556" s="259" t="s">
        <v>67</v>
      </c>
      <c r="F2556" s="259" t="s">
        <v>206</v>
      </c>
      <c r="G2556" s="259" t="s">
        <v>49</v>
      </c>
      <c r="H2556" s="306">
        <v>0</v>
      </c>
      <c r="I2556" s="306">
        <v>0</v>
      </c>
      <c r="J2556" s="306">
        <v>0</v>
      </c>
      <c r="K2556" s="306">
        <v>0</v>
      </c>
      <c r="L2556" s="306">
        <v>0</v>
      </c>
      <c r="M2556" s="306">
        <v>0</v>
      </c>
      <c r="N2556" s="306">
        <v>0</v>
      </c>
    </row>
    <row r="2557" spans="1:14">
      <c r="A2557" s="259" t="s">
        <v>108</v>
      </c>
      <c r="B2557" s="259" t="s">
        <v>24</v>
      </c>
      <c r="C2557" s="259" t="s">
        <v>67</v>
      </c>
      <c r="D2557" s="259" t="s">
        <v>67</v>
      </c>
      <c r="F2557" s="259" t="s">
        <v>206</v>
      </c>
      <c r="G2557" s="259" t="s">
        <v>49</v>
      </c>
      <c r="H2557" s="306">
        <v>0</v>
      </c>
      <c r="I2557" s="306">
        <v>0</v>
      </c>
      <c r="J2557" s="306">
        <v>0</v>
      </c>
      <c r="K2557" s="306">
        <v>0</v>
      </c>
      <c r="L2557" s="306">
        <v>0</v>
      </c>
      <c r="M2557" s="306">
        <v>0</v>
      </c>
      <c r="N2557" s="306">
        <v>0</v>
      </c>
    </row>
    <row r="2558" spans="1:14">
      <c r="A2558" s="259" t="s">
        <v>108</v>
      </c>
      <c r="B2558" s="259" t="s">
        <v>26</v>
      </c>
      <c r="C2558" s="259" t="s">
        <v>67</v>
      </c>
      <c r="D2558" s="259" t="s">
        <v>67</v>
      </c>
      <c r="F2558" s="259" t="s">
        <v>206</v>
      </c>
      <c r="G2558" s="259" t="s">
        <v>49</v>
      </c>
      <c r="H2558" s="306">
        <v>0</v>
      </c>
      <c r="I2558" s="306">
        <v>0</v>
      </c>
      <c r="J2558" s="306">
        <v>0</v>
      </c>
      <c r="K2558" s="306">
        <v>0</v>
      </c>
      <c r="L2558" s="306">
        <v>0</v>
      </c>
      <c r="M2558" s="306">
        <v>0</v>
      </c>
      <c r="N2558" s="306">
        <v>0</v>
      </c>
    </row>
    <row r="2559" spans="1:14">
      <c r="A2559" s="259" t="s">
        <v>108</v>
      </c>
      <c r="B2559" s="259" t="s">
        <v>27</v>
      </c>
      <c r="C2559" s="259" t="s">
        <v>67</v>
      </c>
      <c r="D2559" s="259" t="s">
        <v>67</v>
      </c>
      <c r="F2559" s="259" t="s">
        <v>206</v>
      </c>
      <c r="G2559" s="259" t="s">
        <v>49</v>
      </c>
      <c r="H2559" s="306">
        <v>0</v>
      </c>
      <c r="I2559" s="306">
        <v>0</v>
      </c>
      <c r="J2559" s="306">
        <v>0</v>
      </c>
      <c r="K2559" s="306">
        <v>0</v>
      </c>
      <c r="L2559" s="306">
        <v>0</v>
      </c>
      <c r="M2559" s="306">
        <v>0</v>
      </c>
      <c r="N2559" s="306">
        <v>0</v>
      </c>
    </row>
    <row r="2560" spans="1:14">
      <c r="A2560" s="259" t="s">
        <v>108</v>
      </c>
      <c r="B2560" s="259" t="s">
        <v>28</v>
      </c>
      <c r="C2560" s="259" t="s">
        <v>67</v>
      </c>
      <c r="D2560" s="259" t="s">
        <v>94</v>
      </c>
      <c r="E2560" s="259">
        <v>122739</v>
      </c>
      <c r="F2560" s="259" t="s">
        <v>206</v>
      </c>
      <c r="G2560" s="259" t="s">
        <v>49</v>
      </c>
      <c r="H2560" s="306">
        <v>1485</v>
      </c>
      <c r="I2560" s="306">
        <v>1485</v>
      </c>
      <c r="J2560" s="306">
        <v>1485</v>
      </c>
      <c r="K2560" s="306">
        <v>1485</v>
      </c>
      <c r="L2560" s="306">
        <v>1485</v>
      </c>
      <c r="M2560" s="306">
        <v>1485</v>
      </c>
      <c r="N2560" s="306">
        <v>1485</v>
      </c>
    </row>
    <row r="2561" spans="1:14">
      <c r="A2561" s="259" t="s">
        <v>108</v>
      </c>
      <c r="B2561" s="259" t="s">
        <v>28</v>
      </c>
      <c r="C2561" s="259" t="s">
        <v>67</v>
      </c>
      <c r="D2561" s="259" t="s">
        <v>95</v>
      </c>
      <c r="E2561" s="259">
        <v>122738</v>
      </c>
      <c r="F2561" s="259" t="s">
        <v>206</v>
      </c>
      <c r="G2561" s="259" t="s">
        <v>49</v>
      </c>
      <c r="H2561" s="306">
        <v>0</v>
      </c>
      <c r="I2561" s="306">
        <v>1250</v>
      </c>
      <c r="J2561" s="306">
        <v>1250</v>
      </c>
      <c r="K2561" s="306">
        <v>1250</v>
      </c>
      <c r="L2561" s="306">
        <v>1250</v>
      </c>
      <c r="M2561" s="306">
        <v>1250</v>
      </c>
      <c r="N2561" s="306">
        <v>1250</v>
      </c>
    </row>
    <row r="2562" spans="1:14">
      <c r="A2562" s="259" t="s">
        <v>108</v>
      </c>
      <c r="B2562" s="259" t="s">
        <v>28</v>
      </c>
      <c r="C2562" s="259" t="s">
        <v>67</v>
      </c>
      <c r="D2562" s="259" t="s">
        <v>93</v>
      </c>
      <c r="E2562" s="259">
        <v>4390</v>
      </c>
      <c r="F2562" s="259" t="s">
        <v>206</v>
      </c>
      <c r="G2562" s="259" t="s">
        <v>49</v>
      </c>
      <c r="H2562" s="306">
        <v>0</v>
      </c>
      <c r="I2562" s="306">
        <v>1200</v>
      </c>
      <c r="J2562" s="306">
        <v>1200</v>
      </c>
      <c r="K2562" s="306">
        <v>1200</v>
      </c>
      <c r="L2562" s="306">
        <v>1200</v>
      </c>
      <c r="M2562" s="306">
        <v>1200</v>
      </c>
      <c r="N2562" s="306">
        <v>1200</v>
      </c>
    </row>
    <row r="2563" spans="1:14">
      <c r="A2563" s="259" t="s">
        <v>108</v>
      </c>
      <c r="B2563" s="259" t="s">
        <v>18</v>
      </c>
      <c r="C2563" s="259" t="s">
        <v>48</v>
      </c>
      <c r="D2563" s="259" t="s">
        <v>48</v>
      </c>
      <c r="E2563" s="259" t="s">
        <v>48</v>
      </c>
      <c r="F2563" s="259" t="s">
        <v>210</v>
      </c>
      <c r="G2563" s="259" t="s">
        <v>50</v>
      </c>
      <c r="H2563" s="306">
        <v>0</v>
      </c>
      <c r="I2563" s="306">
        <v>0</v>
      </c>
      <c r="J2563" s="306">
        <v>0</v>
      </c>
      <c r="K2563" s="306">
        <v>0</v>
      </c>
      <c r="L2563" s="306">
        <v>0</v>
      </c>
      <c r="M2563" s="306">
        <v>0</v>
      </c>
      <c r="N2563" s="306">
        <v>0</v>
      </c>
    </row>
    <row r="2564" spans="1:14">
      <c r="A2564" s="259" t="s">
        <v>108</v>
      </c>
      <c r="B2564" s="259" t="s">
        <v>18</v>
      </c>
      <c r="C2564" s="259" t="s">
        <v>53</v>
      </c>
      <c r="D2564" s="259" t="s">
        <v>53</v>
      </c>
      <c r="E2564" s="259" t="s">
        <v>53</v>
      </c>
      <c r="F2564" s="259" t="s">
        <v>210</v>
      </c>
      <c r="G2564" s="259" t="s">
        <v>50</v>
      </c>
      <c r="H2564" s="306">
        <v>0</v>
      </c>
      <c r="I2564" s="306">
        <v>0</v>
      </c>
      <c r="J2564" s="306">
        <v>0</v>
      </c>
      <c r="K2564" s="306">
        <v>0</v>
      </c>
      <c r="L2564" s="306">
        <v>0</v>
      </c>
      <c r="M2564" s="306">
        <v>0</v>
      </c>
      <c r="N2564" s="306">
        <v>0</v>
      </c>
    </row>
    <row r="2565" spans="1:14">
      <c r="A2565" s="259" t="s">
        <v>108</v>
      </c>
      <c r="B2565" s="259" t="s">
        <v>18</v>
      </c>
      <c r="C2565" s="259" t="s">
        <v>54</v>
      </c>
      <c r="D2565" s="259" t="s">
        <v>54</v>
      </c>
      <c r="E2565" s="259" t="s">
        <v>54</v>
      </c>
      <c r="F2565" s="259" t="s">
        <v>210</v>
      </c>
      <c r="G2565" s="259" t="s">
        <v>50</v>
      </c>
      <c r="H2565" s="306">
        <v>18456.017148699004</v>
      </c>
      <c r="I2565" s="306">
        <v>18406.224006017997</v>
      </c>
      <c r="J2565" s="306">
        <v>12438.280538534998</v>
      </c>
      <c r="K2565" s="306">
        <v>11652.988257912</v>
      </c>
      <c r="L2565" s="306">
        <v>9241.637738727999</v>
      </c>
      <c r="M2565" s="306">
        <v>8953.9582143339994</v>
      </c>
      <c r="N2565" s="306">
        <v>0</v>
      </c>
    </row>
    <row r="2566" spans="1:14">
      <c r="A2566" s="259" t="s">
        <v>108</v>
      </c>
      <c r="B2566" s="259" t="s">
        <v>18</v>
      </c>
      <c r="C2566" s="259" t="s">
        <v>55</v>
      </c>
      <c r="D2566" s="259" t="s">
        <v>55</v>
      </c>
      <c r="E2566" s="259" t="s">
        <v>55</v>
      </c>
      <c r="F2566" s="259" t="s">
        <v>210</v>
      </c>
      <c r="G2566" s="259" t="s">
        <v>50</v>
      </c>
      <c r="H2566" s="306">
        <v>0</v>
      </c>
      <c r="I2566" s="306">
        <v>0</v>
      </c>
      <c r="J2566" s="306">
        <v>0</v>
      </c>
      <c r="K2566" s="306">
        <v>0</v>
      </c>
      <c r="L2566" s="306">
        <v>0</v>
      </c>
      <c r="M2566" s="306">
        <v>0</v>
      </c>
      <c r="N2566" s="306">
        <v>0</v>
      </c>
    </row>
    <row r="2567" spans="1:14">
      <c r="A2567" s="259" t="s">
        <v>108</v>
      </c>
      <c r="B2567" s="259" t="s">
        <v>18</v>
      </c>
      <c r="C2567" s="259" t="s">
        <v>56</v>
      </c>
      <c r="D2567" s="259" t="s">
        <v>56</v>
      </c>
      <c r="E2567" s="259" t="s">
        <v>56</v>
      </c>
      <c r="F2567" s="259" t="s">
        <v>210</v>
      </c>
      <c r="G2567" s="259" t="s">
        <v>50</v>
      </c>
      <c r="H2567" s="306">
        <v>0</v>
      </c>
      <c r="I2567" s="306">
        <v>0</v>
      </c>
      <c r="J2567" s="306">
        <v>0</v>
      </c>
      <c r="K2567" s="306">
        <v>0</v>
      </c>
      <c r="L2567" s="306">
        <v>0</v>
      </c>
      <c r="M2567" s="306">
        <v>0</v>
      </c>
      <c r="N2567" s="306">
        <v>0</v>
      </c>
    </row>
    <row r="2568" spans="1:14">
      <c r="A2568" s="259" t="s">
        <v>108</v>
      </c>
      <c r="B2568" s="259" t="s">
        <v>18</v>
      </c>
      <c r="C2568" s="259" t="s">
        <v>57</v>
      </c>
      <c r="D2568" s="259" t="s">
        <v>57</v>
      </c>
      <c r="E2568" s="259" t="s">
        <v>57</v>
      </c>
      <c r="F2568" s="259" t="s">
        <v>210</v>
      </c>
      <c r="G2568" s="259" t="s">
        <v>50</v>
      </c>
      <c r="H2568" s="306">
        <v>49.055999999999997</v>
      </c>
      <c r="I2568" s="306">
        <v>49.055999999999997</v>
      </c>
      <c r="J2568" s="306">
        <v>49.055999999999997</v>
      </c>
      <c r="K2568" s="306">
        <v>49.055999999999997</v>
      </c>
      <c r="L2568" s="306">
        <v>49.055999999999997</v>
      </c>
      <c r="M2568" s="306">
        <v>49.055999999999997</v>
      </c>
      <c r="N2568" s="306">
        <v>49.055999999999997</v>
      </c>
    </row>
    <row r="2569" spans="1:14">
      <c r="A2569" s="259" t="s">
        <v>108</v>
      </c>
      <c r="B2569" s="259" t="s">
        <v>18</v>
      </c>
      <c r="C2569" s="259" t="s">
        <v>58</v>
      </c>
      <c r="D2569" s="259" t="s">
        <v>58</v>
      </c>
      <c r="E2569" s="259" t="s">
        <v>58</v>
      </c>
      <c r="F2569" s="259" t="s">
        <v>210</v>
      </c>
      <c r="G2569" s="259" t="s">
        <v>50</v>
      </c>
      <c r="H2569" s="306">
        <v>16661.562696000001</v>
      </c>
      <c r="I2569" s="306">
        <v>16661.562696000001</v>
      </c>
      <c r="J2569" s="306">
        <v>16661.562696000001</v>
      </c>
      <c r="K2569" s="306">
        <v>16661.562696000001</v>
      </c>
      <c r="L2569" s="306">
        <v>16661.562696000001</v>
      </c>
      <c r="M2569" s="306">
        <v>16661.562696000001</v>
      </c>
      <c r="N2569" s="306">
        <v>16661.562696000001</v>
      </c>
    </row>
    <row r="2570" spans="1:14">
      <c r="A2570" s="259" t="s">
        <v>108</v>
      </c>
      <c r="B2570" s="259" t="s">
        <v>18</v>
      </c>
      <c r="C2570" s="259" t="s">
        <v>59</v>
      </c>
      <c r="D2570" s="259" t="s">
        <v>59</v>
      </c>
      <c r="E2570" s="259" t="s">
        <v>59</v>
      </c>
      <c r="F2570" s="259" t="s">
        <v>210</v>
      </c>
      <c r="G2570" s="259" t="s">
        <v>50</v>
      </c>
      <c r="H2570" s="306">
        <v>545.90286266299972</v>
      </c>
      <c r="I2570" s="306">
        <v>538.04931759599981</v>
      </c>
      <c r="J2570" s="306">
        <v>537.56244941799991</v>
      </c>
      <c r="K2570" s="306">
        <v>538.5733165879999</v>
      </c>
      <c r="L2570" s="306">
        <v>538.26273542699982</v>
      </c>
      <c r="M2570" s="306">
        <v>538.56710123200014</v>
      </c>
      <c r="N2570" s="306">
        <v>539.17910513999993</v>
      </c>
    </row>
    <row r="2571" spans="1:14">
      <c r="A2571" s="259" t="s">
        <v>108</v>
      </c>
      <c r="B2571" s="259" t="s">
        <v>18</v>
      </c>
      <c r="C2571" s="259" t="s">
        <v>60</v>
      </c>
      <c r="D2571" s="259" t="s">
        <v>60</v>
      </c>
      <c r="E2571" s="259" t="s">
        <v>60</v>
      </c>
      <c r="F2571" s="259" t="s">
        <v>210</v>
      </c>
      <c r="G2571" s="259" t="s">
        <v>50</v>
      </c>
      <c r="H2571" s="306">
        <v>902.36521742032937</v>
      </c>
      <c r="I2571" s="306">
        <v>902.36521742032937</v>
      </c>
      <c r="J2571" s="306">
        <v>902.36521742032937</v>
      </c>
      <c r="K2571" s="306">
        <v>902.36521742032937</v>
      </c>
      <c r="L2571" s="306">
        <v>902.36521742032937</v>
      </c>
      <c r="M2571" s="306">
        <v>902.36521742032937</v>
      </c>
      <c r="N2571" s="306">
        <v>902.36521742032937</v>
      </c>
    </row>
    <row r="2572" spans="1:14">
      <c r="A2572" s="259" t="s">
        <v>108</v>
      </c>
      <c r="B2572" s="259" t="s">
        <v>18</v>
      </c>
      <c r="C2572" s="259" t="s">
        <v>61</v>
      </c>
      <c r="D2572" s="259" t="s">
        <v>61</v>
      </c>
      <c r="E2572" s="259" t="s">
        <v>61</v>
      </c>
      <c r="F2572" s="259" t="s">
        <v>210</v>
      </c>
      <c r="G2572" s="259" t="s">
        <v>50</v>
      </c>
      <c r="H2572" s="306">
        <v>14.440836164</v>
      </c>
      <c r="I2572" s="306">
        <v>14.440836164</v>
      </c>
      <c r="J2572" s="306">
        <v>14.440836164</v>
      </c>
      <c r="K2572" s="306">
        <v>14.440836164</v>
      </c>
      <c r="L2572" s="306">
        <v>14.440836164</v>
      </c>
      <c r="M2572" s="306">
        <v>14.440836164</v>
      </c>
      <c r="N2572" s="306">
        <v>14.440836164</v>
      </c>
    </row>
    <row r="2573" spans="1:14">
      <c r="A2573" s="259" t="s">
        <v>108</v>
      </c>
      <c r="B2573" s="259" t="s">
        <v>18</v>
      </c>
      <c r="C2573" s="259" t="s">
        <v>63</v>
      </c>
      <c r="D2573" s="259" t="s">
        <v>63</v>
      </c>
      <c r="E2573" s="259" t="s">
        <v>63</v>
      </c>
      <c r="F2573" s="259" t="s">
        <v>210</v>
      </c>
      <c r="G2573" s="259" t="s">
        <v>50</v>
      </c>
      <c r="H2573" s="306">
        <v>0</v>
      </c>
      <c r="I2573" s="306">
        <v>30.387361036000001</v>
      </c>
      <c r="J2573" s="306">
        <v>4.3117201469999999</v>
      </c>
      <c r="K2573" s="306">
        <v>4.3117201469999999</v>
      </c>
      <c r="L2573" s="306">
        <v>47.160488065000003</v>
      </c>
      <c r="M2573" s="306">
        <v>10.998883072</v>
      </c>
      <c r="N2573" s="306">
        <v>100.17563142</v>
      </c>
    </row>
    <row r="2574" spans="1:14">
      <c r="A2574" s="259" t="s">
        <v>108</v>
      </c>
      <c r="B2574" s="259" t="s">
        <v>18</v>
      </c>
      <c r="C2574" s="259" t="s">
        <v>64</v>
      </c>
      <c r="D2574" s="259" t="s">
        <v>64</v>
      </c>
      <c r="E2574" s="259" t="s">
        <v>64</v>
      </c>
      <c r="F2574" s="259" t="s">
        <v>210</v>
      </c>
      <c r="G2574" s="259" t="s">
        <v>50</v>
      </c>
      <c r="H2574" s="306">
        <v>1862.0662610100001</v>
      </c>
      <c r="I2574" s="306">
        <v>1748.8532632780002</v>
      </c>
      <c r="J2574" s="306">
        <v>1748.8532603230001</v>
      </c>
      <c r="K2574" s="306">
        <v>1748.8532603690001</v>
      </c>
      <c r="L2574" s="306">
        <v>1748.8532608529999</v>
      </c>
      <c r="M2574" s="306">
        <v>1748.8532633260002</v>
      </c>
      <c r="N2574" s="306">
        <v>49.293534000000001</v>
      </c>
    </row>
    <row r="2575" spans="1:14">
      <c r="A2575" s="259" t="s">
        <v>108</v>
      </c>
      <c r="B2575" s="259" t="s">
        <v>18</v>
      </c>
      <c r="C2575" s="259" t="s">
        <v>54</v>
      </c>
      <c r="D2575" s="259" t="s">
        <v>72</v>
      </c>
      <c r="E2575" s="259" t="s">
        <v>72</v>
      </c>
      <c r="F2575" s="259" t="s">
        <v>210</v>
      </c>
      <c r="G2575" s="259" t="s">
        <v>50</v>
      </c>
      <c r="H2575" s="306">
        <v>0</v>
      </c>
      <c r="I2575" s="306">
        <v>0</v>
      </c>
      <c r="J2575" s="306">
        <v>0</v>
      </c>
      <c r="K2575" s="306">
        <v>0</v>
      </c>
      <c r="L2575" s="306">
        <v>0</v>
      </c>
      <c r="M2575" s="306">
        <v>0</v>
      </c>
      <c r="N2575" s="306">
        <v>0</v>
      </c>
    </row>
    <row r="2576" spans="1:14">
      <c r="A2576" s="259" t="s">
        <v>108</v>
      </c>
      <c r="B2576" s="259" t="s">
        <v>18</v>
      </c>
      <c r="C2576" s="259" t="s">
        <v>55</v>
      </c>
      <c r="D2576" s="259" t="s">
        <v>73</v>
      </c>
      <c r="E2576" s="259" t="s">
        <v>73</v>
      </c>
      <c r="F2576" s="259" t="s">
        <v>210</v>
      </c>
      <c r="G2576" s="259" t="s">
        <v>50</v>
      </c>
      <c r="H2576" s="306">
        <v>0</v>
      </c>
      <c r="I2576" s="306">
        <v>0</v>
      </c>
      <c r="J2576" s="306">
        <v>0</v>
      </c>
      <c r="K2576" s="306">
        <v>0</v>
      </c>
      <c r="L2576" s="306">
        <v>0</v>
      </c>
      <c r="M2576" s="306">
        <v>0</v>
      </c>
      <c r="N2576" s="306">
        <v>0</v>
      </c>
    </row>
    <row r="2577" spans="1:14">
      <c r="A2577" s="259" t="s">
        <v>108</v>
      </c>
      <c r="B2577" s="259" t="s">
        <v>18</v>
      </c>
      <c r="C2577" s="259" t="s">
        <v>57</v>
      </c>
      <c r="D2577" s="259" t="s">
        <v>74</v>
      </c>
      <c r="E2577" s="259" t="s">
        <v>74</v>
      </c>
      <c r="F2577" s="259" t="s">
        <v>210</v>
      </c>
      <c r="G2577" s="259" t="s">
        <v>50</v>
      </c>
      <c r="H2577" s="306">
        <v>0</v>
      </c>
      <c r="I2577" s="306">
        <v>0</v>
      </c>
      <c r="J2577" s="306">
        <v>0</v>
      </c>
      <c r="K2577" s="306">
        <v>0</v>
      </c>
      <c r="L2577" s="306">
        <v>0</v>
      </c>
      <c r="M2577" s="306">
        <v>0</v>
      </c>
      <c r="N2577" s="306">
        <v>0</v>
      </c>
    </row>
    <row r="2578" spans="1:14">
      <c r="A2578" s="259" t="s">
        <v>108</v>
      </c>
      <c r="B2578" s="259" t="s">
        <v>18</v>
      </c>
      <c r="C2578" s="259" t="s">
        <v>64</v>
      </c>
      <c r="D2578" s="259" t="s">
        <v>75</v>
      </c>
      <c r="E2578" s="259" t="s">
        <v>75</v>
      </c>
      <c r="F2578" s="259" t="s">
        <v>210</v>
      </c>
      <c r="G2578" s="259" t="s">
        <v>50</v>
      </c>
      <c r="H2578" s="306">
        <v>0</v>
      </c>
      <c r="I2578" s="306">
        <v>0</v>
      </c>
      <c r="J2578" s="306">
        <v>0</v>
      </c>
      <c r="K2578" s="306">
        <v>0</v>
      </c>
      <c r="L2578" s="306">
        <v>342.75837571800002</v>
      </c>
      <c r="M2578" s="306">
        <v>342.758375538</v>
      </c>
      <c r="N2578" s="306">
        <v>342.75837683200001</v>
      </c>
    </row>
    <row r="2579" spans="1:14">
      <c r="A2579" s="259" t="s">
        <v>108</v>
      </c>
      <c r="B2579" s="259" t="s">
        <v>18</v>
      </c>
      <c r="C2579" s="259" t="s">
        <v>60</v>
      </c>
      <c r="D2579" s="259" t="s">
        <v>76</v>
      </c>
      <c r="E2579" s="259" t="s">
        <v>76</v>
      </c>
      <c r="F2579" s="259" t="s">
        <v>210</v>
      </c>
      <c r="G2579" s="259" t="s">
        <v>50</v>
      </c>
      <c r="H2579" s="306">
        <v>0</v>
      </c>
      <c r="I2579" s="306">
        <v>0</v>
      </c>
      <c r="J2579" s="306">
        <v>0</v>
      </c>
      <c r="K2579" s="306">
        <v>0</v>
      </c>
      <c r="L2579" s="306">
        <v>0</v>
      </c>
      <c r="M2579" s="306">
        <v>0</v>
      </c>
      <c r="N2579" s="306">
        <v>0</v>
      </c>
    </row>
    <row r="2580" spans="1:14">
      <c r="A2580" s="259" t="s">
        <v>108</v>
      </c>
      <c r="B2580" s="259" t="s">
        <v>18</v>
      </c>
      <c r="C2580" s="259" t="s">
        <v>61</v>
      </c>
      <c r="D2580" s="259" t="s">
        <v>77</v>
      </c>
      <c r="E2580" s="259" t="s">
        <v>77</v>
      </c>
      <c r="F2580" s="259" t="s">
        <v>210</v>
      </c>
      <c r="G2580" s="259" t="s">
        <v>50</v>
      </c>
      <c r="H2580" s="306">
        <v>0</v>
      </c>
      <c r="I2580" s="306">
        <v>0</v>
      </c>
      <c r="J2580" s="306">
        <v>0</v>
      </c>
      <c r="K2580" s="306">
        <v>0</v>
      </c>
      <c r="L2580" s="306">
        <v>0</v>
      </c>
      <c r="M2580" s="306">
        <v>0</v>
      </c>
      <c r="N2580" s="306">
        <v>0</v>
      </c>
    </row>
    <row r="2581" spans="1:14">
      <c r="A2581" s="259" t="s">
        <v>108</v>
      </c>
      <c r="B2581" s="259" t="s">
        <v>18</v>
      </c>
      <c r="C2581" s="259" t="s">
        <v>62</v>
      </c>
      <c r="D2581" s="259" t="s">
        <v>78</v>
      </c>
      <c r="E2581" s="259" t="s">
        <v>78</v>
      </c>
      <c r="F2581" s="259" t="s">
        <v>210</v>
      </c>
      <c r="G2581" s="259" t="s">
        <v>50</v>
      </c>
      <c r="H2581" s="306">
        <v>418.39818893500001</v>
      </c>
      <c r="I2581" s="306">
        <v>1251.6288002619999</v>
      </c>
      <c r="J2581" s="306">
        <v>6065.7702482259992</v>
      </c>
      <c r="K2581" s="306">
        <v>6065.7702482259992</v>
      </c>
      <c r="L2581" s="306">
        <v>6065.7702482259992</v>
      </c>
      <c r="M2581" s="306">
        <v>6065.7702482259992</v>
      </c>
      <c r="N2581" s="306">
        <v>6065.7702482259992</v>
      </c>
    </row>
    <row r="2582" spans="1:14">
      <c r="A2582" s="259" t="s">
        <v>108</v>
      </c>
      <c r="B2582" s="259" t="s">
        <v>18</v>
      </c>
      <c r="C2582" s="259" t="s">
        <v>63</v>
      </c>
      <c r="D2582" s="259" t="s">
        <v>79</v>
      </c>
      <c r="E2582" s="259" t="s">
        <v>79</v>
      </c>
      <c r="F2582" s="259" t="s">
        <v>210</v>
      </c>
      <c r="G2582" s="259" t="s">
        <v>50</v>
      </c>
      <c r="H2582" s="306">
        <v>161.69185861599999</v>
      </c>
      <c r="I2582" s="306">
        <v>505.52000009100004</v>
      </c>
      <c r="J2582" s="306">
        <v>894.45572629699996</v>
      </c>
      <c r="K2582" s="306">
        <v>903.11999994899998</v>
      </c>
      <c r="L2582" s="306">
        <v>1058.8810769920001</v>
      </c>
      <c r="M2582" s="306">
        <v>955.27698361099999</v>
      </c>
      <c r="N2582" s="306">
        <v>970.329345633</v>
      </c>
    </row>
    <row r="2583" spans="1:14">
      <c r="A2583" s="259" t="s">
        <v>108</v>
      </c>
      <c r="B2583" s="259" t="s">
        <v>18</v>
      </c>
      <c r="C2583" s="259" t="s">
        <v>60</v>
      </c>
      <c r="D2583" s="259" t="s">
        <v>76</v>
      </c>
      <c r="E2583" s="259" t="s">
        <v>207</v>
      </c>
      <c r="F2583" s="259" t="s">
        <v>210</v>
      </c>
      <c r="G2583" s="259" t="s">
        <v>50</v>
      </c>
      <c r="H2583" s="306">
        <v>0</v>
      </c>
      <c r="I2583" s="306">
        <v>0</v>
      </c>
      <c r="J2583" s="306">
        <v>0</v>
      </c>
      <c r="K2583" s="306">
        <v>0</v>
      </c>
      <c r="L2583" s="306">
        <v>0</v>
      </c>
      <c r="M2583" s="306">
        <v>0</v>
      </c>
      <c r="N2583" s="306">
        <v>8439.6525454450002</v>
      </c>
    </row>
    <row r="2584" spans="1:14">
      <c r="A2584" s="259" t="s">
        <v>108</v>
      </c>
      <c r="B2584" s="259" t="s">
        <v>18</v>
      </c>
      <c r="C2584" s="259" t="s">
        <v>63</v>
      </c>
      <c r="D2584" s="259" t="s">
        <v>79</v>
      </c>
      <c r="E2584" s="259" t="s">
        <v>208</v>
      </c>
      <c r="F2584" s="259" t="s">
        <v>210</v>
      </c>
      <c r="G2584" s="259" t="s">
        <v>50</v>
      </c>
      <c r="H2584" s="306">
        <v>0</v>
      </c>
      <c r="I2584" s="306">
        <v>0</v>
      </c>
      <c r="J2584" s="306">
        <v>0</v>
      </c>
      <c r="K2584" s="306">
        <v>0</v>
      </c>
      <c r="L2584" s="306">
        <v>0</v>
      </c>
      <c r="M2584" s="306">
        <v>0</v>
      </c>
      <c r="N2584" s="306">
        <v>3584.9368082689998</v>
      </c>
    </row>
    <row r="2585" spans="1:14">
      <c r="A2585" s="259" t="s">
        <v>108</v>
      </c>
      <c r="B2585" s="259" t="s">
        <v>18</v>
      </c>
      <c r="C2585" s="259" t="s">
        <v>65</v>
      </c>
      <c r="D2585" s="259" t="s">
        <v>209</v>
      </c>
      <c r="E2585" s="259" t="s">
        <v>80</v>
      </c>
      <c r="F2585" s="259" t="s">
        <v>210</v>
      </c>
      <c r="G2585" s="259" t="s">
        <v>50</v>
      </c>
      <c r="H2585" s="306">
        <v>0</v>
      </c>
      <c r="I2585" s="306">
        <v>0</v>
      </c>
      <c r="J2585" s="306">
        <v>0</v>
      </c>
      <c r="K2585" s="306">
        <v>0</v>
      </c>
      <c r="L2585" s="306">
        <v>0</v>
      </c>
      <c r="M2585" s="306">
        <v>0</v>
      </c>
      <c r="N2585" s="306">
        <v>0</v>
      </c>
    </row>
    <row r="2586" spans="1:14">
      <c r="A2586" s="259" t="s">
        <v>108</v>
      </c>
      <c r="B2586" s="259" t="s">
        <v>18</v>
      </c>
      <c r="C2586" s="259" t="s">
        <v>65</v>
      </c>
      <c r="D2586" s="259" t="s">
        <v>209</v>
      </c>
      <c r="E2586" s="259" t="s">
        <v>81</v>
      </c>
      <c r="F2586" s="259" t="s">
        <v>210</v>
      </c>
      <c r="G2586" s="259" t="s">
        <v>50</v>
      </c>
      <c r="H2586" s="306">
        <v>0</v>
      </c>
      <c r="I2586" s="306">
        <v>0</v>
      </c>
      <c r="J2586" s="306">
        <v>0</v>
      </c>
      <c r="K2586" s="306">
        <v>0</v>
      </c>
      <c r="L2586" s="306">
        <v>0</v>
      </c>
      <c r="M2586" s="306">
        <v>0</v>
      </c>
      <c r="N2586" s="306">
        <v>0</v>
      </c>
    </row>
    <row r="2587" spans="1:14">
      <c r="A2587" s="259" t="s">
        <v>108</v>
      </c>
      <c r="B2587" s="259" t="s">
        <v>19</v>
      </c>
      <c r="C2587" s="259" t="s">
        <v>48</v>
      </c>
      <c r="D2587" s="259" t="s">
        <v>48</v>
      </c>
      <c r="E2587" s="259" t="s">
        <v>48</v>
      </c>
      <c r="F2587" s="259" t="s">
        <v>210</v>
      </c>
      <c r="G2587" s="259" t="s">
        <v>50</v>
      </c>
      <c r="H2587" s="306">
        <v>278.99999884800002</v>
      </c>
      <c r="I2587" s="306">
        <v>0</v>
      </c>
      <c r="J2587" s="306">
        <v>0</v>
      </c>
      <c r="K2587" s="306">
        <v>0</v>
      </c>
      <c r="L2587" s="306">
        <v>0</v>
      </c>
      <c r="M2587" s="306">
        <v>0</v>
      </c>
      <c r="N2587" s="306">
        <v>0</v>
      </c>
    </row>
    <row r="2588" spans="1:14">
      <c r="A2588" s="259" t="s">
        <v>108</v>
      </c>
      <c r="B2588" s="259" t="s">
        <v>19</v>
      </c>
      <c r="C2588" s="259" t="s">
        <v>53</v>
      </c>
      <c r="D2588" s="259" t="s">
        <v>53</v>
      </c>
      <c r="E2588" s="259" t="s">
        <v>53</v>
      </c>
      <c r="F2588" s="259" t="s">
        <v>210</v>
      </c>
      <c r="G2588" s="259" t="s">
        <v>50</v>
      </c>
      <c r="H2588" s="306">
        <v>0</v>
      </c>
      <c r="I2588" s="306">
        <v>0</v>
      </c>
      <c r="J2588" s="306">
        <v>0</v>
      </c>
      <c r="K2588" s="306">
        <v>0</v>
      </c>
      <c r="L2588" s="306">
        <v>0</v>
      </c>
      <c r="M2588" s="306">
        <v>0</v>
      </c>
      <c r="N2588" s="306">
        <v>0</v>
      </c>
    </row>
    <row r="2589" spans="1:14">
      <c r="A2589" s="259" t="s">
        <v>108</v>
      </c>
      <c r="B2589" s="259" t="s">
        <v>19</v>
      </c>
      <c r="C2589" s="259" t="s">
        <v>54</v>
      </c>
      <c r="D2589" s="259" t="s">
        <v>54</v>
      </c>
      <c r="E2589" s="259" t="s">
        <v>54</v>
      </c>
      <c r="F2589" s="259" t="s">
        <v>210</v>
      </c>
      <c r="G2589" s="259" t="s">
        <v>50</v>
      </c>
      <c r="H2589" s="306">
        <v>4804.1518453389999</v>
      </c>
      <c r="I2589" s="306">
        <v>3402.533799107</v>
      </c>
      <c r="J2589" s="306">
        <v>3424.1609727170003</v>
      </c>
      <c r="K2589" s="306">
        <v>2038.3271075939999</v>
      </c>
      <c r="L2589" s="306">
        <v>2349.5402464260001</v>
      </c>
      <c r="M2589" s="306">
        <v>2843.535064096</v>
      </c>
      <c r="N2589" s="306">
        <v>1138.3592127290001</v>
      </c>
    </row>
    <row r="2590" spans="1:14">
      <c r="A2590" s="259" t="s">
        <v>108</v>
      </c>
      <c r="B2590" s="259" t="s">
        <v>19</v>
      </c>
      <c r="C2590" s="259" t="s">
        <v>55</v>
      </c>
      <c r="D2590" s="259" t="s">
        <v>55</v>
      </c>
      <c r="E2590" s="259" t="s">
        <v>55</v>
      </c>
      <c r="F2590" s="259" t="s">
        <v>210</v>
      </c>
      <c r="G2590" s="259" t="s">
        <v>50</v>
      </c>
      <c r="H2590" s="306">
        <v>104.29632158</v>
      </c>
      <c r="I2590" s="306">
        <v>97.284691265999996</v>
      </c>
      <c r="J2590" s="306">
        <v>28.049999999999997</v>
      </c>
      <c r="K2590" s="306">
        <v>0</v>
      </c>
      <c r="L2590" s="306">
        <v>0</v>
      </c>
      <c r="M2590" s="306">
        <v>10.67</v>
      </c>
      <c r="N2590" s="306">
        <v>12.65</v>
      </c>
    </row>
    <row r="2591" spans="1:14">
      <c r="A2591" s="259" t="s">
        <v>108</v>
      </c>
      <c r="B2591" s="259" t="s">
        <v>19</v>
      </c>
      <c r="C2591" s="259" t="s">
        <v>56</v>
      </c>
      <c r="D2591" s="259" t="s">
        <v>56</v>
      </c>
      <c r="E2591" s="259" t="s">
        <v>56</v>
      </c>
      <c r="F2591" s="259" t="s">
        <v>210</v>
      </c>
      <c r="G2591" s="259" t="s">
        <v>50</v>
      </c>
      <c r="H2591" s="306">
        <v>43.722439999999999</v>
      </c>
      <c r="I2591" s="306">
        <v>40.529580000000003</v>
      </c>
      <c r="J2591" s="306">
        <v>43.322699999999998</v>
      </c>
      <c r="K2591" s="306">
        <v>26.552479999999999</v>
      </c>
      <c r="L2591" s="306">
        <v>26.552479999999999</v>
      </c>
      <c r="M2591" s="306">
        <v>31.832039999999999</v>
      </c>
      <c r="N2591" s="306">
        <v>17.050360000000001</v>
      </c>
    </row>
    <row r="2592" spans="1:14">
      <c r="A2592" s="259" t="s">
        <v>108</v>
      </c>
      <c r="B2592" s="259" t="s">
        <v>19</v>
      </c>
      <c r="C2592" s="259" t="s">
        <v>57</v>
      </c>
      <c r="D2592" s="259" t="s">
        <v>57</v>
      </c>
      <c r="E2592" s="259" t="s">
        <v>57</v>
      </c>
      <c r="F2592" s="259" t="s">
        <v>210</v>
      </c>
      <c r="G2592" s="259" t="s">
        <v>50</v>
      </c>
      <c r="H2592" s="306">
        <v>0</v>
      </c>
      <c r="I2592" s="306">
        <v>0</v>
      </c>
      <c r="J2592" s="306">
        <v>0</v>
      </c>
      <c r="K2592" s="306">
        <v>0</v>
      </c>
      <c r="L2592" s="306">
        <v>0</v>
      </c>
      <c r="M2592" s="306">
        <v>0</v>
      </c>
      <c r="N2592" s="306">
        <v>0</v>
      </c>
    </row>
    <row r="2593" spans="1:14">
      <c r="A2593" s="259" t="s">
        <v>108</v>
      </c>
      <c r="B2593" s="259" t="s">
        <v>19</v>
      </c>
      <c r="C2593" s="259" t="s">
        <v>58</v>
      </c>
      <c r="D2593" s="259" t="s">
        <v>58</v>
      </c>
      <c r="E2593" s="259" t="s">
        <v>58</v>
      </c>
      <c r="F2593" s="259" t="s">
        <v>210</v>
      </c>
      <c r="G2593" s="259" t="s">
        <v>50</v>
      </c>
      <c r="H2593" s="306">
        <v>0</v>
      </c>
      <c r="I2593" s="306">
        <v>0</v>
      </c>
      <c r="J2593" s="306">
        <v>0</v>
      </c>
      <c r="K2593" s="306">
        <v>0</v>
      </c>
      <c r="L2593" s="306">
        <v>0</v>
      </c>
      <c r="M2593" s="306">
        <v>0</v>
      </c>
      <c r="N2593" s="306">
        <v>0</v>
      </c>
    </row>
    <row r="2594" spans="1:14">
      <c r="A2594" s="259" t="s">
        <v>108</v>
      </c>
      <c r="B2594" s="259" t="s">
        <v>19</v>
      </c>
      <c r="C2594" s="259" t="s">
        <v>59</v>
      </c>
      <c r="D2594" s="259" t="s">
        <v>59</v>
      </c>
      <c r="E2594" s="259" t="s">
        <v>59</v>
      </c>
      <c r="F2594" s="259" t="s">
        <v>210</v>
      </c>
      <c r="G2594" s="259" t="s">
        <v>50</v>
      </c>
      <c r="H2594" s="306">
        <v>0</v>
      </c>
      <c r="I2594" s="306">
        <v>0</v>
      </c>
      <c r="J2594" s="306">
        <v>0</v>
      </c>
      <c r="K2594" s="306">
        <v>0</v>
      </c>
      <c r="L2594" s="306">
        <v>0</v>
      </c>
      <c r="M2594" s="306">
        <v>0</v>
      </c>
      <c r="N2594" s="306">
        <v>0</v>
      </c>
    </row>
    <row r="2595" spans="1:14">
      <c r="A2595" s="259" t="s">
        <v>108</v>
      </c>
      <c r="B2595" s="259" t="s">
        <v>19</v>
      </c>
      <c r="C2595" s="259" t="s">
        <v>60</v>
      </c>
      <c r="D2595" s="259" t="s">
        <v>60</v>
      </c>
      <c r="E2595" s="259" t="s">
        <v>60</v>
      </c>
      <c r="F2595" s="259" t="s">
        <v>210</v>
      </c>
      <c r="G2595" s="259" t="s">
        <v>50</v>
      </c>
      <c r="H2595" s="306">
        <v>551.51453688476784</v>
      </c>
      <c r="I2595" s="306">
        <v>551.51453688476784</v>
      </c>
      <c r="J2595" s="306">
        <v>551.51453688476784</v>
      </c>
      <c r="K2595" s="306">
        <v>551.51453688476784</v>
      </c>
      <c r="L2595" s="306">
        <v>551.51453688476784</v>
      </c>
      <c r="M2595" s="306">
        <v>551.51453688476784</v>
      </c>
      <c r="N2595" s="306">
        <v>551.51453688476784</v>
      </c>
    </row>
    <row r="2596" spans="1:14">
      <c r="A2596" s="259" t="s">
        <v>108</v>
      </c>
      <c r="B2596" s="259" t="s">
        <v>19</v>
      </c>
      <c r="C2596" s="259" t="s">
        <v>61</v>
      </c>
      <c r="D2596" s="259" t="s">
        <v>61</v>
      </c>
      <c r="E2596" s="259" t="s">
        <v>61</v>
      </c>
      <c r="F2596" s="259" t="s">
        <v>210</v>
      </c>
      <c r="G2596" s="259" t="s">
        <v>50</v>
      </c>
      <c r="H2596" s="306">
        <v>5.3733189909999997</v>
      </c>
      <c r="I2596" s="306">
        <v>5.3733189909999997</v>
      </c>
      <c r="J2596" s="306">
        <v>5.3733189909999997</v>
      </c>
      <c r="K2596" s="306">
        <v>5.3733189909999997</v>
      </c>
      <c r="L2596" s="306">
        <v>5.3733189909999997</v>
      </c>
      <c r="M2596" s="306">
        <v>5.3733189909999997</v>
      </c>
      <c r="N2596" s="306">
        <v>5.3733189909999997</v>
      </c>
    </row>
    <row r="2597" spans="1:14">
      <c r="A2597" s="259" t="s">
        <v>108</v>
      </c>
      <c r="B2597" s="259" t="s">
        <v>19</v>
      </c>
      <c r="C2597" s="259" t="s">
        <v>63</v>
      </c>
      <c r="D2597" s="259" t="s">
        <v>63</v>
      </c>
      <c r="E2597" s="259" t="s">
        <v>63</v>
      </c>
      <c r="F2597" s="259" t="s">
        <v>210</v>
      </c>
      <c r="G2597" s="259" t="s">
        <v>50</v>
      </c>
      <c r="H2597" s="306">
        <v>0</v>
      </c>
      <c r="I2597" s="306">
        <v>0</v>
      </c>
      <c r="J2597" s="306">
        <v>0</v>
      </c>
      <c r="K2597" s="306">
        <v>0</v>
      </c>
      <c r="L2597" s="306">
        <v>0</v>
      </c>
      <c r="M2597" s="306">
        <v>0</v>
      </c>
      <c r="N2597" s="306">
        <v>0</v>
      </c>
    </row>
    <row r="2598" spans="1:14">
      <c r="A2598" s="259" t="s">
        <v>108</v>
      </c>
      <c r="B2598" s="259" t="s">
        <v>19</v>
      </c>
      <c r="C2598" s="259" t="s">
        <v>64</v>
      </c>
      <c r="D2598" s="259" t="s">
        <v>64</v>
      </c>
      <c r="E2598" s="259" t="s">
        <v>64</v>
      </c>
      <c r="F2598" s="259" t="s">
        <v>210</v>
      </c>
      <c r="G2598" s="259" t="s">
        <v>50</v>
      </c>
      <c r="H2598" s="306">
        <v>276.42419411200001</v>
      </c>
      <c r="I2598" s="306">
        <v>108.401094112</v>
      </c>
      <c r="J2598" s="306">
        <v>43.172993828999999</v>
      </c>
      <c r="K2598" s="306">
        <v>42.532193712000002</v>
      </c>
      <c r="L2598" s="306">
        <v>42.532194464</v>
      </c>
      <c r="M2598" s="306">
        <v>43.172994463999999</v>
      </c>
      <c r="N2598" s="306">
        <v>55.802093638000002</v>
      </c>
    </row>
    <row r="2599" spans="1:14">
      <c r="A2599" s="259" t="s">
        <v>108</v>
      </c>
      <c r="B2599" s="259" t="s">
        <v>19</v>
      </c>
      <c r="C2599" s="259" t="s">
        <v>54</v>
      </c>
      <c r="D2599" s="259" t="s">
        <v>72</v>
      </c>
      <c r="E2599" s="259" t="s">
        <v>72</v>
      </c>
      <c r="F2599" s="259" t="s">
        <v>210</v>
      </c>
      <c r="G2599" s="259" t="s">
        <v>50</v>
      </c>
      <c r="H2599" s="306">
        <v>0</v>
      </c>
      <c r="I2599" s="306">
        <v>0</v>
      </c>
      <c r="J2599" s="306">
        <v>0</v>
      </c>
      <c r="K2599" s="306">
        <v>0</v>
      </c>
      <c r="L2599" s="306">
        <v>0</v>
      </c>
      <c r="M2599" s="306">
        <v>0</v>
      </c>
      <c r="N2599" s="306">
        <v>0</v>
      </c>
    </row>
    <row r="2600" spans="1:14">
      <c r="A2600" s="259" t="s">
        <v>108</v>
      </c>
      <c r="B2600" s="259" t="s">
        <v>19</v>
      </c>
      <c r="C2600" s="259" t="s">
        <v>55</v>
      </c>
      <c r="D2600" s="259" t="s">
        <v>73</v>
      </c>
      <c r="E2600" s="259" t="s">
        <v>73</v>
      </c>
      <c r="F2600" s="259" t="s">
        <v>210</v>
      </c>
      <c r="G2600" s="259" t="s">
        <v>50</v>
      </c>
      <c r="H2600" s="306">
        <v>0</v>
      </c>
      <c r="I2600" s="306">
        <v>0</v>
      </c>
      <c r="J2600" s="306">
        <v>409.50799999999998</v>
      </c>
      <c r="K2600" s="306">
        <v>10.824</v>
      </c>
      <c r="L2600" s="306">
        <v>49.61</v>
      </c>
      <c r="M2600" s="306">
        <v>240.38300000000001</v>
      </c>
      <c r="N2600" s="306">
        <v>210.61699999999999</v>
      </c>
    </row>
    <row r="2601" spans="1:14">
      <c r="A2601" s="259" t="s">
        <v>108</v>
      </c>
      <c r="B2601" s="259" t="s">
        <v>19</v>
      </c>
      <c r="C2601" s="259" t="s">
        <v>57</v>
      </c>
      <c r="D2601" s="259" t="s">
        <v>74</v>
      </c>
      <c r="E2601" s="259" t="s">
        <v>74</v>
      </c>
      <c r="F2601" s="259" t="s">
        <v>210</v>
      </c>
      <c r="G2601" s="259" t="s">
        <v>50</v>
      </c>
      <c r="H2601" s="306">
        <v>0</v>
      </c>
      <c r="I2601" s="306">
        <v>0</v>
      </c>
      <c r="J2601" s="306">
        <v>0</v>
      </c>
      <c r="K2601" s="306">
        <v>0</v>
      </c>
      <c r="L2601" s="306">
        <v>0</v>
      </c>
      <c r="M2601" s="306">
        <v>0</v>
      </c>
      <c r="N2601" s="306">
        <v>0</v>
      </c>
    </row>
    <row r="2602" spans="1:14">
      <c r="A2602" s="259" t="s">
        <v>108</v>
      </c>
      <c r="B2602" s="259" t="s">
        <v>19</v>
      </c>
      <c r="C2602" s="259" t="s">
        <v>64</v>
      </c>
      <c r="D2602" s="259" t="s">
        <v>75</v>
      </c>
      <c r="E2602" s="259" t="s">
        <v>75</v>
      </c>
      <c r="F2602" s="259" t="s">
        <v>210</v>
      </c>
      <c r="G2602" s="259" t="s">
        <v>50</v>
      </c>
      <c r="H2602" s="306">
        <v>0</v>
      </c>
      <c r="I2602" s="306">
        <v>0</v>
      </c>
      <c r="J2602" s="306">
        <v>0</v>
      </c>
      <c r="K2602" s="306">
        <v>0</v>
      </c>
      <c r="L2602" s="306">
        <v>0</v>
      </c>
      <c r="M2602" s="306">
        <v>0</v>
      </c>
      <c r="N2602" s="306">
        <v>0</v>
      </c>
    </row>
    <row r="2603" spans="1:14">
      <c r="A2603" s="259" t="s">
        <v>108</v>
      </c>
      <c r="B2603" s="259" t="s">
        <v>19</v>
      </c>
      <c r="C2603" s="259" t="s">
        <v>60</v>
      </c>
      <c r="D2603" s="259" t="s">
        <v>76</v>
      </c>
      <c r="E2603" s="259" t="s">
        <v>76</v>
      </c>
      <c r="F2603" s="259" t="s">
        <v>210</v>
      </c>
      <c r="G2603" s="259" t="s">
        <v>50</v>
      </c>
      <c r="H2603" s="306">
        <v>0</v>
      </c>
      <c r="I2603" s="306">
        <v>0</v>
      </c>
      <c r="J2603" s="306">
        <v>0</v>
      </c>
      <c r="K2603" s="306">
        <v>0</v>
      </c>
      <c r="L2603" s="306">
        <v>0</v>
      </c>
      <c r="M2603" s="306">
        <v>0</v>
      </c>
      <c r="N2603" s="306">
        <v>2065.6205153450001</v>
      </c>
    </row>
    <row r="2604" spans="1:14">
      <c r="A2604" s="259" t="s">
        <v>108</v>
      </c>
      <c r="B2604" s="259" t="s">
        <v>19</v>
      </c>
      <c r="C2604" s="259" t="s">
        <v>61</v>
      </c>
      <c r="D2604" s="259" t="s">
        <v>77</v>
      </c>
      <c r="E2604" s="259" t="s">
        <v>77</v>
      </c>
      <c r="F2604" s="259" t="s">
        <v>210</v>
      </c>
      <c r="G2604" s="259" t="s">
        <v>50</v>
      </c>
      <c r="H2604" s="306">
        <v>0</v>
      </c>
      <c r="I2604" s="306">
        <v>0</v>
      </c>
      <c r="J2604" s="306">
        <v>0</v>
      </c>
      <c r="K2604" s="306">
        <v>0</v>
      </c>
      <c r="L2604" s="306">
        <v>0</v>
      </c>
      <c r="M2604" s="306">
        <v>0</v>
      </c>
      <c r="N2604" s="306">
        <v>0</v>
      </c>
    </row>
    <row r="2605" spans="1:14">
      <c r="A2605" s="259" t="s">
        <v>108</v>
      </c>
      <c r="B2605" s="259" t="s">
        <v>19</v>
      </c>
      <c r="C2605" s="259" t="s">
        <v>62</v>
      </c>
      <c r="D2605" s="259" t="s">
        <v>78</v>
      </c>
      <c r="E2605" s="259" t="s">
        <v>78</v>
      </c>
      <c r="F2605" s="259" t="s">
        <v>210</v>
      </c>
      <c r="G2605" s="259" t="s">
        <v>50</v>
      </c>
      <c r="H2605" s="306">
        <v>0</v>
      </c>
      <c r="I2605" s="306">
        <v>0</v>
      </c>
      <c r="J2605" s="306">
        <v>0</v>
      </c>
      <c r="K2605" s="306">
        <v>0</v>
      </c>
      <c r="L2605" s="306">
        <v>0</v>
      </c>
      <c r="M2605" s="306">
        <v>0</v>
      </c>
      <c r="N2605" s="306">
        <v>0</v>
      </c>
    </row>
    <row r="2606" spans="1:14">
      <c r="A2606" s="259" t="s">
        <v>108</v>
      </c>
      <c r="B2606" s="259" t="s">
        <v>19</v>
      </c>
      <c r="C2606" s="259" t="s">
        <v>63</v>
      </c>
      <c r="D2606" s="259" t="s">
        <v>79</v>
      </c>
      <c r="E2606" s="259" t="s">
        <v>79</v>
      </c>
      <c r="F2606" s="259" t="s">
        <v>210</v>
      </c>
      <c r="G2606" s="259" t="s">
        <v>50</v>
      </c>
      <c r="H2606" s="306">
        <v>0</v>
      </c>
      <c r="I2606" s="306">
        <v>0</v>
      </c>
      <c r="J2606" s="306">
        <v>0</v>
      </c>
      <c r="K2606" s="306">
        <v>0</v>
      </c>
      <c r="L2606" s="306">
        <v>0</v>
      </c>
      <c r="M2606" s="306">
        <v>0</v>
      </c>
      <c r="N2606" s="306">
        <v>0</v>
      </c>
    </row>
    <row r="2607" spans="1:14">
      <c r="A2607" s="259" t="s">
        <v>108</v>
      </c>
      <c r="B2607" s="259" t="s">
        <v>19</v>
      </c>
      <c r="C2607" s="259" t="s">
        <v>60</v>
      </c>
      <c r="D2607" s="259" t="s">
        <v>76</v>
      </c>
      <c r="E2607" s="259" t="s">
        <v>207</v>
      </c>
      <c r="F2607" s="259" t="s">
        <v>210</v>
      </c>
      <c r="G2607" s="259" t="s">
        <v>50</v>
      </c>
      <c r="H2607" s="306">
        <v>0</v>
      </c>
      <c r="I2607" s="306">
        <v>0</v>
      </c>
      <c r="J2607" s="306">
        <v>0</v>
      </c>
      <c r="K2607" s="306">
        <v>0</v>
      </c>
      <c r="L2607" s="306">
        <v>0</v>
      </c>
      <c r="M2607" s="306">
        <v>0</v>
      </c>
      <c r="N2607" s="306">
        <v>0</v>
      </c>
    </row>
    <row r="2608" spans="1:14">
      <c r="A2608" s="259" t="s">
        <v>108</v>
      </c>
      <c r="B2608" s="259" t="s">
        <v>19</v>
      </c>
      <c r="C2608" s="259" t="s">
        <v>63</v>
      </c>
      <c r="D2608" s="259" t="s">
        <v>79</v>
      </c>
      <c r="E2608" s="259" t="s">
        <v>208</v>
      </c>
      <c r="F2608" s="259" t="s">
        <v>210</v>
      </c>
      <c r="G2608" s="259" t="s">
        <v>50</v>
      </c>
      <c r="H2608" s="306">
        <v>0</v>
      </c>
      <c r="I2608" s="306">
        <v>0</v>
      </c>
      <c r="J2608" s="306">
        <v>0</v>
      </c>
      <c r="K2608" s="306">
        <v>0</v>
      </c>
      <c r="L2608" s="306">
        <v>0</v>
      </c>
      <c r="M2608" s="306">
        <v>0</v>
      </c>
      <c r="N2608" s="306">
        <v>0</v>
      </c>
    </row>
    <row r="2609" spans="1:14">
      <c r="A2609" s="259" t="s">
        <v>108</v>
      </c>
      <c r="B2609" s="259" t="s">
        <v>19</v>
      </c>
      <c r="C2609" s="259" t="s">
        <v>65</v>
      </c>
      <c r="D2609" s="259" t="s">
        <v>209</v>
      </c>
      <c r="E2609" s="259" t="s">
        <v>80</v>
      </c>
      <c r="F2609" s="259" t="s">
        <v>210</v>
      </c>
      <c r="G2609" s="259" t="s">
        <v>50</v>
      </c>
      <c r="H2609" s="306">
        <v>0</v>
      </c>
      <c r="I2609" s="306">
        <v>0</v>
      </c>
      <c r="J2609" s="306">
        <v>0</v>
      </c>
      <c r="K2609" s="306">
        <v>0</v>
      </c>
      <c r="L2609" s="306">
        <v>0</v>
      </c>
      <c r="M2609" s="306">
        <v>0</v>
      </c>
      <c r="N2609" s="306">
        <v>0</v>
      </c>
    </row>
    <row r="2610" spans="1:14">
      <c r="A2610" s="259" t="s">
        <v>108</v>
      </c>
      <c r="B2610" s="259" t="s">
        <v>19</v>
      </c>
      <c r="C2610" s="259" t="s">
        <v>65</v>
      </c>
      <c r="D2610" s="259" t="s">
        <v>209</v>
      </c>
      <c r="E2610" s="259" t="s">
        <v>81</v>
      </c>
      <c r="F2610" s="259" t="s">
        <v>210</v>
      </c>
      <c r="G2610" s="259" t="s">
        <v>50</v>
      </c>
      <c r="H2610" s="306">
        <v>0</v>
      </c>
      <c r="I2610" s="306">
        <v>0</v>
      </c>
      <c r="J2610" s="306">
        <v>0</v>
      </c>
      <c r="K2610" s="306">
        <v>0</v>
      </c>
      <c r="L2610" s="306">
        <v>0</v>
      </c>
      <c r="M2610" s="306">
        <v>0</v>
      </c>
      <c r="N2610" s="306">
        <v>0</v>
      </c>
    </row>
    <row r="2611" spans="1:14">
      <c r="A2611" s="259" t="s">
        <v>108</v>
      </c>
      <c r="B2611" s="259" t="s">
        <v>20</v>
      </c>
      <c r="C2611" s="259" t="s">
        <v>48</v>
      </c>
      <c r="D2611" s="259" t="s">
        <v>48</v>
      </c>
      <c r="E2611" s="259" t="s">
        <v>48</v>
      </c>
      <c r="F2611" s="259" t="s">
        <v>210</v>
      </c>
      <c r="G2611" s="259" t="s">
        <v>50</v>
      </c>
      <c r="H2611" s="306">
        <v>0</v>
      </c>
      <c r="I2611" s="306">
        <v>0</v>
      </c>
      <c r="J2611" s="306">
        <v>0</v>
      </c>
      <c r="K2611" s="306">
        <v>0</v>
      </c>
      <c r="L2611" s="306">
        <v>0</v>
      </c>
      <c r="M2611" s="306">
        <v>0</v>
      </c>
      <c r="N2611" s="306">
        <v>0</v>
      </c>
    </row>
    <row r="2612" spans="1:14">
      <c r="A2612" s="259" t="s">
        <v>108</v>
      </c>
      <c r="B2612" s="259" t="s">
        <v>20</v>
      </c>
      <c r="C2612" s="259" t="s">
        <v>53</v>
      </c>
      <c r="D2612" s="259" t="s">
        <v>53</v>
      </c>
      <c r="E2612" s="259" t="s">
        <v>53</v>
      </c>
      <c r="F2612" s="259" t="s">
        <v>210</v>
      </c>
      <c r="G2612" s="259" t="s">
        <v>50</v>
      </c>
      <c r="H2612" s="306">
        <v>0</v>
      </c>
      <c r="I2612" s="306">
        <v>0</v>
      </c>
      <c r="J2612" s="306">
        <v>0</v>
      </c>
      <c r="K2612" s="306">
        <v>0</v>
      </c>
      <c r="L2612" s="306">
        <v>0</v>
      </c>
      <c r="M2612" s="306">
        <v>0</v>
      </c>
      <c r="N2612" s="306">
        <v>0</v>
      </c>
    </row>
    <row r="2613" spans="1:14">
      <c r="A2613" s="259" t="s">
        <v>108</v>
      </c>
      <c r="B2613" s="259" t="s">
        <v>20</v>
      </c>
      <c r="C2613" s="259" t="s">
        <v>54</v>
      </c>
      <c r="D2613" s="259" t="s">
        <v>54</v>
      </c>
      <c r="E2613" s="259" t="s">
        <v>54</v>
      </c>
      <c r="F2613" s="259" t="s">
        <v>210</v>
      </c>
      <c r="G2613" s="259" t="s">
        <v>50</v>
      </c>
      <c r="H2613" s="306">
        <v>2568.5531249370001</v>
      </c>
      <c r="I2613" s="306">
        <v>1719.459109034</v>
      </c>
      <c r="J2613" s="306">
        <v>600.92124578200003</v>
      </c>
      <c r="K2613" s="306">
        <v>1034.3326752319999</v>
      </c>
      <c r="L2613" s="306">
        <v>1407.64355907</v>
      </c>
      <c r="M2613" s="306">
        <v>905.74</v>
      </c>
      <c r="N2613" s="306">
        <v>0</v>
      </c>
    </row>
    <row r="2614" spans="1:14">
      <c r="A2614" s="259" t="s">
        <v>108</v>
      </c>
      <c r="B2614" s="259" t="s">
        <v>20</v>
      </c>
      <c r="C2614" s="259" t="s">
        <v>55</v>
      </c>
      <c r="D2614" s="259" t="s">
        <v>55</v>
      </c>
      <c r="E2614" s="259" t="s">
        <v>55</v>
      </c>
      <c r="F2614" s="259" t="s">
        <v>210</v>
      </c>
      <c r="G2614" s="259" t="s">
        <v>50</v>
      </c>
      <c r="H2614" s="306">
        <v>0</v>
      </c>
      <c r="I2614" s="306">
        <v>0</v>
      </c>
      <c r="J2614" s="306">
        <v>0</v>
      </c>
      <c r="K2614" s="306">
        <v>0</v>
      </c>
      <c r="L2614" s="306">
        <v>7.7084941660000004</v>
      </c>
      <c r="M2614" s="306">
        <v>0</v>
      </c>
      <c r="N2614" s="306">
        <v>0</v>
      </c>
    </row>
    <row r="2615" spans="1:14">
      <c r="A2615" s="259" t="s">
        <v>108</v>
      </c>
      <c r="B2615" s="259" t="s">
        <v>20</v>
      </c>
      <c r="C2615" s="259" t="s">
        <v>56</v>
      </c>
      <c r="D2615" s="259" t="s">
        <v>56</v>
      </c>
      <c r="E2615" s="259" t="s">
        <v>56</v>
      </c>
      <c r="F2615" s="259" t="s">
        <v>210</v>
      </c>
      <c r="G2615" s="259" t="s">
        <v>50</v>
      </c>
      <c r="H2615" s="306">
        <v>0</v>
      </c>
      <c r="I2615" s="306">
        <v>5.4580679999999999</v>
      </c>
      <c r="J2615" s="306">
        <v>5.4580679999999999</v>
      </c>
      <c r="K2615" s="306">
        <v>3.4907159999999999</v>
      </c>
      <c r="L2615" s="306">
        <v>3.3267720000000001</v>
      </c>
      <c r="M2615" s="306">
        <v>3.4907159999999999</v>
      </c>
      <c r="N2615" s="306">
        <v>0</v>
      </c>
    </row>
    <row r="2616" spans="1:14">
      <c r="A2616" s="259" t="s">
        <v>108</v>
      </c>
      <c r="B2616" s="259" t="s">
        <v>20</v>
      </c>
      <c r="C2616" s="259" t="s">
        <v>57</v>
      </c>
      <c r="D2616" s="259" t="s">
        <v>57</v>
      </c>
      <c r="E2616" s="259" t="s">
        <v>57</v>
      </c>
      <c r="F2616" s="259" t="s">
        <v>210</v>
      </c>
      <c r="G2616" s="259" t="s">
        <v>50</v>
      </c>
      <c r="H2616" s="306">
        <v>0</v>
      </c>
      <c r="I2616" s="306">
        <v>0</v>
      </c>
      <c r="J2616" s="306">
        <v>0</v>
      </c>
      <c r="K2616" s="306">
        <v>0</v>
      </c>
      <c r="L2616" s="306">
        <v>0</v>
      </c>
      <c r="M2616" s="306">
        <v>0</v>
      </c>
      <c r="N2616" s="306">
        <v>0</v>
      </c>
    </row>
    <row r="2617" spans="1:14">
      <c r="A2617" s="259" t="s">
        <v>108</v>
      </c>
      <c r="B2617" s="259" t="s">
        <v>20</v>
      </c>
      <c r="C2617" s="259" t="s">
        <v>58</v>
      </c>
      <c r="D2617" s="259" t="s">
        <v>58</v>
      </c>
      <c r="E2617" s="259" t="s">
        <v>58</v>
      </c>
      <c r="F2617" s="259" t="s">
        <v>210</v>
      </c>
      <c r="G2617" s="259" t="s">
        <v>50</v>
      </c>
      <c r="H2617" s="306">
        <v>0</v>
      </c>
      <c r="I2617" s="306">
        <v>0</v>
      </c>
      <c r="J2617" s="306">
        <v>0</v>
      </c>
      <c r="K2617" s="306">
        <v>0</v>
      </c>
      <c r="L2617" s="306">
        <v>0</v>
      </c>
      <c r="M2617" s="306">
        <v>0</v>
      </c>
      <c r="N2617" s="306">
        <v>0</v>
      </c>
    </row>
    <row r="2618" spans="1:14">
      <c r="A2618" s="259" t="s">
        <v>108</v>
      </c>
      <c r="B2618" s="259" t="s">
        <v>20</v>
      </c>
      <c r="C2618" s="259" t="s">
        <v>59</v>
      </c>
      <c r="D2618" s="259" t="s">
        <v>59</v>
      </c>
      <c r="E2618" s="259" t="s">
        <v>59</v>
      </c>
      <c r="F2618" s="259" t="s">
        <v>210</v>
      </c>
      <c r="G2618" s="259" t="s">
        <v>50</v>
      </c>
      <c r="H2618" s="306">
        <v>2722.6362977058079</v>
      </c>
      <c r="I2618" s="306">
        <v>2722.6362894516146</v>
      </c>
      <c r="J2618" s="306">
        <v>2722.6362960406145</v>
      </c>
      <c r="K2618" s="306">
        <v>2722.6362844923688</v>
      </c>
      <c r="L2618" s="306">
        <v>2722.6362880614233</v>
      </c>
      <c r="M2618" s="306">
        <v>2722.6362782817773</v>
      </c>
      <c r="N2618" s="306">
        <v>2042.5876173900404</v>
      </c>
    </row>
    <row r="2619" spans="1:14">
      <c r="A2619" s="259" t="s">
        <v>108</v>
      </c>
      <c r="B2619" s="259" t="s">
        <v>20</v>
      </c>
      <c r="C2619" s="259" t="s">
        <v>60</v>
      </c>
      <c r="D2619" s="259" t="s">
        <v>60</v>
      </c>
      <c r="E2619" s="259" t="s">
        <v>60</v>
      </c>
      <c r="F2619" s="259" t="s">
        <v>210</v>
      </c>
      <c r="G2619" s="259" t="s">
        <v>50</v>
      </c>
      <c r="H2619" s="306">
        <v>1322.94463818642</v>
      </c>
      <c r="I2619" s="306">
        <v>1432.5937016658927</v>
      </c>
      <c r="J2619" s="306">
        <v>1432.5937016658927</v>
      </c>
      <c r="K2619" s="306">
        <v>1432.5937016658927</v>
      </c>
      <c r="L2619" s="306">
        <v>1432.5937016658927</v>
      </c>
      <c r="M2619" s="306">
        <v>1432.5937016658927</v>
      </c>
      <c r="N2619" s="306">
        <v>1432.5937016658927</v>
      </c>
    </row>
    <row r="2620" spans="1:14">
      <c r="A2620" s="259" t="s">
        <v>108</v>
      </c>
      <c r="B2620" s="259" t="s">
        <v>20</v>
      </c>
      <c r="C2620" s="259" t="s">
        <v>61</v>
      </c>
      <c r="D2620" s="259" t="s">
        <v>61</v>
      </c>
      <c r="E2620" s="259" t="s">
        <v>61</v>
      </c>
      <c r="F2620" s="259" t="s">
        <v>210</v>
      </c>
      <c r="G2620" s="259" t="s">
        <v>50</v>
      </c>
      <c r="H2620" s="306">
        <v>3759.4799751190003</v>
      </c>
      <c r="I2620" s="306">
        <v>3939.3214933889994</v>
      </c>
      <c r="J2620" s="306">
        <v>3939.3214933889994</v>
      </c>
      <c r="K2620" s="306">
        <v>3939.3214933889994</v>
      </c>
      <c r="L2620" s="306">
        <v>3939.3214933889994</v>
      </c>
      <c r="M2620" s="306">
        <v>3939.3214933889994</v>
      </c>
      <c r="N2620" s="306">
        <v>3939.3214933889994</v>
      </c>
    </row>
    <row r="2621" spans="1:14">
      <c r="A2621" s="259" t="s">
        <v>108</v>
      </c>
      <c r="B2621" s="259" t="s">
        <v>20</v>
      </c>
      <c r="C2621" s="259" t="s">
        <v>63</v>
      </c>
      <c r="D2621" s="259" t="s">
        <v>63</v>
      </c>
      <c r="E2621" s="259" t="s">
        <v>63</v>
      </c>
      <c r="F2621" s="259" t="s">
        <v>210</v>
      </c>
      <c r="G2621" s="259" t="s">
        <v>50</v>
      </c>
      <c r="H2621" s="306">
        <v>0.41055513099999996</v>
      </c>
      <c r="I2621" s="306">
        <v>2.4902634059999995</v>
      </c>
      <c r="J2621" s="306">
        <v>12.447667584000001</v>
      </c>
      <c r="K2621" s="306">
        <v>11.135698798</v>
      </c>
      <c r="L2621" s="306">
        <v>139.34433775700001</v>
      </c>
      <c r="M2621" s="306">
        <v>50.279829459999995</v>
      </c>
      <c r="N2621" s="306">
        <v>30.156221503999998</v>
      </c>
    </row>
    <row r="2622" spans="1:14">
      <c r="A2622" s="259" t="s">
        <v>108</v>
      </c>
      <c r="B2622" s="259" t="s">
        <v>20</v>
      </c>
      <c r="C2622" s="259" t="s">
        <v>64</v>
      </c>
      <c r="D2622" s="259" t="s">
        <v>64</v>
      </c>
      <c r="E2622" s="259" t="s">
        <v>64</v>
      </c>
      <c r="F2622" s="259" t="s">
        <v>210</v>
      </c>
      <c r="G2622" s="259" t="s">
        <v>50</v>
      </c>
      <c r="H2622" s="306">
        <v>1143.6865893860002</v>
      </c>
      <c r="I2622" s="306">
        <v>475.46559326699997</v>
      </c>
      <c r="J2622" s="306">
        <v>406.28493893399997</v>
      </c>
      <c r="K2622" s="306">
        <v>417.15538862499994</v>
      </c>
      <c r="L2622" s="306">
        <v>244.13528985399998</v>
      </c>
      <c r="M2622" s="306">
        <v>243.98568958100003</v>
      </c>
      <c r="N2622" s="306">
        <v>24.093498875000002</v>
      </c>
    </row>
    <row r="2623" spans="1:14">
      <c r="A2623" s="259" t="s">
        <v>108</v>
      </c>
      <c r="B2623" s="259" t="s">
        <v>20</v>
      </c>
      <c r="C2623" s="259" t="s">
        <v>54</v>
      </c>
      <c r="D2623" s="259" t="s">
        <v>72</v>
      </c>
      <c r="E2623" s="259" t="s">
        <v>72</v>
      </c>
      <c r="F2623" s="259" t="s">
        <v>210</v>
      </c>
      <c r="G2623" s="259" t="s">
        <v>50</v>
      </c>
      <c r="H2623" s="306">
        <v>0</v>
      </c>
      <c r="I2623" s="306">
        <v>0</v>
      </c>
      <c r="J2623" s="306">
        <v>0</v>
      </c>
      <c r="K2623" s="306">
        <v>0</v>
      </c>
      <c r="L2623" s="306">
        <v>0</v>
      </c>
      <c r="M2623" s="306">
        <v>0</v>
      </c>
      <c r="N2623" s="306">
        <v>0</v>
      </c>
    </row>
    <row r="2624" spans="1:14">
      <c r="A2624" s="259" t="s">
        <v>108</v>
      </c>
      <c r="B2624" s="259" t="s">
        <v>20</v>
      </c>
      <c r="C2624" s="259" t="s">
        <v>55</v>
      </c>
      <c r="D2624" s="259" t="s">
        <v>73</v>
      </c>
      <c r="E2624" s="259" t="s">
        <v>73</v>
      </c>
      <c r="F2624" s="259" t="s">
        <v>210</v>
      </c>
      <c r="G2624" s="259" t="s">
        <v>50</v>
      </c>
      <c r="H2624" s="306">
        <v>0</v>
      </c>
      <c r="I2624" s="306">
        <v>0</v>
      </c>
      <c r="J2624" s="306">
        <v>0</v>
      </c>
      <c r="K2624" s="306">
        <v>0</v>
      </c>
      <c r="L2624" s="306">
        <v>0</v>
      </c>
      <c r="M2624" s="306">
        <v>0</v>
      </c>
      <c r="N2624" s="306">
        <v>0</v>
      </c>
    </row>
    <row r="2625" spans="1:14">
      <c r="A2625" s="259" t="s">
        <v>108</v>
      </c>
      <c r="B2625" s="259" t="s">
        <v>20</v>
      </c>
      <c r="C2625" s="259" t="s">
        <v>57</v>
      </c>
      <c r="D2625" s="259" t="s">
        <v>74</v>
      </c>
      <c r="E2625" s="259" t="s">
        <v>74</v>
      </c>
      <c r="F2625" s="259" t="s">
        <v>210</v>
      </c>
      <c r="G2625" s="259" t="s">
        <v>50</v>
      </c>
      <c r="H2625" s="306">
        <v>0</v>
      </c>
      <c r="I2625" s="306">
        <v>0</v>
      </c>
      <c r="J2625" s="306">
        <v>0</v>
      </c>
      <c r="K2625" s="306">
        <v>0</v>
      </c>
      <c r="L2625" s="306">
        <v>0</v>
      </c>
      <c r="M2625" s="306">
        <v>0</v>
      </c>
      <c r="N2625" s="306">
        <v>0</v>
      </c>
    </row>
    <row r="2626" spans="1:14">
      <c r="A2626" s="259" t="s">
        <v>108</v>
      </c>
      <c r="B2626" s="259" t="s">
        <v>20</v>
      </c>
      <c r="C2626" s="259" t="s">
        <v>64</v>
      </c>
      <c r="D2626" s="259" t="s">
        <v>75</v>
      </c>
      <c r="E2626" s="259" t="s">
        <v>75</v>
      </c>
      <c r="F2626" s="259" t="s">
        <v>210</v>
      </c>
      <c r="G2626" s="259" t="s">
        <v>50</v>
      </c>
      <c r="H2626" s="306">
        <v>0</v>
      </c>
      <c r="I2626" s="306">
        <v>0</v>
      </c>
      <c r="J2626" s="306">
        <v>0</v>
      </c>
      <c r="K2626" s="306">
        <v>0</v>
      </c>
      <c r="L2626" s="306">
        <v>0</v>
      </c>
      <c r="M2626" s="306">
        <v>0</v>
      </c>
      <c r="N2626" s="306">
        <v>0</v>
      </c>
    </row>
    <row r="2627" spans="1:14">
      <c r="A2627" s="259" t="s">
        <v>108</v>
      </c>
      <c r="B2627" s="259" t="s">
        <v>20</v>
      </c>
      <c r="C2627" s="259" t="s">
        <v>60</v>
      </c>
      <c r="D2627" s="259" t="s">
        <v>76</v>
      </c>
      <c r="E2627" s="259" t="s">
        <v>76</v>
      </c>
      <c r="F2627" s="259" t="s">
        <v>210</v>
      </c>
      <c r="G2627" s="259" t="s">
        <v>50</v>
      </c>
      <c r="H2627" s="306">
        <v>0</v>
      </c>
      <c r="I2627" s="306">
        <v>0</v>
      </c>
      <c r="J2627" s="306">
        <v>0</v>
      </c>
      <c r="K2627" s="306">
        <v>0</v>
      </c>
      <c r="L2627" s="306">
        <v>0</v>
      </c>
      <c r="M2627" s="306">
        <v>0</v>
      </c>
      <c r="N2627" s="306">
        <v>0</v>
      </c>
    </row>
    <row r="2628" spans="1:14">
      <c r="A2628" s="259" t="s">
        <v>108</v>
      </c>
      <c r="B2628" s="259" t="s">
        <v>20</v>
      </c>
      <c r="C2628" s="259" t="s">
        <v>61</v>
      </c>
      <c r="D2628" s="259" t="s">
        <v>77</v>
      </c>
      <c r="E2628" s="259" t="s">
        <v>77</v>
      </c>
      <c r="F2628" s="259" t="s">
        <v>210</v>
      </c>
      <c r="G2628" s="259" t="s">
        <v>50</v>
      </c>
      <c r="H2628" s="306">
        <v>0</v>
      </c>
      <c r="I2628" s="306">
        <v>1292.557401925</v>
      </c>
      <c r="J2628" s="306">
        <v>6092.2512506329995</v>
      </c>
      <c r="K2628" s="306">
        <v>6408.8060891059995</v>
      </c>
      <c r="L2628" s="306">
        <v>10220.342445816001</v>
      </c>
      <c r="M2628" s="306">
        <v>10680.288666426</v>
      </c>
      <c r="N2628" s="306">
        <v>11790.266975825001</v>
      </c>
    </row>
    <row r="2629" spans="1:14">
      <c r="A2629" s="259" t="s">
        <v>108</v>
      </c>
      <c r="B2629" s="259" t="s">
        <v>20</v>
      </c>
      <c r="C2629" s="259" t="s">
        <v>62</v>
      </c>
      <c r="D2629" s="259" t="s">
        <v>78</v>
      </c>
      <c r="E2629" s="259" t="s">
        <v>78</v>
      </c>
      <c r="F2629" s="259" t="s">
        <v>210</v>
      </c>
      <c r="G2629" s="259" t="s">
        <v>50</v>
      </c>
      <c r="H2629" s="306">
        <v>51.127648508999997</v>
      </c>
      <c r="I2629" s="306">
        <v>51.127648508999997</v>
      </c>
      <c r="J2629" s="306">
        <v>51.127648508999997</v>
      </c>
      <c r="K2629" s="306">
        <v>51.127648508999997</v>
      </c>
      <c r="L2629" s="306">
        <v>51.127648508999997</v>
      </c>
      <c r="M2629" s="306">
        <v>51.127648508999997</v>
      </c>
      <c r="N2629" s="306">
        <v>10472.719788573002</v>
      </c>
    </row>
    <row r="2630" spans="1:14">
      <c r="A2630" s="259" t="s">
        <v>108</v>
      </c>
      <c r="B2630" s="259" t="s">
        <v>20</v>
      </c>
      <c r="C2630" s="259" t="s">
        <v>63</v>
      </c>
      <c r="D2630" s="259" t="s">
        <v>79</v>
      </c>
      <c r="E2630" s="259" t="s">
        <v>79</v>
      </c>
      <c r="F2630" s="259" t="s">
        <v>210</v>
      </c>
      <c r="G2630" s="259" t="s">
        <v>50</v>
      </c>
      <c r="H2630" s="306">
        <v>27.095163761999999</v>
      </c>
      <c r="I2630" s="306">
        <v>86.234060417999999</v>
      </c>
      <c r="J2630" s="306">
        <v>106.297489934</v>
      </c>
      <c r="K2630" s="306">
        <v>147.29074128799999</v>
      </c>
      <c r="L2630" s="306">
        <v>224.237971609</v>
      </c>
      <c r="M2630" s="306">
        <v>226.87199974999999</v>
      </c>
      <c r="N2630" s="306">
        <v>169.78249500300001</v>
      </c>
    </row>
    <row r="2631" spans="1:14">
      <c r="A2631" s="259" t="s">
        <v>108</v>
      </c>
      <c r="B2631" s="259" t="s">
        <v>20</v>
      </c>
      <c r="C2631" s="259" t="s">
        <v>60</v>
      </c>
      <c r="D2631" s="259" t="s">
        <v>76</v>
      </c>
      <c r="E2631" s="259" t="s">
        <v>207</v>
      </c>
      <c r="F2631" s="259" t="s">
        <v>210</v>
      </c>
      <c r="G2631" s="259" t="s">
        <v>50</v>
      </c>
      <c r="H2631" s="306">
        <v>0</v>
      </c>
      <c r="I2631" s="306">
        <v>0</v>
      </c>
      <c r="J2631" s="306">
        <v>0</v>
      </c>
      <c r="K2631" s="306">
        <v>0</v>
      </c>
      <c r="L2631" s="306">
        <v>0</v>
      </c>
      <c r="M2631" s="306">
        <v>0</v>
      </c>
      <c r="N2631" s="306">
        <v>0</v>
      </c>
    </row>
    <row r="2632" spans="1:14">
      <c r="A2632" s="259" t="s">
        <v>108</v>
      </c>
      <c r="B2632" s="259" t="s">
        <v>20</v>
      </c>
      <c r="C2632" s="259" t="s">
        <v>63</v>
      </c>
      <c r="D2632" s="259" t="s">
        <v>79</v>
      </c>
      <c r="E2632" s="259" t="s">
        <v>208</v>
      </c>
      <c r="F2632" s="259" t="s">
        <v>210</v>
      </c>
      <c r="G2632" s="259" t="s">
        <v>50</v>
      </c>
      <c r="H2632" s="306">
        <v>0</v>
      </c>
      <c r="I2632" s="306">
        <v>0</v>
      </c>
      <c r="J2632" s="306">
        <v>0</v>
      </c>
      <c r="K2632" s="306">
        <v>0</v>
      </c>
      <c r="L2632" s="306">
        <v>0</v>
      </c>
      <c r="M2632" s="306">
        <v>0</v>
      </c>
      <c r="N2632" s="306">
        <v>0</v>
      </c>
    </row>
    <row r="2633" spans="1:14">
      <c r="A2633" s="259" t="s">
        <v>108</v>
      </c>
      <c r="B2633" s="259" t="s">
        <v>20</v>
      </c>
      <c r="C2633" s="259" t="s">
        <v>65</v>
      </c>
      <c r="D2633" s="259" t="s">
        <v>209</v>
      </c>
      <c r="E2633" s="259" t="s">
        <v>80</v>
      </c>
      <c r="F2633" s="259" t="s">
        <v>210</v>
      </c>
      <c r="G2633" s="259" t="s">
        <v>50</v>
      </c>
      <c r="H2633" s="306">
        <v>0</v>
      </c>
      <c r="I2633" s="306">
        <v>0</v>
      </c>
      <c r="J2633" s="306">
        <v>0</v>
      </c>
      <c r="K2633" s="306">
        <v>0</v>
      </c>
      <c r="L2633" s="306">
        <v>0</v>
      </c>
      <c r="M2633" s="306">
        <v>0</v>
      </c>
      <c r="N2633" s="306">
        <v>0</v>
      </c>
    </row>
    <row r="2634" spans="1:14">
      <c r="A2634" s="259" t="s">
        <v>108</v>
      </c>
      <c r="B2634" s="259" t="s">
        <v>20</v>
      </c>
      <c r="C2634" s="259" t="s">
        <v>65</v>
      </c>
      <c r="D2634" s="259" t="s">
        <v>209</v>
      </c>
      <c r="E2634" s="259" t="s">
        <v>81</v>
      </c>
      <c r="F2634" s="259" t="s">
        <v>210</v>
      </c>
      <c r="G2634" s="259" t="s">
        <v>50</v>
      </c>
      <c r="H2634" s="306">
        <v>0</v>
      </c>
      <c r="I2634" s="306">
        <v>0</v>
      </c>
      <c r="J2634" s="306">
        <v>0</v>
      </c>
      <c r="K2634" s="306">
        <v>0</v>
      </c>
      <c r="L2634" s="306">
        <v>0</v>
      </c>
      <c r="M2634" s="306">
        <v>0</v>
      </c>
      <c r="N2634" s="306">
        <v>0</v>
      </c>
    </row>
    <row r="2635" spans="1:14">
      <c r="A2635" s="259" t="s">
        <v>108</v>
      </c>
      <c r="B2635" s="259" t="s">
        <v>21</v>
      </c>
      <c r="C2635" s="259" t="s">
        <v>48</v>
      </c>
      <c r="D2635" s="259" t="s">
        <v>48</v>
      </c>
      <c r="E2635" s="259" t="s">
        <v>48</v>
      </c>
      <c r="F2635" s="259" t="s">
        <v>210</v>
      </c>
      <c r="G2635" s="259" t="s">
        <v>50</v>
      </c>
      <c r="H2635" s="306">
        <v>1905.3195616420001</v>
      </c>
      <c r="I2635" s="306">
        <v>0</v>
      </c>
      <c r="J2635" s="306">
        <v>0</v>
      </c>
      <c r="K2635" s="306">
        <v>0</v>
      </c>
      <c r="L2635" s="306">
        <v>0</v>
      </c>
      <c r="M2635" s="306">
        <v>0</v>
      </c>
      <c r="N2635" s="306">
        <v>0</v>
      </c>
    </row>
    <row r="2636" spans="1:14">
      <c r="A2636" s="259" t="s">
        <v>108</v>
      </c>
      <c r="B2636" s="259" t="s">
        <v>21</v>
      </c>
      <c r="C2636" s="259" t="s">
        <v>53</v>
      </c>
      <c r="D2636" s="259" t="s">
        <v>53</v>
      </c>
      <c r="E2636" s="259" t="s">
        <v>53</v>
      </c>
      <c r="F2636" s="259" t="s">
        <v>210</v>
      </c>
      <c r="G2636" s="259" t="s">
        <v>50</v>
      </c>
      <c r="H2636" s="306">
        <v>0</v>
      </c>
      <c r="I2636" s="306">
        <v>0</v>
      </c>
      <c r="J2636" s="306">
        <v>0</v>
      </c>
      <c r="K2636" s="306">
        <v>0</v>
      </c>
      <c r="L2636" s="306">
        <v>0</v>
      </c>
      <c r="M2636" s="306">
        <v>0</v>
      </c>
      <c r="N2636" s="306">
        <v>0</v>
      </c>
    </row>
    <row r="2637" spans="1:14">
      <c r="A2637" s="259" t="s">
        <v>108</v>
      </c>
      <c r="B2637" s="259" t="s">
        <v>21</v>
      </c>
      <c r="C2637" s="259" t="s">
        <v>54</v>
      </c>
      <c r="D2637" s="259" t="s">
        <v>54</v>
      </c>
      <c r="E2637" s="259" t="s">
        <v>54</v>
      </c>
      <c r="F2637" s="259" t="s">
        <v>210</v>
      </c>
      <c r="G2637" s="259" t="s">
        <v>50</v>
      </c>
      <c r="H2637" s="306">
        <v>11737.892308020002</v>
      </c>
      <c r="I2637" s="306">
        <v>9453.3395657960009</v>
      </c>
      <c r="J2637" s="306">
        <v>9164.3769850000008</v>
      </c>
      <c r="K2637" s="306">
        <v>10002.306860000001</v>
      </c>
      <c r="L2637" s="306">
        <v>10133.690460000002</v>
      </c>
      <c r="M2637" s="306">
        <v>10256.792727904</v>
      </c>
      <c r="N2637" s="306">
        <v>4829.8502039020004</v>
      </c>
    </row>
    <row r="2638" spans="1:14">
      <c r="A2638" s="259" t="s">
        <v>108</v>
      </c>
      <c r="B2638" s="259" t="s">
        <v>21</v>
      </c>
      <c r="C2638" s="259" t="s">
        <v>55</v>
      </c>
      <c r="D2638" s="259" t="s">
        <v>55</v>
      </c>
      <c r="E2638" s="259" t="s">
        <v>55</v>
      </c>
      <c r="F2638" s="259" t="s">
        <v>210</v>
      </c>
      <c r="G2638" s="259" t="s">
        <v>50</v>
      </c>
      <c r="H2638" s="306">
        <v>68.567342800000006</v>
      </c>
      <c r="I2638" s="306">
        <v>68.567342800000006</v>
      </c>
      <c r="J2638" s="306">
        <v>58.041179631000006</v>
      </c>
      <c r="K2638" s="306">
        <v>10.70278596</v>
      </c>
      <c r="L2638" s="306">
        <v>10.70278596</v>
      </c>
      <c r="M2638" s="306">
        <v>22.718221028000002</v>
      </c>
      <c r="N2638" s="306">
        <v>29.770185959999999</v>
      </c>
    </row>
    <row r="2639" spans="1:14">
      <c r="A2639" s="259" t="s">
        <v>108</v>
      </c>
      <c r="B2639" s="259" t="s">
        <v>21</v>
      </c>
      <c r="C2639" s="259" t="s">
        <v>56</v>
      </c>
      <c r="D2639" s="259" t="s">
        <v>56</v>
      </c>
      <c r="E2639" s="259" t="s">
        <v>56</v>
      </c>
      <c r="F2639" s="259" t="s">
        <v>210</v>
      </c>
      <c r="G2639" s="259" t="s">
        <v>50</v>
      </c>
      <c r="H2639" s="306">
        <v>0</v>
      </c>
      <c r="I2639" s="306">
        <v>0</v>
      </c>
      <c r="J2639" s="306">
        <v>0</v>
      </c>
      <c r="K2639" s="306">
        <v>0</v>
      </c>
      <c r="L2639" s="306">
        <v>0</v>
      </c>
      <c r="M2639" s="306">
        <v>0</v>
      </c>
      <c r="N2639" s="306">
        <v>0</v>
      </c>
    </row>
    <row r="2640" spans="1:14">
      <c r="A2640" s="259" t="s">
        <v>108</v>
      </c>
      <c r="B2640" s="259" t="s">
        <v>21</v>
      </c>
      <c r="C2640" s="259" t="s">
        <v>57</v>
      </c>
      <c r="D2640" s="259" t="s">
        <v>57</v>
      </c>
      <c r="E2640" s="259" t="s">
        <v>57</v>
      </c>
      <c r="F2640" s="259" t="s">
        <v>210</v>
      </c>
      <c r="G2640" s="259" t="s">
        <v>50</v>
      </c>
      <c r="H2640" s="306">
        <v>0</v>
      </c>
      <c r="I2640" s="306">
        <v>0</v>
      </c>
      <c r="J2640" s="306">
        <v>0</v>
      </c>
      <c r="K2640" s="306">
        <v>0</v>
      </c>
      <c r="L2640" s="306">
        <v>0</v>
      </c>
      <c r="M2640" s="306">
        <v>0</v>
      </c>
      <c r="N2640" s="306">
        <v>0</v>
      </c>
    </row>
    <row r="2641" spans="1:14">
      <c r="A2641" s="259" t="s">
        <v>108</v>
      </c>
      <c r="B2641" s="259" t="s">
        <v>21</v>
      </c>
      <c r="C2641" s="259" t="s">
        <v>58</v>
      </c>
      <c r="D2641" s="259" t="s">
        <v>58</v>
      </c>
      <c r="E2641" s="259" t="s">
        <v>58</v>
      </c>
      <c r="F2641" s="259" t="s">
        <v>210</v>
      </c>
      <c r="G2641" s="259" t="s">
        <v>50</v>
      </c>
      <c r="H2641" s="306">
        <v>14796.308553600002</v>
      </c>
      <c r="I2641" s="306">
        <v>14796.308553600002</v>
      </c>
      <c r="J2641" s="306">
        <v>14796.308553600002</v>
      </c>
      <c r="K2641" s="306">
        <v>14796.308553600002</v>
      </c>
      <c r="L2641" s="306">
        <v>14796.308553600002</v>
      </c>
      <c r="M2641" s="306">
        <v>14796.308553600002</v>
      </c>
      <c r="N2641" s="306">
        <v>14796.308553600002</v>
      </c>
    </row>
    <row r="2642" spans="1:14">
      <c r="A2642" s="259" t="s">
        <v>108</v>
      </c>
      <c r="B2642" s="259" t="s">
        <v>21</v>
      </c>
      <c r="C2642" s="259" t="s">
        <v>59</v>
      </c>
      <c r="D2642" s="259" t="s">
        <v>59</v>
      </c>
      <c r="E2642" s="259" t="s">
        <v>59</v>
      </c>
      <c r="F2642" s="259" t="s">
        <v>210</v>
      </c>
      <c r="G2642" s="259" t="s">
        <v>50</v>
      </c>
      <c r="H2642" s="306">
        <v>1814.9908887929998</v>
      </c>
      <c r="I2642" s="306">
        <v>1814.990887728</v>
      </c>
      <c r="J2642" s="306">
        <v>1814.9908887940001</v>
      </c>
      <c r="K2642" s="306">
        <v>1814.9908892190001</v>
      </c>
      <c r="L2642" s="306">
        <v>1814.990889015</v>
      </c>
      <c r="M2642" s="306">
        <v>1814.9908881189999</v>
      </c>
      <c r="N2642" s="306">
        <v>1814.9908868160001</v>
      </c>
    </row>
    <row r="2643" spans="1:14">
      <c r="A2643" s="259" t="s">
        <v>108</v>
      </c>
      <c r="B2643" s="259" t="s">
        <v>21</v>
      </c>
      <c r="C2643" s="259" t="s">
        <v>60</v>
      </c>
      <c r="D2643" s="259" t="s">
        <v>60</v>
      </c>
      <c r="E2643" s="259" t="s">
        <v>60</v>
      </c>
      <c r="F2643" s="259" t="s">
        <v>210</v>
      </c>
      <c r="G2643" s="259" t="s">
        <v>50</v>
      </c>
      <c r="H2643" s="306">
        <v>2246.9392238067089</v>
      </c>
      <c r="I2643" s="306">
        <v>3178.5283055289474</v>
      </c>
      <c r="J2643" s="306">
        <v>3226.9526236909473</v>
      </c>
      <c r="K2643" s="306">
        <v>3226.9526236909473</v>
      </c>
      <c r="L2643" s="306">
        <v>3226.9526236909473</v>
      </c>
      <c r="M2643" s="306">
        <v>3226.9526236909473</v>
      </c>
      <c r="N2643" s="306">
        <v>3226.9526236909473</v>
      </c>
    </row>
    <row r="2644" spans="1:14">
      <c r="A2644" s="259" t="s">
        <v>108</v>
      </c>
      <c r="B2644" s="259" t="s">
        <v>21</v>
      </c>
      <c r="C2644" s="259" t="s">
        <v>61</v>
      </c>
      <c r="D2644" s="259" t="s">
        <v>61</v>
      </c>
      <c r="E2644" s="259" t="s">
        <v>61</v>
      </c>
      <c r="F2644" s="259" t="s">
        <v>210</v>
      </c>
      <c r="G2644" s="259" t="s">
        <v>50</v>
      </c>
      <c r="H2644" s="306">
        <v>706.30803555000011</v>
      </c>
      <c r="I2644" s="306">
        <v>754.67252059599991</v>
      </c>
      <c r="J2644" s="306">
        <v>754.67252059599991</v>
      </c>
      <c r="K2644" s="306">
        <v>754.67252059599991</v>
      </c>
      <c r="L2644" s="306">
        <v>754.67252059599991</v>
      </c>
      <c r="M2644" s="306">
        <v>754.67252059599991</v>
      </c>
      <c r="N2644" s="306">
        <v>754.67252059599991</v>
      </c>
    </row>
    <row r="2645" spans="1:14">
      <c r="A2645" s="259" t="s">
        <v>108</v>
      </c>
      <c r="B2645" s="259" t="s">
        <v>21</v>
      </c>
      <c r="C2645" s="259" t="s">
        <v>63</v>
      </c>
      <c r="D2645" s="259" t="s">
        <v>63</v>
      </c>
      <c r="E2645" s="259" t="s">
        <v>63</v>
      </c>
      <c r="F2645" s="259" t="s">
        <v>210</v>
      </c>
      <c r="G2645" s="259" t="s">
        <v>50</v>
      </c>
      <c r="H2645" s="306">
        <v>2.2875000000000001</v>
      </c>
      <c r="I2645" s="306">
        <v>3.7293796399999999</v>
      </c>
      <c r="J2645" s="306">
        <v>3.2917000509999998</v>
      </c>
      <c r="K2645" s="306">
        <v>2.7726000919999998</v>
      </c>
      <c r="L2645" s="306">
        <v>2.2526000979999998</v>
      </c>
      <c r="M2645" s="306">
        <v>4.2967499799999995</v>
      </c>
      <c r="N2645" s="306">
        <v>8.1358499700000007</v>
      </c>
    </row>
    <row r="2646" spans="1:14">
      <c r="A2646" s="259" t="s">
        <v>108</v>
      </c>
      <c r="B2646" s="259" t="s">
        <v>21</v>
      </c>
      <c r="C2646" s="259" t="s">
        <v>64</v>
      </c>
      <c r="D2646" s="259" t="s">
        <v>64</v>
      </c>
      <c r="E2646" s="259" t="s">
        <v>64</v>
      </c>
      <c r="F2646" s="259" t="s">
        <v>210</v>
      </c>
      <c r="G2646" s="259" t="s">
        <v>50</v>
      </c>
      <c r="H2646" s="306">
        <v>1099.40478654</v>
      </c>
      <c r="I2646" s="306">
        <v>657.23836981500006</v>
      </c>
      <c r="J2646" s="306">
        <v>595.70478496199996</v>
      </c>
      <c r="K2646" s="306">
        <v>595.70478473000003</v>
      </c>
      <c r="L2646" s="306">
        <v>595.70478530299999</v>
      </c>
      <c r="M2646" s="306">
        <v>595.70478378400003</v>
      </c>
      <c r="N2646" s="306">
        <v>595.70478540500005</v>
      </c>
    </row>
    <row r="2647" spans="1:14">
      <c r="A2647" s="259" t="s">
        <v>108</v>
      </c>
      <c r="B2647" s="259" t="s">
        <v>21</v>
      </c>
      <c r="C2647" s="259" t="s">
        <v>54</v>
      </c>
      <c r="D2647" s="259" t="s">
        <v>72</v>
      </c>
      <c r="E2647" s="259" t="s">
        <v>72</v>
      </c>
      <c r="F2647" s="259" t="s">
        <v>210</v>
      </c>
      <c r="G2647" s="259" t="s">
        <v>50</v>
      </c>
      <c r="H2647" s="306">
        <v>0</v>
      </c>
      <c r="I2647" s="306">
        <v>0</v>
      </c>
      <c r="J2647" s="306">
        <v>0</v>
      </c>
      <c r="K2647" s="306">
        <v>0</v>
      </c>
      <c r="L2647" s="306">
        <v>0</v>
      </c>
      <c r="M2647" s="306">
        <v>0</v>
      </c>
      <c r="N2647" s="306">
        <v>0</v>
      </c>
    </row>
    <row r="2648" spans="1:14">
      <c r="A2648" s="259" t="s">
        <v>108</v>
      </c>
      <c r="B2648" s="259" t="s">
        <v>21</v>
      </c>
      <c r="C2648" s="259" t="s">
        <v>55</v>
      </c>
      <c r="D2648" s="259" t="s">
        <v>73</v>
      </c>
      <c r="E2648" s="259" t="s">
        <v>73</v>
      </c>
      <c r="F2648" s="259" t="s">
        <v>210</v>
      </c>
      <c r="G2648" s="259" t="s">
        <v>50</v>
      </c>
      <c r="H2648" s="306">
        <v>0</v>
      </c>
      <c r="I2648" s="306">
        <v>0</v>
      </c>
      <c r="J2648" s="306">
        <v>2.0880000000000001</v>
      </c>
      <c r="K2648" s="306">
        <v>0</v>
      </c>
      <c r="L2648" s="306">
        <v>0</v>
      </c>
      <c r="M2648" s="306">
        <v>2.0880000000000001</v>
      </c>
      <c r="N2648" s="306">
        <v>38.889000000000003</v>
      </c>
    </row>
    <row r="2649" spans="1:14">
      <c r="A2649" s="259" t="s">
        <v>108</v>
      </c>
      <c r="B2649" s="259" t="s">
        <v>21</v>
      </c>
      <c r="C2649" s="259" t="s">
        <v>57</v>
      </c>
      <c r="D2649" s="259" t="s">
        <v>74</v>
      </c>
      <c r="E2649" s="259" t="s">
        <v>74</v>
      </c>
      <c r="F2649" s="259" t="s">
        <v>210</v>
      </c>
      <c r="G2649" s="259" t="s">
        <v>50</v>
      </c>
      <c r="H2649" s="306">
        <v>0</v>
      </c>
      <c r="I2649" s="306">
        <v>0</v>
      </c>
      <c r="J2649" s="306">
        <v>0</v>
      </c>
      <c r="K2649" s="306">
        <v>0</v>
      </c>
      <c r="L2649" s="306">
        <v>0</v>
      </c>
      <c r="M2649" s="306">
        <v>0</v>
      </c>
      <c r="N2649" s="306">
        <v>0</v>
      </c>
    </row>
    <row r="2650" spans="1:14">
      <c r="A2650" s="259" t="s">
        <v>108</v>
      </c>
      <c r="B2650" s="259" t="s">
        <v>21</v>
      </c>
      <c r="C2650" s="259" t="s">
        <v>64</v>
      </c>
      <c r="D2650" s="259" t="s">
        <v>75</v>
      </c>
      <c r="E2650" s="259" t="s">
        <v>75</v>
      </c>
      <c r="F2650" s="259" t="s">
        <v>210</v>
      </c>
      <c r="G2650" s="259" t="s">
        <v>50</v>
      </c>
      <c r="H2650" s="306">
        <v>0</v>
      </c>
      <c r="I2650" s="306">
        <v>0</v>
      </c>
      <c r="J2650" s="306">
        <v>0</v>
      </c>
      <c r="K2650" s="306">
        <v>0</v>
      </c>
      <c r="L2650" s="306">
        <v>0</v>
      </c>
      <c r="M2650" s="306">
        <v>0</v>
      </c>
      <c r="N2650" s="306">
        <v>0</v>
      </c>
    </row>
    <row r="2651" spans="1:14">
      <c r="A2651" s="259" t="s">
        <v>108</v>
      </c>
      <c r="B2651" s="259" t="s">
        <v>21</v>
      </c>
      <c r="C2651" s="259" t="s">
        <v>60</v>
      </c>
      <c r="D2651" s="259" t="s">
        <v>76</v>
      </c>
      <c r="E2651" s="259" t="s">
        <v>76</v>
      </c>
      <c r="F2651" s="259" t="s">
        <v>210</v>
      </c>
      <c r="G2651" s="259" t="s">
        <v>50</v>
      </c>
      <c r="H2651" s="306">
        <v>0</v>
      </c>
      <c r="I2651" s="306">
        <v>0</v>
      </c>
      <c r="J2651" s="306">
        <v>0</v>
      </c>
      <c r="K2651" s="306">
        <v>0</v>
      </c>
      <c r="L2651" s="306">
        <v>0</v>
      </c>
      <c r="M2651" s="306">
        <v>7690.7434594534016</v>
      </c>
      <c r="N2651" s="306">
        <v>12712.851208753402</v>
      </c>
    </row>
    <row r="2652" spans="1:14">
      <c r="A2652" s="259" t="s">
        <v>108</v>
      </c>
      <c r="B2652" s="259" t="s">
        <v>21</v>
      </c>
      <c r="C2652" s="259" t="s">
        <v>61</v>
      </c>
      <c r="D2652" s="259" t="s">
        <v>77</v>
      </c>
      <c r="E2652" s="259" t="s">
        <v>77</v>
      </c>
      <c r="F2652" s="259" t="s">
        <v>210</v>
      </c>
      <c r="G2652" s="259" t="s">
        <v>50</v>
      </c>
      <c r="H2652" s="306">
        <v>0</v>
      </c>
      <c r="I2652" s="306">
        <v>928.38059360499994</v>
      </c>
      <c r="J2652" s="306">
        <v>2868.8689629149999</v>
      </c>
      <c r="K2652" s="306">
        <v>2868.8689629149999</v>
      </c>
      <c r="L2652" s="306">
        <v>5113.8821898619999</v>
      </c>
      <c r="M2652" s="306">
        <v>5113.8821898619999</v>
      </c>
      <c r="N2652" s="306">
        <v>5113.8821898619999</v>
      </c>
    </row>
    <row r="2653" spans="1:14">
      <c r="A2653" s="259" t="s">
        <v>108</v>
      </c>
      <c r="B2653" s="259" t="s">
        <v>21</v>
      </c>
      <c r="C2653" s="259" t="s">
        <v>62</v>
      </c>
      <c r="D2653" s="259" t="s">
        <v>78</v>
      </c>
      <c r="E2653" s="259" t="s">
        <v>78</v>
      </c>
      <c r="F2653" s="259" t="s">
        <v>210</v>
      </c>
      <c r="G2653" s="259" t="s">
        <v>50</v>
      </c>
      <c r="H2653" s="306">
        <v>0</v>
      </c>
      <c r="I2653" s="306">
        <v>4079.1158996170002</v>
      </c>
      <c r="J2653" s="306">
        <v>4079.1158996170002</v>
      </c>
      <c r="K2653" s="306">
        <v>34965.751995982995</v>
      </c>
      <c r="L2653" s="306">
        <v>34965.751995982995</v>
      </c>
      <c r="M2653" s="306">
        <v>34965.751995982995</v>
      </c>
      <c r="N2653" s="306">
        <v>34965.751995982995</v>
      </c>
    </row>
    <row r="2654" spans="1:14">
      <c r="A2654" s="259" t="s">
        <v>108</v>
      </c>
      <c r="B2654" s="259" t="s">
        <v>21</v>
      </c>
      <c r="C2654" s="259" t="s">
        <v>63</v>
      </c>
      <c r="D2654" s="259" t="s">
        <v>79</v>
      </c>
      <c r="E2654" s="259" t="s">
        <v>79</v>
      </c>
      <c r="F2654" s="259" t="s">
        <v>210</v>
      </c>
      <c r="G2654" s="259" t="s">
        <v>50</v>
      </c>
      <c r="H2654" s="306">
        <v>921.84025294699995</v>
      </c>
      <c r="I2654" s="306">
        <v>865.02333072399995</v>
      </c>
      <c r="J2654" s="306">
        <v>961.21479600400005</v>
      </c>
      <c r="K2654" s="306">
        <v>769.61422856499996</v>
      </c>
      <c r="L2654" s="306">
        <v>703.57212700100001</v>
      </c>
      <c r="M2654" s="306">
        <v>971.35907121800005</v>
      </c>
      <c r="N2654" s="306">
        <v>808.16254123099998</v>
      </c>
    </row>
    <row r="2655" spans="1:14">
      <c r="A2655" s="259" t="s">
        <v>108</v>
      </c>
      <c r="B2655" s="259" t="s">
        <v>21</v>
      </c>
      <c r="C2655" s="259" t="s">
        <v>60</v>
      </c>
      <c r="D2655" s="259" t="s">
        <v>76</v>
      </c>
      <c r="E2655" s="259" t="s">
        <v>207</v>
      </c>
      <c r="F2655" s="259" t="s">
        <v>210</v>
      </c>
      <c r="G2655" s="259" t="s">
        <v>50</v>
      </c>
      <c r="H2655" s="306">
        <v>0</v>
      </c>
      <c r="I2655" s="306">
        <v>0</v>
      </c>
      <c r="J2655" s="306">
        <v>0</v>
      </c>
      <c r="K2655" s="306">
        <v>0</v>
      </c>
      <c r="L2655" s="306">
        <v>0</v>
      </c>
      <c r="M2655" s="306">
        <v>794.97137060299997</v>
      </c>
      <c r="N2655" s="306">
        <v>8652.7674159070011</v>
      </c>
    </row>
    <row r="2656" spans="1:14">
      <c r="A2656" s="259" t="s">
        <v>108</v>
      </c>
      <c r="B2656" s="259" t="s">
        <v>21</v>
      </c>
      <c r="C2656" s="259" t="s">
        <v>63</v>
      </c>
      <c r="D2656" s="259" t="s">
        <v>79</v>
      </c>
      <c r="E2656" s="259" t="s">
        <v>208</v>
      </c>
      <c r="F2656" s="259" t="s">
        <v>210</v>
      </c>
      <c r="G2656" s="259" t="s">
        <v>50</v>
      </c>
      <c r="H2656" s="306">
        <v>0</v>
      </c>
      <c r="I2656" s="306">
        <v>0</v>
      </c>
      <c r="J2656" s="306">
        <v>0</v>
      </c>
      <c r="K2656" s="306">
        <v>0</v>
      </c>
      <c r="L2656" s="306">
        <v>0</v>
      </c>
      <c r="M2656" s="306">
        <v>324.24542276199998</v>
      </c>
      <c r="N2656" s="306">
        <v>3492.3704014129999</v>
      </c>
    </row>
    <row r="2657" spans="1:14">
      <c r="A2657" s="259" t="s">
        <v>108</v>
      </c>
      <c r="B2657" s="259" t="s">
        <v>21</v>
      </c>
      <c r="C2657" s="259" t="s">
        <v>65</v>
      </c>
      <c r="D2657" s="259" t="s">
        <v>209</v>
      </c>
      <c r="E2657" s="259" t="s">
        <v>80</v>
      </c>
      <c r="F2657" s="259" t="s">
        <v>210</v>
      </c>
      <c r="G2657" s="259" t="s">
        <v>50</v>
      </c>
      <c r="H2657" s="306">
        <v>0</v>
      </c>
      <c r="I2657" s="306">
        <v>0</v>
      </c>
      <c r="J2657" s="306">
        <v>0</v>
      </c>
      <c r="K2657" s="306">
        <v>0</v>
      </c>
      <c r="L2657" s="306">
        <v>0</v>
      </c>
      <c r="M2657" s="306">
        <v>0</v>
      </c>
      <c r="N2657" s="306">
        <v>0</v>
      </c>
    </row>
    <row r="2658" spans="1:14">
      <c r="A2658" s="259" t="s">
        <v>108</v>
      </c>
      <c r="B2658" s="259" t="s">
        <v>21</v>
      </c>
      <c r="C2658" s="259" t="s">
        <v>65</v>
      </c>
      <c r="D2658" s="259" t="s">
        <v>209</v>
      </c>
      <c r="E2658" s="259" t="s">
        <v>81</v>
      </c>
      <c r="F2658" s="259" t="s">
        <v>210</v>
      </c>
      <c r="G2658" s="259" t="s">
        <v>50</v>
      </c>
      <c r="H2658" s="306">
        <v>0</v>
      </c>
      <c r="I2658" s="306">
        <v>0</v>
      </c>
      <c r="J2658" s="306">
        <v>0</v>
      </c>
      <c r="K2658" s="306">
        <v>0</v>
      </c>
      <c r="L2658" s="306">
        <v>0</v>
      </c>
      <c r="M2658" s="306">
        <v>0</v>
      </c>
      <c r="N2658" s="306">
        <v>0</v>
      </c>
    </row>
    <row r="2659" spans="1:14">
      <c r="A2659" s="259" t="s">
        <v>108</v>
      </c>
      <c r="B2659" s="259" t="s">
        <v>22</v>
      </c>
      <c r="C2659" s="259" t="s">
        <v>48</v>
      </c>
      <c r="D2659" s="259" t="s">
        <v>48</v>
      </c>
      <c r="E2659" s="259" t="s">
        <v>48</v>
      </c>
      <c r="F2659" s="259" t="s">
        <v>210</v>
      </c>
      <c r="G2659" s="259" t="s">
        <v>50</v>
      </c>
      <c r="H2659" s="306">
        <v>0</v>
      </c>
      <c r="I2659" s="306">
        <v>0</v>
      </c>
      <c r="J2659" s="306">
        <v>0</v>
      </c>
      <c r="K2659" s="306">
        <v>0</v>
      </c>
      <c r="L2659" s="306">
        <v>0</v>
      </c>
      <c r="M2659" s="306">
        <v>0</v>
      </c>
      <c r="N2659" s="306">
        <v>0</v>
      </c>
    </row>
    <row r="2660" spans="1:14">
      <c r="A2660" s="259" t="s">
        <v>108</v>
      </c>
      <c r="B2660" s="259" t="s">
        <v>22</v>
      </c>
      <c r="C2660" s="259" t="s">
        <v>53</v>
      </c>
      <c r="D2660" s="259" t="s">
        <v>53</v>
      </c>
      <c r="E2660" s="259" t="s">
        <v>53</v>
      </c>
      <c r="F2660" s="259" t="s">
        <v>210</v>
      </c>
      <c r="G2660" s="259" t="s">
        <v>50</v>
      </c>
      <c r="H2660" s="306">
        <v>0</v>
      </c>
      <c r="I2660" s="306">
        <v>0</v>
      </c>
      <c r="J2660" s="306">
        <v>0</v>
      </c>
      <c r="K2660" s="306">
        <v>0</v>
      </c>
      <c r="L2660" s="306">
        <v>0</v>
      </c>
      <c r="M2660" s="306">
        <v>0</v>
      </c>
      <c r="N2660" s="306">
        <v>0</v>
      </c>
    </row>
    <row r="2661" spans="1:14">
      <c r="A2661" s="259" t="s">
        <v>108</v>
      </c>
      <c r="B2661" s="259" t="s">
        <v>22</v>
      </c>
      <c r="C2661" s="259" t="s">
        <v>54</v>
      </c>
      <c r="D2661" s="259" t="s">
        <v>54</v>
      </c>
      <c r="E2661" s="259" t="s">
        <v>54</v>
      </c>
      <c r="F2661" s="259" t="s">
        <v>210</v>
      </c>
      <c r="G2661" s="259" t="s">
        <v>50</v>
      </c>
      <c r="H2661" s="306">
        <v>13119.566321292998</v>
      </c>
      <c r="I2661" s="306">
        <v>13238.414505862997</v>
      </c>
      <c r="J2661" s="306">
        <v>12020.453928963998</v>
      </c>
      <c r="K2661" s="306">
        <v>12354.346868261997</v>
      </c>
      <c r="L2661" s="306">
        <v>12791.744893342004</v>
      </c>
      <c r="M2661" s="306">
        <v>7282.8480408890009</v>
      </c>
      <c r="N2661" s="306">
        <v>9889.6271800770028</v>
      </c>
    </row>
    <row r="2662" spans="1:14">
      <c r="A2662" s="259" t="s">
        <v>108</v>
      </c>
      <c r="B2662" s="259" t="s">
        <v>22</v>
      </c>
      <c r="C2662" s="259" t="s">
        <v>55</v>
      </c>
      <c r="D2662" s="259" t="s">
        <v>55</v>
      </c>
      <c r="E2662" s="259" t="s">
        <v>55</v>
      </c>
      <c r="F2662" s="259" t="s">
        <v>210</v>
      </c>
      <c r="G2662" s="259" t="s">
        <v>50</v>
      </c>
      <c r="H2662" s="306">
        <v>1.7530430400000001</v>
      </c>
      <c r="I2662" s="306">
        <v>2.2164912000000001</v>
      </c>
      <c r="J2662" s="306">
        <v>2.2164912000000001</v>
      </c>
      <c r="K2662" s="306">
        <v>2.3904912</v>
      </c>
      <c r="L2662" s="306">
        <v>2.7994912000000003</v>
      </c>
      <c r="M2662" s="306">
        <v>0</v>
      </c>
      <c r="N2662" s="306">
        <v>1.3097448</v>
      </c>
    </row>
    <row r="2663" spans="1:14">
      <c r="A2663" s="259" t="s">
        <v>108</v>
      </c>
      <c r="B2663" s="259" t="s">
        <v>22</v>
      </c>
      <c r="C2663" s="259" t="s">
        <v>56</v>
      </c>
      <c r="D2663" s="259" t="s">
        <v>56</v>
      </c>
      <c r="E2663" s="259" t="s">
        <v>56</v>
      </c>
      <c r="F2663" s="259" t="s">
        <v>210</v>
      </c>
      <c r="G2663" s="259" t="s">
        <v>50</v>
      </c>
      <c r="H2663" s="306">
        <v>0</v>
      </c>
      <c r="I2663" s="306">
        <v>1.3606499999999999</v>
      </c>
      <c r="J2663" s="306">
        <v>1.3606499999999999</v>
      </c>
      <c r="K2663" s="306">
        <v>1.0627500000000001</v>
      </c>
      <c r="L2663" s="306">
        <v>0.76754999999999995</v>
      </c>
      <c r="M2663" s="306">
        <v>0</v>
      </c>
      <c r="N2663" s="306">
        <v>1.3248</v>
      </c>
    </row>
    <row r="2664" spans="1:14">
      <c r="A2664" s="259" t="s">
        <v>108</v>
      </c>
      <c r="B2664" s="259" t="s">
        <v>22</v>
      </c>
      <c r="C2664" s="259" t="s">
        <v>57</v>
      </c>
      <c r="D2664" s="259" t="s">
        <v>57</v>
      </c>
      <c r="E2664" s="259" t="s">
        <v>57</v>
      </c>
      <c r="F2664" s="259" t="s">
        <v>210</v>
      </c>
      <c r="G2664" s="259" t="s">
        <v>50</v>
      </c>
      <c r="H2664" s="306">
        <v>0</v>
      </c>
      <c r="I2664" s="306">
        <v>0</v>
      </c>
      <c r="J2664" s="306">
        <v>0</v>
      </c>
      <c r="K2664" s="306">
        <v>0</v>
      </c>
      <c r="L2664" s="306">
        <v>0</v>
      </c>
      <c r="M2664" s="306">
        <v>0</v>
      </c>
      <c r="N2664" s="306">
        <v>0</v>
      </c>
    </row>
    <row r="2665" spans="1:14">
      <c r="A2665" s="259" t="s">
        <v>108</v>
      </c>
      <c r="B2665" s="259" t="s">
        <v>22</v>
      </c>
      <c r="C2665" s="259" t="s">
        <v>58</v>
      </c>
      <c r="D2665" s="259" t="s">
        <v>58</v>
      </c>
      <c r="E2665" s="259" t="s">
        <v>58</v>
      </c>
      <c r="F2665" s="259" t="s">
        <v>210</v>
      </c>
      <c r="G2665" s="259" t="s">
        <v>50</v>
      </c>
      <c r="H2665" s="306">
        <v>0</v>
      </c>
      <c r="I2665" s="306">
        <v>0</v>
      </c>
      <c r="J2665" s="306">
        <v>0</v>
      </c>
      <c r="K2665" s="306">
        <v>0</v>
      </c>
      <c r="L2665" s="306">
        <v>0</v>
      </c>
      <c r="M2665" s="306">
        <v>0</v>
      </c>
      <c r="N2665" s="306">
        <v>0</v>
      </c>
    </row>
    <row r="2666" spans="1:14">
      <c r="A2666" s="259" t="s">
        <v>108</v>
      </c>
      <c r="B2666" s="259" t="s">
        <v>22</v>
      </c>
      <c r="C2666" s="259" t="s">
        <v>59</v>
      </c>
      <c r="D2666" s="259" t="s">
        <v>59</v>
      </c>
      <c r="E2666" s="259" t="s">
        <v>59</v>
      </c>
      <c r="F2666" s="259" t="s">
        <v>210</v>
      </c>
      <c r="G2666" s="259" t="s">
        <v>50</v>
      </c>
      <c r="H2666" s="306">
        <v>2345.5842121730007</v>
      </c>
      <c r="I2666" s="306">
        <v>1350.4320099230995</v>
      </c>
      <c r="J2666" s="306">
        <v>1199.6983444425596</v>
      </c>
      <c r="K2666" s="306">
        <v>1252.5079548841006</v>
      </c>
      <c r="L2666" s="306">
        <v>1194.5121656420997</v>
      </c>
      <c r="M2666" s="306">
        <v>1338.4352710370008</v>
      </c>
      <c r="N2666" s="306">
        <v>1921.3687214059996</v>
      </c>
    </row>
    <row r="2667" spans="1:14">
      <c r="A2667" s="259" t="s">
        <v>108</v>
      </c>
      <c r="B2667" s="259" t="s">
        <v>22</v>
      </c>
      <c r="C2667" s="259" t="s">
        <v>60</v>
      </c>
      <c r="D2667" s="259" t="s">
        <v>60</v>
      </c>
      <c r="E2667" s="259" t="s">
        <v>60</v>
      </c>
      <c r="F2667" s="259" t="s">
        <v>210</v>
      </c>
      <c r="G2667" s="259" t="s">
        <v>50</v>
      </c>
      <c r="H2667" s="306">
        <v>2664.4149688894454</v>
      </c>
      <c r="I2667" s="306">
        <v>2664.4149688894454</v>
      </c>
      <c r="J2667" s="306">
        <v>2664.4149688894454</v>
      </c>
      <c r="K2667" s="306">
        <v>2664.4149688894454</v>
      </c>
      <c r="L2667" s="306">
        <v>2664.4149688894454</v>
      </c>
      <c r="M2667" s="306">
        <v>2664.4149688894454</v>
      </c>
      <c r="N2667" s="306">
        <v>2664.4149688894454</v>
      </c>
    </row>
    <row r="2668" spans="1:14">
      <c r="A2668" s="259" t="s">
        <v>108</v>
      </c>
      <c r="B2668" s="259" t="s">
        <v>22</v>
      </c>
      <c r="C2668" s="259" t="s">
        <v>61</v>
      </c>
      <c r="D2668" s="259" t="s">
        <v>61</v>
      </c>
      <c r="E2668" s="259" t="s">
        <v>61</v>
      </c>
      <c r="F2668" s="259" t="s">
        <v>210</v>
      </c>
      <c r="G2668" s="259" t="s">
        <v>50</v>
      </c>
      <c r="H2668" s="306">
        <v>304.79829102100001</v>
      </c>
      <c r="I2668" s="306">
        <v>304.79829102100001</v>
      </c>
      <c r="J2668" s="306">
        <v>304.79829102100001</v>
      </c>
      <c r="K2668" s="306">
        <v>304.79829102100001</v>
      </c>
      <c r="L2668" s="306">
        <v>304.79829102100001</v>
      </c>
      <c r="M2668" s="306">
        <v>304.79829102100001</v>
      </c>
      <c r="N2668" s="306">
        <v>304.79829102100001</v>
      </c>
    </row>
    <row r="2669" spans="1:14">
      <c r="A2669" s="259" t="s">
        <v>108</v>
      </c>
      <c r="B2669" s="259" t="s">
        <v>22</v>
      </c>
      <c r="C2669" s="259" t="s">
        <v>63</v>
      </c>
      <c r="D2669" s="259" t="s">
        <v>63</v>
      </c>
      <c r="E2669" s="259" t="s">
        <v>63</v>
      </c>
      <c r="F2669" s="259" t="s">
        <v>210</v>
      </c>
      <c r="G2669" s="259" t="s">
        <v>50</v>
      </c>
      <c r="H2669" s="306">
        <v>5.9482632540000004</v>
      </c>
      <c r="I2669" s="306">
        <v>110.222918901</v>
      </c>
      <c r="J2669" s="306">
        <v>107.952858784</v>
      </c>
      <c r="K2669" s="306">
        <v>113.20453246300002</v>
      </c>
      <c r="L2669" s="306">
        <v>103.683105184</v>
      </c>
      <c r="M2669" s="306">
        <v>0.8070923619999999</v>
      </c>
      <c r="N2669" s="306">
        <v>490.39177006</v>
      </c>
    </row>
    <row r="2670" spans="1:14">
      <c r="A2670" s="259" t="s">
        <v>108</v>
      </c>
      <c r="B2670" s="259" t="s">
        <v>22</v>
      </c>
      <c r="C2670" s="259" t="s">
        <v>64</v>
      </c>
      <c r="D2670" s="259" t="s">
        <v>64</v>
      </c>
      <c r="E2670" s="259" t="s">
        <v>64</v>
      </c>
      <c r="F2670" s="259" t="s">
        <v>210</v>
      </c>
      <c r="G2670" s="259" t="s">
        <v>50</v>
      </c>
      <c r="H2670" s="306">
        <v>1984.5291432650001</v>
      </c>
      <c r="I2670" s="306">
        <v>1842.0771412700003</v>
      </c>
      <c r="J2670" s="306">
        <v>1842.0771444950003</v>
      </c>
      <c r="K2670" s="306">
        <v>1842.07714702</v>
      </c>
      <c r="L2670" s="306">
        <v>1842.0771449599999</v>
      </c>
      <c r="M2670" s="306">
        <v>1842.0771453240002</v>
      </c>
      <c r="N2670" s="306">
        <v>1842.077138332</v>
      </c>
    </row>
    <row r="2671" spans="1:14">
      <c r="A2671" s="259" t="s">
        <v>108</v>
      </c>
      <c r="B2671" s="259" t="s">
        <v>22</v>
      </c>
      <c r="C2671" s="259" t="s">
        <v>54</v>
      </c>
      <c r="D2671" s="259" t="s">
        <v>72</v>
      </c>
      <c r="E2671" s="259" t="s">
        <v>72</v>
      </c>
      <c r="F2671" s="259" t="s">
        <v>210</v>
      </c>
      <c r="G2671" s="259" t="s">
        <v>50</v>
      </c>
      <c r="H2671" s="306">
        <v>0</v>
      </c>
      <c r="I2671" s="306">
        <v>0</v>
      </c>
      <c r="J2671" s="306">
        <v>0</v>
      </c>
      <c r="K2671" s="306">
        <v>0</v>
      </c>
      <c r="L2671" s="306">
        <v>0</v>
      </c>
      <c r="M2671" s="306">
        <v>0</v>
      </c>
      <c r="N2671" s="306">
        <v>0</v>
      </c>
    </row>
    <row r="2672" spans="1:14">
      <c r="A2672" s="259" t="s">
        <v>108</v>
      </c>
      <c r="B2672" s="259" t="s">
        <v>22</v>
      </c>
      <c r="C2672" s="259" t="s">
        <v>55</v>
      </c>
      <c r="D2672" s="259" t="s">
        <v>73</v>
      </c>
      <c r="E2672" s="259" t="s">
        <v>73</v>
      </c>
      <c r="F2672" s="259" t="s">
        <v>210</v>
      </c>
      <c r="G2672" s="259" t="s">
        <v>50</v>
      </c>
      <c r="H2672" s="306">
        <v>0</v>
      </c>
      <c r="I2672" s="306">
        <v>0</v>
      </c>
      <c r="J2672" s="306">
        <v>0</v>
      </c>
      <c r="K2672" s="306">
        <v>0</v>
      </c>
      <c r="L2672" s="306">
        <v>0</v>
      </c>
      <c r="M2672" s="306">
        <v>0</v>
      </c>
      <c r="N2672" s="306">
        <v>0</v>
      </c>
    </row>
    <row r="2673" spans="1:14">
      <c r="A2673" s="259" t="s">
        <v>108</v>
      </c>
      <c r="B2673" s="259" t="s">
        <v>22</v>
      </c>
      <c r="C2673" s="259" t="s">
        <v>57</v>
      </c>
      <c r="D2673" s="259" t="s">
        <v>74</v>
      </c>
      <c r="E2673" s="259" t="s">
        <v>74</v>
      </c>
      <c r="F2673" s="259" t="s">
        <v>210</v>
      </c>
      <c r="G2673" s="259" t="s">
        <v>50</v>
      </c>
      <c r="H2673" s="306">
        <v>0</v>
      </c>
      <c r="I2673" s="306">
        <v>0</v>
      </c>
      <c r="J2673" s="306">
        <v>0</v>
      </c>
      <c r="K2673" s="306">
        <v>0</v>
      </c>
      <c r="L2673" s="306">
        <v>0</v>
      </c>
      <c r="M2673" s="306">
        <v>0</v>
      </c>
      <c r="N2673" s="306">
        <v>0</v>
      </c>
    </row>
    <row r="2674" spans="1:14">
      <c r="A2674" s="259" t="s">
        <v>108</v>
      </c>
      <c r="B2674" s="259" t="s">
        <v>22</v>
      </c>
      <c r="C2674" s="259" t="s">
        <v>64</v>
      </c>
      <c r="D2674" s="259" t="s">
        <v>75</v>
      </c>
      <c r="E2674" s="259" t="s">
        <v>75</v>
      </c>
      <c r="F2674" s="259" t="s">
        <v>210</v>
      </c>
      <c r="G2674" s="259" t="s">
        <v>50</v>
      </c>
      <c r="H2674" s="306">
        <v>0</v>
      </c>
      <c r="I2674" s="306">
        <v>0</v>
      </c>
      <c r="J2674" s="306">
        <v>0</v>
      </c>
      <c r="K2674" s="306">
        <v>0</v>
      </c>
      <c r="L2674" s="306">
        <v>0</v>
      </c>
      <c r="M2674" s="306">
        <v>0</v>
      </c>
      <c r="N2674" s="306">
        <v>0</v>
      </c>
    </row>
    <row r="2675" spans="1:14">
      <c r="A2675" s="259" t="s">
        <v>108</v>
      </c>
      <c r="B2675" s="259" t="s">
        <v>22</v>
      </c>
      <c r="C2675" s="259" t="s">
        <v>60</v>
      </c>
      <c r="D2675" s="259" t="s">
        <v>76</v>
      </c>
      <c r="E2675" s="259" t="s">
        <v>76</v>
      </c>
      <c r="F2675" s="259" t="s">
        <v>210</v>
      </c>
      <c r="G2675" s="259" t="s">
        <v>50</v>
      </c>
      <c r="H2675" s="306">
        <v>0</v>
      </c>
      <c r="I2675" s="306">
        <v>0</v>
      </c>
      <c r="J2675" s="306">
        <v>0</v>
      </c>
      <c r="K2675" s="306">
        <v>0</v>
      </c>
      <c r="L2675" s="306">
        <v>0</v>
      </c>
      <c r="M2675" s="306">
        <v>0</v>
      </c>
      <c r="N2675" s="306">
        <v>11763.338340075999</v>
      </c>
    </row>
    <row r="2676" spans="1:14">
      <c r="A2676" s="259" t="s">
        <v>108</v>
      </c>
      <c r="B2676" s="259" t="s">
        <v>22</v>
      </c>
      <c r="C2676" s="259" t="s">
        <v>61</v>
      </c>
      <c r="D2676" s="259" t="s">
        <v>77</v>
      </c>
      <c r="E2676" s="259" t="s">
        <v>77</v>
      </c>
      <c r="F2676" s="259" t="s">
        <v>210</v>
      </c>
      <c r="G2676" s="259" t="s">
        <v>50</v>
      </c>
      <c r="H2676" s="306">
        <v>0</v>
      </c>
      <c r="I2676" s="306">
        <v>0</v>
      </c>
      <c r="J2676" s="306">
        <v>0</v>
      </c>
      <c r="K2676" s="306">
        <v>0</v>
      </c>
      <c r="L2676" s="306">
        <v>0</v>
      </c>
      <c r="M2676" s="306">
        <v>0</v>
      </c>
      <c r="N2676" s="306">
        <v>0</v>
      </c>
    </row>
    <row r="2677" spans="1:14">
      <c r="A2677" s="259" t="s">
        <v>108</v>
      </c>
      <c r="B2677" s="259" t="s">
        <v>22</v>
      </c>
      <c r="C2677" s="259" t="s">
        <v>62</v>
      </c>
      <c r="D2677" s="259" t="s">
        <v>78</v>
      </c>
      <c r="E2677" s="259" t="s">
        <v>78</v>
      </c>
      <c r="F2677" s="259" t="s">
        <v>210</v>
      </c>
      <c r="G2677" s="259" t="s">
        <v>50</v>
      </c>
      <c r="H2677" s="306">
        <v>3293.7599999459999</v>
      </c>
      <c r="I2677" s="306">
        <v>3293.7599999459999</v>
      </c>
      <c r="J2677" s="306">
        <v>3293.7599999459999</v>
      </c>
      <c r="K2677" s="306">
        <v>3293.7599999459999</v>
      </c>
      <c r="L2677" s="306">
        <v>3293.7599999459999</v>
      </c>
      <c r="M2677" s="306">
        <v>24060.502133268001</v>
      </c>
      <c r="N2677" s="306">
        <v>24060.502133268001</v>
      </c>
    </row>
    <row r="2678" spans="1:14">
      <c r="A2678" s="259" t="s">
        <v>108</v>
      </c>
      <c r="B2678" s="259" t="s">
        <v>22</v>
      </c>
      <c r="C2678" s="259" t="s">
        <v>63</v>
      </c>
      <c r="D2678" s="259" t="s">
        <v>79</v>
      </c>
      <c r="E2678" s="259" t="s">
        <v>79</v>
      </c>
      <c r="F2678" s="259" t="s">
        <v>210</v>
      </c>
      <c r="G2678" s="259" t="s">
        <v>50</v>
      </c>
      <c r="H2678" s="306">
        <v>426.63590676499996</v>
      </c>
      <c r="I2678" s="306">
        <v>672.05301761999999</v>
      </c>
      <c r="J2678" s="306">
        <v>625.77466688200002</v>
      </c>
      <c r="K2678" s="306">
        <v>674.32886810700006</v>
      </c>
      <c r="L2678" s="306">
        <v>581.89648718600006</v>
      </c>
      <c r="M2678" s="306">
        <v>612.64641841000002</v>
      </c>
      <c r="N2678" s="306">
        <v>740.53883815400002</v>
      </c>
    </row>
    <row r="2679" spans="1:14">
      <c r="A2679" s="259" t="s">
        <v>108</v>
      </c>
      <c r="B2679" s="259" t="s">
        <v>22</v>
      </c>
      <c r="C2679" s="259" t="s">
        <v>60</v>
      </c>
      <c r="D2679" s="259" t="s">
        <v>76</v>
      </c>
      <c r="E2679" s="259" t="s">
        <v>207</v>
      </c>
      <c r="F2679" s="259" t="s">
        <v>210</v>
      </c>
      <c r="G2679" s="259" t="s">
        <v>50</v>
      </c>
      <c r="H2679" s="306">
        <v>0</v>
      </c>
      <c r="I2679" s="306">
        <v>0</v>
      </c>
      <c r="J2679" s="306">
        <v>0</v>
      </c>
      <c r="K2679" s="306">
        <v>0</v>
      </c>
      <c r="L2679" s="306">
        <v>1997.0788005869999</v>
      </c>
      <c r="M2679" s="306">
        <v>7118.2852072009991</v>
      </c>
      <c r="N2679" s="306">
        <v>8013.0246762809993</v>
      </c>
    </row>
    <row r="2680" spans="1:14">
      <c r="A2680" s="259" t="s">
        <v>108</v>
      </c>
      <c r="B2680" s="259" t="s">
        <v>22</v>
      </c>
      <c r="C2680" s="259" t="s">
        <v>63</v>
      </c>
      <c r="D2680" s="259" t="s">
        <v>79</v>
      </c>
      <c r="E2680" s="259" t="s">
        <v>208</v>
      </c>
      <c r="F2680" s="259" t="s">
        <v>210</v>
      </c>
      <c r="G2680" s="259" t="s">
        <v>50</v>
      </c>
      <c r="H2680" s="306">
        <v>0</v>
      </c>
      <c r="I2680" s="306">
        <v>0</v>
      </c>
      <c r="J2680" s="306">
        <v>0</v>
      </c>
      <c r="K2680" s="306">
        <v>0</v>
      </c>
      <c r="L2680" s="306">
        <v>662.96852618900004</v>
      </c>
      <c r="M2680" s="306">
        <v>2460.1652842579997</v>
      </c>
      <c r="N2680" s="306">
        <v>3385.552022977</v>
      </c>
    </row>
    <row r="2681" spans="1:14">
      <c r="A2681" s="259" t="s">
        <v>108</v>
      </c>
      <c r="B2681" s="259" t="s">
        <v>22</v>
      </c>
      <c r="C2681" s="259" t="s">
        <v>65</v>
      </c>
      <c r="D2681" s="259" t="s">
        <v>209</v>
      </c>
      <c r="E2681" s="259" t="s">
        <v>80</v>
      </c>
      <c r="F2681" s="259" t="s">
        <v>210</v>
      </c>
      <c r="G2681" s="259" t="s">
        <v>50</v>
      </c>
      <c r="H2681" s="306">
        <v>0</v>
      </c>
      <c r="I2681" s="306">
        <v>0</v>
      </c>
      <c r="J2681" s="306">
        <v>0</v>
      </c>
      <c r="K2681" s="306">
        <v>0</v>
      </c>
      <c r="L2681" s="306">
        <v>0</v>
      </c>
      <c r="M2681" s="306">
        <v>0</v>
      </c>
      <c r="N2681" s="306">
        <v>0</v>
      </c>
    </row>
    <row r="2682" spans="1:14">
      <c r="A2682" s="259" t="s">
        <v>108</v>
      </c>
      <c r="B2682" s="259" t="s">
        <v>22</v>
      </c>
      <c r="C2682" s="259" t="s">
        <v>65</v>
      </c>
      <c r="D2682" s="259" t="s">
        <v>209</v>
      </c>
      <c r="E2682" s="259" t="s">
        <v>81</v>
      </c>
      <c r="F2682" s="259" t="s">
        <v>210</v>
      </c>
      <c r="G2682" s="259" t="s">
        <v>50</v>
      </c>
      <c r="H2682" s="306">
        <v>0</v>
      </c>
      <c r="I2682" s="306">
        <v>0</v>
      </c>
      <c r="J2682" s="306">
        <v>0</v>
      </c>
      <c r="K2682" s="306">
        <v>0</v>
      </c>
      <c r="L2682" s="306">
        <v>0</v>
      </c>
      <c r="M2682" s="306">
        <v>0</v>
      </c>
      <c r="N2682" s="306">
        <v>0</v>
      </c>
    </row>
    <row r="2683" spans="1:14">
      <c r="A2683" s="259" t="s">
        <v>108</v>
      </c>
      <c r="B2683" s="259" t="s">
        <v>23</v>
      </c>
      <c r="C2683" s="259" t="s">
        <v>48</v>
      </c>
      <c r="D2683" s="259" t="s">
        <v>48</v>
      </c>
      <c r="E2683" s="259" t="s">
        <v>48</v>
      </c>
      <c r="F2683" s="259" t="s">
        <v>210</v>
      </c>
      <c r="G2683" s="259" t="s">
        <v>50</v>
      </c>
      <c r="H2683" s="306">
        <v>560.36447999999996</v>
      </c>
      <c r="I2683" s="306">
        <v>0</v>
      </c>
      <c r="J2683" s="306">
        <v>0</v>
      </c>
      <c r="K2683" s="306">
        <v>0</v>
      </c>
      <c r="L2683" s="306">
        <v>0</v>
      </c>
      <c r="M2683" s="306">
        <v>0</v>
      </c>
      <c r="N2683" s="306">
        <v>0</v>
      </c>
    </row>
    <row r="2684" spans="1:14">
      <c r="A2684" s="259" t="s">
        <v>108</v>
      </c>
      <c r="B2684" s="259" t="s">
        <v>23</v>
      </c>
      <c r="C2684" s="259" t="s">
        <v>53</v>
      </c>
      <c r="D2684" s="259" t="s">
        <v>53</v>
      </c>
      <c r="E2684" s="259" t="s">
        <v>53</v>
      </c>
      <c r="F2684" s="259" t="s">
        <v>210</v>
      </c>
      <c r="G2684" s="259" t="s">
        <v>50</v>
      </c>
      <c r="H2684" s="306">
        <v>0</v>
      </c>
      <c r="I2684" s="306">
        <v>0</v>
      </c>
      <c r="J2684" s="306">
        <v>0</v>
      </c>
      <c r="K2684" s="306">
        <v>0</v>
      </c>
      <c r="L2684" s="306">
        <v>0</v>
      </c>
      <c r="M2684" s="306">
        <v>0</v>
      </c>
      <c r="N2684" s="306">
        <v>0</v>
      </c>
    </row>
    <row r="2685" spans="1:14">
      <c r="A2685" s="259" t="s">
        <v>108</v>
      </c>
      <c r="B2685" s="259" t="s">
        <v>23</v>
      </c>
      <c r="C2685" s="259" t="s">
        <v>54</v>
      </c>
      <c r="D2685" s="259" t="s">
        <v>54</v>
      </c>
      <c r="E2685" s="259" t="s">
        <v>54</v>
      </c>
      <c r="F2685" s="259" t="s">
        <v>210</v>
      </c>
      <c r="G2685" s="259" t="s">
        <v>50</v>
      </c>
      <c r="H2685" s="306">
        <v>2238.3151547500001</v>
      </c>
      <c r="I2685" s="306">
        <v>2889.0117794469998</v>
      </c>
      <c r="J2685" s="306">
        <v>2238.0155270800001</v>
      </c>
      <c r="K2685" s="306">
        <v>2466.728485606</v>
      </c>
      <c r="L2685" s="306">
        <v>4020.8867363030004</v>
      </c>
      <c r="M2685" s="306">
        <v>1874.8982814989999</v>
      </c>
      <c r="N2685" s="306">
        <v>2448.405214596</v>
      </c>
    </row>
    <row r="2686" spans="1:14">
      <c r="A2686" s="259" t="s">
        <v>108</v>
      </c>
      <c r="B2686" s="259" t="s">
        <v>23</v>
      </c>
      <c r="C2686" s="259" t="s">
        <v>55</v>
      </c>
      <c r="D2686" s="259" t="s">
        <v>55</v>
      </c>
      <c r="E2686" s="259" t="s">
        <v>55</v>
      </c>
      <c r="F2686" s="259" t="s">
        <v>210</v>
      </c>
      <c r="G2686" s="259" t="s">
        <v>50</v>
      </c>
      <c r="H2686" s="306">
        <v>0</v>
      </c>
      <c r="I2686" s="306">
        <v>0</v>
      </c>
      <c r="J2686" s="306">
        <v>0.24616399999999999</v>
      </c>
      <c r="K2686" s="306">
        <v>0</v>
      </c>
      <c r="L2686" s="306">
        <v>0.66043999999999992</v>
      </c>
      <c r="M2686" s="306">
        <v>0</v>
      </c>
      <c r="N2686" s="306">
        <v>0</v>
      </c>
    </row>
    <row r="2687" spans="1:14">
      <c r="A2687" s="259" t="s">
        <v>108</v>
      </c>
      <c r="B2687" s="259" t="s">
        <v>23</v>
      </c>
      <c r="C2687" s="259" t="s">
        <v>56</v>
      </c>
      <c r="D2687" s="259" t="s">
        <v>56</v>
      </c>
      <c r="E2687" s="259" t="s">
        <v>56</v>
      </c>
      <c r="F2687" s="259" t="s">
        <v>210</v>
      </c>
      <c r="G2687" s="259" t="s">
        <v>50</v>
      </c>
      <c r="H2687" s="306">
        <v>0</v>
      </c>
      <c r="I2687" s="306">
        <v>0</v>
      </c>
      <c r="J2687" s="306">
        <v>0</v>
      </c>
      <c r="K2687" s="306">
        <v>0</v>
      </c>
      <c r="L2687" s="306">
        <v>0</v>
      </c>
      <c r="M2687" s="306">
        <v>0</v>
      </c>
      <c r="N2687" s="306">
        <v>0</v>
      </c>
    </row>
    <row r="2688" spans="1:14">
      <c r="A2688" s="259" t="s">
        <v>108</v>
      </c>
      <c r="B2688" s="259" t="s">
        <v>23</v>
      </c>
      <c r="C2688" s="259" t="s">
        <v>57</v>
      </c>
      <c r="D2688" s="259" t="s">
        <v>57</v>
      </c>
      <c r="E2688" s="259" t="s">
        <v>57</v>
      </c>
      <c r="F2688" s="259" t="s">
        <v>210</v>
      </c>
      <c r="G2688" s="259" t="s">
        <v>50</v>
      </c>
      <c r="H2688" s="306">
        <v>0</v>
      </c>
      <c r="I2688" s="306">
        <v>0</v>
      </c>
      <c r="J2688" s="306">
        <v>0</v>
      </c>
      <c r="K2688" s="306">
        <v>0</v>
      </c>
      <c r="L2688" s="306">
        <v>0</v>
      </c>
      <c r="M2688" s="306">
        <v>0</v>
      </c>
      <c r="N2688" s="306">
        <v>0</v>
      </c>
    </row>
    <row r="2689" spans="1:14">
      <c r="A2689" s="259" t="s">
        <v>108</v>
      </c>
      <c r="B2689" s="259" t="s">
        <v>23</v>
      </c>
      <c r="C2689" s="259" t="s">
        <v>58</v>
      </c>
      <c r="D2689" s="259" t="s">
        <v>58</v>
      </c>
      <c r="E2689" s="259" t="s">
        <v>58</v>
      </c>
      <c r="F2689" s="259" t="s">
        <v>210</v>
      </c>
      <c r="G2689" s="259" t="s">
        <v>50</v>
      </c>
      <c r="H2689" s="306">
        <v>10063.380805272</v>
      </c>
      <c r="I2689" s="306">
        <v>10063.380805272</v>
      </c>
      <c r="J2689" s="306">
        <v>10063.380805272</v>
      </c>
      <c r="K2689" s="306">
        <v>10063.380805272</v>
      </c>
      <c r="L2689" s="306">
        <v>10063.380805272</v>
      </c>
      <c r="M2689" s="306">
        <v>10063.380805272</v>
      </c>
      <c r="N2689" s="306">
        <v>10063.380805272</v>
      </c>
    </row>
    <row r="2690" spans="1:14">
      <c r="A2690" s="259" t="s">
        <v>108</v>
      </c>
      <c r="B2690" s="259" t="s">
        <v>23</v>
      </c>
      <c r="C2690" s="259" t="s">
        <v>59</v>
      </c>
      <c r="D2690" s="259" t="s">
        <v>59</v>
      </c>
      <c r="E2690" s="259" t="s">
        <v>59</v>
      </c>
      <c r="F2690" s="259" t="s">
        <v>210</v>
      </c>
      <c r="G2690" s="259" t="s">
        <v>50</v>
      </c>
      <c r="H2690" s="306">
        <v>1406.0807723113735</v>
      </c>
      <c r="I2690" s="306">
        <v>1406.0807797605376</v>
      </c>
      <c r="J2690" s="306">
        <v>1406.0807790725371</v>
      </c>
      <c r="K2690" s="306">
        <v>1406.0807815997603</v>
      </c>
      <c r="L2690" s="306">
        <v>1406.0807822617601</v>
      </c>
      <c r="M2690" s="306">
        <v>1406.0807696487475</v>
      </c>
      <c r="N2690" s="306">
        <v>1406.0807273465296</v>
      </c>
    </row>
    <row r="2691" spans="1:14">
      <c r="A2691" s="259" t="s">
        <v>108</v>
      </c>
      <c r="B2691" s="259" t="s">
        <v>23</v>
      </c>
      <c r="C2691" s="259" t="s">
        <v>60</v>
      </c>
      <c r="D2691" s="259" t="s">
        <v>60</v>
      </c>
      <c r="E2691" s="259" t="s">
        <v>60</v>
      </c>
      <c r="F2691" s="259" t="s">
        <v>210</v>
      </c>
      <c r="G2691" s="259" t="s">
        <v>50</v>
      </c>
      <c r="H2691" s="306">
        <v>232.848628136</v>
      </c>
      <c r="I2691" s="306">
        <v>232.848628136</v>
      </c>
      <c r="J2691" s="306">
        <v>232.848628136</v>
      </c>
      <c r="K2691" s="306">
        <v>232.848628136</v>
      </c>
      <c r="L2691" s="306">
        <v>232.848628136</v>
      </c>
      <c r="M2691" s="306">
        <v>232.848628136</v>
      </c>
      <c r="N2691" s="306">
        <v>232.848628136</v>
      </c>
    </row>
    <row r="2692" spans="1:14">
      <c r="A2692" s="259" t="s">
        <v>108</v>
      </c>
      <c r="B2692" s="259" t="s">
        <v>23</v>
      </c>
      <c r="C2692" s="259" t="s">
        <v>61</v>
      </c>
      <c r="D2692" s="259" t="s">
        <v>61</v>
      </c>
      <c r="E2692" s="259" t="s">
        <v>61</v>
      </c>
      <c r="F2692" s="259" t="s">
        <v>210</v>
      </c>
      <c r="G2692" s="259" t="s">
        <v>50</v>
      </c>
      <c r="H2692" s="306">
        <v>666.54626034699993</v>
      </c>
      <c r="I2692" s="306">
        <v>666.54626034699993</v>
      </c>
      <c r="J2692" s="306">
        <v>666.54626034699993</v>
      </c>
      <c r="K2692" s="306">
        <v>666.54626034699993</v>
      </c>
      <c r="L2692" s="306">
        <v>666.54626034699993</v>
      </c>
      <c r="M2692" s="306">
        <v>666.54626034699993</v>
      </c>
      <c r="N2692" s="306">
        <v>666.54626034699993</v>
      </c>
    </row>
    <row r="2693" spans="1:14">
      <c r="A2693" s="259" t="s">
        <v>108</v>
      </c>
      <c r="B2693" s="259" t="s">
        <v>23</v>
      </c>
      <c r="C2693" s="259" t="s">
        <v>63</v>
      </c>
      <c r="D2693" s="259" t="s">
        <v>63</v>
      </c>
      <c r="E2693" s="259" t="s">
        <v>63</v>
      </c>
      <c r="F2693" s="259" t="s">
        <v>210</v>
      </c>
      <c r="G2693" s="259" t="s">
        <v>50</v>
      </c>
      <c r="H2693" s="306">
        <v>0</v>
      </c>
      <c r="I2693" s="306">
        <v>0</v>
      </c>
      <c r="J2693" s="306">
        <v>0</v>
      </c>
      <c r="K2693" s="306">
        <v>0</v>
      </c>
      <c r="L2693" s="306">
        <v>0</v>
      </c>
      <c r="M2693" s="306">
        <v>0</v>
      </c>
      <c r="N2693" s="306">
        <v>0</v>
      </c>
    </row>
    <row r="2694" spans="1:14">
      <c r="A2694" s="259" t="s">
        <v>108</v>
      </c>
      <c r="B2694" s="259" t="s">
        <v>23</v>
      </c>
      <c r="C2694" s="259" t="s">
        <v>64</v>
      </c>
      <c r="D2694" s="259" t="s">
        <v>64</v>
      </c>
      <c r="E2694" s="259" t="s">
        <v>64</v>
      </c>
      <c r="F2694" s="259" t="s">
        <v>210</v>
      </c>
      <c r="G2694" s="259" t="s">
        <v>50</v>
      </c>
      <c r="H2694" s="306">
        <v>534.35082114399995</v>
      </c>
      <c r="I2694" s="306">
        <v>194.84651973199999</v>
      </c>
      <c r="J2694" s="306">
        <v>194.84651831100001</v>
      </c>
      <c r="K2694" s="306">
        <v>194.846518379</v>
      </c>
      <c r="L2694" s="306">
        <v>194.84652173200001</v>
      </c>
      <c r="M2694" s="306">
        <v>194.84651680300001</v>
      </c>
      <c r="N2694" s="306">
        <v>194.84651642300003</v>
      </c>
    </row>
    <row r="2695" spans="1:14">
      <c r="A2695" s="259" t="s">
        <v>108</v>
      </c>
      <c r="B2695" s="259" t="s">
        <v>23</v>
      </c>
      <c r="C2695" s="259" t="s">
        <v>54</v>
      </c>
      <c r="D2695" s="259" t="s">
        <v>72</v>
      </c>
      <c r="E2695" s="259" t="s">
        <v>72</v>
      </c>
      <c r="F2695" s="259" t="s">
        <v>210</v>
      </c>
      <c r="G2695" s="259" t="s">
        <v>50</v>
      </c>
      <c r="H2695" s="306">
        <v>0</v>
      </c>
      <c r="I2695" s="306">
        <v>0</v>
      </c>
      <c r="J2695" s="306">
        <v>0</v>
      </c>
      <c r="K2695" s="306">
        <v>0</v>
      </c>
      <c r="L2695" s="306">
        <v>0</v>
      </c>
      <c r="M2695" s="306">
        <v>0</v>
      </c>
      <c r="N2695" s="306">
        <v>0</v>
      </c>
    </row>
    <row r="2696" spans="1:14">
      <c r="A2696" s="259" t="s">
        <v>108</v>
      </c>
      <c r="B2696" s="259" t="s">
        <v>23</v>
      </c>
      <c r="C2696" s="259" t="s">
        <v>55</v>
      </c>
      <c r="D2696" s="259" t="s">
        <v>73</v>
      </c>
      <c r="E2696" s="259" t="s">
        <v>73</v>
      </c>
      <c r="F2696" s="259" t="s">
        <v>210</v>
      </c>
      <c r="G2696" s="259" t="s">
        <v>50</v>
      </c>
      <c r="H2696" s="306">
        <v>0</v>
      </c>
      <c r="I2696" s="306">
        <v>0</v>
      </c>
      <c r="J2696" s="306">
        <v>0</v>
      </c>
      <c r="K2696" s="306">
        <v>0</v>
      </c>
      <c r="L2696" s="306">
        <v>0</v>
      </c>
      <c r="M2696" s="306">
        <v>0</v>
      </c>
      <c r="N2696" s="306">
        <v>0</v>
      </c>
    </row>
    <row r="2697" spans="1:14">
      <c r="A2697" s="259" t="s">
        <v>108</v>
      </c>
      <c r="B2697" s="259" t="s">
        <v>23</v>
      </c>
      <c r="C2697" s="259" t="s">
        <v>57</v>
      </c>
      <c r="D2697" s="259" t="s">
        <v>74</v>
      </c>
      <c r="E2697" s="259" t="s">
        <v>74</v>
      </c>
      <c r="F2697" s="259" t="s">
        <v>210</v>
      </c>
      <c r="G2697" s="259" t="s">
        <v>50</v>
      </c>
      <c r="H2697" s="306">
        <v>0</v>
      </c>
      <c r="I2697" s="306">
        <v>0</v>
      </c>
      <c r="J2697" s="306">
        <v>0</v>
      </c>
      <c r="K2697" s="306">
        <v>0</v>
      </c>
      <c r="L2697" s="306">
        <v>0</v>
      </c>
      <c r="M2697" s="306">
        <v>0</v>
      </c>
      <c r="N2697" s="306">
        <v>0</v>
      </c>
    </row>
    <row r="2698" spans="1:14">
      <c r="A2698" s="259" t="s">
        <v>108</v>
      </c>
      <c r="B2698" s="259" t="s">
        <v>23</v>
      </c>
      <c r="C2698" s="259" t="s">
        <v>64</v>
      </c>
      <c r="D2698" s="259" t="s">
        <v>75</v>
      </c>
      <c r="E2698" s="259" t="s">
        <v>75</v>
      </c>
      <c r="F2698" s="259" t="s">
        <v>210</v>
      </c>
      <c r="G2698" s="259" t="s">
        <v>50</v>
      </c>
      <c r="H2698" s="306">
        <v>0</v>
      </c>
      <c r="I2698" s="306">
        <v>0</v>
      </c>
      <c r="J2698" s="306">
        <v>0</v>
      </c>
      <c r="K2698" s="306">
        <v>0</v>
      </c>
      <c r="L2698" s="306">
        <v>0</v>
      </c>
      <c r="M2698" s="306">
        <v>0</v>
      </c>
      <c r="N2698" s="306">
        <v>0</v>
      </c>
    </row>
    <row r="2699" spans="1:14">
      <c r="A2699" s="259" t="s">
        <v>108</v>
      </c>
      <c r="B2699" s="259" t="s">
        <v>23</v>
      </c>
      <c r="C2699" s="259" t="s">
        <v>60</v>
      </c>
      <c r="D2699" s="259" t="s">
        <v>76</v>
      </c>
      <c r="E2699" s="259" t="s">
        <v>76</v>
      </c>
      <c r="F2699" s="259" t="s">
        <v>210</v>
      </c>
      <c r="G2699" s="259" t="s">
        <v>50</v>
      </c>
      <c r="H2699" s="306">
        <v>0</v>
      </c>
      <c r="I2699" s="306">
        <v>0</v>
      </c>
      <c r="J2699" s="306">
        <v>0</v>
      </c>
      <c r="K2699" s="306">
        <v>0</v>
      </c>
      <c r="L2699" s="306">
        <v>0</v>
      </c>
      <c r="M2699" s="306">
        <v>0</v>
      </c>
      <c r="N2699" s="306">
        <v>0</v>
      </c>
    </row>
    <row r="2700" spans="1:14">
      <c r="A2700" t="s">
        <v>108</v>
      </c>
      <c r="B2700" t="s">
        <v>23</v>
      </c>
      <c r="C2700" t="s">
        <v>61</v>
      </c>
      <c r="D2700" t="s">
        <v>77</v>
      </c>
      <c r="E2700" t="s">
        <v>77</v>
      </c>
      <c r="F2700" t="s">
        <v>210</v>
      </c>
      <c r="G2700" t="s">
        <v>50</v>
      </c>
      <c r="H2700" s="307">
        <v>0</v>
      </c>
      <c r="I2700" s="307">
        <v>0</v>
      </c>
      <c r="J2700" s="307">
        <v>0</v>
      </c>
      <c r="K2700" s="307">
        <v>0</v>
      </c>
      <c r="L2700" s="307">
        <v>0</v>
      </c>
      <c r="M2700" s="307">
        <v>0</v>
      </c>
      <c r="N2700" s="307">
        <v>0</v>
      </c>
    </row>
    <row r="2701" spans="1:14">
      <c r="A2701" t="s">
        <v>108</v>
      </c>
      <c r="B2701" t="s">
        <v>23</v>
      </c>
      <c r="C2701" t="s">
        <v>62</v>
      </c>
      <c r="D2701" t="s">
        <v>78</v>
      </c>
      <c r="E2701" t="s">
        <v>78</v>
      </c>
      <c r="F2701" t="s">
        <v>210</v>
      </c>
      <c r="G2701" t="s">
        <v>50</v>
      </c>
      <c r="H2701" s="307">
        <v>0</v>
      </c>
      <c r="I2701" s="307">
        <v>0</v>
      </c>
      <c r="J2701" s="307">
        <v>0</v>
      </c>
      <c r="K2701" s="307">
        <v>0</v>
      </c>
      <c r="L2701" s="307">
        <v>0</v>
      </c>
      <c r="M2701" s="307">
        <v>0</v>
      </c>
      <c r="N2701" s="307">
        <v>0</v>
      </c>
    </row>
    <row r="2702" spans="1:14">
      <c r="A2702" t="s">
        <v>108</v>
      </c>
      <c r="B2702" t="s">
        <v>23</v>
      </c>
      <c r="C2702" t="s">
        <v>63</v>
      </c>
      <c r="D2702" t="s">
        <v>79</v>
      </c>
      <c r="E2702" t="s">
        <v>79</v>
      </c>
      <c r="F2702" t="s">
        <v>210</v>
      </c>
      <c r="G2702" t="s">
        <v>50</v>
      </c>
      <c r="H2702" s="307">
        <v>0</v>
      </c>
      <c r="I2702" s="307">
        <v>0</v>
      </c>
      <c r="J2702" s="307">
        <v>0</v>
      </c>
      <c r="K2702" s="307">
        <v>0</v>
      </c>
      <c r="L2702" s="307">
        <v>0</v>
      </c>
      <c r="M2702" s="307">
        <v>0</v>
      </c>
      <c r="N2702" s="307">
        <v>0</v>
      </c>
    </row>
    <row r="2703" spans="1:14">
      <c r="A2703" t="s">
        <v>108</v>
      </c>
      <c r="B2703" t="s">
        <v>23</v>
      </c>
      <c r="C2703" t="s">
        <v>60</v>
      </c>
      <c r="D2703" t="s">
        <v>76</v>
      </c>
      <c r="E2703" t="s">
        <v>207</v>
      </c>
      <c r="F2703" t="s">
        <v>210</v>
      </c>
      <c r="G2703" t="s">
        <v>50</v>
      </c>
      <c r="H2703" s="307">
        <v>0</v>
      </c>
      <c r="I2703" s="307">
        <v>0</v>
      </c>
      <c r="J2703" s="307">
        <v>0</v>
      </c>
      <c r="K2703" s="307">
        <v>0</v>
      </c>
      <c r="L2703" s="307">
        <v>0</v>
      </c>
      <c r="M2703" s="307">
        <v>0</v>
      </c>
      <c r="N2703" s="307">
        <v>0</v>
      </c>
    </row>
    <row r="2704" spans="1:14">
      <c r="A2704" t="s">
        <v>108</v>
      </c>
      <c r="B2704" t="s">
        <v>23</v>
      </c>
      <c r="C2704" t="s">
        <v>63</v>
      </c>
      <c r="D2704" t="s">
        <v>79</v>
      </c>
      <c r="E2704" t="s">
        <v>208</v>
      </c>
      <c r="F2704" t="s">
        <v>210</v>
      </c>
      <c r="G2704" t="s">
        <v>50</v>
      </c>
      <c r="H2704" s="307">
        <v>0</v>
      </c>
      <c r="I2704" s="307">
        <v>0</v>
      </c>
      <c r="J2704" s="307">
        <v>0</v>
      </c>
      <c r="K2704" s="307">
        <v>0</v>
      </c>
      <c r="L2704" s="307">
        <v>0</v>
      </c>
      <c r="M2704" s="307">
        <v>0</v>
      </c>
      <c r="N2704" s="307">
        <v>0</v>
      </c>
    </row>
    <row r="2705" spans="1:14">
      <c r="A2705" t="s">
        <v>108</v>
      </c>
      <c r="B2705" t="s">
        <v>23</v>
      </c>
      <c r="C2705" t="s">
        <v>65</v>
      </c>
      <c r="D2705" t="s">
        <v>209</v>
      </c>
      <c r="E2705" t="s">
        <v>80</v>
      </c>
      <c r="F2705" t="s">
        <v>210</v>
      </c>
      <c r="G2705" t="s">
        <v>50</v>
      </c>
      <c r="H2705" s="307">
        <v>0</v>
      </c>
      <c r="I2705" s="307">
        <v>0</v>
      </c>
      <c r="J2705" s="307">
        <v>0</v>
      </c>
      <c r="K2705" s="307">
        <v>0</v>
      </c>
      <c r="L2705" s="307">
        <v>0</v>
      </c>
      <c r="M2705" s="307">
        <v>0</v>
      </c>
      <c r="N2705" s="307">
        <v>0</v>
      </c>
    </row>
    <row r="2706" spans="1:14">
      <c r="A2706" t="s">
        <v>108</v>
      </c>
      <c r="B2706" t="s">
        <v>23</v>
      </c>
      <c r="C2706" t="s">
        <v>65</v>
      </c>
      <c r="D2706" t="s">
        <v>209</v>
      </c>
      <c r="E2706" t="s">
        <v>81</v>
      </c>
      <c r="F2706" t="s">
        <v>210</v>
      </c>
      <c r="G2706" t="s">
        <v>50</v>
      </c>
      <c r="H2706" s="307">
        <v>0</v>
      </c>
      <c r="I2706" s="307">
        <v>0</v>
      </c>
      <c r="J2706" s="307">
        <v>0</v>
      </c>
      <c r="K2706" s="307">
        <v>0</v>
      </c>
      <c r="L2706" s="307">
        <v>0</v>
      </c>
      <c r="M2706" s="307">
        <v>0</v>
      </c>
      <c r="N2706" s="307">
        <v>0</v>
      </c>
    </row>
    <row r="2707" spans="1:14">
      <c r="A2707" t="s">
        <v>108</v>
      </c>
      <c r="B2707" t="s">
        <v>24</v>
      </c>
      <c r="C2707" t="s">
        <v>48</v>
      </c>
      <c r="D2707" t="s">
        <v>48</v>
      </c>
      <c r="E2707" t="s">
        <v>48</v>
      </c>
      <c r="F2707" t="s">
        <v>210</v>
      </c>
      <c r="G2707" t="s">
        <v>50</v>
      </c>
      <c r="H2707" s="307">
        <v>0</v>
      </c>
      <c r="I2707" s="307">
        <v>0</v>
      </c>
      <c r="J2707" s="307">
        <v>0</v>
      </c>
      <c r="K2707" s="307">
        <v>0</v>
      </c>
      <c r="L2707" s="307">
        <v>0</v>
      </c>
      <c r="M2707" s="307">
        <v>0</v>
      </c>
      <c r="N2707" s="307">
        <v>0</v>
      </c>
    </row>
    <row r="2708" spans="1:14">
      <c r="A2708" t="s">
        <v>108</v>
      </c>
      <c r="B2708" t="s">
        <v>24</v>
      </c>
      <c r="C2708" t="s">
        <v>53</v>
      </c>
      <c r="D2708" t="s">
        <v>53</v>
      </c>
      <c r="E2708" t="s">
        <v>53</v>
      </c>
      <c r="F2708" t="s">
        <v>210</v>
      </c>
      <c r="G2708" t="s">
        <v>50</v>
      </c>
      <c r="H2708" s="307">
        <v>0</v>
      </c>
      <c r="I2708" s="307">
        <v>0</v>
      </c>
      <c r="J2708" s="307">
        <v>0</v>
      </c>
      <c r="K2708" s="307">
        <v>0</v>
      </c>
      <c r="L2708" s="307">
        <v>0</v>
      </c>
      <c r="M2708" s="307">
        <v>0</v>
      </c>
      <c r="N2708" s="307">
        <v>0</v>
      </c>
    </row>
    <row r="2709" spans="1:14">
      <c r="A2709" t="s">
        <v>108</v>
      </c>
      <c r="B2709" t="s">
        <v>24</v>
      </c>
      <c r="C2709" t="s">
        <v>54</v>
      </c>
      <c r="D2709" t="s">
        <v>54</v>
      </c>
      <c r="E2709" t="s">
        <v>54</v>
      </c>
      <c r="F2709" t="s">
        <v>210</v>
      </c>
      <c r="G2709" t="s">
        <v>50</v>
      </c>
      <c r="H2709" s="307">
        <v>35525.900453342998</v>
      </c>
      <c r="I2709" s="307">
        <v>32199.224573639003</v>
      </c>
      <c r="J2709" s="307">
        <v>30908.060668602997</v>
      </c>
      <c r="K2709" s="307">
        <v>24279.774291105001</v>
      </c>
      <c r="L2709" s="307">
        <v>31826.362337617004</v>
      </c>
      <c r="M2709" s="307">
        <v>36513.531618335008</v>
      </c>
      <c r="N2709" s="307">
        <v>19237.943180603004</v>
      </c>
    </row>
    <row r="2710" spans="1:14">
      <c r="A2710" s="259" t="s">
        <v>108</v>
      </c>
      <c r="B2710" s="259" t="s">
        <v>24</v>
      </c>
      <c r="C2710" s="259" t="s">
        <v>55</v>
      </c>
      <c r="D2710" s="259" t="s">
        <v>55</v>
      </c>
      <c r="E2710" s="259" t="s">
        <v>55</v>
      </c>
      <c r="F2710" s="259" t="s">
        <v>210</v>
      </c>
      <c r="G2710" s="259" t="s">
        <v>50</v>
      </c>
      <c r="H2710" s="306">
        <v>42.158554899999999</v>
      </c>
      <c r="I2710" s="306">
        <v>38.83</v>
      </c>
      <c r="J2710" s="306">
        <v>63.679000000000002</v>
      </c>
      <c r="K2710" s="306">
        <v>0.66</v>
      </c>
      <c r="L2710" s="306">
        <v>1.738</v>
      </c>
      <c r="M2710" s="306">
        <v>132.03681413000001</v>
      </c>
      <c r="N2710" s="306">
        <v>193.53979999999999</v>
      </c>
    </row>
    <row r="2711" spans="1:14">
      <c r="A2711" s="259" t="s">
        <v>108</v>
      </c>
      <c r="B2711" s="259" t="s">
        <v>24</v>
      </c>
      <c r="C2711" s="259" t="s">
        <v>56</v>
      </c>
      <c r="D2711" s="259" t="s">
        <v>56</v>
      </c>
      <c r="E2711" s="259" t="s">
        <v>56</v>
      </c>
      <c r="F2711" s="259" t="s">
        <v>210</v>
      </c>
      <c r="G2711" s="259" t="s">
        <v>50</v>
      </c>
      <c r="H2711" s="306">
        <v>0</v>
      </c>
      <c r="I2711" s="306">
        <v>0</v>
      </c>
      <c r="J2711" s="306">
        <v>0</v>
      </c>
      <c r="K2711" s="306">
        <v>0</v>
      </c>
      <c r="L2711" s="306">
        <v>0</v>
      </c>
      <c r="M2711" s="306">
        <v>0</v>
      </c>
      <c r="N2711" s="306">
        <v>0</v>
      </c>
    </row>
    <row r="2712" spans="1:14">
      <c r="A2712" s="259" t="s">
        <v>108</v>
      </c>
      <c r="B2712" s="259" t="s">
        <v>24</v>
      </c>
      <c r="C2712" s="259" t="s">
        <v>57</v>
      </c>
      <c r="D2712" s="259" t="s">
        <v>57</v>
      </c>
      <c r="E2712" s="259" t="s">
        <v>57</v>
      </c>
      <c r="F2712" s="259" t="s">
        <v>210</v>
      </c>
      <c r="G2712" s="259" t="s">
        <v>50</v>
      </c>
      <c r="H2712" s="306">
        <v>0</v>
      </c>
      <c r="I2712" s="306">
        <v>0</v>
      </c>
      <c r="J2712" s="306">
        <v>0</v>
      </c>
      <c r="K2712" s="306">
        <v>0</v>
      </c>
      <c r="L2712" s="306">
        <v>0</v>
      </c>
      <c r="M2712" s="306">
        <v>0</v>
      </c>
      <c r="N2712" s="306">
        <v>0</v>
      </c>
    </row>
    <row r="2713" spans="1:14">
      <c r="A2713" s="259" t="s">
        <v>108</v>
      </c>
      <c r="B2713" s="259" t="s">
        <v>24</v>
      </c>
      <c r="C2713" s="259" t="s">
        <v>58</v>
      </c>
      <c r="D2713" s="259" t="s">
        <v>58</v>
      </c>
      <c r="E2713" s="259" t="s">
        <v>58</v>
      </c>
      <c r="F2713" s="259" t="s">
        <v>210</v>
      </c>
      <c r="G2713" s="259" t="s">
        <v>50</v>
      </c>
      <c r="H2713" s="306">
        <v>27397.746355200001</v>
      </c>
      <c r="I2713" s="306">
        <v>27397.746355200001</v>
      </c>
      <c r="J2713" s="306">
        <v>27397.746355200001</v>
      </c>
      <c r="K2713" s="306">
        <v>27397.746355200001</v>
      </c>
      <c r="L2713" s="306">
        <v>17473.759056000003</v>
      </c>
      <c r="M2713" s="306">
        <v>8983.3197312000011</v>
      </c>
      <c r="N2713" s="306">
        <v>8983.3197312000011</v>
      </c>
    </row>
    <row r="2714" spans="1:14">
      <c r="A2714" s="259" t="s">
        <v>108</v>
      </c>
      <c r="B2714" s="259" t="s">
        <v>24</v>
      </c>
      <c r="C2714" s="259" t="s">
        <v>59</v>
      </c>
      <c r="D2714" s="259" t="s">
        <v>59</v>
      </c>
      <c r="E2714" s="259" t="s">
        <v>59</v>
      </c>
      <c r="F2714" s="259" t="s">
        <v>210</v>
      </c>
      <c r="G2714" s="259" t="s">
        <v>50</v>
      </c>
      <c r="H2714" s="306">
        <v>119.162051866</v>
      </c>
      <c r="I2714" s="306">
        <v>116.38445146700001</v>
      </c>
      <c r="J2714" s="306">
        <v>123.266619099</v>
      </c>
      <c r="K2714" s="306">
        <v>49.920124041999998</v>
      </c>
      <c r="L2714" s="306">
        <v>80.48301361099999</v>
      </c>
      <c r="M2714" s="306">
        <v>148.15660747200002</v>
      </c>
      <c r="N2714" s="306">
        <v>303.734522873</v>
      </c>
    </row>
    <row r="2715" spans="1:14">
      <c r="A2715" s="259" t="s">
        <v>108</v>
      </c>
      <c r="B2715" s="259" t="s">
        <v>24</v>
      </c>
      <c r="C2715" s="259" t="s">
        <v>60</v>
      </c>
      <c r="D2715" s="259" t="s">
        <v>60</v>
      </c>
      <c r="E2715" s="259" t="s">
        <v>60</v>
      </c>
      <c r="F2715" s="259" t="s">
        <v>210</v>
      </c>
      <c r="G2715" s="259" t="s">
        <v>50</v>
      </c>
      <c r="H2715" s="306">
        <v>2946.8438389988087</v>
      </c>
      <c r="I2715" s="306">
        <v>3665.5181784878087</v>
      </c>
      <c r="J2715" s="306">
        <v>3665.5181784878087</v>
      </c>
      <c r="K2715" s="306">
        <v>3665.5181784878087</v>
      </c>
      <c r="L2715" s="306">
        <v>3665.5181784878087</v>
      </c>
      <c r="M2715" s="306">
        <v>3665.5181784878087</v>
      </c>
      <c r="N2715" s="306">
        <v>3665.5181784878087</v>
      </c>
    </row>
    <row r="2716" spans="1:14">
      <c r="A2716" s="259" t="s">
        <v>108</v>
      </c>
      <c r="B2716" s="259" t="s">
        <v>24</v>
      </c>
      <c r="C2716" s="259" t="s">
        <v>61</v>
      </c>
      <c r="D2716" s="259" t="s">
        <v>61</v>
      </c>
      <c r="E2716" s="259" t="s">
        <v>61</v>
      </c>
      <c r="F2716" s="259" t="s">
        <v>210</v>
      </c>
      <c r="G2716" s="259" t="s">
        <v>50</v>
      </c>
      <c r="H2716" s="306">
        <v>25.399030286999999</v>
      </c>
      <c r="I2716" s="306">
        <v>25.399030286999999</v>
      </c>
      <c r="J2716" s="306">
        <v>25.399030286999999</v>
      </c>
      <c r="K2716" s="306">
        <v>25.399030286999999</v>
      </c>
      <c r="L2716" s="306">
        <v>25.399030286999999</v>
      </c>
      <c r="M2716" s="306">
        <v>25.399030286999999</v>
      </c>
      <c r="N2716" s="306">
        <v>25.399030286999999</v>
      </c>
    </row>
    <row r="2717" spans="1:14">
      <c r="A2717" s="259" t="s">
        <v>108</v>
      </c>
      <c r="B2717" s="259" t="s">
        <v>24</v>
      </c>
      <c r="C2717" s="259" t="s">
        <v>63</v>
      </c>
      <c r="D2717" s="259" t="s">
        <v>63</v>
      </c>
      <c r="E2717" s="259" t="s">
        <v>63</v>
      </c>
      <c r="F2717" s="259" t="s">
        <v>210</v>
      </c>
      <c r="G2717" s="259" t="s">
        <v>50</v>
      </c>
      <c r="H2717" s="306">
        <v>39.817805222999993</v>
      </c>
      <c r="I2717" s="306">
        <v>57.185609593000002</v>
      </c>
      <c r="J2717" s="306">
        <v>56.136472572999999</v>
      </c>
      <c r="K2717" s="306">
        <v>47.262261846999998</v>
      </c>
      <c r="L2717" s="306">
        <v>47.105440447999996</v>
      </c>
      <c r="M2717" s="306">
        <v>51.136953574000003</v>
      </c>
      <c r="N2717" s="306">
        <v>163.200070299</v>
      </c>
    </row>
    <row r="2718" spans="1:14">
      <c r="A2718" s="259" t="s">
        <v>108</v>
      </c>
      <c r="B2718" s="259" t="s">
        <v>24</v>
      </c>
      <c r="C2718" s="259" t="s">
        <v>64</v>
      </c>
      <c r="D2718" s="259" t="s">
        <v>64</v>
      </c>
      <c r="E2718" s="259" t="s">
        <v>64</v>
      </c>
      <c r="F2718" s="259" t="s">
        <v>210</v>
      </c>
      <c r="G2718" s="259" t="s">
        <v>50</v>
      </c>
      <c r="H2718" s="306">
        <v>1765.0134769680005</v>
      </c>
      <c r="I2718" s="306">
        <v>1749.0451259350002</v>
      </c>
      <c r="J2718" s="306">
        <v>1703.0371245629999</v>
      </c>
      <c r="K2718" s="306">
        <v>1678.965123427</v>
      </c>
      <c r="L2718" s="306">
        <v>1678.965124415</v>
      </c>
      <c r="M2718" s="306">
        <v>1678.9651232360002</v>
      </c>
      <c r="N2718" s="306">
        <v>1678.9651251660002</v>
      </c>
    </row>
    <row r="2719" spans="1:14">
      <c r="A2719" s="259" t="s">
        <v>108</v>
      </c>
      <c r="B2719" s="259" t="s">
        <v>24</v>
      </c>
      <c r="C2719" s="259" t="s">
        <v>54</v>
      </c>
      <c r="D2719" s="259" t="s">
        <v>72</v>
      </c>
      <c r="E2719" s="259" t="s">
        <v>72</v>
      </c>
      <c r="F2719" s="259" t="s">
        <v>210</v>
      </c>
      <c r="G2719" s="259" t="s">
        <v>50</v>
      </c>
      <c r="H2719" s="306">
        <v>0</v>
      </c>
      <c r="I2719" s="306">
        <v>0</v>
      </c>
      <c r="J2719" s="306">
        <v>0</v>
      </c>
      <c r="K2719" s="306">
        <v>0</v>
      </c>
      <c r="L2719" s="306">
        <v>0</v>
      </c>
      <c r="M2719" s="306">
        <v>0</v>
      </c>
      <c r="N2719" s="306">
        <v>0</v>
      </c>
    </row>
    <row r="2720" spans="1:14">
      <c r="A2720" s="259" t="s">
        <v>108</v>
      </c>
      <c r="B2720" s="259" t="s">
        <v>24</v>
      </c>
      <c r="C2720" s="259" t="s">
        <v>55</v>
      </c>
      <c r="D2720" s="259" t="s">
        <v>73</v>
      </c>
      <c r="E2720" s="259" t="s">
        <v>73</v>
      </c>
      <c r="F2720" s="259" t="s">
        <v>210</v>
      </c>
      <c r="G2720" s="259" t="s">
        <v>50</v>
      </c>
      <c r="H2720" s="306">
        <v>0</v>
      </c>
      <c r="I2720" s="306">
        <v>0</v>
      </c>
      <c r="J2720" s="306">
        <v>0.14499999999999999</v>
      </c>
      <c r="K2720" s="306">
        <v>0.14499999999999999</v>
      </c>
      <c r="L2720" s="306">
        <v>0.55000000000000004</v>
      </c>
      <c r="M2720" s="306">
        <v>2.68</v>
      </c>
      <c r="N2720" s="306">
        <v>2.7850000000000001</v>
      </c>
    </row>
    <row r="2721" spans="1:14">
      <c r="A2721" s="259" t="s">
        <v>108</v>
      </c>
      <c r="B2721" s="259" t="s">
        <v>24</v>
      </c>
      <c r="C2721" s="259" t="s">
        <v>57</v>
      </c>
      <c r="D2721" s="259" t="s">
        <v>74</v>
      </c>
      <c r="E2721" s="259" t="s">
        <v>74</v>
      </c>
      <c r="F2721" s="259" t="s">
        <v>210</v>
      </c>
      <c r="G2721" s="259" t="s">
        <v>50</v>
      </c>
      <c r="H2721" s="306">
        <v>0</v>
      </c>
      <c r="I2721" s="306">
        <v>0</v>
      </c>
      <c r="J2721" s="306">
        <v>0</v>
      </c>
      <c r="K2721" s="306">
        <v>0</v>
      </c>
      <c r="L2721" s="306">
        <v>0</v>
      </c>
      <c r="M2721" s="306">
        <v>0</v>
      </c>
      <c r="N2721" s="306">
        <v>0</v>
      </c>
    </row>
    <row r="2722" spans="1:14">
      <c r="A2722" s="259" t="s">
        <v>108</v>
      </c>
      <c r="B2722" s="259" t="s">
        <v>24</v>
      </c>
      <c r="C2722" s="259" t="s">
        <v>64</v>
      </c>
      <c r="D2722" s="259" t="s">
        <v>75</v>
      </c>
      <c r="E2722" s="259" t="s">
        <v>75</v>
      </c>
      <c r="F2722" s="259" t="s">
        <v>210</v>
      </c>
      <c r="G2722" s="259" t="s">
        <v>50</v>
      </c>
      <c r="H2722" s="306">
        <v>0</v>
      </c>
      <c r="I2722" s="306">
        <v>0</v>
      </c>
      <c r="J2722" s="306">
        <v>0</v>
      </c>
      <c r="K2722" s="306">
        <v>0</v>
      </c>
      <c r="L2722" s="306">
        <v>0</v>
      </c>
      <c r="M2722" s="306">
        <v>0</v>
      </c>
      <c r="N2722" s="306">
        <v>0</v>
      </c>
    </row>
    <row r="2723" spans="1:14">
      <c r="A2723" s="259" t="s">
        <v>108</v>
      </c>
      <c r="B2723" s="259" t="s">
        <v>24</v>
      </c>
      <c r="C2723" s="259" t="s">
        <v>60</v>
      </c>
      <c r="D2723" s="259" t="s">
        <v>76</v>
      </c>
      <c r="E2723" s="259" t="s">
        <v>76</v>
      </c>
      <c r="F2723" s="259" t="s">
        <v>210</v>
      </c>
      <c r="G2723" s="259" t="s">
        <v>50</v>
      </c>
      <c r="H2723" s="306">
        <v>0</v>
      </c>
      <c r="I2723" s="306">
        <v>0</v>
      </c>
      <c r="J2723" s="306">
        <v>0</v>
      </c>
      <c r="K2723" s="306">
        <v>0</v>
      </c>
      <c r="L2723" s="306">
        <v>0</v>
      </c>
      <c r="M2723" s="306">
        <v>0</v>
      </c>
      <c r="N2723" s="306">
        <v>3904.9001186289997</v>
      </c>
    </row>
    <row r="2724" spans="1:14">
      <c r="A2724" s="259" t="s">
        <v>108</v>
      </c>
      <c r="B2724" s="259" t="s">
        <v>24</v>
      </c>
      <c r="C2724" s="259" t="s">
        <v>61</v>
      </c>
      <c r="D2724" s="259" t="s">
        <v>77</v>
      </c>
      <c r="E2724" s="259" t="s">
        <v>77</v>
      </c>
      <c r="F2724" s="259" t="s">
        <v>210</v>
      </c>
      <c r="G2724" s="259" t="s">
        <v>50</v>
      </c>
      <c r="H2724" s="306">
        <v>0</v>
      </c>
      <c r="I2724" s="306">
        <v>0</v>
      </c>
      <c r="J2724" s="306">
        <v>0</v>
      </c>
      <c r="K2724" s="306">
        <v>0</v>
      </c>
      <c r="L2724" s="306">
        <v>0</v>
      </c>
      <c r="M2724" s="306">
        <v>0</v>
      </c>
      <c r="N2724" s="306">
        <v>0</v>
      </c>
    </row>
    <row r="2725" spans="1:14">
      <c r="A2725" s="259" t="s">
        <v>108</v>
      </c>
      <c r="B2725" s="259" t="s">
        <v>24</v>
      </c>
      <c r="C2725" s="259" t="s">
        <v>62</v>
      </c>
      <c r="D2725" s="259" t="s">
        <v>78</v>
      </c>
      <c r="E2725" s="259" t="s">
        <v>78</v>
      </c>
      <c r="F2725" s="259" t="s">
        <v>210</v>
      </c>
      <c r="G2725" s="259" t="s">
        <v>50</v>
      </c>
      <c r="H2725" s="306">
        <v>0</v>
      </c>
      <c r="I2725" s="306">
        <v>0</v>
      </c>
      <c r="J2725" s="306">
        <v>4726.5455995760003</v>
      </c>
      <c r="K2725" s="306">
        <v>20133.108000259002</v>
      </c>
      <c r="L2725" s="306">
        <v>29080.163468008999</v>
      </c>
      <c r="M2725" s="306">
        <v>29080.163468008999</v>
      </c>
      <c r="N2725" s="306">
        <v>46393.619254438003</v>
      </c>
    </row>
    <row r="2726" spans="1:14">
      <c r="A2726" s="259" t="s">
        <v>108</v>
      </c>
      <c r="B2726" s="259" t="s">
        <v>24</v>
      </c>
      <c r="C2726" s="259" t="s">
        <v>63</v>
      </c>
      <c r="D2726" s="259" t="s">
        <v>79</v>
      </c>
      <c r="E2726" s="259" t="s">
        <v>79</v>
      </c>
      <c r="F2726" s="259" t="s">
        <v>210</v>
      </c>
      <c r="G2726" s="259" t="s">
        <v>50</v>
      </c>
      <c r="H2726" s="306">
        <v>3104.0240603480001</v>
      </c>
      <c r="I2726" s="306">
        <v>3271.8182779810004</v>
      </c>
      <c r="J2726" s="306">
        <v>3277.518542581</v>
      </c>
      <c r="K2726" s="306">
        <v>3192.1893747069998</v>
      </c>
      <c r="L2726" s="306">
        <v>3164.0369400969994</v>
      </c>
      <c r="M2726" s="306">
        <v>3362.3696816829997</v>
      </c>
      <c r="N2726" s="306">
        <v>3204.1258878910003</v>
      </c>
    </row>
    <row r="2727" spans="1:14">
      <c r="A2727" s="259" t="s">
        <v>108</v>
      </c>
      <c r="B2727" s="259" t="s">
        <v>24</v>
      </c>
      <c r="C2727" s="259" t="s">
        <v>60</v>
      </c>
      <c r="D2727" s="259" t="s">
        <v>76</v>
      </c>
      <c r="E2727" s="259" t="s">
        <v>207</v>
      </c>
      <c r="F2727" s="259" t="s">
        <v>210</v>
      </c>
      <c r="G2727" s="259" t="s">
        <v>50</v>
      </c>
      <c r="H2727" s="306">
        <v>0</v>
      </c>
      <c r="I2727" s="306">
        <v>0</v>
      </c>
      <c r="J2727" s="306">
        <v>0</v>
      </c>
      <c r="K2727" s="306">
        <v>0</v>
      </c>
      <c r="L2727" s="306">
        <v>0</v>
      </c>
      <c r="M2727" s="306">
        <v>0</v>
      </c>
      <c r="N2727" s="306">
        <v>0</v>
      </c>
    </row>
    <row r="2728" spans="1:14">
      <c r="A2728" s="259" t="s">
        <v>108</v>
      </c>
      <c r="B2728" s="259" t="s">
        <v>24</v>
      </c>
      <c r="C2728" s="259" t="s">
        <v>63</v>
      </c>
      <c r="D2728" s="259" t="s">
        <v>79</v>
      </c>
      <c r="E2728" s="259" t="s">
        <v>208</v>
      </c>
      <c r="F2728" s="259" t="s">
        <v>210</v>
      </c>
      <c r="G2728" s="259" t="s">
        <v>50</v>
      </c>
      <c r="H2728" s="306">
        <v>0</v>
      </c>
      <c r="I2728" s="306">
        <v>0</v>
      </c>
      <c r="J2728" s="306">
        <v>0</v>
      </c>
      <c r="K2728" s="306">
        <v>0</v>
      </c>
      <c r="L2728" s="306">
        <v>0</v>
      </c>
      <c r="M2728" s="306">
        <v>0</v>
      </c>
      <c r="N2728" s="306">
        <v>0</v>
      </c>
    </row>
    <row r="2729" spans="1:14">
      <c r="A2729" s="259" t="s">
        <v>108</v>
      </c>
      <c r="B2729" s="259" t="s">
        <v>24</v>
      </c>
      <c r="C2729" s="259" t="s">
        <v>65</v>
      </c>
      <c r="D2729" s="259" t="s">
        <v>209</v>
      </c>
      <c r="E2729" s="259" t="s">
        <v>80</v>
      </c>
      <c r="F2729" s="259" t="s">
        <v>210</v>
      </c>
      <c r="G2729" s="259" t="s">
        <v>50</v>
      </c>
      <c r="H2729" s="306">
        <v>0</v>
      </c>
      <c r="I2729" s="306">
        <v>0</v>
      </c>
      <c r="J2729" s="306">
        <v>0</v>
      </c>
      <c r="K2729" s="306">
        <v>0</v>
      </c>
      <c r="L2729" s="306">
        <v>0</v>
      </c>
      <c r="M2729" s="306">
        <v>0</v>
      </c>
      <c r="N2729" s="306">
        <v>0</v>
      </c>
    </row>
    <row r="2730" spans="1:14">
      <c r="A2730" s="259" t="s">
        <v>108</v>
      </c>
      <c r="B2730" s="259" t="s">
        <v>24</v>
      </c>
      <c r="C2730" s="259" t="s">
        <v>65</v>
      </c>
      <c r="D2730" s="259" t="s">
        <v>209</v>
      </c>
      <c r="E2730" s="259" t="s">
        <v>81</v>
      </c>
      <c r="F2730" s="259" t="s">
        <v>210</v>
      </c>
      <c r="G2730" s="259" t="s">
        <v>50</v>
      </c>
      <c r="H2730" s="306">
        <v>0</v>
      </c>
      <c r="I2730" s="306">
        <v>0</v>
      </c>
      <c r="J2730" s="306">
        <v>0</v>
      </c>
      <c r="K2730" s="306">
        <v>0</v>
      </c>
      <c r="L2730" s="306">
        <v>0</v>
      </c>
      <c r="M2730" s="306">
        <v>0</v>
      </c>
      <c r="N2730" s="306">
        <v>0</v>
      </c>
    </row>
    <row r="2731" spans="1:14">
      <c r="A2731" s="259" t="s">
        <v>108</v>
      </c>
      <c r="B2731" s="259" t="s">
        <v>25</v>
      </c>
      <c r="C2731" s="259" t="s">
        <v>48</v>
      </c>
      <c r="D2731" s="259" t="s">
        <v>48</v>
      </c>
      <c r="E2731" s="259" t="s">
        <v>48</v>
      </c>
      <c r="F2731" s="259" t="s">
        <v>210</v>
      </c>
      <c r="G2731" s="259" t="s">
        <v>50</v>
      </c>
      <c r="H2731" s="306">
        <v>0</v>
      </c>
      <c r="I2731" s="306">
        <v>0</v>
      </c>
      <c r="J2731" s="306">
        <v>0</v>
      </c>
      <c r="K2731" s="306">
        <v>0</v>
      </c>
      <c r="L2731" s="306">
        <v>0</v>
      </c>
      <c r="M2731" s="306">
        <v>0</v>
      </c>
      <c r="N2731" s="306">
        <v>0</v>
      </c>
    </row>
    <row r="2732" spans="1:14">
      <c r="A2732" s="259" t="s">
        <v>108</v>
      </c>
      <c r="B2732" s="259" t="s">
        <v>25</v>
      </c>
      <c r="C2732" s="259" t="s">
        <v>53</v>
      </c>
      <c r="D2732" s="259" t="s">
        <v>53</v>
      </c>
      <c r="E2732" s="259" t="s">
        <v>53</v>
      </c>
      <c r="F2732" s="259" t="s">
        <v>210</v>
      </c>
      <c r="G2732" s="259" t="s">
        <v>50</v>
      </c>
      <c r="H2732" s="306">
        <v>0</v>
      </c>
      <c r="I2732" s="306">
        <v>0</v>
      </c>
      <c r="J2732" s="306">
        <v>0</v>
      </c>
      <c r="K2732" s="306">
        <v>0</v>
      </c>
      <c r="L2732" s="306">
        <v>0</v>
      </c>
      <c r="M2732" s="306">
        <v>0</v>
      </c>
      <c r="N2732" s="306">
        <v>0</v>
      </c>
    </row>
    <row r="2733" spans="1:14">
      <c r="A2733" s="259" t="s">
        <v>108</v>
      </c>
      <c r="B2733" s="259" t="s">
        <v>25</v>
      </c>
      <c r="C2733" s="259" t="s">
        <v>54</v>
      </c>
      <c r="D2733" s="259" t="s">
        <v>54</v>
      </c>
      <c r="E2733" s="259" t="s">
        <v>54</v>
      </c>
      <c r="F2733" s="259" t="s">
        <v>210</v>
      </c>
      <c r="G2733" s="259" t="s">
        <v>50</v>
      </c>
      <c r="H2733" s="306">
        <v>42863.00530133002</v>
      </c>
      <c r="I2733" s="306">
        <v>25872.055772033003</v>
      </c>
      <c r="J2733" s="306">
        <v>22193.079849956001</v>
      </c>
      <c r="K2733" s="306">
        <v>21886.135281943993</v>
      </c>
      <c r="L2733" s="306">
        <v>23091.049794638006</v>
      </c>
      <c r="M2733" s="306">
        <v>19256.043493597001</v>
      </c>
      <c r="N2733" s="306">
        <v>6737.2349699909955</v>
      </c>
    </row>
    <row r="2734" spans="1:14">
      <c r="A2734" s="259" t="s">
        <v>108</v>
      </c>
      <c r="B2734" s="259" t="s">
        <v>25</v>
      </c>
      <c r="C2734" s="259" t="s">
        <v>55</v>
      </c>
      <c r="D2734" s="259" t="s">
        <v>55</v>
      </c>
      <c r="E2734" s="259" t="s">
        <v>55</v>
      </c>
      <c r="F2734" s="259" t="s">
        <v>210</v>
      </c>
      <c r="G2734" s="259" t="s">
        <v>50</v>
      </c>
      <c r="H2734" s="306">
        <v>772.00075248300004</v>
      </c>
      <c r="I2734" s="306">
        <v>204.28792296400005</v>
      </c>
      <c r="J2734" s="306">
        <v>116.12817566700001</v>
      </c>
      <c r="K2734" s="306">
        <v>112.62050386599999</v>
      </c>
      <c r="L2734" s="306">
        <v>31.606241000000004</v>
      </c>
      <c r="M2734" s="306">
        <v>78.997008241999993</v>
      </c>
      <c r="N2734" s="306">
        <v>344.98027623500008</v>
      </c>
    </row>
    <row r="2735" spans="1:14">
      <c r="A2735" s="259" t="s">
        <v>108</v>
      </c>
      <c r="B2735" s="259" t="s">
        <v>25</v>
      </c>
      <c r="C2735" s="259" t="s">
        <v>56</v>
      </c>
      <c r="D2735" s="259" t="s">
        <v>56</v>
      </c>
      <c r="E2735" s="259" t="s">
        <v>56</v>
      </c>
      <c r="F2735" s="259" t="s">
        <v>210</v>
      </c>
      <c r="G2735" s="259" t="s">
        <v>50</v>
      </c>
      <c r="H2735" s="306">
        <v>3881.6607062769995</v>
      </c>
      <c r="I2735" s="306">
        <v>4025.5902835099996</v>
      </c>
      <c r="J2735" s="306">
        <v>2361.2875087299999</v>
      </c>
      <c r="K2735" s="306">
        <v>2105.344277575</v>
      </c>
      <c r="L2735" s="306">
        <v>97.2</v>
      </c>
      <c r="M2735" s="306">
        <v>97.2</v>
      </c>
      <c r="N2735" s="306">
        <v>0</v>
      </c>
    </row>
    <row r="2736" spans="1:14">
      <c r="A2736" s="259" t="s">
        <v>108</v>
      </c>
      <c r="B2736" s="259" t="s">
        <v>25</v>
      </c>
      <c r="C2736" s="259" t="s">
        <v>57</v>
      </c>
      <c r="D2736" s="259" t="s">
        <v>57</v>
      </c>
      <c r="E2736" s="259" t="s">
        <v>57</v>
      </c>
      <c r="F2736" s="259" t="s">
        <v>210</v>
      </c>
      <c r="G2736" s="259" t="s">
        <v>50</v>
      </c>
      <c r="H2736" s="306">
        <v>0</v>
      </c>
      <c r="I2736" s="306">
        <v>0</v>
      </c>
      <c r="J2736" s="306">
        <v>0</v>
      </c>
      <c r="K2736" s="306">
        <v>0</v>
      </c>
      <c r="L2736" s="306">
        <v>0</v>
      </c>
      <c r="M2736" s="306">
        <v>0</v>
      </c>
      <c r="N2736" s="306">
        <v>0</v>
      </c>
    </row>
    <row r="2737" spans="1:14">
      <c r="A2737" s="259" t="s">
        <v>108</v>
      </c>
      <c r="B2737" s="259" t="s">
        <v>25</v>
      </c>
      <c r="C2737" s="259" t="s">
        <v>58</v>
      </c>
      <c r="D2737" s="259" t="s">
        <v>58</v>
      </c>
      <c r="E2737" s="259" t="s">
        <v>58</v>
      </c>
      <c r="F2737" s="259" t="s">
        <v>210</v>
      </c>
      <c r="G2737" s="259" t="s">
        <v>50</v>
      </c>
      <c r="H2737" s="306">
        <v>26550.03520704</v>
      </c>
      <c r="I2737" s="306">
        <v>26550.03520704</v>
      </c>
      <c r="J2737" s="306">
        <v>26318.613189697004</v>
      </c>
      <c r="K2737" s="306">
        <v>25664.62424886</v>
      </c>
      <c r="L2737" s="306">
        <v>25000.000000137996</v>
      </c>
      <c r="M2737" s="306">
        <v>26550.03520704</v>
      </c>
      <c r="N2737" s="306">
        <v>24999.999999618001</v>
      </c>
    </row>
    <row r="2738" spans="1:14">
      <c r="A2738" s="259" t="s">
        <v>108</v>
      </c>
      <c r="B2738" s="259" t="s">
        <v>25</v>
      </c>
      <c r="C2738" s="259" t="s">
        <v>59</v>
      </c>
      <c r="D2738" s="259" t="s">
        <v>59</v>
      </c>
      <c r="E2738" s="259" t="s">
        <v>59</v>
      </c>
      <c r="F2738" s="259" t="s">
        <v>210</v>
      </c>
      <c r="G2738" s="259" t="s">
        <v>50</v>
      </c>
      <c r="H2738" s="306">
        <v>26914.557989828252</v>
      </c>
      <c r="I2738" s="306">
        <v>27089.443319136481</v>
      </c>
      <c r="J2738" s="306">
        <v>27155.524729974717</v>
      </c>
      <c r="K2738" s="306">
        <v>27115.964445092755</v>
      </c>
      <c r="L2738" s="306">
        <v>28361.470901053312</v>
      </c>
      <c r="M2738" s="306">
        <v>27405.435380129325</v>
      </c>
      <c r="N2738" s="306">
        <v>27225.614243480002</v>
      </c>
    </row>
    <row r="2739" spans="1:14">
      <c r="A2739" s="259" t="s">
        <v>108</v>
      </c>
      <c r="B2739" s="259" t="s">
        <v>25</v>
      </c>
      <c r="C2739" s="259" t="s">
        <v>60</v>
      </c>
      <c r="D2739" s="259" t="s">
        <v>60</v>
      </c>
      <c r="E2739" s="259" t="s">
        <v>60</v>
      </c>
      <c r="F2739" s="259" t="s">
        <v>210</v>
      </c>
      <c r="G2739" s="259" t="s">
        <v>50</v>
      </c>
      <c r="H2739" s="306">
        <v>24453.094336656504</v>
      </c>
      <c r="I2739" s="306">
        <v>36241.790660695071</v>
      </c>
      <c r="J2739" s="306">
        <v>40685.951521987088</v>
      </c>
      <c r="K2739" s="306">
        <v>46792.608992215966</v>
      </c>
      <c r="L2739" s="306">
        <v>54693.911108510809</v>
      </c>
      <c r="M2739" s="306">
        <v>63903.7518433886</v>
      </c>
      <c r="N2739" s="306">
        <v>77998.181689283068</v>
      </c>
    </row>
    <row r="2740" spans="1:14">
      <c r="A2740" s="259" t="s">
        <v>108</v>
      </c>
      <c r="B2740" s="259" t="s">
        <v>25</v>
      </c>
      <c r="C2740" s="259" t="s">
        <v>61</v>
      </c>
      <c r="D2740" s="259" t="s">
        <v>61</v>
      </c>
      <c r="E2740" s="259" t="s">
        <v>61</v>
      </c>
      <c r="F2740" s="259" t="s">
        <v>210</v>
      </c>
      <c r="G2740" s="259" t="s">
        <v>50</v>
      </c>
      <c r="H2740" s="306">
        <v>11702.19799381034</v>
      </c>
      <c r="I2740" s="306">
        <v>12091.790282137046</v>
      </c>
      <c r="J2740" s="306">
        <v>24136.644763093562</v>
      </c>
      <c r="K2740" s="306">
        <v>28159.882965602759</v>
      </c>
      <c r="L2740" s="306">
        <v>34202.087275269601</v>
      </c>
      <c r="M2740" s="306">
        <v>37893.675138188606</v>
      </c>
      <c r="N2740" s="306">
        <v>43431.193945061772</v>
      </c>
    </row>
    <row r="2741" spans="1:14">
      <c r="A2741" s="259" t="s">
        <v>108</v>
      </c>
      <c r="B2741" s="259" t="s">
        <v>25</v>
      </c>
      <c r="C2741" s="259" t="s">
        <v>62</v>
      </c>
      <c r="D2741" s="259" t="s">
        <v>62</v>
      </c>
      <c r="E2741" s="259" t="s">
        <v>62</v>
      </c>
      <c r="F2741" s="259" t="s">
        <v>210</v>
      </c>
      <c r="G2741" s="259" t="s">
        <v>50</v>
      </c>
      <c r="H2741" s="306">
        <v>4460.4962329279797</v>
      </c>
      <c r="I2741" s="306">
        <v>17151.041537868168</v>
      </c>
      <c r="J2741" s="306">
        <v>25608.665319463689</v>
      </c>
      <c r="K2741" s="306">
        <v>33655.94190347207</v>
      </c>
      <c r="L2741" s="306">
        <v>45726.97911679816</v>
      </c>
      <c r="M2741" s="306">
        <v>52207.710852305077</v>
      </c>
      <c r="N2741" s="306">
        <v>61928.80845556545</v>
      </c>
    </row>
    <row r="2742" spans="1:14">
      <c r="A2742" s="259" t="s">
        <v>108</v>
      </c>
      <c r="B2742" s="259" t="s">
        <v>25</v>
      </c>
      <c r="C2742" s="259" t="s">
        <v>63</v>
      </c>
      <c r="D2742" s="259" t="s">
        <v>63</v>
      </c>
      <c r="E2742" s="259" t="s">
        <v>63</v>
      </c>
      <c r="F2742" s="259" t="s">
        <v>210</v>
      </c>
      <c r="G2742" s="259" t="s">
        <v>50</v>
      </c>
      <c r="H2742" s="306">
        <v>18.340207063000001</v>
      </c>
      <c r="I2742" s="306">
        <v>26.27959252502</v>
      </c>
      <c r="J2742" s="306">
        <v>31.608428249999999</v>
      </c>
      <c r="K2742" s="306">
        <v>66.072091915999991</v>
      </c>
      <c r="L2742" s="306">
        <v>117.80461581799996</v>
      </c>
      <c r="M2742" s="306">
        <v>130.56589336100001</v>
      </c>
      <c r="N2742" s="306">
        <v>149.86044512400008</v>
      </c>
    </row>
    <row r="2743" spans="1:14">
      <c r="A2743" s="259" t="s">
        <v>108</v>
      </c>
      <c r="B2743" s="259" t="s">
        <v>25</v>
      </c>
      <c r="C2743" s="259" t="s">
        <v>64</v>
      </c>
      <c r="D2743" s="259" t="s">
        <v>64</v>
      </c>
      <c r="E2743" s="259" t="s">
        <v>64</v>
      </c>
      <c r="F2743" s="259" t="s">
        <v>210</v>
      </c>
      <c r="G2743" s="259" t="s">
        <v>50</v>
      </c>
      <c r="H2743" s="306">
        <v>2371.1257908730004</v>
      </c>
      <c r="I2743" s="306">
        <v>2344.2884612770008</v>
      </c>
      <c r="J2743" s="306">
        <v>2269.2836765000002</v>
      </c>
      <c r="K2743" s="306">
        <v>2288.8283181730003</v>
      </c>
      <c r="L2743" s="306">
        <v>2291.9172173679999</v>
      </c>
      <c r="M2743" s="306">
        <v>2182.9569024170005</v>
      </c>
      <c r="N2743" s="306">
        <v>0</v>
      </c>
    </row>
    <row r="2744" spans="1:14">
      <c r="A2744" s="259" t="s">
        <v>108</v>
      </c>
      <c r="B2744" s="259" t="s">
        <v>25</v>
      </c>
      <c r="C2744" s="259" t="s">
        <v>54</v>
      </c>
      <c r="D2744" s="259" t="s">
        <v>72</v>
      </c>
      <c r="E2744" s="259" t="s">
        <v>72</v>
      </c>
      <c r="F2744" s="259" t="s">
        <v>210</v>
      </c>
      <c r="G2744" s="259" t="s">
        <v>50</v>
      </c>
      <c r="H2744" s="306">
        <v>0</v>
      </c>
      <c r="I2744" s="306">
        <v>0</v>
      </c>
      <c r="J2744" s="306">
        <v>0</v>
      </c>
      <c r="K2744" s="306">
        <v>0</v>
      </c>
      <c r="L2744" s="306">
        <v>0</v>
      </c>
      <c r="M2744" s="306">
        <v>0</v>
      </c>
      <c r="N2744" s="306">
        <v>0</v>
      </c>
    </row>
    <row r="2745" spans="1:14">
      <c r="A2745" s="259" t="s">
        <v>108</v>
      </c>
      <c r="B2745" s="259" t="s">
        <v>25</v>
      </c>
      <c r="C2745" s="259" t="s">
        <v>55</v>
      </c>
      <c r="D2745" s="259" t="s">
        <v>73</v>
      </c>
      <c r="E2745" s="259" t="s">
        <v>73</v>
      </c>
      <c r="F2745" s="259" t="s">
        <v>210</v>
      </c>
      <c r="G2745" s="259" t="s">
        <v>50</v>
      </c>
      <c r="H2745" s="306">
        <v>0</v>
      </c>
      <c r="I2745" s="306">
        <v>0</v>
      </c>
      <c r="J2745" s="306">
        <v>0</v>
      </c>
      <c r="K2745" s="306">
        <v>0</v>
      </c>
      <c r="L2745" s="306">
        <v>0</v>
      </c>
      <c r="M2745" s="306">
        <v>0</v>
      </c>
      <c r="N2745" s="306">
        <v>0</v>
      </c>
    </row>
    <row r="2746" spans="1:14">
      <c r="A2746" s="259" t="s">
        <v>108</v>
      </c>
      <c r="B2746" s="259" t="s">
        <v>25</v>
      </c>
      <c r="C2746" s="259" t="s">
        <v>57</v>
      </c>
      <c r="D2746" s="259" t="s">
        <v>74</v>
      </c>
      <c r="E2746" s="259" t="s">
        <v>74</v>
      </c>
      <c r="F2746" s="259" t="s">
        <v>210</v>
      </c>
      <c r="G2746" s="259" t="s">
        <v>50</v>
      </c>
      <c r="H2746" s="306">
        <v>0</v>
      </c>
      <c r="I2746" s="306">
        <v>0</v>
      </c>
      <c r="J2746" s="306">
        <v>0</v>
      </c>
      <c r="K2746" s="306">
        <v>0</v>
      </c>
      <c r="L2746" s="306">
        <v>0</v>
      </c>
      <c r="M2746" s="306">
        <v>0</v>
      </c>
      <c r="N2746" s="306">
        <v>0</v>
      </c>
    </row>
    <row r="2747" spans="1:14">
      <c r="A2747" s="259" t="s">
        <v>108</v>
      </c>
      <c r="B2747" s="259" t="s">
        <v>25</v>
      </c>
      <c r="C2747" s="259" t="s">
        <v>64</v>
      </c>
      <c r="D2747" s="259" t="s">
        <v>75</v>
      </c>
      <c r="E2747" s="259" t="s">
        <v>75</v>
      </c>
      <c r="F2747" s="259" t="s">
        <v>210</v>
      </c>
      <c r="G2747" s="259" t="s">
        <v>50</v>
      </c>
      <c r="H2747" s="306">
        <v>0</v>
      </c>
      <c r="I2747" s="306">
        <v>0</v>
      </c>
      <c r="J2747" s="306">
        <v>0</v>
      </c>
      <c r="K2747" s="306">
        <v>0</v>
      </c>
      <c r="L2747" s="306">
        <v>931.75010355799998</v>
      </c>
      <c r="M2747" s="306">
        <v>931.75010439000005</v>
      </c>
      <c r="N2747" s="306">
        <v>931.75010532199997</v>
      </c>
    </row>
    <row r="2748" spans="1:14">
      <c r="A2748" s="259" t="s">
        <v>108</v>
      </c>
      <c r="B2748" s="259" t="s">
        <v>25</v>
      </c>
      <c r="C2748" s="259" t="s">
        <v>60</v>
      </c>
      <c r="D2748" s="259" t="s">
        <v>76</v>
      </c>
      <c r="E2748" s="259" t="s">
        <v>76</v>
      </c>
      <c r="F2748" s="259" t="s">
        <v>210</v>
      </c>
      <c r="G2748" s="259" t="s">
        <v>50</v>
      </c>
      <c r="H2748" s="306">
        <v>0</v>
      </c>
      <c r="I2748" s="306">
        <v>0</v>
      </c>
      <c r="J2748" s="306">
        <v>0</v>
      </c>
      <c r="K2748" s="306">
        <v>0</v>
      </c>
      <c r="L2748" s="306">
        <v>0</v>
      </c>
      <c r="M2748" s="306">
        <v>0</v>
      </c>
      <c r="N2748" s="306">
        <v>0</v>
      </c>
    </row>
    <row r="2749" spans="1:14">
      <c r="A2749" s="259" t="s">
        <v>108</v>
      </c>
      <c r="B2749" s="259" t="s">
        <v>25</v>
      </c>
      <c r="C2749" s="259" t="s">
        <v>61</v>
      </c>
      <c r="D2749" s="259" t="s">
        <v>77</v>
      </c>
      <c r="E2749" s="259" t="s">
        <v>77</v>
      </c>
      <c r="F2749" s="259" t="s">
        <v>210</v>
      </c>
      <c r="G2749" s="259" t="s">
        <v>50</v>
      </c>
      <c r="H2749" s="306">
        <v>0</v>
      </c>
      <c r="I2749" s="306">
        <v>0</v>
      </c>
      <c r="J2749" s="306">
        <v>0</v>
      </c>
      <c r="K2749" s="306">
        <v>0</v>
      </c>
      <c r="L2749" s="306">
        <v>0</v>
      </c>
      <c r="M2749" s="306">
        <v>0</v>
      </c>
      <c r="N2749" s="306">
        <v>0</v>
      </c>
    </row>
    <row r="2750" spans="1:14">
      <c r="A2750" s="259" t="s">
        <v>108</v>
      </c>
      <c r="B2750" s="259" t="s">
        <v>25</v>
      </c>
      <c r="C2750" s="259" t="s">
        <v>62</v>
      </c>
      <c r="D2750" s="259" t="s">
        <v>78</v>
      </c>
      <c r="E2750" s="259" t="s">
        <v>78</v>
      </c>
      <c r="F2750" s="259" t="s">
        <v>210</v>
      </c>
      <c r="G2750" s="259" t="s">
        <v>50</v>
      </c>
      <c r="H2750" s="306">
        <v>0</v>
      </c>
      <c r="I2750" s="306">
        <v>0</v>
      </c>
      <c r="J2750" s="306">
        <v>0</v>
      </c>
      <c r="K2750" s="306">
        <v>0</v>
      </c>
      <c r="L2750" s="306">
        <v>0</v>
      </c>
      <c r="M2750" s="306">
        <v>0</v>
      </c>
      <c r="N2750" s="306">
        <v>0</v>
      </c>
    </row>
    <row r="2751" spans="1:14">
      <c r="A2751" s="259" t="s">
        <v>108</v>
      </c>
      <c r="B2751" s="259" t="s">
        <v>25</v>
      </c>
      <c r="C2751" s="259" t="s">
        <v>63</v>
      </c>
      <c r="D2751" s="259" t="s">
        <v>79</v>
      </c>
      <c r="E2751" s="259" t="s">
        <v>79</v>
      </c>
      <c r="F2751" s="259" t="s">
        <v>210</v>
      </c>
      <c r="G2751" s="259" t="s">
        <v>50</v>
      </c>
      <c r="H2751" s="306">
        <v>0</v>
      </c>
      <c r="I2751" s="306">
        <v>0</v>
      </c>
      <c r="J2751" s="306">
        <v>0</v>
      </c>
      <c r="K2751" s="306">
        <v>0</v>
      </c>
      <c r="L2751" s="306">
        <v>0</v>
      </c>
      <c r="M2751" s="306">
        <v>0</v>
      </c>
      <c r="N2751" s="306">
        <v>79.648665522000002</v>
      </c>
    </row>
    <row r="2752" spans="1:14">
      <c r="A2752" s="259" t="s">
        <v>108</v>
      </c>
      <c r="B2752" s="259" t="s">
        <v>25</v>
      </c>
      <c r="C2752" s="259" t="s">
        <v>60</v>
      </c>
      <c r="D2752" s="259" t="s">
        <v>76</v>
      </c>
      <c r="E2752" s="259" t="s">
        <v>207</v>
      </c>
      <c r="F2752" s="259" t="s">
        <v>210</v>
      </c>
      <c r="G2752" s="259" t="s">
        <v>50</v>
      </c>
      <c r="H2752" s="306">
        <v>0</v>
      </c>
      <c r="I2752" s="306">
        <v>0</v>
      </c>
      <c r="J2752" s="306">
        <v>0</v>
      </c>
      <c r="K2752" s="306">
        <v>0</v>
      </c>
      <c r="L2752" s="306">
        <v>0</v>
      </c>
      <c r="M2752" s="306">
        <v>0</v>
      </c>
      <c r="N2752" s="306">
        <v>0</v>
      </c>
    </row>
    <row r="2753" spans="1:14">
      <c r="A2753" s="259" t="s">
        <v>108</v>
      </c>
      <c r="B2753" s="259" t="s">
        <v>25</v>
      </c>
      <c r="C2753" s="259" t="s">
        <v>63</v>
      </c>
      <c r="D2753" s="259" t="s">
        <v>79</v>
      </c>
      <c r="E2753" s="259" t="s">
        <v>208</v>
      </c>
      <c r="F2753" s="259" t="s">
        <v>210</v>
      </c>
      <c r="G2753" s="259" t="s">
        <v>50</v>
      </c>
      <c r="H2753" s="306">
        <v>0</v>
      </c>
      <c r="I2753" s="306">
        <v>0</v>
      </c>
      <c r="J2753" s="306">
        <v>0</v>
      </c>
      <c r="K2753" s="306">
        <v>0</v>
      </c>
      <c r="L2753" s="306">
        <v>0</v>
      </c>
      <c r="M2753" s="306">
        <v>0</v>
      </c>
      <c r="N2753" s="306">
        <v>0</v>
      </c>
    </row>
    <row r="2754" spans="1:14">
      <c r="A2754" s="259" t="s">
        <v>108</v>
      </c>
      <c r="B2754" s="259" t="s">
        <v>25</v>
      </c>
      <c r="C2754" s="259" t="s">
        <v>65</v>
      </c>
      <c r="D2754" s="259" t="s">
        <v>209</v>
      </c>
      <c r="E2754" s="259" t="s">
        <v>80</v>
      </c>
      <c r="F2754" s="259" t="s">
        <v>210</v>
      </c>
      <c r="G2754" s="259" t="s">
        <v>50</v>
      </c>
      <c r="H2754" s="306">
        <v>0</v>
      </c>
      <c r="I2754" s="306">
        <v>0</v>
      </c>
      <c r="J2754" s="306">
        <v>0</v>
      </c>
      <c r="K2754" s="306">
        <v>0</v>
      </c>
      <c r="L2754" s="306">
        <v>0</v>
      </c>
      <c r="M2754" s="306">
        <v>0</v>
      </c>
      <c r="N2754" s="306">
        <v>0</v>
      </c>
    </row>
    <row r="2755" spans="1:14">
      <c r="A2755" s="259" t="s">
        <v>108</v>
      </c>
      <c r="B2755" s="259" t="s">
        <v>25</v>
      </c>
      <c r="C2755" s="259" t="s">
        <v>65</v>
      </c>
      <c r="D2755" s="259" t="s">
        <v>209</v>
      </c>
      <c r="E2755" s="259" t="s">
        <v>81</v>
      </c>
      <c r="F2755" s="259" t="s">
        <v>210</v>
      </c>
      <c r="G2755" s="259" t="s">
        <v>50</v>
      </c>
      <c r="H2755" s="306">
        <v>0</v>
      </c>
      <c r="I2755" s="306">
        <v>0</v>
      </c>
      <c r="J2755" s="306">
        <v>0</v>
      </c>
      <c r="K2755" s="306">
        <v>0</v>
      </c>
      <c r="L2755" s="306">
        <v>0</v>
      </c>
      <c r="M2755" s="306">
        <v>0</v>
      </c>
      <c r="N2755" s="306">
        <v>0</v>
      </c>
    </row>
    <row r="2756" spans="1:14">
      <c r="A2756" s="259" t="s">
        <v>108</v>
      </c>
      <c r="B2756" s="259" t="s">
        <v>26</v>
      </c>
      <c r="C2756" s="259" t="s">
        <v>48</v>
      </c>
      <c r="D2756" s="259" t="s">
        <v>48</v>
      </c>
      <c r="E2756" s="259" t="s">
        <v>48</v>
      </c>
      <c r="F2756" s="259" t="s">
        <v>210</v>
      </c>
      <c r="G2756" s="259" t="s">
        <v>50</v>
      </c>
      <c r="H2756" s="306">
        <v>0</v>
      </c>
      <c r="I2756" s="306">
        <v>0</v>
      </c>
      <c r="J2756" s="306">
        <v>0</v>
      </c>
      <c r="K2756" s="306">
        <v>0</v>
      </c>
      <c r="L2756" s="306">
        <v>0</v>
      </c>
      <c r="M2756" s="306">
        <v>0</v>
      </c>
      <c r="N2756" s="306">
        <v>0</v>
      </c>
    </row>
    <row r="2757" spans="1:14">
      <c r="A2757" s="259" t="s">
        <v>108</v>
      </c>
      <c r="B2757" s="259" t="s">
        <v>26</v>
      </c>
      <c r="C2757" s="259" t="s">
        <v>53</v>
      </c>
      <c r="D2757" s="259" t="s">
        <v>53</v>
      </c>
      <c r="E2757" s="259" t="s">
        <v>53</v>
      </c>
      <c r="F2757" s="259" t="s">
        <v>210</v>
      </c>
      <c r="G2757" s="259" t="s">
        <v>50</v>
      </c>
      <c r="H2757" s="306">
        <v>0</v>
      </c>
      <c r="I2757" s="306">
        <v>0</v>
      </c>
      <c r="J2757" s="306">
        <v>0</v>
      </c>
      <c r="K2757" s="306">
        <v>0</v>
      </c>
      <c r="L2757" s="306">
        <v>0</v>
      </c>
      <c r="M2757" s="306">
        <v>0</v>
      </c>
      <c r="N2757" s="306">
        <v>0</v>
      </c>
    </row>
    <row r="2758" spans="1:14">
      <c r="A2758" s="259" t="s">
        <v>108</v>
      </c>
      <c r="B2758" s="259" t="s">
        <v>26</v>
      </c>
      <c r="C2758" s="259" t="s">
        <v>54</v>
      </c>
      <c r="D2758" s="259" t="s">
        <v>54</v>
      </c>
      <c r="E2758" s="259" t="s">
        <v>54</v>
      </c>
      <c r="F2758" s="259" t="s">
        <v>210</v>
      </c>
      <c r="G2758" s="259" t="s">
        <v>50</v>
      </c>
      <c r="H2758" s="306">
        <v>6059.511116488</v>
      </c>
      <c r="I2758" s="306">
        <v>6034.9472561770008</v>
      </c>
      <c r="J2758" s="306">
        <v>5477.3442002880001</v>
      </c>
      <c r="K2758" s="306">
        <v>4804.3734328309993</v>
      </c>
      <c r="L2758" s="306">
        <v>6184.0203468950012</v>
      </c>
      <c r="M2758" s="306">
        <v>3556.0266456699992</v>
      </c>
      <c r="N2758" s="306">
        <v>3471.5476972400002</v>
      </c>
    </row>
    <row r="2759" spans="1:14">
      <c r="A2759" s="259" t="s">
        <v>108</v>
      </c>
      <c r="B2759" s="259" t="s">
        <v>26</v>
      </c>
      <c r="C2759" s="259" t="s">
        <v>55</v>
      </c>
      <c r="D2759" s="259" t="s">
        <v>55</v>
      </c>
      <c r="E2759" s="259" t="s">
        <v>55</v>
      </c>
      <c r="F2759" s="259" t="s">
        <v>210</v>
      </c>
      <c r="G2759" s="259" t="s">
        <v>50</v>
      </c>
      <c r="H2759" s="306">
        <v>32.781694399999999</v>
      </c>
      <c r="I2759" s="306">
        <v>0</v>
      </c>
      <c r="J2759" s="306">
        <v>0</v>
      </c>
      <c r="K2759" s="306">
        <v>0</v>
      </c>
      <c r="L2759" s="306">
        <v>0</v>
      </c>
      <c r="M2759" s="306">
        <v>0</v>
      </c>
      <c r="N2759" s="306">
        <v>0</v>
      </c>
    </row>
    <row r="2760" spans="1:14">
      <c r="A2760" s="259" t="s">
        <v>108</v>
      </c>
      <c r="B2760" s="259" t="s">
        <v>26</v>
      </c>
      <c r="C2760" s="259" t="s">
        <v>56</v>
      </c>
      <c r="D2760" s="259" t="s">
        <v>56</v>
      </c>
      <c r="E2760" s="259" t="s">
        <v>56</v>
      </c>
      <c r="F2760" s="259" t="s">
        <v>210</v>
      </c>
      <c r="G2760" s="259" t="s">
        <v>50</v>
      </c>
      <c r="H2760" s="306">
        <v>0</v>
      </c>
      <c r="I2760" s="306">
        <v>0</v>
      </c>
      <c r="J2760" s="306">
        <v>0</v>
      </c>
      <c r="K2760" s="306">
        <v>0</v>
      </c>
      <c r="L2760" s="306">
        <v>0</v>
      </c>
      <c r="M2760" s="306">
        <v>0</v>
      </c>
      <c r="N2760" s="306">
        <v>0</v>
      </c>
    </row>
    <row r="2761" spans="1:14">
      <c r="A2761" s="259" t="s">
        <v>108</v>
      </c>
      <c r="B2761" s="259" t="s">
        <v>26</v>
      </c>
      <c r="C2761" s="259" t="s">
        <v>57</v>
      </c>
      <c r="D2761" s="259" t="s">
        <v>57</v>
      </c>
      <c r="E2761" s="259" t="s">
        <v>57</v>
      </c>
      <c r="F2761" s="259" t="s">
        <v>210</v>
      </c>
      <c r="G2761" s="259" t="s">
        <v>50</v>
      </c>
      <c r="H2761" s="306">
        <v>0</v>
      </c>
      <c r="I2761" s="306">
        <v>0</v>
      </c>
      <c r="J2761" s="306">
        <v>0</v>
      </c>
      <c r="K2761" s="306">
        <v>0</v>
      </c>
      <c r="L2761" s="306">
        <v>0</v>
      </c>
      <c r="M2761" s="306">
        <v>0</v>
      </c>
      <c r="N2761" s="306">
        <v>0</v>
      </c>
    </row>
    <row r="2762" spans="1:14">
      <c r="A2762" s="259" t="s">
        <v>108</v>
      </c>
      <c r="B2762" s="259" t="s">
        <v>26</v>
      </c>
      <c r="C2762" s="259" t="s">
        <v>58</v>
      </c>
      <c r="D2762" s="259" t="s">
        <v>58</v>
      </c>
      <c r="E2762" s="259" t="s">
        <v>58</v>
      </c>
      <c r="F2762" s="259" t="s">
        <v>210</v>
      </c>
      <c r="G2762" s="259" t="s">
        <v>50</v>
      </c>
      <c r="H2762" s="306">
        <v>0</v>
      </c>
      <c r="I2762" s="306">
        <v>0</v>
      </c>
      <c r="J2762" s="306">
        <v>0</v>
      </c>
      <c r="K2762" s="306">
        <v>0</v>
      </c>
      <c r="L2762" s="306">
        <v>0</v>
      </c>
      <c r="M2762" s="306">
        <v>0</v>
      </c>
      <c r="N2762" s="306">
        <v>0</v>
      </c>
    </row>
    <row r="2763" spans="1:14">
      <c r="A2763" s="259" t="s">
        <v>108</v>
      </c>
      <c r="B2763" s="259" t="s">
        <v>26</v>
      </c>
      <c r="C2763" s="259" t="s">
        <v>59</v>
      </c>
      <c r="D2763" s="259" t="s">
        <v>59</v>
      </c>
      <c r="E2763" s="259" t="s">
        <v>59</v>
      </c>
      <c r="F2763" s="259" t="s">
        <v>210</v>
      </c>
      <c r="G2763" s="259" t="s">
        <v>50</v>
      </c>
      <c r="H2763" s="306">
        <v>8.3611898950000008</v>
      </c>
      <c r="I2763" s="306">
        <v>8.3611931780000006</v>
      </c>
      <c r="J2763" s="306">
        <v>8.3611931780000006</v>
      </c>
      <c r="K2763" s="306">
        <v>8.3611931780000006</v>
      </c>
      <c r="L2763" s="306">
        <v>8.361194545</v>
      </c>
      <c r="M2763" s="306">
        <v>8.3611864919999981</v>
      </c>
      <c r="N2763" s="306">
        <v>8.3611950610000001</v>
      </c>
    </row>
    <row r="2764" spans="1:14">
      <c r="A2764" s="259" t="s">
        <v>108</v>
      </c>
      <c r="B2764" s="259" t="s">
        <v>26</v>
      </c>
      <c r="C2764" s="259" t="s">
        <v>60</v>
      </c>
      <c r="D2764" s="259" t="s">
        <v>60</v>
      </c>
      <c r="E2764" s="259" t="s">
        <v>60</v>
      </c>
      <c r="F2764" s="259" t="s">
        <v>210</v>
      </c>
      <c r="G2764" s="259" t="s">
        <v>50</v>
      </c>
      <c r="H2764" s="306">
        <v>530.61876118652128</v>
      </c>
      <c r="I2764" s="306">
        <v>530.61876118652128</v>
      </c>
      <c r="J2764" s="306">
        <v>530.61876118652128</v>
      </c>
      <c r="K2764" s="306">
        <v>530.61876118652128</v>
      </c>
      <c r="L2764" s="306">
        <v>530.61876118652128</v>
      </c>
      <c r="M2764" s="306">
        <v>530.61876118652128</v>
      </c>
      <c r="N2764" s="306">
        <v>530.61876118652128</v>
      </c>
    </row>
    <row r="2765" spans="1:14">
      <c r="A2765" s="259" t="s">
        <v>108</v>
      </c>
      <c r="B2765" s="259" t="s">
        <v>26</v>
      </c>
      <c r="C2765" s="259" t="s">
        <v>61</v>
      </c>
      <c r="D2765" s="259" t="s">
        <v>61</v>
      </c>
      <c r="E2765" s="259" t="s">
        <v>61</v>
      </c>
      <c r="F2765" s="259" t="s">
        <v>210</v>
      </c>
      <c r="G2765" s="259" t="s">
        <v>50</v>
      </c>
      <c r="H2765" s="306">
        <v>140.42311019799999</v>
      </c>
      <c r="I2765" s="306">
        <v>140.42311019799999</v>
      </c>
      <c r="J2765" s="306">
        <v>140.42311019799999</v>
      </c>
      <c r="K2765" s="306">
        <v>140.42311019799999</v>
      </c>
      <c r="L2765" s="306">
        <v>140.42311019799999</v>
      </c>
      <c r="M2765" s="306">
        <v>140.42311019799999</v>
      </c>
      <c r="N2765" s="306">
        <v>140.42311019799999</v>
      </c>
    </row>
    <row r="2766" spans="1:14">
      <c r="A2766" s="259" t="s">
        <v>108</v>
      </c>
      <c r="B2766" s="259" t="s">
        <v>26</v>
      </c>
      <c r="C2766" s="259" t="s">
        <v>63</v>
      </c>
      <c r="D2766" s="259" t="s">
        <v>63</v>
      </c>
      <c r="E2766" s="259" t="s">
        <v>63</v>
      </c>
      <c r="F2766" s="259" t="s">
        <v>210</v>
      </c>
      <c r="G2766" s="259" t="s">
        <v>50</v>
      </c>
      <c r="H2766" s="306">
        <v>0</v>
      </c>
      <c r="I2766" s="306">
        <v>0</v>
      </c>
      <c r="J2766" s="306">
        <v>0</v>
      </c>
      <c r="K2766" s="306">
        <v>0</v>
      </c>
      <c r="L2766" s="306">
        <v>0</v>
      </c>
      <c r="M2766" s="306">
        <v>0</v>
      </c>
      <c r="N2766" s="306">
        <v>0</v>
      </c>
    </row>
    <row r="2767" spans="1:14">
      <c r="A2767" s="259" t="s">
        <v>108</v>
      </c>
      <c r="B2767" s="259" t="s">
        <v>26</v>
      </c>
      <c r="C2767" s="259" t="s">
        <v>64</v>
      </c>
      <c r="D2767" s="259" t="s">
        <v>64</v>
      </c>
      <c r="E2767" s="259" t="s">
        <v>64</v>
      </c>
      <c r="F2767" s="259" t="s">
        <v>210</v>
      </c>
      <c r="G2767" s="259" t="s">
        <v>50</v>
      </c>
      <c r="H2767" s="306">
        <v>335.45197961600002</v>
      </c>
      <c r="I2767" s="306">
        <v>324.45358330400001</v>
      </c>
      <c r="J2767" s="306">
        <v>321.55117883999998</v>
      </c>
      <c r="K2767" s="306">
        <v>323.62477887500006</v>
      </c>
      <c r="L2767" s="306">
        <v>330.41198906199998</v>
      </c>
      <c r="M2767" s="306">
        <v>303.79118868899997</v>
      </c>
      <c r="N2767" s="306">
        <v>319.496776694</v>
      </c>
    </row>
    <row r="2768" spans="1:14">
      <c r="A2768" s="259" t="s">
        <v>108</v>
      </c>
      <c r="B2768" s="259" t="s">
        <v>26</v>
      </c>
      <c r="C2768" s="259" t="s">
        <v>54</v>
      </c>
      <c r="D2768" s="259" t="s">
        <v>72</v>
      </c>
      <c r="E2768" s="259" t="s">
        <v>72</v>
      </c>
      <c r="F2768" s="259" t="s">
        <v>210</v>
      </c>
      <c r="G2768" s="259" t="s">
        <v>50</v>
      </c>
      <c r="H2768" s="306">
        <v>0</v>
      </c>
      <c r="I2768" s="306">
        <v>0</v>
      </c>
      <c r="J2768" s="306">
        <v>0</v>
      </c>
      <c r="K2768" s="306">
        <v>0</v>
      </c>
      <c r="L2768" s="306">
        <v>0</v>
      </c>
      <c r="M2768" s="306">
        <v>0</v>
      </c>
      <c r="N2768" s="306">
        <v>0</v>
      </c>
    </row>
    <row r="2769" spans="1:14">
      <c r="A2769" s="259" t="s">
        <v>108</v>
      </c>
      <c r="B2769" s="259" t="s">
        <v>26</v>
      </c>
      <c r="C2769" s="259" t="s">
        <v>55</v>
      </c>
      <c r="D2769" s="259" t="s">
        <v>73</v>
      </c>
      <c r="E2769" s="259" t="s">
        <v>73</v>
      </c>
      <c r="F2769" s="259" t="s">
        <v>210</v>
      </c>
      <c r="G2769" s="259" t="s">
        <v>50</v>
      </c>
      <c r="H2769" s="306">
        <v>0</v>
      </c>
      <c r="I2769" s="306">
        <v>0</v>
      </c>
      <c r="J2769" s="306">
        <v>0</v>
      </c>
      <c r="K2769" s="306">
        <v>0</v>
      </c>
      <c r="L2769" s="306">
        <v>0</v>
      </c>
      <c r="M2769" s="306">
        <v>0</v>
      </c>
      <c r="N2769" s="306">
        <v>0</v>
      </c>
    </row>
    <row r="2770" spans="1:14">
      <c r="A2770" s="259" t="s">
        <v>108</v>
      </c>
      <c r="B2770" s="259" t="s">
        <v>26</v>
      </c>
      <c r="C2770" s="259" t="s">
        <v>57</v>
      </c>
      <c r="D2770" s="259" t="s">
        <v>74</v>
      </c>
      <c r="E2770" s="259" t="s">
        <v>74</v>
      </c>
      <c r="F2770" s="259" t="s">
        <v>210</v>
      </c>
      <c r="G2770" s="259" t="s">
        <v>50</v>
      </c>
      <c r="H2770" s="306">
        <v>0</v>
      </c>
      <c r="I2770" s="306">
        <v>0</v>
      </c>
      <c r="J2770" s="306">
        <v>0</v>
      </c>
      <c r="K2770" s="306">
        <v>0</v>
      </c>
      <c r="L2770" s="306">
        <v>0</v>
      </c>
      <c r="M2770" s="306">
        <v>0</v>
      </c>
      <c r="N2770" s="306">
        <v>0</v>
      </c>
    </row>
    <row r="2771" spans="1:14">
      <c r="A2771" s="259" t="s">
        <v>108</v>
      </c>
      <c r="B2771" s="259" t="s">
        <v>26</v>
      </c>
      <c r="C2771" s="259" t="s">
        <v>64</v>
      </c>
      <c r="D2771" s="259" t="s">
        <v>75</v>
      </c>
      <c r="E2771" s="259" t="s">
        <v>75</v>
      </c>
      <c r="F2771" s="259" t="s">
        <v>210</v>
      </c>
      <c r="G2771" s="259" t="s">
        <v>50</v>
      </c>
      <c r="H2771" s="306">
        <v>0</v>
      </c>
      <c r="I2771" s="306">
        <v>0</v>
      </c>
      <c r="J2771" s="306">
        <v>0</v>
      </c>
      <c r="K2771" s="306">
        <v>0</v>
      </c>
      <c r="L2771" s="306">
        <v>0</v>
      </c>
      <c r="M2771" s="306">
        <v>0</v>
      </c>
      <c r="N2771" s="306">
        <v>0</v>
      </c>
    </row>
    <row r="2772" spans="1:14">
      <c r="A2772" s="259" t="s">
        <v>108</v>
      </c>
      <c r="B2772" s="259" t="s">
        <v>26</v>
      </c>
      <c r="C2772" s="259" t="s">
        <v>60</v>
      </c>
      <c r="D2772" s="259" t="s">
        <v>76</v>
      </c>
      <c r="E2772" s="259" t="s">
        <v>76</v>
      </c>
      <c r="F2772" s="259" t="s">
        <v>210</v>
      </c>
      <c r="G2772" s="259" t="s">
        <v>50</v>
      </c>
      <c r="H2772" s="306">
        <v>0</v>
      </c>
      <c r="I2772" s="306">
        <v>0</v>
      </c>
      <c r="J2772" s="306">
        <v>0</v>
      </c>
      <c r="K2772" s="306">
        <v>0</v>
      </c>
      <c r="L2772" s="306">
        <v>0</v>
      </c>
      <c r="M2772" s="306">
        <v>0</v>
      </c>
      <c r="N2772" s="306">
        <v>11592.953269147001</v>
      </c>
    </row>
    <row r="2773" spans="1:14">
      <c r="A2773" s="259" t="s">
        <v>108</v>
      </c>
      <c r="B2773" s="259" t="s">
        <v>26</v>
      </c>
      <c r="C2773" s="259" t="s">
        <v>61</v>
      </c>
      <c r="D2773" s="259" t="s">
        <v>77</v>
      </c>
      <c r="E2773" s="259" t="s">
        <v>77</v>
      </c>
      <c r="F2773" s="259" t="s">
        <v>210</v>
      </c>
      <c r="G2773" s="259" t="s">
        <v>50</v>
      </c>
      <c r="H2773" s="306">
        <v>0</v>
      </c>
      <c r="I2773" s="306">
        <v>0</v>
      </c>
      <c r="J2773" s="306">
        <v>0</v>
      </c>
      <c r="K2773" s="306">
        <v>0</v>
      </c>
      <c r="L2773" s="306">
        <v>0</v>
      </c>
      <c r="M2773" s="306">
        <v>0</v>
      </c>
      <c r="N2773" s="306">
        <v>0</v>
      </c>
    </row>
    <row r="2774" spans="1:14">
      <c r="A2774" s="259" t="s">
        <v>108</v>
      </c>
      <c r="B2774" s="259" t="s">
        <v>26</v>
      </c>
      <c r="C2774" s="259" t="s">
        <v>62</v>
      </c>
      <c r="D2774" s="259" t="s">
        <v>78</v>
      </c>
      <c r="E2774" s="259" t="s">
        <v>78</v>
      </c>
      <c r="F2774" s="259" t="s">
        <v>210</v>
      </c>
      <c r="G2774" s="259" t="s">
        <v>50</v>
      </c>
      <c r="H2774" s="306">
        <v>669.09929197700001</v>
      </c>
      <c r="I2774" s="306">
        <v>1765.455359495</v>
      </c>
      <c r="J2774" s="306">
        <v>5971.4461904999998</v>
      </c>
      <c r="K2774" s="306">
        <v>5971.4461904999998</v>
      </c>
      <c r="L2774" s="306">
        <v>5971.4461904999998</v>
      </c>
      <c r="M2774" s="306">
        <v>5971.4461904999998</v>
      </c>
      <c r="N2774" s="306">
        <v>5971.4461904999998</v>
      </c>
    </row>
    <row r="2775" spans="1:14">
      <c r="A2775" s="259" t="s">
        <v>108</v>
      </c>
      <c r="B2775" s="259" t="s">
        <v>26</v>
      </c>
      <c r="C2775" s="259" t="s">
        <v>63</v>
      </c>
      <c r="D2775" s="259" t="s">
        <v>79</v>
      </c>
      <c r="E2775" s="259" t="s">
        <v>79</v>
      </c>
      <c r="F2775" s="259" t="s">
        <v>210</v>
      </c>
      <c r="G2775" s="259" t="s">
        <v>50</v>
      </c>
      <c r="H2775" s="306">
        <v>0</v>
      </c>
      <c r="I2775" s="306">
        <v>0</v>
      </c>
      <c r="J2775" s="306">
        <v>0</v>
      </c>
      <c r="K2775" s="306">
        <v>0</v>
      </c>
      <c r="L2775" s="306">
        <v>0</v>
      </c>
      <c r="M2775" s="306">
        <v>0</v>
      </c>
      <c r="N2775" s="306">
        <v>0</v>
      </c>
    </row>
    <row r="2776" spans="1:14">
      <c r="A2776" s="259" t="s">
        <v>108</v>
      </c>
      <c r="B2776" s="259" t="s">
        <v>26</v>
      </c>
      <c r="C2776" s="259" t="s">
        <v>60</v>
      </c>
      <c r="D2776" s="259" t="s">
        <v>76</v>
      </c>
      <c r="E2776" s="259" t="s">
        <v>207</v>
      </c>
      <c r="F2776" s="259" t="s">
        <v>210</v>
      </c>
      <c r="G2776" s="259" t="s">
        <v>50</v>
      </c>
      <c r="H2776" s="306">
        <v>0</v>
      </c>
      <c r="I2776" s="306">
        <v>0</v>
      </c>
      <c r="J2776" s="306">
        <v>0</v>
      </c>
      <c r="K2776" s="306">
        <v>0</v>
      </c>
      <c r="L2776" s="306">
        <v>0</v>
      </c>
      <c r="M2776" s="306">
        <v>0</v>
      </c>
      <c r="N2776" s="306">
        <v>2851.1945079369998</v>
      </c>
    </row>
    <row r="2777" spans="1:14">
      <c r="A2777" s="259" t="s">
        <v>108</v>
      </c>
      <c r="B2777" s="259" t="s">
        <v>26</v>
      </c>
      <c r="C2777" s="259" t="s">
        <v>63</v>
      </c>
      <c r="D2777" s="259" t="s">
        <v>79</v>
      </c>
      <c r="E2777" s="259" t="s">
        <v>208</v>
      </c>
      <c r="F2777" s="259" t="s">
        <v>210</v>
      </c>
      <c r="G2777" s="259" t="s">
        <v>50</v>
      </c>
      <c r="H2777" s="306">
        <v>0</v>
      </c>
      <c r="I2777" s="306">
        <v>0</v>
      </c>
      <c r="J2777" s="306">
        <v>0</v>
      </c>
      <c r="K2777" s="306">
        <v>0</v>
      </c>
      <c r="L2777" s="306">
        <v>0</v>
      </c>
      <c r="M2777" s="306">
        <v>0</v>
      </c>
      <c r="N2777" s="306">
        <v>1172.1414321990001</v>
      </c>
    </row>
    <row r="2778" spans="1:14">
      <c r="A2778" s="259" t="s">
        <v>108</v>
      </c>
      <c r="B2778" s="259" t="s">
        <v>26</v>
      </c>
      <c r="C2778" s="259" t="s">
        <v>65</v>
      </c>
      <c r="D2778" s="259" t="s">
        <v>209</v>
      </c>
      <c r="E2778" s="259" t="s">
        <v>80</v>
      </c>
      <c r="F2778" s="259" t="s">
        <v>210</v>
      </c>
      <c r="G2778" s="259" t="s">
        <v>50</v>
      </c>
      <c r="H2778" s="306">
        <v>0</v>
      </c>
      <c r="I2778" s="306">
        <v>0</v>
      </c>
      <c r="J2778" s="306">
        <v>0</v>
      </c>
      <c r="K2778" s="306">
        <v>0</v>
      </c>
      <c r="L2778" s="306">
        <v>0</v>
      </c>
      <c r="M2778" s="306">
        <v>0</v>
      </c>
      <c r="N2778" s="306">
        <v>0</v>
      </c>
    </row>
    <row r="2779" spans="1:14">
      <c r="A2779" s="259" t="s">
        <v>108</v>
      </c>
      <c r="B2779" s="259" t="s">
        <v>26</v>
      </c>
      <c r="C2779" s="259" t="s">
        <v>65</v>
      </c>
      <c r="D2779" s="259" t="s">
        <v>209</v>
      </c>
      <c r="E2779" s="259" t="s">
        <v>81</v>
      </c>
      <c r="F2779" s="259" t="s">
        <v>210</v>
      </c>
      <c r="G2779" s="259" t="s">
        <v>50</v>
      </c>
      <c r="H2779" s="306">
        <v>0</v>
      </c>
      <c r="I2779" s="306">
        <v>0</v>
      </c>
      <c r="J2779" s="306">
        <v>0</v>
      </c>
      <c r="K2779" s="306">
        <v>0</v>
      </c>
      <c r="L2779" s="306">
        <v>0</v>
      </c>
      <c r="M2779" s="306">
        <v>0</v>
      </c>
      <c r="N2779" s="306">
        <v>0</v>
      </c>
    </row>
    <row r="2780" spans="1:14">
      <c r="A2780" s="259" t="s">
        <v>108</v>
      </c>
      <c r="B2780" s="259" t="s">
        <v>27</v>
      </c>
      <c r="C2780" s="259" t="s">
        <v>48</v>
      </c>
      <c r="D2780" s="259" t="s">
        <v>48</v>
      </c>
      <c r="E2780" s="259" t="s">
        <v>48</v>
      </c>
      <c r="F2780" s="259" t="s">
        <v>210</v>
      </c>
      <c r="G2780" s="259" t="s">
        <v>50</v>
      </c>
      <c r="H2780" s="306">
        <v>0</v>
      </c>
      <c r="I2780" s="306">
        <v>0</v>
      </c>
      <c r="J2780" s="306">
        <v>0</v>
      </c>
      <c r="K2780" s="306">
        <v>0</v>
      </c>
      <c r="L2780" s="306">
        <v>0</v>
      </c>
      <c r="M2780" s="306">
        <v>0</v>
      </c>
      <c r="N2780" s="306">
        <v>0</v>
      </c>
    </row>
    <row r="2781" spans="1:14">
      <c r="A2781" s="259" t="s">
        <v>108</v>
      </c>
      <c r="B2781" s="259" t="s">
        <v>27</v>
      </c>
      <c r="C2781" s="259" t="s">
        <v>53</v>
      </c>
      <c r="D2781" s="259" t="s">
        <v>53</v>
      </c>
      <c r="E2781" s="259" t="s">
        <v>53</v>
      </c>
      <c r="F2781" s="259" t="s">
        <v>210</v>
      </c>
      <c r="G2781" s="259" t="s">
        <v>50</v>
      </c>
      <c r="H2781" s="306">
        <v>0</v>
      </c>
      <c r="I2781" s="306">
        <v>0</v>
      </c>
      <c r="J2781" s="306">
        <v>0</v>
      </c>
      <c r="K2781" s="306">
        <v>0</v>
      </c>
      <c r="L2781" s="306">
        <v>0</v>
      </c>
      <c r="M2781" s="306">
        <v>0</v>
      </c>
      <c r="N2781" s="306">
        <v>0</v>
      </c>
    </row>
    <row r="2782" spans="1:14">
      <c r="A2782" s="259" t="s">
        <v>108</v>
      </c>
      <c r="B2782" s="259" t="s">
        <v>27</v>
      </c>
      <c r="C2782" s="259" t="s">
        <v>54</v>
      </c>
      <c r="D2782" s="259" t="s">
        <v>54</v>
      </c>
      <c r="E2782" s="259" t="s">
        <v>54</v>
      </c>
      <c r="F2782" s="259" t="s">
        <v>210</v>
      </c>
      <c r="G2782" s="259" t="s">
        <v>50</v>
      </c>
      <c r="H2782" s="306">
        <v>0</v>
      </c>
      <c r="I2782" s="306">
        <v>0</v>
      </c>
      <c r="J2782" s="306">
        <v>0</v>
      </c>
      <c r="K2782" s="306">
        <v>0</v>
      </c>
      <c r="L2782" s="306">
        <v>0</v>
      </c>
      <c r="M2782" s="306">
        <v>0</v>
      </c>
      <c r="N2782" s="306">
        <v>0</v>
      </c>
    </row>
    <row r="2783" spans="1:14">
      <c r="A2783" s="259" t="s">
        <v>108</v>
      </c>
      <c r="B2783" s="259" t="s">
        <v>27</v>
      </c>
      <c r="C2783" s="259" t="s">
        <v>55</v>
      </c>
      <c r="D2783" s="259" t="s">
        <v>55</v>
      </c>
      <c r="E2783" s="259" t="s">
        <v>55</v>
      </c>
      <c r="F2783" s="259" t="s">
        <v>210</v>
      </c>
      <c r="G2783" s="259" t="s">
        <v>50</v>
      </c>
      <c r="H2783" s="306">
        <v>0</v>
      </c>
      <c r="I2783" s="306">
        <v>0</v>
      </c>
      <c r="J2783" s="306">
        <v>0</v>
      </c>
      <c r="K2783" s="306">
        <v>0</v>
      </c>
      <c r="L2783" s="306">
        <v>0</v>
      </c>
      <c r="M2783" s="306">
        <v>0</v>
      </c>
      <c r="N2783" s="306">
        <v>0</v>
      </c>
    </row>
    <row r="2784" spans="1:14">
      <c r="A2784" s="259" t="s">
        <v>108</v>
      </c>
      <c r="B2784" s="259" t="s">
        <v>27</v>
      </c>
      <c r="C2784" s="259" t="s">
        <v>56</v>
      </c>
      <c r="D2784" s="259" t="s">
        <v>56</v>
      </c>
      <c r="E2784" s="259" t="s">
        <v>56</v>
      </c>
      <c r="F2784" s="259" t="s">
        <v>210</v>
      </c>
      <c r="G2784" s="259" t="s">
        <v>50</v>
      </c>
      <c r="H2784" s="306">
        <v>0</v>
      </c>
      <c r="I2784" s="306">
        <v>0</v>
      </c>
      <c r="J2784" s="306">
        <v>0</v>
      </c>
      <c r="K2784" s="306">
        <v>0</v>
      </c>
      <c r="L2784" s="306">
        <v>0</v>
      </c>
      <c r="M2784" s="306">
        <v>0</v>
      </c>
      <c r="N2784" s="306">
        <v>0</v>
      </c>
    </row>
    <row r="2785" spans="1:14">
      <c r="A2785" s="259" t="s">
        <v>108</v>
      </c>
      <c r="B2785" s="259" t="s">
        <v>27</v>
      </c>
      <c r="C2785" s="259" t="s">
        <v>57</v>
      </c>
      <c r="D2785" s="259" t="s">
        <v>57</v>
      </c>
      <c r="E2785" s="259" t="s">
        <v>57</v>
      </c>
      <c r="F2785" s="259" t="s">
        <v>210</v>
      </c>
      <c r="G2785" s="259" t="s">
        <v>50</v>
      </c>
      <c r="H2785" s="306">
        <v>0</v>
      </c>
      <c r="I2785" s="306">
        <v>0</v>
      </c>
      <c r="J2785" s="306">
        <v>0</v>
      </c>
      <c r="K2785" s="306">
        <v>0</v>
      </c>
      <c r="L2785" s="306">
        <v>0</v>
      </c>
      <c r="M2785" s="306">
        <v>0</v>
      </c>
      <c r="N2785" s="306">
        <v>0</v>
      </c>
    </row>
    <row r="2786" spans="1:14">
      <c r="A2786" s="259" t="s">
        <v>108</v>
      </c>
      <c r="B2786" s="259" t="s">
        <v>27</v>
      </c>
      <c r="C2786" s="259" t="s">
        <v>58</v>
      </c>
      <c r="D2786" s="259" t="s">
        <v>58</v>
      </c>
      <c r="E2786" s="259" t="s">
        <v>58</v>
      </c>
      <c r="F2786" s="259" t="s">
        <v>210</v>
      </c>
      <c r="G2786" s="259" t="s">
        <v>50</v>
      </c>
      <c r="H2786" s="306">
        <v>0</v>
      </c>
      <c r="I2786" s="306">
        <v>0</v>
      </c>
      <c r="J2786" s="306">
        <v>0</v>
      </c>
      <c r="K2786" s="306">
        <v>0</v>
      </c>
      <c r="L2786" s="306">
        <v>0</v>
      </c>
      <c r="M2786" s="306">
        <v>0</v>
      </c>
      <c r="N2786" s="306">
        <v>0</v>
      </c>
    </row>
    <row r="2787" spans="1:14">
      <c r="A2787" s="259" t="s">
        <v>108</v>
      </c>
      <c r="B2787" s="259" t="s">
        <v>27</v>
      </c>
      <c r="C2787" s="259" t="s">
        <v>59</v>
      </c>
      <c r="D2787" s="259" t="s">
        <v>59</v>
      </c>
      <c r="E2787" s="259" t="s">
        <v>59</v>
      </c>
      <c r="F2787" s="259" t="s">
        <v>210</v>
      </c>
      <c r="G2787" s="259" t="s">
        <v>50</v>
      </c>
      <c r="H2787" s="306">
        <v>1267.8717720299999</v>
      </c>
      <c r="I2787" s="306">
        <v>1267.871774765998</v>
      </c>
      <c r="J2787" s="306">
        <v>1267.8717722187801</v>
      </c>
      <c r="K2787" s="306">
        <v>1267.8717759657804</v>
      </c>
      <c r="L2787" s="306">
        <v>1267.8717895607806</v>
      </c>
      <c r="M2787" s="306">
        <v>1267.8717952409997</v>
      </c>
      <c r="N2787" s="306">
        <v>1267.8718118059994</v>
      </c>
    </row>
    <row r="2788" spans="1:14">
      <c r="A2788" s="259" t="s">
        <v>108</v>
      </c>
      <c r="B2788" s="259" t="s">
        <v>27</v>
      </c>
      <c r="C2788" s="259" t="s">
        <v>60</v>
      </c>
      <c r="D2788" s="259" t="s">
        <v>60</v>
      </c>
      <c r="E2788" s="259" t="s">
        <v>60</v>
      </c>
      <c r="F2788" s="259" t="s">
        <v>210</v>
      </c>
      <c r="G2788" s="259" t="s">
        <v>50</v>
      </c>
      <c r="H2788" s="306">
        <v>282.81551163856227</v>
      </c>
      <c r="I2788" s="306">
        <v>463.95268252035726</v>
      </c>
      <c r="J2788" s="306">
        <v>463.95268252035726</v>
      </c>
      <c r="K2788" s="306">
        <v>463.95268252035726</v>
      </c>
      <c r="L2788" s="306">
        <v>463.95268252035726</v>
      </c>
      <c r="M2788" s="306">
        <v>463.95268252035726</v>
      </c>
      <c r="N2788" s="306">
        <v>463.95268252035726</v>
      </c>
    </row>
    <row r="2789" spans="1:14">
      <c r="A2789" s="259" t="s">
        <v>108</v>
      </c>
      <c r="B2789" s="259" t="s">
        <v>27</v>
      </c>
      <c r="C2789" s="259" t="s">
        <v>61</v>
      </c>
      <c r="D2789" s="259" t="s">
        <v>61</v>
      </c>
      <c r="E2789" s="259" t="s">
        <v>61</v>
      </c>
      <c r="F2789" s="259" t="s">
        <v>210</v>
      </c>
      <c r="G2789" s="259" t="s">
        <v>50</v>
      </c>
      <c r="H2789" s="306">
        <v>462.30657882100002</v>
      </c>
      <c r="I2789" s="306">
        <v>462.30657882100002</v>
      </c>
      <c r="J2789" s="306">
        <v>462.30657882100002</v>
      </c>
      <c r="K2789" s="306">
        <v>462.30657882100002</v>
      </c>
      <c r="L2789" s="306">
        <v>462.30657882100002</v>
      </c>
      <c r="M2789" s="306">
        <v>462.30657882100002</v>
      </c>
      <c r="N2789" s="306">
        <v>462.30657882100002</v>
      </c>
    </row>
    <row r="2790" spans="1:14">
      <c r="A2790" s="259" t="s">
        <v>108</v>
      </c>
      <c r="B2790" s="259" t="s">
        <v>27</v>
      </c>
      <c r="C2790" s="259" t="s">
        <v>63</v>
      </c>
      <c r="D2790" s="259" t="s">
        <v>63</v>
      </c>
      <c r="E2790" s="259" t="s">
        <v>63</v>
      </c>
      <c r="F2790" s="259" t="s">
        <v>210</v>
      </c>
      <c r="G2790" s="259" t="s">
        <v>50</v>
      </c>
      <c r="H2790" s="306">
        <v>0</v>
      </c>
      <c r="I2790" s="306">
        <v>0</v>
      </c>
      <c r="J2790" s="306">
        <v>0</v>
      </c>
      <c r="K2790" s="306">
        <v>0</v>
      </c>
      <c r="L2790" s="306">
        <v>0</v>
      </c>
      <c r="M2790" s="306">
        <v>0</v>
      </c>
      <c r="N2790" s="306">
        <v>0</v>
      </c>
    </row>
    <row r="2791" spans="1:14">
      <c r="A2791" s="259" t="s">
        <v>108</v>
      </c>
      <c r="B2791" s="259" t="s">
        <v>27</v>
      </c>
      <c r="C2791" s="259" t="s">
        <v>64</v>
      </c>
      <c r="D2791" s="259" t="s">
        <v>64</v>
      </c>
      <c r="E2791" s="259" t="s">
        <v>64</v>
      </c>
      <c r="F2791" s="259" t="s">
        <v>210</v>
      </c>
      <c r="G2791" s="259" t="s">
        <v>50</v>
      </c>
      <c r="H2791" s="306">
        <v>179.053150808</v>
      </c>
      <c r="I2791" s="306">
        <v>23.533149339999998</v>
      </c>
      <c r="J2791" s="306">
        <v>23.533149934000001</v>
      </c>
      <c r="K2791" s="306">
        <v>23.533149469999998</v>
      </c>
      <c r="L2791" s="306">
        <v>23.430646176</v>
      </c>
      <c r="M2791" s="306">
        <v>23.533147283999998</v>
      </c>
      <c r="N2791" s="306">
        <v>23.533145965999999</v>
      </c>
    </row>
    <row r="2792" spans="1:14">
      <c r="A2792" s="259" t="s">
        <v>108</v>
      </c>
      <c r="B2792" s="259" t="s">
        <v>27</v>
      </c>
      <c r="C2792" s="259" t="s">
        <v>54</v>
      </c>
      <c r="D2792" s="259" t="s">
        <v>72</v>
      </c>
      <c r="E2792" s="259" t="s">
        <v>72</v>
      </c>
      <c r="F2792" s="259" t="s">
        <v>210</v>
      </c>
      <c r="G2792" s="259" t="s">
        <v>50</v>
      </c>
      <c r="H2792" s="306">
        <v>0</v>
      </c>
      <c r="I2792" s="306">
        <v>0</v>
      </c>
      <c r="J2792" s="306">
        <v>0</v>
      </c>
      <c r="K2792" s="306">
        <v>0</v>
      </c>
      <c r="L2792" s="306">
        <v>0</v>
      </c>
      <c r="M2792" s="306">
        <v>0</v>
      </c>
      <c r="N2792" s="306">
        <v>0</v>
      </c>
    </row>
    <row r="2793" spans="1:14">
      <c r="A2793" s="259" t="s">
        <v>108</v>
      </c>
      <c r="B2793" s="259" t="s">
        <v>27</v>
      </c>
      <c r="C2793" s="259" t="s">
        <v>55</v>
      </c>
      <c r="D2793" s="259" t="s">
        <v>73</v>
      </c>
      <c r="E2793" s="259" t="s">
        <v>73</v>
      </c>
      <c r="F2793" s="259" t="s">
        <v>210</v>
      </c>
      <c r="G2793" s="259" t="s">
        <v>50</v>
      </c>
      <c r="H2793" s="306">
        <v>0</v>
      </c>
      <c r="I2793" s="306">
        <v>0</v>
      </c>
      <c r="J2793" s="306">
        <v>0</v>
      </c>
      <c r="K2793" s="306">
        <v>0</v>
      </c>
      <c r="L2793" s="306">
        <v>0</v>
      </c>
      <c r="M2793" s="306">
        <v>0</v>
      </c>
      <c r="N2793" s="306">
        <v>0</v>
      </c>
    </row>
    <row r="2794" spans="1:14">
      <c r="A2794" s="259" t="s">
        <v>108</v>
      </c>
      <c r="B2794" s="259" t="s">
        <v>27</v>
      </c>
      <c r="C2794" s="259" t="s">
        <v>57</v>
      </c>
      <c r="D2794" s="259" t="s">
        <v>74</v>
      </c>
      <c r="E2794" s="259" t="s">
        <v>74</v>
      </c>
      <c r="F2794" s="259" t="s">
        <v>210</v>
      </c>
      <c r="G2794" s="259" t="s">
        <v>50</v>
      </c>
      <c r="H2794" s="306">
        <v>0</v>
      </c>
      <c r="I2794" s="306">
        <v>0</v>
      </c>
      <c r="J2794" s="306">
        <v>0</v>
      </c>
      <c r="K2794" s="306">
        <v>0</v>
      </c>
      <c r="L2794" s="306">
        <v>0</v>
      </c>
      <c r="M2794" s="306">
        <v>0</v>
      </c>
      <c r="N2794" s="306">
        <v>0</v>
      </c>
    </row>
    <row r="2795" spans="1:14">
      <c r="A2795" s="259" t="s">
        <v>108</v>
      </c>
      <c r="B2795" s="259" t="s">
        <v>27</v>
      </c>
      <c r="C2795" s="259" t="s">
        <v>64</v>
      </c>
      <c r="D2795" s="259" t="s">
        <v>75</v>
      </c>
      <c r="E2795" s="259" t="s">
        <v>75</v>
      </c>
      <c r="F2795" s="259" t="s">
        <v>210</v>
      </c>
      <c r="G2795" s="259" t="s">
        <v>50</v>
      </c>
      <c r="H2795" s="306">
        <v>0</v>
      </c>
      <c r="I2795" s="306">
        <v>0</v>
      </c>
      <c r="J2795" s="306">
        <v>0</v>
      </c>
      <c r="K2795" s="306">
        <v>0</v>
      </c>
      <c r="L2795" s="306">
        <v>0</v>
      </c>
      <c r="M2795" s="306">
        <v>0</v>
      </c>
      <c r="N2795" s="306">
        <v>0</v>
      </c>
    </row>
    <row r="2796" spans="1:14">
      <c r="A2796" s="259" t="s">
        <v>108</v>
      </c>
      <c r="B2796" s="259" t="s">
        <v>27</v>
      </c>
      <c r="C2796" s="259" t="s">
        <v>60</v>
      </c>
      <c r="D2796" s="259" t="s">
        <v>76</v>
      </c>
      <c r="E2796" s="259" t="s">
        <v>76</v>
      </c>
      <c r="F2796" s="259" t="s">
        <v>210</v>
      </c>
      <c r="G2796" s="259" t="s">
        <v>50</v>
      </c>
      <c r="H2796" s="306">
        <v>0</v>
      </c>
      <c r="I2796" s="306">
        <v>0</v>
      </c>
      <c r="J2796" s="306">
        <v>0</v>
      </c>
      <c r="K2796" s="306">
        <v>0</v>
      </c>
      <c r="L2796" s="306">
        <v>0</v>
      </c>
      <c r="M2796" s="306">
        <v>0</v>
      </c>
      <c r="N2796" s="306">
        <v>0</v>
      </c>
    </row>
    <row r="2797" spans="1:14">
      <c r="A2797" s="259" t="s">
        <v>108</v>
      </c>
      <c r="B2797" s="259" t="s">
        <v>27</v>
      </c>
      <c r="C2797" s="259" t="s">
        <v>61</v>
      </c>
      <c r="D2797" s="259" t="s">
        <v>77</v>
      </c>
      <c r="E2797" s="259" t="s">
        <v>77</v>
      </c>
      <c r="F2797" s="259" t="s">
        <v>210</v>
      </c>
      <c r="G2797" s="259" t="s">
        <v>50</v>
      </c>
      <c r="H2797" s="306">
        <v>0</v>
      </c>
      <c r="I2797" s="306">
        <v>0</v>
      </c>
      <c r="J2797" s="306">
        <v>2890.7782146630002</v>
      </c>
      <c r="K2797" s="306">
        <v>9720.5455465949999</v>
      </c>
      <c r="L2797" s="306">
        <v>23916.565949560998</v>
      </c>
      <c r="M2797" s="306">
        <v>23916.565949560998</v>
      </c>
      <c r="N2797" s="306">
        <v>24513.598040843997</v>
      </c>
    </row>
    <row r="2798" spans="1:14">
      <c r="A2798" s="259" t="s">
        <v>108</v>
      </c>
      <c r="B2798" s="259" t="s">
        <v>27</v>
      </c>
      <c r="C2798" s="259" t="s">
        <v>62</v>
      </c>
      <c r="D2798" s="259" t="s">
        <v>78</v>
      </c>
      <c r="E2798" s="259" t="s">
        <v>78</v>
      </c>
      <c r="F2798" s="259" t="s">
        <v>210</v>
      </c>
      <c r="G2798" s="259" t="s">
        <v>50</v>
      </c>
      <c r="H2798" s="306">
        <v>0</v>
      </c>
      <c r="I2798" s="306">
        <v>0</v>
      </c>
      <c r="J2798" s="306">
        <v>0</v>
      </c>
      <c r="K2798" s="306">
        <v>0</v>
      </c>
      <c r="L2798" s="306">
        <v>0</v>
      </c>
      <c r="M2798" s="306">
        <v>0</v>
      </c>
      <c r="N2798" s="306">
        <v>0</v>
      </c>
    </row>
    <row r="2799" spans="1:14">
      <c r="A2799" s="259" t="s">
        <v>108</v>
      </c>
      <c r="B2799" s="259" t="s">
        <v>27</v>
      </c>
      <c r="C2799" s="259" t="s">
        <v>63</v>
      </c>
      <c r="D2799" s="259" t="s">
        <v>79</v>
      </c>
      <c r="E2799" s="259" t="s">
        <v>79</v>
      </c>
      <c r="F2799" s="259" t="s">
        <v>210</v>
      </c>
      <c r="G2799" s="259" t="s">
        <v>50</v>
      </c>
      <c r="H2799" s="306">
        <v>0</v>
      </c>
      <c r="I2799" s="306">
        <v>0</v>
      </c>
      <c r="J2799" s="306">
        <v>0</v>
      </c>
      <c r="K2799" s="306">
        <v>0</v>
      </c>
      <c r="L2799" s="306">
        <v>0</v>
      </c>
      <c r="M2799" s="306">
        <v>0</v>
      </c>
      <c r="N2799" s="306">
        <v>0</v>
      </c>
    </row>
    <row r="2800" spans="1:14">
      <c r="A2800" s="259" t="s">
        <v>108</v>
      </c>
      <c r="B2800" s="259" t="s">
        <v>27</v>
      </c>
      <c r="C2800" s="259" t="s">
        <v>60</v>
      </c>
      <c r="D2800" s="259" t="s">
        <v>76</v>
      </c>
      <c r="E2800" s="259" t="s">
        <v>207</v>
      </c>
      <c r="F2800" s="259" t="s">
        <v>210</v>
      </c>
      <c r="G2800" s="259" t="s">
        <v>50</v>
      </c>
      <c r="H2800" s="306">
        <v>0</v>
      </c>
      <c r="I2800" s="306">
        <v>0</v>
      </c>
      <c r="J2800" s="306">
        <v>0</v>
      </c>
      <c r="K2800" s="306">
        <v>0</v>
      </c>
      <c r="L2800" s="306">
        <v>181.13717147899999</v>
      </c>
      <c r="M2800" s="306">
        <v>4614.2409433170005</v>
      </c>
      <c r="N2800" s="306">
        <v>4923.1496644820008</v>
      </c>
    </row>
    <row r="2801" spans="1:14">
      <c r="A2801" s="259" t="s">
        <v>108</v>
      </c>
      <c r="B2801" s="259" t="s">
        <v>27</v>
      </c>
      <c r="C2801" s="259" t="s">
        <v>63</v>
      </c>
      <c r="D2801" s="259" t="s">
        <v>79</v>
      </c>
      <c r="E2801" s="259" t="s">
        <v>208</v>
      </c>
      <c r="F2801" s="259" t="s">
        <v>210</v>
      </c>
      <c r="G2801" s="259" t="s">
        <v>50</v>
      </c>
      <c r="H2801" s="306">
        <v>0</v>
      </c>
      <c r="I2801" s="306">
        <v>0</v>
      </c>
      <c r="J2801" s="306">
        <v>0</v>
      </c>
      <c r="K2801" s="306">
        <v>0</v>
      </c>
      <c r="L2801" s="306">
        <v>62.046000206999999</v>
      </c>
      <c r="M2801" s="306">
        <v>746.21750456200004</v>
      </c>
      <c r="N2801" s="306">
        <v>1324.439981089</v>
      </c>
    </row>
    <row r="2802" spans="1:14">
      <c r="A2802" s="259" t="s">
        <v>108</v>
      </c>
      <c r="B2802" s="259" t="s">
        <v>27</v>
      </c>
      <c r="C2802" s="259" t="s">
        <v>65</v>
      </c>
      <c r="D2802" s="259" t="s">
        <v>209</v>
      </c>
      <c r="E2802" s="259" t="s">
        <v>80</v>
      </c>
      <c r="F2802" s="259" t="s">
        <v>210</v>
      </c>
      <c r="G2802" s="259" t="s">
        <v>50</v>
      </c>
      <c r="H2802" s="306">
        <v>0</v>
      </c>
      <c r="I2802" s="306">
        <v>0</v>
      </c>
      <c r="J2802" s="306">
        <v>0</v>
      </c>
      <c r="K2802" s="306">
        <v>0</v>
      </c>
      <c r="L2802" s="306">
        <v>0</v>
      </c>
      <c r="M2802" s="306">
        <v>0</v>
      </c>
      <c r="N2802" s="306">
        <v>0</v>
      </c>
    </row>
    <row r="2803" spans="1:14">
      <c r="A2803" s="259" t="s">
        <v>108</v>
      </c>
      <c r="B2803" s="259" t="s">
        <v>27</v>
      </c>
      <c r="C2803" s="259" t="s">
        <v>65</v>
      </c>
      <c r="D2803" s="259" t="s">
        <v>209</v>
      </c>
      <c r="E2803" s="259" t="s">
        <v>81</v>
      </c>
      <c r="F2803" s="259" t="s">
        <v>210</v>
      </c>
      <c r="G2803" s="259" t="s">
        <v>50</v>
      </c>
      <c r="H2803" s="306">
        <v>0</v>
      </c>
      <c r="I2803" s="306">
        <v>0</v>
      </c>
      <c r="J2803" s="306">
        <v>0</v>
      </c>
      <c r="K2803" s="306">
        <v>0</v>
      </c>
      <c r="L2803" s="306">
        <v>0</v>
      </c>
      <c r="M2803" s="306">
        <v>0</v>
      </c>
      <c r="N2803" s="306">
        <v>0</v>
      </c>
    </row>
    <row r="2804" spans="1:14">
      <c r="A2804" s="259" t="s">
        <v>108</v>
      </c>
      <c r="B2804" s="259" t="s">
        <v>25</v>
      </c>
      <c r="C2804" s="259" t="s">
        <v>67</v>
      </c>
      <c r="D2804" s="259" t="s">
        <v>94</v>
      </c>
      <c r="E2804" s="259">
        <v>122739</v>
      </c>
      <c r="F2804" s="259" t="s">
        <v>210</v>
      </c>
      <c r="G2804" s="259" t="s">
        <v>50</v>
      </c>
      <c r="H2804" s="306">
        <v>10361.349899999999</v>
      </c>
      <c r="I2804" s="306">
        <v>10361.349899999999</v>
      </c>
      <c r="J2804" s="306">
        <v>10361.349899999999</v>
      </c>
      <c r="K2804" s="306">
        <v>10361.349899999999</v>
      </c>
      <c r="L2804" s="306">
        <v>10361.349899999999</v>
      </c>
      <c r="M2804" s="306">
        <v>10361.349899999999</v>
      </c>
      <c r="N2804" s="306">
        <v>10361.349899999999</v>
      </c>
    </row>
    <row r="2805" spans="1:14">
      <c r="A2805" s="259" t="s">
        <v>108</v>
      </c>
      <c r="B2805" s="259" t="s">
        <v>25</v>
      </c>
      <c r="C2805" s="259" t="s">
        <v>67</v>
      </c>
      <c r="D2805" s="259" t="s">
        <v>95</v>
      </c>
      <c r="E2805" s="259">
        <v>122738</v>
      </c>
      <c r="F2805" s="259" t="s">
        <v>210</v>
      </c>
      <c r="G2805" s="259" t="s">
        <v>50</v>
      </c>
      <c r="H2805" s="306">
        <v>0</v>
      </c>
      <c r="I2805" s="306">
        <v>10402.5</v>
      </c>
      <c r="J2805" s="306">
        <v>10402.5</v>
      </c>
      <c r="K2805" s="306">
        <v>10402.5</v>
      </c>
      <c r="L2805" s="306">
        <v>10402.5</v>
      </c>
      <c r="M2805" s="306">
        <v>10402.5</v>
      </c>
      <c r="N2805" s="306">
        <v>10402.5</v>
      </c>
    </row>
    <row r="2806" spans="1:14">
      <c r="A2806" s="259" t="s">
        <v>108</v>
      </c>
      <c r="B2806" s="259" t="s">
        <v>22</v>
      </c>
      <c r="C2806" s="259" t="s">
        <v>67</v>
      </c>
      <c r="D2806" s="259" t="s">
        <v>93</v>
      </c>
      <c r="E2806" s="259">
        <v>4390</v>
      </c>
      <c r="F2806" s="259" t="s">
        <v>210</v>
      </c>
      <c r="G2806" s="259" t="s">
        <v>50</v>
      </c>
      <c r="H2806" s="306">
        <v>0</v>
      </c>
      <c r="I2806" s="306">
        <v>10512</v>
      </c>
      <c r="J2806" s="306">
        <v>10512</v>
      </c>
      <c r="K2806" s="306">
        <v>10512</v>
      </c>
      <c r="L2806" s="306">
        <v>10512</v>
      </c>
      <c r="M2806" s="306">
        <v>10512</v>
      </c>
      <c r="N2806" s="306">
        <v>10512</v>
      </c>
    </row>
    <row r="2807" spans="1:14">
      <c r="A2807" s="259" t="s">
        <v>108</v>
      </c>
      <c r="B2807" s="259" t="s">
        <v>18</v>
      </c>
      <c r="C2807" s="259" t="s">
        <v>67</v>
      </c>
      <c r="D2807" s="259" t="s">
        <v>67</v>
      </c>
      <c r="F2807" s="259" t="s">
        <v>210</v>
      </c>
      <c r="G2807" s="259" t="s">
        <v>50</v>
      </c>
      <c r="H2807" s="306">
        <v>0</v>
      </c>
      <c r="I2807" s="306">
        <v>0</v>
      </c>
      <c r="J2807" s="306">
        <v>0</v>
      </c>
      <c r="K2807" s="306">
        <v>0</v>
      </c>
      <c r="L2807" s="306">
        <v>0</v>
      </c>
      <c r="M2807" s="306">
        <v>0</v>
      </c>
      <c r="N2807" s="306">
        <v>0</v>
      </c>
    </row>
    <row r="2808" spans="1:14">
      <c r="A2808" s="259" t="s">
        <v>108</v>
      </c>
      <c r="B2808" s="259" t="s">
        <v>19</v>
      </c>
      <c r="C2808" s="259" t="s">
        <v>67</v>
      </c>
      <c r="D2808" s="259" t="s">
        <v>67</v>
      </c>
      <c r="F2808" s="259" t="s">
        <v>210</v>
      </c>
      <c r="G2808" s="259" t="s">
        <v>50</v>
      </c>
      <c r="H2808" s="306">
        <v>0</v>
      </c>
      <c r="I2808" s="306">
        <v>0</v>
      </c>
      <c r="J2808" s="306">
        <v>0</v>
      </c>
      <c r="K2808" s="306">
        <v>0</v>
      </c>
      <c r="L2808" s="306">
        <v>0</v>
      </c>
      <c r="M2808" s="306">
        <v>0</v>
      </c>
      <c r="N2808" s="306">
        <v>0</v>
      </c>
    </row>
    <row r="2809" spans="1:14">
      <c r="A2809" s="259" t="s">
        <v>108</v>
      </c>
      <c r="B2809" s="259" t="s">
        <v>20</v>
      </c>
      <c r="C2809" s="259" t="s">
        <v>67</v>
      </c>
      <c r="D2809" s="259" t="s">
        <v>67</v>
      </c>
      <c r="F2809" s="259" t="s">
        <v>210</v>
      </c>
      <c r="G2809" s="259" t="s">
        <v>50</v>
      </c>
      <c r="H2809" s="306">
        <v>0</v>
      </c>
      <c r="I2809" s="306">
        <v>0</v>
      </c>
      <c r="J2809" s="306">
        <v>0</v>
      </c>
      <c r="K2809" s="306">
        <v>0</v>
      </c>
      <c r="L2809" s="306">
        <v>0</v>
      </c>
      <c r="M2809" s="306">
        <v>0</v>
      </c>
      <c r="N2809" s="306">
        <v>0</v>
      </c>
    </row>
    <row r="2810" spans="1:14">
      <c r="A2810" s="259" t="s">
        <v>108</v>
      </c>
      <c r="B2810" s="259" t="s">
        <v>21</v>
      </c>
      <c r="C2810" s="259" t="s">
        <v>67</v>
      </c>
      <c r="D2810" s="259" t="s">
        <v>67</v>
      </c>
      <c r="F2810" s="259" t="s">
        <v>210</v>
      </c>
      <c r="G2810" s="259" t="s">
        <v>50</v>
      </c>
      <c r="H2810" s="306">
        <v>0</v>
      </c>
      <c r="I2810" s="306">
        <v>0</v>
      </c>
      <c r="J2810" s="306">
        <v>0</v>
      </c>
      <c r="K2810" s="306">
        <v>0</v>
      </c>
      <c r="L2810" s="306">
        <v>0</v>
      </c>
      <c r="M2810" s="306">
        <v>0</v>
      </c>
      <c r="N2810" s="306">
        <v>0</v>
      </c>
    </row>
    <row r="2811" spans="1:14">
      <c r="A2811" s="259" t="s">
        <v>108</v>
      </c>
      <c r="B2811" s="259" t="s">
        <v>23</v>
      </c>
      <c r="C2811" s="259" t="s">
        <v>67</v>
      </c>
      <c r="D2811" s="259" t="s">
        <v>67</v>
      </c>
      <c r="F2811" s="259" t="s">
        <v>210</v>
      </c>
      <c r="G2811" s="259" t="s">
        <v>50</v>
      </c>
      <c r="H2811" s="306">
        <v>0</v>
      </c>
      <c r="I2811" s="306">
        <v>0</v>
      </c>
      <c r="J2811" s="306">
        <v>0</v>
      </c>
      <c r="K2811" s="306">
        <v>0</v>
      </c>
      <c r="L2811" s="306">
        <v>0</v>
      </c>
      <c r="M2811" s="306">
        <v>0</v>
      </c>
      <c r="N2811" s="306">
        <v>0</v>
      </c>
    </row>
    <row r="2812" spans="1:14">
      <c r="A2812" s="259" t="s">
        <v>108</v>
      </c>
      <c r="B2812" s="259" t="s">
        <v>24</v>
      </c>
      <c r="C2812" s="259" t="s">
        <v>67</v>
      </c>
      <c r="D2812" s="259" t="s">
        <v>67</v>
      </c>
      <c r="F2812" s="259" t="s">
        <v>210</v>
      </c>
      <c r="G2812" s="259" t="s">
        <v>50</v>
      </c>
      <c r="H2812" s="306">
        <v>0</v>
      </c>
      <c r="I2812" s="306">
        <v>0</v>
      </c>
      <c r="J2812" s="306">
        <v>0</v>
      </c>
      <c r="K2812" s="306">
        <v>0</v>
      </c>
      <c r="L2812" s="306">
        <v>0</v>
      </c>
      <c r="M2812" s="306">
        <v>0</v>
      </c>
      <c r="N2812" s="306">
        <v>0</v>
      </c>
    </row>
    <row r="2813" spans="1:14">
      <c r="A2813" s="259" t="s">
        <v>108</v>
      </c>
      <c r="B2813" s="259" t="s">
        <v>26</v>
      </c>
      <c r="C2813" s="259" t="s">
        <v>67</v>
      </c>
      <c r="D2813" s="259" t="s">
        <v>67</v>
      </c>
      <c r="F2813" s="259" t="s">
        <v>210</v>
      </c>
      <c r="G2813" s="259" t="s">
        <v>50</v>
      </c>
      <c r="H2813" s="306">
        <v>0</v>
      </c>
      <c r="I2813" s="306">
        <v>0</v>
      </c>
      <c r="J2813" s="306">
        <v>0</v>
      </c>
      <c r="K2813" s="306">
        <v>0</v>
      </c>
      <c r="L2813" s="306">
        <v>0</v>
      </c>
      <c r="M2813" s="306">
        <v>0</v>
      </c>
      <c r="N2813" s="306">
        <v>0</v>
      </c>
    </row>
    <row r="2814" spans="1:14">
      <c r="A2814" s="259" t="s">
        <v>108</v>
      </c>
      <c r="B2814" s="259" t="s">
        <v>27</v>
      </c>
      <c r="C2814" s="259" t="s">
        <v>67</v>
      </c>
      <c r="D2814" s="259" t="s">
        <v>67</v>
      </c>
      <c r="F2814" s="259" t="s">
        <v>210</v>
      </c>
      <c r="G2814" s="259" t="s">
        <v>50</v>
      </c>
      <c r="H2814" s="306">
        <v>0</v>
      </c>
      <c r="I2814" s="306">
        <v>0</v>
      </c>
      <c r="J2814" s="306">
        <v>0</v>
      </c>
      <c r="K2814" s="306">
        <v>0</v>
      </c>
      <c r="L2814" s="306">
        <v>0</v>
      </c>
      <c r="M2814" s="306">
        <v>0</v>
      </c>
      <c r="N2814" s="306">
        <v>0</v>
      </c>
    </row>
    <row r="2815" spans="1:14">
      <c r="A2815" s="259" t="s">
        <v>108</v>
      </c>
      <c r="B2815" s="259" t="s">
        <v>28</v>
      </c>
      <c r="C2815" s="259" t="s">
        <v>67</v>
      </c>
      <c r="D2815" s="259" t="s">
        <v>94</v>
      </c>
      <c r="E2815" s="259">
        <v>122739</v>
      </c>
      <c r="F2815" s="259" t="s">
        <v>210</v>
      </c>
      <c r="G2815" s="259" t="s">
        <v>50</v>
      </c>
      <c r="H2815" s="306">
        <v>10361.349899999999</v>
      </c>
      <c r="I2815" s="306">
        <v>10361.349899999999</v>
      </c>
      <c r="J2815" s="306">
        <v>10361.349899999999</v>
      </c>
      <c r="K2815" s="306">
        <v>10361.349899999999</v>
      </c>
      <c r="L2815" s="306">
        <v>10361.349899999999</v>
      </c>
      <c r="M2815" s="306">
        <v>10361.349899999999</v>
      </c>
      <c r="N2815" s="306">
        <v>10361.349899999999</v>
      </c>
    </row>
    <row r="2816" spans="1:14">
      <c r="A2816" s="259" t="s">
        <v>108</v>
      </c>
      <c r="B2816" s="259" t="s">
        <v>28</v>
      </c>
      <c r="C2816" s="259" t="s">
        <v>67</v>
      </c>
      <c r="D2816" s="259" t="s">
        <v>95</v>
      </c>
      <c r="E2816" s="259">
        <v>122738</v>
      </c>
      <c r="F2816" s="259" t="s">
        <v>210</v>
      </c>
      <c r="G2816" s="259" t="s">
        <v>50</v>
      </c>
      <c r="H2816" s="306">
        <v>0</v>
      </c>
      <c r="I2816" s="306">
        <v>10402.5</v>
      </c>
      <c r="J2816" s="306">
        <v>10402.5</v>
      </c>
      <c r="K2816" s="306">
        <v>10402.5</v>
      </c>
      <c r="L2816" s="306">
        <v>10402.5</v>
      </c>
      <c r="M2816" s="306">
        <v>10402.5</v>
      </c>
      <c r="N2816" s="306">
        <v>10402.5</v>
      </c>
    </row>
    <row r="2817" spans="1:14">
      <c r="A2817" s="259" t="s">
        <v>108</v>
      </c>
      <c r="B2817" s="259" t="s">
        <v>28</v>
      </c>
      <c r="C2817" s="259" t="s">
        <v>67</v>
      </c>
      <c r="D2817" s="259" t="s">
        <v>93</v>
      </c>
      <c r="E2817" s="259">
        <v>4390</v>
      </c>
      <c r="F2817" s="259" t="s">
        <v>210</v>
      </c>
      <c r="G2817" s="259" t="s">
        <v>50</v>
      </c>
      <c r="H2817" s="306">
        <v>0</v>
      </c>
      <c r="I2817" s="306">
        <v>10512</v>
      </c>
      <c r="J2817" s="306">
        <v>10512</v>
      </c>
      <c r="K2817" s="306">
        <v>10512</v>
      </c>
      <c r="L2817" s="306">
        <v>10512</v>
      </c>
      <c r="M2817" s="306">
        <v>10512</v>
      </c>
      <c r="N2817" s="306">
        <v>10512</v>
      </c>
    </row>
    <row r="2819" spans="1:14">
      <c r="A2819" s="259" t="s">
        <v>2</v>
      </c>
      <c r="B2819" s="259" t="s">
        <v>43</v>
      </c>
      <c r="C2819" s="259" t="s">
        <v>203</v>
      </c>
      <c r="D2819" s="259" t="s">
        <v>204</v>
      </c>
      <c r="E2819" s="259" t="s">
        <v>205</v>
      </c>
      <c r="F2819" s="259" t="s">
        <v>99</v>
      </c>
      <c r="G2819" s="259" t="s">
        <v>46</v>
      </c>
      <c r="H2819" s="306">
        <v>2025</v>
      </c>
      <c r="I2819" s="306">
        <v>2028</v>
      </c>
      <c r="J2819" s="306">
        <v>2030</v>
      </c>
      <c r="K2819" s="306">
        <v>2032</v>
      </c>
      <c r="L2819" s="306">
        <v>2035</v>
      </c>
      <c r="M2819" s="306">
        <v>2037</v>
      </c>
      <c r="N2819" s="306">
        <v>2040</v>
      </c>
    </row>
    <row r="2820" spans="1:14">
      <c r="A2820" s="259" t="s">
        <v>108</v>
      </c>
      <c r="B2820" s="259" t="s">
        <v>28</v>
      </c>
      <c r="C2820" s="259" t="s">
        <v>48</v>
      </c>
      <c r="D2820" s="259" t="s">
        <v>48</v>
      </c>
      <c r="E2820" s="259" t="s">
        <v>48</v>
      </c>
      <c r="F2820" s="259" t="s">
        <v>206</v>
      </c>
      <c r="G2820" s="259" t="s">
        <v>49</v>
      </c>
      <c r="H2820" s="306">
        <v>2214.3530000000001</v>
      </c>
      <c r="I2820" s="306">
        <v>-2.2737367544323201E-13</v>
      </c>
      <c r="J2820" s="306">
        <v>0</v>
      </c>
      <c r="K2820" s="306">
        <v>0</v>
      </c>
      <c r="L2820" s="306">
        <v>0</v>
      </c>
      <c r="M2820" s="306">
        <v>0</v>
      </c>
      <c r="N2820" s="306">
        <v>0</v>
      </c>
    </row>
    <row r="2821" spans="1:14">
      <c r="A2821" s="259" t="s">
        <v>108</v>
      </c>
      <c r="B2821" s="259" t="s">
        <v>28</v>
      </c>
      <c r="C2821" s="259" t="s">
        <v>53</v>
      </c>
      <c r="D2821" s="259" t="s">
        <v>53</v>
      </c>
      <c r="E2821" s="259" t="s">
        <v>53</v>
      </c>
      <c r="F2821" s="259" t="s">
        <v>206</v>
      </c>
      <c r="G2821" s="259" t="s">
        <v>49</v>
      </c>
      <c r="H2821" s="306">
        <v>0</v>
      </c>
      <c r="I2821" s="306">
        <v>0</v>
      </c>
      <c r="J2821" s="306">
        <v>0</v>
      </c>
      <c r="K2821" s="306">
        <v>0</v>
      </c>
      <c r="L2821" s="306">
        <v>0</v>
      </c>
      <c r="M2821" s="306">
        <v>0</v>
      </c>
      <c r="N2821" s="306">
        <v>0</v>
      </c>
    </row>
    <row r="2822" spans="1:14">
      <c r="A2822" s="259" t="s">
        <v>108</v>
      </c>
      <c r="B2822" s="259" t="s">
        <v>28</v>
      </c>
      <c r="C2822" s="259" t="s">
        <v>54</v>
      </c>
      <c r="D2822" s="259" t="s">
        <v>54</v>
      </c>
      <c r="E2822" s="259" t="s">
        <v>54</v>
      </c>
      <c r="F2822" s="259" t="s">
        <v>206</v>
      </c>
      <c r="G2822" s="259" t="s">
        <v>49</v>
      </c>
      <c r="H2822" s="306">
        <v>35902.390687661369</v>
      </c>
      <c r="I2822" s="306">
        <v>35221.661556661376</v>
      </c>
      <c r="J2822" s="306">
        <v>35221.661556661376</v>
      </c>
      <c r="K2822" s="306">
        <v>35221.661556661376</v>
      </c>
      <c r="L2822" s="306">
        <v>35221.661556661376</v>
      </c>
      <c r="M2822" s="306">
        <v>35221.661556661376</v>
      </c>
      <c r="N2822" s="306">
        <v>35221.661556661376</v>
      </c>
    </row>
    <row r="2823" spans="1:14">
      <c r="A2823" s="259" t="s">
        <v>108</v>
      </c>
      <c r="B2823" s="259" t="s">
        <v>28</v>
      </c>
      <c r="C2823" s="259" t="s">
        <v>55</v>
      </c>
      <c r="D2823" s="259" t="s">
        <v>55</v>
      </c>
      <c r="E2823" s="259" t="s">
        <v>55</v>
      </c>
      <c r="F2823" s="259" t="s">
        <v>206</v>
      </c>
      <c r="G2823" s="259" t="s">
        <v>49</v>
      </c>
      <c r="H2823" s="306">
        <v>12042.538999999999</v>
      </c>
      <c r="I2823" s="306">
        <v>11749.051000000001</v>
      </c>
      <c r="J2823" s="306">
        <v>11749.051000000001</v>
      </c>
      <c r="K2823" s="306">
        <v>10847.551000000001</v>
      </c>
      <c r="L2823" s="306">
        <v>9503.3009999999995</v>
      </c>
      <c r="M2823" s="306">
        <v>9503.3009999999995</v>
      </c>
      <c r="N2823" s="306">
        <v>15125.050999999999</v>
      </c>
    </row>
    <row r="2824" spans="1:14">
      <c r="A2824" s="259" t="s">
        <v>108</v>
      </c>
      <c r="B2824" s="259" t="s">
        <v>28</v>
      </c>
      <c r="C2824" s="259" t="s">
        <v>56</v>
      </c>
      <c r="D2824" s="259" t="s">
        <v>56</v>
      </c>
      <c r="E2824" s="259" t="s">
        <v>56</v>
      </c>
      <c r="F2824" s="259" t="s">
        <v>206</v>
      </c>
      <c r="G2824" s="259" t="s">
        <v>49</v>
      </c>
      <c r="H2824" s="306">
        <v>17706.945080000001</v>
      </c>
      <c r="I2824" s="306">
        <v>16419.529419999999</v>
      </c>
      <c r="J2824" s="306">
        <v>12522.266299999999</v>
      </c>
      <c r="K2824" s="306">
        <v>12522.266299999997</v>
      </c>
      <c r="L2824" s="306">
        <v>6761.6836000000021</v>
      </c>
      <c r="M2824" s="306">
        <v>6365.992000000002</v>
      </c>
      <c r="N2824" s="306">
        <v>6365.992000000002</v>
      </c>
    </row>
    <row r="2825" spans="1:14">
      <c r="A2825" s="259" t="s">
        <v>108</v>
      </c>
      <c r="B2825" s="259" t="s">
        <v>28</v>
      </c>
      <c r="C2825" s="259" t="s">
        <v>57</v>
      </c>
      <c r="D2825" s="259" t="s">
        <v>57</v>
      </c>
      <c r="E2825" s="259" t="s">
        <v>57</v>
      </c>
      <c r="F2825" s="259" t="s">
        <v>206</v>
      </c>
      <c r="G2825" s="259" t="s">
        <v>49</v>
      </c>
      <c r="H2825" s="306">
        <v>5.6</v>
      </c>
      <c r="I2825" s="306">
        <v>5.6</v>
      </c>
      <c r="J2825" s="306">
        <v>5.6</v>
      </c>
      <c r="K2825" s="306">
        <v>5.6</v>
      </c>
      <c r="L2825" s="306">
        <v>5.6</v>
      </c>
      <c r="M2825" s="306">
        <v>5.6</v>
      </c>
      <c r="N2825" s="306">
        <v>5.6</v>
      </c>
    </row>
    <row r="2826" spans="1:14">
      <c r="A2826" s="259" t="s">
        <v>108</v>
      </c>
      <c r="B2826" s="259" t="s">
        <v>28</v>
      </c>
      <c r="C2826" s="259" t="s">
        <v>58</v>
      </c>
      <c r="D2826" s="259" t="s">
        <v>58</v>
      </c>
      <c r="E2826" s="259" t="s">
        <v>58</v>
      </c>
      <c r="F2826" s="259" t="s">
        <v>206</v>
      </c>
      <c r="G2826" s="259" t="s">
        <v>49</v>
      </c>
      <c r="H2826" s="306">
        <v>11925.699999999999</v>
      </c>
      <c r="I2826" s="306">
        <v>11925.699999999999</v>
      </c>
      <c r="J2826" s="306">
        <v>11925.699999999999</v>
      </c>
      <c r="K2826" s="306">
        <v>11925.699999999999</v>
      </c>
      <c r="L2826" s="306">
        <v>10751.699999999999</v>
      </c>
      <c r="M2826" s="306">
        <v>9593.6999999999989</v>
      </c>
      <c r="N2826" s="306">
        <v>9593.6999999999989</v>
      </c>
    </row>
    <row r="2827" spans="1:14">
      <c r="A2827" s="259" t="s">
        <v>108</v>
      </c>
      <c r="B2827" s="259" t="s">
        <v>28</v>
      </c>
      <c r="C2827" s="259" t="s">
        <v>59</v>
      </c>
      <c r="D2827" s="259" t="s">
        <v>59</v>
      </c>
      <c r="E2827" s="259" t="s">
        <v>59</v>
      </c>
      <c r="F2827" s="259" t="s">
        <v>206</v>
      </c>
      <c r="G2827" s="259" t="s">
        <v>49</v>
      </c>
      <c r="H2827" s="306">
        <v>10287.383</v>
      </c>
      <c r="I2827" s="306">
        <v>10287.383</v>
      </c>
      <c r="J2827" s="306">
        <v>10287.383</v>
      </c>
      <c r="K2827" s="306">
        <v>10287.383</v>
      </c>
      <c r="L2827" s="306">
        <v>10287.383</v>
      </c>
      <c r="M2827" s="306">
        <v>10287.383</v>
      </c>
      <c r="N2827" s="306">
        <v>10287.383</v>
      </c>
    </row>
    <row r="2828" spans="1:14">
      <c r="A2828" s="259" t="s">
        <v>108</v>
      </c>
      <c r="B2828" s="259" t="s">
        <v>28</v>
      </c>
      <c r="C2828" s="259" t="s">
        <v>60</v>
      </c>
      <c r="D2828" s="259" t="s">
        <v>60</v>
      </c>
      <c r="E2828" s="259" t="s">
        <v>60</v>
      </c>
      <c r="F2828" s="259" t="s">
        <v>206</v>
      </c>
      <c r="G2828" s="259" t="s">
        <v>49</v>
      </c>
      <c r="H2828" s="306">
        <v>19407.897499999999</v>
      </c>
      <c r="I2828" s="306">
        <v>26318.997499999998</v>
      </c>
      <c r="J2828" s="306">
        <v>28829.997499999998</v>
      </c>
      <c r="K2828" s="306">
        <v>31578.997499999998</v>
      </c>
      <c r="L2828" s="306">
        <v>35703.997499999998</v>
      </c>
      <c r="M2828" s="306">
        <v>40749.997499999998</v>
      </c>
      <c r="N2828" s="306">
        <v>48321.997499999998</v>
      </c>
    </row>
    <row r="2829" spans="1:14">
      <c r="A2829" s="259" t="s">
        <v>108</v>
      </c>
      <c r="B2829" s="259" t="s">
        <v>28</v>
      </c>
      <c r="C2829" s="259" t="s">
        <v>61</v>
      </c>
      <c r="D2829" s="259" t="s">
        <v>61</v>
      </c>
      <c r="E2829" s="259" t="s">
        <v>61</v>
      </c>
      <c r="F2829" s="259" t="s">
        <v>206</v>
      </c>
      <c r="G2829" s="259" t="s">
        <v>49</v>
      </c>
      <c r="H2829" s="306">
        <v>6107.5489992399998</v>
      </c>
      <c r="I2829" s="306">
        <v>6242.5489992399998</v>
      </c>
      <c r="J2829" s="306">
        <v>10286.54899924</v>
      </c>
      <c r="K2829" s="306">
        <v>11623.54899924</v>
      </c>
      <c r="L2829" s="306">
        <v>13631.54899924</v>
      </c>
      <c r="M2829" s="306">
        <v>14853.54899924</v>
      </c>
      <c r="N2829" s="306">
        <v>16686.54899924</v>
      </c>
    </row>
    <row r="2830" spans="1:14">
      <c r="A2830" s="259" t="s">
        <v>108</v>
      </c>
      <c r="B2830" s="259" t="s">
        <v>28</v>
      </c>
      <c r="C2830" s="259" t="s">
        <v>62</v>
      </c>
      <c r="D2830" s="259" t="s">
        <v>62</v>
      </c>
      <c r="E2830" s="259" t="s">
        <v>62</v>
      </c>
      <c r="F2830" s="259" t="s">
        <v>206</v>
      </c>
      <c r="G2830" s="259" t="s">
        <v>49</v>
      </c>
      <c r="H2830" s="306">
        <v>1054</v>
      </c>
      <c r="I2830" s="306">
        <v>4142</v>
      </c>
      <c r="J2830" s="306">
        <v>6200</v>
      </c>
      <c r="K2830" s="306">
        <v>8126</v>
      </c>
      <c r="L2830" s="306">
        <v>11015</v>
      </c>
      <c r="M2830" s="306">
        <v>12551</v>
      </c>
      <c r="N2830" s="306">
        <v>14855</v>
      </c>
    </row>
    <row r="2831" spans="1:14">
      <c r="A2831" s="259" t="s">
        <v>108</v>
      </c>
      <c r="B2831" s="259" t="s">
        <v>28</v>
      </c>
      <c r="C2831" s="259" t="s">
        <v>63</v>
      </c>
      <c r="D2831" s="259" t="s">
        <v>63</v>
      </c>
      <c r="E2831" s="259" t="s">
        <v>63</v>
      </c>
      <c r="F2831" s="259" t="s">
        <v>206</v>
      </c>
      <c r="G2831" s="259" t="s">
        <v>49</v>
      </c>
      <c r="H2831" s="306">
        <v>2553</v>
      </c>
      <c r="I2831" s="306">
        <v>4364.3200072999998</v>
      </c>
      <c r="J2831" s="306">
        <v>4964.3200072999998</v>
      </c>
      <c r="K2831" s="306">
        <v>8072.1700073000002</v>
      </c>
      <c r="L2831" s="306">
        <v>12733.9700073</v>
      </c>
      <c r="M2831" s="306">
        <v>14044.330007299999</v>
      </c>
      <c r="N2831" s="306">
        <v>16009.8800073</v>
      </c>
    </row>
    <row r="2832" spans="1:14">
      <c r="A2832" s="259" t="s">
        <v>108</v>
      </c>
      <c r="B2832" s="259" t="s">
        <v>28</v>
      </c>
      <c r="C2832" s="259" t="s">
        <v>64</v>
      </c>
      <c r="D2832" s="259" t="s">
        <v>64</v>
      </c>
      <c r="E2832" s="259" t="s">
        <v>64</v>
      </c>
      <c r="F2832" s="259" t="s">
        <v>206</v>
      </c>
      <c r="G2832" s="259" t="s">
        <v>49</v>
      </c>
      <c r="H2832" s="306">
        <v>2219.741</v>
      </c>
      <c r="I2832" s="306">
        <v>1457.559735</v>
      </c>
      <c r="J2832" s="306">
        <v>1432.4580000000003</v>
      </c>
      <c r="K2832" s="306">
        <v>1424.4580000000003</v>
      </c>
      <c r="L2832" s="306">
        <v>1424.4580000000003</v>
      </c>
      <c r="M2832" s="306">
        <v>1424.4580000000003</v>
      </c>
      <c r="N2832" s="306">
        <v>786.54599999999994</v>
      </c>
    </row>
    <row r="2833" spans="1:14">
      <c r="A2833" s="259" t="s">
        <v>108</v>
      </c>
      <c r="B2833" s="259" t="s">
        <v>28</v>
      </c>
      <c r="C2833" s="259" t="s">
        <v>54</v>
      </c>
      <c r="D2833" s="259" t="s">
        <v>72</v>
      </c>
      <c r="E2833" s="259" t="s">
        <v>72</v>
      </c>
      <c r="F2833" s="259" t="s">
        <v>206</v>
      </c>
      <c r="G2833" s="259" t="s">
        <v>49</v>
      </c>
      <c r="H2833" s="306">
        <v>0</v>
      </c>
      <c r="I2833" s="306">
        <v>0</v>
      </c>
      <c r="J2833" s="306">
        <v>0</v>
      </c>
      <c r="K2833" s="306">
        <v>0</v>
      </c>
      <c r="L2833" s="306">
        <v>0</v>
      </c>
      <c r="M2833" s="306">
        <v>0</v>
      </c>
      <c r="N2833" s="306">
        <v>0</v>
      </c>
    </row>
    <row r="2834" spans="1:14">
      <c r="A2834" s="259" t="s">
        <v>108</v>
      </c>
      <c r="B2834" s="259" t="s">
        <v>28</v>
      </c>
      <c r="C2834" s="259" t="s">
        <v>55</v>
      </c>
      <c r="D2834" s="259" t="s">
        <v>73</v>
      </c>
      <c r="E2834" s="259" t="s">
        <v>73</v>
      </c>
      <c r="F2834" s="259" t="s">
        <v>206</v>
      </c>
      <c r="G2834" s="259" t="s">
        <v>49</v>
      </c>
      <c r="H2834" s="306">
        <v>0</v>
      </c>
      <c r="I2834" s="306">
        <v>0</v>
      </c>
      <c r="J2834" s="306">
        <v>543</v>
      </c>
      <c r="K2834" s="306">
        <v>543</v>
      </c>
      <c r="L2834" s="306">
        <v>606</v>
      </c>
      <c r="M2834" s="306">
        <v>632.34162300000003</v>
      </c>
      <c r="N2834" s="306">
        <v>632.34162300000003</v>
      </c>
    </row>
    <row r="2835" spans="1:14">
      <c r="A2835" s="259" t="s">
        <v>108</v>
      </c>
      <c r="B2835" s="259" t="s">
        <v>28</v>
      </c>
      <c r="C2835" s="259" t="s">
        <v>57</v>
      </c>
      <c r="D2835" s="259" t="s">
        <v>74</v>
      </c>
      <c r="E2835" s="259" t="s">
        <v>74</v>
      </c>
      <c r="F2835" s="259" t="s">
        <v>206</v>
      </c>
      <c r="G2835" s="259" t="s">
        <v>49</v>
      </c>
      <c r="H2835" s="306">
        <v>0</v>
      </c>
      <c r="I2835" s="306">
        <v>0</v>
      </c>
      <c r="J2835" s="306">
        <v>0</v>
      </c>
      <c r="K2835" s="306">
        <v>0</v>
      </c>
      <c r="L2835" s="306">
        <v>0</v>
      </c>
      <c r="M2835" s="306">
        <v>0</v>
      </c>
      <c r="N2835" s="306">
        <v>0</v>
      </c>
    </row>
    <row r="2836" spans="1:14">
      <c r="A2836" s="259" t="s">
        <v>108</v>
      </c>
      <c r="B2836" s="259" t="s">
        <v>28</v>
      </c>
      <c r="C2836" s="259" t="s">
        <v>64</v>
      </c>
      <c r="D2836" s="259" t="s">
        <v>75</v>
      </c>
      <c r="E2836" s="259" t="s">
        <v>75</v>
      </c>
      <c r="F2836" s="259" t="s">
        <v>206</v>
      </c>
      <c r="G2836" s="259" t="s">
        <v>49</v>
      </c>
      <c r="H2836" s="306">
        <v>0</v>
      </c>
      <c r="I2836" s="306">
        <v>0</v>
      </c>
      <c r="J2836" s="306">
        <v>0</v>
      </c>
      <c r="K2836" s="306">
        <v>0</v>
      </c>
      <c r="L2836" s="306">
        <v>225.69924700000001</v>
      </c>
      <c r="M2836" s="306">
        <v>225.69924700000001</v>
      </c>
      <c r="N2836" s="306">
        <v>225.69924700000001</v>
      </c>
    </row>
    <row r="2837" spans="1:14">
      <c r="A2837" s="259" t="s">
        <v>108</v>
      </c>
      <c r="B2837" s="259" t="s">
        <v>28</v>
      </c>
      <c r="C2837" s="259" t="s">
        <v>60</v>
      </c>
      <c r="D2837" s="259" t="s">
        <v>76</v>
      </c>
      <c r="E2837" s="259" t="s">
        <v>76</v>
      </c>
      <c r="F2837" s="259" t="s">
        <v>206</v>
      </c>
      <c r="G2837" s="259" t="s">
        <v>49</v>
      </c>
      <c r="H2837" s="306">
        <v>0</v>
      </c>
      <c r="I2837" s="306">
        <v>0</v>
      </c>
      <c r="J2837" s="306">
        <v>0</v>
      </c>
      <c r="K2837" s="306">
        <v>0</v>
      </c>
      <c r="L2837" s="306">
        <v>0</v>
      </c>
      <c r="M2837" s="306">
        <v>3629.856824</v>
      </c>
      <c r="N2837" s="306">
        <v>19780.759838000002</v>
      </c>
    </row>
    <row r="2838" spans="1:14">
      <c r="A2838" s="259" t="s">
        <v>108</v>
      </c>
      <c r="B2838" s="259" t="s">
        <v>28</v>
      </c>
      <c r="C2838" s="259" t="s">
        <v>61</v>
      </c>
      <c r="D2838" s="259" t="s">
        <v>77</v>
      </c>
      <c r="E2838" s="259" t="s">
        <v>77</v>
      </c>
      <c r="F2838" s="259" t="s">
        <v>206</v>
      </c>
      <c r="G2838" s="259" t="s">
        <v>49</v>
      </c>
      <c r="H2838" s="306">
        <v>0</v>
      </c>
      <c r="I2838" s="306">
        <v>482.77090600000002</v>
      </c>
      <c r="J2838" s="306">
        <v>2633.7926070000003</v>
      </c>
      <c r="K2838" s="306">
        <v>4322.3681159999996</v>
      </c>
      <c r="L2838" s="306">
        <v>9312</v>
      </c>
      <c r="M2838" s="306">
        <v>9415.6356570000007</v>
      </c>
      <c r="N2838" s="306">
        <v>9792.1233200000006</v>
      </c>
    </row>
    <row r="2839" spans="1:14">
      <c r="A2839" s="259" t="s">
        <v>108</v>
      </c>
      <c r="B2839" s="259" t="s">
        <v>28</v>
      </c>
      <c r="C2839" s="259" t="s">
        <v>62</v>
      </c>
      <c r="D2839" s="259" t="s">
        <v>78</v>
      </c>
      <c r="E2839" t="s">
        <v>78</v>
      </c>
      <c r="F2839" s="259" t="s">
        <v>206</v>
      </c>
      <c r="G2839" s="259" t="s">
        <v>49</v>
      </c>
      <c r="H2839" s="306">
        <v>1545</v>
      </c>
      <c r="I2839" s="306">
        <v>2601.8000000000002</v>
      </c>
      <c r="J2839" s="306">
        <v>6445.8000000000011</v>
      </c>
      <c r="K2839" s="306">
        <v>17630.8</v>
      </c>
      <c r="L2839" s="306">
        <v>19740.799999999996</v>
      </c>
      <c r="M2839" s="306">
        <v>24540.799999999996</v>
      </c>
      <c r="N2839" s="306">
        <v>31529.799999999996</v>
      </c>
    </row>
    <row r="2840" spans="1:14">
      <c r="A2840" s="259" t="s">
        <v>108</v>
      </c>
      <c r="B2840" s="259" t="s">
        <v>28</v>
      </c>
      <c r="C2840" s="259" t="s">
        <v>63</v>
      </c>
      <c r="D2840" s="259" t="s">
        <v>79</v>
      </c>
      <c r="E2840" t="s">
        <v>79</v>
      </c>
      <c r="F2840" s="259" t="s">
        <v>206</v>
      </c>
      <c r="G2840" s="259" t="s">
        <v>49</v>
      </c>
      <c r="H2840" s="306">
        <v>3972.4833759999997</v>
      </c>
      <c r="I2840" s="306">
        <v>4117.4833760000001</v>
      </c>
      <c r="J2840" s="306">
        <v>4567.4833760000001</v>
      </c>
      <c r="K2840" s="306">
        <v>4567.4833760000001</v>
      </c>
      <c r="L2840" s="306">
        <v>4567.4833760000001</v>
      </c>
      <c r="M2840" s="306">
        <v>4567.4833760000001</v>
      </c>
      <c r="N2840" s="306">
        <v>4594.7603159999999</v>
      </c>
    </row>
    <row r="2841" spans="1:14">
      <c r="A2841" s="259" t="s">
        <v>108</v>
      </c>
      <c r="B2841" s="259" t="s">
        <v>28</v>
      </c>
      <c r="C2841" s="259" t="s">
        <v>60</v>
      </c>
      <c r="D2841" s="259" t="s">
        <v>76</v>
      </c>
      <c r="E2841" t="s">
        <v>207</v>
      </c>
      <c r="F2841" s="259" t="s">
        <v>206</v>
      </c>
      <c r="G2841" s="259" t="s">
        <v>49</v>
      </c>
      <c r="H2841" s="306">
        <v>0</v>
      </c>
      <c r="I2841" s="306">
        <v>0</v>
      </c>
      <c r="J2841" s="306">
        <v>0</v>
      </c>
      <c r="K2841" s="306">
        <v>0</v>
      </c>
      <c r="L2841" s="306">
        <v>1063.83808</v>
      </c>
      <c r="M2841" s="306">
        <v>6133.8781310000004</v>
      </c>
      <c r="N2841" s="306">
        <v>15902.299443999998</v>
      </c>
    </row>
    <row r="2842" spans="1:14">
      <c r="A2842" s="259" t="s">
        <v>108</v>
      </c>
      <c r="B2842" s="259" t="s">
        <v>28</v>
      </c>
      <c r="C2842" s="259" t="s">
        <v>63</v>
      </c>
      <c r="D2842" s="259" t="s">
        <v>79</v>
      </c>
      <c r="E2842" t="s">
        <v>208</v>
      </c>
      <c r="F2842" s="259" t="s">
        <v>206</v>
      </c>
      <c r="G2842" s="259" t="s">
        <v>49</v>
      </c>
      <c r="H2842" s="306">
        <v>0</v>
      </c>
      <c r="I2842" s="306">
        <v>0</v>
      </c>
      <c r="J2842" s="306">
        <v>0</v>
      </c>
      <c r="K2842" s="306">
        <v>0</v>
      </c>
      <c r="L2842" s="306">
        <v>638.30284800000004</v>
      </c>
      <c r="M2842" s="306">
        <v>3680.326877</v>
      </c>
      <c r="N2842" s="306">
        <v>9541.3796639999982</v>
      </c>
    </row>
    <row r="2843" spans="1:14">
      <c r="A2843" s="259" t="s">
        <v>108</v>
      </c>
      <c r="B2843" s="259" t="s">
        <v>28</v>
      </c>
      <c r="C2843" s="259" t="s">
        <v>65</v>
      </c>
      <c r="D2843" s="259" t="s">
        <v>209</v>
      </c>
      <c r="E2843" s="259" t="s">
        <v>80</v>
      </c>
      <c r="F2843" s="259" t="s">
        <v>206</v>
      </c>
      <c r="G2843" s="259" t="s">
        <v>49</v>
      </c>
      <c r="H2843" s="306">
        <v>0</v>
      </c>
      <c r="I2843" s="306">
        <v>0</v>
      </c>
      <c r="J2843" s="306">
        <v>0</v>
      </c>
      <c r="K2843" s="306">
        <v>0</v>
      </c>
      <c r="L2843" s="306">
        <v>0</v>
      </c>
      <c r="M2843" s="306">
        <v>0</v>
      </c>
      <c r="N2843" s="306">
        <v>0</v>
      </c>
    </row>
    <row r="2844" spans="1:14">
      <c r="A2844" s="259" t="s">
        <v>108</v>
      </c>
      <c r="B2844" s="259" t="s">
        <v>28</v>
      </c>
      <c r="C2844" s="259" t="s">
        <v>65</v>
      </c>
      <c r="D2844" s="259" t="s">
        <v>209</v>
      </c>
      <c r="E2844" s="259" t="s">
        <v>81</v>
      </c>
      <c r="F2844" s="259" t="s">
        <v>206</v>
      </c>
      <c r="G2844" s="259" t="s">
        <v>49</v>
      </c>
      <c r="H2844" s="306">
        <v>0</v>
      </c>
      <c r="I2844" s="306">
        <v>0</v>
      </c>
      <c r="J2844" s="306">
        <v>0</v>
      </c>
      <c r="K2844" s="306">
        <v>0</v>
      </c>
      <c r="L2844" s="306">
        <v>0</v>
      </c>
      <c r="M2844" s="306">
        <v>0</v>
      </c>
      <c r="N2844" s="306">
        <v>0</v>
      </c>
    </row>
    <row r="2845" spans="1:14">
      <c r="A2845" s="259" t="s">
        <v>108</v>
      </c>
      <c r="B2845" s="259" t="s">
        <v>28</v>
      </c>
      <c r="C2845" s="259" t="s">
        <v>82</v>
      </c>
      <c r="D2845" s="259" t="s">
        <v>82</v>
      </c>
      <c r="E2845" s="259" t="s">
        <v>82</v>
      </c>
      <c r="F2845" s="259" t="s">
        <v>206</v>
      </c>
      <c r="G2845" s="259" t="s">
        <v>49</v>
      </c>
      <c r="H2845" s="306">
        <v>0</v>
      </c>
      <c r="I2845" s="306">
        <v>1794.3530000000001</v>
      </c>
      <c r="J2845" s="306">
        <v>518.85599999999999</v>
      </c>
      <c r="K2845" s="306">
        <v>518.85599999999999</v>
      </c>
      <c r="L2845" s="306">
        <v>518.85599999999999</v>
      </c>
      <c r="M2845" s="306">
        <v>518.85599999999999</v>
      </c>
      <c r="N2845" s="306">
        <v>518.85599999999999</v>
      </c>
    </row>
    <row r="2846" spans="1:14">
      <c r="A2846" s="259" t="s">
        <v>108</v>
      </c>
      <c r="B2846" s="259" t="s">
        <v>28</v>
      </c>
      <c r="C2846" s="259" t="s">
        <v>83</v>
      </c>
      <c r="D2846" s="259" t="s">
        <v>83</v>
      </c>
      <c r="E2846" s="259" t="s">
        <v>83</v>
      </c>
      <c r="F2846" s="259" t="s">
        <v>206</v>
      </c>
      <c r="G2846" s="259" t="s">
        <v>49</v>
      </c>
      <c r="H2846" s="306">
        <v>8.1250710000000002</v>
      </c>
      <c r="I2846" s="306">
        <v>613.95120200000008</v>
      </c>
      <c r="J2846" s="306">
        <v>613.95120200000008</v>
      </c>
      <c r="K2846" s="306">
        <v>613.95120200000008</v>
      </c>
      <c r="L2846" s="306">
        <v>613.95120200000008</v>
      </c>
      <c r="M2846" s="306">
        <v>613.95120200000008</v>
      </c>
      <c r="N2846" s="306">
        <v>613.95120200000008</v>
      </c>
    </row>
    <row r="2847" spans="1:14">
      <c r="A2847" s="259" t="s">
        <v>108</v>
      </c>
      <c r="B2847" s="259" t="s">
        <v>28</v>
      </c>
      <c r="C2847" s="259" t="s">
        <v>84</v>
      </c>
      <c r="D2847" s="259" t="s">
        <v>84</v>
      </c>
      <c r="E2847" s="259" t="s">
        <v>84</v>
      </c>
      <c r="F2847" s="259" t="s">
        <v>206</v>
      </c>
      <c r="G2847" s="259" t="s">
        <v>49</v>
      </c>
      <c r="H2847" s="306">
        <v>0</v>
      </c>
      <c r="I2847" s="306">
        <v>33.6</v>
      </c>
      <c r="J2847" s="306">
        <v>33.6</v>
      </c>
      <c r="K2847" s="306">
        <v>33.6</v>
      </c>
      <c r="L2847" s="306">
        <v>1045.6999999999998</v>
      </c>
      <c r="M2847" s="306">
        <v>1045.6999999999998</v>
      </c>
      <c r="N2847" s="306">
        <v>1045.6999999999998</v>
      </c>
    </row>
    <row r="2848" spans="1:14">
      <c r="A2848" s="259" t="s">
        <v>108</v>
      </c>
      <c r="B2848" s="259" t="s">
        <v>28</v>
      </c>
      <c r="C2848" s="259" t="s">
        <v>85</v>
      </c>
      <c r="D2848" s="259" t="s">
        <v>85</v>
      </c>
      <c r="E2848" s="259" t="s">
        <v>85</v>
      </c>
      <c r="F2848" s="259" t="s">
        <v>206</v>
      </c>
      <c r="G2848" s="259" t="s">
        <v>49</v>
      </c>
      <c r="H2848" s="306">
        <v>266.74691999999999</v>
      </c>
      <c r="I2848" s="306">
        <v>761.16258000000005</v>
      </c>
      <c r="J2848" s="306">
        <v>4658.4256999999998</v>
      </c>
      <c r="K2848" s="306">
        <v>4658.4256999999998</v>
      </c>
      <c r="L2848" s="306">
        <v>10419.008400000002</v>
      </c>
      <c r="M2848" s="306">
        <v>10814.700000000003</v>
      </c>
      <c r="N2848" s="306">
        <v>10814.700000000003</v>
      </c>
    </row>
    <row r="2849" spans="1:14">
      <c r="A2849" s="259" t="s">
        <v>108</v>
      </c>
      <c r="B2849" s="259" t="s">
        <v>28</v>
      </c>
      <c r="C2849" s="259" t="s">
        <v>87</v>
      </c>
      <c r="D2849" s="259" t="s">
        <v>87</v>
      </c>
      <c r="E2849" s="259" t="s">
        <v>87</v>
      </c>
      <c r="F2849" s="259" t="s">
        <v>206</v>
      </c>
      <c r="G2849" s="259" t="s">
        <v>49</v>
      </c>
      <c r="H2849" s="306">
        <v>0</v>
      </c>
      <c r="I2849" s="306">
        <v>762.18126499999994</v>
      </c>
      <c r="J2849" s="306">
        <v>787.28300000000002</v>
      </c>
      <c r="K2849" s="306">
        <v>795.28300000000002</v>
      </c>
      <c r="L2849" s="306">
        <v>795.28300000000002</v>
      </c>
      <c r="M2849" s="306">
        <v>795.28300000000002</v>
      </c>
      <c r="N2849" s="306">
        <v>1023.33</v>
      </c>
    </row>
    <row r="2850" spans="1:14">
      <c r="A2850" s="259" t="s">
        <v>108</v>
      </c>
      <c r="B2850" s="259" t="s">
        <v>28</v>
      </c>
      <c r="C2850" s="259" t="s">
        <v>88</v>
      </c>
      <c r="D2850" s="259" t="s">
        <v>88</v>
      </c>
      <c r="E2850" s="259" t="s">
        <v>88</v>
      </c>
      <c r="F2850" s="259" t="s">
        <v>206</v>
      </c>
      <c r="G2850" s="259" t="s">
        <v>49</v>
      </c>
      <c r="H2850" s="306">
        <v>0</v>
      </c>
      <c r="I2850" s="306">
        <v>0</v>
      </c>
      <c r="J2850" s="306">
        <v>0</v>
      </c>
      <c r="K2850" s="306">
        <v>0</v>
      </c>
      <c r="L2850" s="306">
        <v>1174</v>
      </c>
      <c r="M2850" s="306">
        <v>2332</v>
      </c>
      <c r="N2850" s="306">
        <v>2332</v>
      </c>
    </row>
    <row r="2851" spans="1:14">
      <c r="A2851" s="259" t="s">
        <v>108</v>
      </c>
      <c r="B2851" s="259" t="s">
        <v>28</v>
      </c>
      <c r="C2851" s="259" t="s">
        <v>48</v>
      </c>
      <c r="D2851" s="259" t="s">
        <v>48</v>
      </c>
      <c r="E2851" s="259" t="s">
        <v>48</v>
      </c>
      <c r="F2851" s="259" t="s">
        <v>210</v>
      </c>
      <c r="G2851" s="259" t="s">
        <v>50</v>
      </c>
      <c r="H2851" s="306">
        <v>2744.6840404899999</v>
      </c>
      <c r="I2851" s="306">
        <v>0</v>
      </c>
      <c r="J2851" s="306">
        <v>0</v>
      </c>
      <c r="K2851" s="306">
        <v>0</v>
      </c>
      <c r="L2851" s="306">
        <v>0</v>
      </c>
      <c r="M2851" s="306">
        <v>0</v>
      </c>
      <c r="N2851" s="306">
        <v>0</v>
      </c>
    </row>
    <row r="2852" spans="1:14">
      <c r="A2852" s="259" t="s">
        <v>108</v>
      </c>
      <c r="B2852" s="259" t="s">
        <v>28</v>
      </c>
      <c r="C2852" s="259" t="s">
        <v>53</v>
      </c>
      <c r="D2852" s="259" t="s">
        <v>53</v>
      </c>
      <c r="E2852" s="259" t="s">
        <v>53</v>
      </c>
      <c r="F2852" s="259" t="s">
        <v>210</v>
      </c>
      <c r="G2852" s="259" t="s">
        <v>50</v>
      </c>
      <c r="H2852" s="306">
        <v>0</v>
      </c>
      <c r="I2852" s="306">
        <v>0</v>
      </c>
      <c r="J2852" s="306">
        <v>0</v>
      </c>
      <c r="K2852" s="306">
        <v>0</v>
      </c>
      <c r="L2852" s="306">
        <v>0</v>
      </c>
      <c r="M2852" s="306">
        <v>0</v>
      </c>
      <c r="N2852" s="306">
        <v>0</v>
      </c>
    </row>
    <row r="2853" spans="1:14">
      <c r="A2853" s="259" t="s">
        <v>108</v>
      </c>
      <c r="B2853" s="259" t="s">
        <v>28</v>
      </c>
      <c r="C2853" s="259" t="s">
        <v>54</v>
      </c>
      <c r="D2853" s="259" t="s">
        <v>54</v>
      </c>
      <c r="E2853" s="259" t="s">
        <v>54</v>
      </c>
      <c r="F2853" s="259" t="s">
        <v>210</v>
      </c>
      <c r="G2853" s="259" t="s">
        <v>50</v>
      </c>
      <c r="H2853" s="306">
        <v>137372.91277419901</v>
      </c>
      <c r="I2853" s="306">
        <v>113215.21036711399</v>
      </c>
      <c r="J2853" s="306">
        <v>98464.693916924996</v>
      </c>
      <c r="K2853" s="306">
        <v>90519.313260485971</v>
      </c>
      <c r="L2853" s="306">
        <v>101046.57611301895</v>
      </c>
      <c r="M2853" s="306">
        <v>91443.374086324009</v>
      </c>
      <c r="N2853" s="306">
        <v>47752.967659138012</v>
      </c>
    </row>
    <row r="2854" spans="1:14">
      <c r="A2854" s="259" t="s">
        <v>108</v>
      </c>
      <c r="B2854" s="259" t="s">
        <v>28</v>
      </c>
      <c r="C2854" s="259" t="s">
        <v>55</v>
      </c>
      <c r="D2854" s="259" t="s">
        <v>55</v>
      </c>
      <c r="E2854" s="259" t="s">
        <v>55</v>
      </c>
      <c r="F2854" s="259" t="s">
        <v>210</v>
      </c>
      <c r="G2854" s="259" t="s">
        <v>50</v>
      </c>
      <c r="H2854" s="306">
        <v>1021.5577092029999</v>
      </c>
      <c r="I2854" s="306">
        <v>411.18644823</v>
      </c>
      <c r="J2854" s="306">
        <v>268.36101049799998</v>
      </c>
      <c r="K2854" s="306">
        <v>126.37378102600002</v>
      </c>
      <c r="L2854" s="306">
        <v>55.215452325999998</v>
      </c>
      <c r="M2854" s="306">
        <v>244.42204340000001</v>
      </c>
      <c r="N2854" s="306">
        <v>582.25000699500015</v>
      </c>
    </row>
    <row r="2855" spans="1:14">
      <c r="A2855" s="259" t="s">
        <v>108</v>
      </c>
      <c r="B2855" s="259" t="s">
        <v>28</v>
      </c>
      <c r="C2855" s="259" t="s">
        <v>56</v>
      </c>
      <c r="D2855" s="259" t="s">
        <v>56</v>
      </c>
      <c r="E2855" s="259" t="s">
        <v>56</v>
      </c>
      <c r="F2855" s="259" t="s">
        <v>210</v>
      </c>
      <c r="G2855" s="259" t="s">
        <v>50</v>
      </c>
      <c r="H2855" s="306">
        <v>3925.3831462769999</v>
      </c>
      <c r="I2855" s="306">
        <v>4072.9385815099995</v>
      </c>
      <c r="J2855" s="306">
        <v>2411.4289267300001</v>
      </c>
      <c r="K2855" s="306">
        <v>2136.4502235750001</v>
      </c>
      <c r="L2855" s="306">
        <v>127.846802</v>
      </c>
      <c r="M2855" s="306">
        <v>132.52275600000002</v>
      </c>
      <c r="N2855" s="306">
        <v>18.375160000000001</v>
      </c>
    </row>
    <row r="2856" spans="1:14">
      <c r="A2856" s="259" t="s">
        <v>108</v>
      </c>
      <c r="B2856" s="259" t="s">
        <v>28</v>
      </c>
      <c r="C2856" s="259" t="s">
        <v>57</v>
      </c>
      <c r="D2856" s="259" t="s">
        <v>57</v>
      </c>
      <c r="E2856" s="259" t="s">
        <v>57</v>
      </c>
      <c r="F2856" s="259" t="s">
        <v>210</v>
      </c>
      <c r="G2856" s="259" t="s">
        <v>50</v>
      </c>
      <c r="H2856" s="306">
        <v>49.055999999999997</v>
      </c>
      <c r="I2856" s="306">
        <v>49.055999999999997</v>
      </c>
      <c r="J2856" s="306">
        <v>49.055999999999997</v>
      </c>
      <c r="K2856" s="306">
        <v>49.055999999999997</v>
      </c>
      <c r="L2856" s="306">
        <v>49.055999999999997</v>
      </c>
      <c r="M2856" s="306">
        <v>49.055999999999997</v>
      </c>
      <c r="N2856" s="306">
        <v>49.055999999999997</v>
      </c>
    </row>
    <row r="2857" spans="1:14">
      <c r="A2857" s="259" t="s">
        <v>108</v>
      </c>
      <c r="B2857" s="259" t="s">
        <v>28</v>
      </c>
      <c r="C2857" s="259" t="s">
        <v>58</v>
      </c>
      <c r="D2857" s="259" t="s">
        <v>58</v>
      </c>
      <c r="E2857" s="259" t="s">
        <v>58</v>
      </c>
      <c r="F2857" s="259" t="s">
        <v>210</v>
      </c>
      <c r="G2857" s="259" t="s">
        <v>50</v>
      </c>
      <c r="H2857" s="306">
        <v>95469.033617112</v>
      </c>
      <c r="I2857" s="306">
        <v>95469.033617112</v>
      </c>
      <c r="J2857" s="306">
        <v>95237.611599769007</v>
      </c>
      <c r="K2857" s="306">
        <v>94583.622658931999</v>
      </c>
      <c r="L2857" s="306">
        <v>83995.011111009997</v>
      </c>
      <c r="M2857" s="306">
        <v>77054.606993112</v>
      </c>
      <c r="N2857" s="306">
        <v>75504.571785690001</v>
      </c>
    </row>
    <row r="2858" spans="1:14">
      <c r="A2858" s="259" t="s">
        <v>108</v>
      </c>
      <c r="B2858" s="259" t="s">
        <v>28</v>
      </c>
      <c r="C2858" s="259" t="s">
        <v>59</v>
      </c>
      <c r="D2858" s="259" t="s">
        <v>59</v>
      </c>
      <c r="E2858" s="259" t="s">
        <v>59</v>
      </c>
      <c r="F2858" s="259" t="s">
        <v>210</v>
      </c>
      <c r="G2858" s="259" t="s">
        <v>50</v>
      </c>
      <c r="H2858" s="306">
        <v>37145.148037265404</v>
      </c>
      <c r="I2858" s="306">
        <v>36314.250023006723</v>
      </c>
      <c r="J2858" s="306">
        <v>36235.993072238212</v>
      </c>
      <c r="K2858" s="306">
        <v>36176.906765061743</v>
      </c>
      <c r="L2858" s="306">
        <v>37394.669759177377</v>
      </c>
      <c r="M2858" s="306">
        <v>36650.535277652838</v>
      </c>
      <c r="N2858" s="306">
        <v>36529.78883131859</v>
      </c>
    </row>
    <row r="2859" spans="1:14">
      <c r="A2859" s="259" t="s">
        <v>108</v>
      </c>
      <c r="B2859" s="259" t="s">
        <v>28</v>
      </c>
      <c r="C2859" s="259" t="s">
        <v>60</v>
      </c>
      <c r="D2859" s="259" t="s">
        <v>60</v>
      </c>
      <c r="E2859" s="259" t="s">
        <v>60</v>
      </c>
      <c r="F2859" s="259" t="s">
        <v>210</v>
      </c>
      <c r="G2859" s="259" t="s">
        <v>50</v>
      </c>
      <c r="H2859" s="306">
        <v>36134.399661804076</v>
      </c>
      <c r="I2859" s="306">
        <v>49864.14564141514</v>
      </c>
      <c r="J2859" s="306">
        <v>54356.730820869161</v>
      </c>
      <c r="K2859" s="306">
        <v>60463.388291098039</v>
      </c>
      <c r="L2859" s="306">
        <v>68364.690407392874</v>
      </c>
      <c r="M2859" s="306">
        <v>77574.531142270658</v>
      </c>
      <c r="N2859" s="306">
        <v>91668.960988165156</v>
      </c>
    </row>
    <row r="2860" spans="1:14">
      <c r="A2860" s="259" t="s">
        <v>108</v>
      </c>
      <c r="B2860" s="259" t="s">
        <v>28</v>
      </c>
      <c r="C2860" s="259" t="s">
        <v>61</v>
      </c>
      <c r="D2860" s="259" t="s">
        <v>61</v>
      </c>
      <c r="E2860" s="259" t="s">
        <v>61</v>
      </c>
      <c r="F2860" s="259" t="s">
        <v>210</v>
      </c>
      <c r="G2860" s="259" t="s">
        <v>50</v>
      </c>
      <c r="H2860" s="306">
        <v>17787.273430308356</v>
      </c>
      <c r="I2860" s="306">
        <v>18405.071721951063</v>
      </c>
      <c r="J2860" s="306">
        <v>30449.926202907576</v>
      </c>
      <c r="K2860" s="306">
        <v>34473.16440541677</v>
      </c>
      <c r="L2860" s="306">
        <v>40515.368715083598</v>
      </c>
      <c r="M2860" s="306">
        <v>44206.956578002595</v>
      </c>
      <c r="N2860" s="306">
        <v>49744.475384875775</v>
      </c>
    </row>
    <row r="2861" spans="1:14">
      <c r="A2861" s="259" t="s">
        <v>108</v>
      </c>
      <c r="B2861" s="259" t="s">
        <v>28</v>
      </c>
      <c r="C2861" s="259" t="s">
        <v>62</v>
      </c>
      <c r="D2861" s="259" t="s">
        <v>62</v>
      </c>
      <c r="E2861" s="259" t="s">
        <v>62</v>
      </c>
      <c r="F2861" s="259" t="s">
        <v>210</v>
      </c>
      <c r="G2861" s="259" t="s">
        <v>50</v>
      </c>
      <c r="H2861" s="306">
        <v>4460.4962329279797</v>
      </c>
      <c r="I2861" s="306">
        <v>17151.041537868168</v>
      </c>
      <c r="J2861" s="306">
        <v>25608.665319463689</v>
      </c>
      <c r="K2861" s="306">
        <v>33655.94190347207</v>
      </c>
      <c r="L2861" s="306">
        <v>45726.97911679816</v>
      </c>
      <c r="M2861" s="306">
        <v>52207.710852305077</v>
      </c>
      <c r="N2861" s="306">
        <v>61928.80845556545</v>
      </c>
    </row>
    <row r="2862" spans="1:14">
      <c r="A2862" s="259" t="s">
        <v>108</v>
      </c>
      <c r="B2862" s="259" t="s">
        <v>28</v>
      </c>
      <c r="C2862" s="259" t="s">
        <v>63</v>
      </c>
      <c r="D2862" s="259" t="s">
        <v>63</v>
      </c>
      <c r="E2862" s="259" t="s">
        <v>63</v>
      </c>
      <c r="F2862" s="259" t="s">
        <v>210</v>
      </c>
      <c r="G2862" s="259" t="s">
        <v>50</v>
      </c>
      <c r="H2862" s="306">
        <v>66.804330671000002</v>
      </c>
      <c r="I2862" s="306">
        <v>230.29512510101992</v>
      </c>
      <c r="J2862" s="306">
        <v>215.74884738899996</v>
      </c>
      <c r="K2862" s="306">
        <v>244.758905263</v>
      </c>
      <c r="L2862" s="306">
        <v>457.35058736999997</v>
      </c>
      <c r="M2862" s="306">
        <v>248.08540180900002</v>
      </c>
      <c r="N2862" s="306">
        <v>941.91998837699998</v>
      </c>
    </row>
    <row r="2863" spans="1:14">
      <c r="A2863" s="259" t="s">
        <v>108</v>
      </c>
      <c r="B2863" s="259" t="s">
        <v>28</v>
      </c>
      <c r="C2863" s="259" t="s">
        <v>64</v>
      </c>
      <c r="D2863" s="259" t="s">
        <v>64</v>
      </c>
      <c r="E2863" s="259" t="s">
        <v>64</v>
      </c>
      <c r="F2863" s="259" t="s">
        <v>210</v>
      </c>
      <c r="G2863" s="259" t="s">
        <v>50</v>
      </c>
      <c r="H2863" s="307">
        <v>11551.106193722</v>
      </c>
      <c r="I2863" s="307">
        <v>9468.202301329995</v>
      </c>
      <c r="J2863" s="307">
        <v>9148.3447706909938</v>
      </c>
      <c r="K2863" s="307">
        <v>9156.1206627799911</v>
      </c>
      <c r="L2863" s="307">
        <v>8992.8741741869926</v>
      </c>
      <c r="M2863" s="307">
        <v>8857.8867549079896</v>
      </c>
      <c r="N2863" s="306">
        <v>4783.8126144989992</v>
      </c>
    </row>
    <row r="2864" spans="1:14">
      <c r="A2864" s="259" t="s">
        <v>108</v>
      </c>
      <c r="B2864" s="259" t="s">
        <v>28</v>
      </c>
      <c r="C2864" s="259" t="s">
        <v>54</v>
      </c>
      <c r="D2864" s="259" t="s">
        <v>72</v>
      </c>
      <c r="E2864" s="259" t="s">
        <v>72</v>
      </c>
      <c r="F2864" s="259" t="s">
        <v>210</v>
      </c>
      <c r="G2864" s="259" t="s">
        <v>50</v>
      </c>
      <c r="H2864" s="307">
        <v>0</v>
      </c>
      <c r="I2864" s="307">
        <v>0</v>
      </c>
      <c r="J2864" s="307">
        <v>0</v>
      </c>
      <c r="K2864" s="307">
        <v>0</v>
      </c>
      <c r="L2864" s="307">
        <v>0</v>
      </c>
      <c r="M2864" s="307">
        <v>0</v>
      </c>
      <c r="N2864" s="306">
        <v>0</v>
      </c>
    </row>
    <row r="2865" spans="1:14">
      <c r="A2865" s="259" t="s">
        <v>108</v>
      </c>
      <c r="B2865" s="259" t="s">
        <v>28</v>
      </c>
      <c r="C2865" s="259" t="s">
        <v>55</v>
      </c>
      <c r="D2865" s="259" t="s">
        <v>73</v>
      </c>
      <c r="E2865" s="259" t="s">
        <v>73</v>
      </c>
      <c r="F2865" s="259" t="s">
        <v>210</v>
      </c>
      <c r="G2865" s="259" t="s">
        <v>50</v>
      </c>
      <c r="H2865" s="306">
        <v>0</v>
      </c>
      <c r="I2865" s="306">
        <v>0</v>
      </c>
      <c r="J2865" s="306">
        <v>411.74099999999999</v>
      </c>
      <c r="K2865" s="306">
        <v>10.968999999999999</v>
      </c>
      <c r="L2865" s="306">
        <v>50.16</v>
      </c>
      <c r="M2865" s="306">
        <v>245.15100000000001</v>
      </c>
      <c r="N2865" s="306">
        <v>252.291</v>
      </c>
    </row>
    <row r="2866" spans="1:14">
      <c r="A2866" s="259" t="s">
        <v>108</v>
      </c>
      <c r="B2866" s="259" t="s">
        <v>28</v>
      </c>
      <c r="C2866" s="259" t="s">
        <v>57</v>
      </c>
      <c r="D2866" s="259" t="s">
        <v>74</v>
      </c>
      <c r="E2866" s="259" t="s">
        <v>74</v>
      </c>
      <c r="F2866" s="259" t="s">
        <v>210</v>
      </c>
      <c r="G2866" s="259" t="s">
        <v>50</v>
      </c>
      <c r="H2866" s="306">
        <v>0</v>
      </c>
      <c r="I2866" s="306">
        <v>0</v>
      </c>
      <c r="J2866" s="306">
        <v>0</v>
      </c>
      <c r="K2866" s="306">
        <v>0</v>
      </c>
      <c r="L2866" s="306">
        <v>0</v>
      </c>
      <c r="M2866" s="306">
        <v>0</v>
      </c>
      <c r="N2866" s="306">
        <v>0</v>
      </c>
    </row>
    <row r="2867" spans="1:14">
      <c r="A2867" s="259" t="s">
        <v>108</v>
      </c>
      <c r="B2867" s="259" t="s">
        <v>28</v>
      </c>
      <c r="C2867" s="259" t="s">
        <v>64</v>
      </c>
      <c r="D2867" s="259" t="s">
        <v>75</v>
      </c>
      <c r="E2867" s="259" t="s">
        <v>75</v>
      </c>
      <c r="F2867" s="259" t="s">
        <v>210</v>
      </c>
      <c r="G2867" s="259" t="s">
        <v>50</v>
      </c>
      <c r="H2867" s="306">
        <v>0</v>
      </c>
      <c r="I2867" s="306">
        <v>0</v>
      </c>
      <c r="J2867" s="306">
        <v>0</v>
      </c>
      <c r="K2867" s="306">
        <v>0</v>
      </c>
      <c r="L2867" s="306">
        <v>1274.5084792759999</v>
      </c>
      <c r="M2867" s="306">
        <v>1274.5084799280003</v>
      </c>
      <c r="N2867" s="306">
        <v>1274.5084821540001</v>
      </c>
    </row>
    <row r="2868" spans="1:14">
      <c r="A2868" s="259" t="s">
        <v>108</v>
      </c>
      <c r="B2868" s="259" t="s">
        <v>28</v>
      </c>
      <c r="C2868" s="259" t="s">
        <v>60</v>
      </c>
      <c r="D2868" s="259" t="s">
        <v>76</v>
      </c>
      <c r="E2868" s="259" t="s">
        <v>76</v>
      </c>
      <c r="F2868" s="259" t="s">
        <v>210</v>
      </c>
      <c r="G2868" s="259" t="s">
        <v>50</v>
      </c>
      <c r="H2868" s="306">
        <v>0</v>
      </c>
      <c r="I2868" s="306">
        <v>0</v>
      </c>
      <c r="J2868" s="306">
        <v>0</v>
      </c>
      <c r="K2868" s="306">
        <v>0</v>
      </c>
      <c r="L2868" s="306">
        <v>0</v>
      </c>
      <c r="M2868" s="306">
        <v>7690.7434594534016</v>
      </c>
      <c r="N2868" s="306">
        <v>42039.663451950393</v>
      </c>
    </row>
    <row r="2869" spans="1:14">
      <c r="A2869" s="259" t="s">
        <v>108</v>
      </c>
      <c r="B2869" s="259" t="s">
        <v>28</v>
      </c>
      <c r="C2869" s="259" t="s">
        <v>61</v>
      </c>
      <c r="D2869" s="259" t="s">
        <v>77</v>
      </c>
      <c r="E2869" s="259" t="s">
        <v>77</v>
      </c>
      <c r="F2869" s="259" t="s">
        <v>210</v>
      </c>
      <c r="G2869" s="259" t="s">
        <v>50</v>
      </c>
      <c r="H2869" s="306">
        <v>0</v>
      </c>
      <c r="I2869" s="306">
        <v>2220.9379955300001</v>
      </c>
      <c r="J2869" s="306">
        <v>11851.898428211</v>
      </c>
      <c r="K2869" s="306">
        <v>18998.220598616004</v>
      </c>
      <c r="L2869" s="306">
        <v>39250.790585238989</v>
      </c>
      <c r="M2869" s="306">
        <v>39710.736805848988</v>
      </c>
      <c r="N2869" s="306">
        <v>41417.747206530992</v>
      </c>
    </row>
    <row r="2870" spans="1:14">
      <c r="A2870" s="259" t="s">
        <v>108</v>
      </c>
      <c r="B2870" s="259" t="s">
        <v>28</v>
      </c>
      <c r="C2870" s="259" t="s">
        <v>62</v>
      </c>
      <c r="D2870" s="259" t="s">
        <v>78</v>
      </c>
      <c r="E2870" s="259" t="s">
        <v>78</v>
      </c>
      <c r="F2870" s="259" t="s">
        <v>210</v>
      </c>
      <c r="G2870" s="259" t="s">
        <v>50</v>
      </c>
      <c r="H2870" s="306">
        <v>4432.3851293669995</v>
      </c>
      <c r="I2870" s="306">
        <v>10441.087707829001</v>
      </c>
      <c r="J2870" s="306">
        <v>24187.765586374</v>
      </c>
      <c r="K2870" s="306">
        <v>70480.964083422994</v>
      </c>
      <c r="L2870" s="306">
        <v>79428.019551172998</v>
      </c>
      <c r="M2870" s="306">
        <v>100194.761684495</v>
      </c>
      <c r="N2870" s="306">
        <v>127929.809610988</v>
      </c>
    </row>
    <row r="2871" spans="1:14">
      <c r="A2871" s="259" t="s">
        <v>108</v>
      </c>
      <c r="B2871" s="259" t="s">
        <v>28</v>
      </c>
      <c r="C2871" s="259" t="s">
        <v>63</v>
      </c>
      <c r="D2871" s="259" t="s">
        <v>79</v>
      </c>
      <c r="E2871" s="259" t="s">
        <v>79</v>
      </c>
      <c r="F2871" s="259" t="s">
        <v>210</v>
      </c>
      <c r="G2871" s="259" t="s">
        <v>50</v>
      </c>
      <c r="H2871" s="306">
        <v>4641.2872424380002</v>
      </c>
      <c r="I2871" s="306">
        <v>5400.6486868339998</v>
      </c>
      <c r="J2871" s="306">
        <v>5865.2612216980006</v>
      </c>
      <c r="K2871" s="306">
        <v>5686.5432126160003</v>
      </c>
      <c r="L2871" s="306">
        <v>5732.6246028849991</v>
      </c>
      <c r="M2871" s="306">
        <v>6128.5241546720008</v>
      </c>
      <c r="N2871" s="306">
        <v>5972.5877734340002</v>
      </c>
    </row>
    <row r="2872" spans="1:14">
      <c r="A2872" s="259" t="s">
        <v>108</v>
      </c>
      <c r="B2872" s="259" t="s">
        <v>28</v>
      </c>
      <c r="C2872" s="259" t="s">
        <v>60</v>
      </c>
      <c r="D2872" s="259" t="s">
        <v>76</v>
      </c>
      <c r="E2872" s="259" t="s">
        <v>207</v>
      </c>
      <c r="F2872" s="259" t="s">
        <v>210</v>
      </c>
      <c r="G2872" s="259" t="s">
        <v>50</v>
      </c>
      <c r="H2872" s="306">
        <v>0</v>
      </c>
      <c r="I2872" s="306">
        <v>0</v>
      </c>
      <c r="J2872" s="306">
        <v>0</v>
      </c>
      <c r="K2872" s="306">
        <v>0</v>
      </c>
      <c r="L2872" s="306">
        <v>2178.2159720659997</v>
      </c>
      <c r="M2872" s="306">
        <v>12527.497521121</v>
      </c>
      <c r="N2872" s="306">
        <v>32879.788810051999</v>
      </c>
    </row>
    <row r="2873" spans="1:14">
      <c r="A2873" s="259" t="s">
        <v>108</v>
      </c>
      <c r="B2873" s="259" t="s">
        <v>28</v>
      </c>
      <c r="C2873" s="259" t="s">
        <v>63</v>
      </c>
      <c r="D2873" s="259" t="s">
        <v>79</v>
      </c>
      <c r="E2873" s="259" t="s">
        <v>208</v>
      </c>
      <c r="F2873" s="259" t="s">
        <v>210</v>
      </c>
      <c r="G2873" s="259" t="s">
        <v>50</v>
      </c>
      <c r="H2873" s="306">
        <v>0</v>
      </c>
      <c r="I2873" s="306">
        <v>0</v>
      </c>
      <c r="J2873" s="306">
        <v>0</v>
      </c>
      <c r="K2873" s="306">
        <v>0</v>
      </c>
      <c r="L2873" s="306">
        <v>725.01452639600006</v>
      </c>
      <c r="M2873" s="306">
        <v>3530.6282115819999</v>
      </c>
      <c r="N2873" s="306">
        <v>12959.440645947001</v>
      </c>
    </row>
    <row r="2874" spans="1:14">
      <c r="A2874" s="259" t="s">
        <v>108</v>
      </c>
      <c r="B2874" s="259" t="s">
        <v>28</v>
      </c>
      <c r="C2874" s="259" t="s">
        <v>65</v>
      </c>
      <c r="D2874" s="259" t="s">
        <v>209</v>
      </c>
      <c r="E2874" s="259" t="s">
        <v>80</v>
      </c>
      <c r="F2874" s="259" t="s">
        <v>210</v>
      </c>
      <c r="G2874" s="259" t="s">
        <v>50</v>
      </c>
      <c r="H2874" s="306">
        <v>0</v>
      </c>
      <c r="I2874" s="306">
        <v>0</v>
      </c>
      <c r="J2874" s="306">
        <v>0</v>
      </c>
      <c r="K2874" s="306">
        <v>0</v>
      </c>
      <c r="L2874" s="306">
        <v>0</v>
      </c>
      <c r="M2874" s="306">
        <v>0</v>
      </c>
      <c r="N2874" s="306">
        <v>0</v>
      </c>
    </row>
    <row r="2875" spans="1:14">
      <c r="A2875" s="259" t="s">
        <v>108</v>
      </c>
      <c r="B2875" s="259" t="s">
        <v>28</v>
      </c>
      <c r="C2875" s="259" t="s">
        <v>65</v>
      </c>
      <c r="D2875" s="259" t="s">
        <v>209</v>
      </c>
      <c r="E2875" s="259" t="s">
        <v>81</v>
      </c>
      <c r="F2875" s="259" t="s">
        <v>210</v>
      </c>
      <c r="G2875" s="259" t="s">
        <v>50</v>
      </c>
      <c r="H2875" s="306">
        <v>0</v>
      </c>
      <c r="I2875" s="306">
        <v>0</v>
      </c>
      <c r="J2875" s="306">
        <v>0</v>
      </c>
      <c r="K2875" s="306">
        <v>0</v>
      </c>
      <c r="L2875" s="306">
        <v>0</v>
      </c>
      <c r="M2875" s="306">
        <v>0</v>
      </c>
      <c r="N2875" s="306">
        <v>0</v>
      </c>
    </row>
    <row r="2877" spans="1:14">
      <c r="A2877" s="259" t="s">
        <v>2</v>
      </c>
      <c r="B2877" s="259" t="s">
        <v>43</v>
      </c>
      <c r="C2877" s="259" t="s">
        <v>203</v>
      </c>
      <c r="D2877" s="259" t="s">
        <v>204</v>
      </c>
      <c r="E2877" s="259" t="s">
        <v>205</v>
      </c>
      <c r="F2877" s="259" t="s">
        <v>99</v>
      </c>
      <c r="G2877" s="259" t="s">
        <v>46</v>
      </c>
      <c r="H2877" s="306">
        <v>2025</v>
      </c>
      <c r="I2877" s="306">
        <v>2028</v>
      </c>
      <c r="J2877" s="306">
        <v>2030</v>
      </c>
      <c r="K2877" s="306">
        <v>2032</v>
      </c>
      <c r="L2877" s="306">
        <v>2035</v>
      </c>
      <c r="M2877" s="306">
        <v>2037</v>
      </c>
      <c r="N2877" s="306">
        <v>2040</v>
      </c>
    </row>
    <row r="2878" spans="1:14">
      <c r="A2878" s="259" t="s">
        <v>108</v>
      </c>
      <c r="B2878" s="259" t="s">
        <v>30</v>
      </c>
      <c r="C2878" s="259" t="s">
        <v>48</v>
      </c>
      <c r="D2878" s="259" t="s">
        <v>48</v>
      </c>
      <c r="E2878" s="259" t="s">
        <v>48</v>
      </c>
      <c r="F2878" s="259" t="s">
        <v>206</v>
      </c>
      <c r="G2878" s="259" t="s">
        <v>49</v>
      </c>
      <c r="H2878" s="306">
        <v>518.85599999999999</v>
      </c>
      <c r="I2878" s="306">
        <v>0</v>
      </c>
      <c r="J2878" s="306">
        <v>0</v>
      </c>
      <c r="K2878" s="306">
        <v>0</v>
      </c>
      <c r="L2878" s="306">
        <v>0</v>
      </c>
      <c r="M2878" s="306">
        <v>0</v>
      </c>
      <c r="N2878" s="306">
        <v>0</v>
      </c>
    </row>
    <row r="2879" spans="1:14">
      <c r="A2879" s="259" t="s">
        <v>108</v>
      </c>
      <c r="B2879" s="259" t="s">
        <v>30</v>
      </c>
      <c r="C2879" s="259" t="s">
        <v>53</v>
      </c>
      <c r="D2879" s="259" t="s">
        <v>53</v>
      </c>
      <c r="E2879" s="259" t="s">
        <v>53</v>
      </c>
      <c r="F2879" s="259" t="s">
        <v>206</v>
      </c>
      <c r="G2879" s="259" t="s">
        <v>49</v>
      </c>
      <c r="H2879" s="306">
        <v>0</v>
      </c>
      <c r="I2879" s="306">
        <v>0</v>
      </c>
      <c r="J2879" s="306">
        <v>0</v>
      </c>
      <c r="K2879" s="306">
        <v>0</v>
      </c>
      <c r="L2879" s="306">
        <v>0</v>
      </c>
      <c r="M2879" s="306">
        <v>0</v>
      </c>
      <c r="N2879" s="306">
        <v>0</v>
      </c>
    </row>
    <row r="2880" spans="1:14">
      <c r="A2880" s="259" t="s">
        <v>108</v>
      </c>
      <c r="B2880" s="259" t="s">
        <v>30</v>
      </c>
      <c r="C2880" s="259" t="s">
        <v>54</v>
      </c>
      <c r="D2880" s="259" t="s">
        <v>54</v>
      </c>
      <c r="E2880" s="259" t="s">
        <v>54</v>
      </c>
      <c r="F2880" s="259" t="s">
        <v>206</v>
      </c>
      <c r="G2880" s="259" t="s">
        <v>49</v>
      </c>
      <c r="H2880" s="306">
        <v>13800.053758580374</v>
      </c>
      <c r="I2880" s="306">
        <v>13725.150758580374</v>
      </c>
      <c r="J2880" s="306">
        <v>13725.150758580374</v>
      </c>
      <c r="K2880" s="306">
        <v>13725.150758580374</v>
      </c>
      <c r="L2880" s="306">
        <v>13725.150758580374</v>
      </c>
      <c r="M2880" s="306">
        <v>13725.150758580374</v>
      </c>
      <c r="N2880" s="306">
        <v>13725.150758580374</v>
      </c>
    </row>
    <row r="2881" spans="1:14">
      <c r="A2881" s="259" t="s">
        <v>108</v>
      </c>
      <c r="B2881" s="259" t="s">
        <v>30</v>
      </c>
      <c r="C2881" s="259" t="s">
        <v>55</v>
      </c>
      <c r="D2881" s="259" t="s">
        <v>55</v>
      </c>
      <c r="E2881" s="259" t="s">
        <v>55</v>
      </c>
      <c r="F2881" s="259" t="s">
        <v>206</v>
      </c>
      <c r="G2881" s="259" t="s">
        <v>49</v>
      </c>
      <c r="H2881" s="306">
        <v>3396.1170000000011</v>
      </c>
      <c r="I2881" s="306">
        <v>3234.8290000000006</v>
      </c>
      <c r="J2881" s="306">
        <v>3234.8290000000006</v>
      </c>
      <c r="K2881" s="306">
        <v>3234.8290000000006</v>
      </c>
      <c r="L2881" s="306">
        <v>3234.8290000000006</v>
      </c>
      <c r="M2881" s="306">
        <v>3234.8290000000006</v>
      </c>
      <c r="N2881" s="306">
        <v>3234.8290000000006</v>
      </c>
    </row>
    <row r="2882" spans="1:14">
      <c r="A2882" s="259" t="s">
        <v>108</v>
      </c>
      <c r="B2882" s="259" t="s">
        <v>30</v>
      </c>
      <c r="C2882" s="259" t="s">
        <v>56</v>
      </c>
      <c r="D2882" s="259" t="s">
        <v>56</v>
      </c>
      <c r="E2882" s="259" t="s">
        <v>56</v>
      </c>
      <c r="F2882" s="259" t="s">
        <v>206</v>
      </c>
      <c r="G2882" s="259" t="s">
        <v>49</v>
      </c>
      <c r="H2882" s="306">
        <v>4047.8920000000003</v>
      </c>
      <c r="I2882" s="306">
        <v>3930.8919999999994</v>
      </c>
      <c r="J2882" s="306">
        <v>3930.8919999999994</v>
      </c>
      <c r="K2882" s="306">
        <v>3930.8919999999998</v>
      </c>
      <c r="L2882" s="306">
        <v>3930.8919999999994</v>
      </c>
      <c r="M2882" s="306">
        <v>3930.8919999999994</v>
      </c>
      <c r="N2882" s="306">
        <v>3930.8919999999994</v>
      </c>
    </row>
    <row r="2883" spans="1:14">
      <c r="A2883" s="259" t="s">
        <v>108</v>
      </c>
      <c r="B2883" s="259" t="s">
        <v>30</v>
      </c>
      <c r="C2883" s="259" t="s">
        <v>57</v>
      </c>
      <c r="D2883" s="259" t="s">
        <v>57</v>
      </c>
      <c r="E2883" s="259" t="s">
        <v>57</v>
      </c>
      <c r="F2883" s="259" t="s">
        <v>206</v>
      </c>
      <c r="G2883" s="259" t="s">
        <v>49</v>
      </c>
      <c r="H2883" s="306">
        <v>5.6</v>
      </c>
      <c r="I2883" s="306">
        <v>5.6</v>
      </c>
      <c r="J2883" s="306">
        <v>5.6</v>
      </c>
      <c r="K2883" s="306">
        <v>5.6</v>
      </c>
      <c r="L2883" s="306">
        <v>5.6</v>
      </c>
      <c r="M2883" s="306">
        <v>5.6</v>
      </c>
      <c r="N2883" s="306">
        <v>5.6</v>
      </c>
    </row>
    <row r="2884" spans="1:14">
      <c r="A2884" s="259" t="s">
        <v>108</v>
      </c>
      <c r="B2884" s="259" t="s">
        <v>30</v>
      </c>
      <c r="C2884" s="259" t="s">
        <v>58</v>
      </c>
      <c r="D2884" s="259" t="s">
        <v>58</v>
      </c>
      <c r="E2884" s="259" t="s">
        <v>58</v>
      </c>
      <c r="F2884" s="259" t="s">
        <v>206</v>
      </c>
      <c r="G2884" s="259" t="s">
        <v>49</v>
      </c>
      <c r="H2884" s="306">
        <v>3348</v>
      </c>
      <c r="I2884" s="306">
        <v>3348</v>
      </c>
      <c r="J2884" s="306">
        <v>3348</v>
      </c>
      <c r="K2884" s="306">
        <v>3348</v>
      </c>
      <c r="L2884" s="306">
        <v>3348</v>
      </c>
      <c r="M2884" s="306">
        <v>3348</v>
      </c>
      <c r="N2884" s="306">
        <v>3348</v>
      </c>
    </row>
    <row r="2885" spans="1:14">
      <c r="A2885" s="259" t="s">
        <v>108</v>
      </c>
      <c r="B2885" s="259" t="s">
        <v>30</v>
      </c>
      <c r="C2885" s="259" t="s">
        <v>59</v>
      </c>
      <c r="D2885" s="259" t="s">
        <v>59</v>
      </c>
      <c r="E2885" s="259" t="s">
        <v>59</v>
      </c>
      <c r="F2885" s="259" t="s">
        <v>206</v>
      </c>
      <c r="G2885" s="259" t="s">
        <v>49</v>
      </c>
      <c r="H2885" s="306">
        <v>3611.3579999999993</v>
      </c>
      <c r="I2885" s="306">
        <v>3611.3579999999993</v>
      </c>
      <c r="J2885" s="306">
        <v>3611.3579999999993</v>
      </c>
      <c r="K2885" s="306">
        <v>3611.3579999999993</v>
      </c>
      <c r="L2885" s="306">
        <v>3611.3579999999993</v>
      </c>
      <c r="M2885" s="306">
        <v>3611.3579999999993</v>
      </c>
      <c r="N2885" s="306">
        <v>3611.3579999999993</v>
      </c>
    </row>
    <row r="2886" spans="1:14">
      <c r="A2886" s="259" t="s">
        <v>108</v>
      </c>
      <c r="B2886" s="259" t="s">
        <v>30</v>
      </c>
      <c r="C2886" s="259" t="s">
        <v>60</v>
      </c>
      <c r="D2886" s="259" t="s">
        <v>60</v>
      </c>
      <c r="E2886" s="259" t="s">
        <v>60</v>
      </c>
      <c r="F2886" s="259" t="s">
        <v>206</v>
      </c>
      <c r="G2886" s="259" t="s">
        <v>49</v>
      </c>
      <c r="H2886" s="306">
        <v>2843.0674999999987</v>
      </c>
      <c r="I2886" s="306">
        <v>2933.0674999999987</v>
      </c>
      <c r="J2886" s="306">
        <v>2933.0674999999987</v>
      </c>
      <c r="K2886" s="306">
        <v>2933.0674999999987</v>
      </c>
      <c r="L2886" s="306">
        <v>2933.0674999999987</v>
      </c>
      <c r="M2886" s="306">
        <v>2933.0674999999987</v>
      </c>
      <c r="N2886" s="306">
        <v>2933.0674999999987</v>
      </c>
    </row>
    <row r="2887" spans="1:14">
      <c r="A2887" s="259" t="s">
        <v>108</v>
      </c>
      <c r="B2887" s="259" t="s">
        <v>30</v>
      </c>
      <c r="C2887" s="259" t="s">
        <v>61</v>
      </c>
      <c r="D2887" s="259" t="s">
        <v>61</v>
      </c>
      <c r="E2887" s="259" t="s">
        <v>61</v>
      </c>
      <c r="F2887" s="259" t="s">
        <v>206</v>
      </c>
      <c r="G2887" s="259" t="s">
        <v>49</v>
      </c>
      <c r="H2887" s="306">
        <v>1781.5489992399998</v>
      </c>
      <c r="I2887" s="306">
        <v>1781.5489992399998</v>
      </c>
      <c r="J2887" s="306">
        <v>1781.5489992399998</v>
      </c>
      <c r="K2887" s="306">
        <v>1781.5489992399998</v>
      </c>
      <c r="L2887" s="306">
        <v>1781.5489992399998</v>
      </c>
      <c r="M2887" s="306">
        <v>1781.5489992399998</v>
      </c>
      <c r="N2887" s="306">
        <v>1781.5489992399998</v>
      </c>
    </row>
    <row r="2888" spans="1:14">
      <c r="A2888" s="259" t="s">
        <v>108</v>
      </c>
      <c r="B2888" s="259" t="s">
        <v>30</v>
      </c>
      <c r="C2888" s="259" t="s">
        <v>63</v>
      </c>
      <c r="D2888" s="259" t="s">
        <v>63</v>
      </c>
      <c r="E2888" s="259" t="s">
        <v>63</v>
      </c>
      <c r="F2888" s="259" t="s">
        <v>206</v>
      </c>
      <c r="G2888" s="259" t="s">
        <v>49</v>
      </c>
      <c r="H2888" s="306">
        <v>599.20000000000005</v>
      </c>
      <c r="I2888" s="306">
        <v>1460.5200073000001</v>
      </c>
      <c r="J2888" s="306">
        <v>1460.5200073000001</v>
      </c>
      <c r="K2888" s="306">
        <v>1460.5200073000001</v>
      </c>
      <c r="L2888" s="306">
        <v>1460.5200073000001</v>
      </c>
      <c r="M2888" s="306">
        <v>1460.5200073000001</v>
      </c>
      <c r="N2888" s="306">
        <v>1460.5200073000001</v>
      </c>
    </row>
    <row r="2889" spans="1:14">
      <c r="A2889" s="259" t="s">
        <v>108</v>
      </c>
      <c r="B2889" s="259" t="s">
        <v>30</v>
      </c>
      <c r="C2889" s="259" t="s">
        <v>64</v>
      </c>
      <c r="D2889" s="259" t="s">
        <v>64</v>
      </c>
      <c r="E2889" s="259" t="s">
        <v>64</v>
      </c>
      <c r="F2889" s="259" t="s">
        <v>206</v>
      </c>
      <c r="G2889" s="259" t="s">
        <v>49</v>
      </c>
      <c r="H2889" s="306">
        <v>1286.3450000000003</v>
      </c>
      <c r="I2889" s="306">
        <v>595.67441600000006</v>
      </c>
      <c r="J2889" s="306">
        <v>589.01800000000003</v>
      </c>
      <c r="K2889" s="306">
        <v>589.01800000000003</v>
      </c>
      <c r="L2889" s="306">
        <v>589.01800000000003</v>
      </c>
      <c r="M2889" s="306">
        <v>589.01800000000003</v>
      </c>
      <c r="N2889" s="306">
        <v>360.97099999999995</v>
      </c>
    </row>
    <row r="2890" spans="1:14">
      <c r="A2890" s="259" t="s">
        <v>108</v>
      </c>
      <c r="B2890" s="259" t="s">
        <v>30</v>
      </c>
      <c r="C2890" s="259" t="s">
        <v>54</v>
      </c>
      <c r="D2890" s="259" t="s">
        <v>72</v>
      </c>
      <c r="E2890" s="259" t="s">
        <v>72</v>
      </c>
      <c r="F2890" s="259" t="s">
        <v>206</v>
      </c>
      <c r="G2890" s="259" t="s">
        <v>49</v>
      </c>
      <c r="H2890" s="306">
        <v>0</v>
      </c>
      <c r="I2890" s="306">
        <v>0</v>
      </c>
      <c r="J2890" s="306">
        <v>0</v>
      </c>
      <c r="K2890" s="306">
        <v>0</v>
      </c>
      <c r="L2890" s="306">
        <v>0</v>
      </c>
      <c r="M2890" s="306">
        <v>0</v>
      </c>
      <c r="N2890" s="306">
        <v>0</v>
      </c>
    </row>
    <row r="2891" spans="1:14">
      <c r="A2891" s="259" t="s">
        <v>108</v>
      </c>
      <c r="B2891" s="259" t="s">
        <v>30</v>
      </c>
      <c r="C2891" s="259" t="s">
        <v>55</v>
      </c>
      <c r="D2891" s="259" t="s">
        <v>73</v>
      </c>
      <c r="E2891" s="259" t="s">
        <v>73</v>
      </c>
      <c r="F2891" s="259" t="s">
        <v>206</v>
      </c>
      <c r="G2891" s="259" t="s">
        <v>49</v>
      </c>
      <c r="H2891" s="306">
        <v>0</v>
      </c>
      <c r="I2891" s="306">
        <v>0</v>
      </c>
      <c r="J2891" s="306">
        <v>0</v>
      </c>
      <c r="K2891" s="306">
        <v>0</v>
      </c>
      <c r="L2891" s="306">
        <v>63</v>
      </c>
      <c r="M2891" s="306">
        <v>89.341622999999998</v>
      </c>
      <c r="N2891" s="306">
        <v>89.341622999999998</v>
      </c>
    </row>
    <row r="2892" spans="1:14">
      <c r="A2892" s="259" t="s">
        <v>108</v>
      </c>
      <c r="B2892" s="259" t="s">
        <v>30</v>
      </c>
      <c r="C2892" s="259" t="s">
        <v>57</v>
      </c>
      <c r="D2892" s="259" t="s">
        <v>74</v>
      </c>
      <c r="E2892" s="259" t="s">
        <v>74</v>
      </c>
      <c r="F2892" s="259" t="s">
        <v>206</v>
      </c>
      <c r="G2892" s="259" t="s">
        <v>49</v>
      </c>
      <c r="H2892" s="306">
        <v>0</v>
      </c>
      <c r="I2892" s="306">
        <v>0</v>
      </c>
      <c r="J2892" s="306">
        <v>0</v>
      </c>
      <c r="K2892" s="306">
        <v>0</v>
      </c>
      <c r="L2892" s="306">
        <v>0</v>
      </c>
      <c r="M2892" s="306">
        <v>0</v>
      </c>
      <c r="N2892" s="306">
        <v>0</v>
      </c>
    </row>
    <row r="2893" spans="1:14">
      <c r="A2893" s="259" t="s">
        <v>108</v>
      </c>
      <c r="B2893" s="259" t="s">
        <v>30</v>
      </c>
      <c r="C2893" s="259" t="s">
        <v>64</v>
      </c>
      <c r="D2893" s="259" t="s">
        <v>75</v>
      </c>
      <c r="E2893" s="259" t="s">
        <v>75</v>
      </c>
      <c r="F2893" s="259" t="s">
        <v>206</v>
      </c>
      <c r="G2893" s="259" t="s">
        <v>49</v>
      </c>
      <c r="H2893" s="306">
        <v>0</v>
      </c>
      <c r="I2893" s="306">
        <v>0</v>
      </c>
      <c r="J2893" s="306">
        <v>0</v>
      </c>
      <c r="K2893" s="306">
        <v>0</v>
      </c>
      <c r="L2893" s="306">
        <v>59</v>
      </c>
      <c r="M2893" s="306">
        <v>59</v>
      </c>
      <c r="N2893" s="306">
        <v>59</v>
      </c>
    </row>
    <row r="2894" spans="1:14">
      <c r="A2894" s="259" t="s">
        <v>108</v>
      </c>
      <c r="B2894" s="259" t="s">
        <v>30</v>
      </c>
      <c r="C2894" s="259" t="s">
        <v>60</v>
      </c>
      <c r="D2894" s="259" t="s">
        <v>76</v>
      </c>
      <c r="E2894" s="259" t="s">
        <v>76</v>
      </c>
      <c r="F2894" s="259" t="s">
        <v>206</v>
      </c>
      <c r="G2894" s="259" t="s">
        <v>49</v>
      </c>
      <c r="H2894" s="306">
        <v>0</v>
      </c>
      <c r="I2894" s="306">
        <v>0</v>
      </c>
      <c r="J2894" s="306">
        <v>0</v>
      </c>
      <c r="K2894" s="306">
        <v>0</v>
      </c>
      <c r="L2894" s="306">
        <v>0</v>
      </c>
      <c r="M2894" s="306">
        <v>0</v>
      </c>
      <c r="N2894" s="306">
        <v>11000.033663999999</v>
      </c>
    </row>
    <row r="2895" spans="1:14">
      <c r="A2895" s="259" t="s">
        <v>108</v>
      </c>
      <c r="B2895" s="259" t="s">
        <v>30</v>
      </c>
      <c r="C2895" s="259" t="s">
        <v>61</v>
      </c>
      <c r="D2895" s="259" t="s">
        <v>77</v>
      </c>
      <c r="E2895" s="259" t="s">
        <v>77</v>
      </c>
      <c r="F2895" s="259" t="s">
        <v>206</v>
      </c>
      <c r="G2895" s="259" t="s">
        <v>49</v>
      </c>
      <c r="H2895" s="306">
        <v>0</v>
      </c>
      <c r="I2895" s="306">
        <v>273.77090600000002</v>
      </c>
      <c r="J2895" s="306">
        <v>1955.7926070000001</v>
      </c>
      <c r="K2895" s="306">
        <v>3644.3681160000001</v>
      </c>
      <c r="L2895" s="306">
        <v>8009</v>
      </c>
      <c r="M2895" s="306">
        <v>8112.6356570000007</v>
      </c>
      <c r="N2895" s="306">
        <v>8489.1233200000006</v>
      </c>
    </row>
    <row r="2896" spans="1:14">
      <c r="A2896" s="259" t="s">
        <v>108</v>
      </c>
      <c r="B2896" s="259" t="s">
        <v>30</v>
      </c>
      <c r="C2896" s="259" t="s">
        <v>62</v>
      </c>
      <c r="D2896" s="259" t="s">
        <v>78</v>
      </c>
      <c r="E2896" s="259" t="s">
        <v>78</v>
      </c>
      <c r="F2896" s="259" t="s">
        <v>206</v>
      </c>
      <c r="G2896" s="259" t="s">
        <v>49</v>
      </c>
      <c r="H2896" s="306">
        <v>1545</v>
      </c>
      <c r="I2896" s="306">
        <v>1545</v>
      </c>
      <c r="J2896" s="306">
        <v>4241</v>
      </c>
      <c r="K2896" s="306">
        <v>4241</v>
      </c>
      <c r="L2896" s="306">
        <v>4241</v>
      </c>
      <c r="M2896" s="306">
        <v>9041.0000000000018</v>
      </c>
      <c r="N2896" s="306">
        <v>12029.999999999998</v>
      </c>
    </row>
    <row r="2897" spans="1:14">
      <c r="A2897" s="259" t="s">
        <v>108</v>
      </c>
      <c r="B2897" s="259" t="s">
        <v>30</v>
      </c>
      <c r="C2897" s="259" t="s">
        <v>63</v>
      </c>
      <c r="D2897" s="259" t="s">
        <v>79</v>
      </c>
      <c r="E2897" s="259" t="s">
        <v>79</v>
      </c>
      <c r="F2897" s="259" t="s">
        <v>206</v>
      </c>
      <c r="G2897" s="259" t="s">
        <v>49</v>
      </c>
      <c r="H2897" s="306">
        <v>1001</v>
      </c>
      <c r="I2897" s="306">
        <v>1146</v>
      </c>
      <c r="J2897" s="306">
        <v>1596</v>
      </c>
      <c r="K2897" s="306">
        <v>1596</v>
      </c>
      <c r="L2897" s="306">
        <v>1596</v>
      </c>
      <c r="M2897" s="306">
        <v>1596</v>
      </c>
      <c r="N2897" s="306">
        <v>1596</v>
      </c>
    </row>
    <row r="2898" spans="1:14">
      <c r="A2898" s="259" t="s">
        <v>108</v>
      </c>
      <c r="B2898" s="259" t="s">
        <v>30</v>
      </c>
      <c r="C2898" s="259" t="s">
        <v>60</v>
      </c>
      <c r="D2898" s="259" t="s">
        <v>76</v>
      </c>
      <c r="E2898" s="259" t="s">
        <v>207</v>
      </c>
      <c r="F2898" s="259" t="s">
        <v>206</v>
      </c>
      <c r="G2898" s="259" t="s">
        <v>49</v>
      </c>
      <c r="H2898" s="306">
        <v>0</v>
      </c>
      <c r="I2898" s="306">
        <v>0</v>
      </c>
      <c r="J2898" s="306">
        <v>0</v>
      </c>
      <c r="K2898" s="306">
        <v>0</v>
      </c>
      <c r="L2898" s="306">
        <v>1063.83808</v>
      </c>
      <c r="M2898" s="306">
        <v>5763.7349540000005</v>
      </c>
      <c r="N2898" s="306">
        <v>11873.521881000001</v>
      </c>
    </row>
    <row r="2899" spans="1:14">
      <c r="A2899" s="259" t="s">
        <v>108</v>
      </c>
      <c r="B2899" s="259" t="s">
        <v>30</v>
      </c>
      <c r="C2899" s="259" t="s">
        <v>63</v>
      </c>
      <c r="D2899" s="259" t="s">
        <v>79</v>
      </c>
      <c r="E2899" s="259" t="s">
        <v>208</v>
      </c>
      <c r="F2899" s="259" t="s">
        <v>206</v>
      </c>
      <c r="G2899" s="259" t="s">
        <v>49</v>
      </c>
      <c r="H2899" s="306">
        <v>0</v>
      </c>
      <c r="I2899" s="306">
        <v>0</v>
      </c>
      <c r="J2899" s="306">
        <v>0</v>
      </c>
      <c r="K2899" s="306">
        <v>0</v>
      </c>
      <c r="L2899" s="306">
        <v>638.30284800000004</v>
      </c>
      <c r="M2899" s="306">
        <v>3458.2409710000002</v>
      </c>
      <c r="N2899" s="306">
        <v>7124.1131269999996</v>
      </c>
    </row>
    <row r="2900" spans="1:14">
      <c r="A2900" s="259" t="s">
        <v>108</v>
      </c>
      <c r="B2900" s="259" t="s">
        <v>30</v>
      </c>
      <c r="C2900" s="259" t="s">
        <v>65</v>
      </c>
      <c r="D2900" s="259" t="s">
        <v>209</v>
      </c>
      <c r="E2900" s="259" t="s">
        <v>80</v>
      </c>
      <c r="F2900" s="259" t="s">
        <v>206</v>
      </c>
      <c r="G2900" s="259" t="s">
        <v>49</v>
      </c>
      <c r="H2900" s="306">
        <v>0</v>
      </c>
      <c r="I2900" s="306">
        <v>0</v>
      </c>
      <c r="J2900" s="306">
        <v>0</v>
      </c>
      <c r="K2900" s="306">
        <v>0</v>
      </c>
      <c r="L2900" s="306">
        <v>0</v>
      </c>
      <c r="M2900" s="306">
        <v>0</v>
      </c>
      <c r="N2900" s="306">
        <v>0</v>
      </c>
    </row>
    <row r="2901" spans="1:14">
      <c r="A2901" s="259" t="s">
        <v>108</v>
      </c>
      <c r="B2901" s="259" t="s">
        <v>30</v>
      </c>
      <c r="C2901" s="259" t="s">
        <v>65</v>
      </c>
      <c r="D2901" s="259" t="s">
        <v>209</v>
      </c>
      <c r="E2901" s="259" t="s">
        <v>81</v>
      </c>
      <c r="F2901" s="259" t="s">
        <v>206</v>
      </c>
      <c r="G2901" s="259" t="s">
        <v>49</v>
      </c>
      <c r="H2901" s="306">
        <v>0</v>
      </c>
      <c r="I2901" s="306">
        <v>0</v>
      </c>
      <c r="J2901" s="306">
        <v>0</v>
      </c>
      <c r="K2901" s="306">
        <v>0</v>
      </c>
      <c r="L2901" s="306">
        <v>0</v>
      </c>
      <c r="M2901" s="306">
        <v>0</v>
      </c>
      <c r="N2901" s="306">
        <v>0</v>
      </c>
    </row>
    <row r="2902" spans="1:14">
      <c r="A2902" s="259" t="s">
        <v>108</v>
      </c>
      <c r="B2902" s="259" t="s">
        <v>30</v>
      </c>
      <c r="C2902" s="259" t="s">
        <v>82</v>
      </c>
      <c r="D2902" s="259" t="s">
        <v>82</v>
      </c>
      <c r="E2902" s="259" t="s">
        <v>82</v>
      </c>
      <c r="F2902" s="259" t="s">
        <v>206</v>
      </c>
      <c r="G2902" s="259" t="s">
        <v>49</v>
      </c>
      <c r="H2902" s="306">
        <v>0</v>
      </c>
      <c r="I2902" s="306">
        <v>518.85599999999999</v>
      </c>
      <c r="J2902" s="306">
        <v>518.85599999999999</v>
      </c>
      <c r="K2902" s="306">
        <v>518.85599999999999</v>
      </c>
      <c r="L2902" s="306">
        <v>518.85599999999999</v>
      </c>
      <c r="M2902" s="306">
        <v>518.85599999999999</v>
      </c>
      <c r="N2902" s="306">
        <v>518.85599999999999</v>
      </c>
    </row>
    <row r="2903" spans="1:14">
      <c r="A2903" s="259" t="s">
        <v>108</v>
      </c>
      <c r="B2903" s="259" t="s">
        <v>30</v>
      </c>
      <c r="C2903" s="259" t="s">
        <v>83</v>
      </c>
      <c r="D2903" s="259" t="s">
        <v>83</v>
      </c>
      <c r="E2903" s="259" t="s">
        <v>83</v>
      </c>
      <c r="F2903" s="259" t="s">
        <v>206</v>
      </c>
      <c r="G2903" s="259" t="s">
        <v>49</v>
      </c>
      <c r="H2903" s="306">
        <v>0</v>
      </c>
      <c r="I2903" s="306">
        <v>0</v>
      </c>
      <c r="J2903" s="306">
        <v>0</v>
      </c>
      <c r="K2903" s="306">
        <v>0</v>
      </c>
      <c r="L2903" s="306">
        <v>0</v>
      </c>
      <c r="M2903" s="306">
        <v>0</v>
      </c>
      <c r="N2903" s="306">
        <v>0</v>
      </c>
    </row>
    <row r="2904" spans="1:14">
      <c r="A2904" s="259" t="s">
        <v>108</v>
      </c>
      <c r="B2904" s="259" t="s">
        <v>30</v>
      </c>
      <c r="C2904" s="259" t="s">
        <v>84</v>
      </c>
      <c r="D2904" s="259" t="s">
        <v>84</v>
      </c>
      <c r="E2904" s="259" t="s">
        <v>84</v>
      </c>
      <c r="F2904" s="259" t="s">
        <v>206</v>
      </c>
      <c r="G2904" s="259" t="s">
        <v>49</v>
      </c>
      <c r="H2904" s="306">
        <v>0</v>
      </c>
      <c r="I2904" s="306">
        <v>5.6</v>
      </c>
      <c r="J2904" s="306">
        <v>5.6</v>
      </c>
      <c r="K2904" s="306">
        <v>5.6</v>
      </c>
      <c r="L2904" s="306">
        <v>5.6</v>
      </c>
      <c r="M2904" s="306">
        <v>5.6</v>
      </c>
      <c r="N2904" s="306">
        <v>5.6</v>
      </c>
    </row>
    <row r="2905" spans="1:14">
      <c r="A2905" s="259" t="s">
        <v>108</v>
      </c>
      <c r="B2905" s="259" t="s">
        <v>30</v>
      </c>
      <c r="C2905" s="259" t="s">
        <v>85</v>
      </c>
      <c r="D2905" s="259" t="s">
        <v>85</v>
      </c>
      <c r="E2905" s="259" t="s">
        <v>85</v>
      </c>
      <c r="F2905" s="259" t="s">
        <v>206</v>
      </c>
      <c r="G2905" s="259" t="s">
        <v>49</v>
      </c>
      <c r="H2905" s="306">
        <v>0</v>
      </c>
      <c r="I2905" s="306">
        <v>0</v>
      </c>
      <c r="J2905" s="306">
        <v>0</v>
      </c>
      <c r="K2905" s="306">
        <v>0</v>
      </c>
      <c r="L2905" s="306">
        <v>0</v>
      </c>
      <c r="M2905" s="306">
        <v>0</v>
      </c>
      <c r="N2905" s="306">
        <v>0</v>
      </c>
    </row>
    <row r="2906" spans="1:14">
      <c r="A2906" s="259" t="s">
        <v>108</v>
      </c>
      <c r="B2906" s="259" t="s">
        <v>30</v>
      </c>
      <c r="C2906" s="259" t="s">
        <v>87</v>
      </c>
      <c r="D2906" s="259" t="s">
        <v>87</v>
      </c>
      <c r="E2906" s="259" t="s">
        <v>87</v>
      </c>
      <c r="F2906" s="259" t="s">
        <v>206</v>
      </c>
      <c r="G2906" s="259" t="s">
        <v>49</v>
      </c>
      <c r="H2906" s="306">
        <v>0</v>
      </c>
      <c r="I2906" s="306">
        <v>690.67058399999996</v>
      </c>
      <c r="J2906" s="306">
        <v>697.327</v>
      </c>
      <c r="K2906" s="306">
        <v>697.327</v>
      </c>
      <c r="L2906" s="306">
        <v>697.327</v>
      </c>
      <c r="M2906" s="306">
        <v>697.327</v>
      </c>
      <c r="N2906" s="306">
        <v>925.37400000000002</v>
      </c>
    </row>
    <row r="2907" spans="1:14">
      <c r="A2907" s="259" t="s">
        <v>108</v>
      </c>
      <c r="B2907" s="259" t="s">
        <v>30</v>
      </c>
      <c r="C2907" s="259" t="s">
        <v>88</v>
      </c>
      <c r="D2907" s="259" t="s">
        <v>88</v>
      </c>
      <c r="E2907" s="259" t="s">
        <v>88</v>
      </c>
      <c r="F2907" s="259" t="s">
        <v>206</v>
      </c>
      <c r="G2907" s="259" t="s">
        <v>49</v>
      </c>
      <c r="H2907" s="306">
        <v>0</v>
      </c>
      <c r="I2907" s="306">
        <v>0</v>
      </c>
      <c r="J2907" s="306">
        <v>0</v>
      </c>
      <c r="K2907" s="306">
        <v>0</v>
      </c>
      <c r="L2907" s="306">
        <v>0</v>
      </c>
      <c r="M2907" s="306">
        <v>0</v>
      </c>
      <c r="N2907" s="306">
        <v>0</v>
      </c>
    </row>
    <row r="2908" spans="1:14">
      <c r="A2908" s="259" t="s">
        <v>108</v>
      </c>
      <c r="B2908" s="259" t="s">
        <v>30</v>
      </c>
      <c r="C2908" s="259" t="s">
        <v>48</v>
      </c>
      <c r="D2908" s="259" t="s">
        <v>48</v>
      </c>
      <c r="E2908" s="259" t="s">
        <v>48</v>
      </c>
      <c r="F2908" s="259" t="s">
        <v>210</v>
      </c>
      <c r="G2908" s="259" t="s">
        <v>50</v>
      </c>
      <c r="H2908" s="306">
        <v>560.36447999999996</v>
      </c>
      <c r="I2908" s="306">
        <v>0</v>
      </c>
      <c r="J2908" s="306">
        <v>0</v>
      </c>
      <c r="K2908" s="306">
        <v>0</v>
      </c>
      <c r="L2908" s="306">
        <v>0</v>
      </c>
      <c r="M2908" s="306">
        <v>0</v>
      </c>
      <c r="N2908" s="306">
        <v>0</v>
      </c>
    </row>
    <row r="2909" spans="1:14">
      <c r="A2909" s="259" t="s">
        <v>108</v>
      </c>
      <c r="B2909" s="259" t="s">
        <v>30</v>
      </c>
      <c r="C2909" s="259" t="s">
        <v>53</v>
      </c>
      <c r="D2909" s="259" t="s">
        <v>53</v>
      </c>
      <c r="E2909" s="259" t="s">
        <v>53</v>
      </c>
      <c r="F2909" s="259" t="s">
        <v>210</v>
      </c>
      <c r="G2909" s="259" t="s">
        <v>50</v>
      </c>
      <c r="H2909" s="306">
        <v>0</v>
      </c>
      <c r="I2909" s="306">
        <v>0</v>
      </c>
      <c r="J2909" s="306">
        <v>0</v>
      </c>
      <c r="K2909" s="306">
        <v>0</v>
      </c>
      <c r="L2909" s="306">
        <v>0</v>
      </c>
      <c r="M2909" s="306">
        <v>0</v>
      </c>
      <c r="N2909" s="306">
        <v>0</v>
      </c>
    </row>
    <row r="2910" spans="1:14">
      <c r="A2910" s="259" t="s">
        <v>108</v>
      </c>
      <c r="B2910" s="259" t="s">
        <v>30</v>
      </c>
      <c r="C2910" s="259" t="s">
        <v>54</v>
      </c>
      <c r="D2910" s="259" t="s">
        <v>54</v>
      </c>
      <c r="E2910" s="259" t="s">
        <v>54</v>
      </c>
      <c r="F2910" s="259" t="s">
        <v>210</v>
      </c>
      <c r="G2910" s="259" t="s">
        <v>50</v>
      </c>
      <c r="H2910" s="306">
        <v>42441.962866167014</v>
      </c>
      <c r="I2910" s="306">
        <v>42288.056656538996</v>
      </c>
      <c r="J2910" s="306">
        <v>32775.015440648989</v>
      </c>
      <c r="K2910" s="306">
        <v>32312.769719842996</v>
      </c>
      <c r="L2910" s="306">
        <v>33645.933274338</v>
      </c>
      <c r="M2910" s="306">
        <v>22573.471182391993</v>
      </c>
      <c r="N2910" s="306">
        <v>15809.580091913</v>
      </c>
    </row>
    <row r="2911" spans="1:14">
      <c r="A2911" s="259" t="s">
        <v>108</v>
      </c>
      <c r="B2911" s="259" t="s">
        <v>30</v>
      </c>
      <c r="C2911" s="259" t="s">
        <v>55</v>
      </c>
      <c r="D2911" s="259" t="s">
        <v>55</v>
      </c>
      <c r="E2911" s="259" t="s">
        <v>55</v>
      </c>
      <c r="F2911" s="259" t="s">
        <v>210</v>
      </c>
      <c r="G2911" s="259" t="s">
        <v>50</v>
      </c>
      <c r="H2911" s="306">
        <v>34.534737439999994</v>
      </c>
      <c r="I2911" s="306">
        <v>2.2164912000000001</v>
      </c>
      <c r="J2911" s="306">
        <v>2.4626551999999999</v>
      </c>
      <c r="K2911" s="306">
        <v>2.3904912</v>
      </c>
      <c r="L2911" s="306">
        <v>11.168425366000001</v>
      </c>
      <c r="M2911" s="306">
        <v>0</v>
      </c>
      <c r="N2911" s="306">
        <v>1.3097448</v>
      </c>
    </row>
    <row r="2912" spans="1:14">
      <c r="A2912" s="259" t="s">
        <v>108</v>
      </c>
      <c r="B2912" s="259" t="s">
        <v>30</v>
      </c>
      <c r="C2912" s="259" t="s">
        <v>56</v>
      </c>
      <c r="D2912" s="259" t="s">
        <v>56</v>
      </c>
      <c r="E2912" s="259" t="s">
        <v>56</v>
      </c>
      <c r="F2912" s="259" t="s">
        <v>210</v>
      </c>
      <c r="G2912" s="259" t="s">
        <v>50</v>
      </c>
      <c r="H2912" s="306">
        <v>0</v>
      </c>
      <c r="I2912" s="306">
        <v>6.8187179999999996</v>
      </c>
      <c r="J2912" s="306">
        <v>6.8187179999999996</v>
      </c>
      <c r="K2912" s="306">
        <v>4.5534660000000002</v>
      </c>
      <c r="L2912" s="306">
        <v>4.094322</v>
      </c>
      <c r="M2912" s="306">
        <v>3.4907159999999999</v>
      </c>
      <c r="N2912" s="306">
        <v>1.3248</v>
      </c>
    </row>
    <row r="2913" spans="1:14">
      <c r="A2913" s="259" t="s">
        <v>108</v>
      </c>
      <c r="B2913" s="259" t="s">
        <v>30</v>
      </c>
      <c r="C2913" s="259" t="s">
        <v>57</v>
      </c>
      <c r="D2913" s="259" t="s">
        <v>57</v>
      </c>
      <c r="E2913" s="259" t="s">
        <v>57</v>
      </c>
      <c r="F2913" s="259" t="s">
        <v>210</v>
      </c>
      <c r="G2913" s="259" t="s">
        <v>50</v>
      </c>
      <c r="H2913" s="306">
        <v>49.055999999999997</v>
      </c>
      <c r="I2913" s="306">
        <v>49.055999999999997</v>
      </c>
      <c r="J2913" s="306">
        <v>49.055999999999997</v>
      </c>
      <c r="K2913" s="306">
        <v>49.055999999999997</v>
      </c>
      <c r="L2913" s="306">
        <v>49.055999999999997</v>
      </c>
      <c r="M2913" s="306">
        <v>49.055999999999997</v>
      </c>
      <c r="N2913" s="306">
        <v>49.055999999999997</v>
      </c>
    </row>
    <row r="2914" spans="1:14">
      <c r="A2914" s="259" t="s">
        <v>108</v>
      </c>
      <c r="B2914" s="259" t="s">
        <v>30</v>
      </c>
      <c r="C2914" s="259" t="s">
        <v>58</v>
      </c>
      <c r="D2914" s="259" t="s">
        <v>58</v>
      </c>
      <c r="E2914" s="259" t="s">
        <v>58</v>
      </c>
      <c r="F2914" s="259" t="s">
        <v>210</v>
      </c>
      <c r="G2914" s="259" t="s">
        <v>50</v>
      </c>
      <c r="H2914" s="306">
        <v>26724.943501272002</v>
      </c>
      <c r="I2914" s="306">
        <v>26724.943501272002</v>
      </c>
      <c r="J2914" s="306">
        <v>26724.943501272002</v>
      </c>
      <c r="K2914" s="306">
        <v>26724.943501272002</v>
      </c>
      <c r="L2914" s="306">
        <v>26724.943501272002</v>
      </c>
      <c r="M2914" s="306">
        <v>26724.943501272002</v>
      </c>
      <c r="N2914" s="306">
        <v>26724.943501272002</v>
      </c>
    </row>
    <row r="2915" spans="1:14">
      <c r="A2915" s="259" t="s">
        <v>108</v>
      </c>
      <c r="B2915" s="259" t="s">
        <v>30</v>
      </c>
      <c r="C2915" s="259" t="s">
        <v>59</v>
      </c>
      <c r="D2915" s="259" t="s">
        <v>59</v>
      </c>
      <c r="E2915" s="259" t="s">
        <v>59</v>
      </c>
      <c r="F2915" s="259" t="s">
        <v>210</v>
      </c>
      <c r="G2915" s="259" t="s">
        <v>50</v>
      </c>
      <c r="H2915" s="306">
        <v>8296.4371067781703</v>
      </c>
      <c r="I2915" s="306">
        <v>7293.431364675248</v>
      </c>
      <c r="J2915" s="306">
        <v>7142.2108343704876</v>
      </c>
      <c r="K2915" s="306">
        <v>7196.0313067080124</v>
      </c>
      <c r="L2915" s="306">
        <v>7137.7249554980554</v>
      </c>
      <c r="M2915" s="306">
        <v>7281.9524019325327</v>
      </c>
      <c r="N2915" s="306">
        <v>7185.4491781495599</v>
      </c>
    </row>
    <row r="2916" spans="1:14">
      <c r="A2916" s="259" t="s">
        <v>108</v>
      </c>
      <c r="B2916" s="259" t="s">
        <v>30</v>
      </c>
      <c r="C2916" s="259" t="s">
        <v>60</v>
      </c>
      <c r="D2916" s="259" t="s">
        <v>60</v>
      </c>
      <c r="E2916" s="259" t="s">
        <v>60</v>
      </c>
      <c r="F2916" s="259" t="s">
        <v>210</v>
      </c>
      <c r="G2916" s="259" t="s">
        <v>50</v>
      </c>
      <c r="H2916" s="306">
        <v>5936.0077254572798</v>
      </c>
      <c r="I2916" s="306">
        <v>6226.7939598185485</v>
      </c>
      <c r="J2916" s="306">
        <v>6226.7939598185485</v>
      </c>
      <c r="K2916" s="306">
        <v>6226.7939598185485</v>
      </c>
      <c r="L2916" s="306">
        <v>6226.7939598185485</v>
      </c>
      <c r="M2916" s="306">
        <v>6226.7939598185485</v>
      </c>
      <c r="N2916" s="306">
        <v>6226.7939598185485</v>
      </c>
    </row>
    <row r="2917" spans="1:14">
      <c r="A2917" s="259" t="s">
        <v>108</v>
      </c>
      <c r="B2917" s="259" t="s">
        <v>30</v>
      </c>
      <c r="C2917" s="259" t="s">
        <v>61</v>
      </c>
      <c r="D2917" s="259" t="s">
        <v>61</v>
      </c>
      <c r="E2917" s="259" t="s">
        <v>61</v>
      </c>
      <c r="F2917" s="259" t="s">
        <v>210</v>
      </c>
      <c r="G2917" s="259" t="s">
        <v>50</v>
      </c>
      <c r="H2917" s="306">
        <v>5347.9950516700092</v>
      </c>
      <c r="I2917" s="306">
        <v>5527.8365699400092</v>
      </c>
      <c r="J2917" s="306">
        <v>5527.8365699400092</v>
      </c>
      <c r="K2917" s="306">
        <v>5527.8365699400092</v>
      </c>
      <c r="L2917" s="306">
        <v>5527.8365699400092</v>
      </c>
      <c r="M2917" s="306">
        <v>5527.8365699400092</v>
      </c>
      <c r="N2917" s="306">
        <v>5527.8365699400092</v>
      </c>
    </row>
    <row r="2918" spans="1:14">
      <c r="A2918" s="259" t="s">
        <v>108</v>
      </c>
      <c r="B2918" s="259" t="s">
        <v>30</v>
      </c>
      <c r="C2918" s="259" t="s">
        <v>63</v>
      </c>
      <c r="D2918" s="259" t="s">
        <v>63</v>
      </c>
      <c r="E2918" s="259" t="s">
        <v>63</v>
      </c>
      <c r="F2918" s="259" t="s">
        <v>210</v>
      </c>
      <c r="G2918" s="259" t="s">
        <v>50</v>
      </c>
      <c r="H2918" s="306">
        <v>6.3588183850000011</v>
      </c>
      <c r="I2918" s="306">
        <v>143.100543343</v>
      </c>
      <c r="J2918" s="306">
        <v>124.712246515</v>
      </c>
      <c r="K2918" s="306">
        <v>128.651951408</v>
      </c>
      <c r="L2918" s="306">
        <v>290.18793100599999</v>
      </c>
      <c r="M2918" s="306">
        <v>62.085804893999999</v>
      </c>
      <c r="N2918" s="306">
        <v>620.72362298400003</v>
      </c>
    </row>
    <row r="2919" spans="1:14">
      <c r="A2919" s="259" t="s">
        <v>108</v>
      </c>
      <c r="B2919" s="259" t="s">
        <v>30</v>
      </c>
      <c r="C2919" s="259" t="s">
        <v>64</v>
      </c>
      <c r="D2919" s="259" t="s">
        <v>64</v>
      </c>
      <c r="E2919" s="259" t="s">
        <v>64</v>
      </c>
      <c r="F2919" s="259" t="s">
        <v>210</v>
      </c>
      <c r="G2919" s="259" t="s">
        <v>50</v>
      </c>
      <c r="H2919" s="306">
        <v>6039.1379452290003</v>
      </c>
      <c r="I2919" s="306">
        <v>4609.2292501910015</v>
      </c>
      <c r="J2919" s="306">
        <v>4537.1461908370011</v>
      </c>
      <c r="K2919" s="306">
        <v>4550.0902427380015</v>
      </c>
      <c r="L2919" s="306">
        <v>4383.754852637001</v>
      </c>
      <c r="M2919" s="306">
        <v>4357.0869510070006</v>
      </c>
      <c r="N2919" s="306">
        <v>2453.3406102899999</v>
      </c>
    </row>
    <row r="2920" spans="1:14">
      <c r="A2920" s="259" t="s">
        <v>108</v>
      </c>
      <c r="B2920" s="259" t="s">
        <v>30</v>
      </c>
      <c r="C2920" s="259" t="s">
        <v>54</v>
      </c>
      <c r="D2920" s="259" t="s">
        <v>72</v>
      </c>
      <c r="E2920" s="259" t="s">
        <v>72</v>
      </c>
      <c r="F2920" s="259" t="s">
        <v>210</v>
      </c>
      <c r="G2920" s="259" t="s">
        <v>50</v>
      </c>
      <c r="H2920" s="306">
        <v>0</v>
      </c>
      <c r="I2920" s="306">
        <v>0</v>
      </c>
      <c r="J2920" s="306">
        <v>0</v>
      </c>
      <c r="K2920" s="306">
        <v>0</v>
      </c>
      <c r="L2920" s="306">
        <v>0</v>
      </c>
      <c r="M2920" s="306">
        <v>0</v>
      </c>
      <c r="N2920" s="306">
        <v>0</v>
      </c>
    </row>
    <row r="2921" spans="1:14">
      <c r="A2921" s="259" t="s">
        <v>108</v>
      </c>
      <c r="B2921" s="259" t="s">
        <v>30</v>
      </c>
      <c r="C2921" s="259" t="s">
        <v>55</v>
      </c>
      <c r="D2921" s="259" t="s">
        <v>73</v>
      </c>
      <c r="E2921" s="259" t="s">
        <v>73</v>
      </c>
      <c r="F2921" s="259" t="s">
        <v>210</v>
      </c>
      <c r="G2921" s="259" t="s">
        <v>50</v>
      </c>
      <c r="H2921" s="306">
        <v>0</v>
      </c>
      <c r="I2921" s="306">
        <v>0</v>
      </c>
      <c r="J2921" s="306">
        <v>0</v>
      </c>
      <c r="K2921" s="306">
        <v>0</v>
      </c>
      <c r="L2921" s="306">
        <v>0</v>
      </c>
      <c r="M2921" s="306">
        <v>0</v>
      </c>
      <c r="N2921" s="306">
        <v>0</v>
      </c>
    </row>
    <row r="2922" spans="1:14">
      <c r="A2922" s="259" t="s">
        <v>108</v>
      </c>
      <c r="B2922" s="259" t="s">
        <v>30</v>
      </c>
      <c r="C2922" s="259" t="s">
        <v>57</v>
      </c>
      <c r="D2922" s="259" t="s">
        <v>74</v>
      </c>
      <c r="E2922" s="259" t="s">
        <v>74</v>
      </c>
      <c r="F2922" s="259" t="s">
        <v>210</v>
      </c>
      <c r="G2922" s="259" t="s">
        <v>50</v>
      </c>
      <c r="H2922" s="306">
        <v>0</v>
      </c>
      <c r="I2922" s="306">
        <v>0</v>
      </c>
      <c r="J2922" s="306">
        <v>0</v>
      </c>
      <c r="K2922" s="306">
        <v>0</v>
      </c>
      <c r="L2922" s="306">
        <v>0</v>
      </c>
      <c r="M2922" s="306">
        <v>0</v>
      </c>
      <c r="N2922" s="306">
        <v>0</v>
      </c>
    </row>
    <row r="2923" spans="1:14">
      <c r="A2923" s="259" t="s">
        <v>108</v>
      </c>
      <c r="B2923" s="259" t="s">
        <v>30</v>
      </c>
      <c r="C2923" s="259" t="s">
        <v>64</v>
      </c>
      <c r="D2923" s="259" t="s">
        <v>75</v>
      </c>
      <c r="E2923" s="259" t="s">
        <v>75</v>
      </c>
      <c r="F2923" s="259" t="s">
        <v>210</v>
      </c>
      <c r="G2923" s="259" t="s">
        <v>50</v>
      </c>
      <c r="H2923" s="306">
        <v>0</v>
      </c>
      <c r="I2923" s="306">
        <v>0</v>
      </c>
      <c r="J2923" s="306">
        <v>0</v>
      </c>
      <c r="K2923" s="306">
        <v>0</v>
      </c>
      <c r="L2923" s="306">
        <v>342.75837571800002</v>
      </c>
      <c r="M2923" s="306">
        <v>342.758375538</v>
      </c>
      <c r="N2923" s="306">
        <v>342.75837683200001</v>
      </c>
    </row>
    <row r="2924" spans="1:14">
      <c r="A2924" s="259" t="s">
        <v>108</v>
      </c>
      <c r="B2924" s="259" t="s">
        <v>30</v>
      </c>
      <c r="C2924" s="259" t="s">
        <v>60</v>
      </c>
      <c r="D2924" s="259" t="s">
        <v>76</v>
      </c>
      <c r="E2924" s="259" t="s">
        <v>76</v>
      </c>
      <c r="F2924" s="259" t="s">
        <v>210</v>
      </c>
      <c r="G2924" s="259" t="s">
        <v>50</v>
      </c>
      <c r="H2924" s="306">
        <v>0</v>
      </c>
      <c r="I2924" s="306">
        <v>0</v>
      </c>
      <c r="J2924" s="306">
        <v>0</v>
      </c>
      <c r="K2924" s="306">
        <v>0</v>
      </c>
      <c r="L2924" s="306">
        <v>0</v>
      </c>
      <c r="M2924" s="306">
        <v>0</v>
      </c>
      <c r="N2924" s="306">
        <v>23356.291609223001</v>
      </c>
    </row>
    <row r="2925" spans="1:14">
      <c r="A2925" s="259" t="s">
        <v>108</v>
      </c>
      <c r="B2925" s="259" t="s">
        <v>30</v>
      </c>
      <c r="C2925" s="259" t="s">
        <v>61</v>
      </c>
      <c r="D2925" s="259" t="s">
        <v>77</v>
      </c>
      <c r="E2925" s="259" t="s">
        <v>77</v>
      </c>
      <c r="F2925" s="259" t="s">
        <v>210</v>
      </c>
      <c r="G2925" s="259" t="s">
        <v>50</v>
      </c>
      <c r="H2925" s="306">
        <v>0</v>
      </c>
      <c r="I2925" s="306">
        <v>1292.557401925</v>
      </c>
      <c r="J2925" s="306">
        <v>8983.0294652960001</v>
      </c>
      <c r="K2925" s="306">
        <v>16129.351635700999</v>
      </c>
      <c r="L2925" s="306">
        <v>34136.908395376995</v>
      </c>
      <c r="M2925" s="306">
        <v>34596.854615986995</v>
      </c>
      <c r="N2925" s="306">
        <v>36303.865016668999</v>
      </c>
    </row>
    <row r="2926" spans="1:14">
      <c r="A2926" s="259" t="s">
        <v>108</v>
      </c>
      <c r="B2926" s="259" t="s">
        <v>30</v>
      </c>
      <c r="C2926" s="259" t="s">
        <v>62</v>
      </c>
      <c r="D2926" s="259" t="s">
        <v>78</v>
      </c>
      <c r="E2926" s="259" t="s">
        <v>78</v>
      </c>
      <c r="F2926" s="259" t="s">
        <v>210</v>
      </c>
      <c r="G2926" s="259" t="s">
        <v>50</v>
      </c>
      <c r="H2926" s="306">
        <v>4432.3851293669995</v>
      </c>
      <c r="I2926" s="306">
        <v>6361.9718082120007</v>
      </c>
      <c r="J2926" s="306">
        <v>15382.104087181002</v>
      </c>
      <c r="K2926" s="306">
        <v>15382.104087181002</v>
      </c>
      <c r="L2926" s="306">
        <v>15382.104087181002</v>
      </c>
      <c r="M2926" s="306">
        <v>36148.846220503001</v>
      </c>
      <c r="N2926" s="306">
        <v>46570.438360567001</v>
      </c>
    </row>
    <row r="2927" spans="1:14">
      <c r="A2927" s="259" t="s">
        <v>108</v>
      </c>
      <c r="B2927" s="259" t="s">
        <v>30</v>
      </c>
      <c r="C2927" s="259" t="s">
        <v>63</v>
      </c>
      <c r="D2927" s="259" t="s">
        <v>79</v>
      </c>
      <c r="E2927" s="259" t="s">
        <v>79</v>
      </c>
      <c r="F2927" s="259" t="s">
        <v>210</v>
      </c>
      <c r="G2927" s="259" t="s">
        <v>50</v>
      </c>
      <c r="H2927" s="306">
        <v>615.42292914299992</v>
      </c>
      <c r="I2927" s="306">
        <v>1263.8070781289998</v>
      </c>
      <c r="J2927" s="306">
        <v>1626.5278831129999</v>
      </c>
      <c r="K2927" s="306">
        <v>1724.7396093440002</v>
      </c>
      <c r="L2927" s="306">
        <v>1865.0155357869999</v>
      </c>
      <c r="M2927" s="306">
        <v>1794.7954017709999</v>
      </c>
      <c r="N2927" s="306">
        <v>1880.65067879</v>
      </c>
    </row>
    <row r="2928" spans="1:14">
      <c r="A2928" s="259" t="s">
        <v>108</v>
      </c>
      <c r="B2928" s="259" t="s">
        <v>30</v>
      </c>
      <c r="C2928" s="259" t="s">
        <v>60</v>
      </c>
      <c r="D2928" s="259" t="s">
        <v>76</v>
      </c>
      <c r="E2928" s="259" t="s">
        <v>207</v>
      </c>
      <c r="F2928" s="259" t="s">
        <v>210</v>
      </c>
      <c r="G2928" s="259" t="s">
        <v>50</v>
      </c>
      <c r="H2928" s="306">
        <v>0</v>
      </c>
      <c r="I2928" s="306">
        <v>0</v>
      </c>
      <c r="J2928" s="306">
        <v>0</v>
      </c>
      <c r="K2928" s="306">
        <v>0</v>
      </c>
      <c r="L2928" s="306">
        <v>2178.2159720659997</v>
      </c>
      <c r="M2928" s="306">
        <v>11732.526150518001</v>
      </c>
      <c r="N2928" s="306">
        <v>24227.021394144998</v>
      </c>
    </row>
    <row r="2929" spans="1:14">
      <c r="A2929" s="259" t="s">
        <v>108</v>
      </c>
      <c r="B2929" s="259" t="s">
        <v>30</v>
      </c>
      <c r="C2929" s="259" t="s">
        <v>63</v>
      </c>
      <c r="D2929" s="259" t="s">
        <v>79</v>
      </c>
      <c r="E2929" s="259" t="s">
        <v>208</v>
      </c>
      <c r="F2929" s="259" t="s">
        <v>210</v>
      </c>
      <c r="G2929" s="259" t="s">
        <v>50</v>
      </c>
      <c r="H2929" s="306">
        <v>0</v>
      </c>
      <c r="I2929" s="306">
        <v>0</v>
      </c>
      <c r="J2929" s="306">
        <v>0</v>
      </c>
      <c r="K2929" s="306">
        <v>0</v>
      </c>
      <c r="L2929" s="306">
        <v>725.01452639600006</v>
      </c>
      <c r="M2929" s="306">
        <v>3206.3827888199999</v>
      </c>
      <c r="N2929" s="306">
        <v>9467.0702445339994</v>
      </c>
    </row>
    <row r="2930" spans="1:14">
      <c r="A2930" s="259" t="s">
        <v>108</v>
      </c>
      <c r="B2930" s="259" t="s">
        <v>30</v>
      </c>
      <c r="C2930" s="259" t="s">
        <v>65</v>
      </c>
      <c r="D2930" s="259" t="s">
        <v>209</v>
      </c>
      <c r="E2930" s="259" t="s">
        <v>80</v>
      </c>
      <c r="F2930" s="259" t="s">
        <v>210</v>
      </c>
      <c r="G2930" s="259" t="s">
        <v>50</v>
      </c>
      <c r="H2930" s="306">
        <v>0</v>
      </c>
      <c r="I2930" s="306">
        <v>0</v>
      </c>
      <c r="J2930" s="306">
        <v>0</v>
      </c>
      <c r="K2930" s="306">
        <v>0</v>
      </c>
      <c r="L2930" s="306">
        <v>0</v>
      </c>
      <c r="M2930" s="306">
        <v>0</v>
      </c>
      <c r="N2930" s="306">
        <v>0</v>
      </c>
    </row>
    <row r="2931" spans="1:14">
      <c r="A2931" s="259" t="s">
        <v>108</v>
      </c>
      <c r="B2931" s="259" t="s">
        <v>30</v>
      </c>
      <c r="C2931" s="259" t="s">
        <v>65</v>
      </c>
      <c r="D2931" s="259" t="s">
        <v>209</v>
      </c>
      <c r="E2931" s="259" t="s">
        <v>81</v>
      </c>
      <c r="F2931" s="259" t="s">
        <v>210</v>
      </c>
      <c r="G2931" s="259" t="s">
        <v>50</v>
      </c>
      <c r="H2931" s="306">
        <v>0</v>
      </c>
      <c r="I2931" s="306">
        <v>0</v>
      </c>
      <c r="J2931" s="306">
        <v>0</v>
      </c>
      <c r="K2931" s="306">
        <v>0</v>
      </c>
      <c r="L2931" s="306">
        <v>0</v>
      </c>
      <c r="M2931" s="306">
        <v>0</v>
      </c>
      <c r="N2931" s="306">
        <v>0</v>
      </c>
    </row>
    <row r="2933" spans="1:14">
      <c r="A2933" s="259" t="s">
        <v>2</v>
      </c>
      <c r="B2933" s="259" t="s">
        <v>43</v>
      </c>
      <c r="C2933" s="259" t="s">
        <v>203</v>
      </c>
      <c r="D2933" s="259" t="s">
        <v>204</v>
      </c>
      <c r="E2933" s="259" t="s">
        <v>205</v>
      </c>
      <c r="F2933" s="259" t="s">
        <v>99</v>
      </c>
      <c r="G2933" s="259" t="s">
        <v>46</v>
      </c>
      <c r="H2933" s="306">
        <v>2025</v>
      </c>
      <c r="I2933" s="306">
        <v>2028</v>
      </c>
      <c r="J2933" s="306">
        <v>2030</v>
      </c>
      <c r="K2933" s="306">
        <v>2032</v>
      </c>
      <c r="L2933" s="306">
        <v>2035</v>
      </c>
      <c r="M2933" s="306">
        <v>2037</v>
      </c>
      <c r="N2933" s="306">
        <v>2040</v>
      </c>
    </row>
    <row r="2934" spans="1:14">
      <c r="A2934" s="259" t="s">
        <v>108</v>
      </c>
      <c r="B2934" s="259" t="s">
        <v>29</v>
      </c>
      <c r="C2934" s="259" t="s">
        <v>48</v>
      </c>
      <c r="D2934" s="259" t="s">
        <v>48</v>
      </c>
      <c r="E2934" s="259" t="s">
        <v>48</v>
      </c>
      <c r="F2934" s="259" t="s">
        <v>206</v>
      </c>
      <c r="G2934" s="259" t="s">
        <v>49</v>
      </c>
      <c r="H2934" s="306">
        <v>1695.4970000000001</v>
      </c>
      <c r="I2934" s="306">
        <v>-2.2737367544323201E-13</v>
      </c>
      <c r="J2934" s="306">
        <v>0</v>
      </c>
      <c r="K2934" s="306">
        <v>0</v>
      </c>
      <c r="L2934" s="306">
        <v>0</v>
      </c>
      <c r="M2934" s="306">
        <v>0</v>
      </c>
      <c r="N2934" s="306">
        <v>0</v>
      </c>
    </row>
    <row r="2935" spans="1:14">
      <c r="A2935" s="259" t="s">
        <v>108</v>
      </c>
      <c r="B2935" s="259" t="s">
        <v>29</v>
      </c>
      <c r="C2935" s="259" t="s">
        <v>53</v>
      </c>
      <c r="D2935" s="259" t="s">
        <v>53</v>
      </c>
      <c r="E2935" s="259" t="s">
        <v>53</v>
      </c>
      <c r="F2935" s="259" t="s">
        <v>206</v>
      </c>
      <c r="G2935" s="259" t="s">
        <v>49</v>
      </c>
      <c r="H2935" s="306">
        <v>0</v>
      </c>
      <c r="I2935" s="306">
        <v>0</v>
      </c>
      <c r="J2935" s="306">
        <v>0</v>
      </c>
      <c r="K2935" s="306">
        <v>0</v>
      </c>
      <c r="L2935" s="306">
        <v>0</v>
      </c>
      <c r="M2935" s="306">
        <v>0</v>
      </c>
      <c r="N2935" s="306">
        <v>0</v>
      </c>
    </row>
    <row r="2936" spans="1:14">
      <c r="A2936" s="259" t="s">
        <v>108</v>
      </c>
      <c r="B2936" s="259" t="s">
        <v>29</v>
      </c>
      <c r="C2936" s="259" t="s">
        <v>54</v>
      </c>
      <c r="D2936" s="259" t="s">
        <v>54</v>
      </c>
      <c r="E2936" s="259" t="s">
        <v>54</v>
      </c>
      <c r="F2936" s="259" t="s">
        <v>206</v>
      </c>
      <c r="G2936" s="259" t="s">
        <v>49</v>
      </c>
      <c r="H2936" s="306">
        <v>10928.399000060001</v>
      </c>
      <c r="I2936" s="306">
        <v>10928.399000060001</v>
      </c>
      <c r="J2936" s="306">
        <v>10928.399000060001</v>
      </c>
      <c r="K2936" s="306">
        <v>10928.399000060001</v>
      </c>
      <c r="L2936" s="306">
        <v>10928.399000060001</v>
      </c>
      <c r="M2936" s="306">
        <v>10928.399000060001</v>
      </c>
      <c r="N2936" s="306">
        <v>10928.399000060001</v>
      </c>
    </row>
    <row r="2937" spans="1:14">
      <c r="A2937" s="259" t="s">
        <v>108</v>
      </c>
      <c r="B2937" s="259" t="s">
        <v>29</v>
      </c>
      <c r="C2937" s="259" t="s">
        <v>55</v>
      </c>
      <c r="D2937" s="259" t="s">
        <v>55</v>
      </c>
      <c r="E2937" s="259" t="s">
        <v>55</v>
      </c>
      <c r="F2937" s="259" t="s">
        <v>206</v>
      </c>
      <c r="G2937" s="259" t="s">
        <v>49</v>
      </c>
      <c r="H2937" s="306">
        <v>4430.88</v>
      </c>
      <c r="I2937" s="306">
        <v>4400.9799999999996</v>
      </c>
      <c r="J2937" s="306">
        <v>4400.9799999999996</v>
      </c>
      <c r="K2937" s="306">
        <v>4400.9799999999996</v>
      </c>
      <c r="L2937" s="306">
        <v>4400.9799999999996</v>
      </c>
      <c r="M2937" s="306">
        <v>4400.9799999999996</v>
      </c>
      <c r="N2937" s="306">
        <v>4400.9799999999996</v>
      </c>
    </row>
    <row r="2938" spans="1:14">
      <c r="A2938" s="259" t="s">
        <v>108</v>
      </c>
      <c r="B2938" s="259" t="s">
        <v>29</v>
      </c>
      <c r="C2938" s="259" t="s">
        <v>56</v>
      </c>
      <c r="D2938" s="259" t="s">
        <v>56</v>
      </c>
      <c r="E2938" s="259" t="s">
        <v>56</v>
      </c>
      <c r="F2938" s="259" t="s">
        <v>206</v>
      </c>
      <c r="G2938" s="259" t="s">
        <v>49</v>
      </c>
      <c r="H2938" s="306">
        <v>3064.6</v>
      </c>
      <c r="I2938" s="306">
        <v>2388.6</v>
      </c>
      <c r="J2938" s="306">
        <v>2388.6</v>
      </c>
      <c r="K2938" s="306">
        <v>2388.6</v>
      </c>
      <c r="L2938" s="306">
        <v>2388.6</v>
      </c>
      <c r="M2938" s="306">
        <v>2388.6</v>
      </c>
      <c r="N2938" s="306">
        <v>2388.6</v>
      </c>
    </row>
    <row r="2939" spans="1:14">
      <c r="A2939" s="259" t="s">
        <v>108</v>
      </c>
      <c r="B2939" s="259" t="s">
        <v>29</v>
      </c>
      <c r="C2939" s="259" t="s">
        <v>57</v>
      </c>
      <c r="D2939" s="259" t="s">
        <v>57</v>
      </c>
      <c r="E2939" s="259" t="s">
        <v>57</v>
      </c>
      <c r="F2939" s="259" t="s">
        <v>206</v>
      </c>
      <c r="G2939" s="259" t="s">
        <v>49</v>
      </c>
      <c r="H2939" s="306">
        <v>0</v>
      </c>
      <c r="I2939" s="306">
        <v>0</v>
      </c>
      <c r="J2939" s="306">
        <v>0</v>
      </c>
      <c r="K2939" s="306">
        <v>0</v>
      </c>
      <c r="L2939" s="306">
        <v>0</v>
      </c>
      <c r="M2939" s="306">
        <v>0</v>
      </c>
      <c r="N2939" s="306">
        <v>0</v>
      </c>
    </row>
    <row r="2940" spans="1:14">
      <c r="A2940" s="259" t="s">
        <v>108</v>
      </c>
      <c r="B2940" s="259" t="s">
        <v>29</v>
      </c>
      <c r="C2940" s="259" t="s">
        <v>58</v>
      </c>
      <c r="D2940" s="259" t="s">
        <v>58</v>
      </c>
      <c r="E2940" s="259" t="s">
        <v>58</v>
      </c>
      <c r="F2940" s="259" t="s">
        <v>206</v>
      </c>
      <c r="G2940" s="259" t="s">
        <v>49</v>
      </c>
      <c r="H2940" s="306">
        <v>5244.1</v>
      </c>
      <c r="I2940" s="306">
        <v>5244.1</v>
      </c>
      <c r="J2940" s="306">
        <v>5244.1</v>
      </c>
      <c r="K2940" s="306">
        <v>5244.1</v>
      </c>
      <c r="L2940" s="306">
        <v>4070.1</v>
      </c>
      <c r="M2940" s="306">
        <v>2912.1</v>
      </c>
      <c r="N2940" s="306">
        <v>2912.1</v>
      </c>
    </row>
    <row r="2941" spans="1:14">
      <c r="A2941" s="259" t="s">
        <v>108</v>
      </c>
      <c r="B2941" s="259" t="s">
        <v>29</v>
      </c>
      <c r="C2941" s="259" t="s">
        <v>59</v>
      </c>
      <c r="D2941" s="259" t="s">
        <v>59</v>
      </c>
      <c r="E2941" s="259" t="s">
        <v>59</v>
      </c>
      <c r="F2941" s="259" t="s">
        <v>206</v>
      </c>
      <c r="G2941" s="259" t="s">
        <v>49</v>
      </c>
      <c r="H2941" s="306">
        <v>971.28</v>
      </c>
      <c r="I2941" s="306">
        <v>971.28</v>
      </c>
      <c r="J2941" s="306">
        <v>971.28</v>
      </c>
      <c r="K2941" s="306">
        <v>971.28</v>
      </c>
      <c r="L2941" s="306">
        <v>971.28</v>
      </c>
      <c r="M2941" s="306">
        <v>971.28</v>
      </c>
      <c r="N2941" s="306">
        <v>971.28</v>
      </c>
    </row>
    <row r="2942" spans="1:14">
      <c r="A2942" s="259" t="s">
        <v>108</v>
      </c>
      <c r="B2942" s="259" t="s">
        <v>29</v>
      </c>
      <c r="C2942" s="259" t="s">
        <v>60</v>
      </c>
      <c r="D2942" s="259" t="s">
        <v>60</v>
      </c>
      <c r="E2942" s="259" t="s">
        <v>60</v>
      </c>
      <c r="F2942" s="259" t="s">
        <v>206</v>
      </c>
      <c r="G2942" s="259" t="s">
        <v>49</v>
      </c>
      <c r="H2942" s="306">
        <v>3131.83</v>
      </c>
      <c r="I2942" s="306">
        <v>3557.93</v>
      </c>
      <c r="J2942" s="306">
        <v>3557.93</v>
      </c>
      <c r="K2942" s="306">
        <v>3557.93</v>
      </c>
      <c r="L2942" s="306">
        <v>3557.93</v>
      </c>
      <c r="M2942" s="306">
        <v>3557.93</v>
      </c>
      <c r="N2942" s="306">
        <v>3557.93</v>
      </c>
    </row>
    <row r="2943" spans="1:14">
      <c r="A2943" s="259" t="s">
        <v>108</v>
      </c>
      <c r="B2943" s="259" t="s">
        <v>29</v>
      </c>
      <c r="C2943" s="259" t="s">
        <v>61</v>
      </c>
      <c r="D2943" s="259" t="s">
        <v>61</v>
      </c>
      <c r="E2943" s="259" t="s">
        <v>61</v>
      </c>
      <c r="F2943" s="259" t="s">
        <v>206</v>
      </c>
      <c r="G2943" s="259" t="s">
        <v>49</v>
      </c>
      <c r="H2943" s="306">
        <v>271</v>
      </c>
      <c r="I2943" s="306">
        <v>271</v>
      </c>
      <c r="J2943" s="306">
        <v>271</v>
      </c>
      <c r="K2943" s="306">
        <v>271</v>
      </c>
      <c r="L2943" s="306">
        <v>271</v>
      </c>
      <c r="M2943" s="306">
        <v>271</v>
      </c>
      <c r="N2943" s="306">
        <v>271</v>
      </c>
    </row>
    <row r="2944" spans="1:14">
      <c r="A2944" s="259" t="s">
        <v>108</v>
      </c>
      <c r="B2944" s="259" t="s">
        <v>29</v>
      </c>
      <c r="C2944" s="259" t="s">
        <v>63</v>
      </c>
      <c r="D2944" s="259" t="s">
        <v>63</v>
      </c>
      <c r="E2944" s="259" t="s">
        <v>63</v>
      </c>
      <c r="F2944" s="259" t="s">
        <v>206</v>
      </c>
      <c r="G2944" s="259" t="s">
        <v>49</v>
      </c>
      <c r="H2944" s="306">
        <v>151.80000000000001</v>
      </c>
      <c r="I2944" s="306">
        <v>201.8</v>
      </c>
      <c r="J2944" s="306">
        <v>201.8</v>
      </c>
      <c r="K2944" s="306">
        <v>201.8</v>
      </c>
      <c r="L2944" s="306">
        <v>201.8</v>
      </c>
      <c r="M2944" s="306">
        <v>201.8</v>
      </c>
      <c r="N2944" s="306">
        <v>201.8</v>
      </c>
    </row>
    <row r="2945" spans="1:14">
      <c r="A2945" s="259" t="s">
        <v>108</v>
      </c>
      <c r="B2945" s="259" t="s">
        <v>29</v>
      </c>
      <c r="C2945" s="259" t="s">
        <v>64</v>
      </c>
      <c r="D2945" s="259" t="s">
        <v>64</v>
      </c>
      <c r="E2945" s="259" t="s">
        <v>64</v>
      </c>
      <c r="F2945" s="259" t="s">
        <v>206</v>
      </c>
      <c r="G2945" s="259" t="s">
        <v>49</v>
      </c>
      <c r="H2945" s="306">
        <v>417.23100000000005</v>
      </c>
      <c r="I2945" s="306">
        <v>345.72031900000002</v>
      </c>
      <c r="J2945" s="306">
        <v>327.27500000000003</v>
      </c>
      <c r="K2945" s="306">
        <v>319.27500000000003</v>
      </c>
      <c r="L2945" s="306">
        <v>319.27500000000003</v>
      </c>
      <c r="M2945" s="306">
        <v>319.27500000000003</v>
      </c>
      <c r="N2945" s="306">
        <v>319.27500000000003</v>
      </c>
    </row>
    <row r="2946" spans="1:14">
      <c r="A2946" s="259" t="s">
        <v>108</v>
      </c>
      <c r="B2946" s="259" t="s">
        <v>29</v>
      </c>
      <c r="C2946" s="259" t="s">
        <v>54</v>
      </c>
      <c r="D2946" s="259" t="s">
        <v>72</v>
      </c>
      <c r="E2946" s="259" t="s">
        <v>72</v>
      </c>
      <c r="F2946" s="259" t="s">
        <v>206</v>
      </c>
      <c r="G2946" s="259" t="s">
        <v>49</v>
      </c>
      <c r="H2946" s="306">
        <v>0</v>
      </c>
      <c r="I2946" s="306">
        <v>0</v>
      </c>
      <c r="J2946" s="306">
        <v>0</v>
      </c>
      <c r="K2946" s="306">
        <v>0</v>
      </c>
      <c r="L2946" s="306">
        <v>0</v>
      </c>
      <c r="M2946" s="306">
        <v>0</v>
      </c>
      <c r="N2946" s="306">
        <v>0</v>
      </c>
    </row>
    <row r="2947" spans="1:14">
      <c r="A2947" s="259" t="s">
        <v>108</v>
      </c>
      <c r="B2947" s="259" t="s">
        <v>29</v>
      </c>
      <c r="C2947" s="259" t="s">
        <v>55</v>
      </c>
      <c r="D2947" s="259" t="s">
        <v>73</v>
      </c>
      <c r="E2947" s="259" t="s">
        <v>73</v>
      </c>
      <c r="F2947" s="259" t="s">
        <v>206</v>
      </c>
      <c r="G2947" s="259" t="s">
        <v>49</v>
      </c>
      <c r="H2947" s="306">
        <v>0</v>
      </c>
      <c r="I2947" s="306">
        <v>0</v>
      </c>
      <c r="J2947" s="306">
        <v>543</v>
      </c>
      <c r="K2947" s="306">
        <v>543</v>
      </c>
      <c r="L2947" s="306">
        <v>543</v>
      </c>
      <c r="M2947" s="306">
        <v>543</v>
      </c>
      <c r="N2947" s="306">
        <v>543</v>
      </c>
    </row>
    <row r="2948" spans="1:14">
      <c r="A2948" s="259" t="s">
        <v>108</v>
      </c>
      <c r="B2948" s="259" t="s">
        <v>29</v>
      </c>
      <c r="C2948" s="259" t="s">
        <v>57</v>
      </c>
      <c r="D2948" s="259" t="s">
        <v>74</v>
      </c>
      <c r="E2948" s="259" t="s">
        <v>74</v>
      </c>
      <c r="F2948" s="259" t="s">
        <v>206</v>
      </c>
      <c r="G2948" s="259" t="s">
        <v>49</v>
      </c>
      <c r="H2948" s="306">
        <v>0</v>
      </c>
      <c r="I2948" s="306">
        <v>0</v>
      </c>
      <c r="J2948" s="306">
        <v>0</v>
      </c>
      <c r="K2948" s="306">
        <v>0</v>
      </c>
      <c r="L2948" s="306">
        <v>0</v>
      </c>
      <c r="M2948" s="306">
        <v>0</v>
      </c>
      <c r="N2948" s="306">
        <v>0</v>
      </c>
    </row>
    <row r="2949" spans="1:14">
      <c r="A2949" s="259" t="s">
        <v>108</v>
      </c>
      <c r="B2949" s="259" t="s">
        <v>29</v>
      </c>
      <c r="C2949" s="259" t="s">
        <v>64</v>
      </c>
      <c r="D2949" s="259" t="s">
        <v>75</v>
      </c>
      <c r="E2949" s="259" t="s">
        <v>75</v>
      </c>
      <c r="F2949" s="259" t="s">
        <v>206</v>
      </c>
      <c r="G2949" s="259" t="s">
        <v>49</v>
      </c>
      <c r="H2949" s="306">
        <v>0</v>
      </c>
      <c r="I2949" s="306">
        <v>0</v>
      </c>
      <c r="J2949" s="306">
        <v>0</v>
      </c>
      <c r="K2949" s="306">
        <v>0</v>
      </c>
      <c r="L2949" s="306">
        <v>0</v>
      </c>
      <c r="M2949" s="306">
        <v>0</v>
      </c>
      <c r="N2949" s="306">
        <v>0</v>
      </c>
    </row>
    <row r="2950" spans="1:14">
      <c r="A2950" s="259" t="s">
        <v>108</v>
      </c>
      <c r="B2950" s="259" t="s">
        <v>29</v>
      </c>
      <c r="C2950" s="259" t="s">
        <v>60</v>
      </c>
      <c r="D2950" s="259" t="s">
        <v>76</v>
      </c>
      <c r="E2950" s="259" t="s">
        <v>76</v>
      </c>
      <c r="F2950" s="259" t="s">
        <v>206</v>
      </c>
      <c r="G2950" s="259" t="s">
        <v>49</v>
      </c>
      <c r="H2950" s="306">
        <v>0</v>
      </c>
      <c r="I2950" s="306">
        <v>0</v>
      </c>
      <c r="J2950" s="306">
        <v>0</v>
      </c>
      <c r="K2950" s="306">
        <v>0</v>
      </c>
      <c r="L2950" s="306">
        <v>0</v>
      </c>
      <c r="M2950" s="306">
        <v>3629.856824</v>
      </c>
      <c r="N2950" s="306">
        <v>8780.7261739999976</v>
      </c>
    </row>
    <row r="2951" spans="1:14">
      <c r="A2951" s="259" t="s">
        <v>108</v>
      </c>
      <c r="B2951" s="259" t="s">
        <v>29</v>
      </c>
      <c r="C2951" s="259" t="s">
        <v>61</v>
      </c>
      <c r="D2951" s="259" t="s">
        <v>77</v>
      </c>
      <c r="E2951" s="259" t="s">
        <v>77</v>
      </c>
      <c r="F2951" s="259" t="s">
        <v>206</v>
      </c>
      <c r="G2951" s="259" t="s">
        <v>49</v>
      </c>
      <c r="H2951" s="306">
        <v>0</v>
      </c>
      <c r="I2951" s="306">
        <v>209</v>
      </c>
      <c r="J2951" s="306">
        <v>678</v>
      </c>
      <c r="K2951" s="306">
        <v>678</v>
      </c>
      <c r="L2951" s="306">
        <v>1303</v>
      </c>
      <c r="M2951" s="306">
        <v>1303</v>
      </c>
      <c r="N2951" s="306">
        <v>1303</v>
      </c>
    </row>
    <row r="2952" spans="1:14">
      <c r="A2952" s="259" t="s">
        <v>108</v>
      </c>
      <c r="B2952" s="259" t="s">
        <v>29</v>
      </c>
      <c r="C2952" s="259" t="s">
        <v>62</v>
      </c>
      <c r="D2952" s="259" t="s">
        <v>78</v>
      </c>
      <c r="E2952" s="259" t="s">
        <v>78</v>
      </c>
      <c r="F2952" s="259" t="s">
        <v>206</v>
      </c>
      <c r="G2952" s="259" t="s">
        <v>49</v>
      </c>
      <c r="H2952" s="306">
        <v>0</v>
      </c>
      <c r="I2952" s="306">
        <v>1056.8</v>
      </c>
      <c r="J2952" s="306">
        <v>2204.8000000000002</v>
      </c>
      <c r="K2952" s="306">
        <v>13389.8</v>
      </c>
      <c r="L2952" s="306">
        <v>15499.8</v>
      </c>
      <c r="M2952" s="306">
        <v>15499.8</v>
      </c>
      <c r="N2952" s="306">
        <v>19499.8</v>
      </c>
    </row>
    <row r="2953" spans="1:14">
      <c r="A2953" s="259" t="s">
        <v>108</v>
      </c>
      <c r="B2953" s="259" t="s">
        <v>29</v>
      </c>
      <c r="C2953" s="259" t="s">
        <v>63</v>
      </c>
      <c r="D2953" s="259" t="s">
        <v>79</v>
      </c>
      <c r="E2953" s="259" t="s">
        <v>79</v>
      </c>
      <c r="F2953" s="259" t="s">
        <v>206</v>
      </c>
      <c r="G2953" s="259" t="s">
        <v>49</v>
      </c>
      <c r="H2953" s="306">
        <v>2971.4833760000001</v>
      </c>
      <c r="I2953" s="306">
        <v>2971.4833760000001</v>
      </c>
      <c r="J2953" s="306">
        <v>2971.4833760000001</v>
      </c>
      <c r="K2953" s="306">
        <v>2971.4833760000001</v>
      </c>
      <c r="L2953" s="306">
        <v>2971.4833760000001</v>
      </c>
      <c r="M2953" s="306">
        <v>2971.4833760000001</v>
      </c>
      <c r="N2953" s="306">
        <v>2971.4833760000001</v>
      </c>
    </row>
    <row r="2954" spans="1:14">
      <c r="A2954" s="259" t="s">
        <v>108</v>
      </c>
      <c r="B2954" s="259" t="s">
        <v>29</v>
      </c>
      <c r="C2954" s="259" t="s">
        <v>60</v>
      </c>
      <c r="D2954" s="259" t="s">
        <v>76</v>
      </c>
      <c r="E2954" s="259" t="s">
        <v>207</v>
      </c>
      <c r="F2954" s="259" t="s">
        <v>206</v>
      </c>
      <c r="G2954" s="259" t="s">
        <v>49</v>
      </c>
      <c r="H2954" s="306">
        <v>0</v>
      </c>
      <c r="I2954" s="306">
        <v>0</v>
      </c>
      <c r="J2954" s="306">
        <v>0</v>
      </c>
      <c r="K2954" s="306">
        <v>0</v>
      </c>
      <c r="L2954" s="306">
        <v>0</v>
      </c>
      <c r="M2954" s="306">
        <v>370.14317699999998</v>
      </c>
      <c r="N2954" s="306">
        <v>4028.7775630000006</v>
      </c>
    </row>
    <row r="2955" spans="1:14">
      <c r="A2955" s="259" t="s">
        <v>108</v>
      </c>
      <c r="B2955" s="259" t="s">
        <v>29</v>
      </c>
      <c r="C2955" s="259" t="s">
        <v>63</v>
      </c>
      <c r="D2955" s="259" t="s">
        <v>79</v>
      </c>
      <c r="E2955" s="259" t="s">
        <v>208</v>
      </c>
      <c r="F2955" s="259" t="s">
        <v>206</v>
      </c>
      <c r="G2955" s="259" t="s">
        <v>49</v>
      </c>
      <c r="H2955" s="306">
        <v>0</v>
      </c>
      <c r="I2955" s="306">
        <v>0</v>
      </c>
      <c r="J2955" s="306">
        <v>0</v>
      </c>
      <c r="K2955" s="306">
        <v>0</v>
      </c>
      <c r="L2955" s="306">
        <v>0</v>
      </c>
      <c r="M2955" s="306">
        <v>222.08590599999999</v>
      </c>
      <c r="N2955" s="306">
        <v>2417.266537</v>
      </c>
    </row>
    <row r="2956" spans="1:14">
      <c r="A2956" s="259" t="s">
        <v>108</v>
      </c>
      <c r="B2956" s="259" t="s">
        <v>29</v>
      </c>
      <c r="C2956" s="259" t="s">
        <v>65</v>
      </c>
      <c r="D2956" s="259" t="s">
        <v>209</v>
      </c>
      <c r="E2956" s="259" t="s">
        <v>80</v>
      </c>
      <c r="F2956" s="259" t="s">
        <v>206</v>
      </c>
      <c r="G2956" s="259" t="s">
        <v>49</v>
      </c>
      <c r="H2956" s="306">
        <v>0</v>
      </c>
      <c r="I2956" s="306">
        <v>0</v>
      </c>
      <c r="J2956" s="306">
        <v>0</v>
      </c>
      <c r="K2956" s="306">
        <v>0</v>
      </c>
      <c r="L2956" s="306">
        <v>0</v>
      </c>
      <c r="M2956" s="306">
        <v>0</v>
      </c>
      <c r="N2956" s="306">
        <v>0</v>
      </c>
    </row>
    <row r="2957" spans="1:14">
      <c r="A2957" s="259" t="s">
        <v>108</v>
      </c>
      <c r="B2957" s="259" t="s">
        <v>29</v>
      </c>
      <c r="C2957" s="259" t="s">
        <v>65</v>
      </c>
      <c r="D2957" s="259" t="s">
        <v>209</v>
      </c>
      <c r="E2957" s="259" t="s">
        <v>81</v>
      </c>
      <c r="F2957" s="259" t="s">
        <v>206</v>
      </c>
      <c r="G2957" s="259" t="s">
        <v>49</v>
      </c>
      <c r="H2957" s="306">
        <v>0</v>
      </c>
      <c r="I2957" s="306">
        <v>0</v>
      </c>
      <c r="J2957" s="306">
        <v>0</v>
      </c>
      <c r="K2957" s="306">
        <v>0</v>
      </c>
      <c r="L2957" s="306">
        <v>0</v>
      </c>
      <c r="M2957" s="306">
        <v>0</v>
      </c>
      <c r="N2957" s="306">
        <v>0</v>
      </c>
    </row>
    <row r="2958" spans="1:14">
      <c r="A2958" s="259" t="s">
        <v>108</v>
      </c>
      <c r="B2958" s="259" t="s">
        <v>29</v>
      </c>
      <c r="C2958" s="259" t="s">
        <v>82</v>
      </c>
      <c r="D2958" s="259" t="s">
        <v>82</v>
      </c>
      <c r="E2958" s="259" t="s">
        <v>82</v>
      </c>
      <c r="F2958" s="259" t="s">
        <v>206</v>
      </c>
      <c r="G2958" s="259" t="s">
        <v>49</v>
      </c>
      <c r="H2958" s="306">
        <v>0</v>
      </c>
      <c r="I2958" s="306">
        <v>1275.4970000000001</v>
      </c>
      <c r="J2958" s="306">
        <v>0</v>
      </c>
      <c r="K2958" s="306">
        <v>0</v>
      </c>
      <c r="L2958" s="306">
        <v>0</v>
      </c>
      <c r="M2958" s="306">
        <v>0</v>
      </c>
      <c r="N2958" s="306">
        <v>0</v>
      </c>
    </row>
    <row r="2959" spans="1:14">
      <c r="A2959" s="259" t="s">
        <v>108</v>
      </c>
      <c r="B2959" s="259" t="s">
        <v>29</v>
      </c>
      <c r="C2959" s="259" t="s">
        <v>83</v>
      </c>
      <c r="D2959" s="259" t="s">
        <v>83</v>
      </c>
      <c r="E2959" s="259" t="s">
        <v>83</v>
      </c>
      <c r="F2959" s="259" t="s">
        <v>206</v>
      </c>
      <c r="G2959" s="259" t="s">
        <v>49</v>
      </c>
      <c r="H2959" s="306">
        <v>0</v>
      </c>
      <c r="I2959" s="306">
        <v>0</v>
      </c>
      <c r="J2959" s="306">
        <v>0</v>
      </c>
      <c r="K2959" s="306">
        <v>0</v>
      </c>
      <c r="L2959" s="306">
        <v>0</v>
      </c>
      <c r="M2959" s="306">
        <v>0</v>
      </c>
      <c r="N2959" s="306">
        <v>0</v>
      </c>
    </row>
    <row r="2960" spans="1:14">
      <c r="A2960" s="259" t="s">
        <v>108</v>
      </c>
      <c r="B2960" s="259" t="s">
        <v>29</v>
      </c>
      <c r="C2960" s="259" t="s">
        <v>84</v>
      </c>
      <c r="D2960" s="259" t="s">
        <v>84</v>
      </c>
      <c r="E2960" s="259" t="s">
        <v>84</v>
      </c>
      <c r="F2960" s="259" t="s">
        <v>206</v>
      </c>
      <c r="G2960" s="259" t="s">
        <v>49</v>
      </c>
      <c r="H2960" s="306">
        <v>0</v>
      </c>
      <c r="I2960" s="306">
        <v>0</v>
      </c>
      <c r="J2960" s="306">
        <v>0</v>
      </c>
      <c r="K2960" s="306">
        <v>0</v>
      </c>
      <c r="L2960" s="306">
        <v>0</v>
      </c>
      <c r="M2960" s="306">
        <v>0</v>
      </c>
      <c r="N2960" s="306">
        <v>0</v>
      </c>
    </row>
    <row r="2961" spans="1:14">
      <c r="A2961" s="259" t="s">
        <v>108</v>
      </c>
      <c r="B2961" s="259" t="s">
        <v>29</v>
      </c>
      <c r="C2961" s="259" t="s">
        <v>85</v>
      </c>
      <c r="D2961" s="259" t="s">
        <v>85</v>
      </c>
      <c r="E2961" s="259" t="s">
        <v>85</v>
      </c>
      <c r="F2961" s="259" t="s">
        <v>206</v>
      </c>
      <c r="G2961" s="259" t="s">
        <v>49</v>
      </c>
      <c r="H2961" s="306">
        <v>0</v>
      </c>
      <c r="I2961" s="306">
        <v>0</v>
      </c>
      <c r="J2961" s="306">
        <v>0</v>
      </c>
      <c r="K2961" s="306">
        <v>0</v>
      </c>
      <c r="L2961" s="306">
        <v>0</v>
      </c>
      <c r="M2961" s="306">
        <v>0</v>
      </c>
      <c r="N2961" s="306">
        <v>0</v>
      </c>
    </row>
    <row r="2962" spans="1:14">
      <c r="A2962" s="259" t="s">
        <v>108</v>
      </c>
      <c r="B2962" s="259" t="s">
        <v>29</v>
      </c>
      <c r="C2962" s="259" t="s">
        <v>87</v>
      </c>
      <c r="D2962" s="259" t="s">
        <v>87</v>
      </c>
      <c r="E2962" s="259" t="s">
        <v>87</v>
      </c>
      <c r="F2962" s="259" t="s">
        <v>206</v>
      </c>
      <c r="G2962" s="259" t="s">
        <v>49</v>
      </c>
      <c r="H2962" s="306">
        <v>0</v>
      </c>
      <c r="I2962" s="306">
        <v>71.510681000000005</v>
      </c>
      <c r="J2962" s="306">
        <v>89.956000000000003</v>
      </c>
      <c r="K2962" s="306">
        <v>97.956000000000003</v>
      </c>
      <c r="L2962" s="306">
        <v>97.956000000000003</v>
      </c>
      <c r="M2962" s="306">
        <v>97.956000000000003</v>
      </c>
      <c r="N2962" s="306">
        <v>97.956000000000003</v>
      </c>
    </row>
    <row r="2963" spans="1:14">
      <c r="A2963" s="259" t="s">
        <v>108</v>
      </c>
      <c r="B2963" s="259" t="s">
        <v>29</v>
      </c>
      <c r="C2963" s="259" t="s">
        <v>88</v>
      </c>
      <c r="D2963" s="259" t="s">
        <v>88</v>
      </c>
      <c r="E2963" s="259" t="s">
        <v>88</v>
      </c>
      <c r="F2963" s="259" t="s">
        <v>206</v>
      </c>
      <c r="G2963" s="259" t="s">
        <v>49</v>
      </c>
      <c r="H2963" s="306">
        <v>0</v>
      </c>
      <c r="I2963" s="306">
        <v>0</v>
      </c>
      <c r="J2963" s="306">
        <v>0</v>
      </c>
      <c r="K2963" s="306">
        <v>0</v>
      </c>
      <c r="L2963" s="306">
        <v>1174</v>
      </c>
      <c r="M2963" s="306">
        <v>2332</v>
      </c>
      <c r="N2963" s="306">
        <v>2332</v>
      </c>
    </row>
    <row r="2964" spans="1:14">
      <c r="A2964" s="259" t="s">
        <v>108</v>
      </c>
      <c r="B2964" s="259" t="s">
        <v>29</v>
      </c>
      <c r="C2964" s="259" t="s">
        <v>48</v>
      </c>
      <c r="D2964" s="259" t="s">
        <v>48</v>
      </c>
      <c r="E2964" s="259" t="s">
        <v>48</v>
      </c>
      <c r="F2964" s="259" t="s">
        <v>210</v>
      </c>
      <c r="G2964" s="259" t="s">
        <v>50</v>
      </c>
      <c r="H2964" s="306">
        <v>2184.3195604900002</v>
      </c>
      <c r="I2964" s="306">
        <v>0</v>
      </c>
      <c r="J2964" s="306">
        <v>0</v>
      </c>
      <c r="K2964" s="306">
        <v>0</v>
      </c>
      <c r="L2964" s="306">
        <v>0</v>
      </c>
      <c r="M2964" s="306">
        <v>0</v>
      </c>
      <c r="N2964" s="306">
        <v>0</v>
      </c>
    </row>
    <row r="2965" spans="1:14">
      <c r="A2965" s="259" t="s">
        <v>108</v>
      </c>
      <c r="B2965" s="259" t="s">
        <v>29</v>
      </c>
      <c r="C2965" s="259" t="s">
        <v>53</v>
      </c>
      <c r="D2965" s="259" t="s">
        <v>53</v>
      </c>
      <c r="E2965" s="259" t="s">
        <v>53</v>
      </c>
      <c r="F2965" s="259" t="s">
        <v>210</v>
      </c>
      <c r="G2965" s="259" t="s">
        <v>50</v>
      </c>
      <c r="H2965" s="306">
        <v>0</v>
      </c>
      <c r="I2965" s="306">
        <v>0</v>
      </c>
      <c r="J2965" s="306">
        <v>0</v>
      </c>
      <c r="K2965" s="306">
        <v>0</v>
      </c>
      <c r="L2965" s="306">
        <v>0</v>
      </c>
      <c r="M2965" s="306">
        <v>0</v>
      </c>
      <c r="N2965" s="306">
        <v>0</v>
      </c>
    </row>
    <row r="2966" spans="1:14">
      <c r="A2966" s="259" t="s">
        <v>108</v>
      </c>
      <c r="B2966" s="259" t="s">
        <v>29</v>
      </c>
      <c r="C2966" s="259" t="s">
        <v>54</v>
      </c>
      <c r="D2966" s="259" t="s">
        <v>54</v>
      </c>
      <c r="E2966" s="259" t="s">
        <v>54</v>
      </c>
      <c r="F2966" s="259" t="s">
        <v>210</v>
      </c>
      <c r="G2966" s="259" t="s">
        <v>50</v>
      </c>
      <c r="H2966" s="306">
        <v>52067.944606701996</v>
      </c>
      <c r="I2966" s="306">
        <v>45055.097938542</v>
      </c>
      <c r="J2966" s="306">
        <v>43496.598626319996</v>
      </c>
      <c r="K2966" s="306">
        <v>36320.408258698997</v>
      </c>
      <c r="L2966" s="306">
        <v>44309.593044042995</v>
      </c>
      <c r="M2966" s="306">
        <v>49613.859410335011</v>
      </c>
      <c r="N2966" s="306">
        <v>25206.152597233995</v>
      </c>
    </row>
    <row r="2967" spans="1:14">
      <c r="A2967" s="259" t="s">
        <v>108</v>
      </c>
      <c r="B2967" s="259" t="s">
        <v>29</v>
      </c>
      <c r="C2967" s="259" t="s">
        <v>55</v>
      </c>
      <c r="D2967" s="259" t="s">
        <v>55</v>
      </c>
      <c r="E2967" s="259" t="s">
        <v>55</v>
      </c>
      <c r="F2967" s="259" t="s">
        <v>210</v>
      </c>
      <c r="G2967" s="259" t="s">
        <v>50</v>
      </c>
      <c r="H2967" s="306">
        <v>215.02221928000003</v>
      </c>
      <c r="I2967" s="306">
        <v>204.68203406600003</v>
      </c>
      <c r="J2967" s="306">
        <v>149.77017963100002</v>
      </c>
      <c r="K2967" s="306">
        <v>11.36278596</v>
      </c>
      <c r="L2967" s="306">
        <v>12.440785959999999</v>
      </c>
      <c r="M2967" s="306">
        <v>165.42503515799999</v>
      </c>
      <c r="N2967" s="306">
        <v>235.95998596000007</v>
      </c>
    </row>
    <row r="2968" spans="1:14">
      <c r="A2968" s="259" t="s">
        <v>108</v>
      </c>
      <c r="B2968" s="259" t="s">
        <v>29</v>
      </c>
      <c r="C2968" s="259" t="s">
        <v>56</v>
      </c>
      <c r="D2968" s="259" t="s">
        <v>56</v>
      </c>
      <c r="E2968" s="259" t="s">
        <v>56</v>
      </c>
      <c r="F2968" s="259" t="s">
        <v>210</v>
      </c>
      <c r="G2968" s="259" t="s">
        <v>50</v>
      </c>
      <c r="H2968" s="306">
        <v>43.722439999999999</v>
      </c>
      <c r="I2968" s="306">
        <v>40.529580000000003</v>
      </c>
      <c r="J2968" s="306">
        <v>43.322699999999998</v>
      </c>
      <c r="K2968" s="306">
        <v>26.552479999999999</v>
      </c>
      <c r="L2968" s="306">
        <v>26.552479999999999</v>
      </c>
      <c r="M2968" s="306">
        <v>31.832039999999999</v>
      </c>
      <c r="N2968" s="306">
        <v>17.050360000000001</v>
      </c>
    </row>
    <row r="2969" spans="1:14">
      <c r="A2969" s="259" t="s">
        <v>108</v>
      </c>
      <c r="B2969" s="259" t="s">
        <v>29</v>
      </c>
      <c r="C2969" s="259" t="s">
        <v>57</v>
      </c>
      <c r="D2969" s="259" t="s">
        <v>57</v>
      </c>
      <c r="E2969" s="259" t="s">
        <v>57</v>
      </c>
      <c r="F2969" s="259" t="s">
        <v>210</v>
      </c>
      <c r="G2969" s="259" t="s">
        <v>50</v>
      </c>
      <c r="H2969" s="306">
        <v>0</v>
      </c>
      <c r="I2969" s="306">
        <v>0</v>
      </c>
      <c r="J2969" s="306">
        <v>0</v>
      </c>
      <c r="K2969" s="306">
        <v>0</v>
      </c>
      <c r="L2969" s="306">
        <v>0</v>
      </c>
      <c r="M2969" s="306">
        <v>0</v>
      </c>
      <c r="N2969" s="306">
        <v>0</v>
      </c>
    </row>
    <row r="2970" spans="1:14">
      <c r="A2970" s="259" t="s">
        <v>108</v>
      </c>
      <c r="B2970" s="259" t="s">
        <v>29</v>
      </c>
      <c r="C2970" s="259" t="s">
        <v>58</v>
      </c>
      <c r="D2970" s="259" t="s">
        <v>58</v>
      </c>
      <c r="E2970" s="259" t="s">
        <v>58</v>
      </c>
      <c r="F2970" s="259" t="s">
        <v>210</v>
      </c>
      <c r="G2970" s="259" t="s">
        <v>50</v>
      </c>
      <c r="H2970" s="306">
        <v>42194.054908799997</v>
      </c>
      <c r="I2970" s="306">
        <v>42194.054908799997</v>
      </c>
      <c r="J2970" s="306">
        <v>42194.054908799997</v>
      </c>
      <c r="K2970" s="306">
        <v>42194.054908799997</v>
      </c>
      <c r="L2970" s="306">
        <v>32270.067609599999</v>
      </c>
      <c r="M2970" s="306">
        <v>23779.628284800001</v>
      </c>
      <c r="N2970" s="306">
        <v>23779.628284800001</v>
      </c>
    </row>
    <row r="2971" spans="1:14">
      <c r="A2971" s="259" t="s">
        <v>108</v>
      </c>
      <c r="B2971" s="259" t="s">
        <v>29</v>
      </c>
      <c r="C2971" s="259" t="s">
        <v>59</v>
      </c>
      <c r="D2971" s="259" t="s">
        <v>59</v>
      </c>
      <c r="E2971" s="259" t="s">
        <v>59</v>
      </c>
      <c r="F2971" s="259" t="s">
        <v>210</v>
      </c>
      <c r="G2971" s="259" t="s">
        <v>50</v>
      </c>
      <c r="H2971" s="306">
        <v>1934.1529406589998</v>
      </c>
      <c r="I2971" s="306">
        <v>1931.3753391949997</v>
      </c>
      <c r="J2971" s="306">
        <v>1938.2575078930001</v>
      </c>
      <c r="K2971" s="306">
        <v>1864.9110132610001</v>
      </c>
      <c r="L2971" s="306">
        <v>1895.4739026259999</v>
      </c>
      <c r="M2971" s="306">
        <v>1963.1474955909998</v>
      </c>
      <c r="N2971" s="306">
        <v>2118.7254096890001</v>
      </c>
    </row>
    <row r="2972" spans="1:14">
      <c r="A2972" s="259" t="s">
        <v>108</v>
      </c>
      <c r="B2972" s="259" t="s">
        <v>29</v>
      </c>
      <c r="C2972" s="259" t="s">
        <v>60</v>
      </c>
      <c r="D2972" s="259" t="s">
        <v>60</v>
      </c>
      <c r="E2972" s="259" t="s">
        <v>60</v>
      </c>
      <c r="F2972" s="259" t="s">
        <v>210</v>
      </c>
      <c r="G2972" s="259" t="s">
        <v>50</v>
      </c>
      <c r="H2972" s="306">
        <v>5745.297599690286</v>
      </c>
      <c r="I2972" s="306">
        <v>7395.561020901524</v>
      </c>
      <c r="J2972" s="306">
        <v>7443.9853390635235</v>
      </c>
      <c r="K2972" s="306">
        <v>7443.9853390635235</v>
      </c>
      <c r="L2972" s="306">
        <v>7443.9853390635235</v>
      </c>
      <c r="M2972" s="306">
        <v>7443.9853390635235</v>
      </c>
      <c r="N2972" s="306">
        <v>7443.9853390635235</v>
      </c>
    </row>
    <row r="2973" spans="1:14">
      <c r="A2973" s="259" t="s">
        <v>108</v>
      </c>
      <c r="B2973" s="259" t="s">
        <v>29</v>
      </c>
      <c r="C2973" s="259" t="s">
        <v>61</v>
      </c>
      <c r="D2973" s="259" t="s">
        <v>61</v>
      </c>
      <c r="E2973" s="259" t="s">
        <v>61</v>
      </c>
      <c r="F2973" s="259" t="s">
        <v>210</v>
      </c>
      <c r="G2973" s="259" t="s">
        <v>50</v>
      </c>
      <c r="H2973" s="306">
        <v>737.08038482799998</v>
      </c>
      <c r="I2973" s="306">
        <v>785.44486987400001</v>
      </c>
      <c r="J2973" s="306">
        <v>785.44486987400001</v>
      </c>
      <c r="K2973" s="306">
        <v>785.44486987400001</v>
      </c>
      <c r="L2973" s="306">
        <v>785.44486987400001</v>
      </c>
      <c r="M2973" s="306">
        <v>785.44486987400001</v>
      </c>
      <c r="N2973" s="306">
        <v>785.44486987400001</v>
      </c>
    </row>
    <row r="2974" spans="1:14">
      <c r="A2974" s="259" t="s">
        <v>108</v>
      </c>
      <c r="B2974" s="259" t="s">
        <v>29</v>
      </c>
      <c r="C2974" s="259" t="s">
        <v>63</v>
      </c>
      <c r="D2974" s="259" t="s">
        <v>63</v>
      </c>
      <c r="E2974" s="259" t="s">
        <v>63</v>
      </c>
      <c r="F2974" s="259" t="s">
        <v>210</v>
      </c>
      <c r="G2974" s="259" t="s">
        <v>50</v>
      </c>
      <c r="H2974" s="306">
        <v>42.105305222999995</v>
      </c>
      <c r="I2974" s="306">
        <v>60.914989233</v>
      </c>
      <c r="J2974" s="306">
        <v>59.428172623999998</v>
      </c>
      <c r="K2974" s="306">
        <v>50.034861938999995</v>
      </c>
      <c r="L2974" s="306">
        <v>49.358040545999998</v>
      </c>
      <c r="M2974" s="306">
        <v>55.433703554000004</v>
      </c>
      <c r="N2974" s="306">
        <v>171.33592026899998</v>
      </c>
    </row>
    <row r="2975" spans="1:14">
      <c r="A2975" s="259" t="s">
        <v>108</v>
      </c>
      <c r="B2975" s="259" t="s">
        <v>29</v>
      </c>
      <c r="C2975" s="259" t="s">
        <v>64</v>
      </c>
      <c r="D2975" s="259" t="s">
        <v>64</v>
      </c>
      <c r="E2975" s="259" t="s">
        <v>64</v>
      </c>
      <c r="F2975" s="259" t="s">
        <v>210</v>
      </c>
      <c r="G2975" s="259" t="s">
        <v>50</v>
      </c>
      <c r="H2975" s="306">
        <v>3140.8424576199995</v>
      </c>
      <c r="I2975" s="306">
        <v>2514.6845898619999</v>
      </c>
      <c r="J2975" s="306">
        <v>2341.9149033540007</v>
      </c>
      <c r="K2975" s="306">
        <v>2317.2021018690002</v>
      </c>
      <c r="L2975" s="306">
        <v>2317.2021041820003</v>
      </c>
      <c r="M2975" s="306">
        <v>2317.8429014840003</v>
      </c>
      <c r="N2975" s="306">
        <v>2330.4720042090003</v>
      </c>
    </row>
    <row r="2976" spans="1:14">
      <c r="A2976" s="259" t="s">
        <v>108</v>
      </c>
      <c r="B2976" s="259" t="s">
        <v>29</v>
      </c>
      <c r="C2976" s="259" t="s">
        <v>54</v>
      </c>
      <c r="D2976" s="259" t="s">
        <v>72</v>
      </c>
      <c r="E2976" s="259" t="s">
        <v>72</v>
      </c>
      <c r="F2976" s="259" t="s">
        <v>210</v>
      </c>
      <c r="G2976" s="259" t="s">
        <v>50</v>
      </c>
      <c r="H2976" s="306">
        <v>0</v>
      </c>
      <c r="I2976" s="306">
        <v>0</v>
      </c>
      <c r="J2976" s="306">
        <v>0</v>
      </c>
      <c r="K2976" s="306">
        <v>0</v>
      </c>
      <c r="L2976" s="306">
        <v>0</v>
      </c>
      <c r="M2976" s="306">
        <v>0</v>
      </c>
      <c r="N2976" s="306">
        <v>0</v>
      </c>
    </row>
    <row r="2977" spans="1:14">
      <c r="A2977" s="259" t="s">
        <v>108</v>
      </c>
      <c r="B2977" s="259" t="s">
        <v>29</v>
      </c>
      <c r="C2977" s="259" t="s">
        <v>55</v>
      </c>
      <c r="D2977" s="259" t="s">
        <v>73</v>
      </c>
      <c r="E2977" s="259" t="s">
        <v>73</v>
      </c>
      <c r="F2977" s="259" t="s">
        <v>210</v>
      </c>
      <c r="G2977" s="259" t="s">
        <v>50</v>
      </c>
      <c r="H2977" s="306">
        <v>0</v>
      </c>
      <c r="I2977" s="306">
        <v>0</v>
      </c>
      <c r="J2977" s="306">
        <v>411.74099999999999</v>
      </c>
      <c r="K2977" s="306">
        <v>10.968999999999999</v>
      </c>
      <c r="L2977" s="306">
        <v>50.16</v>
      </c>
      <c r="M2977" s="306">
        <v>245.15100000000001</v>
      </c>
      <c r="N2977" s="306">
        <v>252.291</v>
      </c>
    </row>
    <row r="2978" spans="1:14">
      <c r="A2978" s="259" t="s">
        <v>108</v>
      </c>
      <c r="B2978" s="259" t="s">
        <v>29</v>
      </c>
      <c r="C2978" s="259" t="s">
        <v>57</v>
      </c>
      <c r="D2978" s="259" t="s">
        <v>74</v>
      </c>
      <c r="E2978" s="259" t="s">
        <v>74</v>
      </c>
      <c r="F2978" s="259" t="s">
        <v>210</v>
      </c>
      <c r="G2978" s="259" t="s">
        <v>50</v>
      </c>
      <c r="H2978" s="306">
        <v>0</v>
      </c>
      <c r="I2978" s="306">
        <v>0</v>
      </c>
      <c r="J2978" s="306">
        <v>0</v>
      </c>
      <c r="K2978" s="306">
        <v>0</v>
      </c>
      <c r="L2978" s="306">
        <v>0</v>
      </c>
      <c r="M2978" s="306">
        <v>0</v>
      </c>
      <c r="N2978" s="306">
        <v>0</v>
      </c>
    </row>
    <row r="2979" spans="1:14">
      <c r="A2979" s="259" t="s">
        <v>108</v>
      </c>
      <c r="B2979" s="259" t="s">
        <v>29</v>
      </c>
      <c r="C2979" s="259" t="s">
        <v>64</v>
      </c>
      <c r="D2979" s="259" t="s">
        <v>75</v>
      </c>
      <c r="E2979" s="259" t="s">
        <v>75</v>
      </c>
      <c r="F2979" s="259" t="s">
        <v>210</v>
      </c>
      <c r="G2979" s="259" t="s">
        <v>50</v>
      </c>
      <c r="H2979" s="306">
        <v>0</v>
      </c>
      <c r="I2979" s="306">
        <v>0</v>
      </c>
      <c r="J2979" s="306">
        <v>0</v>
      </c>
      <c r="K2979" s="306">
        <v>0</v>
      </c>
      <c r="L2979" s="306">
        <v>0</v>
      </c>
      <c r="M2979" s="306">
        <v>0</v>
      </c>
      <c r="N2979" s="306">
        <v>0</v>
      </c>
    </row>
    <row r="2980" spans="1:14">
      <c r="A2980" s="259" t="s">
        <v>108</v>
      </c>
      <c r="B2980" s="259" t="s">
        <v>29</v>
      </c>
      <c r="C2980" s="259" t="s">
        <v>60</v>
      </c>
      <c r="D2980" s="259" t="s">
        <v>76</v>
      </c>
      <c r="E2980" s="259" t="s">
        <v>76</v>
      </c>
      <c r="F2980" s="259" t="s">
        <v>210</v>
      </c>
      <c r="G2980" s="259" t="s">
        <v>50</v>
      </c>
      <c r="H2980" s="306">
        <v>0</v>
      </c>
      <c r="I2980" s="306">
        <v>0</v>
      </c>
      <c r="J2980" s="306">
        <v>0</v>
      </c>
      <c r="K2980" s="306">
        <v>0</v>
      </c>
      <c r="L2980" s="306">
        <v>0</v>
      </c>
      <c r="M2980" s="306">
        <v>7690.7434594534016</v>
      </c>
      <c r="N2980" s="306">
        <v>18683.3718427274</v>
      </c>
    </row>
    <row r="2981" spans="1:14">
      <c r="A2981" s="259" t="s">
        <v>108</v>
      </c>
      <c r="B2981" s="259" t="s">
        <v>29</v>
      </c>
      <c r="C2981" s="259" t="s">
        <v>61</v>
      </c>
      <c r="D2981" s="259" t="s">
        <v>77</v>
      </c>
      <c r="E2981" s="259" t="s">
        <v>77</v>
      </c>
      <c r="F2981" s="259" t="s">
        <v>210</v>
      </c>
      <c r="G2981" s="259" t="s">
        <v>50</v>
      </c>
      <c r="H2981" s="306">
        <v>0</v>
      </c>
      <c r="I2981" s="306">
        <v>928.38059360499994</v>
      </c>
      <c r="J2981" s="306">
        <v>2868.8689629149999</v>
      </c>
      <c r="K2981" s="306">
        <v>2868.8689629149999</v>
      </c>
      <c r="L2981" s="306">
        <v>5113.8821898619999</v>
      </c>
      <c r="M2981" s="306">
        <v>5113.8821898619999</v>
      </c>
      <c r="N2981" s="306">
        <v>5113.8821898619999</v>
      </c>
    </row>
    <row r="2982" spans="1:14">
      <c r="A2982" s="259" t="s">
        <v>108</v>
      </c>
      <c r="B2982" s="259" t="s">
        <v>29</v>
      </c>
      <c r="C2982" s="259" t="s">
        <v>62</v>
      </c>
      <c r="D2982" s="259" t="s">
        <v>78</v>
      </c>
      <c r="E2982" s="259" t="s">
        <v>78</v>
      </c>
      <c r="F2982" s="259" t="s">
        <v>210</v>
      </c>
      <c r="G2982" s="259" t="s">
        <v>50</v>
      </c>
      <c r="H2982" s="306">
        <v>0</v>
      </c>
      <c r="I2982" s="306">
        <v>4079.1158996170002</v>
      </c>
      <c r="J2982" s="306">
        <v>8805.6614991930001</v>
      </c>
      <c r="K2982" s="306">
        <v>55098.859996242005</v>
      </c>
      <c r="L2982" s="306">
        <v>64045.915463992002</v>
      </c>
      <c r="M2982" s="306">
        <v>64045.915463992002</v>
      </c>
      <c r="N2982" s="306">
        <v>81359.371250421013</v>
      </c>
    </row>
    <row r="2983" spans="1:14">
      <c r="A2983" s="259" t="s">
        <v>108</v>
      </c>
      <c r="B2983" s="259" t="s">
        <v>29</v>
      </c>
      <c r="C2983" s="259" t="s">
        <v>63</v>
      </c>
      <c r="D2983" s="259" t="s">
        <v>79</v>
      </c>
      <c r="E2983" s="259" t="s">
        <v>79</v>
      </c>
      <c r="F2983" s="259" t="s">
        <v>210</v>
      </c>
      <c r="G2983" s="259" t="s">
        <v>50</v>
      </c>
      <c r="H2983" s="306">
        <v>4025.8643132949996</v>
      </c>
      <c r="I2983" s="306">
        <v>4136.841608705</v>
      </c>
      <c r="J2983" s="306">
        <v>4238.7333385850006</v>
      </c>
      <c r="K2983" s="306">
        <v>3961.8036032719997</v>
      </c>
      <c r="L2983" s="306">
        <v>3867.6090670980002</v>
      </c>
      <c r="M2983" s="306">
        <v>4333.728752901</v>
      </c>
      <c r="N2983" s="306">
        <v>4012.2884291220003</v>
      </c>
    </row>
    <row r="2984" spans="1:14">
      <c r="A2984" s="259" t="s">
        <v>108</v>
      </c>
      <c r="B2984" s="259" t="s">
        <v>29</v>
      </c>
      <c r="C2984" s="259" t="s">
        <v>60</v>
      </c>
      <c r="D2984" s="259" t="s">
        <v>76</v>
      </c>
      <c r="E2984" s="259" t="s">
        <v>207</v>
      </c>
      <c r="F2984" s="259" t="s">
        <v>210</v>
      </c>
      <c r="G2984" s="259" t="s">
        <v>50</v>
      </c>
      <c r="H2984" s="306">
        <v>0</v>
      </c>
      <c r="I2984" s="306">
        <v>0</v>
      </c>
      <c r="J2984" s="306">
        <v>0</v>
      </c>
      <c r="K2984" s="306">
        <v>0</v>
      </c>
      <c r="L2984" s="306">
        <v>0</v>
      </c>
      <c r="M2984" s="306">
        <v>794.97137060299997</v>
      </c>
      <c r="N2984" s="306">
        <v>8652.7674159070011</v>
      </c>
    </row>
    <row r="2985" spans="1:14">
      <c r="A2985" s="259" t="s">
        <v>108</v>
      </c>
      <c r="B2985" s="259" t="s">
        <v>29</v>
      </c>
      <c r="C2985" s="259" t="s">
        <v>63</v>
      </c>
      <c r="D2985" s="259" t="s">
        <v>79</v>
      </c>
      <c r="E2985" s="259" t="s">
        <v>208</v>
      </c>
      <c r="F2985" s="259" t="s">
        <v>210</v>
      </c>
      <c r="G2985" s="259" t="s">
        <v>50</v>
      </c>
      <c r="H2985" s="306">
        <v>0</v>
      </c>
      <c r="I2985" s="306">
        <v>0</v>
      </c>
      <c r="J2985" s="306">
        <v>0</v>
      </c>
      <c r="K2985" s="306">
        <v>0</v>
      </c>
      <c r="L2985" s="306">
        <v>0</v>
      </c>
      <c r="M2985" s="306">
        <v>324.24542276199998</v>
      </c>
      <c r="N2985" s="306">
        <v>3492.3704014129999</v>
      </c>
    </row>
    <row r="2986" spans="1:14">
      <c r="A2986" s="259" t="s">
        <v>108</v>
      </c>
      <c r="B2986" s="259" t="s">
        <v>29</v>
      </c>
      <c r="C2986" s="259" t="s">
        <v>65</v>
      </c>
      <c r="D2986" s="259" t="s">
        <v>209</v>
      </c>
      <c r="E2986" s="259" t="s">
        <v>80</v>
      </c>
      <c r="F2986" s="259" t="s">
        <v>210</v>
      </c>
      <c r="G2986" s="259" t="s">
        <v>50</v>
      </c>
      <c r="H2986" s="306">
        <v>0</v>
      </c>
      <c r="I2986" s="306">
        <v>0</v>
      </c>
      <c r="J2986" s="306">
        <v>0</v>
      </c>
      <c r="K2986" s="306">
        <v>0</v>
      </c>
      <c r="L2986" s="306">
        <v>0</v>
      </c>
      <c r="M2986" s="306">
        <v>0</v>
      </c>
      <c r="N2986" s="306">
        <v>0</v>
      </c>
    </row>
    <row r="2987" spans="1:14">
      <c r="A2987" s="259" t="s">
        <v>108</v>
      </c>
      <c r="B2987" s="259" t="s">
        <v>29</v>
      </c>
      <c r="C2987" s="259" t="s">
        <v>65</v>
      </c>
      <c r="D2987" s="259" t="s">
        <v>209</v>
      </c>
      <c r="E2987" s="259" t="s">
        <v>81</v>
      </c>
      <c r="F2987" s="259" t="s">
        <v>210</v>
      </c>
      <c r="G2987" s="259" t="s">
        <v>50</v>
      </c>
      <c r="H2987" s="306">
        <v>0</v>
      </c>
      <c r="I2987" s="306">
        <v>0</v>
      </c>
      <c r="J2987" s="306">
        <v>0</v>
      </c>
      <c r="K2987" s="306">
        <v>0</v>
      </c>
      <c r="L2987" s="306">
        <v>0</v>
      </c>
      <c r="M2987" s="306">
        <v>0</v>
      </c>
      <c r="N2987" s="306">
        <v>0</v>
      </c>
    </row>
    <row r="2989" spans="1:14">
      <c r="A2989" s="259" t="s">
        <v>2</v>
      </c>
      <c r="B2989" s="259" t="s">
        <v>43</v>
      </c>
      <c r="C2989" s="259" t="s">
        <v>203</v>
      </c>
      <c r="D2989" s="259" t="s">
        <v>204</v>
      </c>
      <c r="E2989" s="259" t="s">
        <v>205</v>
      </c>
      <c r="F2989" s="259" t="s">
        <v>99</v>
      </c>
      <c r="G2989" s="259" t="s">
        <v>46</v>
      </c>
      <c r="H2989" s="306">
        <v>2025</v>
      </c>
      <c r="I2989" s="306">
        <v>2028</v>
      </c>
      <c r="J2989" s="306">
        <v>2030</v>
      </c>
      <c r="K2989" s="306">
        <v>2032</v>
      </c>
      <c r="L2989" s="306">
        <v>2035</v>
      </c>
      <c r="M2989" s="306">
        <v>2037</v>
      </c>
      <c r="N2989" s="306">
        <v>2040</v>
      </c>
    </row>
    <row r="2990" spans="1:14">
      <c r="A2990" s="259" t="s">
        <v>108</v>
      </c>
      <c r="B2990" s="259" t="s">
        <v>211</v>
      </c>
      <c r="C2990" s="259" t="s">
        <v>48</v>
      </c>
      <c r="D2990" s="259" t="s">
        <v>48</v>
      </c>
      <c r="E2990" s="259" t="s">
        <v>48</v>
      </c>
      <c r="F2990" s="259" t="s">
        <v>206</v>
      </c>
      <c r="G2990" s="259" t="s">
        <v>49</v>
      </c>
      <c r="H2990" s="306">
        <v>117757.12676099998</v>
      </c>
      <c r="I2990" s="306">
        <v>70310.247193000003</v>
      </c>
      <c r="J2990" s="306">
        <v>31444.253227000001</v>
      </c>
      <c r="K2990" s="306">
        <v>2308.3889652830967</v>
      </c>
      <c r="L2990" s="306">
        <v>1507.3351922830964</v>
      </c>
      <c r="M2990" s="306">
        <v>1385.4654042830964</v>
      </c>
      <c r="N2990" s="306">
        <v>1240.5203582830966</v>
      </c>
    </row>
    <row r="2991" spans="1:14">
      <c r="A2991" s="259" t="s">
        <v>108</v>
      </c>
      <c r="B2991" s="259" t="s">
        <v>211</v>
      </c>
      <c r="C2991" s="259" t="s">
        <v>53</v>
      </c>
      <c r="D2991" s="259" t="s">
        <v>53</v>
      </c>
      <c r="E2991" s="259" t="s">
        <v>53</v>
      </c>
      <c r="F2991" s="259" t="s">
        <v>206</v>
      </c>
      <c r="G2991" s="259" t="s">
        <v>49</v>
      </c>
      <c r="H2991" s="306">
        <v>0</v>
      </c>
      <c r="I2991" s="306">
        <v>0</v>
      </c>
      <c r="J2991" s="306">
        <v>0</v>
      </c>
      <c r="K2991" s="306">
        <v>6813.1181189628005</v>
      </c>
      <c r="L2991" s="306">
        <v>6813.1181189628005</v>
      </c>
      <c r="M2991" s="306">
        <v>6813.1181189628005</v>
      </c>
      <c r="N2991" s="306">
        <v>6813.1181189628005</v>
      </c>
    </row>
    <row r="2992" spans="1:14">
      <c r="A2992" s="259" t="s">
        <v>108</v>
      </c>
      <c r="B2992" s="259" t="s">
        <v>211</v>
      </c>
      <c r="C2992" s="259" t="s">
        <v>54</v>
      </c>
      <c r="D2992" s="259" t="s">
        <v>54</v>
      </c>
      <c r="E2992" s="259" t="s">
        <v>54</v>
      </c>
      <c r="F2992" s="259" t="s">
        <v>206</v>
      </c>
      <c r="G2992" s="259" t="s">
        <v>49</v>
      </c>
      <c r="H2992" s="306">
        <v>175351.30280008991</v>
      </c>
      <c r="I2992" s="306">
        <v>178652.30280008994</v>
      </c>
      <c r="J2992" s="306">
        <v>178652.30280008994</v>
      </c>
      <c r="K2992" s="306">
        <v>178188.23806056051</v>
      </c>
      <c r="L2992" s="306">
        <v>178188.23806056051</v>
      </c>
      <c r="M2992" s="306">
        <v>178105.7880605605</v>
      </c>
      <c r="N2992" s="306">
        <v>167321.18548056055</v>
      </c>
    </row>
    <row r="2993" spans="1:14">
      <c r="A2993" s="259" t="s">
        <v>108</v>
      </c>
      <c r="B2993" s="259" t="s">
        <v>211</v>
      </c>
      <c r="C2993" s="259" t="s">
        <v>55</v>
      </c>
      <c r="D2993" s="259" t="s">
        <v>55</v>
      </c>
      <c r="E2993" s="259" t="s">
        <v>55</v>
      </c>
      <c r="F2993" s="259" t="s">
        <v>206</v>
      </c>
      <c r="G2993" s="259" t="s">
        <v>49</v>
      </c>
      <c r="H2993" s="306">
        <v>108679.06100000007</v>
      </c>
      <c r="I2993" s="306">
        <v>107090.56100000009</v>
      </c>
      <c r="J2993" s="306">
        <v>106643.72045500008</v>
      </c>
      <c r="K2993" s="306">
        <v>105670.36925600008</v>
      </c>
      <c r="L2993" s="306">
        <v>105650.47212200008</v>
      </c>
      <c r="M2993" s="306">
        <v>104089.02841400007</v>
      </c>
      <c r="N2993" s="306">
        <v>90867.770973000108</v>
      </c>
    </row>
    <row r="2994" spans="1:14">
      <c r="A2994" s="259" t="s">
        <v>108</v>
      </c>
      <c r="B2994" s="259" t="s">
        <v>211</v>
      </c>
      <c r="C2994" s="259" t="s">
        <v>56</v>
      </c>
      <c r="D2994" s="259" t="s">
        <v>56</v>
      </c>
      <c r="E2994" s="259" t="s">
        <v>56</v>
      </c>
      <c r="F2994" s="259" t="s">
        <v>206</v>
      </c>
      <c r="G2994" s="259" t="s">
        <v>49</v>
      </c>
      <c r="H2994" s="306">
        <v>64319.662238999983</v>
      </c>
      <c r="I2994" s="306">
        <v>64370.288299999993</v>
      </c>
      <c r="J2994" s="306">
        <v>86435.885790999993</v>
      </c>
      <c r="K2994" s="306">
        <v>86265.885790999993</v>
      </c>
      <c r="L2994" s="306">
        <v>85127.185790999996</v>
      </c>
      <c r="M2994" s="306">
        <v>74829.81403400001</v>
      </c>
      <c r="N2994" s="306">
        <v>49806.777279000002</v>
      </c>
    </row>
    <row r="2995" spans="1:14">
      <c r="A2995" s="259" t="s">
        <v>108</v>
      </c>
      <c r="B2995" s="259" t="s">
        <v>211</v>
      </c>
      <c r="C2995" s="259" t="s">
        <v>57</v>
      </c>
      <c r="D2995" s="259" t="s">
        <v>57</v>
      </c>
      <c r="E2995" s="259" t="s">
        <v>57</v>
      </c>
      <c r="F2995" s="259" t="s">
        <v>206</v>
      </c>
      <c r="G2995" s="259" t="s">
        <v>49</v>
      </c>
      <c r="H2995" s="306">
        <v>237.6</v>
      </c>
      <c r="I2995" s="306">
        <v>237.6</v>
      </c>
      <c r="J2995" s="306">
        <v>237.6</v>
      </c>
      <c r="K2995" s="306">
        <v>237.6</v>
      </c>
      <c r="L2995" s="306">
        <v>237.6</v>
      </c>
      <c r="M2995" s="306">
        <v>237.6</v>
      </c>
      <c r="N2995" s="306">
        <v>237.6</v>
      </c>
    </row>
    <row r="2996" spans="1:14">
      <c r="A2996" s="259" t="s">
        <v>108</v>
      </c>
      <c r="B2996" s="259" t="s">
        <v>211</v>
      </c>
      <c r="C2996" s="259" t="s">
        <v>58</v>
      </c>
      <c r="D2996" s="259" t="s">
        <v>58</v>
      </c>
      <c r="E2996" s="259" t="s">
        <v>58</v>
      </c>
      <c r="F2996" s="259" t="s">
        <v>206</v>
      </c>
      <c r="G2996" s="259" t="s">
        <v>49</v>
      </c>
      <c r="H2996" s="306">
        <v>82051.000000000015</v>
      </c>
      <c r="I2996" s="306">
        <v>83017.000000000015</v>
      </c>
      <c r="J2996" s="306">
        <v>83010.000000000015</v>
      </c>
      <c r="K2996" s="306">
        <v>83538.000000000015</v>
      </c>
      <c r="L2996" s="306">
        <v>78475.790747000006</v>
      </c>
      <c r="M2996" s="306">
        <v>69012.693365999992</v>
      </c>
      <c r="N2996" s="306">
        <v>42943</v>
      </c>
    </row>
    <row r="2997" spans="1:14">
      <c r="A2997" s="259" t="s">
        <v>108</v>
      </c>
      <c r="B2997" s="259" t="s">
        <v>211</v>
      </c>
      <c r="C2997" s="259" t="s">
        <v>59</v>
      </c>
      <c r="D2997" s="259" t="s">
        <v>59</v>
      </c>
      <c r="E2997" s="259" t="s">
        <v>59</v>
      </c>
      <c r="F2997" s="259" t="s">
        <v>206</v>
      </c>
      <c r="G2997" s="259" t="s">
        <v>49</v>
      </c>
      <c r="H2997" s="306">
        <v>60401.617999999988</v>
      </c>
      <c r="I2997" s="306">
        <v>60402.612999999983</v>
      </c>
      <c r="J2997" s="306">
        <v>60402.612999999983</v>
      </c>
      <c r="K2997" s="306">
        <v>60401.212999999982</v>
      </c>
      <c r="L2997" s="306">
        <v>60401.212999999982</v>
      </c>
      <c r="M2997" s="306">
        <v>60401.212999999982</v>
      </c>
      <c r="N2997" s="306">
        <v>60401.212999999982</v>
      </c>
    </row>
    <row r="2998" spans="1:14">
      <c r="A2998" s="259" t="s">
        <v>108</v>
      </c>
      <c r="B2998" s="259" t="s">
        <v>211</v>
      </c>
      <c r="C2998" s="259" t="s">
        <v>60</v>
      </c>
      <c r="D2998" s="259" t="s">
        <v>60</v>
      </c>
      <c r="E2998" s="259" t="s">
        <v>60</v>
      </c>
      <c r="F2998" s="259" t="s">
        <v>206</v>
      </c>
      <c r="G2998" s="259" t="s">
        <v>49</v>
      </c>
      <c r="H2998" s="306">
        <v>52169.697999999997</v>
      </c>
      <c r="I2998" s="306">
        <v>54924.697999999997</v>
      </c>
      <c r="J2998" s="306">
        <v>54924.697999999997</v>
      </c>
      <c r="K2998" s="306">
        <v>54924.697999999997</v>
      </c>
      <c r="L2998" s="306">
        <v>54924.697999999997</v>
      </c>
      <c r="M2998" s="306">
        <v>54924.697999999997</v>
      </c>
      <c r="N2998" s="306">
        <v>54924.697999999997</v>
      </c>
    </row>
    <row r="2999" spans="1:14">
      <c r="A2999" s="259" t="s">
        <v>108</v>
      </c>
      <c r="B2999" s="259" t="s">
        <v>211</v>
      </c>
      <c r="C2999" s="259" t="s">
        <v>61</v>
      </c>
      <c r="D2999" s="259" t="s">
        <v>61</v>
      </c>
      <c r="E2999" s="259" t="s">
        <v>61</v>
      </c>
      <c r="F2999" s="259" t="s">
        <v>206</v>
      </c>
      <c r="G2999" s="259" t="s">
        <v>49</v>
      </c>
      <c r="H2999" s="306">
        <v>87104.957000000009</v>
      </c>
      <c r="I2999" s="306">
        <v>88114.957000000009</v>
      </c>
      <c r="J2999" s="306">
        <v>88114.957000000009</v>
      </c>
      <c r="K2999" s="306">
        <v>88114.957000000009</v>
      </c>
      <c r="L2999" s="306">
        <v>88114.957000000009</v>
      </c>
      <c r="M2999" s="306">
        <v>88114.957000000009</v>
      </c>
      <c r="N2999" s="306">
        <v>88114.957000000009</v>
      </c>
    </row>
    <row r="3000" spans="1:14">
      <c r="A3000" s="259" t="s">
        <v>108</v>
      </c>
      <c r="B3000" s="259" t="s">
        <v>211</v>
      </c>
      <c r="C3000" s="259" t="s">
        <v>63</v>
      </c>
      <c r="D3000" s="259" t="s">
        <v>63</v>
      </c>
      <c r="E3000" s="259" t="s">
        <v>63</v>
      </c>
      <c r="F3000" s="259" t="s">
        <v>206</v>
      </c>
      <c r="G3000" s="259" t="s">
        <v>49</v>
      </c>
      <c r="H3000" s="306">
        <v>1222.3999999999999</v>
      </c>
      <c r="I3000" s="306">
        <v>1632.3999999999999</v>
      </c>
      <c r="J3000" s="306">
        <v>1632.3999999999999</v>
      </c>
      <c r="K3000" s="306">
        <v>1632.3999999999999</v>
      </c>
      <c r="L3000" s="306">
        <v>1632.3999999999999</v>
      </c>
      <c r="M3000" s="306">
        <v>1632.3999999999999</v>
      </c>
      <c r="N3000" s="306">
        <v>1632.3999999999999</v>
      </c>
    </row>
    <row r="3001" spans="1:14">
      <c r="A3001" s="259" t="s">
        <v>108</v>
      </c>
      <c r="B3001" s="259" t="s">
        <v>211</v>
      </c>
      <c r="C3001" s="259" t="s">
        <v>64</v>
      </c>
      <c r="D3001" s="259" t="s">
        <v>64</v>
      </c>
      <c r="E3001" s="259" t="s">
        <v>64</v>
      </c>
      <c r="F3001" s="259" t="s">
        <v>206</v>
      </c>
      <c r="G3001" s="259" t="s">
        <v>49</v>
      </c>
      <c r="H3001" s="306">
        <v>6433.4299999999967</v>
      </c>
      <c r="I3001" s="306">
        <v>3971.1349999999989</v>
      </c>
      <c r="J3001" s="306">
        <v>3911.1349999999989</v>
      </c>
      <c r="K3001" s="306">
        <v>3864.6349999999989</v>
      </c>
      <c r="L3001" s="306">
        <v>3864.6349999999989</v>
      </c>
      <c r="M3001" s="306">
        <v>3441.985999999999</v>
      </c>
      <c r="N3001" s="306">
        <v>3422.925999999999</v>
      </c>
    </row>
    <row r="3002" spans="1:14">
      <c r="A3002" s="259" t="s">
        <v>108</v>
      </c>
      <c r="B3002" s="259" t="s">
        <v>211</v>
      </c>
      <c r="C3002" s="259" t="s">
        <v>54</v>
      </c>
      <c r="D3002" s="259" t="s">
        <v>72</v>
      </c>
      <c r="E3002" s="259" t="s">
        <v>72</v>
      </c>
      <c r="F3002" s="259" t="s">
        <v>206</v>
      </c>
      <c r="G3002" s="259" t="s">
        <v>49</v>
      </c>
      <c r="H3002" s="306">
        <v>0</v>
      </c>
      <c r="I3002" s="306">
        <v>24920.207569999999</v>
      </c>
      <c r="J3002" s="306">
        <v>29232.704307</v>
      </c>
      <c r="K3002" s="306">
        <v>31872.752692999995</v>
      </c>
      <c r="L3002" s="306">
        <v>31959.185776999995</v>
      </c>
      <c r="M3002" s="306">
        <v>37381.266511999995</v>
      </c>
      <c r="N3002" s="306">
        <v>41643.168811999996</v>
      </c>
    </row>
    <row r="3003" spans="1:14">
      <c r="A3003" s="259" t="s">
        <v>108</v>
      </c>
      <c r="B3003" s="259" t="s">
        <v>211</v>
      </c>
      <c r="C3003" s="259" t="s">
        <v>55</v>
      </c>
      <c r="D3003" s="259" t="s">
        <v>73</v>
      </c>
      <c r="E3003" s="259" t="s">
        <v>73</v>
      </c>
      <c r="F3003" s="259" t="s">
        <v>206</v>
      </c>
      <c r="G3003" s="259" t="s">
        <v>49</v>
      </c>
      <c r="H3003" s="306">
        <v>0</v>
      </c>
      <c r="I3003" s="306">
        <v>542.08199999999999</v>
      </c>
      <c r="J3003" s="306">
        <v>542.08199999999999</v>
      </c>
      <c r="K3003" s="306">
        <v>4305.7562370000005</v>
      </c>
      <c r="L3003" s="306">
        <v>4305.7562370000005</v>
      </c>
      <c r="M3003" s="306">
        <v>4305.7562370000005</v>
      </c>
      <c r="N3003" s="306">
        <v>4305.7562370000005</v>
      </c>
    </row>
    <row r="3004" spans="1:14">
      <c r="A3004" s="259" t="s">
        <v>108</v>
      </c>
      <c r="B3004" s="259" t="s">
        <v>211</v>
      </c>
      <c r="C3004" s="259" t="s">
        <v>57</v>
      </c>
      <c r="D3004" s="259" t="s">
        <v>74</v>
      </c>
      <c r="E3004" s="259" t="s">
        <v>74</v>
      </c>
      <c r="F3004" s="259" t="s">
        <v>206</v>
      </c>
      <c r="G3004" s="259" t="s">
        <v>49</v>
      </c>
      <c r="H3004" s="306">
        <v>0</v>
      </c>
      <c r="I3004" s="306">
        <v>0</v>
      </c>
      <c r="J3004" s="306">
        <v>0</v>
      </c>
      <c r="K3004" s="306">
        <v>0</v>
      </c>
      <c r="L3004" s="306">
        <v>0</v>
      </c>
      <c r="M3004" s="306">
        <v>0</v>
      </c>
      <c r="N3004" s="306">
        <v>0</v>
      </c>
    </row>
    <row r="3005" spans="1:14">
      <c r="A3005" s="259" t="s">
        <v>108</v>
      </c>
      <c r="B3005" s="259" t="s">
        <v>211</v>
      </c>
      <c r="C3005" s="259" t="s">
        <v>64</v>
      </c>
      <c r="D3005" s="259" t="s">
        <v>75</v>
      </c>
      <c r="E3005" s="259" t="s">
        <v>75</v>
      </c>
      <c r="F3005" s="259" t="s">
        <v>206</v>
      </c>
      <c r="G3005" s="259" t="s">
        <v>49</v>
      </c>
      <c r="H3005" s="306">
        <v>0</v>
      </c>
      <c r="I3005" s="306">
        <v>0</v>
      </c>
      <c r="J3005" s="306">
        <v>0</v>
      </c>
      <c r="K3005" s="306">
        <v>7114</v>
      </c>
      <c r="L3005" s="306">
        <v>7114</v>
      </c>
      <c r="M3005" s="306">
        <v>7114</v>
      </c>
      <c r="N3005" s="306">
        <v>7114</v>
      </c>
    </row>
    <row r="3006" spans="1:14">
      <c r="A3006" s="259" t="s">
        <v>108</v>
      </c>
      <c r="B3006" s="259" t="s">
        <v>211</v>
      </c>
      <c r="C3006" s="259" t="s">
        <v>60</v>
      </c>
      <c r="D3006" s="259" t="s">
        <v>76</v>
      </c>
      <c r="E3006" s="259" t="s">
        <v>76</v>
      </c>
      <c r="F3006" s="259" t="s">
        <v>206</v>
      </c>
      <c r="G3006" s="259" t="s">
        <v>49</v>
      </c>
      <c r="H3006" s="306">
        <v>0</v>
      </c>
      <c r="I3006" s="306">
        <v>0</v>
      </c>
      <c r="J3006" s="306">
        <v>0</v>
      </c>
      <c r="K3006" s="306">
        <v>0</v>
      </c>
      <c r="L3006" s="306">
        <v>7342.6577400000006</v>
      </c>
      <c r="M3006" s="306">
        <v>95217.115317000003</v>
      </c>
      <c r="N3006" s="306">
        <v>203671.34307100001</v>
      </c>
    </row>
    <row r="3007" spans="1:14">
      <c r="A3007" s="259" t="s">
        <v>108</v>
      </c>
      <c r="B3007" s="259" t="s">
        <v>211</v>
      </c>
      <c r="C3007" s="259" t="s">
        <v>61</v>
      </c>
      <c r="D3007" s="259" t="s">
        <v>77</v>
      </c>
      <c r="E3007" s="259" t="s">
        <v>77</v>
      </c>
      <c r="F3007" s="259" t="s">
        <v>206</v>
      </c>
      <c r="G3007" s="259" t="s">
        <v>49</v>
      </c>
      <c r="H3007" s="306">
        <v>0</v>
      </c>
      <c r="I3007" s="306">
        <v>12288.607059</v>
      </c>
      <c r="J3007" s="306">
        <v>66957.510993999997</v>
      </c>
      <c r="K3007" s="306">
        <v>83877.522205000016</v>
      </c>
      <c r="L3007" s="306">
        <v>112562.60848200001</v>
      </c>
      <c r="M3007" s="306">
        <v>121673.32785400002</v>
      </c>
      <c r="N3007" s="306">
        <v>291105.53757700004</v>
      </c>
    </row>
    <row r="3008" spans="1:14">
      <c r="A3008" s="259" t="s">
        <v>108</v>
      </c>
      <c r="B3008" s="259" t="s">
        <v>211</v>
      </c>
      <c r="C3008" s="259" t="s">
        <v>62</v>
      </c>
      <c r="D3008" s="259" t="s">
        <v>78</v>
      </c>
      <c r="E3008" s="259" t="s">
        <v>78</v>
      </c>
      <c r="F3008" s="259" t="s">
        <v>206</v>
      </c>
      <c r="G3008" s="259" t="s">
        <v>49</v>
      </c>
      <c r="H3008" s="306">
        <v>12</v>
      </c>
      <c r="I3008" s="306">
        <v>2612</v>
      </c>
      <c r="J3008" s="306">
        <v>2612</v>
      </c>
      <c r="K3008" s="306">
        <v>2612</v>
      </c>
      <c r="L3008" s="306">
        <v>5200</v>
      </c>
      <c r="M3008" s="306">
        <v>5200</v>
      </c>
      <c r="N3008" s="306">
        <v>5200</v>
      </c>
    </row>
    <row r="3009" spans="1:14">
      <c r="A3009" s="259" t="s">
        <v>108</v>
      </c>
      <c r="B3009" s="259" t="s">
        <v>211</v>
      </c>
      <c r="C3009" s="259" t="s">
        <v>63</v>
      </c>
      <c r="D3009" s="259" t="s">
        <v>79</v>
      </c>
      <c r="E3009" s="259" t="s">
        <v>79</v>
      </c>
      <c r="F3009" s="259" t="s">
        <v>206</v>
      </c>
      <c r="G3009" s="259" t="s">
        <v>49</v>
      </c>
      <c r="H3009" s="306">
        <v>8402.3686440000001</v>
      </c>
      <c r="I3009" s="306">
        <v>8402.3686440000001</v>
      </c>
      <c r="J3009" s="306">
        <v>11084.081650000002</v>
      </c>
      <c r="K3009" s="306">
        <v>11084.081650000002</v>
      </c>
      <c r="L3009" s="306">
        <v>13390.614233000002</v>
      </c>
      <c r="M3009" s="306">
        <v>13390.614233000002</v>
      </c>
      <c r="N3009" s="306">
        <v>13390.614233000002</v>
      </c>
    </row>
    <row r="3010" spans="1:14">
      <c r="A3010" s="259" t="s">
        <v>108</v>
      </c>
      <c r="B3010" s="259" t="s">
        <v>211</v>
      </c>
      <c r="C3010" s="259" t="s">
        <v>60</v>
      </c>
      <c r="D3010" s="259" t="s">
        <v>76</v>
      </c>
      <c r="E3010" s="259" t="s">
        <v>207</v>
      </c>
      <c r="F3010" s="259" t="s">
        <v>206</v>
      </c>
      <c r="G3010" s="259" t="s">
        <v>49</v>
      </c>
      <c r="H3010" s="306">
        <v>0</v>
      </c>
      <c r="I3010" s="306">
        <v>0</v>
      </c>
      <c r="J3010" s="306">
        <v>8191.5006380000004</v>
      </c>
      <c r="K3010" s="306">
        <v>29075.466339999999</v>
      </c>
      <c r="L3010" s="306">
        <v>45934.676422999997</v>
      </c>
      <c r="M3010" s="306">
        <v>54579.064177000007</v>
      </c>
      <c r="N3010" s="306">
        <v>89590.62582500001</v>
      </c>
    </row>
    <row r="3011" spans="1:14">
      <c r="A3011" s="259" t="s">
        <v>108</v>
      </c>
      <c r="B3011" s="259" t="s">
        <v>211</v>
      </c>
      <c r="C3011" s="259" t="s">
        <v>63</v>
      </c>
      <c r="D3011" s="259" t="s">
        <v>79</v>
      </c>
      <c r="E3011" s="259" t="s">
        <v>208</v>
      </c>
      <c r="F3011" s="259" t="s">
        <v>206</v>
      </c>
      <c r="G3011" s="259" t="s">
        <v>49</v>
      </c>
      <c r="H3011" s="306">
        <v>0</v>
      </c>
      <c r="I3011" s="306">
        <v>0</v>
      </c>
      <c r="J3011" s="306">
        <v>4914.9003810000004</v>
      </c>
      <c r="K3011" s="306">
        <v>17445.279798</v>
      </c>
      <c r="L3011" s="306">
        <v>27560.805845000006</v>
      </c>
      <c r="M3011" s="306">
        <v>32747.438495000009</v>
      </c>
      <c r="N3011" s="306">
        <v>53754.375479999995</v>
      </c>
    </row>
    <row r="3012" spans="1:14">
      <c r="A3012" s="259" t="s">
        <v>108</v>
      </c>
      <c r="B3012" s="259" t="s">
        <v>211</v>
      </c>
      <c r="C3012" s="259" t="s">
        <v>65</v>
      </c>
      <c r="D3012" s="259" t="s">
        <v>209</v>
      </c>
      <c r="E3012" s="259" t="s">
        <v>80</v>
      </c>
      <c r="F3012" s="259" t="s">
        <v>206</v>
      </c>
      <c r="G3012" s="259" t="s">
        <v>49</v>
      </c>
      <c r="H3012" s="306">
        <v>0</v>
      </c>
      <c r="I3012" s="306">
        <v>0</v>
      </c>
      <c r="J3012" s="306">
        <v>0</v>
      </c>
      <c r="K3012" s="306">
        <v>0</v>
      </c>
      <c r="L3012" s="306">
        <v>0</v>
      </c>
      <c r="M3012" s="306">
        <v>0</v>
      </c>
      <c r="N3012" s="306">
        <v>0</v>
      </c>
    </row>
    <row r="3013" spans="1:14">
      <c r="A3013" s="259" t="s">
        <v>108</v>
      </c>
      <c r="B3013" s="259" t="s">
        <v>211</v>
      </c>
      <c r="C3013" s="259" t="s">
        <v>65</v>
      </c>
      <c r="D3013" s="259" t="s">
        <v>209</v>
      </c>
      <c r="E3013" s="259" t="s">
        <v>81</v>
      </c>
      <c r="F3013" s="259" t="s">
        <v>206</v>
      </c>
      <c r="G3013" s="259" t="s">
        <v>49</v>
      </c>
      <c r="H3013" s="306">
        <v>0</v>
      </c>
      <c r="I3013" s="306">
        <v>0</v>
      </c>
      <c r="J3013" s="306">
        <v>0</v>
      </c>
      <c r="K3013" s="306">
        <v>601</v>
      </c>
      <c r="L3013" s="306">
        <v>601</v>
      </c>
      <c r="M3013" s="306">
        <v>601</v>
      </c>
      <c r="N3013" s="306">
        <v>601</v>
      </c>
    </row>
    <row r="3014" spans="1:14">
      <c r="A3014" s="259" t="s">
        <v>108</v>
      </c>
      <c r="B3014" s="259" t="s">
        <v>211</v>
      </c>
      <c r="C3014" s="259" t="s">
        <v>82</v>
      </c>
      <c r="D3014" s="259" t="s">
        <v>82</v>
      </c>
      <c r="E3014" s="259" t="s">
        <v>82</v>
      </c>
      <c r="F3014" s="259" t="s">
        <v>206</v>
      </c>
      <c r="G3014" s="259" t="s">
        <v>49</v>
      </c>
      <c r="H3014" s="306">
        <v>0</v>
      </c>
      <c r="I3014" s="306">
        <v>19194.126151</v>
      </c>
      <c r="J3014" s="306">
        <v>23347.734315000002</v>
      </c>
      <c r="K3014" s="306">
        <v>37338.656288000006</v>
      </c>
      <c r="L3014" s="306">
        <v>33005.664061000018</v>
      </c>
      <c r="M3014" s="306">
        <v>33127.533849000014</v>
      </c>
      <c r="N3014" s="306">
        <v>33272.478895000007</v>
      </c>
    </row>
    <row r="3015" spans="1:14">
      <c r="A3015" s="259" t="s">
        <v>108</v>
      </c>
      <c r="B3015" s="259" t="s">
        <v>211</v>
      </c>
      <c r="C3015" s="259" t="s">
        <v>83</v>
      </c>
      <c r="D3015" s="259" t="s">
        <v>83</v>
      </c>
      <c r="E3015" s="259" t="s">
        <v>83</v>
      </c>
      <c r="F3015" s="259" t="s">
        <v>206</v>
      </c>
      <c r="G3015" s="259" t="s">
        <v>49</v>
      </c>
      <c r="H3015" s="306">
        <v>0</v>
      </c>
      <c r="I3015" s="306">
        <v>0</v>
      </c>
      <c r="J3015" s="306">
        <v>0</v>
      </c>
      <c r="K3015" s="306">
        <v>265</v>
      </c>
      <c r="L3015" s="306">
        <v>265</v>
      </c>
      <c r="M3015" s="306">
        <v>347.45</v>
      </c>
      <c r="N3015" s="306">
        <v>11132.05258</v>
      </c>
    </row>
    <row r="3016" spans="1:14">
      <c r="A3016" s="259" t="s">
        <v>108</v>
      </c>
      <c r="B3016" s="259" t="s">
        <v>211</v>
      </c>
      <c r="C3016" s="259" t="s">
        <v>84</v>
      </c>
      <c r="D3016" s="259" t="s">
        <v>84</v>
      </c>
      <c r="E3016" s="259" t="s">
        <v>84</v>
      </c>
      <c r="F3016" s="259" t="s">
        <v>206</v>
      </c>
      <c r="G3016" s="259" t="s">
        <v>49</v>
      </c>
      <c r="H3016" s="306">
        <v>0</v>
      </c>
      <c r="I3016" s="306">
        <v>171.1</v>
      </c>
      <c r="J3016" s="306">
        <v>309.94054499999999</v>
      </c>
      <c r="K3016" s="306">
        <v>684.09174400000006</v>
      </c>
      <c r="L3016" s="306">
        <v>703.98887800000011</v>
      </c>
      <c r="M3016" s="306">
        <v>2265.4325860000004</v>
      </c>
      <c r="N3016" s="306">
        <v>14993.490027</v>
      </c>
    </row>
    <row r="3017" spans="1:14">
      <c r="A3017" s="259" t="s">
        <v>108</v>
      </c>
      <c r="B3017" s="259" t="s">
        <v>211</v>
      </c>
      <c r="C3017" s="259" t="s">
        <v>85</v>
      </c>
      <c r="D3017" s="259" t="s">
        <v>85</v>
      </c>
      <c r="E3017" s="259" t="s">
        <v>85</v>
      </c>
      <c r="F3017" s="259" t="s">
        <v>206</v>
      </c>
      <c r="G3017" s="259" t="s">
        <v>49</v>
      </c>
      <c r="H3017" s="306">
        <v>0</v>
      </c>
      <c r="I3017" s="306">
        <v>2433.7093560000003</v>
      </c>
      <c r="J3017" s="306">
        <v>1953.0796670000002</v>
      </c>
      <c r="K3017" s="306">
        <v>1709.0796670000002</v>
      </c>
      <c r="L3017" s="306">
        <v>1713.779667</v>
      </c>
      <c r="M3017" s="306">
        <v>12011.151424000001</v>
      </c>
      <c r="N3017" s="306">
        <v>37034.188179000004</v>
      </c>
    </row>
    <row r="3018" spans="1:14">
      <c r="A3018" s="259" t="s">
        <v>108</v>
      </c>
      <c r="B3018" s="259" t="s">
        <v>211</v>
      </c>
      <c r="C3018" s="259" t="s">
        <v>87</v>
      </c>
      <c r="D3018" s="259" t="s">
        <v>87</v>
      </c>
      <c r="E3018" s="259" t="s">
        <v>87</v>
      </c>
      <c r="F3018" s="259" t="s">
        <v>206</v>
      </c>
      <c r="G3018" s="259" t="s">
        <v>49</v>
      </c>
      <c r="H3018" s="306">
        <v>0</v>
      </c>
      <c r="I3018" s="306">
        <v>2423.8050000000003</v>
      </c>
      <c r="J3018" s="306">
        <v>2483.8050000000003</v>
      </c>
      <c r="K3018" s="306">
        <v>2530.3050000000003</v>
      </c>
      <c r="L3018" s="306">
        <v>2530.3050000000003</v>
      </c>
      <c r="M3018" s="306">
        <v>2952.9540000000002</v>
      </c>
      <c r="N3018" s="306">
        <v>2972.0140000000001</v>
      </c>
    </row>
    <row r="3019" spans="1:14">
      <c r="A3019" s="259" t="s">
        <v>108</v>
      </c>
      <c r="B3019" s="259" t="s">
        <v>211</v>
      </c>
      <c r="C3019" s="259" t="s">
        <v>88</v>
      </c>
      <c r="D3019" s="259" t="s">
        <v>88</v>
      </c>
      <c r="E3019" s="259" t="s">
        <v>88</v>
      </c>
      <c r="F3019" s="259" t="s">
        <v>206</v>
      </c>
      <c r="G3019" s="259" t="s">
        <v>49</v>
      </c>
      <c r="H3019" s="306">
        <v>0</v>
      </c>
      <c r="I3019" s="306">
        <v>0</v>
      </c>
      <c r="J3019" s="306">
        <v>0</v>
      </c>
      <c r="K3019" s="306">
        <v>0</v>
      </c>
      <c r="L3019" s="306">
        <v>7412.209253</v>
      </c>
      <c r="M3019" s="306">
        <v>16875.306634</v>
      </c>
      <c r="N3019" s="306">
        <v>42945.000000000007</v>
      </c>
    </row>
    <row r="3020" spans="1:14">
      <c r="A3020" s="259" t="s">
        <v>108</v>
      </c>
      <c r="B3020" s="259" t="s">
        <v>211</v>
      </c>
      <c r="C3020" s="259" t="s">
        <v>48</v>
      </c>
      <c r="D3020" s="259" t="s">
        <v>48</v>
      </c>
      <c r="E3020" s="259" t="s">
        <v>48</v>
      </c>
      <c r="F3020" s="259" t="s">
        <v>210</v>
      </c>
      <c r="G3020" s="259" t="s">
        <v>50</v>
      </c>
      <c r="H3020" s="306">
        <v>574455.77519142325</v>
      </c>
      <c r="I3020" s="306">
        <v>357151.9793179151</v>
      </c>
      <c r="J3020" s="306">
        <v>137590.96177567754</v>
      </c>
      <c r="K3020" s="306">
        <v>9007.0495990149975</v>
      </c>
      <c r="L3020" s="306">
        <v>7098.4505006000009</v>
      </c>
      <c r="M3020" s="306">
        <v>6621.6657194820009</v>
      </c>
      <c r="N3020" s="306">
        <v>5700.6542677999987</v>
      </c>
    </row>
    <row r="3021" spans="1:14">
      <c r="A3021" s="259" t="s">
        <v>108</v>
      </c>
      <c r="B3021" s="259" t="s">
        <v>211</v>
      </c>
      <c r="C3021" s="259" t="s">
        <v>53</v>
      </c>
      <c r="D3021" s="259" t="s">
        <v>53</v>
      </c>
      <c r="E3021" s="259" t="s">
        <v>53</v>
      </c>
      <c r="F3021" s="259" t="s">
        <v>210</v>
      </c>
      <c r="G3021" s="259" t="s">
        <v>50</v>
      </c>
      <c r="H3021" s="306">
        <v>0</v>
      </c>
      <c r="I3021" s="306">
        <v>0</v>
      </c>
      <c r="J3021" s="306">
        <v>0</v>
      </c>
      <c r="K3021" s="306">
        <v>59682.91472650614</v>
      </c>
      <c r="L3021" s="306">
        <v>59682.914723578135</v>
      </c>
      <c r="M3021" s="306">
        <v>59682.91471995414</v>
      </c>
      <c r="N3021" s="306">
        <v>59682.914724346141</v>
      </c>
    </row>
    <row r="3022" spans="1:14">
      <c r="A3022" s="259" t="s">
        <v>108</v>
      </c>
      <c r="B3022" s="259" t="s">
        <v>211</v>
      </c>
      <c r="C3022" s="259" t="s">
        <v>54</v>
      </c>
      <c r="D3022" s="259" t="s">
        <v>54</v>
      </c>
      <c r="E3022" s="259" t="s">
        <v>54</v>
      </c>
      <c r="F3022" s="259" t="s">
        <v>210</v>
      </c>
      <c r="G3022" s="259" t="s">
        <v>50</v>
      </c>
      <c r="H3022" s="306">
        <v>1014790.6802640015</v>
      </c>
      <c r="I3022" s="306">
        <v>1081967.7397759315</v>
      </c>
      <c r="J3022" s="306">
        <v>1039538.9444110739</v>
      </c>
      <c r="K3022" s="306">
        <v>1077279.6724879334</v>
      </c>
      <c r="L3022" s="306">
        <v>1064968.2245699784</v>
      </c>
      <c r="M3022" s="306">
        <v>969873.17455530213</v>
      </c>
      <c r="N3022" s="306">
        <v>408422.12893065513</v>
      </c>
    </row>
    <row r="3023" spans="1:14">
      <c r="A3023" s="259" t="s">
        <v>108</v>
      </c>
      <c r="B3023" s="259" t="s">
        <v>211</v>
      </c>
      <c r="C3023" s="259" t="s">
        <v>55</v>
      </c>
      <c r="D3023" s="259" t="s">
        <v>55</v>
      </c>
      <c r="E3023" s="259" t="s">
        <v>55</v>
      </c>
      <c r="F3023" s="259" t="s">
        <v>210</v>
      </c>
      <c r="G3023" s="259" t="s">
        <v>50</v>
      </c>
      <c r="H3023" s="306">
        <v>9979.8500469320024</v>
      </c>
      <c r="I3023" s="306">
        <v>10156.950456084005</v>
      </c>
      <c r="J3023" s="306">
        <v>15778.81066997</v>
      </c>
      <c r="K3023" s="306">
        <v>15973.034741482004</v>
      </c>
      <c r="L3023" s="306">
        <v>15340.984861728006</v>
      </c>
      <c r="M3023" s="306">
        <v>4601.0885665880051</v>
      </c>
      <c r="N3023" s="306">
        <v>1544.2662095179992</v>
      </c>
    </row>
    <row r="3024" spans="1:14">
      <c r="A3024" s="259" t="s">
        <v>108</v>
      </c>
      <c r="B3024" s="259" t="s">
        <v>211</v>
      </c>
      <c r="C3024" s="259" t="s">
        <v>56</v>
      </c>
      <c r="D3024" s="259" t="s">
        <v>56</v>
      </c>
      <c r="E3024" s="259" t="s">
        <v>56</v>
      </c>
      <c r="F3024" s="259" t="s">
        <v>210</v>
      </c>
      <c r="G3024" s="259" t="s">
        <v>50</v>
      </c>
      <c r="H3024" s="306">
        <v>10945.460541852997</v>
      </c>
      <c r="I3024" s="306">
        <v>18990.096615050999</v>
      </c>
      <c r="J3024" s="306">
        <v>49812.664889906991</v>
      </c>
      <c r="K3024" s="306">
        <v>80556.648441590965</v>
      </c>
      <c r="L3024" s="306">
        <v>47453.037377731001</v>
      </c>
      <c r="M3024" s="306">
        <v>19781.951419975001</v>
      </c>
      <c r="N3024" s="306">
        <v>294.14141121599999</v>
      </c>
    </row>
    <row r="3025" spans="1:14">
      <c r="A3025" s="259" t="s">
        <v>108</v>
      </c>
      <c r="B3025" s="259" t="s">
        <v>211</v>
      </c>
      <c r="C3025" s="259" t="s">
        <v>57</v>
      </c>
      <c r="D3025" s="259" t="s">
        <v>57</v>
      </c>
      <c r="E3025" s="259" t="s">
        <v>57</v>
      </c>
      <c r="F3025" s="259" t="s">
        <v>210</v>
      </c>
      <c r="G3025" s="259" t="s">
        <v>50</v>
      </c>
      <c r="H3025" s="306">
        <v>2081.3760000000002</v>
      </c>
      <c r="I3025" s="306">
        <v>2081.3760000000002</v>
      </c>
      <c r="J3025" s="306">
        <v>2081.3760000000002</v>
      </c>
      <c r="K3025" s="306">
        <v>2081.3760000000002</v>
      </c>
      <c r="L3025" s="306">
        <v>2081.3760000000002</v>
      </c>
      <c r="M3025" s="306">
        <v>2081.3760000000002</v>
      </c>
      <c r="N3025" s="306">
        <v>2081.3760000000002</v>
      </c>
    </row>
    <row r="3026" spans="1:14">
      <c r="A3026" s="259" t="s">
        <v>108</v>
      </c>
      <c r="B3026" s="259" t="s">
        <v>211</v>
      </c>
      <c r="C3026" s="259" t="s">
        <v>58</v>
      </c>
      <c r="D3026" s="259" t="s">
        <v>58</v>
      </c>
      <c r="E3026" s="259" t="s">
        <v>58</v>
      </c>
      <c r="F3026" s="259" t="s">
        <v>210</v>
      </c>
      <c r="G3026" s="259" t="s">
        <v>50</v>
      </c>
      <c r="H3026" s="306">
        <v>659092.74674101069</v>
      </c>
      <c r="I3026" s="306">
        <v>666683.88501018682</v>
      </c>
      <c r="J3026" s="306">
        <v>667774.41015644476</v>
      </c>
      <c r="K3026" s="306">
        <v>674174.36454547686</v>
      </c>
      <c r="L3026" s="306">
        <v>640333.24711040873</v>
      </c>
      <c r="M3026" s="306">
        <v>565249.05926486908</v>
      </c>
      <c r="N3026" s="306">
        <v>335824.83349678293</v>
      </c>
    </row>
    <row r="3027" spans="1:14">
      <c r="A3027" s="259" t="s">
        <v>108</v>
      </c>
      <c r="B3027" s="259" t="s">
        <v>211</v>
      </c>
      <c r="C3027" s="259" t="s">
        <v>59</v>
      </c>
      <c r="D3027" s="259" t="s">
        <v>59</v>
      </c>
      <c r="E3027" s="259" t="s">
        <v>59</v>
      </c>
      <c r="F3027" s="259" t="s">
        <v>210</v>
      </c>
      <c r="G3027" s="259" t="s">
        <v>50</v>
      </c>
      <c r="H3027" s="306">
        <v>195154.82036500136</v>
      </c>
      <c r="I3027" s="306">
        <v>194713.8003561802</v>
      </c>
      <c r="J3027" s="306">
        <v>192329.2111592931</v>
      </c>
      <c r="K3027" s="306">
        <v>188671.36163839055</v>
      </c>
      <c r="L3027" s="306">
        <v>188349.24705035944</v>
      </c>
      <c r="M3027" s="306">
        <v>194472.66808975529</v>
      </c>
      <c r="N3027" s="306">
        <v>193378.15678014493</v>
      </c>
    </row>
    <row r="3028" spans="1:14">
      <c r="A3028" s="259" t="s">
        <v>108</v>
      </c>
      <c r="B3028" s="259" t="s">
        <v>211</v>
      </c>
      <c r="C3028" s="259" t="s">
        <v>60</v>
      </c>
      <c r="D3028" s="259" t="s">
        <v>60</v>
      </c>
      <c r="E3028" s="259" t="s">
        <v>60</v>
      </c>
      <c r="F3028" s="259" t="s">
        <v>210</v>
      </c>
      <c r="G3028" s="259" t="s">
        <v>50</v>
      </c>
      <c r="H3028" s="306">
        <v>112255.39961532946</v>
      </c>
      <c r="I3028" s="306">
        <v>121213.61378866184</v>
      </c>
      <c r="J3028" s="306">
        <v>121213.61378866184</v>
      </c>
      <c r="K3028" s="306">
        <v>121213.61378866184</v>
      </c>
      <c r="L3028" s="306">
        <v>121213.61378866184</v>
      </c>
      <c r="M3028" s="306">
        <v>121213.61378866184</v>
      </c>
      <c r="N3028" s="306">
        <v>121042.98149367084</v>
      </c>
    </row>
    <row r="3029" spans="1:14">
      <c r="A3029" s="259" t="s">
        <v>108</v>
      </c>
      <c r="B3029" s="259" t="s">
        <v>211</v>
      </c>
      <c r="C3029" s="259" t="s">
        <v>61</v>
      </c>
      <c r="D3029" s="259" t="s">
        <v>61</v>
      </c>
      <c r="E3029" s="259" t="s">
        <v>61</v>
      </c>
      <c r="F3029" s="259" t="s">
        <v>210</v>
      </c>
      <c r="G3029" s="259" t="s">
        <v>50</v>
      </c>
      <c r="H3029" s="306">
        <v>302152.68741830875</v>
      </c>
      <c r="I3029" s="306">
        <v>308268.26163674972</v>
      </c>
      <c r="J3029" s="306">
        <v>308263.46431983873</v>
      </c>
      <c r="K3029" s="306">
        <v>308268.26163674972</v>
      </c>
      <c r="L3029" s="306">
        <v>308267.23529445071</v>
      </c>
      <c r="M3029" s="306">
        <v>308263.46431983873</v>
      </c>
      <c r="N3029" s="306">
        <v>295421.38662844681</v>
      </c>
    </row>
    <row r="3030" spans="1:14">
      <c r="A3030" s="259" t="s">
        <v>108</v>
      </c>
      <c r="B3030" s="259" t="s">
        <v>211</v>
      </c>
      <c r="C3030" s="259" t="s">
        <v>63</v>
      </c>
      <c r="D3030" s="259" t="s">
        <v>63</v>
      </c>
      <c r="E3030" s="259" t="s">
        <v>63</v>
      </c>
      <c r="F3030" s="259" t="s">
        <v>210</v>
      </c>
      <c r="G3030" s="259" t="s">
        <v>50</v>
      </c>
      <c r="H3030" s="306">
        <v>930.92271068700006</v>
      </c>
      <c r="I3030" s="306">
        <v>784.78191898499995</v>
      </c>
      <c r="J3030" s="306">
        <v>634.63835546799999</v>
      </c>
      <c r="K3030" s="306">
        <v>395.42571711599993</v>
      </c>
      <c r="L3030" s="306">
        <v>247.17741755500003</v>
      </c>
      <c r="M3030" s="306">
        <v>696.17179189400008</v>
      </c>
      <c r="N3030" s="306">
        <v>1599.987685457</v>
      </c>
    </row>
    <row r="3031" spans="1:14">
      <c r="A3031" s="259" t="s">
        <v>108</v>
      </c>
      <c r="B3031" s="259" t="s">
        <v>211</v>
      </c>
      <c r="C3031" s="259" t="s">
        <v>64</v>
      </c>
      <c r="D3031" s="259" t="s">
        <v>64</v>
      </c>
      <c r="E3031" s="259" t="s">
        <v>64</v>
      </c>
      <c r="F3031" s="259" t="s">
        <v>210</v>
      </c>
      <c r="G3031" s="259" t="s">
        <v>50</v>
      </c>
      <c r="H3031" s="306">
        <v>34557.827533751995</v>
      </c>
      <c r="I3031" s="306">
        <v>29260.842184846992</v>
      </c>
      <c r="J3031" s="306">
        <v>27705.298881432998</v>
      </c>
      <c r="K3031" s="306">
        <v>27584.624643126012</v>
      </c>
      <c r="L3031" s="306">
        <v>28869.820921925002</v>
      </c>
      <c r="M3031" s="306">
        <v>26292.078054985006</v>
      </c>
      <c r="N3031" s="306">
        <v>25335.381457979998</v>
      </c>
    </row>
    <row r="3032" spans="1:14">
      <c r="A3032" s="259" t="s">
        <v>108</v>
      </c>
      <c r="B3032" s="259" t="s">
        <v>211</v>
      </c>
      <c r="C3032" s="259" t="s">
        <v>54</v>
      </c>
      <c r="D3032" s="259" t="s">
        <v>72</v>
      </c>
      <c r="E3032" s="259" t="s">
        <v>72</v>
      </c>
      <c r="F3032" s="259" t="s">
        <v>210</v>
      </c>
      <c r="G3032" s="259" t="s">
        <v>50</v>
      </c>
      <c r="H3032" s="306">
        <v>0</v>
      </c>
      <c r="I3032" s="306">
        <v>205834.90760609903</v>
      </c>
      <c r="J3032" s="306">
        <v>242185.55517736703</v>
      </c>
      <c r="K3032" s="306">
        <v>115151.82380097701</v>
      </c>
      <c r="L3032" s="306">
        <v>115911.61125456401</v>
      </c>
      <c r="M3032" s="306">
        <v>135075.15597387301</v>
      </c>
      <c r="N3032" s="306">
        <v>134620.730274075</v>
      </c>
    </row>
    <row r="3033" spans="1:14">
      <c r="A3033" s="259" t="s">
        <v>108</v>
      </c>
      <c r="B3033" s="259" t="s">
        <v>211</v>
      </c>
      <c r="C3033" s="259" t="s">
        <v>55</v>
      </c>
      <c r="D3033" s="259" t="s">
        <v>73</v>
      </c>
      <c r="E3033" s="259" t="s">
        <v>73</v>
      </c>
      <c r="F3033" s="259" t="s">
        <v>210</v>
      </c>
      <c r="G3033" s="259" t="s">
        <v>50</v>
      </c>
      <c r="H3033" s="306">
        <v>0</v>
      </c>
      <c r="I3033" s="306">
        <v>349.66739457599999</v>
      </c>
      <c r="J3033" s="306">
        <v>342.59582399999999</v>
      </c>
      <c r="K3033" s="306">
        <v>2556.7086518470001</v>
      </c>
      <c r="L3033" s="306">
        <v>2567.5848221440001</v>
      </c>
      <c r="M3033" s="306">
        <v>1993.8471386680001</v>
      </c>
      <c r="N3033" s="306">
        <v>908.77931282000009</v>
      </c>
    </row>
    <row r="3034" spans="1:14">
      <c r="A3034" s="259" t="s">
        <v>108</v>
      </c>
      <c r="B3034" s="259" t="s">
        <v>211</v>
      </c>
      <c r="C3034" s="259" t="s">
        <v>57</v>
      </c>
      <c r="D3034" s="259" t="s">
        <v>74</v>
      </c>
      <c r="E3034" s="259" t="s">
        <v>74</v>
      </c>
      <c r="F3034" s="259" t="s">
        <v>210</v>
      </c>
      <c r="G3034" s="259" t="s">
        <v>50</v>
      </c>
      <c r="H3034" s="306">
        <v>0</v>
      </c>
      <c r="I3034" s="306">
        <v>0</v>
      </c>
      <c r="J3034" s="306">
        <v>0</v>
      </c>
      <c r="K3034" s="306">
        <v>0</v>
      </c>
      <c r="L3034" s="306">
        <v>0</v>
      </c>
      <c r="M3034" s="306">
        <v>0</v>
      </c>
      <c r="N3034" s="306">
        <v>0</v>
      </c>
    </row>
    <row r="3035" spans="1:14">
      <c r="A3035" s="259" t="s">
        <v>108</v>
      </c>
      <c r="B3035" s="259" t="s">
        <v>211</v>
      </c>
      <c r="C3035" s="259" t="s">
        <v>64</v>
      </c>
      <c r="D3035" s="259" t="s">
        <v>75</v>
      </c>
      <c r="E3035" s="259" t="s">
        <v>75</v>
      </c>
      <c r="F3035" s="259" t="s">
        <v>210</v>
      </c>
      <c r="G3035" s="259" t="s">
        <v>50</v>
      </c>
      <c r="H3035" s="306">
        <v>0</v>
      </c>
      <c r="I3035" s="306">
        <v>0</v>
      </c>
      <c r="J3035" s="306">
        <v>0</v>
      </c>
      <c r="K3035" s="306">
        <v>37893.912839000994</v>
      </c>
      <c r="L3035" s="306">
        <v>37893.912835184005</v>
      </c>
      <c r="M3035" s="306">
        <v>37893.912843695995</v>
      </c>
      <c r="N3035" s="306">
        <v>37893.912841843994</v>
      </c>
    </row>
    <row r="3036" spans="1:14">
      <c r="A3036" s="259" t="s">
        <v>108</v>
      </c>
      <c r="B3036" s="259" t="s">
        <v>211</v>
      </c>
      <c r="C3036" s="259" t="s">
        <v>60</v>
      </c>
      <c r="D3036" s="259" t="s">
        <v>76</v>
      </c>
      <c r="E3036" s="259" t="s">
        <v>76</v>
      </c>
      <c r="F3036" s="259" t="s">
        <v>210</v>
      </c>
      <c r="G3036" s="259" t="s">
        <v>50</v>
      </c>
      <c r="H3036" s="306">
        <v>0</v>
      </c>
      <c r="I3036" s="306">
        <v>0</v>
      </c>
      <c r="J3036" s="306">
        <v>0</v>
      </c>
      <c r="K3036" s="306">
        <v>0</v>
      </c>
      <c r="L3036" s="306">
        <v>19849.557229137998</v>
      </c>
      <c r="M3036" s="306">
        <v>228027.22245454404</v>
      </c>
      <c r="N3036" s="306">
        <v>485216.30144909798</v>
      </c>
    </row>
    <row r="3037" spans="1:14">
      <c r="A3037" s="259" t="s">
        <v>108</v>
      </c>
      <c r="B3037" s="259" t="s">
        <v>211</v>
      </c>
      <c r="C3037" s="259" t="s">
        <v>61</v>
      </c>
      <c r="D3037" s="259" t="s">
        <v>77</v>
      </c>
      <c r="E3037" s="259" t="s">
        <v>77</v>
      </c>
      <c r="F3037" s="259" t="s">
        <v>210</v>
      </c>
      <c r="G3037" s="259" t="s">
        <v>50</v>
      </c>
      <c r="H3037" s="306">
        <v>0</v>
      </c>
      <c r="I3037" s="306">
        <v>48117.261739601003</v>
      </c>
      <c r="J3037" s="306">
        <v>284225.44566001603</v>
      </c>
      <c r="K3037" s="306">
        <v>356240.84676170896</v>
      </c>
      <c r="L3037" s="306">
        <v>465225.22608446499</v>
      </c>
      <c r="M3037" s="306">
        <v>505409.29079113598</v>
      </c>
      <c r="N3037" s="306">
        <v>1125993.6736726812</v>
      </c>
    </row>
    <row r="3038" spans="1:14">
      <c r="A3038" s="259" t="s">
        <v>108</v>
      </c>
      <c r="B3038" s="259" t="s">
        <v>211</v>
      </c>
      <c r="C3038" s="259" t="s">
        <v>62</v>
      </c>
      <c r="D3038" s="259" t="s">
        <v>78</v>
      </c>
      <c r="E3038" s="259" t="s">
        <v>78</v>
      </c>
      <c r="F3038" s="259" t="s">
        <v>210</v>
      </c>
      <c r="G3038" s="259" t="s">
        <v>50</v>
      </c>
      <c r="H3038" s="306">
        <v>46.318499779</v>
      </c>
      <c r="I3038" s="306">
        <v>10751.038500159</v>
      </c>
      <c r="J3038" s="306">
        <v>10751.038500159</v>
      </c>
      <c r="K3038" s="306">
        <v>10751.038500159</v>
      </c>
      <c r="L3038" s="306">
        <v>21268.140025831999</v>
      </c>
      <c r="M3038" s="306">
        <v>21268.140025831999</v>
      </c>
      <c r="N3038" s="306">
        <v>21268.140025831999</v>
      </c>
    </row>
    <row r="3039" spans="1:14">
      <c r="A3039" s="259" t="s">
        <v>108</v>
      </c>
      <c r="B3039" s="259" t="s">
        <v>211</v>
      </c>
      <c r="C3039" s="259" t="s">
        <v>63</v>
      </c>
      <c r="D3039" s="259" t="s">
        <v>79</v>
      </c>
      <c r="E3039" s="259" t="s">
        <v>79</v>
      </c>
      <c r="F3039" s="259" t="s">
        <v>210</v>
      </c>
      <c r="G3039" s="259" t="s">
        <v>50</v>
      </c>
      <c r="H3039" s="306">
        <v>7311.7906771380003</v>
      </c>
      <c r="I3039" s="306">
        <v>8813.4360295330007</v>
      </c>
      <c r="J3039" s="306">
        <v>12287.500105973</v>
      </c>
      <c r="K3039" s="306">
        <v>8200.5498434129986</v>
      </c>
      <c r="L3039" s="306">
        <v>10079.250257495001</v>
      </c>
      <c r="M3039" s="306">
        <v>22860.605335556</v>
      </c>
      <c r="N3039" s="306">
        <v>24407.176618749996</v>
      </c>
    </row>
    <row r="3040" spans="1:14">
      <c r="A3040" s="259" t="s">
        <v>108</v>
      </c>
      <c r="B3040" s="259" t="s">
        <v>211</v>
      </c>
      <c r="C3040" s="259" t="s">
        <v>60</v>
      </c>
      <c r="D3040" s="259" t="s">
        <v>76</v>
      </c>
      <c r="E3040" s="259" t="s">
        <v>207</v>
      </c>
      <c r="F3040" s="259" t="s">
        <v>210</v>
      </c>
      <c r="G3040" s="259" t="s">
        <v>50</v>
      </c>
      <c r="H3040" s="306">
        <v>0</v>
      </c>
      <c r="I3040" s="306">
        <v>0</v>
      </c>
      <c r="J3040" s="306">
        <v>18801.946248016</v>
      </c>
      <c r="K3040" s="306">
        <v>68375.20321051401</v>
      </c>
      <c r="L3040" s="306">
        <v>109426.75984162834</v>
      </c>
      <c r="M3040" s="306">
        <v>131119.92122491234</v>
      </c>
      <c r="N3040" s="306">
        <v>217173.59227428536</v>
      </c>
    </row>
    <row r="3041" spans="1:14">
      <c r="A3041" s="259" t="s">
        <v>108</v>
      </c>
      <c r="B3041" s="259" t="s">
        <v>211</v>
      </c>
      <c r="C3041" s="259" t="s">
        <v>63</v>
      </c>
      <c r="D3041" s="259" t="s">
        <v>79</v>
      </c>
      <c r="E3041" s="259" t="s">
        <v>208</v>
      </c>
      <c r="F3041" s="259" t="s">
        <v>210</v>
      </c>
      <c r="G3041" s="259" t="s">
        <v>50</v>
      </c>
      <c r="H3041" s="306">
        <v>0</v>
      </c>
      <c r="I3041" s="306">
        <v>0</v>
      </c>
      <c r="J3041" s="306">
        <v>5412.5596101829997</v>
      </c>
      <c r="K3041" s="306">
        <v>16454.893104871</v>
      </c>
      <c r="L3041" s="306">
        <v>26733.119559708997</v>
      </c>
      <c r="M3041" s="306">
        <v>47342.517179976006</v>
      </c>
      <c r="N3041" s="306">
        <v>96427.168051437999</v>
      </c>
    </row>
    <row r="3042" spans="1:14">
      <c r="A3042" s="259" t="s">
        <v>108</v>
      </c>
      <c r="B3042" s="259" t="s">
        <v>211</v>
      </c>
      <c r="C3042" s="259" t="s">
        <v>65</v>
      </c>
      <c r="D3042" s="259" t="s">
        <v>209</v>
      </c>
      <c r="E3042" s="259" t="s">
        <v>80</v>
      </c>
      <c r="F3042" s="259" t="s">
        <v>210</v>
      </c>
      <c r="G3042" s="259" t="s">
        <v>50</v>
      </c>
      <c r="H3042" s="306">
        <v>0</v>
      </c>
      <c r="I3042" s="306">
        <v>0</v>
      </c>
      <c r="J3042" s="306">
        <v>0</v>
      </c>
      <c r="K3042" s="306">
        <v>0</v>
      </c>
      <c r="L3042" s="306">
        <v>0</v>
      </c>
      <c r="M3042" s="306">
        <v>0</v>
      </c>
      <c r="N3042" s="306">
        <v>0</v>
      </c>
    </row>
    <row r="3043" spans="1:14">
      <c r="A3043" s="259" t="s">
        <v>108</v>
      </c>
      <c r="B3043" s="259" t="s">
        <v>211</v>
      </c>
      <c r="C3043" s="259" t="s">
        <v>65</v>
      </c>
      <c r="D3043" s="259" t="s">
        <v>209</v>
      </c>
      <c r="E3043" s="259" t="s">
        <v>81</v>
      </c>
      <c r="F3043" s="259" t="s">
        <v>210</v>
      </c>
      <c r="G3043" s="259" t="s">
        <v>50</v>
      </c>
      <c r="H3043" s="306">
        <v>0</v>
      </c>
      <c r="I3043" s="306">
        <v>0</v>
      </c>
      <c r="J3043" s="306">
        <v>0</v>
      </c>
      <c r="K3043" s="306">
        <v>0</v>
      </c>
      <c r="L3043" s="306">
        <v>0</v>
      </c>
      <c r="M3043" s="306">
        <v>0</v>
      </c>
      <c r="N3043" s="306">
        <v>0</v>
      </c>
    </row>
    <row r="3045" spans="1:14">
      <c r="A3045" s="259" t="s">
        <v>2</v>
      </c>
      <c r="B3045" s="259" t="s">
        <v>43</v>
      </c>
      <c r="C3045" s="259" t="s">
        <v>203</v>
      </c>
      <c r="D3045" s="259" t="s">
        <v>204</v>
      </c>
      <c r="E3045" s="259" t="s">
        <v>205</v>
      </c>
      <c r="F3045" s="259" t="s">
        <v>99</v>
      </c>
      <c r="G3045" s="259" t="s">
        <v>46</v>
      </c>
      <c r="H3045" s="306">
        <v>2025</v>
      </c>
      <c r="I3045" s="306">
        <v>2028</v>
      </c>
      <c r="J3045" s="306">
        <v>2030</v>
      </c>
      <c r="K3045" s="306">
        <v>2032</v>
      </c>
      <c r="L3045" s="306">
        <v>2035</v>
      </c>
      <c r="M3045" s="306">
        <v>2037</v>
      </c>
      <c r="N3045" s="306">
        <v>2040</v>
      </c>
    </row>
    <row r="3046" spans="1:14">
      <c r="A3046" s="259" t="s">
        <v>108</v>
      </c>
      <c r="B3046" s="259" t="s">
        <v>215</v>
      </c>
      <c r="C3046" s="259" t="s">
        <v>48</v>
      </c>
      <c r="D3046" s="259" t="s">
        <v>48</v>
      </c>
      <c r="E3046" s="259" t="s">
        <v>48</v>
      </c>
      <c r="F3046" s="259" t="s">
        <v>206</v>
      </c>
      <c r="G3046" s="259" t="s">
        <v>49</v>
      </c>
      <c r="H3046" s="306">
        <v>0</v>
      </c>
      <c r="I3046" s="306">
        <v>0</v>
      </c>
      <c r="J3046" s="306">
        <v>0</v>
      </c>
      <c r="K3046" s="306">
        <v>0</v>
      </c>
      <c r="L3046" s="306">
        <v>0</v>
      </c>
      <c r="M3046" s="306">
        <v>0</v>
      </c>
      <c r="N3046" s="306">
        <v>0</v>
      </c>
    </row>
    <row r="3047" spans="1:14">
      <c r="A3047" s="259" t="s">
        <v>108</v>
      </c>
      <c r="B3047" s="259" t="s">
        <v>215</v>
      </c>
      <c r="C3047" s="259" t="s">
        <v>53</v>
      </c>
      <c r="D3047" s="259" t="s">
        <v>53</v>
      </c>
      <c r="E3047" s="259" t="s">
        <v>53</v>
      </c>
      <c r="F3047" s="259" t="s">
        <v>206</v>
      </c>
      <c r="G3047" s="259" t="s">
        <v>49</v>
      </c>
      <c r="H3047" s="306">
        <v>0</v>
      </c>
      <c r="I3047" s="306">
        <v>0</v>
      </c>
      <c r="J3047" s="306">
        <v>0</v>
      </c>
      <c r="K3047" s="306">
        <v>0</v>
      </c>
      <c r="L3047" s="306">
        <v>0</v>
      </c>
      <c r="M3047" s="306">
        <v>0</v>
      </c>
      <c r="N3047" s="306">
        <v>0</v>
      </c>
    </row>
    <row r="3048" spans="1:14">
      <c r="A3048" s="259" t="s">
        <v>108</v>
      </c>
      <c r="B3048" s="259" t="s">
        <v>215</v>
      </c>
      <c r="C3048" s="259" t="s">
        <v>54</v>
      </c>
      <c r="D3048" s="259" t="s">
        <v>54</v>
      </c>
      <c r="E3048" s="259" t="s">
        <v>54</v>
      </c>
      <c r="F3048" s="259" t="s">
        <v>206</v>
      </c>
      <c r="G3048" s="259" t="s">
        <v>49</v>
      </c>
      <c r="H3048" s="306">
        <v>6655.6257999999998</v>
      </c>
      <c r="I3048" s="306">
        <v>6655.6257999999998</v>
      </c>
      <c r="J3048" s="306">
        <v>6655.6257999999998</v>
      </c>
      <c r="K3048" s="306">
        <v>6655.6257999999998</v>
      </c>
      <c r="L3048" s="306">
        <v>6655.6257999999998</v>
      </c>
      <c r="M3048" s="306">
        <v>6655.6257999999998</v>
      </c>
      <c r="N3048" s="306">
        <v>6655.6257999999998</v>
      </c>
    </row>
    <row r="3049" spans="1:14">
      <c r="A3049" s="259" t="s">
        <v>108</v>
      </c>
      <c r="B3049" s="259" t="s">
        <v>215</v>
      </c>
      <c r="C3049" s="259" t="s">
        <v>55</v>
      </c>
      <c r="D3049" s="259" t="s">
        <v>55</v>
      </c>
      <c r="E3049" s="259" t="s">
        <v>55</v>
      </c>
      <c r="F3049" s="259" t="s">
        <v>206</v>
      </c>
      <c r="G3049" s="259" t="s">
        <v>49</v>
      </c>
      <c r="H3049" s="306">
        <v>1082.25</v>
      </c>
      <c r="I3049" s="306">
        <v>1082.25</v>
      </c>
      <c r="J3049" s="306">
        <v>1082.25</v>
      </c>
      <c r="K3049" s="306">
        <v>1082.25</v>
      </c>
      <c r="L3049" s="306">
        <v>1082.25</v>
      </c>
      <c r="M3049" s="306">
        <v>1082.25</v>
      </c>
      <c r="N3049" s="306">
        <v>1082.25</v>
      </c>
    </row>
    <row r="3050" spans="1:14">
      <c r="A3050" s="259" t="s">
        <v>108</v>
      </c>
      <c r="B3050" s="259" t="s">
        <v>215</v>
      </c>
      <c r="C3050" s="259" t="s">
        <v>56</v>
      </c>
      <c r="D3050" s="259" t="s">
        <v>56</v>
      </c>
      <c r="E3050" s="259" t="s">
        <v>56</v>
      </c>
      <c r="F3050" s="259" t="s">
        <v>206</v>
      </c>
      <c r="G3050" s="259" t="s">
        <v>49</v>
      </c>
      <c r="H3050" s="306">
        <v>2503.4169999999999</v>
      </c>
      <c r="I3050" s="306">
        <v>2503.4169999999999</v>
      </c>
      <c r="J3050" s="306">
        <v>2503.4169999999999</v>
      </c>
      <c r="K3050" s="306">
        <v>2503.4169999999999</v>
      </c>
      <c r="L3050" s="306">
        <v>2503.4169999999999</v>
      </c>
      <c r="M3050" s="306">
        <v>2503.4169999999999</v>
      </c>
      <c r="N3050" s="306">
        <v>2503.4169999999999</v>
      </c>
    </row>
    <row r="3051" spans="1:14">
      <c r="A3051" s="259" t="s">
        <v>108</v>
      </c>
      <c r="B3051" s="259" t="s">
        <v>215</v>
      </c>
      <c r="C3051" s="259" t="s">
        <v>57</v>
      </c>
      <c r="D3051" s="259" t="s">
        <v>57</v>
      </c>
      <c r="E3051" s="259" t="s">
        <v>57</v>
      </c>
      <c r="F3051" s="259" t="s">
        <v>206</v>
      </c>
      <c r="G3051" s="259" t="s">
        <v>49</v>
      </c>
      <c r="H3051" s="306">
        <v>0</v>
      </c>
      <c r="I3051" s="306">
        <v>0</v>
      </c>
      <c r="J3051" s="306">
        <v>0</v>
      </c>
      <c r="K3051" s="306">
        <v>0</v>
      </c>
      <c r="L3051" s="306">
        <v>0</v>
      </c>
      <c r="M3051" s="306">
        <v>0</v>
      </c>
      <c r="N3051" s="306">
        <v>0</v>
      </c>
    </row>
    <row r="3052" spans="1:14">
      <c r="A3052" s="259" t="s">
        <v>108</v>
      </c>
      <c r="B3052" s="259" t="s">
        <v>215</v>
      </c>
      <c r="C3052" s="259" t="s">
        <v>58</v>
      </c>
      <c r="D3052" s="259" t="s">
        <v>58</v>
      </c>
      <c r="E3052" s="259" t="s">
        <v>58</v>
      </c>
      <c r="F3052" s="259" t="s">
        <v>206</v>
      </c>
      <c r="G3052" s="259" t="s">
        <v>49</v>
      </c>
      <c r="H3052" s="306">
        <v>9508</v>
      </c>
      <c r="I3052" s="306">
        <v>9068</v>
      </c>
      <c r="J3052" s="306">
        <v>9051</v>
      </c>
      <c r="K3052" s="306">
        <v>9579</v>
      </c>
      <c r="L3052" s="306">
        <v>11929</v>
      </c>
      <c r="M3052" s="306">
        <v>11929</v>
      </c>
      <c r="N3052" s="306">
        <v>11929</v>
      </c>
    </row>
    <row r="3053" spans="1:14">
      <c r="A3053" s="259" t="s">
        <v>108</v>
      </c>
      <c r="B3053" s="259" t="s">
        <v>215</v>
      </c>
      <c r="C3053" s="259" t="s">
        <v>59</v>
      </c>
      <c r="D3053" s="259" t="s">
        <v>59</v>
      </c>
      <c r="E3053" s="259" t="s">
        <v>59</v>
      </c>
      <c r="F3053" s="259" t="s">
        <v>206</v>
      </c>
      <c r="G3053" s="259" t="s">
        <v>49</v>
      </c>
      <c r="H3053" s="306">
        <v>9264.5679999999884</v>
      </c>
      <c r="I3053" s="306">
        <v>9264.5679999999884</v>
      </c>
      <c r="J3053" s="306">
        <v>9264.5679999999884</v>
      </c>
      <c r="K3053" s="306">
        <v>9264.5679999999884</v>
      </c>
      <c r="L3053" s="306">
        <v>9264.5679999999884</v>
      </c>
      <c r="M3053" s="306">
        <v>9264.5679999999884</v>
      </c>
      <c r="N3053" s="306">
        <v>9264.5679999999884</v>
      </c>
    </row>
    <row r="3054" spans="1:14">
      <c r="A3054" s="259" t="s">
        <v>108</v>
      </c>
      <c r="B3054" s="259" t="s">
        <v>215</v>
      </c>
      <c r="C3054" s="259" t="s">
        <v>60</v>
      </c>
      <c r="D3054" s="259" t="s">
        <v>60</v>
      </c>
      <c r="E3054" s="259" t="s">
        <v>60</v>
      </c>
      <c r="F3054" s="259" t="s">
        <v>206</v>
      </c>
      <c r="G3054" s="259" t="s">
        <v>49</v>
      </c>
      <c r="H3054" s="306">
        <v>1480.67</v>
      </c>
      <c r="I3054" s="306">
        <v>1480.67</v>
      </c>
      <c r="J3054" s="306">
        <v>1480.67</v>
      </c>
      <c r="K3054" s="306">
        <v>1480.67</v>
      </c>
      <c r="L3054" s="306">
        <v>1480.67</v>
      </c>
      <c r="M3054" s="306">
        <v>1480.67</v>
      </c>
      <c r="N3054" s="306">
        <v>1480.67</v>
      </c>
    </row>
    <row r="3055" spans="1:14">
      <c r="A3055" s="259" t="s">
        <v>108</v>
      </c>
      <c r="B3055" s="259" t="s">
        <v>215</v>
      </c>
      <c r="C3055" s="259" t="s">
        <v>61</v>
      </c>
      <c r="D3055" s="259" t="s">
        <v>61</v>
      </c>
      <c r="E3055" s="259" t="s">
        <v>61</v>
      </c>
      <c r="F3055" s="259" t="s">
        <v>206</v>
      </c>
      <c r="G3055" s="259" t="s">
        <v>49</v>
      </c>
      <c r="H3055" s="306">
        <v>5045.3950000000004</v>
      </c>
      <c r="I3055" s="306">
        <v>5045.3950000000004</v>
      </c>
      <c r="J3055" s="306">
        <v>5045.3950000000004</v>
      </c>
      <c r="K3055" s="306">
        <v>5045.3950000000004</v>
      </c>
      <c r="L3055" s="306">
        <v>5045.3950000000004</v>
      </c>
      <c r="M3055" s="306">
        <v>5045.3950000000004</v>
      </c>
      <c r="N3055" s="306">
        <v>5045.3950000000004</v>
      </c>
    </row>
    <row r="3056" spans="1:14">
      <c r="A3056" s="259" t="s">
        <v>108</v>
      </c>
      <c r="B3056" s="259" t="s">
        <v>215</v>
      </c>
      <c r="C3056" s="259" t="s">
        <v>63</v>
      </c>
      <c r="D3056" s="259" t="s">
        <v>63</v>
      </c>
      <c r="E3056" s="259" t="s">
        <v>63</v>
      </c>
      <c r="F3056" s="259" t="s">
        <v>206</v>
      </c>
      <c r="G3056" s="259" t="s">
        <v>49</v>
      </c>
      <c r="H3056" s="306">
        <v>0</v>
      </c>
      <c r="I3056" s="306">
        <v>0</v>
      </c>
      <c r="J3056" s="306">
        <v>0</v>
      </c>
      <c r="K3056" s="306">
        <v>0</v>
      </c>
      <c r="L3056" s="306">
        <v>0</v>
      </c>
      <c r="M3056" s="306">
        <v>0</v>
      </c>
      <c r="N3056" s="306">
        <v>0</v>
      </c>
    </row>
    <row r="3057" spans="1:14">
      <c r="A3057" s="259" t="s">
        <v>108</v>
      </c>
      <c r="B3057" s="259" t="s">
        <v>215</v>
      </c>
      <c r="C3057" s="259" t="s">
        <v>64</v>
      </c>
      <c r="D3057" s="259" t="s">
        <v>64</v>
      </c>
      <c r="E3057" s="259" t="s">
        <v>64</v>
      </c>
      <c r="F3057" s="259" t="s">
        <v>206</v>
      </c>
      <c r="G3057" s="259" t="s">
        <v>49</v>
      </c>
      <c r="H3057" s="306">
        <v>603.46900000000005</v>
      </c>
      <c r="I3057" s="306">
        <v>235.3</v>
      </c>
      <c r="J3057" s="306">
        <v>235.3</v>
      </c>
      <c r="K3057" s="306">
        <v>235.3</v>
      </c>
      <c r="L3057" s="306">
        <v>235.3</v>
      </c>
      <c r="M3057" s="306">
        <v>235.3</v>
      </c>
      <c r="N3057" s="306">
        <v>235.3</v>
      </c>
    </row>
    <row r="3058" spans="1:14">
      <c r="A3058" s="259" t="s">
        <v>108</v>
      </c>
      <c r="B3058" s="259" t="s">
        <v>215</v>
      </c>
      <c r="C3058" s="259" t="s">
        <v>54</v>
      </c>
      <c r="D3058" s="259" t="s">
        <v>72</v>
      </c>
      <c r="E3058" s="259" t="s">
        <v>72</v>
      </c>
      <c r="F3058" s="259" t="s">
        <v>206</v>
      </c>
      <c r="G3058" s="259" t="s">
        <v>49</v>
      </c>
      <c r="H3058" s="306">
        <v>0</v>
      </c>
      <c r="I3058" s="306">
        <v>0</v>
      </c>
      <c r="J3058" s="306">
        <v>0</v>
      </c>
      <c r="K3058" s="306">
        <v>0</v>
      </c>
      <c r="L3058" s="306">
        <v>0</v>
      </c>
      <c r="M3058" s="306">
        <v>0</v>
      </c>
      <c r="N3058" s="306">
        <v>0</v>
      </c>
    </row>
    <row r="3059" spans="1:14">
      <c r="A3059" s="259" t="s">
        <v>108</v>
      </c>
      <c r="B3059" s="259" t="s">
        <v>215</v>
      </c>
      <c r="C3059" s="259" t="s">
        <v>55</v>
      </c>
      <c r="D3059" s="259" t="s">
        <v>73</v>
      </c>
      <c r="E3059" s="259" t="s">
        <v>73</v>
      </c>
      <c r="F3059" s="259" t="s">
        <v>206</v>
      </c>
      <c r="G3059" s="259" t="s">
        <v>49</v>
      </c>
      <c r="H3059" s="306">
        <v>0</v>
      </c>
      <c r="I3059" s="306">
        <v>0</v>
      </c>
      <c r="J3059" s="306">
        <v>0</v>
      </c>
      <c r="K3059" s="306">
        <v>225.04825199999999</v>
      </c>
      <c r="L3059" s="306">
        <v>225.04825199999999</v>
      </c>
      <c r="M3059" s="306">
        <v>225.04825199999999</v>
      </c>
      <c r="N3059" s="306">
        <v>225.04825199999999</v>
      </c>
    </row>
    <row r="3060" spans="1:14">
      <c r="A3060" s="259" t="s">
        <v>108</v>
      </c>
      <c r="B3060" s="259" t="s">
        <v>215</v>
      </c>
      <c r="C3060" s="259" t="s">
        <v>57</v>
      </c>
      <c r="D3060" s="259" t="s">
        <v>74</v>
      </c>
      <c r="E3060" s="259" t="s">
        <v>74</v>
      </c>
      <c r="F3060" s="259" t="s">
        <v>206</v>
      </c>
      <c r="G3060" s="259" t="s">
        <v>49</v>
      </c>
      <c r="H3060" s="306">
        <v>0</v>
      </c>
      <c r="I3060" s="306">
        <v>0</v>
      </c>
      <c r="J3060" s="306">
        <v>0</v>
      </c>
      <c r="K3060" s="306">
        <v>0</v>
      </c>
      <c r="L3060" s="306">
        <v>0</v>
      </c>
      <c r="M3060" s="306">
        <v>0</v>
      </c>
      <c r="N3060" s="306">
        <v>0</v>
      </c>
    </row>
    <row r="3061" spans="1:14">
      <c r="A3061" s="259" t="s">
        <v>108</v>
      </c>
      <c r="B3061" s="259" t="s">
        <v>215</v>
      </c>
      <c r="C3061" s="259" t="s">
        <v>64</v>
      </c>
      <c r="D3061" s="259" t="s">
        <v>75</v>
      </c>
      <c r="E3061" s="259" t="s">
        <v>75</v>
      </c>
      <c r="F3061" s="259" t="s">
        <v>206</v>
      </c>
      <c r="G3061" s="259" t="s">
        <v>49</v>
      </c>
      <c r="H3061" s="306">
        <v>0</v>
      </c>
      <c r="I3061" s="306">
        <v>0</v>
      </c>
      <c r="J3061" s="306">
        <v>0</v>
      </c>
      <c r="K3061" s="306">
        <v>0</v>
      </c>
      <c r="L3061" s="306">
        <v>0</v>
      </c>
      <c r="M3061" s="306">
        <v>0</v>
      </c>
      <c r="N3061" s="306">
        <v>0</v>
      </c>
    </row>
    <row r="3062" spans="1:14">
      <c r="A3062" s="259" t="s">
        <v>108</v>
      </c>
      <c r="B3062" s="259" t="s">
        <v>215</v>
      </c>
      <c r="C3062" s="259" t="s">
        <v>60</v>
      </c>
      <c r="D3062" s="259" t="s">
        <v>76</v>
      </c>
      <c r="E3062" s="259" t="s">
        <v>76</v>
      </c>
      <c r="F3062" s="259" t="s">
        <v>206</v>
      </c>
      <c r="G3062" s="259" t="s">
        <v>49</v>
      </c>
      <c r="H3062" s="306">
        <v>0</v>
      </c>
      <c r="I3062" s="306">
        <v>0</v>
      </c>
      <c r="J3062" s="306">
        <v>0</v>
      </c>
      <c r="K3062" s="306">
        <v>0</v>
      </c>
      <c r="L3062" s="306">
        <v>0</v>
      </c>
      <c r="M3062" s="306">
        <v>0</v>
      </c>
      <c r="N3062" s="306">
        <v>0</v>
      </c>
    </row>
    <row r="3063" spans="1:14">
      <c r="A3063" s="259" t="s">
        <v>108</v>
      </c>
      <c r="B3063" s="259" t="s">
        <v>215</v>
      </c>
      <c r="C3063" s="259" t="s">
        <v>61</v>
      </c>
      <c r="D3063" s="259" t="s">
        <v>77</v>
      </c>
      <c r="E3063" s="259" t="s">
        <v>77</v>
      </c>
      <c r="F3063" s="259" t="s">
        <v>206</v>
      </c>
      <c r="G3063" s="259" t="s">
        <v>49</v>
      </c>
      <c r="H3063" s="306">
        <v>0</v>
      </c>
      <c r="I3063" s="306">
        <v>0</v>
      </c>
      <c r="J3063" s="306">
        <v>0</v>
      </c>
      <c r="K3063" s="306">
        <v>1320.821739</v>
      </c>
      <c r="L3063" s="306">
        <v>1320.821739</v>
      </c>
      <c r="M3063" s="306">
        <v>1991.1767679999998</v>
      </c>
      <c r="N3063" s="306">
        <v>3878.4744479999999</v>
      </c>
    </row>
    <row r="3064" spans="1:14">
      <c r="A3064" s="259" t="s">
        <v>108</v>
      </c>
      <c r="B3064" s="259" t="s">
        <v>215</v>
      </c>
      <c r="C3064" s="259" t="s">
        <v>62</v>
      </c>
      <c r="D3064" s="259" t="s">
        <v>78</v>
      </c>
      <c r="E3064" s="259" t="s">
        <v>78</v>
      </c>
      <c r="F3064" s="259" t="s">
        <v>206</v>
      </c>
      <c r="G3064" s="259" t="s">
        <v>49</v>
      </c>
      <c r="H3064" s="306">
        <v>0</v>
      </c>
      <c r="I3064" s="306">
        <v>0</v>
      </c>
      <c r="J3064" s="306">
        <v>0</v>
      </c>
      <c r="K3064" s="306">
        <v>0</v>
      </c>
      <c r="L3064" s="306">
        <v>0</v>
      </c>
      <c r="M3064" s="306">
        <v>0</v>
      </c>
      <c r="N3064" s="306">
        <v>0</v>
      </c>
    </row>
    <row r="3065" spans="1:14">
      <c r="A3065" s="259" t="s">
        <v>108</v>
      </c>
      <c r="B3065" s="259" t="s">
        <v>215</v>
      </c>
      <c r="C3065" s="259" t="s">
        <v>63</v>
      </c>
      <c r="D3065" s="259" t="s">
        <v>79</v>
      </c>
      <c r="E3065" s="259" t="s">
        <v>79</v>
      </c>
      <c r="F3065" s="259" t="s">
        <v>206</v>
      </c>
      <c r="G3065" s="259" t="s">
        <v>49</v>
      </c>
      <c r="H3065" s="306">
        <v>0</v>
      </c>
      <c r="I3065" s="306">
        <v>0</v>
      </c>
      <c r="J3065" s="306">
        <v>0</v>
      </c>
      <c r="K3065" s="306">
        <v>0</v>
      </c>
      <c r="L3065" s="306">
        <v>0</v>
      </c>
      <c r="M3065" s="306">
        <v>0</v>
      </c>
      <c r="N3065" s="306">
        <v>0</v>
      </c>
    </row>
    <row r="3066" spans="1:14">
      <c r="A3066" s="259" t="s">
        <v>108</v>
      </c>
      <c r="B3066" s="259" t="s">
        <v>215</v>
      </c>
      <c r="C3066" s="259" t="s">
        <v>60</v>
      </c>
      <c r="D3066" s="259" t="s">
        <v>76</v>
      </c>
      <c r="E3066" s="259" t="s">
        <v>207</v>
      </c>
      <c r="F3066" s="259" t="s">
        <v>206</v>
      </c>
      <c r="G3066" s="259" t="s">
        <v>49</v>
      </c>
      <c r="H3066" s="306">
        <v>0</v>
      </c>
      <c r="I3066" s="306">
        <v>0</v>
      </c>
      <c r="J3066" s="306">
        <v>0</v>
      </c>
      <c r="K3066" s="306">
        <v>0</v>
      </c>
      <c r="L3066" s="306">
        <v>0</v>
      </c>
      <c r="M3066" s="306">
        <v>0</v>
      </c>
      <c r="N3066" s="306">
        <v>0</v>
      </c>
    </row>
    <row r="3067" spans="1:14">
      <c r="A3067" s="259" t="s">
        <v>108</v>
      </c>
      <c r="B3067" s="259" t="s">
        <v>215</v>
      </c>
      <c r="C3067" s="259" t="s">
        <v>63</v>
      </c>
      <c r="D3067" s="259" t="s">
        <v>79</v>
      </c>
      <c r="E3067" s="259" t="s">
        <v>208</v>
      </c>
      <c r="F3067" s="259" t="s">
        <v>206</v>
      </c>
      <c r="G3067" s="259" t="s">
        <v>49</v>
      </c>
      <c r="H3067" s="306">
        <v>0</v>
      </c>
      <c r="I3067" s="306">
        <v>0</v>
      </c>
      <c r="J3067" s="306">
        <v>0</v>
      </c>
      <c r="K3067" s="306">
        <v>0</v>
      </c>
      <c r="L3067" s="306">
        <v>0</v>
      </c>
      <c r="M3067" s="306">
        <v>0</v>
      </c>
      <c r="N3067" s="306">
        <v>0</v>
      </c>
    </row>
    <row r="3068" spans="1:14">
      <c r="A3068" s="259" t="s">
        <v>108</v>
      </c>
      <c r="B3068" s="259" t="s">
        <v>215</v>
      </c>
      <c r="C3068" s="259" t="s">
        <v>65</v>
      </c>
      <c r="D3068" s="259" t="s">
        <v>209</v>
      </c>
      <c r="E3068" s="259" t="s">
        <v>80</v>
      </c>
      <c r="F3068" s="259" t="s">
        <v>206</v>
      </c>
      <c r="G3068" s="259" t="s">
        <v>49</v>
      </c>
      <c r="H3068" s="306">
        <v>0</v>
      </c>
      <c r="I3068" s="306">
        <v>0</v>
      </c>
      <c r="J3068" s="306">
        <v>0</v>
      </c>
      <c r="K3068" s="306">
        <v>0</v>
      </c>
      <c r="L3068" s="306">
        <v>0</v>
      </c>
      <c r="M3068" s="306">
        <v>0</v>
      </c>
      <c r="N3068" s="306">
        <v>0</v>
      </c>
    </row>
    <row r="3069" spans="1:14">
      <c r="A3069" s="259" t="s">
        <v>108</v>
      </c>
      <c r="B3069" s="259" t="s">
        <v>215</v>
      </c>
      <c r="C3069" s="259" t="s">
        <v>65</v>
      </c>
      <c r="D3069" s="259" t="s">
        <v>209</v>
      </c>
      <c r="E3069" s="259" t="s">
        <v>81</v>
      </c>
      <c r="F3069" s="259" t="s">
        <v>206</v>
      </c>
      <c r="G3069" s="259" t="s">
        <v>49</v>
      </c>
      <c r="H3069" s="306">
        <v>0</v>
      </c>
      <c r="I3069" s="306">
        <v>0</v>
      </c>
      <c r="J3069" s="306">
        <v>0</v>
      </c>
      <c r="K3069" s="306">
        <v>0</v>
      </c>
      <c r="L3069" s="306">
        <v>0</v>
      </c>
      <c r="M3069" s="306">
        <v>0</v>
      </c>
      <c r="N3069" s="306">
        <v>0</v>
      </c>
    </row>
    <row r="3070" spans="1:14">
      <c r="A3070" s="259" t="s">
        <v>108</v>
      </c>
      <c r="B3070" s="259" t="s">
        <v>215</v>
      </c>
      <c r="C3070" s="259" t="s">
        <v>82</v>
      </c>
      <c r="D3070" s="259" t="s">
        <v>82</v>
      </c>
      <c r="E3070" s="259" t="s">
        <v>82</v>
      </c>
      <c r="F3070" s="259" t="s">
        <v>206</v>
      </c>
      <c r="G3070" s="259" t="s">
        <v>49</v>
      </c>
      <c r="H3070" s="306">
        <v>0</v>
      </c>
      <c r="I3070" s="306">
        <v>0</v>
      </c>
      <c r="J3070" s="306">
        <v>0</v>
      </c>
      <c r="K3070" s="306">
        <v>0</v>
      </c>
      <c r="L3070" s="306">
        <v>0</v>
      </c>
      <c r="M3070" s="306">
        <v>0</v>
      </c>
      <c r="N3070" s="306">
        <v>0</v>
      </c>
    </row>
    <row r="3071" spans="1:14">
      <c r="A3071" s="259" t="s">
        <v>108</v>
      </c>
      <c r="B3071" s="259" t="s">
        <v>215</v>
      </c>
      <c r="C3071" s="259" t="s">
        <v>83</v>
      </c>
      <c r="D3071" s="259" t="s">
        <v>83</v>
      </c>
      <c r="E3071" s="259" t="s">
        <v>83</v>
      </c>
      <c r="F3071" s="259" t="s">
        <v>206</v>
      </c>
      <c r="G3071" s="259" t="s">
        <v>49</v>
      </c>
      <c r="H3071" s="306">
        <v>0</v>
      </c>
      <c r="I3071" s="306">
        <v>0</v>
      </c>
      <c r="J3071" s="306">
        <v>0</v>
      </c>
      <c r="K3071" s="306">
        <v>0</v>
      </c>
      <c r="L3071" s="306">
        <v>0</v>
      </c>
      <c r="M3071" s="306">
        <v>0</v>
      </c>
      <c r="N3071" s="306">
        <v>0</v>
      </c>
    </row>
    <row r="3072" spans="1:14">
      <c r="A3072" s="259" t="s">
        <v>108</v>
      </c>
      <c r="B3072" s="259" t="s">
        <v>215</v>
      </c>
      <c r="C3072" s="259" t="s">
        <v>84</v>
      </c>
      <c r="D3072" s="259" t="s">
        <v>84</v>
      </c>
      <c r="E3072" s="259" t="s">
        <v>84</v>
      </c>
      <c r="F3072" s="259" t="s">
        <v>206</v>
      </c>
      <c r="G3072" s="259" t="s">
        <v>49</v>
      </c>
      <c r="H3072" s="306">
        <v>0</v>
      </c>
      <c r="I3072" s="306">
        <v>0</v>
      </c>
      <c r="J3072" s="306">
        <v>0</v>
      </c>
      <c r="K3072" s="306">
        <v>0</v>
      </c>
      <c r="L3072" s="306">
        <v>0</v>
      </c>
      <c r="M3072" s="306">
        <v>0</v>
      </c>
      <c r="N3072" s="306">
        <v>0</v>
      </c>
    </row>
    <row r="3073" spans="1:14">
      <c r="A3073" s="259" t="s">
        <v>108</v>
      </c>
      <c r="B3073" s="259" t="s">
        <v>215</v>
      </c>
      <c r="C3073" s="259" t="s">
        <v>85</v>
      </c>
      <c r="D3073" s="259" t="s">
        <v>85</v>
      </c>
      <c r="E3073" s="259" t="s">
        <v>85</v>
      </c>
      <c r="F3073" s="259" t="s">
        <v>206</v>
      </c>
      <c r="G3073" s="259" t="s">
        <v>49</v>
      </c>
      <c r="H3073" s="306">
        <v>0</v>
      </c>
      <c r="I3073" s="306">
        <v>0</v>
      </c>
      <c r="J3073" s="306">
        <v>0</v>
      </c>
      <c r="K3073" s="306">
        <v>0</v>
      </c>
      <c r="L3073" s="306">
        <v>0</v>
      </c>
      <c r="M3073" s="306">
        <v>0</v>
      </c>
      <c r="N3073" s="306">
        <v>0</v>
      </c>
    </row>
    <row r="3074" spans="1:14">
      <c r="A3074" s="259" t="s">
        <v>108</v>
      </c>
      <c r="B3074" s="259" t="s">
        <v>215</v>
      </c>
      <c r="C3074" s="259" t="s">
        <v>87</v>
      </c>
      <c r="D3074" s="259" t="s">
        <v>87</v>
      </c>
      <c r="E3074" s="259" t="s">
        <v>87</v>
      </c>
      <c r="F3074" s="259" t="s">
        <v>206</v>
      </c>
      <c r="G3074" s="259" t="s">
        <v>49</v>
      </c>
      <c r="H3074" s="306">
        <v>0</v>
      </c>
      <c r="I3074" s="306">
        <v>368.16899999999998</v>
      </c>
      <c r="J3074" s="306">
        <v>368.16899999999998</v>
      </c>
      <c r="K3074" s="306">
        <v>368.16899999999998</v>
      </c>
      <c r="L3074" s="306">
        <v>368.16899999999998</v>
      </c>
      <c r="M3074" s="306">
        <v>368.16899999999998</v>
      </c>
      <c r="N3074" s="306">
        <v>368.16899999999998</v>
      </c>
    </row>
    <row r="3075" spans="1:14">
      <c r="A3075" s="259" t="s">
        <v>108</v>
      </c>
      <c r="B3075" s="259" t="s">
        <v>215</v>
      </c>
      <c r="C3075" s="259" t="s">
        <v>88</v>
      </c>
      <c r="D3075" s="259" t="s">
        <v>88</v>
      </c>
      <c r="E3075" s="259" t="s">
        <v>88</v>
      </c>
      <c r="F3075" s="259" t="s">
        <v>206</v>
      </c>
      <c r="G3075" s="259" t="s">
        <v>49</v>
      </c>
      <c r="H3075" s="306">
        <v>0</v>
      </c>
      <c r="I3075" s="306">
        <v>0</v>
      </c>
      <c r="J3075" s="306">
        <v>0</v>
      </c>
      <c r="K3075" s="306">
        <v>0</v>
      </c>
      <c r="L3075" s="306">
        <v>0</v>
      </c>
      <c r="M3075" s="306">
        <v>0</v>
      </c>
      <c r="N3075" s="306">
        <v>0</v>
      </c>
    </row>
    <row r="3076" spans="1:14">
      <c r="A3076" s="259" t="s">
        <v>108</v>
      </c>
      <c r="B3076" s="259" t="s">
        <v>215</v>
      </c>
      <c r="C3076" s="259" t="s">
        <v>48</v>
      </c>
      <c r="D3076" s="259" t="s">
        <v>48</v>
      </c>
      <c r="E3076" s="259" t="s">
        <v>48</v>
      </c>
      <c r="F3076" s="259" t="s">
        <v>210</v>
      </c>
      <c r="G3076" s="259" t="s">
        <v>50</v>
      </c>
      <c r="H3076" s="306">
        <v>0</v>
      </c>
      <c r="I3076" s="306">
        <v>0</v>
      </c>
      <c r="J3076" s="306">
        <v>0</v>
      </c>
      <c r="K3076" s="306">
        <v>0</v>
      </c>
      <c r="L3076" s="306">
        <v>0</v>
      </c>
      <c r="M3076" s="306">
        <v>0</v>
      </c>
      <c r="N3076" s="306">
        <v>0</v>
      </c>
    </row>
    <row r="3077" spans="1:14">
      <c r="A3077" s="259" t="s">
        <v>108</v>
      </c>
      <c r="B3077" s="259" t="s">
        <v>215</v>
      </c>
      <c r="C3077" s="259" t="s">
        <v>53</v>
      </c>
      <c r="D3077" s="259" t="s">
        <v>53</v>
      </c>
      <c r="E3077" s="259" t="s">
        <v>53</v>
      </c>
      <c r="F3077" s="259" t="s">
        <v>210</v>
      </c>
      <c r="G3077" s="259" t="s">
        <v>50</v>
      </c>
      <c r="H3077" s="306">
        <v>0</v>
      </c>
      <c r="I3077" s="306">
        <v>0</v>
      </c>
      <c r="J3077" s="306">
        <v>0</v>
      </c>
      <c r="K3077" s="306">
        <v>0</v>
      </c>
      <c r="L3077" s="306">
        <v>0</v>
      </c>
      <c r="M3077" s="306">
        <v>0</v>
      </c>
      <c r="N3077" s="306">
        <v>0</v>
      </c>
    </row>
    <row r="3078" spans="1:14">
      <c r="A3078" s="259" t="s">
        <v>108</v>
      </c>
      <c r="B3078" s="259" t="s">
        <v>215</v>
      </c>
      <c r="C3078" s="259" t="s">
        <v>54</v>
      </c>
      <c r="D3078" s="259" t="s">
        <v>54</v>
      </c>
      <c r="E3078" s="259" t="s">
        <v>54</v>
      </c>
      <c r="F3078" s="259" t="s">
        <v>210</v>
      </c>
      <c r="G3078" s="259" t="s">
        <v>50</v>
      </c>
      <c r="H3078" s="306">
        <v>8668.8753768000006</v>
      </c>
      <c r="I3078" s="306">
        <v>19588.296188193002</v>
      </c>
      <c r="J3078" s="306">
        <v>21448.136261006999</v>
      </c>
      <c r="K3078" s="306">
        <v>23555.256920552001</v>
      </c>
      <c r="L3078" s="306">
        <v>21134.992294965999</v>
      </c>
      <c r="M3078" s="306">
        <v>22054.380319343996</v>
      </c>
      <c r="N3078" s="306">
        <v>20712.209227264997</v>
      </c>
    </row>
    <row r="3079" spans="1:14">
      <c r="A3079" s="259" t="s">
        <v>108</v>
      </c>
      <c r="B3079" s="259" t="s">
        <v>215</v>
      </c>
      <c r="C3079" s="259" t="s">
        <v>55</v>
      </c>
      <c r="D3079" s="259" t="s">
        <v>55</v>
      </c>
      <c r="E3079" s="259" t="s">
        <v>55</v>
      </c>
      <c r="F3079" s="259" t="s">
        <v>210</v>
      </c>
      <c r="G3079" s="259" t="s">
        <v>50</v>
      </c>
      <c r="H3079" s="306">
        <v>0</v>
      </c>
      <c r="I3079" s="306">
        <v>9.2871547040000006</v>
      </c>
      <c r="J3079" s="306">
        <v>273.45100000000002</v>
      </c>
      <c r="K3079" s="306">
        <v>295.2242</v>
      </c>
      <c r="L3079" s="306">
        <v>26.6614</v>
      </c>
      <c r="M3079" s="306">
        <v>280.80079999999998</v>
      </c>
      <c r="N3079" s="306">
        <v>87.033237702000008</v>
      </c>
    </row>
    <row r="3080" spans="1:14">
      <c r="A3080" s="259" t="s">
        <v>108</v>
      </c>
      <c r="B3080" s="259" t="s">
        <v>215</v>
      </c>
      <c r="C3080" s="259" t="s">
        <v>56</v>
      </c>
      <c r="D3080" s="259" t="s">
        <v>56</v>
      </c>
      <c r="E3080" s="259" t="s">
        <v>56</v>
      </c>
      <c r="F3080" s="259" t="s">
        <v>210</v>
      </c>
      <c r="G3080" s="259" t="s">
        <v>50</v>
      </c>
      <c r="H3080" s="306">
        <v>0</v>
      </c>
      <c r="I3080" s="306">
        <v>0</v>
      </c>
      <c r="J3080" s="306">
        <v>0.51898049999999996</v>
      </c>
      <c r="K3080" s="306">
        <v>0.51898049999999996</v>
      </c>
      <c r="L3080" s="306">
        <v>0</v>
      </c>
      <c r="M3080" s="306">
        <v>0</v>
      </c>
      <c r="N3080" s="306">
        <v>0</v>
      </c>
    </row>
    <row r="3081" spans="1:14">
      <c r="A3081" s="259" t="s">
        <v>108</v>
      </c>
      <c r="B3081" s="259" t="s">
        <v>215</v>
      </c>
      <c r="C3081" s="259" t="s">
        <v>57</v>
      </c>
      <c r="D3081" s="259" t="s">
        <v>57</v>
      </c>
      <c r="E3081" s="259" t="s">
        <v>57</v>
      </c>
      <c r="F3081" s="259" t="s">
        <v>210</v>
      </c>
      <c r="G3081" s="259" t="s">
        <v>50</v>
      </c>
      <c r="H3081" s="306">
        <v>0</v>
      </c>
      <c r="I3081" s="306">
        <v>0</v>
      </c>
      <c r="J3081" s="306">
        <v>0</v>
      </c>
      <c r="K3081" s="306">
        <v>0</v>
      </c>
      <c r="L3081" s="306">
        <v>0</v>
      </c>
      <c r="M3081" s="306">
        <v>0</v>
      </c>
      <c r="N3081" s="306">
        <v>0</v>
      </c>
    </row>
    <row r="3082" spans="1:14">
      <c r="A3082" s="259" t="s">
        <v>108</v>
      </c>
      <c r="B3082" s="259" t="s">
        <v>215</v>
      </c>
      <c r="C3082" s="259" t="s">
        <v>58</v>
      </c>
      <c r="D3082" s="259" t="s">
        <v>58</v>
      </c>
      <c r="E3082" s="259" t="s">
        <v>58</v>
      </c>
      <c r="F3082" s="259" t="s">
        <v>210</v>
      </c>
      <c r="G3082" s="259" t="s">
        <v>50</v>
      </c>
      <c r="H3082" s="306">
        <v>80731.592567999993</v>
      </c>
      <c r="I3082" s="306">
        <v>76463.070518399982</v>
      </c>
      <c r="J3082" s="306">
        <v>77535.249743999986</v>
      </c>
      <c r="K3082" s="306">
        <v>83912.04</v>
      </c>
      <c r="L3082" s="306">
        <v>104498.04</v>
      </c>
      <c r="M3082" s="306">
        <v>104498.04</v>
      </c>
      <c r="N3082" s="306">
        <v>103323.60906101498</v>
      </c>
    </row>
    <row r="3083" spans="1:14">
      <c r="A3083" s="259" t="s">
        <v>108</v>
      </c>
      <c r="B3083" s="259" t="s">
        <v>215</v>
      </c>
      <c r="C3083" s="259" t="s">
        <v>59</v>
      </c>
      <c r="D3083" s="259" t="s">
        <v>59</v>
      </c>
      <c r="E3083" s="259" t="s">
        <v>59</v>
      </c>
      <c r="F3083" s="259" t="s">
        <v>210</v>
      </c>
      <c r="G3083" s="259" t="s">
        <v>50</v>
      </c>
      <c r="H3083" s="306">
        <v>41152.762627474993</v>
      </c>
      <c r="I3083" s="306">
        <v>41147.020629429004</v>
      </c>
      <c r="J3083" s="306">
        <v>41155.550623160998</v>
      </c>
      <c r="K3083" s="306">
        <v>41152.762630013</v>
      </c>
      <c r="L3083" s="306">
        <v>41174.370874665998</v>
      </c>
      <c r="M3083" s="306">
        <v>41175.088064668002</v>
      </c>
      <c r="N3083" s="306">
        <v>41220.866902894995</v>
      </c>
    </row>
    <row r="3084" spans="1:14">
      <c r="A3084" s="259" t="s">
        <v>108</v>
      </c>
      <c r="B3084" s="259" t="s">
        <v>215</v>
      </c>
      <c r="C3084" s="259" t="s">
        <v>60</v>
      </c>
      <c r="D3084" s="259" t="s">
        <v>60</v>
      </c>
      <c r="E3084" s="259" t="s">
        <v>60</v>
      </c>
      <c r="F3084" s="259" t="s">
        <v>210</v>
      </c>
      <c r="G3084" s="259" t="s">
        <v>50</v>
      </c>
      <c r="H3084" s="306">
        <v>2939.2687850500001</v>
      </c>
      <c r="I3084" s="306">
        <v>2939.2687850500001</v>
      </c>
      <c r="J3084" s="306">
        <v>2939.2687850500001</v>
      </c>
      <c r="K3084" s="306">
        <v>2939.2687850500001</v>
      </c>
      <c r="L3084" s="306">
        <v>2939.2687850500001</v>
      </c>
      <c r="M3084" s="306">
        <v>2939.2687850500001</v>
      </c>
      <c r="N3084" s="306">
        <v>2939.2687850500001</v>
      </c>
    </row>
    <row r="3085" spans="1:14">
      <c r="A3085" s="259" t="s">
        <v>108</v>
      </c>
      <c r="B3085" s="259" t="s">
        <v>215</v>
      </c>
      <c r="C3085" s="259" t="s">
        <v>61</v>
      </c>
      <c r="D3085" s="259" t="s">
        <v>61</v>
      </c>
      <c r="E3085" s="259" t="s">
        <v>61</v>
      </c>
      <c r="F3085" s="259" t="s">
        <v>210</v>
      </c>
      <c r="G3085" s="259" t="s">
        <v>50</v>
      </c>
      <c r="H3085" s="306">
        <v>14626.058144105</v>
      </c>
      <c r="I3085" s="306">
        <v>14626.058144105</v>
      </c>
      <c r="J3085" s="306">
        <v>14626.058144105</v>
      </c>
      <c r="K3085" s="306">
        <v>14626.058144105</v>
      </c>
      <c r="L3085" s="306">
        <v>14626.058144105</v>
      </c>
      <c r="M3085" s="306">
        <v>14626.058144105</v>
      </c>
      <c r="N3085" s="306">
        <v>14626.058144105</v>
      </c>
    </row>
    <row r="3086" spans="1:14">
      <c r="A3086" s="259" t="s">
        <v>108</v>
      </c>
      <c r="B3086" s="259" t="s">
        <v>215</v>
      </c>
      <c r="C3086" s="259" t="s">
        <v>63</v>
      </c>
      <c r="D3086" s="259" t="s">
        <v>63</v>
      </c>
      <c r="E3086" s="259" t="s">
        <v>63</v>
      </c>
      <c r="F3086" s="259" t="s">
        <v>210</v>
      </c>
      <c r="G3086" s="259" t="s">
        <v>50</v>
      </c>
      <c r="H3086" s="306">
        <v>0</v>
      </c>
      <c r="I3086" s="306">
        <v>0</v>
      </c>
      <c r="J3086" s="306">
        <v>0</v>
      </c>
      <c r="K3086" s="306">
        <v>0</v>
      </c>
      <c r="L3086" s="306">
        <v>0</v>
      </c>
      <c r="M3086" s="306">
        <v>0</v>
      </c>
      <c r="N3086" s="306">
        <v>0</v>
      </c>
    </row>
    <row r="3087" spans="1:14">
      <c r="A3087" s="259" t="s">
        <v>108</v>
      </c>
      <c r="B3087" s="259" t="s">
        <v>215</v>
      </c>
      <c r="C3087" s="259" t="s">
        <v>64</v>
      </c>
      <c r="D3087" s="259" t="s">
        <v>64</v>
      </c>
      <c r="E3087" s="259" t="s">
        <v>64</v>
      </c>
      <c r="F3087" s="259" t="s">
        <v>210</v>
      </c>
      <c r="G3087" s="259" t="s">
        <v>50</v>
      </c>
      <c r="H3087" s="306">
        <v>3362.3473652310004</v>
      </c>
      <c r="I3087" s="306">
        <v>1861.7297201280001</v>
      </c>
      <c r="J3087" s="306">
        <v>1861.7297229950002</v>
      </c>
      <c r="K3087" s="306">
        <v>1861.7297222130003</v>
      </c>
      <c r="L3087" s="306">
        <v>1861.7297212660003</v>
      </c>
      <c r="M3087" s="306">
        <v>1861.7297208680004</v>
      </c>
      <c r="N3087" s="306">
        <v>1861.7297236840002</v>
      </c>
    </row>
    <row r="3088" spans="1:14">
      <c r="A3088" s="259" t="s">
        <v>108</v>
      </c>
      <c r="B3088" s="259" t="s">
        <v>215</v>
      </c>
      <c r="C3088" s="259" t="s">
        <v>54</v>
      </c>
      <c r="D3088" s="259" t="s">
        <v>72</v>
      </c>
      <c r="E3088" s="259" t="s">
        <v>72</v>
      </c>
      <c r="F3088" s="259" t="s">
        <v>210</v>
      </c>
      <c r="G3088" s="259" t="s">
        <v>50</v>
      </c>
      <c r="H3088" s="306">
        <v>0</v>
      </c>
      <c r="I3088" s="306">
        <v>0</v>
      </c>
      <c r="J3088" s="306">
        <v>0</v>
      </c>
      <c r="K3088" s="306">
        <v>0</v>
      </c>
      <c r="L3088" s="306">
        <v>0</v>
      </c>
      <c r="M3088" s="306">
        <v>0</v>
      </c>
      <c r="N3088" s="306">
        <v>0</v>
      </c>
    </row>
    <row r="3089" spans="1:14">
      <c r="A3089" s="259" t="s">
        <v>108</v>
      </c>
      <c r="B3089" s="259" t="s">
        <v>215</v>
      </c>
      <c r="C3089" s="259" t="s">
        <v>55</v>
      </c>
      <c r="D3089" s="259" t="s">
        <v>73</v>
      </c>
      <c r="E3089" s="259" t="s">
        <v>73</v>
      </c>
      <c r="F3089" s="259" t="s">
        <v>210</v>
      </c>
      <c r="G3089" s="259" t="s">
        <v>50</v>
      </c>
      <c r="H3089" s="306">
        <v>0</v>
      </c>
      <c r="I3089" s="306">
        <v>0</v>
      </c>
      <c r="J3089" s="306">
        <v>0</v>
      </c>
      <c r="K3089" s="306">
        <v>31.264731862000001</v>
      </c>
      <c r="L3089" s="306">
        <v>0</v>
      </c>
      <c r="M3089" s="306">
        <v>7.4265923159999998</v>
      </c>
      <c r="N3089" s="306">
        <v>13.277846867999999</v>
      </c>
    </row>
    <row r="3090" spans="1:14">
      <c r="A3090" s="259" t="s">
        <v>108</v>
      </c>
      <c r="B3090" s="259" t="s">
        <v>215</v>
      </c>
      <c r="C3090" s="259" t="s">
        <v>57</v>
      </c>
      <c r="D3090" s="259" t="s">
        <v>74</v>
      </c>
      <c r="E3090" s="259" t="s">
        <v>74</v>
      </c>
      <c r="F3090" s="259" t="s">
        <v>210</v>
      </c>
      <c r="G3090" s="259" t="s">
        <v>50</v>
      </c>
      <c r="H3090" s="306">
        <v>0</v>
      </c>
      <c r="I3090" s="306">
        <v>0</v>
      </c>
      <c r="J3090" s="306">
        <v>0</v>
      </c>
      <c r="K3090" s="306">
        <v>0</v>
      </c>
      <c r="L3090" s="306">
        <v>0</v>
      </c>
      <c r="M3090" s="306">
        <v>0</v>
      </c>
      <c r="N3090" s="306">
        <v>0</v>
      </c>
    </row>
    <row r="3091" spans="1:14">
      <c r="A3091" s="259" t="s">
        <v>108</v>
      </c>
      <c r="B3091" s="259" t="s">
        <v>215</v>
      </c>
      <c r="C3091" s="259" t="s">
        <v>64</v>
      </c>
      <c r="D3091" s="259" t="s">
        <v>75</v>
      </c>
      <c r="E3091" s="259" t="s">
        <v>75</v>
      </c>
      <c r="F3091" s="259" t="s">
        <v>210</v>
      </c>
      <c r="G3091" s="259" t="s">
        <v>50</v>
      </c>
      <c r="H3091" s="306">
        <v>0</v>
      </c>
      <c r="I3091" s="306">
        <v>0</v>
      </c>
      <c r="J3091" s="306">
        <v>0</v>
      </c>
      <c r="K3091" s="306">
        <v>0</v>
      </c>
      <c r="L3091" s="306">
        <v>0</v>
      </c>
      <c r="M3091" s="306">
        <v>0</v>
      </c>
      <c r="N3091" s="306">
        <v>0</v>
      </c>
    </row>
    <row r="3092" spans="1:14">
      <c r="A3092" s="259" t="s">
        <v>108</v>
      </c>
      <c r="B3092" s="259" t="s">
        <v>215</v>
      </c>
      <c r="C3092" s="259" t="s">
        <v>60</v>
      </c>
      <c r="D3092" s="259" t="s">
        <v>76</v>
      </c>
      <c r="E3092" s="259" t="s">
        <v>76</v>
      </c>
      <c r="F3092" s="259" t="s">
        <v>210</v>
      </c>
      <c r="G3092" s="259" t="s">
        <v>50</v>
      </c>
      <c r="H3092" s="306">
        <v>0</v>
      </c>
      <c r="I3092" s="306">
        <v>0</v>
      </c>
      <c r="J3092" s="306">
        <v>0</v>
      </c>
      <c r="K3092" s="306">
        <v>0</v>
      </c>
      <c r="L3092" s="306">
        <v>0</v>
      </c>
      <c r="M3092" s="306">
        <v>0</v>
      </c>
      <c r="N3092" s="306">
        <v>0</v>
      </c>
    </row>
    <row r="3093" spans="1:14">
      <c r="A3093" s="259" t="s">
        <v>108</v>
      </c>
      <c r="B3093" s="259" t="s">
        <v>215</v>
      </c>
      <c r="C3093" s="259" t="s">
        <v>61</v>
      </c>
      <c r="D3093" s="259" t="s">
        <v>77</v>
      </c>
      <c r="E3093" s="259" t="s">
        <v>77</v>
      </c>
      <c r="F3093" s="259" t="s">
        <v>210</v>
      </c>
      <c r="G3093" s="259" t="s">
        <v>50</v>
      </c>
      <c r="H3093" s="306">
        <v>0</v>
      </c>
      <c r="I3093" s="306">
        <v>0</v>
      </c>
      <c r="J3093" s="306">
        <v>0</v>
      </c>
      <c r="K3093" s="306">
        <v>6310.5212079510002</v>
      </c>
      <c r="L3093" s="306">
        <v>6310.5212079510002</v>
      </c>
      <c r="M3093" s="306">
        <v>9480.1300480139998</v>
      </c>
      <c r="N3093" s="306">
        <v>18425.046357609001</v>
      </c>
    </row>
    <row r="3094" spans="1:14">
      <c r="A3094" s="259" t="s">
        <v>108</v>
      </c>
      <c r="B3094" s="259" t="s">
        <v>215</v>
      </c>
      <c r="C3094" s="259" t="s">
        <v>62</v>
      </c>
      <c r="D3094" s="259" t="s">
        <v>78</v>
      </c>
      <c r="E3094" s="259" t="s">
        <v>78</v>
      </c>
      <c r="F3094" s="259" t="s">
        <v>210</v>
      </c>
      <c r="G3094" s="259" t="s">
        <v>50</v>
      </c>
      <c r="H3094" s="306">
        <v>0</v>
      </c>
      <c r="I3094" s="306">
        <v>0</v>
      </c>
      <c r="J3094" s="306">
        <v>0</v>
      </c>
      <c r="K3094" s="306">
        <v>0</v>
      </c>
      <c r="L3094" s="306">
        <v>0</v>
      </c>
      <c r="M3094" s="306">
        <v>0</v>
      </c>
      <c r="N3094" s="306">
        <v>0</v>
      </c>
    </row>
    <row r="3095" spans="1:14">
      <c r="A3095" s="259" t="s">
        <v>108</v>
      </c>
      <c r="B3095" s="259" t="s">
        <v>215</v>
      </c>
      <c r="C3095" s="259" t="s">
        <v>63</v>
      </c>
      <c r="D3095" s="259" t="s">
        <v>79</v>
      </c>
      <c r="E3095" s="259" t="s">
        <v>79</v>
      </c>
      <c r="F3095" s="259" t="s">
        <v>210</v>
      </c>
      <c r="G3095" s="259" t="s">
        <v>50</v>
      </c>
      <c r="H3095" s="306">
        <v>0</v>
      </c>
      <c r="I3095" s="306">
        <v>0</v>
      </c>
      <c r="J3095" s="306">
        <v>0</v>
      </c>
      <c r="K3095" s="306">
        <v>0</v>
      </c>
      <c r="L3095" s="306">
        <v>0</v>
      </c>
      <c r="M3095" s="306">
        <v>0</v>
      </c>
      <c r="N3095" s="306">
        <v>0</v>
      </c>
    </row>
    <row r="3096" spans="1:14">
      <c r="A3096" s="259" t="s">
        <v>108</v>
      </c>
      <c r="B3096" s="259" t="s">
        <v>215</v>
      </c>
      <c r="C3096" s="259" t="s">
        <v>60</v>
      </c>
      <c r="D3096" s="259" t="s">
        <v>76</v>
      </c>
      <c r="E3096" s="259" t="s">
        <v>207</v>
      </c>
      <c r="F3096" s="259" t="s">
        <v>210</v>
      </c>
      <c r="G3096" s="259" t="s">
        <v>50</v>
      </c>
      <c r="H3096" s="306">
        <v>0</v>
      </c>
      <c r="I3096" s="306">
        <v>0</v>
      </c>
      <c r="J3096" s="306">
        <v>0</v>
      </c>
      <c r="K3096" s="306">
        <v>0</v>
      </c>
      <c r="L3096" s="306">
        <v>0</v>
      </c>
      <c r="M3096" s="306">
        <v>0</v>
      </c>
      <c r="N3096" s="306">
        <v>0</v>
      </c>
    </row>
    <row r="3097" spans="1:14">
      <c r="A3097" s="259" t="s">
        <v>108</v>
      </c>
      <c r="B3097" s="259" t="s">
        <v>215</v>
      </c>
      <c r="C3097" s="259" t="s">
        <v>63</v>
      </c>
      <c r="D3097" s="259" t="s">
        <v>79</v>
      </c>
      <c r="E3097" s="259" t="s">
        <v>208</v>
      </c>
      <c r="F3097" s="259" t="s">
        <v>210</v>
      </c>
      <c r="G3097" s="259" t="s">
        <v>50</v>
      </c>
      <c r="H3097" s="306">
        <v>0</v>
      </c>
      <c r="I3097" s="306">
        <v>0</v>
      </c>
      <c r="J3097" s="306">
        <v>0</v>
      </c>
      <c r="K3097" s="306">
        <v>0</v>
      </c>
      <c r="L3097" s="306">
        <v>0</v>
      </c>
      <c r="M3097" s="306">
        <v>0</v>
      </c>
      <c r="N3097" s="306">
        <v>0</v>
      </c>
    </row>
    <row r="3098" spans="1:14">
      <c r="A3098" s="259" t="s">
        <v>108</v>
      </c>
      <c r="B3098" s="259" t="s">
        <v>215</v>
      </c>
      <c r="C3098" s="259" t="s">
        <v>65</v>
      </c>
      <c r="D3098" s="259" t="s">
        <v>209</v>
      </c>
      <c r="E3098" s="259" t="s">
        <v>80</v>
      </c>
      <c r="F3098" s="259" t="s">
        <v>210</v>
      </c>
      <c r="G3098" s="259" t="s">
        <v>50</v>
      </c>
      <c r="H3098" s="306">
        <v>0</v>
      </c>
      <c r="I3098" s="306">
        <v>0</v>
      </c>
      <c r="J3098" s="306">
        <v>0</v>
      </c>
      <c r="K3098" s="306">
        <v>0</v>
      </c>
      <c r="L3098" s="306">
        <v>0</v>
      </c>
      <c r="M3098" s="306">
        <v>0</v>
      </c>
      <c r="N3098" s="306">
        <v>0</v>
      </c>
    </row>
    <row r="3099" spans="1:14">
      <c r="A3099" s="259" t="s">
        <v>108</v>
      </c>
      <c r="B3099" s="259" t="s">
        <v>215</v>
      </c>
      <c r="C3099" s="259" t="s">
        <v>65</v>
      </c>
      <c r="D3099" s="259" t="s">
        <v>209</v>
      </c>
      <c r="E3099" s="259" t="s">
        <v>81</v>
      </c>
      <c r="F3099" s="259" t="s">
        <v>210</v>
      </c>
      <c r="G3099" s="259" t="s">
        <v>50</v>
      </c>
      <c r="H3099" s="306">
        <v>0</v>
      </c>
      <c r="I3099" s="306">
        <v>0</v>
      </c>
      <c r="J3099" s="306">
        <v>0</v>
      </c>
      <c r="K3099" s="306">
        <v>0</v>
      </c>
      <c r="L3099" s="306">
        <v>0</v>
      </c>
      <c r="M3099" s="306">
        <v>0</v>
      </c>
      <c r="N3099" s="306">
        <v>0</v>
      </c>
    </row>
    <row r="3101" spans="1:14">
      <c r="A3101" s="259" t="s">
        <v>2</v>
      </c>
      <c r="B3101" s="259" t="s">
        <v>43</v>
      </c>
      <c r="C3101" s="259" t="s">
        <v>203</v>
      </c>
      <c r="D3101" s="259" t="s">
        <v>204</v>
      </c>
      <c r="E3101" s="259" t="s">
        <v>205</v>
      </c>
      <c r="F3101" s="259" t="s">
        <v>99</v>
      </c>
      <c r="G3101" s="259" t="s">
        <v>46</v>
      </c>
      <c r="H3101" s="306">
        <v>2025</v>
      </c>
      <c r="I3101" s="306">
        <v>2028</v>
      </c>
      <c r="J3101" s="306">
        <v>2030</v>
      </c>
      <c r="K3101" s="306">
        <v>2032</v>
      </c>
      <c r="L3101" s="306">
        <v>2035</v>
      </c>
      <c r="M3101" s="306">
        <v>2037</v>
      </c>
      <c r="N3101" s="306">
        <v>2040</v>
      </c>
    </row>
    <row r="3102" spans="1:14">
      <c r="A3102" s="259" t="s">
        <v>108</v>
      </c>
      <c r="B3102" s="259" t="s">
        <v>18</v>
      </c>
      <c r="C3102" s="259" t="s">
        <v>213</v>
      </c>
      <c r="D3102" s="259" t="s">
        <v>213</v>
      </c>
      <c r="E3102" s="259" t="s">
        <v>213</v>
      </c>
      <c r="F3102" s="259" t="s">
        <v>193</v>
      </c>
      <c r="G3102" s="259" t="s">
        <v>214</v>
      </c>
      <c r="H3102" s="306">
        <v>7.4297477985151037</v>
      </c>
      <c r="I3102" s="306">
        <v>7.4069869839354174</v>
      </c>
      <c r="J3102" s="306">
        <v>4.9457763078727588</v>
      </c>
      <c r="K3102" s="306">
        <v>4.615039734276368</v>
      </c>
      <c r="L3102" s="306">
        <v>3.6457508487729235</v>
      </c>
      <c r="M3102" s="306">
        <v>3.5660552152466169</v>
      </c>
      <c r="N3102" s="306">
        <v>0</v>
      </c>
    </row>
    <row r="3103" spans="1:14">
      <c r="A3103" s="259" t="s">
        <v>108</v>
      </c>
      <c r="B3103" s="259" t="s">
        <v>19</v>
      </c>
      <c r="C3103" s="259" t="s">
        <v>213</v>
      </c>
      <c r="D3103" s="259" t="s">
        <v>213</v>
      </c>
      <c r="E3103" s="259" t="s">
        <v>213</v>
      </c>
      <c r="F3103" s="259" t="s">
        <v>193</v>
      </c>
      <c r="G3103" s="259" t="s">
        <v>214</v>
      </c>
      <c r="H3103" s="306">
        <v>2.5449211913478114</v>
      </c>
      <c r="I3103" s="306">
        <v>1.5212292728746419</v>
      </c>
      <c r="J3103" s="306">
        <v>1.7237923772554609</v>
      </c>
      <c r="K3103" s="306">
        <v>0.88453517708958895</v>
      </c>
      <c r="L3103" s="306">
        <v>1.0512115198672261</v>
      </c>
      <c r="M3103" s="306">
        <v>1.404648597587157</v>
      </c>
      <c r="N3103" s="306">
        <v>0.62588588682419299</v>
      </c>
    </row>
    <row r="3104" spans="1:14">
      <c r="A3104" s="259" t="s">
        <v>108</v>
      </c>
      <c r="B3104" s="259" t="s">
        <v>20</v>
      </c>
      <c r="C3104" s="259" t="s">
        <v>213</v>
      </c>
      <c r="D3104" s="259" t="s">
        <v>213</v>
      </c>
      <c r="E3104" s="259" t="s">
        <v>213</v>
      </c>
      <c r="F3104" s="259" t="s">
        <v>193</v>
      </c>
      <c r="G3104" s="259" t="s">
        <v>214</v>
      </c>
      <c r="H3104" s="306">
        <v>1.0924423741142488</v>
      </c>
      <c r="I3104" s="306">
        <v>0.723020209632394</v>
      </c>
      <c r="J3104" s="306">
        <v>0.25268306923678602</v>
      </c>
      <c r="K3104" s="306">
        <v>0.43494252943719341</v>
      </c>
      <c r="L3104" s="306">
        <v>0.60240581681061245</v>
      </c>
      <c r="M3104" s="306">
        <v>0.38085716678679998</v>
      </c>
      <c r="N3104" s="306">
        <v>0</v>
      </c>
    </row>
    <row r="3105" spans="1:14">
      <c r="A3105" s="259" t="s">
        <v>108</v>
      </c>
      <c r="B3105" s="259" t="s">
        <v>21</v>
      </c>
      <c r="C3105" s="259" t="s">
        <v>213</v>
      </c>
      <c r="D3105" s="259" t="s">
        <v>213</v>
      </c>
      <c r="E3105" s="259" t="s">
        <v>213</v>
      </c>
      <c r="F3105" s="259" t="s">
        <v>193</v>
      </c>
      <c r="G3105" s="259" t="s">
        <v>214</v>
      </c>
      <c r="H3105" s="306">
        <v>7.1074355660592445</v>
      </c>
      <c r="I3105" s="306">
        <v>3.9702876384626387</v>
      </c>
      <c r="J3105" s="306">
        <v>3.8452325489666541</v>
      </c>
      <c r="K3105" s="306">
        <v>4.173400824578672</v>
      </c>
      <c r="L3105" s="306">
        <v>4.2305130925186711</v>
      </c>
      <c r="M3105" s="306">
        <v>4.2821176559465455</v>
      </c>
      <c r="N3105" s="306">
        <v>2.0352268327091574</v>
      </c>
    </row>
    <row r="3106" spans="1:14">
      <c r="A3106" s="259" t="s">
        <v>108</v>
      </c>
      <c r="B3106" s="259" t="s">
        <v>22</v>
      </c>
      <c r="C3106" s="259" t="s">
        <v>213</v>
      </c>
      <c r="D3106" s="259" t="s">
        <v>213</v>
      </c>
      <c r="E3106" s="259" t="s">
        <v>213</v>
      </c>
      <c r="F3106" s="259" t="s">
        <v>193</v>
      </c>
      <c r="G3106" s="259" t="s">
        <v>214</v>
      </c>
      <c r="H3106" s="306">
        <v>5.4315888058565029</v>
      </c>
      <c r="I3106" s="306">
        <v>5.4746466736109252</v>
      </c>
      <c r="J3106" s="306">
        <v>4.959176614643841</v>
      </c>
      <c r="K3106" s="306">
        <v>5.1265365226188191</v>
      </c>
      <c r="L3106" s="306">
        <v>5.3772164874937705</v>
      </c>
      <c r="M3106" s="306">
        <v>3.0221971982032407</v>
      </c>
      <c r="N3106" s="306">
        <v>4.1307543876762542</v>
      </c>
    </row>
    <row r="3107" spans="1:14">
      <c r="A3107" s="259" t="s">
        <v>108</v>
      </c>
      <c r="B3107" s="259" t="s">
        <v>23</v>
      </c>
      <c r="C3107" s="259" t="s">
        <v>213</v>
      </c>
      <c r="D3107" s="259" t="s">
        <v>213</v>
      </c>
      <c r="E3107" s="259" t="s">
        <v>213</v>
      </c>
      <c r="F3107" s="259" t="s">
        <v>193</v>
      </c>
      <c r="G3107" s="259" t="s">
        <v>214</v>
      </c>
      <c r="H3107" s="306">
        <v>1.6437325942237522</v>
      </c>
      <c r="I3107" s="306">
        <v>1.2487313510531888</v>
      </c>
      <c r="J3107" s="306">
        <v>0.96795604712128869</v>
      </c>
      <c r="K3107" s="306">
        <v>1.0681194971401897</v>
      </c>
      <c r="L3107" s="306">
        <v>1.7422836814465679</v>
      </c>
      <c r="M3107" s="306">
        <v>0.81129958445736816</v>
      </c>
      <c r="N3107" s="306">
        <v>1.0624605579816944</v>
      </c>
    </row>
    <row r="3108" spans="1:14">
      <c r="A3108" s="259" t="s">
        <v>108</v>
      </c>
      <c r="B3108" s="259" t="s">
        <v>24</v>
      </c>
      <c r="C3108" s="259" t="s">
        <v>213</v>
      </c>
      <c r="D3108" s="259" t="s">
        <v>213</v>
      </c>
      <c r="E3108" s="259" t="s">
        <v>213</v>
      </c>
      <c r="F3108" s="259" t="s">
        <v>193</v>
      </c>
      <c r="G3108" s="259" t="s">
        <v>214</v>
      </c>
      <c r="H3108" s="306">
        <v>18.298672246461692</v>
      </c>
      <c r="I3108" s="306">
        <v>16.622823595562192</v>
      </c>
      <c r="J3108" s="306">
        <v>16.042486348840697</v>
      </c>
      <c r="K3108" s="306">
        <v>13.166715177413066</v>
      </c>
      <c r="L3108" s="306">
        <v>16.371964617060041</v>
      </c>
      <c r="M3108" s="306">
        <v>17.819513245076148</v>
      </c>
      <c r="N3108" s="306">
        <v>8.247373693686022</v>
      </c>
    </row>
    <row r="3109" spans="1:14">
      <c r="A3109" s="259" t="s">
        <v>108</v>
      </c>
      <c r="B3109" s="259" t="s">
        <v>25</v>
      </c>
      <c r="C3109" s="259" t="s">
        <v>213</v>
      </c>
      <c r="D3109" s="259" t="s">
        <v>213</v>
      </c>
      <c r="E3109" s="259" t="s">
        <v>213</v>
      </c>
      <c r="F3109" s="259" t="s">
        <v>193</v>
      </c>
      <c r="G3109" s="259" t="s">
        <v>214</v>
      </c>
      <c r="H3109" s="306">
        <v>17.563860752619416</v>
      </c>
      <c r="I3109" s="306">
        <v>10.266995361204179</v>
      </c>
      <c r="J3109" s="306">
        <v>7.6549398591842239</v>
      </c>
      <c r="K3109" s="306">
        <v>7.3869079689730777</v>
      </c>
      <c r="L3109" s="306">
        <v>6.7625800465376349</v>
      </c>
      <c r="M3109" s="306">
        <v>5.9356527218399204</v>
      </c>
      <c r="N3109" s="306">
        <v>0</v>
      </c>
    </row>
    <row r="3110" spans="1:14">
      <c r="A3110" s="259" t="s">
        <v>108</v>
      </c>
      <c r="B3110" s="259" t="s">
        <v>26</v>
      </c>
      <c r="C3110" s="259" t="s">
        <v>213</v>
      </c>
      <c r="D3110" s="259" t="s">
        <v>213</v>
      </c>
      <c r="E3110" s="259" t="s">
        <v>213</v>
      </c>
      <c r="F3110" s="259" t="s">
        <v>193</v>
      </c>
      <c r="G3110" s="259" t="s">
        <v>214</v>
      </c>
      <c r="H3110" s="306">
        <v>2.4418138021229101</v>
      </c>
      <c r="I3110" s="306">
        <v>2.4281532947755666</v>
      </c>
      <c r="J3110" s="306">
        <v>2.2155835261774546</v>
      </c>
      <c r="K3110" s="306">
        <v>1.9375593832684304</v>
      </c>
      <c r="L3110" s="306">
        <v>2.5177279815798874</v>
      </c>
      <c r="M3110" s="306">
        <v>1.4444595066247183</v>
      </c>
      <c r="N3110" s="306">
        <v>1.3978224790551679</v>
      </c>
    </row>
    <row r="3111" spans="1:14">
      <c r="A3111" s="259" t="s">
        <v>108</v>
      </c>
      <c r="B3111" s="259" t="s">
        <v>27</v>
      </c>
      <c r="C3111" s="259" t="s">
        <v>213</v>
      </c>
      <c r="D3111" s="259" t="s">
        <v>213</v>
      </c>
      <c r="E3111" s="259" t="s">
        <v>213</v>
      </c>
      <c r="F3111" s="259" t="s">
        <v>193</v>
      </c>
      <c r="G3111" s="259" t="s">
        <v>214</v>
      </c>
      <c r="H3111" s="306">
        <v>0</v>
      </c>
      <c r="I3111" s="306">
        <v>0</v>
      </c>
      <c r="J3111" s="306">
        <v>0</v>
      </c>
      <c r="K3111" s="306">
        <v>0</v>
      </c>
      <c r="L3111" s="306">
        <v>0</v>
      </c>
      <c r="M3111" s="306">
        <v>0</v>
      </c>
      <c r="N3111" s="306">
        <v>0</v>
      </c>
    </row>
    <row r="3112" spans="1:14">
      <c r="A3112" s="259" t="s">
        <v>108</v>
      </c>
      <c r="B3112" s="259" t="s">
        <v>215</v>
      </c>
      <c r="C3112" s="259" t="s">
        <v>213</v>
      </c>
      <c r="D3112" s="259" t="s">
        <v>213</v>
      </c>
      <c r="E3112" s="259" t="s">
        <v>213</v>
      </c>
      <c r="F3112" s="259" t="s">
        <v>193</v>
      </c>
      <c r="G3112" s="259" t="s">
        <v>214</v>
      </c>
      <c r="H3112" s="306">
        <v>5.3921889283027751</v>
      </c>
      <c r="I3112" s="306">
        <v>8.2130017242249576</v>
      </c>
      <c r="J3112" s="306">
        <v>9.1928742844332962</v>
      </c>
      <c r="K3112" s="306">
        <v>10.058177492943868</v>
      </c>
      <c r="L3112" s="306">
        <v>8.8887227347746585</v>
      </c>
      <c r="M3112" s="306">
        <v>9.3898620858050954</v>
      </c>
      <c r="N3112" s="306">
        <v>8.7698857718215688</v>
      </c>
    </row>
    <row r="3113" spans="1:14">
      <c r="A3113" s="259" t="s">
        <v>108</v>
      </c>
      <c r="B3113" s="259" t="s">
        <v>28</v>
      </c>
      <c r="C3113" s="259" t="s">
        <v>213</v>
      </c>
      <c r="D3113" s="259" t="s">
        <v>213</v>
      </c>
      <c r="E3113" s="259" t="s">
        <v>213</v>
      </c>
      <c r="F3113" s="259" t="s">
        <v>193</v>
      </c>
      <c r="G3113" s="259" t="s">
        <v>214</v>
      </c>
      <c r="H3113" s="306">
        <v>63.554215131320674</v>
      </c>
      <c r="I3113" s="306">
        <v>49.662874381111152</v>
      </c>
      <c r="J3113" s="306">
        <v>42.607626699299161</v>
      </c>
      <c r="K3113" s="306">
        <v>38.793756814795401</v>
      </c>
      <c r="L3113" s="306">
        <v>42.30165409208734</v>
      </c>
      <c r="M3113" s="306">
        <v>38.666800891768517</v>
      </c>
      <c r="N3113" s="306">
        <v>17.49952383793249</v>
      </c>
    </row>
    <row r="3114" spans="1:14">
      <c r="A3114" s="259" t="s">
        <v>108</v>
      </c>
      <c r="B3114" s="259" t="s">
        <v>29</v>
      </c>
      <c r="C3114" s="259" t="s">
        <v>213</v>
      </c>
      <c r="D3114" s="259" t="s">
        <v>213</v>
      </c>
      <c r="E3114" s="259" t="s">
        <v>213</v>
      </c>
      <c r="F3114" s="259" t="s">
        <v>193</v>
      </c>
      <c r="G3114" s="259" t="s">
        <v>214</v>
      </c>
      <c r="H3114" s="306">
        <v>27.951029003868747</v>
      </c>
      <c r="I3114" s="306">
        <v>22.114340506899474</v>
      </c>
      <c r="J3114" s="306">
        <v>21.61151127506281</v>
      </c>
      <c r="K3114" s="306">
        <v>18.224651179081327</v>
      </c>
      <c r="L3114" s="306">
        <v>21.653689229445938</v>
      </c>
      <c r="M3114" s="306">
        <v>23.50627949860985</v>
      </c>
      <c r="N3114" s="306">
        <v>10.908486413219372</v>
      </c>
    </row>
    <row r="3115" spans="1:14">
      <c r="A3115" s="259" t="s">
        <v>108</v>
      </c>
      <c r="B3115" s="259" t="s">
        <v>129</v>
      </c>
      <c r="C3115" s="259" t="s">
        <v>213</v>
      </c>
      <c r="D3115" s="259" t="s">
        <v>213</v>
      </c>
      <c r="E3115" s="259" t="s">
        <v>213</v>
      </c>
      <c r="F3115" s="259" t="s">
        <v>193</v>
      </c>
      <c r="G3115" s="259" t="s">
        <v>214</v>
      </c>
      <c r="H3115" s="306">
        <v>538.90280545601956</v>
      </c>
      <c r="I3115" s="306">
        <v>423.09078502358864</v>
      </c>
      <c r="J3115" s="306">
        <v>339.88721359575658</v>
      </c>
      <c r="K3115" s="306">
        <v>280.80657272394495</v>
      </c>
      <c r="L3115" s="306">
        <v>263.20721526053791</v>
      </c>
      <c r="M3115" s="306">
        <v>237.40357743522409</v>
      </c>
      <c r="N3115" s="306">
        <v>125.71415726668796</v>
      </c>
    </row>
    <row r="3117" spans="1:14">
      <c r="A3117" s="259" t="s">
        <v>2</v>
      </c>
      <c r="B3117" s="259" t="s">
        <v>43</v>
      </c>
      <c r="C3117" s="259" t="s">
        <v>203</v>
      </c>
      <c r="D3117" s="259" t="s">
        <v>204</v>
      </c>
      <c r="E3117" s="259" t="s">
        <v>205</v>
      </c>
      <c r="F3117" s="259" t="s">
        <v>99</v>
      </c>
      <c r="G3117" s="259" t="s">
        <v>46</v>
      </c>
      <c r="H3117" s="306">
        <v>2025</v>
      </c>
      <c r="I3117" s="306">
        <v>2028</v>
      </c>
      <c r="J3117" s="306">
        <v>2030</v>
      </c>
      <c r="K3117" s="306">
        <v>2032</v>
      </c>
      <c r="L3117" s="306">
        <v>2035</v>
      </c>
      <c r="M3117" s="306">
        <v>2037</v>
      </c>
      <c r="N3117" s="306">
        <v>2040</v>
      </c>
    </row>
    <row r="3118" spans="1:14">
      <c r="A3118" s="259" t="s">
        <v>108</v>
      </c>
      <c r="B3118" s="259" t="s">
        <v>30</v>
      </c>
      <c r="C3118" s="259" t="s">
        <v>48</v>
      </c>
      <c r="D3118" s="259" t="s">
        <v>48</v>
      </c>
      <c r="E3118" s="259" t="s">
        <v>48</v>
      </c>
      <c r="F3118" s="259" t="s">
        <v>193</v>
      </c>
      <c r="G3118" s="259" t="s">
        <v>214</v>
      </c>
      <c r="H3118" s="306">
        <v>0.67411229526252003</v>
      </c>
      <c r="I3118" s="306">
        <v>0</v>
      </c>
      <c r="J3118" s="306">
        <v>0</v>
      </c>
      <c r="K3118" s="306">
        <v>0</v>
      </c>
      <c r="L3118" s="306">
        <v>0</v>
      </c>
      <c r="M3118" s="306">
        <v>0</v>
      </c>
      <c r="N3118" s="306">
        <v>0</v>
      </c>
    </row>
    <row r="3119" spans="1:14">
      <c r="A3119" s="259" t="s">
        <v>108</v>
      </c>
      <c r="B3119" s="259" t="s">
        <v>30</v>
      </c>
      <c r="C3119" s="259" t="s">
        <v>54</v>
      </c>
      <c r="D3119" s="259" t="s">
        <v>54</v>
      </c>
      <c r="E3119" s="259" t="s">
        <v>54</v>
      </c>
      <c r="F3119" s="259" t="s">
        <v>193</v>
      </c>
      <c r="G3119" s="259" t="s">
        <v>214</v>
      </c>
      <c r="H3119" s="306">
        <v>17.365213079570015</v>
      </c>
      <c r="I3119" s="306">
        <v>17.281538513007494</v>
      </c>
      <c r="J3119" s="306">
        <v>13.341175565052129</v>
      </c>
      <c r="K3119" s="306">
        <v>13.182197666741002</v>
      </c>
      <c r="L3119" s="306">
        <v>13.881458895442007</v>
      </c>
      <c r="M3119" s="306">
        <v>9.2248686713187453</v>
      </c>
      <c r="N3119" s="306">
        <v>6.5910374247131163</v>
      </c>
    </row>
    <row r="3120" spans="1:14">
      <c r="A3120" s="259" t="s">
        <v>108</v>
      </c>
      <c r="B3120" s="259" t="s">
        <v>30</v>
      </c>
      <c r="C3120" s="259" t="s">
        <v>55</v>
      </c>
      <c r="D3120" s="259" t="s">
        <v>55</v>
      </c>
      <c r="E3120" s="259" t="s">
        <v>55</v>
      </c>
      <c r="F3120" s="259" t="s">
        <v>193</v>
      </c>
      <c r="G3120" s="259" t="s">
        <v>214</v>
      </c>
      <c r="H3120" s="306">
        <v>0</v>
      </c>
      <c r="I3120" s="306">
        <v>0</v>
      </c>
      <c r="J3120" s="306">
        <v>0</v>
      </c>
      <c r="K3120" s="306">
        <v>0</v>
      </c>
      <c r="L3120" s="306">
        <v>3.9259206617554684E-3</v>
      </c>
      <c r="M3120" s="306">
        <v>0</v>
      </c>
      <c r="N3120" s="306">
        <v>0</v>
      </c>
    </row>
    <row r="3121" spans="1:14">
      <c r="A3121" s="259" t="s">
        <v>108</v>
      </c>
      <c r="B3121" s="259" t="s">
        <v>30</v>
      </c>
      <c r="C3121" s="259" t="s">
        <v>56</v>
      </c>
      <c r="D3121" s="259" t="s">
        <v>56</v>
      </c>
      <c r="E3121" s="259" t="s">
        <v>56</v>
      </c>
      <c r="F3121" s="259" t="s">
        <v>193</v>
      </c>
      <c r="G3121" s="259" t="s">
        <v>214</v>
      </c>
      <c r="H3121" s="306">
        <v>0</v>
      </c>
      <c r="I3121" s="306">
        <v>0</v>
      </c>
      <c r="J3121" s="306">
        <v>0</v>
      </c>
      <c r="K3121" s="306">
        <v>0</v>
      </c>
      <c r="L3121" s="306">
        <v>0</v>
      </c>
      <c r="M3121" s="306">
        <v>0</v>
      </c>
      <c r="N3121" s="306">
        <v>0</v>
      </c>
    </row>
    <row r="3122" spans="1:14">
      <c r="A3122" s="259" t="s">
        <v>108</v>
      </c>
      <c r="B3122" s="259" t="s">
        <v>30</v>
      </c>
      <c r="C3122" s="259" t="s">
        <v>54</v>
      </c>
      <c r="D3122" s="259" t="s">
        <v>72</v>
      </c>
      <c r="E3122" s="259" t="s">
        <v>72</v>
      </c>
      <c r="F3122" s="259" t="s">
        <v>193</v>
      </c>
      <c r="G3122" s="259" t="s">
        <v>214</v>
      </c>
      <c r="H3122" s="306">
        <v>0</v>
      </c>
      <c r="I3122" s="306">
        <v>0</v>
      </c>
      <c r="J3122" s="306">
        <v>0</v>
      </c>
      <c r="K3122" s="306">
        <v>0</v>
      </c>
      <c r="L3122" s="306">
        <v>0</v>
      </c>
      <c r="M3122" s="306">
        <v>0</v>
      </c>
      <c r="N3122" s="306">
        <v>0</v>
      </c>
    </row>
    <row r="3123" spans="1:14">
      <c r="A3123" s="259" t="s">
        <v>108</v>
      </c>
      <c r="B3123" s="259" t="s">
        <v>30</v>
      </c>
      <c r="C3123" s="259" t="s">
        <v>55</v>
      </c>
      <c r="D3123" s="259" t="s">
        <v>73</v>
      </c>
      <c r="E3123" s="259" t="s">
        <v>73</v>
      </c>
      <c r="F3123" s="259" t="s">
        <v>193</v>
      </c>
      <c r="G3123" s="259" t="s">
        <v>214</v>
      </c>
      <c r="H3123" s="306">
        <v>0</v>
      </c>
      <c r="I3123" s="306">
        <v>0</v>
      </c>
      <c r="J3123" s="306">
        <v>0</v>
      </c>
      <c r="K3123" s="306">
        <v>0</v>
      </c>
      <c r="L3123" s="306">
        <v>0</v>
      </c>
      <c r="M3123" s="306">
        <v>0</v>
      </c>
      <c r="N3123" s="306">
        <v>0</v>
      </c>
    </row>
    <row r="3124" spans="1:14">
      <c r="A3124" s="259" t="s">
        <v>108</v>
      </c>
      <c r="B3124" s="259" t="s">
        <v>150</v>
      </c>
      <c r="C3124" s="259" t="s">
        <v>48</v>
      </c>
      <c r="D3124" s="259" t="s">
        <v>48</v>
      </c>
      <c r="E3124" s="259" t="s">
        <v>48</v>
      </c>
      <c r="F3124" s="259" t="s">
        <v>193</v>
      </c>
      <c r="G3124" s="259" t="s">
        <v>214</v>
      </c>
      <c r="H3124" s="306">
        <v>0</v>
      </c>
      <c r="I3124" s="306">
        <v>0</v>
      </c>
      <c r="J3124" s="306">
        <v>0</v>
      </c>
      <c r="K3124" s="306">
        <v>0</v>
      </c>
      <c r="L3124" s="306">
        <v>0</v>
      </c>
      <c r="M3124" s="306">
        <v>0</v>
      </c>
      <c r="N3124" s="306">
        <v>0</v>
      </c>
    </row>
    <row r="3125" spans="1:14">
      <c r="A3125" s="259" t="s">
        <v>108</v>
      </c>
      <c r="B3125" s="259" t="s">
        <v>150</v>
      </c>
      <c r="C3125" s="259" t="s">
        <v>54</v>
      </c>
      <c r="D3125" s="259" t="s">
        <v>54</v>
      </c>
      <c r="E3125" s="259" t="s">
        <v>54</v>
      </c>
      <c r="F3125" s="259" t="s">
        <v>193</v>
      </c>
      <c r="G3125" s="259" t="s">
        <v>214</v>
      </c>
      <c r="H3125" s="306">
        <v>17.700574896253158</v>
      </c>
      <c r="I3125" s="306">
        <v>10.378293337919116</v>
      </c>
      <c r="J3125" s="306">
        <v>8.8600666759242959</v>
      </c>
      <c r="K3125" s="306">
        <v>8.6922486343142999</v>
      </c>
      <c r="L3125" s="306">
        <v>9.1994195212857122</v>
      </c>
      <c r="M3125" s="306">
        <v>7.7366017635966804</v>
      </c>
      <c r="N3125" s="306">
        <v>0</v>
      </c>
    </row>
    <row r="3126" spans="1:14">
      <c r="A3126" s="259" t="s">
        <v>108</v>
      </c>
      <c r="B3126" s="259" t="s">
        <v>150</v>
      </c>
      <c r="C3126" s="259" t="s">
        <v>55</v>
      </c>
      <c r="D3126" s="259" t="s">
        <v>55</v>
      </c>
      <c r="E3126" s="259" t="s">
        <v>55</v>
      </c>
      <c r="F3126" s="259" t="s">
        <v>193</v>
      </c>
      <c r="G3126" s="259" t="s">
        <v>214</v>
      </c>
      <c r="H3126" s="306">
        <v>0.45708369373640112</v>
      </c>
      <c r="I3126" s="306">
        <v>0.10356987040106747</v>
      </c>
      <c r="J3126" s="306">
        <v>5.5393687460547021E-2</v>
      </c>
      <c r="K3126" s="306">
        <v>5.0016359926892434E-2</v>
      </c>
      <c r="L3126" s="306">
        <v>2.0603816550900001E-3</v>
      </c>
      <c r="M3126" s="306">
        <v>2.8441138029123989E-2</v>
      </c>
      <c r="N3126" s="306">
        <v>0</v>
      </c>
    </row>
    <row r="3127" spans="1:14">
      <c r="A3127" s="259" t="s">
        <v>108</v>
      </c>
      <c r="B3127" s="259" t="s">
        <v>150</v>
      </c>
      <c r="C3127" s="259" t="s">
        <v>56</v>
      </c>
      <c r="D3127" s="259" t="s">
        <v>56</v>
      </c>
      <c r="E3127" s="259" t="s">
        <v>56</v>
      </c>
      <c r="F3127" s="259" t="s">
        <v>193</v>
      </c>
      <c r="G3127" s="259" t="s">
        <v>214</v>
      </c>
      <c r="H3127" s="306">
        <v>2.2166711577400364</v>
      </c>
      <c r="I3127" s="306">
        <v>2.3768316558264071</v>
      </c>
      <c r="J3127" s="306">
        <v>1.3295247428050501</v>
      </c>
      <c r="K3127" s="306">
        <v>1.2305151856216598</v>
      </c>
      <c r="L3127" s="306">
        <v>4.7227730400000001E-2</v>
      </c>
      <c r="M3127" s="306">
        <v>4.7227730400000001E-2</v>
      </c>
      <c r="N3127" s="306">
        <v>0</v>
      </c>
    </row>
    <row r="3128" spans="1:14">
      <c r="A3128" s="259" t="s">
        <v>108</v>
      </c>
      <c r="B3128" s="259" t="s">
        <v>150</v>
      </c>
      <c r="C3128" s="259" t="s">
        <v>54</v>
      </c>
      <c r="D3128" s="259" t="s">
        <v>72</v>
      </c>
      <c r="E3128" s="259" t="s">
        <v>72</v>
      </c>
      <c r="F3128" s="259" t="s">
        <v>193</v>
      </c>
      <c r="G3128" s="259" t="s">
        <v>214</v>
      </c>
      <c r="H3128" s="306">
        <v>0</v>
      </c>
      <c r="I3128" s="306">
        <v>0</v>
      </c>
      <c r="J3128" s="306">
        <v>0</v>
      </c>
      <c r="K3128" s="306">
        <v>0</v>
      </c>
      <c r="L3128" s="306">
        <v>0</v>
      </c>
      <c r="M3128" s="306">
        <v>0</v>
      </c>
      <c r="N3128" s="306">
        <v>0</v>
      </c>
    </row>
    <row r="3129" spans="1:14">
      <c r="A3129" s="259" t="s">
        <v>108</v>
      </c>
      <c r="B3129" s="259" t="s">
        <v>150</v>
      </c>
      <c r="C3129" s="259" t="s">
        <v>55</v>
      </c>
      <c r="D3129" s="259" t="s">
        <v>73</v>
      </c>
      <c r="E3129" s="259" t="s">
        <v>73</v>
      </c>
      <c r="F3129" s="259" t="s">
        <v>193</v>
      </c>
      <c r="G3129" s="259" t="s">
        <v>214</v>
      </c>
      <c r="H3129" s="306">
        <v>0</v>
      </c>
      <c r="I3129" s="306">
        <v>0</v>
      </c>
      <c r="J3129" s="306">
        <v>0</v>
      </c>
      <c r="K3129" s="306">
        <v>0</v>
      </c>
      <c r="L3129" s="306">
        <v>0</v>
      </c>
      <c r="M3129" s="306">
        <v>0</v>
      </c>
      <c r="N3129" s="306">
        <v>0</v>
      </c>
    </row>
    <row r="3130" spans="1:14">
      <c r="A3130" s="259" t="s">
        <v>108</v>
      </c>
      <c r="B3130" s="259" t="s">
        <v>216</v>
      </c>
      <c r="C3130" s="259" t="s">
        <v>48</v>
      </c>
      <c r="D3130" s="259" t="s">
        <v>48</v>
      </c>
      <c r="E3130" s="259" t="s">
        <v>48</v>
      </c>
      <c r="F3130" s="259" t="s">
        <v>193</v>
      </c>
      <c r="G3130" s="259" t="s">
        <v>214</v>
      </c>
      <c r="H3130" s="306">
        <v>2.5523825550067021</v>
      </c>
      <c r="I3130" s="306">
        <v>0</v>
      </c>
      <c r="J3130" s="306">
        <v>0</v>
      </c>
      <c r="K3130" s="306">
        <v>0</v>
      </c>
      <c r="L3130" s="306">
        <v>0</v>
      </c>
      <c r="M3130" s="306">
        <v>0</v>
      </c>
      <c r="N3130" s="306">
        <v>0</v>
      </c>
    </row>
    <row r="3131" spans="1:14">
      <c r="A3131" s="259" t="s">
        <v>108</v>
      </c>
      <c r="B3131" s="259" t="s">
        <v>216</v>
      </c>
      <c r="C3131" s="259" t="s">
        <v>54</v>
      </c>
      <c r="D3131" s="259" t="s">
        <v>54</v>
      </c>
      <c r="E3131" s="259" t="s">
        <v>54</v>
      </c>
      <c r="F3131" s="259" t="s">
        <v>193</v>
      </c>
      <c r="G3131" s="259" t="s">
        <v>214</v>
      </c>
      <c r="H3131" s="306">
        <v>22.024250713361575</v>
      </c>
      <c r="I3131" s="306">
        <v>18.979374034803321</v>
      </c>
      <c r="J3131" s="306">
        <v>18.314034283945507</v>
      </c>
      <c r="K3131" s="306">
        <v>15.237563241405477</v>
      </c>
      <c r="L3131" s="306">
        <v>18.700021936582672</v>
      </c>
      <c r="M3131" s="306">
        <v>21.009140642860011</v>
      </c>
      <c r="N3131" s="306">
        <v>10.610696951378243</v>
      </c>
    </row>
    <row r="3132" spans="1:14">
      <c r="A3132" s="259" t="s">
        <v>108</v>
      </c>
      <c r="B3132" s="259" t="s">
        <v>216</v>
      </c>
      <c r="C3132" s="259" t="s">
        <v>55</v>
      </c>
      <c r="D3132" s="259" t="s">
        <v>55</v>
      </c>
      <c r="E3132" s="259" t="s">
        <v>55</v>
      </c>
      <c r="F3132" s="259" t="s">
        <v>193</v>
      </c>
      <c r="G3132" s="259" t="s">
        <v>214</v>
      </c>
      <c r="H3132" s="306">
        <v>0.13228083115371764</v>
      </c>
      <c r="I3132" s="306">
        <v>0.1252466131189055</v>
      </c>
      <c r="J3132" s="306">
        <v>9.0363286684058713E-2</v>
      </c>
      <c r="K3132" s="306">
        <v>6.8090904981714089E-3</v>
      </c>
      <c r="L3132" s="306">
        <v>6.8090904981714089E-3</v>
      </c>
      <c r="M3132" s="306">
        <v>0.10200318072183866</v>
      </c>
      <c r="N3132" s="306">
        <v>0.1515013763794314</v>
      </c>
    </row>
    <row r="3133" spans="1:14">
      <c r="A3133" s="259" t="s">
        <v>108</v>
      </c>
      <c r="B3133" s="259" t="s">
        <v>216</v>
      </c>
      <c r="C3133" s="259" t="s">
        <v>56</v>
      </c>
      <c r="D3133" s="259" t="s">
        <v>56</v>
      </c>
      <c r="E3133" s="259" t="s">
        <v>56</v>
      </c>
      <c r="F3133" s="259" t="s">
        <v>193</v>
      </c>
      <c r="G3133" s="259" t="s">
        <v>214</v>
      </c>
      <c r="H3133" s="306">
        <v>0</v>
      </c>
      <c r="I3133" s="306">
        <v>0</v>
      </c>
      <c r="J3133" s="306">
        <v>0</v>
      </c>
      <c r="K3133" s="306">
        <v>0</v>
      </c>
      <c r="L3133" s="306">
        <v>0</v>
      </c>
      <c r="M3133" s="306">
        <v>0</v>
      </c>
      <c r="N3133" s="306">
        <v>0</v>
      </c>
    </row>
    <row r="3134" spans="1:14">
      <c r="A3134" s="259" t="s">
        <v>108</v>
      </c>
      <c r="B3134" s="259" t="s">
        <v>216</v>
      </c>
      <c r="C3134" s="259" t="s">
        <v>54</v>
      </c>
      <c r="D3134" s="259" t="s">
        <v>72</v>
      </c>
      <c r="E3134" s="259" t="s">
        <v>72</v>
      </c>
      <c r="F3134" s="259" t="s">
        <v>193</v>
      </c>
      <c r="G3134" s="259" t="s">
        <v>214</v>
      </c>
      <c r="H3134" s="306">
        <v>0</v>
      </c>
      <c r="I3134" s="306">
        <v>0</v>
      </c>
      <c r="J3134" s="306">
        <v>0</v>
      </c>
      <c r="K3134" s="306">
        <v>0</v>
      </c>
      <c r="L3134" s="306">
        <v>0</v>
      </c>
      <c r="M3134" s="306">
        <v>0</v>
      </c>
      <c r="N3134" s="306">
        <v>0</v>
      </c>
    </row>
    <row r="3135" spans="1:14">
      <c r="A3135" s="259" t="s">
        <v>108</v>
      </c>
      <c r="B3135" s="259" t="s">
        <v>216</v>
      </c>
      <c r="C3135" s="259" t="s">
        <v>55</v>
      </c>
      <c r="D3135" s="259" t="s">
        <v>73</v>
      </c>
      <c r="E3135" s="259" t="s">
        <v>73</v>
      </c>
      <c r="F3135" s="259" t="s">
        <v>193</v>
      </c>
      <c r="G3135" s="259" t="s">
        <v>214</v>
      </c>
      <c r="H3135" s="306">
        <v>0</v>
      </c>
      <c r="I3135" s="306">
        <v>0</v>
      </c>
      <c r="J3135" s="306">
        <v>0.2387433661767</v>
      </c>
      <c r="K3135" s="306">
        <v>6.3602507002999999E-3</v>
      </c>
      <c r="L3135" s="306">
        <v>2.9084709191999999E-2</v>
      </c>
      <c r="M3135" s="306">
        <v>0.14214803714369997</v>
      </c>
      <c r="N3135" s="306">
        <v>0.14628808546169997</v>
      </c>
    </row>
    <row r="3136" spans="1:14">
      <c r="A3136" s="259" t="s">
        <v>108</v>
      </c>
      <c r="B3136" s="259" t="s">
        <v>217</v>
      </c>
      <c r="C3136" s="259" t="s">
        <v>48</v>
      </c>
      <c r="D3136" s="259" t="s">
        <v>48</v>
      </c>
      <c r="E3136" s="259" t="s">
        <v>48</v>
      </c>
      <c r="F3136" s="259" t="s">
        <v>193</v>
      </c>
      <c r="G3136" s="259" t="s">
        <v>214</v>
      </c>
      <c r="H3136" s="306">
        <v>133.18661574273941</v>
      </c>
      <c r="I3136" s="306">
        <v>55.015350033951897</v>
      </c>
      <c r="J3136" s="306">
        <v>23.523975419538555</v>
      </c>
      <c r="K3136" s="306">
        <v>1.455599387928344</v>
      </c>
      <c r="L3136" s="306">
        <v>0</v>
      </c>
      <c r="M3136" s="306">
        <v>0</v>
      </c>
      <c r="N3136" s="306">
        <v>0</v>
      </c>
    </row>
    <row r="3137" spans="1:14">
      <c r="A3137" s="259" t="s">
        <v>108</v>
      </c>
      <c r="B3137" s="259" t="s">
        <v>217</v>
      </c>
      <c r="C3137" s="259" t="s">
        <v>54</v>
      </c>
      <c r="D3137" s="259" t="s">
        <v>54</v>
      </c>
      <c r="E3137" s="259" t="s">
        <v>54</v>
      </c>
      <c r="F3137" s="259" t="s">
        <v>193</v>
      </c>
      <c r="G3137" s="259" t="s">
        <v>214</v>
      </c>
      <c r="H3137" s="306">
        <v>101.0135846102019</v>
      </c>
      <c r="I3137" s="306">
        <v>100.43168277103976</v>
      </c>
      <c r="J3137" s="306">
        <v>104.04561907666407</v>
      </c>
      <c r="K3137" s="306">
        <v>117.71729961710346</v>
      </c>
      <c r="L3137" s="306">
        <v>118.91757735148506</v>
      </c>
      <c r="M3137" s="306">
        <v>102.79688671171517</v>
      </c>
      <c r="N3137" s="306">
        <v>32.927965385228838</v>
      </c>
    </row>
    <row r="3138" spans="1:14">
      <c r="A3138" s="259" t="s">
        <v>108</v>
      </c>
      <c r="B3138" s="259" t="s">
        <v>217</v>
      </c>
      <c r="C3138" s="259" t="s">
        <v>55</v>
      </c>
      <c r="D3138" s="259" t="s">
        <v>55</v>
      </c>
      <c r="E3138" s="259" t="s">
        <v>55</v>
      </c>
      <c r="F3138" s="259" t="s">
        <v>193</v>
      </c>
      <c r="G3138" s="259" t="s">
        <v>214</v>
      </c>
      <c r="H3138" s="306">
        <v>1.1623261294646978</v>
      </c>
      <c r="I3138" s="306">
        <v>0.89743980111428834</v>
      </c>
      <c r="J3138" s="306">
        <v>1.3476334867556286</v>
      </c>
      <c r="K3138" s="306">
        <v>1.1300091977286795</v>
      </c>
      <c r="L3138" s="306">
        <v>1.2708007896998368</v>
      </c>
      <c r="M3138" s="306">
        <v>0.40488230481206139</v>
      </c>
      <c r="N3138" s="306">
        <v>3.7433614095240007E-2</v>
      </c>
    </row>
    <row r="3139" spans="1:14">
      <c r="A3139" s="259" t="s">
        <v>108</v>
      </c>
      <c r="B3139" s="259" t="s">
        <v>217</v>
      </c>
      <c r="C3139" s="259" t="s">
        <v>56</v>
      </c>
      <c r="D3139" s="259" t="s">
        <v>56</v>
      </c>
      <c r="E3139" s="259" t="s">
        <v>56</v>
      </c>
      <c r="F3139" s="259" t="s">
        <v>193</v>
      </c>
      <c r="G3139" s="259" t="s">
        <v>214</v>
      </c>
      <c r="H3139" s="306">
        <v>0.17922828101894989</v>
      </c>
      <c r="I3139" s="306">
        <v>0.56599311513129602</v>
      </c>
      <c r="J3139" s="306">
        <v>1.7985892380843831</v>
      </c>
      <c r="K3139" s="306">
        <v>3.7873102097478912</v>
      </c>
      <c r="L3139" s="306">
        <v>3.6431943012565617</v>
      </c>
      <c r="M3139" s="306">
        <v>2.5950084258686137</v>
      </c>
      <c r="N3139" s="306">
        <v>6.0205683110400005E-2</v>
      </c>
    </row>
    <row r="3140" spans="1:14">
      <c r="A3140" s="259" t="s">
        <v>108</v>
      </c>
      <c r="B3140" s="259" t="s">
        <v>217</v>
      </c>
      <c r="C3140" s="259" t="s">
        <v>54</v>
      </c>
      <c r="D3140" s="259" t="s">
        <v>72</v>
      </c>
      <c r="E3140" s="259" t="s">
        <v>72</v>
      </c>
      <c r="F3140" s="259" t="s">
        <v>193</v>
      </c>
      <c r="G3140" s="259" t="s">
        <v>214</v>
      </c>
      <c r="H3140" s="306">
        <v>0</v>
      </c>
      <c r="I3140" s="306">
        <v>22.373001376850969</v>
      </c>
      <c r="J3140" s="306">
        <v>26.635468987380815</v>
      </c>
      <c r="K3140" s="306">
        <v>10.981052793286638</v>
      </c>
      <c r="L3140" s="306">
        <v>10.98105279333064</v>
      </c>
      <c r="M3140" s="306">
        <v>10.981052792999886</v>
      </c>
      <c r="N3140" s="306">
        <v>10.332845266204004</v>
      </c>
    </row>
    <row r="3141" spans="1:14">
      <c r="A3141" s="259" t="s">
        <v>108</v>
      </c>
      <c r="B3141" s="259" t="s">
        <v>217</v>
      </c>
      <c r="C3141" s="259" t="s">
        <v>55</v>
      </c>
      <c r="D3141" s="259" t="s">
        <v>73</v>
      </c>
      <c r="E3141" s="259" t="s">
        <v>73</v>
      </c>
      <c r="F3141" s="259" t="s">
        <v>193</v>
      </c>
      <c r="G3141" s="259" t="s">
        <v>214</v>
      </c>
      <c r="H3141" s="306">
        <v>0</v>
      </c>
      <c r="I3141" s="306">
        <v>0</v>
      </c>
      <c r="J3141" s="306">
        <v>0</v>
      </c>
      <c r="K3141" s="306">
        <v>1.16058512612001E-2</v>
      </c>
      <c r="L3141" s="306">
        <v>6.1083427690526899E-4</v>
      </c>
      <c r="M3141" s="306">
        <v>5.02411192754584E-2</v>
      </c>
      <c r="N3141" s="306">
        <v>6.2305096244337499E-2</v>
      </c>
    </row>
    <row r="3143" spans="1:14">
      <c r="A3143" s="259" t="s">
        <v>2</v>
      </c>
      <c r="B3143" s="259" t="s">
        <v>43</v>
      </c>
      <c r="C3143" s="259" t="s">
        <v>203</v>
      </c>
      <c r="D3143" s="259" t="s">
        <v>204</v>
      </c>
      <c r="E3143" s="259" t="s">
        <v>205</v>
      </c>
      <c r="F3143" s="259" t="s">
        <v>99</v>
      </c>
      <c r="G3143" s="259" t="s">
        <v>46</v>
      </c>
      <c r="H3143" s="306">
        <v>2025</v>
      </c>
      <c r="I3143" s="306">
        <v>2028</v>
      </c>
      <c r="J3143" s="306">
        <v>2030</v>
      </c>
      <c r="K3143" s="306">
        <v>2032</v>
      </c>
      <c r="L3143" s="306">
        <v>2035</v>
      </c>
      <c r="M3143" s="306">
        <v>2037</v>
      </c>
      <c r="N3143" s="306">
        <v>2040</v>
      </c>
    </row>
    <row r="3144" spans="1:14">
      <c r="A3144" s="259" t="s">
        <v>108</v>
      </c>
      <c r="B3144" s="259" t="s">
        <v>128</v>
      </c>
      <c r="C3144" s="259" t="s">
        <v>48</v>
      </c>
      <c r="D3144" s="259" t="s">
        <v>48</v>
      </c>
      <c r="E3144" s="259" t="s">
        <v>48</v>
      </c>
      <c r="F3144" s="259" t="s">
        <v>193</v>
      </c>
      <c r="G3144" s="259" t="s">
        <v>214</v>
      </c>
      <c r="H3144" s="306">
        <v>614.09808571445853</v>
      </c>
      <c r="I3144" s="306">
        <v>379.80180124955308</v>
      </c>
      <c r="J3144" s="306">
        <v>146.43352959934575</v>
      </c>
      <c r="K3144" s="306">
        <v>9.910279550633275</v>
      </c>
      <c r="L3144" s="306">
        <v>8.3894957595958015</v>
      </c>
      <c r="M3144" s="306">
        <v>7.7826769442602863</v>
      </c>
      <c r="N3144" s="306">
        <v>6.6404999274343552</v>
      </c>
    </row>
    <row r="3145" spans="1:14">
      <c r="A3145" s="259" t="s">
        <v>108</v>
      </c>
      <c r="B3145" s="259" t="s">
        <v>128</v>
      </c>
      <c r="C3145" s="259" t="s">
        <v>54</v>
      </c>
      <c r="D3145" s="259" t="s">
        <v>54</v>
      </c>
      <c r="E3145" s="259" t="s">
        <v>54</v>
      </c>
      <c r="F3145" s="259" t="s">
        <v>193</v>
      </c>
      <c r="G3145" s="259" t="s">
        <v>214</v>
      </c>
      <c r="H3145" s="306">
        <v>482.35984594781229</v>
      </c>
      <c r="I3145" s="306">
        <v>500.03527851641854</v>
      </c>
      <c r="J3145" s="306">
        <v>476.28237914853264</v>
      </c>
      <c r="K3145" s="306">
        <v>484.70774538574426</v>
      </c>
      <c r="L3145" s="306">
        <v>484.04146816709488</v>
      </c>
      <c r="M3145" s="306">
        <v>438.27220256194863</v>
      </c>
      <c r="N3145" s="306">
        <v>181.18976641743734</v>
      </c>
    </row>
    <row r="3146" spans="1:14">
      <c r="A3146" s="259" t="s">
        <v>108</v>
      </c>
      <c r="B3146" s="259" t="s">
        <v>128</v>
      </c>
      <c r="C3146" s="259" t="s">
        <v>55</v>
      </c>
      <c r="D3146" s="259" t="s">
        <v>55</v>
      </c>
      <c r="E3146" s="259" t="s">
        <v>55</v>
      </c>
      <c r="F3146" s="259" t="s">
        <v>193</v>
      </c>
      <c r="G3146" s="259" t="s">
        <v>214</v>
      </c>
      <c r="H3146" s="306">
        <v>6.9068878055928211</v>
      </c>
      <c r="I3146" s="306">
        <v>6.6135748679189401</v>
      </c>
      <c r="J3146" s="306">
        <v>10.26006314637705</v>
      </c>
      <c r="K3146" s="306">
        <v>10.162258527806362</v>
      </c>
      <c r="L3146" s="306">
        <v>9.7302064733272307</v>
      </c>
      <c r="M3146" s="306">
        <v>3.041234818262732</v>
      </c>
      <c r="N3146" s="306">
        <v>1.2015720245195753</v>
      </c>
    </row>
    <row r="3147" spans="1:14">
      <c r="A3147" s="259" t="s">
        <v>108</v>
      </c>
      <c r="B3147" s="259" t="s">
        <v>128</v>
      </c>
      <c r="C3147" s="259" t="s">
        <v>56</v>
      </c>
      <c r="D3147" s="259" t="s">
        <v>56</v>
      </c>
      <c r="E3147" s="259" t="s">
        <v>56</v>
      </c>
      <c r="F3147" s="259" t="s">
        <v>193</v>
      </c>
      <c r="G3147" s="259" t="s">
        <v>214</v>
      </c>
      <c r="H3147" s="306">
        <v>8.6656235449464134</v>
      </c>
      <c r="I3147" s="306">
        <v>13.936558275045913</v>
      </c>
      <c r="J3147" s="306">
        <v>31.819838264878506</v>
      </c>
      <c r="K3147" s="306">
        <v>50.530874453407002</v>
      </c>
      <c r="L3147" s="306">
        <v>28.904514425537002</v>
      </c>
      <c r="M3147" s="306">
        <v>11.900857100741158</v>
      </c>
      <c r="N3147" s="306">
        <v>0.13320674817774353</v>
      </c>
    </row>
    <row r="3148" spans="1:14">
      <c r="A3148" s="259" t="s">
        <v>108</v>
      </c>
      <c r="B3148" s="259" t="s">
        <v>128</v>
      </c>
      <c r="C3148" s="259" t="s">
        <v>54</v>
      </c>
      <c r="D3148" s="259" t="s">
        <v>72</v>
      </c>
      <c r="E3148" s="259" t="s">
        <v>72</v>
      </c>
      <c r="F3148" s="259" t="s">
        <v>193</v>
      </c>
      <c r="G3148" s="259" t="s">
        <v>214</v>
      </c>
      <c r="H3148" s="306">
        <v>0</v>
      </c>
      <c r="I3148" s="306">
        <v>76.872039390835226</v>
      </c>
      <c r="J3148" s="306">
        <v>90.427188600031585</v>
      </c>
      <c r="K3148" s="306">
        <v>42.986589469620057</v>
      </c>
      <c r="L3148" s="306">
        <v>43.269914059106</v>
      </c>
      <c r="M3148" s="306">
        <v>50.415996052226404</v>
      </c>
      <c r="N3148" s="306">
        <v>50.246540799657609</v>
      </c>
    </row>
    <row r="3149" spans="1:14">
      <c r="A3149" s="259" t="s">
        <v>108</v>
      </c>
      <c r="B3149" s="259" t="s">
        <v>128</v>
      </c>
      <c r="C3149" s="259" t="s">
        <v>55</v>
      </c>
      <c r="D3149" s="259" t="s">
        <v>73</v>
      </c>
      <c r="E3149" s="259" t="s">
        <v>73</v>
      </c>
      <c r="F3149" s="259" t="s">
        <v>193</v>
      </c>
      <c r="G3149" s="259" t="s">
        <v>214</v>
      </c>
      <c r="H3149" s="306">
        <v>0</v>
      </c>
      <c r="I3149" s="306">
        <v>0.202750687503335</v>
      </c>
      <c r="J3149" s="306">
        <v>0.43739368339028895</v>
      </c>
      <c r="K3149" s="306">
        <v>1.488838871666019</v>
      </c>
      <c r="L3149" s="306">
        <v>1.5178697546037094</v>
      </c>
      <c r="M3149" s="306">
        <v>1.298257770027673</v>
      </c>
      <c r="N3149" s="306">
        <v>0.67323350079414257</v>
      </c>
    </row>
    <row r="3151" spans="1:14">
      <c r="A3151" s="259" t="s">
        <v>2</v>
      </c>
      <c r="B3151" s="259" t="s">
        <v>43</v>
      </c>
      <c r="C3151" s="259" t="s">
        <v>132</v>
      </c>
      <c r="D3151" s="259" t="s">
        <v>218</v>
      </c>
      <c r="E3151" s="259" t="s">
        <v>219</v>
      </c>
      <c r="F3151" s="259" t="s">
        <v>99</v>
      </c>
      <c r="G3151" s="259" t="s">
        <v>46</v>
      </c>
      <c r="H3151" s="306">
        <v>2025</v>
      </c>
      <c r="I3151" s="306">
        <v>2028</v>
      </c>
      <c r="J3151" s="306">
        <v>2030</v>
      </c>
      <c r="K3151" s="306">
        <v>2032</v>
      </c>
      <c r="L3151" s="306">
        <v>2035</v>
      </c>
      <c r="M3151" s="306">
        <v>2037</v>
      </c>
      <c r="N3151" s="306">
        <v>2040</v>
      </c>
    </row>
    <row r="3152" spans="1:14">
      <c r="A3152" s="259" t="s">
        <v>108</v>
      </c>
      <c r="B3152" s="259" t="s">
        <v>18</v>
      </c>
      <c r="C3152" s="259" t="s">
        <v>133</v>
      </c>
      <c r="D3152" s="259" t="s">
        <v>220</v>
      </c>
      <c r="E3152" s="259" t="s">
        <v>48</v>
      </c>
      <c r="F3152" s="259" t="s">
        <v>131</v>
      </c>
      <c r="G3152" s="259" t="s">
        <v>221</v>
      </c>
      <c r="H3152" s="306">
        <v>0</v>
      </c>
      <c r="I3152" s="306">
        <v>0</v>
      </c>
      <c r="J3152" s="306">
        <v>0</v>
      </c>
      <c r="K3152" s="306">
        <v>0</v>
      </c>
      <c r="L3152" s="306">
        <v>0</v>
      </c>
      <c r="M3152" s="306">
        <v>0</v>
      </c>
      <c r="N3152" s="306">
        <v>0</v>
      </c>
    </row>
    <row r="3153" spans="1:14">
      <c r="A3153" s="259" t="s">
        <v>108</v>
      </c>
      <c r="B3153" s="259" t="s">
        <v>18</v>
      </c>
      <c r="C3153" s="259" t="s">
        <v>133</v>
      </c>
      <c r="D3153" s="259" t="s">
        <v>220</v>
      </c>
      <c r="E3153" s="259" t="s">
        <v>137</v>
      </c>
      <c r="F3153" s="259" t="s">
        <v>131</v>
      </c>
      <c r="G3153" s="259" t="s">
        <v>221</v>
      </c>
      <c r="H3153" s="306">
        <v>128.24036750354574</v>
      </c>
      <c r="I3153" s="306">
        <v>127.89073084017977</v>
      </c>
      <c r="J3153" s="306">
        <v>85.744638310256647</v>
      </c>
      <c r="K3153" s="306">
        <v>80.118011315022741</v>
      </c>
      <c r="L3153" s="306">
        <v>63.382605771477209</v>
      </c>
      <c r="M3153" s="306">
        <v>61.786532465352074</v>
      </c>
      <c r="N3153" s="306">
        <v>0</v>
      </c>
    </row>
    <row r="3154" spans="1:14">
      <c r="A3154" s="259" t="s">
        <v>108</v>
      </c>
      <c r="B3154" s="259" t="s">
        <v>18</v>
      </c>
      <c r="C3154" s="259" t="s">
        <v>133</v>
      </c>
      <c r="D3154" s="259" t="s">
        <v>220</v>
      </c>
      <c r="E3154" s="259" t="s">
        <v>136</v>
      </c>
      <c r="F3154" s="259" t="s">
        <v>131</v>
      </c>
      <c r="G3154" s="259" t="s">
        <v>221</v>
      </c>
      <c r="H3154" s="306">
        <v>0</v>
      </c>
      <c r="I3154" s="306">
        <v>0</v>
      </c>
      <c r="J3154" s="306">
        <v>0</v>
      </c>
      <c r="K3154" s="306">
        <v>0</v>
      </c>
      <c r="L3154" s="306">
        <v>0</v>
      </c>
      <c r="M3154" s="306">
        <v>0</v>
      </c>
      <c r="N3154" s="306">
        <v>0</v>
      </c>
    </row>
    <row r="3155" spans="1:14">
      <c r="A3155" s="259" t="s">
        <v>108</v>
      </c>
      <c r="B3155" s="259" t="s">
        <v>18</v>
      </c>
      <c r="C3155" s="259" t="s">
        <v>141</v>
      </c>
      <c r="D3155" s="259" t="s">
        <v>220</v>
      </c>
      <c r="E3155" s="259" t="s">
        <v>48</v>
      </c>
      <c r="F3155" s="259" t="s">
        <v>131</v>
      </c>
      <c r="G3155" s="259" t="s">
        <v>221</v>
      </c>
      <c r="H3155" s="306">
        <v>0</v>
      </c>
      <c r="I3155" s="306">
        <v>0</v>
      </c>
      <c r="J3155" s="306">
        <v>0</v>
      </c>
      <c r="K3155" s="306">
        <v>0</v>
      </c>
      <c r="L3155" s="306">
        <v>0</v>
      </c>
      <c r="M3155" s="306">
        <v>0</v>
      </c>
      <c r="N3155" s="306">
        <v>0</v>
      </c>
    </row>
    <row r="3156" spans="1:14">
      <c r="A3156" s="259" t="s">
        <v>108</v>
      </c>
      <c r="B3156" s="259" t="s">
        <v>18</v>
      </c>
      <c r="C3156" s="259" t="s">
        <v>141</v>
      </c>
      <c r="D3156" s="259" t="s">
        <v>220</v>
      </c>
      <c r="E3156" s="259" t="s">
        <v>137</v>
      </c>
      <c r="F3156" s="259" t="s">
        <v>131</v>
      </c>
      <c r="G3156" s="259" t="s">
        <v>221</v>
      </c>
      <c r="H3156" s="306">
        <v>26.877041930823559</v>
      </c>
      <c r="I3156" s="306">
        <v>34.040426488490041</v>
      </c>
      <c r="J3156" s="306">
        <v>19.676644736993325</v>
      </c>
      <c r="K3156" s="306">
        <v>15.987852170546347</v>
      </c>
      <c r="L3156" s="306">
        <v>5.5334295872219981</v>
      </c>
      <c r="M3156" s="306">
        <v>7.9727960828073492</v>
      </c>
      <c r="N3156" s="306">
        <v>0</v>
      </c>
    </row>
    <row r="3157" spans="1:14">
      <c r="A3157" s="259" t="s">
        <v>108</v>
      </c>
      <c r="B3157" s="259" t="s">
        <v>18</v>
      </c>
      <c r="C3157" s="259" t="s">
        <v>141</v>
      </c>
      <c r="D3157" s="259" t="s">
        <v>220</v>
      </c>
      <c r="E3157" s="259" t="s">
        <v>136</v>
      </c>
      <c r="F3157" s="259" t="s">
        <v>131</v>
      </c>
      <c r="G3157" s="259" t="s">
        <v>221</v>
      </c>
      <c r="H3157" s="306">
        <v>0</v>
      </c>
      <c r="I3157" s="306">
        <v>0</v>
      </c>
      <c r="J3157" s="306">
        <v>0</v>
      </c>
      <c r="K3157" s="306">
        <v>0</v>
      </c>
      <c r="L3157" s="306">
        <v>0</v>
      </c>
      <c r="M3157" s="306">
        <v>0</v>
      </c>
      <c r="N3157" s="306">
        <v>0</v>
      </c>
    </row>
    <row r="3158" spans="1:14">
      <c r="A3158" s="259" t="s">
        <v>108</v>
      </c>
      <c r="B3158" s="259" t="s">
        <v>19</v>
      </c>
      <c r="C3158" s="259" t="s">
        <v>133</v>
      </c>
      <c r="D3158" s="259" t="s">
        <v>220</v>
      </c>
      <c r="E3158" s="259" t="s">
        <v>48</v>
      </c>
      <c r="F3158" s="259" t="s">
        <v>131</v>
      </c>
      <c r="G3158" s="259" t="s">
        <v>221</v>
      </c>
      <c r="H3158" s="306">
        <v>3.4894529855919401</v>
      </c>
      <c r="I3158" s="306">
        <v>0</v>
      </c>
      <c r="J3158" s="306">
        <v>0</v>
      </c>
      <c r="K3158" s="306">
        <v>0</v>
      </c>
      <c r="L3158" s="306">
        <v>0</v>
      </c>
      <c r="M3158" s="306">
        <v>0</v>
      </c>
      <c r="N3158" s="306">
        <v>0</v>
      </c>
    </row>
    <row r="3159" spans="1:14">
      <c r="A3159" s="259" t="s">
        <v>108</v>
      </c>
      <c r="B3159" s="259" t="s">
        <v>19</v>
      </c>
      <c r="C3159" s="259" t="s">
        <v>133</v>
      </c>
      <c r="D3159" s="259" t="s">
        <v>220</v>
      </c>
      <c r="E3159" s="259" t="s">
        <v>137</v>
      </c>
      <c r="F3159" s="259" t="s">
        <v>131</v>
      </c>
      <c r="G3159" s="259" t="s">
        <v>221</v>
      </c>
      <c r="H3159" s="306">
        <v>37.760931849011953</v>
      </c>
      <c r="I3159" s="306">
        <v>26.365975259040034</v>
      </c>
      <c r="J3159" s="306">
        <v>29.849344112126566</v>
      </c>
      <c r="K3159" s="306">
        <v>15.330313446821821</v>
      </c>
      <c r="L3159" s="306">
        <v>18.177534881356102</v>
      </c>
      <c r="M3159" s="306">
        <v>24.274252441883704</v>
      </c>
      <c r="N3159" s="306">
        <v>10.872220464855822</v>
      </c>
    </row>
    <row r="3160" spans="1:14">
      <c r="A3160" s="259" t="s">
        <v>108</v>
      </c>
      <c r="B3160" s="259" t="s">
        <v>19</v>
      </c>
      <c r="C3160" s="259" t="s">
        <v>133</v>
      </c>
      <c r="D3160" s="259" t="s">
        <v>220</v>
      </c>
      <c r="E3160" s="259" t="s">
        <v>136</v>
      </c>
      <c r="F3160" s="259" t="s">
        <v>131</v>
      </c>
      <c r="G3160" s="259" t="s">
        <v>221</v>
      </c>
      <c r="H3160" s="306">
        <v>0</v>
      </c>
      <c r="I3160" s="306">
        <v>0</v>
      </c>
      <c r="J3160" s="306">
        <v>0</v>
      </c>
      <c r="K3160" s="306">
        <v>0</v>
      </c>
      <c r="L3160" s="306">
        <v>0</v>
      </c>
      <c r="M3160" s="306">
        <v>0</v>
      </c>
      <c r="N3160" s="306">
        <v>0</v>
      </c>
    </row>
    <row r="3161" spans="1:14">
      <c r="A3161" s="259" t="s">
        <v>108</v>
      </c>
      <c r="B3161" s="259" t="s">
        <v>19</v>
      </c>
      <c r="C3161" s="259" t="s">
        <v>141</v>
      </c>
      <c r="D3161" s="259" t="s">
        <v>220</v>
      </c>
      <c r="E3161" s="259" t="s">
        <v>48</v>
      </c>
      <c r="F3161" s="259" t="s">
        <v>131</v>
      </c>
      <c r="G3161" s="259" t="s">
        <v>221</v>
      </c>
      <c r="H3161" s="306">
        <v>2.2692700800000001</v>
      </c>
      <c r="I3161" s="306">
        <v>0</v>
      </c>
      <c r="J3161" s="306">
        <v>0</v>
      </c>
      <c r="K3161" s="306">
        <v>0</v>
      </c>
      <c r="L3161" s="306">
        <v>0</v>
      </c>
      <c r="M3161" s="306">
        <v>0</v>
      </c>
      <c r="N3161" s="306">
        <v>0</v>
      </c>
    </row>
    <row r="3162" spans="1:14">
      <c r="A3162" s="259" t="s">
        <v>108</v>
      </c>
      <c r="B3162" s="259" t="s">
        <v>19</v>
      </c>
      <c r="C3162" s="259" t="s">
        <v>141</v>
      </c>
      <c r="D3162" s="259" t="s">
        <v>220</v>
      </c>
      <c r="E3162" s="259" t="s">
        <v>137</v>
      </c>
      <c r="F3162" s="259" t="s">
        <v>131</v>
      </c>
      <c r="G3162" s="259" t="s">
        <v>221</v>
      </c>
      <c r="H3162" s="306">
        <v>6.4764436194125601</v>
      </c>
      <c r="I3162" s="306">
        <v>3.89664808519752</v>
      </c>
      <c r="J3162" s="306">
        <v>3.9322502632082879</v>
      </c>
      <c r="K3162" s="306">
        <v>0</v>
      </c>
      <c r="L3162" s="306">
        <v>3.0113647927200001E-2</v>
      </c>
      <c r="M3162" s="306">
        <v>0.36691642110556799</v>
      </c>
      <c r="N3162" s="306">
        <v>1.3349999999999999E-6</v>
      </c>
    </row>
    <row r="3163" spans="1:14">
      <c r="A3163" s="259" t="s">
        <v>108</v>
      </c>
      <c r="B3163" s="259" t="s">
        <v>19</v>
      </c>
      <c r="C3163" s="259" t="s">
        <v>141</v>
      </c>
      <c r="D3163" s="259" t="s">
        <v>220</v>
      </c>
      <c r="E3163" s="259" t="s">
        <v>136</v>
      </c>
      <c r="F3163" s="259" t="s">
        <v>131</v>
      </c>
      <c r="G3163" s="259" t="s">
        <v>221</v>
      </c>
      <c r="H3163" s="306">
        <v>0</v>
      </c>
      <c r="I3163" s="306">
        <v>0</v>
      </c>
      <c r="J3163" s="306">
        <v>0</v>
      </c>
      <c r="K3163" s="306">
        <v>0</v>
      </c>
      <c r="L3163" s="306">
        <v>0</v>
      </c>
      <c r="M3163" s="306">
        <v>0</v>
      </c>
      <c r="N3163" s="306">
        <v>0</v>
      </c>
    </row>
    <row r="3164" spans="1:14">
      <c r="A3164" s="259" t="s">
        <v>108</v>
      </c>
      <c r="B3164" s="259" t="s">
        <v>20</v>
      </c>
      <c r="C3164" s="259" t="s">
        <v>133</v>
      </c>
      <c r="D3164" s="259" t="s">
        <v>220</v>
      </c>
      <c r="E3164" s="259" t="s">
        <v>48</v>
      </c>
      <c r="F3164" s="259" t="s">
        <v>131</v>
      </c>
      <c r="G3164" s="259" t="s">
        <v>221</v>
      </c>
      <c r="H3164" s="306">
        <v>0</v>
      </c>
      <c r="I3164" s="306">
        <v>0</v>
      </c>
      <c r="J3164" s="306">
        <v>0</v>
      </c>
      <c r="K3164" s="306">
        <v>0</v>
      </c>
      <c r="L3164" s="306">
        <v>0</v>
      </c>
      <c r="M3164" s="306">
        <v>0</v>
      </c>
      <c r="N3164" s="306">
        <v>0</v>
      </c>
    </row>
    <row r="3165" spans="1:14">
      <c r="A3165" s="259" t="s">
        <v>108</v>
      </c>
      <c r="B3165" s="259" t="s">
        <v>20</v>
      </c>
      <c r="C3165" s="259" t="s">
        <v>133</v>
      </c>
      <c r="D3165" s="259" t="s">
        <v>220</v>
      </c>
      <c r="E3165" s="259" t="s">
        <v>137</v>
      </c>
      <c r="F3165" s="259" t="s">
        <v>131</v>
      </c>
      <c r="G3165" s="259" t="s">
        <v>221</v>
      </c>
      <c r="H3165" s="306">
        <v>18.661468638781159</v>
      </c>
      <c r="I3165" s="306">
        <v>12.3961767445912</v>
      </c>
      <c r="J3165" s="306">
        <v>4.3617192728521097</v>
      </c>
      <c r="K3165" s="306">
        <v>7.4588077469884784</v>
      </c>
      <c r="L3165" s="306">
        <v>10.333126299000963</v>
      </c>
      <c r="M3165" s="306">
        <v>6.5349033628000006</v>
      </c>
      <c r="N3165" s="306">
        <v>0</v>
      </c>
    </row>
    <row r="3166" spans="1:14">
      <c r="A3166" s="259" t="s">
        <v>108</v>
      </c>
      <c r="B3166" s="259" t="s">
        <v>20</v>
      </c>
      <c r="C3166" s="259" t="s">
        <v>133</v>
      </c>
      <c r="D3166" s="259" t="s">
        <v>220</v>
      </c>
      <c r="E3166" s="259" t="s">
        <v>136</v>
      </c>
      <c r="F3166" s="259" t="s">
        <v>131</v>
      </c>
      <c r="G3166" s="259" t="s">
        <v>221</v>
      </c>
      <c r="H3166" s="306">
        <v>0</v>
      </c>
      <c r="I3166" s="306">
        <v>0</v>
      </c>
      <c r="J3166" s="306">
        <v>0</v>
      </c>
      <c r="K3166" s="306">
        <v>0</v>
      </c>
      <c r="L3166" s="306">
        <v>0</v>
      </c>
      <c r="M3166" s="306">
        <v>0</v>
      </c>
      <c r="N3166" s="306">
        <v>0</v>
      </c>
    </row>
    <row r="3167" spans="1:14">
      <c r="A3167" s="259" t="s">
        <v>108</v>
      </c>
      <c r="B3167" s="259" t="s">
        <v>20</v>
      </c>
      <c r="C3167" s="259" t="s">
        <v>141</v>
      </c>
      <c r="D3167" s="259" t="s">
        <v>220</v>
      </c>
      <c r="E3167" s="259" t="s">
        <v>48</v>
      </c>
      <c r="F3167" s="259" t="s">
        <v>131</v>
      </c>
      <c r="G3167" s="259" t="s">
        <v>221</v>
      </c>
      <c r="H3167" s="306">
        <v>0</v>
      </c>
      <c r="I3167" s="306">
        <v>0</v>
      </c>
      <c r="J3167" s="306">
        <v>0</v>
      </c>
      <c r="K3167" s="306">
        <v>0</v>
      </c>
      <c r="L3167" s="306">
        <v>0</v>
      </c>
      <c r="M3167" s="306">
        <v>0</v>
      </c>
      <c r="N3167" s="306">
        <v>0</v>
      </c>
    </row>
    <row r="3168" spans="1:14">
      <c r="A3168" s="259" t="s">
        <v>108</v>
      </c>
      <c r="B3168" s="259" t="s">
        <v>20</v>
      </c>
      <c r="C3168" s="259" t="s">
        <v>141</v>
      </c>
      <c r="D3168" s="259" t="s">
        <v>220</v>
      </c>
      <c r="E3168" s="259" t="s">
        <v>137</v>
      </c>
      <c r="F3168" s="259" t="s">
        <v>131</v>
      </c>
      <c r="G3168" s="259" t="s">
        <v>221</v>
      </c>
      <c r="H3168" s="306">
        <v>1.70078127492499</v>
      </c>
      <c r="I3168" s="306">
        <v>3.89196411310109</v>
      </c>
      <c r="J3168" s="306">
        <v>0</v>
      </c>
      <c r="K3168" s="306">
        <v>0</v>
      </c>
      <c r="L3168" s="306">
        <v>0</v>
      </c>
      <c r="M3168" s="306">
        <v>0</v>
      </c>
      <c r="N3168" s="306">
        <v>0</v>
      </c>
    </row>
    <row r="3169" spans="1:14">
      <c r="A3169" s="259" t="s">
        <v>108</v>
      </c>
      <c r="B3169" s="259" t="s">
        <v>20</v>
      </c>
      <c r="C3169" s="259" t="s">
        <v>141</v>
      </c>
      <c r="D3169" s="259" t="s">
        <v>220</v>
      </c>
      <c r="E3169" s="259" t="s">
        <v>136</v>
      </c>
      <c r="F3169" s="259" t="s">
        <v>131</v>
      </c>
      <c r="G3169" s="259" t="s">
        <v>221</v>
      </c>
      <c r="H3169" s="306">
        <v>0</v>
      </c>
      <c r="I3169" s="306">
        <v>0</v>
      </c>
      <c r="J3169" s="306">
        <v>0</v>
      </c>
      <c r="K3169" s="306">
        <v>0</v>
      </c>
      <c r="L3169" s="306">
        <v>0</v>
      </c>
      <c r="M3169" s="306">
        <v>0</v>
      </c>
      <c r="N3169" s="306">
        <v>0</v>
      </c>
    </row>
    <row r="3170" spans="1:14">
      <c r="A3170" s="259" t="s">
        <v>108</v>
      </c>
      <c r="B3170" s="259" t="s">
        <v>21</v>
      </c>
      <c r="C3170" s="259" t="s">
        <v>133</v>
      </c>
      <c r="D3170" s="259" t="s">
        <v>220</v>
      </c>
      <c r="E3170" s="259" t="s">
        <v>48</v>
      </c>
      <c r="F3170" s="259" t="s">
        <v>131</v>
      </c>
      <c r="G3170" s="259" t="s">
        <v>221</v>
      </c>
      <c r="H3170" s="306">
        <v>21.37545256732286</v>
      </c>
      <c r="I3170" s="306">
        <v>0</v>
      </c>
      <c r="J3170" s="306">
        <v>0</v>
      </c>
      <c r="K3170" s="306">
        <v>0</v>
      </c>
      <c r="L3170" s="306">
        <v>0</v>
      </c>
      <c r="M3170" s="306">
        <v>0</v>
      </c>
      <c r="N3170" s="306">
        <v>0</v>
      </c>
    </row>
    <row r="3171" spans="1:14">
      <c r="A3171" s="259" t="s">
        <v>108</v>
      </c>
      <c r="B3171" s="259" t="s">
        <v>21</v>
      </c>
      <c r="C3171" s="259" t="s">
        <v>133</v>
      </c>
      <c r="D3171" s="259" t="s">
        <v>220</v>
      </c>
      <c r="E3171" s="259" t="s">
        <v>137</v>
      </c>
      <c r="F3171" s="259" t="s">
        <v>131</v>
      </c>
      <c r="G3171" s="259" t="s">
        <v>221</v>
      </c>
      <c r="H3171" s="306">
        <v>84.101080541349603</v>
      </c>
      <c r="I3171" s="306">
        <v>68.000536463435054</v>
      </c>
      <c r="J3171" s="306">
        <v>65.864303298146652</v>
      </c>
      <c r="K3171" s="306">
        <v>71.402099302625061</v>
      </c>
      <c r="L3171" s="306">
        <v>72.597690062625063</v>
      </c>
      <c r="M3171" s="306">
        <v>73.462785183803334</v>
      </c>
      <c r="N3171" s="306">
        <v>34.797683390344339</v>
      </c>
    </row>
    <row r="3172" spans="1:14">
      <c r="A3172" s="259" t="s">
        <v>108</v>
      </c>
      <c r="B3172" s="259" t="s">
        <v>21</v>
      </c>
      <c r="C3172" s="259" t="s">
        <v>133</v>
      </c>
      <c r="D3172" s="259" t="s">
        <v>220</v>
      </c>
      <c r="E3172" s="259" t="s">
        <v>136</v>
      </c>
      <c r="F3172" s="259" t="s">
        <v>131</v>
      </c>
      <c r="G3172" s="259" t="s">
        <v>221</v>
      </c>
      <c r="H3172" s="306">
        <v>0</v>
      </c>
      <c r="I3172" s="306">
        <v>0</v>
      </c>
      <c r="J3172" s="306">
        <v>0</v>
      </c>
      <c r="K3172" s="306">
        <v>0</v>
      </c>
      <c r="L3172" s="306">
        <v>0</v>
      </c>
      <c r="M3172" s="306">
        <v>0</v>
      </c>
      <c r="N3172" s="306">
        <v>0</v>
      </c>
    </row>
    <row r="3173" spans="1:14">
      <c r="A3173" s="259" t="s">
        <v>108</v>
      </c>
      <c r="B3173" s="259" t="s">
        <v>21</v>
      </c>
      <c r="C3173" s="259" t="s">
        <v>141</v>
      </c>
      <c r="D3173" s="259" t="s">
        <v>220</v>
      </c>
      <c r="E3173" s="259" t="s">
        <v>48</v>
      </c>
      <c r="F3173" s="259" t="s">
        <v>131</v>
      </c>
      <c r="G3173" s="259" t="s">
        <v>221</v>
      </c>
      <c r="H3173" s="306">
        <v>21.37545256732286</v>
      </c>
      <c r="I3173" s="306">
        <v>0</v>
      </c>
      <c r="J3173" s="306">
        <v>0</v>
      </c>
      <c r="K3173" s="306">
        <v>0</v>
      </c>
      <c r="L3173" s="306">
        <v>0</v>
      </c>
      <c r="M3173" s="306">
        <v>0</v>
      </c>
      <c r="N3173" s="306">
        <v>0</v>
      </c>
    </row>
    <row r="3174" spans="1:14">
      <c r="A3174" s="259" t="s">
        <v>108</v>
      </c>
      <c r="B3174" s="259" t="s">
        <v>21</v>
      </c>
      <c r="C3174" s="259" t="s">
        <v>141</v>
      </c>
      <c r="D3174" s="259" t="s">
        <v>220</v>
      </c>
      <c r="E3174" s="259" t="s">
        <v>137</v>
      </c>
      <c r="F3174" s="259" t="s">
        <v>131</v>
      </c>
      <c r="G3174" s="259" t="s">
        <v>221</v>
      </c>
      <c r="H3174" s="306">
        <v>12.986190702</v>
      </c>
      <c r="I3174" s="306">
        <v>12.986190702</v>
      </c>
      <c r="J3174" s="306">
        <v>12.986190702</v>
      </c>
      <c r="K3174" s="306">
        <v>13.004298792</v>
      </c>
      <c r="L3174" s="306">
        <v>13.078500192</v>
      </c>
      <c r="M3174" s="306">
        <v>13.078500192</v>
      </c>
      <c r="N3174" s="306">
        <v>11.423795728190568</v>
      </c>
    </row>
    <row r="3175" spans="1:14">
      <c r="A3175" s="259" t="s">
        <v>108</v>
      </c>
      <c r="B3175" s="259" t="s">
        <v>21</v>
      </c>
      <c r="C3175" s="259" t="s">
        <v>141</v>
      </c>
      <c r="D3175" s="259" t="s">
        <v>220</v>
      </c>
      <c r="E3175" s="259" t="s">
        <v>136</v>
      </c>
      <c r="F3175" s="259" t="s">
        <v>131</v>
      </c>
      <c r="G3175" s="259" t="s">
        <v>221</v>
      </c>
      <c r="H3175" s="306">
        <v>0</v>
      </c>
      <c r="I3175" s="306">
        <v>0</v>
      </c>
      <c r="J3175" s="306">
        <v>0</v>
      </c>
      <c r="K3175" s="306">
        <v>0</v>
      </c>
      <c r="L3175" s="306">
        <v>0</v>
      </c>
      <c r="M3175" s="306">
        <v>0</v>
      </c>
      <c r="N3175" s="306">
        <v>0</v>
      </c>
    </row>
    <row r="3176" spans="1:14">
      <c r="A3176" s="259" t="s">
        <v>108</v>
      </c>
      <c r="B3176" s="259" t="s">
        <v>22</v>
      </c>
      <c r="C3176" s="259" t="s">
        <v>133</v>
      </c>
      <c r="D3176" s="259" t="s">
        <v>220</v>
      </c>
      <c r="E3176" s="259" t="s">
        <v>48</v>
      </c>
      <c r="F3176" s="259" t="s">
        <v>131</v>
      </c>
      <c r="G3176" s="259" t="s">
        <v>221</v>
      </c>
      <c r="H3176" s="306">
        <v>0</v>
      </c>
      <c r="I3176" s="306">
        <v>0</v>
      </c>
      <c r="J3176" s="306">
        <v>0</v>
      </c>
      <c r="K3176" s="306">
        <v>0</v>
      </c>
      <c r="L3176" s="306">
        <v>0</v>
      </c>
      <c r="M3176" s="306">
        <v>0</v>
      </c>
      <c r="N3176" s="306">
        <v>0</v>
      </c>
    </row>
    <row r="3177" spans="1:14">
      <c r="A3177" s="259" t="s">
        <v>108</v>
      </c>
      <c r="B3177" s="259" t="s">
        <v>22</v>
      </c>
      <c r="C3177" s="259" t="s">
        <v>133</v>
      </c>
      <c r="D3177" s="259" t="s">
        <v>220</v>
      </c>
      <c r="E3177" s="259" t="s">
        <v>137</v>
      </c>
      <c r="F3177" s="259" t="s">
        <v>131</v>
      </c>
      <c r="G3177" s="259" t="s">
        <v>221</v>
      </c>
      <c r="H3177" s="306">
        <v>92.841354014702532</v>
      </c>
      <c r="I3177" s="306">
        <v>93.603366969710578</v>
      </c>
      <c r="J3177" s="306">
        <v>84.806717508947031</v>
      </c>
      <c r="K3177" s="306">
        <v>87.664709264450579</v>
      </c>
      <c r="L3177" s="306">
        <v>92.121985325068479</v>
      </c>
      <c r="M3177" s="306">
        <v>51.640094498186563</v>
      </c>
      <c r="N3177" s="306">
        <v>70.612703332678052</v>
      </c>
    </row>
    <row r="3178" spans="1:14">
      <c r="A3178" s="259" t="s">
        <v>108</v>
      </c>
      <c r="B3178" s="259" t="s">
        <v>22</v>
      </c>
      <c r="C3178" s="259" t="s">
        <v>133</v>
      </c>
      <c r="D3178" s="259" t="s">
        <v>220</v>
      </c>
      <c r="E3178" s="259" t="s">
        <v>136</v>
      </c>
      <c r="F3178" s="259" t="s">
        <v>131</v>
      </c>
      <c r="G3178" s="259" t="s">
        <v>221</v>
      </c>
      <c r="H3178" s="306">
        <v>0</v>
      </c>
      <c r="I3178" s="306">
        <v>0</v>
      </c>
      <c r="J3178" s="306">
        <v>0</v>
      </c>
      <c r="K3178" s="306">
        <v>0</v>
      </c>
      <c r="L3178" s="306">
        <v>0</v>
      </c>
      <c r="M3178" s="306">
        <v>0</v>
      </c>
      <c r="N3178" s="306">
        <v>0</v>
      </c>
    </row>
    <row r="3179" spans="1:14">
      <c r="A3179" s="259" t="s">
        <v>108</v>
      </c>
      <c r="B3179" s="259" t="s">
        <v>22</v>
      </c>
      <c r="C3179" s="259" t="s">
        <v>141</v>
      </c>
      <c r="D3179" s="259" t="s">
        <v>220</v>
      </c>
      <c r="E3179" s="259" t="s">
        <v>48</v>
      </c>
      <c r="F3179" s="259" t="s">
        <v>131</v>
      </c>
      <c r="G3179" s="259" t="s">
        <v>221</v>
      </c>
      <c r="H3179" s="306">
        <v>0</v>
      </c>
      <c r="I3179" s="306">
        <v>0</v>
      </c>
      <c r="J3179" s="306">
        <v>0</v>
      </c>
      <c r="K3179" s="306">
        <v>0</v>
      </c>
      <c r="L3179" s="306">
        <v>0</v>
      </c>
      <c r="M3179" s="306">
        <v>0</v>
      </c>
      <c r="N3179" s="306">
        <v>0</v>
      </c>
    </row>
    <row r="3180" spans="1:14">
      <c r="A3180" s="259" t="s">
        <v>108</v>
      </c>
      <c r="B3180" s="259" t="s">
        <v>22</v>
      </c>
      <c r="C3180" s="259" t="s">
        <v>141</v>
      </c>
      <c r="D3180" s="259" t="s">
        <v>220</v>
      </c>
      <c r="E3180" s="259" t="s">
        <v>137</v>
      </c>
      <c r="F3180" s="259" t="s">
        <v>131</v>
      </c>
      <c r="G3180" s="259" t="s">
        <v>221</v>
      </c>
      <c r="H3180" s="306">
        <v>17.993090486908521</v>
      </c>
      <c r="I3180" s="306">
        <v>22.875374950785563</v>
      </c>
      <c r="J3180" s="306">
        <v>22.385996435714297</v>
      </c>
      <c r="K3180" s="306">
        <v>19.428068947114117</v>
      </c>
      <c r="L3180" s="306">
        <v>16.470268080217533</v>
      </c>
      <c r="M3180" s="306">
        <v>4.3702163928850197</v>
      </c>
      <c r="N3180" s="306">
        <v>15.61043752841822</v>
      </c>
    </row>
    <row r="3181" spans="1:14">
      <c r="A3181" s="259" t="s">
        <v>108</v>
      </c>
      <c r="B3181" s="259" t="s">
        <v>22</v>
      </c>
      <c r="C3181" s="259" t="s">
        <v>141</v>
      </c>
      <c r="D3181" s="259" t="s">
        <v>220</v>
      </c>
      <c r="E3181" s="259" t="s">
        <v>136</v>
      </c>
      <c r="F3181" s="259" t="s">
        <v>131</v>
      </c>
      <c r="G3181" s="259" t="s">
        <v>221</v>
      </c>
      <c r="H3181" s="306">
        <v>0</v>
      </c>
      <c r="I3181" s="306">
        <v>0</v>
      </c>
      <c r="J3181" s="306">
        <v>0</v>
      </c>
      <c r="K3181" s="306">
        <v>0</v>
      </c>
      <c r="L3181" s="306">
        <v>0</v>
      </c>
      <c r="M3181" s="306">
        <v>0</v>
      </c>
      <c r="N3181" s="306">
        <v>0</v>
      </c>
    </row>
    <row r="3182" spans="1:14">
      <c r="A3182" s="259" t="s">
        <v>108</v>
      </c>
      <c r="B3182" s="259" t="s">
        <v>23</v>
      </c>
      <c r="C3182" s="259" t="s">
        <v>133</v>
      </c>
      <c r="D3182" s="259" t="s">
        <v>220</v>
      </c>
      <c r="E3182" s="259" t="s">
        <v>48</v>
      </c>
      <c r="F3182" s="259" t="s">
        <v>131</v>
      </c>
      <c r="G3182" s="259" t="s">
        <v>221</v>
      </c>
      <c r="H3182" s="306">
        <v>6.5670949368000002</v>
      </c>
      <c r="I3182" s="306">
        <v>0</v>
      </c>
      <c r="J3182" s="306">
        <v>0</v>
      </c>
      <c r="K3182" s="306">
        <v>0</v>
      </c>
      <c r="L3182" s="306">
        <v>0</v>
      </c>
      <c r="M3182" s="306">
        <v>0</v>
      </c>
      <c r="N3182" s="306">
        <v>0</v>
      </c>
    </row>
    <row r="3183" spans="1:14">
      <c r="A3183" s="259" t="s">
        <v>108</v>
      </c>
      <c r="B3183" s="259" t="s">
        <v>23</v>
      </c>
      <c r="C3183" s="259" t="s">
        <v>133</v>
      </c>
      <c r="D3183" s="259" t="s">
        <v>220</v>
      </c>
      <c r="E3183" s="259" t="s">
        <v>137</v>
      </c>
      <c r="F3183" s="259" t="s">
        <v>131</v>
      </c>
      <c r="G3183" s="259" t="s">
        <v>221</v>
      </c>
      <c r="H3183" s="306">
        <v>16.56338057672075</v>
      </c>
      <c r="I3183" s="306">
        <v>21.331249590932458</v>
      </c>
      <c r="J3183" s="306">
        <v>16.537106472164808</v>
      </c>
      <c r="K3183" s="306">
        <v>18.245977060816351</v>
      </c>
      <c r="L3183" s="306">
        <v>29.768059018568028</v>
      </c>
      <c r="M3183" s="306">
        <v>13.85889279906675</v>
      </c>
      <c r="N3183" s="306">
        <v>18.149309155819861</v>
      </c>
    </row>
    <row r="3184" spans="1:14">
      <c r="A3184" s="259" t="s">
        <v>108</v>
      </c>
      <c r="B3184" s="259" t="s">
        <v>23</v>
      </c>
      <c r="C3184" s="259" t="s">
        <v>133</v>
      </c>
      <c r="D3184" s="259" t="s">
        <v>220</v>
      </c>
      <c r="E3184" s="259" t="s">
        <v>136</v>
      </c>
      <c r="F3184" s="259" t="s">
        <v>131</v>
      </c>
      <c r="G3184" s="259" t="s">
        <v>221</v>
      </c>
      <c r="H3184" s="306">
        <v>0</v>
      </c>
      <c r="I3184" s="306">
        <v>0</v>
      </c>
      <c r="J3184" s="306">
        <v>0</v>
      </c>
      <c r="K3184" s="306">
        <v>0</v>
      </c>
      <c r="L3184" s="306">
        <v>0</v>
      </c>
      <c r="M3184" s="306">
        <v>0</v>
      </c>
      <c r="N3184" s="306">
        <v>0</v>
      </c>
    </row>
    <row r="3185" spans="1:14">
      <c r="A3185" s="259" t="s">
        <v>108</v>
      </c>
      <c r="B3185" s="259" t="s">
        <v>23</v>
      </c>
      <c r="C3185" s="259" t="s">
        <v>141</v>
      </c>
      <c r="D3185" s="259" t="s">
        <v>220</v>
      </c>
      <c r="E3185" s="259" t="s">
        <v>48</v>
      </c>
      <c r="F3185" s="259" t="s">
        <v>131</v>
      </c>
      <c r="G3185" s="259" t="s">
        <v>221</v>
      </c>
      <c r="H3185" s="306">
        <v>6.5670949368000002</v>
      </c>
      <c r="I3185" s="306">
        <v>0</v>
      </c>
      <c r="J3185" s="306">
        <v>0</v>
      </c>
      <c r="K3185" s="306">
        <v>0</v>
      </c>
      <c r="L3185" s="306">
        <v>0</v>
      </c>
      <c r="M3185" s="306">
        <v>0</v>
      </c>
      <c r="N3185" s="306">
        <v>0</v>
      </c>
    </row>
    <row r="3186" spans="1:14">
      <c r="A3186" s="259" t="s">
        <v>108</v>
      </c>
      <c r="B3186" s="259" t="s">
        <v>23</v>
      </c>
      <c r="C3186" s="259" t="s">
        <v>141</v>
      </c>
      <c r="D3186" s="259" t="s">
        <v>220</v>
      </c>
      <c r="E3186" s="259" t="s">
        <v>137</v>
      </c>
      <c r="F3186" s="259" t="s">
        <v>131</v>
      </c>
      <c r="G3186" s="259" t="s">
        <v>221</v>
      </c>
      <c r="H3186" s="306">
        <v>0</v>
      </c>
      <c r="I3186" s="306">
        <v>4.1985819043847599</v>
      </c>
      <c r="J3186" s="306">
        <v>0.41034668261376001</v>
      </c>
      <c r="K3186" s="306">
        <v>0.38978558995760998</v>
      </c>
      <c r="L3186" s="306">
        <v>4.0840559272074497</v>
      </c>
      <c r="M3186" s="306">
        <v>0</v>
      </c>
      <c r="N3186" s="306">
        <v>0.26526513969186</v>
      </c>
    </row>
    <row r="3187" spans="1:14">
      <c r="A3187" s="259" t="s">
        <v>108</v>
      </c>
      <c r="B3187" s="259" t="s">
        <v>23</v>
      </c>
      <c r="C3187" s="259" t="s">
        <v>141</v>
      </c>
      <c r="D3187" s="259" t="s">
        <v>220</v>
      </c>
      <c r="E3187" s="259" t="s">
        <v>136</v>
      </c>
      <c r="F3187" s="259" t="s">
        <v>131</v>
      </c>
      <c r="G3187" s="259" t="s">
        <v>221</v>
      </c>
      <c r="H3187" s="306">
        <v>0</v>
      </c>
      <c r="I3187" s="306">
        <v>0</v>
      </c>
      <c r="J3187" s="306">
        <v>0</v>
      </c>
      <c r="K3187" s="306">
        <v>0</v>
      </c>
      <c r="L3187" s="306">
        <v>0</v>
      </c>
      <c r="M3187" s="306">
        <v>0</v>
      </c>
      <c r="N3187" s="306">
        <v>0</v>
      </c>
    </row>
    <row r="3188" spans="1:14">
      <c r="A3188" s="259" t="s">
        <v>108</v>
      </c>
      <c r="B3188" s="259" t="s">
        <v>24</v>
      </c>
      <c r="C3188" s="259" t="s">
        <v>133</v>
      </c>
      <c r="D3188" s="259" t="s">
        <v>220</v>
      </c>
      <c r="E3188" s="259" t="s">
        <v>48</v>
      </c>
      <c r="F3188" s="259" t="s">
        <v>131</v>
      </c>
      <c r="G3188" s="259" t="s">
        <v>221</v>
      </c>
      <c r="H3188" s="306">
        <v>0</v>
      </c>
      <c r="I3188" s="306">
        <v>0</v>
      </c>
      <c r="J3188" s="306">
        <v>0</v>
      </c>
      <c r="K3188" s="306">
        <v>0</v>
      </c>
      <c r="L3188" s="306">
        <v>0</v>
      </c>
      <c r="M3188" s="306">
        <v>0</v>
      </c>
      <c r="N3188" s="306">
        <v>0</v>
      </c>
    </row>
    <row r="3189" spans="1:14">
      <c r="A3189" s="259" t="s">
        <v>108</v>
      </c>
      <c r="B3189" s="259" t="s">
        <v>24</v>
      </c>
      <c r="C3189" s="259" t="s">
        <v>133</v>
      </c>
      <c r="D3189" s="259" t="s">
        <v>220</v>
      </c>
      <c r="E3189" s="259" t="s">
        <v>137</v>
      </c>
      <c r="F3189" s="259" t="s">
        <v>131</v>
      </c>
      <c r="G3189" s="259" t="s">
        <v>221</v>
      </c>
      <c r="H3189" s="306">
        <v>257.37507801447629</v>
      </c>
      <c r="I3189" s="306">
        <v>232.7175172777153</v>
      </c>
      <c r="J3189" s="306">
        <v>223.48973806077908</v>
      </c>
      <c r="K3189" s="306">
        <v>174.25143683253913</v>
      </c>
      <c r="L3189" s="306">
        <v>229.97497525972022</v>
      </c>
      <c r="M3189" s="306">
        <v>266.19209846468385</v>
      </c>
      <c r="N3189" s="306">
        <v>141.05165262470794</v>
      </c>
    </row>
    <row r="3190" spans="1:14">
      <c r="A3190" s="259" t="s">
        <v>108</v>
      </c>
      <c r="B3190" s="259" t="s">
        <v>24</v>
      </c>
      <c r="C3190" s="259" t="s">
        <v>133</v>
      </c>
      <c r="D3190" s="259" t="s">
        <v>220</v>
      </c>
      <c r="E3190" s="259" t="s">
        <v>136</v>
      </c>
      <c r="F3190" s="259" t="s">
        <v>131</v>
      </c>
      <c r="G3190" s="259" t="s">
        <v>221</v>
      </c>
      <c r="H3190" s="306">
        <v>0</v>
      </c>
      <c r="I3190" s="306">
        <v>0</v>
      </c>
      <c r="J3190" s="306">
        <v>0</v>
      </c>
      <c r="K3190" s="306">
        <v>0</v>
      </c>
      <c r="L3190" s="306">
        <v>0</v>
      </c>
      <c r="M3190" s="306">
        <v>0</v>
      </c>
      <c r="N3190" s="306">
        <v>0</v>
      </c>
    </row>
    <row r="3191" spans="1:14">
      <c r="A3191" s="259" t="s">
        <v>108</v>
      </c>
      <c r="B3191" s="259" t="s">
        <v>24</v>
      </c>
      <c r="C3191" s="259" t="s">
        <v>141</v>
      </c>
      <c r="D3191" s="259" t="s">
        <v>220</v>
      </c>
      <c r="E3191" s="259" t="s">
        <v>48</v>
      </c>
      <c r="F3191" s="259" t="s">
        <v>131</v>
      </c>
      <c r="G3191" s="259" t="s">
        <v>221</v>
      </c>
      <c r="H3191" s="306">
        <v>0</v>
      </c>
      <c r="I3191" s="306">
        <v>0</v>
      </c>
      <c r="J3191" s="306">
        <v>0</v>
      </c>
      <c r="K3191" s="306">
        <v>0</v>
      </c>
      <c r="L3191" s="306">
        <v>0</v>
      </c>
      <c r="M3191" s="306">
        <v>0</v>
      </c>
      <c r="N3191" s="306">
        <v>0</v>
      </c>
    </row>
    <row r="3192" spans="1:14">
      <c r="A3192" s="259" t="s">
        <v>108</v>
      </c>
      <c r="B3192" s="259" t="s">
        <v>24</v>
      </c>
      <c r="C3192" s="259" t="s">
        <v>141</v>
      </c>
      <c r="D3192" s="259" t="s">
        <v>220</v>
      </c>
      <c r="E3192" s="259" t="s">
        <v>137</v>
      </c>
      <c r="F3192" s="259" t="s">
        <v>131</v>
      </c>
      <c r="G3192" s="259" t="s">
        <v>221</v>
      </c>
      <c r="H3192" s="306">
        <v>87.752393488917619</v>
      </c>
      <c r="I3192" s="306">
        <v>76.838666371804891</v>
      </c>
      <c r="J3192" s="306">
        <v>71.667930351291844</v>
      </c>
      <c r="K3192" s="306">
        <v>45.322520620434858</v>
      </c>
      <c r="L3192" s="306">
        <v>63.395347744884972</v>
      </c>
      <c r="M3192" s="306">
        <v>83.08215029348824</v>
      </c>
      <c r="N3192" s="306">
        <v>50.976411260629824</v>
      </c>
    </row>
    <row r="3193" spans="1:14">
      <c r="A3193" s="259" t="s">
        <v>108</v>
      </c>
      <c r="B3193" s="259" t="s">
        <v>24</v>
      </c>
      <c r="C3193" s="259" t="s">
        <v>141</v>
      </c>
      <c r="D3193" s="259" t="s">
        <v>220</v>
      </c>
      <c r="E3193" s="259" t="s">
        <v>136</v>
      </c>
      <c r="F3193" s="259" t="s">
        <v>131</v>
      </c>
      <c r="G3193" s="259" t="s">
        <v>221</v>
      </c>
      <c r="H3193" s="306">
        <v>0</v>
      </c>
      <c r="I3193" s="306">
        <v>0</v>
      </c>
      <c r="J3193" s="306">
        <v>0</v>
      </c>
      <c r="K3193" s="306">
        <v>0</v>
      </c>
      <c r="L3193" s="306">
        <v>0</v>
      </c>
      <c r="M3193" s="306">
        <v>0</v>
      </c>
      <c r="N3193" s="306">
        <v>0</v>
      </c>
    </row>
    <row r="3194" spans="1:14">
      <c r="A3194" s="259" t="s">
        <v>108</v>
      </c>
      <c r="B3194" s="259" t="s">
        <v>25</v>
      </c>
      <c r="C3194" s="259" t="s">
        <v>133</v>
      </c>
      <c r="D3194" s="259" t="s">
        <v>220</v>
      </c>
      <c r="E3194" s="259" t="s">
        <v>48</v>
      </c>
      <c r="F3194" s="259" t="s">
        <v>131</v>
      </c>
      <c r="G3194" s="259" t="s">
        <v>221</v>
      </c>
      <c r="H3194" s="306">
        <v>0</v>
      </c>
      <c r="I3194" s="306">
        <v>0</v>
      </c>
      <c r="J3194" s="306">
        <v>0</v>
      </c>
      <c r="K3194" s="306">
        <v>0</v>
      </c>
      <c r="L3194" s="306">
        <v>0</v>
      </c>
      <c r="M3194" s="306">
        <v>0</v>
      </c>
      <c r="N3194" s="306">
        <v>0</v>
      </c>
    </row>
    <row r="3195" spans="1:14">
      <c r="A3195" s="259" t="s">
        <v>108</v>
      </c>
      <c r="B3195" s="259" t="s">
        <v>25</v>
      </c>
      <c r="C3195" s="259" t="s">
        <v>133</v>
      </c>
      <c r="D3195" s="259" t="s">
        <v>220</v>
      </c>
      <c r="E3195" s="259" t="s">
        <v>137</v>
      </c>
      <c r="F3195" s="259" t="s">
        <v>131</v>
      </c>
      <c r="G3195" s="259" t="s">
        <v>221</v>
      </c>
      <c r="H3195" s="306">
        <v>348.74039556277</v>
      </c>
      <c r="I3195" s="306">
        <v>220.75295516948952</v>
      </c>
      <c r="J3195" s="306">
        <v>175.98404751223524</v>
      </c>
      <c r="K3195" s="306">
        <v>171.38670089240858</v>
      </c>
      <c r="L3195" s="306">
        <v>158.94084439525221</v>
      </c>
      <c r="M3195" s="306">
        <v>134.43130674718395</v>
      </c>
      <c r="N3195" s="306">
        <v>0</v>
      </c>
    </row>
    <row r="3196" spans="1:14">
      <c r="A3196" s="259" t="s">
        <v>108</v>
      </c>
      <c r="B3196" s="259" t="s">
        <v>25</v>
      </c>
      <c r="C3196" s="259" t="s">
        <v>133</v>
      </c>
      <c r="D3196" s="259" t="s">
        <v>220</v>
      </c>
      <c r="E3196" s="259" t="s">
        <v>136</v>
      </c>
      <c r="F3196" s="259" t="s">
        <v>131</v>
      </c>
      <c r="G3196" s="259" t="s">
        <v>221</v>
      </c>
      <c r="H3196" s="306">
        <v>0.39040300826127572</v>
      </c>
      <c r="I3196" s="306">
        <v>0</v>
      </c>
      <c r="J3196" s="306">
        <v>0</v>
      </c>
      <c r="K3196" s="306">
        <v>0</v>
      </c>
      <c r="L3196" s="306">
        <v>0</v>
      </c>
      <c r="M3196" s="306">
        <v>0</v>
      </c>
      <c r="N3196" s="306">
        <v>0</v>
      </c>
    </row>
    <row r="3197" spans="1:14">
      <c r="A3197" s="259" t="s">
        <v>108</v>
      </c>
      <c r="B3197" s="259" t="s">
        <v>25</v>
      </c>
      <c r="C3197" s="259" t="s">
        <v>141</v>
      </c>
      <c r="D3197" s="259" t="s">
        <v>220</v>
      </c>
      <c r="E3197" s="259" t="s">
        <v>48</v>
      </c>
      <c r="F3197" s="259" t="s">
        <v>131</v>
      </c>
      <c r="G3197" s="259" t="s">
        <v>221</v>
      </c>
      <c r="H3197" s="306">
        <v>0</v>
      </c>
      <c r="I3197" s="306">
        <v>0</v>
      </c>
      <c r="J3197" s="306">
        <v>0</v>
      </c>
      <c r="K3197" s="306">
        <v>0</v>
      </c>
      <c r="L3197" s="306">
        <v>0</v>
      </c>
      <c r="M3197" s="306">
        <v>0</v>
      </c>
      <c r="N3197" s="306">
        <v>0</v>
      </c>
    </row>
    <row r="3198" spans="1:14">
      <c r="A3198" s="259" t="s">
        <v>108</v>
      </c>
      <c r="B3198" s="259" t="s">
        <v>25</v>
      </c>
      <c r="C3198" s="259" t="s">
        <v>141</v>
      </c>
      <c r="D3198" s="259" t="s">
        <v>220</v>
      </c>
      <c r="E3198" s="259" t="s">
        <v>137</v>
      </c>
      <c r="F3198" s="259" t="s">
        <v>131</v>
      </c>
      <c r="G3198" s="259" t="s">
        <v>221</v>
      </c>
      <c r="H3198" s="306">
        <v>91.615742145997828</v>
      </c>
      <c r="I3198" s="306">
        <v>72.838782278989925</v>
      </c>
      <c r="J3198" s="306">
        <v>53.463478911249815</v>
      </c>
      <c r="K3198" s="306">
        <v>51.79694426129344</v>
      </c>
      <c r="L3198" s="306">
        <v>45.45354989482621</v>
      </c>
      <c r="M3198" s="306">
        <v>47.4056929872729</v>
      </c>
      <c r="N3198" s="306">
        <v>0</v>
      </c>
    </row>
    <row r="3199" spans="1:14">
      <c r="A3199" s="259" t="s">
        <v>108</v>
      </c>
      <c r="B3199" s="259" t="s">
        <v>25</v>
      </c>
      <c r="C3199" s="259" t="s">
        <v>141</v>
      </c>
      <c r="D3199" s="259" t="s">
        <v>220</v>
      </c>
      <c r="E3199" s="259" t="s">
        <v>136</v>
      </c>
      <c r="F3199" s="259" t="s">
        <v>131</v>
      </c>
      <c r="G3199" s="259" t="s">
        <v>221</v>
      </c>
      <c r="H3199" s="306">
        <v>0.39040300826127572</v>
      </c>
      <c r="I3199" s="306">
        <v>0</v>
      </c>
      <c r="J3199" s="306">
        <v>0</v>
      </c>
      <c r="K3199" s="306">
        <v>0</v>
      </c>
      <c r="L3199" s="306">
        <v>0</v>
      </c>
      <c r="M3199" s="306">
        <v>0</v>
      </c>
      <c r="N3199" s="306">
        <v>0</v>
      </c>
    </row>
    <row r="3200" spans="1:14">
      <c r="A3200" s="259" t="s">
        <v>108</v>
      </c>
      <c r="B3200" s="259" t="s">
        <v>26</v>
      </c>
      <c r="C3200" s="259" t="s">
        <v>133</v>
      </c>
      <c r="D3200" s="259" t="s">
        <v>220</v>
      </c>
      <c r="E3200" s="259" t="s">
        <v>48</v>
      </c>
      <c r="F3200" s="259" t="s">
        <v>131</v>
      </c>
      <c r="G3200" s="259" t="s">
        <v>221</v>
      </c>
      <c r="H3200" s="306">
        <v>0</v>
      </c>
      <c r="I3200" s="306">
        <v>0</v>
      </c>
      <c r="J3200" s="306">
        <v>0</v>
      </c>
      <c r="K3200" s="306">
        <v>0</v>
      </c>
      <c r="L3200" s="306">
        <v>0</v>
      </c>
      <c r="M3200" s="306">
        <v>0</v>
      </c>
      <c r="N3200" s="306">
        <v>0</v>
      </c>
    </row>
    <row r="3201" spans="1:14">
      <c r="A3201" s="259" t="s">
        <v>108</v>
      </c>
      <c r="B3201" s="259" t="s">
        <v>26</v>
      </c>
      <c r="C3201" s="259" t="s">
        <v>133</v>
      </c>
      <c r="D3201" s="259" t="s">
        <v>220</v>
      </c>
      <c r="E3201" s="259" t="s">
        <v>137</v>
      </c>
      <c r="F3201" s="259" t="s">
        <v>131</v>
      </c>
      <c r="G3201" s="259" t="s">
        <v>221</v>
      </c>
      <c r="H3201" s="306">
        <v>43.5649143908092</v>
      </c>
      <c r="I3201" s="306">
        <v>43.09442247873784</v>
      </c>
      <c r="J3201" s="306">
        <v>39.099665999305969</v>
      </c>
      <c r="K3201" s="306">
        <v>34.41528663528571</v>
      </c>
      <c r="L3201" s="306">
        <v>44.505001677591096</v>
      </c>
      <c r="M3201" s="306">
        <v>25.366049186985848</v>
      </c>
      <c r="N3201" s="306">
        <v>24.751891403416778</v>
      </c>
    </row>
    <row r="3202" spans="1:14">
      <c r="A3202" s="259" t="s">
        <v>108</v>
      </c>
      <c r="B3202" s="259" t="s">
        <v>26</v>
      </c>
      <c r="C3202" s="259" t="s">
        <v>133</v>
      </c>
      <c r="D3202" s="259" t="s">
        <v>220</v>
      </c>
      <c r="E3202" s="259" t="s">
        <v>136</v>
      </c>
      <c r="F3202" s="259" t="s">
        <v>131</v>
      </c>
      <c r="G3202" s="259" t="s">
        <v>221</v>
      </c>
      <c r="H3202" s="306">
        <v>0</v>
      </c>
      <c r="I3202" s="306">
        <v>0</v>
      </c>
      <c r="J3202" s="306">
        <v>0</v>
      </c>
      <c r="K3202" s="306">
        <v>0</v>
      </c>
      <c r="L3202" s="306">
        <v>0</v>
      </c>
      <c r="M3202" s="306">
        <v>0</v>
      </c>
      <c r="N3202" s="306">
        <v>0</v>
      </c>
    </row>
    <row r="3203" spans="1:14">
      <c r="A3203" s="259" t="s">
        <v>108</v>
      </c>
      <c r="B3203" s="259" t="s">
        <v>26</v>
      </c>
      <c r="C3203" s="259" t="s">
        <v>141</v>
      </c>
      <c r="D3203" s="259" t="s">
        <v>220</v>
      </c>
      <c r="E3203" s="259" t="s">
        <v>48</v>
      </c>
      <c r="F3203" s="259" t="s">
        <v>131</v>
      </c>
      <c r="G3203" s="259" t="s">
        <v>221</v>
      </c>
      <c r="H3203" s="306">
        <v>0</v>
      </c>
      <c r="I3203" s="306">
        <v>0</v>
      </c>
      <c r="J3203" s="306">
        <v>0</v>
      </c>
      <c r="K3203" s="306">
        <v>0</v>
      </c>
      <c r="L3203" s="306">
        <v>0</v>
      </c>
      <c r="M3203" s="306">
        <v>0</v>
      </c>
      <c r="N3203" s="306">
        <v>0</v>
      </c>
    </row>
    <row r="3204" spans="1:14">
      <c r="A3204" s="259" t="s">
        <v>108</v>
      </c>
      <c r="B3204" s="259" t="s">
        <v>26</v>
      </c>
      <c r="C3204" s="259" t="s">
        <v>141</v>
      </c>
      <c r="D3204" s="259" t="s">
        <v>220</v>
      </c>
      <c r="E3204" s="259" t="s">
        <v>137</v>
      </c>
      <c r="F3204" s="259" t="s">
        <v>131</v>
      </c>
      <c r="G3204" s="259" t="s">
        <v>221</v>
      </c>
      <c r="H3204" s="306">
        <v>11.485237152694296</v>
      </c>
      <c r="I3204" s="306">
        <v>12.109197396096</v>
      </c>
      <c r="J3204" s="306">
        <v>9.1805173790331782</v>
      </c>
      <c r="K3204" s="306">
        <v>8.7627197317056797</v>
      </c>
      <c r="L3204" s="306">
        <v>9.4608933960871795</v>
      </c>
      <c r="M3204" s="306">
        <v>4.1997266936702298</v>
      </c>
      <c r="N3204" s="306">
        <v>7.3018279357274807</v>
      </c>
    </row>
    <row r="3205" spans="1:14">
      <c r="A3205" s="259" t="s">
        <v>108</v>
      </c>
      <c r="B3205" s="259" t="s">
        <v>26</v>
      </c>
      <c r="C3205" s="259" t="s">
        <v>141</v>
      </c>
      <c r="D3205" s="259" t="s">
        <v>220</v>
      </c>
      <c r="E3205" s="259" t="s">
        <v>136</v>
      </c>
      <c r="F3205" s="259" t="s">
        <v>131</v>
      </c>
      <c r="G3205" s="259" t="s">
        <v>221</v>
      </c>
      <c r="H3205" s="306">
        <v>0</v>
      </c>
      <c r="I3205" s="306">
        <v>0</v>
      </c>
      <c r="J3205" s="306">
        <v>0</v>
      </c>
      <c r="K3205" s="306">
        <v>0</v>
      </c>
      <c r="L3205" s="306">
        <v>0</v>
      </c>
      <c r="M3205" s="306">
        <v>0</v>
      </c>
      <c r="N3205" s="306">
        <v>0</v>
      </c>
    </row>
    <row r="3206" spans="1:14">
      <c r="A3206" s="259" t="s">
        <v>108</v>
      </c>
      <c r="B3206" s="259" t="s">
        <v>27</v>
      </c>
      <c r="C3206" s="259" t="s">
        <v>133</v>
      </c>
      <c r="D3206" s="259" t="s">
        <v>220</v>
      </c>
      <c r="E3206" s="259" t="s">
        <v>48</v>
      </c>
      <c r="F3206" s="259" t="s">
        <v>131</v>
      </c>
      <c r="G3206" s="259" t="s">
        <v>221</v>
      </c>
      <c r="H3206" s="306">
        <v>0</v>
      </c>
      <c r="I3206" s="306">
        <v>0</v>
      </c>
      <c r="J3206" s="306">
        <v>0</v>
      </c>
      <c r="K3206" s="306">
        <v>0</v>
      </c>
      <c r="L3206" s="306">
        <v>0</v>
      </c>
      <c r="M3206" s="306">
        <v>0</v>
      </c>
      <c r="N3206" s="306">
        <v>0</v>
      </c>
    </row>
    <row r="3207" spans="1:14">
      <c r="A3207" s="259" t="s">
        <v>108</v>
      </c>
      <c r="B3207" s="259" t="s">
        <v>27</v>
      </c>
      <c r="C3207" s="259" t="s">
        <v>133</v>
      </c>
      <c r="D3207" s="259" t="s">
        <v>220</v>
      </c>
      <c r="E3207" s="259" t="s">
        <v>137</v>
      </c>
      <c r="F3207" s="259" t="s">
        <v>131</v>
      </c>
      <c r="G3207" s="259" t="s">
        <v>221</v>
      </c>
      <c r="H3207" s="306">
        <v>0</v>
      </c>
      <c r="I3207" s="306">
        <v>0</v>
      </c>
      <c r="J3207" s="306">
        <v>0</v>
      </c>
      <c r="K3207" s="306">
        <v>0</v>
      </c>
      <c r="L3207" s="306">
        <v>0</v>
      </c>
      <c r="M3207" s="306">
        <v>0</v>
      </c>
      <c r="N3207" s="306">
        <v>0</v>
      </c>
    </row>
    <row r="3208" spans="1:14">
      <c r="A3208" s="259" t="s">
        <v>108</v>
      </c>
      <c r="B3208" s="259" t="s">
        <v>27</v>
      </c>
      <c r="C3208" s="259" t="s">
        <v>133</v>
      </c>
      <c r="D3208" s="259" t="s">
        <v>220</v>
      </c>
      <c r="E3208" s="259" t="s">
        <v>136</v>
      </c>
      <c r="F3208" s="259" t="s">
        <v>131</v>
      </c>
      <c r="G3208" s="259" t="s">
        <v>221</v>
      </c>
      <c r="H3208" s="306">
        <v>0</v>
      </c>
      <c r="I3208" s="306">
        <v>0</v>
      </c>
      <c r="J3208" s="306">
        <v>0</v>
      </c>
      <c r="K3208" s="306">
        <v>0</v>
      </c>
      <c r="L3208" s="306">
        <v>0</v>
      </c>
      <c r="M3208" s="306">
        <v>0</v>
      </c>
      <c r="N3208" s="306">
        <v>0</v>
      </c>
    </row>
    <row r="3209" spans="1:14">
      <c r="A3209" s="259" t="s">
        <v>108</v>
      </c>
      <c r="B3209" s="259" t="s">
        <v>27</v>
      </c>
      <c r="C3209" s="259" t="s">
        <v>141</v>
      </c>
      <c r="D3209" s="259" t="s">
        <v>220</v>
      </c>
      <c r="E3209" s="259" t="s">
        <v>48</v>
      </c>
      <c r="F3209" s="259" t="s">
        <v>131</v>
      </c>
      <c r="G3209" s="259" t="s">
        <v>221</v>
      </c>
      <c r="H3209" s="306">
        <v>0</v>
      </c>
      <c r="I3209" s="306">
        <v>0</v>
      </c>
      <c r="J3209" s="306">
        <v>0</v>
      </c>
      <c r="K3209" s="306">
        <v>0</v>
      </c>
      <c r="L3209" s="306">
        <v>0</v>
      </c>
      <c r="M3209" s="306">
        <v>0</v>
      </c>
      <c r="N3209" s="306">
        <v>0</v>
      </c>
    </row>
    <row r="3210" spans="1:14">
      <c r="A3210" s="259" t="s">
        <v>108</v>
      </c>
      <c r="B3210" s="259" t="s">
        <v>27</v>
      </c>
      <c r="C3210" s="259" t="s">
        <v>141</v>
      </c>
      <c r="D3210" s="259" t="s">
        <v>220</v>
      </c>
      <c r="E3210" s="259" t="s">
        <v>137</v>
      </c>
      <c r="F3210" s="259" t="s">
        <v>131</v>
      </c>
      <c r="G3210" s="259" t="s">
        <v>221</v>
      </c>
      <c r="H3210" s="306">
        <v>0</v>
      </c>
      <c r="I3210" s="306">
        <v>0</v>
      </c>
      <c r="J3210" s="306">
        <v>0</v>
      </c>
      <c r="K3210" s="306">
        <v>0</v>
      </c>
      <c r="L3210" s="306">
        <v>0</v>
      </c>
      <c r="M3210" s="306">
        <v>0</v>
      </c>
      <c r="N3210" s="306">
        <v>0</v>
      </c>
    </row>
    <row r="3211" spans="1:14">
      <c r="A3211" s="259" t="s">
        <v>108</v>
      </c>
      <c r="B3211" s="259" t="s">
        <v>27</v>
      </c>
      <c r="C3211" s="259" t="s">
        <v>141</v>
      </c>
      <c r="D3211" s="259" t="s">
        <v>220</v>
      </c>
      <c r="E3211" s="259" t="s">
        <v>136</v>
      </c>
      <c r="F3211" s="259" t="s">
        <v>131</v>
      </c>
      <c r="G3211" s="259" t="s">
        <v>221</v>
      </c>
      <c r="H3211" s="306">
        <v>0</v>
      </c>
      <c r="I3211" s="306">
        <v>0</v>
      </c>
      <c r="J3211" s="306">
        <v>0</v>
      </c>
      <c r="K3211" s="306">
        <v>0</v>
      </c>
      <c r="L3211" s="306">
        <v>0</v>
      </c>
      <c r="M3211" s="306">
        <v>0</v>
      </c>
      <c r="N3211" s="306">
        <v>0</v>
      </c>
    </row>
    <row r="3212" spans="1:14">
      <c r="A3212" s="259" t="s">
        <v>108</v>
      </c>
      <c r="B3212" s="259" t="s">
        <v>18</v>
      </c>
      <c r="C3212" s="259" t="s">
        <v>142</v>
      </c>
      <c r="D3212" s="259" t="s">
        <v>220</v>
      </c>
      <c r="E3212" s="259" t="s">
        <v>48</v>
      </c>
      <c r="F3212" s="259" t="s">
        <v>131</v>
      </c>
      <c r="G3212" s="259" t="s">
        <v>221</v>
      </c>
      <c r="H3212" s="306">
        <v>0</v>
      </c>
      <c r="I3212" s="306">
        <v>0</v>
      </c>
      <c r="J3212" s="306">
        <v>0</v>
      </c>
      <c r="K3212" s="306">
        <v>0</v>
      </c>
      <c r="L3212" s="306">
        <v>0</v>
      </c>
      <c r="M3212" s="306">
        <v>0</v>
      </c>
      <c r="N3212" s="306">
        <v>0</v>
      </c>
    </row>
    <row r="3213" spans="1:14">
      <c r="A3213" s="259" t="s">
        <v>108</v>
      </c>
      <c r="B3213" s="259" t="s">
        <v>18</v>
      </c>
      <c r="C3213" s="259" t="s">
        <v>142</v>
      </c>
      <c r="D3213" s="259" t="s">
        <v>220</v>
      </c>
      <c r="E3213" s="259" t="s">
        <v>137</v>
      </c>
      <c r="F3213" s="259" t="s">
        <v>131</v>
      </c>
      <c r="G3213" s="259" t="s">
        <v>221</v>
      </c>
      <c r="H3213" s="306">
        <v>51.814534081446268</v>
      </c>
      <c r="I3213" s="306">
        <v>48.606441953311318</v>
      </c>
      <c r="J3213" s="306">
        <v>41.818834141362885</v>
      </c>
      <c r="K3213" s="306">
        <v>40.514577979141563</v>
      </c>
      <c r="L3213" s="306">
        <v>38.65642670707328</v>
      </c>
      <c r="M3213" s="306">
        <v>39.976489997712022</v>
      </c>
      <c r="N3213" s="306">
        <v>0</v>
      </c>
    </row>
    <row r="3214" spans="1:14">
      <c r="A3214" s="259" t="s">
        <v>108</v>
      </c>
      <c r="B3214" s="259" t="s">
        <v>18</v>
      </c>
      <c r="C3214" s="259" t="s">
        <v>142</v>
      </c>
      <c r="D3214" s="259" t="s">
        <v>220</v>
      </c>
      <c r="E3214" s="259" t="s">
        <v>136</v>
      </c>
      <c r="F3214" s="259" t="s">
        <v>131</v>
      </c>
      <c r="G3214" s="259" t="s">
        <v>221</v>
      </c>
      <c r="H3214" s="306">
        <v>0</v>
      </c>
      <c r="I3214" s="306">
        <v>0</v>
      </c>
      <c r="J3214" s="306">
        <v>0</v>
      </c>
      <c r="K3214" s="306">
        <v>0</v>
      </c>
      <c r="L3214" s="306">
        <v>0</v>
      </c>
      <c r="M3214" s="306">
        <v>0</v>
      </c>
      <c r="N3214" s="306">
        <v>0</v>
      </c>
    </row>
    <row r="3215" spans="1:14">
      <c r="A3215" s="259" t="s">
        <v>108</v>
      </c>
      <c r="B3215" s="259" t="s">
        <v>19</v>
      </c>
      <c r="C3215" s="259" t="s">
        <v>142</v>
      </c>
      <c r="D3215" s="259" t="s">
        <v>220</v>
      </c>
      <c r="E3215" s="259" t="s">
        <v>48</v>
      </c>
      <c r="F3215" s="259" t="s">
        <v>131</v>
      </c>
      <c r="G3215" s="259" t="s">
        <v>221</v>
      </c>
      <c r="H3215" s="306">
        <v>1.22018290559194</v>
      </c>
      <c r="I3215" s="306">
        <v>0</v>
      </c>
      <c r="J3215" s="306">
        <v>0</v>
      </c>
      <c r="K3215" s="306">
        <v>0</v>
      </c>
      <c r="L3215" s="306">
        <v>0</v>
      </c>
      <c r="M3215" s="306">
        <v>0</v>
      </c>
      <c r="N3215" s="306">
        <v>0</v>
      </c>
    </row>
    <row r="3216" spans="1:14">
      <c r="A3216" s="259" t="s">
        <v>108</v>
      </c>
      <c r="B3216" s="259" t="s">
        <v>19</v>
      </c>
      <c r="C3216" s="259" t="s">
        <v>142</v>
      </c>
      <c r="D3216" s="259" t="s">
        <v>220</v>
      </c>
      <c r="E3216" s="259" t="s">
        <v>137</v>
      </c>
      <c r="F3216" s="259" t="s">
        <v>131</v>
      </c>
      <c r="G3216" s="259" t="s">
        <v>221</v>
      </c>
      <c r="H3216" s="306">
        <v>14.45637107687941</v>
      </c>
      <c r="I3216" s="306">
        <v>11.600354267403787</v>
      </c>
      <c r="J3216" s="306">
        <v>14.971545833224448</v>
      </c>
      <c r="K3216" s="306">
        <v>9.9310715481048213</v>
      </c>
      <c r="L3216" s="306">
        <v>12.3533714916856</v>
      </c>
      <c r="M3216" s="306">
        <v>18.212624045800002</v>
      </c>
      <c r="N3216" s="306">
        <v>10.261878702997011</v>
      </c>
    </row>
    <row r="3217" spans="1:14">
      <c r="A3217" s="259" t="s">
        <v>108</v>
      </c>
      <c r="B3217" s="259" t="s">
        <v>19</v>
      </c>
      <c r="C3217" s="259" t="s">
        <v>142</v>
      </c>
      <c r="D3217" s="259" t="s">
        <v>220</v>
      </c>
      <c r="E3217" s="259" t="s">
        <v>136</v>
      </c>
      <c r="F3217" s="259" t="s">
        <v>131</v>
      </c>
      <c r="G3217" s="259" t="s">
        <v>221</v>
      </c>
      <c r="H3217" s="306">
        <v>0</v>
      </c>
      <c r="I3217" s="306">
        <v>0</v>
      </c>
      <c r="J3217" s="306">
        <v>0</v>
      </c>
      <c r="K3217" s="306">
        <v>0</v>
      </c>
      <c r="L3217" s="306">
        <v>0</v>
      </c>
      <c r="M3217" s="306">
        <v>0</v>
      </c>
      <c r="N3217" s="306">
        <v>0</v>
      </c>
    </row>
    <row r="3218" spans="1:14">
      <c r="A3218" s="259" t="s">
        <v>108</v>
      </c>
      <c r="B3218" s="259" t="s">
        <v>20</v>
      </c>
      <c r="C3218" s="259" t="s">
        <v>142</v>
      </c>
      <c r="D3218" s="259" t="s">
        <v>220</v>
      </c>
      <c r="E3218" s="259" t="s">
        <v>48</v>
      </c>
      <c r="F3218" s="259" t="s">
        <v>131</v>
      </c>
      <c r="G3218" s="259" t="s">
        <v>221</v>
      </c>
      <c r="H3218" s="306">
        <v>0</v>
      </c>
      <c r="I3218" s="306">
        <v>0</v>
      </c>
      <c r="J3218" s="306">
        <v>0</v>
      </c>
      <c r="K3218" s="306">
        <v>0</v>
      </c>
      <c r="L3218" s="306">
        <v>0</v>
      </c>
      <c r="M3218" s="306">
        <v>0</v>
      </c>
      <c r="N3218" s="306">
        <v>0</v>
      </c>
    </row>
    <row r="3219" spans="1:14">
      <c r="A3219" s="259" t="s">
        <v>108</v>
      </c>
      <c r="B3219" s="259" t="s">
        <v>20</v>
      </c>
      <c r="C3219" s="259" t="s">
        <v>142</v>
      </c>
      <c r="D3219" s="259" t="s">
        <v>220</v>
      </c>
      <c r="E3219" s="259" t="s">
        <v>137</v>
      </c>
      <c r="F3219" s="259" t="s">
        <v>131</v>
      </c>
      <c r="G3219" s="259" t="s">
        <v>221</v>
      </c>
      <c r="H3219" s="306">
        <v>12.64130835755426</v>
      </c>
      <c r="I3219" s="306">
        <v>6.5349033628000006</v>
      </c>
      <c r="J3219" s="306">
        <v>4.3453902512521099</v>
      </c>
      <c r="K3219" s="306">
        <v>6.5397736077900488</v>
      </c>
      <c r="L3219" s="306">
        <v>8.9576897419788128</v>
      </c>
      <c r="M3219" s="306">
        <v>6.5349033628000006</v>
      </c>
      <c r="N3219" s="306">
        <v>0</v>
      </c>
    </row>
    <row r="3220" spans="1:14">
      <c r="A3220" s="259" t="s">
        <v>108</v>
      </c>
      <c r="B3220" s="259" t="s">
        <v>20</v>
      </c>
      <c r="C3220" s="259" t="s">
        <v>142</v>
      </c>
      <c r="D3220" s="259" t="s">
        <v>220</v>
      </c>
      <c r="E3220" s="259" t="s">
        <v>136</v>
      </c>
      <c r="F3220" s="259" t="s">
        <v>131</v>
      </c>
      <c r="G3220" s="259" t="s">
        <v>221</v>
      </c>
      <c r="H3220" s="306">
        <v>0</v>
      </c>
      <c r="I3220" s="306">
        <v>0</v>
      </c>
      <c r="J3220" s="306">
        <v>0</v>
      </c>
      <c r="K3220" s="306">
        <v>0</v>
      </c>
      <c r="L3220" s="306">
        <v>0</v>
      </c>
      <c r="M3220" s="306">
        <v>0</v>
      </c>
      <c r="N3220" s="306">
        <v>0</v>
      </c>
    </row>
    <row r="3221" spans="1:14">
      <c r="A3221" s="259" t="s">
        <v>108</v>
      </c>
      <c r="B3221" s="259" t="s">
        <v>21</v>
      </c>
      <c r="C3221" s="259" t="s">
        <v>142</v>
      </c>
      <c r="D3221" s="259" t="s">
        <v>220</v>
      </c>
      <c r="E3221" s="259" t="s">
        <v>48</v>
      </c>
      <c r="F3221" s="259" t="s">
        <v>131</v>
      </c>
      <c r="G3221" s="259" t="s">
        <v>221</v>
      </c>
      <c r="H3221" s="306">
        <v>0</v>
      </c>
      <c r="I3221" s="306">
        <v>0</v>
      </c>
      <c r="J3221" s="306">
        <v>0</v>
      </c>
      <c r="K3221" s="306">
        <v>0</v>
      </c>
      <c r="L3221" s="306">
        <v>0</v>
      </c>
      <c r="M3221" s="306">
        <v>0</v>
      </c>
      <c r="N3221" s="306">
        <v>0</v>
      </c>
    </row>
    <row r="3222" spans="1:14">
      <c r="A3222" s="259" t="s">
        <v>108</v>
      </c>
      <c r="B3222" s="259" t="s">
        <v>21</v>
      </c>
      <c r="C3222" s="259" t="s">
        <v>142</v>
      </c>
      <c r="D3222" s="259" t="s">
        <v>220</v>
      </c>
      <c r="E3222" s="259" t="s">
        <v>137</v>
      </c>
      <c r="F3222" s="259" t="s">
        <v>131</v>
      </c>
      <c r="G3222" s="259" t="s">
        <v>221</v>
      </c>
      <c r="H3222" s="306">
        <v>31.355053010183603</v>
      </c>
      <c r="I3222" s="306">
        <v>31.355053010183603</v>
      </c>
      <c r="J3222" s="306">
        <v>31.260883683846643</v>
      </c>
      <c r="K3222" s="306">
        <v>31.992546083225069</v>
      </c>
      <c r="L3222" s="306">
        <v>33.113935443225074</v>
      </c>
      <c r="M3222" s="306">
        <v>32.339303573109532</v>
      </c>
      <c r="N3222" s="306">
        <v>23.322368487853765</v>
      </c>
    </row>
    <row r="3223" spans="1:14">
      <c r="A3223" s="259" t="s">
        <v>108</v>
      </c>
      <c r="B3223" s="259" t="s">
        <v>21</v>
      </c>
      <c r="C3223" s="259" t="s">
        <v>142</v>
      </c>
      <c r="D3223" s="259" t="s">
        <v>220</v>
      </c>
      <c r="E3223" s="259" t="s">
        <v>136</v>
      </c>
      <c r="F3223" s="259" t="s">
        <v>131</v>
      </c>
      <c r="G3223" s="259" t="s">
        <v>221</v>
      </c>
      <c r="H3223" s="306">
        <v>0</v>
      </c>
      <c r="I3223" s="306">
        <v>0</v>
      </c>
      <c r="J3223" s="306">
        <v>0</v>
      </c>
      <c r="K3223" s="306">
        <v>0</v>
      </c>
      <c r="L3223" s="306">
        <v>0</v>
      </c>
      <c r="M3223" s="306">
        <v>0</v>
      </c>
      <c r="N3223" s="306">
        <v>0</v>
      </c>
    </row>
    <row r="3224" spans="1:14">
      <c r="A3224" s="259" t="s">
        <v>108</v>
      </c>
      <c r="B3224" s="259" t="s">
        <v>22</v>
      </c>
      <c r="C3224" s="259" t="s">
        <v>142</v>
      </c>
      <c r="D3224" s="259" t="s">
        <v>220</v>
      </c>
      <c r="E3224" s="259" t="s">
        <v>48</v>
      </c>
      <c r="F3224" s="259" t="s">
        <v>131</v>
      </c>
      <c r="G3224" s="259" t="s">
        <v>221</v>
      </c>
      <c r="H3224" s="306">
        <v>0</v>
      </c>
      <c r="I3224" s="306">
        <v>0</v>
      </c>
      <c r="J3224" s="306">
        <v>0</v>
      </c>
      <c r="K3224" s="306">
        <v>0</v>
      </c>
      <c r="L3224" s="306">
        <v>0</v>
      </c>
      <c r="M3224" s="306">
        <v>0</v>
      </c>
      <c r="N3224" s="306">
        <v>0</v>
      </c>
    </row>
    <row r="3225" spans="1:14">
      <c r="A3225" s="259" t="s">
        <v>108</v>
      </c>
      <c r="B3225" s="259" t="s">
        <v>22</v>
      </c>
      <c r="C3225" s="259" t="s">
        <v>142</v>
      </c>
      <c r="D3225" s="259" t="s">
        <v>220</v>
      </c>
      <c r="E3225" s="259" t="s">
        <v>137</v>
      </c>
      <c r="F3225" s="259" t="s">
        <v>131</v>
      </c>
      <c r="G3225" s="259" t="s">
        <v>221</v>
      </c>
      <c r="H3225" s="306">
        <v>40.40482467902099</v>
      </c>
      <c r="I3225" s="306">
        <v>37.106909978841152</v>
      </c>
      <c r="J3225" s="306">
        <v>34.242386543548072</v>
      </c>
      <c r="K3225" s="306">
        <v>40.078877985591795</v>
      </c>
      <c r="L3225" s="306">
        <v>48.329429745038993</v>
      </c>
      <c r="M3225" s="306">
        <v>34.765040822214843</v>
      </c>
      <c r="N3225" s="306">
        <v>43.573078525323702</v>
      </c>
    </row>
    <row r="3226" spans="1:14">
      <c r="A3226" s="259" t="s">
        <v>108</v>
      </c>
      <c r="B3226" s="259" t="s">
        <v>22</v>
      </c>
      <c r="C3226" s="259" t="s">
        <v>142</v>
      </c>
      <c r="D3226" s="259" t="s">
        <v>220</v>
      </c>
      <c r="E3226" s="259" t="s">
        <v>136</v>
      </c>
      <c r="F3226" s="259" t="s">
        <v>131</v>
      </c>
      <c r="G3226" s="259" t="s">
        <v>221</v>
      </c>
      <c r="H3226" s="306">
        <v>0</v>
      </c>
      <c r="I3226" s="306">
        <v>0</v>
      </c>
      <c r="J3226" s="306">
        <v>0</v>
      </c>
      <c r="K3226" s="306">
        <v>0</v>
      </c>
      <c r="L3226" s="306">
        <v>0</v>
      </c>
      <c r="M3226" s="306">
        <v>0</v>
      </c>
      <c r="N3226" s="306">
        <v>0</v>
      </c>
    </row>
    <row r="3227" spans="1:14">
      <c r="A3227" s="259" t="s">
        <v>108</v>
      </c>
      <c r="B3227" s="259" t="s">
        <v>23</v>
      </c>
      <c r="C3227" s="259" t="s">
        <v>142</v>
      </c>
      <c r="D3227" s="259" t="s">
        <v>220</v>
      </c>
      <c r="E3227" s="259" t="s">
        <v>48</v>
      </c>
      <c r="F3227" s="259" t="s">
        <v>131</v>
      </c>
      <c r="G3227" s="259" t="s">
        <v>221</v>
      </c>
      <c r="H3227" s="306">
        <v>0</v>
      </c>
      <c r="I3227" s="306">
        <v>0</v>
      </c>
      <c r="J3227" s="306">
        <v>0</v>
      </c>
      <c r="K3227" s="306">
        <v>0</v>
      </c>
      <c r="L3227" s="306">
        <v>0</v>
      </c>
      <c r="M3227" s="306">
        <v>0</v>
      </c>
      <c r="N3227" s="306">
        <v>0</v>
      </c>
    </row>
    <row r="3228" spans="1:14">
      <c r="A3228" s="259" t="s">
        <v>108</v>
      </c>
      <c r="B3228" s="259" t="s">
        <v>23</v>
      </c>
      <c r="C3228" s="259" t="s">
        <v>142</v>
      </c>
      <c r="D3228" s="259" t="s">
        <v>220</v>
      </c>
      <c r="E3228" s="259" t="s">
        <v>137</v>
      </c>
      <c r="F3228" s="259" t="s">
        <v>131</v>
      </c>
      <c r="G3228" s="259" t="s">
        <v>221</v>
      </c>
      <c r="H3228" s="306">
        <v>16.173896677160748</v>
      </c>
      <c r="I3228" s="306">
        <v>13.77940560581075</v>
      </c>
      <c r="J3228" s="306">
        <v>12.810690760812879</v>
      </c>
      <c r="K3228" s="306">
        <v>13.666239826120869</v>
      </c>
      <c r="L3228" s="306">
        <v>16.712581328521999</v>
      </c>
      <c r="M3228" s="306">
        <v>12.619938470649499</v>
      </c>
      <c r="N3228" s="306">
        <v>17.884044016128001</v>
      </c>
    </row>
    <row r="3229" spans="1:14">
      <c r="A3229" s="259" t="s">
        <v>108</v>
      </c>
      <c r="B3229" s="259" t="s">
        <v>23</v>
      </c>
      <c r="C3229" s="259" t="s">
        <v>142</v>
      </c>
      <c r="D3229" s="259" t="s">
        <v>220</v>
      </c>
      <c r="E3229" s="259" t="s">
        <v>136</v>
      </c>
      <c r="F3229" s="259" t="s">
        <v>131</v>
      </c>
      <c r="G3229" s="259" t="s">
        <v>221</v>
      </c>
      <c r="H3229" s="306">
        <v>0</v>
      </c>
      <c r="I3229" s="306">
        <v>0</v>
      </c>
      <c r="J3229" s="306">
        <v>0</v>
      </c>
      <c r="K3229" s="306">
        <v>0</v>
      </c>
      <c r="L3229" s="306">
        <v>0</v>
      </c>
      <c r="M3229" s="306">
        <v>0</v>
      </c>
      <c r="N3229" s="306">
        <v>0</v>
      </c>
    </row>
    <row r="3230" spans="1:14">
      <c r="A3230" s="259" t="s">
        <v>108</v>
      </c>
      <c r="B3230" s="259" t="s">
        <v>24</v>
      </c>
      <c r="C3230" s="259" t="s">
        <v>142</v>
      </c>
      <c r="D3230" s="259" t="s">
        <v>220</v>
      </c>
      <c r="E3230" s="259" t="s">
        <v>48</v>
      </c>
      <c r="F3230" s="259" t="s">
        <v>131</v>
      </c>
      <c r="G3230" s="259" t="s">
        <v>221</v>
      </c>
      <c r="H3230" s="306">
        <v>0</v>
      </c>
      <c r="I3230" s="306">
        <v>0</v>
      </c>
      <c r="J3230" s="306">
        <v>0</v>
      </c>
      <c r="K3230" s="306">
        <v>0</v>
      </c>
      <c r="L3230" s="306">
        <v>0</v>
      </c>
      <c r="M3230" s="306">
        <v>0</v>
      </c>
      <c r="N3230" s="306">
        <v>0</v>
      </c>
    </row>
    <row r="3231" spans="1:14">
      <c r="A3231" s="259" t="s">
        <v>108</v>
      </c>
      <c r="B3231" s="259" t="s">
        <v>24</v>
      </c>
      <c r="C3231" s="259" t="s">
        <v>142</v>
      </c>
      <c r="D3231" s="259" t="s">
        <v>220</v>
      </c>
      <c r="E3231" s="259" t="s">
        <v>137</v>
      </c>
      <c r="F3231" s="259" t="s">
        <v>131</v>
      </c>
      <c r="G3231" s="259" t="s">
        <v>221</v>
      </c>
      <c r="H3231" s="306">
        <v>88.071873371158091</v>
      </c>
      <c r="I3231" s="306">
        <v>83.867470322688419</v>
      </c>
      <c r="J3231" s="306">
        <v>89.525973139796875</v>
      </c>
      <c r="K3231" s="306">
        <v>81.552820376962416</v>
      </c>
      <c r="L3231" s="306">
        <v>94.05922044798605</v>
      </c>
      <c r="M3231" s="306">
        <v>101.5871452742101</v>
      </c>
      <c r="N3231" s="306">
        <v>67.633217532011045</v>
      </c>
    </row>
    <row r="3232" spans="1:14">
      <c r="A3232" s="259" t="s">
        <v>108</v>
      </c>
      <c r="B3232" s="259" t="s">
        <v>24</v>
      </c>
      <c r="C3232" s="259" t="s">
        <v>142</v>
      </c>
      <c r="D3232" s="259" t="s">
        <v>220</v>
      </c>
      <c r="E3232" s="259" t="s">
        <v>136</v>
      </c>
      <c r="F3232" s="259" t="s">
        <v>131</v>
      </c>
      <c r="G3232" s="259" t="s">
        <v>221</v>
      </c>
      <c r="H3232" s="306">
        <v>0</v>
      </c>
      <c r="I3232" s="306">
        <v>0</v>
      </c>
      <c r="J3232" s="306">
        <v>0</v>
      </c>
      <c r="K3232" s="306">
        <v>0</v>
      </c>
      <c r="L3232" s="306">
        <v>0</v>
      </c>
      <c r="M3232" s="306">
        <v>0</v>
      </c>
      <c r="N3232" s="306">
        <v>0</v>
      </c>
    </row>
    <row r="3233" spans="1:14">
      <c r="A3233" s="259" t="s">
        <v>108</v>
      </c>
      <c r="B3233" s="259" t="s">
        <v>25</v>
      </c>
      <c r="C3233" s="259" t="s">
        <v>142</v>
      </c>
      <c r="D3233" s="259" t="s">
        <v>220</v>
      </c>
      <c r="E3233" s="259" t="s">
        <v>48</v>
      </c>
      <c r="F3233" s="259" t="s">
        <v>131</v>
      </c>
      <c r="G3233" s="259" t="s">
        <v>221</v>
      </c>
      <c r="H3233" s="306">
        <v>0</v>
      </c>
      <c r="I3233" s="306">
        <v>0</v>
      </c>
      <c r="J3233" s="306">
        <v>0</v>
      </c>
      <c r="K3233" s="306">
        <v>0</v>
      </c>
      <c r="L3233" s="306">
        <v>0</v>
      </c>
      <c r="M3233" s="306">
        <v>0</v>
      </c>
      <c r="N3233" s="306">
        <v>0</v>
      </c>
    </row>
    <row r="3234" spans="1:14">
      <c r="A3234" s="259" t="s">
        <v>108</v>
      </c>
      <c r="B3234" s="259" t="s">
        <v>25</v>
      </c>
      <c r="C3234" s="259" t="s">
        <v>142</v>
      </c>
      <c r="D3234" s="259" t="s">
        <v>220</v>
      </c>
      <c r="E3234" s="259" t="s">
        <v>137</v>
      </c>
      <c r="F3234" s="259" t="s">
        <v>131</v>
      </c>
      <c r="G3234" s="259" t="s">
        <v>221</v>
      </c>
      <c r="H3234" s="306">
        <v>116.30903442810374</v>
      </c>
      <c r="I3234" s="306">
        <v>76.582498602067957</v>
      </c>
      <c r="J3234" s="306">
        <v>65.932960226661109</v>
      </c>
      <c r="K3234" s="306">
        <v>61.185901962300647</v>
      </c>
      <c r="L3234" s="306">
        <v>71.56712868514775</v>
      </c>
      <c r="M3234" s="306">
        <v>61.78368760596112</v>
      </c>
      <c r="N3234" s="306">
        <v>0</v>
      </c>
    </row>
    <row r="3235" spans="1:14">
      <c r="A3235" s="259" t="s">
        <v>108</v>
      </c>
      <c r="B3235" s="259" t="s">
        <v>25</v>
      </c>
      <c r="C3235" s="259" t="s">
        <v>142</v>
      </c>
      <c r="D3235" s="259" t="s">
        <v>220</v>
      </c>
      <c r="E3235" s="259" t="s">
        <v>136</v>
      </c>
      <c r="F3235" s="259" t="s">
        <v>131</v>
      </c>
      <c r="G3235" s="259" t="s">
        <v>221</v>
      </c>
      <c r="H3235" s="306">
        <v>0</v>
      </c>
      <c r="I3235" s="306">
        <v>0</v>
      </c>
      <c r="J3235" s="306">
        <v>0</v>
      </c>
      <c r="K3235" s="306">
        <v>0</v>
      </c>
      <c r="L3235" s="306">
        <v>0</v>
      </c>
      <c r="M3235" s="306">
        <v>0</v>
      </c>
      <c r="N3235" s="306">
        <v>0</v>
      </c>
    </row>
    <row r="3236" spans="1:14">
      <c r="A3236" s="259" t="s">
        <v>108</v>
      </c>
      <c r="B3236" s="259" t="s">
        <v>26</v>
      </c>
      <c r="C3236" s="259" t="s">
        <v>142</v>
      </c>
      <c r="D3236" s="259" t="s">
        <v>220</v>
      </c>
      <c r="E3236" s="259" t="s">
        <v>48</v>
      </c>
      <c r="F3236" s="259" t="s">
        <v>131</v>
      </c>
      <c r="G3236" s="259" t="s">
        <v>221</v>
      </c>
      <c r="H3236" s="306">
        <v>0</v>
      </c>
      <c r="I3236" s="306">
        <v>0</v>
      </c>
      <c r="J3236" s="306">
        <v>0</v>
      </c>
      <c r="K3236" s="306">
        <v>0</v>
      </c>
      <c r="L3236" s="306">
        <v>0</v>
      </c>
      <c r="M3236" s="306">
        <v>0</v>
      </c>
      <c r="N3236" s="306">
        <v>0</v>
      </c>
    </row>
    <row r="3237" spans="1:14">
      <c r="A3237" s="259" t="s">
        <v>108</v>
      </c>
      <c r="B3237" s="259" t="s">
        <v>26</v>
      </c>
      <c r="C3237" s="259" t="s">
        <v>142</v>
      </c>
      <c r="D3237" s="259" t="s">
        <v>220</v>
      </c>
      <c r="E3237" s="259" t="s">
        <v>137</v>
      </c>
      <c r="F3237" s="259" t="s">
        <v>131</v>
      </c>
      <c r="G3237" s="259" t="s">
        <v>221</v>
      </c>
      <c r="H3237" s="306">
        <v>13.232322893015489</v>
      </c>
      <c r="I3237" s="306">
        <v>12.992931038564802</v>
      </c>
      <c r="J3237" s="306">
        <v>13.171278622264802</v>
      </c>
      <c r="K3237" s="306">
        <v>13.179613411855202</v>
      </c>
      <c r="L3237" s="306">
        <v>15.370877167524094</v>
      </c>
      <c r="M3237" s="306">
        <v>12.958977591517172</v>
      </c>
      <c r="N3237" s="306">
        <v>12.4400965949847</v>
      </c>
    </row>
    <row r="3238" spans="1:14">
      <c r="A3238" s="259" t="s">
        <v>108</v>
      </c>
      <c r="B3238" s="259" t="s">
        <v>26</v>
      </c>
      <c r="C3238" s="259" t="s">
        <v>142</v>
      </c>
      <c r="D3238" s="259" t="s">
        <v>220</v>
      </c>
      <c r="E3238" s="259" t="s">
        <v>136</v>
      </c>
      <c r="F3238" s="259" t="s">
        <v>131</v>
      </c>
      <c r="G3238" s="259" t="s">
        <v>221</v>
      </c>
      <c r="H3238" s="306">
        <v>0</v>
      </c>
      <c r="I3238" s="306">
        <v>0</v>
      </c>
      <c r="J3238" s="306">
        <v>0</v>
      </c>
      <c r="K3238" s="306">
        <v>0</v>
      </c>
      <c r="L3238" s="306">
        <v>0</v>
      </c>
      <c r="M3238" s="306">
        <v>0</v>
      </c>
      <c r="N3238" s="306">
        <v>0</v>
      </c>
    </row>
    <row r="3239" spans="1:14">
      <c r="A3239" s="259" t="s">
        <v>108</v>
      </c>
      <c r="B3239" s="259" t="s">
        <v>27</v>
      </c>
      <c r="C3239" s="259" t="s">
        <v>142</v>
      </c>
      <c r="D3239" s="259" t="s">
        <v>220</v>
      </c>
      <c r="E3239" s="259" t="s">
        <v>48</v>
      </c>
      <c r="F3239" s="259" t="s">
        <v>131</v>
      </c>
      <c r="G3239" s="259" t="s">
        <v>221</v>
      </c>
      <c r="H3239" s="306">
        <v>0</v>
      </c>
      <c r="I3239" s="306">
        <v>0</v>
      </c>
      <c r="J3239" s="306">
        <v>0</v>
      </c>
      <c r="K3239" s="306">
        <v>0</v>
      </c>
      <c r="L3239" s="306">
        <v>0</v>
      </c>
      <c r="M3239" s="306">
        <v>0</v>
      </c>
      <c r="N3239" s="306">
        <v>0</v>
      </c>
    </row>
    <row r="3240" spans="1:14">
      <c r="A3240" s="259" t="s">
        <v>108</v>
      </c>
      <c r="B3240" s="259" t="s">
        <v>27</v>
      </c>
      <c r="C3240" s="259" t="s">
        <v>142</v>
      </c>
      <c r="D3240" s="259" t="s">
        <v>220</v>
      </c>
      <c r="E3240" s="259" t="s">
        <v>137</v>
      </c>
      <c r="F3240" s="259" t="s">
        <v>131</v>
      </c>
      <c r="G3240" s="259" t="s">
        <v>221</v>
      </c>
      <c r="H3240" s="306">
        <v>0</v>
      </c>
      <c r="I3240" s="306">
        <v>0</v>
      </c>
      <c r="J3240" s="306">
        <v>0</v>
      </c>
      <c r="K3240" s="306">
        <v>0</v>
      </c>
      <c r="L3240" s="306">
        <v>0</v>
      </c>
      <c r="M3240" s="306">
        <v>0</v>
      </c>
      <c r="N3240" s="306">
        <v>0</v>
      </c>
    </row>
    <row r="3241" spans="1:14">
      <c r="A3241" s="259" t="s">
        <v>108</v>
      </c>
      <c r="B3241" s="259" t="s">
        <v>27</v>
      </c>
      <c r="C3241" s="259" t="s">
        <v>142</v>
      </c>
      <c r="D3241" s="259" t="s">
        <v>220</v>
      </c>
      <c r="E3241" s="259" t="s">
        <v>136</v>
      </c>
      <c r="F3241" s="259" t="s">
        <v>131</v>
      </c>
      <c r="G3241" s="259" t="s">
        <v>221</v>
      </c>
      <c r="H3241" s="306">
        <v>0</v>
      </c>
      <c r="I3241" s="306">
        <v>0</v>
      </c>
      <c r="J3241" s="306">
        <v>0</v>
      </c>
      <c r="K3241" s="306">
        <v>0</v>
      </c>
      <c r="L3241" s="306">
        <v>0</v>
      </c>
      <c r="M3241" s="306">
        <v>0</v>
      </c>
      <c r="N3241" s="306">
        <v>0</v>
      </c>
    </row>
    <row r="3244" spans="1:14">
      <c r="A3244" s="259" t="s">
        <v>2</v>
      </c>
      <c r="B3244" s="259" t="s">
        <v>43</v>
      </c>
      <c r="C3244" s="259" t="s">
        <v>132</v>
      </c>
      <c r="D3244" s="259" t="s">
        <v>218</v>
      </c>
      <c r="E3244" s="259" t="s">
        <v>219</v>
      </c>
      <c r="F3244" s="259" t="s">
        <v>99</v>
      </c>
      <c r="G3244" s="259" t="s">
        <v>46</v>
      </c>
      <c r="H3244" s="306">
        <v>2025</v>
      </c>
      <c r="I3244" s="306">
        <v>2028</v>
      </c>
      <c r="J3244" s="306">
        <v>2030</v>
      </c>
      <c r="K3244" s="306">
        <v>2032</v>
      </c>
      <c r="L3244" s="306">
        <v>2035</v>
      </c>
      <c r="M3244" s="306">
        <v>2037</v>
      </c>
      <c r="N3244" s="306">
        <v>2040</v>
      </c>
    </row>
    <row r="3245" spans="1:14">
      <c r="A3245" s="259" t="s">
        <v>108</v>
      </c>
      <c r="B3245" s="259" t="s">
        <v>28</v>
      </c>
      <c r="C3245" s="259" t="s">
        <v>133</v>
      </c>
      <c r="D3245" s="259" t="s">
        <v>220</v>
      </c>
      <c r="E3245" s="259" t="s">
        <v>48</v>
      </c>
      <c r="F3245" s="259" t="s">
        <v>131</v>
      </c>
      <c r="G3245" s="259" t="s">
        <v>221</v>
      </c>
      <c r="H3245" s="306">
        <v>31.432000489714799</v>
      </c>
      <c r="I3245" s="306">
        <v>0</v>
      </c>
      <c r="J3245" s="306">
        <v>0</v>
      </c>
      <c r="K3245" s="306">
        <v>0</v>
      </c>
      <c r="L3245" s="306">
        <v>0</v>
      </c>
      <c r="M3245" s="306">
        <v>0</v>
      </c>
      <c r="N3245" s="306">
        <v>0</v>
      </c>
    </row>
    <row r="3246" spans="1:14">
      <c r="A3246" s="259" t="s">
        <v>108</v>
      </c>
      <c r="B3246" s="259" t="s">
        <v>28</v>
      </c>
      <c r="C3246" s="259" t="s">
        <v>133</v>
      </c>
      <c r="D3246" s="259" t="s">
        <v>220</v>
      </c>
      <c r="E3246" s="259" t="s">
        <v>137</v>
      </c>
      <c r="F3246" s="259" t="s">
        <v>131</v>
      </c>
      <c r="G3246" s="259" t="s">
        <v>221</v>
      </c>
      <c r="H3246" s="306">
        <v>1027.8489710921672</v>
      </c>
      <c r="I3246" s="306">
        <v>846.15293079383173</v>
      </c>
      <c r="J3246" s="306">
        <v>725.73728054681408</v>
      </c>
      <c r="K3246" s="306">
        <v>660.27334249695843</v>
      </c>
      <c r="L3246" s="306">
        <v>719.80182269065926</v>
      </c>
      <c r="M3246" s="306">
        <v>657.54691514994602</v>
      </c>
      <c r="N3246" s="306">
        <v>300.2354603718228</v>
      </c>
    </row>
    <row r="3247" spans="1:14">
      <c r="A3247" s="259" t="s">
        <v>108</v>
      </c>
      <c r="B3247" s="259" t="s">
        <v>28</v>
      </c>
      <c r="C3247" s="259" t="s">
        <v>133</v>
      </c>
      <c r="D3247" s="259" t="s">
        <v>220</v>
      </c>
      <c r="E3247" s="259" t="s">
        <v>136</v>
      </c>
      <c r="F3247" s="259" t="s">
        <v>131</v>
      </c>
      <c r="G3247" s="259" t="s">
        <v>221</v>
      </c>
      <c r="H3247" s="306">
        <v>0.39040300826127572</v>
      </c>
      <c r="I3247" s="306">
        <v>0</v>
      </c>
      <c r="J3247" s="306">
        <v>0</v>
      </c>
      <c r="K3247" s="306">
        <v>0</v>
      </c>
      <c r="L3247" s="306">
        <v>0</v>
      </c>
      <c r="M3247" s="306">
        <v>0</v>
      </c>
      <c r="N3247" s="306">
        <v>0</v>
      </c>
    </row>
    <row r="3248" spans="1:14">
      <c r="A3248" s="259" t="s">
        <v>108</v>
      </c>
      <c r="B3248" s="259" t="s">
        <v>28</v>
      </c>
      <c r="C3248" s="259" t="s">
        <v>141</v>
      </c>
      <c r="D3248" s="259" t="s">
        <v>220</v>
      </c>
      <c r="E3248" s="259" t="s">
        <v>48</v>
      </c>
      <c r="F3248" s="259" t="s">
        <v>131</v>
      </c>
      <c r="G3248" s="259" t="s">
        <v>221</v>
      </c>
      <c r="H3248" s="306">
        <v>30.211817584122858</v>
      </c>
      <c r="I3248" s="306">
        <v>0</v>
      </c>
      <c r="J3248" s="306">
        <v>0</v>
      </c>
      <c r="K3248" s="306">
        <v>0</v>
      </c>
      <c r="L3248" s="306">
        <v>0</v>
      </c>
      <c r="M3248" s="306">
        <v>0</v>
      </c>
      <c r="N3248" s="306">
        <v>0</v>
      </c>
    </row>
    <row r="3249" spans="1:14">
      <c r="A3249" s="259" t="s">
        <v>108</v>
      </c>
      <c r="B3249" s="259" t="s">
        <v>28</v>
      </c>
      <c r="C3249" s="259" t="s">
        <v>141</v>
      </c>
      <c r="D3249" s="259" t="s">
        <v>220</v>
      </c>
      <c r="E3249" s="259" t="s">
        <v>137</v>
      </c>
      <c r="F3249" s="259" t="s">
        <v>131</v>
      </c>
      <c r="G3249" s="259" t="s">
        <v>221</v>
      </c>
      <c r="H3249" s="306">
        <v>256.88692080167937</v>
      </c>
      <c r="I3249" s="306">
        <v>243.67583229084977</v>
      </c>
      <c r="J3249" s="306">
        <v>193.7033554621045</v>
      </c>
      <c r="K3249" s="306">
        <v>154.69219011305205</v>
      </c>
      <c r="L3249" s="306">
        <v>157.50615847037255</v>
      </c>
      <c r="M3249" s="306">
        <v>160.47599906322932</v>
      </c>
      <c r="N3249" s="306">
        <v>85.577738927657947</v>
      </c>
    </row>
    <row r="3250" spans="1:14">
      <c r="A3250" s="259" t="s">
        <v>108</v>
      </c>
      <c r="B3250" s="259" t="s">
        <v>28</v>
      </c>
      <c r="C3250" s="259" t="s">
        <v>141</v>
      </c>
      <c r="D3250" s="259" t="s">
        <v>220</v>
      </c>
      <c r="E3250" s="259" t="s">
        <v>136</v>
      </c>
      <c r="F3250" s="259" t="s">
        <v>131</v>
      </c>
      <c r="G3250" s="259" t="s">
        <v>221</v>
      </c>
      <c r="H3250" s="306">
        <v>0.39040300826127572</v>
      </c>
      <c r="I3250" s="306">
        <v>0</v>
      </c>
      <c r="J3250" s="306">
        <v>0</v>
      </c>
      <c r="K3250" s="306">
        <v>0</v>
      </c>
      <c r="L3250" s="306">
        <v>0</v>
      </c>
      <c r="M3250" s="306">
        <v>0</v>
      </c>
      <c r="N3250" s="306">
        <v>0</v>
      </c>
    </row>
    <row r="3251" spans="1:14">
      <c r="A3251" s="259" t="s">
        <v>108</v>
      </c>
      <c r="B3251" s="259" t="s">
        <v>28</v>
      </c>
      <c r="C3251" s="259" t="s">
        <v>142</v>
      </c>
      <c r="D3251" s="259" t="s">
        <v>220</v>
      </c>
      <c r="E3251" s="259" t="s">
        <v>48</v>
      </c>
      <c r="F3251" s="259" t="s">
        <v>131</v>
      </c>
      <c r="G3251" s="259" t="s">
        <v>221</v>
      </c>
      <c r="H3251" s="306">
        <v>1.22018290559194</v>
      </c>
      <c r="I3251" s="306">
        <v>0</v>
      </c>
      <c r="J3251" s="306">
        <v>0</v>
      </c>
      <c r="K3251" s="306">
        <v>0</v>
      </c>
      <c r="L3251" s="306">
        <v>0</v>
      </c>
      <c r="M3251" s="306">
        <v>0</v>
      </c>
      <c r="N3251" s="306">
        <v>0</v>
      </c>
    </row>
    <row r="3252" spans="1:14">
      <c r="A3252" s="259" t="s">
        <v>108</v>
      </c>
      <c r="B3252" s="259" t="s">
        <v>28</v>
      </c>
      <c r="C3252" s="259" t="s">
        <v>142</v>
      </c>
      <c r="D3252" s="259" t="s">
        <v>220</v>
      </c>
      <c r="E3252" s="259" t="s">
        <v>137</v>
      </c>
      <c r="F3252" s="259" t="s">
        <v>131</v>
      </c>
      <c r="G3252" s="259" t="s">
        <v>221</v>
      </c>
      <c r="H3252" s="306">
        <v>384.45921857452259</v>
      </c>
      <c r="I3252" s="306">
        <v>322.42596814167177</v>
      </c>
      <c r="J3252" s="306">
        <v>308.07994320276987</v>
      </c>
      <c r="K3252" s="306">
        <v>298.64142278109244</v>
      </c>
      <c r="L3252" s="306">
        <v>339.12066075818166</v>
      </c>
      <c r="M3252" s="306">
        <v>320.77811074397425</v>
      </c>
      <c r="N3252" s="306">
        <v>175.11468385929822</v>
      </c>
    </row>
    <row r="3253" spans="1:14">
      <c r="A3253" s="259" t="s">
        <v>108</v>
      </c>
      <c r="B3253" s="259" t="s">
        <v>28</v>
      </c>
      <c r="C3253" s="259" t="s">
        <v>142</v>
      </c>
      <c r="D3253" s="259" t="s">
        <v>220</v>
      </c>
      <c r="E3253" s="259" t="s">
        <v>136</v>
      </c>
      <c r="F3253" s="259" t="s">
        <v>131</v>
      </c>
      <c r="G3253" s="259" t="s">
        <v>221</v>
      </c>
      <c r="H3253" s="306">
        <v>0</v>
      </c>
      <c r="I3253" s="306">
        <v>0</v>
      </c>
      <c r="J3253" s="306">
        <v>0</v>
      </c>
      <c r="K3253" s="306">
        <v>0</v>
      </c>
      <c r="L3253" s="306">
        <v>0</v>
      </c>
      <c r="M3253" s="306">
        <v>0</v>
      </c>
      <c r="N3253" s="306">
        <v>0</v>
      </c>
    </row>
    <row r="3255" spans="1:14">
      <c r="A3255" s="259" t="s">
        <v>2</v>
      </c>
      <c r="B3255" s="259" t="s">
        <v>43</v>
      </c>
      <c r="C3255" s="259" t="s">
        <v>132</v>
      </c>
      <c r="D3255" s="259" t="s">
        <v>200</v>
      </c>
      <c r="E3255" s="259" t="s">
        <v>191</v>
      </c>
      <c r="F3255" s="259" t="s">
        <v>99</v>
      </c>
      <c r="G3255" s="259" t="s">
        <v>46</v>
      </c>
      <c r="H3255" s="306">
        <v>2025</v>
      </c>
      <c r="I3255" s="306">
        <v>2028</v>
      </c>
      <c r="J3255" s="306">
        <v>2030</v>
      </c>
      <c r="K3255" s="306">
        <v>2032</v>
      </c>
      <c r="L3255" s="306">
        <v>2035</v>
      </c>
      <c r="M3255" s="306">
        <v>2037</v>
      </c>
      <c r="N3255" s="306">
        <v>2040</v>
      </c>
    </row>
    <row r="3256" spans="1:14">
      <c r="A3256" s="259" t="s">
        <v>108</v>
      </c>
      <c r="B3256" s="259" t="s">
        <v>22</v>
      </c>
      <c r="C3256" s="259" t="s">
        <v>133</v>
      </c>
      <c r="D3256" s="259" t="s">
        <v>222</v>
      </c>
      <c r="E3256" s="259" t="s">
        <v>223</v>
      </c>
      <c r="F3256" s="259" t="s">
        <v>224</v>
      </c>
      <c r="G3256" s="259" t="s">
        <v>225</v>
      </c>
      <c r="H3256" s="306">
        <v>40.481500568867077</v>
      </c>
      <c r="I3256" s="306">
        <v>40.983916872824501</v>
      </c>
      <c r="J3256" s="306">
        <v>37.825517535614303</v>
      </c>
      <c r="K3256" s="306">
        <v>41.237538123577067</v>
      </c>
      <c r="L3256" s="306">
        <v>57.294434758674129</v>
      </c>
      <c r="M3256" s="306">
        <v>53.723066299025191</v>
      </c>
      <c r="N3256" s="306">
        <v>49.880855596771767</v>
      </c>
    </row>
    <row r="3257" spans="1:14">
      <c r="A3257" s="259" t="s">
        <v>108</v>
      </c>
      <c r="B3257" s="259" t="s">
        <v>18</v>
      </c>
      <c r="C3257" s="259" t="s">
        <v>133</v>
      </c>
      <c r="D3257" s="259" t="s">
        <v>222</v>
      </c>
      <c r="E3257" s="259" t="s">
        <v>223</v>
      </c>
      <c r="F3257" s="259" t="s">
        <v>224</v>
      </c>
      <c r="G3257" s="259" t="s">
        <v>225</v>
      </c>
      <c r="H3257" s="306">
        <v>40.962071928938073</v>
      </c>
      <c r="I3257" s="306">
        <v>41.928473196359604</v>
      </c>
      <c r="J3257" s="306">
        <v>40.0773642262699</v>
      </c>
      <c r="K3257" s="306">
        <v>42.942948511352469</v>
      </c>
      <c r="L3257" s="306">
        <v>60.943113074893233</v>
      </c>
      <c r="M3257" s="306">
        <v>54.798344861819494</v>
      </c>
      <c r="N3257" s="306">
        <v>48.085039521044664</v>
      </c>
    </row>
    <row r="3258" spans="1:14">
      <c r="A3258" s="259" t="s">
        <v>108</v>
      </c>
      <c r="B3258" s="259" t="s">
        <v>20</v>
      </c>
      <c r="C3258" s="259" t="s">
        <v>133</v>
      </c>
      <c r="D3258" s="259" t="s">
        <v>222</v>
      </c>
      <c r="E3258" s="259" t="s">
        <v>223</v>
      </c>
      <c r="F3258" s="259" t="s">
        <v>224</v>
      </c>
      <c r="G3258" s="259" t="s">
        <v>225</v>
      </c>
      <c r="H3258" s="306">
        <v>42.233339020143575</v>
      </c>
      <c r="I3258" s="306">
        <v>42.268136530845901</v>
      </c>
      <c r="J3258" s="306">
        <v>31.427095671559599</v>
      </c>
      <c r="K3258" s="306">
        <v>36.247349802445271</v>
      </c>
      <c r="L3258" s="306">
        <v>44.081957873387324</v>
      </c>
      <c r="M3258" s="306">
        <v>44.588616070711595</v>
      </c>
      <c r="N3258" s="306">
        <v>30.434649345693565</v>
      </c>
    </row>
    <row r="3259" spans="1:14">
      <c r="A3259" s="259" t="s">
        <v>108</v>
      </c>
      <c r="B3259" s="259" t="s">
        <v>23</v>
      </c>
      <c r="C3259" s="259" t="s">
        <v>133</v>
      </c>
      <c r="D3259" s="259" t="s">
        <v>222</v>
      </c>
      <c r="E3259" s="259" t="s">
        <v>223</v>
      </c>
      <c r="F3259" s="259" t="s">
        <v>224</v>
      </c>
      <c r="G3259" s="259" t="s">
        <v>225</v>
      </c>
      <c r="H3259" s="306">
        <v>42.880963341353876</v>
      </c>
      <c r="I3259" s="306">
        <v>41.324249688429404</v>
      </c>
      <c r="J3259" s="306">
        <v>37.518483208441097</v>
      </c>
      <c r="K3259" s="306">
        <v>41.356946216991275</v>
      </c>
      <c r="L3259" s="306">
        <v>60.725494939689924</v>
      </c>
      <c r="M3259" s="306">
        <v>53.561755407541497</v>
      </c>
      <c r="N3259" s="306">
        <v>49.021523450804963</v>
      </c>
    </row>
    <row r="3260" spans="1:14">
      <c r="A3260" s="259" t="s">
        <v>108</v>
      </c>
      <c r="B3260" s="259" t="s">
        <v>26</v>
      </c>
      <c r="C3260" s="259" t="s">
        <v>133</v>
      </c>
      <c r="D3260" s="259" t="s">
        <v>222</v>
      </c>
      <c r="E3260" s="259" t="s">
        <v>223</v>
      </c>
      <c r="F3260" s="259" t="s">
        <v>224</v>
      </c>
      <c r="G3260" s="259" t="s">
        <v>225</v>
      </c>
      <c r="H3260" s="306">
        <v>43.736906601190377</v>
      </c>
      <c r="I3260" s="306">
        <v>43.793254956740903</v>
      </c>
      <c r="J3260" s="306">
        <v>40.251305546124698</v>
      </c>
      <c r="K3260" s="306">
        <v>44.719730985723473</v>
      </c>
      <c r="L3260" s="306">
        <v>63.63773086611603</v>
      </c>
      <c r="M3260" s="306">
        <v>55.705647125041395</v>
      </c>
      <c r="N3260" s="306">
        <v>43.661781188063166</v>
      </c>
    </row>
    <row r="3261" spans="1:14">
      <c r="A3261" s="259" t="s">
        <v>108</v>
      </c>
      <c r="B3261" s="259" t="s">
        <v>27</v>
      </c>
      <c r="C3261" s="259" t="s">
        <v>133</v>
      </c>
      <c r="D3261" s="259" t="s">
        <v>222</v>
      </c>
      <c r="E3261" s="259" t="s">
        <v>223</v>
      </c>
      <c r="F3261" s="259" t="s">
        <v>224</v>
      </c>
      <c r="G3261" s="259" t="s">
        <v>225</v>
      </c>
      <c r="H3261" s="306">
        <v>46.941894429288375</v>
      </c>
      <c r="I3261" s="306">
        <v>43.227735952437698</v>
      </c>
      <c r="J3261" s="306">
        <v>41.4508264652127</v>
      </c>
      <c r="K3261" s="306">
        <v>44.112763240385476</v>
      </c>
      <c r="L3261" s="306">
        <v>58.324280813207324</v>
      </c>
      <c r="M3261" s="306">
        <v>50.914201013919993</v>
      </c>
      <c r="N3261" s="306">
        <v>42.799418287170461</v>
      </c>
    </row>
    <row r="3262" spans="1:14">
      <c r="A3262" s="259" t="s">
        <v>108</v>
      </c>
      <c r="B3262" s="259" t="s">
        <v>25</v>
      </c>
      <c r="C3262" s="259" t="s">
        <v>133</v>
      </c>
      <c r="D3262" s="259" t="s">
        <v>222</v>
      </c>
      <c r="E3262" s="259" t="s">
        <v>223</v>
      </c>
      <c r="F3262" s="259" t="s">
        <v>224</v>
      </c>
      <c r="G3262" s="259" t="s">
        <v>225</v>
      </c>
      <c r="H3262" s="306">
        <v>26.699193503261402</v>
      </c>
      <c r="I3262" s="306">
        <v>24.324893038376999</v>
      </c>
      <c r="J3262" s="306">
        <v>21.685910439695899</v>
      </c>
      <c r="K3262" s="306">
        <v>28.057694730586888</v>
      </c>
      <c r="L3262" s="306">
        <v>36.523243043055494</v>
      </c>
      <c r="M3262" s="306">
        <v>34.987247711100622</v>
      </c>
      <c r="N3262" s="306">
        <v>67.33394150283921</v>
      </c>
    </row>
    <row r="3263" spans="1:14">
      <c r="A3263" s="259" t="s">
        <v>108</v>
      </c>
      <c r="B3263" s="259" t="s">
        <v>19</v>
      </c>
      <c r="C3263" s="259" t="s">
        <v>133</v>
      </c>
      <c r="D3263" s="259" t="s">
        <v>222</v>
      </c>
      <c r="E3263" s="259" t="s">
        <v>223</v>
      </c>
      <c r="F3263" s="259" t="s">
        <v>224</v>
      </c>
      <c r="G3263" s="259" t="s">
        <v>225</v>
      </c>
      <c r="H3263" s="306">
        <v>39.716495089915469</v>
      </c>
      <c r="I3263" s="306">
        <v>42.893883267421145</v>
      </c>
      <c r="J3263" s="306">
        <v>44.278023647843504</v>
      </c>
      <c r="K3263" s="306">
        <v>38.460795473294326</v>
      </c>
      <c r="L3263" s="306">
        <v>41.960763139725323</v>
      </c>
      <c r="M3263" s="306">
        <v>39.796233413768519</v>
      </c>
      <c r="N3263" s="306">
        <v>33.443925811818218</v>
      </c>
    </row>
    <row r="3264" spans="1:14">
      <c r="A3264" s="259" t="s">
        <v>108</v>
      </c>
      <c r="B3264" s="259" t="s">
        <v>21</v>
      </c>
      <c r="C3264" s="259" t="s">
        <v>133</v>
      </c>
      <c r="D3264" s="259" t="s">
        <v>222</v>
      </c>
      <c r="E3264" s="259" t="s">
        <v>223</v>
      </c>
      <c r="F3264" s="259" t="s">
        <v>224</v>
      </c>
      <c r="G3264" s="259" t="s">
        <v>225</v>
      </c>
      <c r="H3264" s="306">
        <v>51.909692952111101</v>
      </c>
      <c r="I3264" s="306">
        <v>46.303617863428947</v>
      </c>
      <c r="J3264" s="306">
        <v>47.747946071056404</v>
      </c>
      <c r="K3264" s="306">
        <v>42.975880951563823</v>
      </c>
      <c r="L3264" s="306">
        <v>46.696409452682722</v>
      </c>
      <c r="M3264" s="306">
        <v>42.275768031304523</v>
      </c>
      <c r="N3264" s="306">
        <v>37.950128680157221</v>
      </c>
    </row>
    <row r="3265" spans="1:14">
      <c r="A3265" s="259" t="s">
        <v>108</v>
      </c>
      <c r="B3265" s="259" t="s">
        <v>24</v>
      </c>
      <c r="C3265" s="259" t="s">
        <v>133</v>
      </c>
      <c r="D3265" s="259" t="s">
        <v>222</v>
      </c>
      <c r="E3265" s="259" t="s">
        <v>223</v>
      </c>
      <c r="F3265" s="259" t="s">
        <v>224</v>
      </c>
      <c r="G3265" s="259" t="s">
        <v>225</v>
      </c>
      <c r="H3265" s="306">
        <v>43.493402520230667</v>
      </c>
      <c r="I3265" s="306">
        <v>46.57930086258375</v>
      </c>
      <c r="J3265" s="306">
        <v>48.483468038567509</v>
      </c>
      <c r="K3265" s="306">
        <v>48.834312327782825</v>
      </c>
      <c r="L3265" s="306">
        <v>53.668178832642525</v>
      </c>
      <c r="M3265" s="306">
        <v>46.13825449936553</v>
      </c>
      <c r="N3265" s="306">
        <v>35.839485663652923</v>
      </c>
    </row>
    <row r="3266" spans="1:14">
      <c r="A3266" s="259" t="s">
        <v>108</v>
      </c>
      <c r="B3266" s="259" t="s">
        <v>22</v>
      </c>
      <c r="C3266" s="259" t="s">
        <v>133</v>
      </c>
      <c r="D3266" s="259" t="s">
        <v>222</v>
      </c>
      <c r="E3266" s="259" t="s">
        <v>223</v>
      </c>
      <c r="F3266" s="259" t="s">
        <v>226</v>
      </c>
      <c r="G3266" s="259" t="s">
        <v>225</v>
      </c>
      <c r="H3266" s="306">
        <v>39.221204349029399</v>
      </c>
      <c r="I3266" s="306">
        <v>40.693313379008003</v>
      </c>
      <c r="J3266" s="306">
        <v>40.0773642262699</v>
      </c>
      <c r="K3266" s="306">
        <v>41.062811525051103</v>
      </c>
      <c r="L3266" s="306">
        <v>44.654300289505102</v>
      </c>
      <c r="M3266" s="306">
        <v>41.328025227116299</v>
      </c>
      <c r="N3266" s="306">
        <v>39.8966833566611</v>
      </c>
    </row>
    <row r="3267" spans="1:14">
      <c r="A3267" s="259" t="s">
        <v>108</v>
      </c>
      <c r="B3267" s="259" t="s">
        <v>18</v>
      </c>
      <c r="C3267" s="259" t="s">
        <v>133</v>
      </c>
      <c r="D3267" s="259" t="s">
        <v>222</v>
      </c>
      <c r="E3267" s="259" t="s">
        <v>223</v>
      </c>
      <c r="F3267" s="259" t="s">
        <v>226</v>
      </c>
      <c r="G3267" s="259" t="s">
        <v>225</v>
      </c>
      <c r="H3267" s="306">
        <v>38.740632988958403</v>
      </c>
      <c r="I3267" s="306">
        <v>39.7487570554729</v>
      </c>
      <c r="J3267" s="306">
        <v>37.825517535614303</v>
      </c>
      <c r="K3267" s="306">
        <v>39.357401137275701</v>
      </c>
      <c r="L3267" s="306">
        <v>41.005621973285997</v>
      </c>
      <c r="M3267" s="306">
        <v>40.252746664321997</v>
      </c>
      <c r="N3267" s="306">
        <v>41.692499432388203</v>
      </c>
    </row>
    <row r="3268" spans="1:14">
      <c r="A3268" s="259" t="s">
        <v>108</v>
      </c>
      <c r="B3268" s="259" t="s">
        <v>20</v>
      </c>
      <c r="C3268" s="259" t="s">
        <v>133</v>
      </c>
      <c r="D3268" s="259" t="s">
        <v>222</v>
      </c>
      <c r="E3268" s="259" t="s">
        <v>223</v>
      </c>
      <c r="F3268" s="259" t="s">
        <v>226</v>
      </c>
      <c r="G3268" s="259" t="s">
        <v>225</v>
      </c>
      <c r="H3268" s="306">
        <v>40.492471440234901</v>
      </c>
      <c r="I3268" s="306">
        <v>41.0329767134943</v>
      </c>
      <c r="J3268" s="306">
        <v>31.427095671559599</v>
      </c>
      <c r="K3268" s="306">
        <v>34.367212816143898</v>
      </c>
      <c r="L3268" s="306">
        <v>27.7931450879992</v>
      </c>
      <c r="M3268" s="306">
        <v>31.1182964360084</v>
      </c>
      <c r="N3268" s="306">
        <v>22.246293181310001</v>
      </c>
    </row>
    <row r="3269" spans="1:14">
      <c r="A3269" s="259" t="s">
        <v>108</v>
      </c>
      <c r="B3269" s="259" t="s">
        <v>23</v>
      </c>
      <c r="C3269" s="259" t="s">
        <v>133</v>
      </c>
      <c r="D3269" s="259" t="s">
        <v>222</v>
      </c>
      <c r="E3269" s="259" t="s">
        <v>223</v>
      </c>
      <c r="F3269" s="259" t="s">
        <v>226</v>
      </c>
      <c r="G3269" s="259" t="s">
        <v>225</v>
      </c>
      <c r="H3269" s="306">
        <v>41.140095761445203</v>
      </c>
      <c r="I3269" s="306">
        <v>40.089089871077803</v>
      </c>
      <c r="J3269" s="306">
        <v>37.518483208441097</v>
      </c>
      <c r="K3269" s="306">
        <v>39.476809230689902</v>
      </c>
      <c r="L3269" s="306">
        <v>44.436682154301799</v>
      </c>
      <c r="M3269" s="306">
        <v>40.091435772838302</v>
      </c>
      <c r="N3269" s="306">
        <v>40.8331672864214</v>
      </c>
    </row>
    <row r="3270" spans="1:14">
      <c r="A3270" s="259" t="s">
        <v>108</v>
      </c>
      <c r="B3270" s="259" t="s">
        <v>26</v>
      </c>
      <c r="C3270" s="259" t="s">
        <v>133</v>
      </c>
      <c r="D3270" s="259" t="s">
        <v>222</v>
      </c>
      <c r="E3270" s="259" t="s">
        <v>223</v>
      </c>
      <c r="F3270" s="259" t="s">
        <v>226</v>
      </c>
      <c r="G3270" s="259" t="s">
        <v>225</v>
      </c>
      <c r="H3270" s="306">
        <v>41.996039021281703</v>
      </c>
      <c r="I3270" s="306">
        <v>42.558095139389302</v>
      </c>
      <c r="J3270" s="306">
        <v>40.251305546124698</v>
      </c>
      <c r="K3270" s="306">
        <v>42.8395939994221</v>
      </c>
      <c r="L3270" s="306">
        <v>47.348918080727898</v>
      </c>
      <c r="M3270" s="306">
        <v>42.2353274903382</v>
      </c>
      <c r="N3270" s="306">
        <v>35.473425023679603</v>
      </c>
    </row>
    <row r="3271" spans="1:14">
      <c r="A3271" s="259" t="s">
        <v>108</v>
      </c>
      <c r="B3271" s="259" t="s">
        <v>27</v>
      </c>
      <c r="C3271" s="259" t="s">
        <v>133</v>
      </c>
      <c r="D3271" s="259" t="s">
        <v>222</v>
      </c>
      <c r="E3271" s="259" t="s">
        <v>223</v>
      </c>
      <c r="F3271" s="259" t="s">
        <v>226</v>
      </c>
      <c r="G3271" s="259" t="s">
        <v>225</v>
      </c>
      <c r="H3271" s="306">
        <v>45.201026849379701</v>
      </c>
      <c r="I3271" s="306">
        <v>41.992576135086097</v>
      </c>
      <c r="J3271" s="306">
        <v>41.4508264652127</v>
      </c>
      <c r="K3271" s="306">
        <v>42.232626254084103</v>
      </c>
      <c r="L3271" s="306">
        <v>42.035468027819199</v>
      </c>
      <c r="M3271" s="306">
        <v>37.443881379216798</v>
      </c>
      <c r="N3271" s="306">
        <v>34.611062122786898</v>
      </c>
    </row>
    <row r="3272" spans="1:14">
      <c r="A3272" s="259" t="s">
        <v>108</v>
      </c>
      <c r="B3272" s="259" t="s">
        <v>25</v>
      </c>
      <c r="C3272" s="259" t="s">
        <v>133</v>
      </c>
      <c r="D3272" s="259" t="s">
        <v>222</v>
      </c>
      <c r="E3272" s="259" t="s">
        <v>223</v>
      </c>
      <c r="F3272" s="259" t="s">
        <v>226</v>
      </c>
      <c r="G3272" s="259" t="s">
        <v>225</v>
      </c>
      <c r="H3272" s="306">
        <v>26.699193503261402</v>
      </c>
      <c r="I3272" s="306">
        <v>24.324893038376999</v>
      </c>
      <c r="J3272" s="306">
        <v>21.685910439695899</v>
      </c>
      <c r="K3272" s="306">
        <v>22.791910473834999</v>
      </c>
      <c r="L3272" s="306">
        <v>23.0823287276963</v>
      </c>
      <c r="M3272" s="306">
        <v>22.312486826831002</v>
      </c>
      <c r="N3272" s="306">
        <v>55.142985818779799</v>
      </c>
    </row>
    <row r="3273" spans="1:14">
      <c r="A3273" s="259" t="s">
        <v>108</v>
      </c>
      <c r="B3273" s="259" t="s">
        <v>19</v>
      </c>
      <c r="C3273" s="259" t="s">
        <v>133</v>
      </c>
      <c r="D3273" s="259" t="s">
        <v>222</v>
      </c>
      <c r="E3273" s="259" t="s">
        <v>223</v>
      </c>
      <c r="F3273" s="259" t="s">
        <v>226</v>
      </c>
      <c r="G3273" s="259" t="s">
        <v>225</v>
      </c>
      <c r="H3273" s="306">
        <v>28.469828423248799</v>
      </c>
      <c r="I3273" s="306">
        <v>26.772878701211098</v>
      </c>
      <c r="J3273" s="306">
        <v>25.814553328208799</v>
      </c>
      <c r="K3273" s="306">
        <v>24.466503235851398</v>
      </c>
      <c r="L3273" s="306">
        <v>29.1354206739719</v>
      </c>
      <c r="M3273" s="306">
        <v>31.419521085001399</v>
      </c>
      <c r="N3273" s="306">
        <v>25.91310389401</v>
      </c>
    </row>
    <row r="3274" spans="1:14">
      <c r="A3274" s="259" t="s">
        <v>108</v>
      </c>
      <c r="B3274" s="259" t="s">
        <v>21</v>
      </c>
      <c r="C3274" s="259" t="s">
        <v>133</v>
      </c>
      <c r="D3274" s="259" t="s">
        <v>222</v>
      </c>
      <c r="E3274" s="259" t="s">
        <v>223</v>
      </c>
      <c r="F3274" s="259" t="s">
        <v>226</v>
      </c>
      <c r="G3274" s="259" t="s">
        <v>225</v>
      </c>
      <c r="H3274" s="306">
        <v>32.478442952111102</v>
      </c>
      <c r="I3274" s="306">
        <v>30.1826132972189</v>
      </c>
      <c r="J3274" s="306">
        <v>29.284475751421699</v>
      </c>
      <c r="K3274" s="306">
        <v>28.9815887141209</v>
      </c>
      <c r="L3274" s="306">
        <v>33.8710669869293</v>
      </c>
      <c r="M3274" s="306">
        <v>33.899055702537403</v>
      </c>
      <c r="N3274" s="306">
        <v>30.419306762348999</v>
      </c>
    </row>
    <row r="3275" spans="1:14">
      <c r="A3275" s="259" t="s">
        <v>108</v>
      </c>
      <c r="B3275" s="259" t="s">
        <v>24</v>
      </c>
      <c r="C3275" s="259" t="s">
        <v>133</v>
      </c>
      <c r="D3275" s="259" t="s">
        <v>222</v>
      </c>
      <c r="E3275" s="259" t="s">
        <v>223</v>
      </c>
      <c r="F3275" s="259" t="s">
        <v>226</v>
      </c>
      <c r="G3275" s="259" t="s">
        <v>225</v>
      </c>
      <c r="H3275" s="306">
        <v>27.674573092053599</v>
      </c>
      <c r="I3275" s="306">
        <v>25.669184657100899</v>
      </c>
      <c r="J3275" s="306">
        <v>24.1808486659551</v>
      </c>
      <c r="K3275" s="306">
        <v>25.783730131682098</v>
      </c>
      <c r="L3275" s="306">
        <v>30.426656983391801</v>
      </c>
      <c r="M3275" s="306">
        <v>31.861224546425301</v>
      </c>
      <c r="N3275" s="306">
        <v>35.746863610788502</v>
      </c>
    </row>
    <row r="3276" spans="1:14">
      <c r="A3276" s="259" t="s">
        <v>108</v>
      </c>
      <c r="B3276" s="259" t="s">
        <v>22</v>
      </c>
      <c r="C3276" s="259" t="s">
        <v>133</v>
      </c>
      <c r="D3276" s="259" t="s">
        <v>222</v>
      </c>
      <c r="E3276" s="259" t="s">
        <v>223</v>
      </c>
      <c r="F3276" s="259" t="s">
        <v>227</v>
      </c>
      <c r="G3276" s="259" t="s">
        <v>228</v>
      </c>
      <c r="H3276" s="306">
        <v>15.25</v>
      </c>
      <c r="I3276" s="306">
        <v>10.82</v>
      </c>
      <c r="J3276" s="306">
        <v>0</v>
      </c>
      <c r="K3276" s="306">
        <v>16.47</v>
      </c>
      <c r="L3276" s="306">
        <v>142.69</v>
      </c>
      <c r="M3276" s="306">
        <v>118</v>
      </c>
      <c r="N3276" s="306">
        <v>71.73</v>
      </c>
    </row>
    <row r="3277" spans="1:14">
      <c r="A3277" s="259" t="s">
        <v>108</v>
      </c>
      <c r="B3277" s="259" t="s">
        <v>18</v>
      </c>
      <c r="C3277" s="259" t="s">
        <v>133</v>
      </c>
      <c r="D3277" s="259" t="s">
        <v>222</v>
      </c>
      <c r="E3277" s="259" t="s">
        <v>223</v>
      </c>
      <c r="F3277" s="259" t="s">
        <v>227</v>
      </c>
      <c r="G3277" s="259" t="s">
        <v>228</v>
      </c>
      <c r="H3277" s="306">
        <v>15.25</v>
      </c>
      <c r="I3277" s="306">
        <v>10.82</v>
      </c>
      <c r="J3277" s="306">
        <v>0</v>
      </c>
      <c r="K3277" s="306">
        <v>16.47</v>
      </c>
      <c r="L3277" s="306">
        <v>142.69</v>
      </c>
      <c r="M3277" s="306">
        <v>118</v>
      </c>
      <c r="N3277" s="306">
        <v>71.73</v>
      </c>
    </row>
    <row r="3278" spans="1:14">
      <c r="A3278" s="259" t="s">
        <v>108</v>
      </c>
      <c r="B3278" s="259" t="s">
        <v>20</v>
      </c>
      <c r="C3278" s="259" t="s">
        <v>133</v>
      </c>
      <c r="D3278" s="259" t="s">
        <v>222</v>
      </c>
      <c r="E3278" s="259" t="s">
        <v>223</v>
      </c>
      <c r="F3278" s="259" t="s">
        <v>227</v>
      </c>
      <c r="G3278" s="259" t="s">
        <v>228</v>
      </c>
      <c r="H3278" s="306">
        <v>15.25</v>
      </c>
      <c r="I3278" s="306">
        <v>10.82</v>
      </c>
      <c r="J3278" s="306">
        <v>0</v>
      </c>
      <c r="K3278" s="306">
        <v>16.47</v>
      </c>
      <c r="L3278" s="306">
        <v>142.69</v>
      </c>
      <c r="M3278" s="306">
        <v>118</v>
      </c>
      <c r="N3278" s="306">
        <v>71.73</v>
      </c>
    </row>
    <row r="3279" spans="1:14">
      <c r="A3279" s="259" t="s">
        <v>108</v>
      </c>
      <c r="B3279" s="259" t="s">
        <v>23</v>
      </c>
      <c r="C3279" s="259" t="s">
        <v>133</v>
      </c>
      <c r="D3279" s="259" t="s">
        <v>222</v>
      </c>
      <c r="E3279" s="259" t="s">
        <v>223</v>
      </c>
      <c r="F3279" s="259" t="s">
        <v>227</v>
      </c>
      <c r="G3279" s="259" t="s">
        <v>228</v>
      </c>
      <c r="H3279" s="306">
        <v>15.25</v>
      </c>
      <c r="I3279" s="306">
        <v>10.82</v>
      </c>
      <c r="J3279" s="306">
        <v>0</v>
      </c>
      <c r="K3279" s="306">
        <v>16.47</v>
      </c>
      <c r="L3279" s="306">
        <v>142.69</v>
      </c>
      <c r="M3279" s="306">
        <v>118</v>
      </c>
      <c r="N3279" s="306">
        <v>71.73</v>
      </c>
    </row>
    <row r="3280" spans="1:14">
      <c r="A3280" s="259" t="s">
        <v>108</v>
      </c>
      <c r="B3280" s="259" t="s">
        <v>26</v>
      </c>
      <c r="C3280" s="259" t="s">
        <v>133</v>
      </c>
      <c r="D3280" s="259" t="s">
        <v>222</v>
      </c>
      <c r="E3280" s="259" t="s">
        <v>223</v>
      </c>
      <c r="F3280" s="259" t="s">
        <v>227</v>
      </c>
      <c r="G3280" s="259" t="s">
        <v>228</v>
      </c>
      <c r="H3280" s="306">
        <v>15.25</v>
      </c>
      <c r="I3280" s="306">
        <v>10.82</v>
      </c>
      <c r="J3280" s="306">
        <v>0</v>
      </c>
      <c r="K3280" s="306">
        <v>16.47</v>
      </c>
      <c r="L3280" s="306">
        <v>142.69</v>
      </c>
      <c r="M3280" s="306">
        <v>118</v>
      </c>
      <c r="N3280" s="306">
        <v>71.73</v>
      </c>
    </row>
    <row r="3281" spans="1:14">
      <c r="A3281" s="259" t="s">
        <v>108</v>
      </c>
      <c r="B3281" s="259" t="s">
        <v>27</v>
      </c>
      <c r="C3281" s="259" t="s">
        <v>133</v>
      </c>
      <c r="D3281" s="259" t="s">
        <v>222</v>
      </c>
      <c r="E3281" s="259" t="s">
        <v>223</v>
      </c>
      <c r="F3281" s="259" t="s">
        <v>227</v>
      </c>
      <c r="G3281" s="259" t="s">
        <v>228</v>
      </c>
      <c r="H3281" s="306">
        <v>15.25</v>
      </c>
      <c r="I3281" s="306">
        <v>10.82</v>
      </c>
      <c r="J3281" s="306">
        <v>0</v>
      </c>
      <c r="K3281" s="306">
        <v>16.47</v>
      </c>
      <c r="L3281" s="306">
        <v>142.69</v>
      </c>
      <c r="M3281" s="306">
        <v>118</v>
      </c>
      <c r="N3281" s="306">
        <v>71.73</v>
      </c>
    </row>
    <row r="3282" spans="1:14">
      <c r="A3282" s="259" t="s">
        <v>108</v>
      </c>
      <c r="B3282" s="259" t="s">
        <v>19</v>
      </c>
      <c r="C3282" s="259" t="s">
        <v>133</v>
      </c>
      <c r="D3282" s="259" t="s">
        <v>222</v>
      </c>
      <c r="E3282" s="259" t="s">
        <v>223</v>
      </c>
      <c r="F3282" s="259" t="s">
        <v>227</v>
      </c>
      <c r="G3282" s="259" t="s">
        <v>228</v>
      </c>
      <c r="H3282" s="306">
        <v>98.520800000000008</v>
      </c>
      <c r="I3282" s="306">
        <v>141.22</v>
      </c>
      <c r="J3282" s="306">
        <v>161.74</v>
      </c>
      <c r="K3282" s="306">
        <v>122.59</v>
      </c>
      <c r="L3282" s="306">
        <v>112.35</v>
      </c>
      <c r="M3282" s="306">
        <v>73.38</v>
      </c>
      <c r="N3282" s="306">
        <v>65.97</v>
      </c>
    </row>
    <row r="3283" spans="1:14">
      <c r="A3283" s="259" t="s">
        <v>108</v>
      </c>
      <c r="B3283" s="259" t="s">
        <v>21</v>
      </c>
      <c r="C3283" s="259" t="s">
        <v>133</v>
      </c>
      <c r="D3283" s="259" t="s">
        <v>222</v>
      </c>
      <c r="E3283" s="259" t="s">
        <v>223</v>
      </c>
      <c r="F3283" s="259" t="s">
        <v>227</v>
      </c>
      <c r="G3283" s="259" t="s">
        <v>228</v>
      </c>
      <c r="H3283" s="306">
        <v>170.21775</v>
      </c>
      <c r="I3283" s="306">
        <v>141.22</v>
      </c>
      <c r="J3283" s="306">
        <v>161.74</v>
      </c>
      <c r="K3283" s="306">
        <v>122.59</v>
      </c>
      <c r="L3283" s="306">
        <v>112.35</v>
      </c>
      <c r="M3283" s="306">
        <v>73.38</v>
      </c>
      <c r="N3283" s="306">
        <v>65.97</v>
      </c>
    </row>
    <row r="3284" spans="1:14">
      <c r="A3284" s="259" t="s">
        <v>108</v>
      </c>
      <c r="B3284" s="259" t="s">
        <v>24</v>
      </c>
      <c r="C3284" s="259" t="s">
        <v>133</v>
      </c>
      <c r="D3284" s="259" t="s">
        <v>222</v>
      </c>
      <c r="E3284" s="259" t="s">
        <v>223</v>
      </c>
      <c r="F3284" s="259" t="s">
        <v>227</v>
      </c>
      <c r="G3284" s="259" t="s">
        <v>228</v>
      </c>
      <c r="H3284" s="306">
        <v>98.520800000000008</v>
      </c>
      <c r="I3284" s="306">
        <v>141.22</v>
      </c>
      <c r="J3284" s="306">
        <v>161.74</v>
      </c>
      <c r="K3284" s="306">
        <v>122.59</v>
      </c>
      <c r="L3284" s="306">
        <v>112.35</v>
      </c>
      <c r="M3284" s="306">
        <v>73.38</v>
      </c>
      <c r="N3284" s="306">
        <v>65.97</v>
      </c>
    </row>
    <row r="3285" spans="1:14">
      <c r="A3285" s="259" t="s">
        <v>108</v>
      </c>
      <c r="B3285" s="259" t="s">
        <v>229</v>
      </c>
      <c r="C3285" s="259" t="s">
        <v>133</v>
      </c>
      <c r="D3285" s="259" t="s">
        <v>230</v>
      </c>
      <c r="E3285" s="259" t="s">
        <v>223</v>
      </c>
      <c r="F3285" s="259" t="s">
        <v>231</v>
      </c>
      <c r="G3285" s="259" t="s">
        <v>232</v>
      </c>
      <c r="H3285" s="306">
        <v>3.3700000000789401</v>
      </c>
      <c r="I3285" s="306">
        <v>3.1400000001334099</v>
      </c>
      <c r="J3285" s="306">
        <v>2.9900000000903302</v>
      </c>
      <c r="K3285" s="306">
        <v>3.3100000001327601</v>
      </c>
      <c r="L3285" s="306">
        <v>3.8300000017677198</v>
      </c>
      <c r="M3285" s="306">
        <v>3.90000000023154</v>
      </c>
      <c r="N3285" s="306">
        <v>4.1199999998192904</v>
      </c>
    </row>
    <row r="3286" spans="1:14">
      <c r="A3286" s="259" t="s">
        <v>108</v>
      </c>
      <c r="B3286" s="259" t="s">
        <v>22</v>
      </c>
      <c r="C3286" s="259" t="s">
        <v>133</v>
      </c>
      <c r="D3286" s="259" t="s">
        <v>222</v>
      </c>
      <c r="E3286" s="259" t="s">
        <v>233</v>
      </c>
      <c r="F3286" s="259" t="s">
        <v>224</v>
      </c>
      <c r="G3286" s="259" t="s">
        <v>225</v>
      </c>
      <c r="H3286" s="306">
        <v>44.914370067618577</v>
      </c>
      <c r="I3286" s="306">
        <v>48.397106641987627</v>
      </c>
      <c r="J3286" s="306">
        <v>46.563144319361079</v>
      </c>
      <c r="K3286" s="306">
        <v>52.917782274366232</v>
      </c>
      <c r="L3286" s="306">
        <v>78.252562940040988</v>
      </c>
      <c r="M3286" s="306">
        <v>76.488898710814169</v>
      </c>
      <c r="N3286" s="306">
        <v>75.587283201667603</v>
      </c>
    </row>
    <row r="3287" spans="1:14">
      <c r="A3287" s="259" t="s">
        <v>108</v>
      </c>
      <c r="B3287" s="259" t="s">
        <v>18</v>
      </c>
      <c r="C3287" s="259" t="s">
        <v>133</v>
      </c>
      <c r="D3287" s="259" t="s">
        <v>222</v>
      </c>
      <c r="E3287" s="259" t="s">
        <v>233</v>
      </c>
      <c r="F3287" s="259" t="s">
        <v>224</v>
      </c>
      <c r="G3287" s="259" t="s">
        <v>225</v>
      </c>
      <c r="H3287" s="306">
        <v>45.447565715181291</v>
      </c>
      <c r="I3287" s="306">
        <v>49.512514748571114</v>
      </c>
      <c r="J3287" s="306">
        <v>49.335163561222046</v>
      </c>
      <c r="K3287" s="306">
        <v>55.106238222398297</v>
      </c>
      <c r="L3287" s="306">
        <v>83.235916572736912</v>
      </c>
      <c r="M3287" s="306">
        <v>78.019840236334943</v>
      </c>
      <c r="N3287" s="306">
        <v>72.865981478389287</v>
      </c>
    </row>
    <row r="3288" spans="1:14">
      <c r="A3288" s="259" t="s">
        <v>108</v>
      </c>
      <c r="B3288" s="259" t="s">
        <v>20</v>
      </c>
      <c r="C3288" s="259" t="s">
        <v>133</v>
      </c>
      <c r="D3288" s="259" t="s">
        <v>222</v>
      </c>
      <c r="E3288" s="259" t="s">
        <v>233</v>
      </c>
      <c r="F3288" s="259" t="s">
        <v>224</v>
      </c>
      <c r="G3288" s="259" t="s">
        <v>225</v>
      </c>
      <c r="H3288" s="306">
        <v>46.858041112259365</v>
      </c>
      <c r="I3288" s="306">
        <v>49.913616543514642</v>
      </c>
      <c r="J3288" s="306">
        <v>38.686698467916472</v>
      </c>
      <c r="K3288" s="306">
        <v>46.5141580256442</v>
      </c>
      <c r="L3288" s="306">
        <v>60.207002609188564</v>
      </c>
      <c r="M3288" s="306">
        <v>63.4836090573245</v>
      </c>
      <c r="N3288" s="306">
        <v>46.119346424869086</v>
      </c>
    </row>
    <row r="3289" spans="1:14">
      <c r="A3289" s="259" t="s">
        <v>108</v>
      </c>
      <c r="B3289" s="259" t="s">
        <v>23</v>
      </c>
      <c r="C3289" s="259" t="s">
        <v>133</v>
      </c>
      <c r="D3289" s="259" t="s">
        <v>222</v>
      </c>
      <c r="E3289" s="259" t="s">
        <v>233</v>
      </c>
      <c r="F3289" s="259" t="s">
        <v>224</v>
      </c>
      <c r="G3289" s="259" t="s">
        <v>225</v>
      </c>
      <c r="H3289" s="306">
        <v>47.57658261933976</v>
      </c>
      <c r="I3289" s="306">
        <v>48.798999014102989</v>
      </c>
      <c r="J3289" s="306">
        <v>46.185185612683682</v>
      </c>
      <c r="K3289" s="306">
        <v>53.071011874788901</v>
      </c>
      <c r="L3289" s="306">
        <v>82.938694392369499</v>
      </c>
      <c r="M3289" s="306">
        <v>76.259230278059974</v>
      </c>
      <c r="N3289" s="306">
        <v>74.285088571997036</v>
      </c>
    </row>
    <row r="3290" spans="1:14">
      <c r="A3290" s="259" t="s">
        <v>108</v>
      </c>
      <c r="B3290" s="259" t="s">
        <v>26</v>
      </c>
      <c r="C3290" s="259" t="s">
        <v>133</v>
      </c>
      <c r="D3290" s="259" t="s">
        <v>222</v>
      </c>
      <c r="E3290" s="259" t="s">
        <v>233</v>
      </c>
      <c r="F3290" s="259" t="s">
        <v>224</v>
      </c>
      <c r="G3290" s="259" t="s">
        <v>225</v>
      </c>
      <c r="H3290" s="306">
        <v>48.526254735959526</v>
      </c>
      <c r="I3290" s="306">
        <v>51.714599093053323</v>
      </c>
      <c r="J3290" s="306">
        <v>49.549285014335631</v>
      </c>
      <c r="K3290" s="306">
        <v>57.386281901191957</v>
      </c>
      <c r="L3290" s="306">
        <v>86.916217272013697</v>
      </c>
      <c r="M3290" s="306">
        <v>79.311623369587181</v>
      </c>
      <c r="N3290" s="306">
        <v>66.163167817934621</v>
      </c>
    </row>
    <row r="3291" spans="1:14">
      <c r="A3291" s="259" t="s">
        <v>108</v>
      </c>
      <c r="B3291" s="259" t="s">
        <v>27</v>
      </c>
      <c r="C3291" s="259" t="s">
        <v>133</v>
      </c>
      <c r="D3291" s="259" t="s">
        <v>222</v>
      </c>
      <c r="E3291" s="259" t="s">
        <v>233</v>
      </c>
      <c r="F3291" s="259" t="s">
        <v>224</v>
      </c>
      <c r="G3291" s="259" t="s">
        <v>225</v>
      </c>
      <c r="H3291" s="306">
        <v>52.082200225888172</v>
      </c>
      <c r="I3291" s="306">
        <v>51.046788750663112</v>
      </c>
      <c r="J3291" s="306">
        <v>51.025893116709881</v>
      </c>
      <c r="K3291" s="306">
        <v>56.607394788699779</v>
      </c>
      <c r="L3291" s="306">
        <v>79.65912351682914</v>
      </c>
      <c r="M3291" s="306">
        <v>72.489741047532547</v>
      </c>
      <c r="N3291" s="306">
        <v>64.856380513816944</v>
      </c>
    </row>
    <row r="3292" spans="1:14">
      <c r="A3292" s="259" t="s">
        <v>108</v>
      </c>
      <c r="B3292" s="259" t="s">
        <v>25</v>
      </c>
      <c r="C3292" s="259" t="s">
        <v>133</v>
      </c>
      <c r="D3292" s="259" t="s">
        <v>222</v>
      </c>
      <c r="E3292" s="259" t="s">
        <v>233</v>
      </c>
      <c r="F3292" s="259" t="s">
        <v>224</v>
      </c>
      <c r="G3292" s="259" t="s">
        <v>225</v>
      </c>
      <c r="H3292" s="306">
        <v>29.622850948235012</v>
      </c>
      <c r="I3292" s="306">
        <v>28.724790899961164</v>
      </c>
      <c r="J3292" s="306">
        <v>26.695316899486283</v>
      </c>
      <c r="K3292" s="306">
        <v>36.004840454453344</v>
      </c>
      <c r="L3292" s="306">
        <v>49.883333120210594</v>
      </c>
      <c r="M3292" s="306">
        <v>49.813538777720495</v>
      </c>
      <c r="N3292" s="306">
        <v>102.03493193065879</v>
      </c>
    </row>
    <row r="3293" spans="1:14">
      <c r="A3293" s="259" t="s">
        <v>108</v>
      </c>
      <c r="B3293" s="259" t="s">
        <v>19</v>
      </c>
      <c r="C3293" s="259" t="s">
        <v>133</v>
      </c>
      <c r="D3293" s="259" t="s">
        <v>222</v>
      </c>
      <c r="E3293" s="259" t="s">
        <v>233</v>
      </c>
      <c r="F3293" s="259" t="s">
        <v>224</v>
      </c>
      <c r="G3293" s="259" t="s">
        <v>225</v>
      </c>
      <c r="H3293" s="306">
        <v>44.065593745037958</v>
      </c>
      <c r="I3293" s="306">
        <v>50.652548638142932</v>
      </c>
      <c r="J3293" s="306">
        <v>54.506167783412899</v>
      </c>
      <c r="K3293" s="306">
        <v>49.354546696158955</v>
      </c>
      <c r="L3293" s="306">
        <v>57.309881359923786</v>
      </c>
      <c r="M3293" s="306">
        <v>56.660393316248438</v>
      </c>
      <c r="N3293" s="306">
        <v>50.679473346424913</v>
      </c>
    </row>
    <row r="3294" spans="1:14">
      <c r="A3294" s="259" t="s">
        <v>108</v>
      </c>
      <c r="B3294" s="259" t="s">
        <v>21</v>
      </c>
      <c r="C3294" s="259" t="s">
        <v>133</v>
      </c>
      <c r="D3294" s="259" t="s">
        <v>222</v>
      </c>
      <c r="E3294" s="259" t="s">
        <v>233</v>
      </c>
      <c r="F3294" s="259" t="s">
        <v>224</v>
      </c>
      <c r="G3294" s="259" t="s">
        <v>225</v>
      </c>
      <c r="H3294" s="306">
        <v>57.593990503915236</v>
      </c>
      <c r="I3294" s="306">
        <v>54.679037599067165</v>
      </c>
      <c r="J3294" s="306">
        <v>58.77763606978661</v>
      </c>
      <c r="K3294" s="306">
        <v>55.14849854588428</v>
      </c>
      <c r="L3294" s="306">
        <v>63.777812542548261</v>
      </c>
      <c r="M3294" s="306">
        <v>60.190662254269022</v>
      </c>
      <c r="N3294" s="306">
        <v>57.507977555068663</v>
      </c>
    </row>
    <row r="3295" spans="1:14">
      <c r="A3295" s="259" t="s">
        <v>108</v>
      </c>
      <c r="B3295" s="259" t="s">
        <v>24</v>
      </c>
      <c r="C3295" s="259" t="s">
        <v>133</v>
      </c>
      <c r="D3295" s="259" t="s">
        <v>222</v>
      </c>
      <c r="E3295" s="259" t="s">
        <v>233</v>
      </c>
      <c r="F3295" s="259" t="s">
        <v>224</v>
      </c>
      <c r="G3295" s="259" t="s">
        <v>225</v>
      </c>
      <c r="H3295" s="306">
        <v>48.256086084810001</v>
      </c>
      <c r="I3295" s="306">
        <v>55.004586266142589</v>
      </c>
      <c r="J3295" s="306">
        <v>59.68306229405529</v>
      </c>
      <c r="K3295" s="306">
        <v>62.666289620294357</v>
      </c>
      <c r="L3295" s="306">
        <v>73.299833738964026</v>
      </c>
      <c r="M3295" s="306">
        <v>65.689926473161336</v>
      </c>
      <c r="N3295" s="306">
        <v>54.309600752637522</v>
      </c>
    </row>
    <row r="3296" spans="1:14">
      <c r="A3296" s="259" t="s">
        <v>108</v>
      </c>
      <c r="B3296" s="259" t="s">
        <v>22</v>
      </c>
      <c r="C3296" s="259" t="s">
        <v>133</v>
      </c>
      <c r="D3296" s="259" t="s">
        <v>222</v>
      </c>
      <c r="E3296" s="259" t="s">
        <v>233</v>
      </c>
      <c r="F3296" s="259" t="s">
        <v>226</v>
      </c>
      <c r="G3296" s="259" t="s">
        <v>225</v>
      </c>
      <c r="H3296" s="306">
        <v>43.516066891670015</v>
      </c>
      <c r="I3296" s="306">
        <v>48.053938654300801</v>
      </c>
      <c r="J3296" s="306">
        <v>49.335163561222046</v>
      </c>
      <c r="K3296" s="306">
        <v>52.693565589300569</v>
      </c>
      <c r="L3296" s="306">
        <v>60.988706122438266</v>
      </c>
      <c r="M3296" s="306">
        <v>58.841301386630469</v>
      </c>
      <c r="N3296" s="306">
        <v>60.457702010275312</v>
      </c>
    </row>
    <row r="3297" spans="1:14">
      <c r="A3297" s="259" t="s">
        <v>108</v>
      </c>
      <c r="B3297" s="259" t="s">
        <v>18</v>
      </c>
      <c r="C3297" s="259" t="s">
        <v>133</v>
      </c>
      <c r="D3297" s="259" t="s">
        <v>222</v>
      </c>
      <c r="E3297" s="259" t="s">
        <v>233</v>
      </c>
      <c r="F3297" s="259" t="s">
        <v>226</v>
      </c>
      <c r="G3297" s="259" t="s">
        <v>225</v>
      </c>
      <c r="H3297" s="306">
        <v>42.982871244107301</v>
      </c>
      <c r="I3297" s="306">
        <v>46.93853054771732</v>
      </c>
      <c r="J3297" s="306">
        <v>46.563144319361079</v>
      </c>
      <c r="K3297" s="306">
        <v>50.505109641268504</v>
      </c>
      <c r="L3297" s="306">
        <v>56.005352489742343</v>
      </c>
      <c r="M3297" s="306">
        <v>57.310359861109696</v>
      </c>
      <c r="N3297" s="306">
        <v>63.179003733553628</v>
      </c>
    </row>
    <row r="3298" spans="1:14">
      <c r="A3298" s="259" t="s">
        <v>108</v>
      </c>
      <c r="B3298" s="259" t="s">
        <v>20</v>
      </c>
      <c r="C3298" s="259" t="s">
        <v>133</v>
      </c>
      <c r="D3298" s="259" t="s">
        <v>222</v>
      </c>
      <c r="E3298" s="259" t="s">
        <v>233</v>
      </c>
      <c r="F3298" s="259" t="s">
        <v>226</v>
      </c>
      <c r="G3298" s="259" t="s">
        <v>225</v>
      </c>
      <c r="H3298" s="306">
        <v>44.926542288748088</v>
      </c>
      <c r="I3298" s="306">
        <v>48.455040449244336</v>
      </c>
      <c r="J3298" s="306">
        <v>38.686698467916472</v>
      </c>
      <c r="K3298" s="306">
        <v>44.101485392546458</v>
      </c>
      <c r="L3298" s="306">
        <v>37.959792158889925</v>
      </c>
      <c r="M3298" s="306">
        <v>44.30507020762002</v>
      </c>
      <c r="N3298" s="306">
        <v>33.711066956755111</v>
      </c>
    </row>
    <row r="3299" spans="1:14">
      <c r="A3299" s="259" t="s">
        <v>108</v>
      </c>
      <c r="B3299" s="259" t="s">
        <v>23</v>
      </c>
      <c r="C3299" s="259" t="s">
        <v>133</v>
      </c>
      <c r="D3299" s="259" t="s">
        <v>222</v>
      </c>
      <c r="E3299" s="259" t="s">
        <v>233</v>
      </c>
      <c r="F3299" s="259" t="s">
        <v>226</v>
      </c>
      <c r="G3299" s="259" t="s">
        <v>225</v>
      </c>
      <c r="H3299" s="306">
        <v>45.645083795828484</v>
      </c>
      <c r="I3299" s="306">
        <v>47.340422919832683</v>
      </c>
      <c r="J3299" s="306">
        <v>46.185185612683682</v>
      </c>
      <c r="K3299" s="306">
        <v>50.658339241691159</v>
      </c>
      <c r="L3299" s="306">
        <v>60.691483942070867</v>
      </c>
      <c r="M3299" s="306">
        <v>57.080691428355486</v>
      </c>
      <c r="N3299" s="306">
        <v>61.876809103883055</v>
      </c>
    </row>
    <row r="3300" spans="1:14">
      <c r="A3300" s="259" t="s">
        <v>108</v>
      </c>
      <c r="B3300" s="259" t="s">
        <v>26</v>
      </c>
      <c r="C3300" s="259" t="s">
        <v>133</v>
      </c>
      <c r="D3300" s="259" t="s">
        <v>222</v>
      </c>
      <c r="E3300" s="259" t="s">
        <v>233</v>
      </c>
      <c r="F3300" s="259" t="s">
        <v>226</v>
      </c>
      <c r="G3300" s="259" t="s">
        <v>225</v>
      </c>
      <c r="H3300" s="306">
        <v>46.594755912448257</v>
      </c>
      <c r="I3300" s="306">
        <v>50.25602299878301</v>
      </c>
      <c r="J3300" s="306">
        <v>49.549285014335631</v>
      </c>
      <c r="K3300" s="306">
        <v>54.973609268094215</v>
      </c>
      <c r="L3300" s="306">
        <v>64.669006821715044</v>
      </c>
      <c r="M3300" s="306">
        <v>60.133084519882708</v>
      </c>
      <c r="N3300" s="306">
        <v>53.754888349820646</v>
      </c>
    </row>
    <row r="3301" spans="1:14">
      <c r="A3301" s="259" t="s">
        <v>108</v>
      </c>
      <c r="B3301" s="259" t="s">
        <v>27</v>
      </c>
      <c r="C3301" s="259" t="s">
        <v>133</v>
      </c>
      <c r="D3301" s="259" t="s">
        <v>222</v>
      </c>
      <c r="E3301" s="259" t="s">
        <v>233</v>
      </c>
      <c r="F3301" s="259" t="s">
        <v>226</v>
      </c>
      <c r="G3301" s="259" t="s">
        <v>225</v>
      </c>
      <c r="H3301" s="306">
        <v>50.150701402376896</v>
      </c>
      <c r="I3301" s="306">
        <v>49.588212656392798</v>
      </c>
      <c r="J3301" s="306">
        <v>51.025893116709881</v>
      </c>
      <c r="K3301" s="306">
        <v>54.194722155602037</v>
      </c>
      <c r="L3301" s="306">
        <v>57.411913066530502</v>
      </c>
      <c r="M3301" s="306">
        <v>53.311202197828067</v>
      </c>
      <c r="N3301" s="306">
        <v>52.44810104570297</v>
      </c>
    </row>
    <row r="3302" spans="1:14">
      <c r="A3302" s="259" t="s">
        <v>108</v>
      </c>
      <c r="B3302" s="259" t="s">
        <v>25</v>
      </c>
      <c r="C3302" s="259" t="s">
        <v>133</v>
      </c>
      <c r="D3302" s="259" t="s">
        <v>222</v>
      </c>
      <c r="E3302" s="259" t="s">
        <v>233</v>
      </c>
      <c r="F3302" s="259" t="s">
        <v>226</v>
      </c>
      <c r="G3302" s="259" t="s">
        <v>225</v>
      </c>
      <c r="H3302" s="306">
        <v>29.622850948235012</v>
      </c>
      <c r="I3302" s="306">
        <v>28.724790899961164</v>
      </c>
      <c r="J3302" s="306">
        <v>26.695316899486283</v>
      </c>
      <c r="K3302" s="306">
        <v>29.247559649582382</v>
      </c>
      <c r="L3302" s="306">
        <v>31.525773649303911</v>
      </c>
      <c r="M3302" s="306">
        <v>31.767686814161227</v>
      </c>
      <c r="N3302" s="306">
        <v>83.561286906622442</v>
      </c>
    </row>
    <row r="3303" spans="1:14">
      <c r="A3303" s="259" t="s">
        <v>108</v>
      </c>
      <c r="B3303" s="259" t="s">
        <v>19</v>
      </c>
      <c r="C3303" s="259" t="s">
        <v>133</v>
      </c>
      <c r="D3303" s="259" t="s">
        <v>222</v>
      </c>
      <c r="E3303" s="259" t="s">
        <v>233</v>
      </c>
      <c r="F3303" s="259" t="s">
        <v>226</v>
      </c>
      <c r="G3303" s="259" t="s">
        <v>225</v>
      </c>
      <c r="H3303" s="306">
        <v>31.587376742323869</v>
      </c>
      <c r="I3303" s="306">
        <v>31.615569337509601</v>
      </c>
      <c r="J3303" s="306">
        <v>31.777668898501908</v>
      </c>
      <c r="K3303" s="306">
        <v>31.39646909497792</v>
      </c>
      <c r="L3303" s="306">
        <v>39.793068029690048</v>
      </c>
      <c r="M3303" s="306">
        <v>44.733942631576284</v>
      </c>
      <c r="N3303" s="306">
        <v>39.267592731459366</v>
      </c>
    </row>
    <row r="3304" spans="1:14">
      <c r="A3304" s="259" t="s">
        <v>108</v>
      </c>
      <c r="B3304" s="259" t="s">
        <v>21</v>
      </c>
      <c r="C3304" s="259" t="s">
        <v>133</v>
      </c>
      <c r="D3304" s="259" t="s">
        <v>222</v>
      </c>
      <c r="E3304" s="259" t="s">
        <v>233</v>
      </c>
      <c r="F3304" s="259" t="s">
        <v>226</v>
      </c>
      <c r="G3304" s="259" t="s">
        <v>225</v>
      </c>
      <c r="H3304" s="306">
        <v>36.034948938948908</v>
      </c>
      <c r="I3304" s="306">
        <v>35.642058298433831</v>
      </c>
      <c r="J3304" s="306">
        <v>36.049137184875626</v>
      </c>
      <c r="K3304" s="306">
        <v>37.190420944703256</v>
      </c>
      <c r="L3304" s="306">
        <v>46.260999212314523</v>
      </c>
      <c r="M3304" s="306">
        <v>48.264211569596867</v>
      </c>
      <c r="N3304" s="306">
        <v>46.096096940103109</v>
      </c>
    </row>
    <row r="3305" spans="1:14">
      <c r="A3305" s="259" t="s">
        <v>108</v>
      </c>
      <c r="B3305" s="259" t="s">
        <v>24</v>
      </c>
      <c r="C3305" s="259" t="s">
        <v>133</v>
      </c>
      <c r="D3305" s="259" t="s">
        <v>222</v>
      </c>
      <c r="E3305" s="259" t="s">
        <v>233</v>
      </c>
      <c r="F3305" s="259" t="s">
        <v>226</v>
      </c>
      <c r="G3305" s="259" t="s">
        <v>225</v>
      </c>
      <c r="H3305" s="306">
        <v>30.705038100188219</v>
      </c>
      <c r="I3305" s="306">
        <v>30.312238606123444</v>
      </c>
      <c r="J3305" s="306">
        <v>29.766581386160311</v>
      </c>
      <c r="K3305" s="306">
        <v>33.086791292938024</v>
      </c>
      <c r="L3305" s="306">
        <v>41.55663461340697</v>
      </c>
      <c r="M3305" s="306">
        <v>45.362823550863688</v>
      </c>
      <c r="N3305" s="306">
        <v>54.1692453145276</v>
      </c>
    </row>
    <row r="3306" spans="1:14">
      <c r="A3306" s="259" t="s">
        <v>108</v>
      </c>
      <c r="B3306" s="259" t="s">
        <v>22</v>
      </c>
      <c r="C3306" s="259" t="s">
        <v>133</v>
      </c>
      <c r="D3306" s="259" t="s">
        <v>222</v>
      </c>
      <c r="E3306" s="259" t="s">
        <v>233</v>
      </c>
      <c r="F3306" s="259" t="s">
        <v>227</v>
      </c>
      <c r="G3306" s="259" t="s">
        <v>228</v>
      </c>
      <c r="H3306" s="306">
        <v>16.919929693958778</v>
      </c>
      <c r="I3306" s="306">
        <v>12.777126585807881</v>
      </c>
      <c r="J3306" s="306">
        <v>0</v>
      </c>
      <c r="K3306" s="306">
        <v>21.135012265936172</v>
      </c>
      <c r="L3306" s="306">
        <v>194.8855635446161</v>
      </c>
      <c r="M3306" s="306">
        <v>168.00400032341125</v>
      </c>
      <c r="N3306" s="306">
        <v>108.6965281406784</v>
      </c>
    </row>
    <row r="3307" spans="1:14">
      <c r="A3307" s="259" t="s">
        <v>108</v>
      </c>
      <c r="B3307" s="259" t="s">
        <v>18</v>
      </c>
      <c r="C3307" s="259" t="s">
        <v>133</v>
      </c>
      <c r="D3307" s="259" t="s">
        <v>222</v>
      </c>
      <c r="E3307" s="259" t="s">
        <v>233</v>
      </c>
      <c r="F3307" s="259" t="s">
        <v>227</v>
      </c>
      <c r="G3307" s="259" t="s">
        <v>228</v>
      </c>
      <c r="H3307" s="306">
        <v>16.919929693958778</v>
      </c>
      <c r="I3307" s="306">
        <v>12.777126585807881</v>
      </c>
      <c r="J3307" s="306">
        <v>0</v>
      </c>
      <c r="K3307" s="306">
        <v>21.135012265936172</v>
      </c>
      <c r="L3307" s="306">
        <v>194.8855635446161</v>
      </c>
      <c r="M3307" s="306">
        <v>168.00400032341125</v>
      </c>
      <c r="N3307" s="306">
        <v>108.6965281406784</v>
      </c>
    </row>
    <row r="3308" spans="1:14">
      <c r="A3308" s="259" t="s">
        <v>108</v>
      </c>
      <c r="B3308" s="259" t="s">
        <v>20</v>
      </c>
      <c r="C3308" s="259" t="s">
        <v>133</v>
      </c>
      <c r="D3308" s="259" t="s">
        <v>222</v>
      </c>
      <c r="E3308" s="259" t="s">
        <v>233</v>
      </c>
      <c r="F3308" s="259" t="s">
        <v>227</v>
      </c>
      <c r="G3308" s="259" t="s">
        <v>228</v>
      </c>
      <c r="H3308" s="306">
        <v>16.919929693958778</v>
      </c>
      <c r="I3308" s="306">
        <v>12.777126585807881</v>
      </c>
      <c r="J3308" s="306">
        <v>0</v>
      </c>
      <c r="K3308" s="306">
        <v>21.135012265936172</v>
      </c>
      <c r="L3308" s="306">
        <v>194.8855635446161</v>
      </c>
      <c r="M3308" s="306">
        <v>168.00400032341125</v>
      </c>
      <c r="N3308" s="306">
        <v>108.6965281406784</v>
      </c>
    </row>
    <row r="3309" spans="1:14">
      <c r="A3309" s="259" t="s">
        <v>108</v>
      </c>
      <c r="B3309" s="259" t="s">
        <v>23</v>
      </c>
      <c r="C3309" s="259" t="s">
        <v>133</v>
      </c>
      <c r="D3309" s="259" t="s">
        <v>222</v>
      </c>
      <c r="E3309" s="259" t="s">
        <v>233</v>
      </c>
      <c r="F3309" s="259" t="s">
        <v>227</v>
      </c>
      <c r="G3309" s="259" t="s">
        <v>228</v>
      </c>
      <c r="H3309" s="306">
        <v>16.919929693958778</v>
      </c>
      <c r="I3309" s="306">
        <v>12.777126585807881</v>
      </c>
      <c r="J3309" s="306">
        <v>0</v>
      </c>
      <c r="K3309" s="306">
        <v>21.135012265936172</v>
      </c>
      <c r="L3309" s="306">
        <v>194.8855635446161</v>
      </c>
      <c r="M3309" s="306">
        <v>168.00400032341125</v>
      </c>
      <c r="N3309" s="306">
        <v>108.6965281406784</v>
      </c>
    </row>
    <row r="3310" spans="1:14">
      <c r="A3310" s="259" t="s">
        <v>108</v>
      </c>
      <c r="B3310" s="259" t="s">
        <v>26</v>
      </c>
      <c r="C3310" s="259" t="s">
        <v>133</v>
      </c>
      <c r="D3310" s="259" t="s">
        <v>222</v>
      </c>
      <c r="E3310" s="259" t="s">
        <v>233</v>
      </c>
      <c r="F3310" s="259" t="s">
        <v>227</v>
      </c>
      <c r="G3310" s="259" t="s">
        <v>228</v>
      </c>
      <c r="H3310" s="306">
        <v>16.919929693958778</v>
      </c>
      <c r="I3310" s="306">
        <v>12.777126585807881</v>
      </c>
      <c r="J3310" s="306">
        <v>0</v>
      </c>
      <c r="K3310" s="306">
        <v>21.135012265936172</v>
      </c>
      <c r="L3310" s="306">
        <v>194.8855635446161</v>
      </c>
      <c r="M3310" s="306">
        <v>168.00400032341125</v>
      </c>
      <c r="N3310" s="306">
        <v>108.6965281406784</v>
      </c>
    </row>
    <row r="3311" spans="1:14">
      <c r="A3311" s="259" t="s">
        <v>108</v>
      </c>
      <c r="B3311" s="259" t="s">
        <v>27</v>
      </c>
      <c r="C3311" s="259" t="s">
        <v>133</v>
      </c>
      <c r="D3311" s="259" t="s">
        <v>222</v>
      </c>
      <c r="E3311" s="259" t="s">
        <v>233</v>
      </c>
      <c r="F3311" s="259" t="s">
        <v>227</v>
      </c>
      <c r="G3311" s="259" t="s">
        <v>228</v>
      </c>
      <c r="H3311" s="306">
        <v>16.919929693958778</v>
      </c>
      <c r="I3311" s="306">
        <v>12.777126585807881</v>
      </c>
      <c r="J3311" s="306">
        <v>0</v>
      </c>
      <c r="K3311" s="306">
        <v>21.135012265936172</v>
      </c>
      <c r="L3311" s="306">
        <v>194.8855635446161</v>
      </c>
      <c r="M3311" s="306">
        <v>168.00400032341125</v>
      </c>
      <c r="N3311" s="306">
        <v>108.6965281406784</v>
      </c>
    </row>
    <row r="3312" spans="1:14">
      <c r="A3312" s="259" t="s">
        <v>108</v>
      </c>
      <c r="B3312" s="259" t="s">
        <v>19</v>
      </c>
      <c r="C3312" s="259" t="s">
        <v>133</v>
      </c>
      <c r="D3312" s="259" t="s">
        <v>222</v>
      </c>
      <c r="E3312" s="259" t="s">
        <v>233</v>
      </c>
      <c r="F3312" s="259" t="s">
        <v>227</v>
      </c>
      <c r="G3312" s="259" t="s">
        <v>228</v>
      </c>
      <c r="H3312" s="306">
        <v>109.30918094377536</v>
      </c>
      <c r="I3312" s="306">
        <v>166.76393867354795</v>
      </c>
      <c r="J3312" s="306">
        <v>199.10165023182023</v>
      </c>
      <c r="K3312" s="306">
        <v>157.31275978634582</v>
      </c>
      <c r="L3312" s="306">
        <v>153.44728477284755</v>
      </c>
      <c r="M3312" s="306">
        <v>104.47570799772811</v>
      </c>
      <c r="N3312" s="306">
        <v>99.968074187098182</v>
      </c>
    </row>
    <row r="3313" spans="1:14">
      <c r="A3313" s="259" t="s">
        <v>108</v>
      </c>
      <c r="B3313" s="259" t="s">
        <v>21</v>
      </c>
      <c r="C3313" s="259" t="s">
        <v>133</v>
      </c>
      <c r="D3313" s="259" t="s">
        <v>222</v>
      </c>
      <c r="E3313" s="259" t="s">
        <v>233</v>
      </c>
      <c r="F3313" s="259" t="s">
        <v>227</v>
      </c>
      <c r="G3313" s="259" t="s">
        <v>228</v>
      </c>
      <c r="H3313" s="306">
        <v>188.85720410910506</v>
      </c>
      <c r="I3313" s="306">
        <v>166.76393867354795</v>
      </c>
      <c r="J3313" s="306">
        <v>199.10165023182023</v>
      </c>
      <c r="K3313" s="306">
        <v>157.31275978634582</v>
      </c>
      <c r="L3313" s="306">
        <v>153.44728477284755</v>
      </c>
      <c r="M3313" s="306">
        <v>104.47570799772811</v>
      </c>
      <c r="N3313" s="306">
        <v>99.968074187098182</v>
      </c>
    </row>
    <row r="3314" spans="1:14">
      <c r="A3314" s="259" t="s">
        <v>108</v>
      </c>
      <c r="B3314" s="259" t="s">
        <v>24</v>
      </c>
      <c r="C3314" s="259" t="s">
        <v>133</v>
      </c>
      <c r="D3314" s="259" t="s">
        <v>222</v>
      </c>
      <c r="E3314" s="259" t="s">
        <v>233</v>
      </c>
      <c r="F3314" s="259" t="s">
        <v>227</v>
      </c>
      <c r="G3314" s="259" t="s">
        <v>228</v>
      </c>
      <c r="H3314" s="306">
        <v>109.30918094377536</v>
      </c>
      <c r="I3314" s="306">
        <v>166.76393867354795</v>
      </c>
      <c r="J3314" s="306">
        <v>199.10165023182023</v>
      </c>
      <c r="K3314" s="306">
        <v>157.31275978634582</v>
      </c>
      <c r="L3314" s="306">
        <v>153.44728477284755</v>
      </c>
      <c r="M3314" s="306">
        <v>104.47570799772811</v>
      </c>
      <c r="N3314" s="306">
        <v>99.968074187098182</v>
      </c>
    </row>
    <row r="3315" spans="1:14">
      <c r="A3315" s="259" t="s">
        <v>108</v>
      </c>
      <c r="B3315" s="259" t="s">
        <v>229</v>
      </c>
      <c r="C3315" s="259" t="s">
        <v>133</v>
      </c>
      <c r="D3315" s="259" t="s">
        <v>230</v>
      </c>
      <c r="E3315" s="259" t="s">
        <v>233</v>
      </c>
      <c r="F3315" s="259" t="s">
        <v>231</v>
      </c>
      <c r="G3315" s="259" t="s">
        <v>232</v>
      </c>
      <c r="H3315" s="306">
        <v>3.7390270865558524</v>
      </c>
      <c r="I3315" s="306">
        <v>3.7079646470555767</v>
      </c>
      <c r="J3315" s="306">
        <v>3.6806846433234037</v>
      </c>
      <c r="K3315" s="306">
        <v>4.2475343414119378</v>
      </c>
      <c r="L3315" s="306">
        <v>5.2310022336560573</v>
      </c>
      <c r="M3315" s="306">
        <v>5.5526745872898609</v>
      </c>
      <c r="N3315" s="306">
        <v>6.2432691470786619</v>
      </c>
    </row>
    <row r="3317" spans="1:14">
      <c r="A3317" s="259" t="s">
        <v>2</v>
      </c>
      <c r="B3317" s="259" t="s">
        <v>234</v>
      </c>
      <c r="C3317" s="259" t="s">
        <v>153</v>
      </c>
      <c r="D3317" s="259" t="s">
        <v>154</v>
      </c>
      <c r="E3317" s="259" t="s">
        <v>132</v>
      </c>
      <c r="F3317" s="259" t="s">
        <v>99</v>
      </c>
      <c r="G3317" s="259" t="s">
        <v>46</v>
      </c>
      <c r="H3317" s="306">
        <v>2025</v>
      </c>
      <c r="I3317" s="306">
        <v>2028</v>
      </c>
      <c r="J3317" s="306">
        <v>2030</v>
      </c>
      <c r="K3317" s="306">
        <v>2032</v>
      </c>
      <c r="L3317" s="306">
        <v>2035</v>
      </c>
      <c r="M3317" s="306">
        <v>2037</v>
      </c>
      <c r="N3317" s="306">
        <v>2040</v>
      </c>
    </row>
    <row r="3318" spans="1:14">
      <c r="A3318" s="259" t="s">
        <v>108</v>
      </c>
      <c r="B3318" s="259" t="s">
        <v>235</v>
      </c>
      <c r="C3318" s="259" t="s">
        <v>158</v>
      </c>
      <c r="D3318" s="259" t="s">
        <v>150</v>
      </c>
      <c r="E3318" s="259" t="s">
        <v>133</v>
      </c>
      <c r="F3318" s="259" t="s">
        <v>236</v>
      </c>
      <c r="G3318" s="259" t="s">
        <v>152</v>
      </c>
      <c r="H3318" s="306">
        <v>16.476749001567999</v>
      </c>
      <c r="I3318" s="306">
        <v>22.479877703984002</v>
      </c>
      <c r="J3318" s="306">
        <v>21.703987158688001</v>
      </c>
      <c r="K3318" s="306">
        <v>23.542867239056001</v>
      </c>
      <c r="L3318" s="306">
        <v>24.527810691104001</v>
      </c>
      <c r="M3318" s="306">
        <v>26.919913407168</v>
      </c>
      <c r="N3318" s="306">
        <v>30.435465251008001</v>
      </c>
    </row>
    <row r="3319" spans="1:14">
      <c r="A3319" s="259" t="s">
        <v>108</v>
      </c>
      <c r="B3319" s="259" t="s">
        <v>235</v>
      </c>
      <c r="C3319" s="259" t="s">
        <v>30</v>
      </c>
      <c r="D3319" s="259" t="s">
        <v>150</v>
      </c>
      <c r="E3319" s="259" t="s">
        <v>133</v>
      </c>
      <c r="F3319" s="259" t="s">
        <v>236</v>
      </c>
      <c r="G3319" s="259" t="s">
        <v>152</v>
      </c>
      <c r="H3319" s="306">
        <v>0.94343705750000006</v>
      </c>
      <c r="I3319" s="306">
        <v>0.69976579932000005</v>
      </c>
      <c r="J3319" s="306">
        <v>0.88679623563999999</v>
      </c>
      <c r="K3319" s="306">
        <v>0.95086328483999993</v>
      </c>
      <c r="L3319" s="306">
        <v>1.4835239215999998</v>
      </c>
      <c r="M3319" s="306">
        <v>3.1359526473799999</v>
      </c>
      <c r="N3319" s="306">
        <v>3.4806228672600001</v>
      </c>
    </row>
    <row r="3320" spans="1:14">
      <c r="A3320" s="259" t="s">
        <v>108</v>
      </c>
      <c r="B3320" s="259" t="s">
        <v>235</v>
      </c>
      <c r="C3320" s="259" t="s">
        <v>156</v>
      </c>
      <c r="D3320" s="259" t="s">
        <v>150</v>
      </c>
      <c r="E3320" s="259" t="s">
        <v>133</v>
      </c>
      <c r="F3320" s="259" t="s">
        <v>236</v>
      </c>
      <c r="G3320" s="259" t="s">
        <v>152</v>
      </c>
      <c r="H3320" s="306">
        <v>0.79927212987999996</v>
      </c>
      <c r="I3320" s="306">
        <v>2.1913918405400001</v>
      </c>
      <c r="J3320" s="306">
        <v>1.5749827440199999</v>
      </c>
      <c r="K3320" s="306">
        <v>0.98519149707999998</v>
      </c>
      <c r="L3320" s="306">
        <v>0.96967038742</v>
      </c>
      <c r="M3320" s="306">
        <v>1.34151270568</v>
      </c>
      <c r="N3320" s="306">
        <v>3.2045866425999998</v>
      </c>
    </row>
    <row r="3321" spans="1:14">
      <c r="A3321" s="259" t="s">
        <v>108</v>
      </c>
      <c r="B3321" s="259" t="s">
        <v>235</v>
      </c>
      <c r="C3321" s="259" t="s">
        <v>157</v>
      </c>
      <c r="D3321" s="259" t="s">
        <v>150</v>
      </c>
      <c r="E3321" s="259" t="s">
        <v>133</v>
      </c>
      <c r="F3321" s="259" t="s">
        <v>236</v>
      </c>
      <c r="G3321" s="259" t="s">
        <v>152</v>
      </c>
      <c r="H3321" s="306">
        <v>7.3085317880399998</v>
      </c>
      <c r="I3321" s="306">
        <v>6.9943080944800009</v>
      </c>
      <c r="J3321" s="306">
        <v>3.9764746579600003</v>
      </c>
      <c r="K3321" s="306">
        <v>3.4451434813599997</v>
      </c>
      <c r="L3321" s="306">
        <v>4.3495797611000002</v>
      </c>
      <c r="M3321" s="306">
        <v>3.7956008726999997</v>
      </c>
      <c r="N3321" s="306">
        <v>5.6781827317600007</v>
      </c>
    </row>
    <row r="3322" spans="1:14">
      <c r="A3322" s="259" t="s">
        <v>108</v>
      </c>
      <c r="B3322" s="259" t="s">
        <v>235</v>
      </c>
      <c r="C3322" s="259" t="s">
        <v>67</v>
      </c>
      <c r="D3322" s="259" t="s">
        <v>150</v>
      </c>
      <c r="E3322" s="259" t="s">
        <v>133</v>
      </c>
      <c r="F3322" s="259" t="s">
        <v>236</v>
      </c>
      <c r="G3322" s="259" t="s">
        <v>152</v>
      </c>
      <c r="H3322" s="306">
        <v>25.527989976987996</v>
      </c>
      <c r="I3322" s="306">
        <v>32.365343438324004</v>
      </c>
      <c r="J3322" s="306">
        <v>28.142240796308002</v>
      </c>
      <c r="K3322" s="306">
        <v>28.924065502335999</v>
      </c>
      <c r="L3322" s="306">
        <v>31.330584761223999</v>
      </c>
      <c r="M3322" s="306">
        <v>35.192979632928001</v>
      </c>
      <c r="N3322" s="306">
        <v>42.798857492628002</v>
      </c>
    </row>
    <row r="3323" spans="1:14">
      <c r="A3323" s="259" t="s">
        <v>108</v>
      </c>
      <c r="B3323" s="259" t="s">
        <v>235</v>
      </c>
      <c r="C3323" s="259" t="s">
        <v>150</v>
      </c>
      <c r="D3323" s="259" t="s">
        <v>158</v>
      </c>
      <c r="E3323" s="259" t="s">
        <v>133</v>
      </c>
      <c r="F3323" s="259" t="s">
        <v>236</v>
      </c>
      <c r="G3323" s="259" t="s">
        <v>152</v>
      </c>
      <c r="H3323" s="306">
        <v>2.9082248420000001</v>
      </c>
      <c r="I3323" s="306">
        <v>7.3279936330000002</v>
      </c>
      <c r="J3323" s="306">
        <v>9.315918151</v>
      </c>
      <c r="K3323" s="306">
        <v>9.3231170520000006</v>
      </c>
      <c r="L3323" s="306">
        <v>9.1142923449999991</v>
      </c>
      <c r="M3323" s="306">
        <v>9.3561702830000009</v>
      </c>
      <c r="N3323" s="306">
        <v>6.9997555240000002</v>
      </c>
    </row>
    <row r="3324" spans="1:14">
      <c r="A3324" s="259" t="s">
        <v>108</v>
      </c>
      <c r="B3324" s="259" t="s">
        <v>235</v>
      </c>
      <c r="C3324" s="259" t="s">
        <v>150</v>
      </c>
      <c r="D3324" s="259" t="s">
        <v>30</v>
      </c>
      <c r="E3324" s="259" t="s">
        <v>133</v>
      </c>
      <c r="F3324" s="259" t="s">
        <v>236</v>
      </c>
      <c r="G3324" s="259" t="s">
        <v>152</v>
      </c>
      <c r="H3324" s="306">
        <v>6.3794099659999999</v>
      </c>
      <c r="I3324" s="306">
        <v>8.0165049810000006</v>
      </c>
      <c r="J3324" s="306">
        <v>7.6151617609999995</v>
      </c>
      <c r="K3324" s="306">
        <v>7.7432773826400005</v>
      </c>
      <c r="L3324" s="306">
        <v>6.8725826078000001</v>
      </c>
      <c r="M3324" s="306">
        <v>7.3986691826600008</v>
      </c>
      <c r="N3324" s="306">
        <v>7.2311024736239995</v>
      </c>
    </row>
    <row r="3325" spans="1:14">
      <c r="A3325" s="259" t="s">
        <v>108</v>
      </c>
      <c r="B3325" s="259" t="s">
        <v>235</v>
      </c>
      <c r="C3325" s="259" t="s">
        <v>150</v>
      </c>
      <c r="D3325" s="259" t="s">
        <v>156</v>
      </c>
      <c r="E3325" s="259" t="s">
        <v>133</v>
      </c>
      <c r="F3325" s="259" t="s">
        <v>236</v>
      </c>
      <c r="G3325" s="259" t="s">
        <v>152</v>
      </c>
      <c r="H3325" s="306">
        <v>1.014335612</v>
      </c>
      <c r="I3325" s="306">
        <v>1.017170417</v>
      </c>
      <c r="J3325" s="306">
        <v>1.570558935</v>
      </c>
      <c r="K3325" s="306">
        <v>1.65</v>
      </c>
      <c r="L3325" s="306">
        <v>1.889</v>
      </c>
      <c r="M3325" s="306">
        <v>1.812960321</v>
      </c>
      <c r="N3325" s="306">
        <v>1.4884999999999999</v>
      </c>
    </row>
    <row r="3326" spans="1:14">
      <c r="A3326" s="259" t="s">
        <v>108</v>
      </c>
      <c r="B3326" s="259" t="s">
        <v>235</v>
      </c>
      <c r="C3326" s="259" t="s">
        <v>150</v>
      </c>
      <c r="D3326" s="259" t="s">
        <v>157</v>
      </c>
      <c r="E3326" s="259" t="s">
        <v>133</v>
      </c>
      <c r="F3326" s="259" t="s">
        <v>236</v>
      </c>
      <c r="G3326" s="259" t="s">
        <v>152</v>
      </c>
      <c r="H3326" s="306">
        <v>1.2926210000000001E-3</v>
      </c>
      <c r="I3326" s="306">
        <v>0.84174080600000001</v>
      </c>
      <c r="J3326" s="306">
        <v>2.5944501949999998</v>
      </c>
      <c r="K3326" s="306">
        <v>2.9393388070000004</v>
      </c>
      <c r="L3326" s="306">
        <v>4.2424887389999997</v>
      </c>
      <c r="M3326" s="306">
        <v>4.7307217499999998</v>
      </c>
      <c r="N3326" s="306">
        <v>2.9757758660000002</v>
      </c>
    </row>
    <row r="3327" spans="1:14">
      <c r="A3327" s="259" t="s">
        <v>108</v>
      </c>
      <c r="B3327" s="259" t="s">
        <v>235</v>
      </c>
      <c r="C3327" s="259" t="s">
        <v>159</v>
      </c>
      <c r="D3327" s="259" t="s">
        <v>150</v>
      </c>
      <c r="E3327" s="259" t="s">
        <v>133</v>
      </c>
      <c r="F3327" s="259" t="s">
        <v>236</v>
      </c>
      <c r="G3327" s="259" t="s">
        <v>152</v>
      </c>
      <c r="H3327" s="306">
        <v>10.303263040999999</v>
      </c>
      <c r="I3327" s="306">
        <v>17.203409837000002</v>
      </c>
      <c r="J3327" s="306">
        <v>21.096089042000003</v>
      </c>
      <c r="K3327" s="306">
        <v>21.65573324164</v>
      </c>
      <c r="L3327" s="306">
        <v>22.118363691799999</v>
      </c>
      <c r="M3327" s="306">
        <v>23.298521536660001</v>
      </c>
      <c r="N3327" s="306">
        <v>18.695133863624001</v>
      </c>
    </row>
    <row r="3328" spans="1:14">
      <c r="A3328" s="259" t="s">
        <v>108</v>
      </c>
      <c r="B3328" s="259" t="s">
        <v>235</v>
      </c>
      <c r="C3328" s="259" t="s">
        <v>151</v>
      </c>
      <c r="D3328" s="259" t="s">
        <v>150</v>
      </c>
      <c r="E3328" s="259" t="s">
        <v>133</v>
      </c>
      <c r="F3328" s="259" t="s">
        <v>236</v>
      </c>
      <c r="G3328" s="259" t="s">
        <v>152</v>
      </c>
      <c r="H3328" s="306">
        <v>15.224726935987997</v>
      </c>
      <c r="I3328" s="306">
        <v>15.161933601324002</v>
      </c>
      <c r="J3328" s="306">
        <v>7.0461517543079992</v>
      </c>
      <c r="K3328" s="306">
        <v>7.268332260695999</v>
      </c>
      <c r="L3328" s="306">
        <v>9.2122210694240003</v>
      </c>
      <c r="M3328" s="306">
        <v>11.894458096268</v>
      </c>
      <c r="N3328" s="306">
        <v>24.103723629004001</v>
      </c>
    </row>
    <row r="3329" spans="1:14">
      <c r="A3329" s="259" t="s">
        <v>108</v>
      </c>
      <c r="B3329" s="259" t="s">
        <v>235</v>
      </c>
      <c r="C3329" s="259" t="s">
        <v>158</v>
      </c>
      <c r="D3329" s="259" t="s">
        <v>30</v>
      </c>
      <c r="E3329" s="259" t="s">
        <v>133</v>
      </c>
      <c r="F3329" s="259" t="s">
        <v>236</v>
      </c>
      <c r="G3329" s="259" t="s">
        <v>152</v>
      </c>
      <c r="H3329" s="306">
        <v>16.906481511087996</v>
      </c>
      <c r="I3329" s="306">
        <v>18.217109187936003</v>
      </c>
      <c r="J3329" s="306">
        <v>17.110185590656002</v>
      </c>
      <c r="K3329" s="306">
        <v>17.432942210463999</v>
      </c>
      <c r="L3329" s="306">
        <v>20.524036374239998</v>
      </c>
      <c r="M3329" s="306">
        <v>20.004554378671997</v>
      </c>
      <c r="N3329" s="306">
        <v>20.962044342496</v>
      </c>
    </row>
    <row r="3330" spans="1:14">
      <c r="A3330" s="259" t="s">
        <v>108</v>
      </c>
      <c r="B3330" s="259" t="s">
        <v>235</v>
      </c>
      <c r="C3330" s="259" t="s">
        <v>67</v>
      </c>
      <c r="D3330" s="259" t="s">
        <v>30</v>
      </c>
      <c r="E3330" s="259" t="s">
        <v>133</v>
      </c>
      <c r="F3330" s="259" t="s">
        <v>236</v>
      </c>
      <c r="G3330" s="259" t="s">
        <v>152</v>
      </c>
      <c r="H3330" s="306">
        <v>23.144493188039995</v>
      </c>
      <c r="I3330" s="306">
        <v>26.055802655048002</v>
      </c>
      <c r="J3330" s="306">
        <v>24.557439607324003</v>
      </c>
      <c r="K3330" s="306">
        <v>25.176219593104001</v>
      </c>
      <c r="L3330" s="306">
        <v>27.396618982039996</v>
      </c>
      <c r="M3330" s="306">
        <v>27.403223561331998</v>
      </c>
      <c r="N3330" s="306">
        <v>28.193146816119999</v>
      </c>
    </row>
    <row r="3331" spans="1:14">
      <c r="A3331" s="259" t="s">
        <v>108</v>
      </c>
      <c r="B3331" s="259" t="s">
        <v>235</v>
      </c>
      <c r="C3331" s="259" t="s">
        <v>30</v>
      </c>
      <c r="D3331" s="259" t="s">
        <v>158</v>
      </c>
      <c r="E3331" s="259" t="s">
        <v>133</v>
      </c>
      <c r="F3331" s="259" t="s">
        <v>236</v>
      </c>
      <c r="G3331" s="259" t="s">
        <v>152</v>
      </c>
      <c r="H3331" s="306">
        <v>0</v>
      </c>
      <c r="I3331" s="306">
        <v>0.19579876721599998</v>
      </c>
      <c r="J3331" s="306">
        <v>0.67419288347200002</v>
      </c>
      <c r="K3331" s="306">
        <v>0.29377145672000005</v>
      </c>
      <c r="L3331" s="306">
        <v>1.00069695776</v>
      </c>
      <c r="M3331" s="306">
        <v>0.53961473129600002</v>
      </c>
      <c r="N3331" s="306">
        <v>8.9913559784960011</v>
      </c>
    </row>
    <row r="3332" spans="1:14">
      <c r="A3332" s="259" t="s">
        <v>108</v>
      </c>
      <c r="B3332" s="259" t="s">
        <v>235</v>
      </c>
      <c r="C3332" s="259" t="s">
        <v>159</v>
      </c>
      <c r="D3332" s="259" t="s">
        <v>30</v>
      </c>
      <c r="E3332" s="259" t="s">
        <v>133</v>
      </c>
      <c r="F3332" s="259" t="s">
        <v>236</v>
      </c>
      <c r="G3332" s="259" t="s">
        <v>152</v>
      </c>
      <c r="H3332" s="306">
        <v>0.94343705750000006</v>
      </c>
      <c r="I3332" s="306">
        <v>0.89556456653600003</v>
      </c>
      <c r="J3332" s="306">
        <v>1.560989119112</v>
      </c>
      <c r="K3332" s="306">
        <v>1.2446347415600001</v>
      </c>
      <c r="L3332" s="306">
        <v>2.4842208793599996</v>
      </c>
      <c r="M3332" s="306">
        <v>3.6755673786759999</v>
      </c>
      <c r="N3332" s="306">
        <v>12.471978845756002</v>
      </c>
    </row>
    <row r="3333" spans="1:14">
      <c r="A3333" s="259" t="s">
        <v>108</v>
      </c>
      <c r="B3333" s="259" t="s">
        <v>235</v>
      </c>
      <c r="C3333" s="259" t="s">
        <v>151</v>
      </c>
      <c r="D3333" s="259" t="s">
        <v>30</v>
      </c>
      <c r="E3333" s="259" t="s">
        <v>133</v>
      </c>
      <c r="F3333" s="259" t="s">
        <v>236</v>
      </c>
      <c r="G3333" s="259" t="s">
        <v>152</v>
      </c>
      <c r="H3333" s="306">
        <v>22.201056130539996</v>
      </c>
      <c r="I3333" s="306">
        <v>25.160238088512003</v>
      </c>
      <c r="J3333" s="306">
        <v>22.996450488212002</v>
      </c>
      <c r="K3333" s="306">
        <v>23.931584851544002</v>
      </c>
      <c r="L3333" s="306">
        <v>24.912398102679997</v>
      </c>
      <c r="M3333" s="306">
        <v>23.727656182655998</v>
      </c>
      <c r="N3333" s="306">
        <v>15.721167970363997</v>
      </c>
    </row>
    <row r="3334" spans="1:14">
      <c r="A3334" s="259" t="s">
        <v>108</v>
      </c>
      <c r="B3334" s="259" t="s">
        <v>235</v>
      </c>
      <c r="C3334" s="259" t="s">
        <v>156</v>
      </c>
      <c r="D3334" s="259" t="s">
        <v>157</v>
      </c>
      <c r="E3334" s="259" t="s">
        <v>133</v>
      </c>
      <c r="F3334" s="259" t="s">
        <v>236</v>
      </c>
      <c r="G3334" s="259" t="s">
        <v>152</v>
      </c>
      <c r="H3334" s="306">
        <v>44.479417915240013</v>
      </c>
      <c r="I3334" s="306">
        <v>39.782551554759998</v>
      </c>
      <c r="J3334" s="306">
        <v>43.600283287260005</v>
      </c>
      <c r="K3334" s="306">
        <v>46.494398293699994</v>
      </c>
      <c r="L3334" s="306">
        <v>47.701908825619995</v>
      </c>
      <c r="M3334" s="306">
        <v>45.558467698100003</v>
      </c>
      <c r="N3334" s="306">
        <v>70.324246690039999</v>
      </c>
    </row>
    <row r="3335" spans="1:14">
      <c r="A3335" s="259" t="s">
        <v>108</v>
      </c>
      <c r="B3335" s="259" t="s">
        <v>235</v>
      </c>
      <c r="C3335" s="259" t="s">
        <v>67</v>
      </c>
      <c r="D3335" s="259" t="s">
        <v>157</v>
      </c>
      <c r="E3335" s="259" t="s">
        <v>133</v>
      </c>
      <c r="F3335" s="259" t="s">
        <v>236</v>
      </c>
      <c r="G3335" s="259" t="s">
        <v>152</v>
      </c>
      <c r="H3335" s="306">
        <v>44.480684683820016</v>
      </c>
      <c r="I3335" s="306">
        <v>40.606154461415997</v>
      </c>
      <c r="J3335" s="306">
        <v>46.135352432216003</v>
      </c>
      <c r="K3335" s="306">
        <v>49.366087180767991</v>
      </c>
      <c r="L3335" s="306">
        <v>51.846650282539997</v>
      </c>
      <c r="M3335" s="306">
        <v>50.179953008704004</v>
      </c>
      <c r="N3335" s="306">
        <v>73.232171199655994</v>
      </c>
    </row>
    <row r="3336" spans="1:14">
      <c r="A3336" s="259" t="s">
        <v>108</v>
      </c>
      <c r="B3336" s="259" t="s">
        <v>235</v>
      </c>
      <c r="C3336" s="259" t="s">
        <v>157</v>
      </c>
      <c r="D3336" s="259" t="s">
        <v>156</v>
      </c>
      <c r="E3336" s="259" t="s">
        <v>133</v>
      </c>
      <c r="F3336" s="259" t="s">
        <v>236</v>
      </c>
      <c r="G3336" s="259" t="s">
        <v>152</v>
      </c>
      <c r="H3336" s="306">
        <v>9.744111801479999</v>
      </c>
      <c r="I3336" s="306">
        <v>11.754605638019999</v>
      </c>
      <c r="J3336" s="306">
        <v>13.786974327979999</v>
      </c>
      <c r="K3336" s="306">
        <v>18.706498104559998</v>
      </c>
      <c r="L3336" s="306">
        <v>18.34234849916</v>
      </c>
      <c r="M3336" s="306">
        <v>6.2266567043799999</v>
      </c>
      <c r="N3336" s="306">
        <v>13.998929154279999</v>
      </c>
    </row>
    <row r="3337" spans="1:14">
      <c r="A3337" s="259" t="s">
        <v>108</v>
      </c>
      <c r="B3337" s="259" t="s">
        <v>235</v>
      </c>
      <c r="C3337" s="259" t="s">
        <v>159</v>
      </c>
      <c r="D3337" s="259" t="s">
        <v>157</v>
      </c>
      <c r="E3337" s="259" t="s">
        <v>133</v>
      </c>
      <c r="F3337" s="259" t="s">
        <v>236</v>
      </c>
      <c r="G3337" s="259" t="s">
        <v>152</v>
      </c>
      <c r="H3337" s="306">
        <v>17.052643589519999</v>
      </c>
      <c r="I3337" s="306">
        <v>18.7489137325</v>
      </c>
      <c r="J3337" s="306">
        <v>17.763448985939998</v>
      </c>
      <c r="K3337" s="306">
        <v>22.151641585919997</v>
      </c>
      <c r="L3337" s="306">
        <v>22.691928260259999</v>
      </c>
      <c r="M3337" s="306">
        <v>10.02225757708</v>
      </c>
      <c r="N3337" s="306">
        <v>19.677111886039999</v>
      </c>
    </row>
    <row r="3338" spans="1:14">
      <c r="A3338" s="259" t="s">
        <v>108</v>
      </c>
      <c r="B3338" s="259" t="s">
        <v>98</v>
      </c>
      <c r="C3338" s="259" t="s">
        <v>151</v>
      </c>
      <c r="D3338" s="259" t="s">
        <v>157</v>
      </c>
      <c r="E3338" s="259" t="s">
        <v>133</v>
      </c>
      <c r="F3338" s="259" t="s">
        <v>236</v>
      </c>
      <c r="G3338" s="259" t="s">
        <v>152</v>
      </c>
      <c r="H3338" s="306">
        <v>27.428041094300017</v>
      </c>
      <c r="I3338" s="306">
        <v>21.857240728915997</v>
      </c>
      <c r="J3338" s="306">
        <v>28.371903446276004</v>
      </c>
      <c r="K3338" s="306">
        <v>27.214445594847994</v>
      </c>
      <c r="L3338" s="306">
        <v>29.154722022279998</v>
      </c>
      <c r="M3338" s="306">
        <v>40.157695431624006</v>
      </c>
      <c r="N3338" s="306">
        <v>53.555059313615999</v>
      </c>
    </row>
    <row r="3339" spans="1:14">
      <c r="A3339" s="259" t="s">
        <v>108</v>
      </c>
      <c r="B3339" s="259" t="s">
        <v>98</v>
      </c>
      <c r="C3339" s="259" t="s">
        <v>151</v>
      </c>
      <c r="D3339" s="259" t="s">
        <v>21</v>
      </c>
      <c r="E3339" s="259" t="s">
        <v>133</v>
      </c>
      <c r="F3339" s="259" t="s">
        <v>236</v>
      </c>
      <c r="G3339" s="259" t="s">
        <v>152</v>
      </c>
      <c r="H3339" s="306">
        <v>25.22114154630129</v>
      </c>
      <c r="I3339" s="306">
        <v>24.961105250550062</v>
      </c>
      <c r="J3339" s="306">
        <v>24.072373105139057</v>
      </c>
      <c r="K3339" s="306">
        <v>-6.49564680535096</v>
      </c>
      <c r="L3339" s="306">
        <v>-7.227481531108948</v>
      </c>
      <c r="M3339" s="306">
        <v>-15.328478578583338</v>
      </c>
      <c r="N3339" s="306">
        <v>-24.182060363089345</v>
      </c>
    </row>
    <row r="3340" spans="1:14">
      <c r="A3340" s="259" t="s">
        <v>108</v>
      </c>
      <c r="B3340" s="259" t="s">
        <v>98</v>
      </c>
      <c r="C3340" s="259" t="s">
        <v>151</v>
      </c>
      <c r="D3340" s="259" t="s">
        <v>19</v>
      </c>
      <c r="E3340" s="259" t="s">
        <v>133</v>
      </c>
      <c r="F3340" s="259" t="s">
        <v>236</v>
      </c>
      <c r="G3340" s="259" t="s">
        <v>152</v>
      </c>
      <c r="H3340" s="306">
        <v>5.7415173442452332</v>
      </c>
      <c r="I3340" s="306">
        <v>7.6173629796392328</v>
      </c>
      <c r="J3340" s="306">
        <v>7.2848974775782329</v>
      </c>
      <c r="K3340" s="306">
        <v>9.2568763628182307</v>
      </c>
      <c r="L3340" s="306">
        <v>9.1548772232342319</v>
      </c>
      <c r="M3340" s="306">
        <v>8.7915190455642325</v>
      </c>
      <c r="N3340" s="306">
        <v>8.9830129624122304</v>
      </c>
    </row>
    <row r="3341" spans="1:14">
      <c r="A3341" s="259" t="s">
        <v>108</v>
      </c>
      <c r="B3341" s="259" t="s">
        <v>98</v>
      </c>
      <c r="C3341" s="259" t="s">
        <v>151</v>
      </c>
      <c r="D3341" s="259" t="s">
        <v>24</v>
      </c>
      <c r="E3341" s="259" t="s">
        <v>133</v>
      </c>
      <c r="F3341" s="259" t="s">
        <v>236</v>
      </c>
      <c r="G3341" s="259" t="s">
        <v>152</v>
      </c>
      <c r="H3341" s="306">
        <v>7.506934372866148</v>
      </c>
      <c r="I3341" s="306">
        <v>14.00784839741017</v>
      </c>
      <c r="J3341" s="306">
        <v>13.421947409030166</v>
      </c>
      <c r="K3341" s="306">
        <v>8.5263122606381359</v>
      </c>
      <c r="L3341" s="306">
        <v>8.4519194110281539</v>
      </c>
      <c r="M3341" s="306">
        <v>17.30991879025617</v>
      </c>
      <c r="N3341" s="306">
        <v>22.037950100126181</v>
      </c>
    </row>
    <row r="3343" spans="1:14">
      <c r="A3343" s="259" t="s">
        <v>2</v>
      </c>
      <c r="B3343" s="259" t="s">
        <v>234</v>
      </c>
      <c r="C3343" s="259" t="s">
        <v>153</v>
      </c>
      <c r="D3343" s="259" t="s">
        <v>154</v>
      </c>
      <c r="E3343" s="259" t="s">
        <v>132</v>
      </c>
      <c r="F3343" s="259" t="s">
        <v>99</v>
      </c>
      <c r="G3343" s="259" t="s">
        <v>46</v>
      </c>
      <c r="H3343" s="306">
        <v>2025</v>
      </c>
      <c r="I3343" s="306">
        <v>2028</v>
      </c>
      <c r="J3343" s="306">
        <v>2030</v>
      </c>
      <c r="K3343" s="306">
        <v>2032</v>
      </c>
      <c r="L3343" s="306">
        <v>2035</v>
      </c>
      <c r="M3343" s="306">
        <v>2037</v>
      </c>
      <c r="N3343" s="306">
        <v>2040</v>
      </c>
    </row>
    <row r="3344" spans="1:14">
      <c r="A3344" s="259" t="s">
        <v>108</v>
      </c>
      <c r="B3344" s="259" t="s">
        <v>28</v>
      </c>
      <c r="C3344" s="259" t="s">
        <v>133</v>
      </c>
      <c r="D3344" s="259" t="s">
        <v>237</v>
      </c>
      <c r="E3344" s="259" t="s">
        <v>223</v>
      </c>
      <c r="F3344" s="259" t="s">
        <v>238</v>
      </c>
      <c r="G3344" s="259" t="s">
        <v>239</v>
      </c>
      <c r="H3344" s="306">
        <v>2.6227717303147817</v>
      </c>
      <c r="I3344" s="306">
        <v>2.8264376413033583</v>
      </c>
      <c r="J3344" s="306">
        <v>2.9584950315921259</v>
      </c>
      <c r="K3344" s="306">
        <v>3.096535366025492</v>
      </c>
      <c r="L3344" s="306">
        <v>3.2955741326502204</v>
      </c>
      <c r="M3344" s="306">
        <v>3.4360065280529257</v>
      </c>
      <c r="N3344" s="306">
        <v>3.629</v>
      </c>
    </row>
    <row r="3346" spans="1:14">
      <c r="A3346" s="259" t="s">
        <v>2</v>
      </c>
      <c r="B3346" s="259" t="s">
        <v>43</v>
      </c>
      <c r="C3346" s="259" t="s">
        <v>132</v>
      </c>
      <c r="D3346" s="259" t="s">
        <v>200</v>
      </c>
      <c r="E3346" s="259" t="s">
        <v>191</v>
      </c>
      <c r="F3346" s="259" t="s">
        <v>99</v>
      </c>
      <c r="G3346" s="259" t="s">
        <v>46</v>
      </c>
      <c r="H3346" s="306">
        <v>2025</v>
      </c>
      <c r="I3346" s="306">
        <v>2028</v>
      </c>
      <c r="J3346" s="306">
        <v>2030</v>
      </c>
      <c r="K3346" s="306">
        <v>2032</v>
      </c>
      <c r="L3346" s="306">
        <v>2035</v>
      </c>
      <c r="M3346" s="306">
        <v>2037</v>
      </c>
      <c r="N3346" s="306">
        <v>2040</v>
      </c>
    </row>
    <row r="3347" spans="1:14">
      <c r="A3347" s="259" t="s">
        <v>108</v>
      </c>
      <c r="B3347" s="259" t="s">
        <v>240</v>
      </c>
      <c r="C3347" s="259" t="s">
        <v>133</v>
      </c>
      <c r="D3347" s="259" t="s">
        <v>213</v>
      </c>
      <c r="E3347" s="259" t="s">
        <v>192</v>
      </c>
      <c r="F3347" s="259" t="s">
        <v>193</v>
      </c>
      <c r="G3347" s="259" t="s">
        <v>194</v>
      </c>
      <c r="H3347" s="306">
        <v>90294.737333333294</v>
      </c>
      <c r="I3347" s="306">
        <v>67418.273583333299</v>
      </c>
      <c r="J3347" s="306">
        <v>62311.142583333298</v>
      </c>
      <c r="K3347" s="306">
        <v>61034.359833333299</v>
      </c>
      <c r="L3347" s="306">
        <v>61034.359833333299</v>
      </c>
      <c r="M3347" s="306">
        <v>61034.359833333299</v>
      </c>
      <c r="N3347" s="306">
        <v>61034.359833333299</v>
      </c>
    </row>
    <row r="3348" spans="1:14">
      <c r="A3348" s="259" t="s">
        <v>108</v>
      </c>
      <c r="B3348" s="259" t="s">
        <v>240</v>
      </c>
      <c r="C3348" s="259" t="s">
        <v>133</v>
      </c>
      <c r="D3348" s="259" t="s">
        <v>213</v>
      </c>
      <c r="E3348" s="259" t="s">
        <v>195</v>
      </c>
      <c r="F3348" s="259" t="s">
        <v>193</v>
      </c>
      <c r="G3348" s="259" t="s">
        <v>194</v>
      </c>
      <c r="H3348" s="306">
        <v>63554.215131320598</v>
      </c>
      <c r="I3348" s="306">
        <v>49662.874381111098</v>
      </c>
      <c r="J3348" s="306">
        <v>42607.6266992991</v>
      </c>
      <c r="K3348" s="306">
        <v>38793.756814795503</v>
      </c>
      <c r="L3348" s="306">
        <v>42301.654092087301</v>
      </c>
      <c r="M3348" s="306">
        <v>38666.8008917685</v>
      </c>
      <c r="N3348" s="306">
        <v>17499.523837932498</v>
      </c>
    </row>
    <row r="3349" spans="1:14">
      <c r="A3349" s="259" t="s">
        <v>108</v>
      </c>
      <c r="B3349" s="259" t="s">
        <v>240</v>
      </c>
      <c r="C3349" s="259" t="s">
        <v>133</v>
      </c>
      <c r="D3349" s="259" t="s">
        <v>213</v>
      </c>
      <c r="E3349" s="259" t="s">
        <v>196</v>
      </c>
      <c r="F3349" s="259" t="s">
        <v>193</v>
      </c>
      <c r="G3349" s="259" t="s">
        <v>194</v>
      </c>
      <c r="H3349" s="306">
        <v>26740.522202012697</v>
      </c>
      <c r="I3349" s="306">
        <v>17755.399202222201</v>
      </c>
      <c r="J3349" s="306">
        <v>19703.515884034197</v>
      </c>
      <c r="K3349" s="306">
        <v>22240.603018537797</v>
      </c>
      <c r="L3349" s="306">
        <v>18732.705741245998</v>
      </c>
      <c r="M3349" s="306">
        <v>22367.558941564799</v>
      </c>
      <c r="N3349" s="306">
        <v>43534.835995400805</v>
      </c>
    </row>
    <row r="3350" spans="1:14">
      <c r="A3350" s="259" t="s">
        <v>108</v>
      </c>
      <c r="B3350" s="259" t="s">
        <v>240</v>
      </c>
      <c r="C3350" s="259" t="s">
        <v>133</v>
      </c>
      <c r="D3350" s="259" t="s">
        <v>213</v>
      </c>
      <c r="E3350" s="259" t="s">
        <v>197</v>
      </c>
      <c r="F3350" s="259" t="s">
        <v>193</v>
      </c>
      <c r="G3350" s="259" t="s">
        <v>194</v>
      </c>
      <c r="H3350" s="306">
        <v>80221.56660603809</v>
      </c>
      <c r="I3350" s="306">
        <v>115732.36501048249</v>
      </c>
      <c r="J3350" s="306">
        <v>155139.39677855087</v>
      </c>
      <c r="K3350" s="306">
        <v>199620.60281562648</v>
      </c>
      <c r="L3350" s="306">
        <v>274551.42578061047</v>
      </c>
      <c r="M3350" s="306">
        <v>319286.54366374004</v>
      </c>
      <c r="N3350" s="306">
        <v>493425.88764534326</v>
      </c>
    </row>
    <row r="3352" spans="1:14">
      <c r="A3352" s="259" t="s">
        <v>2</v>
      </c>
      <c r="B3352" s="259" t="s">
        <v>43</v>
      </c>
      <c r="C3352" s="259" t="s">
        <v>132</v>
      </c>
      <c r="D3352" s="259" t="s">
        <v>200</v>
      </c>
      <c r="E3352" s="259" t="s">
        <v>191</v>
      </c>
      <c r="F3352" s="259" t="s">
        <v>99</v>
      </c>
      <c r="G3352" s="259" t="s">
        <v>46</v>
      </c>
      <c r="H3352" s="306">
        <v>2025</v>
      </c>
      <c r="I3352" s="306">
        <v>2028</v>
      </c>
      <c r="J3352" s="306">
        <v>2030</v>
      </c>
      <c r="K3352" s="306">
        <v>2032</v>
      </c>
      <c r="L3352" s="306">
        <v>2035</v>
      </c>
      <c r="M3352" s="306">
        <v>2037</v>
      </c>
      <c r="N3352" s="306">
        <v>2040</v>
      </c>
    </row>
    <row r="3353" spans="1:14">
      <c r="A3353" s="259" t="s">
        <v>108</v>
      </c>
      <c r="B3353" s="259" t="s">
        <v>18</v>
      </c>
      <c r="C3353" s="259" t="s">
        <v>66</v>
      </c>
      <c r="D3353" s="259" t="s">
        <v>66</v>
      </c>
      <c r="E3353" s="259" t="s">
        <v>66</v>
      </c>
      <c r="F3353" s="259" t="s">
        <v>210</v>
      </c>
      <c r="G3353" s="259" t="s">
        <v>50</v>
      </c>
      <c r="H3353" s="306">
        <v>-31.072940257401193</v>
      </c>
      <c r="I3353" s="306">
        <v>-102.68525553718453</v>
      </c>
      <c r="J3353" s="306">
        <v>-160.01635487401194</v>
      </c>
      <c r="K3353" s="306">
        <v>-161.81389391672775</v>
      </c>
      <c r="L3353" s="306">
        <v>-207.58239056565571</v>
      </c>
      <c r="M3353" s="306">
        <v>-173.88234714938034</v>
      </c>
      <c r="N3353" s="306">
        <v>-847.55574560168566</v>
      </c>
    </row>
    <row r="3354" spans="1:14">
      <c r="A3354" s="259" t="s">
        <v>108</v>
      </c>
      <c r="B3354" s="259" t="s">
        <v>19</v>
      </c>
      <c r="C3354" s="259" t="s">
        <v>66</v>
      </c>
      <c r="D3354" s="259" t="s">
        <v>66</v>
      </c>
      <c r="E3354" s="259" t="s">
        <v>66</v>
      </c>
      <c r="F3354" s="259" t="s">
        <v>210</v>
      </c>
      <c r="G3354" s="259" t="s">
        <v>50</v>
      </c>
      <c r="H3354" s="306">
        <v>0</v>
      </c>
      <c r="I3354" s="306">
        <v>0</v>
      </c>
      <c r="J3354" s="306">
        <v>0</v>
      </c>
      <c r="K3354" s="306">
        <v>0</v>
      </c>
      <c r="L3354" s="306">
        <v>0</v>
      </c>
      <c r="M3354" s="306">
        <v>0</v>
      </c>
      <c r="N3354" s="306">
        <v>0</v>
      </c>
    </row>
    <row r="3355" spans="1:14">
      <c r="A3355" s="259" t="s">
        <v>108</v>
      </c>
      <c r="B3355" s="259" t="s">
        <v>20</v>
      </c>
      <c r="C3355" s="259" t="s">
        <v>66</v>
      </c>
      <c r="D3355" s="259" t="s">
        <v>66</v>
      </c>
      <c r="E3355" s="259" t="s">
        <v>66</v>
      </c>
      <c r="F3355" s="259" t="s">
        <v>210</v>
      </c>
      <c r="G3355" s="259" t="s">
        <v>50</v>
      </c>
      <c r="H3355" s="306">
        <v>-4.9424602381324156</v>
      </c>
      <c r="I3355" s="306">
        <v>-16.174191977592585</v>
      </c>
      <c r="J3355" s="306">
        <v>-23.888601346135559</v>
      </c>
      <c r="K3355" s="306">
        <v>-30.503932585438008</v>
      </c>
      <c r="L3355" s="306">
        <v>-98.777335221488613</v>
      </c>
      <c r="M3355" s="306">
        <v>-60.987297676936635</v>
      </c>
      <c r="N3355" s="306">
        <v>-42.711436112774095</v>
      </c>
    </row>
    <row r="3356" spans="1:14">
      <c r="A3356" s="259" t="s">
        <v>108</v>
      </c>
      <c r="B3356" s="259" t="s">
        <v>21</v>
      </c>
      <c r="C3356" s="259" t="s">
        <v>66</v>
      </c>
      <c r="D3356" s="259" t="s">
        <v>66</v>
      </c>
      <c r="E3356" s="259" t="s">
        <v>66</v>
      </c>
      <c r="F3356" s="259" t="s">
        <v>210</v>
      </c>
      <c r="G3356" s="259" t="s">
        <v>50</v>
      </c>
      <c r="H3356" s="306">
        <v>-163.65804883938642</v>
      </c>
      <c r="I3356" s="306">
        <v>-154.24948157011761</v>
      </c>
      <c r="J3356" s="306">
        <v>-171.03686906457983</v>
      </c>
      <c r="K3356" s="306">
        <v>-137.0025328114034</v>
      </c>
      <c r="L3356" s="306">
        <v>-125.12518715982355</v>
      </c>
      <c r="M3356" s="306">
        <v>-230.47755145008409</v>
      </c>
      <c r="N3356" s="306">
        <v>-762.40437095793277</v>
      </c>
    </row>
    <row r="3357" spans="1:14">
      <c r="A3357" s="259" t="s">
        <v>108</v>
      </c>
      <c r="B3357" s="259" t="s">
        <v>22</v>
      </c>
      <c r="C3357" s="259" t="s">
        <v>66</v>
      </c>
      <c r="D3357" s="259" t="s">
        <v>66</v>
      </c>
      <c r="E3357" s="259" t="s">
        <v>66</v>
      </c>
      <c r="F3357" s="259" t="s">
        <v>210</v>
      </c>
      <c r="G3357" s="259" t="s">
        <v>50</v>
      </c>
      <c r="H3357" s="306">
        <v>-614.61784499889791</v>
      </c>
      <c r="I3357" s="306">
        <v>-293.42153117090407</v>
      </c>
      <c r="J3357" s="306">
        <v>-221.80064908244447</v>
      </c>
      <c r="K3357" s="306">
        <v>-254.23180447686377</v>
      </c>
      <c r="L3357" s="306">
        <v>-327.09563409196767</v>
      </c>
      <c r="M3357" s="306">
        <v>-665.09055132879621</v>
      </c>
      <c r="N3357" s="306">
        <v>-1302.1371355353724</v>
      </c>
    </row>
    <row r="3358" spans="1:14">
      <c r="A3358" s="259" t="s">
        <v>108</v>
      </c>
      <c r="B3358" s="259" t="s">
        <v>23</v>
      </c>
      <c r="C3358" s="259" t="s">
        <v>66</v>
      </c>
      <c r="D3358" s="259" t="s">
        <v>66</v>
      </c>
      <c r="E3358" s="259" t="s">
        <v>66</v>
      </c>
      <c r="F3358" s="259" t="s">
        <v>210</v>
      </c>
      <c r="G3358" s="259" t="s">
        <v>50</v>
      </c>
      <c r="H3358" s="306">
        <v>0</v>
      </c>
      <c r="I3358" s="306">
        <v>0</v>
      </c>
      <c r="J3358" s="306">
        <v>0</v>
      </c>
      <c r="K3358" s="306">
        <v>0</v>
      </c>
      <c r="L3358" s="306">
        <v>0</v>
      </c>
      <c r="M3358" s="306">
        <v>0</v>
      </c>
      <c r="N3358" s="306">
        <v>0</v>
      </c>
    </row>
    <row r="3359" spans="1:14">
      <c r="A3359" s="259" t="s">
        <v>108</v>
      </c>
      <c r="B3359" s="259" t="s">
        <v>24</v>
      </c>
      <c r="C3359" s="259" t="s">
        <v>66</v>
      </c>
      <c r="D3359" s="259" t="s">
        <v>66</v>
      </c>
      <c r="E3359" s="259" t="s">
        <v>66</v>
      </c>
      <c r="F3359" s="259" t="s">
        <v>210</v>
      </c>
      <c r="G3359" s="259" t="s">
        <v>50</v>
      </c>
      <c r="H3359" s="306">
        <v>-611.84301642282912</v>
      </c>
      <c r="I3359" s="306">
        <v>-647.71932809101429</v>
      </c>
      <c r="J3359" s="306">
        <v>-651.18697044421401</v>
      </c>
      <c r="K3359" s="306">
        <v>-601.31074173440641</v>
      </c>
      <c r="L3359" s="306">
        <v>-609.19893364282495</v>
      </c>
      <c r="M3359" s="306">
        <v>-674.54411756205889</v>
      </c>
      <c r="N3359" s="306">
        <v>-760.40467389569244</v>
      </c>
    </row>
    <row r="3360" spans="1:14">
      <c r="A3360" s="259" t="s">
        <v>108</v>
      </c>
      <c r="B3360" s="259" t="s">
        <v>25</v>
      </c>
      <c r="C3360" s="259" t="s">
        <v>66</v>
      </c>
      <c r="D3360" s="259" t="s">
        <v>66</v>
      </c>
      <c r="E3360" s="259" t="s">
        <v>66</v>
      </c>
      <c r="F3360" s="259" t="s">
        <v>210</v>
      </c>
      <c r="G3360" s="259" t="s">
        <v>50</v>
      </c>
      <c r="H3360" s="306">
        <v>-285.67729224984657</v>
      </c>
      <c r="I3360" s="306">
        <v>-384.15227190735936</v>
      </c>
      <c r="J3360" s="306">
        <v>-419.24779304471781</v>
      </c>
      <c r="K3360" s="306">
        <v>-398.44700704367017</v>
      </c>
      <c r="L3360" s="306">
        <v>-1138.811540828131</v>
      </c>
      <c r="M3360" s="306">
        <v>-584.23601507416993</v>
      </c>
      <c r="N3360" s="306">
        <v>-493.10102331717371</v>
      </c>
    </row>
    <row r="3361" spans="1:14">
      <c r="A3361" s="259" t="s">
        <v>108</v>
      </c>
      <c r="B3361" s="259" t="s">
        <v>26</v>
      </c>
      <c r="C3361" s="259" t="s">
        <v>66</v>
      </c>
      <c r="D3361" s="259" t="s">
        <v>66</v>
      </c>
      <c r="E3361" s="259" t="s">
        <v>66</v>
      </c>
      <c r="F3361" s="259" t="s">
        <v>210</v>
      </c>
      <c r="G3361" s="259" t="s">
        <v>50</v>
      </c>
      <c r="H3361" s="306">
        <v>0</v>
      </c>
      <c r="I3361" s="306">
        <v>0</v>
      </c>
      <c r="J3361" s="306">
        <v>0</v>
      </c>
      <c r="K3361" s="306">
        <v>0</v>
      </c>
      <c r="L3361" s="306">
        <v>0</v>
      </c>
      <c r="M3361" s="306">
        <v>0</v>
      </c>
      <c r="N3361" s="306">
        <v>-206.84848803511773</v>
      </c>
    </row>
    <row r="3362" spans="1:14">
      <c r="A3362" s="259" t="s">
        <v>108</v>
      </c>
      <c r="B3362" s="259" t="s">
        <v>27</v>
      </c>
      <c r="C3362" s="259" t="s">
        <v>66</v>
      </c>
      <c r="D3362" s="259" t="s">
        <v>66</v>
      </c>
      <c r="E3362" s="259" t="s">
        <v>66</v>
      </c>
      <c r="F3362" s="259" t="s">
        <v>210</v>
      </c>
      <c r="G3362" s="259" t="s">
        <v>50</v>
      </c>
      <c r="H3362" s="306">
        <v>0</v>
      </c>
      <c r="I3362" s="306">
        <v>0</v>
      </c>
      <c r="J3362" s="306">
        <v>0</v>
      </c>
      <c r="K3362" s="306">
        <v>0</v>
      </c>
      <c r="L3362" s="306">
        <v>-10.949294154176478</v>
      </c>
      <c r="M3362" s="306">
        <v>-131.68544198152949</v>
      </c>
      <c r="N3362" s="306">
        <v>-233.72470254511768</v>
      </c>
    </row>
    <row r="3363" spans="1:14">
      <c r="A3363" s="259" t="s">
        <v>108</v>
      </c>
      <c r="B3363" s="259" t="s">
        <v>28</v>
      </c>
      <c r="C3363" s="259" t="s">
        <v>66</v>
      </c>
      <c r="D3363" s="259" t="s">
        <v>66</v>
      </c>
      <c r="E3363" s="259" t="s">
        <v>66</v>
      </c>
      <c r="F3363" s="259" t="s">
        <v>210</v>
      </c>
      <c r="G3363" s="259" t="s">
        <v>50</v>
      </c>
      <c r="H3363" s="306">
        <v>-1711.8116030064939</v>
      </c>
      <c r="I3363" s="306">
        <v>-1598.4020602541725</v>
      </c>
      <c r="J3363" s="306">
        <v>-1647.1772378561036</v>
      </c>
      <c r="K3363" s="306">
        <v>-1583.3099125685094</v>
      </c>
      <c r="L3363" s="306">
        <v>-2517.5403156640682</v>
      </c>
      <c r="M3363" s="306">
        <v>-2520.9033222229559</v>
      </c>
      <c r="N3363" s="306">
        <v>-4648.8875760008668</v>
      </c>
    </row>
    <row r="3364" spans="1:14">
      <c r="A3364" s="259" t="s">
        <v>108</v>
      </c>
      <c r="B3364" s="259" t="s">
        <v>29</v>
      </c>
      <c r="C3364" s="259" t="s">
        <v>66</v>
      </c>
      <c r="D3364" s="259" t="s">
        <v>66</v>
      </c>
      <c r="E3364" s="259" t="s">
        <v>66</v>
      </c>
      <c r="F3364" s="259" t="s">
        <v>210</v>
      </c>
      <c r="G3364" s="259" t="s">
        <v>50</v>
      </c>
      <c r="H3364" s="306">
        <v>-775.50106526221555</v>
      </c>
      <c r="I3364" s="306">
        <v>-801.9688096611319</v>
      </c>
      <c r="J3364" s="306">
        <v>-822.22383950879384</v>
      </c>
      <c r="K3364" s="306">
        <v>-738.3132745458098</v>
      </c>
      <c r="L3364" s="306">
        <v>-734.32412080264851</v>
      </c>
      <c r="M3364" s="306">
        <v>-905.02166901214298</v>
      </c>
      <c r="N3364" s="306">
        <v>-1522.8090448536252</v>
      </c>
    </row>
    <row r="3365" spans="1:14">
      <c r="A3365" s="259" t="s">
        <v>108</v>
      </c>
      <c r="B3365" s="259" t="s">
        <v>30</v>
      </c>
      <c r="C3365" s="259" t="s">
        <v>66</v>
      </c>
      <c r="D3365" s="259" t="s">
        <v>66</v>
      </c>
      <c r="E3365" s="259" t="s">
        <v>66</v>
      </c>
      <c r="F3365" s="259" t="s">
        <v>210</v>
      </c>
      <c r="G3365" s="259" t="s">
        <v>50</v>
      </c>
      <c r="H3365" s="306">
        <v>-650.63324549443155</v>
      </c>
      <c r="I3365" s="306">
        <v>-412.28097868568119</v>
      </c>
      <c r="J3365" s="306">
        <v>-405.70560530259195</v>
      </c>
      <c r="K3365" s="306">
        <v>-446.54963097902953</v>
      </c>
      <c r="L3365" s="306">
        <v>-644.40465403328847</v>
      </c>
      <c r="M3365" s="306">
        <v>-1031.6456381366427</v>
      </c>
      <c r="N3365" s="306">
        <v>-2632.9775078300681</v>
      </c>
    </row>
    <row r="3366" spans="1:14">
      <c r="A3366" s="259" t="s">
        <v>108</v>
      </c>
      <c r="B3366" s="259" t="s">
        <v>128</v>
      </c>
      <c r="C3366" s="259" t="s">
        <v>66</v>
      </c>
      <c r="D3366" s="259" t="s">
        <v>66</v>
      </c>
      <c r="E3366" s="259" t="s">
        <v>66</v>
      </c>
      <c r="F3366" s="259" t="s">
        <v>210</v>
      </c>
      <c r="G3366" s="259" t="s">
        <v>50</v>
      </c>
      <c r="H3366" s="306">
        <v>-6087.4717450008338</v>
      </c>
      <c r="I3366" s="306">
        <v>-6044.0364169375953</v>
      </c>
      <c r="J3366" s="306">
        <v>-7016.9499164183544</v>
      </c>
      <c r="K3366" s="306">
        <v>-6985.0028408397611</v>
      </c>
      <c r="L3366" s="306">
        <v>-9840.4585943985167</v>
      </c>
      <c r="M3366" s="306">
        <v>-17586.575993660408</v>
      </c>
      <c r="N3366" s="306">
        <v>-30295.750537081523</v>
      </c>
    </row>
    <row r="3367" spans="1:14">
      <c r="A3367" s="259" t="s">
        <v>108</v>
      </c>
      <c r="B3367" s="259" t="s">
        <v>241</v>
      </c>
      <c r="C3367" s="259" t="s">
        <v>66</v>
      </c>
      <c r="D3367" s="259" t="s">
        <v>66</v>
      </c>
      <c r="E3367" s="259" t="s">
        <v>66</v>
      </c>
      <c r="F3367" s="259" t="s">
        <v>210</v>
      </c>
      <c r="G3367" s="259" t="s">
        <v>50</v>
      </c>
      <c r="H3367" s="306">
        <v>-4375.6601419943399</v>
      </c>
      <c r="I3367" s="306">
        <v>-4445.634356683423</v>
      </c>
      <c r="J3367" s="306">
        <v>-5369.7726785622508</v>
      </c>
      <c r="K3367" s="306">
        <v>-5401.6929282712517</v>
      </c>
      <c r="L3367" s="306">
        <v>-7322.9182787344489</v>
      </c>
      <c r="M3367" s="306">
        <v>-15065.672671437453</v>
      </c>
      <c r="N3367" s="306">
        <v>-25646.862961080657</v>
      </c>
    </row>
    <row r="3369" spans="1:14">
      <c r="A3369" s="259" t="s">
        <v>2</v>
      </c>
      <c r="B3369" s="259" t="s">
        <v>43</v>
      </c>
      <c r="C3369" s="259" t="s">
        <v>203</v>
      </c>
      <c r="D3369" s="259" t="s">
        <v>204</v>
      </c>
      <c r="E3369" s="259" t="s">
        <v>205</v>
      </c>
      <c r="F3369" s="259" t="s">
        <v>99</v>
      </c>
      <c r="G3369" s="259" t="s">
        <v>46</v>
      </c>
      <c r="H3369" s="306">
        <v>2025</v>
      </c>
      <c r="I3369" s="306">
        <v>2028</v>
      </c>
      <c r="J3369" s="306">
        <v>2030</v>
      </c>
      <c r="K3369" s="306">
        <v>2032</v>
      </c>
      <c r="L3369" s="306">
        <v>2035</v>
      </c>
      <c r="M3369" s="306">
        <v>2037</v>
      </c>
      <c r="N3369" s="306">
        <v>2040</v>
      </c>
    </row>
    <row r="3370" spans="1:14">
      <c r="A3370" s="259" t="s">
        <v>9</v>
      </c>
      <c r="B3370" s="259" t="s">
        <v>18</v>
      </c>
      <c r="C3370" s="259" t="s">
        <v>48</v>
      </c>
      <c r="D3370" s="259" t="s">
        <v>48</v>
      </c>
      <c r="E3370" s="259" t="s">
        <v>48</v>
      </c>
      <c r="F3370" s="259" t="s">
        <v>206</v>
      </c>
      <c r="G3370" s="259" t="s">
        <v>49</v>
      </c>
      <c r="H3370" s="306">
        <v>0</v>
      </c>
      <c r="I3370" s="306">
        <v>0</v>
      </c>
      <c r="J3370" s="306">
        <v>0</v>
      </c>
      <c r="K3370" s="306">
        <v>0</v>
      </c>
      <c r="L3370" s="306">
        <v>0</v>
      </c>
      <c r="M3370" s="306">
        <v>0</v>
      </c>
      <c r="N3370" s="306">
        <v>0</v>
      </c>
    </row>
    <row r="3371" spans="1:14">
      <c r="A3371" s="259" t="s">
        <v>9</v>
      </c>
      <c r="B3371" s="259" t="s">
        <v>18</v>
      </c>
      <c r="C3371" s="259" t="s">
        <v>53</v>
      </c>
      <c r="D3371" s="259" t="s">
        <v>53</v>
      </c>
      <c r="E3371" s="259" t="s">
        <v>53</v>
      </c>
      <c r="F3371" s="259" t="s">
        <v>206</v>
      </c>
      <c r="G3371" s="259" t="s">
        <v>49</v>
      </c>
      <c r="H3371" s="306">
        <v>0</v>
      </c>
      <c r="I3371" s="306">
        <v>0</v>
      </c>
      <c r="J3371" s="306">
        <v>0</v>
      </c>
      <c r="K3371" s="306">
        <v>0</v>
      </c>
      <c r="L3371" s="306">
        <v>0</v>
      </c>
      <c r="M3371" s="306">
        <v>0</v>
      </c>
      <c r="N3371" s="306">
        <v>0</v>
      </c>
    </row>
    <row r="3372" spans="1:14">
      <c r="A3372" s="259" t="s">
        <v>9</v>
      </c>
      <c r="B3372" s="259" t="s">
        <v>18</v>
      </c>
      <c r="C3372" s="259" t="s">
        <v>54</v>
      </c>
      <c r="D3372" s="259" t="s">
        <v>54</v>
      </c>
      <c r="E3372" s="259" t="s">
        <v>54</v>
      </c>
      <c r="F3372" s="259" t="s">
        <v>206</v>
      </c>
      <c r="G3372" s="259" t="s">
        <v>49</v>
      </c>
      <c r="H3372" s="306">
        <v>4701.5649999999996</v>
      </c>
      <c r="I3372" s="306">
        <v>4701.5649999999996</v>
      </c>
      <c r="J3372" s="306">
        <v>4701.5649999999996</v>
      </c>
      <c r="K3372" s="306">
        <v>4701.5649999999996</v>
      </c>
      <c r="L3372" s="306">
        <v>4701.5649999999996</v>
      </c>
      <c r="M3372" s="306">
        <v>4701.5649999999996</v>
      </c>
      <c r="N3372" s="306">
        <v>4701.5649999999996</v>
      </c>
    </row>
    <row r="3373" spans="1:14">
      <c r="A3373" s="259" t="s">
        <v>9</v>
      </c>
      <c r="B3373" s="259" t="s">
        <v>18</v>
      </c>
      <c r="C3373" s="259" t="s">
        <v>55</v>
      </c>
      <c r="D3373" s="259" t="s">
        <v>55</v>
      </c>
      <c r="E3373" s="259" t="s">
        <v>55</v>
      </c>
      <c r="F3373" s="259" t="s">
        <v>206</v>
      </c>
      <c r="G3373" s="259" t="s">
        <v>49</v>
      </c>
      <c r="H3373" s="306">
        <v>1461.172</v>
      </c>
      <c r="I3373" s="306">
        <v>1444.049</v>
      </c>
      <c r="J3373" s="306">
        <v>1444.049</v>
      </c>
      <c r="K3373" s="306">
        <v>1444.049</v>
      </c>
      <c r="L3373" s="306">
        <v>1444.049</v>
      </c>
      <c r="M3373" s="306">
        <v>1444.049</v>
      </c>
      <c r="N3373" s="306">
        <v>1444.049</v>
      </c>
    </row>
    <row r="3374" spans="1:14">
      <c r="A3374" s="259" t="s">
        <v>9</v>
      </c>
      <c r="B3374" s="259" t="s">
        <v>18</v>
      </c>
      <c r="C3374" s="259" t="s">
        <v>56</v>
      </c>
      <c r="D3374" s="259" t="s">
        <v>56</v>
      </c>
      <c r="E3374" s="259" t="s">
        <v>56</v>
      </c>
      <c r="F3374" s="259" t="s">
        <v>206</v>
      </c>
      <c r="G3374" s="259" t="s">
        <v>49</v>
      </c>
      <c r="H3374" s="306">
        <v>1758.7950000000001</v>
      </c>
      <c r="I3374" s="306">
        <v>507.39400000000001</v>
      </c>
      <c r="J3374" s="306">
        <v>507.39400000000001</v>
      </c>
      <c r="K3374" s="306">
        <v>507.39400000000001</v>
      </c>
      <c r="L3374" s="306">
        <v>507.39400000000001</v>
      </c>
      <c r="M3374" s="306">
        <v>507.39400000000001</v>
      </c>
      <c r="N3374" s="306">
        <v>507.39400000000001</v>
      </c>
    </row>
    <row r="3375" spans="1:14">
      <c r="A3375" s="259" t="s">
        <v>9</v>
      </c>
      <c r="B3375" s="259" t="s">
        <v>18</v>
      </c>
      <c r="C3375" s="259" t="s">
        <v>57</v>
      </c>
      <c r="D3375" s="259" t="s">
        <v>57</v>
      </c>
      <c r="E3375" s="259" t="s">
        <v>57</v>
      </c>
      <c r="F3375" s="259" t="s">
        <v>206</v>
      </c>
      <c r="G3375" s="259" t="s">
        <v>49</v>
      </c>
      <c r="H3375" s="306">
        <v>5.6</v>
      </c>
      <c r="I3375" s="306">
        <v>5.6</v>
      </c>
      <c r="J3375" s="306">
        <v>5.6</v>
      </c>
      <c r="K3375" s="306">
        <v>5.6</v>
      </c>
      <c r="L3375" s="306">
        <v>5.6</v>
      </c>
      <c r="M3375" s="306">
        <v>5.6</v>
      </c>
      <c r="N3375" s="306">
        <v>5.6</v>
      </c>
    </row>
    <row r="3376" spans="1:14">
      <c r="A3376" s="259" t="s">
        <v>9</v>
      </c>
      <c r="B3376" s="259" t="s">
        <v>18</v>
      </c>
      <c r="C3376" s="259" t="s">
        <v>58</v>
      </c>
      <c r="D3376" s="259" t="s">
        <v>58</v>
      </c>
      <c r="E3376" s="259" t="s">
        <v>58</v>
      </c>
      <c r="F3376" s="259" t="s">
        <v>206</v>
      </c>
      <c r="G3376" s="259" t="s">
        <v>49</v>
      </c>
      <c r="H3376" s="306">
        <v>2102</v>
      </c>
      <c r="I3376" s="306">
        <v>2102</v>
      </c>
      <c r="J3376" s="306">
        <v>2102</v>
      </c>
      <c r="K3376" s="306">
        <v>2102</v>
      </c>
      <c r="L3376" s="306">
        <v>2102</v>
      </c>
      <c r="M3376" s="306">
        <v>2102</v>
      </c>
      <c r="N3376" s="306">
        <v>2102</v>
      </c>
    </row>
    <row r="3377" spans="1:14">
      <c r="A3377" s="259" t="s">
        <v>9</v>
      </c>
      <c r="B3377" s="259" t="s">
        <v>18</v>
      </c>
      <c r="C3377" s="259" t="s">
        <v>59</v>
      </c>
      <c r="D3377" s="259" t="s">
        <v>59</v>
      </c>
      <c r="E3377" s="259" t="s">
        <v>59</v>
      </c>
      <c r="F3377" s="259" t="s">
        <v>206</v>
      </c>
      <c r="G3377" s="259" t="s">
        <v>49</v>
      </c>
      <c r="H3377" s="306">
        <v>158.881</v>
      </c>
      <c r="I3377" s="306">
        <v>158.881</v>
      </c>
      <c r="J3377" s="306">
        <v>158.881</v>
      </c>
      <c r="K3377" s="306">
        <v>158.881</v>
      </c>
      <c r="L3377" s="306">
        <v>158.881</v>
      </c>
      <c r="M3377" s="306">
        <v>158.881</v>
      </c>
      <c r="N3377" s="306">
        <v>158.881</v>
      </c>
    </row>
    <row r="3378" spans="1:14">
      <c r="A3378" s="259" t="s">
        <v>9</v>
      </c>
      <c r="B3378" s="259" t="s">
        <v>18</v>
      </c>
      <c r="C3378" s="259" t="s">
        <v>60</v>
      </c>
      <c r="D3378" s="259" t="s">
        <v>60</v>
      </c>
      <c r="E3378" s="259" t="s">
        <v>60</v>
      </c>
      <c r="F3378" s="259" t="s">
        <v>206</v>
      </c>
      <c r="G3378" s="259" t="s">
        <v>49</v>
      </c>
      <c r="H3378" s="306">
        <v>433.9</v>
      </c>
      <c r="I3378" s="306">
        <v>433.9</v>
      </c>
      <c r="J3378" s="306">
        <v>433.9</v>
      </c>
      <c r="K3378" s="306">
        <v>433.9</v>
      </c>
      <c r="L3378" s="306">
        <v>433.9</v>
      </c>
      <c r="M3378" s="306">
        <v>433.9</v>
      </c>
      <c r="N3378" s="306">
        <v>433.9</v>
      </c>
    </row>
    <row r="3379" spans="1:14">
      <c r="A3379" s="259" t="s">
        <v>9</v>
      </c>
      <c r="B3379" s="259" t="s">
        <v>18</v>
      </c>
      <c r="C3379" s="259" t="s">
        <v>61</v>
      </c>
      <c r="D3379" s="259" t="s">
        <v>61</v>
      </c>
      <c r="E3379" s="259" t="s">
        <v>61</v>
      </c>
      <c r="F3379" s="259" t="s">
        <v>206</v>
      </c>
      <c r="G3379" s="259" t="s">
        <v>49</v>
      </c>
      <c r="H3379" s="306">
        <v>4.8</v>
      </c>
      <c r="I3379" s="306">
        <v>4.8</v>
      </c>
      <c r="J3379" s="306">
        <v>4.8</v>
      </c>
      <c r="K3379" s="306">
        <v>4.8</v>
      </c>
      <c r="L3379" s="306">
        <v>4.8</v>
      </c>
      <c r="M3379" s="306">
        <v>4.8</v>
      </c>
      <c r="N3379" s="306">
        <v>4.8</v>
      </c>
    </row>
    <row r="3380" spans="1:14">
      <c r="A3380" s="259" t="s">
        <v>9</v>
      </c>
      <c r="B3380" s="259" t="s">
        <v>18</v>
      </c>
      <c r="C3380" s="259" t="s">
        <v>63</v>
      </c>
      <c r="D3380" s="259" t="s">
        <v>63</v>
      </c>
      <c r="E3380" s="259" t="s">
        <v>63</v>
      </c>
      <c r="F3380" s="259" t="s">
        <v>206</v>
      </c>
      <c r="G3380" s="259" t="s">
        <v>49</v>
      </c>
      <c r="H3380" s="306">
        <v>0</v>
      </c>
      <c r="I3380" s="306">
        <v>205.32000729999999</v>
      </c>
      <c r="J3380" s="306">
        <v>205.32001</v>
      </c>
      <c r="K3380" s="306">
        <v>205.32000729999999</v>
      </c>
      <c r="L3380" s="306">
        <v>205.32000729999999</v>
      </c>
      <c r="M3380" s="306">
        <v>205.32000729999999</v>
      </c>
      <c r="N3380" s="306">
        <v>205.32000729999999</v>
      </c>
    </row>
    <row r="3381" spans="1:14">
      <c r="A3381" s="259" t="s">
        <v>9</v>
      </c>
      <c r="B3381" s="259" t="s">
        <v>18</v>
      </c>
      <c r="C3381" s="259" t="s">
        <v>64</v>
      </c>
      <c r="D3381" s="259" t="s">
        <v>64</v>
      </c>
      <c r="E3381" s="259" t="s">
        <v>64</v>
      </c>
      <c r="F3381" s="259" t="s">
        <v>206</v>
      </c>
      <c r="G3381" s="259" t="s">
        <v>49</v>
      </c>
      <c r="H3381" s="306">
        <v>268.30900000000003</v>
      </c>
      <c r="I3381" s="306">
        <v>215.709</v>
      </c>
      <c r="J3381" s="306">
        <v>215.709</v>
      </c>
      <c r="K3381" s="306">
        <v>215.709</v>
      </c>
      <c r="L3381" s="306">
        <v>215.709</v>
      </c>
      <c r="M3381" s="306">
        <v>215.709</v>
      </c>
      <c r="N3381" s="306">
        <v>215.709</v>
      </c>
    </row>
    <row r="3382" spans="1:14">
      <c r="A3382" s="259" t="s">
        <v>9</v>
      </c>
      <c r="B3382" s="259" t="s">
        <v>18</v>
      </c>
      <c r="C3382" s="259" t="s">
        <v>54</v>
      </c>
      <c r="D3382" s="259" t="s">
        <v>72</v>
      </c>
      <c r="E3382" s="259" t="s">
        <v>72</v>
      </c>
      <c r="F3382" s="259" t="s">
        <v>206</v>
      </c>
      <c r="G3382" s="259" t="s">
        <v>49</v>
      </c>
      <c r="H3382" s="306">
        <v>0</v>
      </c>
      <c r="I3382" s="306">
        <v>0</v>
      </c>
      <c r="J3382" s="306">
        <v>0</v>
      </c>
      <c r="K3382" s="306">
        <v>0</v>
      </c>
      <c r="L3382" s="306">
        <v>0</v>
      </c>
      <c r="M3382" s="306">
        <v>0</v>
      </c>
      <c r="N3382" s="306">
        <v>0</v>
      </c>
    </row>
    <row r="3383" spans="1:14">
      <c r="A3383" s="259" t="s">
        <v>9</v>
      </c>
      <c r="B3383" s="259" t="s">
        <v>18</v>
      </c>
      <c r="C3383" s="259" t="s">
        <v>55</v>
      </c>
      <c r="D3383" s="259" t="s">
        <v>73</v>
      </c>
      <c r="E3383" s="259" t="s">
        <v>73</v>
      </c>
      <c r="F3383" s="259" t="s">
        <v>206</v>
      </c>
      <c r="G3383" s="259" t="s">
        <v>49</v>
      </c>
      <c r="H3383" s="306">
        <v>0</v>
      </c>
      <c r="I3383" s="306">
        <v>0</v>
      </c>
      <c r="J3383" s="306">
        <v>0</v>
      </c>
      <c r="K3383" s="306">
        <v>0</v>
      </c>
      <c r="L3383" s="306">
        <v>0</v>
      </c>
      <c r="M3383" s="306">
        <v>0</v>
      </c>
      <c r="N3383" s="306">
        <v>0</v>
      </c>
    </row>
    <row r="3384" spans="1:14">
      <c r="A3384" s="259" t="s">
        <v>9</v>
      </c>
      <c r="B3384" s="259" t="s">
        <v>18</v>
      </c>
      <c r="C3384" s="259" t="s">
        <v>57</v>
      </c>
      <c r="D3384" s="259" t="s">
        <v>74</v>
      </c>
      <c r="E3384" s="259" t="s">
        <v>74</v>
      </c>
      <c r="F3384" s="259" t="s">
        <v>206</v>
      </c>
      <c r="G3384" s="259" t="s">
        <v>49</v>
      </c>
      <c r="H3384" s="306">
        <v>0</v>
      </c>
      <c r="I3384" s="306">
        <v>0</v>
      </c>
      <c r="J3384" s="306">
        <v>0</v>
      </c>
      <c r="K3384" s="306">
        <v>0</v>
      </c>
      <c r="L3384" s="306">
        <v>0</v>
      </c>
      <c r="M3384" s="306">
        <v>0</v>
      </c>
      <c r="N3384" s="306">
        <v>0</v>
      </c>
    </row>
    <row r="3385" spans="1:14">
      <c r="A3385" s="259" t="s">
        <v>9</v>
      </c>
      <c r="B3385" s="259" t="s">
        <v>18</v>
      </c>
      <c r="C3385" s="259" t="s">
        <v>64</v>
      </c>
      <c r="D3385" s="259" t="s">
        <v>75</v>
      </c>
      <c r="E3385" s="259" t="s">
        <v>75</v>
      </c>
      <c r="F3385" s="259" t="s">
        <v>206</v>
      </c>
      <c r="G3385" s="259" t="s">
        <v>49</v>
      </c>
      <c r="H3385" s="306">
        <v>0</v>
      </c>
      <c r="I3385" s="306">
        <v>0</v>
      </c>
      <c r="J3385" s="306">
        <v>0</v>
      </c>
      <c r="K3385" s="306">
        <v>59</v>
      </c>
      <c r="L3385" s="306">
        <v>59</v>
      </c>
      <c r="M3385" s="306">
        <v>59</v>
      </c>
      <c r="N3385" s="306">
        <v>59</v>
      </c>
    </row>
    <row r="3386" spans="1:14">
      <c r="A3386" s="259" t="s">
        <v>9</v>
      </c>
      <c r="B3386" s="259" t="s">
        <v>18</v>
      </c>
      <c r="C3386" s="259" t="s">
        <v>60</v>
      </c>
      <c r="D3386" s="259" t="s">
        <v>76</v>
      </c>
      <c r="E3386" s="259" t="s">
        <v>76</v>
      </c>
      <c r="F3386" s="259" t="s">
        <v>206</v>
      </c>
      <c r="G3386" s="259" t="s">
        <v>49</v>
      </c>
      <c r="H3386" s="306">
        <v>0</v>
      </c>
      <c r="I3386" s="306">
        <v>0</v>
      </c>
      <c r="J3386" s="306">
        <v>0</v>
      </c>
      <c r="K3386" s="306">
        <v>0</v>
      </c>
      <c r="L3386" s="306">
        <v>0</v>
      </c>
      <c r="M3386" s="306">
        <v>0</v>
      </c>
      <c r="N3386" s="306">
        <v>1148.4484640000001</v>
      </c>
    </row>
    <row r="3387" spans="1:14">
      <c r="A3387" s="259" t="s">
        <v>9</v>
      </c>
      <c r="B3387" s="259" t="s">
        <v>18</v>
      </c>
      <c r="C3387" s="259" t="s">
        <v>61</v>
      </c>
      <c r="D3387" s="259" t="s">
        <v>77</v>
      </c>
      <c r="E3387" s="259" t="s">
        <v>77</v>
      </c>
      <c r="F3387" s="259" t="s">
        <v>206</v>
      </c>
      <c r="G3387" s="259" t="s">
        <v>49</v>
      </c>
      <c r="H3387" s="306">
        <v>0</v>
      </c>
      <c r="I3387" s="306">
        <v>0</v>
      </c>
      <c r="J3387" s="306">
        <v>0</v>
      </c>
      <c r="K3387" s="306">
        <v>0</v>
      </c>
      <c r="L3387" s="306">
        <v>0</v>
      </c>
      <c r="M3387" s="306">
        <v>0</v>
      </c>
      <c r="N3387" s="306">
        <v>0</v>
      </c>
    </row>
    <row r="3388" spans="1:14">
      <c r="A3388" s="259" t="s">
        <v>9</v>
      </c>
      <c r="B3388" s="259" t="s">
        <v>18</v>
      </c>
      <c r="C3388" s="259" t="s">
        <v>62</v>
      </c>
      <c r="D3388" s="259" t="s">
        <v>78</v>
      </c>
      <c r="E3388" s="259" t="s">
        <v>78</v>
      </c>
      <c r="F3388" s="259" t="s">
        <v>206</v>
      </c>
      <c r="G3388" s="259" t="s">
        <v>49</v>
      </c>
      <c r="H3388" s="306">
        <v>304</v>
      </c>
      <c r="I3388" s="306">
        <v>304</v>
      </c>
      <c r="J3388" s="306">
        <v>304</v>
      </c>
      <c r="K3388" s="306">
        <v>304</v>
      </c>
      <c r="L3388" s="306">
        <v>304</v>
      </c>
      <c r="M3388" s="306">
        <v>304</v>
      </c>
      <c r="N3388" s="306">
        <v>304</v>
      </c>
    </row>
    <row r="3389" spans="1:14">
      <c r="A3389" s="259" t="s">
        <v>9</v>
      </c>
      <c r="B3389" s="259" t="s">
        <v>18</v>
      </c>
      <c r="C3389" s="259" t="s">
        <v>63</v>
      </c>
      <c r="D3389" s="259" t="s">
        <v>79</v>
      </c>
      <c r="E3389" s="259" t="s">
        <v>79</v>
      </c>
      <c r="F3389" s="259" t="s">
        <v>206</v>
      </c>
      <c r="G3389" s="259" t="s">
        <v>49</v>
      </c>
      <c r="H3389" s="306">
        <v>0</v>
      </c>
      <c r="I3389" s="306">
        <v>0</v>
      </c>
      <c r="J3389" s="306">
        <v>0</v>
      </c>
      <c r="K3389" s="306">
        <v>0</v>
      </c>
      <c r="L3389" s="306">
        <v>0</v>
      </c>
      <c r="M3389" s="306">
        <v>0</v>
      </c>
      <c r="N3389" s="306">
        <v>0</v>
      </c>
    </row>
    <row r="3390" spans="1:14">
      <c r="A3390" s="259" t="s">
        <v>9</v>
      </c>
      <c r="B3390" s="259" t="s">
        <v>18</v>
      </c>
      <c r="C3390" s="259" t="s">
        <v>60</v>
      </c>
      <c r="D3390" s="259" t="s">
        <v>76</v>
      </c>
      <c r="E3390" s="259" t="s">
        <v>207</v>
      </c>
      <c r="F3390" s="259" t="s">
        <v>206</v>
      </c>
      <c r="G3390" s="259" t="s">
        <v>49</v>
      </c>
      <c r="H3390" s="306">
        <v>0</v>
      </c>
      <c r="I3390" s="306">
        <v>0</v>
      </c>
      <c r="J3390" s="306">
        <v>0</v>
      </c>
      <c r="K3390" s="306">
        <v>0</v>
      </c>
      <c r="L3390" s="306">
        <v>0</v>
      </c>
      <c r="M3390" s="306">
        <v>0</v>
      </c>
      <c r="N3390" s="306">
        <v>0</v>
      </c>
    </row>
    <row r="3391" spans="1:14">
      <c r="A3391" s="259" t="s">
        <v>9</v>
      </c>
      <c r="B3391" s="259" t="s">
        <v>18</v>
      </c>
      <c r="C3391" s="259" t="s">
        <v>63</v>
      </c>
      <c r="D3391" s="259" t="s">
        <v>79</v>
      </c>
      <c r="E3391" s="259" t="s">
        <v>208</v>
      </c>
      <c r="F3391" s="259" t="s">
        <v>206</v>
      </c>
      <c r="G3391" s="259" t="s">
        <v>49</v>
      </c>
      <c r="H3391" s="306">
        <v>0</v>
      </c>
      <c r="I3391" s="306">
        <v>0</v>
      </c>
      <c r="J3391" s="306">
        <v>0</v>
      </c>
      <c r="K3391" s="306">
        <v>0</v>
      </c>
      <c r="L3391" s="306">
        <v>0</v>
      </c>
      <c r="M3391" s="306">
        <v>0</v>
      </c>
      <c r="N3391" s="306">
        <v>0</v>
      </c>
    </row>
    <row r="3392" spans="1:14">
      <c r="A3392" s="259" t="s">
        <v>9</v>
      </c>
      <c r="B3392" s="259" t="s">
        <v>18</v>
      </c>
      <c r="C3392" s="259" t="s">
        <v>65</v>
      </c>
      <c r="D3392" s="259" t="s">
        <v>209</v>
      </c>
      <c r="E3392" s="259" t="s">
        <v>80</v>
      </c>
      <c r="F3392" s="259" t="s">
        <v>206</v>
      </c>
      <c r="G3392" s="259" t="s">
        <v>49</v>
      </c>
      <c r="H3392" s="306">
        <v>0</v>
      </c>
      <c r="I3392" s="306">
        <v>0</v>
      </c>
      <c r="J3392" s="306">
        <v>0</v>
      </c>
      <c r="K3392" s="306">
        <v>0</v>
      </c>
      <c r="L3392" s="306">
        <v>0</v>
      </c>
      <c r="M3392" s="306">
        <v>0</v>
      </c>
      <c r="N3392" s="306">
        <v>0</v>
      </c>
    </row>
    <row r="3393" spans="1:14">
      <c r="A3393" s="259" t="s">
        <v>9</v>
      </c>
      <c r="B3393" s="259" t="s">
        <v>18</v>
      </c>
      <c r="C3393" s="259" t="s">
        <v>65</v>
      </c>
      <c r="D3393" s="259" t="s">
        <v>209</v>
      </c>
      <c r="E3393" s="259" t="s">
        <v>81</v>
      </c>
      <c r="F3393" s="259" t="s">
        <v>206</v>
      </c>
      <c r="G3393" s="259" t="s">
        <v>49</v>
      </c>
      <c r="H3393" s="306">
        <v>0</v>
      </c>
      <c r="I3393" s="306">
        <v>0</v>
      </c>
      <c r="J3393" s="306">
        <v>0</v>
      </c>
      <c r="K3393" s="306">
        <v>0</v>
      </c>
      <c r="L3393" s="306">
        <v>0</v>
      </c>
      <c r="M3393" s="306">
        <v>0</v>
      </c>
      <c r="N3393" s="306">
        <v>0</v>
      </c>
    </row>
    <row r="3394" spans="1:14">
      <c r="A3394" s="259" t="s">
        <v>9</v>
      </c>
      <c r="B3394" s="259" t="s">
        <v>18</v>
      </c>
      <c r="C3394" s="259" t="s">
        <v>82</v>
      </c>
      <c r="D3394" s="259" t="s">
        <v>82</v>
      </c>
      <c r="E3394" s="259" t="s">
        <v>82</v>
      </c>
      <c r="F3394" s="259" t="s">
        <v>206</v>
      </c>
      <c r="G3394" s="259" t="s">
        <v>49</v>
      </c>
      <c r="H3394" s="306">
        <v>0</v>
      </c>
      <c r="I3394" s="306">
        <v>0</v>
      </c>
      <c r="J3394" s="306">
        <v>0</v>
      </c>
      <c r="K3394" s="306">
        <v>0</v>
      </c>
      <c r="L3394" s="306">
        <v>0</v>
      </c>
      <c r="M3394" s="306">
        <v>0</v>
      </c>
      <c r="N3394" s="306">
        <v>0</v>
      </c>
    </row>
    <row r="3395" spans="1:14">
      <c r="A3395" s="259" t="s">
        <v>9</v>
      </c>
      <c r="B3395" s="259" t="s">
        <v>18</v>
      </c>
      <c r="C3395" s="259" t="s">
        <v>83</v>
      </c>
      <c r="D3395" s="259" t="s">
        <v>83</v>
      </c>
      <c r="E3395" s="259" t="s">
        <v>83</v>
      </c>
      <c r="F3395" s="259" t="s">
        <v>206</v>
      </c>
      <c r="G3395" s="259" t="s">
        <v>49</v>
      </c>
      <c r="H3395" s="306">
        <v>0</v>
      </c>
      <c r="I3395" s="306">
        <v>0</v>
      </c>
      <c r="J3395" s="306">
        <v>0</v>
      </c>
      <c r="K3395" s="306">
        <v>0</v>
      </c>
      <c r="L3395" s="306">
        <v>0</v>
      </c>
      <c r="M3395" s="306">
        <v>0</v>
      </c>
      <c r="N3395" s="306">
        <v>0</v>
      </c>
    </row>
    <row r="3396" spans="1:14">
      <c r="A3396" s="259" t="s">
        <v>9</v>
      </c>
      <c r="B3396" s="259" t="s">
        <v>18</v>
      </c>
      <c r="C3396" s="259" t="s">
        <v>84</v>
      </c>
      <c r="D3396" s="259" t="s">
        <v>84</v>
      </c>
      <c r="E3396" s="259" t="s">
        <v>84</v>
      </c>
      <c r="F3396" s="259" t="s">
        <v>206</v>
      </c>
      <c r="G3396" s="259" t="s">
        <v>49</v>
      </c>
      <c r="H3396" s="306">
        <v>0</v>
      </c>
      <c r="I3396" s="306">
        <v>0</v>
      </c>
      <c r="J3396" s="306">
        <v>0</v>
      </c>
      <c r="K3396" s="306">
        <v>0</v>
      </c>
      <c r="L3396" s="306">
        <v>0</v>
      </c>
      <c r="M3396" s="306">
        <v>0</v>
      </c>
      <c r="N3396" s="306">
        <v>0</v>
      </c>
    </row>
    <row r="3397" spans="1:14">
      <c r="A3397" s="259" t="s">
        <v>9</v>
      </c>
      <c r="B3397" s="259" t="s">
        <v>18</v>
      </c>
      <c r="C3397" s="259" t="s">
        <v>85</v>
      </c>
      <c r="D3397" s="259" t="s">
        <v>85</v>
      </c>
      <c r="E3397" s="259" t="s">
        <v>85</v>
      </c>
      <c r="F3397" s="259" t="s">
        <v>206</v>
      </c>
      <c r="G3397" s="259" t="s">
        <v>49</v>
      </c>
      <c r="H3397" s="306">
        <v>0</v>
      </c>
      <c r="I3397" s="306">
        <v>1134.4010000000001</v>
      </c>
      <c r="J3397" s="306">
        <v>1134.4010000000001</v>
      </c>
      <c r="K3397" s="306">
        <v>1134.4010000000001</v>
      </c>
      <c r="L3397" s="306">
        <v>1134.4010000000001</v>
      </c>
      <c r="M3397" s="306">
        <v>1134.4010000000001</v>
      </c>
      <c r="N3397" s="306">
        <v>1134.4010000000001</v>
      </c>
    </row>
    <row r="3398" spans="1:14">
      <c r="A3398" s="259" t="s">
        <v>9</v>
      </c>
      <c r="B3398" s="259" t="s">
        <v>18</v>
      </c>
      <c r="C3398" s="259" t="s">
        <v>87</v>
      </c>
      <c r="D3398" s="259" t="s">
        <v>87</v>
      </c>
      <c r="E3398" s="259" t="s">
        <v>87</v>
      </c>
      <c r="F3398" s="259" t="s">
        <v>206</v>
      </c>
      <c r="G3398" s="259" t="s">
        <v>49</v>
      </c>
      <c r="H3398" s="306">
        <v>0</v>
      </c>
      <c r="I3398" s="306">
        <v>52.6</v>
      </c>
      <c r="J3398" s="306">
        <v>52.6</v>
      </c>
      <c r="K3398" s="306">
        <v>52.6</v>
      </c>
      <c r="L3398" s="306">
        <v>52.6</v>
      </c>
      <c r="M3398" s="306">
        <v>52.6</v>
      </c>
      <c r="N3398" s="306">
        <v>52.6</v>
      </c>
    </row>
    <row r="3399" spans="1:14">
      <c r="A3399" s="259" t="s">
        <v>9</v>
      </c>
      <c r="B3399" s="259" t="s">
        <v>18</v>
      </c>
      <c r="C3399" s="259" t="s">
        <v>88</v>
      </c>
      <c r="D3399" s="259" t="s">
        <v>88</v>
      </c>
      <c r="E3399" s="259" t="s">
        <v>88</v>
      </c>
      <c r="F3399" s="259" t="s">
        <v>206</v>
      </c>
      <c r="G3399" s="259" t="s">
        <v>49</v>
      </c>
      <c r="H3399" s="306">
        <v>0</v>
      </c>
      <c r="I3399" s="306">
        <v>0</v>
      </c>
      <c r="J3399" s="306">
        <v>0</v>
      </c>
      <c r="K3399" s="306">
        <v>0</v>
      </c>
      <c r="L3399" s="306">
        <v>0</v>
      </c>
      <c r="M3399" s="306">
        <v>0</v>
      </c>
      <c r="N3399" s="306">
        <v>0</v>
      </c>
    </row>
    <row r="3400" spans="1:14">
      <c r="A3400" s="259" t="s">
        <v>9</v>
      </c>
      <c r="B3400" s="259" t="s">
        <v>19</v>
      </c>
      <c r="C3400" s="259" t="s">
        <v>48</v>
      </c>
      <c r="D3400" s="259" t="s">
        <v>48</v>
      </c>
      <c r="E3400" s="259" t="s">
        <v>48</v>
      </c>
      <c r="F3400" s="259" t="s">
        <v>206</v>
      </c>
      <c r="G3400" s="259" t="s">
        <v>49</v>
      </c>
      <c r="H3400" s="306">
        <v>420</v>
      </c>
      <c r="I3400" s="306">
        <v>0</v>
      </c>
      <c r="J3400" s="306">
        <v>0</v>
      </c>
      <c r="K3400" s="306">
        <v>0</v>
      </c>
      <c r="L3400" s="306">
        <v>0</v>
      </c>
      <c r="M3400" s="306">
        <v>0</v>
      </c>
      <c r="N3400" s="306">
        <v>0</v>
      </c>
    </row>
    <row r="3401" spans="1:14">
      <c r="A3401" s="259" t="s">
        <v>9</v>
      </c>
      <c r="B3401" s="259" t="s">
        <v>19</v>
      </c>
      <c r="C3401" s="259" t="s">
        <v>53</v>
      </c>
      <c r="D3401" s="259" t="s">
        <v>53</v>
      </c>
      <c r="E3401" s="259" t="s">
        <v>53</v>
      </c>
      <c r="F3401" s="259" t="s">
        <v>206</v>
      </c>
      <c r="G3401" s="259" t="s">
        <v>49</v>
      </c>
      <c r="H3401" s="306">
        <v>0</v>
      </c>
      <c r="I3401" s="306">
        <v>0</v>
      </c>
      <c r="J3401" s="306">
        <v>0</v>
      </c>
      <c r="K3401" s="306">
        <v>0</v>
      </c>
      <c r="L3401" s="306">
        <v>0</v>
      </c>
      <c r="M3401" s="306">
        <v>0</v>
      </c>
      <c r="N3401" s="306">
        <v>0</v>
      </c>
    </row>
    <row r="3402" spans="1:14">
      <c r="A3402" s="259" t="s">
        <v>9</v>
      </c>
      <c r="B3402" s="259" t="s">
        <v>19</v>
      </c>
      <c r="C3402" s="259" t="s">
        <v>54</v>
      </c>
      <c r="D3402" s="259" t="s">
        <v>54</v>
      </c>
      <c r="E3402" s="259" t="s">
        <v>54</v>
      </c>
      <c r="F3402" s="259" t="s">
        <v>206</v>
      </c>
      <c r="G3402" s="259" t="s">
        <v>49</v>
      </c>
      <c r="H3402" s="306">
        <v>1399</v>
      </c>
      <c r="I3402" s="306">
        <v>1399</v>
      </c>
      <c r="J3402" s="306">
        <v>1399</v>
      </c>
      <c r="K3402" s="306">
        <v>1397.510599</v>
      </c>
      <c r="L3402" s="306">
        <v>1397.510599</v>
      </c>
      <c r="M3402" s="306">
        <v>1397.510599</v>
      </c>
      <c r="N3402" s="306">
        <v>1397.510599</v>
      </c>
    </row>
    <row r="3403" spans="1:14">
      <c r="A3403" s="259" t="s">
        <v>9</v>
      </c>
      <c r="B3403" s="259" t="s">
        <v>19</v>
      </c>
      <c r="C3403" s="259" t="s">
        <v>55</v>
      </c>
      <c r="D3403" s="259" t="s">
        <v>55</v>
      </c>
      <c r="E3403" s="259" t="s">
        <v>55</v>
      </c>
      <c r="F3403" s="259" t="s">
        <v>206</v>
      </c>
      <c r="G3403" s="259" t="s">
        <v>49</v>
      </c>
      <c r="H3403" s="306">
        <v>370.5</v>
      </c>
      <c r="I3403" s="306">
        <v>370.5</v>
      </c>
      <c r="J3403" s="306">
        <v>370.5</v>
      </c>
      <c r="K3403" s="306">
        <v>370.5</v>
      </c>
      <c r="L3403" s="306">
        <v>370.5</v>
      </c>
      <c r="M3403" s="306">
        <v>370.5</v>
      </c>
      <c r="N3403" s="306">
        <v>370.5</v>
      </c>
    </row>
    <row r="3404" spans="1:14">
      <c r="A3404" s="259" t="s">
        <v>9</v>
      </c>
      <c r="B3404" s="259" t="s">
        <v>19</v>
      </c>
      <c r="C3404" s="259" t="s">
        <v>56</v>
      </c>
      <c r="D3404" s="259" t="s">
        <v>56</v>
      </c>
      <c r="E3404" s="259" t="s">
        <v>56</v>
      </c>
      <c r="F3404" s="259" t="s">
        <v>206</v>
      </c>
      <c r="G3404" s="259" t="s">
        <v>49</v>
      </c>
      <c r="H3404" s="306">
        <v>840</v>
      </c>
      <c r="I3404" s="306">
        <v>840</v>
      </c>
      <c r="J3404" s="306">
        <v>840</v>
      </c>
      <c r="K3404" s="306">
        <v>840</v>
      </c>
      <c r="L3404" s="306">
        <v>840</v>
      </c>
      <c r="M3404" s="306">
        <v>840</v>
      </c>
      <c r="N3404" s="306">
        <v>840</v>
      </c>
    </row>
    <row r="3405" spans="1:14">
      <c r="A3405" s="259" t="s">
        <v>9</v>
      </c>
      <c r="B3405" s="259" t="s">
        <v>19</v>
      </c>
      <c r="C3405" s="259" t="s">
        <v>57</v>
      </c>
      <c r="D3405" s="259" t="s">
        <v>57</v>
      </c>
      <c r="E3405" s="259" t="s">
        <v>57</v>
      </c>
      <c r="F3405" s="259" t="s">
        <v>206</v>
      </c>
      <c r="G3405" s="259" t="s">
        <v>49</v>
      </c>
      <c r="H3405" s="306">
        <v>0</v>
      </c>
      <c r="I3405" s="306">
        <v>0</v>
      </c>
      <c r="J3405" s="306">
        <v>0</v>
      </c>
      <c r="K3405" s="306">
        <v>0</v>
      </c>
      <c r="L3405" s="306">
        <v>0</v>
      </c>
      <c r="M3405" s="306">
        <v>0</v>
      </c>
      <c r="N3405" s="306">
        <v>0</v>
      </c>
    </row>
    <row r="3406" spans="1:14">
      <c r="A3406" s="259" t="s">
        <v>9</v>
      </c>
      <c r="B3406" s="259" t="s">
        <v>19</v>
      </c>
      <c r="C3406" s="259" t="s">
        <v>58</v>
      </c>
      <c r="D3406" s="259" t="s">
        <v>58</v>
      </c>
      <c r="E3406" s="259" t="s">
        <v>58</v>
      </c>
      <c r="F3406" s="259" t="s">
        <v>206</v>
      </c>
      <c r="G3406" s="259" t="s">
        <v>49</v>
      </c>
      <c r="H3406" s="306">
        <v>0</v>
      </c>
      <c r="I3406" s="306">
        <v>0</v>
      </c>
      <c r="J3406" s="306">
        <v>0</v>
      </c>
      <c r="K3406" s="306">
        <v>0</v>
      </c>
      <c r="L3406" s="306">
        <v>0</v>
      </c>
      <c r="M3406" s="306">
        <v>0</v>
      </c>
      <c r="N3406" s="306">
        <v>0</v>
      </c>
    </row>
    <row r="3407" spans="1:14">
      <c r="A3407" s="259" t="s">
        <v>9</v>
      </c>
      <c r="B3407" s="259" t="s">
        <v>19</v>
      </c>
      <c r="C3407" s="259" t="s">
        <v>59</v>
      </c>
      <c r="D3407" s="259" t="s">
        <v>59</v>
      </c>
      <c r="E3407" s="259" t="s">
        <v>59</v>
      </c>
      <c r="F3407" s="259" t="s">
        <v>206</v>
      </c>
      <c r="G3407" s="259" t="s">
        <v>49</v>
      </c>
      <c r="H3407" s="306">
        <v>0</v>
      </c>
      <c r="I3407" s="306">
        <v>0</v>
      </c>
      <c r="J3407" s="306">
        <v>0</v>
      </c>
      <c r="K3407" s="306">
        <v>0</v>
      </c>
      <c r="L3407" s="306">
        <v>0</v>
      </c>
      <c r="M3407" s="306">
        <v>0</v>
      </c>
      <c r="N3407" s="306">
        <v>0</v>
      </c>
    </row>
    <row r="3408" spans="1:14">
      <c r="A3408" s="259" t="s">
        <v>9</v>
      </c>
      <c r="B3408" s="259" t="s">
        <v>19</v>
      </c>
      <c r="C3408" s="259" t="s">
        <v>60</v>
      </c>
      <c r="D3408" s="259" t="s">
        <v>60</v>
      </c>
      <c r="E3408" s="259" t="s">
        <v>60</v>
      </c>
      <c r="F3408" s="259" t="s">
        <v>206</v>
      </c>
      <c r="G3408" s="259" t="s">
        <v>49</v>
      </c>
      <c r="H3408" s="306">
        <v>255.1</v>
      </c>
      <c r="I3408" s="306">
        <v>255.1</v>
      </c>
      <c r="J3408" s="306">
        <v>255.1</v>
      </c>
      <c r="K3408" s="306">
        <v>255.1</v>
      </c>
      <c r="L3408" s="306">
        <v>255.1</v>
      </c>
      <c r="M3408" s="306">
        <v>255.1</v>
      </c>
      <c r="N3408" s="306">
        <v>255.1</v>
      </c>
    </row>
    <row r="3409" spans="1:14">
      <c r="A3409" s="259" t="s">
        <v>9</v>
      </c>
      <c r="B3409" s="259" t="s">
        <v>19</v>
      </c>
      <c r="C3409" s="259" t="s">
        <v>61</v>
      </c>
      <c r="D3409" s="259" t="s">
        <v>61</v>
      </c>
      <c r="E3409" s="259" t="s">
        <v>61</v>
      </c>
      <c r="F3409" s="259" t="s">
        <v>206</v>
      </c>
      <c r="G3409" s="259" t="s">
        <v>49</v>
      </c>
      <c r="H3409" s="306">
        <v>2</v>
      </c>
      <c r="I3409" s="306">
        <v>2</v>
      </c>
      <c r="J3409" s="306">
        <v>2</v>
      </c>
      <c r="K3409" s="306">
        <v>2</v>
      </c>
      <c r="L3409" s="306">
        <v>2</v>
      </c>
      <c r="M3409" s="306">
        <v>2</v>
      </c>
      <c r="N3409" s="306">
        <v>2</v>
      </c>
    </row>
    <row r="3410" spans="1:14">
      <c r="A3410" s="259" t="s">
        <v>9</v>
      </c>
      <c r="B3410" s="259" t="s">
        <v>19</v>
      </c>
      <c r="C3410" s="259" t="s">
        <v>63</v>
      </c>
      <c r="D3410" s="259" t="s">
        <v>63</v>
      </c>
      <c r="E3410" s="259" t="s">
        <v>63</v>
      </c>
      <c r="F3410" s="259" t="s">
        <v>206</v>
      </c>
      <c r="G3410" s="259" t="s">
        <v>49</v>
      </c>
      <c r="H3410" s="306">
        <v>0</v>
      </c>
      <c r="I3410" s="306">
        <v>0</v>
      </c>
      <c r="J3410" s="306">
        <v>0</v>
      </c>
      <c r="K3410" s="306">
        <v>0</v>
      </c>
      <c r="L3410" s="306">
        <v>0</v>
      </c>
      <c r="M3410" s="306">
        <v>0</v>
      </c>
      <c r="N3410" s="306">
        <v>0</v>
      </c>
    </row>
    <row r="3411" spans="1:14">
      <c r="A3411" s="259" t="s">
        <v>9</v>
      </c>
      <c r="B3411" s="259" t="s">
        <v>19</v>
      </c>
      <c r="C3411" s="259" t="s">
        <v>64</v>
      </c>
      <c r="D3411" s="259" t="s">
        <v>64</v>
      </c>
      <c r="E3411" s="259" t="s">
        <v>64</v>
      </c>
      <c r="F3411" s="259" t="s">
        <v>206</v>
      </c>
      <c r="G3411" s="259" t="s">
        <v>49</v>
      </c>
      <c r="H3411" s="306">
        <v>34.700000000000003</v>
      </c>
      <c r="I3411" s="306">
        <v>34.700000000000003</v>
      </c>
      <c r="J3411" s="306">
        <v>34.700000000000003</v>
      </c>
      <c r="K3411" s="306">
        <v>34.700000000000003</v>
      </c>
      <c r="L3411" s="306">
        <v>34.700000000000003</v>
      </c>
      <c r="M3411" s="306">
        <v>34.700000000000003</v>
      </c>
      <c r="N3411" s="306">
        <v>34.700000000000003</v>
      </c>
    </row>
    <row r="3412" spans="1:14">
      <c r="A3412" s="259" t="s">
        <v>9</v>
      </c>
      <c r="B3412" s="259" t="s">
        <v>19</v>
      </c>
      <c r="C3412" s="259" t="s">
        <v>54</v>
      </c>
      <c r="D3412" s="259" t="s">
        <v>72</v>
      </c>
      <c r="E3412" s="259" t="s">
        <v>72</v>
      </c>
      <c r="F3412" s="259" t="s">
        <v>206</v>
      </c>
      <c r="G3412" s="259" t="s">
        <v>49</v>
      </c>
      <c r="H3412" s="306">
        <v>0</v>
      </c>
      <c r="I3412" s="306">
        <v>0</v>
      </c>
      <c r="J3412" s="306">
        <v>0</v>
      </c>
      <c r="K3412" s="306">
        <v>0</v>
      </c>
      <c r="L3412" s="306">
        <v>0</v>
      </c>
      <c r="M3412" s="306">
        <v>0</v>
      </c>
      <c r="N3412" s="306">
        <v>0</v>
      </c>
    </row>
    <row r="3413" spans="1:14">
      <c r="A3413" s="259" t="s">
        <v>9</v>
      </c>
      <c r="B3413" s="259" t="s">
        <v>19</v>
      </c>
      <c r="C3413" s="259" t="s">
        <v>55</v>
      </c>
      <c r="D3413" s="259" t="s">
        <v>73</v>
      </c>
      <c r="E3413" s="259" t="s">
        <v>73</v>
      </c>
      <c r="F3413" s="259" t="s">
        <v>206</v>
      </c>
      <c r="G3413" s="259" t="s">
        <v>49</v>
      </c>
      <c r="H3413" s="306">
        <v>0</v>
      </c>
      <c r="I3413" s="306">
        <v>0</v>
      </c>
      <c r="J3413" s="306">
        <v>150.97497000000001</v>
      </c>
      <c r="K3413" s="306">
        <v>150.97496799999999</v>
      </c>
      <c r="L3413" s="306">
        <v>150.97496799999999</v>
      </c>
      <c r="M3413" s="306">
        <v>150.97496799999999</v>
      </c>
      <c r="N3413" s="306">
        <v>150.97496799999999</v>
      </c>
    </row>
    <row r="3414" spans="1:14">
      <c r="A3414" s="259" t="s">
        <v>9</v>
      </c>
      <c r="B3414" s="259" t="s">
        <v>19</v>
      </c>
      <c r="C3414" s="259" t="s">
        <v>57</v>
      </c>
      <c r="D3414" s="259" t="s">
        <v>74</v>
      </c>
      <c r="E3414" s="259" t="s">
        <v>74</v>
      </c>
      <c r="F3414" s="259" t="s">
        <v>206</v>
      </c>
      <c r="G3414" s="259" t="s">
        <v>49</v>
      </c>
      <c r="H3414" s="306">
        <v>0</v>
      </c>
      <c r="I3414" s="306">
        <v>0</v>
      </c>
      <c r="J3414" s="306">
        <v>0</v>
      </c>
      <c r="K3414" s="306">
        <v>0</v>
      </c>
      <c r="L3414" s="306">
        <v>0</v>
      </c>
      <c r="M3414" s="306">
        <v>0</v>
      </c>
      <c r="N3414" s="306">
        <v>0</v>
      </c>
    </row>
    <row r="3415" spans="1:14">
      <c r="A3415" s="259" t="s">
        <v>9</v>
      </c>
      <c r="B3415" s="259" t="s">
        <v>19</v>
      </c>
      <c r="C3415" s="259" t="s">
        <v>64</v>
      </c>
      <c r="D3415" s="259" t="s">
        <v>75</v>
      </c>
      <c r="E3415" s="259" t="s">
        <v>75</v>
      </c>
      <c r="F3415" s="259" t="s">
        <v>206</v>
      </c>
      <c r="G3415" s="259" t="s">
        <v>49</v>
      </c>
      <c r="H3415" s="306">
        <v>0</v>
      </c>
      <c r="I3415" s="306">
        <v>0</v>
      </c>
      <c r="J3415" s="306">
        <v>0</v>
      </c>
      <c r="K3415" s="306">
        <v>0</v>
      </c>
      <c r="L3415" s="306">
        <v>0</v>
      </c>
      <c r="M3415" s="306">
        <v>0</v>
      </c>
      <c r="N3415" s="306">
        <v>0</v>
      </c>
    </row>
    <row r="3416" spans="1:14">
      <c r="A3416" s="259" t="s">
        <v>9</v>
      </c>
      <c r="B3416" s="259" t="s">
        <v>19</v>
      </c>
      <c r="C3416" s="259" t="s">
        <v>60</v>
      </c>
      <c r="D3416" s="259" t="s">
        <v>76</v>
      </c>
      <c r="E3416" s="259" t="s">
        <v>76</v>
      </c>
      <c r="F3416" s="259" t="s">
        <v>206</v>
      </c>
      <c r="G3416" s="259" t="s">
        <v>49</v>
      </c>
      <c r="H3416" s="306">
        <v>0</v>
      </c>
      <c r="I3416" s="306">
        <v>0</v>
      </c>
      <c r="J3416" s="306">
        <v>0</v>
      </c>
      <c r="K3416" s="306">
        <v>0</v>
      </c>
      <c r="L3416" s="306">
        <v>0</v>
      </c>
      <c r="M3416" s="306">
        <v>0</v>
      </c>
      <c r="N3416" s="306">
        <v>2594.3256179999998</v>
      </c>
    </row>
    <row r="3417" spans="1:14">
      <c r="A3417" s="259" t="s">
        <v>9</v>
      </c>
      <c r="B3417" s="259" t="s">
        <v>19</v>
      </c>
      <c r="C3417" s="259" t="s">
        <v>61</v>
      </c>
      <c r="D3417" s="259" t="s">
        <v>77</v>
      </c>
      <c r="E3417" s="259" t="s">
        <v>77</v>
      </c>
      <c r="F3417" s="259" t="s">
        <v>206</v>
      </c>
      <c r="G3417" s="259" t="s">
        <v>49</v>
      </c>
      <c r="H3417" s="306">
        <v>0</v>
      </c>
      <c r="I3417" s="306">
        <v>0</v>
      </c>
      <c r="J3417" s="306">
        <v>0</v>
      </c>
      <c r="K3417" s="306">
        <v>0</v>
      </c>
      <c r="L3417" s="306">
        <v>0</v>
      </c>
      <c r="M3417" s="306">
        <v>0</v>
      </c>
      <c r="N3417" s="306">
        <v>0</v>
      </c>
    </row>
    <row r="3418" spans="1:14">
      <c r="A3418" s="259" t="s">
        <v>9</v>
      </c>
      <c r="B3418" s="259" t="s">
        <v>19</v>
      </c>
      <c r="C3418" s="259" t="s">
        <v>62</v>
      </c>
      <c r="D3418" s="259" t="s">
        <v>78</v>
      </c>
      <c r="E3418" s="259" t="s">
        <v>78</v>
      </c>
      <c r="F3418" s="259" t="s">
        <v>206</v>
      </c>
      <c r="G3418" s="259" t="s">
        <v>49</v>
      </c>
      <c r="H3418" s="306">
        <v>0</v>
      </c>
      <c r="I3418" s="306">
        <v>0</v>
      </c>
      <c r="J3418" s="306">
        <v>0</v>
      </c>
      <c r="K3418" s="306">
        <v>0</v>
      </c>
      <c r="L3418" s="306">
        <v>0</v>
      </c>
      <c r="M3418" s="306">
        <v>0</v>
      </c>
      <c r="N3418" s="306">
        <v>0</v>
      </c>
    </row>
    <row r="3419" spans="1:14">
      <c r="A3419" s="259" t="s">
        <v>9</v>
      </c>
      <c r="B3419" s="259" t="s">
        <v>19</v>
      </c>
      <c r="C3419" s="259" t="s">
        <v>63</v>
      </c>
      <c r="D3419" s="259" t="s">
        <v>79</v>
      </c>
      <c r="E3419" s="259" t="s">
        <v>79</v>
      </c>
      <c r="F3419" s="259" t="s">
        <v>206</v>
      </c>
      <c r="G3419" s="259" t="s">
        <v>49</v>
      </c>
      <c r="H3419" s="306">
        <v>155.075593</v>
      </c>
      <c r="I3419" s="306">
        <v>155.075593</v>
      </c>
      <c r="J3419" s="306">
        <v>155.07559000000001</v>
      </c>
      <c r="K3419" s="306">
        <v>155.075593</v>
      </c>
      <c r="L3419" s="306">
        <v>155.075593</v>
      </c>
      <c r="M3419" s="306">
        <v>155.075593</v>
      </c>
      <c r="N3419" s="306">
        <v>155.075593</v>
      </c>
    </row>
    <row r="3420" spans="1:14">
      <c r="A3420" s="259" t="s">
        <v>9</v>
      </c>
      <c r="B3420" s="259" t="s">
        <v>19</v>
      </c>
      <c r="C3420" s="259" t="s">
        <v>60</v>
      </c>
      <c r="D3420" s="259" t="s">
        <v>76</v>
      </c>
      <c r="E3420" s="259" t="s">
        <v>207</v>
      </c>
      <c r="F3420" s="259" t="s">
        <v>206</v>
      </c>
      <c r="G3420" s="259" t="s">
        <v>49</v>
      </c>
      <c r="H3420" s="306">
        <v>0</v>
      </c>
      <c r="I3420" s="306">
        <v>0</v>
      </c>
      <c r="J3420" s="306">
        <v>0</v>
      </c>
      <c r="K3420" s="306">
        <v>0</v>
      </c>
      <c r="L3420" s="306">
        <v>0</v>
      </c>
      <c r="M3420" s="306">
        <v>0</v>
      </c>
      <c r="N3420" s="306">
        <v>0</v>
      </c>
    </row>
    <row r="3421" spans="1:14">
      <c r="A3421" s="259" t="s">
        <v>9</v>
      </c>
      <c r="B3421" s="259" t="s">
        <v>19</v>
      </c>
      <c r="C3421" s="259" t="s">
        <v>63</v>
      </c>
      <c r="D3421" s="259" t="s">
        <v>79</v>
      </c>
      <c r="E3421" s="259" t="s">
        <v>208</v>
      </c>
      <c r="F3421" s="259" t="s">
        <v>206</v>
      </c>
      <c r="G3421" s="259" t="s">
        <v>49</v>
      </c>
      <c r="H3421" s="306">
        <v>0</v>
      </c>
      <c r="I3421" s="306">
        <v>0</v>
      </c>
      <c r="J3421" s="306">
        <v>0</v>
      </c>
      <c r="K3421" s="306">
        <v>0</v>
      </c>
      <c r="L3421" s="306">
        <v>0</v>
      </c>
      <c r="M3421" s="306">
        <v>0</v>
      </c>
      <c r="N3421" s="306">
        <v>170.31079299999999</v>
      </c>
    </row>
    <row r="3422" spans="1:14">
      <c r="A3422" s="259" t="s">
        <v>9</v>
      </c>
      <c r="B3422" s="259" t="s">
        <v>19</v>
      </c>
      <c r="C3422" s="259" t="s">
        <v>65</v>
      </c>
      <c r="D3422" s="259" t="s">
        <v>209</v>
      </c>
      <c r="E3422" s="259" t="s">
        <v>80</v>
      </c>
      <c r="F3422" s="259" t="s">
        <v>206</v>
      </c>
      <c r="G3422" s="259" t="s">
        <v>49</v>
      </c>
      <c r="H3422" s="306">
        <v>0</v>
      </c>
      <c r="I3422" s="306">
        <v>0</v>
      </c>
      <c r="J3422" s="306">
        <v>0</v>
      </c>
      <c r="K3422" s="306">
        <v>0</v>
      </c>
      <c r="L3422" s="306">
        <v>0</v>
      </c>
      <c r="M3422" s="306">
        <v>0</v>
      </c>
      <c r="N3422" s="306">
        <v>0</v>
      </c>
    </row>
    <row r="3423" spans="1:14">
      <c r="A3423" s="259" t="s">
        <v>9</v>
      </c>
      <c r="B3423" s="259" t="s">
        <v>19</v>
      </c>
      <c r="C3423" s="259" t="s">
        <v>65</v>
      </c>
      <c r="D3423" s="259" t="s">
        <v>209</v>
      </c>
      <c r="E3423" s="259" t="s">
        <v>81</v>
      </c>
      <c r="F3423" s="259" t="s">
        <v>206</v>
      </c>
      <c r="G3423" s="259" t="s">
        <v>49</v>
      </c>
      <c r="H3423" s="306">
        <v>0</v>
      </c>
      <c r="I3423" s="306">
        <v>0</v>
      </c>
      <c r="J3423" s="306">
        <v>0</v>
      </c>
      <c r="K3423" s="306">
        <v>0</v>
      </c>
      <c r="L3423" s="306">
        <v>0</v>
      </c>
      <c r="M3423" s="306">
        <v>0</v>
      </c>
      <c r="N3423" s="306">
        <v>0</v>
      </c>
    </row>
    <row r="3424" spans="1:14">
      <c r="A3424" s="259" t="s">
        <v>9</v>
      </c>
      <c r="B3424" s="259" t="s">
        <v>19</v>
      </c>
      <c r="C3424" s="259" t="s">
        <v>82</v>
      </c>
      <c r="D3424" s="259" t="s">
        <v>82</v>
      </c>
      <c r="E3424" s="259" t="s">
        <v>82</v>
      </c>
      <c r="F3424" s="259" t="s">
        <v>206</v>
      </c>
      <c r="G3424" s="259" t="s">
        <v>49</v>
      </c>
      <c r="H3424" s="306">
        <v>0</v>
      </c>
      <c r="I3424" s="306">
        <v>0</v>
      </c>
      <c r="J3424" s="306">
        <v>0</v>
      </c>
      <c r="K3424" s="306">
        <v>0</v>
      </c>
      <c r="L3424" s="306">
        <v>0</v>
      </c>
      <c r="M3424" s="306">
        <v>0</v>
      </c>
      <c r="N3424" s="306">
        <v>0</v>
      </c>
    </row>
    <row r="3425" spans="1:14">
      <c r="A3425" s="259" t="s">
        <v>9</v>
      </c>
      <c r="B3425" s="259" t="s">
        <v>19</v>
      </c>
      <c r="C3425" s="259" t="s">
        <v>83</v>
      </c>
      <c r="D3425" s="259" t="s">
        <v>83</v>
      </c>
      <c r="E3425" s="259" t="s">
        <v>83</v>
      </c>
      <c r="F3425" s="259" t="s">
        <v>206</v>
      </c>
      <c r="G3425" s="259" t="s">
        <v>49</v>
      </c>
      <c r="H3425" s="306">
        <v>0</v>
      </c>
      <c r="I3425" s="306">
        <v>0</v>
      </c>
      <c r="J3425" s="306">
        <v>0</v>
      </c>
      <c r="K3425" s="306">
        <v>0</v>
      </c>
      <c r="L3425" s="306">
        <v>0</v>
      </c>
      <c r="M3425" s="306">
        <v>0</v>
      </c>
      <c r="N3425" s="306">
        <v>0</v>
      </c>
    </row>
    <row r="3426" spans="1:14">
      <c r="A3426" s="259" t="s">
        <v>9</v>
      </c>
      <c r="B3426" s="259" t="s">
        <v>19</v>
      </c>
      <c r="C3426" s="259" t="s">
        <v>84</v>
      </c>
      <c r="D3426" s="259" t="s">
        <v>84</v>
      </c>
      <c r="E3426" s="259" t="s">
        <v>84</v>
      </c>
      <c r="F3426" s="259" t="s">
        <v>206</v>
      </c>
      <c r="G3426" s="259" t="s">
        <v>49</v>
      </c>
      <c r="H3426" s="306">
        <v>0</v>
      </c>
      <c r="I3426" s="306">
        <v>0</v>
      </c>
      <c r="J3426" s="306">
        <v>0</v>
      </c>
      <c r="K3426" s="306">
        <v>0</v>
      </c>
      <c r="L3426" s="306">
        <v>0</v>
      </c>
      <c r="M3426" s="306">
        <v>0</v>
      </c>
      <c r="N3426" s="306">
        <v>0</v>
      </c>
    </row>
    <row r="3427" spans="1:14">
      <c r="A3427" s="259" t="s">
        <v>9</v>
      </c>
      <c r="B3427" s="259" t="s">
        <v>19</v>
      </c>
      <c r="C3427" s="259" t="s">
        <v>85</v>
      </c>
      <c r="D3427" s="259" t="s">
        <v>85</v>
      </c>
      <c r="E3427" s="259" t="s">
        <v>85</v>
      </c>
      <c r="F3427" s="259" t="s">
        <v>206</v>
      </c>
      <c r="G3427" s="259" t="s">
        <v>49</v>
      </c>
      <c r="H3427" s="306">
        <v>0</v>
      </c>
      <c r="I3427" s="306">
        <v>0</v>
      </c>
      <c r="J3427" s="306">
        <v>0</v>
      </c>
      <c r="K3427" s="306">
        <v>0</v>
      </c>
      <c r="L3427" s="306">
        <v>0</v>
      </c>
      <c r="M3427" s="306">
        <v>0</v>
      </c>
      <c r="N3427" s="306">
        <v>0</v>
      </c>
    </row>
    <row r="3428" spans="1:14">
      <c r="A3428" s="259" t="s">
        <v>9</v>
      </c>
      <c r="B3428" s="259" t="s">
        <v>19</v>
      </c>
      <c r="C3428" s="259" t="s">
        <v>87</v>
      </c>
      <c r="D3428" s="259" t="s">
        <v>87</v>
      </c>
      <c r="E3428" s="259" t="s">
        <v>87</v>
      </c>
      <c r="F3428" s="259" t="s">
        <v>206</v>
      </c>
      <c r="G3428" s="259" t="s">
        <v>49</v>
      </c>
      <c r="H3428" s="306">
        <v>0</v>
      </c>
      <c r="I3428" s="306">
        <v>0</v>
      </c>
      <c r="J3428" s="306">
        <v>0</v>
      </c>
      <c r="K3428" s="306">
        <v>0</v>
      </c>
      <c r="L3428" s="306">
        <v>0</v>
      </c>
      <c r="M3428" s="306">
        <v>0</v>
      </c>
      <c r="N3428" s="306">
        <v>0</v>
      </c>
    </row>
    <row r="3429" spans="1:14">
      <c r="A3429" s="259" t="s">
        <v>9</v>
      </c>
      <c r="B3429" s="259" t="s">
        <v>19</v>
      </c>
      <c r="C3429" s="259" t="s">
        <v>88</v>
      </c>
      <c r="D3429" s="259" t="s">
        <v>88</v>
      </c>
      <c r="E3429" s="259" t="s">
        <v>88</v>
      </c>
      <c r="F3429" s="259" t="s">
        <v>206</v>
      </c>
      <c r="G3429" s="259" t="s">
        <v>49</v>
      </c>
      <c r="H3429" s="306">
        <v>0</v>
      </c>
      <c r="I3429" s="306">
        <v>0</v>
      </c>
      <c r="J3429" s="306">
        <v>0</v>
      </c>
      <c r="K3429" s="306">
        <v>0</v>
      </c>
      <c r="L3429" s="306">
        <v>0</v>
      </c>
      <c r="M3429" s="306">
        <v>0</v>
      </c>
      <c r="N3429" s="306">
        <v>0</v>
      </c>
    </row>
    <row r="3430" spans="1:14">
      <c r="A3430" s="259" t="s">
        <v>9</v>
      </c>
      <c r="B3430" s="259" t="s">
        <v>20</v>
      </c>
      <c r="C3430" s="259" t="s">
        <v>48</v>
      </c>
      <c r="D3430" s="259" t="s">
        <v>48</v>
      </c>
      <c r="E3430" s="259" t="s">
        <v>48</v>
      </c>
      <c r="F3430" s="259" t="s">
        <v>206</v>
      </c>
      <c r="G3430" s="259" t="s">
        <v>49</v>
      </c>
      <c r="H3430" s="306">
        <v>0</v>
      </c>
      <c r="I3430" s="306">
        <v>0</v>
      </c>
      <c r="J3430" s="306">
        <v>0</v>
      </c>
      <c r="K3430" s="306">
        <v>0</v>
      </c>
      <c r="L3430" s="306">
        <v>0</v>
      </c>
      <c r="M3430" s="306">
        <v>0</v>
      </c>
      <c r="N3430" s="306">
        <v>0</v>
      </c>
    </row>
    <row r="3431" spans="1:14">
      <c r="A3431" s="259" t="s">
        <v>9</v>
      </c>
      <c r="B3431" s="259" t="s">
        <v>20</v>
      </c>
      <c r="C3431" s="259" t="s">
        <v>53</v>
      </c>
      <c r="D3431" s="259" t="s">
        <v>53</v>
      </c>
      <c r="E3431" s="259" t="s">
        <v>53</v>
      </c>
      <c r="F3431" s="259" t="s">
        <v>206</v>
      </c>
      <c r="G3431" s="259" t="s">
        <v>49</v>
      </c>
      <c r="H3431" s="306">
        <v>0</v>
      </c>
      <c r="I3431" s="306">
        <v>0</v>
      </c>
      <c r="J3431" s="306">
        <v>0</v>
      </c>
      <c r="K3431" s="306">
        <v>0</v>
      </c>
      <c r="L3431" s="306">
        <v>0</v>
      </c>
      <c r="M3431" s="306">
        <v>0</v>
      </c>
      <c r="N3431" s="306">
        <v>0</v>
      </c>
    </row>
    <row r="3432" spans="1:14">
      <c r="A3432" s="259" t="s">
        <v>9</v>
      </c>
      <c r="B3432" s="259" t="s">
        <v>20</v>
      </c>
      <c r="C3432" s="259" t="s">
        <v>54</v>
      </c>
      <c r="D3432" s="259" t="s">
        <v>54</v>
      </c>
      <c r="E3432" s="259" t="s">
        <v>54</v>
      </c>
      <c r="F3432" s="259" t="s">
        <v>206</v>
      </c>
      <c r="G3432" s="259" t="s">
        <v>49</v>
      </c>
      <c r="H3432" s="306">
        <v>1248.9559999999999</v>
      </c>
      <c r="I3432" s="306">
        <v>1248.9559999999999</v>
      </c>
      <c r="J3432" s="306">
        <v>1248.9559999999999</v>
      </c>
      <c r="K3432" s="306">
        <v>1248.9559999999999</v>
      </c>
      <c r="L3432" s="306">
        <v>1248.9559999999999</v>
      </c>
      <c r="M3432" s="306">
        <v>1248.9559999999999</v>
      </c>
      <c r="N3432" s="306">
        <v>1248.9559999999999</v>
      </c>
    </row>
    <row r="3433" spans="1:14">
      <c r="A3433" s="259" t="s">
        <v>9</v>
      </c>
      <c r="B3433" s="259" t="s">
        <v>20</v>
      </c>
      <c r="C3433" s="259" t="s">
        <v>55</v>
      </c>
      <c r="D3433" s="259" t="s">
        <v>55</v>
      </c>
      <c r="E3433" s="259" t="s">
        <v>55</v>
      </c>
      <c r="F3433" s="259" t="s">
        <v>206</v>
      </c>
      <c r="G3433" s="259" t="s">
        <v>49</v>
      </c>
      <c r="H3433" s="306">
        <v>363.79399999999998</v>
      </c>
      <c r="I3433" s="306">
        <v>363.79399999999998</v>
      </c>
      <c r="J3433" s="306">
        <v>363.79399999999998</v>
      </c>
      <c r="K3433" s="306">
        <v>363.79399999999998</v>
      </c>
      <c r="L3433" s="306">
        <v>363.79399999999998</v>
      </c>
      <c r="M3433" s="306">
        <v>363.79399999999998</v>
      </c>
      <c r="N3433" s="306">
        <v>363.79399999999998</v>
      </c>
    </row>
    <row r="3434" spans="1:14">
      <c r="A3434" s="259" t="s">
        <v>9</v>
      </c>
      <c r="B3434" s="259" t="s">
        <v>20</v>
      </c>
      <c r="C3434" s="259" t="s">
        <v>56</v>
      </c>
      <c r="D3434" s="259" t="s">
        <v>56</v>
      </c>
      <c r="E3434" s="259" t="s">
        <v>56</v>
      </c>
      <c r="F3434" s="259" t="s">
        <v>206</v>
      </c>
      <c r="G3434" s="259" t="s">
        <v>49</v>
      </c>
      <c r="H3434" s="306">
        <v>744.99699999999996</v>
      </c>
      <c r="I3434" s="306">
        <v>606.48900000000003</v>
      </c>
      <c r="J3434" s="306">
        <v>606.48900000000003</v>
      </c>
      <c r="K3434" s="306">
        <v>606.48900000000003</v>
      </c>
      <c r="L3434" s="306">
        <v>606.48900000000003</v>
      </c>
      <c r="M3434" s="306">
        <v>606.48900000000003</v>
      </c>
      <c r="N3434" s="306">
        <v>367.82629700000001</v>
      </c>
    </row>
    <row r="3435" spans="1:14">
      <c r="A3435" s="259" t="s">
        <v>9</v>
      </c>
      <c r="B3435" s="259" t="s">
        <v>20</v>
      </c>
      <c r="C3435" s="259" t="s">
        <v>57</v>
      </c>
      <c r="D3435" s="259" t="s">
        <v>57</v>
      </c>
      <c r="E3435" s="259" t="s">
        <v>57</v>
      </c>
      <c r="F3435" s="259" t="s">
        <v>206</v>
      </c>
      <c r="G3435" s="259" t="s">
        <v>49</v>
      </c>
      <c r="H3435" s="306">
        <v>0</v>
      </c>
      <c r="I3435" s="306">
        <v>0</v>
      </c>
      <c r="J3435" s="306">
        <v>0</v>
      </c>
      <c r="K3435" s="306">
        <v>0</v>
      </c>
      <c r="L3435" s="306">
        <v>0</v>
      </c>
      <c r="M3435" s="306">
        <v>0</v>
      </c>
      <c r="N3435" s="306">
        <v>0</v>
      </c>
    </row>
    <row r="3436" spans="1:14">
      <c r="A3436" s="259" t="s">
        <v>9</v>
      </c>
      <c r="B3436" s="259" t="s">
        <v>20</v>
      </c>
      <c r="C3436" s="259" t="s">
        <v>58</v>
      </c>
      <c r="D3436" s="259" t="s">
        <v>58</v>
      </c>
      <c r="E3436" s="259" t="s">
        <v>58</v>
      </c>
      <c r="F3436" s="259" t="s">
        <v>206</v>
      </c>
      <c r="G3436" s="259" t="s">
        <v>49</v>
      </c>
      <c r="H3436" s="306">
        <v>0</v>
      </c>
      <c r="I3436" s="306">
        <v>0</v>
      </c>
      <c r="J3436" s="306">
        <v>0</v>
      </c>
      <c r="K3436" s="306">
        <v>0</v>
      </c>
      <c r="L3436" s="306">
        <v>0</v>
      </c>
      <c r="M3436" s="306">
        <v>0</v>
      </c>
      <c r="N3436" s="306">
        <v>0</v>
      </c>
    </row>
    <row r="3437" spans="1:14">
      <c r="A3437" s="259" t="s">
        <v>9</v>
      </c>
      <c r="B3437" s="259" t="s">
        <v>20</v>
      </c>
      <c r="C3437" s="259" t="s">
        <v>59</v>
      </c>
      <c r="D3437" s="259" t="s">
        <v>59</v>
      </c>
      <c r="E3437" s="259" t="s">
        <v>59</v>
      </c>
      <c r="F3437" s="259" t="s">
        <v>206</v>
      </c>
      <c r="G3437" s="259" t="s">
        <v>49</v>
      </c>
      <c r="H3437" s="306">
        <v>547.89800000000002</v>
      </c>
      <c r="I3437" s="306">
        <v>547.89800000000002</v>
      </c>
      <c r="J3437" s="306">
        <v>547.89800000000002</v>
      </c>
      <c r="K3437" s="306">
        <v>547.89800000000002</v>
      </c>
      <c r="L3437" s="306">
        <v>547.89800000000002</v>
      </c>
      <c r="M3437" s="306">
        <v>547.89800000000002</v>
      </c>
      <c r="N3437" s="306">
        <v>547.89800000000002</v>
      </c>
    </row>
    <row r="3438" spans="1:14">
      <c r="A3438" s="259" t="s">
        <v>9</v>
      </c>
      <c r="B3438" s="259" t="s">
        <v>20</v>
      </c>
      <c r="C3438" s="259" t="s">
        <v>60</v>
      </c>
      <c r="D3438" s="259" t="s">
        <v>60</v>
      </c>
      <c r="E3438" s="259" t="s">
        <v>60</v>
      </c>
      <c r="F3438" s="259" t="s">
        <v>206</v>
      </c>
      <c r="G3438" s="259" t="s">
        <v>49</v>
      </c>
      <c r="H3438" s="306">
        <v>646.4</v>
      </c>
      <c r="I3438" s="306">
        <v>646.4</v>
      </c>
      <c r="J3438" s="306">
        <v>646.4</v>
      </c>
      <c r="K3438" s="306">
        <v>646.4</v>
      </c>
      <c r="L3438" s="306">
        <v>646.4</v>
      </c>
      <c r="M3438" s="306">
        <v>646.4</v>
      </c>
      <c r="N3438" s="306">
        <v>646.4</v>
      </c>
    </row>
    <row r="3439" spans="1:14">
      <c r="A3439" s="259" t="s">
        <v>9</v>
      </c>
      <c r="B3439" s="259" t="s">
        <v>20</v>
      </c>
      <c r="C3439" s="259" t="s">
        <v>61</v>
      </c>
      <c r="D3439" s="259" t="s">
        <v>61</v>
      </c>
      <c r="E3439" s="259" t="s">
        <v>61</v>
      </c>
      <c r="F3439" s="259" t="s">
        <v>206</v>
      </c>
      <c r="G3439" s="259" t="s">
        <v>49</v>
      </c>
      <c r="H3439" s="306">
        <v>1240.6999989999999</v>
      </c>
      <c r="I3439" s="306">
        <v>1240.6999989999999</v>
      </c>
      <c r="J3439" s="306">
        <v>1240.7</v>
      </c>
      <c r="K3439" s="306">
        <v>1240.6999989999999</v>
      </c>
      <c r="L3439" s="306">
        <v>1240.6999989999999</v>
      </c>
      <c r="M3439" s="306">
        <v>1240.6999989999999</v>
      </c>
      <c r="N3439" s="306">
        <v>1240.6999989999999</v>
      </c>
    </row>
    <row r="3440" spans="1:14">
      <c r="A3440" s="259" t="s">
        <v>9</v>
      </c>
      <c r="B3440" s="259" t="s">
        <v>20</v>
      </c>
      <c r="C3440" s="259" t="s">
        <v>63</v>
      </c>
      <c r="D3440" s="259" t="s">
        <v>63</v>
      </c>
      <c r="E3440" s="259" t="s">
        <v>63</v>
      </c>
      <c r="F3440" s="259" t="s">
        <v>206</v>
      </c>
      <c r="G3440" s="259" t="s">
        <v>49</v>
      </c>
      <c r="H3440" s="306">
        <v>193.2</v>
      </c>
      <c r="I3440" s="306">
        <v>193.2</v>
      </c>
      <c r="J3440" s="306">
        <v>193.2</v>
      </c>
      <c r="K3440" s="306">
        <v>193.2</v>
      </c>
      <c r="L3440" s="306">
        <v>193.2</v>
      </c>
      <c r="M3440" s="306">
        <v>193.2</v>
      </c>
      <c r="N3440" s="306">
        <v>193.2</v>
      </c>
    </row>
    <row r="3441" spans="1:14">
      <c r="A3441" s="259" t="s">
        <v>9</v>
      </c>
      <c r="B3441" s="259" t="s">
        <v>20</v>
      </c>
      <c r="C3441" s="259" t="s">
        <v>64</v>
      </c>
      <c r="D3441" s="259" t="s">
        <v>64</v>
      </c>
      <c r="E3441" s="259" t="s">
        <v>64</v>
      </c>
      <c r="F3441" s="259" t="s">
        <v>206</v>
      </c>
      <c r="G3441" s="259" t="s">
        <v>49</v>
      </c>
      <c r="H3441" s="306">
        <v>289.25200000000001</v>
      </c>
      <c r="I3441" s="306">
        <v>75.754982999999996</v>
      </c>
      <c r="J3441" s="306">
        <v>68.855999999999995</v>
      </c>
      <c r="K3441" s="306">
        <v>68.855999999999995</v>
      </c>
      <c r="L3441" s="306">
        <v>68.855999999999995</v>
      </c>
      <c r="M3441" s="306">
        <v>68.855999999999995</v>
      </c>
      <c r="N3441" s="306">
        <v>68.855999999999995</v>
      </c>
    </row>
    <row r="3442" spans="1:14">
      <c r="A3442" s="259" t="s">
        <v>9</v>
      </c>
      <c r="B3442" s="259" t="s">
        <v>20</v>
      </c>
      <c r="C3442" s="259" t="s">
        <v>54</v>
      </c>
      <c r="D3442" s="259" t="s">
        <v>72</v>
      </c>
      <c r="E3442" s="259" t="s">
        <v>72</v>
      </c>
      <c r="F3442" s="259" t="s">
        <v>206</v>
      </c>
      <c r="G3442" s="259" t="s">
        <v>49</v>
      </c>
      <c r="H3442" s="306">
        <v>0</v>
      </c>
      <c r="I3442" s="306">
        <v>0</v>
      </c>
      <c r="J3442" s="306">
        <v>0</v>
      </c>
      <c r="K3442" s="306">
        <v>0</v>
      </c>
      <c r="L3442" s="306">
        <v>0</v>
      </c>
      <c r="M3442" s="306">
        <v>0</v>
      </c>
      <c r="N3442" s="306">
        <v>0</v>
      </c>
    </row>
    <row r="3443" spans="1:14">
      <c r="A3443" s="259" t="s">
        <v>9</v>
      </c>
      <c r="B3443" s="259" t="s">
        <v>20</v>
      </c>
      <c r="C3443" s="259" t="s">
        <v>55</v>
      </c>
      <c r="D3443" s="259" t="s">
        <v>73</v>
      </c>
      <c r="E3443" s="259" t="s">
        <v>73</v>
      </c>
      <c r="F3443" s="259" t="s">
        <v>206</v>
      </c>
      <c r="G3443" s="259" t="s">
        <v>49</v>
      </c>
      <c r="H3443" s="306">
        <v>0</v>
      </c>
      <c r="I3443" s="306">
        <v>0</v>
      </c>
      <c r="J3443" s="306">
        <v>0</v>
      </c>
      <c r="K3443" s="306">
        <v>0</v>
      </c>
      <c r="L3443" s="306">
        <v>0</v>
      </c>
      <c r="M3443" s="306">
        <v>0</v>
      </c>
      <c r="N3443" s="306">
        <v>0</v>
      </c>
    </row>
    <row r="3444" spans="1:14">
      <c r="A3444" s="259" t="s">
        <v>9</v>
      </c>
      <c r="B3444" s="259" t="s">
        <v>20</v>
      </c>
      <c r="C3444" s="259" t="s">
        <v>57</v>
      </c>
      <c r="D3444" s="259" t="s">
        <v>74</v>
      </c>
      <c r="E3444" s="259" t="s">
        <v>74</v>
      </c>
      <c r="F3444" s="259" t="s">
        <v>206</v>
      </c>
      <c r="G3444" s="259" t="s">
        <v>49</v>
      </c>
      <c r="H3444" s="306">
        <v>0</v>
      </c>
      <c r="I3444" s="306">
        <v>0</v>
      </c>
      <c r="J3444" s="306">
        <v>0</v>
      </c>
      <c r="K3444" s="306">
        <v>0</v>
      </c>
      <c r="L3444" s="306">
        <v>0</v>
      </c>
      <c r="M3444" s="306">
        <v>0</v>
      </c>
      <c r="N3444" s="306">
        <v>0</v>
      </c>
    </row>
    <row r="3445" spans="1:14">
      <c r="A3445" s="259" t="s">
        <v>9</v>
      </c>
      <c r="B3445" s="259" t="s">
        <v>20</v>
      </c>
      <c r="C3445" s="259" t="s">
        <v>64</v>
      </c>
      <c r="D3445" s="259" t="s">
        <v>75</v>
      </c>
      <c r="E3445" s="259" t="s">
        <v>75</v>
      </c>
      <c r="F3445" s="259" t="s">
        <v>206</v>
      </c>
      <c r="G3445" s="259" t="s">
        <v>49</v>
      </c>
      <c r="H3445" s="306">
        <v>0</v>
      </c>
      <c r="I3445" s="306">
        <v>0</v>
      </c>
      <c r="J3445" s="306">
        <v>0</v>
      </c>
      <c r="K3445" s="306">
        <v>0</v>
      </c>
      <c r="L3445" s="306">
        <v>0</v>
      </c>
      <c r="M3445" s="306">
        <v>0</v>
      </c>
      <c r="N3445" s="306">
        <v>0</v>
      </c>
    </row>
    <row r="3446" spans="1:14">
      <c r="A3446" s="259" t="s">
        <v>9</v>
      </c>
      <c r="B3446" s="259" t="s">
        <v>20</v>
      </c>
      <c r="C3446" s="259" t="s">
        <v>60</v>
      </c>
      <c r="D3446" s="259" t="s">
        <v>76</v>
      </c>
      <c r="E3446" s="259" t="s">
        <v>76</v>
      </c>
      <c r="F3446" s="259" t="s">
        <v>206</v>
      </c>
      <c r="G3446" s="259" t="s">
        <v>49</v>
      </c>
      <c r="H3446" s="306">
        <v>0</v>
      </c>
      <c r="I3446" s="306">
        <v>0</v>
      </c>
      <c r="J3446" s="306">
        <v>0</v>
      </c>
      <c r="K3446" s="306">
        <v>0</v>
      </c>
      <c r="L3446" s="306">
        <v>0</v>
      </c>
      <c r="M3446" s="306">
        <v>0</v>
      </c>
      <c r="N3446" s="306">
        <v>0</v>
      </c>
    </row>
    <row r="3447" spans="1:14">
      <c r="A3447" s="259" t="s">
        <v>9</v>
      </c>
      <c r="B3447" s="259" t="s">
        <v>20</v>
      </c>
      <c r="C3447" s="259" t="s">
        <v>61</v>
      </c>
      <c r="D3447" s="259" t="s">
        <v>77</v>
      </c>
      <c r="E3447" s="259" t="s">
        <v>77</v>
      </c>
      <c r="F3447" s="259" t="s">
        <v>206</v>
      </c>
      <c r="G3447" s="259" t="s">
        <v>49</v>
      </c>
      <c r="H3447" s="306">
        <v>0</v>
      </c>
      <c r="I3447" s="306">
        <v>844.86989400000004</v>
      </c>
      <c r="J3447" s="306">
        <v>2122</v>
      </c>
      <c r="K3447" s="306">
        <v>2122</v>
      </c>
      <c r="L3447" s="306">
        <v>2122</v>
      </c>
      <c r="M3447" s="306">
        <v>2482.9631199999999</v>
      </c>
      <c r="N3447" s="306">
        <v>3671.1525860000002</v>
      </c>
    </row>
    <row r="3448" spans="1:14">
      <c r="A3448" s="259" t="s">
        <v>9</v>
      </c>
      <c r="B3448" s="259" t="s">
        <v>20</v>
      </c>
      <c r="C3448" s="259" t="s">
        <v>62</v>
      </c>
      <c r="D3448" s="259" t="s">
        <v>78</v>
      </c>
      <c r="E3448" s="259" t="s">
        <v>78</v>
      </c>
      <c r="F3448" s="259" t="s">
        <v>206</v>
      </c>
      <c r="G3448" s="259" t="s">
        <v>49</v>
      </c>
      <c r="H3448" s="306">
        <v>11</v>
      </c>
      <c r="I3448" s="306">
        <v>11</v>
      </c>
      <c r="J3448" s="306">
        <v>11</v>
      </c>
      <c r="K3448" s="306">
        <v>11</v>
      </c>
      <c r="L3448" s="306">
        <v>11</v>
      </c>
      <c r="M3448" s="306">
        <v>11</v>
      </c>
      <c r="N3448" s="306">
        <v>11</v>
      </c>
    </row>
    <row r="3449" spans="1:14">
      <c r="A3449" s="259" t="s">
        <v>9</v>
      </c>
      <c r="B3449" s="259" t="s">
        <v>20</v>
      </c>
      <c r="C3449" s="259" t="s">
        <v>63</v>
      </c>
      <c r="D3449" s="259" t="s">
        <v>79</v>
      </c>
      <c r="E3449" s="259" t="s">
        <v>79</v>
      </c>
      <c r="F3449" s="259" t="s">
        <v>206</v>
      </c>
      <c r="G3449" s="259" t="s">
        <v>49</v>
      </c>
      <c r="H3449" s="306">
        <v>0</v>
      </c>
      <c r="I3449" s="306">
        <v>0</v>
      </c>
      <c r="J3449" s="306">
        <v>0</v>
      </c>
      <c r="K3449" s="306">
        <v>0</v>
      </c>
      <c r="L3449" s="306">
        <v>0</v>
      </c>
      <c r="M3449" s="306">
        <v>0</v>
      </c>
      <c r="N3449" s="306">
        <v>0</v>
      </c>
    </row>
    <row r="3450" spans="1:14">
      <c r="A3450" s="259" t="s">
        <v>9</v>
      </c>
      <c r="B3450" s="259" t="s">
        <v>20</v>
      </c>
      <c r="C3450" s="259" t="s">
        <v>60</v>
      </c>
      <c r="D3450" s="259" t="s">
        <v>76</v>
      </c>
      <c r="E3450" s="259" t="s">
        <v>207</v>
      </c>
      <c r="F3450" s="259" t="s">
        <v>206</v>
      </c>
      <c r="G3450" s="259" t="s">
        <v>49</v>
      </c>
      <c r="H3450" s="306">
        <v>0</v>
      </c>
      <c r="I3450" s="306">
        <v>0</v>
      </c>
      <c r="J3450" s="306">
        <v>0</v>
      </c>
      <c r="K3450" s="306">
        <v>0</v>
      </c>
      <c r="L3450" s="306">
        <v>0</v>
      </c>
      <c r="M3450" s="306">
        <v>0</v>
      </c>
      <c r="N3450" s="306">
        <v>0</v>
      </c>
    </row>
    <row r="3451" spans="1:14">
      <c r="A3451" s="259" t="s">
        <v>9</v>
      </c>
      <c r="B3451" s="259" t="s">
        <v>20</v>
      </c>
      <c r="C3451" s="259" t="s">
        <v>63</v>
      </c>
      <c r="D3451" s="259" t="s">
        <v>79</v>
      </c>
      <c r="E3451" s="259" t="s">
        <v>208</v>
      </c>
      <c r="F3451" s="259" t="s">
        <v>206</v>
      </c>
      <c r="G3451" s="259" t="s">
        <v>49</v>
      </c>
      <c r="H3451" s="306">
        <v>0</v>
      </c>
      <c r="I3451" s="306">
        <v>0</v>
      </c>
      <c r="J3451" s="306">
        <v>0</v>
      </c>
      <c r="K3451" s="306">
        <v>0</v>
      </c>
      <c r="L3451" s="306">
        <v>0</v>
      </c>
      <c r="M3451" s="306">
        <v>0</v>
      </c>
      <c r="N3451" s="306">
        <v>0</v>
      </c>
    </row>
    <row r="3452" spans="1:14">
      <c r="A3452" s="259" t="s">
        <v>9</v>
      </c>
      <c r="B3452" s="259" t="s">
        <v>20</v>
      </c>
      <c r="C3452" s="259" t="s">
        <v>65</v>
      </c>
      <c r="D3452" s="259" t="s">
        <v>209</v>
      </c>
      <c r="E3452" s="259" t="s">
        <v>80</v>
      </c>
      <c r="F3452" s="259" t="s">
        <v>206</v>
      </c>
      <c r="G3452" s="259" t="s">
        <v>49</v>
      </c>
      <c r="H3452" s="306">
        <v>0</v>
      </c>
      <c r="I3452" s="306">
        <v>0</v>
      </c>
      <c r="J3452" s="306">
        <v>0</v>
      </c>
      <c r="K3452" s="306">
        <v>0</v>
      </c>
      <c r="L3452" s="306">
        <v>0</v>
      </c>
      <c r="M3452" s="306">
        <v>0</v>
      </c>
      <c r="N3452" s="306">
        <v>0</v>
      </c>
    </row>
    <row r="3453" spans="1:14">
      <c r="A3453" s="259" t="s">
        <v>9</v>
      </c>
      <c r="B3453" s="259" t="s">
        <v>20</v>
      </c>
      <c r="C3453" s="259" t="s">
        <v>65</v>
      </c>
      <c r="D3453" s="259" t="s">
        <v>209</v>
      </c>
      <c r="E3453" s="259" t="s">
        <v>81</v>
      </c>
      <c r="F3453" s="259" t="s">
        <v>206</v>
      </c>
      <c r="G3453" s="259" t="s">
        <v>49</v>
      </c>
      <c r="H3453" s="306">
        <v>0</v>
      </c>
      <c r="I3453" s="306">
        <v>0</v>
      </c>
      <c r="J3453" s="306">
        <v>0</v>
      </c>
      <c r="K3453" s="306">
        <v>0</v>
      </c>
      <c r="L3453" s="306">
        <v>0</v>
      </c>
      <c r="M3453" s="306">
        <v>0</v>
      </c>
      <c r="N3453" s="306">
        <v>0</v>
      </c>
    </row>
    <row r="3454" spans="1:14">
      <c r="A3454" s="259" t="s">
        <v>9</v>
      </c>
      <c r="B3454" s="259" t="s">
        <v>20</v>
      </c>
      <c r="C3454" s="259" t="s">
        <v>82</v>
      </c>
      <c r="D3454" s="259" t="s">
        <v>82</v>
      </c>
      <c r="E3454" s="259" t="s">
        <v>82</v>
      </c>
      <c r="F3454" s="259" t="s">
        <v>206</v>
      </c>
      <c r="G3454" s="259" t="s">
        <v>49</v>
      </c>
      <c r="H3454" s="306">
        <v>0</v>
      </c>
      <c r="I3454" s="306">
        <v>0</v>
      </c>
      <c r="J3454" s="306">
        <v>0</v>
      </c>
      <c r="K3454" s="306">
        <v>0</v>
      </c>
      <c r="L3454" s="306">
        <v>0</v>
      </c>
      <c r="M3454" s="306">
        <v>0</v>
      </c>
      <c r="N3454" s="306">
        <v>0</v>
      </c>
    </row>
    <row r="3455" spans="1:14">
      <c r="A3455" s="259" t="s">
        <v>9</v>
      </c>
      <c r="B3455" s="259" t="s">
        <v>20</v>
      </c>
      <c r="C3455" s="259" t="s">
        <v>83</v>
      </c>
      <c r="D3455" s="259" t="s">
        <v>83</v>
      </c>
      <c r="E3455" s="259" t="s">
        <v>83</v>
      </c>
      <c r="F3455" s="259" t="s">
        <v>206</v>
      </c>
      <c r="G3455" s="259" t="s">
        <v>49</v>
      </c>
      <c r="H3455" s="306">
        <v>0</v>
      </c>
      <c r="I3455" s="306">
        <v>0</v>
      </c>
      <c r="J3455" s="306">
        <v>0</v>
      </c>
      <c r="K3455" s="306">
        <v>0</v>
      </c>
      <c r="L3455" s="306">
        <v>0</v>
      </c>
      <c r="M3455" s="306">
        <v>0</v>
      </c>
      <c r="N3455" s="306">
        <v>0</v>
      </c>
    </row>
    <row r="3456" spans="1:14">
      <c r="A3456" s="259" t="s">
        <v>9</v>
      </c>
      <c r="B3456" s="259" t="s">
        <v>20</v>
      </c>
      <c r="C3456" s="259" t="s">
        <v>84</v>
      </c>
      <c r="D3456" s="259" t="s">
        <v>84</v>
      </c>
      <c r="E3456" s="259" t="s">
        <v>84</v>
      </c>
      <c r="F3456" s="259" t="s">
        <v>206</v>
      </c>
      <c r="G3456" s="259" t="s">
        <v>49</v>
      </c>
      <c r="H3456" s="306">
        <v>0</v>
      </c>
      <c r="I3456" s="306">
        <v>0</v>
      </c>
      <c r="J3456" s="306">
        <v>0</v>
      </c>
      <c r="K3456" s="306">
        <v>0</v>
      </c>
      <c r="L3456" s="306">
        <v>0</v>
      </c>
      <c r="M3456" s="306">
        <v>0</v>
      </c>
      <c r="N3456" s="306">
        <v>0</v>
      </c>
    </row>
    <row r="3457" spans="1:14">
      <c r="A3457" s="259" t="s">
        <v>9</v>
      </c>
      <c r="B3457" s="259" t="s">
        <v>20</v>
      </c>
      <c r="C3457" s="259" t="s">
        <v>85</v>
      </c>
      <c r="D3457" s="259" t="s">
        <v>85</v>
      </c>
      <c r="E3457" s="259" t="s">
        <v>85</v>
      </c>
      <c r="F3457" s="259" t="s">
        <v>206</v>
      </c>
      <c r="G3457" s="259" t="s">
        <v>49</v>
      </c>
      <c r="H3457" s="306">
        <v>0</v>
      </c>
      <c r="I3457" s="306">
        <v>138.50800000000001</v>
      </c>
      <c r="J3457" s="306">
        <v>138.50800000000001</v>
      </c>
      <c r="K3457" s="306">
        <v>138.50800000000001</v>
      </c>
      <c r="L3457" s="306">
        <v>138.50800000000001</v>
      </c>
      <c r="M3457" s="306">
        <v>138.50800000000001</v>
      </c>
      <c r="N3457" s="306">
        <v>377.170703</v>
      </c>
    </row>
    <row r="3458" spans="1:14">
      <c r="A3458" s="259" t="s">
        <v>9</v>
      </c>
      <c r="B3458" s="259" t="s">
        <v>20</v>
      </c>
      <c r="C3458" s="259" t="s">
        <v>87</v>
      </c>
      <c r="D3458" s="259" t="s">
        <v>87</v>
      </c>
      <c r="E3458" s="259" t="s">
        <v>87</v>
      </c>
      <c r="F3458" s="259" t="s">
        <v>206</v>
      </c>
      <c r="G3458" s="259" t="s">
        <v>49</v>
      </c>
      <c r="H3458" s="306">
        <v>0</v>
      </c>
      <c r="I3458" s="306">
        <v>213.497017</v>
      </c>
      <c r="J3458" s="306">
        <v>220.39599999999999</v>
      </c>
      <c r="K3458" s="306">
        <v>220.39599999999999</v>
      </c>
      <c r="L3458" s="306">
        <v>220.39599999999999</v>
      </c>
      <c r="M3458" s="306">
        <v>220.39599999999999</v>
      </c>
      <c r="N3458" s="306">
        <v>220.39599999999999</v>
      </c>
    </row>
    <row r="3459" spans="1:14">
      <c r="A3459" s="259" t="s">
        <v>9</v>
      </c>
      <c r="B3459" s="259" t="s">
        <v>20</v>
      </c>
      <c r="C3459" s="259" t="s">
        <v>88</v>
      </c>
      <c r="D3459" s="259" t="s">
        <v>88</v>
      </c>
      <c r="E3459" s="259" t="s">
        <v>88</v>
      </c>
      <c r="F3459" s="259" t="s">
        <v>206</v>
      </c>
      <c r="G3459" s="259" t="s">
        <v>49</v>
      </c>
      <c r="H3459" s="306">
        <v>0</v>
      </c>
      <c r="I3459" s="306">
        <v>0</v>
      </c>
      <c r="J3459" s="306">
        <v>0</v>
      </c>
      <c r="K3459" s="306">
        <v>0</v>
      </c>
      <c r="L3459" s="306">
        <v>0</v>
      </c>
      <c r="M3459" s="306">
        <v>0</v>
      </c>
      <c r="N3459" s="306">
        <v>0</v>
      </c>
    </row>
    <row r="3460" spans="1:14">
      <c r="A3460" s="259" t="s">
        <v>9</v>
      </c>
      <c r="B3460" s="259" t="s">
        <v>21</v>
      </c>
      <c r="C3460" s="259" t="s">
        <v>48</v>
      </c>
      <c r="D3460" s="259" t="s">
        <v>48</v>
      </c>
      <c r="E3460" s="259" t="s">
        <v>48</v>
      </c>
      <c r="F3460" s="259" t="s">
        <v>206</v>
      </c>
      <c r="G3460" s="259" t="s">
        <v>49</v>
      </c>
      <c r="H3460" s="306">
        <v>1275.4970000000001</v>
      </c>
      <c r="I3460" s="306">
        <v>-2.2737400000000001E-13</v>
      </c>
      <c r="J3460" s="306">
        <v>0</v>
      </c>
      <c r="K3460" s="306">
        <v>0</v>
      </c>
      <c r="L3460" s="306">
        <v>0</v>
      </c>
      <c r="M3460" s="306">
        <v>0</v>
      </c>
      <c r="N3460" s="306">
        <v>0</v>
      </c>
    </row>
    <row r="3461" spans="1:14">
      <c r="A3461" s="259" t="s">
        <v>9</v>
      </c>
      <c r="B3461" s="259" t="s">
        <v>21</v>
      </c>
      <c r="C3461" s="259" t="s">
        <v>53</v>
      </c>
      <c r="D3461" s="259" t="s">
        <v>53</v>
      </c>
      <c r="E3461" s="259" t="s">
        <v>53</v>
      </c>
      <c r="F3461" s="259" t="s">
        <v>206</v>
      </c>
      <c r="G3461" s="259" t="s">
        <v>49</v>
      </c>
      <c r="H3461" s="306">
        <v>0</v>
      </c>
      <c r="I3461" s="306">
        <v>0</v>
      </c>
      <c r="J3461" s="306">
        <v>0</v>
      </c>
      <c r="K3461" s="306">
        <v>0</v>
      </c>
      <c r="L3461" s="306">
        <v>0</v>
      </c>
      <c r="M3461" s="306">
        <v>0</v>
      </c>
      <c r="N3461" s="306">
        <v>0</v>
      </c>
    </row>
    <row r="3462" spans="1:14">
      <c r="A3462" s="259" t="s">
        <v>9</v>
      </c>
      <c r="B3462" s="259" t="s">
        <v>21</v>
      </c>
      <c r="C3462" s="259" t="s">
        <v>54</v>
      </c>
      <c r="D3462" s="259" t="s">
        <v>54</v>
      </c>
      <c r="E3462" s="259" t="s">
        <v>54</v>
      </c>
      <c r="F3462" s="259" t="s">
        <v>206</v>
      </c>
      <c r="G3462" s="259" t="s">
        <v>49</v>
      </c>
      <c r="H3462" s="306">
        <v>2168.62</v>
      </c>
      <c r="I3462" s="306">
        <v>2168.62</v>
      </c>
      <c r="J3462" s="306">
        <v>2168.62</v>
      </c>
      <c r="K3462" s="306">
        <v>2168.62</v>
      </c>
      <c r="L3462" s="306">
        <v>2168.62</v>
      </c>
      <c r="M3462" s="306">
        <v>2168.62</v>
      </c>
      <c r="N3462" s="306">
        <v>2168.62</v>
      </c>
    </row>
    <row r="3463" spans="1:14">
      <c r="A3463" s="259" t="s">
        <v>9</v>
      </c>
      <c r="B3463" s="259" t="s">
        <v>21</v>
      </c>
      <c r="C3463" s="259" t="s">
        <v>55</v>
      </c>
      <c r="D3463" s="259" t="s">
        <v>55</v>
      </c>
      <c r="E3463" s="259" t="s">
        <v>55</v>
      </c>
      <c r="F3463" s="259" t="s">
        <v>206</v>
      </c>
      <c r="G3463" s="259" t="s">
        <v>49</v>
      </c>
      <c r="H3463" s="306">
        <v>2107.3000000000002</v>
      </c>
      <c r="I3463" s="306">
        <v>2077.4</v>
      </c>
      <c r="J3463" s="306">
        <v>2077.4</v>
      </c>
      <c r="K3463" s="306">
        <v>2077.4</v>
      </c>
      <c r="L3463" s="306">
        <v>2077.4</v>
      </c>
      <c r="M3463" s="306">
        <v>2077.4</v>
      </c>
      <c r="N3463" s="306">
        <v>2077.4</v>
      </c>
    </row>
    <row r="3464" spans="1:14">
      <c r="A3464" s="259" t="s">
        <v>9</v>
      </c>
      <c r="B3464" s="259" t="s">
        <v>21</v>
      </c>
      <c r="C3464" s="259" t="s">
        <v>56</v>
      </c>
      <c r="D3464" s="259" t="s">
        <v>56</v>
      </c>
      <c r="E3464" s="259" t="s">
        <v>56</v>
      </c>
      <c r="F3464" s="259" t="s">
        <v>206</v>
      </c>
      <c r="G3464" s="259" t="s">
        <v>49</v>
      </c>
      <c r="H3464" s="306">
        <v>2224</v>
      </c>
      <c r="I3464" s="306">
        <v>1548</v>
      </c>
      <c r="J3464" s="306">
        <v>1548</v>
      </c>
      <c r="K3464" s="306">
        <v>1548</v>
      </c>
      <c r="L3464" s="306">
        <v>1548</v>
      </c>
      <c r="M3464" s="306">
        <v>1548</v>
      </c>
      <c r="N3464" s="306">
        <v>1548</v>
      </c>
    </row>
    <row r="3465" spans="1:14">
      <c r="A3465" s="259" t="s">
        <v>9</v>
      </c>
      <c r="B3465" s="259" t="s">
        <v>21</v>
      </c>
      <c r="C3465" s="259" t="s">
        <v>57</v>
      </c>
      <c r="D3465" s="259" t="s">
        <v>57</v>
      </c>
      <c r="E3465" s="259" t="s">
        <v>57</v>
      </c>
      <c r="F3465" s="259" t="s">
        <v>206</v>
      </c>
      <c r="G3465" s="259" t="s">
        <v>49</v>
      </c>
      <c r="H3465" s="306">
        <v>0</v>
      </c>
      <c r="I3465" s="306">
        <v>0</v>
      </c>
      <c r="J3465" s="306">
        <v>0</v>
      </c>
      <c r="K3465" s="306">
        <v>0</v>
      </c>
      <c r="L3465" s="306">
        <v>0</v>
      </c>
      <c r="M3465" s="306">
        <v>0</v>
      </c>
      <c r="N3465" s="306">
        <v>0</v>
      </c>
    </row>
    <row r="3466" spans="1:14">
      <c r="A3466" s="259" t="s">
        <v>9</v>
      </c>
      <c r="B3466" s="259" t="s">
        <v>21</v>
      </c>
      <c r="C3466" s="259" t="s">
        <v>58</v>
      </c>
      <c r="D3466" s="259" t="s">
        <v>58</v>
      </c>
      <c r="E3466" s="259" t="s">
        <v>58</v>
      </c>
      <c r="F3466" s="259" t="s">
        <v>206</v>
      </c>
      <c r="G3466" s="259" t="s">
        <v>49</v>
      </c>
      <c r="H3466" s="306">
        <v>1744.1</v>
      </c>
      <c r="I3466" s="306">
        <v>1744.1</v>
      </c>
      <c r="J3466" s="306">
        <v>1744.1</v>
      </c>
      <c r="K3466" s="306">
        <v>1744.1</v>
      </c>
      <c r="L3466" s="306">
        <v>1744.1</v>
      </c>
      <c r="M3466" s="306">
        <v>1744.1</v>
      </c>
      <c r="N3466" s="306">
        <v>1744.1</v>
      </c>
    </row>
    <row r="3467" spans="1:14">
      <c r="A3467" s="259" t="s">
        <v>9</v>
      </c>
      <c r="B3467" s="259" t="s">
        <v>21</v>
      </c>
      <c r="C3467" s="259" t="s">
        <v>59</v>
      </c>
      <c r="D3467" s="259" t="s">
        <v>59</v>
      </c>
      <c r="E3467" s="259" t="s">
        <v>59</v>
      </c>
      <c r="F3467" s="259" t="s">
        <v>206</v>
      </c>
      <c r="G3467" s="259" t="s">
        <v>49</v>
      </c>
      <c r="H3467" s="306">
        <v>566.48</v>
      </c>
      <c r="I3467" s="306">
        <v>566.48</v>
      </c>
      <c r="J3467" s="306">
        <v>566.48</v>
      </c>
      <c r="K3467" s="306">
        <v>566.48</v>
      </c>
      <c r="L3467" s="306">
        <v>566.48</v>
      </c>
      <c r="M3467" s="306">
        <v>566.48</v>
      </c>
      <c r="N3467" s="306">
        <v>566.48</v>
      </c>
    </row>
    <row r="3468" spans="1:14">
      <c r="A3468" s="259" t="s">
        <v>9</v>
      </c>
      <c r="B3468" s="259" t="s">
        <v>21</v>
      </c>
      <c r="C3468" s="259" t="s">
        <v>60</v>
      </c>
      <c r="D3468" s="259" t="s">
        <v>60</v>
      </c>
      <c r="E3468" s="259" t="s">
        <v>60</v>
      </c>
      <c r="F3468" s="259" t="s">
        <v>206</v>
      </c>
      <c r="G3468" s="259" t="s">
        <v>49</v>
      </c>
      <c r="H3468" s="306">
        <v>1467.4490000000001</v>
      </c>
      <c r="I3468" s="306">
        <v>1563.249</v>
      </c>
      <c r="J3468" s="306">
        <v>1563.249</v>
      </c>
      <c r="K3468" s="306">
        <v>1563.249</v>
      </c>
      <c r="L3468" s="306">
        <v>1563.249</v>
      </c>
      <c r="M3468" s="306">
        <v>1563.249</v>
      </c>
      <c r="N3468" s="306">
        <v>1563.249</v>
      </c>
    </row>
    <row r="3469" spans="1:14">
      <c r="A3469" s="259" t="s">
        <v>9</v>
      </c>
      <c r="B3469" s="259" t="s">
        <v>21</v>
      </c>
      <c r="C3469" s="259" t="s">
        <v>61</v>
      </c>
      <c r="D3469" s="259" t="s">
        <v>61</v>
      </c>
      <c r="E3469" s="259" t="s">
        <v>61</v>
      </c>
      <c r="F3469" s="259" t="s">
        <v>206</v>
      </c>
      <c r="G3469" s="259" t="s">
        <v>49</v>
      </c>
      <c r="H3469" s="306">
        <v>260</v>
      </c>
      <c r="I3469" s="306">
        <v>260</v>
      </c>
      <c r="J3469" s="306">
        <v>260</v>
      </c>
      <c r="K3469" s="306">
        <v>260</v>
      </c>
      <c r="L3469" s="306">
        <v>260</v>
      </c>
      <c r="M3469" s="306">
        <v>260</v>
      </c>
      <c r="N3469" s="306">
        <v>260</v>
      </c>
    </row>
    <row r="3470" spans="1:14">
      <c r="A3470" s="259" t="s">
        <v>9</v>
      </c>
      <c r="B3470" s="259" t="s">
        <v>21</v>
      </c>
      <c r="C3470" s="259" t="s">
        <v>63</v>
      </c>
      <c r="D3470" s="259" t="s">
        <v>63</v>
      </c>
      <c r="E3470" s="259" t="s">
        <v>63</v>
      </c>
      <c r="F3470" s="259" t="s">
        <v>206</v>
      </c>
      <c r="G3470" s="259" t="s">
        <v>49</v>
      </c>
      <c r="H3470" s="306">
        <v>6.5</v>
      </c>
      <c r="I3470" s="306">
        <v>6.5</v>
      </c>
      <c r="J3470" s="306">
        <v>6.5</v>
      </c>
      <c r="K3470" s="306">
        <v>6.5</v>
      </c>
      <c r="L3470" s="306">
        <v>6.5</v>
      </c>
      <c r="M3470" s="306">
        <v>6.5</v>
      </c>
      <c r="N3470" s="306">
        <v>6.5</v>
      </c>
    </row>
    <row r="3471" spans="1:14">
      <c r="A3471" s="259" t="s">
        <v>9</v>
      </c>
      <c r="B3471" s="259" t="s">
        <v>21</v>
      </c>
      <c r="C3471" s="259" t="s">
        <v>64</v>
      </c>
      <c r="D3471" s="259" t="s">
        <v>64</v>
      </c>
      <c r="E3471" s="259" t="s">
        <v>64</v>
      </c>
      <c r="F3471" s="259" t="s">
        <v>206</v>
      </c>
      <c r="G3471" s="259" t="s">
        <v>49</v>
      </c>
      <c r="H3471" s="306">
        <v>131.19999999999999</v>
      </c>
      <c r="I3471" s="306">
        <v>73.7</v>
      </c>
      <c r="J3471" s="306">
        <v>73.7</v>
      </c>
      <c r="K3471" s="306">
        <v>73.7</v>
      </c>
      <c r="L3471" s="306">
        <v>73.7</v>
      </c>
      <c r="M3471" s="306">
        <v>73.7</v>
      </c>
      <c r="N3471" s="306">
        <v>73.7</v>
      </c>
    </row>
    <row r="3472" spans="1:14">
      <c r="A3472" s="259" t="s">
        <v>9</v>
      </c>
      <c r="B3472" s="259" t="s">
        <v>21</v>
      </c>
      <c r="C3472" s="259" t="s">
        <v>54</v>
      </c>
      <c r="D3472" s="259" t="s">
        <v>72</v>
      </c>
      <c r="E3472" s="259" t="s">
        <v>72</v>
      </c>
      <c r="F3472" s="259" t="s">
        <v>206</v>
      </c>
      <c r="G3472" s="259" t="s">
        <v>49</v>
      </c>
      <c r="H3472" s="306">
        <v>0</v>
      </c>
      <c r="I3472" s="306">
        <v>0</v>
      </c>
      <c r="J3472" s="306">
        <v>0</v>
      </c>
      <c r="K3472" s="306">
        <v>0</v>
      </c>
      <c r="L3472" s="306">
        <v>0</v>
      </c>
      <c r="M3472" s="306">
        <v>0</v>
      </c>
      <c r="N3472" s="306">
        <v>0</v>
      </c>
    </row>
    <row r="3473" spans="1:14">
      <c r="A3473" s="259" t="s">
        <v>9</v>
      </c>
      <c r="B3473" s="259" t="s">
        <v>21</v>
      </c>
      <c r="C3473" s="259" t="s">
        <v>55</v>
      </c>
      <c r="D3473" s="259" t="s">
        <v>73</v>
      </c>
      <c r="E3473" s="259" t="s">
        <v>73</v>
      </c>
      <c r="F3473" s="259" t="s">
        <v>206</v>
      </c>
      <c r="G3473" s="259" t="s">
        <v>49</v>
      </c>
      <c r="H3473" s="306">
        <v>0</v>
      </c>
      <c r="I3473" s="306">
        <v>0</v>
      </c>
      <c r="J3473" s="306">
        <v>0</v>
      </c>
      <c r="K3473" s="306">
        <v>0</v>
      </c>
      <c r="L3473" s="306">
        <v>0</v>
      </c>
      <c r="M3473" s="306">
        <v>0</v>
      </c>
      <c r="N3473" s="306">
        <v>0</v>
      </c>
    </row>
    <row r="3474" spans="1:14">
      <c r="A3474" s="259" t="s">
        <v>9</v>
      </c>
      <c r="B3474" s="259" t="s">
        <v>21</v>
      </c>
      <c r="C3474" s="259" t="s">
        <v>57</v>
      </c>
      <c r="D3474" s="259" t="s">
        <v>74</v>
      </c>
      <c r="E3474" s="259" t="s">
        <v>74</v>
      </c>
      <c r="F3474" s="259" t="s">
        <v>206</v>
      </c>
      <c r="G3474" s="259" t="s">
        <v>49</v>
      </c>
      <c r="H3474" s="306">
        <v>0</v>
      </c>
      <c r="I3474" s="306">
        <v>0</v>
      </c>
      <c r="J3474" s="306">
        <v>0</v>
      </c>
      <c r="K3474" s="306">
        <v>0</v>
      </c>
      <c r="L3474" s="306">
        <v>0</v>
      </c>
      <c r="M3474" s="306">
        <v>0</v>
      </c>
      <c r="N3474" s="306">
        <v>0</v>
      </c>
    </row>
    <row r="3475" spans="1:14">
      <c r="A3475" s="259" t="s">
        <v>9</v>
      </c>
      <c r="B3475" s="259" t="s">
        <v>21</v>
      </c>
      <c r="C3475" s="259" t="s">
        <v>64</v>
      </c>
      <c r="D3475" s="259" t="s">
        <v>75</v>
      </c>
      <c r="E3475" s="259" t="s">
        <v>75</v>
      </c>
      <c r="F3475" s="259" t="s">
        <v>206</v>
      </c>
      <c r="G3475" s="259" t="s">
        <v>49</v>
      </c>
      <c r="H3475" s="306">
        <v>0</v>
      </c>
      <c r="I3475" s="306">
        <v>0</v>
      </c>
      <c r="J3475" s="306">
        <v>0</v>
      </c>
      <c r="K3475" s="306">
        <v>0</v>
      </c>
      <c r="L3475" s="306">
        <v>0</v>
      </c>
      <c r="M3475" s="306">
        <v>0</v>
      </c>
      <c r="N3475" s="306">
        <v>0</v>
      </c>
    </row>
    <row r="3476" spans="1:14">
      <c r="A3476" s="259" t="s">
        <v>9</v>
      </c>
      <c r="B3476" s="259" t="s">
        <v>21</v>
      </c>
      <c r="C3476" s="259" t="s">
        <v>60</v>
      </c>
      <c r="D3476" s="259" t="s">
        <v>76</v>
      </c>
      <c r="E3476" s="259" t="s">
        <v>76</v>
      </c>
      <c r="F3476" s="259" t="s">
        <v>206</v>
      </c>
      <c r="G3476" s="259" t="s">
        <v>49</v>
      </c>
      <c r="H3476" s="306">
        <v>0</v>
      </c>
      <c r="I3476" s="306">
        <v>0</v>
      </c>
      <c r="J3476" s="306">
        <v>0</v>
      </c>
      <c r="K3476" s="306">
        <v>0</v>
      </c>
      <c r="L3476" s="306">
        <v>0</v>
      </c>
      <c r="M3476" s="306">
        <v>3779.0470730000002</v>
      </c>
      <c r="N3476" s="306">
        <v>3779.0470730000002</v>
      </c>
    </row>
    <row r="3477" spans="1:14">
      <c r="A3477" s="259" t="s">
        <v>9</v>
      </c>
      <c r="B3477" s="259" t="s">
        <v>21</v>
      </c>
      <c r="C3477" s="259" t="s">
        <v>61</v>
      </c>
      <c r="D3477" s="259" t="s">
        <v>77</v>
      </c>
      <c r="E3477" s="259" t="s">
        <v>77</v>
      </c>
      <c r="F3477" s="259" t="s">
        <v>206</v>
      </c>
      <c r="G3477" s="259" t="s">
        <v>49</v>
      </c>
      <c r="H3477" s="306">
        <v>0</v>
      </c>
      <c r="I3477" s="306">
        <v>0</v>
      </c>
      <c r="J3477" s="306">
        <v>678</v>
      </c>
      <c r="K3477" s="306">
        <v>678</v>
      </c>
      <c r="L3477" s="306">
        <v>678</v>
      </c>
      <c r="M3477" s="306">
        <v>678</v>
      </c>
      <c r="N3477" s="306">
        <v>678</v>
      </c>
    </row>
    <row r="3478" spans="1:14">
      <c r="A3478" s="259" t="s">
        <v>9</v>
      </c>
      <c r="B3478" s="259" t="s">
        <v>21</v>
      </c>
      <c r="C3478" s="259" t="s">
        <v>62</v>
      </c>
      <c r="D3478" s="259" t="s">
        <v>78</v>
      </c>
      <c r="E3478" s="259" t="s">
        <v>78</v>
      </c>
      <c r="F3478" s="259" t="s">
        <v>206</v>
      </c>
      <c r="G3478" s="259" t="s">
        <v>49</v>
      </c>
      <c r="H3478" s="306">
        <v>0</v>
      </c>
      <c r="I3478" s="306">
        <v>1056.8</v>
      </c>
      <c r="J3478" s="306">
        <v>1056.8</v>
      </c>
      <c r="K3478" s="306">
        <v>1056.8</v>
      </c>
      <c r="L3478" s="306">
        <v>1056.8</v>
      </c>
      <c r="M3478" s="306">
        <v>1056.8</v>
      </c>
      <c r="N3478" s="306">
        <v>1056.8</v>
      </c>
    </row>
    <row r="3479" spans="1:14">
      <c r="A3479" s="259" t="s">
        <v>9</v>
      </c>
      <c r="B3479" s="259" t="s">
        <v>21</v>
      </c>
      <c r="C3479" s="259" t="s">
        <v>63</v>
      </c>
      <c r="D3479" s="259" t="s">
        <v>79</v>
      </c>
      <c r="E3479" s="259" t="s">
        <v>79</v>
      </c>
      <c r="F3479" s="259" t="s">
        <v>206</v>
      </c>
      <c r="G3479" s="259" t="s">
        <v>49</v>
      </c>
      <c r="H3479" s="306">
        <v>1343.9035289999999</v>
      </c>
      <c r="I3479" s="306">
        <v>1343.9035289999999</v>
      </c>
      <c r="J3479" s="306">
        <v>1343.9034999999999</v>
      </c>
      <c r="K3479" s="306">
        <v>1343.9035289999999</v>
      </c>
      <c r="L3479" s="306">
        <v>1343.9035289999999</v>
      </c>
      <c r="M3479" s="306">
        <v>1343.9035289999999</v>
      </c>
      <c r="N3479" s="306">
        <v>1343.9035289999999</v>
      </c>
    </row>
    <row r="3480" spans="1:14">
      <c r="A3480" s="259" t="s">
        <v>9</v>
      </c>
      <c r="B3480" s="259" t="s">
        <v>21</v>
      </c>
      <c r="C3480" s="259" t="s">
        <v>60</v>
      </c>
      <c r="D3480" s="259" t="s">
        <v>76</v>
      </c>
      <c r="E3480" s="259" t="s">
        <v>207</v>
      </c>
      <c r="F3480" s="259" t="s">
        <v>206</v>
      </c>
      <c r="G3480" s="259" t="s">
        <v>49</v>
      </c>
      <c r="H3480" s="306">
        <v>0</v>
      </c>
      <c r="I3480" s="306">
        <v>0</v>
      </c>
      <c r="J3480" s="306">
        <v>0</v>
      </c>
      <c r="K3480" s="306">
        <v>0</v>
      </c>
      <c r="L3480" s="306">
        <v>2638.7608399999999</v>
      </c>
      <c r="M3480" s="306">
        <v>2859.7137680000001</v>
      </c>
      <c r="N3480" s="306">
        <v>8859.7137679999996</v>
      </c>
    </row>
    <row r="3481" spans="1:14">
      <c r="A3481" s="259" t="s">
        <v>9</v>
      </c>
      <c r="B3481" s="259" t="s">
        <v>21</v>
      </c>
      <c r="C3481" s="259" t="s">
        <v>63</v>
      </c>
      <c r="D3481" s="259" t="s">
        <v>79</v>
      </c>
      <c r="E3481" s="259" t="s">
        <v>208</v>
      </c>
      <c r="F3481" s="259" t="s">
        <v>206</v>
      </c>
      <c r="G3481" s="259" t="s">
        <v>49</v>
      </c>
      <c r="H3481" s="306">
        <v>0</v>
      </c>
      <c r="I3481" s="306">
        <v>0</v>
      </c>
      <c r="J3481" s="306">
        <v>0</v>
      </c>
      <c r="K3481" s="306">
        <v>0</v>
      </c>
      <c r="L3481" s="306">
        <v>1583.2565039999999</v>
      </c>
      <c r="M3481" s="306">
        <v>1715.8282610000001</v>
      </c>
      <c r="N3481" s="306">
        <v>5480.0974379999998</v>
      </c>
    </row>
    <row r="3482" spans="1:14">
      <c r="A3482" s="259" t="s">
        <v>9</v>
      </c>
      <c r="B3482" s="259" t="s">
        <v>21</v>
      </c>
      <c r="C3482" s="259" t="s">
        <v>65</v>
      </c>
      <c r="D3482" s="259" t="s">
        <v>209</v>
      </c>
      <c r="E3482" s="259" t="s">
        <v>80</v>
      </c>
      <c r="F3482" s="259" t="s">
        <v>206</v>
      </c>
      <c r="G3482" s="259" t="s">
        <v>49</v>
      </c>
      <c r="H3482" s="306">
        <v>0</v>
      </c>
      <c r="I3482" s="306">
        <v>0</v>
      </c>
      <c r="J3482" s="306">
        <v>0</v>
      </c>
      <c r="K3482" s="306">
        <v>0</v>
      </c>
      <c r="L3482" s="306">
        <v>0</v>
      </c>
      <c r="M3482" s="306">
        <v>0</v>
      </c>
      <c r="N3482" s="306">
        <v>0</v>
      </c>
    </row>
    <row r="3483" spans="1:14">
      <c r="A3483" s="259" t="s">
        <v>9</v>
      </c>
      <c r="B3483" s="259" t="s">
        <v>21</v>
      </c>
      <c r="C3483" s="259" t="s">
        <v>65</v>
      </c>
      <c r="D3483" s="259" t="s">
        <v>209</v>
      </c>
      <c r="E3483" s="259" t="s">
        <v>81</v>
      </c>
      <c r="F3483" s="259" t="s">
        <v>206</v>
      </c>
      <c r="G3483" s="259" t="s">
        <v>49</v>
      </c>
      <c r="H3483" s="306">
        <v>0</v>
      </c>
      <c r="I3483" s="306">
        <v>0</v>
      </c>
      <c r="J3483" s="306">
        <v>0</v>
      </c>
      <c r="K3483" s="306">
        <v>0</v>
      </c>
      <c r="L3483" s="306">
        <v>0</v>
      </c>
      <c r="M3483" s="306">
        <v>0</v>
      </c>
      <c r="N3483" s="306">
        <v>0</v>
      </c>
    </row>
    <row r="3484" spans="1:14">
      <c r="A3484" s="259" t="s">
        <v>9</v>
      </c>
      <c r="B3484" s="259" t="s">
        <v>21</v>
      </c>
      <c r="C3484" s="259" t="s">
        <v>82</v>
      </c>
      <c r="D3484" s="259" t="s">
        <v>82</v>
      </c>
      <c r="E3484" s="259" t="s">
        <v>82</v>
      </c>
      <c r="F3484" s="259" t="s">
        <v>206</v>
      </c>
      <c r="G3484" s="259" t="s">
        <v>49</v>
      </c>
      <c r="H3484" s="306">
        <v>0</v>
      </c>
      <c r="I3484" s="306">
        <v>1275.4970000000001</v>
      </c>
      <c r="J3484" s="306">
        <v>0</v>
      </c>
      <c r="K3484" s="306">
        <v>0</v>
      </c>
      <c r="L3484" s="306">
        <v>0</v>
      </c>
      <c r="M3484" s="306">
        <v>0</v>
      </c>
      <c r="N3484" s="306">
        <v>0</v>
      </c>
    </row>
    <row r="3485" spans="1:14">
      <c r="A3485" s="259" t="s">
        <v>9</v>
      </c>
      <c r="B3485" s="259" t="s">
        <v>21</v>
      </c>
      <c r="C3485" s="259" t="s">
        <v>83</v>
      </c>
      <c r="D3485" s="259" t="s">
        <v>83</v>
      </c>
      <c r="E3485" s="259" t="s">
        <v>83</v>
      </c>
      <c r="F3485" s="259" t="s">
        <v>206</v>
      </c>
      <c r="G3485" s="259" t="s">
        <v>49</v>
      </c>
      <c r="H3485" s="306">
        <v>0</v>
      </c>
      <c r="I3485" s="306">
        <v>0</v>
      </c>
      <c r="J3485" s="306">
        <v>0</v>
      </c>
      <c r="K3485" s="306">
        <v>0</v>
      </c>
      <c r="L3485" s="306">
        <v>0</v>
      </c>
      <c r="M3485" s="306">
        <v>0</v>
      </c>
      <c r="N3485" s="306">
        <v>0</v>
      </c>
    </row>
    <row r="3486" spans="1:14">
      <c r="A3486" s="259" t="s">
        <v>9</v>
      </c>
      <c r="B3486" s="259" t="s">
        <v>21</v>
      </c>
      <c r="C3486" s="259" t="s">
        <v>84</v>
      </c>
      <c r="D3486" s="259" t="s">
        <v>84</v>
      </c>
      <c r="E3486" s="259" t="s">
        <v>84</v>
      </c>
      <c r="F3486" s="259" t="s">
        <v>206</v>
      </c>
      <c r="G3486" s="259" t="s">
        <v>49</v>
      </c>
      <c r="H3486" s="306">
        <v>0</v>
      </c>
      <c r="I3486" s="306">
        <v>0</v>
      </c>
      <c r="J3486" s="306">
        <v>0</v>
      </c>
      <c r="K3486" s="306">
        <v>0</v>
      </c>
      <c r="L3486" s="306">
        <v>0</v>
      </c>
      <c r="M3486" s="306">
        <v>0</v>
      </c>
      <c r="N3486" s="306">
        <v>0</v>
      </c>
    </row>
    <row r="3487" spans="1:14">
      <c r="A3487" s="259" t="s">
        <v>9</v>
      </c>
      <c r="B3487" s="259" t="s">
        <v>21</v>
      </c>
      <c r="C3487" s="259" t="s">
        <v>85</v>
      </c>
      <c r="D3487" s="259" t="s">
        <v>85</v>
      </c>
      <c r="E3487" s="259" t="s">
        <v>85</v>
      </c>
      <c r="F3487" s="259" t="s">
        <v>206</v>
      </c>
      <c r="G3487" s="259" t="s">
        <v>49</v>
      </c>
      <c r="H3487" s="306">
        <v>0</v>
      </c>
      <c r="I3487" s="306">
        <v>0</v>
      </c>
      <c r="J3487" s="306">
        <v>0</v>
      </c>
      <c r="K3487" s="306">
        <v>0</v>
      </c>
      <c r="L3487" s="306">
        <v>0</v>
      </c>
      <c r="M3487" s="306">
        <v>0</v>
      </c>
      <c r="N3487" s="306">
        <v>0</v>
      </c>
    </row>
    <row r="3488" spans="1:14">
      <c r="A3488" s="259" t="s">
        <v>9</v>
      </c>
      <c r="B3488" s="259" t="s">
        <v>21</v>
      </c>
      <c r="C3488" s="259" t="s">
        <v>87</v>
      </c>
      <c r="D3488" s="259" t="s">
        <v>87</v>
      </c>
      <c r="E3488" s="259" t="s">
        <v>87</v>
      </c>
      <c r="F3488" s="259" t="s">
        <v>206</v>
      </c>
      <c r="G3488" s="259" t="s">
        <v>49</v>
      </c>
      <c r="H3488" s="306">
        <v>0</v>
      </c>
      <c r="I3488" s="306">
        <v>57.5</v>
      </c>
      <c r="J3488" s="306">
        <v>57.5</v>
      </c>
      <c r="K3488" s="306">
        <v>57.5</v>
      </c>
      <c r="L3488" s="306">
        <v>57.5</v>
      </c>
      <c r="M3488" s="306">
        <v>57.5</v>
      </c>
      <c r="N3488" s="306">
        <v>57.5</v>
      </c>
    </row>
    <row r="3489" spans="1:14">
      <c r="A3489" s="259" t="s">
        <v>9</v>
      </c>
      <c r="B3489" s="259" t="s">
        <v>21</v>
      </c>
      <c r="C3489" s="259" t="s">
        <v>88</v>
      </c>
      <c r="D3489" s="259" t="s">
        <v>88</v>
      </c>
      <c r="E3489" s="259" t="s">
        <v>88</v>
      </c>
      <c r="F3489" s="259" t="s">
        <v>206</v>
      </c>
      <c r="G3489" s="259" t="s">
        <v>49</v>
      </c>
      <c r="H3489" s="306">
        <v>0</v>
      </c>
      <c r="I3489" s="306">
        <v>0</v>
      </c>
      <c r="J3489" s="306">
        <v>0</v>
      </c>
      <c r="K3489" s="306">
        <v>0</v>
      </c>
      <c r="L3489" s="306">
        <v>0</v>
      </c>
      <c r="M3489" s="306">
        <v>0</v>
      </c>
      <c r="N3489" s="306">
        <v>0</v>
      </c>
    </row>
    <row r="3490" spans="1:14">
      <c r="A3490" s="259" t="s">
        <v>9</v>
      </c>
      <c r="B3490" s="259" t="s">
        <v>22</v>
      </c>
      <c r="C3490" s="259" t="s">
        <v>48</v>
      </c>
      <c r="D3490" s="259" t="s">
        <v>48</v>
      </c>
      <c r="E3490" s="259" t="s">
        <v>48</v>
      </c>
      <c r="F3490" s="259" t="s">
        <v>206</v>
      </c>
      <c r="G3490" s="259" t="s">
        <v>49</v>
      </c>
      <c r="H3490" s="306">
        <v>0</v>
      </c>
      <c r="I3490" s="306">
        <v>0</v>
      </c>
      <c r="J3490" s="306">
        <v>0</v>
      </c>
      <c r="K3490" s="306">
        <v>0</v>
      </c>
      <c r="L3490" s="306">
        <v>0</v>
      </c>
      <c r="M3490" s="306">
        <v>0</v>
      </c>
      <c r="N3490" s="306">
        <v>0</v>
      </c>
    </row>
    <row r="3491" spans="1:14">
      <c r="A3491" s="259" t="s">
        <v>9</v>
      </c>
      <c r="B3491" s="259" t="s">
        <v>22</v>
      </c>
      <c r="C3491" s="259" t="s">
        <v>53</v>
      </c>
      <c r="D3491" s="259" t="s">
        <v>53</v>
      </c>
      <c r="E3491" s="259" t="s">
        <v>53</v>
      </c>
      <c r="F3491" s="259" t="s">
        <v>206</v>
      </c>
      <c r="G3491" s="259" t="s">
        <v>49</v>
      </c>
      <c r="H3491" s="306">
        <v>0</v>
      </c>
      <c r="I3491" s="306">
        <v>0</v>
      </c>
      <c r="J3491" s="306">
        <v>0</v>
      </c>
      <c r="K3491" s="306">
        <v>0</v>
      </c>
      <c r="L3491" s="306">
        <v>0</v>
      </c>
      <c r="M3491" s="306">
        <v>0</v>
      </c>
      <c r="N3491" s="306">
        <v>0</v>
      </c>
    </row>
    <row r="3492" spans="1:14">
      <c r="A3492" s="259" t="s">
        <v>9</v>
      </c>
      <c r="B3492" s="259" t="s">
        <v>22</v>
      </c>
      <c r="C3492" s="259" t="s">
        <v>54</v>
      </c>
      <c r="D3492" s="259" t="s">
        <v>54</v>
      </c>
      <c r="E3492" s="259" t="s">
        <v>54</v>
      </c>
      <c r="F3492" s="259" t="s">
        <v>206</v>
      </c>
      <c r="G3492" s="259" t="s">
        <v>49</v>
      </c>
      <c r="H3492" s="306">
        <v>4853.0667560000002</v>
      </c>
      <c r="I3492" s="306">
        <v>4778.1637559999999</v>
      </c>
      <c r="J3492" s="306">
        <v>4778.1638000000003</v>
      </c>
      <c r="K3492" s="306">
        <v>4778.1637559999999</v>
      </c>
      <c r="L3492" s="306">
        <v>4778.1637559999999</v>
      </c>
      <c r="M3492" s="306">
        <v>4778.1637559999999</v>
      </c>
      <c r="N3492" s="306">
        <v>4778.1637559999999</v>
      </c>
    </row>
    <row r="3493" spans="1:14">
      <c r="A3493" s="259" t="s">
        <v>9</v>
      </c>
      <c r="B3493" s="259" t="s">
        <v>22</v>
      </c>
      <c r="C3493" s="259" t="s">
        <v>55</v>
      </c>
      <c r="D3493" s="259" t="s">
        <v>55</v>
      </c>
      <c r="E3493" s="259" t="s">
        <v>55</v>
      </c>
      <c r="F3493" s="259" t="s">
        <v>206</v>
      </c>
      <c r="G3493" s="259" t="s">
        <v>49</v>
      </c>
      <c r="H3493" s="306">
        <v>1330.1420000000001</v>
      </c>
      <c r="I3493" s="306">
        <v>1205.6220000000001</v>
      </c>
      <c r="J3493" s="306">
        <v>1205.6220000000001</v>
      </c>
      <c r="K3493" s="306">
        <v>1205.6220000000001</v>
      </c>
      <c r="L3493" s="306">
        <v>1205.6220000000001</v>
      </c>
      <c r="M3493" s="306">
        <v>1205.6220000000001</v>
      </c>
      <c r="N3493" s="306">
        <v>1205.6220000000001</v>
      </c>
    </row>
    <row r="3494" spans="1:14">
      <c r="A3494" s="259" t="s">
        <v>9</v>
      </c>
      <c r="B3494" s="259" t="s">
        <v>22</v>
      </c>
      <c r="C3494" s="259" t="s">
        <v>56</v>
      </c>
      <c r="D3494" s="259" t="s">
        <v>56</v>
      </c>
      <c r="E3494" s="259" t="s">
        <v>56</v>
      </c>
      <c r="F3494" s="259" t="s">
        <v>206</v>
      </c>
      <c r="G3494" s="259" t="s">
        <v>49</v>
      </c>
      <c r="H3494" s="306">
        <v>1143.9000000000001</v>
      </c>
      <c r="I3494" s="306">
        <v>25.1</v>
      </c>
      <c r="J3494" s="306">
        <v>25.1</v>
      </c>
      <c r="K3494" s="306">
        <v>25.1</v>
      </c>
      <c r="L3494" s="306">
        <v>25.1</v>
      </c>
      <c r="M3494" s="306">
        <v>25.1</v>
      </c>
      <c r="N3494" s="306">
        <v>25.1</v>
      </c>
    </row>
    <row r="3495" spans="1:14">
      <c r="A3495" s="259" t="s">
        <v>9</v>
      </c>
      <c r="B3495" s="259" t="s">
        <v>22</v>
      </c>
      <c r="C3495" s="259" t="s">
        <v>57</v>
      </c>
      <c r="D3495" s="259" t="s">
        <v>57</v>
      </c>
      <c r="E3495" s="259" t="s">
        <v>57</v>
      </c>
      <c r="F3495" s="259" t="s">
        <v>206</v>
      </c>
      <c r="G3495" s="259" t="s">
        <v>49</v>
      </c>
      <c r="H3495" s="306">
        <v>0</v>
      </c>
      <c r="I3495" s="306">
        <v>0</v>
      </c>
      <c r="J3495" s="306">
        <v>0</v>
      </c>
      <c r="K3495" s="306">
        <v>0</v>
      </c>
      <c r="L3495" s="306">
        <v>0</v>
      </c>
      <c r="M3495" s="306">
        <v>0</v>
      </c>
      <c r="N3495" s="306">
        <v>0</v>
      </c>
    </row>
    <row r="3496" spans="1:14">
      <c r="A3496" s="259" t="s">
        <v>9</v>
      </c>
      <c r="B3496" s="259" t="s">
        <v>22</v>
      </c>
      <c r="C3496" s="259" t="s">
        <v>58</v>
      </c>
      <c r="D3496" s="259" t="s">
        <v>58</v>
      </c>
      <c r="E3496" s="259" t="s">
        <v>58</v>
      </c>
      <c r="F3496" s="259" t="s">
        <v>206</v>
      </c>
      <c r="G3496" s="259" t="s">
        <v>49</v>
      </c>
      <c r="H3496" s="306">
        <v>0</v>
      </c>
      <c r="I3496" s="306">
        <v>0</v>
      </c>
      <c r="J3496" s="306">
        <v>0</v>
      </c>
      <c r="K3496" s="306">
        <v>0</v>
      </c>
      <c r="L3496" s="306">
        <v>0</v>
      </c>
      <c r="M3496" s="306">
        <v>0</v>
      </c>
      <c r="N3496" s="306">
        <v>0</v>
      </c>
    </row>
    <row r="3497" spans="1:14">
      <c r="A3497" s="259" t="s">
        <v>9</v>
      </c>
      <c r="B3497" s="259" t="s">
        <v>22</v>
      </c>
      <c r="C3497" s="259" t="s">
        <v>59</v>
      </c>
      <c r="D3497" s="259" t="s">
        <v>59</v>
      </c>
      <c r="E3497" s="259" t="s">
        <v>59</v>
      </c>
      <c r="F3497" s="259" t="s">
        <v>206</v>
      </c>
      <c r="G3497" s="259" t="s">
        <v>49</v>
      </c>
      <c r="H3497" s="306">
        <v>2073.1329999999998</v>
      </c>
      <c r="I3497" s="306">
        <v>2073.1329999999998</v>
      </c>
      <c r="J3497" s="306">
        <v>2073.1329999999998</v>
      </c>
      <c r="K3497" s="306">
        <v>2073.1329999999998</v>
      </c>
      <c r="L3497" s="306">
        <v>2073.1329999999998</v>
      </c>
      <c r="M3497" s="306">
        <v>2073.1329999999998</v>
      </c>
      <c r="N3497" s="306">
        <v>2073.1329999999998</v>
      </c>
    </row>
    <row r="3498" spans="1:14">
      <c r="A3498" s="259" t="s">
        <v>9</v>
      </c>
      <c r="B3498" s="259" t="s">
        <v>22</v>
      </c>
      <c r="C3498" s="259" t="s">
        <v>60</v>
      </c>
      <c r="D3498" s="259" t="s">
        <v>60</v>
      </c>
      <c r="E3498" s="259" t="s">
        <v>60</v>
      </c>
      <c r="F3498" s="259" t="s">
        <v>206</v>
      </c>
      <c r="G3498" s="259" t="s">
        <v>49</v>
      </c>
      <c r="H3498" s="306">
        <v>1269.7474999999999</v>
      </c>
      <c r="I3498" s="306">
        <v>1269.7474999999999</v>
      </c>
      <c r="J3498" s="306">
        <v>1269.7474999999999</v>
      </c>
      <c r="K3498" s="306">
        <v>1269.7474999999999</v>
      </c>
      <c r="L3498" s="306">
        <v>1269.7474999999999</v>
      </c>
      <c r="M3498" s="306">
        <v>1269.7474999999999</v>
      </c>
      <c r="N3498" s="306">
        <v>1269.7474999999999</v>
      </c>
    </row>
    <row r="3499" spans="1:14">
      <c r="A3499" s="259" t="s">
        <v>9</v>
      </c>
      <c r="B3499" s="259" t="s">
        <v>22</v>
      </c>
      <c r="C3499" s="259" t="s">
        <v>61</v>
      </c>
      <c r="D3499" s="259" t="s">
        <v>61</v>
      </c>
      <c r="E3499" s="259" t="s">
        <v>61</v>
      </c>
      <c r="F3499" s="259" t="s">
        <v>206</v>
      </c>
      <c r="G3499" s="259" t="s">
        <v>49</v>
      </c>
      <c r="H3499" s="306">
        <v>117.949</v>
      </c>
      <c r="I3499" s="306">
        <v>117.949</v>
      </c>
      <c r="J3499" s="306">
        <v>117.949</v>
      </c>
      <c r="K3499" s="306">
        <v>117.949</v>
      </c>
      <c r="L3499" s="306">
        <v>117.949</v>
      </c>
      <c r="M3499" s="306">
        <v>117.949</v>
      </c>
      <c r="N3499" s="306">
        <v>117.949</v>
      </c>
    </row>
    <row r="3500" spans="1:14">
      <c r="A3500" s="259" t="s">
        <v>9</v>
      </c>
      <c r="B3500" s="259" t="s">
        <v>22</v>
      </c>
      <c r="C3500" s="259" t="s">
        <v>63</v>
      </c>
      <c r="D3500" s="259" t="s">
        <v>63</v>
      </c>
      <c r="E3500" s="259" t="s">
        <v>63</v>
      </c>
      <c r="F3500" s="259" t="s">
        <v>206</v>
      </c>
      <c r="G3500" s="259" t="s">
        <v>49</v>
      </c>
      <c r="H3500" s="306">
        <v>406</v>
      </c>
      <c r="I3500" s="306">
        <v>1062</v>
      </c>
      <c r="J3500" s="306">
        <v>1062</v>
      </c>
      <c r="K3500" s="306">
        <v>1062</v>
      </c>
      <c r="L3500" s="306">
        <v>1062</v>
      </c>
      <c r="M3500" s="306">
        <v>1062</v>
      </c>
      <c r="N3500" s="306">
        <v>1062</v>
      </c>
    </row>
    <row r="3501" spans="1:14">
      <c r="A3501" s="259" t="s">
        <v>9</v>
      </c>
      <c r="B3501" s="259" t="s">
        <v>22</v>
      </c>
      <c r="C3501" s="259" t="s">
        <v>64</v>
      </c>
      <c r="D3501" s="259" t="s">
        <v>64</v>
      </c>
      <c r="E3501" s="259" t="s">
        <v>64</v>
      </c>
      <c r="F3501" s="259" t="s">
        <v>206</v>
      </c>
      <c r="G3501" s="259" t="s">
        <v>49</v>
      </c>
      <c r="H3501" s="306">
        <v>286.899</v>
      </c>
      <c r="I3501" s="306">
        <v>219.899</v>
      </c>
      <c r="J3501" s="306">
        <v>219.899</v>
      </c>
      <c r="K3501" s="306">
        <v>219.899</v>
      </c>
      <c r="L3501" s="306">
        <v>219.899</v>
      </c>
      <c r="M3501" s="306">
        <v>219.899</v>
      </c>
      <c r="N3501" s="306">
        <v>219.899</v>
      </c>
    </row>
    <row r="3502" spans="1:14">
      <c r="A3502" s="259" t="s">
        <v>9</v>
      </c>
      <c r="B3502" s="259" t="s">
        <v>22</v>
      </c>
      <c r="C3502" s="259" t="s">
        <v>54</v>
      </c>
      <c r="D3502" s="259" t="s">
        <v>72</v>
      </c>
      <c r="E3502" s="259" t="s">
        <v>72</v>
      </c>
      <c r="F3502" s="259" t="s">
        <v>206</v>
      </c>
      <c r="G3502" s="259" t="s">
        <v>49</v>
      </c>
      <c r="H3502" s="306">
        <v>0</v>
      </c>
      <c r="I3502" s="306">
        <v>0</v>
      </c>
      <c r="J3502" s="306">
        <v>0</v>
      </c>
      <c r="K3502" s="306">
        <v>0</v>
      </c>
      <c r="L3502" s="306">
        <v>453.13457799999998</v>
      </c>
      <c r="M3502" s="306">
        <v>453.13457799999998</v>
      </c>
      <c r="N3502" s="306">
        <v>453.13457799999998</v>
      </c>
    </row>
    <row r="3503" spans="1:14">
      <c r="A3503" s="259" t="s">
        <v>9</v>
      </c>
      <c r="B3503" s="259" t="s">
        <v>22</v>
      </c>
      <c r="C3503" s="259" t="s">
        <v>55</v>
      </c>
      <c r="D3503" s="259" t="s">
        <v>73</v>
      </c>
      <c r="E3503" s="259" t="s">
        <v>73</v>
      </c>
      <c r="F3503" s="259" t="s">
        <v>206</v>
      </c>
      <c r="G3503" s="259" t="s">
        <v>49</v>
      </c>
      <c r="H3503" s="306">
        <v>0</v>
      </c>
      <c r="I3503" s="306">
        <v>0</v>
      </c>
      <c r="J3503" s="306">
        <v>0</v>
      </c>
      <c r="K3503" s="306">
        <v>0</v>
      </c>
      <c r="L3503" s="306">
        <v>0</v>
      </c>
      <c r="M3503" s="306">
        <v>0</v>
      </c>
      <c r="N3503" s="306">
        <v>0</v>
      </c>
    </row>
    <row r="3504" spans="1:14">
      <c r="A3504" s="259" t="s">
        <v>9</v>
      </c>
      <c r="B3504" s="259" t="s">
        <v>22</v>
      </c>
      <c r="C3504" s="259" t="s">
        <v>57</v>
      </c>
      <c r="D3504" s="259" t="s">
        <v>74</v>
      </c>
      <c r="E3504" s="259" t="s">
        <v>74</v>
      </c>
      <c r="F3504" s="259" t="s">
        <v>206</v>
      </c>
      <c r="G3504" s="259" t="s">
        <v>49</v>
      </c>
      <c r="H3504" s="306">
        <v>0</v>
      </c>
      <c r="I3504" s="306">
        <v>0</v>
      </c>
      <c r="J3504" s="306">
        <v>0</v>
      </c>
      <c r="K3504" s="306">
        <v>0</v>
      </c>
      <c r="L3504" s="306">
        <v>0</v>
      </c>
      <c r="M3504" s="306">
        <v>0</v>
      </c>
      <c r="N3504" s="306">
        <v>0</v>
      </c>
    </row>
    <row r="3505" spans="1:14">
      <c r="A3505" s="259" t="s">
        <v>9</v>
      </c>
      <c r="B3505" s="259" t="s">
        <v>22</v>
      </c>
      <c r="C3505" s="259" t="s">
        <v>64</v>
      </c>
      <c r="D3505" s="259" t="s">
        <v>75</v>
      </c>
      <c r="E3505" s="259" t="s">
        <v>75</v>
      </c>
      <c r="F3505" s="259" t="s">
        <v>206</v>
      </c>
      <c r="G3505" s="259" t="s">
        <v>49</v>
      </c>
      <c r="H3505" s="306">
        <v>0</v>
      </c>
      <c r="I3505" s="306">
        <v>0</v>
      </c>
      <c r="J3505" s="306">
        <v>0</v>
      </c>
      <c r="K3505" s="306">
        <v>0</v>
      </c>
      <c r="L3505" s="306">
        <v>0</v>
      </c>
      <c r="M3505" s="306">
        <v>0</v>
      </c>
      <c r="N3505" s="306">
        <v>0</v>
      </c>
    </row>
    <row r="3506" spans="1:14">
      <c r="A3506" s="259" t="s">
        <v>9</v>
      </c>
      <c r="B3506" s="259" t="s">
        <v>22</v>
      </c>
      <c r="C3506" s="259" t="s">
        <v>60</v>
      </c>
      <c r="D3506" s="259" t="s">
        <v>76</v>
      </c>
      <c r="E3506" s="259" t="s">
        <v>76</v>
      </c>
      <c r="F3506" s="259" t="s">
        <v>206</v>
      </c>
      <c r="G3506" s="259" t="s">
        <v>49</v>
      </c>
      <c r="H3506" s="306">
        <v>0</v>
      </c>
      <c r="I3506" s="306">
        <v>0</v>
      </c>
      <c r="J3506" s="306">
        <v>0</v>
      </c>
      <c r="K3506" s="306">
        <v>0</v>
      </c>
      <c r="L3506" s="306">
        <v>0</v>
      </c>
      <c r="M3506" s="306">
        <v>4000</v>
      </c>
      <c r="N3506" s="306">
        <v>7008.1086960000002</v>
      </c>
    </row>
    <row r="3507" spans="1:14">
      <c r="A3507" s="259" t="s">
        <v>9</v>
      </c>
      <c r="B3507" s="259" t="s">
        <v>22</v>
      </c>
      <c r="C3507" s="259" t="s">
        <v>61</v>
      </c>
      <c r="D3507" s="259" t="s">
        <v>77</v>
      </c>
      <c r="E3507" s="259" t="s">
        <v>77</v>
      </c>
      <c r="F3507" s="259" t="s">
        <v>206</v>
      </c>
      <c r="G3507" s="259" t="s">
        <v>49</v>
      </c>
      <c r="H3507" s="306">
        <v>0</v>
      </c>
      <c r="I3507" s="306">
        <v>0</v>
      </c>
      <c r="J3507" s="306">
        <v>0</v>
      </c>
      <c r="K3507" s="306">
        <v>0</v>
      </c>
      <c r="L3507" s="306">
        <v>0</v>
      </c>
      <c r="M3507" s="306">
        <v>0</v>
      </c>
      <c r="N3507" s="306">
        <v>0</v>
      </c>
    </row>
    <row r="3508" spans="1:14">
      <c r="A3508" s="259" t="s">
        <v>9</v>
      </c>
      <c r="B3508" s="259" t="s">
        <v>22</v>
      </c>
      <c r="C3508" s="259" t="s">
        <v>62</v>
      </c>
      <c r="D3508" s="259" t="s">
        <v>78</v>
      </c>
      <c r="E3508" s="259" t="s">
        <v>78</v>
      </c>
      <c r="F3508" s="259" t="s">
        <v>206</v>
      </c>
      <c r="G3508" s="259" t="s">
        <v>49</v>
      </c>
      <c r="H3508" s="306">
        <v>800</v>
      </c>
      <c r="I3508" s="306">
        <v>800</v>
      </c>
      <c r="J3508" s="306">
        <v>800</v>
      </c>
      <c r="K3508" s="306">
        <v>800</v>
      </c>
      <c r="L3508" s="306">
        <v>800</v>
      </c>
      <c r="M3508" s="306">
        <v>800</v>
      </c>
      <c r="N3508" s="306">
        <v>800</v>
      </c>
    </row>
    <row r="3509" spans="1:14">
      <c r="A3509" s="259" t="s">
        <v>9</v>
      </c>
      <c r="B3509" s="259" t="s">
        <v>22</v>
      </c>
      <c r="C3509" s="259" t="s">
        <v>63</v>
      </c>
      <c r="D3509" s="259" t="s">
        <v>79</v>
      </c>
      <c r="E3509" s="259" t="s">
        <v>79</v>
      </c>
      <c r="F3509" s="259" t="s">
        <v>206</v>
      </c>
      <c r="G3509" s="259" t="s">
        <v>49</v>
      </c>
      <c r="H3509" s="306">
        <v>594</v>
      </c>
      <c r="I3509" s="306">
        <v>594</v>
      </c>
      <c r="J3509" s="306">
        <v>594</v>
      </c>
      <c r="K3509" s="306">
        <v>594</v>
      </c>
      <c r="L3509" s="306">
        <v>594</v>
      </c>
      <c r="M3509" s="306">
        <v>594</v>
      </c>
      <c r="N3509" s="306">
        <v>594</v>
      </c>
    </row>
    <row r="3510" spans="1:14">
      <c r="A3510" s="259" t="s">
        <v>9</v>
      </c>
      <c r="B3510" s="259" t="s">
        <v>22</v>
      </c>
      <c r="C3510" s="259" t="s">
        <v>60</v>
      </c>
      <c r="D3510" s="259" t="s">
        <v>76</v>
      </c>
      <c r="E3510" s="259" t="s">
        <v>207</v>
      </c>
      <c r="F3510" s="259" t="s">
        <v>206</v>
      </c>
      <c r="G3510" s="259" t="s">
        <v>49</v>
      </c>
      <c r="H3510" s="306">
        <v>0</v>
      </c>
      <c r="I3510" s="306">
        <v>0</v>
      </c>
      <c r="J3510" s="306">
        <v>0</v>
      </c>
      <c r="K3510" s="306">
        <v>0</v>
      </c>
      <c r="L3510" s="306">
        <v>1554.234651</v>
      </c>
      <c r="M3510" s="306">
        <v>1554.234651</v>
      </c>
      <c r="N3510" s="306">
        <v>4546.1259550000004</v>
      </c>
    </row>
    <row r="3511" spans="1:14">
      <c r="A3511" s="259" t="s">
        <v>9</v>
      </c>
      <c r="B3511" s="259" t="s">
        <v>22</v>
      </c>
      <c r="C3511" s="259" t="s">
        <v>63</v>
      </c>
      <c r="D3511" s="259" t="s">
        <v>79</v>
      </c>
      <c r="E3511" s="259" t="s">
        <v>208</v>
      </c>
      <c r="F3511" s="259" t="s">
        <v>206</v>
      </c>
      <c r="G3511" s="259" t="s">
        <v>49</v>
      </c>
      <c r="H3511" s="306">
        <v>0</v>
      </c>
      <c r="I3511" s="306">
        <v>0</v>
      </c>
      <c r="J3511" s="306">
        <v>0</v>
      </c>
      <c r="K3511" s="306">
        <v>0</v>
      </c>
      <c r="L3511" s="306">
        <v>932.54079000000002</v>
      </c>
      <c r="M3511" s="306">
        <v>932.54079000000002</v>
      </c>
      <c r="N3511" s="306">
        <v>2727.675573</v>
      </c>
    </row>
    <row r="3512" spans="1:14">
      <c r="A3512" s="259" t="s">
        <v>9</v>
      </c>
      <c r="B3512" s="259" t="s">
        <v>22</v>
      </c>
      <c r="C3512" s="259" t="s">
        <v>65</v>
      </c>
      <c r="D3512" s="259" t="s">
        <v>209</v>
      </c>
      <c r="E3512" s="259" t="s">
        <v>80</v>
      </c>
      <c r="F3512" s="259" t="s">
        <v>206</v>
      </c>
      <c r="G3512" s="259" t="s">
        <v>49</v>
      </c>
      <c r="H3512" s="306">
        <v>0</v>
      </c>
      <c r="I3512" s="306">
        <v>0</v>
      </c>
      <c r="J3512" s="306">
        <v>0</v>
      </c>
      <c r="K3512" s="306">
        <v>0</v>
      </c>
      <c r="L3512" s="306">
        <v>0</v>
      </c>
      <c r="M3512" s="306">
        <v>0</v>
      </c>
      <c r="N3512" s="306">
        <v>0</v>
      </c>
    </row>
    <row r="3513" spans="1:14">
      <c r="A3513" s="259" t="s">
        <v>9</v>
      </c>
      <c r="B3513" s="259" t="s">
        <v>22</v>
      </c>
      <c r="C3513" s="259" t="s">
        <v>65</v>
      </c>
      <c r="D3513" s="259" t="s">
        <v>209</v>
      </c>
      <c r="E3513" s="259" t="s">
        <v>81</v>
      </c>
      <c r="F3513" s="259" t="s">
        <v>206</v>
      </c>
      <c r="G3513" s="259" t="s">
        <v>49</v>
      </c>
      <c r="H3513" s="306">
        <v>0</v>
      </c>
      <c r="I3513" s="306">
        <v>0</v>
      </c>
      <c r="J3513" s="306">
        <v>0</v>
      </c>
      <c r="K3513" s="306">
        <v>0</v>
      </c>
      <c r="L3513" s="306">
        <v>0</v>
      </c>
      <c r="M3513" s="306">
        <v>0</v>
      </c>
      <c r="N3513" s="306">
        <v>0</v>
      </c>
    </row>
    <row r="3514" spans="1:14">
      <c r="A3514" s="259" t="s">
        <v>9</v>
      </c>
      <c r="B3514" s="259" t="s">
        <v>22</v>
      </c>
      <c r="C3514" s="259" t="s">
        <v>82</v>
      </c>
      <c r="D3514" s="259" t="s">
        <v>82</v>
      </c>
      <c r="E3514" s="259" t="s">
        <v>82</v>
      </c>
      <c r="F3514" s="259" t="s">
        <v>206</v>
      </c>
      <c r="G3514" s="259" t="s">
        <v>49</v>
      </c>
      <c r="H3514" s="306">
        <v>0</v>
      </c>
      <c r="I3514" s="306">
        <v>0</v>
      </c>
      <c r="J3514" s="306">
        <v>0</v>
      </c>
      <c r="K3514" s="306">
        <v>0</v>
      </c>
      <c r="L3514" s="306">
        <v>0</v>
      </c>
      <c r="M3514" s="306">
        <v>0</v>
      </c>
      <c r="N3514" s="306">
        <v>0</v>
      </c>
    </row>
    <row r="3515" spans="1:14">
      <c r="A3515" s="259" t="s">
        <v>9</v>
      </c>
      <c r="B3515" s="259" t="s">
        <v>22</v>
      </c>
      <c r="C3515" s="259" t="s">
        <v>83</v>
      </c>
      <c r="D3515" s="259" t="s">
        <v>83</v>
      </c>
      <c r="E3515" s="259" t="s">
        <v>83</v>
      </c>
      <c r="F3515" s="259" t="s">
        <v>206</v>
      </c>
      <c r="G3515" s="259" t="s">
        <v>49</v>
      </c>
      <c r="H3515" s="306">
        <v>0</v>
      </c>
      <c r="I3515" s="306">
        <v>0</v>
      </c>
      <c r="J3515" s="306">
        <v>0</v>
      </c>
      <c r="K3515" s="306">
        <v>0</v>
      </c>
      <c r="L3515" s="306">
        <v>0</v>
      </c>
      <c r="M3515" s="306">
        <v>0</v>
      </c>
      <c r="N3515" s="306">
        <v>0</v>
      </c>
    </row>
    <row r="3516" spans="1:14">
      <c r="A3516" s="259" t="s">
        <v>9</v>
      </c>
      <c r="B3516" s="259" t="s">
        <v>22</v>
      </c>
      <c r="C3516" s="259" t="s">
        <v>84</v>
      </c>
      <c r="D3516" s="259" t="s">
        <v>84</v>
      </c>
      <c r="E3516" s="259" t="s">
        <v>84</v>
      </c>
      <c r="F3516" s="259" t="s">
        <v>206</v>
      </c>
      <c r="G3516" s="259" t="s">
        <v>49</v>
      </c>
      <c r="H3516" s="306">
        <v>0</v>
      </c>
      <c r="I3516" s="306">
        <v>0</v>
      </c>
      <c r="J3516" s="306">
        <v>0</v>
      </c>
      <c r="K3516" s="306">
        <v>0</v>
      </c>
      <c r="L3516" s="306">
        <v>0</v>
      </c>
      <c r="M3516" s="306">
        <v>0</v>
      </c>
      <c r="N3516" s="306">
        <v>0</v>
      </c>
    </row>
    <row r="3517" spans="1:14">
      <c r="A3517" s="259" t="s">
        <v>9</v>
      </c>
      <c r="B3517" s="259" t="s">
        <v>22</v>
      </c>
      <c r="C3517" s="259" t="s">
        <v>85</v>
      </c>
      <c r="D3517" s="259" t="s">
        <v>85</v>
      </c>
      <c r="E3517" s="259" t="s">
        <v>85</v>
      </c>
      <c r="F3517" s="259" t="s">
        <v>206</v>
      </c>
      <c r="G3517" s="259" t="s">
        <v>49</v>
      </c>
      <c r="H3517" s="306">
        <v>0</v>
      </c>
      <c r="I3517" s="306">
        <v>1118.8</v>
      </c>
      <c r="J3517" s="306">
        <v>1118.8</v>
      </c>
      <c r="K3517" s="306">
        <v>1118.8</v>
      </c>
      <c r="L3517" s="306">
        <v>1118.8</v>
      </c>
      <c r="M3517" s="306">
        <v>1118.8</v>
      </c>
      <c r="N3517" s="306">
        <v>1118.8</v>
      </c>
    </row>
    <row r="3518" spans="1:14">
      <c r="A3518" s="259" t="s">
        <v>9</v>
      </c>
      <c r="B3518" s="259" t="s">
        <v>22</v>
      </c>
      <c r="C3518" s="259" t="s">
        <v>87</v>
      </c>
      <c r="D3518" s="259" t="s">
        <v>87</v>
      </c>
      <c r="E3518" s="259" t="s">
        <v>87</v>
      </c>
      <c r="F3518" s="259" t="s">
        <v>206</v>
      </c>
      <c r="G3518" s="259" t="s">
        <v>49</v>
      </c>
      <c r="H3518" s="306">
        <v>0</v>
      </c>
      <c r="I3518" s="306">
        <v>67</v>
      </c>
      <c r="J3518" s="306">
        <v>67</v>
      </c>
      <c r="K3518" s="306">
        <v>67</v>
      </c>
      <c r="L3518" s="306">
        <v>67</v>
      </c>
      <c r="M3518" s="306">
        <v>67</v>
      </c>
      <c r="N3518" s="306">
        <v>67</v>
      </c>
    </row>
    <row r="3519" spans="1:14">
      <c r="A3519" s="259" t="s">
        <v>9</v>
      </c>
      <c r="B3519" s="259" t="s">
        <v>22</v>
      </c>
      <c r="C3519" s="259" t="s">
        <v>88</v>
      </c>
      <c r="D3519" s="259" t="s">
        <v>88</v>
      </c>
      <c r="E3519" s="259" t="s">
        <v>88</v>
      </c>
      <c r="F3519" s="259" t="s">
        <v>206</v>
      </c>
      <c r="G3519" s="259" t="s">
        <v>49</v>
      </c>
      <c r="H3519" s="306">
        <v>0</v>
      </c>
      <c r="I3519" s="306">
        <v>0</v>
      </c>
      <c r="J3519" s="306">
        <v>0</v>
      </c>
      <c r="K3519" s="306">
        <v>0</v>
      </c>
      <c r="L3519" s="306">
        <v>0</v>
      </c>
      <c r="M3519" s="306">
        <v>0</v>
      </c>
      <c r="N3519" s="306">
        <v>0</v>
      </c>
    </row>
    <row r="3520" spans="1:14">
      <c r="A3520" s="259" t="s">
        <v>9</v>
      </c>
      <c r="B3520" s="259" t="s">
        <v>23</v>
      </c>
      <c r="C3520" s="259" t="s">
        <v>48</v>
      </c>
      <c r="D3520" s="259" t="s">
        <v>48</v>
      </c>
      <c r="E3520" s="259" t="s">
        <v>48</v>
      </c>
      <c r="F3520" s="259" t="s">
        <v>206</v>
      </c>
      <c r="G3520" s="259" t="s">
        <v>49</v>
      </c>
      <c r="H3520" s="306">
        <v>518.85599999999999</v>
      </c>
      <c r="I3520" s="306">
        <v>0</v>
      </c>
      <c r="J3520" s="306">
        <v>0</v>
      </c>
      <c r="K3520" s="306">
        <v>0</v>
      </c>
      <c r="L3520" s="306">
        <v>0</v>
      </c>
      <c r="M3520" s="306">
        <v>0</v>
      </c>
      <c r="N3520" s="306">
        <v>0</v>
      </c>
    </row>
    <row r="3521" spans="1:14">
      <c r="A3521" s="259" t="s">
        <v>9</v>
      </c>
      <c r="B3521" s="259" t="s">
        <v>23</v>
      </c>
      <c r="C3521" s="259" t="s">
        <v>53</v>
      </c>
      <c r="D3521" s="259" t="s">
        <v>53</v>
      </c>
      <c r="E3521" s="259" t="s">
        <v>53</v>
      </c>
      <c r="F3521" s="259" t="s">
        <v>206</v>
      </c>
      <c r="G3521" s="259" t="s">
        <v>49</v>
      </c>
      <c r="H3521" s="306">
        <v>0</v>
      </c>
      <c r="I3521" s="306">
        <v>0</v>
      </c>
      <c r="J3521" s="306">
        <v>0</v>
      </c>
      <c r="K3521" s="306">
        <v>0</v>
      </c>
      <c r="L3521" s="306">
        <v>0</v>
      </c>
      <c r="M3521" s="306">
        <v>0</v>
      </c>
      <c r="N3521" s="306">
        <v>0</v>
      </c>
    </row>
    <row r="3522" spans="1:14">
      <c r="A3522" s="259" t="s">
        <v>9</v>
      </c>
      <c r="B3522" s="259" t="s">
        <v>23</v>
      </c>
      <c r="C3522" s="259" t="s">
        <v>54</v>
      </c>
      <c r="D3522" s="259" t="s">
        <v>54</v>
      </c>
      <c r="E3522" s="259" t="s">
        <v>54</v>
      </c>
      <c r="F3522" s="259" t="s">
        <v>206</v>
      </c>
      <c r="G3522" s="259" t="s">
        <v>49</v>
      </c>
      <c r="H3522" s="306">
        <v>1183.694</v>
      </c>
      <c r="I3522" s="306">
        <v>1183.694</v>
      </c>
      <c r="J3522" s="306">
        <v>1183.694</v>
      </c>
      <c r="K3522" s="306">
        <v>1183.694</v>
      </c>
      <c r="L3522" s="306">
        <v>1183.694</v>
      </c>
      <c r="M3522" s="306">
        <v>1183.694</v>
      </c>
      <c r="N3522" s="306">
        <v>1183.694</v>
      </c>
    </row>
    <row r="3523" spans="1:14">
      <c r="A3523" s="259" t="s">
        <v>9</v>
      </c>
      <c r="B3523" s="259" t="s">
        <v>23</v>
      </c>
      <c r="C3523" s="259" t="s">
        <v>55</v>
      </c>
      <c r="D3523" s="259" t="s">
        <v>55</v>
      </c>
      <c r="E3523" s="259" t="s">
        <v>55</v>
      </c>
      <c r="F3523" s="259" t="s">
        <v>206</v>
      </c>
      <c r="G3523" s="259" t="s">
        <v>49</v>
      </c>
      <c r="H3523" s="306">
        <v>89.61</v>
      </c>
      <c r="I3523" s="306">
        <v>89.61</v>
      </c>
      <c r="J3523" s="306">
        <v>89.61</v>
      </c>
      <c r="K3523" s="306">
        <v>89.61</v>
      </c>
      <c r="L3523" s="306">
        <v>89.61</v>
      </c>
      <c r="M3523" s="306">
        <v>89.61</v>
      </c>
      <c r="N3523" s="306">
        <v>89.61</v>
      </c>
    </row>
    <row r="3524" spans="1:14">
      <c r="A3524" s="259" t="s">
        <v>9</v>
      </c>
      <c r="B3524" s="259" t="s">
        <v>23</v>
      </c>
      <c r="C3524" s="259" t="s">
        <v>56</v>
      </c>
      <c r="D3524" s="259" t="s">
        <v>56</v>
      </c>
      <c r="E3524" s="259" t="s">
        <v>56</v>
      </c>
      <c r="F3524" s="259" t="s">
        <v>206</v>
      </c>
      <c r="G3524" s="259" t="s">
        <v>49</v>
      </c>
      <c r="H3524" s="306">
        <v>400.2</v>
      </c>
      <c r="I3524" s="306">
        <v>0</v>
      </c>
      <c r="J3524" s="306">
        <v>0</v>
      </c>
      <c r="K3524" s="306">
        <v>0</v>
      </c>
      <c r="L3524" s="306">
        <v>0</v>
      </c>
      <c r="M3524" s="306">
        <v>0</v>
      </c>
      <c r="N3524" s="306">
        <v>0</v>
      </c>
    </row>
    <row r="3525" spans="1:14">
      <c r="A3525" s="259" t="s">
        <v>9</v>
      </c>
      <c r="B3525" s="259" t="s">
        <v>23</v>
      </c>
      <c r="C3525" s="259" t="s">
        <v>57</v>
      </c>
      <c r="D3525" s="259" t="s">
        <v>57</v>
      </c>
      <c r="E3525" s="259" t="s">
        <v>57</v>
      </c>
      <c r="F3525" s="259" t="s">
        <v>206</v>
      </c>
      <c r="G3525" s="259" t="s">
        <v>49</v>
      </c>
      <c r="H3525" s="306">
        <v>0</v>
      </c>
      <c r="I3525" s="306">
        <v>0</v>
      </c>
      <c r="J3525" s="306">
        <v>0</v>
      </c>
      <c r="K3525" s="306">
        <v>0</v>
      </c>
      <c r="L3525" s="306">
        <v>0</v>
      </c>
      <c r="M3525" s="306">
        <v>0</v>
      </c>
      <c r="N3525" s="306">
        <v>0</v>
      </c>
    </row>
    <row r="3526" spans="1:14">
      <c r="A3526" s="259" t="s">
        <v>9</v>
      </c>
      <c r="B3526" s="259" t="s">
        <v>23</v>
      </c>
      <c r="C3526" s="259" t="s">
        <v>58</v>
      </c>
      <c r="D3526" s="259" t="s">
        <v>58</v>
      </c>
      <c r="E3526" s="259" t="s">
        <v>58</v>
      </c>
      <c r="F3526" s="259" t="s">
        <v>206</v>
      </c>
      <c r="G3526" s="259" t="s">
        <v>49</v>
      </c>
      <c r="H3526" s="306">
        <v>1246</v>
      </c>
      <c r="I3526" s="306">
        <v>1246</v>
      </c>
      <c r="J3526" s="306">
        <v>1246</v>
      </c>
      <c r="K3526" s="306">
        <v>1246</v>
      </c>
      <c r="L3526" s="306">
        <v>1246</v>
      </c>
      <c r="M3526" s="306">
        <v>1246</v>
      </c>
      <c r="N3526" s="306">
        <v>1246</v>
      </c>
    </row>
    <row r="3527" spans="1:14">
      <c r="A3527" s="259" t="s">
        <v>9</v>
      </c>
      <c r="B3527" s="259" t="s">
        <v>23</v>
      </c>
      <c r="C3527" s="259" t="s">
        <v>59</v>
      </c>
      <c r="D3527" s="259" t="s">
        <v>59</v>
      </c>
      <c r="E3527" s="259" t="s">
        <v>59</v>
      </c>
      <c r="F3527" s="259" t="s">
        <v>206</v>
      </c>
      <c r="G3527" s="259" t="s">
        <v>49</v>
      </c>
      <c r="H3527" s="306">
        <v>509.08800000000002</v>
      </c>
      <c r="I3527" s="306">
        <v>509.08800000000002</v>
      </c>
      <c r="J3527" s="306">
        <v>509.08800000000002</v>
      </c>
      <c r="K3527" s="306">
        <v>509.08800000000002</v>
      </c>
      <c r="L3527" s="306">
        <v>509.08800000000002</v>
      </c>
      <c r="M3527" s="306">
        <v>509.08800000000002</v>
      </c>
      <c r="N3527" s="306">
        <v>509.08800000000002</v>
      </c>
    </row>
    <row r="3528" spans="1:14">
      <c r="A3528" s="259" t="s">
        <v>9</v>
      </c>
      <c r="B3528" s="259" t="s">
        <v>23</v>
      </c>
      <c r="C3528" s="259" t="s">
        <v>60</v>
      </c>
      <c r="D3528" s="259" t="s">
        <v>60</v>
      </c>
      <c r="E3528" s="259" t="s">
        <v>60</v>
      </c>
      <c r="F3528" s="259" t="s">
        <v>206</v>
      </c>
      <c r="G3528" s="259" t="s">
        <v>49</v>
      </c>
      <c r="H3528" s="306">
        <v>107.7</v>
      </c>
      <c r="I3528" s="306">
        <v>107.7</v>
      </c>
      <c r="J3528" s="306">
        <v>107.7</v>
      </c>
      <c r="K3528" s="306">
        <v>107.7</v>
      </c>
      <c r="L3528" s="306">
        <v>107.7</v>
      </c>
      <c r="M3528" s="306">
        <v>107.7</v>
      </c>
      <c r="N3528" s="306">
        <v>107.7</v>
      </c>
    </row>
    <row r="3529" spans="1:14">
      <c r="A3529" s="259" t="s">
        <v>9</v>
      </c>
      <c r="B3529" s="259" t="s">
        <v>23</v>
      </c>
      <c r="C3529" s="259" t="s">
        <v>61</v>
      </c>
      <c r="D3529" s="259" t="s">
        <v>61</v>
      </c>
      <c r="E3529" s="259" t="s">
        <v>61</v>
      </c>
      <c r="F3529" s="259" t="s">
        <v>206</v>
      </c>
      <c r="G3529" s="259" t="s">
        <v>49</v>
      </c>
      <c r="H3529" s="306">
        <v>212.4</v>
      </c>
      <c r="I3529" s="306">
        <v>212.4</v>
      </c>
      <c r="J3529" s="306">
        <v>212.4</v>
      </c>
      <c r="K3529" s="306">
        <v>212.4</v>
      </c>
      <c r="L3529" s="306">
        <v>212.4</v>
      </c>
      <c r="M3529" s="306">
        <v>212.4</v>
      </c>
      <c r="N3529" s="306">
        <v>212.4</v>
      </c>
    </row>
    <row r="3530" spans="1:14">
      <c r="A3530" s="259" t="s">
        <v>9</v>
      </c>
      <c r="B3530" s="259" t="s">
        <v>23</v>
      </c>
      <c r="C3530" s="259" t="s">
        <v>63</v>
      </c>
      <c r="D3530" s="259" t="s">
        <v>63</v>
      </c>
      <c r="E3530" s="259" t="s">
        <v>63</v>
      </c>
      <c r="F3530" s="259" t="s">
        <v>206</v>
      </c>
      <c r="G3530" s="259" t="s">
        <v>49</v>
      </c>
      <c r="H3530" s="306">
        <v>0</v>
      </c>
      <c r="I3530" s="306">
        <v>0</v>
      </c>
      <c r="J3530" s="306">
        <v>0</v>
      </c>
      <c r="K3530" s="306">
        <v>0</v>
      </c>
      <c r="L3530" s="306">
        <v>0</v>
      </c>
      <c r="M3530" s="306">
        <v>0</v>
      </c>
      <c r="N3530" s="306">
        <v>0</v>
      </c>
    </row>
    <row r="3531" spans="1:14">
      <c r="A3531" s="259" t="s">
        <v>9</v>
      </c>
      <c r="B3531" s="259" t="s">
        <v>23</v>
      </c>
      <c r="C3531" s="259" t="s">
        <v>64</v>
      </c>
      <c r="D3531" s="259" t="s">
        <v>64</v>
      </c>
      <c r="E3531" s="259" t="s">
        <v>64</v>
      </c>
      <c r="F3531" s="259" t="s">
        <v>206</v>
      </c>
      <c r="G3531" s="259" t="s">
        <v>49</v>
      </c>
      <c r="H3531" s="306">
        <v>310.642</v>
      </c>
      <c r="I3531" s="306">
        <v>26.991</v>
      </c>
      <c r="J3531" s="306">
        <v>26.991</v>
      </c>
      <c r="K3531" s="306">
        <v>26.991</v>
      </c>
      <c r="L3531" s="306">
        <v>26.991</v>
      </c>
      <c r="M3531" s="306">
        <v>26.991</v>
      </c>
      <c r="N3531" s="306">
        <v>26.991</v>
      </c>
    </row>
    <row r="3532" spans="1:14">
      <c r="A3532" s="259" t="s">
        <v>9</v>
      </c>
      <c r="B3532" s="259" t="s">
        <v>23</v>
      </c>
      <c r="C3532" s="259" t="s">
        <v>54</v>
      </c>
      <c r="D3532" s="259" t="s">
        <v>72</v>
      </c>
      <c r="E3532" s="259" t="s">
        <v>72</v>
      </c>
      <c r="F3532" s="259" t="s">
        <v>206</v>
      </c>
      <c r="G3532" s="259" t="s">
        <v>49</v>
      </c>
      <c r="H3532" s="306">
        <v>0</v>
      </c>
      <c r="I3532" s="306">
        <v>0</v>
      </c>
      <c r="J3532" s="306">
        <v>0</v>
      </c>
      <c r="K3532" s="306">
        <v>0</v>
      </c>
      <c r="L3532" s="306">
        <v>0</v>
      </c>
      <c r="M3532" s="306">
        <v>0</v>
      </c>
      <c r="N3532" s="306">
        <v>0</v>
      </c>
    </row>
    <row r="3533" spans="1:14">
      <c r="A3533" s="259" t="s">
        <v>9</v>
      </c>
      <c r="B3533" s="259" t="s">
        <v>23</v>
      </c>
      <c r="C3533" s="259" t="s">
        <v>55</v>
      </c>
      <c r="D3533" s="259" t="s">
        <v>73</v>
      </c>
      <c r="E3533" s="259" t="s">
        <v>73</v>
      </c>
      <c r="F3533" s="259" t="s">
        <v>206</v>
      </c>
      <c r="G3533" s="259" t="s">
        <v>49</v>
      </c>
      <c r="H3533" s="306">
        <v>0</v>
      </c>
      <c r="I3533" s="306">
        <v>0</v>
      </c>
      <c r="J3533" s="306">
        <v>0</v>
      </c>
      <c r="K3533" s="306">
        <v>0</v>
      </c>
      <c r="L3533" s="306">
        <v>0</v>
      </c>
      <c r="M3533" s="306">
        <v>0</v>
      </c>
      <c r="N3533" s="306">
        <v>0</v>
      </c>
    </row>
    <row r="3534" spans="1:14">
      <c r="A3534" s="259" t="s">
        <v>9</v>
      </c>
      <c r="B3534" s="259" t="s">
        <v>23</v>
      </c>
      <c r="C3534" s="259" t="s">
        <v>57</v>
      </c>
      <c r="D3534" s="259" t="s">
        <v>74</v>
      </c>
      <c r="E3534" s="259" t="s">
        <v>74</v>
      </c>
      <c r="F3534" s="259" t="s">
        <v>206</v>
      </c>
      <c r="G3534" s="259" t="s">
        <v>49</v>
      </c>
      <c r="H3534" s="306">
        <v>0</v>
      </c>
      <c r="I3534" s="306">
        <v>0</v>
      </c>
      <c r="J3534" s="306">
        <v>0</v>
      </c>
      <c r="K3534" s="306">
        <v>0</v>
      </c>
      <c r="L3534" s="306">
        <v>0</v>
      </c>
      <c r="M3534" s="306">
        <v>0</v>
      </c>
      <c r="N3534" s="306">
        <v>0</v>
      </c>
    </row>
    <row r="3535" spans="1:14">
      <c r="A3535" s="259" t="s">
        <v>9</v>
      </c>
      <c r="B3535" s="259" t="s">
        <v>23</v>
      </c>
      <c r="C3535" s="259" t="s">
        <v>64</v>
      </c>
      <c r="D3535" s="259" t="s">
        <v>75</v>
      </c>
      <c r="E3535" s="259" t="s">
        <v>75</v>
      </c>
      <c r="F3535" s="259" t="s">
        <v>206</v>
      </c>
      <c r="G3535" s="259" t="s">
        <v>49</v>
      </c>
      <c r="H3535" s="306">
        <v>0</v>
      </c>
      <c r="I3535" s="306">
        <v>0</v>
      </c>
      <c r="J3535" s="306">
        <v>0</v>
      </c>
      <c r="K3535" s="306">
        <v>0</v>
      </c>
      <c r="L3535" s="306">
        <v>0</v>
      </c>
      <c r="M3535" s="306">
        <v>0</v>
      </c>
      <c r="N3535" s="306">
        <v>0</v>
      </c>
    </row>
    <row r="3536" spans="1:14">
      <c r="A3536" s="259" t="s">
        <v>9</v>
      </c>
      <c r="B3536" s="259" t="s">
        <v>23</v>
      </c>
      <c r="C3536" s="259" t="s">
        <v>60</v>
      </c>
      <c r="D3536" s="259" t="s">
        <v>76</v>
      </c>
      <c r="E3536" s="259" t="s">
        <v>76</v>
      </c>
      <c r="F3536" s="259" t="s">
        <v>206</v>
      </c>
      <c r="G3536" s="259" t="s">
        <v>49</v>
      </c>
      <c r="H3536" s="306">
        <v>0</v>
      </c>
      <c r="I3536" s="306">
        <v>0</v>
      </c>
      <c r="J3536" s="306">
        <v>0</v>
      </c>
      <c r="K3536" s="306">
        <v>0</v>
      </c>
      <c r="L3536" s="306">
        <v>0</v>
      </c>
      <c r="M3536" s="306">
        <v>0</v>
      </c>
      <c r="N3536" s="306">
        <v>0</v>
      </c>
    </row>
    <row r="3537" spans="1:14">
      <c r="A3537" s="259" t="s">
        <v>9</v>
      </c>
      <c r="B3537" s="259" t="s">
        <v>23</v>
      </c>
      <c r="C3537" s="259" t="s">
        <v>61</v>
      </c>
      <c r="D3537" s="259" t="s">
        <v>77</v>
      </c>
      <c r="E3537" s="259" t="s">
        <v>77</v>
      </c>
      <c r="F3537" s="259" t="s">
        <v>206</v>
      </c>
      <c r="G3537" s="259" t="s">
        <v>49</v>
      </c>
      <c r="H3537" s="306">
        <v>0</v>
      </c>
      <c r="I3537" s="306">
        <v>0</v>
      </c>
      <c r="J3537" s="306">
        <v>0</v>
      </c>
      <c r="K3537" s="306">
        <v>0</v>
      </c>
      <c r="L3537" s="306">
        <v>0</v>
      </c>
      <c r="M3537" s="306">
        <v>0</v>
      </c>
      <c r="N3537" s="306">
        <v>0</v>
      </c>
    </row>
    <row r="3538" spans="1:14">
      <c r="A3538" s="259" t="s">
        <v>9</v>
      </c>
      <c r="B3538" s="259" t="s">
        <v>23</v>
      </c>
      <c r="C3538" s="259" t="s">
        <v>62</v>
      </c>
      <c r="D3538" s="259" t="s">
        <v>78</v>
      </c>
      <c r="E3538" s="259" t="s">
        <v>78</v>
      </c>
      <c r="F3538" s="259" t="s">
        <v>206</v>
      </c>
      <c r="G3538" s="259" t="s">
        <v>49</v>
      </c>
      <c r="H3538" s="306">
        <v>0</v>
      </c>
      <c r="I3538" s="306">
        <v>0</v>
      </c>
      <c r="J3538" s="306">
        <v>0</v>
      </c>
      <c r="K3538" s="306">
        <v>0</v>
      </c>
      <c r="L3538" s="306">
        <v>0</v>
      </c>
      <c r="M3538" s="306">
        <v>0</v>
      </c>
      <c r="N3538" s="306">
        <v>0</v>
      </c>
    </row>
    <row r="3539" spans="1:14">
      <c r="A3539" s="259" t="s">
        <v>9</v>
      </c>
      <c r="B3539" s="259" t="s">
        <v>23</v>
      </c>
      <c r="C3539" s="259" t="s">
        <v>63</v>
      </c>
      <c r="D3539" s="259" t="s">
        <v>79</v>
      </c>
      <c r="E3539" s="259" t="s">
        <v>79</v>
      </c>
      <c r="F3539" s="259" t="s">
        <v>206</v>
      </c>
      <c r="G3539" s="259" t="s">
        <v>49</v>
      </c>
      <c r="H3539" s="306">
        <v>0</v>
      </c>
      <c r="I3539" s="306">
        <v>0</v>
      </c>
      <c r="J3539" s="306">
        <v>0</v>
      </c>
      <c r="K3539" s="306">
        <v>0</v>
      </c>
      <c r="L3539" s="306">
        <v>0</v>
      </c>
      <c r="M3539" s="306">
        <v>0</v>
      </c>
      <c r="N3539" s="306">
        <v>0</v>
      </c>
    </row>
    <row r="3540" spans="1:14">
      <c r="A3540" s="259" t="s">
        <v>9</v>
      </c>
      <c r="B3540" s="259" t="s">
        <v>23</v>
      </c>
      <c r="C3540" s="259" t="s">
        <v>60</v>
      </c>
      <c r="D3540" s="259" t="s">
        <v>76</v>
      </c>
      <c r="E3540" s="259" t="s">
        <v>207</v>
      </c>
      <c r="F3540" s="259" t="s">
        <v>206</v>
      </c>
      <c r="G3540" s="259" t="s">
        <v>49</v>
      </c>
      <c r="H3540" s="306">
        <v>0</v>
      </c>
      <c r="I3540" s="306">
        <v>0</v>
      </c>
      <c r="J3540" s="306">
        <v>0</v>
      </c>
      <c r="K3540" s="306">
        <v>0</v>
      </c>
      <c r="L3540" s="306">
        <v>0</v>
      </c>
      <c r="M3540" s="306">
        <v>0</v>
      </c>
      <c r="N3540" s="306">
        <v>0</v>
      </c>
    </row>
    <row r="3541" spans="1:14">
      <c r="A3541" s="259" t="s">
        <v>9</v>
      </c>
      <c r="B3541" s="259" t="s">
        <v>23</v>
      </c>
      <c r="C3541" s="259" t="s">
        <v>63</v>
      </c>
      <c r="D3541" s="259" t="s">
        <v>79</v>
      </c>
      <c r="E3541" s="259" t="s">
        <v>208</v>
      </c>
      <c r="F3541" s="259" t="s">
        <v>206</v>
      </c>
      <c r="G3541" s="259" t="s">
        <v>49</v>
      </c>
      <c r="H3541" s="306">
        <v>0</v>
      </c>
      <c r="I3541" s="306">
        <v>0</v>
      </c>
      <c r="J3541" s="306">
        <v>0</v>
      </c>
      <c r="K3541" s="306">
        <v>0</v>
      </c>
      <c r="L3541" s="306">
        <v>0</v>
      </c>
      <c r="M3541" s="306">
        <v>0</v>
      </c>
      <c r="N3541" s="306">
        <v>0</v>
      </c>
    </row>
    <row r="3542" spans="1:14">
      <c r="A3542" s="259" t="s">
        <v>9</v>
      </c>
      <c r="B3542" s="259" t="s">
        <v>23</v>
      </c>
      <c r="C3542" s="259" t="s">
        <v>65</v>
      </c>
      <c r="D3542" s="259" t="s">
        <v>209</v>
      </c>
      <c r="E3542" s="259" t="s">
        <v>80</v>
      </c>
      <c r="F3542" s="259" t="s">
        <v>206</v>
      </c>
      <c r="G3542" s="259" t="s">
        <v>49</v>
      </c>
      <c r="H3542" s="306">
        <v>0</v>
      </c>
      <c r="I3542" s="306">
        <v>0</v>
      </c>
      <c r="J3542" s="306">
        <v>0</v>
      </c>
      <c r="K3542" s="306">
        <v>0</v>
      </c>
      <c r="L3542" s="306">
        <v>0</v>
      </c>
      <c r="M3542" s="306">
        <v>0</v>
      </c>
      <c r="N3542" s="306">
        <v>0</v>
      </c>
    </row>
    <row r="3543" spans="1:14">
      <c r="A3543" s="259" t="s">
        <v>9</v>
      </c>
      <c r="B3543" s="259" t="s">
        <v>23</v>
      </c>
      <c r="C3543" s="259" t="s">
        <v>65</v>
      </c>
      <c r="D3543" s="259" t="s">
        <v>209</v>
      </c>
      <c r="E3543" s="259" t="s">
        <v>81</v>
      </c>
      <c r="F3543" s="259" t="s">
        <v>206</v>
      </c>
      <c r="G3543" s="259" t="s">
        <v>49</v>
      </c>
      <c r="H3543" s="306">
        <v>0</v>
      </c>
      <c r="I3543" s="306">
        <v>0</v>
      </c>
      <c r="J3543" s="306">
        <v>0</v>
      </c>
      <c r="K3543" s="306">
        <v>0</v>
      </c>
      <c r="L3543" s="306">
        <v>0</v>
      </c>
      <c r="M3543" s="306">
        <v>0</v>
      </c>
      <c r="N3543" s="306">
        <v>0</v>
      </c>
    </row>
    <row r="3544" spans="1:14">
      <c r="A3544" s="259" t="s">
        <v>9</v>
      </c>
      <c r="B3544" s="259" t="s">
        <v>23</v>
      </c>
      <c r="C3544" s="259" t="s">
        <v>82</v>
      </c>
      <c r="D3544" s="259" t="s">
        <v>82</v>
      </c>
      <c r="E3544" s="259" t="s">
        <v>82</v>
      </c>
      <c r="F3544" s="259" t="s">
        <v>206</v>
      </c>
      <c r="G3544" s="259" t="s">
        <v>49</v>
      </c>
      <c r="H3544" s="306">
        <v>0</v>
      </c>
      <c r="I3544" s="306">
        <v>518.85599999999999</v>
      </c>
      <c r="J3544" s="306">
        <v>518.85599999999999</v>
      </c>
      <c r="K3544" s="306">
        <v>518.85599999999999</v>
      </c>
      <c r="L3544" s="306">
        <v>518.85599999999999</v>
      </c>
      <c r="M3544" s="306">
        <v>518.85599999999999</v>
      </c>
      <c r="N3544" s="306">
        <v>518.85599999999999</v>
      </c>
    </row>
    <row r="3545" spans="1:14">
      <c r="A3545" s="259" t="s">
        <v>9</v>
      </c>
      <c r="B3545" s="259" t="s">
        <v>23</v>
      </c>
      <c r="C3545" s="259" t="s">
        <v>83</v>
      </c>
      <c r="D3545" s="259" t="s">
        <v>83</v>
      </c>
      <c r="E3545" s="259" t="s">
        <v>83</v>
      </c>
      <c r="F3545" s="259" t="s">
        <v>206</v>
      </c>
      <c r="G3545" s="259" t="s">
        <v>49</v>
      </c>
      <c r="H3545" s="306">
        <v>0</v>
      </c>
      <c r="I3545" s="306">
        <v>0</v>
      </c>
      <c r="J3545" s="306">
        <v>0</v>
      </c>
      <c r="K3545" s="306">
        <v>0</v>
      </c>
      <c r="L3545" s="306">
        <v>0</v>
      </c>
      <c r="M3545" s="306">
        <v>0</v>
      </c>
      <c r="N3545" s="306">
        <v>0</v>
      </c>
    </row>
    <row r="3546" spans="1:14">
      <c r="A3546" s="259" t="s">
        <v>9</v>
      </c>
      <c r="B3546" s="259" t="s">
        <v>23</v>
      </c>
      <c r="C3546" s="259" t="s">
        <v>84</v>
      </c>
      <c r="D3546" s="259" t="s">
        <v>84</v>
      </c>
      <c r="E3546" s="259" t="s">
        <v>84</v>
      </c>
      <c r="F3546" s="259" t="s">
        <v>206</v>
      </c>
      <c r="G3546" s="259" t="s">
        <v>49</v>
      </c>
      <c r="H3546" s="306">
        <v>0</v>
      </c>
      <c r="I3546" s="306">
        <v>0</v>
      </c>
      <c r="J3546" s="306">
        <v>0</v>
      </c>
      <c r="K3546" s="306">
        <v>0</v>
      </c>
      <c r="L3546" s="306">
        <v>0</v>
      </c>
      <c r="M3546" s="306">
        <v>0</v>
      </c>
      <c r="N3546" s="306">
        <v>0</v>
      </c>
    </row>
    <row r="3547" spans="1:14">
      <c r="A3547" s="259" t="s">
        <v>9</v>
      </c>
      <c r="B3547" s="259" t="s">
        <v>23</v>
      </c>
      <c r="C3547" s="259" t="s">
        <v>85</v>
      </c>
      <c r="D3547" s="259" t="s">
        <v>85</v>
      </c>
      <c r="E3547" s="259" t="s">
        <v>85</v>
      </c>
      <c r="F3547" s="259" t="s">
        <v>206</v>
      </c>
      <c r="G3547" s="259" t="s">
        <v>49</v>
      </c>
      <c r="H3547" s="306">
        <v>0</v>
      </c>
      <c r="I3547" s="306">
        <v>400.2</v>
      </c>
      <c r="J3547" s="306">
        <v>400.2</v>
      </c>
      <c r="K3547" s="306">
        <v>400.2</v>
      </c>
      <c r="L3547" s="306">
        <v>400.2</v>
      </c>
      <c r="M3547" s="306">
        <v>400.2</v>
      </c>
      <c r="N3547" s="306">
        <v>400.2</v>
      </c>
    </row>
    <row r="3548" spans="1:14">
      <c r="A3548" s="259" t="s">
        <v>9</v>
      </c>
      <c r="B3548" s="259" t="s">
        <v>23</v>
      </c>
      <c r="C3548" s="259" t="s">
        <v>87</v>
      </c>
      <c r="D3548" s="259" t="s">
        <v>87</v>
      </c>
      <c r="E3548" s="259" t="s">
        <v>87</v>
      </c>
      <c r="F3548" s="259" t="s">
        <v>206</v>
      </c>
      <c r="G3548" s="259" t="s">
        <v>49</v>
      </c>
      <c r="H3548" s="306">
        <v>0</v>
      </c>
      <c r="I3548" s="306">
        <v>283.65100000000001</v>
      </c>
      <c r="J3548" s="306">
        <v>283.65100000000001</v>
      </c>
      <c r="K3548" s="306">
        <v>283.65100000000001</v>
      </c>
      <c r="L3548" s="306">
        <v>283.65100000000001</v>
      </c>
      <c r="M3548" s="306">
        <v>283.65100000000001</v>
      </c>
      <c r="N3548" s="306">
        <v>283.65100000000001</v>
      </c>
    </row>
    <row r="3549" spans="1:14">
      <c r="A3549" s="259" t="s">
        <v>9</v>
      </c>
      <c r="B3549" s="259" t="s">
        <v>23</v>
      </c>
      <c r="C3549" s="259" t="s">
        <v>88</v>
      </c>
      <c r="D3549" s="259" t="s">
        <v>88</v>
      </c>
      <c r="E3549" s="259" t="s">
        <v>88</v>
      </c>
      <c r="F3549" s="259" t="s">
        <v>206</v>
      </c>
      <c r="G3549" s="259" t="s">
        <v>49</v>
      </c>
      <c r="H3549" s="306">
        <v>0</v>
      </c>
      <c r="I3549" s="306">
        <v>0</v>
      </c>
      <c r="J3549" s="306">
        <v>0</v>
      </c>
      <c r="K3549" s="306">
        <v>0</v>
      </c>
      <c r="L3549" s="306">
        <v>0</v>
      </c>
      <c r="M3549" s="306">
        <v>0</v>
      </c>
      <c r="N3549" s="306">
        <v>0</v>
      </c>
    </row>
    <row r="3550" spans="1:14">
      <c r="A3550" s="259" t="s">
        <v>9</v>
      </c>
      <c r="B3550" s="259" t="s">
        <v>24</v>
      </c>
      <c r="C3550" s="259" t="s">
        <v>48</v>
      </c>
      <c r="D3550" s="259" t="s">
        <v>48</v>
      </c>
      <c r="E3550" s="259" t="s">
        <v>48</v>
      </c>
      <c r="F3550" s="259" t="s">
        <v>206</v>
      </c>
      <c r="G3550" s="259" t="s">
        <v>49</v>
      </c>
      <c r="H3550" s="306">
        <v>0</v>
      </c>
      <c r="I3550" s="306">
        <v>0</v>
      </c>
      <c r="J3550" s="306">
        <v>0</v>
      </c>
      <c r="K3550" s="306">
        <v>0</v>
      </c>
      <c r="L3550" s="306">
        <v>0</v>
      </c>
      <c r="M3550" s="306">
        <v>0</v>
      </c>
      <c r="N3550" s="306">
        <v>0</v>
      </c>
    </row>
    <row r="3551" spans="1:14">
      <c r="A3551" s="259" t="s">
        <v>9</v>
      </c>
      <c r="B3551" s="259" t="s">
        <v>24</v>
      </c>
      <c r="C3551" s="259" t="s">
        <v>53</v>
      </c>
      <c r="D3551" s="259" t="s">
        <v>53</v>
      </c>
      <c r="E3551" s="259" t="s">
        <v>53</v>
      </c>
      <c r="F3551" s="259" t="s">
        <v>206</v>
      </c>
      <c r="G3551" s="259" t="s">
        <v>49</v>
      </c>
      <c r="H3551" s="306">
        <v>0</v>
      </c>
      <c r="I3551" s="306">
        <v>0</v>
      </c>
      <c r="J3551" s="306">
        <v>0</v>
      </c>
      <c r="K3551" s="306">
        <v>0</v>
      </c>
      <c r="L3551" s="306">
        <v>0</v>
      </c>
      <c r="M3551" s="306">
        <v>0</v>
      </c>
      <c r="N3551" s="306">
        <v>0</v>
      </c>
    </row>
    <row r="3552" spans="1:14">
      <c r="A3552" s="259" t="s">
        <v>9</v>
      </c>
      <c r="B3552" s="259" t="s">
        <v>24</v>
      </c>
      <c r="C3552" s="259" t="s">
        <v>54</v>
      </c>
      <c r="D3552" s="259" t="s">
        <v>54</v>
      </c>
      <c r="E3552" s="259" t="s">
        <v>54</v>
      </c>
      <c r="F3552" s="259" t="s">
        <v>206</v>
      </c>
      <c r="G3552" s="259" t="s">
        <v>49</v>
      </c>
      <c r="H3552" s="306">
        <v>7360.7790000000005</v>
      </c>
      <c r="I3552" s="306">
        <v>7360.7790000000005</v>
      </c>
      <c r="J3552" s="306">
        <v>7360.7790000000005</v>
      </c>
      <c r="K3552" s="306">
        <v>7360.7790000000005</v>
      </c>
      <c r="L3552" s="306">
        <v>7360.7790000000005</v>
      </c>
      <c r="M3552" s="306">
        <v>7360.7790000000005</v>
      </c>
      <c r="N3552" s="306">
        <v>7360.7790000000005</v>
      </c>
    </row>
    <row r="3553" spans="1:14">
      <c r="A3553" s="259" t="s">
        <v>9</v>
      </c>
      <c r="B3553" s="259" t="s">
        <v>24</v>
      </c>
      <c r="C3553" s="259" t="s">
        <v>55</v>
      </c>
      <c r="D3553" s="259" t="s">
        <v>55</v>
      </c>
      <c r="E3553" s="259" t="s">
        <v>55</v>
      </c>
      <c r="F3553" s="259" t="s">
        <v>206</v>
      </c>
      <c r="G3553" s="259" t="s">
        <v>49</v>
      </c>
      <c r="H3553" s="306">
        <v>1953.08</v>
      </c>
      <c r="I3553" s="306">
        <v>1953.08</v>
      </c>
      <c r="J3553" s="306">
        <v>1953.08</v>
      </c>
      <c r="K3553" s="306">
        <v>1953.08</v>
      </c>
      <c r="L3553" s="306">
        <v>1953.08</v>
      </c>
      <c r="M3553" s="306">
        <v>1953.08</v>
      </c>
      <c r="N3553" s="306">
        <v>1953.08</v>
      </c>
    </row>
    <row r="3554" spans="1:14">
      <c r="A3554" s="259" t="s">
        <v>9</v>
      </c>
      <c r="B3554" s="259" t="s">
        <v>24</v>
      </c>
      <c r="C3554" s="259" t="s">
        <v>56</v>
      </c>
      <c r="D3554" s="259" t="s">
        <v>56</v>
      </c>
      <c r="E3554" s="259" t="s">
        <v>56</v>
      </c>
      <c r="F3554" s="259" t="s">
        <v>206</v>
      </c>
      <c r="G3554" s="259" t="s">
        <v>49</v>
      </c>
      <c r="H3554" s="306">
        <v>0.6</v>
      </c>
      <c r="I3554" s="306">
        <v>0.6</v>
      </c>
      <c r="J3554" s="306">
        <v>0.6</v>
      </c>
      <c r="K3554" s="306">
        <v>0.6</v>
      </c>
      <c r="L3554" s="306">
        <v>0.6</v>
      </c>
      <c r="M3554" s="306">
        <v>0.6</v>
      </c>
      <c r="N3554" s="306">
        <v>0.6</v>
      </c>
    </row>
    <row r="3555" spans="1:14">
      <c r="A3555" s="259" t="s">
        <v>9</v>
      </c>
      <c r="B3555" s="259" t="s">
        <v>24</v>
      </c>
      <c r="C3555" s="259" t="s">
        <v>57</v>
      </c>
      <c r="D3555" s="259" t="s">
        <v>57</v>
      </c>
      <c r="E3555" s="259" t="s">
        <v>57</v>
      </c>
      <c r="F3555" s="259" t="s">
        <v>206</v>
      </c>
      <c r="G3555" s="259" t="s">
        <v>49</v>
      </c>
      <c r="H3555" s="306">
        <v>0</v>
      </c>
      <c r="I3555" s="306">
        <v>0</v>
      </c>
      <c r="J3555" s="306">
        <v>0</v>
      </c>
      <c r="K3555" s="306">
        <v>0</v>
      </c>
      <c r="L3555" s="306">
        <v>0</v>
      </c>
      <c r="M3555" s="306">
        <v>0</v>
      </c>
      <c r="N3555" s="306">
        <v>0</v>
      </c>
    </row>
    <row r="3556" spans="1:14">
      <c r="A3556" s="259" t="s">
        <v>9</v>
      </c>
      <c r="B3556" s="259" t="s">
        <v>24</v>
      </c>
      <c r="C3556" s="259" t="s">
        <v>58</v>
      </c>
      <c r="D3556" s="259" t="s">
        <v>58</v>
      </c>
      <c r="E3556" s="259" t="s">
        <v>58</v>
      </c>
      <c r="F3556" s="259" t="s">
        <v>206</v>
      </c>
      <c r="G3556" s="259" t="s">
        <v>49</v>
      </c>
      <c r="H3556" s="306">
        <v>3500</v>
      </c>
      <c r="I3556" s="306">
        <v>3500</v>
      </c>
      <c r="J3556" s="306">
        <v>3500</v>
      </c>
      <c r="K3556" s="306">
        <v>3500</v>
      </c>
      <c r="L3556" s="306">
        <v>2326</v>
      </c>
      <c r="M3556" s="306">
        <v>2326</v>
      </c>
      <c r="N3556" s="306">
        <v>2326</v>
      </c>
    </row>
    <row r="3557" spans="1:14">
      <c r="A3557" s="259" t="s">
        <v>9</v>
      </c>
      <c r="B3557" s="259" t="s">
        <v>24</v>
      </c>
      <c r="C3557" s="259" t="s">
        <v>59</v>
      </c>
      <c r="D3557" s="259" t="s">
        <v>59</v>
      </c>
      <c r="E3557" s="259" t="s">
        <v>59</v>
      </c>
      <c r="F3557" s="259" t="s">
        <v>206</v>
      </c>
      <c r="G3557" s="259" t="s">
        <v>49</v>
      </c>
      <c r="H3557" s="306">
        <v>404.8</v>
      </c>
      <c r="I3557" s="306">
        <v>404.8</v>
      </c>
      <c r="J3557" s="306">
        <v>404.8</v>
      </c>
      <c r="K3557" s="306">
        <v>404.8</v>
      </c>
      <c r="L3557" s="306">
        <v>404.8</v>
      </c>
      <c r="M3557" s="306">
        <v>404.8</v>
      </c>
      <c r="N3557" s="306">
        <v>404.8</v>
      </c>
    </row>
    <row r="3558" spans="1:14">
      <c r="A3558" s="259" t="s">
        <v>9</v>
      </c>
      <c r="B3558" s="259" t="s">
        <v>24</v>
      </c>
      <c r="C3558" s="259" t="s">
        <v>60</v>
      </c>
      <c r="D3558" s="259" t="s">
        <v>60</v>
      </c>
      <c r="E3558" s="259" t="s">
        <v>60</v>
      </c>
      <c r="F3558" s="259" t="s">
        <v>206</v>
      </c>
      <c r="G3558" s="259" t="s">
        <v>49</v>
      </c>
      <c r="H3558" s="306">
        <v>1409.2809999999999</v>
      </c>
      <c r="I3558" s="306">
        <v>1739.5809999999999</v>
      </c>
      <c r="J3558" s="306">
        <v>1739.5809999999999</v>
      </c>
      <c r="K3558" s="306">
        <v>1739.5809999999999</v>
      </c>
      <c r="L3558" s="306">
        <v>1739.5809999999999</v>
      </c>
      <c r="M3558" s="306">
        <v>1739.5809999999999</v>
      </c>
      <c r="N3558" s="306">
        <v>1739.5809999999999</v>
      </c>
    </row>
    <row r="3559" spans="1:14">
      <c r="A3559" s="259" t="s">
        <v>9</v>
      </c>
      <c r="B3559" s="259" t="s">
        <v>24</v>
      </c>
      <c r="C3559" s="259" t="s">
        <v>61</v>
      </c>
      <c r="D3559" s="259" t="s">
        <v>61</v>
      </c>
      <c r="E3559" s="259" t="s">
        <v>61</v>
      </c>
      <c r="F3559" s="259" t="s">
        <v>206</v>
      </c>
      <c r="G3559" s="259" t="s">
        <v>49</v>
      </c>
      <c r="H3559" s="306">
        <v>9</v>
      </c>
      <c r="I3559" s="306">
        <v>9</v>
      </c>
      <c r="J3559" s="306">
        <v>9</v>
      </c>
      <c r="K3559" s="306">
        <v>9</v>
      </c>
      <c r="L3559" s="306">
        <v>9</v>
      </c>
      <c r="M3559" s="306">
        <v>9</v>
      </c>
      <c r="N3559" s="306">
        <v>9</v>
      </c>
    </row>
    <row r="3560" spans="1:14">
      <c r="A3560" s="259" t="s">
        <v>9</v>
      </c>
      <c r="B3560" s="259" t="s">
        <v>24</v>
      </c>
      <c r="C3560" s="259" t="s">
        <v>63</v>
      </c>
      <c r="D3560" s="259" t="s">
        <v>63</v>
      </c>
      <c r="E3560" s="259" t="s">
        <v>63</v>
      </c>
      <c r="F3560" s="259" t="s">
        <v>206</v>
      </c>
      <c r="G3560" s="259" t="s">
        <v>49</v>
      </c>
      <c r="H3560" s="306">
        <v>145.30000000000001</v>
      </c>
      <c r="I3560" s="306">
        <v>195.3</v>
      </c>
      <c r="J3560" s="306">
        <v>195.3</v>
      </c>
      <c r="K3560" s="306">
        <v>195.3</v>
      </c>
      <c r="L3560" s="306">
        <v>195.3</v>
      </c>
      <c r="M3560" s="306">
        <v>195.3</v>
      </c>
      <c r="N3560" s="306">
        <v>195.3</v>
      </c>
    </row>
    <row r="3561" spans="1:14">
      <c r="A3561" s="259" t="s">
        <v>9</v>
      </c>
      <c r="B3561" s="259" t="s">
        <v>24</v>
      </c>
      <c r="C3561" s="259" t="s">
        <v>64</v>
      </c>
      <c r="D3561" s="259" t="s">
        <v>64</v>
      </c>
      <c r="E3561" s="259" t="s">
        <v>64</v>
      </c>
      <c r="F3561" s="259" t="s">
        <v>206</v>
      </c>
      <c r="G3561" s="259" t="s">
        <v>49</v>
      </c>
      <c r="H3561" s="306">
        <v>251.33099999999999</v>
      </c>
      <c r="I3561" s="306">
        <v>218.875</v>
      </c>
      <c r="J3561" s="306">
        <v>218.875</v>
      </c>
      <c r="K3561" s="306">
        <v>210.875</v>
      </c>
      <c r="L3561" s="306">
        <v>210.875</v>
      </c>
      <c r="M3561" s="306">
        <v>210.875</v>
      </c>
      <c r="N3561" s="306">
        <v>210.875</v>
      </c>
    </row>
    <row r="3562" spans="1:14">
      <c r="A3562" s="259" t="s">
        <v>9</v>
      </c>
      <c r="B3562" s="259" t="s">
        <v>24</v>
      </c>
      <c r="C3562" s="259" t="s">
        <v>54</v>
      </c>
      <c r="D3562" s="259" t="s">
        <v>72</v>
      </c>
      <c r="E3562" s="259" t="s">
        <v>72</v>
      </c>
      <c r="F3562" s="259" t="s">
        <v>206</v>
      </c>
      <c r="G3562" s="259" t="s">
        <v>49</v>
      </c>
      <c r="H3562" s="306">
        <v>0</v>
      </c>
      <c r="I3562" s="306">
        <v>0</v>
      </c>
      <c r="J3562" s="306">
        <v>0</v>
      </c>
      <c r="K3562" s="306">
        <v>0</v>
      </c>
      <c r="L3562" s="306">
        <v>0</v>
      </c>
      <c r="M3562" s="306">
        <v>0</v>
      </c>
      <c r="N3562" s="306">
        <v>0</v>
      </c>
    </row>
    <row r="3563" spans="1:14">
      <c r="A3563" s="259" t="s">
        <v>9</v>
      </c>
      <c r="B3563" s="259" t="s">
        <v>24</v>
      </c>
      <c r="C3563" s="259" t="s">
        <v>55</v>
      </c>
      <c r="D3563" s="259" t="s">
        <v>73</v>
      </c>
      <c r="E3563" s="259" t="s">
        <v>73</v>
      </c>
      <c r="F3563" s="259" t="s">
        <v>206</v>
      </c>
      <c r="G3563" s="259" t="s">
        <v>49</v>
      </c>
      <c r="H3563" s="306">
        <v>0</v>
      </c>
      <c r="I3563" s="306">
        <v>0</v>
      </c>
      <c r="J3563" s="306">
        <v>5</v>
      </c>
      <c r="K3563" s="306">
        <v>5</v>
      </c>
      <c r="L3563" s="306">
        <v>5</v>
      </c>
      <c r="M3563" s="306">
        <v>5</v>
      </c>
      <c r="N3563" s="306">
        <v>5</v>
      </c>
    </row>
    <row r="3564" spans="1:14">
      <c r="A3564" s="259" t="s">
        <v>9</v>
      </c>
      <c r="B3564" s="259" t="s">
        <v>24</v>
      </c>
      <c r="C3564" s="259" t="s">
        <v>57</v>
      </c>
      <c r="D3564" s="259" t="s">
        <v>74</v>
      </c>
      <c r="E3564" s="259" t="s">
        <v>74</v>
      </c>
      <c r="F3564" s="259" t="s">
        <v>206</v>
      </c>
      <c r="G3564" s="259" t="s">
        <v>49</v>
      </c>
      <c r="H3564" s="306">
        <v>0</v>
      </c>
      <c r="I3564" s="306">
        <v>0</v>
      </c>
      <c r="J3564" s="306">
        <v>0</v>
      </c>
      <c r="K3564" s="306">
        <v>0</v>
      </c>
      <c r="L3564" s="306">
        <v>0</v>
      </c>
      <c r="M3564" s="306">
        <v>0</v>
      </c>
      <c r="N3564" s="306">
        <v>0</v>
      </c>
    </row>
    <row r="3565" spans="1:14">
      <c r="A3565" s="259" t="s">
        <v>9</v>
      </c>
      <c r="B3565" s="259" t="s">
        <v>24</v>
      </c>
      <c r="C3565" s="259" t="s">
        <v>64</v>
      </c>
      <c r="D3565" s="259" t="s">
        <v>75</v>
      </c>
      <c r="E3565" s="259" t="s">
        <v>75</v>
      </c>
      <c r="F3565" s="259" t="s">
        <v>206</v>
      </c>
      <c r="G3565" s="259" t="s">
        <v>49</v>
      </c>
      <c r="H3565" s="306">
        <v>0</v>
      </c>
      <c r="I3565" s="306">
        <v>0</v>
      </c>
      <c r="J3565" s="306">
        <v>0</v>
      </c>
      <c r="K3565" s="306">
        <v>0</v>
      </c>
      <c r="L3565" s="306">
        <v>0</v>
      </c>
      <c r="M3565" s="306">
        <v>0</v>
      </c>
      <c r="N3565" s="306">
        <v>0</v>
      </c>
    </row>
    <row r="3566" spans="1:14">
      <c r="A3566" s="259" t="s">
        <v>9</v>
      </c>
      <c r="B3566" s="259" t="s">
        <v>24</v>
      </c>
      <c r="C3566" s="259" t="s">
        <v>60</v>
      </c>
      <c r="D3566" s="259" t="s">
        <v>76</v>
      </c>
      <c r="E3566" s="259" t="s">
        <v>76</v>
      </c>
      <c r="F3566" s="259" t="s">
        <v>206</v>
      </c>
      <c r="G3566" s="259" t="s">
        <v>49</v>
      </c>
      <c r="H3566" s="306">
        <v>0</v>
      </c>
      <c r="I3566" s="306">
        <v>0</v>
      </c>
      <c r="J3566" s="306">
        <v>0</v>
      </c>
      <c r="K3566" s="306">
        <v>0</v>
      </c>
      <c r="L3566" s="306">
        <v>0</v>
      </c>
      <c r="M3566" s="306">
        <v>0</v>
      </c>
      <c r="N3566" s="306">
        <v>3742.7977759999999</v>
      </c>
    </row>
    <row r="3567" spans="1:14">
      <c r="A3567" s="259" t="s">
        <v>9</v>
      </c>
      <c r="B3567" s="259" t="s">
        <v>24</v>
      </c>
      <c r="C3567" s="259" t="s">
        <v>61</v>
      </c>
      <c r="D3567" s="259" t="s">
        <v>77</v>
      </c>
      <c r="E3567" s="259" t="s">
        <v>77</v>
      </c>
      <c r="F3567" s="259" t="s">
        <v>206</v>
      </c>
      <c r="G3567" s="259" t="s">
        <v>49</v>
      </c>
      <c r="H3567" s="306">
        <v>0</v>
      </c>
      <c r="I3567" s="306">
        <v>0</v>
      </c>
      <c r="J3567" s="306">
        <v>0</v>
      </c>
      <c r="K3567" s="306">
        <v>0</v>
      </c>
      <c r="L3567" s="306">
        <v>0</v>
      </c>
      <c r="M3567" s="306">
        <v>0</v>
      </c>
      <c r="N3567" s="306">
        <v>0</v>
      </c>
    </row>
    <row r="3568" spans="1:14">
      <c r="A3568" s="259" t="s">
        <v>9</v>
      </c>
      <c r="B3568" s="259" t="s">
        <v>24</v>
      </c>
      <c r="C3568" s="259" t="s">
        <v>62</v>
      </c>
      <c r="D3568" s="259" t="s">
        <v>78</v>
      </c>
      <c r="E3568" s="259" t="s">
        <v>78</v>
      </c>
      <c r="F3568" s="259" t="s">
        <v>206</v>
      </c>
      <c r="G3568" s="259" t="s">
        <v>49</v>
      </c>
      <c r="H3568" s="306">
        <v>0</v>
      </c>
      <c r="I3568" s="306">
        <v>0</v>
      </c>
      <c r="J3568" s="306">
        <v>1148</v>
      </c>
      <c r="K3568" s="306">
        <v>4890</v>
      </c>
      <c r="L3568" s="306">
        <v>4890</v>
      </c>
      <c r="M3568" s="306">
        <v>4890</v>
      </c>
      <c r="N3568" s="306">
        <v>4890</v>
      </c>
    </row>
    <row r="3569" spans="1:14">
      <c r="A3569" s="259" t="s">
        <v>9</v>
      </c>
      <c r="B3569" s="259" t="s">
        <v>24</v>
      </c>
      <c r="C3569" s="259" t="s">
        <v>63</v>
      </c>
      <c r="D3569" s="259" t="s">
        <v>79</v>
      </c>
      <c r="E3569" s="259" t="s">
        <v>79</v>
      </c>
      <c r="F3569" s="259" t="s">
        <v>206</v>
      </c>
      <c r="G3569" s="259" t="s">
        <v>49</v>
      </c>
      <c r="H3569" s="306">
        <v>1059.5596579999999</v>
      </c>
      <c r="I3569" s="306">
        <v>1059.5596579999999</v>
      </c>
      <c r="J3569" s="306">
        <v>1059.5597</v>
      </c>
      <c r="K3569" s="306">
        <v>1059.5596579999999</v>
      </c>
      <c r="L3569" s="306">
        <v>1059.5596579999999</v>
      </c>
      <c r="M3569" s="306">
        <v>1059.5596579999999</v>
      </c>
      <c r="N3569" s="306">
        <v>1059.5596579999999</v>
      </c>
    </row>
    <row r="3570" spans="1:14">
      <c r="A3570" s="259" t="s">
        <v>9</v>
      </c>
      <c r="B3570" s="259" t="s">
        <v>24</v>
      </c>
      <c r="C3570" s="259" t="s">
        <v>60</v>
      </c>
      <c r="D3570" s="259" t="s">
        <v>76</v>
      </c>
      <c r="E3570" s="259" t="s">
        <v>207</v>
      </c>
      <c r="F3570" s="259" t="s">
        <v>206</v>
      </c>
      <c r="G3570" s="259" t="s">
        <v>49</v>
      </c>
      <c r="H3570" s="306">
        <v>0</v>
      </c>
      <c r="I3570" s="306">
        <v>0</v>
      </c>
      <c r="J3570" s="306">
        <v>0</v>
      </c>
      <c r="K3570" s="306">
        <v>0</v>
      </c>
      <c r="L3570" s="306">
        <v>0</v>
      </c>
      <c r="M3570" s="306">
        <v>0</v>
      </c>
      <c r="N3570" s="306">
        <v>2257.2022240000001</v>
      </c>
    </row>
    <row r="3571" spans="1:14">
      <c r="A3571" s="259" t="s">
        <v>9</v>
      </c>
      <c r="B3571" s="259" t="s">
        <v>24</v>
      </c>
      <c r="C3571" s="259" t="s">
        <v>63</v>
      </c>
      <c r="D3571" s="259" t="s">
        <v>79</v>
      </c>
      <c r="E3571" s="259" t="s">
        <v>208</v>
      </c>
      <c r="F3571" s="259" t="s">
        <v>206</v>
      </c>
      <c r="G3571" s="259" t="s">
        <v>49</v>
      </c>
      <c r="H3571" s="306">
        <v>0</v>
      </c>
      <c r="I3571" s="306">
        <v>0</v>
      </c>
      <c r="J3571" s="306">
        <v>0</v>
      </c>
      <c r="K3571" s="306">
        <v>0</v>
      </c>
      <c r="L3571" s="306">
        <v>0</v>
      </c>
      <c r="M3571" s="306">
        <v>0</v>
      </c>
      <c r="N3571" s="306">
        <v>1354.321334</v>
      </c>
    </row>
    <row r="3572" spans="1:14">
      <c r="A3572" s="259" t="s">
        <v>9</v>
      </c>
      <c r="B3572" s="259" t="s">
        <v>24</v>
      </c>
      <c r="C3572" s="259" t="s">
        <v>65</v>
      </c>
      <c r="D3572" s="259" t="s">
        <v>209</v>
      </c>
      <c r="E3572" s="259" t="s">
        <v>80</v>
      </c>
      <c r="F3572" s="259" t="s">
        <v>206</v>
      </c>
      <c r="G3572" s="259" t="s">
        <v>49</v>
      </c>
      <c r="H3572" s="306">
        <v>0</v>
      </c>
      <c r="I3572" s="306">
        <v>0</v>
      </c>
      <c r="J3572" s="306">
        <v>0</v>
      </c>
      <c r="K3572" s="306">
        <v>0</v>
      </c>
      <c r="L3572" s="306">
        <v>0</v>
      </c>
      <c r="M3572" s="306">
        <v>0</v>
      </c>
      <c r="N3572" s="306">
        <v>0</v>
      </c>
    </row>
    <row r="3573" spans="1:14">
      <c r="A3573" s="259" t="s">
        <v>9</v>
      </c>
      <c r="B3573" s="259" t="s">
        <v>24</v>
      </c>
      <c r="C3573" s="259" t="s">
        <v>65</v>
      </c>
      <c r="D3573" s="259" t="s">
        <v>209</v>
      </c>
      <c r="E3573" s="259" t="s">
        <v>81</v>
      </c>
      <c r="F3573" s="259" t="s">
        <v>206</v>
      </c>
      <c r="G3573" s="259" t="s">
        <v>49</v>
      </c>
      <c r="H3573" s="306">
        <v>0</v>
      </c>
      <c r="I3573" s="306">
        <v>0</v>
      </c>
      <c r="J3573" s="306">
        <v>0</v>
      </c>
      <c r="K3573" s="306">
        <v>0</v>
      </c>
      <c r="L3573" s="306">
        <v>0</v>
      </c>
      <c r="M3573" s="306">
        <v>0</v>
      </c>
      <c r="N3573" s="306">
        <v>0</v>
      </c>
    </row>
    <row r="3574" spans="1:14">
      <c r="A3574" s="259" t="s">
        <v>9</v>
      </c>
      <c r="B3574" s="259" t="s">
        <v>24</v>
      </c>
      <c r="C3574" s="259" t="s">
        <v>82</v>
      </c>
      <c r="D3574" s="259" t="s">
        <v>82</v>
      </c>
      <c r="E3574" s="259" t="s">
        <v>82</v>
      </c>
      <c r="F3574" s="259" t="s">
        <v>206</v>
      </c>
      <c r="G3574" s="259" t="s">
        <v>49</v>
      </c>
      <c r="H3574" s="306">
        <v>0</v>
      </c>
      <c r="I3574" s="306">
        <v>0</v>
      </c>
      <c r="J3574" s="306">
        <v>0</v>
      </c>
      <c r="K3574" s="306">
        <v>0</v>
      </c>
      <c r="L3574" s="306">
        <v>0</v>
      </c>
      <c r="M3574" s="306">
        <v>0</v>
      </c>
      <c r="N3574" s="306">
        <v>0</v>
      </c>
    </row>
    <row r="3575" spans="1:14">
      <c r="A3575" s="259" t="s">
        <v>9</v>
      </c>
      <c r="B3575" s="259" t="s">
        <v>24</v>
      </c>
      <c r="C3575" s="259" t="s">
        <v>83</v>
      </c>
      <c r="D3575" s="259" t="s">
        <v>83</v>
      </c>
      <c r="E3575" s="259" t="s">
        <v>83</v>
      </c>
      <c r="F3575" s="259" t="s">
        <v>206</v>
      </c>
      <c r="G3575" s="259" t="s">
        <v>49</v>
      </c>
      <c r="H3575" s="306">
        <v>0</v>
      </c>
      <c r="I3575" s="306">
        <v>0</v>
      </c>
      <c r="J3575" s="306">
        <v>0</v>
      </c>
      <c r="K3575" s="306">
        <v>0</v>
      </c>
      <c r="L3575" s="306">
        <v>0</v>
      </c>
      <c r="M3575" s="306">
        <v>0</v>
      </c>
      <c r="N3575" s="306">
        <v>0</v>
      </c>
    </row>
    <row r="3576" spans="1:14">
      <c r="A3576" s="259" t="s">
        <v>9</v>
      </c>
      <c r="B3576" s="259" t="s">
        <v>24</v>
      </c>
      <c r="C3576" s="259" t="s">
        <v>84</v>
      </c>
      <c r="D3576" s="259" t="s">
        <v>84</v>
      </c>
      <c r="E3576" s="259" t="s">
        <v>84</v>
      </c>
      <c r="F3576" s="259" t="s">
        <v>206</v>
      </c>
      <c r="G3576" s="259" t="s">
        <v>49</v>
      </c>
      <c r="H3576" s="306">
        <v>0</v>
      </c>
      <c r="I3576" s="306">
        <v>0</v>
      </c>
      <c r="J3576" s="306">
        <v>0</v>
      </c>
      <c r="K3576" s="306">
        <v>0</v>
      </c>
      <c r="L3576" s="306">
        <v>0</v>
      </c>
      <c r="M3576" s="306">
        <v>0</v>
      </c>
      <c r="N3576" s="306">
        <v>0</v>
      </c>
    </row>
    <row r="3577" spans="1:14">
      <c r="A3577" s="259" t="s">
        <v>9</v>
      </c>
      <c r="B3577" s="259" t="s">
        <v>24</v>
      </c>
      <c r="C3577" s="259" t="s">
        <v>85</v>
      </c>
      <c r="D3577" s="259" t="s">
        <v>85</v>
      </c>
      <c r="E3577" s="259" t="s">
        <v>85</v>
      </c>
      <c r="F3577" s="259" t="s">
        <v>206</v>
      </c>
      <c r="G3577" s="259" t="s">
        <v>49</v>
      </c>
      <c r="H3577" s="306">
        <v>0</v>
      </c>
      <c r="I3577" s="306">
        <v>0</v>
      </c>
      <c r="J3577" s="306">
        <v>0</v>
      </c>
      <c r="K3577" s="306">
        <v>0</v>
      </c>
      <c r="L3577" s="306">
        <v>0</v>
      </c>
      <c r="M3577" s="306">
        <v>0</v>
      </c>
      <c r="N3577" s="306">
        <v>0</v>
      </c>
    </row>
    <row r="3578" spans="1:14">
      <c r="A3578" s="259" t="s">
        <v>9</v>
      </c>
      <c r="B3578" s="259" t="s">
        <v>24</v>
      </c>
      <c r="C3578" s="259" t="s">
        <v>87</v>
      </c>
      <c r="D3578" s="259" t="s">
        <v>87</v>
      </c>
      <c r="E3578" s="259" t="s">
        <v>87</v>
      </c>
      <c r="F3578" s="259" t="s">
        <v>206</v>
      </c>
      <c r="G3578" s="259" t="s">
        <v>49</v>
      </c>
      <c r="H3578" s="306">
        <v>0</v>
      </c>
      <c r="I3578" s="306">
        <v>32.456000000000003</v>
      </c>
      <c r="J3578" s="306">
        <v>32.456000000000003</v>
      </c>
      <c r="K3578" s="306">
        <v>40.456000000000003</v>
      </c>
      <c r="L3578" s="306">
        <v>40.456000000000003</v>
      </c>
      <c r="M3578" s="306">
        <v>40.456000000000003</v>
      </c>
      <c r="N3578" s="306">
        <v>40.456000000000003</v>
      </c>
    </row>
    <row r="3579" spans="1:14">
      <c r="A3579" s="259" t="s">
        <v>9</v>
      </c>
      <c r="B3579" s="259" t="s">
        <v>24</v>
      </c>
      <c r="C3579" s="259" t="s">
        <v>88</v>
      </c>
      <c r="D3579" s="259" t="s">
        <v>88</v>
      </c>
      <c r="E3579" s="259" t="s">
        <v>88</v>
      </c>
      <c r="F3579" s="259" t="s">
        <v>206</v>
      </c>
      <c r="G3579" s="259" t="s">
        <v>49</v>
      </c>
      <c r="H3579" s="306">
        <v>0</v>
      </c>
      <c r="I3579" s="306">
        <v>0</v>
      </c>
      <c r="J3579" s="306">
        <v>0</v>
      </c>
      <c r="K3579" s="306">
        <v>0</v>
      </c>
      <c r="L3579" s="306">
        <v>1174</v>
      </c>
      <c r="M3579" s="306">
        <v>1174</v>
      </c>
      <c r="N3579" s="306">
        <v>1174</v>
      </c>
    </row>
    <row r="3580" spans="1:14">
      <c r="A3580" s="259" t="s">
        <v>9</v>
      </c>
      <c r="B3580" s="259" t="s">
        <v>25</v>
      </c>
      <c r="C3580" s="259" t="s">
        <v>48</v>
      </c>
      <c r="D3580" s="259" t="s">
        <v>48</v>
      </c>
      <c r="E3580" s="259" t="s">
        <v>48</v>
      </c>
      <c r="F3580" s="259" t="s">
        <v>206</v>
      </c>
      <c r="G3580" s="259" t="s">
        <v>49</v>
      </c>
      <c r="H3580" s="306">
        <v>0</v>
      </c>
      <c r="I3580" s="306">
        <v>0</v>
      </c>
      <c r="J3580" s="306">
        <v>0</v>
      </c>
      <c r="K3580" s="306">
        <v>0</v>
      </c>
      <c r="L3580" s="306">
        <v>0</v>
      </c>
      <c r="M3580" s="306">
        <v>0</v>
      </c>
      <c r="N3580" s="306">
        <v>0</v>
      </c>
    </row>
    <row r="3581" spans="1:14">
      <c r="A3581" s="259" t="s">
        <v>9</v>
      </c>
      <c r="B3581" s="259" t="s">
        <v>25</v>
      </c>
      <c r="C3581" s="259" t="s">
        <v>53</v>
      </c>
      <c r="D3581" s="259" t="s">
        <v>53</v>
      </c>
      <c r="E3581" s="259" t="s">
        <v>53</v>
      </c>
      <c r="F3581" s="259" t="s">
        <v>206</v>
      </c>
      <c r="G3581" s="259" t="s">
        <v>49</v>
      </c>
      <c r="H3581" s="306">
        <v>0</v>
      </c>
      <c r="I3581" s="306">
        <v>0</v>
      </c>
      <c r="J3581" s="306">
        <v>0</v>
      </c>
      <c r="K3581" s="306">
        <v>0</v>
      </c>
      <c r="L3581" s="306">
        <v>0</v>
      </c>
      <c r="M3581" s="306">
        <v>0</v>
      </c>
      <c r="N3581" s="306">
        <v>0</v>
      </c>
    </row>
    <row r="3582" spans="1:14">
      <c r="A3582" s="259" t="s">
        <v>9</v>
      </c>
      <c r="B3582" s="259" t="s">
        <v>25</v>
      </c>
      <c r="C3582" s="259" t="s">
        <v>54</v>
      </c>
      <c r="D3582" s="259" t="s">
        <v>54</v>
      </c>
      <c r="E3582" s="259" t="s">
        <v>54</v>
      </c>
      <c r="F3582" s="259" t="s">
        <v>206</v>
      </c>
      <c r="G3582" s="259" t="s">
        <v>49</v>
      </c>
      <c r="H3582" s="306">
        <v>11182.063</v>
      </c>
      <c r="I3582" s="306">
        <v>11146.537560000001</v>
      </c>
      <c r="J3582" s="306">
        <v>11146.538</v>
      </c>
      <c r="K3582" s="306">
        <v>11145.964330000001</v>
      </c>
      <c r="L3582" s="306">
        <v>11143.259410000001</v>
      </c>
      <c r="M3582" s="306">
        <v>11143.259410000001</v>
      </c>
      <c r="N3582" s="306">
        <v>11143.259410000001</v>
      </c>
    </row>
    <row r="3583" spans="1:14">
      <c r="A3583" s="259" t="s">
        <v>9</v>
      </c>
      <c r="B3583" s="259" t="s">
        <v>25</v>
      </c>
      <c r="C3583" s="259" t="s">
        <v>55</v>
      </c>
      <c r="D3583" s="259" t="s">
        <v>55</v>
      </c>
      <c r="E3583" s="259" t="s">
        <v>55</v>
      </c>
      <c r="F3583" s="259" t="s">
        <v>206</v>
      </c>
      <c r="G3583" s="259" t="s">
        <v>49</v>
      </c>
      <c r="H3583" s="306">
        <v>4073.3420000000001</v>
      </c>
      <c r="I3583" s="306">
        <v>3464.6419999999998</v>
      </c>
      <c r="J3583" s="306">
        <v>3464.6419999999998</v>
      </c>
      <c r="K3583" s="306">
        <v>3464.6419999999998</v>
      </c>
      <c r="L3583" s="306">
        <v>3464.6419999999998</v>
      </c>
      <c r="M3583" s="306">
        <v>3464.6419999999998</v>
      </c>
      <c r="N3583" s="306">
        <v>3461.183</v>
      </c>
    </row>
    <row r="3584" spans="1:14">
      <c r="A3584" s="259" t="s">
        <v>9</v>
      </c>
      <c r="B3584" s="259" t="s">
        <v>25</v>
      </c>
      <c r="C3584" s="259" t="s">
        <v>56</v>
      </c>
      <c r="D3584" s="259" t="s">
        <v>56</v>
      </c>
      <c r="E3584" s="259" t="s">
        <v>56</v>
      </c>
      <c r="F3584" s="259" t="s">
        <v>206</v>
      </c>
      <c r="G3584" s="259" t="s">
        <v>49</v>
      </c>
      <c r="H3584" s="306">
        <v>10861.2</v>
      </c>
      <c r="I3584" s="306">
        <v>7641.209981</v>
      </c>
      <c r="J3584" s="306">
        <v>7557.1953000000003</v>
      </c>
      <c r="K3584" s="306">
        <v>7557.1953009999997</v>
      </c>
      <c r="L3584" s="306">
        <v>7557.1953009999997</v>
      </c>
      <c r="M3584" s="306">
        <v>7427.5411409999997</v>
      </c>
      <c r="N3584" s="306">
        <v>4286.075014</v>
      </c>
    </row>
    <row r="3585" spans="1:14">
      <c r="A3585" s="259" t="s">
        <v>9</v>
      </c>
      <c r="B3585" s="259" t="s">
        <v>25</v>
      </c>
      <c r="C3585" s="259" t="s">
        <v>57</v>
      </c>
      <c r="D3585" s="259" t="s">
        <v>57</v>
      </c>
      <c r="E3585" s="259" t="s">
        <v>57</v>
      </c>
      <c r="F3585" s="259" t="s">
        <v>206</v>
      </c>
      <c r="G3585" s="259" t="s">
        <v>49</v>
      </c>
      <c r="H3585" s="306">
        <v>150</v>
      </c>
      <c r="I3585" s="306">
        <v>150</v>
      </c>
      <c r="J3585" s="306">
        <v>150</v>
      </c>
      <c r="K3585" s="306">
        <v>150</v>
      </c>
      <c r="L3585" s="306">
        <v>150</v>
      </c>
      <c r="M3585" s="306">
        <v>150</v>
      </c>
      <c r="N3585" s="306">
        <v>150</v>
      </c>
    </row>
    <row r="3586" spans="1:14">
      <c r="A3586" s="259" t="s">
        <v>9</v>
      </c>
      <c r="B3586" s="259" t="s">
        <v>25</v>
      </c>
      <c r="C3586" s="259" t="s">
        <v>58</v>
      </c>
      <c r="D3586" s="259" t="s">
        <v>58</v>
      </c>
      <c r="E3586" s="259" t="s">
        <v>58</v>
      </c>
      <c r="F3586" s="259" t="s">
        <v>206</v>
      </c>
      <c r="G3586" s="259" t="s">
        <v>49</v>
      </c>
      <c r="H3586" s="306">
        <v>3333.6</v>
      </c>
      <c r="I3586" s="306">
        <v>3333.6</v>
      </c>
      <c r="J3586" s="306">
        <v>3333.6</v>
      </c>
      <c r="K3586" s="306">
        <v>3333.6</v>
      </c>
      <c r="L3586" s="306">
        <v>3333.6</v>
      </c>
      <c r="M3586" s="306">
        <v>3333.6</v>
      </c>
      <c r="N3586" s="306">
        <v>3333.6</v>
      </c>
    </row>
    <row r="3587" spans="1:14">
      <c r="A3587" s="259" t="s">
        <v>9</v>
      </c>
      <c r="B3587" s="259" t="s">
        <v>25</v>
      </c>
      <c r="C3587" s="259" t="s">
        <v>59</v>
      </c>
      <c r="D3587" s="259" t="s">
        <v>59</v>
      </c>
      <c r="E3587" s="259" t="s">
        <v>59</v>
      </c>
      <c r="F3587" s="259" t="s">
        <v>206</v>
      </c>
      <c r="G3587" s="259" t="s">
        <v>49</v>
      </c>
      <c r="H3587" s="306">
        <v>5704.7449999999999</v>
      </c>
      <c r="I3587" s="306">
        <v>5704.7449999999999</v>
      </c>
      <c r="J3587" s="306">
        <v>5704.7449999999999</v>
      </c>
      <c r="K3587" s="306">
        <v>5704.7449999999999</v>
      </c>
      <c r="L3587" s="306">
        <v>5704.7449999999999</v>
      </c>
      <c r="M3587" s="306">
        <v>5704.7449999999999</v>
      </c>
      <c r="N3587" s="306">
        <v>5704.7449999999999</v>
      </c>
    </row>
    <row r="3588" spans="1:14">
      <c r="A3588" s="259" t="s">
        <v>9</v>
      </c>
      <c r="B3588" s="259" t="s">
        <v>25</v>
      </c>
      <c r="C3588" s="259" t="s">
        <v>60</v>
      </c>
      <c r="D3588" s="259" t="s">
        <v>60</v>
      </c>
      <c r="E3588" s="259" t="s">
        <v>60</v>
      </c>
      <c r="F3588" s="259" t="s">
        <v>206</v>
      </c>
      <c r="G3588" s="259" t="s">
        <v>49</v>
      </c>
      <c r="H3588" s="306">
        <v>9090.1560000000009</v>
      </c>
      <c r="I3588" s="306">
        <v>9838.1560000000009</v>
      </c>
      <c r="J3588" s="306">
        <v>9838.1560000000009</v>
      </c>
      <c r="K3588" s="306">
        <v>9838.1560000000009</v>
      </c>
      <c r="L3588" s="306">
        <v>9838.1560000000009</v>
      </c>
      <c r="M3588" s="306">
        <v>9838.1560000000009</v>
      </c>
      <c r="N3588" s="306">
        <v>9838.1560000000009</v>
      </c>
    </row>
    <row r="3589" spans="1:14">
      <c r="A3589" s="259" t="s">
        <v>9</v>
      </c>
      <c r="B3589" s="259" t="s">
        <v>25</v>
      </c>
      <c r="C3589" s="259" t="s">
        <v>61</v>
      </c>
      <c r="D3589" s="259" t="s">
        <v>61</v>
      </c>
      <c r="E3589" s="259" t="s">
        <v>61</v>
      </c>
      <c r="F3589" s="259" t="s">
        <v>206</v>
      </c>
      <c r="G3589" s="259" t="s">
        <v>49</v>
      </c>
      <c r="H3589" s="306">
        <v>3804.4720000000002</v>
      </c>
      <c r="I3589" s="306">
        <v>3804.4720000000002</v>
      </c>
      <c r="J3589" s="306">
        <v>3804.4720000000002</v>
      </c>
      <c r="K3589" s="306">
        <v>3804.4720000000002</v>
      </c>
      <c r="L3589" s="306">
        <v>3804.4720000000002</v>
      </c>
      <c r="M3589" s="306">
        <v>3804.4720000000002</v>
      </c>
      <c r="N3589" s="306">
        <v>3804.4720000000002</v>
      </c>
    </row>
    <row r="3590" spans="1:14">
      <c r="A3590" s="259" t="s">
        <v>9</v>
      </c>
      <c r="B3590" s="259" t="s">
        <v>25</v>
      </c>
      <c r="C3590" s="259" t="s">
        <v>62</v>
      </c>
      <c r="D3590" s="259" t="s">
        <v>62</v>
      </c>
      <c r="E3590" s="259" t="s">
        <v>62</v>
      </c>
      <c r="F3590" s="259" t="s">
        <v>206</v>
      </c>
      <c r="G3590" s="259" t="s">
        <v>49</v>
      </c>
      <c r="H3590" s="306">
        <v>136</v>
      </c>
      <c r="I3590" s="306">
        <v>1876</v>
      </c>
      <c r="J3590" s="306">
        <v>1876</v>
      </c>
      <c r="K3590" s="306">
        <v>1876</v>
      </c>
      <c r="L3590" s="306">
        <v>1876</v>
      </c>
      <c r="M3590" s="306">
        <v>1876</v>
      </c>
      <c r="N3590" s="306">
        <v>1876</v>
      </c>
    </row>
    <row r="3591" spans="1:14">
      <c r="A3591" s="259" t="s">
        <v>9</v>
      </c>
      <c r="B3591" s="259" t="s">
        <v>25</v>
      </c>
      <c r="C3591" s="259" t="s">
        <v>63</v>
      </c>
      <c r="D3591" s="259" t="s">
        <v>63</v>
      </c>
      <c r="E3591" s="259" t="s">
        <v>63</v>
      </c>
      <c r="F3591" s="259" t="s">
        <v>206</v>
      </c>
      <c r="G3591" s="259" t="s">
        <v>49</v>
      </c>
      <c r="H3591" s="306">
        <v>415</v>
      </c>
      <c r="I3591" s="306">
        <v>1492</v>
      </c>
      <c r="J3591" s="306">
        <v>1492</v>
      </c>
      <c r="K3591" s="306">
        <v>1492</v>
      </c>
      <c r="L3591" s="306">
        <v>1492</v>
      </c>
      <c r="M3591" s="306">
        <v>1492</v>
      </c>
      <c r="N3591" s="306">
        <v>1492</v>
      </c>
    </row>
    <row r="3592" spans="1:14">
      <c r="A3592" s="259" t="s">
        <v>9</v>
      </c>
      <c r="B3592" s="259" t="s">
        <v>25</v>
      </c>
      <c r="C3592" s="259" t="s">
        <v>64</v>
      </c>
      <c r="D3592" s="259" t="s">
        <v>64</v>
      </c>
      <c r="E3592" s="259" t="s">
        <v>64</v>
      </c>
      <c r="F3592" s="259" t="s">
        <v>206</v>
      </c>
      <c r="G3592" s="259" t="s">
        <v>49</v>
      </c>
      <c r="H3592" s="306">
        <v>516.16499999999996</v>
      </c>
      <c r="I3592" s="306">
        <v>292.63900000000001</v>
      </c>
      <c r="J3592" s="306">
        <v>292.63900000000001</v>
      </c>
      <c r="K3592" s="306">
        <v>292.63900000000001</v>
      </c>
      <c r="L3592" s="306">
        <v>292.63900000000001</v>
      </c>
      <c r="M3592" s="306">
        <v>292.63900000000001</v>
      </c>
      <c r="N3592" s="306">
        <v>292.63900000000001</v>
      </c>
    </row>
    <row r="3593" spans="1:14">
      <c r="A3593" s="259" t="s">
        <v>9</v>
      </c>
      <c r="B3593" s="259" t="s">
        <v>25</v>
      </c>
      <c r="C3593" s="259" t="s">
        <v>54</v>
      </c>
      <c r="D3593" s="259" t="s">
        <v>72</v>
      </c>
      <c r="E3593" s="259" t="s">
        <v>72</v>
      </c>
      <c r="F3593" s="259" t="s">
        <v>206</v>
      </c>
      <c r="G3593" s="259" t="s">
        <v>49</v>
      </c>
      <c r="H3593" s="306">
        <v>0</v>
      </c>
      <c r="I3593" s="306">
        <v>0</v>
      </c>
      <c r="J3593" s="306">
        <v>0</v>
      </c>
      <c r="K3593" s="306">
        <v>75.045419999999993</v>
      </c>
      <c r="L3593" s="306">
        <v>389.762047</v>
      </c>
      <c r="M3593" s="306">
        <v>617.69860100000005</v>
      </c>
      <c r="N3593" s="306">
        <v>1168.5249349999999</v>
      </c>
    </row>
    <row r="3594" spans="1:14">
      <c r="A3594" s="259" t="s">
        <v>9</v>
      </c>
      <c r="B3594" s="259" t="s">
        <v>25</v>
      </c>
      <c r="C3594" s="259" t="s">
        <v>55</v>
      </c>
      <c r="D3594" s="259" t="s">
        <v>73</v>
      </c>
      <c r="E3594" s="259" t="s">
        <v>73</v>
      </c>
      <c r="F3594" s="259" t="s">
        <v>206</v>
      </c>
      <c r="G3594" s="259" t="s">
        <v>49</v>
      </c>
      <c r="H3594" s="306">
        <v>0</v>
      </c>
      <c r="I3594" s="306">
        <v>0</v>
      </c>
      <c r="J3594" s="306">
        <v>0</v>
      </c>
      <c r="K3594" s="306">
        <v>0</v>
      </c>
      <c r="L3594" s="306">
        <v>0</v>
      </c>
      <c r="M3594" s="306">
        <v>0</v>
      </c>
      <c r="N3594" s="306">
        <v>0</v>
      </c>
    </row>
    <row r="3595" spans="1:14">
      <c r="A3595" s="259" t="s">
        <v>9</v>
      </c>
      <c r="B3595" s="259" t="s">
        <v>25</v>
      </c>
      <c r="C3595" s="259" t="s">
        <v>57</v>
      </c>
      <c r="D3595" s="259" t="s">
        <v>74</v>
      </c>
      <c r="E3595" s="259" t="s">
        <v>74</v>
      </c>
      <c r="F3595" s="259" t="s">
        <v>206</v>
      </c>
      <c r="G3595" s="259" t="s">
        <v>49</v>
      </c>
      <c r="H3595" s="306">
        <v>0</v>
      </c>
      <c r="I3595" s="306">
        <v>0</v>
      </c>
      <c r="J3595" s="306">
        <v>0</v>
      </c>
      <c r="K3595" s="306">
        <v>0</v>
      </c>
      <c r="L3595" s="306">
        <v>0</v>
      </c>
      <c r="M3595" s="306">
        <v>0</v>
      </c>
      <c r="N3595" s="306">
        <v>0</v>
      </c>
    </row>
    <row r="3596" spans="1:14">
      <c r="A3596" s="259" t="s">
        <v>9</v>
      </c>
      <c r="B3596" s="259" t="s">
        <v>25</v>
      </c>
      <c r="C3596" s="259" t="s">
        <v>64</v>
      </c>
      <c r="D3596" s="259" t="s">
        <v>75</v>
      </c>
      <c r="E3596" s="259" t="s">
        <v>75</v>
      </c>
      <c r="F3596" s="259" t="s">
        <v>206</v>
      </c>
      <c r="G3596" s="259" t="s">
        <v>49</v>
      </c>
      <c r="H3596" s="306">
        <v>0</v>
      </c>
      <c r="I3596" s="306">
        <v>0</v>
      </c>
      <c r="J3596" s="306">
        <v>0</v>
      </c>
      <c r="K3596" s="306">
        <v>0</v>
      </c>
      <c r="L3596" s="306">
        <v>0</v>
      </c>
      <c r="M3596" s="306">
        <v>0</v>
      </c>
      <c r="N3596" s="306">
        <v>0</v>
      </c>
    </row>
    <row r="3597" spans="1:14">
      <c r="A3597" s="259" t="s">
        <v>9</v>
      </c>
      <c r="B3597" s="259" t="s">
        <v>25</v>
      </c>
      <c r="C3597" s="259" t="s">
        <v>60</v>
      </c>
      <c r="D3597" s="259" t="s">
        <v>76</v>
      </c>
      <c r="E3597" s="259" t="s">
        <v>76</v>
      </c>
      <c r="F3597" s="259" t="s">
        <v>206</v>
      </c>
      <c r="G3597" s="259" t="s">
        <v>49</v>
      </c>
      <c r="H3597" s="306">
        <v>0</v>
      </c>
      <c r="I3597" s="306">
        <v>0</v>
      </c>
      <c r="J3597" s="306">
        <v>0</v>
      </c>
      <c r="K3597" s="306">
        <v>0</v>
      </c>
      <c r="L3597" s="306">
        <v>0</v>
      </c>
      <c r="M3597" s="306">
        <v>0</v>
      </c>
      <c r="N3597" s="306">
        <v>0</v>
      </c>
    </row>
    <row r="3598" spans="1:14">
      <c r="A3598" s="259" t="s">
        <v>9</v>
      </c>
      <c r="B3598" s="259" t="s">
        <v>25</v>
      </c>
      <c r="C3598" s="259" t="s">
        <v>61</v>
      </c>
      <c r="D3598" s="259" t="s">
        <v>77</v>
      </c>
      <c r="E3598" s="259" t="s">
        <v>77</v>
      </c>
      <c r="F3598" s="259" t="s">
        <v>206</v>
      </c>
      <c r="G3598" s="259" t="s">
        <v>49</v>
      </c>
      <c r="H3598" s="306">
        <v>0</v>
      </c>
      <c r="I3598" s="306">
        <v>0</v>
      </c>
      <c r="J3598" s="306">
        <v>3726</v>
      </c>
      <c r="K3598" s="306">
        <v>3726</v>
      </c>
      <c r="L3598" s="306">
        <v>3726</v>
      </c>
      <c r="M3598" s="306">
        <v>3726</v>
      </c>
      <c r="N3598" s="306">
        <v>11226</v>
      </c>
    </row>
    <row r="3599" spans="1:14">
      <c r="A3599" s="259" t="s">
        <v>9</v>
      </c>
      <c r="B3599" s="259" t="s">
        <v>25</v>
      </c>
      <c r="C3599" s="259" t="s">
        <v>62</v>
      </c>
      <c r="D3599" s="259" t="s">
        <v>78</v>
      </c>
      <c r="E3599" s="259" t="s">
        <v>78</v>
      </c>
      <c r="F3599" s="259" t="s">
        <v>206</v>
      </c>
      <c r="G3599" s="259" t="s">
        <v>49</v>
      </c>
      <c r="H3599" s="306">
        <v>0</v>
      </c>
      <c r="I3599" s="306">
        <v>0</v>
      </c>
      <c r="J3599" s="306">
        <v>0</v>
      </c>
      <c r="K3599" s="306">
        <v>0</v>
      </c>
      <c r="L3599" s="306">
        <v>0</v>
      </c>
      <c r="M3599" s="306">
        <v>0</v>
      </c>
      <c r="N3599" s="306">
        <v>0</v>
      </c>
    </row>
    <row r="3600" spans="1:14">
      <c r="A3600" s="259" t="s">
        <v>9</v>
      </c>
      <c r="B3600" s="259" t="s">
        <v>25</v>
      </c>
      <c r="C3600" s="259" t="s">
        <v>63</v>
      </c>
      <c r="D3600" s="259" t="s">
        <v>79</v>
      </c>
      <c r="E3600" s="259" t="s">
        <v>79</v>
      </c>
      <c r="F3600" s="259" t="s">
        <v>206</v>
      </c>
      <c r="G3600" s="259" t="s">
        <v>49</v>
      </c>
      <c r="H3600" s="306">
        <v>0</v>
      </c>
      <c r="I3600" s="306">
        <v>5879.3976780000003</v>
      </c>
      <c r="J3600" s="306">
        <v>6648.0001000000002</v>
      </c>
      <c r="K3600" s="306">
        <v>8594.4167679999991</v>
      </c>
      <c r="L3600" s="306">
        <v>9338.4311379999999</v>
      </c>
      <c r="M3600" s="306">
        <v>9338.4311379999999</v>
      </c>
      <c r="N3600" s="306">
        <v>9338.4311379999999</v>
      </c>
    </row>
    <row r="3601" spans="1:14">
      <c r="A3601" s="259" t="s">
        <v>9</v>
      </c>
      <c r="B3601" s="259" t="s">
        <v>25</v>
      </c>
      <c r="C3601" s="259" t="s">
        <v>60</v>
      </c>
      <c r="D3601" s="259" t="s">
        <v>76</v>
      </c>
      <c r="E3601" s="259" t="s">
        <v>207</v>
      </c>
      <c r="F3601" s="259" t="s">
        <v>206</v>
      </c>
      <c r="G3601" s="259" t="s">
        <v>49</v>
      </c>
      <c r="H3601" s="306">
        <v>0</v>
      </c>
      <c r="I3601" s="306">
        <v>0</v>
      </c>
      <c r="J3601" s="306">
        <v>0</v>
      </c>
      <c r="K3601" s="306">
        <v>0</v>
      </c>
      <c r="L3601" s="306">
        <v>0</v>
      </c>
      <c r="M3601" s="306">
        <v>826.48963300000003</v>
      </c>
      <c r="N3601" s="306">
        <v>4399.2070610000001</v>
      </c>
    </row>
    <row r="3602" spans="1:14">
      <c r="A3602" s="259" t="s">
        <v>9</v>
      </c>
      <c r="B3602" s="259" t="s">
        <v>25</v>
      </c>
      <c r="C3602" s="259" t="s">
        <v>63</v>
      </c>
      <c r="D3602" s="259" t="s">
        <v>79</v>
      </c>
      <c r="E3602" s="259" t="s">
        <v>208</v>
      </c>
      <c r="F3602" s="259" t="s">
        <v>206</v>
      </c>
      <c r="G3602" s="259" t="s">
        <v>49</v>
      </c>
      <c r="H3602" s="306">
        <v>0</v>
      </c>
      <c r="I3602" s="306">
        <v>0</v>
      </c>
      <c r="J3602" s="306">
        <v>0</v>
      </c>
      <c r="K3602" s="306">
        <v>0</v>
      </c>
      <c r="L3602" s="306">
        <v>0</v>
      </c>
      <c r="M3602" s="306">
        <v>495.89377999999999</v>
      </c>
      <c r="N3602" s="306">
        <v>2639.5242370000001</v>
      </c>
    </row>
    <row r="3603" spans="1:14">
      <c r="A3603" s="259" t="s">
        <v>9</v>
      </c>
      <c r="B3603" s="259" t="s">
        <v>25</v>
      </c>
      <c r="C3603" s="259" t="s">
        <v>65</v>
      </c>
      <c r="D3603" s="259" t="s">
        <v>209</v>
      </c>
      <c r="E3603" s="259" t="s">
        <v>80</v>
      </c>
      <c r="F3603" s="259" t="s">
        <v>206</v>
      </c>
      <c r="G3603" s="259" t="s">
        <v>49</v>
      </c>
      <c r="H3603" s="306">
        <v>0</v>
      </c>
      <c r="I3603" s="306">
        <v>0</v>
      </c>
      <c r="J3603" s="306">
        <v>0</v>
      </c>
      <c r="K3603" s="306">
        <v>0</v>
      </c>
      <c r="L3603" s="306">
        <v>0</v>
      </c>
      <c r="M3603" s="306">
        <v>0</v>
      </c>
      <c r="N3603" s="306">
        <v>0</v>
      </c>
    </row>
    <row r="3604" spans="1:14">
      <c r="A3604" s="259" t="s">
        <v>9</v>
      </c>
      <c r="B3604" s="259" t="s">
        <v>25</v>
      </c>
      <c r="C3604" s="259" t="s">
        <v>65</v>
      </c>
      <c r="D3604" s="259" t="s">
        <v>209</v>
      </c>
      <c r="E3604" s="259" t="s">
        <v>81</v>
      </c>
      <c r="F3604" s="259" t="s">
        <v>206</v>
      </c>
      <c r="G3604" s="259" t="s">
        <v>49</v>
      </c>
      <c r="H3604" s="306">
        <v>0</v>
      </c>
      <c r="I3604" s="306">
        <v>0</v>
      </c>
      <c r="J3604" s="306">
        <v>0</v>
      </c>
      <c r="K3604" s="306">
        <v>0</v>
      </c>
      <c r="L3604" s="306">
        <v>0</v>
      </c>
      <c r="M3604" s="306">
        <v>0</v>
      </c>
      <c r="N3604" s="306">
        <v>0</v>
      </c>
    </row>
    <row r="3605" spans="1:14">
      <c r="A3605" s="259" t="s">
        <v>9</v>
      </c>
      <c r="B3605" s="259" t="s">
        <v>25</v>
      </c>
      <c r="C3605" s="259" t="s">
        <v>82</v>
      </c>
      <c r="D3605" s="259" t="s">
        <v>82</v>
      </c>
      <c r="E3605" s="259" t="s">
        <v>82</v>
      </c>
      <c r="F3605" s="259" t="s">
        <v>206</v>
      </c>
      <c r="G3605" s="259" t="s">
        <v>49</v>
      </c>
      <c r="H3605" s="306">
        <v>0</v>
      </c>
      <c r="I3605" s="306">
        <v>0</v>
      </c>
      <c r="J3605" s="306">
        <v>0</v>
      </c>
      <c r="K3605" s="306">
        <v>0</v>
      </c>
      <c r="L3605" s="306">
        <v>0</v>
      </c>
      <c r="M3605" s="306">
        <v>0</v>
      </c>
      <c r="N3605" s="306">
        <v>0</v>
      </c>
    </row>
    <row r="3606" spans="1:14">
      <c r="A3606" s="259" t="s">
        <v>9</v>
      </c>
      <c r="B3606" s="259" t="s">
        <v>25</v>
      </c>
      <c r="C3606" s="259" t="s">
        <v>83</v>
      </c>
      <c r="D3606" s="259" t="s">
        <v>83</v>
      </c>
      <c r="E3606" s="259" t="s">
        <v>83</v>
      </c>
      <c r="F3606" s="259" t="s">
        <v>206</v>
      </c>
      <c r="G3606" s="259" t="s">
        <v>49</v>
      </c>
      <c r="H3606" s="306">
        <v>0</v>
      </c>
      <c r="I3606" s="306">
        <v>35.525444999999998</v>
      </c>
      <c r="J3606" s="306">
        <v>35.525444999999998</v>
      </c>
      <c r="K3606" s="306">
        <v>35.525444999999998</v>
      </c>
      <c r="L3606" s="306">
        <v>35.525444999999998</v>
      </c>
      <c r="M3606" s="306">
        <v>35.525444999999998</v>
      </c>
      <c r="N3606" s="306">
        <v>35.525444999999998</v>
      </c>
    </row>
    <row r="3607" spans="1:14">
      <c r="A3607" s="259" t="s">
        <v>9</v>
      </c>
      <c r="B3607" s="259" t="s">
        <v>25</v>
      </c>
      <c r="C3607" s="259" t="s">
        <v>84</v>
      </c>
      <c r="D3607" s="259" t="s">
        <v>84</v>
      </c>
      <c r="E3607" s="259" t="s">
        <v>84</v>
      </c>
      <c r="F3607" s="259" t="s">
        <v>206</v>
      </c>
      <c r="G3607" s="259" t="s">
        <v>49</v>
      </c>
      <c r="H3607" s="306">
        <v>0</v>
      </c>
      <c r="I3607" s="306">
        <v>0</v>
      </c>
      <c r="J3607" s="306">
        <v>0</v>
      </c>
      <c r="K3607" s="306">
        <v>0</v>
      </c>
      <c r="L3607" s="306">
        <v>0</v>
      </c>
      <c r="M3607" s="306">
        <v>0</v>
      </c>
      <c r="N3607" s="306">
        <v>3.4590000000000001</v>
      </c>
    </row>
    <row r="3608" spans="1:14">
      <c r="A3608" s="259" t="s">
        <v>9</v>
      </c>
      <c r="B3608" s="259" t="s">
        <v>25</v>
      </c>
      <c r="C3608" s="259" t="s">
        <v>85</v>
      </c>
      <c r="D3608" s="259" t="s">
        <v>85</v>
      </c>
      <c r="E3608" s="259" t="s">
        <v>85</v>
      </c>
      <c r="F3608" s="259" t="s">
        <v>206</v>
      </c>
      <c r="G3608" s="259" t="s">
        <v>49</v>
      </c>
      <c r="H3608" s="306">
        <v>0</v>
      </c>
      <c r="I3608" s="306">
        <v>3219.9900189999998</v>
      </c>
      <c r="J3608" s="306">
        <v>3304.0047</v>
      </c>
      <c r="K3608" s="306">
        <v>3304.0046990000001</v>
      </c>
      <c r="L3608" s="306">
        <v>3304.0046990000001</v>
      </c>
      <c r="M3608" s="306">
        <v>3433.6588590000001</v>
      </c>
      <c r="N3608" s="306">
        <v>6575.1249859999998</v>
      </c>
    </row>
    <row r="3609" spans="1:14">
      <c r="A3609" s="259" t="s">
        <v>9</v>
      </c>
      <c r="B3609" s="259" t="s">
        <v>25</v>
      </c>
      <c r="C3609" s="259" t="s">
        <v>87</v>
      </c>
      <c r="D3609" s="259" t="s">
        <v>87</v>
      </c>
      <c r="E3609" s="259" t="s">
        <v>87</v>
      </c>
      <c r="F3609" s="259" t="s">
        <v>206</v>
      </c>
      <c r="G3609" s="259" t="s">
        <v>49</v>
      </c>
      <c r="H3609" s="306">
        <v>0</v>
      </c>
      <c r="I3609" s="306">
        <v>223.52600000000001</v>
      </c>
      <c r="J3609" s="306">
        <v>223.52600000000001</v>
      </c>
      <c r="K3609" s="306">
        <v>223.52600000000001</v>
      </c>
      <c r="L3609" s="306">
        <v>223.52600000000001</v>
      </c>
      <c r="M3609" s="306">
        <v>223.52600000000001</v>
      </c>
      <c r="N3609" s="306">
        <v>223.52600000000001</v>
      </c>
    </row>
    <row r="3610" spans="1:14">
      <c r="A3610" s="259" t="s">
        <v>9</v>
      </c>
      <c r="B3610" s="259" t="s">
        <v>25</v>
      </c>
      <c r="C3610" s="259" t="s">
        <v>88</v>
      </c>
      <c r="D3610" s="259" t="s">
        <v>88</v>
      </c>
      <c r="E3610" s="259" t="s">
        <v>88</v>
      </c>
      <c r="F3610" s="259" t="s">
        <v>206</v>
      </c>
      <c r="G3610" s="259" t="s">
        <v>49</v>
      </c>
      <c r="H3610" s="306">
        <v>0</v>
      </c>
      <c r="I3610" s="306">
        <v>0</v>
      </c>
      <c r="J3610" s="306">
        <v>0</v>
      </c>
      <c r="K3610" s="306">
        <v>0</v>
      </c>
      <c r="L3610" s="306">
        <v>0</v>
      </c>
      <c r="M3610" s="306">
        <v>0</v>
      </c>
      <c r="N3610" s="306">
        <v>0</v>
      </c>
    </row>
    <row r="3611" spans="1:14">
      <c r="A3611" s="259" t="s">
        <v>9</v>
      </c>
      <c r="B3611" s="259" t="s">
        <v>26</v>
      </c>
      <c r="C3611" s="259" t="s">
        <v>48</v>
      </c>
      <c r="D3611" s="259" t="s">
        <v>48</v>
      </c>
      <c r="E3611" s="259" t="s">
        <v>48</v>
      </c>
      <c r="F3611" s="259" t="s">
        <v>206</v>
      </c>
      <c r="G3611" s="259" t="s">
        <v>49</v>
      </c>
      <c r="H3611" s="306">
        <v>0</v>
      </c>
      <c r="I3611" s="306">
        <v>0</v>
      </c>
      <c r="J3611" s="306">
        <v>0</v>
      </c>
      <c r="K3611" s="306">
        <v>0</v>
      </c>
      <c r="L3611" s="306">
        <v>0</v>
      </c>
      <c r="M3611" s="306">
        <v>0</v>
      </c>
      <c r="N3611" s="306">
        <v>0</v>
      </c>
    </row>
    <row r="3612" spans="1:14">
      <c r="A3612" s="259" t="s">
        <v>9</v>
      </c>
      <c r="B3612" s="259" t="s">
        <v>26</v>
      </c>
      <c r="C3612" s="259" t="s">
        <v>53</v>
      </c>
      <c r="D3612" s="259" t="s">
        <v>53</v>
      </c>
      <c r="E3612" s="259" t="s">
        <v>53</v>
      </c>
      <c r="F3612" s="259" t="s">
        <v>206</v>
      </c>
      <c r="G3612" s="259" t="s">
        <v>49</v>
      </c>
      <c r="H3612" s="306">
        <v>0</v>
      </c>
      <c r="I3612" s="306">
        <v>0</v>
      </c>
      <c r="J3612" s="306">
        <v>0</v>
      </c>
      <c r="K3612" s="306">
        <v>0</v>
      </c>
      <c r="L3612" s="306">
        <v>0</v>
      </c>
      <c r="M3612" s="306">
        <v>0</v>
      </c>
      <c r="N3612" s="306">
        <v>0</v>
      </c>
    </row>
    <row r="3613" spans="1:14">
      <c r="A3613" s="259" t="s">
        <v>9</v>
      </c>
      <c r="B3613" s="259" t="s">
        <v>26</v>
      </c>
      <c r="C3613" s="259" t="s">
        <v>54</v>
      </c>
      <c r="D3613" s="259" t="s">
        <v>54</v>
      </c>
      <c r="E3613" s="259" t="s">
        <v>54</v>
      </c>
      <c r="F3613" s="259" t="s">
        <v>206</v>
      </c>
      <c r="G3613" s="259" t="s">
        <v>49</v>
      </c>
      <c r="H3613" s="306">
        <v>1812.7720019999999</v>
      </c>
      <c r="I3613" s="306">
        <v>1812.7720019999999</v>
      </c>
      <c r="J3613" s="306">
        <v>1812.7719999999999</v>
      </c>
      <c r="K3613" s="306">
        <v>1812.7720019999999</v>
      </c>
      <c r="L3613" s="306">
        <v>1812.7720019999999</v>
      </c>
      <c r="M3613" s="306">
        <v>1812.7720019999999</v>
      </c>
      <c r="N3613" s="306">
        <v>1812.7720019999999</v>
      </c>
    </row>
    <row r="3614" spans="1:14">
      <c r="A3614" s="259" t="s">
        <v>9</v>
      </c>
      <c r="B3614" s="259" t="s">
        <v>26</v>
      </c>
      <c r="C3614" s="259" t="s">
        <v>55</v>
      </c>
      <c r="D3614" s="259" t="s">
        <v>55</v>
      </c>
      <c r="E3614" s="259" t="s">
        <v>55</v>
      </c>
      <c r="F3614" s="259" t="s">
        <v>206</v>
      </c>
      <c r="G3614" s="259" t="s">
        <v>49</v>
      </c>
      <c r="H3614" s="306">
        <v>9.56</v>
      </c>
      <c r="I3614" s="306">
        <v>9.56</v>
      </c>
      <c r="J3614" s="306">
        <v>9.56</v>
      </c>
      <c r="K3614" s="306">
        <v>9.56</v>
      </c>
      <c r="L3614" s="306">
        <v>9.56</v>
      </c>
      <c r="M3614" s="306">
        <v>9.56</v>
      </c>
      <c r="N3614" s="306">
        <v>3.96</v>
      </c>
    </row>
    <row r="3615" spans="1:14">
      <c r="A3615" s="259" t="s">
        <v>9</v>
      </c>
      <c r="B3615" s="259" t="s">
        <v>26</v>
      </c>
      <c r="C3615" s="259" t="s">
        <v>56</v>
      </c>
      <c r="D3615" s="259" t="s">
        <v>56</v>
      </c>
      <c r="E3615" s="259" t="s">
        <v>56</v>
      </c>
      <c r="F3615" s="259" t="s">
        <v>206</v>
      </c>
      <c r="G3615" s="259" t="s">
        <v>49</v>
      </c>
      <c r="H3615" s="306">
        <v>0</v>
      </c>
      <c r="I3615" s="306">
        <v>0</v>
      </c>
      <c r="J3615" s="306">
        <v>0</v>
      </c>
      <c r="K3615" s="306">
        <v>0</v>
      </c>
      <c r="L3615" s="306">
        <v>0</v>
      </c>
      <c r="M3615" s="306">
        <v>0</v>
      </c>
      <c r="N3615" s="306">
        <v>0</v>
      </c>
    </row>
    <row r="3616" spans="1:14">
      <c r="A3616" s="259" t="s">
        <v>9</v>
      </c>
      <c r="B3616" s="259" t="s">
        <v>26</v>
      </c>
      <c r="C3616" s="259" t="s">
        <v>57</v>
      </c>
      <c r="D3616" s="259" t="s">
        <v>57</v>
      </c>
      <c r="E3616" s="259" t="s">
        <v>57</v>
      </c>
      <c r="F3616" s="259" t="s">
        <v>206</v>
      </c>
      <c r="G3616" s="259" t="s">
        <v>49</v>
      </c>
      <c r="H3616" s="306">
        <v>0</v>
      </c>
      <c r="I3616" s="306">
        <v>0</v>
      </c>
      <c r="J3616" s="306">
        <v>0</v>
      </c>
      <c r="K3616" s="306">
        <v>0</v>
      </c>
      <c r="L3616" s="306">
        <v>0</v>
      </c>
      <c r="M3616" s="306">
        <v>0</v>
      </c>
      <c r="N3616" s="306">
        <v>0</v>
      </c>
    </row>
    <row r="3617" spans="1:14">
      <c r="A3617" s="259" t="s">
        <v>9</v>
      </c>
      <c r="B3617" s="259" t="s">
        <v>26</v>
      </c>
      <c r="C3617" s="259" t="s">
        <v>58</v>
      </c>
      <c r="D3617" s="259" t="s">
        <v>58</v>
      </c>
      <c r="E3617" s="259" t="s">
        <v>58</v>
      </c>
      <c r="F3617" s="259" t="s">
        <v>206</v>
      </c>
      <c r="G3617" s="259" t="s">
        <v>49</v>
      </c>
      <c r="H3617" s="306">
        <v>0</v>
      </c>
      <c r="I3617" s="306">
        <v>0</v>
      </c>
      <c r="J3617" s="306">
        <v>0</v>
      </c>
      <c r="K3617" s="306">
        <v>0</v>
      </c>
      <c r="L3617" s="306">
        <v>0</v>
      </c>
      <c r="M3617" s="306">
        <v>0</v>
      </c>
      <c r="N3617" s="306">
        <v>0</v>
      </c>
    </row>
    <row r="3618" spans="1:14">
      <c r="A3618" s="259" t="s">
        <v>9</v>
      </c>
      <c r="B3618" s="259" t="s">
        <v>26</v>
      </c>
      <c r="C3618" s="259" t="s">
        <v>59</v>
      </c>
      <c r="D3618" s="259" t="s">
        <v>59</v>
      </c>
      <c r="E3618" s="259" t="s">
        <v>59</v>
      </c>
      <c r="F3618" s="259" t="s">
        <v>206</v>
      </c>
      <c r="G3618" s="259" t="s">
        <v>49</v>
      </c>
      <c r="H3618" s="306">
        <v>3.1560000000000001</v>
      </c>
      <c r="I3618" s="306">
        <v>3.1560000000000001</v>
      </c>
      <c r="J3618" s="306">
        <v>3.1560000000000001</v>
      </c>
      <c r="K3618" s="306">
        <v>3.1560000000000001</v>
      </c>
      <c r="L3618" s="306">
        <v>3.1560000000000001</v>
      </c>
      <c r="M3618" s="306">
        <v>3.1560000000000001</v>
      </c>
      <c r="N3618" s="306">
        <v>3.1560000000000001</v>
      </c>
    </row>
    <row r="3619" spans="1:14">
      <c r="A3619" s="259" t="s">
        <v>9</v>
      </c>
      <c r="B3619" s="259" t="s">
        <v>26</v>
      </c>
      <c r="C3619" s="259" t="s">
        <v>60</v>
      </c>
      <c r="D3619" s="259" t="s">
        <v>60</v>
      </c>
      <c r="E3619" s="259" t="s">
        <v>60</v>
      </c>
      <c r="F3619" s="259" t="s">
        <v>206</v>
      </c>
      <c r="G3619" s="259" t="s">
        <v>49</v>
      </c>
      <c r="H3619" s="306">
        <v>244.8</v>
      </c>
      <c r="I3619" s="306">
        <v>244.8</v>
      </c>
      <c r="J3619" s="306">
        <v>244.8</v>
      </c>
      <c r="K3619" s="306">
        <v>244.8</v>
      </c>
      <c r="L3619" s="306">
        <v>244.8</v>
      </c>
      <c r="M3619" s="306">
        <v>244.8</v>
      </c>
      <c r="N3619" s="306">
        <v>244.8</v>
      </c>
    </row>
    <row r="3620" spans="1:14">
      <c r="A3620" s="259" t="s">
        <v>9</v>
      </c>
      <c r="B3620" s="259" t="s">
        <v>26</v>
      </c>
      <c r="C3620" s="259" t="s">
        <v>61</v>
      </c>
      <c r="D3620" s="259" t="s">
        <v>61</v>
      </c>
      <c r="E3620" s="259" t="s">
        <v>61</v>
      </c>
      <c r="F3620" s="259" t="s">
        <v>206</v>
      </c>
      <c r="G3620" s="259" t="s">
        <v>49</v>
      </c>
      <c r="H3620" s="306">
        <v>54.5</v>
      </c>
      <c r="I3620" s="306">
        <v>54.5</v>
      </c>
      <c r="J3620" s="306">
        <v>54.5</v>
      </c>
      <c r="K3620" s="306">
        <v>54.5</v>
      </c>
      <c r="L3620" s="306">
        <v>54.5</v>
      </c>
      <c r="M3620" s="306">
        <v>54.5</v>
      </c>
      <c r="N3620" s="306">
        <v>54.5</v>
      </c>
    </row>
    <row r="3621" spans="1:14">
      <c r="A3621" s="259" t="s">
        <v>9</v>
      </c>
      <c r="B3621" s="259" t="s">
        <v>26</v>
      </c>
      <c r="C3621" s="259" t="s">
        <v>63</v>
      </c>
      <c r="D3621" s="259" t="s">
        <v>63</v>
      </c>
      <c r="E3621" s="259" t="s">
        <v>63</v>
      </c>
      <c r="F3621" s="259" t="s">
        <v>206</v>
      </c>
      <c r="G3621" s="259" t="s">
        <v>49</v>
      </c>
      <c r="H3621" s="306">
        <v>0</v>
      </c>
      <c r="I3621" s="306">
        <v>0</v>
      </c>
      <c r="J3621" s="306">
        <v>0</v>
      </c>
      <c r="K3621" s="306">
        <v>0</v>
      </c>
      <c r="L3621" s="306">
        <v>0</v>
      </c>
      <c r="M3621" s="306">
        <v>0</v>
      </c>
      <c r="N3621" s="306">
        <v>0</v>
      </c>
    </row>
    <row r="3622" spans="1:14">
      <c r="A3622" s="259" t="s">
        <v>9</v>
      </c>
      <c r="B3622" s="259" t="s">
        <v>26</v>
      </c>
      <c r="C3622" s="259" t="s">
        <v>64</v>
      </c>
      <c r="D3622" s="259" t="s">
        <v>64</v>
      </c>
      <c r="E3622" s="259" t="s">
        <v>64</v>
      </c>
      <c r="F3622" s="259" t="s">
        <v>206</v>
      </c>
      <c r="G3622" s="259" t="s">
        <v>49</v>
      </c>
      <c r="H3622" s="306">
        <v>55.542999999999999</v>
      </c>
      <c r="I3622" s="306">
        <v>53.863</v>
      </c>
      <c r="J3622" s="306">
        <v>53.863</v>
      </c>
      <c r="K3622" s="306">
        <v>53.863</v>
      </c>
      <c r="L3622" s="306">
        <v>53.863</v>
      </c>
      <c r="M3622" s="306">
        <v>53.863</v>
      </c>
      <c r="N3622" s="306">
        <v>53.863</v>
      </c>
    </row>
    <row r="3623" spans="1:14">
      <c r="A3623" s="259" t="s">
        <v>9</v>
      </c>
      <c r="B3623" s="259" t="s">
        <v>26</v>
      </c>
      <c r="C3623" s="259" t="s">
        <v>54</v>
      </c>
      <c r="D3623" s="259" t="s">
        <v>72</v>
      </c>
      <c r="E3623" s="259" t="s">
        <v>72</v>
      </c>
      <c r="F3623" s="259" t="s">
        <v>206</v>
      </c>
      <c r="G3623" s="259" t="s">
        <v>49</v>
      </c>
      <c r="H3623" s="306">
        <v>0</v>
      </c>
      <c r="I3623" s="306">
        <v>0</v>
      </c>
      <c r="J3623" s="306">
        <v>0</v>
      </c>
      <c r="K3623" s="306">
        <v>0</v>
      </c>
      <c r="L3623" s="306">
        <v>0</v>
      </c>
      <c r="M3623" s="306">
        <v>0</v>
      </c>
      <c r="N3623" s="306">
        <v>0</v>
      </c>
    </row>
    <row r="3624" spans="1:14">
      <c r="A3624" s="259" t="s">
        <v>9</v>
      </c>
      <c r="B3624" s="259" t="s">
        <v>26</v>
      </c>
      <c r="C3624" s="259" t="s">
        <v>55</v>
      </c>
      <c r="D3624" s="259" t="s">
        <v>73</v>
      </c>
      <c r="E3624" s="259" t="s">
        <v>73</v>
      </c>
      <c r="F3624" s="259" t="s">
        <v>206</v>
      </c>
      <c r="G3624" s="259" t="s">
        <v>49</v>
      </c>
      <c r="H3624" s="306">
        <v>0</v>
      </c>
      <c r="I3624" s="306">
        <v>0</v>
      </c>
      <c r="J3624" s="306">
        <v>0</v>
      </c>
      <c r="K3624" s="306">
        <v>0</v>
      </c>
      <c r="L3624" s="306">
        <v>0</v>
      </c>
      <c r="M3624" s="306">
        <v>0</v>
      </c>
      <c r="N3624" s="306">
        <v>0</v>
      </c>
    </row>
    <row r="3625" spans="1:14">
      <c r="A3625" s="259" t="s">
        <v>9</v>
      </c>
      <c r="B3625" s="259" t="s">
        <v>26</v>
      </c>
      <c r="C3625" s="259" t="s">
        <v>57</v>
      </c>
      <c r="D3625" s="259" t="s">
        <v>74</v>
      </c>
      <c r="E3625" s="259" t="s">
        <v>74</v>
      </c>
      <c r="F3625" s="259" t="s">
        <v>206</v>
      </c>
      <c r="G3625" s="259" t="s">
        <v>49</v>
      </c>
      <c r="H3625" s="306">
        <v>0</v>
      </c>
      <c r="I3625" s="306">
        <v>0</v>
      </c>
      <c r="J3625" s="306">
        <v>0</v>
      </c>
      <c r="K3625" s="306">
        <v>0</v>
      </c>
      <c r="L3625" s="306">
        <v>0</v>
      </c>
      <c r="M3625" s="306">
        <v>0</v>
      </c>
      <c r="N3625" s="306">
        <v>0</v>
      </c>
    </row>
    <row r="3626" spans="1:14">
      <c r="A3626" s="259" t="s">
        <v>9</v>
      </c>
      <c r="B3626" s="259" t="s">
        <v>26</v>
      </c>
      <c r="C3626" s="259" t="s">
        <v>64</v>
      </c>
      <c r="D3626" s="259" t="s">
        <v>75</v>
      </c>
      <c r="E3626" s="259" t="s">
        <v>75</v>
      </c>
      <c r="F3626" s="259" t="s">
        <v>206</v>
      </c>
      <c r="G3626" s="259" t="s">
        <v>49</v>
      </c>
      <c r="H3626" s="306">
        <v>0</v>
      </c>
      <c r="I3626" s="306">
        <v>0</v>
      </c>
      <c r="J3626" s="306">
        <v>0</v>
      </c>
      <c r="K3626" s="306">
        <v>0</v>
      </c>
      <c r="L3626" s="306">
        <v>0</v>
      </c>
      <c r="M3626" s="306">
        <v>0</v>
      </c>
      <c r="N3626" s="306">
        <v>0</v>
      </c>
    </row>
    <row r="3627" spans="1:14">
      <c r="A3627" s="259" t="s">
        <v>9</v>
      </c>
      <c r="B3627" s="259" t="s">
        <v>26</v>
      </c>
      <c r="C3627" s="259" t="s">
        <v>60</v>
      </c>
      <c r="D3627" s="259" t="s">
        <v>76</v>
      </c>
      <c r="E3627" s="259" t="s">
        <v>76</v>
      </c>
      <c r="F3627" s="259" t="s">
        <v>206</v>
      </c>
      <c r="G3627" s="259" t="s">
        <v>49</v>
      </c>
      <c r="H3627" s="306">
        <v>0</v>
      </c>
      <c r="I3627" s="306">
        <v>0</v>
      </c>
      <c r="J3627" s="306">
        <v>0</v>
      </c>
      <c r="K3627" s="306">
        <v>0</v>
      </c>
      <c r="L3627" s="306">
        <v>0</v>
      </c>
      <c r="M3627" s="306">
        <v>2716.1988510000001</v>
      </c>
      <c r="N3627" s="306">
        <v>5878.8157769999998</v>
      </c>
    </row>
    <row r="3628" spans="1:14">
      <c r="A3628" s="259" t="s">
        <v>9</v>
      </c>
      <c r="B3628" s="259" t="s">
        <v>26</v>
      </c>
      <c r="C3628" s="259" t="s">
        <v>61</v>
      </c>
      <c r="D3628" s="259" t="s">
        <v>77</v>
      </c>
      <c r="E3628" s="259" t="s">
        <v>77</v>
      </c>
      <c r="F3628" s="259" t="s">
        <v>206</v>
      </c>
      <c r="G3628" s="259" t="s">
        <v>49</v>
      </c>
      <c r="H3628" s="306">
        <v>0</v>
      </c>
      <c r="I3628" s="306">
        <v>0</v>
      </c>
      <c r="J3628" s="306">
        <v>0</v>
      </c>
      <c r="K3628" s="306">
        <v>0</v>
      </c>
      <c r="L3628" s="306">
        <v>0</v>
      </c>
      <c r="M3628" s="306">
        <v>0</v>
      </c>
      <c r="N3628" s="306">
        <v>0</v>
      </c>
    </row>
    <row r="3629" spans="1:14">
      <c r="A3629" s="259" t="s">
        <v>9</v>
      </c>
      <c r="B3629" s="259" t="s">
        <v>26</v>
      </c>
      <c r="C3629" s="259" t="s">
        <v>62</v>
      </c>
      <c r="D3629" s="259" t="s">
        <v>78</v>
      </c>
      <c r="E3629" s="259" t="s">
        <v>78</v>
      </c>
      <c r="F3629" s="259" t="s">
        <v>206</v>
      </c>
      <c r="G3629" s="259" t="s">
        <v>49</v>
      </c>
      <c r="H3629" s="306">
        <v>430</v>
      </c>
      <c r="I3629" s="306">
        <v>430</v>
      </c>
      <c r="J3629" s="306">
        <v>430</v>
      </c>
      <c r="K3629" s="306">
        <v>430</v>
      </c>
      <c r="L3629" s="306">
        <v>430</v>
      </c>
      <c r="M3629" s="306">
        <v>430</v>
      </c>
      <c r="N3629" s="306">
        <v>430</v>
      </c>
    </row>
    <row r="3630" spans="1:14">
      <c r="A3630" s="259" t="s">
        <v>9</v>
      </c>
      <c r="B3630" s="259" t="s">
        <v>26</v>
      </c>
      <c r="C3630" s="259" t="s">
        <v>63</v>
      </c>
      <c r="D3630" s="259" t="s">
        <v>79</v>
      </c>
      <c r="E3630" s="259" t="s">
        <v>79</v>
      </c>
      <c r="F3630" s="259" t="s">
        <v>206</v>
      </c>
      <c r="G3630" s="259" t="s">
        <v>49</v>
      </c>
      <c r="H3630" s="306">
        <v>0</v>
      </c>
      <c r="I3630" s="306">
        <v>0</v>
      </c>
      <c r="J3630" s="306">
        <v>0</v>
      </c>
      <c r="K3630" s="306">
        <v>0</v>
      </c>
      <c r="L3630" s="306">
        <v>0</v>
      </c>
      <c r="M3630" s="306">
        <v>0</v>
      </c>
      <c r="N3630" s="306">
        <v>0</v>
      </c>
    </row>
    <row r="3631" spans="1:14">
      <c r="A3631" s="259" t="s">
        <v>9</v>
      </c>
      <c r="B3631" s="259" t="s">
        <v>26</v>
      </c>
      <c r="C3631" s="259" t="s">
        <v>60</v>
      </c>
      <c r="D3631" s="259" t="s">
        <v>76</v>
      </c>
      <c r="E3631" s="259" t="s">
        <v>207</v>
      </c>
      <c r="F3631" s="259" t="s">
        <v>206</v>
      </c>
      <c r="G3631" s="259" t="s">
        <v>49</v>
      </c>
      <c r="H3631" s="306">
        <v>0</v>
      </c>
      <c r="I3631" s="306">
        <v>0</v>
      </c>
      <c r="J3631" s="306">
        <v>0</v>
      </c>
      <c r="K3631" s="306">
        <v>0</v>
      </c>
      <c r="L3631" s="306">
        <v>0</v>
      </c>
      <c r="M3631" s="306">
        <v>840.44496900000001</v>
      </c>
      <c r="N3631" s="306">
        <v>2394.4011489999998</v>
      </c>
    </row>
    <row r="3632" spans="1:14">
      <c r="A3632" s="259" t="s">
        <v>9</v>
      </c>
      <c r="B3632" s="259" t="s">
        <v>26</v>
      </c>
      <c r="C3632" s="259" t="s">
        <v>63</v>
      </c>
      <c r="D3632" s="259" t="s">
        <v>79</v>
      </c>
      <c r="E3632" s="259" t="s">
        <v>208</v>
      </c>
      <c r="F3632" s="259" t="s">
        <v>206</v>
      </c>
      <c r="G3632" s="259" t="s">
        <v>49</v>
      </c>
      <c r="H3632" s="306">
        <v>0</v>
      </c>
      <c r="I3632" s="306">
        <v>0</v>
      </c>
      <c r="J3632" s="306">
        <v>0</v>
      </c>
      <c r="K3632" s="306">
        <v>0</v>
      </c>
      <c r="L3632" s="306">
        <v>0</v>
      </c>
      <c r="M3632" s="306">
        <v>504.26698099999999</v>
      </c>
      <c r="N3632" s="306">
        <v>1436.6406890000001</v>
      </c>
    </row>
    <row r="3633" spans="1:14">
      <c r="A3633" s="259" t="s">
        <v>9</v>
      </c>
      <c r="B3633" s="259" t="s">
        <v>26</v>
      </c>
      <c r="C3633" s="259" t="s">
        <v>65</v>
      </c>
      <c r="D3633" s="259" t="s">
        <v>209</v>
      </c>
      <c r="E3633" s="259" t="s">
        <v>80</v>
      </c>
      <c r="F3633" s="259" t="s">
        <v>206</v>
      </c>
      <c r="G3633" s="259" t="s">
        <v>49</v>
      </c>
      <c r="H3633" s="306">
        <v>0</v>
      </c>
      <c r="I3633" s="306">
        <v>0</v>
      </c>
      <c r="J3633" s="306">
        <v>0</v>
      </c>
      <c r="K3633" s="306">
        <v>0</v>
      </c>
      <c r="L3633" s="306">
        <v>0</v>
      </c>
      <c r="M3633" s="306">
        <v>0</v>
      </c>
      <c r="N3633" s="306">
        <v>0</v>
      </c>
    </row>
    <row r="3634" spans="1:14">
      <c r="A3634" s="259" t="s">
        <v>9</v>
      </c>
      <c r="B3634" s="259" t="s">
        <v>26</v>
      </c>
      <c r="C3634" s="259" t="s">
        <v>65</v>
      </c>
      <c r="D3634" s="259" t="s">
        <v>209</v>
      </c>
      <c r="E3634" s="259" t="s">
        <v>81</v>
      </c>
      <c r="F3634" s="259" t="s">
        <v>206</v>
      </c>
      <c r="G3634" s="259" t="s">
        <v>49</v>
      </c>
      <c r="H3634" s="306">
        <v>0</v>
      </c>
      <c r="I3634" s="306">
        <v>0</v>
      </c>
      <c r="J3634" s="306">
        <v>0</v>
      </c>
      <c r="K3634" s="306">
        <v>0</v>
      </c>
      <c r="L3634" s="306">
        <v>0</v>
      </c>
      <c r="M3634" s="306">
        <v>0</v>
      </c>
      <c r="N3634" s="306">
        <v>0</v>
      </c>
    </row>
    <row r="3635" spans="1:14">
      <c r="A3635" s="259" t="s">
        <v>9</v>
      </c>
      <c r="B3635" s="259" t="s">
        <v>26</v>
      </c>
      <c r="C3635" s="259" t="s">
        <v>82</v>
      </c>
      <c r="D3635" s="259" t="s">
        <v>82</v>
      </c>
      <c r="E3635" s="259" t="s">
        <v>82</v>
      </c>
      <c r="F3635" s="259" t="s">
        <v>206</v>
      </c>
      <c r="G3635" s="259" t="s">
        <v>49</v>
      </c>
      <c r="H3635" s="306">
        <v>0</v>
      </c>
      <c r="I3635" s="306">
        <v>0</v>
      </c>
      <c r="J3635" s="306">
        <v>0</v>
      </c>
      <c r="K3635" s="306">
        <v>0</v>
      </c>
      <c r="L3635" s="306">
        <v>0</v>
      </c>
      <c r="M3635" s="306">
        <v>0</v>
      </c>
      <c r="N3635" s="306">
        <v>0</v>
      </c>
    </row>
    <row r="3636" spans="1:14">
      <c r="A3636" s="259" t="s">
        <v>9</v>
      </c>
      <c r="B3636" s="259" t="s">
        <v>26</v>
      </c>
      <c r="C3636" s="259" t="s">
        <v>83</v>
      </c>
      <c r="D3636" s="259" t="s">
        <v>83</v>
      </c>
      <c r="E3636" s="259" t="s">
        <v>83</v>
      </c>
      <c r="F3636" s="259" t="s">
        <v>206</v>
      </c>
      <c r="G3636" s="259" t="s">
        <v>49</v>
      </c>
      <c r="H3636" s="306">
        <v>0</v>
      </c>
      <c r="I3636" s="306">
        <v>0</v>
      </c>
      <c r="J3636" s="306">
        <v>0</v>
      </c>
      <c r="K3636" s="306">
        <v>0</v>
      </c>
      <c r="L3636" s="306">
        <v>0</v>
      </c>
      <c r="M3636" s="306">
        <v>0</v>
      </c>
      <c r="N3636" s="306">
        <v>0</v>
      </c>
    </row>
    <row r="3637" spans="1:14">
      <c r="A3637" s="259" t="s">
        <v>9</v>
      </c>
      <c r="B3637" s="259" t="s">
        <v>26</v>
      </c>
      <c r="C3637" s="259" t="s">
        <v>84</v>
      </c>
      <c r="D3637" s="259" t="s">
        <v>84</v>
      </c>
      <c r="E3637" s="259" t="s">
        <v>84</v>
      </c>
      <c r="F3637" s="259" t="s">
        <v>206</v>
      </c>
      <c r="G3637" s="259" t="s">
        <v>49</v>
      </c>
      <c r="H3637" s="306">
        <v>0</v>
      </c>
      <c r="I3637" s="306">
        <v>0</v>
      </c>
      <c r="J3637" s="306">
        <v>0</v>
      </c>
      <c r="K3637" s="306">
        <v>0</v>
      </c>
      <c r="L3637" s="306">
        <v>0</v>
      </c>
      <c r="M3637" s="306">
        <v>0</v>
      </c>
      <c r="N3637" s="306">
        <v>5.6</v>
      </c>
    </row>
    <row r="3638" spans="1:14">
      <c r="A3638" s="259" t="s">
        <v>9</v>
      </c>
      <c r="B3638" s="259" t="s">
        <v>26</v>
      </c>
      <c r="C3638" s="259" t="s">
        <v>85</v>
      </c>
      <c r="D3638" s="259" t="s">
        <v>85</v>
      </c>
      <c r="E3638" s="259" t="s">
        <v>85</v>
      </c>
      <c r="F3638" s="259" t="s">
        <v>206</v>
      </c>
      <c r="G3638" s="259" t="s">
        <v>49</v>
      </c>
      <c r="H3638" s="306">
        <v>0</v>
      </c>
      <c r="I3638" s="306">
        <v>0</v>
      </c>
      <c r="J3638" s="306">
        <v>0</v>
      </c>
      <c r="K3638" s="306">
        <v>0</v>
      </c>
      <c r="L3638" s="306">
        <v>0</v>
      </c>
      <c r="M3638" s="306">
        <v>0</v>
      </c>
      <c r="N3638" s="306">
        <v>0</v>
      </c>
    </row>
    <row r="3639" spans="1:14">
      <c r="A3639" s="259" t="s">
        <v>9</v>
      </c>
      <c r="B3639" s="259" t="s">
        <v>26</v>
      </c>
      <c r="C3639" s="259" t="s">
        <v>87</v>
      </c>
      <c r="D3639" s="259" t="s">
        <v>87</v>
      </c>
      <c r="E3639" s="259" t="s">
        <v>87</v>
      </c>
      <c r="F3639" s="259" t="s">
        <v>206</v>
      </c>
      <c r="G3639" s="259" t="s">
        <v>49</v>
      </c>
      <c r="H3639" s="306">
        <v>0</v>
      </c>
      <c r="I3639" s="306">
        <v>1.68</v>
      </c>
      <c r="J3639" s="306">
        <v>1.68</v>
      </c>
      <c r="K3639" s="306">
        <v>1.68</v>
      </c>
      <c r="L3639" s="306">
        <v>1.68</v>
      </c>
      <c r="M3639" s="306">
        <v>1.68</v>
      </c>
      <c r="N3639" s="306">
        <v>1.68</v>
      </c>
    </row>
    <row r="3640" spans="1:14">
      <c r="A3640" s="259" t="s">
        <v>9</v>
      </c>
      <c r="B3640" s="259" t="s">
        <v>26</v>
      </c>
      <c r="C3640" s="259" t="s">
        <v>88</v>
      </c>
      <c r="D3640" s="259" t="s">
        <v>88</v>
      </c>
      <c r="E3640" s="259" t="s">
        <v>88</v>
      </c>
      <c r="F3640" s="259" t="s">
        <v>206</v>
      </c>
      <c r="G3640" s="259" t="s">
        <v>49</v>
      </c>
      <c r="H3640" s="306">
        <v>0</v>
      </c>
      <c r="I3640" s="306">
        <v>0</v>
      </c>
      <c r="J3640" s="306">
        <v>0</v>
      </c>
      <c r="K3640" s="306">
        <v>0</v>
      </c>
      <c r="L3640" s="306">
        <v>0</v>
      </c>
      <c r="M3640" s="306">
        <v>0</v>
      </c>
      <c r="N3640" s="306">
        <v>0</v>
      </c>
    </row>
    <row r="3641" spans="1:14">
      <c r="A3641" s="259" t="s">
        <v>9</v>
      </c>
      <c r="B3641" s="259" t="s">
        <v>27</v>
      </c>
      <c r="C3641" s="259" t="s">
        <v>48</v>
      </c>
      <c r="D3641" s="259" t="s">
        <v>48</v>
      </c>
      <c r="E3641" s="259" t="s">
        <v>48</v>
      </c>
      <c r="F3641" s="259" t="s">
        <v>206</v>
      </c>
      <c r="G3641" s="259" t="s">
        <v>49</v>
      </c>
      <c r="H3641" s="306">
        <v>0</v>
      </c>
      <c r="I3641" s="306">
        <v>0</v>
      </c>
      <c r="J3641" s="306">
        <v>0</v>
      </c>
      <c r="K3641" s="306">
        <v>0</v>
      </c>
      <c r="L3641" s="306">
        <v>0</v>
      </c>
      <c r="M3641" s="306">
        <v>0</v>
      </c>
      <c r="N3641" s="306">
        <v>0</v>
      </c>
    </row>
    <row r="3642" spans="1:14">
      <c r="A3642" s="259" t="s">
        <v>9</v>
      </c>
      <c r="B3642" s="259" t="s">
        <v>27</v>
      </c>
      <c r="C3642" s="259" t="s">
        <v>53</v>
      </c>
      <c r="D3642" s="259" t="s">
        <v>53</v>
      </c>
      <c r="E3642" s="259" t="s">
        <v>53</v>
      </c>
      <c r="F3642" s="259" t="s">
        <v>206</v>
      </c>
      <c r="G3642" s="259" t="s">
        <v>49</v>
      </c>
      <c r="H3642" s="306">
        <v>0</v>
      </c>
      <c r="I3642" s="306">
        <v>0</v>
      </c>
      <c r="J3642" s="306">
        <v>0</v>
      </c>
      <c r="K3642" s="306">
        <v>0</v>
      </c>
      <c r="L3642" s="306">
        <v>0</v>
      </c>
      <c r="M3642" s="306">
        <v>0</v>
      </c>
      <c r="N3642" s="306">
        <v>0</v>
      </c>
    </row>
    <row r="3643" spans="1:14">
      <c r="A3643" s="259" t="s">
        <v>9</v>
      </c>
      <c r="B3643" s="259" t="s">
        <v>27</v>
      </c>
      <c r="C3643" s="259" t="s">
        <v>54</v>
      </c>
      <c r="D3643" s="259" t="s">
        <v>54</v>
      </c>
      <c r="E3643" s="259" t="s">
        <v>54</v>
      </c>
      <c r="F3643" s="259" t="s">
        <v>206</v>
      </c>
      <c r="G3643" s="259" t="s">
        <v>49</v>
      </c>
      <c r="H3643" s="306">
        <v>0</v>
      </c>
      <c r="I3643" s="306">
        <v>0</v>
      </c>
      <c r="J3643" s="306">
        <v>0</v>
      </c>
      <c r="K3643" s="306">
        <v>0</v>
      </c>
      <c r="L3643" s="306">
        <v>0</v>
      </c>
      <c r="M3643" s="306">
        <v>0</v>
      </c>
      <c r="N3643" s="306">
        <v>0</v>
      </c>
    </row>
    <row r="3644" spans="1:14">
      <c r="A3644" s="259" t="s">
        <v>9</v>
      </c>
      <c r="B3644" s="259" t="s">
        <v>27</v>
      </c>
      <c r="C3644" s="259" t="s">
        <v>55</v>
      </c>
      <c r="D3644" s="259" t="s">
        <v>55</v>
      </c>
      <c r="E3644" s="259" t="s">
        <v>55</v>
      </c>
      <c r="F3644" s="259" t="s">
        <v>206</v>
      </c>
      <c r="G3644" s="259" t="s">
        <v>49</v>
      </c>
      <c r="H3644" s="306">
        <v>141.839</v>
      </c>
      <c r="I3644" s="306">
        <v>127.794</v>
      </c>
      <c r="J3644" s="306">
        <v>127.794</v>
      </c>
      <c r="K3644" s="306">
        <v>127.794</v>
      </c>
      <c r="L3644" s="306">
        <v>127.794</v>
      </c>
      <c r="M3644" s="306">
        <v>127.794</v>
      </c>
      <c r="N3644" s="306">
        <v>127.794</v>
      </c>
    </row>
    <row r="3645" spans="1:14">
      <c r="A3645" s="259" t="s">
        <v>9</v>
      </c>
      <c r="B3645" s="259" t="s">
        <v>27</v>
      </c>
      <c r="C3645" s="259" t="s">
        <v>56</v>
      </c>
      <c r="D3645" s="259" t="s">
        <v>56</v>
      </c>
      <c r="E3645" s="259" t="s">
        <v>56</v>
      </c>
      <c r="F3645" s="259" t="s">
        <v>206</v>
      </c>
      <c r="G3645" s="259" t="s">
        <v>49</v>
      </c>
      <c r="H3645" s="306">
        <v>0</v>
      </c>
      <c r="I3645" s="306">
        <v>0</v>
      </c>
      <c r="J3645" s="306">
        <v>0</v>
      </c>
      <c r="K3645" s="306">
        <v>0</v>
      </c>
      <c r="L3645" s="306">
        <v>0</v>
      </c>
      <c r="M3645" s="306">
        <v>0</v>
      </c>
      <c r="N3645" s="306">
        <v>0</v>
      </c>
    </row>
    <row r="3646" spans="1:14">
      <c r="A3646" s="259" t="s">
        <v>9</v>
      </c>
      <c r="B3646" s="259" t="s">
        <v>27</v>
      </c>
      <c r="C3646" s="259" t="s">
        <v>57</v>
      </c>
      <c r="D3646" s="259" t="s">
        <v>57</v>
      </c>
      <c r="E3646" s="259" t="s">
        <v>57</v>
      </c>
      <c r="F3646" s="259" t="s">
        <v>206</v>
      </c>
      <c r="G3646" s="259" t="s">
        <v>49</v>
      </c>
      <c r="H3646" s="306">
        <v>0</v>
      </c>
      <c r="I3646" s="306">
        <v>0</v>
      </c>
      <c r="J3646" s="306">
        <v>0</v>
      </c>
      <c r="K3646" s="306">
        <v>0</v>
      </c>
      <c r="L3646" s="306">
        <v>0</v>
      </c>
      <c r="M3646" s="306">
        <v>0</v>
      </c>
      <c r="N3646" s="306">
        <v>0</v>
      </c>
    </row>
    <row r="3647" spans="1:14">
      <c r="A3647" s="259" t="s">
        <v>9</v>
      </c>
      <c r="B3647" s="259" t="s">
        <v>27</v>
      </c>
      <c r="C3647" s="259" t="s">
        <v>58</v>
      </c>
      <c r="D3647" s="259" t="s">
        <v>58</v>
      </c>
      <c r="E3647" s="259" t="s">
        <v>58</v>
      </c>
      <c r="F3647" s="259" t="s">
        <v>206</v>
      </c>
      <c r="G3647" s="259" t="s">
        <v>49</v>
      </c>
      <c r="H3647" s="306">
        <v>0</v>
      </c>
      <c r="I3647" s="306">
        <v>0</v>
      </c>
      <c r="J3647" s="306">
        <v>0</v>
      </c>
      <c r="K3647" s="306">
        <v>0</v>
      </c>
      <c r="L3647" s="306">
        <v>0</v>
      </c>
      <c r="M3647" s="306">
        <v>0</v>
      </c>
      <c r="N3647" s="306">
        <v>0</v>
      </c>
    </row>
    <row r="3648" spans="1:14">
      <c r="A3648" s="259" t="s">
        <v>9</v>
      </c>
      <c r="B3648" s="259" t="s">
        <v>27</v>
      </c>
      <c r="C3648" s="259" t="s">
        <v>59</v>
      </c>
      <c r="D3648" s="259" t="s">
        <v>59</v>
      </c>
      <c r="E3648" s="259" t="s">
        <v>59</v>
      </c>
      <c r="F3648" s="259" t="s">
        <v>206</v>
      </c>
      <c r="G3648" s="259" t="s">
        <v>49</v>
      </c>
      <c r="H3648" s="306">
        <v>319.202</v>
      </c>
      <c r="I3648" s="306">
        <v>319.202</v>
      </c>
      <c r="J3648" s="306">
        <v>319.202</v>
      </c>
      <c r="K3648" s="306">
        <v>319.202</v>
      </c>
      <c r="L3648" s="306">
        <v>319.202</v>
      </c>
      <c r="M3648" s="306">
        <v>319.202</v>
      </c>
      <c r="N3648" s="306">
        <v>319.202</v>
      </c>
    </row>
    <row r="3649" spans="1:14">
      <c r="A3649" s="259" t="s">
        <v>9</v>
      </c>
      <c r="B3649" s="259" t="s">
        <v>27</v>
      </c>
      <c r="C3649" s="259" t="s">
        <v>60</v>
      </c>
      <c r="D3649" s="259" t="s">
        <v>60</v>
      </c>
      <c r="E3649" s="259" t="s">
        <v>60</v>
      </c>
      <c r="F3649" s="259" t="s">
        <v>206</v>
      </c>
      <c r="G3649" s="259" t="s">
        <v>49</v>
      </c>
      <c r="H3649" s="306">
        <v>140.52000000000001</v>
      </c>
      <c r="I3649" s="306">
        <v>230.52</v>
      </c>
      <c r="J3649" s="306">
        <v>230.52</v>
      </c>
      <c r="K3649" s="306">
        <v>230.52</v>
      </c>
      <c r="L3649" s="306">
        <v>230.52</v>
      </c>
      <c r="M3649" s="306">
        <v>230.52</v>
      </c>
      <c r="N3649" s="306">
        <v>230.52</v>
      </c>
    </row>
    <row r="3650" spans="1:14">
      <c r="A3650" s="259" t="s">
        <v>9</v>
      </c>
      <c r="B3650" s="259" t="s">
        <v>27</v>
      </c>
      <c r="C3650" s="259" t="s">
        <v>61</v>
      </c>
      <c r="D3650" s="259" t="s">
        <v>61</v>
      </c>
      <c r="E3650" s="259" t="s">
        <v>61</v>
      </c>
      <c r="F3650" s="259" t="s">
        <v>206</v>
      </c>
      <c r="G3650" s="259" t="s">
        <v>49</v>
      </c>
      <c r="H3650" s="306">
        <v>151.19999999999999</v>
      </c>
      <c r="I3650" s="306">
        <v>151.19999999999999</v>
      </c>
      <c r="J3650" s="306">
        <v>151.19999999999999</v>
      </c>
      <c r="K3650" s="306">
        <v>151.19999999999999</v>
      </c>
      <c r="L3650" s="306">
        <v>151.19999999999999</v>
      </c>
      <c r="M3650" s="306">
        <v>151.19999999999999</v>
      </c>
      <c r="N3650" s="306">
        <v>151.19999999999999</v>
      </c>
    </row>
    <row r="3651" spans="1:14">
      <c r="A3651" s="259" t="s">
        <v>9</v>
      </c>
      <c r="B3651" s="259" t="s">
        <v>27</v>
      </c>
      <c r="C3651" s="259" t="s">
        <v>63</v>
      </c>
      <c r="D3651" s="259" t="s">
        <v>63</v>
      </c>
      <c r="E3651" s="259" t="s">
        <v>63</v>
      </c>
      <c r="F3651" s="259" t="s">
        <v>206</v>
      </c>
      <c r="G3651" s="259" t="s">
        <v>49</v>
      </c>
      <c r="H3651" s="306">
        <v>0</v>
      </c>
      <c r="I3651" s="306">
        <v>0</v>
      </c>
      <c r="J3651" s="306">
        <v>0</v>
      </c>
      <c r="K3651" s="306">
        <v>0</v>
      </c>
      <c r="L3651" s="306">
        <v>0</v>
      </c>
      <c r="M3651" s="306">
        <v>0</v>
      </c>
      <c r="N3651" s="306">
        <v>0</v>
      </c>
    </row>
    <row r="3652" spans="1:14">
      <c r="A3652" s="259" t="s">
        <v>9</v>
      </c>
      <c r="B3652" s="259" t="s">
        <v>27</v>
      </c>
      <c r="C3652" s="259" t="s">
        <v>64</v>
      </c>
      <c r="D3652" s="259" t="s">
        <v>64</v>
      </c>
      <c r="E3652" s="259" t="s">
        <v>64</v>
      </c>
      <c r="F3652" s="259" t="s">
        <v>206</v>
      </c>
      <c r="G3652" s="259" t="s">
        <v>49</v>
      </c>
      <c r="H3652" s="306">
        <v>75.7</v>
      </c>
      <c r="I3652" s="306">
        <v>3.7</v>
      </c>
      <c r="J3652" s="306">
        <v>3.7</v>
      </c>
      <c r="K3652" s="306">
        <v>3.7</v>
      </c>
      <c r="L3652" s="306">
        <v>3.7</v>
      </c>
      <c r="M3652" s="306">
        <v>3.7</v>
      </c>
      <c r="N3652" s="306">
        <v>3.7</v>
      </c>
    </row>
    <row r="3653" spans="1:14">
      <c r="A3653" s="259" t="s">
        <v>9</v>
      </c>
      <c r="B3653" s="259" t="s">
        <v>27</v>
      </c>
      <c r="C3653" s="259" t="s">
        <v>54</v>
      </c>
      <c r="D3653" s="259" t="s">
        <v>72</v>
      </c>
      <c r="E3653" s="259" t="s">
        <v>72</v>
      </c>
      <c r="F3653" s="259" t="s">
        <v>206</v>
      </c>
      <c r="G3653" s="259" t="s">
        <v>49</v>
      </c>
      <c r="H3653" s="306">
        <v>0</v>
      </c>
      <c r="I3653" s="306">
        <v>0</v>
      </c>
      <c r="J3653" s="306">
        <v>0</v>
      </c>
      <c r="K3653" s="306">
        <v>0</v>
      </c>
      <c r="L3653" s="306">
        <v>0</v>
      </c>
      <c r="M3653" s="306">
        <v>0</v>
      </c>
      <c r="N3653" s="306">
        <v>0</v>
      </c>
    </row>
    <row r="3654" spans="1:14">
      <c r="A3654" s="259" t="s">
        <v>9</v>
      </c>
      <c r="B3654" s="259" t="s">
        <v>27</v>
      </c>
      <c r="C3654" s="259" t="s">
        <v>55</v>
      </c>
      <c r="D3654" s="259" t="s">
        <v>73</v>
      </c>
      <c r="E3654" s="259" t="s">
        <v>73</v>
      </c>
      <c r="F3654" s="259" t="s">
        <v>206</v>
      </c>
      <c r="G3654" s="259" t="s">
        <v>49</v>
      </c>
      <c r="H3654" s="306">
        <v>0</v>
      </c>
      <c r="I3654" s="306">
        <v>0</v>
      </c>
      <c r="J3654" s="306">
        <v>0</v>
      </c>
      <c r="K3654" s="306">
        <v>0</v>
      </c>
      <c r="L3654" s="306">
        <v>0</v>
      </c>
      <c r="M3654" s="306">
        <v>0</v>
      </c>
      <c r="N3654" s="306">
        <v>0</v>
      </c>
    </row>
    <row r="3655" spans="1:14">
      <c r="A3655" s="259" t="s">
        <v>9</v>
      </c>
      <c r="B3655" s="259" t="s">
        <v>27</v>
      </c>
      <c r="C3655" s="259" t="s">
        <v>57</v>
      </c>
      <c r="D3655" s="259" t="s">
        <v>74</v>
      </c>
      <c r="E3655" s="259" t="s">
        <v>74</v>
      </c>
      <c r="F3655" s="259" t="s">
        <v>206</v>
      </c>
      <c r="G3655" s="259" t="s">
        <v>49</v>
      </c>
      <c r="H3655" s="306">
        <v>0</v>
      </c>
      <c r="I3655" s="306">
        <v>0</v>
      </c>
      <c r="J3655" s="306">
        <v>0</v>
      </c>
      <c r="K3655" s="306">
        <v>0</v>
      </c>
      <c r="L3655" s="306">
        <v>0</v>
      </c>
      <c r="M3655" s="306">
        <v>0</v>
      </c>
      <c r="N3655" s="306">
        <v>0</v>
      </c>
    </row>
    <row r="3656" spans="1:14">
      <c r="A3656" s="259" t="s">
        <v>9</v>
      </c>
      <c r="B3656" s="259" t="s">
        <v>27</v>
      </c>
      <c r="C3656" s="259" t="s">
        <v>64</v>
      </c>
      <c r="D3656" s="259" t="s">
        <v>75</v>
      </c>
      <c r="E3656" s="259" t="s">
        <v>75</v>
      </c>
      <c r="F3656" s="259" t="s">
        <v>206</v>
      </c>
      <c r="G3656" s="259" t="s">
        <v>49</v>
      </c>
      <c r="H3656" s="306">
        <v>0</v>
      </c>
      <c r="I3656" s="306">
        <v>0</v>
      </c>
      <c r="J3656" s="306">
        <v>0</v>
      </c>
      <c r="K3656" s="306">
        <v>0</v>
      </c>
      <c r="L3656" s="306">
        <v>0</v>
      </c>
      <c r="M3656" s="306">
        <v>0</v>
      </c>
      <c r="N3656" s="306">
        <v>0</v>
      </c>
    </row>
    <row r="3657" spans="1:14">
      <c r="A3657" s="259" t="s">
        <v>9</v>
      </c>
      <c r="B3657" s="259" t="s">
        <v>27</v>
      </c>
      <c r="C3657" s="259" t="s">
        <v>60</v>
      </c>
      <c r="D3657" s="259" t="s">
        <v>76</v>
      </c>
      <c r="E3657" s="259" t="s">
        <v>76</v>
      </c>
      <c r="F3657" s="259" t="s">
        <v>206</v>
      </c>
      <c r="G3657" s="259" t="s">
        <v>49</v>
      </c>
      <c r="H3657" s="306">
        <v>0</v>
      </c>
      <c r="I3657" s="306">
        <v>0</v>
      </c>
      <c r="J3657" s="306">
        <v>0</v>
      </c>
      <c r="K3657" s="306">
        <v>0</v>
      </c>
      <c r="L3657" s="306">
        <v>0</v>
      </c>
      <c r="M3657" s="306">
        <v>0</v>
      </c>
      <c r="N3657" s="306">
        <v>0</v>
      </c>
    </row>
    <row r="3658" spans="1:14">
      <c r="A3658" s="259" t="s">
        <v>9</v>
      </c>
      <c r="B3658" s="259" t="s">
        <v>27</v>
      </c>
      <c r="C3658" s="259" t="s">
        <v>61</v>
      </c>
      <c r="D3658" s="259" t="s">
        <v>77</v>
      </c>
      <c r="E3658" s="259" t="s">
        <v>77</v>
      </c>
      <c r="F3658" s="259" t="s">
        <v>206</v>
      </c>
      <c r="G3658" s="259" t="s">
        <v>49</v>
      </c>
      <c r="H3658" s="306">
        <v>0</v>
      </c>
      <c r="I3658" s="306">
        <v>0</v>
      </c>
      <c r="J3658" s="306">
        <v>3292</v>
      </c>
      <c r="K3658" s="306">
        <v>4158.5024540000004</v>
      </c>
      <c r="L3658" s="306">
        <v>6014</v>
      </c>
      <c r="M3658" s="306">
        <v>6014</v>
      </c>
      <c r="N3658" s="306">
        <v>6014</v>
      </c>
    </row>
    <row r="3659" spans="1:14">
      <c r="A3659" s="259" t="s">
        <v>9</v>
      </c>
      <c r="B3659" s="259" t="s">
        <v>27</v>
      </c>
      <c r="C3659" s="259" t="s">
        <v>62</v>
      </c>
      <c r="D3659" s="259" t="s">
        <v>78</v>
      </c>
      <c r="E3659" s="259" t="s">
        <v>78</v>
      </c>
      <c r="F3659" s="259" t="s">
        <v>206</v>
      </c>
      <c r="G3659" s="259" t="s">
        <v>49</v>
      </c>
      <c r="H3659" s="306">
        <v>0</v>
      </c>
      <c r="I3659" s="306">
        <v>0</v>
      </c>
      <c r="J3659" s="306">
        <v>0</v>
      </c>
      <c r="K3659" s="306">
        <v>0</v>
      </c>
      <c r="L3659" s="306">
        <v>0</v>
      </c>
      <c r="M3659" s="306">
        <v>0</v>
      </c>
      <c r="N3659" s="306">
        <v>0</v>
      </c>
    </row>
    <row r="3660" spans="1:14">
      <c r="A3660" s="259" t="s">
        <v>9</v>
      </c>
      <c r="B3660" s="259" t="s">
        <v>27</v>
      </c>
      <c r="C3660" s="259" t="s">
        <v>63</v>
      </c>
      <c r="D3660" s="259" t="s">
        <v>79</v>
      </c>
      <c r="E3660" s="259" t="s">
        <v>79</v>
      </c>
      <c r="F3660" s="259" t="s">
        <v>206</v>
      </c>
      <c r="G3660" s="259" t="s">
        <v>49</v>
      </c>
      <c r="H3660" s="306">
        <v>0</v>
      </c>
      <c r="I3660" s="306">
        <v>0</v>
      </c>
      <c r="J3660" s="306">
        <v>0</v>
      </c>
      <c r="K3660" s="306">
        <v>0</v>
      </c>
      <c r="L3660" s="306">
        <v>0</v>
      </c>
      <c r="M3660" s="306">
        <v>0</v>
      </c>
      <c r="N3660" s="306">
        <v>0</v>
      </c>
    </row>
    <row r="3661" spans="1:14">
      <c r="A3661" s="259" t="s">
        <v>9</v>
      </c>
      <c r="B3661" s="259" t="s">
        <v>27</v>
      </c>
      <c r="C3661" s="259" t="s">
        <v>60</v>
      </c>
      <c r="D3661" s="259" t="s">
        <v>76</v>
      </c>
      <c r="E3661" s="259" t="s">
        <v>207</v>
      </c>
      <c r="F3661" s="259" t="s">
        <v>206</v>
      </c>
      <c r="G3661" s="259" t="s">
        <v>49</v>
      </c>
      <c r="H3661" s="306">
        <v>0</v>
      </c>
      <c r="I3661" s="306">
        <v>0</v>
      </c>
      <c r="J3661" s="306">
        <v>0</v>
      </c>
      <c r="K3661" s="306">
        <v>0</v>
      </c>
      <c r="L3661" s="306">
        <v>1061.6912199999999</v>
      </c>
      <c r="M3661" s="306">
        <v>1720.539957</v>
      </c>
      <c r="N3661" s="306">
        <v>1720.539957</v>
      </c>
    </row>
    <row r="3662" spans="1:14">
      <c r="A3662" s="259" t="s">
        <v>9</v>
      </c>
      <c r="B3662" s="259" t="s">
        <v>27</v>
      </c>
      <c r="C3662" s="259" t="s">
        <v>63</v>
      </c>
      <c r="D3662" s="259" t="s">
        <v>79</v>
      </c>
      <c r="E3662" s="259" t="s">
        <v>208</v>
      </c>
      <c r="F3662" s="259" t="s">
        <v>206</v>
      </c>
      <c r="G3662" s="259" t="s">
        <v>49</v>
      </c>
      <c r="H3662" s="306">
        <v>0</v>
      </c>
      <c r="I3662" s="306">
        <v>0</v>
      </c>
      <c r="J3662" s="306">
        <v>0</v>
      </c>
      <c r="K3662" s="306">
        <v>0</v>
      </c>
      <c r="L3662" s="306">
        <v>637.01473199999998</v>
      </c>
      <c r="M3662" s="306">
        <v>1032.3239739999999</v>
      </c>
      <c r="N3662" s="306">
        <v>1032.3239739999999</v>
      </c>
    </row>
    <row r="3663" spans="1:14">
      <c r="A3663" s="259" t="s">
        <v>9</v>
      </c>
      <c r="B3663" s="259" t="s">
        <v>27</v>
      </c>
      <c r="C3663" s="259" t="s">
        <v>65</v>
      </c>
      <c r="D3663" s="259" t="s">
        <v>209</v>
      </c>
      <c r="E3663" s="259" t="s">
        <v>80</v>
      </c>
      <c r="F3663" s="259" t="s">
        <v>206</v>
      </c>
      <c r="G3663" s="259" t="s">
        <v>49</v>
      </c>
      <c r="H3663" s="306">
        <v>0</v>
      </c>
      <c r="I3663" s="306">
        <v>0</v>
      </c>
      <c r="J3663" s="306">
        <v>0</v>
      </c>
      <c r="K3663" s="306">
        <v>0</v>
      </c>
      <c r="L3663" s="306">
        <v>0</v>
      </c>
      <c r="M3663" s="306">
        <v>0</v>
      </c>
      <c r="N3663" s="306">
        <v>0</v>
      </c>
    </row>
    <row r="3664" spans="1:14">
      <c r="A3664" s="259" t="s">
        <v>9</v>
      </c>
      <c r="B3664" s="259" t="s">
        <v>27</v>
      </c>
      <c r="C3664" s="259" t="s">
        <v>65</v>
      </c>
      <c r="D3664" s="259" t="s">
        <v>209</v>
      </c>
      <c r="E3664" s="259" t="s">
        <v>81</v>
      </c>
      <c r="F3664" s="259" t="s">
        <v>206</v>
      </c>
      <c r="G3664" s="259" t="s">
        <v>49</v>
      </c>
      <c r="H3664" s="306">
        <v>0</v>
      </c>
      <c r="I3664" s="306">
        <v>0</v>
      </c>
      <c r="J3664" s="306">
        <v>0</v>
      </c>
      <c r="K3664" s="306">
        <v>0</v>
      </c>
      <c r="L3664" s="306">
        <v>0</v>
      </c>
      <c r="M3664" s="306">
        <v>0</v>
      </c>
      <c r="N3664" s="306">
        <v>0</v>
      </c>
    </row>
    <row r="3665" spans="1:14">
      <c r="A3665" s="259" t="s">
        <v>9</v>
      </c>
      <c r="B3665" s="259" t="s">
        <v>27</v>
      </c>
      <c r="C3665" s="259" t="s">
        <v>82</v>
      </c>
      <c r="D3665" s="259" t="s">
        <v>82</v>
      </c>
      <c r="E3665" s="259" t="s">
        <v>82</v>
      </c>
      <c r="F3665" s="259" t="s">
        <v>206</v>
      </c>
      <c r="G3665" s="259" t="s">
        <v>49</v>
      </c>
      <c r="H3665" s="306">
        <v>0</v>
      </c>
      <c r="I3665" s="306">
        <v>0</v>
      </c>
      <c r="J3665" s="306">
        <v>0</v>
      </c>
      <c r="K3665" s="306">
        <v>0</v>
      </c>
      <c r="L3665" s="306">
        <v>0</v>
      </c>
      <c r="M3665" s="306">
        <v>0</v>
      </c>
      <c r="N3665" s="306">
        <v>0</v>
      </c>
    </row>
    <row r="3666" spans="1:14">
      <c r="A3666" s="259" t="s">
        <v>9</v>
      </c>
      <c r="B3666" s="259" t="s">
        <v>27</v>
      </c>
      <c r="C3666" s="259" t="s">
        <v>83</v>
      </c>
      <c r="D3666" s="259" t="s">
        <v>83</v>
      </c>
      <c r="E3666" s="259" t="s">
        <v>83</v>
      </c>
      <c r="F3666" s="259" t="s">
        <v>206</v>
      </c>
      <c r="G3666" s="259" t="s">
        <v>49</v>
      </c>
      <c r="H3666" s="306">
        <v>0</v>
      </c>
      <c r="I3666" s="306">
        <v>0</v>
      </c>
      <c r="J3666" s="306">
        <v>0</v>
      </c>
      <c r="K3666" s="306">
        <v>0</v>
      </c>
      <c r="L3666" s="306">
        <v>0</v>
      </c>
      <c r="M3666" s="306">
        <v>0</v>
      </c>
      <c r="N3666" s="306">
        <v>0</v>
      </c>
    </row>
    <row r="3667" spans="1:14">
      <c r="A3667" s="259" t="s">
        <v>9</v>
      </c>
      <c r="B3667" s="259" t="s">
        <v>27</v>
      </c>
      <c r="C3667" s="259" t="s">
        <v>84</v>
      </c>
      <c r="D3667" s="259" t="s">
        <v>84</v>
      </c>
      <c r="E3667" s="259" t="s">
        <v>84</v>
      </c>
      <c r="F3667" s="259" t="s">
        <v>206</v>
      </c>
      <c r="G3667" s="259" t="s">
        <v>49</v>
      </c>
      <c r="H3667" s="306">
        <v>0</v>
      </c>
      <c r="I3667" s="306">
        <v>0</v>
      </c>
      <c r="J3667" s="306">
        <v>0</v>
      </c>
      <c r="K3667" s="306">
        <v>0</v>
      </c>
      <c r="L3667" s="306">
        <v>0</v>
      </c>
      <c r="M3667" s="306">
        <v>0</v>
      </c>
      <c r="N3667" s="306">
        <v>0</v>
      </c>
    </row>
    <row r="3668" spans="1:14">
      <c r="A3668" s="259" t="s">
        <v>9</v>
      </c>
      <c r="B3668" s="259" t="s">
        <v>27</v>
      </c>
      <c r="C3668" s="259" t="s">
        <v>85</v>
      </c>
      <c r="D3668" s="259" t="s">
        <v>85</v>
      </c>
      <c r="E3668" s="259" t="s">
        <v>85</v>
      </c>
      <c r="F3668" s="259" t="s">
        <v>206</v>
      </c>
      <c r="G3668" s="259" t="s">
        <v>49</v>
      </c>
      <c r="H3668" s="306">
        <v>0</v>
      </c>
      <c r="I3668" s="306">
        <v>0</v>
      </c>
      <c r="J3668" s="306">
        <v>0</v>
      </c>
      <c r="K3668" s="306">
        <v>0</v>
      </c>
      <c r="L3668" s="306">
        <v>0</v>
      </c>
      <c r="M3668" s="306">
        <v>0</v>
      </c>
      <c r="N3668" s="306">
        <v>0</v>
      </c>
    </row>
    <row r="3669" spans="1:14">
      <c r="A3669" s="259" t="s">
        <v>9</v>
      </c>
      <c r="B3669" s="259" t="s">
        <v>27</v>
      </c>
      <c r="C3669" s="259" t="s">
        <v>87</v>
      </c>
      <c r="D3669" s="259" t="s">
        <v>87</v>
      </c>
      <c r="E3669" s="259" t="s">
        <v>87</v>
      </c>
      <c r="F3669" s="259" t="s">
        <v>206</v>
      </c>
      <c r="G3669" s="259" t="s">
        <v>49</v>
      </c>
      <c r="H3669" s="306">
        <v>0</v>
      </c>
      <c r="I3669" s="306">
        <v>72</v>
      </c>
      <c r="J3669" s="306">
        <v>72</v>
      </c>
      <c r="K3669" s="306">
        <v>72</v>
      </c>
      <c r="L3669" s="306">
        <v>72</v>
      </c>
      <c r="M3669" s="306">
        <v>72</v>
      </c>
      <c r="N3669" s="306">
        <v>72</v>
      </c>
    </row>
    <row r="3670" spans="1:14">
      <c r="A3670" s="259" t="s">
        <v>9</v>
      </c>
      <c r="B3670" s="259" t="s">
        <v>27</v>
      </c>
      <c r="C3670" s="259" t="s">
        <v>88</v>
      </c>
      <c r="D3670" s="259" t="s">
        <v>88</v>
      </c>
      <c r="E3670" s="259" t="s">
        <v>88</v>
      </c>
      <c r="F3670" s="259" t="s">
        <v>206</v>
      </c>
      <c r="G3670" s="259" t="s">
        <v>49</v>
      </c>
      <c r="H3670" s="306">
        <v>0</v>
      </c>
      <c r="I3670" s="306">
        <v>0</v>
      </c>
      <c r="J3670" s="306">
        <v>0</v>
      </c>
      <c r="K3670" s="306">
        <v>0</v>
      </c>
      <c r="L3670" s="306">
        <v>0</v>
      </c>
      <c r="M3670" s="306">
        <v>0</v>
      </c>
      <c r="N3670" s="306">
        <v>0</v>
      </c>
    </row>
    <row r="3671" spans="1:14">
      <c r="A3671" s="259" t="s">
        <v>9</v>
      </c>
      <c r="B3671" s="259" t="s">
        <v>25</v>
      </c>
      <c r="C3671" s="259" t="s">
        <v>67</v>
      </c>
      <c r="D3671" s="259" t="s">
        <v>94</v>
      </c>
      <c r="E3671" s="259">
        <v>122739</v>
      </c>
      <c r="F3671" s="259" t="s">
        <v>206</v>
      </c>
      <c r="G3671" s="259" t="s">
        <v>49</v>
      </c>
      <c r="H3671" s="306">
        <v>1485</v>
      </c>
      <c r="I3671" s="306">
        <v>1485</v>
      </c>
      <c r="J3671" s="306">
        <v>1485</v>
      </c>
      <c r="K3671" s="306">
        <v>1485</v>
      </c>
      <c r="L3671" s="306">
        <v>1485</v>
      </c>
      <c r="M3671" s="306">
        <v>1485</v>
      </c>
      <c r="N3671" s="306">
        <v>1485</v>
      </c>
    </row>
    <row r="3672" spans="1:14">
      <c r="A3672" s="259" t="s">
        <v>9</v>
      </c>
      <c r="B3672" s="259" t="s">
        <v>25</v>
      </c>
      <c r="C3672" s="259" t="s">
        <v>67</v>
      </c>
      <c r="D3672" s="259" t="s">
        <v>95</v>
      </c>
      <c r="E3672" s="259">
        <v>122738</v>
      </c>
      <c r="F3672" s="259" t="s">
        <v>206</v>
      </c>
      <c r="G3672" s="259" t="s">
        <v>49</v>
      </c>
      <c r="H3672" s="306">
        <v>0</v>
      </c>
      <c r="I3672" s="306">
        <v>1250</v>
      </c>
      <c r="J3672" s="306">
        <v>1250</v>
      </c>
      <c r="K3672" s="306">
        <v>1250</v>
      </c>
      <c r="L3672" s="306">
        <v>1250</v>
      </c>
      <c r="M3672" s="306">
        <v>1250</v>
      </c>
      <c r="N3672" s="306">
        <v>1250</v>
      </c>
    </row>
    <row r="3673" spans="1:14">
      <c r="A3673" s="259" t="s">
        <v>9</v>
      </c>
      <c r="B3673" s="259" t="s">
        <v>22</v>
      </c>
      <c r="C3673" s="259" t="s">
        <v>67</v>
      </c>
      <c r="D3673" s="259" t="s">
        <v>93</v>
      </c>
      <c r="E3673" s="259">
        <v>4390</v>
      </c>
      <c r="F3673" s="259" t="s">
        <v>206</v>
      </c>
      <c r="G3673" s="259" t="s">
        <v>49</v>
      </c>
      <c r="H3673" s="306">
        <v>0</v>
      </c>
      <c r="I3673" s="306">
        <v>1200</v>
      </c>
      <c r="J3673" s="306">
        <v>1200</v>
      </c>
      <c r="K3673" s="306">
        <v>1200</v>
      </c>
      <c r="L3673" s="306">
        <v>1200</v>
      </c>
      <c r="M3673" s="306">
        <v>1200</v>
      </c>
      <c r="N3673" s="306">
        <v>1200</v>
      </c>
    </row>
    <row r="3674" spans="1:14">
      <c r="A3674" s="259" t="s">
        <v>9</v>
      </c>
      <c r="B3674" s="259" t="s">
        <v>18</v>
      </c>
      <c r="C3674" s="259" t="s">
        <v>67</v>
      </c>
      <c r="D3674" s="259" t="s">
        <v>67</v>
      </c>
      <c r="F3674" s="259" t="s">
        <v>206</v>
      </c>
      <c r="G3674" s="259" t="s">
        <v>49</v>
      </c>
      <c r="H3674" s="306">
        <v>0</v>
      </c>
      <c r="I3674" s="306">
        <v>0</v>
      </c>
      <c r="J3674" s="306">
        <v>0</v>
      </c>
      <c r="K3674" s="306">
        <v>0</v>
      </c>
      <c r="L3674" s="306">
        <v>0</v>
      </c>
      <c r="M3674" s="306">
        <v>0</v>
      </c>
      <c r="N3674" s="306">
        <v>0</v>
      </c>
    </row>
    <row r="3675" spans="1:14">
      <c r="A3675" s="259" t="s">
        <v>9</v>
      </c>
      <c r="B3675" s="259" t="s">
        <v>19</v>
      </c>
      <c r="C3675" s="259" t="s">
        <v>67</v>
      </c>
      <c r="D3675" s="259" t="s">
        <v>67</v>
      </c>
      <c r="F3675" s="259" t="s">
        <v>206</v>
      </c>
      <c r="G3675" s="259" t="s">
        <v>49</v>
      </c>
      <c r="H3675" s="306">
        <v>0</v>
      </c>
      <c r="I3675" s="306">
        <v>0</v>
      </c>
      <c r="J3675" s="306">
        <v>0</v>
      </c>
      <c r="K3675" s="306">
        <v>0</v>
      </c>
      <c r="L3675" s="306">
        <v>0</v>
      </c>
      <c r="M3675" s="306">
        <v>0</v>
      </c>
      <c r="N3675" s="306">
        <v>0</v>
      </c>
    </row>
    <row r="3676" spans="1:14">
      <c r="A3676" s="259" t="s">
        <v>9</v>
      </c>
      <c r="B3676" s="259" t="s">
        <v>20</v>
      </c>
      <c r="C3676" s="259" t="s">
        <v>67</v>
      </c>
      <c r="D3676" s="259" t="s">
        <v>67</v>
      </c>
      <c r="F3676" s="259" t="s">
        <v>206</v>
      </c>
      <c r="G3676" s="259" t="s">
        <v>49</v>
      </c>
      <c r="H3676" s="306">
        <v>0</v>
      </c>
      <c r="I3676" s="306">
        <v>0</v>
      </c>
      <c r="J3676" s="306">
        <v>0</v>
      </c>
      <c r="K3676" s="306">
        <v>0</v>
      </c>
      <c r="L3676" s="306">
        <v>0</v>
      </c>
      <c r="M3676" s="306">
        <v>0</v>
      </c>
      <c r="N3676" s="306">
        <v>0</v>
      </c>
    </row>
    <row r="3677" spans="1:14">
      <c r="A3677" s="259" t="s">
        <v>9</v>
      </c>
      <c r="B3677" s="259" t="s">
        <v>21</v>
      </c>
      <c r="C3677" s="259" t="s">
        <v>67</v>
      </c>
      <c r="D3677" s="259" t="s">
        <v>67</v>
      </c>
      <c r="F3677" s="259" t="s">
        <v>206</v>
      </c>
      <c r="G3677" s="259" t="s">
        <v>49</v>
      </c>
      <c r="H3677" s="306">
        <v>0</v>
      </c>
      <c r="I3677" s="306">
        <v>0</v>
      </c>
      <c r="J3677" s="306">
        <v>0</v>
      </c>
      <c r="K3677" s="306">
        <v>0</v>
      </c>
      <c r="L3677" s="306">
        <v>0</v>
      </c>
      <c r="M3677" s="306">
        <v>0</v>
      </c>
      <c r="N3677" s="306">
        <v>0</v>
      </c>
    </row>
    <row r="3678" spans="1:14">
      <c r="A3678" s="259" t="s">
        <v>9</v>
      </c>
      <c r="B3678" s="259" t="s">
        <v>23</v>
      </c>
      <c r="C3678" s="259" t="s">
        <v>67</v>
      </c>
      <c r="D3678" s="259" t="s">
        <v>67</v>
      </c>
      <c r="F3678" s="259" t="s">
        <v>206</v>
      </c>
      <c r="G3678" s="259" t="s">
        <v>49</v>
      </c>
      <c r="H3678" s="306">
        <v>0</v>
      </c>
      <c r="I3678" s="306">
        <v>0</v>
      </c>
      <c r="J3678" s="306">
        <v>0</v>
      </c>
      <c r="K3678" s="306">
        <v>0</v>
      </c>
      <c r="L3678" s="306">
        <v>0</v>
      </c>
      <c r="M3678" s="306">
        <v>0</v>
      </c>
      <c r="N3678" s="306">
        <v>0</v>
      </c>
    </row>
    <row r="3679" spans="1:14">
      <c r="A3679" s="259" t="s">
        <v>9</v>
      </c>
      <c r="B3679" s="259" t="s">
        <v>24</v>
      </c>
      <c r="C3679" s="259" t="s">
        <v>67</v>
      </c>
      <c r="D3679" s="259" t="s">
        <v>67</v>
      </c>
      <c r="F3679" s="259" t="s">
        <v>206</v>
      </c>
      <c r="G3679" s="259" t="s">
        <v>49</v>
      </c>
      <c r="H3679" s="306">
        <v>0</v>
      </c>
      <c r="I3679" s="306">
        <v>0</v>
      </c>
      <c r="J3679" s="306">
        <v>0</v>
      </c>
      <c r="K3679" s="306">
        <v>0</v>
      </c>
      <c r="L3679" s="306">
        <v>0</v>
      </c>
      <c r="M3679" s="306">
        <v>0</v>
      </c>
      <c r="N3679" s="306">
        <v>0</v>
      </c>
    </row>
    <row r="3680" spans="1:14">
      <c r="A3680" s="259" t="s">
        <v>9</v>
      </c>
      <c r="B3680" s="259" t="s">
        <v>26</v>
      </c>
      <c r="C3680" s="259" t="s">
        <v>67</v>
      </c>
      <c r="D3680" s="259" t="s">
        <v>67</v>
      </c>
      <c r="F3680" s="259" t="s">
        <v>206</v>
      </c>
      <c r="G3680" s="259" t="s">
        <v>49</v>
      </c>
      <c r="H3680" s="306">
        <v>0</v>
      </c>
      <c r="I3680" s="306">
        <v>0</v>
      </c>
      <c r="J3680" s="306">
        <v>0</v>
      </c>
      <c r="K3680" s="306">
        <v>0</v>
      </c>
      <c r="L3680" s="306">
        <v>0</v>
      </c>
      <c r="M3680" s="306">
        <v>0</v>
      </c>
      <c r="N3680" s="306">
        <v>0</v>
      </c>
    </row>
    <row r="3681" spans="1:14">
      <c r="A3681" s="259" t="s">
        <v>9</v>
      </c>
      <c r="B3681" s="259" t="s">
        <v>27</v>
      </c>
      <c r="C3681" s="259" t="s">
        <v>67</v>
      </c>
      <c r="D3681" s="259" t="s">
        <v>67</v>
      </c>
      <c r="F3681" s="259" t="s">
        <v>206</v>
      </c>
      <c r="G3681" s="259" t="s">
        <v>49</v>
      </c>
      <c r="H3681" s="306">
        <v>0</v>
      </c>
      <c r="I3681" s="306">
        <v>0</v>
      </c>
      <c r="J3681" s="306">
        <v>0</v>
      </c>
      <c r="K3681" s="306">
        <v>0</v>
      </c>
      <c r="L3681" s="306">
        <v>0</v>
      </c>
      <c r="M3681" s="306">
        <v>0</v>
      </c>
      <c r="N3681" s="306">
        <v>0</v>
      </c>
    </row>
    <row r="3682" spans="1:14">
      <c r="A3682" s="259" t="s">
        <v>9</v>
      </c>
      <c r="B3682" s="259" t="s">
        <v>28</v>
      </c>
      <c r="C3682" s="259" t="s">
        <v>67</v>
      </c>
      <c r="D3682" s="259" t="s">
        <v>94</v>
      </c>
      <c r="E3682" s="259">
        <v>122739</v>
      </c>
      <c r="F3682" s="259" t="s">
        <v>206</v>
      </c>
      <c r="G3682" s="259" t="s">
        <v>49</v>
      </c>
      <c r="H3682" s="306">
        <v>1485</v>
      </c>
      <c r="I3682" s="306">
        <v>1485</v>
      </c>
      <c r="J3682" s="306">
        <v>1485</v>
      </c>
      <c r="K3682" s="306">
        <v>1485</v>
      </c>
      <c r="L3682" s="306">
        <v>1485</v>
      </c>
      <c r="M3682" s="306">
        <v>1485</v>
      </c>
      <c r="N3682" s="306">
        <v>1485</v>
      </c>
    </row>
    <row r="3683" spans="1:14">
      <c r="A3683" s="259" t="s">
        <v>9</v>
      </c>
      <c r="B3683" s="259" t="s">
        <v>28</v>
      </c>
      <c r="C3683" s="259" t="s">
        <v>67</v>
      </c>
      <c r="D3683" s="259" t="s">
        <v>95</v>
      </c>
      <c r="E3683" s="259">
        <v>122738</v>
      </c>
      <c r="F3683" s="259" t="s">
        <v>206</v>
      </c>
      <c r="G3683" s="259" t="s">
        <v>49</v>
      </c>
      <c r="H3683" s="306">
        <v>0</v>
      </c>
      <c r="I3683" s="306">
        <v>1250</v>
      </c>
      <c r="J3683" s="306">
        <v>1250</v>
      </c>
      <c r="K3683" s="306">
        <v>1250</v>
      </c>
      <c r="L3683" s="306">
        <v>1250</v>
      </c>
      <c r="M3683" s="306">
        <v>1250</v>
      </c>
      <c r="N3683" s="306">
        <v>1250</v>
      </c>
    </row>
    <row r="3684" spans="1:14">
      <c r="A3684" s="259" t="s">
        <v>9</v>
      </c>
      <c r="B3684" s="259" t="s">
        <v>28</v>
      </c>
      <c r="C3684" s="259" t="s">
        <v>67</v>
      </c>
      <c r="D3684" s="259" t="s">
        <v>93</v>
      </c>
      <c r="E3684" s="259">
        <v>4390</v>
      </c>
      <c r="F3684" s="259" t="s">
        <v>206</v>
      </c>
      <c r="G3684" s="259" t="s">
        <v>49</v>
      </c>
      <c r="H3684" s="306">
        <v>0</v>
      </c>
      <c r="I3684" s="306">
        <v>1200</v>
      </c>
      <c r="J3684" s="306">
        <v>1200</v>
      </c>
      <c r="K3684" s="306">
        <v>1200</v>
      </c>
      <c r="L3684" s="306">
        <v>1200</v>
      </c>
      <c r="M3684" s="306">
        <v>1200</v>
      </c>
      <c r="N3684" s="306">
        <v>1200</v>
      </c>
    </row>
    <row r="3685" spans="1:14">
      <c r="A3685" s="259" t="s">
        <v>9</v>
      </c>
      <c r="B3685" s="259" t="s">
        <v>18</v>
      </c>
      <c r="C3685" s="259" t="s">
        <v>48</v>
      </c>
      <c r="D3685" s="259" t="s">
        <v>48</v>
      </c>
      <c r="E3685" s="259" t="s">
        <v>48</v>
      </c>
      <c r="F3685" s="259" t="s">
        <v>210</v>
      </c>
      <c r="G3685" s="259" t="s">
        <v>50</v>
      </c>
      <c r="H3685" s="306">
        <v>0</v>
      </c>
      <c r="I3685" s="306">
        <v>0</v>
      </c>
      <c r="J3685" s="306">
        <v>0</v>
      </c>
      <c r="K3685" s="306">
        <v>0</v>
      </c>
      <c r="L3685" s="306">
        <v>0</v>
      </c>
      <c r="M3685" s="306">
        <v>0</v>
      </c>
      <c r="N3685" s="306">
        <v>0</v>
      </c>
    </row>
    <row r="3686" spans="1:14">
      <c r="A3686" s="259" t="s">
        <v>9</v>
      </c>
      <c r="B3686" s="259" t="s">
        <v>18</v>
      </c>
      <c r="C3686" s="259" t="s">
        <v>53</v>
      </c>
      <c r="D3686" s="259" t="s">
        <v>53</v>
      </c>
      <c r="E3686" s="259" t="s">
        <v>53</v>
      </c>
      <c r="F3686" s="259" t="s">
        <v>210</v>
      </c>
      <c r="G3686" s="259" t="s">
        <v>50</v>
      </c>
      <c r="H3686" s="306">
        <v>0</v>
      </c>
      <c r="I3686" s="306">
        <v>0</v>
      </c>
      <c r="J3686" s="306">
        <v>0</v>
      </c>
      <c r="K3686" s="306">
        <v>0</v>
      </c>
      <c r="L3686" s="306">
        <v>0</v>
      </c>
      <c r="M3686" s="306">
        <v>0</v>
      </c>
      <c r="N3686" s="306">
        <v>0</v>
      </c>
    </row>
    <row r="3687" spans="1:14">
      <c r="A3687" s="259" t="s">
        <v>9</v>
      </c>
      <c r="B3687" s="259" t="s">
        <v>18</v>
      </c>
      <c r="C3687" s="259" t="s">
        <v>54</v>
      </c>
      <c r="D3687" s="259" t="s">
        <v>54</v>
      </c>
      <c r="E3687" s="259" t="s">
        <v>54</v>
      </c>
      <c r="F3687" s="259" t="s">
        <v>210</v>
      </c>
      <c r="G3687" s="259" t="s">
        <v>50</v>
      </c>
      <c r="H3687" s="306">
        <v>16780.53096</v>
      </c>
      <c r="I3687" s="306">
        <v>16841.043150000001</v>
      </c>
      <c r="J3687" s="306">
        <v>9386.1244999999999</v>
      </c>
      <c r="K3687" s="306">
        <v>10069.66956</v>
      </c>
      <c r="L3687" s="306">
        <v>7751.7951720000001</v>
      </c>
      <c r="M3687" s="306">
        <v>6953.8434740000002</v>
      </c>
      <c r="N3687" s="306">
        <v>1881.2767940000001</v>
      </c>
    </row>
    <row r="3688" spans="1:14">
      <c r="A3688" s="259" t="s">
        <v>9</v>
      </c>
      <c r="B3688" s="259" t="s">
        <v>18</v>
      </c>
      <c r="C3688" s="259" t="s">
        <v>55</v>
      </c>
      <c r="D3688" s="259" t="s">
        <v>55</v>
      </c>
      <c r="E3688" s="259" t="s">
        <v>55</v>
      </c>
      <c r="F3688" s="259" t="s">
        <v>210</v>
      </c>
      <c r="G3688" s="259" t="s">
        <v>50</v>
      </c>
      <c r="H3688" s="306">
        <v>172.50899999999999</v>
      </c>
      <c r="I3688" s="306">
        <v>176.17156</v>
      </c>
      <c r="J3688" s="306">
        <v>226.70536999999999</v>
      </c>
      <c r="K3688" s="306">
        <v>243.76156</v>
      </c>
      <c r="L3688" s="306">
        <v>170.71456000000001</v>
      </c>
      <c r="M3688" s="306">
        <v>180.59564</v>
      </c>
      <c r="N3688" s="306">
        <v>127.59824999999999</v>
      </c>
    </row>
    <row r="3689" spans="1:14">
      <c r="A3689" s="259" t="s">
        <v>9</v>
      </c>
      <c r="B3689" s="259" t="s">
        <v>18</v>
      </c>
      <c r="C3689" s="259" t="s">
        <v>56</v>
      </c>
      <c r="D3689" s="259" t="s">
        <v>56</v>
      </c>
      <c r="E3689" s="259" t="s">
        <v>56</v>
      </c>
      <c r="F3689" s="259" t="s">
        <v>210</v>
      </c>
      <c r="G3689" s="259" t="s">
        <v>50</v>
      </c>
      <c r="H3689" s="306">
        <v>57.971249999999998</v>
      </c>
      <c r="I3689" s="306">
        <v>129.01383720000001</v>
      </c>
      <c r="J3689" s="306">
        <v>152.58625000000001</v>
      </c>
      <c r="K3689" s="306">
        <v>130.98625000000001</v>
      </c>
      <c r="L3689" s="306">
        <v>102.0825</v>
      </c>
      <c r="M3689" s="306">
        <v>151.255</v>
      </c>
      <c r="N3689" s="306">
        <v>84.442499999999995</v>
      </c>
    </row>
    <row r="3690" spans="1:14">
      <c r="A3690" s="259" t="s">
        <v>9</v>
      </c>
      <c r="B3690" s="259" t="s">
        <v>18</v>
      </c>
      <c r="C3690" s="259" t="s">
        <v>57</v>
      </c>
      <c r="D3690" s="259" t="s">
        <v>57</v>
      </c>
      <c r="E3690" s="259" t="s">
        <v>57</v>
      </c>
      <c r="F3690" s="259" t="s">
        <v>210</v>
      </c>
      <c r="G3690" s="259" t="s">
        <v>50</v>
      </c>
      <c r="H3690" s="306">
        <v>49.055999999999997</v>
      </c>
      <c r="I3690" s="306">
        <v>49.055999999999997</v>
      </c>
      <c r="J3690" s="306">
        <v>49.055999999999997</v>
      </c>
      <c r="K3690" s="306">
        <v>49.055999999999997</v>
      </c>
      <c r="L3690" s="306">
        <v>49.055999999999997</v>
      </c>
      <c r="M3690" s="306">
        <v>49.055999999999997</v>
      </c>
      <c r="N3690" s="306">
        <v>49.055999999999997</v>
      </c>
    </row>
    <row r="3691" spans="1:14">
      <c r="A3691" s="259" t="s">
        <v>9</v>
      </c>
      <c r="B3691" s="259" t="s">
        <v>18</v>
      </c>
      <c r="C3691" s="259" t="s">
        <v>58</v>
      </c>
      <c r="D3691" s="259" t="s">
        <v>58</v>
      </c>
      <c r="E3691" s="259" t="s">
        <v>58</v>
      </c>
      <c r="F3691" s="259" t="s">
        <v>210</v>
      </c>
      <c r="G3691" s="259" t="s">
        <v>50</v>
      </c>
      <c r="H3691" s="306">
        <v>16661.562699999999</v>
      </c>
      <c r="I3691" s="306">
        <v>16661.562699999999</v>
      </c>
      <c r="J3691" s="306">
        <v>16661.562999999998</v>
      </c>
      <c r="K3691" s="306">
        <v>16661.562699999999</v>
      </c>
      <c r="L3691" s="306">
        <v>16661.562699999999</v>
      </c>
      <c r="M3691" s="306">
        <v>16661.562699999999</v>
      </c>
      <c r="N3691" s="306">
        <v>16661.562699999999</v>
      </c>
    </row>
    <row r="3692" spans="1:14">
      <c r="A3692" s="259" t="s">
        <v>9</v>
      </c>
      <c r="B3692" s="259" t="s">
        <v>18</v>
      </c>
      <c r="C3692" s="259" t="s">
        <v>59</v>
      </c>
      <c r="D3692" s="259" t="s">
        <v>59</v>
      </c>
      <c r="E3692" s="259" t="s">
        <v>59</v>
      </c>
      <c r="F3692" s="259" t="s">
        <v>210</v>
      </c>
      <c r="G3692" s="259" t="s">
        <v>50</v>
      </c>
      <c r="H3692" s="306">
        <v>537.46244660000002</v>
      </c>
      <c r="I3692" s="306">
        <v>536.95444940000004</v>
      </c>
      <c r="J3692" s="306">
        <v>540.78363999999999</v>
      </c>
      <c r="K3692" s="306">
        <v>540.69366739999998</v>
      </c>
      <c r="L3692" s="306">
        <v>538.07331369999997</v>
      </c>
      <c r="M3692" s="306">
        <v>539.62529789999996</v>
      </c>
      <c r="N3692" s="306">
        <v>539.82813550000003</v>
      </c>
    </row>
    <row r="3693" spans="1:14">
      <c r="A3693" s="259" t="s">
        <v>9</v>
      </c>
      <c r="B3693" s="259" t="s">
        <v>18</v>
      </c>
      <c r="C3693" s="259" t="s">
        <v>60</v>
      </c>
      <c r="D3693" s="259" t="s">
        <v>60</v>
      </c>
      <c r="E3693" s="259" t="s">
        <v>60</v>
      </c>
      <c r="F3693" s="259" t="s">
        <v>210</v>
      </c>
      <c r="G3693" s="259" t="s">
        <v>50</v>
      </c>
      <c r="H3693" s="306">
        <v>902.36521740000001</v>
      </c>
      <c r="I3693" s="306">
        <v>902.36521740000001</v>
      </c>
      <c r="J3693" s="306">
        <v>902.36522000000002</v>
      </c>
      <c r="K3693" s="306">
        <v>902.36521740000001</v>
      </c>
      <c r="L3693" s="306">
        <v>901.93233050000003</v>
      </c>
      <c r="M3693" s="306">
        <v>902.23259459999997</v>
      </c>
      <c r="N3693" s="306">
        <v>875.47646110000005</v>
      </c>
    </row>
    <row r="3694" spans="1:14">
      <c r="A3694" s="259" t="s">
        <v>9</v>
      </c>
      <c r="B3694" s="259" t="s">
        <v>18</v>
      </c>
      <c r="C3694" s="259" t="s">
        <v>61</v>
      </c>
      <c r="D3694" s="259" t="s">
        <v>61</v>
      </c>
      <c r="E3694" s="259" t="s">
        <v>61</v>
      </c>
      <c r="F3694" s="259" t="s">
        <v>210</v>
      </c>
      <c r="G3694" s="259" t="s">
        <v>50</v>
      </c>
      <c r="H3694" s="306">
        <v>14.44083616</v>
      </c>
      <c r="I3694" s="306">
        <v>14.44083616</v>
      </c>
      <c r="J3694" s="306">
        <v>14.440835999999999</v>
      </c>
      <c r="K3694" s="306">
        <v>14.44083616</v>
      </c>
      <c r="L3694" s="306">
        <v>14.44083616</v>
      </c>
      <c r="M3694" s="306">
        <v>14.44083616</v>
      </c>
      <c r="N3694" s="306">
        <v>14.44083616</v>
      </c>
    </row>
    <row r="3695" spans="1:14">
      <c r="A3695" s="259" t="s">
        <v>9</v>
      </c>
      <c r="B3695" s="259" t="s">
        <v>18</v>
      </c>
      <c r="C3695" s="259" t="s">
        <v>63</v>
      </c>
      <c r="D3695" s="259" t="s">
        <v>63</v>
      </c>
      <c r="E3695" s="259" t="s">
        <v>63</v>
      </c>
      <c r="F3695" s="259" t="s">
        <v>210</v>
      </c>
      <c r="G3695" s="259" t="s">
        <v>50</v>
      </c>
      <c r="H3695" s="306">
        <v>0</v>
      </c>
      <c r="I3695" s="306">
        <v>3.6173271960000002</v>
      </c>
      <c r="J3695" s="306">
        <v>42.911881000000001</v>
      </c>
      <c r="K3695" s="306">
        <v>4.3117201469999999</v>
      </c>
      <c r="L3695" s="306">
        <v>39.01080133</v>
      </c>
      <c r="M3695" s="306">
        <v>117.6259671</v>
      </c>
      <c r="N3695" s="306">
        <v>112.99111929999999</v>
      </c>
    </row>
    <row r="3696" spans="1:14">
      <c r="A3696" s="259" t="s">
        <v>9</v>
      </c>
      <c r="B3696" s="259" t="s">
        <v>18</v>
      </c>
      <c r="C3696" s="259" t="s">
        <v>64</v>
      </c>
      <c r="D3696" s="259" t="s">
        <v>64</v>
      </c>
      <c r="E3696" s="259" t="s">
        <v>64</v>
      </c>
      <c r="F3696" s="259" t="s">
        <v>210</v>
      </c>
      <c r="G3696" s="259" t="s">
        <v>50</v>
      </c>
      <c r="H3696" s="306">
        <v>1855.5402590000001</v>
      </c>
      <c r="I3696" s="306">
        <v>1748.8532600000001</v>
      </c>
      <c r="J3696" s="306">
        <v>1748.8533</v>
      </c>
      <c r="K3696" s="306">
        <v>1748.8532600000001</v>
      </c>
      <c r="L3696" s="306">
        <v>1751.708625</v>
      </c>
      <c r="M3696" s="306">
        <v>1758.3255509999999</v>
      </c>
      <c r="N3696" s="306">
        <v>1773.1666110000001</v>
      </c>
    </row>
    <row r="3697" spans="1:14">
      <c r="A3697" s="259" t="s">
        <v>9</v>
      </c>
      <c r="B3697" s="259" t="s">
        <v>18</v>
      </c>
      <c r="C3697" s="259" t="s">
        <v>54</v>
      </c>
      <c r="D3697" s="259" t="s">
        <v>72</v>
      </c>
      <c r="E3697" s="259" t="s">
        <v>72</v>
      </c>
      <c r="F3697" s="259" t="s">
        <v>210</v>
      </c>
      <c r="G3697" s="259" t="s">
        <v>50</v>
      </c>
      <c r="H3697" s="306">
        <v>0</v>
      </c>
      <c r="I3697" s="306">
        <v>0</v>
      </c>
      <c r="J3697" s="306">
        <v>0</v>
      </c>
      <c r="K3697" s="306">
        <v>0</v>
      </c>
      <c r="L3697" s="306">
        <v>0</v>
      </c>
      <c r="M3697" s="306">
        <v>0</v>
      </c>
      <c r="N3697" s="306">
        <v>0</v>
      </c>
    </row>
    <row r="3698" spans="1:14">
      <c r="A3698" s="259" t="s">
        <v>9</v>
      </c>
      <c r="B3698" s="259" t="s">
        <v>18</v>
      </c>
      <c r="C3698" s="259" t="s">
        <v>55</v>
      </c>
      <c r="D3698" s="259" t="s">
        <v>73</v>
      </c>
      <c r="E3698" s="259" t="s">
        <v>73</v>
      </c>
      <c r="F3698" s="259" t="s">
        <v>210</v>
      </c>
      <c r="G3698" s="259" t="s">
        <v>50</v>
      </c>
      <c r="H3698" s="306">
        <v>0</v>
      </c>
      <c r="I3698" s="306">
        <v>0</v>
      </c>
      <c r="J3698" s="306">
        <v>0</v>
      </c>
      <c r="K3698" s="306">
        <v>0</v>
      </c>
      <c r="L3698" s="306">
        <v>0</v>
      </c>
      <c r="M3698" s="306">
        <v>0</v>
      </c>
      <c r="N3698" s="306">
        <v>0</v>
      </c>
    </row>
    <row r="3699" spans="1:14">
      <c r="A3699" s="259" t="s">
        <v>9</v>
      </c>
      <c r="B3699" s="259" t="s">
        <v>18</v>
      </c>
      <c r="C3699" s="259" t="s">
        <v>57</v>
      </c>
      <c r="D3699" s="259" t="s">
        <v>74</v>
      </c>
      <c r="E3699" s="259" t="s">
        <v>74</v>
      </c>
      <c r="F3699" s="259" t="s">
        <v>210</v>
      </c>
      <c r="G3699" s="259" t="s">
        <v>50</v>
      </c>
      <c r="H3699" s="306">
        <v>0</v>
      </c>
      <c r="I3699" s="306">
        <v>0</v>
      </c>
      <c r="J3699" s="306">
        <v>0</v>
      </c>
      <c r="K3699" s="306">
        <v>0</v>
      </c>
      <c r="L3699" s="306">
        <v>0</v>
      </c>
      <c r="M3699" s="306">
        <v>0</v>
      </c>
      <c r="N3699" s="306">
        <v>0</v>
      </c>
    </row>
    <row r="3700" spans="1:14">
      <c r="A3700" s="259" t="s">
        <v>9</v>
      </c>
      <c r="B3700" s="259" t="s">
        <v>18</v>
      </c>
      <c r="C3700" s="259" t="s">
        <v>64</v>
      </c>
      <c r="D3700" s="259" t="s">
        <v>75</v>
      </c>
      <c r="E3700" s="259" t="s">
        <v>75</v>
      </c>
      <c r="F3700" s="259" t="s">
        <v>210</v>
      </c>
      <c r="G3700" s="259" t="s">
        <v>50</v>
      </c>
      <c r="H3700" s="306">
        <v>0</v>
      </c>
      <c r="I3700" s="306">
        <v>0</v>
      </c>
      <c r="J3700" s="306">
        <v>0</v>
      </c>
      <c r="K3700" s="306">
        <v>342.75837619999999</v>
      </c>
      <c r="L3700" s="306">
        <v>342.75837539999998</v>
      </c>
      <c r="M3700" s="306">
        <v>342.75837569999999</v>
      </c>
      <c r="N3700" s="306">
        <v>342.75837799999999</v>
      </c>
    </row>
    <row r="3701" spans="1:14">
      <c r="A3701" s="259" t="s">
        <v>9</v>
      </c>
      <c r="B3701" s="259" t="s">
        <v>18</v>
      </c>
      <c r="C3701" s="259" t="s">
        <v>60</v>
      </c>
      <c r="D3701" s="259" t="s">
        <v>76</v>
      </c>
      <c r="E3701" s="259" t="s">
        <v>76</v>
      </c>
      <c r="F3701" s="259" t="s">
        <v>210</v>
      </c>
      <c r="G3701" s="259" t="s">
        <v>50</v>
      </c>
      <c r="H3701" s="306">
        <v>0</v>
      </c>
      <c r="I3701" s="306">
        <v>0</v>
      </c>
      <c r="J3701" s="306">
        <v>0</v>
      </c>
      <c r="K3701" s="306">
        <v>0</v>
      </c>
      <c r="L3701" s="306">
        <v>0</v>
      </c>
      <c r="M3701" s="306">
        <v>0</v>
      </c>
      <c r="N3701" s="306">
        <v>2412.8712970000001</v>
      </c>
    </row>
    <row r="3702" spans="1:14">
      <c r="A3702" s="259" t="s">
        <v>9</v>
      </c>
      <c r="B3702" s="259" t="s">
        <v>18</v>
      </c>
      <c r="C3702" s="259" t="s">
        <v>61</v>
      </c>
      <c r="D3702" s="259" t="s">
        <v>77</v>
      </c>
      <c r="E3702" s="259" t="s">
        <v>77</v>
      </c>
      <c r="F3702" s="259" t="s">
        <v>210</v>
      </c>
      <c r="G3702" s="259" t="s">
        <v>50</v>
      </c>
      <c r="H3702" s="306">
        <v>0</v>
      </c>
      <c r="I3702" s="306">
        <v>0</v>
      </c>
      <c r="J3702" s="306">
        <v>0</v>
      </c>
      <c r="K3702" s="306">
        <v>0</v>
      </c>
      <c r="L3702" s="306">
        <v>0</v>
      </c>
      <c r="M3702" s="306">
        <v>0</v>
      </c>
      <c r="N3702" s="306">
        <v>0</v>
      </c>
    </row>
    <row r="3703" spans="1:14">
      <c r="A3703" s="259" t="s">
        <v>9</v>
      </c>
      <c r="B3703" s="259" t="s">
        <v>18</v>
      </c>
      <c r="C3703" s="259" t="s">
        <v>62</v>
      </c>
      <c r="D3703" s="259" t="s">
        <v>78</v>
      </c>
      <c r="E3703" s="259" t="s">
        <v>78</v>
      </c>
      <c r="F3703" s="259" t="s">
        <v>210</v>
      </c>
      <c r="G3703" s="259" t="s">
        <v>50</v>
      </c>
      <c r="H3703" s="306">
        <v>418.39818889999998</v>
      </c>
      <c r="I3703" s="306">
        <v>1251.6288</v>
      </c>
      <c r="J3703" s="306">
        <v>1251.6288</v>
      </c>
      <c r="K3703" s="306">
        <v>1251.6288</v>
      </c>
      <c r="L3703" s="306">
        <v>1251.6288</v>
      </c>
      <c r="M3703" s="306">
        <v>1251.6288</v>
      </c>
      <c r="N3703" s="306">
        <v>1251.6288</v>
      </c>
    </row>
    <row r="3704" spans="1:14">
      <c r="A3704" s="259" t="s">
        <v>9</v>
      </c>
      <c r="B3704" s="259" t="s">
        <v>18</v>
      </c>
      <c r="C3704" s="259" t="s">
        <v>63</v>
      </c>
      <c r="D3704" s="259" t="s">
        <v>79</v>
      </c>
      <c r="E3704" s="259" t="s">
        <v>79</v>
      </c>
      <c r="F3704" s="259" t="s">
        <v>210</v>
      </c>
      <c r="G3704" s="259" t="s">
        <v>50</v>
      </c>
      <c r="H3704" s="306">
        <v>0</v>
      </c>
      <c r="I3704" s="306">
        <v>0</v>
      </c>
      <c r="J3704" s="306">
        <v>0</v>
      </c>
      <c r="K3704" s="306">
        <v>0</v>
      </c>
      <c r="L3704" s="306">
        <v>0</v>
      </c>
      <c r="M3704" s="306">
        <v>0</v>
      </c>
      <c r="N3704" s="306">
        <v>0</v>
      </c>
    </row>
    <row r="3705" spans="1:14">
      <c r="A3705" s="259" t="s">
        <v>9</v>
      </c>
      <c r="B3705" s="259" t="s">
        <v>18</v>
      </c>
      <c r="C3705" s="259" t="s">
        <v>60</v>
      </c>
      <c r="D3705" s="259" t="s">
        <v>76</v>
      </c>
      <c r="E3705" s="259" t="s">
        <v>207</v>
      </c>
      <c r="F3705" s="259" t="s">
        <v>210</v>
      </c>
      <c r="G3705" s="259" t="s">
        <v>50</v>
      </c>
      <c r="H3705" s="306">
        <v>0</v>
      </c>
      <c r="I3705" s="306">
        <v>0</v>
      </c>
      <c r="J3705" s="306">
        <v>0</v>
      </c>
      <c r="K3705" s="306">
        <v>0</v>
      </c>
      <c r="L3705" s="306">
        <v>0</v>
      </c>
      <c r="M3705" s="306">
        <v>0</v>
      </c>
      <c r="N3705" s="306">
        <v>0</v>
      </c>
    </row>
    <row r="3706" spans="1:14">
      <c r="A3706" s="259" t="s">
        <v>9</v>
      </c>
      <c r="B3706" s="259" t="s">
        <v>18</v>
      </c>
      <c r="C3706" s="259" t="s">
        <v>63</v>
      </c>
      <c r="D3706" s="259" t="s">
        <v>79</v>
      </c>
      <c r="E3706" s="259" t="s">
        <v>208</v>
      </c>
      <c r="F3706" s="259" t="s">
        <v>210</v>
      </c>
      <c r="G3706" s="259" t="s">
        <v>50</v>
      </c>
      <c r="H3706" s="306">
        <v>0</v>
      </c>
      <c r="I3706" s="306">
        <v>0</v>
      </c>
      <c r="J3706" s="306">
        <v>0</v>
      </c>
      <c r="K3706" s="306">
        <v>0</v>
      </c>
      <c r="L3706" s="306">
        <v>0</v>
      </c>
      <c r="M3706" s="306">
        <v>0</v>
      </c>
      <c r="N3706" s="306">
        <v>0</v>
      </c>
    </row>
    <row r="3707" spans="1:14">
      <c r="A3707" s="259" t="s">
        <v>9</v>
      </c>
      <c r="B3707" s="259" t="s">
        <v>18</v>
      </c>
      <c r="C3707" s="259" t="s">
        <v>65</v>
      </c>
      <c r="D3707" s="259" t="s">
        <v>209</v>
      </c>
      <c r="E3707" s="259" t="s">
        <v>80</v>
      </c>
      <c r="F3707" s="259" t="s">
        <v>210</v>
      </c>
      <c r="G3707" s="259" t="s">
        <v>50</v>
      </c>
      <c r="H3707" s="306">
        <v>0</v>
      </c>
      <c r="I3707" s="306">
        <v>0</v>
      </c>
      <c r="J3707" s="306">
        <v>0</v>
      </c>
      <c r="K3707" s="306">
        <v>0</v>
      </c>
      <c r="L3707" s="306">
        <v>0</v>
      </c>
      <c r="M3707" s="306">
        <v>0</v>
      </c>
      <c r="N3707" s="306">
        <v>0</v>
      </c>
    </row>
    <row r="3708" spans="1:14">
      <c r="A3708" s="259" t="s">
        <v>9</v>
      </c>
      <c r="B3708" s="259" t="s">
        <v>18</v>
      </c>
      <c r="C3708" s="259" t="s">
        <v>65</v>
      </c>
      <c r="D3708" s="259" t="s">
        <v>209</v>
      </c>
      <c r="E3708" s="259" t="s">
        <v>81</v>
      </c>
      <c r="F3708" s="259" t="s">
        <v>210</v>
      </c>
      <c r="G3708" s="259" t="s">
        <v>50</v>
      </c>
      <c r="H3708" s="306">
        <v>0</v>
      </c>
      <c r="I3708" s="306">
        <v>0</v>
      </c>
      <c r="J3708" s="306">
        <v>0</v>
      </c>
      <c r="K3708" s="306">
        <v>0</v>
      </c>
      <c r="L3708" s="306">
        <v>0</v>
      </c>
      <c r="M3708" s="306">
        <v>0</v>
      </c>
      <c r="N3708" s="306">
        <v>0</v>
      </c>
    </row>
    <row r="3709" spans="1:14">
      <c r="A3709" s="259" t="s">
        <v>9</v>
      </c>
      <c r="B3709" s="259" t="s">
        <v>19</v>
      </c>
      <c r="C3709" s="259" t="s">
        <v>48</v>
      </c>
      <c r="D3709" s="259" t="s">
        <v>48</v>
      </c>
      <c r="E3709" s="259" t="s">
        <v>48</v>
      </c>
      <c r="F3709" s="259" t="s">
        <v>210</v>
      </c>
      <c r="G3709" s="259" t="s">
        <v>50</v>
      </c>
      <c r="H3709" s="306">
        <v>278.9999962</v>
      </c>
      <c r="I3709" s="306">
        <v>0</v>
      </c>
      <c r="J3709" s="306">
        <v>0</v>
      </c>
      <c r="K3709" s="306">
        <v>0</v>
      </c>
      <c r="L3709" s="306">
        <v>0</v>
      </c>
      <c r="M3709" s="306">
        <v>0</v>
      </c>
      <c r="N3709" s="306">
        <v>0</v>
      </c>
    </row>
    <row r="3710" spans="1:14">
      <c r="A3710" s="259" t="s">
        <v>9</v>
      </c>
      <c r="B3710" s="259" t="s">
        <v>19</v>
      </c>
      <c r="C3710" s="259" t="s">
        <v>53</v>
      </c>
      <c r="D3710" s="259" t="s">
        <v>53</v>
      </c>
      <c r="E3710" s="259" t="s">
        <v>53</v>
      </c>
      <c r="F3710" s="259" t="s">
        <v>210</v>
      </c>
      <c r="G3710" s="259" t="s">
        <v>50</v>
      </c>
      <c r="H3710" s="306">
        <v>0</v>
      </c>
      <c r="I3710" s="306">
        <v>0</v>
      </c>
      <c r="J3710" s="306">
        <v>0</v>
      </c>
      <c r="K3710" s="306">
        <v>0</v>
      </c>
      <c r="L3710" s="306">
        <v>0</v>
      </c>
      <c r="M3710" s="306">
        <v>0</v>
      </c>
      <c r="N3710" s="306">
        <v>0</v>
      </c>
    </row>
    <row r="3711" spans="1:14">
      <c r="A3711" s="259" t="s">
        <v>9</v>
      </c>
      <c r="B3711" s="259" t="s">
        <v>19</v>
      </c>
      <c r="C3711" s="259" t="s">
        <v>54</v>
      </c>
      <c r="D3711" s="259" t="s">
        <v>54</v>
      </c>
      <c r="E3711" s="259" t="s">
        <v>54</v>
      </c>
      <c r="F3711" s="259" t="s">
        <v>210</v>
      </c>
      <c r="G3711" s="259" t="s">
        <v>50</v>
      </c>
      <c r="H3711" s="306">
        <v>993.91355880000003</v>
      </c>
      <c r="I3711" s="306">
        <v>594.24590000000001</v>
      </c>
      <c r="J3711" s="306">
        <v>594.24590000000001</v>
      </c>
      <c r="K3711" s="306">
        <v>652.93723580000005</v>
      </c>
      <c r="L3711" s="306">
        <v>751.30157770000005</v>
      </c>
      <c r="M3711" s="306">
        <v>854.18188510000004</v>
      </c>
      <c r="N3711" s="306">
        <v>193.8338656</v>
      </c>
    </row>
    <row r="3712" spans="1:14">
      <c r="A3712" s="259" t="s">
        <v>9</v>
      </c>
      <c r="B3712" s="259" t="s">
        <v>19</v>
      </c>
      <c r="C3712" s="259" t="s">
        <v>55</v>
      </c>
      <c r="D3712" s="259" t="s">
        <v>55</v>
      </c>
      <c r="E3712" s="259" t="s">
        <v>55</v>
      </c>
      <c r="F3712" s="259" t="s">
        <v>210</v>
      </c>
      <c r="G3712" s="259" t="s">
        <v>50</v>
      </c>
      <c r="H3712" s="306">
        <v>14.52</v>
      </c>
      <c r="I3712" s="306">
        <v>11.975</v>
      </c>
      <c r="J3712" s="306">
        <v>11.975</v>
      </c>
      <c r="K3712" s="306">
        <v>11.026</v>
      </c>
      <c r="L3712" s="306">
        <v>11.975</v>
      </c>
      <c r="M3712" s="306">
        <v>11.026</v>
      </c>
      <c r="N3712" s="306">
        <v>3.41</v>
      </c>
    </row>
    <row r="3713" spans="1:14">
      <c r="A3713" s="259" t="s">
        <v>9</v>
      </c>
      <c r="B3713" s="259" t="s">
        <v>19</v>
      </c>
      <c r="C3713" s="259" t="s">
        <v>56</v>
      </c>
      <c r="D3713" s="259" t="s">
        <v>56</v>
      </c>
      <c r="E3713" s="259" t="s">
        <v>56</v>
      </c>
      <c r="F3713" s="259" t="s">
        <v>210</v>
      </c>
      <c r="G3713" s="259" t="s">
        <v>50</v>
      </c>
      <c r="H3713" s="306">
        <v>77.728139999999996</v>
      </c>
      <c r="I3713" s="306">
        <v>77.728139999999996</v>
      </c>
      <c r="J3713" s="306">
        <v>75.394019999999998</v>
      </c>
      <c r="K3713" s="306">
        <v>81.007019999999997</v>
      </c>
      <c r="L3713" s="306">
        <v>81.007019999999997</v>
      </c>
      <c r="M3713" s="306">
        <v>81.007019999999997</v>
      </c>
      <c r="N3713" s="306">
        <v>22.08</v>
      </c>
    </row>
    <row r="3714" spans="1:14">
      <c r="A3714" s="259" t="s">
        <v>9</v>
      </c>
      <c r="B3714" s="259" t="s">
        <v>19</v>
      </c>
      <c r="C3714" s="259" t="s">
        <v>57</v>
      </c>
      <c r="D3714" s="259" t="s">
        <v>57</v>
      </c>
      <c r="E3714" s="259" t="s">
        <v>57</v>
      </c>
      <c r="F3714" s="259" t="s">
        <v>210</v>
      </c>
      <c r="G3714" s="259" t="s">
        <v>50</v>
      </c>
      <c r="H3714" s="306">
        <v>0</v>
      </c>
      <c r="I3714" s="306">
        <v>0</v>
      </c>
      <c r="J3714" s="306">
        <v>0</v>
      </c>
      <c r="K3714" s="306">
        <v>0</v>
      </c>
      <c r="L3714" s="306">
        <v>0</v>
      </c>
      <c r="M3714" s="306">
        <v>0</v>
      </c>
      <c r="N3714" s="306">
        <v>0</v>
      </c>
    </row>
    <row r="3715" spans="1:14">
      <c r="A3715" s="259" t="s">
        <v>9</v>
      </c>
      <c r="B3715" s="259" t="s">
        <v>19</v>
      </c>
      <c r="C3715" s="259" t="s">
        <v>58</v>
      </c>
      <c r="D3715" s="259" t="s">
        <v>58</v>
      </c>
      <c r="E3715" s="259" t="s">
        <v>58</v>
      </c>
      <c r="F3715" s="259" t="s">
        <v>210</v>
      </c>
      <c r="G3715" s="259" t="s">
        <v>50</v>
      </c>
      <c r="H3715" s="306">
        <v>0</v>
      </c>
      <c r="I3715" s="306">
        <v>0</v>
      </c>
      <c r="J3715" s="306">
        <v>0</v>
      </c>
      <c r="K3715" s="306">
        <v>0</v>
      </c>
      <c r="L3715" s="306">
        <v>0</v>
      </c>
      <c r="M3715" s="306">
        <v>0</v>
      </c>
      <c r="N3715" s="306">
        <v>0</v>
      </c>
    </row>
    <row r="3716" spans="1:14">
      <c r="A3716" s="259" t="s">
        <v>9</v>
      </c>
      <c r="B3716" s="259" t="s">
        <v>19</v>
      </c>
      <c r="C3716" s="259" t="s">
        <v>59</v>
      </c>
      <c r="D3716" s="259" t="s">
        <v>59</v>
      </c>
      <c r="E3716" s="259" t="s">
        <v>59</v>
      </c>
      <c r="F3716" s="259" t="s">
        <v>210</v>
      </c>
      <c r="G3716" s="259" t="s">
        <v>50</v>
      </c>
      <c r="H3716" s="306">
        <v>0</v>
      </c>
      <c r="I3716" s="306">
        <v>0</v>
      </c>
      <c r="J3716" s="306">
        <v>0</v>
      </c>
      <c r="K3716" s="306">
        <v>0</v>
      </c>
      <c r="L3716" s="306">
        <v>0</v>
      </c>
      <c r="M3716" s="306">
        <v>0</v>
      </c>
      <c r="N3716" s="306">
        <v>0</v>
      </c>
    </row>
    <row r="3717" spans="1:14">
      <c r="A3717" s="259" t="s">
        <v>9</v>
      </c>
      <c r="B3717" s="259" t="s">
        <v>19</v>
      </c>
      <c r="C3717" s="259" t="s">
        <v>60</v>
      </c>
      <c r="D3717" s="259" t="s">
        <v>60</v>
      </c>
      <c r="E3717" s="259" t="s">
        <v>60</v>
      </c>
      <c r="F3717" s="259" t="s">
        <v>210</v>
      </c>
      <c r="G3717" s="259" t="s">
        <v>50</v>
      </c>
      <c r="H3717" s="306">
        <v>551.51453690000005</v>
      </c>
      <c r="I3717" s="306">
        <v>551.51453690000005</v>
      </c>
      <c r="J3717" s="306">
        <v>551.51454000000001</v>
      </c>
      <c r="K3717" s="306">
        <v>551.51453690000005</v>
      </c>
      <c r="L3717" s="306">
        <v>551.51453690000005</v>
      </c>
      <c r="M3717" s="306">
        <v>551.51453690000005</v>
      </c>
      <c r="N3717" s="306">
        <v>551.51453690000005</v>
      </c>
    </row>
    <row r="3718" spans="1:14">
      <c r="A3718" s="259" t="s">
        <v>9</v>
      </c>
      <c r="B3718" s="259" t="s">
        <v>19</v>
      </c>
      <c r="C3718" s="259" t="s">
        <v>61</v>
      </c>
      <c r="D3718" s="259" t="s">
        <v>61</v>
      </c>
      <c r="E3718" s="259" t="s">
        <v>61</v>
      </c>
      <c r="F3718" s="259" t="s">
        <v>210</v>
      </c>
      <c r="G3718" s="259" t="s">
        <v>50</v>
      </c>
      <c r="H3718" s="306">
        <v>5.3733189909999997</v>
      </c>
      <c r="I3718" s="306">
        <v>5.3733189909999997</v>
      </c>
      <c r="J3718" s="306">
        <v>5.3733190000000004</v>
      </c>
      <c r="K3718" s="306">
        <v>5.3733189909999997</v>
      </c>
      <c r="L3718" s="306">
        <v>5.3733189909999997</v>
      </c>
      <c r="M3718" s="306">
        <v>5.3733189909999997</v>
      </c>
      <c r="N3718" s="306">
        <v>5.3733189909999997</v>
      </c>
    </row>
    <row r="3719" spans="1:14">
      <c r="A3719" s="259" t="s">
        <v>9</v>
      </c>
      <c r="B3719" s="259" t="s">
        <v>19</v>
      </c>
      <c r="C3719" s="259" t="s">
        <v>63</v>
      </c>
      <c r="D3719" s="259" t="s">
        <v>63</v>
      </c>
      <c r="E3719" s="259" t="s">
        <v>63</v>
      </c>
      <c r="F3719" s="259" t="s">
        <v>210</v>
      </c>
      <c r="G3719" s="259" t="s">
        <v>50</v>
      </c>
      <c r="H3719" s="306">
        <v>0</v>
      </c>
      <c r="I3719" s="306">
        <v>0</v>
      </c>
      <c r="J3719" s="306">
        <v>0</v>
      </c>
      <c r="K3719" s="306">
        <v>0</v>
      </c>
      <c r="L3719" s="306">
        <v>0</v>
      </c>
      <c r="M3719" s="306">
        <v>0</v>
      </c>
      <c r="N3719" s="306">
        <v>0</v>
      </c>
    </row>
    <row r="3720" spans="1:14">
      <c r="A3720" s="259" t="s">
        <v>9</v>
      </c>
      <c r="B3720" s="259" t="s">
        <v>19</v>
      </c>
      <c r="C3720" s="259" t="s">
        <v>64</v>
      </c>
      <c r="D3720" s="259" t="s">
        <v>64</v>
      </c>
      <c r="E3720" s="259" t="s">
        <v>64</v>
      </c>
      <c r="F3720" s="259" t="s">
        <v>210</v>
      </c>
      <c r="G3720" s="259" t="s">
        <v>50</v>
      </c>
      <c r="H3720" s="306">
        <v>43.172994109999998</v>
      </c>
      <c r="I3720" s="306">
        <v>43.172994109999998</v>
      </c>
      <c r="J3720" s="306">
        <v>43.172994000000003</v>
      </c>
      <c r="K3720" s="306">
        <v>43.172994109999998</v>
      </c>
      <c r="L3720" s="306">
        <v>46.056594109999999</v>
      </c>
      <c r="M3720" s="306">
        <v>49.794594250000003</v>
      </c>
      <c r="N3720" s="306">
        <v>56.015693499999998</v>
      </c>
    </row>
    <row r="3721" spans="1:14">
      <c r="A3721" s="259" t="s">
        <v>9</v>
      </c>
      <c r="B3721" s="259" t="s">
        <v>19</v>
      </c>
      <c r="C3721" s="259" t="s">
        <v>54</v>
      </c>
      <c r="D3721" s="259" t="s">
        <v>72</v>
      </c>
      <c r="E3721" s="259" t="s">
        <v>72</v>
      </c>
      <c r="F3721" s="259" t="s">
        <v>210</v>
      </c>
      <c r="G3721" s="259" t="s">
        <v>50</v>
      </c>
      <c r="H3721" s="306">
        <v>0</v>
      </c>
      <c r="I3721" s="306">
        <v>0</v>
      </c>
      <c r="J3721" s="306">
        <v>0</v>
      </c>
      <c r="K3721" s="306">
        <v>0</v>
      </c>
      <c r="L3721" s="306">
        <v>0</v>
      </c>
      <c r="M3721" s="306">
        <v>0</v>
      </c>
      <c r="N3721" s="306">
        <v>0</v>
      </c>
    </row>
    <row r="3722" spans="1:14">
      <c r="A3722" s="259" t="s">
        <v>9</v>
      </c>
      <c r="B3722" s="259" t="s">
        <v>19</v>
      </c>
      <c r="C3722" s="259" t="s">
        <v>55</v>
      </c>
      <c r="D3722" s="259" t="s">
        <v>73</v>
      </c>
      <c r="E3722" s="259" t="s">
        <v>73</v>
      </c>
      <c r="F3722" s="259" t="s">
        <v>210</v>
      </c>
      <c r="G3722" s="259" t="s">
        <v>50</v>
      </c>
      <c r="H3722" s="306">
        <v>0</v>
      </c>
      <c r="I3722" s="306">
        <v>0</v>
      </c>
      <c r="J3722" s="306">
        <v>3.6233992000000002</v>
      </c>
      <c r="K3722" s="306">
        <v>3.6233992320000001</v>
      </c>
      <c r="L3722" s="306">
        <v>3.6233992320000001</v>
      </c>
      <c r="M3722" s="306">
        <v>24.759894750000001</v>
      </c>
      <c r="N3722" s="306">
        <v>67.485810700000002</v>
      </c>
    </row>
    <row r="3723" spans="1:14">
      <c r="A3723" s="259" t="s">
        <v>9</v>
      </c>
      <c r="B3723" s="259" t="s">
        <v>19</v>
      </c>
      <c r="C3723" s="259" t="s">
        <v>57</v>
      </c>
      <c r="D3723" s="259" t="s">
        <v>74</v>
      </c>
      <c r="E3723" s="259" t="s">
        <v>74</v>
      </c>
      <c r="F3723" s="259" t="s">
        <v>210</v>
      </c>
      <c r="G3723" s="259" t="s">
        <v>50</v>
      </c>
      <c r="H3723" s="306">
        <v>0</v>
      </c>
      <c r="I3723" s="306">
        <v>0</v>
      </c>
      <c r="J3723" s="306">
        <v>0</v>
      </c>
      <c r="K3723" s="306">
        <v>0</v>
      </c>
      <c r="L3723" s="306">
        <v>0</v>
      </c>
      <c r="M3723" s="306">
        <v>0</v>
      </c>
      <c r="N3723" s="306">
        <v>0</v>
      </c>
    </row>
    <row r="3724" spans="1:14">
      <c r="A3724" s="259" t="s">
        <v>9</v>
      </c>
      <c r="B3724" s="259" t="s">
        <v>19</v>
      </c>
      <c r="C3724" s="259" t="s">
        <v>64</v>
      </c>
      <c r="D3724" s="259" t="s">
        <v>75</v>
      </c>
      <c r="E3724" s="259" t="s">
        <v>75</v>
      </c>
      <c r="F3724" s="259" t="s">
        <v>210</v>
      </c>
      <c r="G3724" s="259" t="s">
        <v>50</v>
      </c>
      <c r="H3724" s="306">
        <v>0</v>
      </c>
      <c r="I3724" s="306">
        <v>0</v>
      </c>
      <c r="J3724" s="306">
        <v>0</v>
      </c>
      <c r="K3724" s="306">
        <v>0</v>
      </c>
      <c r="L3724" s="306">
        <v>0</v>
      </c>
      <c r="M3724" s="306">
        <v>0</v>
      </c>
      <c r="N3724" s="306">
        <v>0</v>
      </c>
    </row>
    <row r="3725" spans="1:14">
      <c r="A3725" s="259" t="s">
        <v>9</v>
      </c>
      <c r="B3725" s="259" t="s">
        <v>19</v>
      </c>
      <c r="C3725" s="259" t="s">
        <v>60</v>
      </c>
      <c r="D3725" s="259" t="s">
        <v>76</v>
      </c>
      <c r="E3725" s="259" t="s">
        <v>76</v>
      </c>
      <c r="F3725" s="259" t="s">
        <v>210</v>
      </c>
      <c r="G3725" s="259" t="s">
        <v>50</v>
      </c>
      <c r="H3725" s="306">
        <v>0</v>
      </c>
      <c r="I3725" s="306">
        <v>0</v>
      </c>
      <c r="J3725" s="306">
        <v>0</v>
      </c>
      <c r="K3725" s="306">
        <v>0</v>
      </c>
      <c r="L3725" s="306">
        <v>0</v>
      </c>
      <c r="M3725" s="306">
        <v>0</v>
      </c>
      <c r="N3725" s="306">
        <v>5823.7248090000003</v>
      </c>
    </row>
    <row r="3726" spans="1:14">
      <c r="A3726" s="259" t="s">
        <v>9</v>
      </c>
      <c r="B3726" s="259" t="s">
        <v>19</v>
      </c>
      <c r="C3726" s="259" t="s">
        <v>61</v>
      </c>
      <c r="D3726" s="259" t="s">
        <v>77</v>
      </c>
      <c r="E3726" s="259" t="s">
        <v>77</v>
      </c>
      <c r="F3726" s="259" t="s">
        <v>210</v>
      </c>
      <c r="G3726" s="259" t="s">
        <v>50</v>
      </c>
      <c r="H3726" s="306">
        <v>0</v>
      </c>
      <c r="I3726" s="306">
        <v>0</v>
      </c>
      <c r="J3726" s="306">
        <v>0</v>
      </c>
      <c r="K3726" s="306">
        <v>0</v>
      </c>
      <c r="L3726" s="306">
        <v>0</v>
      </c>
      <c r="M3726" s="306">
        <v>0</v>
      </c>
      <c r="N3726" s="306">
        <v>0</v>
      </c>
    </row>
    <row r="3727" spans="1:14">
      <c r="A3727" s="259" t="s">
        <v>9</v>
      </c>
      <c r="B3727" s="259" t="s">
        <v>19</v>
      </c>
      <c r="C3727" s="259" t="s">
        <v>62</v>
      </c>
      <c r="D3727" s="259" t="s">
        <v>78</v>
      </c>
      <c r="E3727" s="259" t="s">
        <v>78</v>
      </c>
      <c r="F3727" s="259" t="s">
        <v>210</v>
      </c>
      <c r="G3727" s="259" t="s">
        <v>50</v>
      </c>
      <c r="H3727" s="306">
        <v>0</v>
      </c>
      <c r="I3727" s="306">
        <v>0</v>
      </c>
      <c r="J3727" s="306">
        <v>0</v>
      </c>
      <c r="K3727" s="306">
        <v>0</v>
      </c>
      <c r="L3727" s="306">
        <v>0</v>
      </c>
      <c r="M3727" s="306">
        <v>0</v>
      </c>
      <c r="N3727" s="306">
        <v>0</v>
      </c>
    </row>
    <row r="3728" spans="1:14">
      <c r="A3728" s="259" t="s">
        <v>9</v>
      </c>
      <c r="B3728" s="259" t="s">
        <v>19</v>
      </c>
      <c r="C3728" s="259" t="s">
        <v>63</v>
      </c>
      <c r="D3728" s="259" t="s">
        <v>79</v>
      </c>
      <c r="E3728" s="259" t="s">
        <v>79</v>
      </c>
      <c r="F3728" s="259" t="s">
        <v>210</v>
      </c>
      <c r="G3728" s="259" t="s">
        <v>50</v>
      </c>
      <c r="H3728" s="306">
        <v>226.41036600000001</v>
      </c>
      <c r="I3728" s="306">
        <v>226.41036579999999</v>
      </c>
      <c r="J3728" s="306">
        <v>226.41037</v>
      </c>
      <c r="K3728" s="306">
        <v>226.41036579999999</v>
      </c>
      <c r="L3728" s="306">
        <v>226.4103657</v>
      </c>
      <c r="M3728" s="306">
        <v>211.55490069999999</v>
      </c>
      <c r="N3728" s="306">
        <v>226.41036579999999</v>
      </c>
    </row>
    <row r="3729" spans="1:14">
      <c r="A3729" s="259" t="s">
        <v>9</v>
      </c>
      <c r="B3729" s="259" t="s">
        <v>19</v>
      </c>
      <c r="C3729" s="259" t="s">
        <v>60</v>
      </c>
      <c r="D3729" s="259" t="s">
        <v>76</v>
      </c>
      <c r="E3729" s="259" t="s">
        <v>207</v>
      </c>
      <c r="F3729" s="259" t="s">
        <v>210</v>
      </c>
      <c r="G3729" s="259" t="s">
        <v>50</v>
      </c>
      <c r="H3729" s="306">
        <v>0</v>
      </c>
      <c r="I3729" s="306">
        <v>0</v>
      </c>
      <c r="J3729" s="306">
        <v>0</v>
      </c>
      <c r="K3729" s="306">
        <v>0</v>
      </c>
      <c r="L3729" s="306">
        <v>0</v>
      </c>
      <c r="M3729" s="306">
        <v>0</v>
      </c>
      <c r="N3729" s="306">
        <v>0</v>
      </c>
    </row>
    <row r="3730" spans="1:14">
      <c r="A3730" s="259" t="s">
        <v>9</v>
      </c>
      <c r="B3730" s="259" t="s">
        <v>19</v>
      </c>
      <c r="C3730" s="259" t="s">
        <v>63</v>
      </c>
      <c r="D3730" s="259" t="s">
        <v>79</v>
      </c>
      <c r="E3730" s="259" t="s">
        <v>208</v>
      </c>
      <c r="F3730" s="259" t="s">
        <v>210</v>
      </c>
      <c r="G3730" s="259" t="s">
        <v>50</v>
      </c>
      <c r="H3730" s="306">
        <v>0</v>
      </c>
      <c r="I3730" s="306">
        <v>0</v>
      </c>
      <c r="J3730" s="306">
        <v>0</v>
      </c>
      <c r="K3730" s="306">
        <v>0</v>
      </c>
      <c r="L3730" s="306">
        <v>0</v>
      </c>
      <c r="M3730" s="306">
        <v>0</v>
      </c>
      <c r="N3730" s="306">
        <v>248.65375779999999</v>
      </c>
    </row>
    <row r="3731" spans="1:14">
      <c r="A3731" s="259" t="s">
        <v>9</v>
      </c>
      <c r="B3731" s="259" t="s">
        <v>19</v>
      </c>
      <c r="C3731" s="259" t="s">
        <v>65</v>
      </c>
      <c r="D3731" s="259" t="s">
        <v>209</v>
      </c>
      <c r="E3731" s="259" t="s">
        <v>80</v>
      </c>
      <c r="F3731" s="259" t="s">
        <v>210</v>
      </c>
      <c r="G3731" s="259" t="s">
        <v>50</v>
      </c>
      <c r="H3731" s="306">
        <v>0</v>
      </c>
      <c r="I3731" s="306">
        <v>0</v>
      </c>
      <c r="J3731" s="306">
        <v>0</v>
      </c>
      <c r="K3731" s="306">
        <v>0</v>
      </c>
      <c r="L3731" s="306">
        <v>0</v>
      </c>
      <c r="M3731" s="306">
        <v>0</v>
      </c>
      <c r="N3731" s="306">
        <v>0</v>
      </c>
    </row>
    <row r="3732" spans="1:14">
      <c r="A3732" s="259" t="s">
        <v>9</v>
      </c>
      <c r="B3732" s="259" t="s">
        <v>19</v>
      </c>
      <c r="C3732" s="259" t="s">
        <v>65</v>
      </c>
      <c r="D3732" s="259" t="s">
        <v>209</v>
      </c>
      <c r="E3732" s="259" t="s">
        <v>81</v>
      </c>
      <c r="F3732" s="259" t="s">
        <v>210</v>
      </c>
      <c r="G3732" s="259" t="s">
        <v>50</v>
      </c>
      <c r="H3732" s="306">
        <v>0</v>
      </c>
      <c r="I3732" s="306">
        <v>0</v>
      </c>
      <c r="J3732" s="306">
        <v>0</v>
      </c>
      <c r="K3732" s="306">
        <v>0</v>
      </c>
      <c r="L3732" s="306">
        <v>0</v>
      </c>
      <c r="M3732" s="306">
        <v>0</v>
      </c>
      <c r="N3732" s="306">
        <v>0</v>
      </c>
    </row>
    <row r="3733" spans="1:14">
      <c r="A3733" s="259" t="s">
        <v>9</v>
      </c>
      <c r="B3733" s="259" t="s">
        <v>20</v>
      </c>
      <c r="C3733" s="259" t="s">
        <v>48</v>
      </c>
      <c r="D3733" s="259" t="s">
        <v>48</v>
      </c>
      <c r="E3733" s="259" t="s">
        <v>48</v>
      </c>
      <c r="F3733" s="259" t="s">
        <v>210</v>
      </c>
      <c r="G3733" s="259" t="s">
        <v>50</v>
      </c>
      <c r="H3733" s="306">
        <v>0</v>
      </c>
      <c r="I3733" s="306">
        <v>0</v>
      </c>
      <c r="J3733" s="306">
        <v>0</v>
      </c>
      <c r="K3733" s="306">
        <v>0</v>
      </c>
      <c r="L3733" s="306">
        <v>0</v>
      </c>
      <c r="M3733" s="306">
        <v>0</v>
      </c>
      <c r="N3733" s="306">
        <v>0</v>
      </c>
    </row>
    <row r="3734" spans="1:14">
      <c r="A3734" s="259" t="s">
        <v>9</v>
      </c>
      <c r="B3734" s="259" t="s">
        <v>20</v>
      </c>
      <c r="C3734" s="259" t="s">
        <v>53</v>
      </c>
      <c r="D3734" s="259" t="s">
        <v>53</v>
      </c>
      <c r="E3734" s="259" t="s">
        <v>53</v>
      </c>
      <c r="F3734" s="259" t="s">
        <v>210</v>
      </c>
      <c r="G3734" s="259" t="s">
        <v>50</v>
      </c>
      <c r="H3734" s="306">
        <v>0</v>
      </c>
      <c r="I3734" s="306">
        <v>0</v>
      </c>
      <c r="J3734" s="306">
        <v>0</v>
      </c>
      <c r="K3734" s="306">
        <v>0</v>
      </c>
      <c r="L3734" s="306">
        <v>0</v>
      </c>
      <c r="M3734" s="306">
        <v>0</v>
      </c>
      <c r="N3734" s="306">
        <v>0</v>
      </c>
    </row>
    <row r="3735" spans="1:14">
      <c r="A3735" s="259" t="s">
        <v>9</v>
      </c>
      <c r="B3735" s="259" t="s">
        <v>20</v>
      </c>
      <c r="C3735" s="259" t="s">
        <v>54</v>
      </c>
      <c r="D3735" s="259" t="s">
        <v>54</v>
      </c>
      <c r="E3735" s="259" t="s">
        <v>54</v>
      </c>
      <c r="F3735" s="259" t="s">
        <v>210</v>
      </c>
      <c r="G3735" s="259" t="s">
        <v>50</v>
      </c>
      <c r="H3735" s="306">
        <v>550.35122709999996</v>
      </c>
      <c r="I3735" s="306">
        <v>217.49080240000001</v>
      </c>
      <c r="J3735" s="306">
        <v>34.215000000000003</v>
      </c>
      <c r="K3735" s="306">
        <v>542.07799320000004</v>
      </c>
      <c r="L3735" s="306">
        <v>50.82</v>
      </c>
      <c r="M3735" s="306">
        <v>34.215000000000003</v>
      </c>
      <c r="N3735" s="306">
        <v>2.1</v>
      </c>
    </row>
    <row r="3736" spans="1:14">
      <c r="A3736" s="259" t="s">
        <v>9</v>
      </c>
      <c r="B3736" s="259" t="s">
        <v>20</v>
      </c>
      <c r="C3736" s="259" t="s">
        <v>55</v>
      </c>
      <c r="D3736" s="259" t="s">
        <v>55</v>
      </c>
      <c r="E3736" s="259" t="s">
        <v>55</v>
      </c>
      <c r="F3736" s="259" t="s">
        <v>210</v>
      </c>
      <c r="G3736" s="259" t="s">
        <v>50</v>
      </c>
      <c r="H3736" s="306">
        <v>0</v>
      </c>
      <c r="I3736" s="306">
        <v>1.595</v>
      </c>
      <c r="J3736" s="306">
        <v>1.595</v>
      </c>
      <c r="K3736" s="306">
        <v>2.2713999999999999</v>
      </c>
      <c r="L3736" s="306">
        <v>1.595</v>
      </c>
      <c r="M3736" s="306">
        <v>24.597449910000002</v>
      </c>
      <c r="N3736" s="306">
        <v>1.0620000000000001</v>
      </c>
    </row>
    <row r="3737" spans="1:14">
      <c r="A3737" s="259" t="s">
        <v>9</v>
      </c>
      <c r="B3737" s="259" t="s">
        <v>20</v>
      </c>
      <c r="C3737" s="259" t="s">
        <v>56</v>
      </c>
      <c r="D3737" s="259" t="s">
        <v>56</v>
      </c>
      <c r="E3737" s="259" t="s">
        <v>56</v>
      </c>
      <c r="F3737" s="259" t="s">
        <v>210</v>
      </c>
      <c r="G3737" s="259" t="s">
        <v>50</v>
      </c>
      <c r="H3737" s="306">
        <v>19.8</v>
      </c>
      <c r="I3737" s="306">
        <v>11.016</v>
      </c>
      <c r="J3737" s="306">
        <v>6.6239999999999997</v>
      </c>
      <c r="K3737" s="306">
        <v>6.6239999999999997</v>
      </c>
      <c r="L3737" s="306">
        <v>10.150338</v>
      </c>
      <c r="M3737" s="306">
        <v>9.9890849549999992</v>
      </c>
      <c r="N3737" s="306">
        <v>0</v>
      </c>
    </row>
    <row r="3738" spans="1:14">
      <c r="A3738" s="259" t="s">
        <v>9</v>
      </c>
      <c r="B3738" s="259" t="s">
        <v>20</v>
      </c>
      <c r="C3738" s="259" t="s">
        <v>57</v>
      </c>
      <c r="D3738" s="259" t="s">
        <v>57</v>
      </c>
      <c r="E3738" s="259" t="s">
        <v>57</v>
      </c>
      <c r="F3738" s="259" t="s">
        <v>210</v>
      </c>
      <c r="G3738" s="259" t="s">
        <v>50</v>
      </c>
      <c r="H3738" s="306">
        <v>0</v>
      </c>
      <c r="I3738" s="306">
        <v>0</v>
      </c>
      <c r="J3738" s="306">
        <v>0</v>
      </c>
      <c r="K3738" s="306">
        <v>0</v>
      </c>
      <c r="L3738" s="306">
        <v>0</v>
      </c>
      <c r="M3738" s="306">
        <v>0</v>
      </c>
      <c r="N3738" s="306">
        <v>0</v>
      </c>
    </row>
    <row r="3739" spans="1:14">
      <c r="A3739" s="259" t="s">
        <v>9</v>
      </c>
      <c r="B3739" s="259" t="s">
        <v>20</v>
      </c>
      <c r="C3739" s="259" t="s">
        <v>58</v>
      </c>
      <c r="D3739" s="259" t="s">
        <v>58</v>
      </c>
      <c r="E3739" s="259" t="s">
        <v>58</v>
      </c>
      <c r="F3739" s="259" t="s">
        <v>210</v>
      </c>
      <c r="G3739" s="259" t="s">
        <v>50</v>
      </c>
      <c r="H3739" s="306">
        <v>0</v>
      </c>
      <c r="I3739" s="306">
        <v>0</v>
      </c>
      <c r="J3739" s="306">
        <v>0</v>
      </c>
      <c r="K3739" s="306">
        <v>0</v>
      </c>
      <c r="L3739" s="306">
        <v>0</v>
      </c>
      <c r="M3739" s="306">
        <v>0</v>
      </c>
      <c r="N3739" s="306">
        <v>0</v>
      </c>
    </row>
    <row r="3740" spans="1:14">
      <c r="A3740" s="259" t="s">
        <v>9</v>
      </c>
      <c r="B3740" s="259" t="s">
        <v>20</v>
      </c>
      <c r="C3740" s="259" t="s">
        <v>59</v>
      </c>
      <c r="D3740" s="259" t="s">
        <v>59</v>
      </c>
      <c r="E3740" s="259" t="s">
        <v>59</v>
      </c>
      <c r="F3740" s="259" t="s">
        <v>210</v>
      </c>
      <c r="G3740" s="259" t="s">
        <v>50</v>
      </c>
      <c r="H3740" s="306">
        <v>2722.636289</v>
      </c>
      <c r="I3740" s="306">
        <v>2722.636274</v>
      </c>
      <c r="J3740" s="306">
        <v>2722.6363000000001</v>
      </c>
      <c r="K3740" s="306">
        <v>2722.6362920000001</v>
      </c>
      <c r="L3740" s="306">
        <v>2722.6362920000001</v>
      </c>
      <c r="M3740" s="306">
        <v>2722.6362869999998</v>
      </c>
      <c r="N3740" s="306">
        <v>1834.7839509999999</v>
      </c>
    </row>
    <row r="3741" spans="1:14">
      <c r="A3741" s="259" t="s">
        <v>9</v>
      </c>
      <c r="B3741" s="259" t="s">
        <v>20</v>
      </c>
      <c r="C3741" s="259" t="s">
        <v>60</v>
      </c>
      <c r="D3741" s="259" t="s">
        <v>60</v>
      </c>
      <c r="E3741" s="259" t="s">
        <v>60</v>
      </c>
      <c r="F3741" s="259" t="s">
        <v>210</v>
      </c>
      <c r="G3741" s="259" t="s">
        <v>50</v>
      </c>
      <c r="H3741" s="306">
        <v>1322.9446379999999</v>
      </c>
      <c r="I3741" s="306">
        <v>1432.5937019999999</v>
      </c>
      <c r="J3741" s="306">
        <v>1432.5936999999999</v>
      </c>
      <c r="K3741" s="306">
        <v>1432.5937019999999</v>
      </c>
      <c r="L3741" s="306">
        <v>1431.1039029999999</v>
      </c>
      <c r="M3741" s="306">
        <v>1431.4079139999999</v>
      </c>
      <c r="N3741" s="306">
        <v>1296.8198870000001</v>
      </c>
    </row>
    <row r="3742" spans="1:14">
      <c r="A3742" s="259" t="s">
        <v>9</v>
      </c>
      <c r="B3742" s="259" t="s">
        <v>20</v>
      </c>
      <c r="C3742" s="259" t="s">
        <v>61</v>
      </c>
      <c r="D3742" s="259" t="s">
        <v>61</v>
      </c>
      <c r="E3742" s="259" t="s">
        <v>61</v>
      </c>
      <c r="F3742" s="259" t="s">
        <v>210</v>
      </c>
      <c r="G3742" s="259" t="s">
        <v>50</v>
      </c>
      <c r="H3742" s="306">
        <v>3759.4799750000002</v>
      </c>
      <c r="I3742" s="306">
        <v>3939.3214929999999</v>
      </c>
      <c r="J3742" s="306">
        <v>3939.3215</v>
      </c>
      <c r="K3742" s="306">
        <v>3939.3214929999999</v>
      </c>
      <c r="L3742" s="306">
        <v>3772.2138799999998</v>
      </c>
      <c r="M3742" s="306">
        <v>3677.9441280000001</v>
      </c>
      <c r="N3742" s="306">
        <v>3204.5042480000002</v>
      </c>
    </row>
    <row r="3743" spans="1:14">
      <c r="A3743" s="259" t="s">
        <v>9</v>
      </c>
      <c r="B3743" s="259" t="s">
        <v>20</v>
      </c>
      <c r="C3743" s="259" t="s">
        <v>63</v>
      </c>
      <c r="D3743" s="259" t="s">
        <v>63</v>
      </c>
      <c r="E3743" s="259" t="s">
        <v>63</v>
      </c>
      <c r="F3743" s="259" t="s">
        <v>210</v>
      </c>
      <c r="G3743" s="259" t="s">
        <v>50</v>
      </c>
      <c r="H3743" s="306">
        <v>0</v>
      </c>
      <c r="I3743" s="306">
        <v>16.898421509999999</v>
      </c>
      <c r="J3743" s="306">
        <v>208.64072999999999</v>
      </c>
      <c r="K3743" s="306">
        <v>211.47790470000001</v>
      </c>
      <c r="L3743" s="306">
        <v>219.64338789999999</v>
      </c>
      <c r="M3743" s="306">
        <v>259.93623409999998</v>
      </c>
      <c r="N3743" s="306">
        <v>239.80922140000001</v>
      </c>
    </row>
    <row r="3744" spans="1:14">
      <c r="A3744" s="259" t="s">
        <v>9</v>
      </c>
      <c r="B3744" s="259" t="s">
        <v>20</v>
      </c>
      <c r="C3744" s="259" t="s">
        <v>64</v>
      </c>
      <c r="D3744" s="259" t="s">
        <v>64</v>
      </c>
      <c r="E3744" s="259" t="s">
        <v>64</v>
      </c>
      <c r="F3744" s="259" t="s">
        <v>210</v>
      </c>
      <c r="G3744" s="259" t="s">
        <v>50</v>
      </c>
      <c r="H3744" s="306">
        <v>1143.287568</v>
      </c>
      <c r="I3744" s="306">
        <v>469.6164</v>
      </c>
      <c r="J3744" s="306">
        <v>297.61417</v>
      </c>
      <c r="K3744" s="306">
        <v>306.05647379999999</v>
      </c>
      <c r="L3744" s="306">
        <v>246.7471793</v>
      </c>
      <c r="M3744" s="306">
        <v>247.68586569999999</v>
      </c>
      <c r="N3744" s="306">
        <v>245.90168890000001</v>
      </c>
    </row>
    <row r="3745" spans="1:14">
      <c r="A3745" s="259" t="s">
        <v>9</v>
      </c>
      <c r="B3745" s="259" t="s">
        <v>20</v>
      </c>
      <c r="C3745" s="259" t="s">
        <v>54</v>
      </c>
      <c r="D3745" s="259" t="s">
        <v>72</v>
      </c>
      <c r="E3745" s="259" t="s">
        <v>72</v>
      </c>
      <c r="F3745" s="259" t="s">
        <v>210</v>
      </c>
      <c r="G3745" s="259" t="s">
        <v>50</v>
      </c>
      <c r="H3745" s="306">
        <v>0</v>
      </c>
      <c r="I3745" s="306">
        <v>0</v>
      </c>
      <c r="J3745" s="306">
        <v>0</v>
      </c>
      <c r="K3745" s="306">
        <v>0</v>
      </c>
      <c r="L3745" s="306">
        <v>0</v>
      </c>
      <c r="M3745" s="306">
        <v>0</v>
      </c>
      <c r="N3745" s="306">
        <v>0</v>
      </c>
    </row>
    <row r="3746" spans="1:14">
      <c r="A3746" s="259" t="s">
        <v>9</v>
      </c>
      <c r="B3746" s="259" t="s">
        <v>20</v>
      </c>
      <c r="C3746" s="259" t="s">
        <v>55</v>
      </c>
      <c r="D3746" s="259" t="s">
        <v>73</v>
      </c>
      <c r="E3746" s="259" t="s">
        <v>73</v>
      </c>
      <c r="F3746" s="259" t="s">
        <v>210</v>
      </c>
      <c r="G3746" s="259" t="s">
        <v>50</v>
      </c>
      <c r="H3746" s="306">
        <v>0</v>
      </c>
      <c r="I3746" s="306">
        <v>0</v>
      </c>
      <c r="J3746" s="306">
        <v>0</v>
      </c>
      <c r="K3746" s="306">
        <v>0</v>
      </c>
      <c r="L3746" s="306">
        <v>0</v>
      </c>
      <c r="M3746" s="306">
        <v>0</v>
      </c>
      <c r="N3746" s="306">
        <v>0</v>
      </c>
    </row>
    <row r="3747" spans="1:14">
      <c r="A3747" s="259" t="s">
        <v>9</v>
      </c>
      <c r="B3747" s="259" t="s">
        <v>20</v>
      </c>
      <c r="C3747" s="259" t="s">
        <v>57</v>
      </c>
      <c r="D3747" s="259" t="s">
        <v>74</v>
      </c>
      <c r="E3747" s="259" t="s">
        <v>74</v>
      </c>
      <c r="F3747" s="259" t="s">
        <v>210</v>
      </c>
      <c r="G3747" s="259" t="s">
        <v>50</v>
      </c>
      <c r="H3747" s="306">
        <v>0</v>
      </c>
      <c r="I3747" s="306">
        <v>0</v>
      </c>
      <c r="J3747" s="306">
        <v>0</v>
      </c>
      <c r="K3747" s="306">
        <v>0</v>
      </c>
      <c r="L3747" s="306">
        <v>0</v>
      </c>
      <c r="M3747" s="306">
        <v>0</v>
      </c>
      <c r="N3747" s="306">
        <v>0</v>
      </c>
    </row>
    <row r="3748" spans="1:14">
      <c r="A3748" s="259" t="s">
        <v>9</v>
      </c>
      <c r="B3748" s="259" t="s">
        <v>20</v>
      </c>
      <c r="C3748" s="259" t="s">
        <v>64</v>
      </c>
      <c r="D3748" s="259" t="s">
        <v>75</v>
      </c>
      <c r="E3748" s="259" t="s">
        <v>75</v>
      </c>
      <c r="F3748" s="259" t="s">
        <v>210</v>
      </c>
      <c r="G3748" s="259" t="s">
        <v>50</v>
      </c>
      <c r="H3748" s="306">
        <v>0</v>
      </c>
      <c r="I3748" s="306">
        <v>0</v>
      </c>
      <c r="J3748" s="306">
        <v>0</v>
      </c>
      <c r="K3748" s="306">
        <v>0</v>
      </c>
      <c r="L3748" s="306">
        <v>0</v>
      </c>
      <c r="M3748" s="306">
        <v>0</v>
      </c>
      <c r="N3748" s="306">
        <v>0</v>
      </c>
    </row>
    <row r="3749" spans="1:14">
      <c r="A3749" s="259" t="s">
        <v>9</v>
      </c>
      <c r="B3749" s="259" t="s">
        <v>20</v>
      </c>
      <c r="C3749" s="259" t="s">
        <v>60</v>
      </c>
      <c r="D3749" s="259" t="s">
        <v>76</v>
      </c>
      <c r="E3749" s="259" t="s">
        <v>76</v>
      </c>
      <c r="F3749" s="259" t="s">
        <v>210</v>
      </c>
      <c r="G3749" s="259" t="s">
        <v>50</v>
      </c>
      <c r="H3749" s="306">
        <v>0</v>
      </c>
      <c r="I3749" s="306">
        <v>0</v>
      </c>
      <c r="J3749" s="306">
        <v>0</v>
      </c>
      <c r="K3749" s="306">
        <v>0</v>
      </c>
      <c r="L3749" s="306">
        <v>0</v>
      </c>
      <c r="M3749" s="306">
        <v>0</v>
      </c>
      <c r="N3749" s="306">
        <v>0</v>
      </c>
    </row>
    <row r="3750" spans="1:14">
      <c r="A3750" s="259" t="s">
        <v>9</v>
      </c>
      <c r="B3750" s="259" t="s">
        <v>20</v>
      </c>
      <c r="C3750" s="259" t="s">
        <v>61</v>
      </c>
      <c r="D3750" s="259" t="s">
        <v>77</v>
      </c>
      <c r="E3750" s="259" t="s">
        <v>77</v>
      </c>
      <c r="F3750" s="259" t="s">
        <v>210</v>
      </c>
      <c r="G3750" s="259" t="s">
        <v>50</v>
      </c>
      <c r="H3750" s="306">
        <v>0</v>
      </c>
      <c r="I3750" s="306">
        <v>4022.6134219999999</v>
      </c>
      <c r="J3750" s="306">
        <v>10164.565000000001</v>
      </c>
      <c r="K3750" s="306">
        <v>10164.565339999999</v>
      </c>
      <c r="L3750" s="306">
        <v>10164.565339999999</v>
      </c>
      <c r="M3750" s="306">
        <v>11766.558590000001</v>
      </c>
      <c r="N3750" s="306">
        <v>17115.442419999999</v>
      </c>
    </row>
    <row r="3751" spans="1:14">
      <c r="A3751" s="259" t="s">
        <v>9</v>
      </c>
      <c r="B3751" s="259" t="s">
        <v>20</v>
      </c>
      <c r="C3751" s="259" t="s">
        <v>62</v>
      </c>
      <c r="D3751" s="259" t="s">
        <v>78</v>
      </c>
      <c r="E3751" s="259" t="s">
        <v>78</v>
      </c>
      <c r="F3751" s="259" t="s">
        <v>210</v>
      </c>
      <c r="G3751" s="259" t="s">
        <v>50</v>
      </c>
      <c r="H3751" s="306">
        <v>51.12764851</v>
      </c>
      <c r="I3751" s="306">
        <v>51.12764851</v>
      </c>
      <c r="J3751" s="306">
        <v>51.127648999999998</v>
      </c>
      <c r="K3751" s="306">
        <v>51.12764851</v>
      </c>
      <c r="L3751" s="306">
        <v>47.43327609</v>
      </c>
      <c r="M3751" s="306">
        <v>50.738056929999999</v>
      </c>
      <c r="N3751" s="306">
        <v>41.849678930000003</v>
      </c>
    </row>
    <row r="3752" spans="1:14">
      <c r="A3752" s="259" t="s">
        <v>9</v>
      </c>
      <c r="B3752" s="259" t="s">
        <v>20</v>
      </c>
      <c r="C3752" s="259" t="s">
        <v>63</v>
      </c>
      <c r="D3752" s="259" t="s">
        <v>79</v>
      </c>
      <c r="E3752" s="259" t="s">
        <v>79</v>
      </c>
      <c r="F3752" s="259" t="s">
        <v>210</v>
      </c>
      <c r="G3752" s="259" t="s">
        <v>50</v>
      </c>
      <c r="H3752" s="306">
        <v>0</v>
      </c>
      <c r="I3752" s="306">
        <v>0</v>
      </c>
      <c r="J3752" s="306">
        <v>0</v>
      </c>
      <c r="K3752" s="306">
        <v>0</v>
      </c>
      <c r="L3752" s="306">
        <v>0</v>
      </c>
      <c r="M3752" s="306">
        <v>0</v>
      </c>
      <c r="N3752" s="306">
        <v>0</v>
      </c>
    </row>
    <row r="3753" spans="1:14">
      <c r="A3753" s="259" t="s">
        <v>9</v>
      </c>
      <c r="B3753" s="259" t="s">
        <v>20</v>
      </c>
      <c r="C3753" s="259" t="s">
        <v>60</v>
      </c>
      <c r="D3753" s="259" t="s">
        <v>76</v>
      </c>
      <c r="E3753" s="259" t="s">
        <v>207</v>
      </c>
      <c r="F3753" s="259" t="s">
        <v>210</v>
      </c>
      <c r="G3753" s="259" t="s">
        <v>50</v>
      </c>
      <c r="H3753" s="306">
        <v>0</v>
      </c>
      <c r="I3753" s="306">
        <v>0</v>
      </c>
      <c r="J3753" s="306">
        <v>0</v>
      </c>
      <c r="K3753" s="306">
        <v>0</v>
      </c>
      <c r="L3753" s="306">
        <v>0</v>
      </c>
      <c r="M3753" s="306">
        <v>0</v>
      </c>
      <c r="N3753" s="306">
        <v>0</v>
      </c>
    </row>
    <row r="3754" spans="1:14">
      <c r="A3754" s="259" t="s">
        <v>9</v>
      </c>
      <c r="B3754" s="259" t="s">
        <v>20</v>
      </c>
      <c r="C3754" s="259" t="s">
        <v>63</v>
      </c>
      <c r="D3754" s="259" t="s">
        <v>79</v>
      </c>
      <c r="E3754" s="259" t="s">
        <v>208</v>
      </c>
      <c r="F3754" s="259" t="s">
        <v>210</v>
      </c>
      <c r="G3754" s="259" t="s">
        <v>50</v>
      </c>
      <c r="H3754" s="306">
        <v>0</v>
      </c>
      <c r="I3754" s="306">
        <v>0</v>
      </c>
      <c r="J3754" s="306">
        <v>0</v>
      </c>
      <c r="K3754" s="306">
        <v>0</v>
      </c>
      <c r="L3754" s="306">
        <v>0</v>
      </c>
      <c r="M3754" s="306">
        <v>0</v>
      </c>
      <c r="N3754" s="306">
        <v>0</v>
      </c>
    </row>
    <row r="3755" spans="1:14">
      <c r="A3755" s="259" t="s">
        <v>9</v>
      </c>
      <c r="B3755" s="259" t="s">
        <v>20</v>
      </c>
      <c r="C3755" s="259" t="s">
        <v>65</v>
      </c>
      <c r="D3755" s="259" t="s">
        <v>209</v>
      </c>
      <c r="E3755" s="259" t="s">
        <v>80</v>
      </c>
      <c r="F3755" s="259" t="s">
        <v>210</v>
      </c>
      <c r="G3755" s="259" t="s">
        <v>50</v>
      </c>
      <c r="H3755" s="306">
        <v>0</v>
      </c>
      <c r="I3755" s="306">
        <v>0</v>
      </c>
      <c r="J3755" s="306">
        <v>0</v>
      </c>
      <c r="K3755" s="306">
        <v>0</v>
      </c>
      <c r="L3755" s="306">
        <v>0</v>
      </c>
      <c r="M3755" s="306">
        <v>0</v>
      </c>
      <c r="N3755" s="306">
        <v>0</v>
      </c>
    </row>
    <row r="3756" spans="1:14">
      <c r="A3756" s="259" t="s">
        <v>9</v>
      </c>
      <c r="B3756" s="259" t="s">
        <v>20</v>
      </c>
      <c r="C3756" s="259" t="s">
        <v>65</v>
      </c>
      <c r="D3756" s="259" t="s">
        <v>209</v>
      </c>
      <c r="E3756" s="259" t="s">
        <v>81</v>
      </c>
      <c r="F3756" s="259" t="s">
        <v>210</v>
      </c>
      <c r="G3756" s="259" t="s">
        <v>50</v>
      </c>
      <c r="H3756" s="306">
        <v>0</v>
      </c>
      <c r="I3756" s="306">
        <v>0</v>
      </c>
      <c r="J3756" s="306">
        <v>0</v>
      </c>
      <c r="K3756" s="306">
        <v>0</v>
      </c>
      <c r="L3756" s="306">
        <v>0</v>
      </c>
      <c r="M3756" s="306">
        <v>0</v>
      </c>
      <c r="N3756" s="306">
        <v>0</v>
      </c>
    </row>
    <row r="3757" spans="1:14">
      <c r="A3757" s="259" t="s">
        <v>9</v>
      </c>
      <c r="B3757" s="259" t="s">
        <v>21</v>
      </c>
      <c r="C3757" s="259" t="s">
        <v>48</v>
      </c>
      <c r="D3757" s="259" t="s">
        <v>48</v>
      </c>
      <c r="E3757" s="259" t="s">
        <v>48</v>
      </c>
      <c r="F3757" s="259" t="s">
        <v>210</v>
      </c>
      <c r="G3757" s="259" t="s">
        <v>50</v>
      </c>
      <c r="H3757" s="306">
        <v>0</v>
      </c>
      <c r="I3757" s="306">
        <v>0</v>
      </c>
      <c r="J3757" s="306">
        <v>0</v>
      </c>
      <c r="K3757" s="306">
        <v>0</v>
      </c>
      <c r="L3757" s="306">
        <v>0</v>
      </c>
      <c r="M3757" s="306">
        <v>0</v>
      </c>
      <c r="N3757" s="306">
        <v>0</v>
      </c>
    </row>
    <row r="3758" spans="1:14">
      <c r="A3758" s="259" t="s">
        <v>9</v>
      </c>
      <c r="B3758" s="259" t="s">
        <v>21</v>
      </c>
      <c r="C3758" s="259" t="s">
        <v>53</v>
      </c>
      <c r="D3758" s="259" t="s">
        <v>53</v>
      </c>
      <c r="E3758" s="259" t="s">
        <v>53</v>
      </c>
      <c r="F3758" s="259" t="s">
        <v>210</v>
      </c>
      <c r="G3758" s="259" t="s">
        <v>50</v>
      </c>
      <c r="H3758" s="306">
        <v>0</v>
      </c>
      <c r="I3758" s="306">
        <v>0</v>
      </c>
      <c r="J3758" s="306">
        <v>0</v>
      </c>
      <c r="K3758" s="306">
        <v>0</v>
      </c>
      <c r="L3758" s="306">
        <v>0</v>
      </c>
      <c r="M3758" s="306">
        <v>0</v>
      </c>
      <c r="N3758" s="306">
        <v>0</v>
      </c>
    </row>
    <row r="3759" spans="1:14">
      <c r="A3759" s="259" t="s">
        <v>9</v>
      </c>
      <c r="B3759" s="259" t="s">
        <v>21</v>
      </c>
      <c r="C3759" s="259" t="s">
        <v>54</v>
      </c>
      <c r="D3759" s="259" t="s">
        <v>54</v>
      </c>
      <c r="E3759" s="259" t="s">
        <v>54</v>
      </c>
      <c r="F3759" s="259" t="s">
        <v>210</v>
      </c>
      <c r="G3759" s="259" t="s">
        <v>50</v>
      </c>
      <c r="H3759" s="306">
        <v>2008.158844</v>
      </c>
      <c r="I3759" s="306">
        <v>1332.4233449999999</v>
      </c>
      <c r="J3759" s="306">
        <v>1329.6596</v>
      </c>
      <c r="K3759" s="306">
        <v>2514.1561689999999</v>
      </c>
      <c r="L3759" s="306">
        <v>2536.1861180000001</v>
      </c>
      <c r="M3759" s="306">
        <v>871.53757040000005</v>
      </c>
      <c r="N3759" s="306">
        <v>43.282400000000003</v>
      </c>
    </row>
    <row r="3760" spans="1:14">
      <c r="A3760" s="259" t="s">
        <v>9</v>
      </c>
      <c r="B3760" s="259" t="s">
        <v>21</v>
      </c>
      <c r="C3760" s="259" t="s">
        <v>55</v>
      </c>
      <c r="D3760" s="259" t="s">
        <v>55</v>
      </c>
      <c r="E3760" s="259" t="s">
        <v>55</v>
      </c>
      <c r="F3760" s="259" t="s">
        <v>210</v>
      </c>
      <c r="G3760" s="259" t="s">
        <v>50</v>
      </c>
      <c r="H3760" s="306">
        <v>21.055711030000001</v>
      </c>
      <c r="I3760" s="306">
        <v>12.65078596</v>
      </c>
      <c r="J3760" s="306">
        <v>16.390785999999999</v>
      </c>
      <c r="K3760" s="306">
        <v>23.300363090000001</v>
      </c>
      <c r="L3760" s="306">
        <v>12.02278596</v>
      </c>
      <c r="M3760" s="306">
        <v>19.01144639</v>
      </c>
      <c r="N3760" s="306">
        <v>31.090185959999999</v>
      </c>
    </row>
    <row r="3761" spans="1:14">
      <c r="A3761" s="259" t="s">
        <v>9</v>
      </c>
      <c r="B3761" s="259" t="s">
        <v>21</v>
      </c>
      <c r="C3761" s="259" t="s">
        <v>56</v>
      </c>
      <c r="D3761" s="259" t="s">
        <v>56</v>
      </c>
      <c r="E3761" s="259" t="s">
        <v>56</v>
      </c>
      <c r="F3761" s="259" t="s">
        <v>210</v>
      </c>
      <c r="G3761" s="259" t="s">
        <v>50</v>
      </c>
      <c r="H3761" s="306">
        <v>0</v>
      </c>
      <c r="I3761" s="306">
        <v>0</v>
      </c>
      <c r="J3761" s="306">
        <v>0</v>
      </c>
      <c r="K3761" s="306">
        <v>0</v>
      </c>
      <c r="L3761" s="306">
        <v>0</v>
      </c>
      <c r="M3761" s="306">
        <v>0</v>
      </c>
      <c r="N3761" s="306">
        <v>0</v>
      </c>
    </row>
    <row r="3762" spans="1:14">
      <c r="A3762" s="259" t="s">
        <v>9</v>
      </c>
      <c r="B3762" s="259" t="s">
        <v>21</v>
      </c>
      <c r="C3762" s="259" t="s">
        <v>57</v>
      </c>
      <c r="D3762" s="259" t="s">
        <v>57</v>
      </c>
      <c r="E3762" s="259" t="s">
        <v>57</v>
      </c>
      <c r="F3762" s="259" t="s">
        <v>210</v>
      </c>
      <c r="G3762" s="259" t="s">
        <v>50</v>
      </c>
      <c r="H3762" s="306">
        <v>0</v>
      </c>
      <c r="I3762" s="306">
        <v>0</v>
      </c>
      <c r="J3762" s="306">
        <v>0</v>
      </c>
      <c r="K3762" s="306">
        <v>0</v>
      </c>
      <c r="L3762" s="306">
        <v>0</v>
      </c>
      <c r="M3762" s="306">
        <v>0</v>
      </c>
      <c r="N3762" s="306">
        <v>0</v>
      </c>
    </row>
    <row r="3763" spans="1:14">
      <c r="A3763" s="259" t="s">
        <v>9</v>
      </c>
      <c r="B3763" s="259" t="s">
        <v>21</v>
      </c>
      <c r="C3763" s="259" t="s">
        <v>58</v>
      </c>
      <c r="D3763" s="259" t="s">
        <v>58</v>
      </c>
      <c r="E3763" s="259" t="s">
        <v>58</v>
      </c>
      <c r="F3763" s="259" t="s">
        <v>210</v>
      </c>
      <c r="G3763" s="259" t="s">
        <v>50</v>
      </c>
      <c r="H3763" s="306">
        <v>14796.30855</v>
      </c>
      <c r="I3763" s="306">
        <v>14796.30855</v>
      </c>
      <c r="J3763" s="306">
        <v>14796.308999999999</v>
      </c>
      <c r="K3763" s="306">
        <v>14796.30855</v>
      </c>
      <c r="L3763" s="306">
        <v>14796.30855</v>
      </c>
      <c r="M3763" s="306">
        <v>14796.30855</v>
      </c>
      <c r="N3763" s="306">
        <v>14796.30855</v>
      </c>
    </row>
    <row r="3764" spans="1:14">
      <c r="A3764" s="259" t="s">
        <v>9</v>
      </c>
      <c r="B3764" s="259" t="s">
        <v>21</v>
      </c>
      <c r="C3764" s="259" t="s">
        <v>59</v>
      </c>
      <c r="D3764" s="259" t="s">
        <v>59</v>
      </c>
      <c r="E3764" s="259" t="s">
        <v>59</v>
      </c>
      <c r="F3764" s="259" t="s">
        <v>210</v>
      </c>
      <c r="G3764" s="259" t="s">
        <v>50</v>
      </c>
      <c r="H3764" s="306">
        <v>1814.9908889999999</v>
      </c>
      <c r="I3764" s="306">
        <v>1814.9908889999999</v>
      </c>
      <c r="J3764" s="306">
        <v>1814.9909</v>
      </c>
      <c r="K3764" s="306">
        <v>1814.9908889999999</v>
      </c>
      <c r="L3764" s="306">
        <v>1814.9908889999999</v>
      </c>
      <c r="M3764" s="306">
        <v>1814.99089</v>
      </c>
      <c r="N3764" s="306">
        <v>1814.990888</v>
      </c>
    </row>
    <row r="3765" spans="1:14">
      <c r="A3765" s="259" t="s">
        <v>9</v>
      </c>
      <c r="B3765" s="259" t="s">
        <v>21</v>
      </c>
      <c r="C3765" s="259" t="s">
        <v>60</v>
      </c>
      <c r="D3765" s="259" t="s">
        <v>60</v>
      </c>
      <c r="E3765" s="259" t="s">
        <v>60</v>
      </c>
      <c r="F3765" s="259" t="s">
        <v>210</v>
      </c>
      <c r="G3765" s="259" t="s">
        <v>50</v>
      </c>
      <c r="H3765" s="306">
        <v>2246.9392240000002</v>
      </c>
      <c r="I3765" s="306">
        <v>3178.5283060000002</v>
      </c>
      <c r="J3765" s="306">
        <v>3226.9526000000001</v>
      </c>
      <c r="K3765" s="306">
        <v>3226.952624</v>
      </c>
      <c r="L3765" s="306">
        <v>3226.952624</v>
      </c>
      <c r="M3765" s="306">
        <v>3226.952624</v>
      </c>
      <c r="N3765" s="306">
        <v>3226.952624</v>
      </c>
    </row>
    <row r="3766" spans="1:14">
      <c r="A3766" s="259" t="s">
        <v>9</v>
      </c>
      <c r="B3766" s="259" t="s">
        <v>21</v>
      </c>
      <c r="C3766" s="259" t="s">
        <v>61</v>
      </c>
      <c r="D3766" s="259" t="s">
        <v>61</v>
      </c>
      <c r="E3766" s="259" t="s">
        <v>61</v>
      </c>
      <c r="F3766" s="259" t="s">
        <v>210</v>
      </c>
      <c r="G3766" s="259" t="s">
        <v>50</v>
      </c>
      <c r="H3766" s="306">
        <v>706.30803560000004</v>
      </c>
      <c r="I3766" s="306">
        <v>754.67252059999998</v>
      </c>
      <c r="J3766" s="306">
        <v>754.67251999999996</v>
      </c>
      <c r="K3766" s="306">
        <v>754.67252059999998</v>
      </c>
      <c r="L3766" s="306">
        <v>754.67252059999998</v>
      </c>
      <c r="M3766" s="306">
        <v>754.67252059999998</v>
      </c>
      <c r="N3766" s="306">
        <v>754.67252059999998</v>
      </c>
    </row>
    <row r="3767" spans="1:14">
      <c r="A3767" s="259" t="s">
        <v>9</v>
      </c>
      <c r="B3767" s="259" t="s">
        <v>21</v>
      </c>
      <c r="C3767" s="259" t="s">
        <v>63</v>
      </c>
      <c r="D3767" s="259" t="s">
        <v>63</v>
      </c>
      <c r="E3767" s="259" t="s">
        <v>63</v>
      </c>
      <c r="F3767" s="259" t="s">
        <v>210</v>
      </c>
      <c r="G3767" s="259" t="s">
        <v>50</v>
      </c>
      <c r="H3767" s="306">
        <v>0.88117500000000004</v>
      </c>
      <c r="I3767" s="306">
        <v>2.917499904</v>
      </c>
      <c r="J3767" s="306">
        <v>3.5442999999999998</v>
      </c>
      <c r="K3767" s="306">
        <v>3.5395499739999998</v>
      </c>
      <c r="L3767" s="306">
        <v>1.7175</v>
      </c>
      <c r="M3767" s="306">
        <v>1.745999984</v>
      </c>
      <c r="N3767" s="306">
        <v>7.79084997</v>
      </c>
    </row>
    <row r="3768" spans="1:14">
      <c r="A3768" s="259" t="s">
        <v>9</v>
      </c>
      <c r="B3768" s="259" t="s">
        <v>21</v>
      </c>
      <c r="C3768" s="259" t="s">
        <v>64</v>
      </c>
      <c r="D3768" s="259" t="s">
        <v>64</v>
      </c>
      <c r="E3768" s="259" t="s">
        <v>64</v>
      </c>
      <c r="F3768" s="259" t="s">
        <v>210</v>
      </c>
      <c r="G3768" s="259" t="s">
        <v>50</v>
      </c>
      <c r="H3768" s="306">
        <v>700.83178559999999</v>
      </c>
      <c r="I3768" s="306">
        <v>595.70478690000004</v>
      </c>
      <c r="J3768" s="306">
        <v>595.70479</v>
      </c>
      <c r="K3768" s="306">
        <v>595.70478639999999</v>
      </c>
      <c r="L3768" s="306">
        <v>595.70478500000002</v>
      </c>
      <c r="M3768" s="306">
        <v>595.70478460000004</v>
      </c>
      <c r="N3768" s="306">
        <v>595.70478449999996</v>
      </c>
    </row>
    <row r="3769" spans="1:14">
      <c r="A3769" s="259" t="s">
        <v>9</v>
      </c>
      <c r="B3769" s="259" t="s">
        <v>21</v>
      </c>
      <c r="C3769" s="259" t="s">
        <v>54</v>
      </c>
      <c r="D3769" s="259" t="s">
        <v>72</v>
      </c>
      <c r="E3769" s="259" t="s">
        <v>72</v>
      </c>
      <c r="F3769" s="259" t="s">
        <v>210</v>
      </c>
      <c r="G3769" s="259" t="s">
        <v>50</v>
      </c>
      <c r="H3769" s="306">
        <v>0</v>
      </c>
      <c r="I3769" s="306">
        <v>0</v>
      </c>
      <c r="J3769" s="306">
        <v>0</v>
      </c>
      <c r="K3769" s="306">
        <v>0</v>
      </c>
      <c r="L3769" s="306">
        <v>0</v>
      </c>
      <c r="M3769" s="306">
        <v>0</v>
      </c>
      <c r="N3769" s="306">
        <v>0</v>
      </c>
    </row>
    <row r="3770" spans="1:14">
      <c r="A3770" s="259" t="s">
        <v>9</v>
      </c>
      <c r="B3770" s="259" t="s">
        <v>21</v>
      </c>
      <c r="C3770" s="259" t="s">
        <v>55</v>
      </c>
      <c r="D3770" s="259" t="s">
        <v>73</v>
      </c>
      <c r="E3770" s="259" t="s">
        <v>73</v>
      </c>
      <c r="F3770" s="259" t="s">
        <v>210</v>
      </c>
      <c r="G3770" s="259" t="s">
        <v>50</v>
      </c>
      <c r="H3770" s="306">
        <v>0</v>
      </c>
      <c r="I3770" s="306">
        <v>0</v>
      </c>
      <c r="J3770" s="306">
        <v>0</v>
      </c>
      <c r="K3770" s="306">
        <v>0</v>
      </c>
      <c r="L3770" s="306">
        <v>0</v>
      </c>
      <c r="M3770" s="306">
        <v>0</v>
      </c>
      <c r="N3770" s="306">
        <v>0</v>
      </c>
    </row>
    <row r="3771" spans="1:14">
      <c r="A3771" s="259" t="s">
        <v>9</v>
      </c>
      <c r="B3771" s="259" t="s">
        <v>21</v>
      </c>
      <c r="C3771" s="259" t="s">
        <v>57</v>
      </c>
      <c r="D3771" s="259" t="s">
        <v>74</v>
      </c>
      <c r="E3771" s="259" t="s">
        <v>74</v>
      </c>
      <c r="F3771" s="259" t="s">
        <v>210</v>
      </c>
      <c r="G3771" s="259" t="s">
        <v>50</v>
      </c>
      <c r="H3771" s="306">
        <v>0</v>
      </c>
      <c r="I3771" s="306">
        <v>0</v>
      </c>
      <c r="J3771" s="306">
        <v>0</v>
      </c>
      <c r="K3771" s="306">
        <v>0</v>
      </c>
      <c r="L3771" s="306">
        <v>0</v>
      </c>
      <c r="M3771" s="306">
        <v>0</v>
      </c>
      <c r="N3771" s="306">
        <v>0</v>
      </c>
    </row>
    <row r="3772" spans="1:14">
      <c r="A3772" s="259" t="s">
        <v>9</v>
      </c>
      <c r="B3772" s="259" t="s">
        <v>21</v>
      </c>
      <c r="C3772" s="259" t="s">
        <v>64</v>
      </c>
      <c r="D3772" s="259" t="s">
        <v>75</v>
      </c>
      <c r="E3772" s="259" t="s">
        <v>75</v>
      </c>
      <c r="F3772" s="259" t="s">
        <v>210</v>
      </c>
      <c r="G3772" s="259" t="s">
        <v>50</v>
      </c>
      <c r="H3772" s="306">
        <v>0</v>
      </c>
      <c r="I3772" s="306">
        <v>0</v>
      </c>
      <c r="J3772" s="306">
        <v>0</v>
      </c>
      <c r="K3772" s="306">
        <v>0</v>
      </c>
      <c r="L3772" s="306">
        <v>0</v>
      </c>
      <c r="M3772" s="306">
        <v>0</v>
      </c>
      <c r="N3772" s="306">
        <v>0</v>
      </c>
    </row>
    <row r="3773" spans="1:14">
      <c r="A3773" s="259" t="s">
        <v>9</v>
      </c>
      <c r="B3773" s="259" t="s">
        <v>21</v>
      </c>
      <c r="C3773" s="259" t="s">
        <v>60</v>
      </c>
      <c r="D3773" s="259" t="s">
        <v>76</v>
      </c>
      <c r="E3773" s="259" t="s">
        <v>76</v>
      </c>
      <c r="F3773" s="259" t="s">
        <v>210</v>
      </c>
      <c r="G3773" s="259" t="s">
        <v>50</v>
      </c>
      <c r="H3773" s="306">
        <v>0</v>
      </c>
      <c r="I3773" s="306">
        <v>0</v>
      </c>
      <c r="J3773" s="306">
        <v>0</v>
      </c>
      <c r="K3773" s="306">
        <v>0</v>
      </c>
      <c r="L3773" s="306">
        <v>0</v>
      </c>
      <c r="M3773" s="306">
        <v>8006.8396579999999</v>
      </c>
      <c r="N3773" s="306">
        <v>8006.8396579999999</v>
      </c>
    </row>
    <row r="3774" spans="1:14">
      <c r="A3774" s="259" t="s">
        <v>9</v>
      </c>
      <c r="B3774" s="259" t="s">
        <v>21</v>
      </c>
      <c r="C3774" s="259" t="s">
        <v>61</v>
      </c>
      <c r="D3774" s="259" t="s">
        <v>77</v>
      </c>
      <c r="E3774" s="259" t="s">
        <v>77</v>
      </c>
      <c r="F3774" s="259" t="s">
        <v>210</v>
      </c>
      <c r="G3774" s="259" t="s">
        <v>50</v>
      </c>
      <c r="H3774" s="306">
        <v>0</v>
      </c>
      <c r="I3774" s="306">
        <v>0</v>
      </c>
      <c r="J3774" s="306">
        <v>2882.4308000000001</v>
      </c>
      <c r="K3774" s="306">
        <v>2882.4308489999999</v>
      </c>
      <c r="L3774" s="306">
        <v>2882.4308489999999</v>
      </c>
      <c r="M3774" s="306">
        <v>2882.4308489999999</v>
      </c>
      <c r="N3774" s="306">
        <v>2882.4308489999999</v>
      </c>
    </row>
    <row r="3775" spans="1:14">
      <c r="A3775" s="259" t="s">
        <v>9</v>
      </c>
      <c r="B3775" s="259" t="s">
        <v>21</v>
      </c>
      <c r="C3775" s="259" t="s">
        <v>62</v>
      </c>
      <c r="D3775" s="259" t="s">
        <v>78</v>
      </c>
      <c r="E3775" s="259" t="s">
        <v>78</v>
      </c>
      <c r="F3775" s="259" t="s">
        <v>210</v>
      </c>
      <c r="G3775" s="259" t="s">
        <v>50</v>
      </c>
      <c r="H3775" s="306">
        <v>0</v>
      </c>
      <c r="I3775" s="306">
        <v>4079.1158999999998</v>
      </c>
      <c r="J3775" s="306">
        <v>4079.1158999999998</v>
      </c>
      <c r="K3775" s="306">
        <v>4079.1158999999998</v>
      </c>
      <c r="L3775" s="306">
        <v>4079.1158999999998</v>
      </c>
      <c r="M3775" s="306">
        <v>4079.1158999999998</v>
      </c>
      <c r="N3775" s="306">
        <v>4079.1158999999998</v>
      </c>
    </row>
    <row r="3776" spans="1:14">
      <c r="A3776" s="259" t="s">
        <v>9</v>
      </c>
      <c r="B3776" s="259" t="s">
        <v>21</v>
      </c>
      <c r="C3776" s="259" t="s">
        <v>63</v>
      </c>
      <c r="D3776" s="259" t="s">
        <v>79</v>
      </c>
      <c r="E3776" s="259" t="s">
        <v>79</v>
      </c>
      <c r="F3776" s="259" t="s">
        <v>210</v>
      </c>
      <c r="G3776" s="259" t="s">
        <v>50</v>
      </c>
      <c r="H3776" s="306">
        <v>1640.1563920000001</v>
      </c>
      <c r="I3776" s="306">
        <v>1782.510186</v>
      </c>
      <c r="J3776" s="306">
        <v>1840.8679999999999</v>
      </c>
      <c r="K3776" s="306">
        <v>1761.0401420000001</v>
      </c>
      <c r="L3776" s="306">
        <v>938.66577619999998</v>
      </c>
      <c r="M3776" s="306">
        <v>1481.1736780000001</v>
      </c>
      <c r="N3776" s="306">
        <v>1962.099152</v>
      </c>
    </row>
    <row r="3777" spans="1:14">
      <c r="A3777" s="259" t="s">
        <v>9</v>
      </c>
      <c r="B3777" s="259" t="s">
        <v>21</v>
      </c>
      <c r="C3777" s="259" t="s">
        <v>60</v>
      </c>
      <c r="D3777" s="259" t="s">
        <v>76</v>
      </c>
      <c r="E3777" s="259" t="s">
        <v>207</v>
      </c>
      <c r="F3777" s="259" t="s">
        <v>210</v>
      </c>
      <c r="G3777" s="259" t="s">
        <v>50</v>
      </c>
      <c r="H3777" s="306">
        <v>0</v>
      </c>
      <c r="I3777" s="306">
        <v>0</v>
      </c>
      <c r="J3777" s="306">
        <v>0</v>
      </c>
      <c r="K3777" s="306">
        <v>0</v>
      </c>
      <c r="L3777" s="306">
        <v>5667.3726610000003</v>
      </c>
      <c r="M3777" s="306">
        <v>6141.922141</v>
      </c>
      <c r="N3777" s="306">
        <v>19028.363170000001</v>
      </c>
    </row>
    <row r="3778" spans="1:14">
      <c r="A3778" s="259" t="s">
        <v>9</v>
      </c>
      <c r="B3778" s="259" t="s">
        <v>21</v>
      </c>
      <c r="C3778" s="259" t="s">
        <v>63</v>
      </c>
      <c r="D3778" s="259" t="s">
        <v>79</v>
      </c>
      <c r="E3778" s="259" t="s">
        <v>208</v>
      </c>
      <c r="F3778" s="259" t="s">
        <v>210</v>
      </c>
      <c r="G3778" s="259" t="s">
        <v>50</v>
      </c>
      <c r="H3778" s="306">
        <v>0</v>
      </c>
      <c r="I3778" s="306">
        <v>0</v>
      </c>
      <c r="J3778" s="306">
        <v>0</v>
      </c>
      <c r="K3778" s="306">
        <v>0</v>
      </c>
      <c r="L3778" s="306">
        <v>1586.8472280000001</v>
      </c>
      <c r="M3778" s="306">
        <v>2315.103423</v>
      </c>
      <c r="N3778" s="306">
        <v>8000.9422590000004</v>
      </c>
    </row>
    <row r="3779" spans="1:14">
      <c r="A3779" s="259" t="s">
        <v>9</v>
      </c>
      <c r="B3779" s="259" t="s">
        <v>21</v>
      </c>
      <c r="C3779" s="259" t="s">
        <v>65</v>
      </c>
      <c r="D3779" s="259" t="s">
        <v>209</v>
      </c>
      <c r="E3779" s="259" t="s">
        <v>80</v>
      </c>
      <c r="F3779" s="259" t="s">
        <v>210</v>
      </c>
      <c r="G3779" s="259" t="s">
        <v>50</v>
      </c>
      <c r="H3779" s="306">
        <v>0</v>
      </c>
      <c r="I3779" s="306">
        <v>0</v>
      </c>
      <c r="J3779" s="306">
        <v>0</v>
      </c>
      <c r="K3779" s="306">
        <v>0</v>
      </c>
      <c r="L3779" s="306">
        <v>0</v>
      </c>
      <c r="M3779" s="306">
        <v>0</v>
      </c>
      <c r="N3779" s="306">
        <v>0</v>
      </c>
    </row>
    <row r="3780" spans="1:14">
      <c r="A3780" s="259" t="s">
        <v>9</v>
      </c>
      <c r="B3780" s="259" t="s">
        <v>21</v>
      </c>
      <c r="C3780" s="259" t="s">
        <v>65</v>
      </c>
      <c r="D3780" s="259" t="s">
        <v>209</v>
      </c>
      <c r="E3780" s="259" t="s">
        <v>81</v>
      </c>
      <c r="F3780" s="259" t="s">
        <v>210</v>
      </c>
      <c r="G3780" s="259" t="s">
        <v>50</v>
      </c>
      <c r="H3780" s="306">
        <v>0</v>
      </c>
      <c r="I3780" s="306">
        <v>0</v>
      </c>
      <c r="J3780" s="306">
        <v>0</v>
      </c>
      <c r="K3780" s="306">
        <v>0</v>
      </c>
      <c r="L3780" s="306">
        <v>0</v>
      </c>
      <c r="M3780" s="306">
        <v>0</v>
      </c>
      <c r="N3780" s="306">
        <v>0</v>
      </c>
    </row>
    <row r="3781" spans="1:14">
      <c r="A3781" s="259" t="s">
        <v>9</v>
      </c>
      <c r="B3781" s="259" t="s">
        <v>22</v>
      </c>
      <c r="C3781" s="259" t="s">
        <v>48</v>
      </c>
      <c r="D3781" s="259" t="s">
        <v>48</v>
      </c>
      <c r="E3781" s="259" t="s">
        <v>48</v>
      </c>
      <c r="F3781" s="259" t="s">
        <v>210</v>
      </c>
      <c r="G3781" s="259" t="s">
        <v>50</v>
      </c>
      <c r="H3781" s="306">
        <v>0</v>
      </c>
      <c r="I3781" s="306">
        <v>0</v>
      </c>
      <c r="J3781" s="306">
        <v>0</v>
      </c>
      <c r="K3781" s="306">
        <v>0</v>
      </c>
      <c r="L3781" s="306">
        <v>0</v>
      </c>
      <c r="M3781" s="306">
        <v>0</v>
      </c>
      <c r="N3781" s="306">
        <v>0</v>
      </c>
    </row>
    <row r="3782" spans="1:14">
      <c r="A3782" s="259" t="s">
        <v>9</v>
      </c>
      <c r="B3782" s="259" t="s">
        <v>22</v>
      </c>
      <c r="C3782" s="259" t="s">
        <v>53</v>
      </c>
      <c r="D3782" s="259" t="s">
        <v>53</v>
      </c>
      <c r="E3782" s="259" t="s">
        <v>53</v>
      </c>
      <c r="F3782" s="259" t="s">
        <v>210</v>
      </c>
      <c r="G3782" s="259" t="s">
        <v>50</v>
      </c>
      <c r="H3782" s="306">
        <v>0</v>
      </c>
      <c r="I3782" s="306">
        <v>0</v>
      </c>
      <c r="J3782" s="306">
        <v>0</v>
      </c>
      <c r="K3782" s="306">
        <v>0</v>
      </c>
      <c r="L3782" s="306">
        <v>0</v>
      </c>
      <c r="M3782" s="306">
        <v>0</v>
      </c>
      <c r="N3782" s="306">
        <v>0</v>
      </c>
    </row>
    <row r="3783" spans="1:14">
      <c r="A3783" s="259" t="s">
        <v>9</v>
      </c>
      <c r="B3783" s="259" t="s">
        <v>22</v>
      </c>
      <c r="C3783" s="259" t="s">
        <v>54</v>
      </c>
      <c r="D3783" s="259" t="s">
        <v>54</v>
      </c>
      <c r="E3783" s="259" t="s">
        <v>54</v>
      </c>
      <c r="F3783" s="259" t="s">
        <v>210</v>
      </c>
      <c r="G3783" s="259" t="s">
        <v>50</v>
      </c>
      <c r="H3783" s="306">
        <v>10924.91095</v>
      </c>
      <c r="I3783" s="306">
        <v>11742.820379999999</v>
      </c>
      <c r="J3783" s="306">
        <v>8496.3583999999992</v>
      </c>
      <c r="K3783" s="306">
        <v>9643.2989770000004</v>
      </c>
      <c r="L3783" s="306">
        <v>7557.1698159999996</v>
      </c>
      <c r="M3783" s="306">
        <v>5106.038337</v>
      </c>
      <c r="N3783" s="306">
        <v>2209.6807090000002</v>
      </c>
    </row>
    <row r="3784" spans="1:14">
      <c r="A3784" s="259" t="s">
        <v>9</v>
      </c>
      <c r="B3784" s="259" t="s">
        <v>22</v>
      </c>
      <c r="C3784" s="259" t="s">
        <v>55</v>
      </c>
      <c r="D3784" s="259" t="s">
        <v>55</v>
      </c>
      <c r="E3784" s="259" t="s">
        <v>55</v>
      </c>
      <c r="F3784" s="259" t="s">
        <v>210</v>
      </c>
      <c r="G3784" s="259" t="s">
        <v>50</v>
      </c>
      <c r="H3784" s="306">
        <v>116.5874331</v>
      </c>
      <c r="I3784" s="306">
        <v>166.2776298</v>
      </c>
      <c r="J3784" s="306">
        <v>174.21241000000001</v>
      </c>
      <c r="K3784" s="306">
        <v>197.80783529999999</v>
      </c>
      <c r="L3784" s="306">
        <v>142.17050829999999</v>
      </c>
      <c r="M3784" s="306">
        <v>142.4663793</v>
      </c>
      <c r="N3784" s="306">
        <v>88.779618319999997</v>
      </c>
    </row>
    <row r="3785" spans="1:14">
      <c r="A3785" s="259" t="s">
        <v>9</v>
      </c>
      <c r="B3785" s="259" t="s">
        <v>22</v>
      </c>
      <c r="C3785" s="259" t="s">
        <v>56</v>
      </c>
      <c r="D3785" s="259" t="s">
        <v>56</v>
      </c>
      <c r="E3785" s="259" t="s">
        <v>56</v>
      </c>
      <c r="F3785" s="259" t="s">
        <v>210</v>
      </c>
      <c r="G3785" s="259" t="s">
        <v>50</v>
      </c>
      <c r="H3785" s="306">
        <v>61.507550000000002</v>
      </c>
      <c r="I3785" s="306">
        <v>94.722899999999996</v>
      </c>
      <c r="J3785" s="306">
        <v>93.888900000000007</v>
      </c>
      <c r="K3785" s="306">
        <v>114.49339999999999</v>
      </c>
      <c r="L3785" s="306">
        <v>93.578699999999998</v>
      </c>
      <c r="M3785" s="306">
        <v>93.031649999999999</v>
      </c>
      <c r="N3785" s="306">
        <v>69.005624999999995</v>
      </c>
    </row>
    <row r="3786" spans="1:14">
      <c r="A3786" s="259" t="s">
        <v>9</v>
      </c>
      <c r="B3786" s="259" t="s">
        <v>22</v>
      </c>
      <c r="C3786" s="259" t="s">
        <v>57</v>
      </c>
      <c r="D3786" s="259" t="s">
        <v>57</v>
      </c>
      <c r="E3786" s="259" t="s">
        <v>57</v>
      </c>
      <c r="F3786" s="259" t="s">
        <v>210</v>
      </c>
      <c r="G3786" s="259" t="s">
        <v>50</v>
      </c>
      <c r="H3786" s="306">
        <v>0</v>
      </c>
      <c r="I3786" s="306">
        <v>0</v>
      </c>
      <c r="J3786" s="306">
        <v>0</v>
      </c>
      <c r="K3786" s="306">
        <v>0</v>
      </c>
      <c r="L3786" s="306">
        <v>0</v>
      </c>
      <c r="M3786" s="306">
        <v>0</v>
      </c>
      <c r="N3786" s="306">
        <v>0</v>
      </c>
    </row>
    <row r="3787" spans="1:14">
      <c r="A3787" s="259" t="s">
        <v>9</v>
      </c>
      <c r="B3787" s="259" t="s">
        <v>22</v>
      </c>
      <c r="C3787" s="259" t="s">
        <v>58</v>
      </c>
      <c r="D3787" s="259" t="s">
        <v>58</v>
      </c>
      <c r="E3787" s="259" t="s">
        <v>58</v>
      </c>
      <c r="F3787" s="259" t="s">
        <v>210</v>
      </c>
      <c r="G3787" s="259" t="s">
        <v>50</v>
      </c>
      <c r="H3787" s="306">
        <v>0</v>
      </c>
      <c r="I3787" s="306">
        <v>0</v>
      </c>
      <c r="J3787" s="306">
        <v>0</v>
      </c>
      <c r="K3787" s="306">
        <v>0</v>
      </c>
      <c r="L3787" s="306">
        <v>0</v>
      </c>
      <c r="M3787" s="306">
        <v>0</v>
      </c>
      <c r="N3787" s="306">
        <v>0</v>
      </c>
    </row>
    <row r="3788" spans="1:14">
      <c r="A3788" s="259" t="s">
        <v>9</v>
      </c>
      <c r="B3788" s="259" t="s">
        <v>22</v>
      </c>
      <c r="C3788" s="259" t="s">
        <v>59</v>
      </c>
      <c r="D3788" s="259" t="s">
        <v>59</v>
      </c>
      <c r="E3788" s="259" t="s">
        <v>59</v>
      </c>
      <c r="F3788" s="259" t="s">
        <v>210</v>
      </c>
      <c r="G3788" s="259" t="s">
        <v>50</v>
      </c>
      <c r="H3788" s="306">
        <v>1097.6091489999999</v>
      </c>
      <c r="I3788" s="306">
        <v>1057.6828869999999</v>
      </c>
      <c r="J3788" s="306">
        <v>1366.0823</v>
      </c>
      <c r="K3788" s="306">
        <v>1227.8422579999999</v>
      </c>
      <c r="L3788" s="306">
        <v>1088.728891</v>
      </c>
      <c r="M3788" s="306">
        <v>1539.49656</v>
      </c>
      <c r="N3788" s="306">
        <v>1884.387643</v>
      </c>
    </row>
    <row r="3789" spans="1:14">
      <c r="A3789" s="259" t="s">
        <v>9</v>
      </c>
      <c r="B3789" s="259" t="s">
        <v>22</v>
      </c>
      <c r="C3789" s="259" t="s">
        <v>60</v>
      </c>
      <c r="D3789" s="259" t="s">
        <v>60</v>
      </c>
      <c r="E3789" s="259" t="s">
        <v>60</v>
      </c>
      <c r="F3789" s="259" t="s">
        <v>210</v>
      </c>
      <c r="G3789" s="259" t="s">
        <v>50</v>
      </c>
      <c r="H3789" s="306">
        <v>2664.4149689999999</v>
      </c>
      <c r="I3789" s="306">
        <v>2664.4149689999999</v>
      </c>
      <c r="J3789" s="306">
        <v>2664.415</v>
      </c>
      <c r="K3789" s="306">
        <v>2664.4149689999999</v>
      </c>
      <c r="L3789" s="306">
        <v>2664.4149689999999</v>
      </c>
      <c r="M3789" s="306">
        <v>2664.4149689999999</v>
      </c>
      <c r="N3789" s="306">
        <v>2664.4149689999999</v>
      </c>
    </row>
    <row r="3790" spans="1:14">
      <c r="A3790" s="259" t="s">
        <v>9</v>
      </c>
      <c r="B3790" s="259" t="s">
        <v>22</v>
      </c>
      <c r="C3790" s="259" t="s">
        <v>61</v>
      </c>
      <c r="D3790" s="259" t="s">
        <v>61</v>
      </c>
      <c r="E3790" s="259" t="s">
        <v>61</v>
      </c>
      <c r="F3790" s="259" t="s">
        <v>210</v>
      </c>
      <c r="G3790" s="259" t="s">
        <v>50</v>
      </c>
      <c r="H3790" s="306">
        <v>304.79829100000001</v>
      </c>
      <c r="I3790" s="306">
        <v>304.79829100000001</v>
      </c>
      <c r="J3790" s="306">
        <v>304.79829000000001</v>
      </c>
      <c r="K3790" s="306">
        <v>304.79829100000001</v>
      </c>
      <c r="L3790" s="306">
        <v>304.79829100000001</v>
      </c>
      <c r="M3790" s="306">
        <v>304.79829100000001</v>
      </c>
      <c r="N3790" s="306">
        <v>304.79829100000001</v>
      </c>
    </row>
    <row r="3791" spans="1:14">
      <c r="A3791" s="259" t="s">
        <v>9</v>
      </c>
      <c r="B3791" s="259" t="s">
        <v>22</v>
      </c>
      <c r="C3791" s="259" t="s">
        <v>63</v>
      </c>
      <c r="D3791" s="259" t="s">
        <v>63</v>
      </c>
      <c r="E3791" s="259" t="s">
        <v>63</v>
      </c>
      <c r="F3791" s="259" t="s">
        <v>210</v>
      </c>
      <c r="G3791" s="259" t="s">
        <v>50</v>
      </c>
      <c r="H3791" s="306">
        <v>3.741974457</v>
      </c>
      <c r="I3791" s="306">
        <v>72.071975570000006</v>
      </c>
      <c r="J3791" s="306">
        <v>61.418875</v>
      </c>
      <c r="K3791" s="306">
        <v>82.289994800000002</v>
      </c>
      <c r="L3791" s="306">
        <v>6.9032229000000001E-2</v>
      </c>
      <c r="M3791" s="306">
        <v>103.3307326</v>
      </c>
      <c r="N3791" s="306">
        <v>498.314662</v>
      </c>
    </row>
    <row r="3792" spans="1:14">
      <c r="A3792" s="259" t="s">
        <v>9</v>
      </c>
      <c r="B3792" s="259" t="s">
        <v>22</v>
      </c>
      <c r="C3792" s="259" t="s">
        <v>64</v>
      </c>
      <c r="D3792" s="259" t="s">
        <v>64</v>
      </c>
      <c r="E3792" s="259" t="s">
        <v>64</v>
      </c>
      <c r="F3792" s="259" t="s">
        <v>210</v>
      </c>
      <c r="G3792" s="259" t="s">
        <v>50</v>
      </c>
      <c r="H3792" s="306">
        <v>1984.5291460000001</v>
      </c>
      <c r="I3792" s="306">
        <v>1842.077143</v>
      </c>
      <c r="J3792" s="306">
        <v>1842.0771</v>
      </c>
      <c r="K3792" s="306">
        <v>1842.077149</v>
      </c>
      <c r="L3792" s="306">
        <v>1842.077147</v>
      </c>
      <c r="M3792" s="306">
        <v>1842.077125</v>
      </c>
      <c r="N3792" s="306">
        <v>1842.077133</v>
      </c>
    </row>
    <row r="3793" spans="1:14">
      <c r="A3793" s="259" t="s">
        <v>9</v>
      </c>
      <c r="B3793" s="259" t="s">
        <v>22</v>
      </c>
      <c r="C3793" s="259" t="s">
        <v>54</v>
      </c>
      <c r="D3793" s="259" t="s">
        <v>72</v>
      </c>
      <c r="E3793" s="259" t="s">
        <v>72</v>
      </c>
      <c r="F3793" s="259" t="s">
        <v>210</v>
      </c>
      <c r="G3793" s="259" t="s">
        <v>50</v>
      </c>
      <c r="H3793" s="306">
        <v>0</v>
      </c>
      <c r="I3793" s="306">
        <v>0</v>
      </c>
      <c r="J3793" s="306">
        <v>0</v>
      </c>
      <c r="K3793" s="306">
        <v>0</v>
      </c>
      <c r="L3793" s="306">
        <v>1587.783561</v>
      </c>
      <c r="M3793" s="306">
        <v>1587.783561</v>
      </c>
      <c r="N3793" s="306">
        <v>1587.783561</v>
      </c>
    </row>
    <row r="3794" spans="1:14">
      <c r="A3794" s="259" t="s">
        <v>9</v>
      </c>
      <c r="B3794" s="259" t="s">
        <v>22</v>
      </c>
      <c r="C3794" s="259" t="s">
        <v>55</v>
      </c>
      <c r="D3794" s="259" t="s">
        <v>73</v>
      </c>
      <c r="E3794" s="259" t="s">
        <v>73</v>
      </c>
      <c r="F3794" s="259" t="s">
        <v>210</v>
      </c>
      <c r="G3794" s="259" t="s">
        <v>50</v>
      </c>
      <c r="H3794" s="306">
        <v>0</v>
      </c>
      <c r="I3794" s="306">
        <v>0</v>
      </c>
      <c r="J3794" s="306">
        <v>0</v>
      </c>
      <c r="K3794" s="306">
        <v>0</v>
      </c>
      <c r="L3794" s="306">
        <v>0</v>
      </c>
      <c r="M3794" s="306">
        <v>0</v>
      </c>
      <c r="N3794" s="306">
        <v>0</v>
      </c>
    </row>
    <row r="3795" spans="1:14">
      <c r="A3795" s="259" t="s">
        <v>9</v>
      </c>
      <c r="B3795" s="259" t="s">
        <v>22</v>
      </c>
      <c r="C3795" s="259" t="s">
        <v>57</v>
      </c>
      <c r="D3795" s="259" t="s">
        <v>74</v>
      </c>
      <c r="E3795" s="259" t="s">
        <v>74</v>
      </c>
      <c r="F3795" s="259" t="s">
        <v>210</v>
      </c>
      <c r="G3795" s="259" t="s">
        <v>50</v>
      </c>
      <c r="H3795" s="306">
        <v>0</v>
      </c>
      <c r="I3795" s="306">
        <v>0</v>
      </c>
      <c r="J3795" s="306">
        <v>0</v>
      </c>
      <c r="K3795" s="306">
        <v>0</v>
      </c>
      <c r="L3795" s="306">
        <v>0</v>
      </c>
      <c r="M3795" s="306">
        <v>0</v>
      </c>
      <c r="N3795" s="306">
        <v>0</v>
      </c>
    </row>
    <row r="3796" spans="1:14">
      <c r="A3796" s="259" t="s">
        <v>9</v>
      </c>
      <c r="B3796" s="259" t="s">
        <v>22</v>
      </c>
      <c r="C3796" s="259" t="s">
        <v>64</v>
      </c>
      <c r="D3796" s="259" t="s">
        <v>75</v>
      </c>
      <c r="E3796" s="259" t="s">
        <v>75</v>
      </c>
      <c r="F3796" s="259" t="s">
        <v>210</v>
      </c>
      <c r="G3796" s="259" t="s">
        <v>50</v>
      </c>
      <c r="H3796" s="306">
        <v>0</v>
      </c>
      <c r="I3796" s="306">
        <v>0</v>
      </c>
      <c r="J3796" s="306">
        <v>0</v>
      </c>
      <c r="K3796" s="306">
        <v>0</v>
      </c>
      <c r="L3796" s="306">
        <v>0</v>
      </c>
      <c r="M3796" s="306">
        <v>0</v>
      </c>
      <c r="N3796" s="306">
        <v>0</v>
      </c>
    </row>
    <row r="3797" spans="1:14">
      <c r="A3797" s="259" t="s">
        <v>9</v>
      </c>
      <c r="B3797" s="259" t="s">
        <v>22</v>
      </c>
      <c r="C3797" s="259" t="s">
        <v>60</v>
      </c>
      <c r="D3797" s="259" t="s">
        <v>76</v>
      </c>
      <c r="E3797" s="259" t="s">
        <v>76</v>
      </c>
      <c r="F3797" s="259" t="s">
        <v>210</v>
      </c>
      <c r="G3797" s="259" t="s">
        <v>50</v>
      </c>
      <c r="H3797" s="306">
        <v>0</v>
      </c>
      <c r="I3797" s="306">
        <v>0</v>
      </c>
      <c r="J3797" s="306">
        <v>0</v>
      </c>
      <c r="K3797" s="306">
        <v>0</v>
      </c>
      <c r="L3797" s="306">
        <v>0</v>
      </c>
      <c r="M3797" s="306">
        <v>8354.6733320000003</v>
      </c>
      <c r="N3797" s="306">
        <v>14714.72493</v>
      </c>
    </row>
    <row r="3798" spans="1:14">
      <c r="A3798" s="259" t="s">
        <v>9</v>
      </c>
      <c r="B3798" s="259" t="s">
        <v>22</v>
      </c>
      <c r="C3798" s="259" t="s">
        <v>61</v>
      </c>
      <c r="D3798" s="259" t="s">
        <v>77</v>
      </c>
      <c r="E3798" s="259" t="s">
        <v>77</v>
      </c>
      <c r="F3798" s="259" t="s">
        <v>210</v>
      </c>
      <c r="G3798" s="259" t="s">
        <v>50</v>
      </c>
      <c r="H3798" s="306">
        <v>0</v>
      </c>
      <c r="I3798" s="306">
        <v>0</v>
      </c>
      <c r="J3798" s="306">
        <v>0</v>
      </c>
      <c r="K3798" s="306">
        <v>0</v>
      </c>
      <c r="L3798" s="306">
        <v>0</v>
      </c>
      <c r="M3798" s="306">
        <v>0</v>
      </c>
      <c r="N3798" s="306">
        <v>0</v>
      </c>
    </row>
    <row r="3799" spans="1:14">
      <c r="A3799" s="259" t="s">
        <v>9</v>
      </c>
      <c r="B3799" s="259" t="s">
        <v>22</v>
      </c>
      <c r="C3799" s="259" t="s">
        <v>62</v>
      </c>
      <c r="D3799" s="259" t="s">
        <v>78</v>
      </c>
      <c r="E3799" s="259" t="s">
        <v>78</v>
      </c>
      <c r="F3799" s="259" t="s">
        <v>210</v>
      </c>
      <c r="G3799" s="259" t="s">
        <v>50</v>
      </c>
      <c r="H3799" s="306">
        <v>3293.76</v>
      </c>
      <c r="I3799" s="306">
        <v>3293.76</v>
      </c>
      <c r="J3799" s="306">
        <v>3293.76</v>
      </c>
      <c r="K3799" s="306">
        <v>3293.76</v>
      </c>
      <c r="L3799" s="306">
        <v>3293.76</v>
      </c>
      <c r="M3799" s="306">
        <v>3293.76</v>
      </c>
      <c r="N3799" s="306">
        <v>3293.76</v>
      </c>
    </row>
    <row r="3800" spans="1:14">
      <c r="A3800" s="259" t="s">
        <v>9</v>
      </c>
      <c r="B3800" s="259" t="s">
        <v>22</v>
      </c>
      <c r="C3800" s="259" t="s">
        <v>63</v>
      </c>
      <c r="D3800" s="259" t="s">
        <v>79</v>
      </c>
      <c r="E3800" s="259" t="s">
        <v>79</v>
      </c>
      <c r="F3800" s="259" t="s">
        <v>210</v>
      </c>
      <c r="G3800" s="259" t="s">
        <v>50</v>
      </c>
      <c r="H3800" s="306">
        <v>659.58777859999998</v>
      </c>
      <c r="I3800" s="306">
        <v>513.83296210000003</v>
      </c>
      <c r="J3800" s="306">
        <v>600.73551999999995</v>
      </c>
      <c r="K3800" s="306">
        <v>552.75761439999997</v>
      </c>
      <c r="L3800" s="306">
        <v>404.3683226</v>
      </c>
      <c r="M3800" s="306">
        <v>864.10467530000005</v>
      </c>
      <c r="N3800" s="306">
        <v>867.24000039999999</v>
      </c>
    </row>
    <row r="3801" spans="1:14">
      <c r="A3801" s="259" t="s">
        <v>9</v>
      </c>
      <c r="B3801" s="259" t="s">
        <v>22</v>
      </c>
      <c r="C3801" s="259" t="s">
        <v>60</v>
      </c>
      <c r="D3801" s="259" t="s">
        <v>76</v>
      </c>
      <c r="E3801" s="259" t="s">
        <v>207</v>
      </c>
      <c r="F3801" s="259" t="s">
        <v>210</v>
      </c>
      <c r="G3801" s="259" t="s">
        <v>50</v>
      </c>
      <c r="H3801" s="306">
        <v>0</v>
      </c>
      <c r="I3801" s="306">
        <v>0</v>
      </c>
      <c r="J3801" s="306">
        <v>0</v>
      </c>
      <c r="K3801" s="306">
        <v>0</v>
      </c>
      <c r="L3801" s="306">
        <v>3187.3153619999998</v>
      </c>
      <c r="M3801" s="306">
        <v>3187.3153619999998</v>
      </c>
      <c r="N3801" s="306">
        <v>9322.8761099999992</v>
      </c>
    </row>
    <row r="3802" spans="1:14">
      <c r="A3802" s="259" t="s">
        <v>9</v>
      </c>
      <c r="B3802" s="259" t="s">
        <v>22</v>
      </c>
      <c r="C3802" s="259" t="s">
        <v>63</v>
      </c>
      <c r="D3802" s="259" t="s">
        <v>79</v>
      </c>
      <c r="E3802" s="259" t="s">
        <v>208</v>
      </c>
      <c r="F3802" s="259" t="s">
        <v>210</v>
      </c>
      <c r="G3802" s="259" t="s">
        <v>50</v>
      </c>
      <c r="H3802" s="306">
        <v>0</v>
      </c>
      <c r="I3802" s="306">
        <v>0</v>
      </c>
      <c r="J3802" s="306">
        <v>0</v>
      </c>
      <c r="K3802" s="306">
        <v>0</v>
      </c>
      <c r="L3802" s="306">
        <v>804.56547639999997</v>
      </c>
      <c r="M3802" s="306">
        <v>1360.3243640000001</v>
      </c>
      <c r="N3802" s="306">
        <v>3982.406336</v>
      </c>
    </row>
    <row r="3803" spans="1:14">
      <c r="A3803" s="259" t="s">
        <v>9</v>
      </c>
      <c r="B3803" s="259" t="s">
        <v>22</v>
      </c>
      <c r="C3803" s="259" t="s">
        <v>65</v>
      </c>
      <c r="D3803" s="259" t="s">
        <v>209</v>
      </c>
      <c r="E3803" s="259" t="s">
        <v>80</v>
      </c>
      <c r="F3803" s="259" t="s">
        <v>210</v>
      </c>
      <c r="G3803" s="259" t="s">
        <v>50</v>
      </c>
      <c r="H3803" s="306">
        <v>0</v>
      </c>
      <c r="I3803" s="306">
        <v>0</v>
      </c>
      <c r="J3803" s="306">
        <v>0</v>
      </c>
      <c r="K3803" s="306">
        <v>0</v>
      </c>
      <c r="L3803" s="306">
        <v>0</v>
      </c>
      <c r="M3803" s="306">
        <v>0</v>
      </c>
      <c r="N3803" s="306">
        <v>0</v>
      </c>
    </row>
    <row r="3804" spans="1:14">
      <c r="A3804" s="259" t="s">
        <v>9</v>
      </c>
      <c r="B3804" s="259" t="s">
        <v>22</v>
      </c>
      <c r="C3804" s="259" t="s">
        <v>65</v>
      </c>
      <c r="D3804" s="259" t="s">
        <v>209</v>
      </c>
      <c r="E3804" s="259" t="s">
        <v>81</v>
      </c>
      <c r="F3804" s="259" t="s">
        <v>210</v>
      </c>
      <c r="G3804" s="259" t="s">
        <v>50</v>
      </c>
      <c r="H3804" s="306">
        <v>0</v>
      </c>
      <c r="I3804" s="306">
        <v>0</v>
      </c>
      <c r="J3804" s="306">
        <v>0</v>
      </c>
      <c r="K3804" s="306">
        <v>0</v>
      </c>
      <c r="L3804" s="306">
        <v>0</v>
      </c>
      <c r="M3804" s="306">
        <v>0</v>
      </c>
      <c r="N3804" s="306">
        <v>0</v>
      </c>
    </row>
    <row r="3805" spans="1:14">
      <c r="A3805" s="259" t="s">
        <v>9</v>
      </c>
      <c r="B3805" s="259" t="s">
        <v>23</v>
      </c>
      <c r="C3805" s="259" t="s">
        <v>48</v>
      </c>
      <c r="D3805" s="259" t="s">
        <v>48</v>
      </c>
      <c r="E3805" s="259" t="s">
        <v>48</v>
      </c>
      <c r="F3805" s="259" t="s">
        <v>210</v>
      </c>
      <c r="G3805" s="259" t="s">
        <v>50</v>
      </c>
      <c r="H3805" s="306">
        <v>498.57782250000002</v>
      </c>
      <c r="I3805" s="306">
        <v>0</v>
      </c>
      <c r="J3805" s="306">
        <v>0</v>
      </c>
      <c r="K3805" s="306">
        <v>0</v>
      </c>
      <c r="L3805" s="306">
        <v>0</v>
      </c>
      <c r="M3805" s="306">
        <v>0</v>
      </c>
      <c r="N3805" s="306">
        <v>0</v>
      </c>
    </row>
    <row r="3806" spans="1:14">
      <c r="A3806" s="259" t="s">
        <v>9</v>
      </c>
      <c r="B3806" s="259" t="s">
        <v>23</v>
      </c>
      <c r="C3806" s="259" t="s">
        <v>53</v>
      </c>
      <c r="D3806" s="259" t="s">
        <v>53</v>
      </c>
      <c r="E3806" s="259" t="s">
        <v>53</v>
      </c>
      <c r="F3806" s="259" t="s">
        <v>210</v>
      </c>
      <c r="G3806" s="259" t="s">
        <v>50</v>
      </c>
      <c r="H3806" s="306">
        <v>0</v>
      </c>
      <c r="I3806" s="306">
        <v>0</v>
      </c>
      <c r="J3806" s="306">
        <v>0</v>
      </c>
      <c r="K3806" s="306">
        <v>0</v>
      </c>
      <c r="L3806" s="306">
        <v>0</v>
      </c>
      <c r="M3806" s="306">
        <v>0</v>
      </c>
      <c r="N3806" s="306">
        <v>0</v>
      </c>
    </row>
    <row r="3807" spans="1:14">
      <c r="A3807" s="259" t="s">
        <v>9</v>
      </c>
      <c r="B3807" s="259" t="s">
        <v>23</v>
      </c>
      <c r="C3807" s="259" t="s">
        <v>54</v>
      </c>
      <c r="D3807" s="259" t="s">
        <v>54</v>
      </c>
      <c r="E3807" s="259" t="s">
        <v>54</v>
      </c>
      <c r="F3807" s="259" t="s">
        <v>210</v>
      </c>
      <c r="G3807" s="259" t="s">
        <v>50</v>
      </c>
      <c r="H3807" s="306">
        <v>918.69818009999995</v>
      </c>
      <c r="I3807" s="306">
        <v>1396.7879250000001</v>
      </c>
      <c r="J3807" s="306">
        <v>1405.8611000000001</v>
      </c>
      <c r="K3807" s="306">
        <v>1979.4522830000001</v>
      </c>
      <c r="L3807" s="306">
        <v>1486.4416189999999</v>
      </c>
      <c r="M3807" s="306">
        <v>44.395505810000003</v>
      </c>
      <c r="N3807" s="306">
        <v>0</v>
      </c>
    </row>
    <row r="3808" spans="1:14">
      <c r="A3808" s="259" t="s">
        <v>9</v>
      </c>
      <c r="B3808" s="259" t="s">
        <v>23</v>
      </c>
      <c r="C3808" s="259" t="s">
        <v>55</v>
      </c>
      <c r="D3808" s="259" t="s">
        <v>55</v>
      </c>
      <c r="E3808" s="259" t="s">
        <v>55</v>
      </c>
      <c r="F3808" s="259" t="s">
        <v>210</v>
      </c>
      <c r="G3808" s="259" t="s">
        <v>50</v>
      </c>
      <c r="H3808" s="306">
        <v>24.03678</v>
      </c>
      <c r="I3808" s="306">
        <v>24.082044</v>
      </c>
      <c r="J3808" s="306">
        <v>22.292852</v>
      </c>
      <c r="K3808" s="306">
        <v>30.181851999999999</v>
      </c>
      <c r="L3808" s="306">
        <v>22.923272000000001</v>
      </c>
      <c r="M3808" s="306">
        <v>23.506888</v>
      </c>
      <c r="N3808" s="306">
        <v>17.609732000000001</v>
      </c>
    </row>
    <row r="3809" spans="1:14">
      <c r="A3809" s="259" t="s">
        <v>9</v>
      </c>
      <c r="B3809" s="259" t="s">
        <v>23</v>
      </c>
      <c r="C3809" s="259" t="s">
        <v>56</v>
      </c>
      <c r="D3809" s="259" t="s">
        <v>56</v>
      </c>
      <c r="E3809" s="259" t="s">
        <v>56</v>
      </c>
      <c r="F3809" s="259" t="s">
        <v>210</v>
      </c>
      <c r="G3809" s="259" t="s">
        <v>50</v>
      </c>
      <c r="H3809" s="306">
        <v>0</v>
      </c>
      <c r="I3809" s="306">
        <v>0</v>
      </c>
      <c r="J3809" s="306">
        <v>0</v>
      </c>
      <c r="K3809" s="306">
        <v>0</v>
      </c>
      <c r="L3809" s="306">
        <v>0</v>
      </c>
      <c r="M3809" s="306">
        <v>0</v>
      </c>
      <c r="N3809" s="306">
        <v>0</v>
      </c>
    </row>
    <row r="3810" spans="1:14">
      <c r="A3810" s="259" t="s">
        <v>9</v>
      </c>
      <c r="B3810" s="259" t="s">
        <v>23</v>
      </c>
      <c r="C3810" s="259" t="s">
        <v>57</v>
      </c>
      <c r="D3810" s="259" t="s">
        <v>57</v>
      </c>
      <c r="E3810" s="259" t="s">
        <v>57</v>
      </c>
      <c r="F3810" s="259" t="s">
        <v>210</v>
      </c>
      <c r="G3810" s="259" t="s">
        <v>50</v>
      </c>
      <c r="H3810" s="306">
        <v>0</v>
      </c>
      <c r="I3810" s="306">
        <v>0</v>
      </c>
      <c r="J3810" s="306">
        <v>0</v>
      </c>
      <c r="K3810" s="306">
        <v>0</v>
      </c>
      <c r="L3810" s="306">
        <v>0</v>
      </c>
      <c r="M3810" s="306">
        <v>0</v>
      </c>
      <c r="N3810" s="306">
        <v>0</v>
      </c>
    </row>
    <row r="3811" spans="1:14">
      <c r="A3811" s="259" t="s">
        <v>9</v>
      </c>
      <c r="B3811" s="259" t="s">
        <v>23</v>
      </c>
      <c r="C3811" s="259" t="s">
        <v>58</v>
      </c>
      <c r="D3811" s="259" t="s">
        <v>58</v>
      </c>
      <c r="E3811" s="259" t="s">
        <v>58</v>
      </c>
      <c r="F3811" s="259" t="s">
        <v>210</v>
      </c>
      <c r="G3811" s="259" t="s">
        <v>50</v>
      </c>
      <c r="H3811" s="306">
        <v>10063.380810000001</v>
      </c>
      <c r="I3811" s="306">
        <v>10063.380810000001</v>
      </c>
      <c r="J3811" s="306">
        <v>10063.380999999999</v>
      </c>
      <c r="K3811" s="306">
        <v>10063.380810000001</v>
      </c>
      <c r="L3811" s="306">
        <v>10063.380810000001</v>
      </c>
      <c r="M3811" s="306">
        <v>10063.380810000001</v>
      </c>
      <c r="N3811" s="306">
        <v>10063.380810000001</v>
      </c>
    </row>
    <row r="3812" spans="1:14">
      <c r="A3812" s="259" t="s">
        <v>9</v>
      </c>
      <c r="B3812" s="259" t="s">
        <v>23</v>
      </c>
      <c r="C3812" s="259" t="s">
        <v>59</v>
      </c>
      <c r="D3812" s="259" t="s">
        <v>59</v>
      </c>
      <c r="E3812" s="259" t="s">
        <v>59</v>
      </c>
      <c r="F3812" s="259" t="s">
        <v>210</v>
      </c>
      <c r="G3812" s="259" t="s">
        <v>50</v>
      </c>
      <c r="H3812" s="306">
        <v>1406.080772</v>
      </c>
      <c r="I3812" s="306">
        <v>1406.0807809999999</v>
      </c>
      <c r="J3812" s="306">
        <v>1406.0808</v>
      </c>
      <c r="K3812" s="306">
        <v>1406.0807769999999</v>
      </c>
      <c r="L3812" s="306">
        <v>1406.080776</v>
      </c>
      <c r="M3812" s="306">
        <v>1406.0807589999999</v>
      </c>
      <c r="N3812" s="306">
        <v>1406.080731</v>
      </c>
    </row>
    <row r="3813" spans="1:14">
      <c r="A3813" s="259" t="s">
        <v>9</v>
      </c>
      <c r="B3813" s="259" t="s">
        <v>23</v>
      </c>
      <c r="C3813" s="259" t="s">
        <v>60</v>
      </c>
      <c r="D3813" s="259" t="s">
        <v>60</v>
      </c>
      <c r="E3813" s="259" t="s">
        <v>60</v>
      </c>
      <c r="F3813" s="259" t="s">
        <v>210</v>
      </c>
      <c r="G3813" s="259" t="s">
        <v>50</v>
      </c>
      <c r="H3813" s="306">
        <v>232.84862810000001</v>
      </c>
      <c r="I3813" s="306">
        <v>232.84862810000001</v>
      </c>
      <c r="J3813" s="306">
        <v>232.84863000000001</v>
      </c>
      <c r="K3813" s="306">
        <v>232.84862810000001</v>
      </c>
      <c r="L3813" s="306">
        <v>232.84862810000001</v>
      </c>
      <c r="M3813" s="306">
        <v>232.84862810000001</v>
      </c>
      <c r="N3813" s="306">
        <v>232.84862810000001</v>
      </c>
    </row>
    <row r="3814" spans="1:14">
      <c r="A3814" s="259" t="s">
        <v>9</v>
      </c>
      <c r="B3814" s="259" t="s">
        <v>23</v>
      </c>
      <c r="C3814" s="259" t="s">
        <v>61</v>
      </c>
      <c r="D3814" s="259" t="s">
        <v>61</v>
      </c>
      <c r="E3814" s="259" t="s">
        <v>61</v>
      </c>
      <c r="F3814" s="259" t="s">
        <v>210</v>
      </c>
      <c r="G3814" s="259" t="s">
        <v>50</v>
      </c>
      <c r="H3814" s="306">
        <v>666.54626029999997</v>
      </c>
      <c r="I3814" s="306">
        <v>666.54626029999997</v>
      </c>
      <c r="J3814" s="306">
        <v>666.54625999999996</v>
      </c>
      <c r="K3814" s="306">
        <v>666.54626029999997</v>
      </c>
      <c r="L3814" s="306">
        <v>666.54626029999997</v>
      </c>
      <c r="M3814" s="306">
        <v>666.54626029999997</v>
      </c>
      <c r="N3814" s="306">
        <v>666.54626029999997</v>
      </c>
    </row>
    <row r="3815" spans="1:14">
      <c r="A3815" s="259" t="s">
        <v>9</v>
      </c>
      <c r="B3815" s="259" t="s">
        <v>23</v>
      </c>
      <c r="C3815" s="259" t="s">
        <v>63</v>
      </c>
      <c r="D3815" s="259" t="s">
        <v>63</v>
      </c>
      <c r="E3815" s="259" t="s">
        <v>63</v>
      </c>
      <c r="F3815" s="259" t="s">
        <v>210</v>
      </c>
      <c r="G3815" s="259" t="s">
        <v>50</v>
      </c>
      <c r="H3815" s="306">
        <v>0</v>
      </c>
      <c r="I3815" s="306">
        <v>0</v>
      </c>
      <c r="J3815" s="306">
        <v>0</v>
      </c>
      <c r="K3815" s="306">
        <v>0</v>
      </c>
      <c r="L3815" s="306">
        <v>0</v>
      </c>
      <c r="M3815" s="306">
        <v>0</v>
      </c>
      <c r="N3815" s="306">
        <v>0</v>
      </c>
    </row>
    <row r="3816" spans="1:14">
      <c r="A3816" s="259" t="s">
        <v>9</v>
      </c>
      <c r="B3816" s="259" t="s">
        <v>23</v>
      </c>
      <c r="C3816" s="259" t="s">
        <v>64</v>
      </c>
      <c r="D3816" s="259" t="s">
        <v>64</v>
      </c>
      <c r="E3816" s="259" t="s">
        <v>64</v>
      </c>
      <c r="F3816" s="259" t="s">
        <v>210</v>
      </c>
      <c r="G3816" s="259" t="s">
        <v>50</v>
      </c>
      <c r="H3816" s="306">
        <v>531.57029969999996</v>
      </c>
      <c r="I3816" s="306">
        <v>194.84652130000001</v>
      </c>
      <c r="J3816" s="306">
        <v>194.84652</v>
      </c>
      <c r="K3816" s="306">
        <v>194.84651890000001</v>
      </c>
      <c r="L3816" s="306">
        <v>194.84652109999999</v>
      </c>
      <c r="M3816" s="306">
        <v>194.84651779999999</v>
      </c>
      <c r="N3816" s="306">
        <v>194.8465171</v>
      </c>
    </row>
    <row r="3817" spans="1:14">
      <c r="A3817" s="259" t="s">
        <v>9</v>
      </c>
      <c r="B3817" s="259" t="s">
        <v>23</v>
      </c>
      <c r="C3817" s="259" t="s">
        <v>54</v>
      </c>
      <c r="D3817" s="259" t="s">
        <v>72</v>
      </c>
      <c r="E3817" s="259" t="s">
        <v>72</v>
      </c>
      <c r="F3817" s="259" t="s">
        <v>210</v>
      </c>
      <c r="G3817" s="259" t="s">
        <v>50</v>
      </c>
      <c r="H3817" s="306">
        <v>0</v>
      </c>
      <c r="I3817" s="306">
        <v>0</v>
      </c>
      <c r="J3817" s="306">
        <v>0</v>
      </c>
      <c r="K3817" s="306">
        <v>0</v>
      </c>
      <c r="L3817" s="306">
        <v>0</v>
      </c>
      <c r="M3817" s="306">
        <v>0</v>
      </c>
      <c r="N3817" s="306">
        <v>0</v>
      </c>
    </row>
    <row r="3818" spans="1:14">
      <c r="A3818" s="259" t="s">
        <v>9</v>
      </c>
      <c r="B3818" s="259" t="s">
        <v>23</v>
      </c>
      <c r="C3818" s="259" t="s">
        <v>55</v>
      </c>
      <c r="D3818" s="259" t="s">
        <v>73</v>
      </c>
      <c r="E3818" s="259" t="s">
        <v>73</v>
      </c>
      <c r="F3818" s="259" t="s">
        <v>210</v>
      </c>
      <c r="G3818" s="259" t="s">
        <v>50</v>
      </c>
      <c r="H3818" s="306">
        <v>0</v>
      </c>
      <c r="I3818" s="306">
        <v>0</v>
      </c>
      <c r="J3818" s="306">
        <v>0</v>
      </c>
      <c r="K3818" s="306">
        <v>0</v>
      </c>
      <c r="L3818" s="306">
        <v>0</v>
      </c>
      <c r="M3818" s="306">
        <v>0</v>
      </c>
      <c r="N3818" s="306">
        <v>0</v>
      </c>
    </row>
    <row r="3819" spans="1:14">
      <c r="A3819" s="259" t="s">
        <v>9</v>
      </c>
      <c r="B3819" s="259" t="s">
        <v>23</v>
      </c>
      <c r="C3819" s="259" t="s">
        <v>57</v>
      </c>
      <c r="D3819" s="259" t="s">
        <v>74</v>
      </c>
      <c r="E3819" s="259" t="s">
        <v>74</v>
      </c>
      <c r="F3819" s="259" t="s">
        <v>210</v>
      </c>
      <c r="G3819" s="259" t="s">
        <v>50</v>
      </c>
      <c r="H3819" s="306">
        <v>0</v>
      </c>
      <c r="I3819" s="306">
        <v>0</v>
      </c>
      <c r="J3819" s="306">
        <v>0</v>
      </c>
      <c r="K3819" s="306">
        <v>0</v>
      </c>
      <c r="L3819" s="306">
        <v>0</v>
      </c>
      <c r="M3819" s="306">
        <v>0</v>
      </c>
      <c r="N3819" s="306">
        <v>0</v>
      </c>
    </row>
    <row r="3820" spans="1:14">
      <c r="A3820" s="259" t="s">
        <v>9</v>
      </c>
      <c r="B3820" s="259" t="s">
        <v>23</v>
      </c>
      <c r="C3820" s="259" t="s">
        <v>64</v>
      </c>
      <c r="D3820" s="259" t="s">
        <v>75</v>
      </c>
      <c r="E3820" s="259" t="s">
        <v>75</v>
      </c>
      <c r="F3820" s="259" t="s">
        <v>210</v>
      </c>
      <c r="G3820" s="259" t="s">
        <v>50</v>
      </c>
      <c r="H3820" s="306">
        <v>0</v>
      </c>
      <c r="I3820" s="306">
        <v>0</v>
      </c>
      <c r="J3820" s="306">
        <v>0</v>
      </c>
      <c r="K3820" s="306">
        <v>0</v>
      </c>
      <c r="L3820" s="306">
        <v>0</v>
      </c>
      <c r="M3820" s="306">
        <v>0</v>
      </c>
      <c r="N3820" s="306">
        <v>0</v>
      </c>
    </row>
    <row r="3821" spans="1:14">
      <c r="A3821" s="259" t="s">
        <v>9</v>
      </c>
      <c r="B3821" s="259" t="s">
        <v>23</v>
      </c>
      <c r="C3821" s="259" t="s">
        <v>60</v>
      </c>
      <c r="D3821" s="259" t="s">
        <v>76</v>
      </c>
      <c r="E3821" s="259" t="s">
        <v>76</v>
      </c>
      <c r="F3821" s="259" t="s">
        <v>210</v>
      </c>
      <c r="G3821" s="259" t="s">
        <v>50</v>
      </c>
      <c r="H3821" s="306">
        <v>0</v>
      </c>
      <c r="I3821" s="306">
        <v>0</v>
      </c>
      <c r="J3821" s="306">
        <v>0</v>
      </c>
      <c r="K3821" s="306">
        <v>0</v>
      </c>
      <c r="L3821" s="306">
        <v>0</v>
      </c>
      <c r="M3821" s="306">
        <v>0</v>
      </c>
      <c r="N3821" s="306">
        <v>0</v>
      </c>
    </row>
    <row r="3822" spans="1:14">
      <c r="A3822" s="259" t="s">
        <v>9</v>
      </c>
      <c r="B3822" s="259" t="s">
        <v>23</v>
      </c>
      <c r="C3822" s="259" t="s">
        <v>61</v>
      </c>
      <c r="D3822" s="259" t="s">
        <v>77</v>
      </c>
      <c r="E3822" s="259" t="s">
        <v>77</v>
      </c>
      <c r="F3822" s="259" t="s">
        <v>210</v>
      </c>
      <c r="G3822" s="259" t="s">
        <v>50</v>
      </c>
      <c r="H3822" s="306">
        <v>0</v>
      </c>
      <c r="I3822" s="306">
        <v>0</v>
      </c>
      <c r="J3822" s="306">
        <v>0</v>
      </c>
      <c r="K3822" s="306">
        <v>0</v>
      </c>
      <c r="L3822" s="306">
        <v>0</v>
      </c>
      <c r="M3822" s="306">
        <v>0</v>
      </c>
      <c r="N3822" s="306">
        <v>0</v>
      </c>
    </row>
    <row r="3823" spans="1:14">
      <c r="A3823" s="259" t="s">
        <v>9</v>
      </c>
      <c r="B3823" s="259" t="s">
        <v>23</v>
      </c>
      <c r="C3823" s="259" t="s">
        <v>62</v>
      </c>
      <c r="D3823" s="259" t="s">
        <v>78</v>
      </c>
      <c r="E3823" s="259" t="s">
        <v>78</v>
      </c>
      <c r="F3823" s="259" t="s">
        <v>210</v>
      </c>
      <c r="G3823" s="259" t="s">
        <v>50</v>
      </c>
      <c r="H3823" s="306">
        <v>0</v>
      </c>
      <c r="I3823" s="306">
        <v>0</v>
      </c>
      <c r="J3823" s="306">
        <v>0</v>
      </c>
      <c r="K3823" s="306">
        <v>0</v>
      </c>
      <c r="L3823" s="306">
        <v>0</v>
      </c>
      <c r="M3823" s="306">
        <v>0</v>
      </c>
      <c r="N3823" s="306">
        <v>0</v>
      </c>
    </row>
    <row r="3824" spans="1:14">
      <c r="A3824" s="259" t="s">
        <v>9</v>
      </c>
      <c r="B3824" s="259" t="s">
        <v>23</v>
      </c>
      <c r="C3824" s="259" t="s">
        <v>63</v>
      </c>
      <c r="D3824" s="259" t="s">
        <v>79</v>
      </c>
      <c r="E3824" s="259" t="s">
        <v>79</v>
      </c>
      <c r="F3824" s="259" t="s">
        <v>210</v>
      </c>
      <c r="G3824" s="259" t="s">
        <v>50</v>
      </c>
      <c r="H3824" s="306">
        <v>0</v>
      </c>
      <c r="I3824" s="306">
        <v>0</v>
      </c>
      <c r="J3824" s="306">
        <v>0</v>
      </c>
      <c r="K3824" s="306">
        <v>0</v>
      </c>
      <c r="L3824" s="306">
        <v>0</v>
      </c>
      <c r="M3824" s="306">
        <v>0</v>
      </c>
      <c r="N3824" s="306">
        <v>0</v>
      </c>
    </row>
    <row r="3825" spans="1:14">
      <c r="A3825" s="259" t="s">
        <v>9</v>
      </c>
      <c r="B3825" s="259" t="s">
        <v>23</v>
      </c>
      <c r="C3825" s="259" t="s">
        <v>60</v>
      </c>
      <c r="D3825" s="259" t="s">
        <v>76</v>
      </c>
      <c r="E3825" s="259" t="s">
        <v>207</v>
      </c>
      <c r="F3825" s="259" t="s">
        <v>210</v>
      </c>
      <c r="G3825" s="259" t="s">
        <v>50</v>
      </c>
      <c r="H3825" s="306">
        <v>0</v>
      </c>
      <c r="I3825" s="306">
        <v>0</v>
      </c>
      <c r="J3825" s="306">
        <v>0</v>
      </c>
      <c r="K3825" s="306">
        <v>0</v>
      </c>
      <c r="L3825" s="306">
        <v>0</v>
      </c>
      <c r="M3825" s="306">
        <v>0</v>
      </c>
      <c r="N3825" s="306">
        <v>0</v>
      </c>
    </row>
    <row r="3826" spans="1:14">
      <c r="A3826" s="259" t="s">
        <v>9</v>
      </c>
      <c r="B3826" s="259" t="s">
        <v>23</v>
      </c>
      <c r="C3826" s="259" t="s">
        <v>63</v>
      </c>
      <c r="D3826" s="259" t="s">
        <v>79</v>
      </c>
      <c r="E3826" s="259" t="s">
        <v>208</v>
      </c>
      <c r="F3826" s="259" t="s">
        <v>210</v>
      </c>
      <c r="G3826" s="259" t="s">
        <v>50</v>
      </c>
      <c r="H3826" s="306">
        <v>0</v>
      </c>
      <c r="I3826" s="306">
        <v>0</v>
      </c>
      <c r="J3826" s="306">
        <v>0</v>
      </c>
      <c r="K3826" s="306">
        <v>0</v>
      </c>
      <c r="L3826" s="306">
        <v>0</v>
      </c>
      <c r="M3826" s="306">
        <v>0</v>
      </c>
      <c r="N3826" s="306">
        <v>0</v>
      </c>
    </row>
    <row r="3827" spans="1:14">
      <c r="A3827" s="259" t="s">
        <v>9</v>
      </c>
      <c r="B3827" s="259" t="s">
        <v>23</v>
      </c>
      <c r="C3827" s="259" t="s">
        <v>65</v>
      </c>
      <c r="D3827" s="259" t="s">
        <v>209</v>
      </c>
      <c r="E3827" s="259" t="s">
        <v>80</v>
      </c>
      <c r="F3827" s="259" t="s">
        <v>210</v>
      </c>
      <c r="G3827" s="259" t="s">
        <v>50</v>
      </c>
      <c r="H3827" s="306">
        <v>0</v>
      </c>
      <c r="I3827" s="306">
        <v>0</v>
      </c>
      <c r="J3827" s="306">
        <v>0</v>
      </c>
      <c r="K3827" s="306">
        <v>0</v>
      </c>
      <c r="L3827" s="306">
        <v>0</v>
      </c>
      <c r="M3827" s="306">
        <v>0</v>
      </c>
      <c r="N3827" s="306">
        <v>0</v>
      </c>
    </row>
    <row r="3828" spans="1:14">
      <c r="A3828" s="259" t="s">
        <v>9</v>
      </c>
      <c r="B3828" s="259" t="s">
        <v>23</v>
      </c>
      <c r="C3828" s="259" t="s">
        <v>65</v>
      </c>
      <c r="D3828" s="259" t="s">
        <v>209</v>
      </c>
      <c r="E3828" s="259" t="s">
        <v>81</v>
      </c>
      <c r="F3828" s="259" t="s">
        <v>210</v>
      </c>
      <c r="G3828" s="259" t="s">
        <v>50</v>
      </c>
      <c r="H3828" s="306">
        <v>0</v>
      </c>
      <c r="I3828" s="306">
        <v>0</v>
      </c>
      <c r="J3828" s="306">
        <v>0</v>
      </c>
      <c r="K3828" s="306">
        <v>0</v>
      </c>
      <c r="L3828" s="306">
        <v>0</v>
      </c>
      <c r="M3828" s="306">
        <v>0</v>
      </c>
      <c r="N3828" s="306">
        <v>0</v>
      </c>
    </row>
    <row r="3829" spans="1:14">
      <c r="A3829" s="259" t="s">
        <v>9</v>
      </c>
      <c r="B3829" s="259" t="s">
        <v>24</v>
      </c>
      <c r="C3829" s="259" t="s">
        <v>48</v>
      </c>
      <c r="D3829" s="259" t="s">
        <v>48</v>
      </c>
      <c r="E3829" s="259" t="s">
        <v>48</v>
      </c>
      <c r="F3829" s="259" t="s">
        <v>210</v>
      </c>
      <c r="G3829" s="259" t="s">
        <v>50</v>
      </c>
      <c r="H3829" s="306">
        <v>0</v>
      </c>
      <c r="I3829" s="306">
        <v>0</v>
      </c>
      <c r="J3829" s="306">
        <v>0</v>
      </c>
      <c r="K3829" s="306">
        <v>0</v>
      </c>
      <c r="L3829" s="306">
        <v>0</v>
      </c>
      <c r="M3829" s="306">
        <v>0</v>
      </c>
      <c r="N3829" s="306">
        <v>0</v>
      </c>
    </row>
    <row r="3830" spans="1:14">
      <c r="A3830" s="259" t="s">
        <v>9</v>
      </c>
      <c r="B3830" s="259" t="s">
        <v>24</v>
      </c>
      <c r="C3830" s="259" t="s">
        <v>53</v>
      </c>
      <c r="D3830" s="259" t="s">
        <v>53</v>
      </c>
      <c r="E3830" s="259" t="s">
        <v>53</v>
      </c>
      <c r="F3830" s="259" t="s">
        <v>210</v>
      </c>
      <c r="G3830" s="259" t="s">
        <v>50</v>
      </c>
      <c r="H3830" s="306">
        <v>0</v>
      </c>
      <c r="I3830" s="306">
        <v>0</v>
      </c>
      <c r="J3830" s="306">
        <v>0</v>
      </c>
      <c r="K3830" s="306">
        <v>0</v>
      </c>
      <c r="L3830" s="306">
        <v>0</v>
      </c>
      <c r="M3830" s="306">
        <v>0</v>
      </c>
      <c r="N3830" s="306">
        <v>0</v>
      </c>
    </row>
    <row r="3831" spans="1:14">
      <c r="A3831" s="259" t="s">
        <v>9</v>
      </c>
      <c r="B3831" s="259" t="s">
        <v>24</v>
      </c>
      <c r="C3831" s="259" t="s">
        <v>54</v>
      </c>
      <c r="D3831" s="259" t="s">
        <v>54</v>
      </c>
      <c r="E3831" s="259" t="s">
        <v>54</v>
      </c>
      <c r="F3831" s="259" t="s">
        <v>210</v>
      </c>
      <c r="G3831" s="259" t="s">
        <v>50</v>
      </c>
      <c r="H3831" s="306">
        <v>6843.8020100000003</v>
      </c>
      <c r="I3831" s="306">
        <v>4877.4488620000002</v>
      </c>
      <c r="J3831" s="306">
        <v>4375.5279</v>
      </c>
      <c r="K3831" s="306">
        <v>3892.7849310000001</v>
      </c>
      <c r="L3831" s="306">
        <v>5140.6778960000001</v>
      </c>
      <c r="M3831" s="306">
        <v>5988.2192299999997</v>
      </c>
      <c r="N3831" s="306">
        <v>1865.9310720000001</v>
      </c>
    </row>
    <row r="3832" spans="1:14">
      <c r="A3832" s="259" t="s">
        <v>9</v>
      </c>
      <c r="B3832" s="259" t="s">
        <v>24</v>
      </c>
      <c r="C3832" s="259" t="s">
        <v>55</v>
      </c>
      <c r="D3832" s="259" t="s">
        <v>55</v>
      </c>
      <c r="E3832" s="259" t="s">
        <v>55</v>
      </c>
      <c r="F3832" s="259" t="s">
        <v>210</v>
      </c>
      <c r="G3832" s="259" t="s">
        <v>50</v>
      </c>
      <c r="H3832" s="306">
        <v>31.351800000000001</v>
      </c>
      <c r="I3832" s="306">
        <v>18.344799999999999</v>
      </c>
      <c r="J3832" s="306">
        <v>23.366800000000001</v>
      </c>
      <c r="K3832" s="306">
        <v>19.243400000000001</v>
      </c>
      <c r="L3832" s="306">
        <v>25.9754</v>
      </c>
      <c r="M3832" s="306">
        <v>27.350877709999999</v>
      </c>
      <c r="N3832" s="306">
        <v>172.56139999999999</v>
      </c>
    </row>
    <row r="3833" spans="1:14">
      <c r="A3833" s="259" t="s">
        <v>9</v>
      </c>
      <c r="B3833" s="259" t="s">
        <v>24</v>
      </c>
      <c r="C3833" s="259" t="s">
        <v>56</v>
      </c>
      <c r="D3833" s="259" t="s">
        <v>56</v>
      </c>
      <c r="E3833" s="259" t="s">
        <v>56</v>
      </c>
      <c r="F3833" s="259" t="s">
        <v>210</v>
      </c>
      <c r="G3833" s="259" t="s">
        <v>50</v>
      </c>
      <c r="H3833" s="306">
        <v>0</v>
      </c>
      <c r="I3833" s="306">
        <v>0.72778319999999996</v>
      </c>
      <c r="J3833" s="306">
        <v>0.72778319999999996</v>
      </c>
      <c r="K3833" s="306">
        <v>0.72778319999999996</v>
      </c>
      <c r="L3833" s="306">
        <v>0.72778319999999996</v>
      </c>
      <c r="M3833" s="306">
        <v>0.92876639999999999</v>
      </c>
      <c r="N3833" s="306">
        <v>0.72778319999999996</v>
      </c>
    </row>
    <row r="3834" spans="1:14">
      <c r="A3834" s="259" t="s">
        <v>9</v>
      </c>
      <c r="B3834" s="259" t="s">
        <v>24</v>
      </c>
      <c r="C3834" s="259" t="s">
        <v>57</v>
      </c>
      <c r="D3834" s="259" t="s">
        <v>57</v>
      </c>
      <c r="E3834" s="259" t="s">
        <v>57</v>
      </c>
      <c r="F3834" s="259" t="s">
        <v>210</v>
      </c>
      <c r="G3834" s="259" t="s">
        <v>50</v>
      </c>
      <c r="H3834" s="306">
        <v>0</v>
      </c>
      <c r="I3834" s="306">
        <v>0</v>
      </c>
      <c r="J3834" s="306">
        <v>0</v>
      </c>
      <c r="K3834" s="306">
        <v>0</v>
      </c>
      <c r="L3834" s="306">
        <v>0</v>
      </c>
      <c r="M3834" s="306">
        <v>0</v>
      </c>
      <c r="N3834" s="306">
        <v>0</v>
      </c>
    </row>
    <row r="3835" spans="1:14">
      <c r="A3835" s="259" t="s">
        <v>9</v>
      </c>
      <c r="B3835" s="259" t="s">
        <v>24</v>
      </c>
      <c r="C3835" s="259" t="s">
        <v>58</v>
      </c>
      <c r="D3835" s="259" t="s">
        <v>58</v>
      </c>
      <c r="E3835" s="259" t="s">
        <v>58</v>
      </c>
      <c r="F3835" s="259" t="s">
        <v>210</v>
      </c>
      <c r="G3835" s="259" t="s">
        <v>50</v>
      </c>
      <c r="H3835" s="306">
        <v>27397.746360000001</v>
      </c>
      <c r="I3835" s="306">
        <v>27397.746360000001</v>
      </c>
      <c r="J3835" s="306">
        <v>27397.745999999999</v>
      </c>
      <c r="K3835" s="306">
        <v>27397.746360000001</v>
      </c>
      <c r="L3835" s="306">
        <v>17473.75906</v>
      </c>
      <c r="M3835" s="306">
        <v>17473.75906</v>
      </c>
      <c r="N3835" s="306">
        <v>17473.75906</v>
      </c>
    </row>
    <row r="3836" spans="1:14">
      <c r="A3836" s="259" t="s">
        <v>9</v>
      </c>
      <c r="B3836" s="259" t="s">
        <v>24</v>
      </c>
      <c r="C3836" s="259" t="s">
        <v>59</v>
      </c>
      <c r="D3836" s="259" t="s">
        <v>59</v>
      </c>
      <c r="E3836" s="259" t="s">
        <v>59</v>
      </c>
      <c r="F3836" s="259" t="s">
        <v>210</v>
      </c>
      <c r="G3836" s="259" t="s">
        <v>50</v>
      </c>
      <c r="H3836" s="306">
        <v>201.27413079999999</v>
      </c>
      <c r="I3836" s="306">
        <v>183.27673730000001</v>
      </c>
      <c r="J3836" s="306">
        <v>225.00322</v>
      </c>
      <c r="K3836" s="306">
        <v>135.0370867</v>
      </c>
      <c r="L3836" s="306">
        <v>105.3230767</v>
      </c>
      <c r="M3836" s="306">
        <v>136.18131149999999</v>
      </c>
      <c r="N3836" s="306">
        <v>291.44722999999999</v>
      </c>
    </row>
    <row r="3837" spans="1:14">
      <c r="A3837" s="259" t="s">
        <v>9</v>
      </c>
      <c r="B3837" s="259" t="s">
        <v>24</v>
      </c>
      <c r="C3837" s="259" t="s">
        <v>60</v>
      </c>
      <c r="D3837" s="259" t="s">
        <v>60</v>
      </c>
      <c r="E3837" s="259" t="s">
        <v>60</v>
      </c>
      <c r="F3837" s="259" t="s">
        <v>210</v>
      </c>
      <c r="G3837" s="259" t="s">
        <v>50</v>
      </c>
      <c r="H3837" s="306">
        <v>2946.8438390000001</v>
      </c>
      <c r="I3837" s="306">
        <v>3665.5181779999998</v>
      </c>
      <c r="J3837" s="306">
        <v>3665.5182</v>
      </c>
      <c r="K3837" s="306">
        <v>3665.5181779999998</v>
      </c>
      <c r="L3837" s="306">
        <v>3665.5181779999998</v>
      </c>
      <c r="M3837" s="306">
        <v>3665.5181779999998</v>
      </c>
      <c r="N3837" s="306">
        <v>3665.5181779999998</v>
      </c>
    </row>
    <row r="3838" spans="1:14">
      <c r="A3838" s="259" t="s">
        <v>9</v>
      </c>
      <c r="B3838" s="259" t="s">
        <v>24</v>
      </c>
      <c r="C3838" s="259" t="s">
        <v>61</v>
      </c>
      <c r="D3838" s="259" t="s">
        <v>61</v>
      </c>
      <c r="E3838" s="259" t="s">
        <v>61</v>
      </c>
      <c r="F3838" s="259" t="s">
        <v>210</v>
      </c>
      <c r="G3838" s="259" t="s">
        <v>50</v>
      </c>
      <c r="H3838" s="306">
        <v>25.399030289999999</v>
      </c>
      <c r="I3838" s="306">
        <v>25.399030289999999</v>
      </c>
      <c r="J3838" s="306">
        <v>25.39903</v>
      </c>
      <c r="K3838" s="306">
        <v>25.399030289999999</v>
      </c>
      <c r="L3838" s="306">
        <v>25.399030289999999</v>
      </c>
      <c r="M3838" s="306">
        <v>25.399030289999999</v>
      </c>
      <c r="N3838" s="306">
        <v>25.399030289999999</v>
      </c>
    </row>
    <row r="3839" spans="1:14">
      <c r="A3839" s="259" t="s">
        <v>9</v>
      </c>
      <c r="B3839" s="259" t="s">
        <v>24</v>
      </c>
      <c r="C3839" s="259" t="s">
        <v>63</v>
      </c>
      <c r="D3839" s="259" t="s">
        <v>63</v>
      </c>
      <c r="E3839" s="259" t="s">
        <v>63</v>
      </c>
      <c r="F3839" s="259" t="s">
        <v>210</v>
      </c>
      <c r="G3839" s="259" t="s">
        <v>50</v>
      </c>
      <c r="H3839" s="306">
        <v>69.556561169999995</v>
      </c>
      <c r="I3839" s="306">
        <v>139.13785139999999</v>
      </c>
      <c r="J3839" s="306">
        <v>148.68275</v>
      </c>
      <c r="K3839" s="306">
        <v>80.064648750000003</v>
      </c>
      <c r="L3839" s="306">
        <v>26.057300000000001</v>
      </c>
      <c r="M3839" s="306">
        <v>66.070419450000003</v>
      </c>
      <c r="N3839" s="306">
        <v>174.6893958</v>
      </c>
    </row>
    <row r="3840" spans="1:14">
      <c r="A3840" s="259" t="s">
        <v>9</v>
      </c>
      <c r="B3840" s="259" t="s">
        <v>24</v>
      </c>
      <c r="C3840" s="259" t="s">
        <v>64</v>
      </c>
      <c r="D3840" s="259" t="s">
        <v>64</v>
      </c>
      <c r="E3840" s="259" t="s">
        <v>64</v>
      </c>
      <c r="F3840" s="259" t="s">
        <v>210</v>
      </c>
      <c r="G3840" s="259" t="s">
        <v>50</v>
      </c>
      <c r="H3840" s="306">
        <v>1721.655663</v>
      </c>
      <c r="I3840" s="306">
        <v>1715.957124</v>
      </c>
      <c r="J3840" s="306">
        <v>1714.7411</v>
      </c>
      <c r="K3840" s="306">
        <v>1678.9651260000001</v>
      </c>
      <c r="L3840" s="306">
        <v>1678.9651260000001</v>
      </c>
      <c r="M3840" s="306">
        <v>1678.9651240000001</v>
      </c>
      <c r="N3840" s="306">
        <v>1678.9651240000001</v>
      </c>
    </row>
    <row r="3841" spans="1:14">
      <c r="A3841" s="259" t="s">
        <v>9</v>
      </c>
      <c r="B3841" s="259" t="s">
        <v>24</v>
      </c>
      <c r="C3841" s="259" t="s">
        <v>54</v>
      </c>
      <c r="D3841" s="259" t="s">
        <v>72</v>
      </c>
      <c r="E3841" s="259" t="s">
        <v>72</v>
      </c>
      <c r="F3841" s="259" t="s">
        <v>210</v>
      </c>
      <c r="G3841" s="259" t="s">
        <v>50</v>
      </c>
      <c r="H3841" s="306">
        <v>0</v>
      </c>
      <c r="I3841" s="306">
        <v>0</v>
      </c>
      <c r="J3841" s="306">
        <v>0</v>
      </c>
      <c r="K3841" s="306">
        <v>0</v>
      </c>
      <c r="L3841" s="306">
        <v>0</v>
      </c>
      <c r="M3841" s="306">
        <v>0</v>
      </c>
      <c r="N3841" s="306">
        <v>0</v>
      </c>
    </row>
    <row r="3842" spans="1:14">
      <c r="A3842" s="259" t="s">
        <v>9</v>
      </c>
      <c r="B3842" s="259" t="s">
        <v>24</v>
      </c>
      <c r="C3842" s="259" t="s">
        <v>55</v>
      </c>
      <c r="D3842" s="259" t="s">
        <v>73</v>
      </c>
      <c r="E3842" s="259" t="s">
        <v>73</v>
      </c>
      <c r="F3842" s="259" t="s">
        <v>210</v>
      </c>
      <c r="G3842" s="259" t="s">
        <v>50</v>
      </c>
      <c r="H3842" s="306">
        <v>0</v>
      </c>
      <c r="I3842" s="306">
        <v>0</v>
      </c>
      <c r="J3842" s="306">
        <v>0.14499999999999999</v>
      </c>
      <c r="K3842" s="306">
        <v>0.14499999999999999</v>
      </c>
      <c r="L3842" s="306">
        <v>0.14499999999999999</v>
      </c>
      <c r="M3842" s="306">
        <v>0.14499999999999999</v>
      </c>
      <c r="N3842" s="306">
        <v>2.2749999999999999</v>
      </c>
    </row>
    <row r="3843" spans="1:14">
      <c r="A3843" s="259" t="s">
        <v>9</v>
      </c>
      <c r="B3843" s="259" t="s">
        <v>24</v>
      </c>
      <c r="C3843" s="259" t="s">
        <v>57</v>
      </c>
      <c r="D3843" s="259" t="s">
        <v>74</v>
      </c>
      <c r="E3843" s="259" t="s">
        <v>74</v>
      </c>
      <c r="F3843" s="259" t="s">
        <v>210</v>
      </c>
      <c r="G3843" s="259" t="s">
        <v>50</v>
      </c>
      <c r="H3843" s="306">
        <v>0</v>
      </c>
      <c r="I3843" s="306">
        <v>0</v>
      </c>
      <c r="J3843" s="306">
        <v>0</v>
      </c>
      <c r="K3843" s="306">
        <v>0</v>
      </c>
      <c r="L3843" s="306">
        <v>0</v>
      </c>
      <c r="M3843" s="306">
        <v>0</v>
      </c>
      <c r="N3843" s="306">
        <v>0</v>
      </c>
    </row>
    <row r="3844" spans="1:14">
      <c r="A3844" s="259" t="s">
        <v>9</v>
      </c>
      <c r="B3844" s="259" t="s">
        <v>24</v>
      </c>
      <c r="C3844" s="259" t="s">
        <v>64</v>
      </c>
      <c r="D3844" s="259" t="s">
        <v>75</v>
      </c>
      <c r="E3844" s="259" t="s">
        <v>75</v>
      </c>
      <c r="F3844" s="259" t="s">
        <v>210</v>
      </c>
      <c r="G3844" s="259" t="s">
        <v>50</v>
      </c>
      <c r="H3844" s="306">
        <v>0</v>
      </c>
      <c r="I3844" s="306">
        <v>0</v>
      </c>
      <c r="J3844" s="306">
        <v>0</v>
      </c>
      <c r="K3844" s="306">
        <v>0</v>
      </c>
      <c r="L3844" s="306">
        <v>0</v>
      </c>
      <c r="M3844" s="306">
        <v>0</v>
      </c>
      <c r="N3844" s="306">
        <v>0</v>
      </c>
    </row>
    <row r="3845" spans="1:14">
      <c r="A3845" s="259" t="s">
        <v>9</v>
      </c>
      <c r="B3845" s="259" t="s">
        <v>24</v>
      </c>
      <c r="C3845" s="259" t="s">
        <v>60</v>
      </c>
      <c r="D3845" s="259" t="s">
        <v>76</v>
      </c>
      <c r="E3845" s="259" t="s">
        <v>76</v>
      </c>
      <c r="F3845" s="259" t="s">
        <v>210</v>
      </c>
      <c r="G3845" s="259" t="s">
        <v>50</v>
      </c>
      <c r="H3845" s="306">
        <v>0</v>
      </c>
      <c r="I3845" s="306">
        <v>0</v>
      </c>
      <c r="J3845" s="306">
        <v>0</v>
      </c>
      <c r="K3845" s="306">
        <v>0</v>
      </c>
      <c r="L3845" s="306">
        <v>0</v>
      </c>
      <c r="M3845" s="306">
        <v>0</v>
      </c>
      <c r="N3845" s="306">
        <v>7735.7172600000004</v>
      </c>
    </row>
    <row r="3846" spans="1:14">
      <c r="A3846" s="259" t="s">
        <v>9</v>
      </c>
      <c r="B3846" s="259" t="s">
        <v>24</v>
      </c>
      <c r="C3846" s="259" t="s">
        <v>61</v>
      </c>
      <c r="D3846" s="259" t="s">
        <v>77</v>
      </c>
      <c r="E3846" s="259" t="s">
        <v>77</v>
      </c>
      <c r="F3846" s="259" t="s">
        <v>210</v>
      </c>
      <c r="G3846" s="259" t="s">
        <v>50</v>
      </c>
      <c r="H3846" s="306">
        <v>0</v>
      </c>
      <c r="I3846" s="306">
        <v>0</v>
      </c>
      <c r="J3846" s="306">
        <v>0</v>
      </c>
      <c r="K3846" s="306">
        <v>0</v>
      </c>
      <c r="L3846" s="306">
        <v>0</v>
      </c>
      <c r="M3846" s="306">
        <v>0</v>
      </c>
      <c r="N3846" s="306">
        <v>0</v>
      </c>
    </row>
    <row r="3847" spans="1:14">
      <c r="A3847" s="259" t="s">
        <v>9</v>
      </c>
      <c r="B3847" s="259" t="s">
        <v>24</v>
      </c>
      <c r="C3847" s="259" t="s">
        <v>62</v>
      </c>
      <c r="D3847" s="259" t="s">
        <v>78</v>
      </c>
      <c r="E3847" s="259" t="s">
        <v>78</v>
      </c>
      <c r="F3847" s="259" t="s">
        <v>210</v>
      </c>
      <c r="G3847" s="259" t="s">
        <v>50</v>
      </c>
      <c r="H3847" s="306">
        <v>0</v>
      </c>
      <c r="I3847" s="306">
        <v>0</v>
      </c>
      <c r="J3847" s="306">
        <v>4726.5456000000004</v>
      </c>
      <c r="K3847" s="306">
        <v>20133.108</v>
      </c>
      <c r="L3847" s="306">
        <v>20133.108</v>
      </c>
      <c r="M3847" s="306">
        <v>20133.108</v>
      </c>
      <c r="N3847" s="306">
        <v>20133.108</v>
      </c>
    </row>
    <row r="3848" spans="1:14">
      <c r="A3848" s="259" t="s">
        <v>9</v>
      </c>
      <c r="B3848" s="259" t="s">
        <v>24</v>
      </c>
      <c r="C3848" s="259" t="s">
        <v>63</v>
      </c>
      <c r="D3848" s="259" t="s">
        <v>79</v>
      </c>
      <c r="E3848" s="259" t="s">
        <v>79</v>
      </c>
      <c r="F3848" s="259" t="s">
        <v>210</v>
      </c>
      <c r="G3848" s="259" t="s">
        <v>50</v>
      </c>
      <c r="H3848" s="306">
        <v>1546.957101</v>
      </c>
      <c r="I3848" s="306">
        <v>1546.957101</v>
      </c>
      <c r="J3848" s="306">
        <v>1546.9571000000001</v>
      </c>
      <c r="K3848" s="306">
        <v>1526.731446</v>
      </c>
      <c r="L3848" s="306">
        <v>1546.9571000000001</v>
      </c>
      <c r="M3848" s="306">
        <v>1546.9571000000001</v>
      </c>
      <c r="N3848" s="306">
        <v>1546.957101</v>
      </c>
    </row>
    <row r="3849" spans="1:14">
      <c r="A3849" s="259" t="s">
        <v>9</v>
      </c>
      <c r="B3849" s="259" t="s">
        <v>24</v>
      </c>
      <c r="C3849" s="259" t="s">
        <v>60</v>
      </c>
      <c r="D3849" s="259" t="s">
        <v>76</v>
      </c>
      <c r="E3849" s="259" t="s">
        <v>207</v>
      </c>
      <c r="F3849" s="259" t="s">
        <v>210</v>
      </c>
      <c r="G3849" s="259" t="s">
        <v>50</v>
      </c>
      <c r="H3849" s="306">
        <v>0</v>
      </c>
      <c r="I3849" s="306">
        <v>0</v>
      </c>
      <c r="J3849" s="306">
        <v>0</v>
      </c>
      <c r="K3849" s="306">
        <v>0</v>
      </c>
      <c r="L3849" s="306">
        <v>0</v>
      </c>
      <c r="M3849" s="306">
        <v>0</v>
      </c>
      <c r="N3849" s="306">
        <v>4671.3202799999999</v>
      </c>
    </row>
    <row r="3850" spans="1:14">
      <c r="A3850" s="259" t="s">
        <v>9</v>
      </c>
      <c r="B3850" s="259" t="s">
        <v>24</v>
      </c>
      <c r="C3850" s="259" t="s">
        <v>63</v>
      </c>
      <c r="D3850" s="259" t="s">
        <v>79</v>
      </c>
      <c r="E3850" s="259" t="s">
        <v>208</v>
      </c>
      <c r="F3850" s="259" t="s">
        <v>210</v>
      </c>
      <c r="G3850" s="259" t="s">
        <v>50</v>
      </c>
      <c r="H3850" s="306">
        <v>0</v>
      </c>
      <c r="I3850" s="306">
        <v>0</v>
      </c>
      <c r="J3850" s="306">
        <v>0</v>
      </c>
      <c r="K3850" s="306">
        <v>0</v>
      </c>
      <c r="L3850" s="306">
        <v>0</v>
      </c>
      <c r="M3850" s="306">
        <v>0</v>
      </c>
      <c r="N3850" s="306">
        <v>1977.3091480000001</v>
      </c>
    </row>
    <row r="3851" spans="1:14">
      <c r="A3851" s="259" t="s">
        <v>9</v>
      </c>
      <c r="B3851" s="259" t="s">
        <v>24</v>
      </c>
      <c r="C3851" s="259" t="s">
        <v>65</v>
      </c>
      <c r="D3851" s="259" t="s">
        <v>209</v>
      </c>
      <c r="E3851" s="259" t="s">
        <v>80</v>
      </c>
      <c r="F3851" s="259" t="s">
        <v>210</v>
      </c>
      <c r="G3851" s="259" t="s">
        <v>50</v>
      </c>
      <c r="H3851" s="306">
        <v>0</v>
      </c>
      <c r="I3851" s="306">
        <v>0</v>
      </c>
      <c r="J3851" s="306">
        <v>0</v>
      </c>
      <c r="K3851" s="306">
        <v>0</v>
      </c>
      <c r="L3851" s="306">
        <v>0</v>
      </c>
      <c r="M3851" s="306">
        <v>0</v>
      </c>
      <c r="N3851" s="306">
        <v>0</v>
      </c>
    </row>
    <row r="3852" spans="1:14">
      <c r="A3852" s="259" t="s">
        <v>9</v>
      </c>
      <c r="B3852" s="259" t="s">
        <v>24</v>
      </c>
      <c r="C3852" s="259" t="s">
        <v>65</v>
      </c>
      <c r="D3852" s="259" t="s">
        <v>209</v>
      </c>
      <c r="E3852" s="259" t="s">
        <v>81</v>
      </c>
      <c r="F3852" s="259" t="s">
        <v>210</v>
      </c>
      <c r="G3852" s="259" t="s">
        <v>50</v>
      </c>
      <c r="H3852" s="306">
        <v>0</v>
      </c>
      <c r="I3852" s="306">
        <v>0</v>
      </c>
      <c r="J3852" s="306">
        <v>0</v>
      </c>
      <c r="K3852" s="306">
        <v>0</v>
      </c>
      <c r="L3852" s="306">
        <v>0</v>
      </c>
      <c r="M3852" s="306">
        <v>0</v>
      </c>
      <c r="N3852" s="306">
        <v>0</v>
      </c>
    </row>
    <row r="3853" spans="1:14">
      <c r="A3853" s="259" t="s">
        <v>9</v>
      </c>
      <c r="B3853" s="259" t="s">
        <v>25</v>
      </c>
      <c r="C3853" s="259" t="s">
        <v>48</v>
      </c>
      <c r="D3853" s="259" t="s">
        <v>48</v>
      </c>
      <c r="E3853" s="259" t="s">
        <v>48</v>
      </c>
      <c r="F3853" s="259" t="s">
        <v>210</v>
      </c>
      <c r="G3853" s="259" t="s">
        <v>50</v>
      </c>
      <c r="H3853" s="306">
        <v>0</v>
      </c>
      <c r="I3853" s="306">
        <v>0</v>
      </c>
      <c r="J3853" s="306">
        <v>0</v>
      </c>
      <c r="K3853" s="306">
        <v>0</v>
      </c>
      <c r="L3853" s="306">
        <v>0</v>
      </c>
      <c r="M3853" s="306">
        <v>0</v>
      </c>
      <c r="N3853" s="306">
        <v>0</v>
      </c>
    </row>
    <row r="3854" spans="1:14">
      <c r="A3854" s="259" t="s">
        <v>9</v>
      </c>
      <c r="B3854" s="259" t="s">
        <v>25</v>
      </c>
      <c r="C3854" s="259" t="s">
        <v>53</v>
      </c>
      <c r="D3854" s="259" t="s">
        <v>53</v>
      </c>
      <c r="E3854" s="259" t="s">
        <v>53</v>
      </c>
      <c r="F3854" s="259" t="s">
        <v>210</v>
      </c>
      <c r="G3854" s="259" t="s">
        <v>50</v>
      </c>
      <c r="H3854" s="306">
        <v>0</v>
      </c>
      <c r="I3854" s="306">
        <v>0</v>
      </c>
      <c r="J3854" s="306">
        <v>0</v>
      </c>
      <c r="K3854" s="306">
        <v>0</v>
      </c>
      <c r="L3854" s="306">
        <v>0</v>
      </c>
      <c r="M3854" s="306">
        <v>0</v>
      </c>
      <c r="N3854" s="306">
        <v>0</v>
      </c>
    </row>
    <row r="3855" spans="1:14">
      <c r="A3855" s="259" t="s">
        <v>9</v>
      </c>
      <c r="B3855" s="259" t="s">
        <v>25</v>
      </c>
      <c r="C3855" s="259" t="s">
        <v>54</v>
      </c>
      <c r="D3855" s="259" t="s">
        <v>54</v>
      </c>
      <c r="E3855" s="259" t="s">
        <v>54</v>
      </c>
      <c r="F3855" s="259" t="s">
        <v>210</v>
      </c>
      <c r="G3855" s="259" t="s">
        <v>50</v>
      </c>
      <c r="H3855" s="306">
        <v>39040.779540000003</v>
      </c>
      <c r="I3855" s="306">
        <v>33347.472930000004</v>
      </c>
      <c r="J3855" s="306">
        <v>26691.027999999998</v>
      </c>
      <c r="K3855" s="306">
        <v>26946.940600000002</v>
      </c>
      <c r="L3855" s="306">
        <v>30924.446090000001</v>
      </c>
      <c r="M3855" s="306">
        <v>30362.682260000001</v>
      </c>
      <c r="N3855" s="306">
        <v>26141.69095</v>
      </c>
    </row>
    <row r="3856" spans="1:14">
      <c r="A3856" s="259" t="s">
        <v>9</v>
      </c>
      <c r="B3856" s="259" t="s">
        <v>25</v>
      </c>
      <c r="C3856" s="259" t="s">
        <v>55</v>
      </c>
      <c r="D3856" s="259" t="s">
        <v>55</v>
      </c>
      <c r="E3856" s="259" t="s">
        <v>55</v>
      </c>
      <c r="F3856" s="259" t="s">
        <v>210</v>
      </c>
      <c r="G3856" s="259" t="s">
        <v>50</v>
      </c>
      <c r="H3856" s="306">
        <v>2364.2150280000001</v>
      </c>
      <c r="I3856" s="306">
        <v>386.66253879999999</v>
      </c>
      <c r="J3856" s="306">
        <v>819.18588999999997</v>
      </c>
      <c r="K3856" s="306">
        <v>768.99302260000002</v>
      </c>
      <c r="L3856" s="306">
        <v>735.12814030000004</v>
      </c>
      <c r="M3856" s="306">
        <v>701.60149249999995</v>
      </c>
      <c r="N3856" s="306">
        <v>831.84986079999999</v>
      </c>
    </row>
    <row r="3857" spans="1:14">
      <c r="A3857" s="259" t="s">
        <v>9</v>
      </c>
      <c r="B3857" s="259" t="s">
        <v>25</v>
      </c>
      <c r="C3857" s="259" t="s">
        <v>56</v>
      </c>
      <c r="D3857" s="259" t="s">
        <v>56</v>
      </c>
      <c r="E3857" s="259" t="s">
        <v>56</v>
      </c>
      <c r="F3857" s="259" t="s">
        <v>210</v>
      </c>
      <c r="G3857" s="259" t="s">
        <v>50</v>
      </c>
      <c r="H3857" s="306">
        <v>7332.7073250000003</v>
      </c>
      <c r="I3857" s="306">
        <v>1665.490247</v>
      </c>
      <c r="J3857" s="306">
        <v>1862.4014</v>
      </c>
      <c r="K3857" s="306">
        <v>2161.083106</v>
      </c>
      <c r="L3857" s="306">
        <v>1501.4156</v>
      </c>
      <c r="M3857" s="306">
        <v>2243.5714619999999</v>
      </c>
      <c r="N3857" s="306">
        <v>2779.5293959999999</v>
      </c>
    </row>
    <row r="3858" spans="1:14">
      <c r="A3858" s="259" t="s">
        <v>9</v>
      </c>
      <c r="B3858" s="259" t="s">
        <v>25</v>
      </c>
      <c r="C3858" s="259" t="s">
        <v>57</v>
      </c>
      <c r="D3858" s="259" t="s">
        <v>57</v>
      </c>
      <c r="E3858" s="259" t="s">
        <v>57</v>
      </c>
      <c r="F3858" s="259" t="s">
        <v>210</v>
      </c>
      <c r="G3858" s="259" t="s">
        <v>50</v>
      </c>
      <c r="H3858" s="306">
        <v>882.06</v>
      </c>
      <c r="I3858" s="306">
        <v>1314</v>
      </c>
      <c r="J3858" s="306">
        <v>1314</v>
      </c>
      <c r="K3858" s="306">
        <v>1314</v>
      </c>
      <c r="L3858" s="306">
        <v>1314</v>
      </c>
      <c r="M3858" s="306">
        <v>1314</v>
      </c>
      <c r="N3858" s="306">
        <v>1309.2</v>
      </c>
    </row>
    <row r="3859" spans="1:14">
      <c r="A3859" s="259" t="s">
        <v>9</v>
      </c>
      <c r="B3859" s="259" t="s">
        <v>25</v>
      </c>
      <c r="C3859" s="259" t="s">
        <v>58</v>
      </c>
      <c r="D3859" s="259" t="s">
        <v>58</v>
      </c>
      <c r="E3859" s="259" t="s">
        <v>58</v>
      </c>
      <c r="F3859" s="259" t="s">
        <v>210</v>
      </c>
      <c r="G3859" s="259" t="s">
        <v>50</v>
      </c>
      <c r="H3859" s="306">
        <v>25691.893800000002</v>
      </c>
      <c r="I3859" s="306">
        <v>25828.080259999999</v>
      </c>
      <c r="J3859" s="306">
        <v>25690.093000000001</v>
      </c>
      <c r="K3859" s="306">
        <v>26359.117409999999</v>
      </c>
      <c r="L3859" s="306">
        <v>25831.343850000001</v>
      </c>
      <c r="M3859" s="306">
        <v>25823.470549999998</v>
      </c>
      <c r="N3859" s="306">
        <v>25941.559069999999</v>
      </c>
    </row>
    <row r="3860" spans="1:14">
      <c r="A3860" s="259" t="s">
        <v>9</v>
      </c>
      <c r="B3860" s="259" t="s">
        <v>25</v>
      </c>
      <c r="C3860" s="259" t="s">
        <v>59</v>
      </c>
      <c r="D3860" s="259" t="s">
        <v>59</v>
      </c>
      <c r="E3860" s="259" t="s">
        <v>59</v>
      </c>
      <c r="F3860" s="259" t="s">
        <v>210</v>
      </c>
      <c r="G3860" s="259" t="s">
        <v>50</v>
      </c>
      <c r="H3860" s="306">
        <v>27113.767260000001</v>
      </c>
      <c r="I3860" s="306">
        <v>27012.180799999998</v>
      </c>
      <c r="J3860" s="306">
        <v>27118.581999999999</v>
      </c>
      <c r="K3860" s="306">
        <v>26874.141100000001</v>
      </c>
      <c r="L3860" s="306">
        <v>26613.360909999999</v>
      </c>
      <c r="M3860" s="306">
        <v>26950.354240000001</v>
      </c>
      <c r="N3860" s="306">
        <v>27074.868490000001</v>
      </c>
    </row>
    <row r="3861" spans="1:14">
      <c r="A3861" s="259" t="s">
        <v>9</v>
      </c>
      <c r="B3861" s="259" t="s">
        <v>25</v>
      </c>
      <c r="C3861" s="259" t="s">
        <v>60</v>
      </c>
      <c r="D3861" s="259" t="s">
        <v>60</v>
      </c>
      <c r="E3861" s="259" t="s">
        <v>60</v>
      </c>
      <c r="F3861" s="259" t="s">
        <v>210</v>
      </c>
      <c r="G3861" s="259" t="s">
        <v>50</v>
      </c>
      <c r="H3861" s="306">
        <v>14032.4445</v>
      </c>
      <c r="I3861" s="306">
        <v>15372.477279999999</v>
      </c>
      <c r="J3861" s="306">
        <v>14516.633</v>
      </c>
      <c r="K3861" s="306">
        <v>15893.524429999999</v>
      </c>
      <c r="L3861" s="306">
        <v>15885.644759999999</v>
      </c>
      <c r="M3861" s="306">
        <v>15105.365820000001</v>
      </c>
      <c r="N3861" s="306">
        <v>13828.981599999999</v>
      </c>
    </row>
    <row r="3862" spans="1:14">
      <c r="A3862" s="259" t="s">
        <v>9</v>
      </c>
      <c r="B3862" s="259" t="s">
        <v>25</v>
      </c>
      <c r="C3862" s="259" t="s">
        <v>61</v>
      </c>
      <c r="D3862" s="259" t="s">
        <v>61</v>
      </c>
      <c r="E3862" s="259" t="s">
        <v>61</v>
      </c>
      <c r="F3862" s="259" t="s">
        <v>210</v>
      </c>
      <c r="G3862" s="259" t="s">
        <v>50</v>
      </c>
      <c r="H3862" s="306">
        <v>10418.81019</v>
      </c>
      <c r="I3862" s="306">
        <v>11986.55478</v>
      </c>
      <c r="J3862" s="306">
        <v>11873.233</v>
      </c>
      <c r="K3862" s="306">
        <v>12660.940930000001</v>
      </c>
      <c r="L3862" s="306">
        <v>12316.7605</v>
      </c>
      <c r="M3862" s="306">
        <v>12349.459269999999</v>
      </c>
      <c r="N3862" s="306">
        <v>12081.9799</v>
      </c>
    </row>
    <row r="3863" spans="1:14">
      <c r="A3863" s="259" t="s">
        <v>9</v>
      </c>
      <c r="B3863" s="259" t="s">
        <v>25</v>
      </c>
      <c r="C3863" s="259" t="s">
        <v>62</v>
      </c>
      <c r="D3863" s="259" t="s">
        <v>62</v>
      </c>
      <c r="E3863" s="259" t="s">
        <v>62</v>
      </c>
      <c r="F3863" s="259" t="s">
        <v>210</v>
      </c>
      <c r="G3863" s="259" t="s">
        <v>50</v>
      </c>
      <c r="H3863" s="306">
        <v>575.54790100000002</v>
      </c>
      <c r="I3863" s="306">
        <v>7592.6722909999999</v>
      </c>
      <c r="J3863" s="306">
        <v>7369.2979999999998</v>
      </c>
      <c r="K3863" s="306">
        <v>7568.1801100000002</v>
      </c>
      <c r="L3863" s="306">
        <v>7754.1353980000004</v>
      </c>
      <c r="M3863" s="306">
        <v>7723.0369119999996</v>
      </c>
      <c r="N3863" s="306">
        <v>7501.3383290000002</v>
      </c>
    </row>
    <row r="3864" spans="1:14">
      <c r="A3864" s="259" t="s">
        <v>9</v>
      </c>
      <c r="B3864" s="259" t="s">
        <v>25</v>
      </c>
      <c r="C3864" s="259" t="s">
        <v>63</v>
      </c>
      <c r="D3864" s="259" t="s">
        <v>63</v>
      </c>
      <c r="E3864" s="259" t="s">
        <v>63</v>
      </c>
      <c r="F3864" s="259" t="s">
        <v>210</v>
      </c>
      <c r="G3864" s="259" t="s">
        <v>50</v>
      </c>
      <c r="H3864" s="306">
        <v>294.9151991</v>
      </c>
      <c r="I3864" s="306">
        <v>1522.004768</v>
      </c>
      <c r="J3864" s="306">
        <v>1551.7634</v>
      </c>
      <c r="K3864" s="306">
        <v>1042.757987</v>
      </c>
      <c r="L3864" s="306">
        <v>688.90955559999998</v>
      </c>
      <c r="M3864" s="306">
        <v>887.14775159999999</v>
      </c>
      <c r="N3864" s="306">
        <v>1083.994774</v>
      </c>
    </row>
    <row r="3865" spans="1:14">
      <c r="A3865" s="259" t="s">
        <v>9</v>
      </c>
      <c r="B3865" s="259" t="s">
        <v>25</v>
      </c>
      <c r="C3865" s="259" t="s">
        <v>64</v>
      </c>
      <c r="D3865" s="259" t="s">
        <v>64</v>
      </c>
      <c r="E3865" s="259" t="s">
        <v>64</v>
      </c>
      <c r="F3865" s="259" t="s">
        <v>210</v>
      </c>
      <c r="G3865" s="259" t="s">
        <v>50</v>
      </c>
      <c r="H3865" s="306">
        <v>1979.774433</v>
      </c>
      <c r="I3865" s="306">
        <v>2008.891308</v>
      </c>
      <c r="J3865" s="306">
        <v>1900.2271000000001</v>
      </c>
      <c r="K3865" s="306">
        <v>1994.372854</v>
      </c>
      <c r="L3865" s="306">
        <v>2128.722096</v>
      </c>
      <c r="M3865" s="306">
        <v>1992.3334010000001</v>
      </c>
      <c r="N3865" s="306">
        <v>1849.6109610000001</v>
      </c>
    </row>
    <row r="3866" spans="1:14">
      <c r="A3866" s="259" t="s">
        <v>9</v>
      </c>
      <c r="B3866" s="259" t="s">
        <v>25</v>
      </c>
      <c r="C3866" s="259" t="s">
        <v>54</v>
      </c>
      <c r="D3866" s="259" t="s">
        <v>72</v>
      </c>
      <c r="E3866" s="259" t="s">
        <v>72</v>
      </c>
      <c r="F3866" s="259" t="s">
        <v>210</v>
      </c>
      <c r="G3866" s="259" t="s">
        <v>50</v>
      </c>
      <c r="H3866" s="306">
        <v>0</v>
      </c>
      <c r="I3866" s="306">
        <v>0</v>
      </c>
      <c r="J3866" s="306">
        <v>0</v>
      </c>
      <c r="K3866" s="306">
        <v>262.95915179999997</v>
      </c>
      <c r="L3866" s="306">
        <v>1365.7262129999999</v>
      </c>
      <c r="M3866" s="306">
        <v>2164.4158980000002</v>
      </c>
      <c r="N3866" s="306">
        <v>4094.5113719999999</v>
      </c>
    </row>
    <row r="3867" spans="1:14">
      <c r="A3867" s="259" t="s">
        <v>9</v>
      </c>
      <c r="B3867" s="259" t="s">
        <v>25</v>
      </c>
      <c r="C3867" s="259" t="s">
        <v>55</v>
      </c>
      <c r="D3867" s="259" t="s">
        <v>73</v>
      </c>
      <c r="E3867" s="259" t="s">
        <v>73</v>
      </c>
      <c r="F3867" s="259" t="s">
        <v>210</v>
      </c>
      <c r="G3867" s="259" t="s">
        <v>50</v>
      </c>
      <c r="H3867" s="306">
        <v>0</v>
      </c>
      <c r="I3867" s="306">
        <v>0</v>
      </c>
      <c r="J3867" s="306">
        <v>0</v>
      </c>
      <c r="K3867" s="306">
        <v>0</v>
      </c>
      <c r="L3867" s="306">
        <v>0</v>
      </c>
      <c r="M3867" s="306">
        <v>0</v>
      </c>
      <c r="N3867" s="306">
        <v>0</v>
      </c>
    </row>
    <row r="3868" spans="1:14">
      <c r="A3868" s="259" t="s">
        <v>9</v>
      </c>
      <c r="B3868" s="259" t="s">
        <v>25</v>
      </c>
      <c r="C3868" s="259" t="s">
        <v>57</v>
      </c>
      <c r="D3868" s="259" t="s">
        <v>74</v>
      </c>
      <c r="E3868" s="259" t="s">
        <v>74</v>
      </c>
      <c r="F3868" s="259" t="s">
        <v>210</v>
      </c>
      <c r="G3868" s="259" t="s">
        <v>50</v>
      </c>
      <c r="H3868" s="306">
        <v>0</v>
      </c>
      <c r="I3868" s="306">
        <v>0</v>
      </c>
      <c r="J3868" s="306">
        <v>0</v>
      </c>
      <c r="K3868" s="306">
        <v>0</v>
      </c>
      <c r="L3868" s="306">
        <v>0</v>
      </c>
      <c r="M3868" s="306">
        <v>0</v>
      </c>
      <c r="N3868" s="306">
        <v>0</v>
      </c>
    </row>
    <row r="3869" spans="1:14">
      <c r="A3869" s="259" t="s">
        <v>9</v>
      </c>
      <c r="B3869" s="259" t="s">
        <v>25</v>
      </c>
      <c r="C3869" s="259" t="s">
        <v>64</v>
      </c>
      <c r="D3869" s="259" t="s">
        <v>75</v>
      </c>
      <c r="E3869" s="259" t="s">
        <v>75</v>
      </c>
      <c r="F3869" s="259" t="s">
        <v>210</v>
      </c>
      <c r="G3869" s="259" t="s">
        <v>50</v>
      </c>
      <c r="H3869" s="306">
        <v>0</v>
      </c>
      <c r="I3869" s="306">
        <v>0</v>
      </c>
      <c r="J3869" s="306">
        <v>0</v>
      </c>
      <c r="K3869" s="306">
        <v>0</v>
      </c>
      <c r="L3869" s="306">
        <v>0</v>
      </c>
      <c r="M3869" s="306">
        <v>0</v>
      </c>
      <c r="N3869" s="306">
        <v>0</v>
      </c>
    </row>
    <row r="3870" spans="1:14">
      <c r="A3870" s="259" t="s">
        <v>9</v>
      </c>
      <c r="B3870" s="259" t="s">
        <v>25</v>
      </c>
      <c r="C3870" s="259" t="s">
        <v>60</v>
      </c>
      <c r="D3870" s="259" t="s">
        <v>76</v>
      </c>
      <c r="E3870" s="259" t="s">
        <v>76</v>
      </c>
      <c r="F3870" s="259" t="s">
        <v>210</v>
      </c>
      <c r="G3870" s="259" t="s">
        <v>50</v>
      </c>
      <c r="H3870" s="306">
        <v>0</v>
      </c>
      <c r="I3870" s="306">
        <v>0</v>
      </c>
      <c r="J3870" s="306">
        <v>0</v>
      </c>
      <c r="K3870" s="306">
        <v>0</v>
      </c>
      <c r="L3870" s="306">
        <v>0</v>
      </c>
      <c r="M3870" s="306">
        <v>0</v>
      </c>
      <c r="N3870" s="306">
        <v>0</v>
      </c>
    </row>
    <row r="3871" spans="1:14">
      <c r="A3871" s="259" t="s">
        <v>9</v>
      </c>
      <c r="B3871" s="259" t="s">
        <v>25</v>
      </c>
      <c r="C3871" s="259" t="s">
        <v>61</v>
      </c>
      <c r="D3871" s="259" t="s">
        <v>77</v>
      </c>
      <c r="E3871" s="259" t="s">
        <v>77</v>
      </c>
      <c r="F3871" s="259" t="s">
        <v>210</v>
      </c>
      <c r="G3871" s="259" t="s">
        <v>50</v>
      </c>
      <c r="H3871" s="306">
        <v>0</v>
      </c>
      <c r="I3871" s="306">
        <v>0</v>
      </c>
      <c r="J3871" s="306">
        <v>13575.102999999999</v>
      </c>
      <c r="K3871" s="306">
        <v>13918.24618</v>
      </c>
      <c r="L3871" s="306">
        <v>13867.76821</v>
      </c>
      <c r="M3871" s="306">
        <v>13821.53522</v>
      </c>
      <c r="N3871" s="306">
        <v>41134.660320000003</v>
      </c>
    </row>
    <row r="3872" spans="1:14">
      <c r="A3872" s="259" t="s">
        <v>9</v>
      </c>
      <c r="B3872" s="259" t="s">
        <v>25</v>
      </c>
      <c r="C3872" s="259" t="s">
        <v>62</v>
      </c>
      <c r="D3872" s="259" t="s">
        <v>78</v>
      </c>
      <c r="E3872" s="259" t="s">
        <v>78</v>
      </c>
      <c r="F3872" s="259" t="s">
        <v>210</v>
      </c>
      <c r="G3872" s="259" t="s">
        <v>50</v>
      </c>
      <c r="H3872" s="306">
        <v>0</v>
      </c>
      <c r="I3872" s="306">
        <v>0</v>
      </c>
      <c r="J3872" s="306">
        <v>0</v>
      </c>
      <c r="K3872" s="306">
        <v>0</v>
      </c>
      <c r="L3872" s="306">
        <v>0</v>
      </c>
      <c r="M3872" s="306">
        <v>0</v>
      </c>
      <c r="N3872" s="306">
        <v>0</v>
      </c>
    </row>
    <row r="3873" spans="1:14">
      <c r="A3873" s="259" t="s">
        <v>9</v>
      </c>
      <c r="B3873" s="259" t="s">
        <v>25</v>
      </c>
      <c r="C3873" s="259" t="s">
        <v>63</v>
      </c>
      <c r="D3873" s="259" t="s">
        <v>79</v>
      </c>
      <c r="E3873" s="259" t="s">
        <v>79</v>
      </c>
      <c r="F3873" s="259" t="s">
        <v>210</v>
      </c>
      <c r="G3873" s="259" t="s">
        <v>50</v>
      </c>
      <c r="H3873" s="306">
        <v>0</v>
      </c>
      <c r="I3873" s="306">
        <v>3667.0053560000001</v>
      </c>
      <c r="J3873" s="306">
        <v>4177.4875000000002</v>
      </c>
      <c r="K3873" s="306">
        <v>2805.4403430000002</v>
      </c>
      <c r="L3873" s="306">
        <v>3525.010311</v>
      </c>
      <c r="M3873" s="306">
        <v>4043.7490520000001</v>
      </c>
      <c r="N3873" s="306">
        <v>5326.2766419999998</v>
      </c>
    </row>
    <row r="3874" spans="1:14">
      <c r="A3874" s="259" t="s">
        <v>9</v>
      </c>
      <c r="B3874" s="259" t="s">
        <v>25</v>
      </c>
      <c r="C3874" s="259" t="s">
        <v>60</v>
      </c>
      <c r="D3874" s="259" t="s">
        <v>76</v>
      </c>
      <c r="E3874" s="259" t="s">
        <v>207</v>
      </c>
      <c r="F3874" s="259" t="s">
        <v>210</v>
      </c>
      <c r="G3874" s="259" t="s">
        <v>50</v>
      </c>
      <c r="H3874" s="306">
        <v>0</v>
      </c>
      <c r="I3874" s="306">
        <v>0</v>
      </c>
      <c r="J3874" s="306">
        <v>0</v>
      </c>
      <c r="K3874" s="306">
        <v>0</v>
      </c>
      <c r="L3874" s="306">
        <v>0</v>
      </c>
      <c r="M3874" s="306">
        <v>1757.950795</v>
      </c>
      <c r="N3874" s="306">
        <v>8151.9373109999997</v>
      </c>
    </row>
    <row r="3875" spans="1:14">
      <c r="A3875" s="259" t="s">
        <v>9</v>
      </c>
      <c r="B3875" s="259" t="s">
        <v>25</v>
      </c>
      <c r="C3875" s="259" t="s">
        <v>63</v>
      </c>
      <c r="D3875" s="259" t="s">
        <v>79</v>
      </c>
      <c r="E3875" s="259" t="s">
        <v>208</v>
      </c>
      <c r="F3875" s="259" t="s">
        <v>210</v>
      </c>
      <c r="G3875" s="259" t="s">
        <v>50</v>
      </c>
      <c r="H3875" s="306">
        <v>0</v>
      </c>
      <c r="I3875" s="306">
        <v>0</v>
      </c>
      <c r="J3875" s="306">
        <v>0</v>
      </c>
      <c r="K3875" s="306">
        <v>0</v>
      </c>
      <c r="L3875" s="306">
        <v>0</v>
      </c>
      <c r="M3875" s="306">
        <v>612.65347829999996</v>
      </c>
      <c r="N3875" s="306">
        <v>3853.7053860000001</v>
      </c>
    </row>
    <row r="3876" spans="1:14">
      <c r="A3876" s="259" t="s">
        <v>9</v>
      </c>
      <c r="B3876" s="259" t="s">
        <v>25</v>
      </c>
      <c r="C3876" s="259" t="s">
        <v>65</v>
      </c>
      <c r="D3876" s="259" t="s">
        <v>209</v>
      </c>
      <c r="E3876" s="259" t="s">
        <v>80</v>
      </c>
      <c r="F3876" s="259" t="s">
        <v>210</v>
      </c>
      <c r="G3876" s="259" t="s">
        <v>50</v>
      </c>
      <c r="H3876" s="306">
        <v>0</v>
      </c>
      <c r="I3876" s="306">
        <v>0</v>
      </c>
      <c r="J3876" s="306">
        <v>0</v>
      </c>
      <c r="K3876" s="306">
        <v>0</v>
      </c>
      <c r="L3876" s="306">
        <v>0</v>
      </c>
      <c r="M3876" s="306">
        <v>0</v>
      </c>
      <c r="N3876" s="306">
        <v>0</v>
      </c>
    </row>
    <row r="3877" spans="1:14">
      <c r="A3877" s="259" t="s">
        <v>9</v>
      </c>
      <c r="B3877" s="259" t="s">
        <v>25</v>
      </c>
      <c r="C3877" s="259" t="s">
        <v>65</v>
      </c>
      <c r="D3877" s="259" t="s">
        <v>209</v>
      </c>
      <c r="E3877" s="259" t="s">
        <v>81</v>
      </c>
      <c r="F3877" s="259" t="s">
        <v>210</v>
      </c>
      <c r="G3877" s="259" t="s">
        <v>50</v>
      </c>
      <c r="H3877" s="306">
        <v>0</v>
      </c>
      <c r="I3877" s="306">
        <v>0</v>
      </c>
      <c r="J3877" s="306">
        <v>0</v>
      </c>
      <c r="K3877" s="306">
        <v>0</v>
      </c>
      <c r="L3877" s="306">
        <v>0</v>
      </c>
      <c r="M3877" s="306">
        <v>0</v>
      </c>
      <c r="N3877" s="306">
        <v>0</v>
      </c>
    </row>
    <row r="3878" spans="1:14">
      <c r="A3878" s="259" t="s">
        <v>9</v>
      </c>
      <c r="B3878" s="259" t="s">
        <v>26</v>
      </c>
      <c r="C3878" s="259" t="s">
        <v>48</v>
      </c>
      <c r="D3878" s="259" t="s">
        <v>48</v>
      </c>
      <c r="E3878" s="259" t="s">
        <v>48</v>
      </c>
      <c r="F3878" s="259" t="s">
        <v>210</v>
      </c>
      <c r="G3878" s="259" t="s">
        <v>50</v>
      </c>
      <c r="H3878" s="306">
        <v>0</v>
      </c>
      <c r="I3878" s="306">
        <v>0</v>
      </c>
      <c r="J3878" s="306">
        <v>0</v>
      </c>
      <c r="K3878" s="306">
        <v>0</v>
      </c>
      <c r="L3878" s="306">
        <v>0</v>
      </c>
      <c r="M3878" s="306">
        <v>0</v>
      </c>
      <c r="N3878" s="306">
        <v>0</v>
      </c>
    </row>
    <row r="3879" spans="1:14">
      <c r="A3879" s="259" t="s">
        <v>9</v>
      </c>
      <c r="B3879" s="259" t="s">
        <v>26</v>
      </c>
      <c r="C3879" s="259" t="s">
        <v>53</v>
      </c>
      <c r="D3879" s="259" t="s">
        <v>53</v>
      </c>
      <c r="E3879" s="259" t="s">
        <v>53</v>
      </c>
      <c r="F3879" s="259" t="s">
        <v>210</v>
      </c>
      <c r="G3879" s="259" t="s">
        <v>50</v>
      </c>
      <c r="H3879" s="306">
        <v>0</v>
      </c>
      <c r="I3879" s="306">
        <v>0</v>
      </c>
      <c r="J3879" s="306">
        <v>0</v>
      </c>
      <c r="K3879" s="306">
        <v>0</v>
      </c>
      <c r="L3879" s="306">
        <v>0</v>
      </c>
      <c r="M3879" s="306">
        <v>0</v>
      </c>
      <c r="N3879" s="306">
        <v>0</v>
      </c>
    </row>
    <row r="3880" spans="1:14">
      <c r="A3880" s="259" t="s">
        <v>9</v>
      </c>
      <c r="B3880" s="259" t="s">
        <v>26</v>
      </c>
      <c r="C3880" s="259" t="s">
        <v>54</v>
      </c>
      <c r="D3880" s="259" t="s">
        <v>54</v>
      </c>
      <c r="E3880" s="259" t="s">
        <v>54</v>
      </c>
      <c r="F3880" s="259" t="s">
        <v>210</v>
      </c>
      <c r="G3880" s="259" t="s">
        <v>50</v>
      </c>
      <c r="H3880" s="306">
        <v>5555.4541339999996</v>
      </c>
      <c r="I3880" s="306">
        <v>5958.8284919999996</v>
      </c>
      <c r="J3880" s="306">
        <v>5279.5767999999998</v>
      </c>
      <c r="K3880" s="306">
        <v>6035.0171039999996</v>
      </c>
      <c r="L3880" s="306">
        <v>5553.9797939999999</v>
      </c>
      <c r="M3880" s="306">
        <v>4143.7341150000002</v>
      </c>
      <c r="N3880" s="306">
        <v>3009.3581559999998</v>
      </c>
    </row>
    <row r="3881" spans="1:14">
      <c r="A3881" s="259" t="s">
        <v>9</v>
      </c>
      <c r="B3881" s="259" t="s">
        <v>26</v>
      </c>
      <c r="C3881" s="259" t="s">
        <v>55</v>
      </c>
      <c r="D3881" s="259" t="s">
        <v>55</v>
      </c>
      <c r="E3881" s="259" t="s">
        <v>55</v>
      </c>
      <c r="F3881" s="259" t="s">
        <v>210</v>
      </c>
      <c r="G3881" s="259" t="s">
        <v>50</v>
      </c>
      <c r="H3881" s="306">
        <v>45.181952000000003</v>
      </c>
      <c r="I3881" s="306">
        <v>45.181952000000003</v>
      </c>
      <c r="J3881" s="306">
        <v>46.922792000000001</v>
      </c>
      <c r="K3881" s="306">
        <v>46.922792000000001</v>
      </c>
      <c r="L3881" s="306">
        <v>45.181952000000003</v>
      </c>
      <c r="M3881" s="306">
        <v>45.803671999999999</v>
      </c>
      <c r="N3881" s="306">
        <v>0.24012</v>
      </c>
    </row>
    <row r="3882" spans="1:14">
      <c r="A3882" s="259" t="s">
        <v>9</v>
      </c>
      <c r="B3882" s="259" t="s">
        <v>26</v>
      </c>
      <c r="C3882" s="259" t="s">
        <v>56</v>
      </c>
      <c r="D3882" s="259" t="s">
        <v>56</v>
      </c>
      <c r="E3882" s="259" t="s">
        <v>56</v>
      </c>
      <c r="F3882" s="259" t="s">
        <v>210</v>
      </c>
      <c r="G3882" s="259" t="s">
        <v>50</v>
      </c>
      <c r="H3882" s="306">
        <v>0</v>
      </c>
      <c r="I3882" s="306">
        <v>0</v>
      </c>
      <c r="J3882" s="306">
        <v>0</v>
      </c>
      <c r="K3882" s="306">
        <v>0</v>
      </c>
      <c r="L3882" s="306">
        <v>0</v>
      </c>
      <c r="M3882" s="306">
        <v>0</v>
      </c>
      <c r="N3882" s="306">
        <v>0</v>
      </c>
    </row>
    <row r="3883" spans="1:14">
      <c r="A3883" s="259" t="s">
        <v>9</v>
      </c>
      <c r="B3883" s="259" t="s">
        <v>26</v>
      </c>
      <c r="C3883" s="259" t="s">
        <v>57</v>
      </c>
      <c r="D3883" s="259" t="s">
        <v>57</v>
      </c>
      <c r="E3883" s="259" t="s">
        <v>57</v>
      </c>
      <c r="F3883" s="259" t="s">
        <v>210</v>
      </c>
      <c r="G3883" s="259" t="s">
        <v>50</v>
      </c>
      <c r="H3883" s="306">
        <v>0</v>
      </c>
      <c r="I3883" s="306">
        <v>0</v>
      </c>
      <c r="J3883" s="306">
        <v>0</v>
      </c>
      <c r="K3883" s="306">
        <v>0</v>
      </c>
      <c r="L3883" s="306">
        <v>0</v>
      </c>
      <c r="M3883" s="306">
        <v>0</v>
      </c>
      <c r="N3883" s="306">
        <v>0</v>
      </c>
    </row>
    <row r="3884" spans="1:14">
      <c r="A3884" s="259" t="s">
        <v>9</v>
      </c>
      <c r="B3884" s="259" t="s">
        <v>26</v>
      </c>
      <c r="C3884" s="259" t="s">
        <v>58</v>
      </c>
      <c r="D3884" s="259" t="s">
        <v>58</v>
      </c>
      <c r="E3884" s="259" t="s">
        <v>58</v>
      </c>
      <c r="F3884" s="259" t="s">
        <v>210</v>
      </c>
      <c r="G3884" s="259" t="s">
        <v>50</v>
      </c>
      <c r="H3884" s="306">
        <v>0</v>
      </c>
      <c r="I3884" s="306">
        <v>0</v>
      </c>
      <c r="J3884" s="306">
        <v>0</v>
      </c>
      <c r="K3884" s="306">
        <v>0</v>
      </c>
      <c r="L3884" s="306">
        <v>0</v>
      </c>
      <c r="M3884" s="306">
        <v>0</v>
      </c>
      <c r="N3884" s="306">
        <v>0</v>
      </c>
    </row>
    <row r="3885" spans="1:14">
      <c r="A3885" s="259" t="s">
        <v>9</v>
      </c>
      <c r="B3885" s="259" t="s">
        <v>26</v>
      </c>
      <c r="C3885" s="259" t="s">
        <v>59</v>
      </c>
      <c r="D3885" s="259" t="s">
        <v>59</v>
      </c>
      <c r="E3885" s="259" t="s">
        <v>59</v>
      </c>
      <c r="F3885" s="259" t="s">
        <v>210</v>
      </c>
      <c r="G3885" s="259" t="s">
        <v>50</v>
      </c>
      <c r="H3885" s="306">
        <v>8.3611883589999998</v>
      </c>
      <c r="I3885" s="306">
        <v>8.361194545</v>
      </c>
      <c r="J3885" s="306">
        <v>8.3611903000000005</v>
      </c>
      <c r="K3885" s="306">
        <v>8.3611902790000006</v>
      </c>
      <c r="L3885" s="306">
        <v>8.3611944230000006</v>
      </c>
      <c r="M3885" s="306">
        <v>8.3611948419999997</v>
      </c>
      <c r="N3885" s="306">
        <v>8.3611962979999994</v>
      </c>
    </row>
    <row r="3886" spans="1:14">
      <c r="A3886" s="259" t="s">
        <v>9</v>
      </c>
      <c r="B3886" s="259" t="s">
        <v>26</v>
      </c>
      <c r="C3886" s="259" t="s">
        <v>60</v>
      </c>
      <c r="D3886" s="259" t="s">
        <v>60</v>
      </c>
      <c r="E3886" s="259" t="s">
        <v>60</v>
      </c>
      <c r="F3886" s="259" t="s">
        <v>210</v>
      </c>
      <c r="G3886" s="259" t="s">
        <v>50</v>
      </c>
      <c r="H3886" s="306">
        <v>530.61876119999999</v>
      </c>
      <c r="I3886" s="306">
        <v>530.61876119999999</v>
      </c>
      <c r="J3886" s="306">
        <v>530.61875999999995</v>
      </c>
      <c r="K3886" s="306">
        <v>530.61876119999999</v>
      </c>
      <c r="L3886" s="306">
        <v>530.61876119999999</v>
      </c>
      <c r="M3886" s="306">
        <v>530.61876119999999</v>
      </c>
      <c r="N3886" s="306">
        <v>530.61876119999999</v>
      </c>
    </row>
    <row r="3887" spans="1:14">
      <c r="A3887" s="259" t="s">
        <v>9</v>
      </c>
      <c r="B3887" s="259" t="s">
        <v>26</v>
      </c>
      <c r="C3887" s="259" t="s">
        <v>61</v>
      </c>
      <c r="D3887" s="259" t="s">
        <v>61</v>
      </c>
      <c r="E3887" s="259" t="s">
        <v>61</v>
      </c>
      <c r="F3887" s="259" t="s">
        <v>210</v>
      </c>
      <c r="G3887" s="259" t="s">
        <v>50</v>
      </c>
      <c r="H3887" s="306">
        <v>140.4231102</v>
      </c>
      <c r="I3887" s="306">
        <v>140.4231102</v>
      </c>
      <c r="J3887" s="306">
        <v>140.42311000000001</v>
      </c>
      <c r="K3887" s="306">
        <v>140.4231102</v>
      </c>
      <c r="L3887" s="306">
        <v>140.4231102</v>
      </c>
      <c r="M3887" s="306">
        <v>140.4231102</v>
      </c>
      <c r="N3887" s="306">
        <v>140.4231102</v>
      </c>
    </row>
    <row r="3888" spans="1:14">
      <c r="A3888" s="259" t="s">
        <v>9</v>
      </c>
      <c r="B3888" s="259" t="s">
        <v>26</v>
      </c>
      <c r="C3888" s="259" t="s">
        <v>63</v>
      </c>
      <c r="D3888" s="259" t="s">
        <v>63</v>
      </c>
      <c r="E3888" s="259" t="s">
        <v>63</v>
      </c>
      <c r="F3888" s="259" t="s">
        <v>210</v>
      </c>
      <c r="G3888" s="259" t="s">
        <v>50</v>
      </c>
      <c r="H3888" s="306">
        <v>0</v>
      </c>
      <c r="I3888" s="306">
        <v>0</v>
      </c>
      <c r="J3888" s="306">
        <v>0</v>
      </c>
      <c r="K3888" s="306">
        <v>0</v>
      </c>
      <c r="L3888" s="306">
        <v>0</v>
      </c>
      <c r="M3888" s="306">
        <v>0</v>
      </c>
      <c r="N3888" s="306">
        <v>0</v>
      </c>
    </row>
    <row r="3889" spans="1:14">
      <c r="A3889" s="259" t="s">
        <v>9</v>
      </c>
      <c r="B3889" s="259" t="s">
        <v>26</v>
      </c>
      <c r="C3889" s="259" t="s">
        <v>64</v>
      </c>
      <c r="D3889" s="259" t="s">
        <v>64</v>
      </c>
      <c r="E3889" s="259" t="s">
        <v>64</v>
      </c>
      <c r="F3889" s="259" t="s">
        <v>210</v>
      </c>
      <c r="G3889" s="259" t="s">
        <v>50</v>
      </c>
      <c r="H3889" s="306">
        <v>335.45197889999997</v>
      </c>
      <c r="I3889" s="306">
        <v>331.8231758</v>
      </c>
      <c r="J3889" s="306">
        <v>331.82317999999998</v>
      </c>
      <c r="K3889" s="306">
        <v>331.82318029999999</v>
      </c>
      <c r="L3889" s="306">
        <v>331.8231725</v>
      </c>
      <c r="M3889" s="306">
        <v>303.79118099999999</v>
      </c>
      <c r="N3889" s="306">
        <v>321.4519823</v>
      </c>
    </row>
    <row r="3890" spans="1:14">
      <c r="A3890" s="259" t="s">
        <v>9</v>
      </c>
      <c r="B3890" s="259" t="s">
        <v>26</v>
      </c>
      <c r="C3890" s="259" t="s">
        <v>54</v>
      </c>
      <c r="D3890" s="259" t="s">
        <v>72</v>
      </c>
      <c r="E3890" s="259" t="s">
        <v>72</v>
      </c>
      <c r="F3890" s="259" t="s">
        <v>210</v>
      </c>
      <c r="G3890" s="259" t="s">
        <v>50</v>
      </c>
      <c r="H3890" s="306">
        <v>0</v>
      </c>
      <c r="I3890" s="306">
        <v>0</v>
      </c>
      <c r="J3890" s="306">
        <v>0</v>
      </c>
      <c r="K3890" s="306">
        <v>0</v>
      </c>
      <c r="L3890" s="306">
        <v>0</v>
      </c>
      <c r="M3890" s="306">
        <v>0</v>
      </c>
      <c r="N3890" s="306">
        <v>0</v>
      </c>
    </row>
    <row r="3891" spans="1:14">
      <c r="A3891" s="259" t="s">
        <v>9</v>
      </c>
      <c r="B3891" s="259" t="s">
        <v>26</v>
      </c>
      <c r="C3891" s="259" t="s">
        <v>55</v>
      </c>
      <c r="D3891" s="259" t="s">
        <v>73</v>
      </c>
      <c r="E3891" s="259" t="s">
        <v>73</v>
      </c>
      <c r="F3891" s="259" t="s">
        <v>210</v>
      </c>
      <c r="G3891" s="259" t="s">
        <v>50</v>
      </c>
      <c r="H3891" s="306">
        <v>0</v>
      </c>
      <c r="I3891" s="306">
        <v>0</v>
      </c>
      <c r="J3891" s="306">
        <v>0</v>
      </c>
      <c r="K3891" s="306">
        <v>0</v>
      </c>
      <c r="L3891" s="306">
        <v>0</v>
      </c>
      <c r="M3891" s="306">
        <v>0</v>
      </c>
      <c r="N3891" s="306">
        <v>0</v>
      </c>
    </row>
    <row r="3892" spans="1:14">
      <c r="A3892" s="259" t="s">
        <v>9</v>
      </c>
      <c r="B3892" s="259" t="s">
        <v>26</v>
      </c>
      <c r="C3892" s="259" t="s">
        <v>57</v>
      </c>
      <c r="D3892" s="259" t="s">
        <v>74</v>
      </c>
      <c r="E3892" s="259" t="s">
        <v>74</v>
      </c>
      <c r="F3892" s="259" t="s">
        <v>210</v>
      </c>
      <c r="G3892" s="259" t="s">
        <v>50</v>
      </c>
      <c r="H3892" s="306">
        <v>0</v>
      </c>
      <c r="I3892" s="306">
        <v>0</v>
      </c>
      <c r="J3892" s="306">
        <v>0</v>
      </c>
      <c r="K3892" s="306">
        <v>0</v>
      </c>
      <c r="L3892" s="306">
        <v>0</v>
      </c>
      <c r="M3892" s="306">
        <v>0</v>
      </c>
      <c r="N3892" s="306">
        <v>0</v>
      </c>
    </row>
    <row r="3893" spans="1:14">
      <c r="A3893" s="259" t="s">
        <v>9</v>
      </c>
      <c r="B3893" s="259" t="s">
        <v>26</v>
      </c>
      <c r="C3893" s="259" t="s">
        <v>64</v>
      </c>
      <c r="D3893" s="259" t="s">
        <v>75</v>
      </c>
      <c r="E3893" s="259" t="s">
        <v>75</v>
      </c>
      <c r="F3893" s="259" t="s">
        <v>210</v>
      </c>
      <c r="G3893" s="259" t="s">
        <v>50</v>
      </c>
      <c r="H3893" s="306">
        <v>0</v>
      </c>
      <c r="I3893" s="306">
        <v>0</v>
      </c>
      <c r="J3893" s="306">
        <v>0</v>
      </c>
      <c r="K3893" s="306">
        <v>0</v>
      </c>
      <c r="L3893" s="306">
        <v>0</v>
      </c>
      <c r="M3893" s="306">
        <v>0</v>
      </c>
      <c r="N3893" s="306">
        <v>0</v>
      </c>
    </row>
    <row r="3894" spans="1:14">
      <c r="A3894" s="259" t="s">
        <v>9</v>
      </c>
      <c r="B3894" s="259" t="s">
        <v>26</v>
      </c>
      <c r="C3894" s="259" t="s">
        <v>60</v>
      </c>
      <c r="D3894" s="259" t="s">
        <v>76</v>
      </c>
      <c r="E3894" s="259" t="s">
        <v>76</v>
      </c>
      <c r="F3894" s="259" t="s">
        <v>210</v>
      </c>
      <c r="G3894" s="259" t="s">
        <v>50</v>
      </c>
      <c r="H3894" s="306">
        <v>0</v>
      </c>
      <c r="I3894" s="306">
        <v>0</v>
      </c>
      <c r="J3894" s="306">
        <v>0</v>
      </c>
      <c r="K3894" s="306">
        <v>0</v>
      </c>
      <c r="L3894" s="306">
        <v>0</v>
      </c>
      <c r="M3894" s="306">
        <v>5722.0503470000003</v>
      </c>
      <c r="N3894" s="306">
        <v>12466.31084</v>
      </c>
    </row>
    <row r="3895" spans="1:14">
      <c r="A3895" s="259" t="s">
        <v>9</v>
      </c>
      <c r="B3895" s="259" t="s">
        <v>26</v>
      </c>
      <c r="C3895" s="259" t="s">
        <v>61</v>
      </c>
      <c r="D3895" s="259" t="s">
        <v>77</v>
      </c>
      <c r="E3895" s="259" t="s">
        <v>77</v>
      </c>
      <c r="F3895" s="259" t="s">
        <v>210</v>
      </c>
      <c r="G3895" s="259" t="s">
        <v>50</v>
      </c>
      <c r="H3895" s="306">
        <v>0</v>
      </c>
      <c r="I3895" s="306">
        <v>0</v>
      </c>
      <c r="J3895" s="306">
        <v>0</v>
      </c>
      <c r="K3895" s="306">
        <v>0</v>
      </c>
      <c r="L3895" s="306">
        <v>0</v>
      </c>
      <c r="M3895" s="306">
        <v>0</v>
      </c>
      <c r="N3895" s="306">
        <v>0</v>
      </c>
    </row>
    <row r="3896" spans="1:14">
      <c r="A3896" s="259" t="s">
        <v>9</v>
      </c>
      <c r="B3896" s="259" t="s">
        <v>26</v>
      </c>
      <c r="C3896" s="259" t="s">
        <v>62</v>
      </c>
      <c r="D3896" s="259" t="s">
        <v>78</v>
      </c>
      <c r="E3896" s="259" t="s">
        <v>78</v>
      </c>
      <c r="F3896" s="259" t="s">
        <v>210</v>
      </c>
      <c r="G3896" s="259" t="s">
        <v>50</v>
      </c>
      <c r="H3896" s="306">
        <v>669.09929199999999</v>
      </c>
      <c r="I3896" s="306">
        <v>1765.455359</v>
      </c>
      <c r="J3896" s="306">
        <v>1765.4554000000001</v>
      </c>
      <c r="K3896" s="306">
        <v>1765.455359</v>
      </c>
      <c r="L3896" s="306">
        <v>1765.455359</v>
      </c>
      <c r="M3896" s="306">
        <v>1765.455359</v>
      </c>
      <c r="N3896" s="306">
        <v>1765.455359</v>
      </c>
    </row>
    <row r="3897" spans="1:14">
      <c r="A3897" s="259" t="s">
        <v>9</v>
      </c>
      <c r="B3897" s="259" t="s">
        <v>26</v>
      </c>
      <c r="C3897" s="259" t="s">
        <v>63</v>
      </c>
      <c r="D3897" s="259" t="s">
        <v>79</v>
      </c>
      <c r="E3897" s="259" t="s">
        <v>79</v>
      </c>
      <c r="F3897" s="259" t="s">
        <v>210</v>
      </c>
      <c r="G3897" s="259" t="s">
        <v>50</v>
      </c>
      <c r="H3897" s="306">
        <v>0</v>
      </c>
      <c r="I3897" s="306">
        <v>0</v>
      </c>
      <c r="J3897" s="306">
        <v>0</v>
      </c>
      <c r="K3897" s="306">
        <v>0</v>
      </c>
      <c r="L3897" s="306">
        <v>0</v>
      </c>
      <c r="M3897" s="306">
        <v>0</v>
      </c>
      <c r="N3897" s="306">
        <v>0</v>
      </c>
    </row>
    <row r="3898" spans="1:14">
      <c r="A3898" s="259" t="s">
        <v>9</v>
      </c>
      <c r="B3898" s="259" t="s">
        <v>26</v>
      </c>
      <c r="C3898" s="259" t="s">
        <v>60</v>
      </c>
      <c r="D3898" s="259" t="s">
        <v>76</v>
      </c>
      <c r="E3898" s="259" t="s">
        <v>207</v>
      </c>
      <c r="F3898" s="259" t="s">
        <v>210</v>
      </c>
      <c r="G3898" s="259" t="s">
        <v>50</v>
      </c>
      <c r="H3898" s="306">
        <v>0</v>
      </c>
      <c r="I3898" s="306">
        <v>0</v>
      </c>
      <c r="J3898" s="306">
        <v>0</v>
      </c>
      <c r="K3898" s="306">
        <v>0</v>
      </c>
      <c r="L3898" s="306">
        <v>0</v>
      </c>
      <c r="M3898" s="306">
        <v>1738.354562</v>
      </c>
      <c r="N3898" s="306">
        <v>4952.5171970000001</v>
      </c>
    </row>
    <row r="3899" spans="1:14">
      <c r="A3899" s="259" t="s">
        <v>9</v>
      </c>
      <c r="B3899" s="259" t="s">
        <v>26</v>
      </c>
      <c r="C3899" s="259" t="s">
        <v>63</v>
      </c>
      <c r="D3899" s="259" t="s">
        <v>79</v>
      </c>
      <c r="E3899" s="259" t="s">
        <v>208</v>
      </c>
      <c r="F3899" s="259" t="s">
        <v>210</v>
      </c>
      <c r="G3899" s="259" t="s">
        <v>50</v>
      </c>
      <c r="H3899" s="306">
        <v>0</v>
      </c>
      <c r="I3899" s="306">
        <v>0</v>
      </c>
      <c r="J3899" s="306">
        <v>0</v>
      </c>
      <c r="K3899" s="306">
        <v>0</v>
      </c>
      <c r="L3899" s="306">
        <v>0</v>
      </c>
      <c r="M3899" s="306">
        <v>736.22979239999995</v>
      </c>
      <c r="N3899" s="306">
        <v>2097.495406</v>
      </c>
    </row>
    <row r="3900" spans="1:14">
      <c r="A3900" s="259" t="s">
        <v>9</v>
      </c>
      <c r="B3900" s="259" t="s">
        <v>26</v>
      </c>
      <c r="C3900" s="259" t="s">
        <v>65</v>
      </c>
      <c r="D3900" s="259" t="s">
        <v>209</v>
      </c>
      <c r="E3900" s="259" t="s">
        <v>80</v>
      </c>
      <c r="F3900" s="259" t="s">
        <v>210</v>
      </c>
      <c r="G3900" s="259" t="s">
        <v>50</v>
      </c>
      <c r="H3900" s="306">
        <v>0</v>
      </c>
      <c r="I3900" s="306">
        <v>0</v>
      </c>
      <c r="J3900" s="306">
        <v>0</v>
      </c>
      <c r="K3900" s="306">
        <v>0</v>
      </c>
      <c r="L3900" s="306">
        <v>0</v>
      </c>
      <c r="M3900" s="306">
        <v>0</v>
      </c>
      <c r="N3900" s="306">
        <v>0</v>
      </c>
    </row>
    <row r="3901" spans="1:14">
      <c r="A3901" s="259" t="s">
        <v>9</v>
      </c>
      <c r="B3901" s="259" t="s">
        <v>26</v>
      </c>
      <c r="C3901" s="259" t="s">
        <v>65</v>
      </c>
      <c r="D3901" s="259" t="s">
        <v>209</v>
      </c>
      <c r="E3901" s="259" t="s">
        <v>81</v>
      </c>
      <c r="F3901" s="259" t="s">
        <v>210</v>
      </c>
      <c r="G3901" s="259" t="s">
        <v>50</v>
      </c>
      <c r="H3901" s="306">
        <v>0</v>
      </c>
      <c r="I3901" s="306">
        <v>0</v>
      </c>
      <c r="J3901" s="306">
        <v>0</v>
      </c>
      <c r="K3901" s="306">
        <v>0</v>
      </c>
      <c r="L3901" s="306">
        <v>0</v>
      </c>
      <c r="M3901" s="306">
        <v>0</v>
      </c>
      <c r="N3901" s="306">
        <v>0</v>
      </c>
    </row>
    <row r="3902" spans="1:14">
      <c r="A3902" s="259" t="s">
        <v>9</v>
      </c>
      <c r="B3902" s="259" t="s">
        <v>27</v>
      </c>
      <c r="C3902" s="259" t="s">
        <v>48</v>
      </c>
      <c r="D3902" s="259" t="s">
        <v>48</v>
      </c>
      <c r="E3902" s="259" t="s">
        <v>48</v>
      </c>
      <c r="F3902" s="259" t="s">
        <v>210</v>
      </c>
      <c r="G3902" s="259" t="s">
        <v>50</v>
      </c>
      <c r="H3902" s="306">
        <v>0</v>
      </c>
      <c r="I3902" s="306">
        <v>0</v>
      </c>
      <c r="J3902" s="306">
        <v>0</v>
      </c>
      <c r="K3902" s="306">
        <v>0</v>
      </c>
      <c r="L3902" s="306">
        <v>0</v>
      </c>
      <c r="M3902" s="306">
        <v>0</v>
      </c>
      <c r="N3902" s="306">
        <v>0</v>
      </c>
    </row>
    <row r="3903" spans="1:14">
      <c r="A3903" s="259" t="s">
        <v>9</v>
      </c>
      <c r="B3903" s="259" t="s">
        <v>27</v>
      </c>
      <c r="C3903" s="259" t="s">
        <v>53</v>
      </c>
      <c r="D3903" s="259" t="s">
        <v>53</v>
      </c>
      <c r="E3903" s="259" t="s">
        <v>53</v>
      </c>
      <c r="F3903" s="259" t="s">
        <v>210</v>
      </c>
      <c r="G3903" s="259" t="s">
        <v>50</v>
      </c>
      <c r="H3903" s="306">
        <v>0</v>
      </c>
      <c r="I3903" s="306">
        <v>0</v>
      </c>
      <c r="J3903" s="306">
        <v>0</v>
      </c>
      <c r="K3903" s="306">
        <v>0</v>
      </c>
      <c r="L3903" s="306">
        <v>0</v>
      </c>
      <c r="M3903" s="306">
        <v>0</v>
      </c>
      <c r="N3903" s="306">
        <v>0</v>
      </c>
    </row>
    <row r="3904" spans="1:14">
      <c r="A3904" s="259" t="s">
        <v>9</v>
      </c>
      <c r="B3904" s="259" t="s">
        <v>27</v>
      </c>
      <c r="C3904" s="259" t="s">
        <v>54</v>
      </c>
      <c r="D3904" s="259" t="s">
        <v>54</v>
      </c>
      <c r="E3904" s="259" t="s">
        <v>54</v>
      </c>
      <c r="F3904" s="259" t="s">
        <v>210</v>
      </c>
      <c r="G3904" s="259" t="s">
        <v>50</v>
      </c>
      <c r="H3904" s="306">
        <v>0</v>
      </c>
      <c r="I3904" s="306">
        <v>0</v>
      </c>
      <c r="J3904" s="306">
        <v>0</v>
      </c>
      <c r="K3904" s="306">
        <v>0</v>
      </c>
      <c r="L3904" s="306">
        <v>0</v>
      </c>
      <c r="M3904" s="306">
        <v>0</v>
      </c>
      <c r="N3904" s="306">
        <v>0</v>
      </c>
    </row>
    <row r="3905" spans="1:14">
      <c r="A3905" s="259" t="s">
        <v>9</v>
      </c>
      <c r="B3905" s="259" t="s">
        <v>27</v>
      </c>
      <c r="C3905" s="259" t="s">
        <v>55</v>
      </c>
      <c r="D3905" s="259" t="s">
        <v>55</v>
      </c>
      <c r="E3905" s="259" t="s">
        <v>55</v>
      </c>
      <c r="F3905" s="259" t="s">
        <v>210</v>
      </c>
      <c r="G3905" s="259" t="s">
        <v>50</v>
      </c>
      <c r="H3905" s="306">
        <v>1.2310099999999999</v>
      </c>
      <c r="I3905" s="306">
        <v>0.79376000000000002</v>
      </c>
      <c r="J3905" s="306">
        <v>1.3205279999999999</v>
      </c>
      <c r="K3905" s="306">
        <v>1.183424</v>
      </c>
      <c r="L3905" s="306">
        <v>0</v>
      </c>
      <c r="M3905" s="306">
        <v>0</v>
      </c>
      <c r="N3905" s="306">
        <v>0</v>
      </c>
    </row>
    <row r="3906" spans="1:14">
      <c r="A3906" s="259" t="s">
        <v>9</v>
      </c>
      <c r="B3906" s="259" t="s">
        <v>27</v>
      </c>
      <c r="C3906" s="259" t="s">
        <v>56</v>
      </c>
      <c r="D3906" s="259" t="s">
        <v>56</v>
      </c>
      <c r="E3906" s="259" t="s">
        <v>56</v>
      </c>
      <c r="F3906" s="259" t="s">
        <v>210</v>
      </c>
      <c r="G3906" s="259" t="s">
        <v>50</v>
      </c>
      <c r="H3906" s="306">
        <v>0</v>
      </c>
      <c r="I3906" s="306">
        <v>0</v>
      </c>
      <c r="J3906" s="306">
        <v>0</v>
      </c>
      <c r="K3906" s="306">
        <v>0</v>
      </c>
      <c r="L3906" s="306">
        <v>0</v>
      </c>
      <c r="M3906" s="306">
        <v>0</v>
      </c>
      <c r="N3906" s="306">
        <v>0</v>
      </c>
    </row>
    <row r="3907" spans="1:14">
      <c r="A3907" s="259" t="s">
        <v>9</v>
      </c>
      <c r="B3907" s="259" t="s">
        <v>27</v>
      </c>
      <c r="C3907" s="259" t="s">
        <v>57</v>
      </c>
      <c r="D3907" s="259" t="s">
        <v>57</v>
      </c>
      <c r="E3907" s="259" t="s">
        <v>57</v>
      </c>
      <c r="F3907" s="259" t="s">
        <v>210</v>
      </c>
      <c r="G3907" s="259" t="s">
        <v>50</v>
      </c>
      <c r="H3907" s="306">
        <v>0</v>
      </c>
      <c r="I3907" s="306">
        <v>0</v>
      </c>
      <c r="J3907" s="306">
        <v>0</v>
      </c>
      <c r="K3907" s="306">
        <v>0</v>
      </c>
      <c r="L3907" s="306">
        <v>0</v>
      </c>
      <c r="M3907" s="306">
        <v>0</v>
      </c>
      <c r="N3907" s="306">
        <v>0</v>
      </c>
    </row>
    <row r="3908" spans="1:14">
      <c r="A3908" s="259" t="s">
        <v>9</v>
      </c>
      <c r="B3908" s="259" t="s">
        <v>27</v>
      </c>
      <c r="C3908" s="259" t="s">
        <v>58</v>
      </c>
      <c r="D3908" s="259" t="s">
        <v>58</v>
      </c>
      <c r="E3908" s="259" t="s">
        <v>58</v>
      </c>
      <c r="F3908" s="259" t="s">
        <v>210</v>
      </c>
      <c r="G3908" s="259" t="s">
        <v>50</v>
      </c>
      <c r="H3908" s="306">
        <v>0</v>
      </c>
      <c r="I3908" s="306">
        <v>0</v>
      </c>
      <c r="J3908" s="306">
        <v>0</v>
      </c>
      <c r="K3908" s="306">
        <v>0</v>
      </c>
      <c r="L3908" s="306">
        <v>0</v>
      </c>
      <c r="M3908" s="306">
        <v>0</v>
      </c>
      <c r="N3908" s="306">
        <v>0</v>
      </c>
    </row>
    <row r="3909" spans="1:14">
      <c r="A3909" s="259" t="s">
        <v>9</v>
      </c>
      <c r="B3909" s="259" t="s">
        <v>27</v>
      </c>
      <c r="C3909" s="259" t="s">
        <v>59</v>
      </c>
      <c r="D3909" s="259" t="s">
        <v>59</v>
      </c>
      <c r="E3909" s="259" t="s">
        <v>59</v>
      </c>
      <c r="F3909" s="259" t="s">
        <v>210</v>
      </c>
      <c r="G3909" s="259" t="s">
        <v>50</v>
      </c>
      <c r="H3909" s="306">
        <v>1267.8717810000001</v>
      </c>
      <c r="I3909" s="306">
        <v>1267.871766</v>
      </c>
      <c r="J3909" s="306">
        <v>1267.8717999999999</v>
      </c>
      <c r="K3909" s="306">
        <v>1267.8717690000001</v>
      </c>
      <c r="L3909" s="306">
        <v>1267.8717819999999</v>
      </c>
      <c r="M3909" s="306">
        <v>1267.8717469999999</v>
      </c>
      <c r="N3909" s="306">
        <v>1267.8718100000001</v>
      </c>
    </row>
    <row r="3910" spans="1:14">
      <c r="A3910" s="259" t="s">
        <v>9</v>
      </c>
      <c r="B3910" s="259" t="s">
        <v>27</v>
      </c>
      <c r="C3910" s="259" t="s">
        <v>60</v>
      </c>
      <c r="D3910" s="259" t="s">
        <v>60</v>
      </c>
      <c r="E3910" s="259" t="s">
        <v>60</v>
      </c>
      <c r="F3910" s="259" t="s">
        <v>210</v>
      </c>
      <c r="G3910" s="259" t="s">
        <v>50</v>
      </c>
      <c r="H3910" s="306">
        <v>282.81551159999998</v>
      </c>
      <c r="I3910" s="306">
        <v>463.95268249999998</v>
      </c>
      <c r="J3910" s="306">
        <v>463.95267999999999</v>
      </c>
      <c r="K3910" s="306">
        <v>463.95268249999998</v>
      </c>
      <c r="L3910" s="306">
        <v>463.95268249999998</v>
      </c>
      <c r="M3910" s="306">
        <v>463.95268249999998</v>
      </c>
      <c r="N3910" s="306">
        <v>463.95268249999998</v>
      </c>
    </row>
    <row r="3911" spans="1:14">
      <c r="A3911" s="259" t="s">
        <v>9</v>
      </c>
      <c r="B3911" s="259" t="s">
        <v>27</v>
      </c>
      <c r="C3911" s="259" t="s">
        <v>61</v>
      </c>
      <c r="D3911" s="259" t="s">
        <v>61</v>
      </c>
      <c r="E3911" s="259" t="s">
        <v>61</v>
      </c>
      <c r="F3911" s="259" t="s">
        <v>210</v>
      </c>
      <c r="G3911" s="259" t="s">
        <v>50</v>
      </c>
      <c r="H3911" s="306">
        <v>462.30657880000001</v>
      </c>
      <c r="I3911" s="306">
        <v>462.30657880000001</v>
      </c>
      <c r="J3911" s="306">
        <v>462.30658</v>
      </c>
      <c r="K3911" s="306">
        <v>462.30657880000001</v>
      </c>
      <c r="L3911" s="306">
        <v>458.80415729999999</v>
      </c>
      <c r="M3911" s="306">
        <v>462.30657880000001</v>
      </c>
      <c r="N3911" s="306">
        <v>462.30657880000001</v>
      </c>
    </row>
    <row r="3912" spans="1:14">
      <c r="A3912" s="259" t="s">
        <v>9</v>
      </c>
      <c r="B3912" s="259" t="s">
        <v>27</v>
      </c>
      <c r="C3912" s="259" t="s">
        <v>63</v>
      </c>
      <c r="D3912" s="259" t="s">
        <v>63</v>
      </c>
      <c r="E3912" s="259" t="s">
        <v>63</v>
      </c>
      <c r="F3912" s="259" t="s">
        <v>210</v>
      </c>
      <c r="G3912" s="259" t="s">
        <v>50</v>
      </c>
      <c r="H3912" s="306">
        <v>0</v>
      </c>
      <c r="I3912" s="306">
        <v>0</v>
      </c>
      <c r="J3912" s="306">
        <v>0</v>
      </c>
      <c r="K3912" s="306">
        <v>0</v>
      </c>
      <c r="L3912" s="306">
        <v>0</v>
      </c>
      <c r="M3912" s="306">
        <v>0</v>
      </c>
      <c r="N3912" s="306">
        <v>0</v>
      </c>
    </row>
    <row r="3913" spans="1:14">
      <c r="A3913" s="259" t="s">
        <v>9</v>
      </c>
      <c r="B3913" s="259" t="s">
        <v>27</v>
      </c>
      <c r="C3913" s="259" t="s">
        <v>64</v>
      </c>
      <c r="D3913" s="259" t="s">
        <v>64</v>
      </c>
      <c r="E3913" s="259" t="s">
        <v>64</v>
      </c>
      <c r="F3913" s="259" t="s">
        <v>210</v>
      </c>
      <c r="G3913" s="259" t="s">
        <v>50</v>
      </c>
      <c r="H3913" s="306">
        <v>178.35900100000001</v>
      </c>
      <c r="I3913" s="306">
        <v>23.533149519999998</v>
      </c>
      <c r="J3913" s="306">
        <v>23.533149999999999</v>
      </c>
      <c r="K3913" s="306">
        <v>23.533150119999998</v>
      </c>
      <c r="L3913" s="306">
        <v>23.502147570000002</v>
      </c>
      <c r="M3913" s="306">
        <v>23.53314786</v>
      </c>
      <c r="N3913" s="306">
        <v>23.533146670000001</v>
      </c>
    </row>
    <row r="3914" spans="1:14">
      <c r="A3914" s="259" t="s">
        <v>9</v>
      </c>
      <c r="B3914" s="259" t="s">
        <v>27</v>
      </c>
      <c r="C3914" s="259" t="s">
        <v>54</v>
      </c>
      <c r="D3914" s="259" t="s">
        <v>72</v>
      </c>
      <c r="E3914" s="259" t="s">
        <v>72</v>
      </c>
      <c r="F3914" s="259" t="s">
        <v>210</v>
      </c>
      <c r="G3914" s="259" t="s">
        <v>50</v>
      </c>
      <c r="H3914" s="306">
        <v>0</v>
      </c>
      <c r="I3914" s="306">
        <v>0</v>
      </c>
      <c r="J3914" s="306">
        <v>0</v>
      </c>
      <c r="K3914" s="306">
        <v>0</v>
      </c>
      <c r="L3914" s="306">
        <v>0</v>
      </c>
      <c r="M3914" s="306">
        <v>0</v>
      </c>
      <c r="N3914" s="306">
        <v>0</v>
      </c>
    </row>
    <row r="3915" spans="1:14">
      <c r="A3915" s="259" t="s">
        <v>9</v>
      </c>
      <c r="B3915" s="259" t="s">
        <v>27</v>
      </c>
      <c r="C3915" s="259" t="s">
        <v>55</v>
      </c>
      <c r="D3915" s="259" t="s">
        <v>73</v>
      </c>
      <c r="E3915" s="259" t="s">
        <v>73</v>
      </c>
      <c r="F3915" s="259" t="s">
        <v>210</v>
      </c>
      <c r="G3915" s="259" t="s">
        <v>50</v>
      </c>
      <c r="H3915" s="306">
        <v>0</v>
      </c>
      <c r="I3915" s="306">
        <v>0</v>
      </c>
      <c r="J3915" s="306">
        <v>0</v>
      </c>
      <c r="K3915" s="306">
        <v>0</v>
      </c>
      <c r="L3915" s="306">
        <v>0</v>
      </c>
      <c r="M3915" s="306">
        <v>0</v>
      </c>
      <c r="N3915" s="306">
        <v>0</v>
      </c>
    </row>
    <row r="3916" spans="1:14">
      <c r="A3916" s="259" t="s">
        <v>9</v>
      </c>
      <c r="B3916" s="259" t="s">
        <v>27</v>
      </c>
      <c r="C3916" s="259" t="s">
        <v>57</v>
      </c>
      <c r="D3916" s="259" t="s">
        <v>74</v>
      </c>
      <c r="E3916" s="259" t="s">
        <v>74</v>
      </c>
      <c r="F3916" s="259" t="s">
        <v>210</v>
      </c>
      <c r="G3916" s="259" t="s">
        <v>50</v>
      </c>
      <c r="H3916" s="306">
        <v>0</v>
      </c>
      <c r="I3916" s="306">
        <v>0</v>
      </c>
      <c r="J3916" s="306">
        <v>0</v>
      </c>
      <c r="K3916" s="306">
        <v>0</v>
      </c>
      <c r="L3916" s="306">
        <v>0</v>
      </c>
      <c r="M3916" s="306">
        <v>0</v>
      </c>
      <c r="N3916" s="306">
        <v>0</v>
      </c>
    </row>
    <row r="3917" spans="1:14">
      <c r="A3917" s="259" t="s">
        <v>9</v>
      </c>
      <c r="B3917" s="259" t="s">
        <v>27</v>
      </c>
      <c r="C3917" s="259" t="s">
        <v>64</v>
      </c>
      <c r="D3917" s="259" t="s">
        <v>75</v>
      </c>
      <c r="E3917" s="259" t="s">
        <v>75</v>
      </c>
      <c r="F3917" s="259" t="s">
        <v>210</v>
      </c>
      <c r="G3917" s="259" t="s">
        <v>50</v>
      </c>
      <c r="H3917" s="306">
        <v>0</v>
      </c>
      <c r="I3917" s="306">
        <v>0</v>
      </c>
      <c r="J3917" s="306">
        <v>0</v>
      </c>
      <c r="K3917" s="306">
        <v>0</v>
      </c>
      <c r="L3917" s="306">
        <v>0</v>
      </c>
      <c r="M3917" s="306">
        <v>0</v>
      </c>
      <c r="N3917" s="306">
        <v>0</v>
      </c>
    </row>
    <row r="3918" spans="1:14">
      <c r="A3918" s="259" t="s">
        <v>9</v>
      </c>
      <c r="B3918" s="259" t="s">
        <v>27</v>
      </c>
      <c r="C3918" s="259" t="s">
        <v>60</v>
      </c>
      <c r="D3918" s="259" t="s">
        <v>76</v>
      </c>
      <c r="E3918" s="259" t="s">
        <v>76</v>
      </c>
      <c r="F3918" s="259" t="s">
        <v>210</v>
      </c>
      <c r="G3918" s="259" t="s">
        <v>50</v>
      </c>
      <c r="H3918" s="306">
        <v>0</v>
      </c>
      <c r="I3918" s="306">
        <v>0</v>
      </c>
      <c r="J3918" s="306">
        <v>0</v>
      </c>
      <c r="K3918" s="306">
        <v>0</v>
      </c>
      <c r="L3918" s="306">
        <v>0</v>
      </c>
      <c r="M3918" s="306">
        <v>0</v>
      </c>
      <c r="N3918" s="306">
        <v>0</v>
      </c>
    </row>
    <row r="3919" spans="1:14">
      <c r="A3919" s="259" t="s">
        <v>9</v>
      </c>
      <c r="B3919" s="259" t="s">
        <v>27</v>
      </c>
      <c r="C3919" s="259" t="s">
        <v>61</v>
      </c>
      <c r="D3919" s="259" t="s">
        <v>77</v>
      </c>
      <c r="E3919" s="259" t="s">
        <v>77</v>
      </c>
      <c r="F3919" s="259" t="s">
        <v>210</v>
      </c>
      <c r="G3919" s="259" t="s">
        <v>50</v>
      </c>
      <c r="H3919" s="306">
        <v>0</v>
      </c>
      <c r="I3919" s="306">
        <v>0</v>
      </c>
      <c r="J3919" s="306">
        <v>14060.672</v>
      </c>
      <c r="K3919" s="306">
        <v>17447.508870000001</v>
      </c>
      <c r="L3919" s="306">
        <v>24474.139749999998</v>
      </c>
      <c r="M3919" s="306">
        <v>24474.139749999998</v>
      </c>
      <c r="N3919" s="306">
        <v>24474.139749999998</v>
      </c>
    </row>
    <row r="3920" spans="1:14">
      <c r="A3920" s="259" t="s">
        <v>9</v>
      </c>
      <c r="B3920" s="259" t="s">
        <v>27</v>
      </c>
      <c r="C3920" s="259" t="s">
        <v>62</v>
      </c>
      <c r="D3920" s="259" t="s">
        <v>78</v>
      </c>
      <c r="E3920" s="259" t="s">
        <v>78</v>
      </c>
      <c r="F3920" s="259" t="s">
        <v>210</v>
      </c>
      <c r="G3920" s="259" t="s">
        <v>50</v>
      </c>
      <c r="H3920" s="306">
        <v>0</v>
      </c>
      <c r="I3920" s="306">
        <v>0</v>
      </c>
      <c r="J3920" s="306">
        <v>0</v>
      </c>
      <c r="K3920" s="306">
        <v>0</v>
      </c>
      <c r="L3920" s="306">
        <v>0</v>
      </c>
      <c r="M3920" s="306">
        <v>0</v>
      </c>
      <c r="N3920" s="306">
        <v>0</v>
      </c>
    </row>
    <row r="3921" spans="1:14">
      <c r="A3921" s="259" t="s">
        <v>9</v>
      </c>
      <c r="B3921" s="259" t="s">
        <v>27</v>
      </c>
      <c r="C3921" s="259" t="s">
        <v>63</v>
      </c>
      <c r="D3921" s="259" t="s">
        <v>79</v>
      </c>
      <c r="E3921" s="259" t="s">
        <v>79</v>
      </c>
      <c r="F3921" s="259" t="s">
        <v>210</v>
      </c>
      <c r="G3921" s="259" t="s">
        <v>50</v>
      </c>
      <c r="H3921" s="306">
        <v>0</v>
      </c>
      <c r="I3921" s="306">
        <v>0</v>
      </c>
      <c r="J3921" s="306">
        <v>0</v>
      </c>
      <c r="K3921" s="306">
        <v>0</v>
      </c>
      <c r="L3921" s="306">
        <v>0</v>
      </c>
      <c r="M3921" s="306">
        <v>0</v>
      </c>
      <c r="N3921" s="306">
        <v>0</v>
      </c>
    </row>
    <row r="3922" spans="1:14">
      <c r="A3922" s="259" t="s">
        <v>9</v>
      </c>
      <c r="B3922" s="259" t="s">
        <v>27</v>
      </c>
      <c r="C3922" s="259" t="s">
        <v>60</v>
      </c>
      <c r="D3922" s="259" t="s">
        <v>76</v>
      </c>
      <c r="E3922" s="259" t="s">
        <v>207</v>
      </c>
      <c r="F3922" s="259" t="s">
        <v>210</v>
      </c>
      <c r="G3922" s="259" t="s">
        <v>50</v>
      </c>
      <c r="H3922" s="306">
        <v>0</v>
      </c>
      <c r="I3922" s="306">
        <v>0</v>
      </c>
      <c r="J3922" s="306">
        <v>0</v>
      </c>
      <c r="K3922" s="306">
        <v>0</v>
      </c>
      <c r="L3922" s="306">
        <v>2136.797161</v>
      </c>
      <c r="M3922" s="306">
        <v>3462.8193449999999</v>
      </c>
      <c r="N3922" s="306">
        <v>3462.8193449999999</v>
      </c>
    </row>
    <row r="3923" spans="1:14">
      <c r="A3923" s="259" t="s">
        <v>9</v>
      </c>
      <c r="B3923" s="259" t="s">
        <v>27</v>
      </c>
      <c r="C3923" s="259" t="s">
        <v>63</v>
      </c>
      <c r="D3923" s="259" t="s">
        <v>79</v>
      </c>
      <c r="E3923" s="259" t="s">
        <v>208</v>
      </c>
      <c r="F3923" s="259" t="s">
        <v>210</v>
      </c>
      <c r="G3923" s="259" t="s">
        <v>50</v>
      </c>
      <c r="H3923" s="306">
        <v>0</v>
      </c>
      <c r="I3923" s="306">
        <v>0</v>
      </c>
      <c r="J3923" s="306">
        <v>0</v>
      </c>
      <c r="K3923" s="306">
        <v>0</v>
      </c>
      <c r="L3923" s="306">
        <v>492.57879250000002</v>
      </c>
      <c r="M3923" s="306">
        <v>723.77110709999999</v>
      </c>
      <c r="N3923" s="306">
        <v>932.95328310000002</v>
      </c>
    </row>
    <row r="3924" spans="1:14">
      <c r="A3924" s="259" t="s">
        <v>9</v>
      </c>
      <c r="B3924" s="259" t="s">
        <v>27</v>
      </c>
      <c r="C3924" s="259" t="s">
        <v>65</v>
      </c>
      <c r="D3924" s="259" t="s">
        <v>209</v>
      </c>
      <c r="E3924" s="259" t="s">
        <v>80</v>
      </c>
      <c r="F3924" s="259" t="s">
        <v>210</v>
      </c>
      <c r="G3924" s="259" t="s">
        <v>50</v>
      </c>
      <c r="H3924" s="306">
        <v>0</v>
      </c>
      <c r="I3924" s="306">
        <v>0</v>
      </c>
      <c r="J3924" s="306">
        <v>0</v>
      </c>
      <c r="K3924" s="306">
        <v>0</v>
      </c>
      <c r="L3924" s="306">
        <v>0</v>
      </c>
      <c r="M3924" s="306">
        <v>0</v>
      </c>
      <c r="N3924" s="306">
        <v>0</v>
      </c>
    </row>
    <row r="3925" spans="1:14">
      <c r="A3925" s="259" t="s">
        <v>9</v>
      </c>
      <c r="B3925" s="259" t="s">
        <v>27</v>
      </c>
      <c r="C3925" s="259" t="s">
        <v>65</v>
      </c>
      <c r="D3925" s="259" t="s">
        <v>209</v>
      </c>
      <c r="E3925" s="259" t="s">
        <v>81</v>
      </c>
      <c r="F3925" s="259" t="s">
        <v>210</v>
      </c>
      <c r="G3925" s="259" t="s">
        <v>50</v>
      </c>
      <c r="H3925" s="306">
        <v>0</v>
      </c>
      <c r="I3925" s="306">
        <v>0</v>
      </c>
      <c r="J3925" s="306">
        <v>0</v>
      </c>
      <c r="K3925" s="306">
        <v>0</v>
      </c>
      <c r="L3925" s="306">
        <v>0</v>
      </c>
      <c r="M3925" s="306">
        <v>0</v>
      </c>
      <c r="N3925" s="306">
        <v>0</v>
      </c>
    </row>
    <row r="3926" spans="1:14">
      <c r="A3926" s="259" t="s">
        <v>9</v>
      </c>
      <c r="B3926" s="259" t="s">
        <v>25</v>
      </c>
      <c r="C3926" s="259" t="s">
        <v>67</v>
      </c>
      <c r="D3926" s="259" t="s">
        <v>94</v>
      </c>
      <c r="E3926" s="259">
        <v>122739</v>
      </c>
      <c r="F3926" s="259" t="s">
        <v>210</v>
      </c>
      <c r="G3926" s="259" t="s">
        <v>50</v>
      </c>
      <c r="H3926" s="306">
        <v>10034.559069999999</v>
      </c>
      <c r="I3926" s="306">
        <v>10250.829040000001</v>
      </c>
      <c r="J3926" s="306">
        <v>10154.575999999999</v>
      </c>
      <c r="K3926" s="306">
        <v>10358.193069999999</v>
      </c>
      <c r="L3926" s="306">
        <v>10305.73654</v>
      </c>
      <c r="M3926" s="306">
        <v>10253.530720000001</v>
      </c>
      <c r="N3926" s="306">
        <v>10126.782429999999</v>
      </c>
    </row>
    <row r="3927" spans="1:14">
      <c r="A3927" s="259" t="s">
        <v>9</v>
      </c>
      <c r="B3927" s="259" t="s">
        <v>25</v>
      </c>
      <c r="C3927" s="259" t="s">
        <v>67</v>
      </c>
      <c r="D3927" s="259" t="s">
        <v>95</v>
      </c>
      <c r="E3927" s="259">
        <v>122738</v>
      </c>
      <c r="F3927" s="259" t="s">
        <v>210</v>
      </c>
      <c r="G3927" s="259" t="s">
        <v>50</v>
      </c>
      <c r="H3927" s="306">
        <v>0</v>
      </c>
      <c r="I3927" s="306">
        <v>10307.106379999999</v>
      </c>
      <c r="J3927" s="306">
        <v>10166.763999999999</v>
      </c>
      <c r="K3927" s="306">
        <v>10402.5</v>
      </c>
      <c r="L3927" s="306">
        <v>10391.78586</v>
      </c>
      <c r="M3927" s="306">
        <v>10390.8781</v>
      </c>
      <c r="N3927" s="306">
        <v>10311.682360000001</v>
      </c>
    </row>
    <row r="3928" spans="1:14">
      <c r="A3928" s="259" t="s">
        <v>9</v>
      </c>
      <c r="B3928" s="259" t="s">
        <v>22</v>
      </c>
      <c r="C3928" s="259" t="s">
        <v>67</v>
      </c>
      <c r="D3928" s="259" t="s">
        <v>93</v>
      </c>
      <c r="E3928" s="259">
        <v>4390</v>
      </c>
      <c r="F3928" s="259" t="s">
        <v>210</v>
      </c>
      <c r="G3928" s="259" t="s">
        <v>50</v>
      </c>
      <c r="H3928" s="306">
        <v>0</v>
      </c>
      <c r="I3928" s="306">
        <v>10512</v>
      </c>
      <c r="J3928" s="306">
        <v>10512</v>
      </c>
      <c r="K3928" s="306">
        <v>10512</v>
      </c>
      <c r="L3928" s="306">
        <v>10512</v>
      </c>
      <c r="M3928" s="306">
        <v>10512</v>
      </c>
      <c r="N3928" s="306">
        <v>10016.62556</v>
      </c>
    </row>
    <row r="3929" spans="1:14">
      <c r="A3929" s="259" t="s">
        <v>9</v>
      </c>
      <c r="B3929" s="259" t="s">
        <v>18</v>
      </c>
      <c r="C3929" s="259" t="s">
        <v>67</v>
      </c>
      <c r="D3929" s="259" t="s">
        <v>67</v>
      </c>
      <c r="F3929" s="259" t="s">
        <v>210</v>
      </c>
      <c r="G3929" s="259" t="s">
        <v>50</v>
      </c>
      <c r="H3929" s="306">
        <v>0</v>
      </c>
      <c r="I3929" s="306">
        <v>0</v>
      </c>
      <c r="J3929" s="306">
        <v>0</v>
      </c>
      <c r="K3929" s="306">
        <v>0</v>
      </c>
      <c r="L3929" s="306">
        <v>0</v>
      </c>
      <c r="M3929" s="306">
        <v>0</v>
      </c>
      <c r="N3929" s="306">
        <v>0</v>
      </c>
    </row>
    <row r="3930" spans="1:14">
      <c r="A3930" s="259" t="s">
        <v>9</v>
      </c>
      <c r="B3930" s="259" t="s">
        <v>19</v>
      </c>
      <c r="C3930" s="259" t="s">
        <v>67</v>
      </c>
      <c r="D3930" s="259" t="s">
        <v>67</v>
      </c>
      <c r="F3930" s="259" t="s">
        <v>210</v>
      </c>
      <c r="G3930" s="259" t="s">
        <v>50</v>
      </c>
      <c r="H3930" s="306">
        <v>0</v>
      </c>
      <c r="I3930" s="306">
        <v>0</v>
      </c>
      <c r="J3930" s="306">
        <v>0</v>
      </c>
      <c r="K3930" s="306">
        <v>0</v>
      </c>
      <c r="L3930" s="306">
        <v>0</v>
      </c>
      <c r="M3930" s="306">
        <v>0</v>
      </c>
      <c r="N3930" s="306">
        <v>0</v>
      </c>
    </row>
    <row r="3931" spans="1:14">
      <c r="A3931" s="259" t="s">
        <v>9</v>
      </c>
      <c r="B3931" s="259" t="s">
        <v>20</v>
      </c>
      <c r="C3931" s="259" t="s">
        <v>67</v>
      </c>
      <c r="D3931" s="259" t="s">
        <v>67</v>
      </c>
      <c r="F3931" s="259" t="s">
        <v>210</v>
      </c>
      <c r="G3931" s="259" t="s">
        <v>50</v>
      </c>
      <c r="H3931" s="306">
        <v>0</v>
      </c>
      <c r="I3931" s="306">
        <v>0</v>
      </c>
      <c r="J3931" s="306">
        <v>0</v>
      </c>
      <c r="K3931" s="306">
        <v>0</v>
      </c>
      <c r="L3931" s="306">
        <v>0</v>
      </c>
      <c r="M3931" s="306">
        <v>0</v>
      </c>
      <c r="N3931" s="306">
        <v>0</v>
      </c>
    </row>
    <row r="3932" spans="1:14">
      <c r="A3932" s="259" t="s">
        <v>9</v>
      </c>
      <c r="B3932" s="259" t="s">
        <v>21</v>
      </c>
      <c r="C3932" s="259" t="s">
        <v>67</v>
      </c>
      <c r="D3932" s="259" t="s">
        <v>67</v>
      </c>
      <c r="F3932" s="259" t="s">
        <v>210</v>
      </c>
      <c r="G3932" s="259" t="s">
        <v>50</v>
      </c>
      <c r="H3932" s="306">
        <v>0</v>
      </c>
      <c r="I3932" s="306">
        <v>0</v>
      </c>
      <c r="J3932" s="306">
        <v>0</v>
      </c>
      <c r="K3932" s="306">
        <v>0</v>
      </c>
      <c r="L3932" s="306">
        <v>0</v>
      </c>
      <c r="M3932" s="306">
        <v>0</v>
      </c>
      <c r="N3932" s="306">
        <v>0</v>
      </c>
    </row>
    <row r="3933" spans="1:14">
      <c r="A3933" s="259" t="s">
        <v>9</v>
      </c>
      <c r="B3933" s="259" t="s">
        <v>23</v>
      </c>
      <c r="C3933" s="259" t="s">
        <v>67</v>
      </c>
      <c r="D3933" s="259" t="s">
        <v>67</v>
      </c>
      <c r="F3933" s="259" t="s">
        <v>210</v>
      </c>
      <c r="G3933" s="259" t="s">
        <v>50</v>
      </c>
      <c r="H3933" s="306">
        <v>0</v>
      </c>
      <c r="I3933" s="306">
        <v>0</v>
      </c>
      <c r="J3933" s="306">
        <v>0</v>
      </c>
      <c r="K3933" s="306">
        <v>0</v>
      </c>
      <c r="L3933" s="306">
        <v>0</v>
      </c>
      <c r="M3933" s="306">
        <v>0</v>
      </c>
      <c r="N3933" s="306">
        <v>0</v>
      </c>
    </row>
    <row r="3934" spans="1:14">
      <c r="A3934" s="259" t="s">
        <v>9</v>
      </c>
      <c r="B3934" s="259" t="s">
        <v>24</v>
      </c>
      <c r="C3934" s="259" t="s">
        <v>67</v>
      </c>
      <c r="D3934" s="259" t="s">
        <v>67</v>
      </c>
      <c r="F3934" s="259" t="s">
        <v>210</v>
      </c>
      <c r="G3934" s="259" t="s">
        <v>50</v>
      </c>
      <c r="H3934" s="306">
        <v>0</v>
      </c>
      <c r="I3934" s="306">
        <v>0</v>
      </c>
      <c r="J3934" s="306">
        <v>0</v>
      </c>
      <c r="K3934" s="306">
        <v>0</v>
      </c>
      <c r="L3934" s="306">
        <v>0</v>
      </c>
      <c r="M3934" s="306">
        <v>0</v>
      </c>
      <c r="N3934" s="306">
        <v>0</v>
      </c>
    </row>
    <row r="3935" spans="1:14">
      <c r="A3935" s="259" t="s">
        <v>9</v>
      </c>
      <c r="B3935" s="259" t="s">
        <v>26</v>
      </c>
      <c r="C3935" s="259" t="s">
        <v>67</v>
      </c>
      <c r="D3935" s="259" t="s">
        <v>67</v>
      </c>
      <c r="F3935" s="259" t="s">
        <v>210</v>
      </c>
      <c r="G3935" s="259" t="s">
        <v>50</v>
      </c>
      <c r="H3935" s="306">
        <v>0</v>
      </c>
      <c r="I3935" s="306">
        <v>0</v>
      </c>
      <c r="J3935" s="306">
        <v>0</v>
      </c>
      <c r="K3935" s="306">
        <v>0</v>
      </c>
      <c r="L3935" s="306">
        <v>0</v>
      </c>
      <c r="M3935" s="306">
        <v>0</v>
      </c>
      <c r="N3935" s="306">
        <v>0</v>
      </c>
    </row>
    <row r="3936" spans="1:14">
      <c r="A3936" s="259" t="s">
        <v>9</v>
      </c>
      <c r="B3936" s="259" t="s">
        <v>27</v>
      </c>
      <c r="C3936" s="259" t="s">
        <v>67</v>
      </c>
      <c r="D3936" s="259" t="s">
        <v>67</v>
      </c>
      <c r="F3936" s="259" t="s">
        <v>210</v>
      </c>
      <c r="G3936" s="259" t="s">
        <v>50</v>
      </c>
      <c r="H3936" s="306">
        <v>0</v>
      </c>
      <c r="I3936" s="306">
        <v>0</v>
      </c>
      <c r="J3936" s="306">
        <v>0</v>
      </c>
      <c r="K3936" s="306">
        <v>0</v>
      </c>
      <c r="L3936" s="306">
        <v>0</v>
      </c>
      <c r="M3936" s="306">
        <v>0</v>
      </c>
      <c r="N3936" s="306">
        <v>0</v>
      </c>
    </row>
    <row r="3937" spans="1:14">
      <c r="A3937" s="259" t="s">
        <v>9</v>
      </c>
      <c r="B3937" s="259" t="s">
        <v>28</v>
      </c>
      <c r="C3937" s="259" t="s">
        <v>67</v>
      </c>
      <c r="D3937" s="259" t="s">
        <v>94</v>
      </c>
      <c r="E3937" s="259">
        <v>122739</v>
      </c>
      <c r="F3937" s="259" t="s">
        <v>210</v>
      </c>
      <c r="G3937" s="259" t="s">
        <v>50</v>
      </c>
      <c r="H3937" s="306">
        <v>10034.559069999999</v>
      </c>
      <c r="I3937" s="306">
        <v>10250.829040000001</v>
      </c>
      <c r="J3937" s="306">
        <v>10154.575999999999</v>
      </c>
      <c r="K3937" s="306">
        <v>10358.193069999999</v>
      </c>
      <c r="L3937" s="306">
        <v>10305.73654</v>
      </c>
      <c r="M3937" s="306">
        <v>10253.530720000001</v>
      </c>
      <c r="N3937" s="306">
        <v>10126.782429999999</v>
      </c>
    </row>
    <row r="3938" spans="1:14">
      <c r="A3938" s="259" t="s">
        <v>9</v>
      </c>
      <c r="B3938" s="259" t="s">
        <v>28</v>
      </c>
      <c r="C3938" s="259" t="s">
        <v>67</v>
      </c>
      <c r="D3938" s="259" t="s">
        <v>95</v>
      </c>
      <c r="E3938" s="259">
        <v>122738</v>
      </c>
      <c r="F3938" s="259" t="s">
        <v>210</v>
      </c>
      <c r="G3938" s="259" t="s">
        <v>50</v>
      </c>
      <c r="H3938" s="306">
        <v>0</v>
      </c>
      <c r="I3938" s="306">
        <v>10307.106379999999</v>
      </c>
      <c r="J3938" s="306">
        <v>10166.763999999999</v>
      </c>
      <c r="K3938" s="306">
        <v>10402.5</v>
      </c>
      <c r="L3938" s="306">
        <v>10391.78586</v>
      </c>
      <c r="M3938" s="306">
        <v>10390.8781</v>
      </c>
      <c r="N3938" s="306">
        <v>10311.682360000001</v>
      </c>
    </row>
    <row r="3939" spans="1:14">
      <c r="A3939" s="259" t="s">
        <v>9</v>
      </c>
      <c r="B3939" s="259" t="s">
        <v>28</v>
      </c>
      <c r="C3939" s="259" t="s">
        <v>67</v>
      </c>
      <c r="D3939" s="259" t="s">
        <v>93</v>
      </c>
      <c r="E3939" s="259">
        <v>4390</v>
      </c>
      <c r="F3939" s="259" t="s">
        <v>210</v>
      </c>
      <c r="G3939" s="259" t="s">
        <v>50</v>
      </c>
      <c r="H3939" s="306">
        <v>0</v>
      </c>
      <c r="I3939" s="306">
        <v>10512</v>
      </c>
      <c r="J3939" s="306">
        <v>10512</v>
      </c>
      <c r="K3939" s="306">
        <v>10512</v>
      </c>
      <c r="L3939" s="306">
        <v>10512</v>
      </c>
      <c r="M3939" s="306">
        <v>10512</v>
      </c>
      <c r="N3939" s="306">
        <v>10016.62556</v>
      </c>
    </row>
    <row r="3941" spans="1:14">
      <c r="A3941" s="259" t="s">
        <v>2</v>
      </c>
      <c r="B3941" s="259" t="s">
        <v>43</v>
      </c>
      <c r="C3941" s="259" t="s">
        <v>203</v>
      </c>
      <c r="D3941" s="259" t="s">
        <v>204</v>
      </c>
      <c r="E3941" s="259" t="s">
        <v>205</v>
      </c>
      <c r="F3941" s="259" t="s">
        <v>99</v>
      </c>
      <c r="G3941" s="259" t="s">
        <v>46</v>
      </c>
      <c r="H3941" s="306">
        <v>2025</v>
      </c>
      <c r="I3941" s="306">
        <v>2028</v>
      </c>
      <c r="J3941" s="306">
        <v>2030</v>
      </c>
      <c r="K3941" s="306">
        <v>2032</v>
      </c>
      <c r="L3941" s="306">
        <v>2035</v>
      </c>
      <c r="M3941" s="306">
        <v>2037</v>
      </c>
      <c r="N3941" s="306">
        <v>2040</v>
      </c>
    </row>
    <row r="3942" spans="1:14">
      <c r="A3942" s="259" t="s">
        <v>9</v>
      </c>
      <c r="B3942" s="259" t="s">
        <v>28</v>
      </c>
      <c r="C3942" s="259" t="s">
        <v>48</v>
      </c>
      <c r="D3942" s="259" t="s">
        <v>48</v>
      </c>
      <c r="E3942" s="259" t="s">
        <v>48</v>
      </c>
      <c r="F3942" s="259" t="s">
        <v>206</v>
      </c>
      <c r="G3942" s="259" t="s">
        <v>49</v>
      </c>
      <c r="H3942" s="306">
        <v>2214</v>
      </c>
      <c r="I3942" s="306">
        <v>0</v>
      </c>
      <c r="J3942" s="306">
        <v>0</v>
      </c>
      <c r="K3942" s="306">
        <v>0</v>
      </c>
      <c r="L3942" s="306">
        <v>0</v>
      </c>
      <c r="M3942" s="306">
        <v>0</v>
      </c>
      <c r="N3942" s="306">
        <v>0</v>
      </c>
    </row>
    <row r="3943" spans="1:14">
      <c r="A3943" s="259" t="s">
        <v>9</v>
      </c>
      <c r="B3943" s="259" t="s">
        <v>28</v>
      </c>
      <c r="C3943" s="259" t="s">
        <v>53</v>
      </c>
      <c r="D3943" s="259" t="s">
        <v>53</v>
      </c>
      <c r="E3943" s="259" t="s">
        <v>53</v>
      </c>
      <c r="F3943" s="259" t="s">
        <v>206</v>
      </c>
      <c r="G3943" s="259" t="s">
        <v>49</v>
      </c>
      <c r="H3943" s="306">
        <v>0</v>
      </c>
      <c r="I3943" s="306">
        <v>0</v>
      </c>
      <c r="J3943" s="306">
        <v>0</v>
      </c>
      <c r="K3943" s="306">
        <v>0</v>
      </c>
      <c r="L3943" s="306">
        <v>0</v>
      </c>
      <c r="M3943" s="306">
        <v>0</v>
      </c>
      <c r="N3943" s="306">
        <v>0</v>
      </c>
    </row>
    <row r="3944" spans="1:14">
      <c r="A3944" s="259" t="s">
        <v>9</v>
      </c>
      <c r="B3944" s="259" t="s">
        <v>28</v>
      </c>
      <c r="C3944" s="259" t="s">
        <v>54</v>
      </c>
      <c r="D3944" s="259" t="s">
        <v>54</v>
      </c>
      <c r="E3944" s="259" t="s">
        <v>54</v>
      </c>
      <c r="F3944" s="259" t="s">
        <v>206</v>
      </c>
      <c r="G3944" s="259" t="s">
        <v>49</v>
      </c>
      <c r="H3944" s="306">
        <v>35911</v>
      </c>
      <c r="I3944" s="306">
        <v>35800</v>
      </c>
      <c r="J3944" s="306">
        <v>35800</v>
      </c>
      <c r="K3944" s="306">
        <v>35798</v>
      </c>
      <c r="L3944" s="306">
        <v>35795</v>
      </c>
      <c r="M3944" s="306">
        <v>35795</v>
      </c>
      <c r="N3944" s="306">
        <v>35795</v>
      </c>
    </row>
    <row r="3945" spans="1:14">
      <c r="A3945" s="259" t="s">
        <v>9</v>
      </c>
      <c r="B3945" s="259" t="s">
        <v>28</v>
      </c>
      <c r="C3945" s="259" t="s">
        <v>55</v>
      </c>
      <c r="D3945" s="259" t="s">
        <v>55</v>
      </c>
      <c r="E3945" s="259" t="s">
        <v>55</v>
      </c>
      <c r="F3945" s="259" t="s">
        <v>206</v>
      </c>
      <c r="G3945" s="259" t="s">
        <v>49</v>
      </c>
      <c r="H3945" s="306">
        <v>11900</v>
      </c>
      <c r="I3945" s="306">
        <v>11106</v>
      </c>
      <c r="J3945" s="306">
        <v>11106</v>
      </c>
      <c r="K3945" s="306">
        <v>11106</v>
      </c>
      <c r="L3945" s="306">
        <v>11106</v>
      </c>
      <c r="M3945" s="306">
        <v>11106</v>
      </c>
      <c r="N3945" s="306">
        <v>11097</v>
      </c>
    </row>
    <row r="3946" spans="1:14">
      <c r="A3946" s="259" t="s">
        <v>9</v>
      </c>
      <c r="B3946" s="259" t="s">
        <v>28</v>
      </c>
      <c r="C3946" s="259" t="s">
        <v>56</v>
      </c>
      <c r="D3946" s="259" t="s">
        <v>56</v>
      </c>
      <c r="E3946" s="259" t="s">
        <v>56</v>
      </c>
      <c r="F3946" s="259" t="s">
        <v>206</v>
      </c>
      <c r="G3946" s="259" t="s">
        <v>49</v>
      </c>
      <c r="H3946" s="306">
        <v>17974</v>
      </c>
      <c r="I3946" s="306">
        <v>11169</v>
      </c>
      <c r="J3946" s="306">
        <v>11085</v>
      </c>
      <c r="K3946" s="306">
        <v>11085</v>
      </c>
      <c r="L3946" s="306">
        <v>11085</v>
      </c>
      <c r="M3946" s="306">
        <v>10955</v>
      </c>
      <c r="N3946" s="306">
        <v>7575</v>
      </c>
    </row>
    <row r="3947" spans="1:14">
      <c r="A3947" s="259" t="s">
        <v>9</v>
      </c>
      <c r="B3947" s="259" t="s">
        <v>28</v>
      </c>
      <c r="C3947" s="259" t="s">
        <v>57</v>
      </c>
      <c r="D3947" s="259" t="s">
        <v>57</v>
      </c>
      <c r="E3947" s="259" t="s">
        <v>57</v>
      </c>
      <c r="F3947" s="259" t="s">
        <v>206</v>
      </c>
      <c r="G3947" s="259" t="s">
        <v>49</v>
      </c>
      <c r="H3947" s="306">
        <v>156</v>
      </c>
      <c r="I3947" s="306">
        <v>156</v>
      </c>
      <c r="J3947" s="306">
        <v>156</v>
      </c>
      <c r="K3947" s="306">
        <v>156</v>
      </c>
      <c r="L3947" s="306">
        <v>156</v>
      </c>
      <c r="M3947" s="306">
        <v>156</v>
      </c>
      <c r="N3947" s="306">
        <v>156</v>
      </c>
    </row>
    <row r="3948" spans="1:14">
      <c r="A3948" s="259" t="s">
        <v>9</v>
      </c>
      <c r="B3948" s="259" t="s">
        <v>28</v>
      </c>
      <c r="C3948" s="259" t="s">
        <v>58</v>
      </c>
      <c r="D3948" s="259" t="s">
        <v>58</v>
      </c>
      <c r="E3948" s="259" t="s">
        <v>58</v>
      </c>
      <c r="F3948" s="259" t="s">
        <v>206</v>
      </c>
      <c r="G3948" s="259" t="s">
        <v>49</v>
      </c>
      <c r="H3948" s="306">
        <v>11926</v>
      </c>
      <c r="I3948" s="306">
        <v>11926</v>
      </c>
      <c r="J3948" s="306">
        <v>11926</v>
      </c>
      <c r="K3948" s="306">
        <v>11926</v>
      </c>
      <c r="L3948" s="306">
        <v>10752</v>
      </c>
      <c r="M3948" s="306">
        <v>10752</v>
      </c>
      <c r="N3948" s="306">
        <v>10752</v>
      </c>
    </row>
    <row r="3949" spans="1:14">
      <c r="A3949" s="259" t="s">
        <v>9</v>
      </c>
      <c r="B3949" s="259" t="s">
        <v>28</v>
      </c>
      <c r="C3949" s="259" t="s">
        <v>59</v>
      </c>
      <c r="D3949" s="259" t="s">
        <v>59</v>
      </c>
      <c r="E3949" s="259" t="s">
        <v>59</v>
      </c>
      <c r="F3949" s="259" t="s">
        <v>206</v>
      </c>
      <c r="G3949" s="259" t="s">
        <v>49</v>
      </c>
      <c r="H3949" s="306">
        <v>10287</v>
      </c>
      <c r="I3949" s="306">
        <v>10287</v>
      </c>
      <c r="J3949" s="306">
        <v>10287</v>
      </c>
      <c r="K3949" s="306">
        <v>10287</v>
      </c>
      <c r="L3949" s="306">
        <v>10287</v>
      </c>
      <c r="M3949" s="306">
        <v>10287</v>
      </c>
      <c r="N3949" s="306">
        <v>10287</v>
      </c>
    </row>
    <row r="3950" spans="1:14">
      <c r="A3950" s="259" t="s">
        <v>9</v>
      </c>
      <c r="B3950" s="259" t="s">
        <v>28</v>
      </c>
      <c r="C3950" s="259" t="s">
        <v>60</v>
      </c>
      <c r="D3950" s="259" t="s">
        <v>60</v>
      </c>
      <c r="E3950" s="259" t="s">
        <v>60</v>
      </c>
      <c r="F3950" s="259" t="s">
        <v>206</v>
      </c>
      <c r="G3950" s="259" t="s">
        <v>49</v>
      </c>
      <c r="H3950" s="306">
        <v>15065</v>
      </c>
      <c r="I3950" s="306">
        <v>16329</v>
      </c>
      <c r="J3950" s="306">
        <v>16329</v>
      </c>
      <c r="K3950" s="306">
        <v>16329</v>
      </c>
      <c r="L3950" s="306">
        <v>16329</v>
      </c>
      <c r="M3950" s="306">
        <v>16329</v>
      </c>
      <c r="N3950" s="306">
        <v>16329</v>
      </c>
    </row>
    <row r="3951" spans="1:14">
      <c r="A3951" s="259" t="s">
        <v>9</v>
      </c>
      <c r="B3951" s="259" t="s">
        <v>28</v>
      </c>
      <c r="C3951" s="259" t="s">
        <v>61</v>
      </c>
      <c r="D3951" s="259" t="s">
        <v>61</v>
      </c>
      <c r="E3951" s="259" t="s">
        <v>61</v>
      </c>
      <c r="F3951" s="259" t="s">
        <v>206</v>
      </c>
      <c r="G3951" s="259" t="s">
        <v>49</v>
      </c>
      <c r="H3951" s="306">
        <v>5857</v>
      </c>
      <c r="I3951" s="306">
        <v>5857</v>
      </c>
      <c r="J3951" s="306">
        <v>5857</v>
      </c>
      <c r="K3951" s="306">
        <v>5857</v>
      </c>
      <c r="L3951" s="306">
        <v>5857</v>
      </c>
      <c r="M3951" s="306">
        <v>5857</v>
      </c>
      <c r="N3951" s="306">
        <v>5857</v>
      </c>
    </row>
    <row r="3952" spans="1:14">
      <c r="A3952" s="259" t="s">
        <v>9</v>
      </c>
      <c r="B3952" s="259" t="s">
        <v>28</v>
      </c>
      <c r="C3952" s="259" t="s">
        <v>62</v>
      </c>
      <c r="D3952" s="259" t="s">
        <v>62</v>
      </c>
      <c r="E3952" s="259" t="s">
        <v>62</v>
      </c>
      <c r="F3952" s="259" t="s">
        <v>206</v>
      </c>
      <c r="G3952" s="259" t="s">
        <v>49</v>
      </c>
      <c r="H3952" s="306">
        <v>136</v>
      </c>
      <c r="I3952" s="306">
        <v>1876</v>
      </c>
      <c r="J3952" s="306">
        <v>1876</v>
      </c>
      <c r="K3952" s="306">
        <v>1876</v>
      </c>
      <c r="L3952" s="306">
        <v>1876</v>
      </c>
      <c r="M3952" s="306">
        <v>1876</v>
      </c>
      <c r="N3952" s="306">
        <v>1876</v>
      </c>
    </row>
    <row r="3953" spans="1:14">
      <c r="A3953" s="259" t="s">
        <v>9</v>
      </c>
      <c r="B3953" s="259" t="s">
        <v>28</v>
      </c>
      <c r="C3953" s="259" t="s">
        <v>63</v>
      </c>
      <c r="D3953" s="259" t="s">
        <v>63</v>
      </c>
      <c r="E3953" s="259" t="s">
        <v>63</v>
      </c>
      <c r="F3953" s="259" t="s">
        <v>206</v>
      </c>
      <c r="G3953" s="259" t="s">
        <v>49</v>
      </c>
      <c r="H3953" s="306">
        <v>1166</v>
      </c>
      <c r="I3953" s="306">
        <v>3154</v>
      </c>
      <c r="J3953" s="306">
        <v>3154</v>
      </c>
      <c r="K3953" s="306">
        <v>3154</v>
      </c>
      <c r="L3953" s="306">
        <v>3154</v>
      </c>
      <c r="M3953" s="306">
        <v>3154</v>
      </c>
      <c r="N3953" s="306">
        <v>3154</v>
      </c>
    </row>
    <row r="3954" spans="1:14">
      <c r="A3954" s="259" t="s">
        <v>9</v>
      </c>
      <c r="B3954" s="259" t="s">
        <v>28</v>
      </c>
      <c r="C3954" s="259" t="s">
        <v>64</v>
      </c>
      <c r="D3954" s="259" t="s">
        <v>64</v>
      </c>
      <c r="E3954" s="259" t="s">
        <v>64</v>
      </c>
      <c r="F3954" s="259" t="s">
        <v>206</v>
      </c>
      <c r="G3954" s="259" t="s">
        <v>49</v>
      </c>
      <c r="H3954" s="306">
        <v>2220</v>
      </c>
      <c r="I3954" s="306">
        <v>1216</v>
      </c>
      <c r="J3954" s="306">
        <v>1209</v>
      </c>
      <c r="K3954" s="306">
        <v>1201</v>
      </c>
      <c r="L3954" s="306">
        <v>1201</v>
      </c>
      <c r="M3954" s="306">
        <v>1201</v>
      </c>
      <c r="N3954" s="306">
        <v>1201</v>
      </c>
    </row>
    <row r="3955" spans="1:14">
      <c r="A3955" s="259" t="s">
        <v>9</v>
      </c>
      <c r="B3955" s="259" t="s">
        <v>28</v>
      </c>
      <c r="C3955" s="259" t="s">
        <v>54</v>
      </c>
      <c r="D3955" s="259" t="s">
        <v>72</v>
      </c>
      <c r="E3955" s="259" t="s">
        <v>72</v>
      </c>
      <c r="F3955" s="259" t="s">
        <v>206</v>
      </c>
      <c r="G3955" s="259" t="s">
        <v>49</v>
      </c>
      <c r="H3955" s="306">
        <v>0</v>
      </c>
      <c r="I3955" s="306">
        <v>0</v>
      </c>
      <c r="J3955" s="306">
        <v>0</v>
      </c>
      <c r="K3955" s="306">
        <v>75</v>
      </c>
      <c r="L3955" s="306">
        <v>843</v>
      </c>
      <c r="M3955" s="306">
        <v>1071</v>
      </c>
      <c r="N3955" s="306">
        <v>1622</v>
      </c>
    </row>
    <row r="3956" spans="1:14">
      <c r="A3956" s="259" t="s">
        <v>9</v>
      </c>
      <c r="B3956" s="259" t="s">
        <v>28</v>
      </c>
      <c r="C3956" s="259" t="s">
        <v>55</v>
      </c>
      <c r="D3956" s="259" t="s">
        <v>73</v>
      </c>
      <c r="E3956" s="259" t="s">
        <v>73</v>
      </c>
      <c r="F3956" s="259" t="s">
        <v>206</v>
      </c>
      <c r="G3956" s="259" t="s">
        <v>49</v>
      </c>
      <c r="H3956" s="306">
        <v>0</v>
      </c>
      <c r="I3956" s="306">
        <v>0</v>
      </c>
      <c r="J3956" s="306">
        <v>156</v>
      </c>
      <c r="K3956" s="306">
        <v>156</v>
      </c>
      <c r="L3956" s="306">
        <v>156</v>
      </c>
      <c r="M3956" s="306">
        <v>156</v>
      </c>
      <c r="N3956" s="306">
        <v>156</v>
      </c>
    </row>
    <row r="3957" spans="1:14">
      <c r="A3957" s="259" t="s">
        <v>9</v>
      </c>
      <c r="B3957" s="259" t="s">
        <v>28</v>
      </c>
      <c r="C3957" s="259" t="s">
        <v>57</v>
      </c>
      <c r="D3957" s="259" t="s">
        <v>74</v>
      </c>
      <c r="E3957" s="259" t="s">
        <v>74</v>
      </c>
      <c r="F3957" s="259" t="s">
        <v>206</v>
      </c>
      <c r="G3957" s="259" t="s">
        <v>49</v>
      </c>
      <c r="H3957" s="306">
        <v>0</v>
      </c>
      <c r="I3957" s="306">
        <v>0</v>
      </c>
      <c r="J3957" s="306">
        <v>0</v>
      </c>
      <c r="K3957" s="306">
        <v>0</v>
      </c>
      <c r="L3957" s="306">
        <v>0</v>
      </c>
      <c r="M3957" s="306">
        <v>0</v>
      </c>
      <c r="N3957" s="306">
        <v>0</v>
      </c>
    </row>
    <row r="3958" spans="1:14">
      <c r="A3958" s="259" t="s">
        <v>9</v>
      </c>
      <c r="B3958" s="259" t="s">
        <v>28</v>
      </c>
      <c r="C3958" s="259" t="s">
        <v>64</v>
      </c>
      <c r="D3958" s="259" t="s">
        <v>75</v>
      </c>
      <c r="E3958" s="259" t="s">
        <v>75</v>
      </c>
      <c r="F3958" s="259" t="s">
        <v>206</v>
      </c>
      <c r="G3958" s="259" t="s">
        <v>49</v>
      </c>
      <c r="H3958" s="306">
        <v>0</v>
      </c>
      <c r="I3958" s="306">
        <v>0</v>
      </c>
      <c r="J3958" s="306">
        <v>0</v>
      </c>
      <c r="K3958" s="306">
        <v>59</v>
      </c>
      <c r="L3958" s="306">
        <v>59</v>
      </c>
      <c r="M3958" s="306">
        <v>59</v>
      </c>
      <c r="N3958" s="306">
        <v>59</v>
      </c>
    </row>
    <row r="3959" spans="1:14">
      <c r="A3959" s="259" t="s">
        <v>9</v>
      </c>
      <c r="B3959" s="259" t="s">
        <v>28</v>
      </c>
      <c r="C3959" s="259" t="s">
        <v>60</v>
      </c>
      <c r="D3959" s="259" t="s">
        <v>76</v>
      </c>
      <c r="E3959" s="259" t="s">
        <v>76</v>
      </c>
      <c r="F3959" s="259" t="s">
        <v>206</v>
      </c>
      <c r="G3959" s="259" t="s">
        <v>49</v>
      </c>
      <c r="H3959" s="306">
        <v>0</v>
      </c>
      <c r="I3959" s="306">
        <v>0</v>
      </c>
      <c r="J3959" s="306">
        <v>0</v>
      </c>
      <c r="K3959" s="306">
        <v>0</v>
      </c>
      <c r="L3959" s="306">
        <v>0</v>
      </c>
      <c r="M3959" s="306">
        <v>10495</v>
      </c>
      <c r="N3959" s="306">
        <v>24152</v>
      </c>
    </row>
    <row r="3960" spans="1:14">
      <c r="A3960" s="259" t="s">
        <v>9</v>
      </c>
      <c r="B3960" s="259" t="s">
        <v>28</v>
      </c>
      <c r="C3960" s="259" t="s">
        <v>61</v>
      </c>
      <c r="D3960" s="259" t="s">
        <v>77</v>
      </c>
      <c r="E3960" s="259" t="s">
        <v>77</v>
      </c>
      <c r="F3960" s="259" t="s">
        <v>206</v>
      </c>
      <c r="G3960" s="259" t="s">
        <v>49</v>
      </c>
      <c r="H3960" s="306">
        <v>0</v>
      </c>
      <c r="I3960" s="306">
        <v>845</v>
      </c>
      <c r="J3960" s="306">
        <v>9818</v>
      </c>
      <c r="K3960" s="306">
        <v>10685</v>
      </c>
      <c r="L3960" s="306">
        <v>12540</v>
      </c>
      <c r="M3960" s="306">
        <v>12901</v>
      </c>
      <c r="N3960" s="306">
        <v>21589</v>
      </c>
    </row>
    <row r="3961" spans="1:14">
      <c r="A3961" s="259" t="s">
        <v>9</v>
      </c>
      <c r="B3961" s="259" t="s">
        <v>28</v>
      </c>
      <c r="C3961" s="259" t="s">
        <v>62</v>
      </c>
      <c r="D3961" s="259" t="s">
        <v>78</v>
      </c>
      <c r="E3961" s="259" t="s">
        <v>78</v>
      </c>
      <c r="F3961" s="259" t="s">
        <v>206</v>
      </c>
      <c r="G3961" s="259" t="s">
        <v>49</v>
      </c>
      <c r="H3961" s="306">
        <v>1545</v>
      </c>
      <c r="I3961" s="306">
        <v>2602</v>
      </c>
      <c r="J3961" s="306">
        <v>3750</v>
      </c>
      <c r="K3961" s="306">
        <v>7492</v>
      </c>
      <c r="L3961" s="306">
        <v>7492</v>
      </c>
      <c r="M3961" s="306">
        <v>7492</v>
      </c>
      <c r="N3961" s="306">
        <v>7492</v>
      </c>
    </row>
    <row r="3962" spans="1:14">
      <c r="A3962" s="259" t="s">
        <v>9</v>
      </c>
      <c r="B3962" s="259" t="s">
        <v>28</v>
      </c>
      <c r="C3962" s="259" t="s">
        <v>63</v>
      </c>
      <c r="D3962" s="259" t="s">
        <v>79</v>
      </c>
      <c r="E3962" s="259" t="s">
        <v>79</v>
      </c>
      <c r="F3962" s="259" t="s">
        <v>206</v>
      </c>
      <c r="G3962" s="259" t="s">
        <v>49</v>
      </c>
      <c r="H3962" s="306">
        <v>3153</v>
      </c>
      <c r="I3962" s="306">
        <v>9032</v>
      </c>
      <c r="J3962" s="306">
        <v>9801</v>
      </c>
      <c r="K3962" s="306">
        <v>11747</v>
      </c>
      <c r="L3962" s="306">
        <v>12491</v>
      </c>
      <c r="M3962" s="306">
        <v>12491</v>
      </c>
      <c r="N3962" s="306">
        <v>12491</v>
      </c>
    </row>
    <row r="3963" spans="1:14">
      <c r="A3963" s="259" t="s">
        <v>9</v>
      </c>
      <c r="B3963" s="259" t="s">
        <v>28</v>
      </c>
      <c r="C3963" s="259" t="s">
        <v>60</v>
      </c>
      <c r="D3963" s="259" t="s">
        <v>76</v>
      </c>
      <c r="E3963" s="259" t="s">
        <v>207</v>
      </c>
      <c r="F3963" s="259" t="s">
        <v>206</v>
      </c>
      <c r="G3963" s="259" t="s">
        <v>49</v>
      </c>
      <c r="H3963" s="306">
        <v>0</v>
      </c>
      <c r="I3963" s="306">
        <v>0</v>
      </c>
      <c r="J3963" s="306">
        <v>0</v>
      </c>
      <c r="K3963" s="306">
        <v>0</v>
      </c>
      <c r="L3963" s="306">
        <v>5255</v>
      </c>
      <c r="M3963" s="306">
        <v>7801</v>
      </c>
      <c r="N3963" s="306">
        <v>24177</v>
      </c>
    </row>
    <row r="3964" spans="1:14">
      <c r="A3964" s="259" t="s">
        <v>9</v>
      </c>
      <c r="B3964" s="259" t="s">
        <v>28</v>
      </c>
      <c r="C3964" s="259" t="s">
        <v>63</v>
      </c>
      <c r="D3964" s="259" t="s">
        <v>79</v>
      </c>
      <c r="E3964" s="259" t="s">
        <v>208</v>
      </c>
      <c r="F3964" s="259" t="s">
        <v>206</v>
      </c>
      <c r="G3964" s="259" t="s">
        <v>49</v>
      </c>
      <c r="H3964" s="306">
        <v>0</v>
      </c>
      <c r="I3964" s="306">
        <v>0</v>
      </c>
      <c r="J3964" s="306">
        <v>0</v>
      </c>
      <c r="K3964" s="306">
        <v>0</v>
      </c>
      <c r="L3964" s="306">
        <v>3153</v>
      </c>
      <c r="M3964" s="306">
        <v>4681</v>
      </c>
      <c r="N3964" s="306">
        <v>14841</v>
      </c>
    </row>
    <row r="3965" spans="1:14">
      <c r="A3965" s="259" t="s">
        <v>9</v>
      </c>
      <c r="B3965" s="259" t="s">
        <v>28</v>
      </c>
      <c r="C3965" s="259" t="s">
        <v>65</v>
      </c>
      <c r="D3965" s="259" t="s">
        <v>209</v>
      </c>
      <c r="E3965" s="259" t="s">
        <v>80</v>
      </c>
      <c r="F3965" s="259" t="s">
        <v>206</v>
      </c>
      <c r="G3965" s="259" t="s">
        <v>49</v>
      </c>
      <c r="H3965" s="306">
        <v>0</v>
      </c>
      <c r="I3965" s="306">
        <v>0</v>
      </c>
      <c r="J3965" s="306">
        <v>0</v>
      </c>
      <c r="K3965" s="306">
        <v>0</v>
      </c>
      <c r="L3965" s="306">
        <v>0</v>
      </c>
      <c r="M3965" s="306">
        <v>0</v>
      </c>
      <c r="N3965" s="306">
        <v>0</v>
      </c>
    </row>
    <row r="3966" spans="1:14">
      <c r="A3966" s="259" t="s">
        <v>9</v>
      </c>
      <c r="B3966" s="259" t="s">
        <v>28</v>
      </c>
      <c r="C3966" s="259" t="s">
        <v>65</v>
      </c>
      <c r="D3966" s="259" t="s">
        <v>209</v>
      </c>
      <c r="E3966" s="259" t="s">
        <v>81</v>
      </c>
      <c r="F3966" s="259" t="s">
        <v>206</v>
      </c>
      <c r="G3966" s="259" t="s">
        <v>49</v>
      </c>
      <c r="H3966" s="306">
        <v>0</v>
      </c>
      <c r="I3966" s="306">
        <v>0</v>
      </c>
      <c r="J3966" s="306">
        <v>0</v>
      </c>
      <c r="K3966" s="306">
        <v>0</v>
      </c>
      <c r="L3966" s="306">
        <v>0</v>
      </c>
      <c r="M3966" s="306">
        <v>0</v>
      </c>
      <c r="N3966" s="306">
        <v>0</v>
      </c>
    </row>
    <row r="3967" spans="1:14">
      <c r="A3967" s="259" t="s">
        <v>9</v>
      </c>
      <c r="B3967" s="259" t="s">
        <v>28</v>
      </c>
      <c r="C3967" s="259" t="s">
        <v>82</v>
      </c>
      <c r="D3967" s="259" t="s">
        <v>82</v>
      </c>
      <c r="E3967" s="259" t="s">
        <v>82</v>
      </c>
      <c r="F3967" s="259" t="s">
        <v>206</v>
      </c>
      <c r="G3967" s="259" t="s">
        <v>49</v>
      </c>
      <c r="H3967" s="306">
        <v>0</v>
      </c>
      <c r="I3967" s="306">
        <v>1794</v>
      </c>
      <c r="J3967" s="306">
        <v>519</v>
      </c>
      <c r="K3967" s="306">
        <v>519</v>
      </c>
      <c r="L3967" s="306">
        <v>519</v>
      </c>
      <c r="M3967" s="306">
        <v>519</v>
      </c>
      <c r="N3967" s="306">
        <v>519</v>
      </c>
    </row>
    <row r="3968" spans="1:14">
      <c r="A3968" s="259" t="s">
        <v>9</v>
      </c>
      <c r="B3968" s="259" t="s">
        <v>28</v>
      </c>
      <c r="C3968" s="259" t="s">
        <v>83</v>
      </c>
      <c r="D3968" s="259" t="s">
        <v>83</v>
      </c>
      <c r="E3968" s="259" t="s">
        <v>83</v>
      </c>
      <c r="F3968" s="259" t="s">
        <v>206</v>
      </c>
      <c r="G3968" s="259" t="s">
        <v>49</v>
      </c>
      <c r="H3968" s="306">
        <v>0</v>
      </c>
      <c r="I3968" s="306">
        <v>36</v>
      </c>
      <c r="J3968" s="306">
        <v>36</v>
      </c>
      <c r="K3968" s="306">
        <v>36</v>
      </c>
      <c r="L3968" s="306">
        <v>36</v>
      </c>
      <c r="M3968" s="306">
        <v>36</v>
      </c>
      <c r="N3968" s="306">
        <v>36</v>
      </c>
    </row>
    <row r="3969" spans="1:14">
      <c r="A3969" s="259" t="s">
        <v>9</v>
      </c>
      <c r="B3969" s="259" t="s">
        <v>28</v>
      </c>
      <c r="C3969" s="259" t="s">
        <v>84</v>
      </c>
      <c r="D3969" s="259" t="s">
        <v>84</v>
      </c>
      <c r="E3969" s="259" t="s">
        <v>84</v>
      </c>
      <c r="F3969" s="259" t="s">
        <v>206</v>
      </c>
      <c r="G3969" s="259" t="s">
        <v>49</v>
      </c>
      <c r="H3969" s="306">
        <v>0</v>
      </c>
      <c r="I3969" s="306">
        <v>0</v>
      </c>
      <c r="J3969" s="306">
        <v>0</v>
      </c>
      <c r="K3969" s="306">
        <v>0</v>
      </c>
      <c r="L3969" s="306">
        <v>0</v>
      </c>
      <c r="M3969" s="306">
        <v>0</v>
      </c>
      <c r="N3969" s="306">
        <v>9</v>
      </c>
    </row>
    <row r="3970" spans="1:14">
      <c r="A3970" s="259" t="s">
        <v>9</v>
      </c>
      <c r="B3970" s="259" t="s">
        <v>28</v>
      </c>
      <c r="C3970" s="259" t="s">
        <v>85</v>
      </c>
      <c r="D3970" s="259" t="s">
        <v>85</v>
      </c>
      <c r="E3970" s="259" t="s">
        <v>85</v>
      </c>
      <c r="F3970" s="259" t="s">
        <v>206</v>
      </c>
      <c r="G3970" s="259" t="s">
        <v>49</v>
      </c>
      <c r="H3970" s="306">
        <v>0</v>
      </c>
      <c r="I3970" s="306">
        <v>6012</v>
      </c>
      <c r="J3970" s="306">
        <v>6096</v>
      </c>
      <c r="K3970" s="306">
        <v>6096</v>
      </c>
      <c r="L3970" s="306">
        <v>6096</v>
      </c>
      <c r="M3970" s="306">
        <v>6226</v>
      </c>
      <c r="N3970" s="306">
        <v>9606</v>
      </c>
    </row>
    <row r="3971" spans="1:14">
      <c r="A3971" s="259" t="s">
        <v>9</v>
      </c>
      <c r="B3971" s="259" t="s">
        <v>28</v>
      </c>
      <c r="C3971" s="259" t="s">
        <v>87</v>
      </c>
      <c r="D3971" s="259" t="s">
        <v>87</v>
      </c>
      <c r="E3971" s="259" t="s">
        <v>87</v>
      </c>
      <c r="F3971" s="259" t="s">
        <v>206</v>
      </c>
      <c r="G3971" s="259" t="s">
        <v>49</v>
      </c>
      <c r="H3971" s="306">
        <v>0</v>
      </c>
      <c r="I3971" s="306">
        <v>1004</v>
      </c>
      <c r="J3971" s="306">
        <v>1011</v>
      </c>
      <c r="K3971" s="306">
        <v>1019</v>
      </c>
      <c r="L3971" s="306">
        <v>1019</v>
      </c>
      <c r="M3971" s="306">
        <v>1019</v>
      </c>
      <c r="N3971" s="306">
        <v>1019</v>
      </c>
    </row>
    <row r="3972" spans="1:14">
      <c r="A3972" s="259" t="s">
        <v>9</v>
      </c>
      <c r="B3972" s="259" t="s">
        <v>28</v>
      </c>
      <c r="C3972" s="259" t="s">
        <v>88</v>
      </c>
      <c r="D3972" s="259" t="s">
        <v>88</v>
      </c>
      <c r="E3972" s="259" t="s">
        <v>88</v>
      </c>
      <c r="F3972" s="259" t="s">
        <v>206</v>
      </c>
      <c r="G3972" s="259" t="s">
        <v>49</v>
      </c>
      <c r="H3972" s="306">
        <v>0</v>
      </c>
      <c r="I3972" s="306">
        <v>0</v>
      </c>
      <c r="J3972" s="306">
        <v>0</v>
      </c>
      <c r="K3972" s="306">
        <v>0</v>
      </c>
      <c r="L3972" s="306">
        <v>1174</v>
      </c>
      <c r="M3972" s="306">
        <v>1174</v>
      </c>
      <c r="N3972" s="306">
        <v>1174</v>
      </c>
    </row>
    <row r="3973" spans="1:14">
      <c r="A3973" s="259" t="s">
        <v>9</v>
      </c>
      <c r="B3973" s="259" t="s">
        <v>28</v>
      </c>
      <c r="C3973" s="259" t="s">
        <v>48</v>
      </c>
      <c r="D3973" s="259" t="s">
        <v>48</v>
      </c>
      <c r="E3973" s="259" t="s">
        <v>48</v>
      </c>
      <c r="F3973" s="259" t="s">
        <v>210</v>
      </c>
      <c r="G3973" s="259" t="s">
        <v>50</v>
      </c>
      <c r="H3973" s="306">
        <v>778</v>
      </c>
      <c r="I3973" s="306">
        <v>0</v>
      </c>
      <c r="J3973" s="306">
        <v>0</v>
      </c>
      <c r="K3973" s="306">
        <v>0</v>
      </c>
      <c r="L3973" s="306">
        <v>0</v>
      </c>
      <c r="M3973" s="306">
        <v>0</v>
      </c>
      <c r="N3973" s="306">
        <v>0</v>
      </c>
    </row>
    <row r="3974" spans="1:14">
      <c r="A3974" s="259" t="s">
        <v>9</v>
      </c>
      <c r="B3974" s="259" t="s">
        <v>28</v>
      </c>
      <c r="C3974" s="259" t="s">
        <v>53</v>
      </c>
      <c r="D3974" s="259" t="s">
        <v>53</v>
      </c>
      <c r="E3974" s="259" t="s">
        <v>53</v>
      </c>
      <c r="F3974" s="259" t="s">
        <v>210</v>
      </c>
      <c r="G3974" s="259" t="s">
        <v>50</v>
      </c>
      <c r="H3974" s="306">
        <v>0</v>
      </c>
      <c r="I3974" s="306">
        <v>0</v>
      </c>
      <c r="J3974" s="306">
        <v>0</v>
      </c>
      <c r="K3974" s="306">
        <v>0</v>
      </c>
      <c r="L3974" s="306">
        <v>0</v>
      </c>
      <c r="M3974" s="306">
        <v>0</v>
      </c>
      <c r="N3974" s="306">
        <v>0</v>
      </c>
    </row>
    <row r="3975" spans="1:14">
      <c r="A3975" s="259" t="s">
        <v>9</v>
      </c>
      <c r="B3975" s="259" t="s">
        <v>28</v>
      </c>
      <c r="C3975" s="259" t="s">
        <v>54</v>
      </c>
      <c r="D3975" s="259" t="s">
        <v>54</v>
      </c>
      <c r="E3975" s="259" t="s">
        <v>54</v>
      </c>
      <c r="F3975" s="259" t="s">
        <v>210</v>
      </c>
      <c r="G3975" s="259" t="s">
        <v>50</v>
      </c>
      <c r="H3975" s="306">
        <v>83617</v>
      </c>
      <c r="I3975" s="306">
        <v>76309</v>
      </c>
      <c r="J3975" s="306">
        <v>57593</v>
      </c>
      <c r="K3975" s="306">
        <v>62276</v>
      </c>
      <c r="L3975" s="306">
        <v>61753</v>
      </c>
      <c r="M3975" s="306">
        <v>54359</v>
      </c>
      <c r="N3975" s="306">
        <v>35347</v>
      </c>
    </row>
    <row r="3976" spans="1:14">
      <c r="A3976" s="259" t="s">
        <v>9</v>
      </c>
      <c r="B3976" s="259" t="s">
        <v>28</v>
      </c>
      <c r="C3976" s="259" t="s">
        <v>55</v>
      </c>
      <c r="D3976" s="259" t="s">
        <v>55</v>
      </c>
      <c r="E3976" s="259" t="s">
        <v>55</v>
      </c>
      <c r="F3976" s="259" t="s">
        <v>210</v>
      </c>
      <c r="G3976" s="259" t="s">
        <v>50</v>
      </c>
      <c r="H3976" s="306">
        <v>2791</v>
      </c>
      <c r="I3976" s="306">
        <v>844</v>
      </c>
      <c r="J3976" s="306">
        <v>1344</v>
      </c>
      <c r="K3976" s="306">
        <v>1345</v>
      </c>
      <c r="L3976" s="306">
        <v>1168</v>
      </c>
      <c r="M3976" s="306">
        <v>1176</v>
      </c>
      <c r="N3976" s="306">
        <v>1274</v>
      </c>
    </row>
    <row r="3977" spans="1:14">
      <c r="A3977" s="259" t="s">
        <v>9</v>
      </c>
      <c r="B3977" s="259" t="s">
        <v>28</v>
      </c>
      <c r="C3977" s="259" t="s">
        <v>56</v>
      </c>
      <c r="D3977" s="259" t="s">
        <v>56</v>
      </c>
      <c r="E3977" s="259" t="s">
        <v>56</v>
      </c>
      <c r="F3977" s="259" t="s">
        <v>210</v>
      </c>
      <c r="G3977" s="259" t="s">
        <v>50</v>
      </c>
      <c r="H3977" s="306">
        <v>7550</v>
      </c>
      <c r="I3977" s="306">
        <v>1979</v>
      </c>
      <c r="J3977" s="306">
        <v>2192</v>
      </c>
      <c r="K3977" s="306">
        <v>2495</v>
      </c>
      <c r="L3977" s="306">
        <v>1789</v>
      </c>
      <c r="M3977" s="306">
        <v>2580</v>
      </c>
      <c r="N3977" s="306">
        <v>2956</v>
      </c>
    </row>
    <row r="3978" spans="1:14">
      <c r="A3978" s="259" t="s">
        <v>9</v>
      </c>
      <c r="B3978" s="259" t="s">
        <v>28</v>
      </c>
      <c r="C3978" s="259" t="s">
        <v>57</v>
      </c>
      <c r="D3978" s="259" t="s">
        <v>57</v>
      </c>
      <c r="E3978" s="259" t="s">
        <v>57</v>
      </c>
      <c r="F3978" s="259" t="s">
        <v>210</v>
      </c>
      <c r="G3978" s="259" t="s">
        <v>50</v>
      </c>
      <c r="H3978" s="306">
        <v>931</v>
      </c>
      <c r="I3978" s="306">
        <v>1363</v>
      </c>
      <c r="J3978" s="306">
        <v>1363</v>
      </c>
      <c r="K3978" s="306">
        <v>1363</v>
      </c>
      <c r="L3978" s="306">
        <v>1363</v>
      </c>
      <c r="M3978" s="306">
        <v>1363</v>
      </c>
      <c r="N3978" s="306">
        <v>1358</v>
      </c>
    </row>
    <row r="3979" spans="1:14">
      <c r="A3979" s="259" t="s">
        <v>9</v>
      </c>
      <c r="B3979" s="259" t="s">
        <v>28</v>
      </c>
      <c r="C3979" s="259" t="s">
        <v>58</v>
      </c>
      <c r="D3979" s="259" t="s">
        <v>58</v>
      </c>
      <c r="E3979" s="259" t="s">
        <v>58</v>
      </c>
      <c r="F3979" s="259" t="s">
        <v>210</v>
      </c>
      <c r="G3979" s="259" t="s">
        <v>50</v>
      </c>
      <c r="H3979" s="306">
        <v>94611</v>
      </c>
      <c r="I3979" s="306">
        <v>94747</v>
      </c>
      <c r="J3979" s="306">
        <v>94609</v>
      </c>
      <c r="K3979" s="306">
        <v>95278</v>
      </c>
      <c r="L3979" s="306">
        <v>84826</v>
      </c>
      <c r="M3979" s="306">
        <v>84818</v>
      </c>
      <c r="N3979" s="306">
        <v>84937</v>
      </c>
    </row>
    <row r="3980" spans="1:14">
      <c r="A3980" s="259" t="s">
        <v>9</v>
      </c>
      <c r="B3980" s="259" t="s">
        <v>28</v>
      </c>
      <c r="C3980" s="259" t="s">
        <v>59</v>
      </c>
      <c r="D3980" s="259" t="s">
        <v>59</v>
      </c>
      <c r="E3980" s="259" t="s">
        <v>59</v>
      </c>
      <c r="F3980" s="259" t="s">
        <v>210</v>
      </c>
      <c r="G3980" s="259" t="s">
        <v>50</v>
      </c>
      <c r="H3980" s="306">
        <v>36170</v>
      </c>
      <c r="I3980" s="306">
        <v>36010</v>
      </c>
      <c r="J3980" s="306">
        <v>36470</v>
      </c>
      <c r="K3980" s="306">
        <v>35998</v>
      </c>
      <c r="L3980" s="306">
        <v>35565</v>
      </c>
      <c r="M3980" s="306">
        <v>36386</v>
      </c>
      <c r="N3980" s="306">
        <v>36123</v>
      </c>
    </row>
    <row r="3981" spans="1:14">
      <c r="A3981" s="259" t="s">
        <v>9</v>
      </c>
      <c r="B3981" s="259" t="s">
        <v>28</v>
      </c>
      <c r="C3981" s="259" t="s">
        <v>60</v>
      </c>
      <c r="D3981" s="259" t="s">
        <v>60</v>
      </c>
      <c r="E3981" s="259" t="s">
        <v>60</v>
      </c>
      <c r="F3981" s="259" t="s">
        <v>210</v>
      </c>
      <c r="G3981" s="259" t="s">
        <v>50</v>
      </c>
      <c r="H3981" s="306">
        <v>25714</v>
      </c>
      <c r="I3981" s="306">
        <v>28995</v>
      </c>
      <c r="J3981" s="306">
        <v>28187</v>
      </c>
      <c r="K3981" s="306">
        <v>29564</v>
      </c>
      <c r="L3981" s="306">
        <v>29555</v>
      </c>
      <c r="M3981" s="306">
        <v>28775</v>
      </c>
      <c r="N3981" s="306">
        <v>27337</v>
      </c>
    </row>
    <row r="3982" spans="1:14">
      <c r="A3982" s="259" t="s">
        <v>9</v>
      </c>
      <c r="B3982" s="259" t="s">
        <v>28</v>
      </c>
      <c r="C3982" s="259" t="s">
        <v>61</v>
      </c>
      <c r="D3982" s="259" t="s">
        <v>61</v>
      </c>
      <c r="E3982" s="259" t="s">
        <v>61</v>
      </c>
      <c r="F3982" s="259" t="s">
        <v>210</v>
      </c>
      <c r="G3982" s="259" t="s">
        <v>50</v>
      </c>
      <c r="H3982" s="306">
        <v>16504</v>
      </c>
      <c r="I3982" s="306">
        <v>18300</v>
      </c>
      <c r="J3982" s="306">
        <v>18187</v>
      </c>
      <c r="K3982" s="306">
        <v>18974</v>
      </c>
      <c r="L3982" s="306">
        <v>18459</v>
      </c>
      <c r="M3982" s="306">
        <v>18401</v>
      </c>
      <c r="N3982" s="306">
        <v>17660</v>
      </c>
    </row>
    <row r="3983" spans="1:14">
      <c r="A3983" s="259" t="s">
        <v>9</v>
      </c>
      <c r="B3983" s="259" t="s">
        <v>28</v>
      </c>
      <c r="C3983" s="259" t="s">
        <v>62</v>
      </c>
      <c r="D3983" s="259" t="s">
        <v>62</v>
      </c>
      <c r="E3983" s="259" t="s">
        <v>62</v>
      </c>
      <c r="F3983" s="259" t="s">
        <v>210</v>
      </c>
      <c r="G3983" s="259" t="s">
        <v>50</v>
      </c>
      <c r="H3983" s="306">
        <v>576</v>
      </c>
      <c r="I3983" s="306">
        <v>7593</v>
      </c>
      <c r="J3983" s="306">
        <v>7369</v>
      </c>
      <c r="K3983" s="306">
        <v>7568</v>
      </c>
      <c r="L3983" s="306">
        <v>7754</v>
      </c>
      <c r="M3983" s="306">
        <v>7723</v>
      </c>
      <c r="N3983" s="306">
        <v>7501</v>
      </c>
    </row>
    <row r="3984" spans="1:14">
      <c r="A3984" s="259" t="s">
        <v>9</v>
      </c>
      <c r="B3984" s="259" t="s">
        <v>28</v>
      </c>
      <c r="C3984" s="259" t="s">
        <v>63</v>
      </c>
      <c r="D3984" s="259" t="s">
        <v>63</v>
      </c>
      <c r="E3984" s="259" t="s">
        <v>63</v>
      </c>
      <c r="F3984" s="259" t="s">
        <v>210</v>
      </c>
      <c r="G3984" s="259" t="s">
        <v>50</v>
      </c>
      <c r="H3984" s="306">
        <v>369</v>
      </c>
      <c r="I3984" s="306">
        <v>1757</v>
      </c>
      <c r="J3984" s="306">
        <v>2017</v>
      </c>
      <c r="K3984" s="306">
        <v>1424</v>
      </c>
      <c r="L3984" s="306">
        <v>975</v>
      </c>
      <c r="M3984" s="306">
        <v>1436</v>
      </c>
      <c r="N3984" s="306">
        <v>2118</v>
      </c>
    </row>
    <row r="3985" spans="1:14">
      <c r="A3985" s="259" t="s">
        <v>9</v>
      </c>
      <c r="B3985" s="259" t="s">
        <v>28</v>
      </c>
      <c r="C3985" s="259" t="s">
        <v>64</v>
      </c>
      <c r="D3985" s="259" t="s">
        <v>64</v>
      </c>
      <c r="E3985" s="259" t="s">
        <v>64</v>
      </c>
      <c r="F3985" s="259" t="s">
        <v>210</v>
      </c>
      <c r="G3985" s="259" t="s">
        <v>50</v>
      </c>
      <c r="H3985" s="306">
        <v>10474</v>
      </c>
      <c r="I3985" s="306">
        <v>8974</v>
      </c>
      <c r="J3985" s="306">
        <v>8693</v>
      </c>
      <c r="K3985" s="306">
        <v>8759</v>
      </c>
      <c r="L3985" s="306">
        <v>8840</v>
      </c>
      <c r="M3985" s="306">
        <v>8687</v>
      </c>
      <c r="N3985" s="306">
        <v>8581</v>
      </c>
    </row>
    <row r="3986" spans="1:14">
      <c r="A3986" s="259" t="s">
        <v>9</v>
      </c>
      <c r="B3986" s="259" t="s">
        <v>28</v>
      </c>
      <c r="C3986" s="259" t="s">
        <v>54</v>
      </c>
      <c r="D3986" s="259" t="s">
        <v>72</v>
      </c>
      <c r="E3986" s="259" t="s">
        <v>72</v>
      </c>
      <c r="F3986" s="259" t="s">
        <v>210</v>
      </c>
      <c r="G3986" s="259" t="s">
        <v>50</v>
      </c>
      <c r="H3986" s="306">
        <v>0</v>
      </c>
      <c r="I3986" s="306">
        <v>0</v>
      </c>
      <c r="J3986" s="306">
        <v>0</v>
      </c>
      <c r="K3986" s="306">
        <v>263</v>
      </c>
      <c r="L3986" s="306">
        <v>2954</v>
      </c>
      <c r="M3986" s="306">
        <v>3752</v>
      </c>
      <c r="N3986" s="306">
        <v>5682</v>
      </c>
    </row>
    <row r="3987" spans="1:14">
      <c r="A3987" s="259" t="s">
        <v>9</v>
      </c>
      <c r="B3987" s="259" t="s">
        <v>28</v>
      </c>
      <c r="C3987" s="259" t="s">
        <v>55</v>
      </c>
      <c r="D3987" s="259" t="s">
        <v>73</v>
      </c>
      <c r="E3987" s="259" t="s">
        <v>73</v>
      </c>
      <c r="F3987" s="259" t="s">
        <v>210</v>
      </c>
      <c r="G3987" s="259" t="s">
        <v>50</v>
      </c>
      <c r="H3987" s="306">
        <v>0</v>
      </c>
      <c r="I3987" s="306">
        <v>0</v>
      </c>
      <c r="J3987" s="306">
        <v>4</v>
      </c>
      <c r="K3987" s="306">
        <v>4</v>
      </c>
      <c r="L3987" s="306">
        <v>4</v>
      </c>
      <c r="M3987" s="306">
        <v>25</v>
      </c>
      <c r="N3987" s="306">
        <v>70</v>
      </c>
    </row>
    <row r="3988" spans="1:14">
      <c r="A3988" s="259" t="s">
        <v>9</v>
      </c>
      <c r="B3988" s="259" t="s">
        <v>28</v>
      </c>
      <c r="C3988" s="259" t="s">
        <v>57</v>
      </c>
      <c r="D3988" s="259" t="s">
        <v>74</v>
      </c>
      <c r="E3988" s="259" t="s">
        <v>74</v>
      </c>
      <c r="F3988" s="259" t="s">
        <v>210</v>
      </c>
      <c r="G3988" s="259" t="s">
        <v>50</v>
      </c>
      <c r="H3988" s="306">
        <v>0</v>
      </c>
      <c r="I3988" s="306">
        <v>0</v>
      </c>
      <c r="J3988" s="306">
        <v>0</v>
      </c>
      <c r="K3988" s="306">
        <v>0</v>
      </c>
      <c r="L3988" s="306">
        <v>0</v>
      </c>
      <c r="M3988" s="306">
        <v>0</v>
      </c>
      <c r="N3988" s="306">
        <v>0</v>
      </c>
    </row>
    <row r="3989" spans="1:14">
      <c r="A3989" s="259" t="s">
        <v>9</v>
      </c>
      <c r="B3989" s="259" t="s">
        <v>28</v>
      </c>
      <c r="C3989" s="259" t="s">
        <v>64</v>
      </c>
      <c r="D3989" s="259" t="s">
        <v>75</v>
      </c>
      <c r="E3989" s="259" t="s">
        <v>75</v>
      </c>
      <c r="F3989" s="259" t="s">
        <v>210</v>
      </c>
      <c r="G3989" s="259" t="s">
        <v>50</v>
      </c>
      <c r="H3989" s="306">
        <v>0</v>
      </c>
      <c r="I3989" s="306">
        <v>0</v>
      </c>
      <c r="J3989" s="306">
        <v>0</v>
      </c>
      <c r="K3989" s="306">
        <v>343</v>
      </c>
      <c r="L3989" s="306">
        <v>343</v>
      </c>
      <c r="M3989" s="306">
        <v>343</v>
      </c>
      <c r="N3989" s="306">
        <v>343</v>
      </c>
    </row>
    <row r="3990" spans="1:14">
      <c r="A3990" s="259" t="s">
        <v>9</v>
      </c>
      <c r="B3990" s="259" t="s">
        <v>28</v>
      </c>
      <c r="C3990" s="259" t="s">
        <v>60</v>
      </c>
      <c r="D3990" s="259" t="s">
        <v>76</v>
      </c>
      <c r="E3990" s="259" t="s">
        <v>76</v>
      </c>
      <c r="F3990" s="259" t="s">
        <v>210</v>
      </c>
      <c r="G3990" s="259" t="s">
        <v>50</v>
      </c>
      <c r="H3990" s="306">
        <v>0</v>
      </c>
      <c r="I3990" s="306">
        <v>0</v>
      </c>
      <c r="J3990" s="306">
        <v>0</v>
      </c>
      <c r="K3990" s="306">
        <v>0</v>
      </c>
      <c r="L3990" s="306">
        <v>0</v>
      </c>
      <c r="M3990" s="306">
        <v>22084</v>
      </c>
      <c r="N3990" s="306">
        <v>51160</v>
      </c>
    </row>
    <row r="3991" spans="1:14">
      <c r="A3991" s="259" t="s">
        <v>9</v>
      </c>
      <c r="B3991" s="259" t="s">
        <v>28</v>
      </c>
      <c r="C3991" s="259" t="s">
        <v>61</v>
      </c>
      <c r="D3991" s="259" t="s">
        <v>77</v>
      </c>
      <c r="E3991" s="259" t="s">
        <v>77</v>
      </c>
      <c r="F3991" s="259" t="s">
        <v>210</v>
      </c>
      <c r="G3991" s="259" t="s">
        <v>50</v>
      </c>
      <c r="H3991" s="306">
        <v>0</v>
      </c>
      <c r="I3991" s="306">
        <v>4023</v>
      </c>
      <c r="J3991" s="306">
        <v>40683</v>
      </c>
      <c r="K3991" s="306">
        <v>44413</v>
      </c>
      <c r="L3991" s="306">
        <v>51389</v>
      </c>
      <c r="M3991" s="306">
        <v>52945</v>
      </c>
      <c r="N3991" s="306">
        <v>85607</v>
      </c>
    </row>
    <row r="3992" spans="1:14">
      <c r="A3992" s="259" t="s">
        <v>9</v>
      </c>
      <c r="B3992" s="259" t="s">
        <v>28</v>
      </c>
      <c r="C3992" s="259" t="s">
        <v>62</v>
      </c>
      <c r="D3992" s="259" t="s">
        <v>78</v>
      </c>
      <c r="E3992" s="259" t="s">
        <v>78</v>
      </c>
      <c r="F3992" s="259" t="s">
        <v>210</v>
      </c>
      <c r="G3992" s="259" t="s">
        <v>50</v>
      </c>
      <c r="H3992" s="306">
        <v>4432</v>
      </c>
      <c r="I3992" s="306">
        <v>10441</v>
      </c>
      <c r="J3992" s="306">
        <v>15168</v>
      </c>
      <c r="K3992" s="306">
        <v>30574</v>
      </c>
      <c r="L3992" s="306">
        <v>30571</v>
      </c>
      <c r="M3992" s="306">
        <v>30574</v>
      </c>
      <c r="N3992" s="306">
        <v>30565</v>
      </c>
    </row>
    <row r="3993" spans="1:14">
      <c r="A3993" s="259" t="s">
        <v>9</v>
      </c>
      <c r="B3993" s="259" t="s">
        <v>28</v>
      </c>
      <c r="C3993" s="259" t="s">
        <v>63</v>
      </c>
      <c r="D3993" s="259" t="s">
        <v>79</v>
      </c>
      <c r="E3993" s="259" t="s">
        <v>79</v>
      </c>
      <c r="F3993" s="259" t="s">
        <v>210</v>
      </c>
      <c r="G3993" s="259" t="s">
        <v>50</v>
      </c>
      <c r="H3993" s="306">
        <v>4073</v>
      </c>
      <c r="I3993" s="306">
        <v>7737</v>
      </c>
      <c r="J3993" s="306">
        <v>8392</v>
      </c>
      <c r="K3993" s="306">
        <v>6872</v>
      </c>
      <c r="L3993" s="306">
        <v>6641</v>
      </c>
      <c r="M3993" s="306">
        <v>8148</v>
      </c>
      <c r="N3993" s="306">
        <v>9929</v>
      </c>
    </row>
    <row r="3994" spans="1:14">
      <c r="A3994" s="259" t="s">
        <v>9</v>
      </c>
      <c r="B3994" s="259" t="s">
        <v>28</v>
      </c>
      <c r="C3994" s="259" t="s">
        <v>60</v>
      </c>
      <c r="D3994" s="259" t="s">
        <v>76</v>
      </c>
      <c r="E3994" s="259" t="s">
        <v>207</v>
      </c>
      <c r="F3994" s="259" t="s">
        <v>210</v>
      </c>
      <c r="G3994" s="259" t="s">
        <v>50</v>
      </c>
      <c r="H3994" s="306">
        <v>0</v>
      </c>
      <c r="I3994" s="306">
        <v>0</v>
      </c>
      <c r="J3994" s="306">
        <v>0</v>
      </c>
      <c r="K3994" s="306">
        <v>0</v>
      </c>
      <c r="L3994" s="306">
        <v>10991</v>
      </c>
      <c r="M3994" s="306">
        <v>16288</v>
      </c>
      <c r="N3994" s="306">
        <v>49590</v>
      </c>
    </row>
    <row r="3995" spans="1:14">
      <c r="A3995" s="259" t="s">
        <v>9</v>
      </c>
      <c r="B3995" s="259" t="s">
        <v>28</v>
      </c>
      <c r="C3995" s="259" t="s">
        <v>63</v>
      </c>
      <c r="D3995" s="259" t="s">
        <v>79</v>
      </c>
      <c r="E3995" s="259" t="s">
        <v>208</v>
      </c>
      <c r="F3995" s="259" t="s">
        <v>210</v>
      </c>
      <c r="G3995" s="259" t="s">
        <v>50</v>
      </c>
      <c r="H3995" s="306">
        <v>0</v>
      </c>
      <c r="I3995" s="306">
        <v>0</v>
      </c>
      <c r="J3995" s="306">
        <v>0</v>
      </c>
      <c r="K3995" s="306">
        <v>0</v>
      </c>
      <c r="L3995" s="306">
        <v>2884</v>
      </c>
      <c r="M3995" s="306">
        <v>5748</v>
      </c>
      <c r="N3995" s="306">
        <v>21093</v>
      </c>
    </row>
    <row r="3996" spans="1:14">
      <c r="A3996" s="259" t="s">
        <v>9</v>
      </c>
      <c r="B3996" s="259" t="s">
        <v>28</v>
      </c>
      <c r="C3996" s="259" t="s">
        <v>65</v>
      </c>
      <c r="D3996" s="259" t="s">
        <v>209</v>
      </c>
      <c r="E3996" s="259" t="s">
        <v>80</v>
      </c>
      <c r="F3996" s="259" t="s">
        <v>210</v>
      </c>
      <c r="G3996" s="259" t="s">
        <v>50</v>
      </c>
      <c r="H3996" s="306">
        <v>0</v>
      </c>
      <c r="I3996" s="306">
        <v>0</v>
      </c>
      <c r="J3996" s="306">
        <v>0</v>
      </c>
      <c r="K3996" s="306">
        <v>0</v>
      </c>
      <c r="L3996" s="306">
        <v>0</v>
      </c>
      <c r="M3996" s="306">
        <v>0</v>
      </c>
      <c r="N3996" s="306">
        <v>0</v>
      </c>
    </row>
    <row r="3997" spans="1:14">
      <c r="A3997" s="259" t="s">
        <v>9</v>
      </c>
      <c r="B3997" s="259" t="s">
        <v>28</v>
      </c>
      <c r="C3997" s="259" t="s">
        <v>65</v>
      </c>
      <c r="D3997" s="259" t="s">
        <v>209</v>
      </c>
      <c r="E3997" s="259" t="s">
        <v>81</v>
      </c>
      <c r="F3997" s="259" t="s">
        <v>210</v>
      </c>
      <c r="G3997" s="259" t="s">
        <v>50</v>
      </c>
      <c r="H3997" s="306">
        <v>0</v>
      </c>
      <c r="I3997" s="306">
        <v>0</v>
      </c>
      <c r="J3997" s="306">
        <v>0</v>
      </c>
      <c r="K3997" s="306">
        <v>0</v>
      </c>
      <c r="L3997" s="306">
        <v>0</v>
      </c>
      <c r="M3997" s="306">
        <v>0</v>
      </c>
      <c r="N3997" s="306">
        <v>0</v>
      </c>
    </row>
    <row r="3999" spans="1:14">
      <c r="A3999" s="259" t="s">
        <v>2</v>
      </c>
      <c r="B3999" s="259" t="s">
        <v>43</v>
      </c>
      <c r="C3999" s="259" t="s">
        <v>203</v>
      </c>
      <c r="D3999" s="259" t="s">
        <v>204</v>
      </c>
      <c r="E3999" s="259" t="s">
        <v>205</v>
      </c>
      <c r="F3999" s="259" t="s">
        <v>99</v>
      </c>
      <c r="G3999" s="259" t="s">
        <v>46</v>
      </c>
      <c r="H3999" s="306">
        <v>2025</v>
      </c>
      <c r="I3999" s="306">
        <v>2028</v>
      </c>
      <c r="J3999" s="306">
        <v>2030</v>
      </c>
      <c r="K3999" s="306">
        <v>2032</v>
      </c>
      <c r="L3999" s="306">
        <v>2035</v>
      </c>
      <c r="M3999" s="306">
        <v>2037</v>
      </c>
      <c r="N3999" s="306">
        <v>2040</v>
      </c>
    </row>
    <row r="4000" spans="1:14">
      <c r="A4000" s="259" t="s">
        <v>9</v>
      </c>
      <c r="B4000" s="259" t="s">
        <v>30</v>
      </c>
      <c r="C4000" s="259" t="s">
        <v>48</v>
      </c>
      <c r="D4000" s="259" t="s">
        <v>48</v>
      </c>
      <c r="E4000" s="259" t="s">
        <v>48</v>
      </c>
      <c r="F4000" s="259" t="s">
        <v>206</v>
      </c>
      <c r="G4000" s="259" t="s">
        <v>49</v>
      </c>
      <c r="H4000" s="306">
        <v>519</v>
      </c>
      <c r="I4000" s="306" t="s">
        <v>242</v>
      </c>
      <c r="J4000" s="306" t="s">
        <v>243</v>
      </c>
      <c r="K4000" s="306" t="s">
        <v>244</v>
      </c>
      <c r="L4000" s="306" t="s">
        <v>244</v>
      </c>
      <c r="M4000" s="306" t="s">
        <v>244</v>
      </c>
      <c r="N4000" s="306" t="s">
        <v>245</v>
      </c>
    </row>
    <row r="4001" spans="1:16">
      <c r="A4001" s="259" t="s">
        <v>9</v>
      </c>
      <c r="B4001" s="259" t="s">
        <v>30</v>
      </c>
      <c r="C4001" s="259" t="s">
        <v>53</v>
      </c>
      <c r="D4001" s="259" t="s">
        <v>53</v>
      </c>
      <c r="E4001" s="259" t="s">
        <v>53</v>
      </c>
      <c r="F4001" s="259" t="s">
        <v>206</v>
      </c>
      <c r="G4001" s="259" t="s">
        <v>49</v>
      </c>
      <c r="H4001" s="306" t="s">
        <v>246</v>
      </c>
      <c r="I4001" s="306" t="s">
        <v>242</v>
      </c>
      <c r="J4001" s="306" t="s">
        <v>243</v>
      </c>
      <c r="K4001" s="306" t="s">
        <v>244</v>
      </c>
      <c r="L4001" s="306" t="s">
        <v>244</v>
      </c>
      <c r="M4001" s="306" t="s">
        <v>244</v>
      </c>
      <c r="N4001" s="306" t="s">
        <v>245</v>
      </c>
    </row>
    <row r="4002" spans="1:16">
      <c r="A4002" s="259" t="s">
        <v>9</v>
      </c>
      <c r="B4002" s="259" t="s">
        <v>30</v>
      </c>
      <c r="C4002" s="259" t="s">
        <v>54</v>
      </c>
      <c r="D4002" s="259" t="s">
        <v>54</v>
      </c>
      <c r="E4002" s="259" t="s">
        <v>54</v>
      </c>
      <c r="F4002" s="259" t="s">
        <v>206</v>
      </c>
      <c r="G4002" s="259" t="s">
        <v>49</v>
      </c>
      <c r="H4002" s="306">
        <v>13800</v>
      </c>
      <c r="I4002" s="306">
        <v>13725</v>
      </c>
      <c r="J4002" s="306">
        <v>13725</v>
      </c>
      <c r="K4002" s="306">
        <v>13725</v>
      </c>
      <c r="L4002" s="306">
        <v>13725</v>
      </c>
      <c r="M4002" s="306">
        <v>13725</v>
      </c>
      <c r="N4002" s="306">
        <v>13725</v>
      </c>
      <c r="O4002" s="287"/>
      <c r="P4002" s="287"/>
    </row>
    <row r="4003" spans="1:16">
      <c r="A4003" s="259" t="s">
        <v>9</v>
      </c>
      <c r="B4003" s="259" t="s">
        <v>30</v>
      </c>
      <c r="C4003" s="259" t="s">
        <v>55</v>
      </c>
      <c r="D4003" s="259" t="s">
        <v>55</v>
      </c>
      <c r="E4003" s="259" t="s">
        <v>55</v>
      </c>
      <c r="F4003" s="259" t="s">
        <v>206</v>
      </c>
      <c r="G4003" s="259" t="s">
        <v>49</v>
      </c>
      <c r="H4003" s="306">
        <v>3396</v>
      </c>
      <c r="I4003" s="306">
        <v>3240</v>
      </c>
      <c r="J4003" s="306">
        <v>3240</v>
      </c>
      <c r="K4003" s="306">
        <v>3240</v>
      </c>
      <c r="L4003" s="306">
        <v>3240</v>
      </c>
      <c r="M4003" s="306">
        <v>3240</v>
      </c>
      <c r="N4003" s="306">
        <v>3235</v>
      </c>
      <c r="O4003" s="287"/>
      <c r="P4003" s="287"/>
    </row>
    <row r="4004" spans="1:16">
      <c r="A4004" s="259" t="s">
        <v>9</v>
      </c>
      <c r="B4004" s="259" t="s">
        <v>30</v>
      </c>
      <c r="C4004" s="259" t="s">
        <v>56</v>
      </c>
      <c r="D4004" s="259" t="s">
        <v>56</v>
      </c>
      <c r="E4004" s="259" t="s">
        <v>56</v>
      </c>
      <c r="F4004" s="259" t="s">
        <v>206</v>
      </c>
      <c r="G4004" s="259" t="s">
        <v>49</v>
      </c>
      <c r="H4004" s="306">
        <v>4048</v>
      </c>
      <c r="I4004" s="306">
        <v>1139</v>
      </c>
      <c r="J4004" s="306">
        <v>1139</v>
      </c>
      <c r="K4004" s="306">
        <v>1139</v>
      </c>
      <c r="L4004" s="306">
        <v>1139</v>
      </c>
      <c r="M4004" s="306">
        <v>1139</v>
      </c>
      <c r="N4004" s="306">
        <v>900</v>
      </c>
    </row>
    <row r="4005" spans="1:16">
      <c r="A4005" s="259" t="s">
        <v>9</v>
      </c>
      <c r="B4005" s="259" t="s">
        <v>30</v>
      </c>
      <c r="C4005" s="259" t="s">
        <v>57</v>
      </c>
      <c r="D4005" s="259" t="s">
        <v>57</v>
      </c>
      <c r="E4005" s="259" t="s">
        <v>57</v>
      </c>
      <c r="F4005" s="259" t="s">
        <v>206</v>
      </c>
      <c r="G4005" s="259" t="s">
        <v>49</v>
      </c>
      <c r="H4005" s="306">
        <v>6</v>
      </c>
      <c r="I4005" s="306">
        <v>6</v>
      </c>
      <c r="J4005" s="306">
        <v>6</v>
      </c>
      <c r="K4005" s="306">
        <v>6</v>
      </c>
      <c r="L4005" s="306">
        <v>6</v>
      </c>
      <c r="M4005" s="306">
        <v>6</v>
      </c>
      <c r="N4005" s="306">
        <v>6</v>
      </c>
    </row>
    <row r="4006" spans="1:16">
      <c r="A4006" s="259" t="s">
        <v>9</v>
      </c>
      <c r="B4006" s="259" t="s">
        <v>30</v>
      </c>
      <c r="C4006" s="259" t="s">
        <v>58</v>
      </c>
      <c r="D4006" s="259" t="s">
        <v>58</v>
      </c>
      <c r="E4006" s="259" t="s">
        <v>58</v>
      </c>
      <c r="F4006" s="259" t="s">
        <v>206</v>
      </c>
      <c r="G4006" s="259" t="s">
        <v>49</v>
      </c>
      <c r="H4006" s="306">
        <v>3348</v>
      </c>
      <c r="I4006" s="306">
        <v>3348</v>
      </c>
      <c r="J4006" s="306">
        <v>3348</v>
      </c>
      <c r="K4006" s="306">
        <v>3348</v>
      </c>
      <c r="L4006" s="306">
        <v>3348</v>
      </c>
      <c r="M4006" s="306">
        <v>3348</v>
      </c>
      <c r="N4006" s="306">
        <v>3348</v>
      </c>
      <c r="O4006" s="287"/>
      <c r="P4006" s="287"/>
    </row>
    <row r="4007" spans="1:16">
      <c r="A4007" s="259" t="s">
        <v>9</v>
      </c>
      <c r="B4007" s="259" t="s">
        <v>30</v>
      </c>
      <c r="C4007" s="259" t="s">
        <v>59</v>
      </c>
      <c r="D4007" s="259" t="s">
        <v>59</v>
      </c>
      <c r="E4007" s="259" t="s">
        <v>59</v>
      </c>
      <c r="F4007" s="259" t="s">
        <v>206</v>
      </c>
      <c r="G4007" s="259" t="s">
        <v>49</v>
      </c>
      <c r="H4007" s="306">
        <v>3611</v>
      </c>
      <c r="I4007" s="306">
        <v>3611</v>
      </c>
      <c r="J4007" s="306">
        <v>3611</v>
      </c>
      <c r="K4007" s="306">
        <v>3611</v>
      </c>
      <c r="L4007" s="306">
        <v>3611</v>
      </c>
      <c r="M4007" s="306">
        <v>3611</v>
      </c>
      <c r="N4007" s="306">
        <v>3611</v>
      </c>
      <c r="O4007" s="287"/>
      <c r="P4007" s="287"/>
    </row>
    <row r="4008" spans="1:16">
      <c r="A4008" s="259" t="s">
        <v>9</v>
      </c>
      <c r="B4008" s="259" t="s">
        <v>30</v>
      </c>
      <c r="C4008" s="259" t="s">
        <v>60</v>
      </c>
      <c r="D4008" s="259" t="s">
        <v>60</v>
      </c>
      <c r="E4008" s="259" t="s">
        <v>60</v>
      </c>
      <c r="F4008" s="259" t="s">
        <v>206</v>
      </c>
      <c r="G4008" s="259" t="s">
        <v>49</v>
      </c>
      <c r="H4008" s="306">
        <v>2843</v>
      </c>
      <c r="I4008" s="306">
        <v>2933</v>
      </c>
      <c r="J4008" s="306">
        <v>2933</v>
      </c>
      <c r="K4008" s="306">
        <v>2933</v>
      </c>
      <c r="L4008" s="306">
        <v>2933</v>
      </c>
      <c r="M4008" s="306">
        <v>2933</v>
      </c>
      <c r="N4008" s="306">
        <v>2933</v>
      </c>
      <c r="O4008" s="287"/>
      <c r="P4008" s="287"/>
    </row>
    <row r="4009" spans="1:16">
      <c r="A4009" s="259" t="s">
        <v>9</v>
      </c>
      <c r="B4009" s="259" t="s">
        <v>30</v>
      </c>
      <c r="C4009" s="259" t="s">
        <v>61</v>
      </c>
      <c r="D4009" s="259" t="s">
        <v>61</v>
      </c>
      <c r="E4009" s="259" t="s">
        <v>61</v>
      </c>
      <c r="F4009" s="259" t="s">
        <v>206</v>
      </c>
      <c r="G4009" s="259" t="s">
        <v>49</v>
      </c>
      <c r="H4009" s="306">
        <v>1782</v>
      </c>
      <c r="I4009" s="306">
        <v>1782</v>
      </c>
      <c r="J4009" s="306">
        <v>1782</v>
      </c>
      <c r="K4009" s="306">
        <v>1782</v>
      </c>
      <c r="L4009" s="306">
        <v>1782</v>
      </c>
      <c r="M4009" s="306">
        <v>1782</v>
      </c>
      <c r="N4009" s="306">
        <v>1782</v>
      </c>
      <c r="O4009" s="287"/>
      <c r="P4009" s="287"/>
    </row>
    <row r="4010" spans="1:16">
      <c r="A4010" s="259" t="s">
        <v>9</v>
      </c>
      <c r="B4010" s="259" t="s">
        <v>30</v>
      </c>
      <c r="C4010" s="259" t="s">
        <v>63</v>
      </c>
      <c r="D4010" s="259" t="s">
        <v>63</v>
      </c>
      <c r="E4010" s="259" t="s">
        <v>63</v>
      </c>
      <c r="F4010" s="259" t="s">
        <v>206</v>
      </c>
      <c r="G4010" s="259" t="s">
        <v>49</v>
      </c>
      <c r="H4010" s="306">
        <v>599</v>
      </c>
      <c r="I4010" s="306">
        <v>1461</v>
      </c>
      <c r="J4010" s="306">
        <v>1461</v>
      </c>
      <c r="K4010" s="306">
        <v>1461</v>
      </c>
      <c r="L4010" s="306">
        <v>1461</v>
      </c>
      <c r="M4010" s="306">
        <v>1461</v>
      </c>
      <c r="N4010" s="306">
        <v>1461</v>
      </c>
      <c r="O4010" s="287"/>
      <c r="P4010" s="287"/>
    </row>
    <row r="4011" spans="1:16">
      <c r="A4011" s="259" t="s">
        <v>9</v>
      </c>
      <c r="B4011" s="259" t="s">
        <v>30</v>
      </c>
      <c r="C4011" s="259" t="s">
        <v>64</v>
      </c>
      <c r="D4011" s="259" t="s">
        <v>64</v>
      </c>
      <c r="E4011" s="259" t="s">
        <v>64</v>
      </c>
      <c r="F4011" s="259" t="s">
        <v>206</v>
      </c>
      <c r="G4011" s="259" t="s">
        <v>49</v>
      </c>
      <c r="H4011" s="306">
        <v>1286</v>
      </c>
      <c r="I4011" s="306">
        <v>596</v>
      </c>
      <c r="J4011" s="306">
        <v>589</v>
      </c>
      <c r="K4011" s="306">
        <v>589</v>
      </c>
      <c r="L4011" s="306">
        <v>589</v>
      </c>
      <c r="M4011" s="306">
        <v>589</v>
      </c>
      <c r="N4011" s="306">
        <v>589</v>
      </c>
    </row>
    <row r="4012" spans="1:16">
      <c r="A4012" s="259" t="s">
        <v>9</v>
      </c>
      <c r="B4012" s="259" t="s">
        <v>30</v>
      </c>
      <c r="C4012" s="259" t="s">
        <v>54</v>
      </c>
      <c r="D4012" s="259" t="s">
        <v>72</v>
      </c>
      <c r="E4012" s="259" t="s">
        <v>72</v>
      </c>
      <c r="F4012" s="259" t="s">
        <v>206</v>
      </c>
      <c r="G4012" s="259" t="s">
        <v>49</v>
      </c>
      <c r="H4012" s="306" t="s">
        <v>246</v>
      </c>
      <c r="I4012" s="306" t="s">
        <v>242</v>
      </c>
      <c r="J4012" s="306" t="s">
        <v>243</v>
      </c>
      <c r="K4012" s="306" t="s">
        <v>244</v>
      </c>
      <c r="L4012" s="306">
        <v>453</v>
      </c>
      <c r="M4012" s="306">
        <v>453</v>
      </c>
      <c r="N4012" s="306">
        <v>453</v>
      </c>
      <c r="O4012" s="287"/>
      <c r="P4012" s="287"/>
    </row>
    <row r="4013" spans="1:16">
      <c r="A4013" s="259" t="s">
        <v>9</v>
      </c>
      <c r="B4013" s="259" t="s">
        <v>30</v>
      </c>
      <c r="C4013" s="259" t="s">
        <v>55</v>
      </c>
      <c r="D4013" s="259" t="s">
        <v>73</v>
      </c>
      <c r="E4013" s="259" t="s">
        <v>73</v>
      </c>
      <c r="F4013" s="259" t="s">
        <v>206</v>
      </c>
      <c r="G4013" s="259" t="s">
        <v>49</v>
      </c>
      <c r="H4013" s="306" t="s">
        <v>246</v>
      </c>
      <c r="I4013" s="306" t="s">
        <v>242</v>
      </c>
      <c r="J4013" s="306" t="s">
        <v>243</v>
      </c>
      <c r="K4013" s="306" t="s">
        <v>244</v>
      </c>
      <c r="L4013" s="306" t="s">
        <v>244</v>
      </c>
      <c r="M4013" s="306" t="s">
        <v>244</v>
      </c>
      <c r="N4013" s="306" t="s">
        <v>245</v>
      </c>
      <c r="O4013" s="287"/>
      <c r="P4013" s="287"/>
    </row>
    <row r="4014" spans="1:16">
      <c r="A4014" s="259" t="s">
        <v>9</v>
      </c>
      <c r="B4014" s="259" t="s">
        <v>30</v>
      </c>
      <c r="C4014" s="259" t="s">
        <v>57</v>
      </c>
      <c r="D4014" s="259" t="s">
        <v>74</v>
      </c>
      <c r="E4014" s="259" t="s">
        <v>74</v>
      </c>
      <c r="F4014" s="259" t="s">
        <v>206</v>
      </c>
      <c r="G4014" s="259" t="s">
        <v>49</v>
      </c>
      <c r="H4014" s="306" t="s">
        <v>246</v>
      </c>
      <c r="I4014" s="306" t="s">
        <v>242</v>
      </c>
      <c r="J4014" s="306" t="s">
        <v>243</v>
      </c>
      <c r="K4014" s="306" t="s">
        <v>244</v>
      </c>
      <c r="L4014" s="306" t="s">
        <v>244</v>
      </c>
      <c r="M4014" s="306" t="s">
        <v>244</v>
      </c>
      <c r="N4014" s="306" t="s">
        <v>245</v>
      </c>
    </row>
    <row r="4015" spans="1:16">
      <c r="A4015" s="259" t="s">
        <v>9</v>
      </c>
      <c r="B4015" s="259" t="s">
        <v>30</v>
      </c>
      <c r="C4015" s="259" t="s">
        <v>64</v>
      </c>
      <c r="D4015" s="259" t="s">
        <v>75</v>
      </c>
      <c r="E4015" s="259" t="s">
        <v>75</v>
      </c>
      <c r="F4015" s="259" t="s">
        <v>206</v>
      </c>
      <c r="G4015" s="259" t="s">
        <v>49</v>
      </c>
      <c r="H4015" s="306" t="s">
        <v>246</v>
      </c>
      <c r="I4015" s="306" t="s">
        <v>242</v>
      </c>
      <c r="J4015" s="306" t="s">
        <v>243</v>
      </c>
      <c r="K4015" s="306">
        <v>59</v>
      </c>
      <c r="L4015" s="306">
        <v>59</v>
      </c>
      <c r="M4015" s="306">
        <v>59</v>
      </c>
      <c r="N4015" s="306">
        <v>59</v>
      </c>
    </row>
    <row r="4016" spans="1:16">
      <c r="A4016" s="259" t="s">
        <v>9</v>
      </c>
      <c r="B4016" s="259" t="s">
        <v>30</v>
      </c>
      <c r="C4016" s="259" t="s">
        <v>60</v>
      </c>
      <c r="D4016" s="259" t="s">
        <v>76</v>
      </c>
      <c r="E4016" s="259" t="s">
        <v>76</v>
      </c>
      <c r="F4016" s="259" t="s">
        <v>206</v>
      </c>
      <c r="G4016" s="259" t="s">
        <v>49</v>
      </c>
      <c r="H4016" s="306" t="s">
        <v>246</v>
      </c>
      <c r="I4016" s="306" t="s">
        <v>242</v>
      </c>
      <c r="J4016" s="306" t="s">
        <v>243</v>
      </c>
      <c r="K4016" s="306" t="s">
        <v>244</v>
      </c>
      <c r="L4016" s="306" t="s">
        <v>244</v>
      </c>
      <c r="M4016" s="306">
        <v>6716</v>
      </c>
      <c r="N4016" s="306">
        <v>14035</v>
      </c>
      <c r="O4016" s="287"/>
      <c r="P4016" s="287"/>
    </row>
    <row r="4017" spans="1:16">
      <c r="A4017" s="259" t="s">
        <v>9</v>
      </c>
      <c r="B4017" s="259" t="s">
        <v>30</v>
      </c>
      <c r="C4017" s="259" t="s">
        <v>61</v>
      </c>
      <c r="D4017" s="259" t="s">
        <v>77</v>
      </c>
      <c r="E4017" s="259" t="s">
        <v>77</v>
      </c>
      <c r="F4017" s="259" t="s">
        <v>206</v>
      </c>
      <c r="G4017" s="259" t="s">
        <v>49</v>
      </c>
      <c r="H4017" s="306" t="s">
        <v>246</v>
      </c>
      <c r="I4017" s="306">
        <v>845</v>
      </c>
      <c r="J4017" s="306">
        <v>5414</v>
      </c>
      <c r="K4017" s="306">
        <v>6281</v>
      </c>
      <c r="L4017" s="306">
        <v>8136</v>
      </c>
      <c r="M4017" s="306">
        <v>8497</v>
      </c>
      <c r="N4017" s="306">
        <v>9685</v>
      </c>
      <c r="O4017" s="287"/>
      <c r="P4017" s="287"/>
    </row>
    <row r="4018" spans="1:16">
      <c r="A4018" s="259" t="s">
        <v>9</v>
      </c>
      <c r="B4018" s="259" t="s">
        <v>30</v>
      </c>
      <c r="C4018" s="259" t="s">
        <v>62</v>
      </c>
      <c r="D4018" s="259" t="s">
        <v>78</v>
      </c>
      <c r="E4018" s="259" t="s">
        <v>78</v>
      </c>
      <c r="F4018" s="259" t="s">
        <v>206</v>
      </c>
      <c r="G4018" s="259" t="s">
        <v>49</v>
      </c>
      <c r="H4018" s="306">
        <v>1545</v>
      </c>
      <c r="I4018" s="306">
        <v>1545</v>
      </c>
      <c r="J4018" s="306">
        <v>1545</v>
      </c>
      <c r="K4018" s="306">
        <v>1545</v>
      </c>
      <c r="L4018" s="306">
        <v>1545</v>
      </c>
      <c r="M4018" s="306">
        <v>1545</v>
      </c>
      <c r="N4018" s="306">
        <v>1545</v>
      </c>
      <c r="O4018" s="287"/>
      <c r="P4018" s="287"/>
    </row>
    <row r="4019" spans="1:16">
      <c r="A4019" s="259" t="s">
        <v>9</v>
      </c>
      <c r="B4019" s="259" t="s">
        <v>30</v>
      </c>
      <c r="C4019" s="259" t="s">
        <v>63</v>
      </c>
      <c r="D4019" s="259" t="s">
        <v>79</v>
      </c>
      <c r="E4019" s="259" t="s">
        <v>79</v>
      </c>
      <c r="F4019" s="259" t="s">
        <v>206</v>
      </c>
      <c r="G4019" s="259" t="s">
        <v>49</v>
      </c>
      <c r="H4019" s="306">
        <v>594</v>
      </c>
      <c r="I4019" s="306">
        <v>594</v>
      </c>
      <c r="J4019" s="306">
        <v>594</v>
      </c>
      <c r="K4019" s="306">
        <v>594</v>
      </c>
      <c r="L4019" s="306">
        <v>594</v>
      </c>
      <c r="M4019" s="306">
        <v>594</v>
      </c>
      <c r="N4019" s="306">
        <v>594</v>
      </c>
    </row>
    <row r="4020" spans="1:16">
      <c r="A4020" s="259" t="s">
        <v>9</v>
      </c>
      <c r="B4020" s="259" t="s">
        <v>30</v>
      </c>
      <c r="C4020" s="259" t="s">
        <v>60</v>
      </c>
      <c r="D4020" s="259" t="s">
        <v>76</v>
      </c>
      <c r="E4020" s="259" t="s">
        <v>207</v>
      </c>
      <c r="F4020" s="259" t="s">
        <v>206</v>
      </c>
      <c r="G4020" s="259" t="s">
        <v>49</v>
      </c>
      <c r="H4020" s="306" t="s">
        <v>246</v>
      </c>
      <c r="I4020" s="306" t="s">
        <v>242</v>
      </c>
      <c r="J4020" s="306" t="s">
        <v>243</v>
      </c>
      <c r="K4020" s="306" t="s">
        <v>244</v>
      </c>
      <c r="L4020" s="306">
        <v>2616</v>
      </c>
      <c r="M4020" s="306">
        <v>4115</v>
      </c>
      <c r="N4020" s="306">
        <v>8661</v>
      </c>
      <c r="O4020" s="287"/>
      <c r="P4020" s="287"/>
    </row>
    <row r="4021" spans="1:16">
      <c r="A4021" s="259" t="s">
        <v>9</v>
      </c>
      <c r="B4021" s="259" t="s">
        <v>30</v>
      </c>
      <c r="C4021" s="259" t="s">
        <v>63</v>
      </c>
      <c r="D4021" s="259" t="s">
        <v>79</v>
      </c>
      <c r="E4021" s="259" t="s">
        <v>208</v>
      </c>
      <c r="F4021" s="259" t="s">
        <v>206</v>
      </c>
      <c r="G4021" s="259" t="s">
        <v>49</v>
      </c>
      <c r="H4021" s="306" t="s">
        <v>246</v>
      </c>
      <c r="I4021" s="306" t="s">
        <v>242</v>
      </c>
      <c r="J4021" s="306" t="s">
        <v>243</v>
      </c>
      <c r="K4021" s="306" t="s">
        <v>244</v>
      </c>
      <c r="L4021" s="306">
        <v>1570</v>
      </c>
      <c r="M4021" s="306">
        <v>2469</v>
      </c>
      <c r="N4021" s="306">
        <v>5197</v>
      </c>
      <c r="O4021" s="287"/>
      <c r="P4021" s="287"/>
    </row>
    <row r="4022" spans="1:16">
      <c r="A4022" s="259" t="s">
        <v>9</v>
      </c>
      <c r="B4022" s="259" t="s">
        <v>30</v>
      </c>
      <c r="C4022" s="259" t="s">
        <v>65</v>
      </c>
      <c r="D4022" s="259" t="s">
        <v>209</v>
      </c>
      <c r="E4022" s="259" t="s">
        <v>80</v>
      </c>
      <c r="F4022" s="259" t="s">
        <v>206</v>
      </c>
      <c r="G4022" s="259" t="s">
        <v>49</v>
      </c>
      <c r="H4022" s="306" t="s">
        <v>246</v>
      </c>
      <c r="I4022" s="306" t="s">
        <v>242</v>
      </c>
      <c r="J4022" s="306" t="s">
        <v>243</v>
      </c>
      <c r="K4022" s="306" t="s">
        <v>244</v>
      </c>
      <c r="L4022" s="306" t="s">
        <v>244</v>
      </c>
      <c r="M4022" s="306" t="s">
        <v>244</v>
      </c>
      <c r="N4022" s="306" t="s">
        <v>245</v>
      </c>
    </row>
    <row r="4023" spans="1:16">
      <c r="A4023" s="259" t="s">
        <v>9</v>
      </c>
      <c r="B4023" s="259" t="s">
        <v>30</v>
      </c>
      <c r="C4023" s="259" t="s">
        <v>65</v>
      </c>
      <c r="D4023" s="259" t="s">
        <v>209</v>
      </c>
      <c r="E4023" s="259" t="s">
        <v>81</v>
      </c>
      <c r="F4023" s="259" t="s">
        <v>206</v>
      </c>
      <c r="G4023" s="259" t="s">
        <v>49</v>
      </c>
      <c r="H4023" s="306" t="s">
        <v>246</v>
      </c>
      <c r="I4023" s="306" t="s">
        <v>242</v>
      </c>
      <c r="J4023" s="306" t="s">
        <v>243</v>
      </c>
      <c r="K4023" s="306" t="s">
        <v>244</v>
      </c>
      <c r="L4023" s="306" t="s">
        <v>244</v>
      </c>
      <c r="M4023" s="306" t="s">
        <v>244</v>
      </c>
      <c r="N4023" s="306" t="s">
        <v>245</v>
      </c>
    </row>
    <row r="4024" spans="1:16">
      <c r="A4024" s="259" t="s">
        <v>9</v>
      </c>
      <c r="B4024" s="259" t="s">
        <v>30</v>
      </c>
      <c r="C4024" s="259" t="s">
        <v>82</v>
      </c>
      <c r="D4024" s="259" t="s">
        <v>82</v>
      </c>
      <c r="E4024" s="259" t="s">
        <v>82</v>
      </c>
      <c r="F4024" s="259" t="s">
        <v>206</v>
      </c>
      <c r="G4024" s="259" t="s">
        <v>49</v>
      </c>
      <c r="H4024" s="306" t="s">
        <v>246</v>
      </c>
      <c r="I4024" s="306">
        <v>519</v>
      </c>
      <c r="J4024" s="306">
        <v>519</v>
      </c>
      <c r="K4024" s="306">
        <v>519</v>
      </c>
      <c r="L4024" s="306">
        <v>519</v>
      </c>
      <c r="M4024" s="306">
        <v>519</v>
      </c>
      <c r="N4024" s="306">
        <v>519</v>
      </c>
    </row>
    <row r="4025" spans="1:16">
      <c r="A4025" s="259" t="s">
        <v>9</v>
      </c>
      <c r="B4025" s="259" t="s">
        <v>30</v>
      </c>
      <c r="C4025" s="259" t="s">
        <v>83</v>
      </c>
      <c r="D4025" s="259" t="s">
        <v>83</v>
      </c>
      <c r="E4025" s="259" t="s">
        <v>83</v>
      </c>
      <c r="F4025" s="259" t="s">
        <v>206</v>
      </c>
      <c r="G4025" s="259" t="s">
        <v>49</v>
      </c>
      <c r="H4025" s="306" t="s">
        <v>246</v>
      </c>
      <c r="I4025" s="306" t="s">
        <v>242</v>
      </c>
      <c r="J4025" s="306" t="s">
        <v>243</v>
      </c>
      <c r="K4025" s="306" t="s">
        <v>244</v>
      </c>
      <c r="L4025" s="306" t="s">
        <v>244</v>
      </c>
      <c r="M4025" s="306" t="s">
        <v>244</v>
      </c>
      <c r="N4025" s="306" t="s">
        <v>245</v>
      </c>
    </row>
    <row r="4026" spans="1:16">
      <c r="A4026" s="259" t="s">
        <v>9</v>
      </c>
      <c r="B4026" s="259" t="s">
        <v>30</v>
      </c>
      <c r="C4026" s="259" t="s">
        <v>84</v>
      </c>
      <c r="D4026" s="259" t="s">
        <v>84</v>
      </c>
      <c r="E4026" s="259" t="s">
        <v>84</v>
      </c>
      <c r="F4026" s="259" t="s">
        <v>206</v>
      </c>
      <c r="G4026" s="259" t="s">
        <v>49</v>
      </c>
      <c r="H4026" s="306" t="s">
        <v>246</v>
      </c>
      <c r="I4026" s="306" t="s">
        <v>242</v>
      </c>
      <c r="J4026" s="306" t="s">
        <v>243</v>
      </c>
      <c r="K4026" s="306" t="s">
        <v>244</v>
      </c>
      <c r="L4026" s="306" t="s">
        <v>244</v>
      </c>
      <c r="M4026" s="306" t="s">
        <v>244</v>
      </c>
      <c r="N4026" s="306">
        <v>6</v>
      </c>
    </row>
    <row r="4027" spans="1:16">
      <c r="A4027" s="259" t="s">
        <v>9</v>
      </c>
      <c r="B4027" s="259" t="s">
        <v>30</v>
      </c>
      <c r="C4027" s="259" t="s">
        <v>85</v>
      </c>
      <c r="D4027" s="259" t="s">
        <v>85</v>
      </c>
      <c r="E4027" s="259" t="s">
        <v>85</v>
      </c>
      <c r="F4027" s="259" t="s">
        <v>206</v>
      </c>
      <c r="G4027" s="259" t="s">
        <v>49</v>
      </c>
      <c r="H4027" s="306" t="s">
        <v>246</v>
      </c>
      <c r="I4027" s="306">
        <v>2792</v>
      </c>
      <c r="J4027" s="306">
        <v>2792</v>
      </c>
      <c r="K4027" s="306">
        <v>2792</v>
      </c>
      <c r="L4027" s="306">
        <v>2792</v>
      </c>
      <c r="M4027" s="306">
        <v>2792</v>
      </c>
      <c r="N4027" s="306">
        <v>3031</v>
      </c>
      <c r="O4027" s="287"/>
      <c r="P4027" s="287"/>
    </row>
    <row r="4028" spans="1:16">
      <c r="A4028" s="259" t="s">
        <v>9</v>
      </c>
      <c r="B4028" s="259" t="s">
        <v>30</v>
      </c>
      <c r="C4028" s="259" t="s">
        <v>87</v>
      </c>
      <c r="D4028" s="259" t="s">
        <v>87</v>
      </c>
      <c r="E4028" s="259" t="s">
        <v>87</v>
      </c>
      <c r="F4028" s="259" t="s">
        <v>206</v>
      </c>
      <c r="G4028" s="259" t="s">
        <v>49</v>
      </c>
      <c r="H4028" s="306" t="s">
        <v>246</v>
      </c>
      <c r="I4028" s="306">
        <v>690</v>
      </c>
      <c r="J4028" s="306">
        <v>697</v>
      </c>
      <c r="K4028" s="306">
        <v>697</v>
      </c>
      <c r="L4028" s="306">
        <v>697</v>
      </c>
      <c r="M4028" s="306">
        <v>697</v>
      </c>
      <c r="N4028" s="306">
        <v>697</v>
      </c>
    </row>
    <row r="4029" spans="1:16">
      <c r="A4029" s="259" t="s">
        <v>9</v>
      </c>
      <c r="B4029" s="259" t="s">
        <v>30</v>
      </c>
      <c r="C4029" s="259" t="s">
        <v>88</v>
      </c>
      <c r="D4029" s="259" t="s">
        <v>88</v>
      </c>
      <c r="E4029" s="259" t="s">
        <v>88</v>
      </c>
      <c r="F4029" s="259" t="s">
        <v>206</v>
      </c>
      <c r="G4029" s="259" t="s">
        <v>49</v>
      </c>
      <c r="H4029" s="306" t="s">
        <v>246</v>
      </c>
      <c r="I4029" s="306" t="s">
        <v>242</v>
      </c>
      <c r="J4029" s="306" t="s">
        <v>243</v>
      </c>
      <c r="K4029" s="306" t="s">
        <v>244</v>
      </c>
      <c r="L4029" s="306" t="s">
        <v>244</v>
      </c>
      <c r="M4029" s="306" t="s">
        <v>244</v>
      </c>
      <c r="N4029" s="306" t="s">
        <v>245</v>
      </c>
    </row>
    <row r="4030" spans="1:16">
      <c r="A4030" s="259" t="s">
        <v>9</v>
      </c>
      <c r="B4030" s="259" t="s">
        <v>30</v>
      </c>
      <c r="C4030" s="259" t="s">
        <v>48</v>
      </c>
      <c r="D4030" s="259" t="s">
        <v>48</v>
      </c>
      <c r="E4030" s="259" t="s">
        <v>48</v>
      </c>
      <c r="F4030" s="259" t="s">
        <v>210</v>
      </c>
      <c r="G4030" s="259" t="s">
        <v>50</v>
      </c>
      <c r="H4030" s="306">
        <v>499</v>
      </c>
      <c r="I4030" s="306" t="s">
        <v>242</v>
      </c>
      <c r="J4030" s="306" t="s">
        <v>243</v>
      </c>
      <c r="K4030" s="306" t="s">
        <v>244</v>
      </c>
      <c r="L4030" s="306" t="s">
        <v>244</v>
      </c>
      <c r="M4030" s="306" t="s">
        <v>244</v>
      </c>
      <c r="N4030" s="306" t="s">
        <v>245</v>
      </c>
    </row>
    <row r="4031" spans="1:16">
      <c r="A4031" s="259" t="s">
        <v>9</v>
      </c>
      <c r="B4031" s="259" t="s">
        <v>30</v>
      </c>
      <c r="C4031" s="259" t="s">
        <v>53</v>
      </c>
      <c r="D4031" s="259" t="s">
        <v>53</v>
      </c>
      <c r="E4031" s="259" t="s">
        <v>53</v>
      </c>
      <c r="F4031" s="259" t="s">
        <v>210</v>
      </c>
      <c r="G4031" s="259" t="s">
        <v>50</v>
      </c>
      <c r="H4031" s="306" t="s">
        <v>246</v>
      </c>
      <c r="I4031" s="306" t="s">
        <v>242</v>
      </c>
      <c r="J4031" s="306" t="s">
        <v>243</v>
      </c>
      <c r="K4031" s="306" t="s">
        <v>244</v>
      </c>
      <c r="L4031" s="306" t="s">
        <v>244</v>
      </c>
      <c r="M4031" s="306" t="s">
        <v>244</v>
      </c>
      <c r="N4031" s="306" t="s">
        <v>245</v>
      </c>
    </row>
    <row r="4032" spans="1:16">
      <c r="A4032" s="259" t="s">
        <v>9</v>
      </c>
      <c r="B4032" s="259" t="s">
        <v>30</v>
      </c>
      <c r="C4032" s="259" t="s">
        <v>54</v>
      </c>
      <c r="D4032" s="259" t="s">
        <v>54</v>
      </c>
      <c r="E4032" s="259" t="s">
        <v>54</v>
      </c>
      <c r="F4032" s="259" t="s">
        <v>210</v>
      </c>
      <c r="G4032" s="259" t="s">
        <v>50</v>
      </c>
      <c r="H4032" s="306">
        <v>34730</v>
      </c>
      <c r="I4032" s="306">
        <v>36157</v>
      </c>
      <c r="J4032" s="306">
        <v>24602</v>
      </c>
      <c r="K4032" s="306">
        <v>28270</v>
      </c>
      <c r="L4032" s="306">
        <v>22400</v>
      </c>
      <c r="M4032" s="306">
        <v>16282</v>
      </c>
      <c r="N4032" s="306">
        <v>7102</v>
      </c>
      <c r="O4032" s="287"/>
      <c r="P4032" s="287"/>
    </row>
    <row r="4033" spans="1:16">
      <c r="A4033" s="259" t="s">
        <v>9</v>
      </c>
      <c r="B4033" s="259" t="s">
        <v>30</v>
      </c>
      <c r="C4033" s="259" t="s">
        <v>55</v>
      </c>
      <c r="D4033" s="259" t="s">
        <v>55</v>
      </c>
      <c r="E4033" s="259" t="s">
        <v>55</v>
      </c>
      <c r="F4033" s="259" t="s">
        <v>210</v>
      </c>
      <c r="G4033" s="259" t="s">
        <v>50</v>
      </c>
      <c r="H4033" s="306">
        <v>360</v>
      </c>
      <c r="I4033" s="306">
        <v>414</v>
      </c>
      <c r="J4033" s="306">
        <v>473</v>
      </c>
      <c r="K4033" s="306">
        <v>522</v>
      </c>
      <c r="L4033" s="306">
        <v>383</v>
      </c>
      <c r="M4033" s="306">
        <v>417</v>
      </c>
      <c r="N4033" s="306">
        <v>235</v>
      </c>
    </row>
    <row r="4034" spans="1:16">
      <c r="A4034" s="259" t="s">
        <v>9</v>
      </c>
      <c r="B4034" s="259" t="s">
        <v>30</v>
      </c>
      <c r="C4034" s="259" t="s">
        <v>56</v>
      </c>
      <c r="D4034" s="259" t="s">
        <v>56</v>
      </c>
      <c r="E4034" s="259" t="s">
        <v>56</v>
      </c>
      <c r="F4034" s="259" t="s">
        <v>210</v>
      </c>
      <c r="G4034" s="259" t="s">
        <v>50</v>
      </c>
      <c r="H4034" s="306">
        <v>139</v>
      </c>
      <c r="I4034" s="306">
        <v>235</v>
      </c>
      <c r="J4034" s="306">
        <v>253</v>
      </c>
      <c r="K4034" s="306">
        <v>252</v>
      </c>
      <c r="L4034" s="306">
        <v>206</v>
      </c>
      <c r="M4034" s="306">
        <v>254</v>
      </c>
      <c r="N4034" s="306">
        <v>153</v>
      </c>
    </row>
    <row r="4035" spans="1:16">
      <c r="A4035" s="259" t="s">
        <v>9</v>
      </c>
      <c r="B4035" s="259" t="s">
        <v>30</v>
      </c>
      <c r="C4035" s="259" t="s">
        <v>57</v>
      </c>
      <c r="D4035" s="259" t="s">
        <v>57</v>
      </c>
      <c r="E4035" s="259" t="s">
        <v>57</v>
      </c>
      <c r="F4035" s="259" t="s">
        <v>210</v>
      </c>
      <c r="G4035" s="259" t="s">
        <v>50</v>
      </c>
      <c r="H4035" s="306">
        <v>49</v>
      </c>
      <c r="I4035" s="306">
        <v>49</v>
      </c>
      <c r="J4035" s="306">
        <v>49</v>
      </c>
      <c r="K4035" s="306">
        <v>49</v>
      </c>
      <c r="L4035" s="306">
        <v>49</v>
      </c>
      <c r="M4035" s="306">
        <v>49</v>
      </c>
      <c r="N4035" s="306">
        <v>49</v>
      </c>
    </row>
    <row r="4036" spans="1:16">
      <c r="A4036" s="259" t="s">
        <v>9</v>
      </c>
      <c r="B4036" s="259" t="s">
        <v>30</v>
      </c>
      <c r="C4036" s="259" t="s">
        <v>58</v>
      </c>
      <c r="D4036" s="259" t="s">
        <v>58</v>
      </c>
      <c r="E4036" s="259" t="s">
        <v>58</v>
      </c>
      <c r="F4036" s="259" t="s">
        <v>210</v>
      </c>
      <c r="G4036" s="259" t="s">
        <v>50</v>
      </c>
      <c r="H4036" s="306">
        <v>26725</v>
      </c>
      <c r="I4036" s="306">
        <v>26725</v>
      </c>
      <c r="J4036" s="306">
        <v>26725</v>
      </c>
      <c r="K4036" s="306">
        <v>26725</v>
      </c>
      <c r="L4036" s="306">
        <v>26725</v>
      </c>
      <c r="M4036" s="306">
        <v>26725</v>
      </c>
      <c r="N4036" s="306">
        <v>26725</v>
      </c>
      <c r="O4036" s="287"/>
      <c r="P4036" s="287"/>
    </row>
    <row r="4037" spans="1:16">
      <c r="A4037" s="259" t="s">
        <v>9</v>
      </c>
      <c r="B4037" s="259" t="s">
        <v>30</v>
      </c>
      <c r="C4037" s="259" t="s">
        <v>59</v>
      </c>
      <c r="D4037" s="259" t="s">
        <v>59</v>
      </c>
      <c r="E4037" s="259" t="s">
        <v>59</v>
      </c>
      <c r="F4037" s="259" t="s">
        <v>210</v>
      </c>
      <c r="G4037" s="259" t="s">
        <v>50</v>
      </c>
      <c r="H4037" s="306">
        <v>7040</v>
      </c>
      <c r="I4037" s="306">
        <v>7000</v>
      </c>
      <c r="J4037" s="306">
        <v>7312</v>
      </c>
      <c r="K4037" s="306">
        <v>7173</v>
      </c>
      <c r="L4037" s="306">
        <v>7032</v>
      </c>
      <c r="M4037" s="306">
        <v>7484</v>
      </c>
      <c r="N4037" s="306">
        <v>6941</v>
      </c>
      <c r="O4037" s="287"/>
      <c r="P4037" s="287"/>
    </row>
    <row r="4038" spans="1:16">
      <c r="A4038" s="259" t="s">
        <v>9</v>
      </c>
      <c r="B4038" s="259" t="s">
        <v>30</v>
      </c>
      <c r="C4038" s="259" t="s">
        <v>60</v>
      </c>
      <c r="D4038" s="259" t="s">
        <v>60</v>
      </c>
      <c r="E4038" s="259" t="s">
        <v>60</v>
      </c>
      <c r="F4038" s="259" t="s">
        <v>210</v>
      </c>
      <c r="G4038" s="259" t="s">
        <v>50</v>
      </c>
      <c r="H4038" s="306">
        <v>5936</v>
      </c>
      <c r="I4038" s="306">
        <v>6227</v>
      </c>
      <c r="J4038" s="306">
        <v>6227</v>
      </c>
      <c r="K4038" s="306">
        <v>6227</v>
      </c>
      <c r="L4038" s="306">
        <v>6225</v>
      </c>
      <c r="M4038" s="306">
        <v>6225</v>
      </c>
      <c r="N4038" s="306">
        <v>6064</v>
      </c>
      <c r="O4038" s="287"/>
      <c r="P4038" s="287"/>
    </row>
    <row r="4039" spans="1:16">
      <c r="A4039" s="259" t="s">
        <v>9</v>
      </c>
      <c r="B4039" s="259" t="s">
        <v>30</v>
      </c>
      <c r="C4039" s="259" t="s">
        <v>61</v>
      </c>
      <c r="D4039" s="259" t="s">
        <v>61</v>
      </c>
      <c r="E4039" s="259" t="s">
        <v>61</v>
      </c>
      <c r="F4039" s="259" t="s">
        <v>210</v>
      </c>
      <c r="G4039" s="259" t="s">
        <v>50</v>
      </c>
      <c r="H4039" s="306">
        <v>5348</v>
      </c>
      <c r="I4039" s="306">
        <v>5528</v>
      </c>
      <c r="J4039" s="306">
        <v>5528</v>
      </c>
      <c r="K4039" s="306">
        <v>5528</v>
      </c>
      <c r="L4039" s="306">
        <v>5357</v>
      </c>
      <c r="M4039" s="306">
        <v>5266</v>
      </c>
      <c r="N4039" s="306">
        <v>4793</v>
      </c>
      <c r="O4039" s="287"/>
      <c r="P4039" s="287"/>
    </row>
    <row r="4040" spans="1:16">
      <c r="A4040" s="259" t="s">
        <v>9</v>
      </c>
      <c r="B4040" s="259" t="s">
        <v>30</v>
      </c>
      <c r="C4040" s="259" t="s">
        <v>63</v>
      </c>
      <c r="D4040" s="259" t="s">
        <v>63</v>
      </c>
      <c r="E4040" s="259" t="s">
        <v>63</v>
      </c>
      <c r="F4040" s="259" t="s">
        <v>210</v>
      </c>
      <c r="G4040" s="259" t="s">
        <v>50</v>
      </c>
      <c r="H4040" s="306">
        <v>4</v>
      </c>
      <c r="I4040" s="306">
        <v>93</v>
      </c>
      <c r="J4040" s="306">
        <v>313</v>
      </c>
      <c r="K4040" s="306">
        <v>298</v>
      </c>
      <c r="L4040" s="306">
        <v>259</v>
      </c>
      <c r="M4040" s="306">
        <v>481</v>
      </c>
      <c r="N4040" s="306">
        <v>851</v>
      </c>
      <c r="P4040" s="287"/>
    </row>
    <row r="4041" spans="1:16">
      <c r="A4041" s="259" t="s">
        <v>9</v>
      </c>
      <c r="B4041" s="259" t="s">
        <v>30</v>
      </c>
      <c r="C4041" s="259" t="s">
        <v>64</v>
      </c>
      <c r="D4041" s="259" t="s">
        <v>64</v>
      </c>
      <c r="E4041" s="259" t="s">
        <v>64</v>
      </c>
      <c r="F4041" s="259" t="s">
        <v>210</v>
      </c>
      <c r="G4041" s="259" t="s">
        <v>50</v>
      </c>
      <c r="H4041" s="306">
        <v>6029</v>
      </c>
      <c r="I4041" s="306">
        <v>4611</v>
      </c>
      <c r="J4041" s="306">
        <v>4439</v>
      </c>
      <c r="K4041" s="306">
        <v>4447</v>
      </c>
      <c r="L4041" s="306">
        <v>4391</v>
      </c>
      <c r="M4041" s="306">
        <v>4370</v>
      </c>
      <c r="N4041" s="306">
        <v>4401</v>
      </c>
      <c r="O4041" s="287"/>
      <c r="P4041" s="287"/>
    </row>
    <row r="4042" spans="1:16">
      <c r="A4042" s="259" t="s">
        <v>9</v>
      </c>
      <c r="B4042" s="259" t="s">
        <v>30</v>
      </c>
      <c r="C4042" s="259" t="s">
        <v>54</v>
      </c>
      <c r="D4042" s="259" t="s">
        <v>72</v>
      </c>
      <c r="E4042" s="259" t="s">
        <v>72</v>
      </c>
      <c r="F4042" s="259" t="s">
        <v>210</v>
      </c>
      <c r="G4042" s="259" t="s">
        <v>50</v>
      </c>
      <c r="H4042" s="306" t="s">
        <v>246</v>
      </c>
      <c r="I4042" s="306" t="s">
        <v>242</v>
      </c>
      <c r="J4042" s="306" t="s">
        <v>243</v>
      </c>
      <c r="K4042" s="306" t="s">
        <v>244</v>
      </c>
      <c r="L4042" s="306">
        <v>1588</v>
      </c>
      <c r="M4042" s="306">
        <v>1588</v>
      </c>
      <c r="N4042" s="306">
        <v>1588</v>
      </c>
      <c r="O4042" s="287"/>
      <c r="P4042" s="287"/>
    </row>
    <row r="4043" spans="1:16">
      <c r="A4043" s="259" t="s">
        <v>9</v>
      </c>
      <c r="B4043" s="259" t="s">
        <v>30</v>
      </c>
      <c r="C4043" s="259" t="s">
        <v>55</v>
      </c>
      <c r="D4043" s="259" t="s">
        <v>73</v>
      </c>
      <c r="E4043" s="259" t="s">
        <v>73</v>
      </c>
      <c r="F4043" s="259" t="s">
        <v>210</v>
      </c>
      <c r="G4043" s="259" t="s">
        <v>50</v>
      </c>
      <c r="H4043" s="306" t="s">
        <v>246</v>
      </c>
      <c r="I4043" s="306" t="s">
        <v>242</v>
      </c>
      <c r="J4043" s="306" t="s">
        <v>243</v>
      </c>
      <c r="K4043" s="306" t="s">
        <v>244</v>
      </c>
      <c r="L4043" s="306" t="s">
        <v>244</v>
      </c>
      <c r="M4043" s="306" t="s">
        <v>244</v>
      </c>
      <c r="N4043" s="306" t="s">
        <v>245</v>
      </c>
    </row>
    <row r="4044" spans="1:16">
      <c r="A4044" s="259" t="s">
        <v>9</v>
      </c>
      <c r="B4044" s="259" t="s">
        <v>30</v>
      </c>
      <c r="C4044" s="259" t="s">
        <v>57</v>
      </c>
      <c r="D4044" s="259" t="s">
        <v>74</v>
      </c>
      <c r="E4044" s="259" t="s">
        <v>74</v>
      </c>
      <c r="F4044" s="259" t="s">
        <v>210</v>
      </c>
      <c r="G4044" s="259" t="s">
        <v>50</v>
      </c>
      <c r="H4044" s="306">
        <v>0</v>
      </c>
      <c r="I4044" s="306">
        <v>0</v>
      </c>
      <c r="J4044" s="306">
        <v>0</v>
      </c>
      <c r="K4044" s="306">
        <v>0</v>
      </c>
      <c r="L4044" s="306">
        <v>0</v>
      </c>
      <c r="M4044" s="306">
        <v>0</v>
      </c>
      <c r="N4044" s="306">
        <v>0</v>
      </c>
    </row>
    <row r="4045" spans="1:16">
      <c r="A4045" s="259" t="s">
        <v>9</v>
      </c>
      <c r="B4045" s="259" t="s">
        <v>30</v>
      </c>
      <c r="C4045" s="259" t="s">
        <v>64</v>
      </c>
      <c r="D4045" s="259" t="s">
        <v>75</v>
      </c>
      <c r="E4045" s="259" t="s">
        <v>75</v>
      </c>
      <c r="F4045" s="259" t="s">
        <v>210</v>
      </c>
      <c r="G4045" s="259" t="s">
        <v>50</v>
      </c>
      <c r="H4045" s="306">
        <v>0</v>
      </c>
      <c r="I4045" s="306">
        <v>0</v>
      </c>
      <c r="J4045" s="306">
        <v>0</v>
      </c>
      <c r="K4045" s="306">
        <v>342.75837619999999</v>
      </c>
      <c r="L4045" s="306">
        <v>342.75837539999998</v>
      </c>
      <c r="M4045" s="306">
        <v>342.75837569999999</v>
      </c>
      <c r="N4045" s="306">
        <v>342.75837799999999</v>
      </c>
    </row>
    <row r="4046" spans="1:16">
      <c r="A4046" s="259" t="s">
        <v>9</v>
      </c>
      <c r="B4046" s="259" t="s">
        <v>30</v>
      </c>
      <c r="C4046" s="259" t="s">
        <v>60</v>
      </c>
      <c r="D4046" s="259" t="s">
        <v>76</v>
      </c>
      <c r="E4046" s="259" t="s">
        <v>76</v>
      </c>
      <c r="F4046" s="259" t="s">
        <v>210</v>
      </c>
      <c r="G4046" s="259" t="s">
        <v>50</v>
      </c>
      <c r="H4046" s="306">
        <v>0</v>
      </c>
      <c r="I4046" s="306">
        <v>0</v>
      </c>
      <c r="J4046" s="306">
        <v>0</v>
      </c>
      <c r="K4046" s="306">
        <v>0</v>
      </c>
      <c r="L4046" s="306">
        <v>0</v>
      </c>
      <c r="M4046" s="306">
        <v>14076.723679999999</v>
      </c>
      <c r="N4046" s="306">
        <v>29593.907070000001</v>
      </c>
    </row>
    <row r="4047" spans="1:16">
      <c r="A4047" s="259" t="s">
        <v>9</v>
      </c>
      <c r="B4047" s="259" t="s">
        <v>30</v>
      </c>
      <c r="C4047" s="259" t="s">
        <v>61</v>
      </c>
      <c r="D4047" s="259" t="s">
        <v>77</v>
      </c>
      <c r="E4047" s="259" t="s">
        <v>77</v>
      </c>
      <c r="F4047" s="259" t="s">
        <v>210</v>
      </c>
      <c r="G4047" s="259" t="s">
        <v>50</v>
      </c>
      <c r="H4047" s="306">
        <v>0</v>
      </c>
      <c r="I4047" s="306">
        <v>4022.6134219999999</v>
      </c>
      <c r="J4047" s="306">
        <v>24225.238000000001</v>
      </c>
      <c r="K4047" s="306">
        <v>27612.074209999999</v>
      </c>
      <c r="L4047" s="306">
        <v>34638.705090000003</v>
      </c>
      <c r="M4047" s="306">
        <v>36240.698349999999</v>
      </c>
      <c r="N4047" s="306">
        <v>41589.582170000001</v>
      </c>
    </row>
    <row r="4048" spans="1:16">
      <c r="A4048" s="259" t="s">
        <v>9</v>
      </c>
      <c r="B4048" s="259" t="s">
        <v>30</v>
      </c>
      <c r="C4048" s="259" t="s">
        <v>62</v>
      </c>
      <c r="D4048" s="259" t="s">
        <v>78</v>
      </c>
      <c r="E4048" s="259" t="s">
        <v>78</v>
      </c>
      <c r="F4048" s="259" t="s">
        <v>210</v>
      </c>
      <c r="G4048" s="259" t="s">
        <v>50</v>
      </c>
      <c r="H4048" s="306">
        <v>4432.3851290000002</v>
      </c>
      <c r="I4048" s="306">
        <v>6361.9718080000002</v>
      </c>
      <c r="J4048" s="306">
        <v>6361.9718000000003</v>
      </c>
      <c r="K4048" s="306">
        <v>6361.9718080000002</v>
      </c>
      <c r="L4048" s="306">
        <v>6358.2774360000003</v>
      </c>
      <c r="M4048" s="306">
        <v>6361.5822170000001</v>
      </c>
      <c r="N4048" s="306">
        <v>6352.6938389999996</v>
      </c>
    </row>
    <row r="4049" spans="1:14">
      <c r="A4049" s="259" t="s">
        <v>9</v>
      </c>
      <c r="B4049" s="259" t="s">
        <v>30</v>
      </c>
      <c r="C4049" s="259" t="s">
        <v>63</v>
      </c>
      <c r="D4049" s="259" t="s">
        <v>79</v>
      </c>
      <c r="E4049" s="259" t="s">
        <v>79</v>
      </c>
      <c r="F4049" s="259" t="s">
        <v>210</v>
      </c>
      <c r="G4049" s="259" t="s">
        <v>50</v>
      </c>
      <c r="H4049" s="306">
        <v>659.58777859999998</v>
      </c>
      <c r="I4049" s="306">
        <v>513.83296210000003</v>
      </c>
      <c r="J4049" s="306">
        <v>600.73551999999995</v>
      </c>
      <c r="K4049" s="306">
        <v>552.75761439999997</v>
      </c>
      <c r="L4049" s="306">
        <v>404.3683226</v>
      </c>
      <c r="M4049" s="306">
        <v>864.10467530000005</v>
      </c>
      <c r="N4049" s="306">
        <v>867.24000039999999</v>
      </c>
    </row>
    <row r="4050" spans="1:14">
      <c r="A4050" s="259" t="s">
        <v>9</v>
      </c>
      <c r="B4050" s="259" t="s">
        <v>30</v>
      </c>
      <c r="C4050" s="259" t="s">
        <v>60</v>
      </c>
      <c r="D4050" s="259" t="s">
        <v>76</v>
      </c>
      <c r="E4050" s="259" t="s">
        <v>207</v>
      </c>
      <c r="F4050" s="259" t="s">
        <v>210</v>
      </c>
      <c r="G4050" s="259" t="s">
        <v>50</v>
      </c>
      <c r="H4050" s="306">
        <v>0</v>
      </c>
      <c r="I4050" s="306">
        <v>0</v>
      </c>
      <c r="J4050" s="306">
        <v>0</v>
      </c>
      <c r="K4050" s="306">
        <v>0</v>
      </c>
      <c r="L4050" s="306">
        <v>5324.1125229999998</v>
      </c>
      <c r="M4050" s="306">
        <v>8388.4892689999997</v>
      </c>
      <c r="N4050" s="306">
        <v>17738.212650000001</v>
      </c>
    </row>
    <row r="4051" spans="1:14">
      <c r="A4051" s="259" t="s">
        <v>9</v>
      </c>
      <c r="B4051" s="259" t="s">
        <v>30</v>
      </c>
      <c r="C4051" s="259" t="s">
        <v>63</v>
      </c>
      <c r="D4051" s="259" t="s">
        <v>79</v>
      </c>
      <c r="E4051" s="259" t="s">
        <v>208</v>
      </c>
      <c r="F4051" s="259" t="s">
        <v>210</v>
      </c>
      <c r="G4051" s="259" t="s">
        <v>50</v>
      </c>
      <c r="H4051" s="306">
        <v>0</v>
      </c>
      <c r="I4051" s="306">
        <v>0</v>
      </c>
      <c r="J4051" s="306">
        <v>0</v>
      </c>
      <c r="K4051" s="306">
        <v>0</v>
      </c>
      <c r="L4051" s="306">
        <v>1297.1442689999999</v>
      </c>
      <c r="M4051" s="306">
        <v>2820.3252640000001</v>
      </c>
      <c r="N4051" s="306">
        <v>7012.8550249999998</v>
      </c>
    </row>
    <row r="4052" spans="1:14">
      <c r="A4052" s="259" t="s">
        <v>9</v>
      </c>
      <c r="B4052" s="259" t="s">
        <v>30</v>
      </c>
      <c r="C4052" s="259" t="s">
        <v>65</v>
      </c>
      <c r="D4052" s="259" t="s">
        <v>209</v>
      </c>
      <c r="E4052" s="259" t="s">
        <v>80</v>
      </c>
      <c r="F4052" s="259" t="s">
        <v>210</v>
      </c>
      <c r="G4052" s="259" t="s">
        <v>50</v>
      </c>
      <c r="H4052" s="306">
        <v>0</v>
      </c>
      <c r="I4052" s="306">
        <v>0</v>
      </c>
      <c r="J4052" s="306">
        <v>0</v>
      </c>
      <c r="K4052" s="306">
        <v>0</v>
      </c>
      <c r="L4052" s="306">
        <v>0</v>
      </c>
      <c r="M4052" s="306">
        <v>0</v>
      </c>
      <c r="N4052" s="306">
        <v>0</v>
      </c>
    </row>
    <row r="4053" spans="1:14">
      <c r="A4053" s="259" t="s">
        <v>9</v>
      </c>
      <c r="B4053" s="259" t="s">
        <v>30</v>
      </c>
      <c r="C4053" s="259" t="s">
        <v>65</v>
      </c>
      <c r="D4053" s="259" t="s">
        <v>209</v>
      </c>
      <c r="E4053" s="259" t="s">
        <v>81</v>
      </c>
      <c r="F4053" s="259" t="s">
        <v>210</v>
      </c>
      <c r="G4053" s="259" t="s">
        <v>50</v>
      </c>
      <c r="H4053" s="306">
        <v>0</v>
      </c>
      <c r="I4053" s="306">
        <v>0</v>
      </c>
      <c r="J4053" s="306">
        <v>0</v>
      </c>
      <c r="K4053" s="306">
        <v>0</v>
      </c>
      <c r="L4053" s="306">
        <v>0</v>
      </c>
      <c r="M4053" s="306">
        <v>0</v>
      </c>
      <c r="N4053" s="306">
        <v>0</v>
      </c>
    </row>
    <row r="4055" spans="1:14">
      <c r="A4055" s="259" t="s">
        <v>2</v>
      </c>
      <c r="B4055" s="259" t="s">
        <v>43</v>
      </c>
      <c r="C4055" s="259" t="s">
        <v>203</v>
      </c>
      <c r="D4055" s="259" t="s">
        <v>204</v>
      </c>
      <c r="E4055" s="259" t="s">
        <v>205</v>
      </c>
      <c r="F4055" s="259" t="s">
        <v>99</v>
      </c>
      <c r="G4055" s="259" t="s">
        <v>46</v>
      </c>
      <c r="H4055" s="306">
        <v>2025</v>
      </c>
      <c r="I4055" s="306">
        <v>2028</v>
      </c>
      <c r="J4055" s="306">
        <v>2030</v>
      </c>
      <c r="K4055" s="306">
        <v>2032</v>
      </c>
      <c r="L4055" s="306">
        <v>2035</v>
      </c>
      <c r="M4055" s="306">
        <v>2037</v>
      </c>
      <c r="N4055" s="306">
        <v>2040</v>
      </c>
    </row>
    <row r="4056" spans="1:14">
      <c r="A4056" s="259" t="s">
        <v>9</v>
      </c>
      <c r="B4056" s="259" t="s">
        <v>29</v>
      </c>
      <c r="C4056" s="259" t="s">
        <v>48</v>
      </c>
      <c r="D4056" s="259" t="s">
        <v>48</v>
      </c>
      <c r="E4056" s="259" t="s">
        <v>48</v>
      </c>
      <c r="F4056" s="259" t="s">
        <v>206</v>
      </c>
      <c r="G4056" s="259" t="s">
        <v>49</v>
      </c>
      <c r="H4056" s="306">
        <v>1695.4970000000001</v>
      </c>
      <c r="I4056" s="306">
        <v>-2.2737400000000001E-13</v>
      </c>
      <c r="J4056" s="306">
        <v>0</v>
      </c>
      <c r="K4056" s="306">
        <v>0</v>
      </c>
      <c r="L4056" s="306">
        <v>0</v>
      </c>
      <c r="M4056" s="306">
        <v>0</v>
      </c>
      <c r="N4056" s="306">
        <v>0</v>
      </c>
    </row>
    <row r="4057" spans="1:14">
      <c r="A4057" s="259" t="s">
        <v>9</v>
      </c>
      <c r="B4057" s="259" t="s">
        <v>29</v>
      </c>
      <c r="C4057" s="259" t="s">
        <v>53</v>
      </c>
      <c r="D4057" s="259" t="s">
        <v>53</v>
      </c>
      <c r="E4057" s="259" t="s">
        <v>53</v>
      </c>
      <c r="F4057" s="259" t="s">
        <v>206</v>
      </c>
      <c r="G4057" s="259" t="s">
        <v>49</v>
      </c>
      <c r="H4057" s="306">
        <v>0</v>
      </c>
      <c r="I4057" s="306">
        <v>0</v>
      </c>
      <c r="J4057" s="306">
        <v>0</v>
      </c>
      <c r="K4057" s="306">
        <v>0</v>
      </c>
      <c r="L4057" s="306">
        <v>0</v>
      </c>
      <c r="M4057" s="306">
        <v>0</v>
      </c>
      <c r="N4057" s="306">
        <v>0</v>
      </c>
    </row>
    <row r="4058" spans="1:14">
      <c r="A4058" s="259" t="s">
        <v>9</v>
      </c>
      <c r="B4058" s="259" t="s">
        <v>29</v>
      </c>
      <c r="C4058" s="259" t="s">
        <v>54</v>
      </c>
      <c r="D4058" s="259" t="s">
        <v>54</v>
      </c>
      <c r="E4058" s="259" t="s">
        <v>54</v>
      </c>
      <c r="F4058" s="259" t="s">
        <v>206</v>
      </c>
      <c r="G4058" s="259" t="s">
        <v>49</v>
      </c>
      <c r="H4058" s="306">
        <v>10928.398999999999</v>
      </c>
      <c r="I4058" s="306">
        <v>10928.398999999999</v>
      </c>
      <c r="J4058" s="306">
        <v>10928.398999999999</v>
      </c>
      <c r="K4058" s="306">
        <v>10926.909600000001</v>
      </c>
      <c r="L4058" s="306">
        <v>10926.909600000001</v>
      </c>
      <c r="M4058" s="306">
        <v>10926.909600000001</v>
      </c>
      <c r="N4058" s="306">
        <v>10926.909600000001</v>
      </c>
    </row>
    <row r="4059" spans="1:14">
      <c r="A4059" s="259" t="s">
        <v>9</v>
      </c>
      <c r="B4059" s="259" t="s">
        <v>29</v>
      </c>
      <c r="C4059" s="259" t="s">
        <v>55</v>
      </c>
      <c r="D4059" s="259" t="s">
        <v>55</v>
      </c>
      <c r="E4059" s="259" t="s">
        <v>55</v>
      </c>
      <c r="F4059" s="259" t="s">
        <v>206</v>
      </c>
      <c r="G4059" s="259" t="s">
        <v>49</v>
      </c>
      <c r="H4059" s="306">
        <v>4430.88</v>
      </c>
      <c r="I4059" s="306">
        <v>4400.9799999999996</v>
      </c>
      <c r="J4059" s="306">
        <v>4400.9799999999996</v>
      </c>
      <c r="K4059" s="306">
        <v>4400.9799999999996</v>
      </c>
      <c r="L4059" s="306">
        <v>4400.9799999999996</v>
      </c>
      <c r="M4059" s="306">
        <v>4400.9799999999996</v>
      </c>
      <c r="N4059" s="306">
        <v>4400.9799999999996</v>
      </c>
    </row>
    <row r="4060" spans="1:14">
      <c r="A4060" s="259" t="s">
        <v>9</v>
      </c>
      <c r="B4060" s="259" t="s">
        <v>29</v>
      </c>
      <c r="C4060" s="259" t="s">
        <v>56</v>
      </c>
      <c r="D4060" s="259" t="s">
        <v>56</v>
      </c>
      <c r="E4060" s="259" t="s">
        <v>56</v>
      </c>
      <c r="F4060" s="259" t="s">
        <v>206</v>
      </c>
      <c r="G4060" s="259" t="s">
        <v>49</v>
      </c>
      <c r="H4060" s="306">
        <v>3064.6</v>
      </c>
      <c r="I4060" s="306">
        <v>2388.6</v>
      </c>
      <c r="J4060" s="306">
        <v>2388.6</v>
      </c>
      <c r="K4060" s="306">
        <v>2388.6</v>
      </c>
      <c r="L4060" s="306">
        <v>2388.6</v>
      </c>
      <c r="M4060" s="306">
        <v>2388.6</v>
      </c>
      <c r="N4060" s="306">
        <v>2388.6</v>
      </c>
    </row>
    <row r="4061" spans="1:14">
      <c r="A4061" s="259" t="s">
        <v>9</v>
      </c>
      <c r="B4061" s="259" t="s">
        <v>29</v>
      </c>
      <c r="C4061" s="259" t="s">
        <v>57</v>
      </c>
      <c r="D4061" s="259" t="s">
        <v>57</v>
      </c>
      <c r="E4061" s="259" t="s">
        <v>57</v>
      </c>
      <c r="F4061" s="259" t="s">
        <v>206</v>
      </c>
      <c r="G4061" s="259" t="s">
        <v>49</v>
      </c>
      <c r="H4061" s="306">
        <v>0</v>
      </c>
      <c r="I4061" s="306">
        <v>0</v>
      </c>
      <c r="J4061" s="306">
        <v>0</v>
      </c>
      <c r="K4061" s="306">
        <v>0</v>
      </c>
      <c r="L4061" s="306">
        <v>0</v>
      </c>
      <c r="M4061" s="306">
        <v>0</v>
      </c>
      <c r="N4061" s="306">
        <v>0</v>
      </c>
    </row>
    <row r="4062" spans="1:14">
      <c r="A4062" s="259" t="s">
        <v>9</v>
      </c>
      <c r="B4062" s="259" t="s">
        <v>29</v>
      </c>
      <c r="C4062" s="259" t="s">
        <v>58</v>
      </c>
      <c r="D4062" s="259" t="s">
        <v>58</v>
      </c>
      <c r="E4062" s="259" t="s">
        <v>58</v>
      </c>
      <c r="F4062" s="259" t="s">
        <v>206</v>
      </c>
      <c r="G4062" s="259" t="s">
        <v>49</v>
      </c>
      <c r="H4062" s="306">
        <v>5244.1</v>
      </c>
      <c r="I4062" s="306">
        <v>5244.1</v>
      </c>
      <c r="J4062" s="306">
        <v>5244.1</v>
      </c>
      <c r="K4062" s="306">
        <v>5244.1</v>
      </c>
      <c r="L4062" s="306">
        <v>4070.1</v>
      </c>
      <c r="M4062" s="306">
        <v>4070.1</v>
      </c>
      <c r="N4062" s="306">
        <v>4070.1</v>
      </c>
    </row>
    <row r="4063" spans="1:14">
      <c r="A4063" s="259" t="s">
        <v>9</v>
      </c>
      <c r="B4063" s="259" t="s">
        <v>29</v>
      </c>
      <c r="C4063" s="259" t="s">
        <v>59</v>
      </c>
      <c r="D4063" s="259" t="s">
        <v>59</v>
      </c>
      <c r="E4063" s="259" t="s">
        <v>59</v>
      </c>
      <c r="F4063" s="259" t="s">
        <v>206</v>
      </c>
      <c r="G4063" s="259" t="s">
        <v>49</v>
      </c>
      <c r="H4063" s="306">
        <v>971.28</v>
      </c>
      <c r="I4063" s="306">
        <v>971.28</v>
      </c>
      <c r="J4063" s="306">
        <v>971.28</v>
      </c>
      <c r="K4063" s="306">
        <v>971.28</v>
      </c>
      <c r="L4063" s="306">
        <v>971.28</v>
      </c>
      <c r="M4063" s="306">
        <v>971.28</v>
      </c>
      <c r="N4063" s="306">
        <v>971.28</v>
      </c>
    </row>
    <row r="4064" spans="1:14">
      <c r="A4064" s="259" t="s">
        <v>9</v>
      </c>
      <c r="B4064" s="259" t="s">
        <v>29</v>
      </c>
      <c r="C4064" s="259" t="s">
        <v>60</v>
      </c>
      <c r="D4064" s="259" t="s">
        <v>60</v>
      </c>
      <c r="E4064" s="259" t="s">
        <v>60</v>
      </c>
      <c r="F4064" s="259" t="s">
        <v>206</v>
      </c>
      <c r="G4064" s="259" t="s">
        <v>49</v>
      </c>
      <c r="H4064" s="306">
        <v>3131.83</v>
      </c>
      <c r="I4064" s="306">
        <v>3557.93</v>
      </c>
      <c r="J4064" s="306">
        <v>3557.93</v>
      </c>
      <c r="K4064" s="306">
        <v>3557.93</v>
      </c>
      <c r="L4064" s="306">
        <v>3557.93</v>
      </c>
      <c r="M4064" s="306">
        <v>3557.93</v>
      </c>
      <c r="N4064" s="306">
        <v>3557.93</v>
      </c>
    </row>
    <row r="4065" spans="1:14">
      <c r="A4065" s="259" t="s">
        <v>9</v>
      </c>
      <c r="B4065" s="259" t="s">
        <v>29</v>
      </c>
      <c r="C4065" s="259" t="s">
        <v>61</v>
      </c>
      <c r="D4065" s="259" t="s">
        <v>61</v>
      </c>
      <c r="E4065" s="259" t="s">
        <v>61</v>
      </c>
      <c r="F4065" s="259" t="s">
        <v>206</v>
      </c>
      <c r="G4065" s="259" t="s">
        <v>49</v>
      </c>
      <c r="H4065" s="306">
        <v>271</v>
      </c>
      <c r="I4065" s="306">
        <v>271</v>
      </c>
      <c r="J4065" s="306">
        <v>271</v>
      </c>
      <c r="K4065" s="306">
        <v>271</v>
      </c>
      <c r="L4065" s="306">
        <v>271</v>
      </c>
      <c r="M4065" s="306">
        <v>271</v>
      </c>
      <c r="N4065" s="306">
        <v>271</v>
      </c>
    </row>
    <row r="4066" spans="1:14">
      <c r="A4066" s="259" t="s">
        <v>9</v>
      </c>
      <c r="B4066" s="259" t="s">
        <v>29</v>
      </c>
      <c r="C4066" s="259" t="s">
        <v>63</v>
      </c>
      <c r="D4066" s="259" t="s">
        <v>63</v>
      </c>
      <c r="E4066" s="259" t="s">
        <v>63</v>
      </c>
      <c r="F4066" s="259" t="s">
        <v>206</v>
      </c>
      <c r="G4066" s="259" t="s">
        <v>49</v>
      </c>
      <c r="H4066" s="306">
        <v>151.80000000000001</v>
      </c>
      <c r="I4066" s="306">
        <v>201.8</v>
      </c>
      <c r="J4066" s="306">
        <v>201.8</v>
      </c>
      <c r="K4066" s="306">
        <v>201.8</v>
      </c>
      <c r="L4066" s="306">
        <v>201.8</v>
      </c>
      <c r="M4066" s="306">
        <v>201.8</v>
      </c>
      <c r="N4066" s="306">
        <v>201.8</v>
      </c>
    </row>
    <row r="4067" spans="1:14">
      <c r="A4067" s="259" t="s">
        <v>9</v>
      </c>
      <c r="B4067" s="259" t="s">
        <v>29</v>
      </c>
      <c r="C4067" s="259" t="s">
        <v>64</v>
      </c>
      <c r="D4067" s="259" t="s">
        <v>64</v>
      </c>
      <c r="E4067" s="259" t="s">
        <v>64</v>
      </c>
      <c r="F4067" s="259" t="s">
        <v>206</v>
      </c>
      <c r="G4067" s="259" t="s">
        <v>49</v>
      </c>
      <c r="H4067" s="306">
        <v>417.23099999999999</v>
      </c>
      <c r="I4067" s="306">
        <v>327.27499999999998</v>
      </c>
      <c r="J4067" s="306">
        <v>327.27499999999998</v>
      </c>
      <c r="K4067" s="306">
        <v>319.27499999999998</v>
      </c>
      <c r="L4067" s="306">
        <v>319.27499999999998</v>
      </c>
      <c r="M4067" s="306">
        <v>319.27499999999998</v>
      </c>
      <c r="N4067" s="306">
        <v>319.27499999999998</v>
      </c>
    </row>
    <row r="4068" spans="1:14">
      <c r="A4068" s="259" t="s">
        <v>9</v>
      </c>
      <c r="B4068" s="259" t="s">
        <v>29</v>
      </c>
      <c r="C4068" s="259" t="s">
        <v>54</v>
      </c>
      <c r="D4068" s="259" t="s">
        <v>72</v>
      </c>
      <c r="E4068" s="259" t="s">
        <v>72</v>
      </c>
      <c r="F4068" s="259" t="s">
        <v>206</v>
      </c>
      <c r="G4068" s="259" t="s">
        <v>49</v>
      </c>
      <c r="H4068" s="306">
        <v>0</v>
      </c>
      <c r="I4068" s="306">
        <v>0</v>
      </c>
      <c r="J4068" s="306">
        <v>0</v>
      </c>
      <c r="K4068" s="306">
        <v>0</v>
      </c>
      <c r="L4068" s="306">
        <v>0</v>
      </c>
      <c r="M4068" s="306">
        <v>0</v>
      </c>
      <c r="N4068" s="306">
        <v>0</v>
      </c>
    </row>
    <row r="4069" spans="1:14">
      <c r="A4069" s="259" t="s">
        <v>9</v>
      </c>
      <c r="B4069" s="259" t="s">
        <v>29</v>
      </c>
      <c r="C4069" s="259" t="s">
        <v>55</v>
      </c>
      <c r="D4069" s="259" t="s">
        <v>73</v>
      </c>
      <c r="E4069" s="259" t="s">
        <v>73</v>
      </c>
      <c r="F4069" s="259" t="s">
        <v>206</v>
      </c>
      <c r="G4069" s="259" t="s">
        <v>49</v>
      </c>
      <c r="H4069" s="306">
        <v>0</v>
      </c>
      <c r="I4069" s="306">
        <v>0</v>
      </c>
      <c r="J4069" s="306">
        <v>155.97497000000001</v>
      </c>
      <c r="K4069" s="306">
        <v>155.97496799999999</v>
      </c>
      <c r="L4069" s="306">
        <v>155.97496799999999</v>
      </c>
      <c r="M4069" s="306">
        <v>155.97496799999999</v>
      </c>
      <c r="N4069" s="306">
        <v>155.97496799999999</v>
      </c>
    </row>
    <row r="4070" spans="1:14">
      <c r="A4070" s="259" t="s">
        <v>9</v>
      </c>
      <c r="B4070" s="259" t="s">
        <v>29</v>
      </c>
      <c r="C4070" s="259" t="s">
        <v>57</v>
      </c>
      <c r="D4070" s="259" t="s">
        <v>74</v>
      </c>
      <c r="E4070" s="259" t="s">
        <v>74</v>
      </c>
      <c r="F4070" s="259" t="s">
        <v>206</v>
      </c>
      <c r="G4070" s="259" t="s">
        <v>49</v>
      </c>
      <c r="H4070" s="306">
        <v>0</v>
      </c>
      <c r="I4070" s="306">
        <v>0</v>
      </c>
      <c r="J4070" s="306">
        <v>0</v>
      </c>
      <c r="K4070" s="306">
        <v>0</v>
      </c>
      <c r="L4070" s="306">
        <v>0</v>
      </c>
      <c r="M4070" s="306">
        <v>0</v>
      </c>
      <c r="N4070" s="306">
        <v>0</v>
      </c>
    </row>
    <row r="4071" spans="1:14">
      <c r="A4071" s="259" t="s">
        <v>9</v>
      </c>
      <c r="B4071" s="259" t="s">
        <v>29</v>
      </c>
      <c r="C4071" s="259" t="s">
        <v>64</v>
      </c>
      <c r="D4071" s="259" t="s">
        <v>75</v>
      </c>
      <c r="E4071" s="259" t="s">
        <v>75</v>
      </c>
      <c r="F4071" s="259" t="s">
        <v>206</v>
      </c>
      <c r="G4071" s="259" t="s">
        <v>49</v>
      </c>
      <c r="H4071" s="306">
        <v>0</v>
      </c>
      <c r="I4071" s="306">
        <v>0</v>
      </c>
      <c r="J4071" s="306">
        <v>0</v>
      </c>
      <c r="K4071" s="306">
        <v>0</v>
      </c>
      <c r="L4071" s="306">
        <v>0</v>
      </c>
      <c r="M4071" s="306">
        <v>0</v>
      </c>
      <c r="N4071" s="306">
        <v>0</v>
      </c>
    </row>
    <row r="4072" spans="1:14">
      <c r="A4072" s="259" t="s">
        <v>9</v>
      </c>
      <c r="B4072" s="259" t="s">
        <v>29</v>
      </c>
      <c r="C4072" s="259" t="s">
        <v>60</v>
      </c>
      <c r="D4072" s="259" t="s">
        <v>76</v>
      </c>
      <c r="E4072" s="259" t="s">
        <v>76</v>
      </c>
      <c r="F4072" s="259" t="s">
        <v>206</v>
      </c>
      <c r="G4072" s="259" t="s">
        <v>49</v>
      </c>
      <c r="H4072" s="306">
        <v>0</v>
      </c>
      <c r="I4072" s="306">
        <v>0</v>
      </c>
      <c r="J4072" s="306">
        <v>0</v>
      </c>
      <c r="K4072" s="306">
        <v>0</v>
      </c>
      <c r="L4072" s="306">
        <v>0</v>
      </c>
      <c r="M4072" s="306">
        <v>3779.0470730000002</v>
      </c>
      <c r="N4072" s="306">
        <v>10116.170469999999</v>
      </c>
    </row>
    <row r="4073" spans="1:14">
      <c r="A4073" s="259" t="s">
        <v>9</v>
      </c>
      <c r="B4073" s="259" t="s">
        <v>29</v>
      </c>
      <c r="C4073" s="259" t="s">
        <v>61</v>
      </c>
      <c r="D4073" s="259" t="s">
        <v>77</v>
      </c>
      <c r="E4073" s="259" t="s">
        <v>77</v>
      </c>
      <c r="F4073" s="259" t="s">
        <v>206</v>
      </c>
      <c r="G4073" s="259" t="s">
        <v>49</v>
      </c>
      <c r="H4073" s="306">
        <v>0</v>
      </c>
      <c r="I4073" s="306">
        <v>0</v>
      </c>
      <c r="J4073" s="306">
        <v>678</v>
      </c>
      <c r="K4073" s="306">
        <v>678</v>
      </c>
      <c r="L4073" s="306">
        <v>678</v>
      </c>
      <c r="M4073" s="306">
        <v>678</v>
      </c>
      <c r="N4073" s="306">
        <v>678</v>
      </c>
    </row>
    <row r="4074" spans="1:14">
      <c r="A4074" s="259" t="s">
        <v>9</v>
      </c>
      <c r="B4074" s="259" t="s">
        <v>29</v>
      </c>
      <c r="C4074" s="259" t="s">
        <v>62</v>
      </c>
      <c r="D4074" s="259" t="s">
        <v>78</v>
      </c>
      <c r="E4074" s="259" t="s">
        <v>78</v>
      </c>
      <c r="F4074" s="259" t="s">
        <v>206</v>
      </c>
      <c r="G4074" s="259" t="s">
        <v>49</v>
      </c>
      <c r="H4074" s="306">
        <v>0</v>
      </c>
      <c r="I4074" s="306">
        <v>1056.8</v>
      </c>
      <c r="J4074" s="306">
        <v>2204.8000000000002</v>
      </c>
      <c r="K4074" s="306">
        <v>5946.8</v>
      </c>
      <c r="L4074" s="306">
        <v>5946.8</v>
      </c>
      <c r="M4074" s="306">
        <v>5946.8</v>
      </c>
      <c r="N4074" s="306">
        <v>5946.8</v>
      </c>
    </row>
    <row r="4075" spans="1:14">
      <c r="A4075" s="259" t="s">
        <v>9</v>
      </c>
      <c r="B4075" s="259" t="s">
        <v>29</v>
      </c>
      <c r="C4075" s="259" t="s">
        <v>63</v>
      </c>
      <c r="D4075" s="259" t="s">
        <v>79</v>
      </c>
      <c r="E4075" s="259" t="s">
        <v>79</v>
      </c>
      <c r="F4075" s="259" t="s">
        <v>206</v>
      </c>
      <c r="G4075" s="259" t="s">
        <v>49</v>
      </c>
      <c r="H4075" s="306">
        <v>2558.5387799999999</v>
      </c>
      <c r="I4075" s="306">
        <v>2558.5387799999999</v>
      </c>
      <c r="J4075" s="306">
        <v>2558.5387999999998</v>
      </c>
      <c r="K4075" s="306">
        <v>2558.5387799999999</v>
      </c>
      <c r="L4075" s="306">
        <v>2558.5387799999999</v>
      </c>
      <c r="M4075" s="306">
        <v>2558.5387799999999</v>
      </c>
      <c r="N4075" s="306">
        <v>2558.5387799999999</v>
      </c>
    </row>
    <row r="4076" spans="1:14">
      <c r="A4076" s="259" t="s">
        <v>9</v>
      </c>
      <c r="B4076" s="259" t="s">
        <v>29</v>
      </c>
      <c r="C4076" s="259" t="s">
        <v>60</v>
      </c>
      <c r="D4076" s="259" t="s">
        <v>76</v>
      </c>
      <c r="E4076" s="259" t="s">
        <v>207</v>
      </c>
      <c r="F4076" s="259" t="s">
        <v>206</v>
      </c>
      <c r="G4076" s="259" t="s">
        <v>49</v>
      </c>
      <c r="H4076" s="306">
        <v>0</v>
      </c>
      <c r="I4076" s="306">
        <v>0</v>
      </c>
      <c r="J4076" s="306">
        <v>0</v>
      </c>
      <c r="K4076" s="306">
        <v>0</v>
      </c>
      <c r="L4076" s="306">
        <v>2638.7608399999999</v>
      </c>
      <c r="M4076" s="306">
        <v>2859.7137680000001</v>
      </c>
      <c r="N4076" s="306">
        <v>11116.91599</v>
      </c>
    </row>
    <row r="4077" spans="1:14">
      <c r="A4077" s="259" t="s">
        <v>9</v>
      </c>
      <c r="B4077" s="259" t="s">
        <v>29</v>
      </c>
      <c r="C4077" s="259" t="s">
        <v>63</v>
      </c>
      <c r="D4077" s="259" t="s">
        <v>79</v>
      </c>
      <c r="E4077" s="259" t="s">
        <v>208</v>
      </c>
      <c r="F4077" s="259" t="s">
        <v>206</v>
      </c>
      <c r="G4077" s="259" t="s">
        <v>49</v>
      </c>
      <c r="H4077" s="306">
        <v>0</v>
      </c>
      <c r="I4077" s="306">
        <v>0</v>
      </c>
      <c r="J4077" s="306">
        <v>0</v>
      </c>
      <c r="K4077" s="306">
        <v>0</v>
      </c>
      <c r="L4077" s="306">
        <v>1583.2565039999999</v>
      </c>
      <c r="M4077" s="306">
        <v>1715.8282610000001</v>
      </c>
      <c r="N4077" s="306">
        <v>7004.7295649999996</v>
      </c>
    </row>
    <row r="4078" spans="1:14">
      <c r="A4078" s="259" t="s">
        <v>9</v>
      </c>
      <c r="B4078" s="259" t="s">
        <v>29</v>
      </c>
      <c r="C4078" s="259" t="s">
        <v>65</v>
      </c>
      <c r="D4078" s="259" t="s">
        <v>209</v>
      </c>
      <c r="E4078" s="259" t="s">
        <v>80</v>
      </c>
      <c r="F4078" s="259" t="s">
        <v>206</v>
      </c>
      <c r="G4078" s="259" t="s">
        <v>49</v>
      </c>
      <c r="H4078" s="306">
        <v>0</v>
      </c>
      <c r="I4078" s="306">
        <v>0</v>
      </c>
      <c r="J4078" s="306">
        <v>0</v>
      </c>
      <c r="K4078" s="306">
        <v>0</v>
      </c>
      <c r="L4078" s="306">
        <v>0</v>
      </c>
      <c r="M4078" s="306">
        <v>0</v>
      </c>
      <c r="N4078" s="306">
        <v>0</v>
      </c>
    </row>
    <row r="4079" spans="1:14">
      <c r="A4079" s="259" t="s">
        <v>9</v>
      </c>
      <c r="B4079" s="259" t="s">
        <v>29</v>
      </c>
      <c r="C4079" s="259" t="s">
        <v>65</v>
      </c>
      <c r="D4079" s="259" t="s">
        <v>209</v>
      </c>
      <c r="E4079" s="259" t="s">
        <v>81</v>
      </c>
      <c r="F4079" s="259" t="s">
        <v>206</v>
      </c>
      <c r="G4079" s="259" t="s">
        <v>49</v>
      </c>
      <c r="H4079" s="306">
        <v>0</v>
      </c>
      <c r="I4079" s="306">
        <v>0</v>
      </c>
      <c r="J4079" s="306">
        <v>0</v>
      </c>
      <c r="K4079" s="306">
        <v>0</v>
      </c>
      <c r="L4079" s="306">
        <v>0</v>
      </c>
      <c r="M4079" s="306">
        <v>0</v>
      </c>
      <c r="N4079" s="306">
        <v>0</v>
      </c>
    </row>
    <row r="4080" spans="1:14">
      <c r="A4080" s="259" t="s">
        <v>9</v>
      </c>
      <c r="B4080" s="259" t="s">
        <v>29</v>
      </c>
      <c r="C4080" s="259" t="s">
        <v>82</v>
      </c>
      <c r="D4080" s="259" t="s">
        <v>82</v>
      </c>
      <c r="E4080" s="259" t="s">
        <v>82</v>
      </c>
      <c r="F4080" s="259" t="s">
        <v>206</v>
      </c>
      <c r="G4080" s="259" t="s">
        <v>49</v>
      </c>
      <c r="H4080" s="306">
        <v>0</v>
      </c>
      <c r="I4080" s="306">
        <v>1275.4970000000001</v>
      </c>
      <c r="J4080" s="306">
        <v>0</v>
      </c>
      <c r="K4080" s="306">
        <v>0</v>
      </c>
      <c r="L4080" s="306">
        <v>0</v>
      </c>
      <c r="M4080" s="306">
        <v>0</v>
      </c>
      <c r="N4080" s="306">
        <v>0</v>
      </c>
    </row>
    <row r="4081" spans="1:14">
      <c r="A4081" s="259" t="s">
        <v>9</v>
      </c>
      <c r="B4081" s="259" t="s">
        <v>29</v>
      </c>
      <c r="C4081" s="259" t="s">
        <v>83</v>
      </c>
      <c r="D4081" s="259" t="s">
        <v>83</v>
      </c>
      <c r="E4081" s="259" t="s">
        <v>83</v>
      </c>
      <c r="F4081" s="259" t="s">
        <v>206</v>
      </c>
      <c r="G4081" s="259" t="s">
        <v>49</v>
      </c>
      <c r="H4081" s="306">
        <v>0</v>
      </c>
      <c r="I4081" s="306">
        <v>0</v>
      </c>
      <c r="J4081" s="306">
        <v>0</v>
      </c>
      <c r="K4081" s="306">
        <v>0</v>
      </c>
      <c r="L4081" s="306">
        <v>0</v>
      </c>
      <c r="M4081" s="306">
        <v>0</v>
      </c>
      <c r="N4081" s="306">
        <v>0</v>
      </c>
    </row>
    <row r="4082" spans="1:14">
      <c r="A4082" s="259" t="s">
        <v>9</v>
      </c>
      <c r="B4082" s="259" t="s">
        <v>29</v>
      </c>
      <c r="C4082" s="259" t="s">
        <v>84</v>
      </c>
      <c r="D4082" s="259" t="s">
        <v>84</v>
      </c>
      <c r="E4082" s="259" t="s">
        <v>84</v>
      </c>
      <c r="F4082" s="259" t="s">
        <v>206</v>
      </c>
      <c r="G4082" s="259" t="s">
        <v>49</v>
      </c>
      <c r="H4082" s="306">
        <v>0</v>
      </c>
      <c r="I4082" s="306">
        <v>0</v>
      </c>
      <c r="J4082" s="306">
        <v>0</v>
      </c>
      <c r="K4082" s="306">
        <v>0</v>
      </c>
      <c r="L4082" s="306">
        <v>0</v>
      </c>
      <c r="M4082" s="306">
        <v>0</v>
      </c>
      <c r="N4082" s="306">
        <v>0</v>
      </c>
    </row>
    <row r="4083" spans="1:14">
      <c r="A4083" s="259" t="s">
        <v>9</v>
      </c>
      <c r="B4083" s="259" t="s">
        <v>29</v>
      </c>
      <c r="C4083" s="259" t="s">
        <v>85</v>
      </c>
      <c r="D4083" s="259" t="s">
        <v>85</v>
      </c>
      <c r="E4083" s="259" t="s">
        <v>85</v>
      </c>
      <c r="F4083" s="259" t="s">
        <v>206</v>
      </c>
      <c r="G4083" s="259" t="s">
        <v>49</v>
      </c>
      <c r="H4083" s="306">
        <v>0</v>
      </c>
      <c r="I4083" s="306">
        <v>0</v>
      </c>
      <c r="J4083" s="306">
        <v>0</v>
      </c>
      <c r="K4083" s="306">
        <v>0</v>
      </c>
      <c r="L4083" s="306">
        <v>0</v>
      </c>
      <c r="M4083" s="306">
        <v>0</v>
      </c>
      <c r="N4083" s="306">
        <v>0</v>
      </c>
    </row>
    <row r="4084" spans="1:14">
      <c r="A4084" s="259" t="s">
        <v>9</v>
      </c>
      <c r="B4084" s="259" t="s">
        <v>29</v>
      </c>
      <c r="C4084" s="259" t="s">
        <v>87</v>
      </c>
      <c r="D4084" s="259" t="s">
        <v>87</v>
      </c>
      <c r="E4084" s="259" t="s">
        <v>87</v>
      </c>
      <c r="F4084" s="259" t="s">
        <v>206</v>
      </c>
      <c r="G4084" s="259" t="s">
        <v>49</v>
      </c>
      <c r="H4084" s="306">
        <v>0</v>
      </c>
      <c r="I4084" s="306">
        <v>89.956000000000003</v>
      </c>
      <c r="J4084" s="306">
        <v>89.956000000000003</v>
      </c>
      <c r="K4084" s="306">
        <v>97.956000000000003</v>
      </c>
      <c r="L4084" s="306">
        <v>97.956000000000003</v>
      </c>
      <c r="M4084" s="306">
        <v>97.956000000000003</v>
      </c>
      <c r="N4084" s="306">
        <v>97.956000000000003</v>
      </c>
    </row>
    <row r="4085" spans="1:14">
      <c r="A4085" s="259" t="s">
        <v>9</v>
      </c>
      <c r="B4085" s="259" t="s">
        <v>29</v>
      </c>
      <c r="C4085" s="259" t="s">
        <v>88</v>
      </c>
      <c r="D4085" s="259" t="s">
        <v>88</v>
      </c>
      <c r="E4085" s="259" t="s">
        <v>88</v>
      </c>
      <c r="F4085" s="259" t="s">
        <v>206</v>
      </c>
      <c r="G4085" s="259" t="s">
        <v>49</v>
      </c>
      <c r="H4085" s="306">
        <v>0</v>
      </c>
      <c r="I4085" s="306">
        <v>0</v>
      </c>
      <c r="J4085" s="306">
        <v>0</v>
      </c>
      <c r="K4085" s="306">
        <v>0</v>
      </c>
      <c r="L4085" s="306">
        <v>1174</v>
      </c>
      <c r="M4085" s="306">
        <v>1174</v>
      </c>
      <c r="N4085" s="306">
        <v>1174</v>
      </c>
    </row>
    <row r="4086" spans="1:14">
      <c r="A4086" s="259" t="s">
        <v>9</v>
      </c>
      <c r="B4086" s="259" t="s">
        <v>29</v>
      </c>
      <c r="C4086" s="259" t="s">
        <v>48</v>
      </c>
      <c r="D4086" s="259" t="s">
        <v>48</v>
      </c>
      <c r="E4086" s="259" t="s">
        <v>48</v>
      </c>
      <c r="F4086" s="259" t="s">
        <v>210</v>
      </c>
      <c r="G4086" s="259" t="s">
        <v>50</v>
      </c>
      <c r="H4086" s="306">
        <v>278.9999962</v>
      </c>
      <c r="I4086" s="306">
        <v>0</v>
      </c>
      <c r="J4086" s="306">
        <v>0</v>
      </c>
      <c r="K4086" s="306">
        <v>0</v>
      </c>
      <c r="L4086" s="306">
        <v>0</v>
      </c>
      <c r="M4086" s="306">
        <v>0</v>
      </c>
      <c r="N4086" s="306">
        <v>0</v>
      </c>
    </row>
    <row r="4087" spans="1:14">
      <c r="A4087" s="259" t="s">
        <v>9</v>
      </c>
      <c r="B4087" s="259" t="s">
        <v>29</v>
      </c>
      <c r="C4087" s="259" t="s">
        <v>53</v>
      </c>
      <c r="D4087" s="259" t="s">
        <v>53</v>
      </c>
      <c r="E4087" s="259" t="s">
        <v>53</v>
      </c>
      <c r="F4087" s="259" t="s">
        <v>210</v>
      </c>
      <c r="G4087" s="259" t="s">
        <v>50</v>
      </c>
      <c r="H4087" s="306">
        <v>0</v>
      </c>
      <c r="I4087" s="306">
        <v>0</v>
      </c>
      <c r="J4087" s="306">
        <v>0</v>
      </c>
      <c r="K4087" s="306">
        <v>0</v>
      </c>
      <c r="L4087" s="306">
        <v>0</v>
      </c>
      <c r="M4087" s="306">
        <v>0</v>
      </c>
      <c r="N4087" s="306">
        <v>0</v>
      </c>
    </row>
    <row r="4088" spans="1:14">
      <c r="A4088" s="259" t="s">
        <v>9</v>
      </c>
      <c r="B4088" s="259" t="s">
        <v>29</v>
      </c>
      <c r="C4088" s="259" t="s">
        <v>54</v>
      </c>
      <c r="D4088" s="259" t="s">
        <v>54</v>
      </c>
      <c r="E4088" s="259" t="s">
        <v>54</v>
      </c>
      <c r="F4088" s="259" t="s">
        <v>210</v>
      </c>
      <c r="G4088" s="259" t="s">
        <v>50</v>
      </c>
      <c r="H4088" s="306">
        <v>9845.8744129999995</v>
      </c>
      <c r="I4088" s="306">
        <v>6804.1181070000002</v>
      </c>
      <c r="J4088" s="306">
        <v>6299.4333999999999</v>
      </c>
      <c r="K4088" s="306">
        <v>7059.8783359999998</v>
      </c>
      <c r="L4088" s="306">
        <v>8428.1655910000009</v>
      </c>
      <c r="M4088" s="306">
        <v>7713.9386850000001</v>
      </c>
      <c r="N4088" s="306">
        <v>2103.047337</v>
      </c>
    </row>
    <row r="4089" spans="1:14">
      <c r="A4089" s="259" t="s">
        <v>9</v>
      </c>
      <c r="B4089" s="259" t="s">
        <v>29</v>
      </c>
      <c r="C4089" s="259" t="s">
        <v>55</v>
      </c>
      <c r="D4089" s="259" t="s">
        <v>55</v>
      </c>
      <c r="E4089" s="259" t="s">
        <v>55</v>
      </c>
      <c r="F4089" s="259" t="s">
        <v>210</v>
      </c>
      <c r="G4089" s="259" t="s">
        <v>50</v>
      </c>
      <c r="H4089" s="306">
        <v>66.927511030000005</v>
      </c>
      <c r="I4089" s="306">
        <v>42.970585960000001</v>
      </c>
      <c r="J4089" s="306">
        <v>51.732585999999998</v>
      </c>
      <c r="K4089" s="306">
        <v>53.569763090000002</v>
      </c>
      <c r="L4089" s="306">
        <v>49.973185960000002</v>
      </c>
      <c r="M4089" s="306">
        <v>57.388324099999998</v>
      </c>
      <c r="N4089" s="306">
        <v>207.06158600000001</v>
      </c>
    </row>
    <row r="4090" spans="1:14">
      <c r="A4090" s="259" t="s">
        <v>9</v>
      </c>
      <c r="B4090" s="259" t="s">
        <v>29</v>
      </c>
      <c r="C4090" s="259" t="s">
        <v>56</v>
      </c>
      <c r="D4090" s="259" t="s">
        <v>56</v>
      </c>
      <c r="E4090" s="259" t="s">
        <v>56</v>
      </c>
      <c r="F4090" s="259" t="s">
        <v>210</v>
      </c>
      <c r="G4090" s="259" t="s">
        <v>50</v>
      </c>
      <c r="H4090" s="306">
        <v>77.728139999999996</v>
      </c>
      <c r="I4090" s="306">
        <v>78.455923200000001</v>
      </c>
      <c r="J4090" s="306">
        <v>76.121803</v>
      </c>
      <c r="K4090" s="306">
        <v>81.734803200000002</v>
      </c>
      <c r="L4090" s="306">
        <v>81.734803200000002</v>
      </c>
      <c r="M4090" s="306">
        <v>81.935786399999998</v>
      </c>
      <c r="N4090" s="306">
        <v>22.807783199999999</v>
      </c>
    </row>
    <row r="4091" spans="1:14">
      <c r="A4091" s="259" t="s">
        <v>9</v>
      </c>
      <c r="B4091" s="259" t="s">
        <v>29</v>
      </c>
      <c r="C4091" s="259" t="s">
        <v>57</v>
      </c>
      <c r="D4091" s="259" t="s">
        <v>57</v>
      </c>
      <c r="E4091" s="259" t="s">
        <v>57</v>
      </c>
      <c r="F4091" s="259" t="s">
        <v>210</v>
      </c>
      <c r="G4091" s="259" t="s">
        <v>50</v>
      </c>
      <c r="H4091" s="306">
        <v>0</v>
      </c>
      <c r="I4091" s="306">
        <v>0</v>
      </c>
      <c r="J4091" s="306">
        <v>0</v>
      </c>
      <c r="K4091" s="306">
        <v>0</v>
      </c>
      <c r="L4091" s="306">
        <v>0</v>
      </c>
      <c r="M4091" s="306">
        <v>0</v>
      </c>
      <c r="N4091" s="306">
        <v>0</v>
      </c>
    </row>
    <row r="4092" spans="1:14">
      <c r="A4092" s="259" t="s">
        <v>9</v>
      </c>
      <c r="B4092" s="259" t="s">
        <v>29</v>
      </c>
      <c r="C4092" s="259" t="s">
        <v>58</v>
      </c>
      <c r="D4092" s="259" t="s">
        <v>58</v>
      </c>
      <c r="E4092" s="259" t="s">
        <v>58</v>
      </c>
      <c r="F4092" s="259" t="s">
        <v>210</v>
      </c>
      <c r="G4092" s="259" t="s">
        <v>50</v>
      </c>
      <c r="H4092" s="306">
        <v>42194.054909999999</v>
      </c>
      <c r="I4092" s="306">
        <v>42194.054909999999</v>
      </c>
      <c r="J4092" s="306">
        <v>42194.055</v>
      </c>
      <c r="K4092" s="306">
        <v>42194.054909999999</v>
      </c>
      <c r="L4092" s="306">
        <v>32270.067609999998</v>
      </c>
      <c r="M4092" s="306">
        <v>32270.067609999998</v>
      </c>
      <c r="N4092" s="306">
        <v>32270.067609999998</v>
      </c>
    </row>
    <row r="4093" spans="1:14">
      <c r="A4093" s="259" t="s">
        <v>9</v>
      </c>
      <c r="B4093" s="259" t="s">
        <v>29</v>
      </c>
      <c r="C4093" s="259" t="s">
        <v>59</v>
      </c>
      <c r="D4093" s="259" t="s">
        <v>59</v>
      </c>
      <c r="E4093" s="259" t="s">
        <v>59</v>
      </c>
      <c r="F4093" s="259" t="s">
        <v>210</v>
      </c>
      <c r="G4093" s="259" t="s">
        <v>50</v>
      </c>
      <c r="H4093" s="306">
        <v>2016.26502</v>
      </c>
      <c r="I4093" s="306">
        <v>1998.2676269999999</v>
      </c>
      <c r="J4093" s="306">
        <v>2039.9940999999999</v>
      </c>
      <c r="K4093" s="306">
        <v>1950.0279760000001</v>
      </c>
      <c r="L4093" s="306">
        <v>1920.3139650000001</v>
      </c>
      <c r="M4093" s="306">
        <v>1951.1722010000001</v>
      </c>
      <c r="N4093" s="306">
        <v>2106.438118</v>
      </c>
    </row>
    <row r="4094" spans="1:14">
      <c r="A4094" s="259" t="s">
        <v>9</v>
      </c>
      <c r="B4094" s="259" t="s">
        <v>29</v>
      </c>
      <c r="C4094" s="259" t="s">
        <v>60</v>
      </c>
      <c r="D4094" s="259" t="s">
        <v>60</v>
      </c>
      <c r="E4094" s="259" t="s">
        <v>60</v>
      </c>
      <c r="F4094" s="259" t="s">
        <v>210</v>
      </c>
      <c r="G4094" s="259" t="s">
        <v>50</v>
      </c>
      <c r="H4094" s="306">
        <v>5745.2975999999999</v>
      </c>
      <c r="I4094" s="306">
        <v>7395.5610210000004</v>
      </c>
      <c r="J4094" s="306">
        <v>7443.9853000000003</v>
      </c>
      <c r="K4094" s="306">
        <v>7443.9853389999998</v>
      </c>
      <c r="L4094" s="306">
        <v>7443.9853389999998</v>
      </c>
      <c r="M4094" s="306">
        <v>7443.9853389999998</v>
      </c>
      <c r="N4094" s="306">
        <v>7443.9853389999998</v>
      </c>
    </row>
    <row r="4095" spans="1:14">
      <c r="A4095" s="259" t="s">
        <v>9</v>
      </c>
      <c r="B4095" s="259" t="s">
        <v>29</v>
      </c>
      <c r="C4095" s="259" t="s">
        <v>61</v>
      </c>
      <c r="D4095" s="259" t="s">
        <v>61</v>
      </c>
      <c r="E4095" s="259" t="s">
        <v>61</v>
      </c>
      <c r="F4095" s="259" t="s">
        <v>210</v>
      </c>
      <c r="G4095" s="259" t="s">
        <v>50</v>
      </c>
      <c r="H4095" s="306">
        <v>737.08038480000005</v>
      </c>
      <c r="I4095" s="306">
        <v>785.44486989999996</v>
      </c>
      <c r="J4095" s="306">
        <v>785.44487000000004</v>
      </c>
      <c r="K4095" s="306">
        <v>785.44486989999996</v>
      </c>
      <c r="L4095" s="306">
        <v>785.44486989999996</v>
      </c>
      <c r="M4095" s="306">
        <v>785.44486989999996</v>
      </c>
      <c r="N4095" s="306">
        <v>785.44486989999996</v>
      </c>
    </row>
    <row r="4096" spans="1:14">
      <c r="A4096" s="259" t="s">
        <v>9</v>
      </c>
      <c r="B4096" s="259" t="s">
        <v>29</v>
      </c>
      <c r="C4096" s="259" t="s">
        <v>63</v>
      </c>
      <c r="D4096" s="259" t="s">
        <v>63</v>
      </c>
      <c r="E4096" s="259" t="s">
        <v>63</v>
      </c>
      <c r="F4096" s="259" t="s">
        <v>210</v>
      </c>
      <c r="G4096" s="259" t="s">
        <v>50</v>
      </c>
      <c r="H4096" s="306">
        <v>70.437736169999994</v>
      </c>
      <c r="I4096" s="306">
        <v>142.05535130000001</v>
      </c>
      <c r="J4096" s="306">
        <v>152.22704999999999</v>
      </c>
      <c r="K4096" s="306">
        <v>83.604198729999993</v>
      </c>
      <c r="L4096" s="306">
        <v>27.774799999999999</v>
      </c>
      <c r="M4096" s="306">
        <v>67.816419429999996</v>
      </c>
      <c r="N4096" s="306">
        <v>182.48024580000001</v>
      </c>
    </row>
    <row r="4097" spans="1:14">
      <c r="A4097" s="259" t="s">
        <v>9</v>
      </c>
      <c r="B4097" s="259" t="s">
        <v>29</v>
      </c>
      <c r="C4097" s="259" t="s">
        <v>64</v>
      </c>
      <c r="D4097" s="259" t="s">
        <v>64</v>
      </c>
      <c r="E4097" s="259" t="s">
        <v>64</v>
      </c>
      <c r="F4097" s="259" t="s">
        <v>210</v>
      </c>
      <c r="G4097" s="259" t="s">
        <v>50</v>
      </c>
      <c r="H4097" s="306">
        <v>2465.6604419999999</v>
      </c>
      <c r="I4097" s="306">
        <v>2354.8349050000002</v>
      </c>
      <c r="J4097" s="306">
        <v>2353.6188999999999</v>
      </c>
      <c r="K4097" s="306">
        <v>2317.8429059999999</v>
      </c>
      <c r="L4097" s="306">
        <v>2320.7265050000001</v>
      </c>
      <c r="M4097" s="306">
        <v>2324.4645030000001</v>
      </c>
      <c r="N4097" s="306">
        <v>2330.6856029999999</v>
      </c>
    </row>
    <row r="4098" spans="1:14">
      <c r="A4098" s="259" t="s">
        <v>9</v>
      </c>
      <c r="B4098" s="259" t="s">
        <v>29</v>
      </c>
      <c r="C4098" s="259" t="s">
        <v>54</v>
      </c>
      <c r="D4098" s="259" t="s">
        <v>72</v>
      </c>
      <c r="E4098" s="259" t="s">
        <v>72</v>
      </c>
      <c r="F4098" s="259" t="s">
        <v>210</v>
      </c>
      <c r="G4098" s="259" t="s">
        <v>50</v>
      </c>
      <c r="H4098" s="306">
        <v>0</v>
      </c>
      <c r="I4098" s="306">
        <v>0</v>
      </c>
      <c r="J4098" s="306">
        <v>0</v>
      </c>
      <c r="K4098" s="306">
        <v>0</v>
      </c>
      <c r="L4098" s="306">
        <v>0</v>
      </c>
      <c r="M4098" s="306">
        <v>0</v>
      </c>
      <c r="N4098" s="306">
        <v>0</v>
      </c>
    </row>
    <row r="4099" spans="1:14">
      <c r="A4099" s="259" t="s">
        <v>9</v>
      </c>
      <c r="B4099" s="259" t="s">
        <v>29</v>
      </c>
      <c r="C4099" s="259" t="s">
        <v>55</v>
      </c>
      <c r="D4099" s="259" t="s">
        <v>73</v>
      </c>
      <c r="E4099" s="259" t="s">
        <v>73</v>
      </c>
      <c r="F4099" s="259" t="s">
        <v>210</v>
      </c>
      <c r="G4099" s="259" t="s">
        <v>50</v>
      </c>
      <c r="H4099" s="306">
        <v>0</v>
      </c>
      <c r="I4099" s="306">
        <v>0</v>
      </c>
      <c r="J4099" s="306">
        <v>3.7683992000000002</v>
      </c>
      <c r="K4099" s="306">
        <v>3.7683992320000002</v>
      </c>
      <c r="L4099" s="306">
        <v>3.7683992320000002</v>
      </c>
      <c r="M4099" s="306">
        <v>24.90489475</v>
      </c>
      <c r="N4099" s="306">
        <v>69.760810699999993</v>
      </c>
    </row>
    <row r="4100" spans="1:14">
      <c r="A4100" s="259" t="s">
        <v>9</v>
      </c>
      <c r="B4100" s="259" t="s">
        <v>29</v>
      </c>
      <c r="C4100" s="259" t="s">
        <v>57</v>
      </c>
      <c r="D4100" s="259" t="s">
        <v>74</v>
      </c>
      <c r="E4100" s="259" t="s">
        <v>74</v>
      </c>
      <c r="F4100" s="259" t="s">
        <v>210</v>
      </c>
      <c r="G4100" s="259" t="s">
        <v>50</v>
      </c>
      <c r="H4100" s="306">
        <v>0</v>
      </c>
      <c r="I4100" s="306">
        <v>0</v>
      </c>
      <c r="J4100" s="306">
        <v>0</v>
      </c>
      <c r="K4100" s="306">
        <v>0</v>
      </c>
      <c r="L4100" s="306">
        <v>0</v>
      </c>
      <c r="M4100" s="306">
        <v>0</v>
      </c>
      <c r="N4100" s="306">
        <v>0</v>
      </c>
    </row>
    <row r="4101" spans="1:14">
      <c r="A4101" s="259" t="s">
        <v>9</v>
      </c>
      <c r="B4101" s="259" t="s">
        <v>29</v>
      </c>
      <c r="C4101" s="259" t="s">
        <v>64</v>
      </c>
      <c r="D4101" s="259" t="s">
        <v>75</v>
      </c>
      <c r="E4101" s="259" t="s">
        <v>75</v>
      </c>
      <c r="F4101" s="259" t="s">
        <v>210</v>
      </c>
      <c r="G4101" s="259" t="s">
        <v>50</v>
      </c>
      <c r="H4101" s="306">
        <v>0</v>
      </c>
      <c r="I4101" s="306">
        <v>0</v>
      </c>
      <c r="J4101" s="306">
        <v>0</v>
      </c>
      <c r="K4101" s="306">
        <v>0</v>
      </c>
      <c r="L4101" s="306">
        <v>0</v>
      </c>
      <c r="M4101" s="306">
        <v>0</v>
      </c>
      <c r="N4101" s="306">
        <v>0</v>
      </c>
    </row>
    <row r="4102" spans="1:14">
      <c r="A4102" s="259" t="s">
        <v>9</v>
      </c>
      <c r="B4102" s="259" t="s">
        <v>29</v>
      </c>
      <c r="C4102" s="259" t="s">
        <v>60</v>
      </c>
      <c r="D4102" s="259" t="s">
        <v>76</v>
      </c>
      <c r="E4102" s="259" t="s">
        <v>76</v>
      </c>
      <c r="F4102" s="259" t="s">
        <v>210</v>
      </c>
      <c r="G4102" s="259" t="s">
        <v>50</v>
      </c>
      <c r="H4102" s="306">
        <v>0</v>
      </c>
      <c r="I4102" s="306">
        <v>0</v>
      </c>
      <c r="J4102" s="306">
        <v>0</v>
      </c>
      <c r="K4102" s="306">
        <v>0</v>
      </c>
      <c r="L4102" s="306">
        <v>0</v>
      </c>
      <c r="M4102" s="306">
        <v>8006.8396579999999</v>
      </c>
      <c r="N4102" s="306">
        <v>21566.281729999999</v>
      </c>
    </row>
    <row r="4103" spans="1:14">
      <c r="A4103" s="259" t="s">
        <v>9</v>
      </c>
      <c r="B4103" s="259" t="s">
        <v>29</v>
      </c>
      <c r="C4103" s="259" t="s">
        <v>61</v>
      </c>
      <c r="D4103" s="259" t="s">
        <v>77</v>
      </c>
      <c r="E4103" s="259" t="s">
        <v>77</v>
      </c>
      <c r="F4103" s="259" t="s">
        <v>210</v>
      </c>
      <c r="G4103" s="259" t="s">
        <v>50</v>
      </c>
      <c r="H4103" s="306">
        <v>0</v>
      </c>
      <c r="I4103" s="306">
        <v>0</v>
      </c>
      <c r="J4103" s="306">
        <v>2882.4308000000001</v>
      </c>
      <c r="K4103" s="306">
        <v>2882.4308489999999</v>
      </c>
      <c r="L4103" s="306">
        <v>2882.4308489999999</v>
      </c>
      <c r="M4103" s="306">
        <v>2882.4308489999999</v>
      </c>
      <c r="N4103" s="306">
        <v>2882.4308489999999</v>
      </c>
    </row>
    <row r="4104" spans="1:14">
      <c r="A4104" s="259" t="s">
        <v>9</v>
      </c>
      <c r="B4104" s="259" t="s">
        <v>29</v>
      </c>
      <c r="C4104" s="259" t="s">
        <v>62</v>
      </c>
      <c r="D4104" s="259" t="s">
        <v>78</v>
      </c>
      <c r="E4104" s="259" t="s">
        <v>78</v>
      </c>
      <c r="F4104" s="259" t="s">
        <v>210</v>
      </c>
      <c r="G4104" s="259" t="s">
        <v>50</v>
      </c>
      <c r="H4104" s="306">
        <v>0</v>
      </c>
      <c r="I4104" s="306">
        <v>4079.1158999999998</v>
      </c>
      <c r="J4104" s="306">
        <v>8805.6615000000002</v>
      </c>
      <c r="K4104" s="306">
        <v>24212.223900000001</v>
      </c>
      <c r="L4104" s="306">
        <v>24212.223900000001</v>
      </c>
      <c r="M4104" s="306">
        <v>24212.223900000001</v>
      </c>
      <c r="N4104" s="306">
        <v>24212.223900000001</v>
      </c>
    </row>
    <row r="4105" spans="1:14">
      <c r="A4105" s="259" t="s">
        <v>9</v>
      </c>
      <c r="B4105" s="259" t="s">
        <v>29</v>
      </c>
      <c r="C4105" s="259" t="s">
        <v>63</v>
      </c>
      <c r="D4105" s="259" t="s">
        <v>79</v>
      </c>
      <c r="E4105" s="259" t="s">
        <v>79</v>
      </c>
      <c r="F4105" s="259" t="s">
        <v>210</v>
      </c>
      <c r="G4105" s="259" t="s">
        <v>50</v>
      </c>
      <c r="H4105" s="306">
        <v>3413.5238589999999</v>
      </c>
      <c r="I4105" s="306">
        <v>3555.877653</v>
      </c>
      <c r="J4105" s="306">
        <v>3614.2354999999998</v>
      </c>
      <c r="K4105" s="306">
        <v>3514.1819540000001</v>
      </c>
      <c r="L4105" s="306">
        <v>2712.033242</v>
      </c>
      <c r="M4105" s="306">
        <v>3239.6856790000002</v>
      </c>
      <c r="N4105" s="306">
        <v>3735.4666179999999</v>
      </c>
    </row>
    <row r="4106" spans="1:14">
      <c r="A4106" s="259" t="s">
        <v>9</v>
      </c>
      <c r="B4106" s="259" t="s">
        <v>29</v>
      </c>
      <c r="C4106" s="259" t="s">
        <v>60</v>
      </c>
      <c r="D4106" s="259" t="s">
        <v>76</v>
      </c>
      <c r="E4106" s="259" t="s">
        <v>207</v>
      </c>
      <c r="F4106" s="259" t="s">
        <v>210</v>
      </c>
      <c r="G4106" s="259" t="s">
        <v>50</v>
      </c>
      <c r="H4106" s="306">
        <v>0</v>
      </c>
      <c r="I4106" s="306">
        <v>0</v>
      </c>
      <c r="J4106" s="306">
        <v>0</v>
      </c>
      <c r="K4106" s="306">
        <v>0</v>
      </c>
      <c r="L4106" s="306">
        <v>5667.3726610000003</v>
      </c>
      <c r="M4106" s="306">
        <v>6141.922141</v>
      </c>
      <c r="N4106" s="306">
        <v>23699.68345</v>
      </c>
    </row>
    <row r="4107" spans="1:14">
      <c r="A4107" s="259" t="s">
        <v>9</v>
      </c>
      <c r="B4107" s="259" t="s">
        <v>29</v>
      </c>
      <c r="C4107" s="259" t="s">
        <v>63</v>
      </c>
      <c r="D4107" s="259" t="s">
        <v>79</v>
      </c>
      <c r="E4107" s="259" t="s">
        <v>208</v>
      </c>
      <c r="F4107" s="259" t="s">
        <v>210</v>
      </c>
      <c r="G4107" s="259" t="s">
        <v>50</v>
      </c>
      <c r="H4107" s="306">
        <v>0</v>
      </c>
      <c r="I4107" s="306">
        <v>0</v>
      </c>
      <c r="J4107" s="306">
        <v>0</v>
      </c>
      <c r="K4107" s="306">
        <v>0</v>
      </c>
      <c r="L4107" s="306">
        <v>1586.8472280000001</v>
      </c>
      <c r="M4107" s="306">
        <v>2315.103423</v>
      </c>
      <c r="N4107" s="306">
        <v>10226.90516</v>
      </c>
    </row>
    <row r="4108" spans="1:14">
      <c r="A4108" s="259" t="s">
        <v>9</v>
      </c>
      <c r="B4108" s="259" t="s">
        <v>29</v>
      </c>
      <c r="C4108" s="259" t="s">
        <v>65</v>
      </c>
      <c r="D4108" s="259" t="s">
        <v>209</v>
      </c>
      <c r="E4108" s="259" t="s">
        <v>80</v>
      </c>
      <c r="F4108" s="259" t="s">
        <v>210</v>
      </c>
      <c r="G4108" s="259" t="s">
        <v>50</v>
      </c>
      <c r="H4108" s="306">
        <v>0</v>
      </c>
      <c r="I4108" s="306">
        <v>0</v>
      </c>
      <c r="J4108" s="306">
        <v>0</v>
      </c>
      <c r="K4108" s="306">
        <v>0</v>
      </c>
      <c r="L4108" s="306">
        <v>0</v>
      </c>
      <c r="M4108" s="306">
        <v>0</v>
      </c>
      <c r="N4108" s="306">
        <v>0</v>
      </c>
    </row>
    <row r="4109" spans="1:14">
      <c r="A4109" s="259" t="s">
        <v>9</v>
      </c>
      <c r="B4109" s="259" t="s">
        <v>29</v>
      </c>
      <c r="C4109" s="259" t="s">
        <v>65</v>
      </c>
      <c r="D4109" s="259" t="s">
        <v>209</v>
      </c>
      <c r="E4109" s="259" t="s">
        <v>81</v>
      </c>
      <c r="F4109" s="259" t="s">
        <v>210</v>
      </c>
      <c r="G4109" s="259" t="s">
        <v>50</v>
      </c>
      <c r="H4109" s="306">
        <v>0</v>
      </c>
      <c r="I4109" s="306">
        <v>0</v>
      </c>
      <c r="J4109" s="306">
        <v>0</v>
      </c>
      <c r="K4109" s="306">
        <v>0</v>
      </c>
      <c r="L4109" s="306">
        <v>0</v>
      </c>
      <c r="M4109" s="306">
        <v>0</v>
      </c>
      <c r="N4109" s="306">
        <v>0</v>
      </c>
    </row>
    <row r="4111" spans="1:14">
      <c r="A4111" s="259" t="s">
        <v>2</v>
      </c>
      <c r="B4111" s="259" t="s">
        <v>43</v>
      </c>
      <c r="C4111" s="259" t="s">
        <v>203</v>
      </c>
      <c r="D4111" s="259" t="s">
        <v>204</v>
      </c>
      <c r="E4111" s="259" t="s">
        <v>205</v>
      </c>
      <c r="F4111" s="259" t="s">
        <v>99</v>
      </c>
      <c r="G4111" s="259" t="s">
        <v>46</v>
      </c>
      <c r="H4111" s="306">
        <v>2025</v>
      </c>
      <c r="I4111" s="306">
        <v>2028</v>
      </c>
      <c r="J4111" s="306">
        <v>2030</v>
      </c>
      <c r="K4111" s="306">
        <v>2032</v>
      </c>
      <c r="L4111" s="306">
        <v>2035</v>
      </c>
      <c r="M4111" s="306">
        <v>2037</v>
      </c>
      <c r="N4111" s="306">
        <v>2040</v>
      </c>
    </row>
    <row r="4112" spans="1:14">
      <c r="A4112" s="259" t="s">
        <v>9</v>
      </c>
      <c r="B4112" s="259" t="s">
        <v>211</v>
      </c>
      <c r="C4112" s="259" t="s">
        <v>48</v>
      </c>
      <c r="D4112" s="259" t="s">
        <v>48</v>
      </c>
      <c r="E4112" s="259" t="s">
        <v>48</v>
      </c>
      <c r="F4112" s="259" t="s">
        <v>206</v>
      </c>
      <c r="G4112" s="259" t="s">
        <v>49</v>
      </c>
      <c r="H4112" s="306">
        <v>120773.01880000001</v>
      </c>
      <c r="I4112" s="306">
        <v>76367.018160000007</v>
      </c>
      <c r="J4112" s="306">
        <v>44379.034</v>
      </c>
      <c r="K4112" s="306">
        <v>1670.4197859999999</v>
      </c>
      <c r="L4112" s="306">
        <v>1431.82599</v>
      </c>
      <c r="M4112" s="306">
        <v>1401.42599</v>
      </c>
      <c r="N4112" s="306">
        <v>1201.961202</v>
      </c>
    </row>
    <row r="4113" spans="1:14">
      <c r="A4113" s="259" t="s">
        <v>9</v>
      </c>
      <c r="B4113" s="259" t="s">
        <v>211</v>
      </c>
      <c r="C4113" s="259" t="s">
        <v>53</v>
      </c>
      <c r="D4113" s="259" t="s">
        <v>53</v>
      </c>
      <c r="E4113" s="259" t="s">
        <v>53</v>
      </c>
      <c r="F4113" s="259" t="s">
        <v>206</v>
      </c>
      <c r="G4113" s="259" t="s">
        <v>49</v>
      </c>
      <c r="H4113" s="306">
        <v>0</v>
      </c>
      <c r="I4113" s="306">
        <v>0</v>
      </c>
      <c r="J4113" s="306">
        <v>0</v>
      </c>
      <c r="K4113" s="306">
        <v>6854.6200230000004</v>
      </c>
      <c r="L4113" s="306">
        <v>6854.6200230000004</v>
      </c>
      <c r="M4113" s="306">
        <v>6854.6200230000004</v>
      </c>
      <c r="N4113" s="306">
        <v>6854.6200230000004</v>
      </c>
    </row>
    <row r="4114" spans="1:14">
      <c r="A4114" s="259" t="s">
        <v>9</v>
      </c>
      <c r="B4114" s="259" t="s">
        <v>211</v>
      </c>
      <c r="C4114" s="259" t="s">
        <v>54</v>
      </c>
      <c r="D4114" s="259" t="s">
        <v>54</v>
      </c>
      <c r="E4114" s="259" t="s">
        <v>54</v>
      </c>
      <c r="F4114" s="259" t="s">
        <v>206</v>
      </c>
      <c r="G4114" s="259" t="s">
        <v>49</v>
      </c>
      <c r="H4114" s="306">
        <v>175351.3028</v>
      </c>
      <c r="I4114" s="306">
        <v>178652.3028</v>
      </c>
      <c r="J4114" s="306">
        <v>178652.3</v>
      </c>
      <c r="K4114" s="306">
        <v>178215.2959</v>
      </c>
      <c r="L4114" s="306">
        <v>178215.2959</v>
      </c>
      <c r="M4114" s="306">
        <v>177746.99359999999</v>
      </c>
      <c r="N4114" s="306">
        <v>166372.8161</v>
      </c>
    </row>
    <row r="4115" spans="1:14">
      <c r="A4115" s="259" t="s">
        <v>9</v>
      </c>
      <c r="B4115" s="259" t="s">
        <v>211</v>
      </c>
      <c r="C4115" s="259" t="s">
        <v>55</v>
      </c>
      <c r="D4115" s="259" t="s">
        <v>55</v>
      </c>
      <c r="E4115" s="259" t="s">
        <v>55</v>
      </c>
      <c r="F4115" s="259" t="s">
        <v>206</v>
      </c>
      <c r="G4115" s="259" t="s">
        <v>49</v>
      </c>
      <c r="H4115" s="306">
        <v>108679.061</v>
      </c>
      <c r="I4115" s="306">
        <v>107070.561</v>
      </c>
      <c r="J4115" s="306">
        <v>106609.52</v>
      </c>
      <c r="K4115" s="306">
        <v>105675.9394</v>
      </c>
      <c r="L4115" s="306">
        <v>105675.9394</v>
      </c>
      <c r="M4115" s="306">
        <v>104229.4621</v>
      </c>
      <c r="N4115" s="306">
        <v>90416.945399999997</v>
      </c>
    </row>
    <row r="4116" spans="1:14">
      <c r="A4116" s="259" t="s">
        <v>9</v>
      </c>
      <c r="B4116" s="259" t="s">
        <v>211</v>
      </c>
      <c r="C4116" s="259" t="s">
        <v>56</v>
      </c>
      <c r="D4116" s="259" t="s">
        <v>56</v>
      </c>
      <c r="E4116" s="259" t="s">
        <v>56</v>
      </c>
      <c r="F4116" s="259" t="s">
        <v>206</v>
      </c>
      <c r="G4116" s="259" t="s">
        <v>49</v>
      </c>
      <c r="H4116" s="306">
        <v>61301.844640000003</v>
      </c>
      <c r="I4116" s="306">
        <v>60056.772120000001</v>
      </c>
      <c r="J4116" s="306">
        <v>69888.048999999999</v>
      </c>
      <c r="K4116" s="306">
        <v>69718.049039999998</v>
      </c>
      <c r="L4116" s="306">
        <v>68023.002410000001</v>
      </c>
      <c r="M4116" s="306">
        <v>59457.428310000003</v>
      </c>
      <c r="N4116" s="306">
        <v>32309.016189999998</v>
      </c>
    </row>
    <row r="4117" spans="1:14">
      <c r="A4117" s="259" t="s">
        <v>9</v>
      </c>
      <c r="B4117" s="259" t="s">
        <v>211</v>
      </c>
      <c r="C4117" s="259" t="s">
        <v>57</v>
      </c>
      <c r="D4117" s="259" t="s">
        <v>57</v>
      </c>
      <c r="E4117" s="259" t="s">
        <v>57</v>
      </c>
      <c r="F4117" s="259" t="s">
        <v>206</v>
      </c>
      <c r="G4117" s="259" t="s">
        <v>49</v>
      </c>
      <c r="H4117" s="306">
        <v>237.6</v>
      </c>
      <c r="I4117" s="306">
        <v>237.6</v>
      </c>
      <c r="J4117" s="306">
        <v>237.6</v>
      </c>
      <c r="K4117" s="306">
        <v>237.6</v>
      </c>
      <c r="L4117" s="306">
        <v>237.6</v>
      </c>
      <c r="M4117" s="306">
        <v>237.6</v>
      </c>
      <c r="N4117" s="306">
        <v>237.6</v>
      </c>
    </row>
    <row r="4118" spans="1:14">
      <c r="A4118" s="259" t="s">
        <v>9</v>
      </c>
      <c r="B4118" s="259" t="s">
        <v>211</v>
      </c>
      <c r="C4118" s="259" t="s">
        <v>58</v>
      </c>
      <c r="D4118" s="259" t="s">
        <v>58</v>
      </c>
      <c r="E4118" s="259" t="s">
        <v>58</v>
      </c>
      <c r="F4118" s="259" t="s">
        <v>206</v>
      </c>
      <c r="G4118" s="259" t="s">
        <v>49</v>
      </c>
      <c r="H4118" s="306">
        <v>82051</v>
      </c>
      <c r="I4118" s="306">
        <v>83017</v>
      </c>
      <c r="J4118" s="306">
        <v>83010</v>
      </c>
      <c r="K4118" s="306">
        <v>83538</v>
      </c>
      <c r="L4118" s="306">
        <v>76704.246469999998</v>
      </c>
      <c r="M4118" s="306">
        <v>67127.660969999997</v>
      </c>
      <c r="N4118" s="306">
        <v>42936.873160000003</v>
      </c>
    </row>
    <row r="4119" spans="1:14">
      <c r="A4119" s="259" t="s">
        <v>9</v>
      </c>
      <c r="B4119" s="259" t="s">
        <v>211</v>
      </c>
      <c r="C4119" s="259" t="s">
        <v>59</v>
      </c>
      <c r="D4119" s="259" t="s">
        <v>59</v>
      </c>
      <c r="E4119" s="259" t="s">
        <v>59</v>
      </c>
      <c r="F4119" s="259" t="s">
        <v>206</v>
      </c>
      <c r="G4119" s="259" t="s">
        <v>49</v>
      </c>
      <c r="H4119" s="306">
        <v>60401.618000000002</v>
      </c>
      <c r="I4119" s="306">
        <v>60402.612999999998</v>
      </c>
      <c r="J4119" s="306">
        <v>60402.612999999998</v>
      </c>
      <c r="K4119" s="306">
        <v>60401.213000000003</v>
      </c>
      <c r="L4119" s="306">
        <v>60401.213000000003</v>
      </c>
      <c r="M4119" s="306">
        <v>60401.213000000003</v>
      </c>
      <c r="N4119" s="306">
        <v>60401.213000000003</v>
      </c>
    </row>
    <row r="4120" spans="1:14">
      <c r="A4120" s="259" t="s">
        <v>9</v>
      </c>
      <c r="B4120" s="259" t="s">
        <v>211</v>
      </c>
      <c r="C4120" s="259" t="s">
        <v>60</v>
      </c>
      <c r="D4120" s="259" t="s">
        <v>60</v>
      </c>
      <c r="E4120" s="259" t="s">
        <v>60</v>
      </c>
      <c r="F4120" s="259" t="s">
        <v>206</v>
      </c>
      <c r="G4120" s="259" t="s">
        <v>49</v>
      </c>
      <c r="H4120" s="306">
        <v>52169.697999999997</v>
      </c>
      <c r="I4120" s="306">
        <v>54924.697999999997</v>
      </c>
      <c r="J4120" s="306">
        <v>54924.697999999997</v>
      </c>
      <c r="K4120" s="306">
        <v>54924.697999999997</v>
      </c>
      <c r="L4120" s="306">
        <v>54924.697999999997</v>
      </c>
      <c r="M4120" s="306">
        <v>54924.697999999997</v>
      </c>
      <c r="N4120" s="306">
        <v>54924.697999999997</v>
      </c>
    </row>
    <row r="4121" spans="1:14">
      <c r="A4121" s="259" t="s">
        <v>9</v>
      </c>
      <c r="B4121" s="259" t="s">
        <v>211</v>
      </c>
      <c r="C4121" s="259" t="s">
        <v>61</v>
      </c>
      <c r="D4121" s="259" t="s">
        <v>61</v>
      </c>
      <c r="E4121" s="259" t="s">
        <v>61</v>
      </c>
      <c r="F4121" s="259" t="s">
        <v>206</v>
      </c>
      <c r="G4121" s="259" t="s">
        <v>49</v>
      </c>
      <c r="H4121" s="306">
        <v>87104.956999999995</v>
      </c>
      <c r="I4121" s="306">
        <v>88114.956999999995</v>
      </c>
      <c r="J4121" s="306">
        <v>88114.956999999995</v>
      </c>
      <c r="K4121" s="306">
        <v>88114.956999999995</v>
      </c>
      <c r="L4121" s="306">
        <v>88114.956999999995</v>
      </c>
      <c r="M4121" s="306">
        <v>88114.956999999995</v>
      </c>
      <c r="N4121" s="306">
        <v>88114.956999999995</v>
      </c>
    </row>
    <row r="4122" spans="1:14">
      <c r="A4122" s="259" t="s">
        <v>9</v>
      </c>
      <c r="B4122" s="259" t="s">
        <v>211</v>
      </c>
      <c r="C4122" s="259" t="s">
        <v>63</v>
      </c>
      <c r="D4122" s="259" t="s">
        <v>63</v>
      </c>
      <c r="E4122" s="259" t="s">
        <v>63</v>
      </c>
      <c r="F4122" s="259" t="s">
        <v>206</v>
      </c>
      <c r="G4122" s="259" t="s">
        <v>49</v>
      </c>
      <c r="H4122" s="306">
        <v>1222.4000000000001</v>
      </c>
      <c r="I4122" s="306">
        <v>1632.4</v>
      </c>
      <c r="J4122" s="306">
        <v>1632.4</v>
      </c>
      <c r="K4122" s="306">
        <v>1632.4</v>
      </c>
      <c r="L4122" s="306">
        <v>1632.4</v>
      </c>
      <c r="M4122" s="306">
        <v>1632.4</v>
      </c>
      <c r="N4122" s="306">
        <v>1632.4</v>
      </c>
    </row>
    <row r="4123" spans="1:14">
      <c r="A4123" s="259" t="s">
        <v>9</v>
      </c>
      <c r="B4123" s="259" t="s">
        <v>211</v>
      </c>
      <c r="C4123" s="259" t="s">
        <v>64</v>
      </c>
      <c r="D4123" s="259" t="s">
        <v>64</v>
      </c>
      <c r="E4123" s="259" t="s">
        <v>64</v>
      </c>
      <c r="F4123" s="259" t="s">
        <v>206</v>
      </c>
      <c r="G4123" s="259" t="s">
        <v>49</v>
      </c>
      <c r="H4123" s="306">
        <v>6433.43</v>
      </c>
      <c r="I4123" s="306">
        <v>3819.96</v>
      </c>
      <c r="J4123" s="306">
        <v>3814.96</v>
      </c>
      <c r="K4123" s="306">
        <v>3441.9859999999999</v>
      </c>
      <c r="L4123" s="306">
        <v>3441.9859999999999</v>
      </c>
      <c r="M4123" s="306">
        <v>3441.9859999999999</v>
      </c>
      <c r="N4123" s="306">
        <v>3422.9259999999999</v>
      </c>
    </row>
    <row r="4124" spans="1:14">
      <c r="A4124" s="259" t="s">
        <v>9</v>
      </c>
      <c r="B4124" s="259" t="s">
        <v>211</v>
      </c>
      <c r="C4124" s="259" t="s">
        <v>54</v>
      </c>
      <c r="D4124" s="259" t="s">
        <v>72</v>
      </c>
      <c r="E4124" s="259" t="s">
        <v>72</v>
      </c>
      <c r="F4124" s="259" t="s">
        <v>206</v>
      </c>
      <c r="G4124" s="259" t="s">
        <v>49</v>
      </c>
      <c r="H4124" s="306">
        <v>0</v>
      </c>
      <c r="I4124" s="306">
        <v>26389.500650000002</v>
      </c>
      <c r="J4124" s="306">
        <v>28782.363000000001</v>
      </c>
      <c r="K4124" s="306">
        <v>55928.717720000001</v>
      </c>
      <c r="L4124" s="306">
        <v>61096.358650000002</v>
      </c>
      <c r="M4124" s="306">
        <v>61136.75748</v>
      </c>
      <c r="N4124" s="306">
        <v>61136.75748</v>
      </c>
    </row>
    <row r="4125" spans="1:14">
      <c r="A4125" s="259" t="s">
        <v>9</v>
      </c>
      <c r="B4125" s="259" t="s">
        <v>211</v>
      </c>
      <c r="C4125" s="259" t="s">
        <v>55</v>
      </c>
      <c r="D4125" s="259" t="s">
        <v>73</v>
      </c>
      <c r="E4125" s="259" t="s">
        <v>73</v>
      </c>
      <c r="F4125" s="259" t="s">
        <v>206</v>
      </c>
      <c r="G4125" s="259" t="s">
        <v>49</v>
      </c>
      <c r="H4125" s="306">
        <v>0</v>
      </c>
      <c r="I4125" s="306">
        <v>542.08199999999999</v>
      </c>
      <c r="J4125" s="306">
        <v>542.08199999999999</v>
      </c>
      <c r="K4125" s="306">
        <v>12351.58603</v>
      </c>
      <c r="L4125" s="306">
        <v>12351.58603</v>
      </c>
      <c r="M4125" s="306">
        <v>12351.58603</v>
      </c>
      <c r="N4125" s="306">
        <v>12449.73237</v>
      </c>
    </row>
    <row r="4126" spans="1:14">
      <c r="A4126" s="259" t="s">
        <v>9</v>
      </c>
      <c r="B4126" s="259" t="s">
        <v>211</v>
      </c>
      <c r="C4126" s="259" t="s">
        <v>57</v>
      </c>
      <c r="D4126" s="259" t="s">
        <v>74</v>
      </c>
      <c r="E4126" s="259" t="s">
        <v>74</v>
      </c>
      <c r="F4126" s="259" t="s">
        <v>206</v>
      </c>
      <c r="G4126" s="259" t="s">
        <v>49</v>
      </c>
      <c r="H4126" s="306">
        <v>0</v>
      </c>
      <c r="I4126" s="306">
        <v>0</v>
      </c>
      <c r="J4126" s="306">
        <v>0</v>
      </c>
      <c r="K4126" s="306">
        <v>0</v>
      </c>
      <c r="L4126" s="306">
        <v>0</v>
      </c>
      <c r="M4126" s="306">
        <v>0</v>
      </c>
      <c r="N4126" s="306">
        <v>0</v>
      </c>
    </row>
    <row r="4127" spans="1:14">
      <c r="A4127" s="259" t="s">
        <v>9</v>
      </c>
      <c r="B4127" s="259" t="s">
        <v>211</v>
      </c>
      <c r="C4127" s="259" t="s">
        <v>64</v>
      </c>
      <c r="D4127" s="259" t="s">
        <v>75</v>
      </c>
      <c r="E4127" s="259" t="s">
        <v>75</v>
      </c>
      <c r="F4127" s="259" t="s">
        <v>206</v>
      </c>
      <c r="G4127" s="259" t="s">
        <v>49</v>
      </c>
      <c r="H4127" s="306">
        <v>0</v>
      </c>
      <c r="I4127" s="306">
        <v>0</v>
      </c>
      <c r="J4127" s="306">
        <v>0</v>
      </c>
      <c r="K4127" s="306">
        <v>6286</v>
      </c>
      <c r="L4127" s="306">
        <v>6286</v>
      </c>
      <c r="M4127" s="306">
        <v>6286</v>
      </c>
      <c r="N4127" s="306">
        <v>6286</v>
      </c>
    </row>
    <row r="4128" spans="1:14">
      <c r="A4128" s="259" t="s">
        <v>9</v>
      </c>
      <c r="B4128" s="259" t="s">
        <v>211</v>
      </c>
      <c r="C4128" s="259" t="s">
        <v>60</v>
      </c>
      <c r="D4128" s="259" t="s">
        <v>76</v>
      </c>
      <c r="E4128" s="259" t="s">
        <v>76</v>
      </c>
      <c r="F4128" s="259" t="s">
        <v>206</v>
      </c>
      <c r="G4128" s="259" t="s">
        <v>49</v>
      </c>
      <c r="H4128" s="306">
        <v>0</v>
      </c>
      <c r="I4128" s="306">
        <v>0</v>
      </c>
      <c r="J4128" s="306">
        <v>0</v>
      </c>
      <c r="K4128" s="306">
        <v>0</v>
      </c>
      <c r="L4128" s="306">
        <v>8881.3689049999994</v>
      </c>
      <c r="M4128" s="306">
        <v>100261.23579999999</v>
      </c>
      <c r="N4128" s="306">
        <v>200764.16020000001</v>
      </c>
    </row>
    <row r="4129" spans="1:14">
      <c r="A4129" s="259" t="s">
        <v>9</v>
      </c>
      <c r="B4129" s="259" t="s">
        <v>211</v>
      </c>
      <c r="C4129" s="259" t="s">
        <v>61</v>
      </c>
      <c r="D4129" s="259" t="s">
        <v>77</v>
      </c>
      <c r="E4129" s="259" t="s">
        <v>77</v>
      </c>
      <c r="F4129" s="259" t="s">
        <v>206</v>
      </c>
      <c r="G4129" s="259" t="s">
        <v>49</v>
      </c>
      <c r="H4129" s="306">
        <v>0</v>
      </c>
      <c r="I4129" s="306">
        <v>6082.6835080000001</v>
      </c>
      <c r="J4129" s="306">
        <v>87490.558000000005</v>
      </c>
      <c r="K4129" s="306">
        <v>98818.396099999998</v>
      </c>
      <c r="L4129" s="306">
        <v>133731.06419999999</v>
      </c>
      <c r="M4129" s="306">
        <v>147309.25150000001</v>
      </c>
      <c r="N4129" s="306">
        <v>286852.43329999998</v>
      </c>
    </row>
    <row r="4130" spans="1:14">
      <c r="A4130" s="259" t="s">
        <v>9</v>
      </c>
      <c r="B4130" s="259" t="s">
        <v>211</v>
      </c>
      <c r="C4130" s="259" t="s">
        <v>62</v>
      </c>
      <c r="D4130" s="259" t="s">
        <v>78</v>
      </c>
      <c r="E4130" s="259" t="s">
        <v>78</v>
      </c>
      <c r="F4130" s="259" t="s">
        <v>206</v>
      </c>
      <c r="G4130" s="259" t="s">
        <v>49</v>
      </c>
      <c r="H4130" s="306">
        <v>12</v>
      </c>
      <c r="I4130" s="306">
        <v>2612</v>
      </c>
      <c r="J4130" s="306">
        <v>2612</v>
      </c>
      <c r="K4130" s="306">
        <v>2612</v>
      </c>
      <c r="L4130" s="306">
        <v>2612</v>
      </c>
      <c r="M4130" s="306">
        <v>2612</v>
      </c>
      <c r="N4130" s="306">
        <v>2612</v>
      </c>
    </row>
    <row r="4131" spans="1:14">
      <c r="A4131" s="259" t="s">
        <v>9</v>
      </c>
      <c r="B4131" s="259" t="s">
        <v>211</v>
      </c>
      <c r="C4131" s="259" t="s">
        <v>63</v>
      </c>
      <c r="D4131" s="259" t="s">
        <v>79</v>
      </c>
      <c r="E4131" s="259" t="s">
        <v>79</v>
      </c>
      <c r="F4131" s="259" t="s">
        <v>206</v>
      </c>
      <c r="G4131" s="259" t="s">
        <v>49</v>
      </c>
      <c r="H4131" s="306">
        <v>8818.0044390000003</v>
      </c>
      <c r="I4131" s="306">
        <v>8818.0044390000003</v>
      </c>
      <c r="J4131" s="306">
        <v>9120.2559999999994</v>
      </c>
      <c r="K4131" s="306">
        <v>9120.2559930000007</v>
      </c>
      <c r="L4131" s="306">
        <v>9120.2559930000007</v>
      </c>
      <c r="M4131" s="306">
        <v>9120.2559930000007</v>
      </c>
      <c r="N4131" s="306">
        <v>9120.2559930000007</v>
      </c>
    </row>
    <row r="4132" spans="1:14">
      <c r="A4132" s="259" t="s">
        <v>9</v>
      </c>
      <c r="B4132" s="259" t="s">
        <v>211</v>
      </c>
      <c r="C4132" s="259" t="s">
        <v>60</v>
      </c>
      <c r="D4132" s="259" t="s">
        <v>76</v>
      </c>
      <c r="E4132" s="259" t="s">
        <v>207</v>
      </c>
      <c r="F4132" s="259" t="s">
        <v>206</v>
      </c>
      <c r="G4132" s="259" t="s">
        <v>49</v>
      </c>
      <c r="H4132" s="306">
        <v>0</v>
      </c>
      <c r="I4132" s="306">
        <v>0</v>
      </c>
      <c r="J4132" s="306">
        <v>9236</v>
      </c>
      <c r="K4132" s="306">
        <v>10177.74339</v>
      </c>
      <c r="L4132" s="306">
        <v>23521.50375</v>
      </c>
      <c r="M4132" s="306">
        <v>32859.254520000002</v>
      </c>
      <c r="N4132" s="306">
        <v>92913.048890000005</v>
      </c>
    </row>
    <row r="4133" spans="1:14">
      <c r="A4133" s="259" t="s">
        <v>9</v>
      </c>
      <c r="B4133" s="259" t="s">
        <v>211</v>
      </c>
      <c r="C4133" s="259" t="s">
        <v>63</v>
      </c>
      <c r="D4133" s="259" t="s">
        <v>79</v>
      </c>
      <c r="E4133" s="259" t="s">
        <v>208</v>
      </c>
      <c r="F4133" s="259" t="s">
        <v>206</v>
      </c>
      <c r="G4133" s="259" t="s">
        <v>49</v>
      </c>
      <c r="H4133" s="306">
        <v>0</v>
      </c>
      <c r="I4133" s="306">
        <v>0</v>
      </c>
      <c r="J4133" s="306">
        <v>5541.6</v>
      </c>
      <c r="K4133" s="306">
        <v>6106.6460319999996</v>
      </c>
      <c r="L4133" s="306">
        <v>14112.902249999999</v>
      </c>
      <c r="M4133" s="306">
        <v>19715.55271</v>
      </c>
      <c r="N4133" s="306">
        <v>55413.249349999998</v>
      </c>
    </row>
    <row r="4134" spans="1:14">
      <c r="A4134" s="259" t="s">
        <v>9</v>
      </c>
      <c r="B4134" s="259" t="s">
        <v>211</v>
      </c>
      <c r="C4134" s="259" t="s">
        <v>65</v>
      </c>
      <c r="D4134" s="259" t="s">
        <v>209</v>
      </c>
      <c r="E4134" s="259" t="s">
        <v>80</v>
      </c>
      <c r="F4134" s="259" t="s">
        <v>206</v>
      </c>
      <c r="G4134" s="259" t="s">
        <v>49</v>
      </c>
      <c r="H4134" s="306">
        <v>0</v>
      </c>
      <c r="I4134" s="306">
        <v>0</v>
      </c>
      <c r="J4134" s="306">
        <v>0</v>
      </c>
      <c r="K4134" s="306">
        <v>0</v>
      </c>
      <c r="L4134" s="306">
        <v>0</v>
      </c>
      <c r="M4134" s="306">
        <v>0</v>
      </c>
      <c r="N4134" s="306">
        <v>0</v>
      </c>
    </row>
    <row r="4135" spans="1:14">
      <c r="A4135" s="259" t="s">
        <v>9</v>
      </c>
      <c r="B4135" s="259" t="s">
        <v>211</v>
      </c>
      <c r="C4135" s="259" t="s">
        <v>65</v>
      </c>
      <c r="D4135" s="259" t="s">
        <v>209</v>
      </c>
      <c r="E4135" s="259" t="s">
        <v>81</v>
      </c>
      <c r="F4135" s="259" t="s">
        <v>206</v>
      </c>
      <c r="G4135" s="259" t="s">
        <v>49</v>
      </c>
      <c r="H4135" s="306">
        <v>0</v>
      </c>
      <c r="I4135" s="306">
        <v>0</v>
      </c>
      <c r="J4135" s="306">
        <v>0</v>
      </c>
      <c r="K4135" s="306">
        <v>0</v>
      </c>
      <c r="L4135" s="306">
        <v>0</v>
      </c>
      <c r="M4135" s="306">
        <v>0</v>
      </c>
      <c r="N4135" s="306">
        <v>0</v>
      </c>
    </row>
    <row r="4136" spans="1:14">
      <c r="A4136" s="259" t="s">
        <v>9</v>
      </c>
      <c r="B4136" s="259" t="s">
        <v>211</v>
      </c>
      <c r="C4136" s="259" t="s">
        <v>82</v>
      </c>
      <c r="D4136" s="259" t="s">
        <v>82</v>
      </c>
      <c r="E4136" s="259" t="s">
        <v>82</v>
      </c>
      <c r="F4136" s="259" t="s">
        <v>206</v>
      </c>
      <c r="G4136" s="259" t="s">
        <v>49</v>
      </c>
      <c r="H4136" s="306">
        <v>0</v>
      </c>
      <c r="I4136" s="306">
        <v>18301.905729999999</v>
      </c>
      <c r="J4136" s="306">
        <v>27529.919999999998</v>
      </c>
      <c r="K4136" s="306">
        <v>55040.778760000001</v>
      </c>
      <c r="L4136" s="306">
        <v>50145.326549999998</v>
      </c>
      <c r="M4136" s="306">
        <v>50175.726549999999</v>
      </c>
      <c r="N4136" s="306">
        <v>50375.191339999998</v>
      </c>
    </row>
    <row r="4137" spans="1:14">
      <c r="A4137" s="259" t="s">
        <v>9</v>
      </c>
      <c r="B4137" s="259" t="s">
        <v>211</v>
      </c>
      <c r="C4137" s="259" t="s">
        <v>83</v>
      </c>
      <c r="D4137" s="259" t="s">
        <v>83</v>
      </c>
      <c r="E4137" s="259" t="s">
        <v>83</v>
      </c>
      <c r="F4137" s="259" t="s">
        <v>206</v>
      </c>
      <c r="G4137" s="259" t="s">
        <v>49</v>
      </c>
      <c r="H4137" s="306">
        <v>0</v>
      </c>
      <c r="I4137" s="306">
        <v>0</v>
      </c>
      <c r="J4137" s="306">
        <v>0</v>
      </c>
      <c r="K4137" s="306">
        <v>251.23719299999999</v>
      </c>
      <c r="L4137" s="306">
        <v>251.23719299999999</v>
      </c>
      <c r="M4137" s="306">
        <v>719.53949299999999</v>
      </c>
      <c r="N4137" s="306">
        <v>12093.717000000001</v>
      </c>
    </row>
    <row r="4138" spans="1:14">
      <c r="A4138" s="259" t="s">
        <v>9</v>
      </c>
      <c r="B4138" s="259" t="s">
        <v>211</v>
      </c>
      <c r="C4138" s="259" t="s">
        <v>84</v>
      </c>
      <c r="D4138" s="259" t="s">
        <v>84</v>
      </c>
      <c r="E4138" s="259" t="s">
        <v>84</v>
      </c>
      <c r="F4138" s="259" t="s">
        <v>206</v>
      </c>
      <c r="G4138" s="259" t="s">
        <v>49</v>
      </c>
      <c r="H4138" s="306">
        <v>0</v>
      </c>
      <c r="I4138" s="306">
        <v>191.1</v>
      </c>
      <c r="J4138" s="306">
        <v>344.14170999999999</v>
      </c>
      <c r="K4138" s="306">
        <v>678.52160500000002</v>
      </c>
      <c r="L4138" s="306">
        <v>678.52160500000002</v>
      </c>
      <c r="M4138" s="306">
        <v>2124.998885</v>
      </c>
      <c r="N4138" s="306">
        <v>15444.31561</v>
      </c>
    </row>
    <row r="4139" spans="1:14">
      <c r="A4139" s="259" t="s">
        <v>9</v>
      </c>
      <c r="B4139" s="259" t="s">
        <v>211</v>
      </c>
      <c r="C4139" s="259" t="s">
        <v>85</v>
      </c>
      <c r="D4139" s="259" t="s">
        <v>85</v>
      </c>
      <c r="E4139" s="259" t="s">
        <v>85</v>
      </c>
      <c r="F4139" s="259" t="s">
        <v>206</v>
      </c>
      <c r="G4139" s="259" t="s">
        <v>49</v>
      </c>
      <c r="H4139" s="306">
        <v>0</v>
      </c>
      <c r="I4139" s="306">
        <v>1580.7493899999999</v>
      </c>
      <c r="J4139" s="306">
        <v>1382.0238999999999</v>
      </c>
      <c r="K4139" s="306">
        <v>1138.0239140000001</v>
      </c>
      <c r="L4139" s="306">
        <v>1699.0705439999999</v>
      </c>
      <c r="M4139" s="306">
        <v>10264.64464</v>
      </c>
      <c r="N4139" s="306">
        <v>37413.056759999999</v>
      </c>
    </row>
    <row r="4140" spans="1:14">
      <c r="A4140" s="259" t="s">
        <v>9</v>
      </c>
      <c r="B4140" s="259" t="s">
        <v>211</v>
      </c>
      <c r="C4140" s="259" t="s">
        <v>87</v>
      </c>
      <c r="D4140" s="259" t="s">
        <v>87</v>
      </c>
      <c r="E4140" s="259" t="s">
        <v>87</v>
      </c>
      <c r="F4140" s="259" t="s">
        <v>206</v>
      </c>
      <c r="G4140" s="259" t="s">
        <v>49</v>
      </c>
      <c r="H4140" s="306">
        <v>0</v>
      </c>
      <c r="I4140" s="306">
        <v>2574.98</v>
      </c>
      <c r="J4140" s="306">
        <v>2579.98</v>
      </c>
      <c r="K4140" s="306">
        <v>2952.9540000000002</v>
      </c>
      <c r="L4140" s="306">
        <v>2952.9540000000002</v>
      </c>
      <c r="M4140" s="306">
        <v>2952.9540000000002</v>
      </c>
      <c r="N4140" s="306">
        <v>2972.0140000000001</v>
      </c>
    </row>
    <row r="4141" spans="1:14">
      <c r="A4141" s="259" t="s">
        <v>9</v>
      </c>
      <c r="B4141" s="259" t="s">
        <v>211</v>
      </c>
      <c r="C4141" s="259" t="s">
        <v>88</v>
      </c>
      <c r="D4141" s="259" t="s">
        <v>88</v>
      </c>
      <c r="E4141" s="259" t="s">
        <v>88</v>
      </c>
      <c r="F4141" s="259" t="s">
        <v>206</v>
      </c>
      <c r="G4141" s="259" t="s">
        <v>49</v>
      </c>
      <c r="H4141" s="306">
        <v>0</v>
      </c>
      <c r="I4141" s="306">
        <v>0</v>
      </c>
      <c r="J4141" s="306">
        <v>0</v>
      </c>
      <c r="K4141" s="306">
        <v>0</v>
      </c>
      <c r="L4141" s="306">
        <v>9183.7535270000008</v>
      </c>
      <c r="M4141" s="306">
        <v>18760.339029999999</v>
      </c>
      <c r="N4141" s="306">
        <v>42951.126839999997</v>
      </c>
    </row>
    <row r="4142" spans="1:14">
      <c r="A4142" s="259" t="s">
        <v>9</v>
      </c>
      <c r="B4142" s="259" t="s">
        <v>211</v>
      </c>
      <c r="C4142" s="259" t="s">
        <v>48</v>
      </c>
      <c r="D4142" s="259" t="s">
        <v>48</v>
      </c>
      <c r="E4142" s="259" t="s">
        <v>48</v>
      </c>
      <c r="F4142" s="259" t="s">
        <v>210</v>
      </c>
      <c r="G4142" s="259" t="s">
        <v>50</v>
      </c>
      <c r="H4142" s="306">
        <v>588849.53110000002</v>
      </c>
      <c r="I4142" s="306">
        <v>380078.30859999999</v>
      </c>
      <c r="J4142" s="306">
        <v>159081.5</v>
      </c>
      <c r="K4142" s="306">
        <v>6857.083592</v>
      </c>
      <c r="L4142" s="306">
        <v>6974.6891299999997</v>
      </c>
      <c r="M4142" s="306">
        <v>6466.0089829999997</v>
      </c>
      <c r="N4142" s="306">
        <v>5587.9962859999996</v>
      </c>
    </row>
    <row r="4143" spans="1:14">
      <c r="A4143" s="259" t="s">
        <v>9</v>
      </c>
      <c r="B4143" s="259" t="s">
        <v>211</v>
      </c>
      <c r="C4143" s="259" t="s">
        <v>53</v>
      </c>
      <c r="D4143" s="259" t="s">
        <v>53</v>
      </c>
      <c r="E4143" s="259" t="s">
        <v>53</v>
      </c>
      <c r="F4143" s="259" t="s">
        <v>210</v>
      </c>
      <c r="G4143" s="259" t="s">
        <v>50</v>
      </c>
      <c r="H4143" s="306">
        <v>0</v>
      </c>
      <c r="I4143" s="306">
        <v>0</v>
      </c>
      <c r="J4143" s="306">
        <v>0</v>
      </c>
      <c r="K4143" s="306">
        <v>60046.471400000002</v>
      </c>
      <c r="L4143" s="306">
        <v>60046.471400000002</v>
      </c>
      <c r="M4143" s="306">
        <v>60046.471400000002</v>
      </c>
      <c r="N4143" s="306">
        <v>60046.471400000002</v>
      </c>
    </row>
    <row r="4144" spans="1:14">
      <c r="A4144" s="259" t="s">
        <v>9</v>
      </c>
      <c r="B4144" s="259" t="s">
        <v>211</v>
      </c>
      <c r="C4144" s="259" t="s">
        <v>54</v>
      </c>
      <c r="D4144" s="259" t="s">
        <v>54</v>
      </c>
      <c r="E4144" s="259" t="s">
        <v>54</v>
      </c>
      <c r="F4144" s="259" t="s">
        <v>210</v>
      </c>
      <c r="G4144" s="259" t="s">
        <v>50</v>
      </c>
      <c r="H4144" s="306">
        <v>1052544.351</v>
      </c>
      <c r="I4144" s="306">
        <v>1111157.4779999999</v>
      </c>
      <c r="J4144" s="306">
        <v>1013816.8</v>
      </c>
      <c r="K4144" s="306">
        <v>1079375.3700000001</v>
      </c>
      <c r="L4144" s="306">
        <v>1054650.656</v>
      </c>
      <c r="M4144" s="306">
        <v>937631.92619999999</v>
      </c>
      <c r="N4144" s="306">
        <v>411612.41729999997</v>
      </c>
    </row>
    <row r="4145" spans="1:14">
      <c r="A4145" s="259" t="s">
        <v>9</v>
      </c>
      <c r="B4145" s="259" t="s">
        <v>211</v>
      </c>
      <c r="C4145" s="259" t="s">
        <v>55</v>
      </c>
      <c r="D4145" s="259" t="s">
        <v>55</v>
      </c>
      <c r="E4145" s="259" t="s">
        <v>55</v>
      </c>
      <c r="F4145" s="259" t="s">
        <v>210</v>
      </c>
      <c r="G4145" s="259" t="s">
        <v>50</v>
      </c>
      <c r="H4145" s="306">
        <v>11702.31451</v>
      </c>
      <c r="I4145" s="306">
        <v>11258.494979999999</v>
      </c>
      <c r="J4145" s="306">
        <v>11223.224</v>
      </c>
      <c r="K4145" s="306">
        <v>12877.577579999999</v>
      </c>
      <c r="L4145" s="306">
        <v>5791.4353659999997</v>
      </c>
      <c r="M4145" s="306">
        <v>2175.2464610000002</v>
      </c>
      <c r="N4145" s="306">
        <v>1188.293891</v>
      </c>
    </row>
    <row r="4146" spans="1:14">
      <c r="A4146" s="259" t="s">
        <v>9</v>
      </c>
      <c r="B4146" s="259" t="s">
        <v>211</v>
      </c>
      <c r="C4146" s="259" t="s">
        <v>56</v>
      </c>
      <c r="D4146" s="259" t="s">
        <v>56</v>
      </c>
      <c r="E4146" s="259" t="s">
        <v>56</v>
      </c>
      <c r="F4146" s="259" t="s">
        <v>210</v>
      </c>
      <c r="G4146" s="259" t="s">
        <v>50</v>
      </c>
      <c r="H4146" s="306">
        <v>12514.199839999999</v>
      </c>
      <c r="I4146" s="306">
        <v>22382.653699999999</v>
      </c>
      <c r="J4146" s="306">
        <v>30205.592000000001</v>
      </c>
      <c r="K4146" s="306">
        <v>40480.959390000004</v>
      </c>
      <c r="L4146" s="306">
        <v>17282.417160000001</v>
      </c>
      <c r="M4146" s="306">
        <v>7681.2211029999999</v>
      </c>
      <c r="N4146" s="306">
        <v>233.4923144</v>
      </c>
    </row>
    <row r="4147" spans="1:14">
      <c r="A4147" s="259" t="s">
        <v>9</v>
      </c>
      <c r="B4147" s="259" t="s">
        <v>211</v>
      </c>
      <c r="C4147" s="259" t="s">
        <v>57</v>
      </c>
      <c r="D4147" s="259" t="s">
        <v>57</v>
      </c>
      <c r="E4147" s="259" t="s">
        <v>57</v>
      </c>
      <c r="F4147" s="259" t="s">
        <v>210</v>
      </c>
      <c r="G4147" s="259" t="s">
        <v>50</v>
      </c>
      <c r="H4147" s="306">
        <v>2081.3760000000002</v>
      </c>
      <c r="I4147" s="306">
        <v>2081.3760000000002</v>
      </c>
      <c r="J4147" s="306">
        <v>2081.3760000000002</v>
      </c>
      <c r="K4147" s="306">
        <v>2081.3760000000002</v>
      </c>
      <c r="L4147" s="306">
        <v>2081.3760000000002</v>
      </c>
      <c r="M4147" s="306">
        <v>2081.3760000000002</v>
      </c>
      <c r="N4147" s="306">
        <v>2081.3760000000002</v>
      </c>
    </row>
    <row r="4148" spans="1:14">
      <c r="A4148" s="259" t="s">
        <v>9</v>
      </c>
      <c r="B4148" s="259" t="s">
        <v>211</v>
      </c>
      <c r="C4148" s="259" t="s">
        <v>58</v>
      </c>
      <c r="D4148" s="259" t="s">
        <v>58</v>
      </c>
      <c r="E4148" s="259" t="s">
        <v>58</v>
      </c>
      <c r="F4148" s="259" t="s">
        <v>210</v>
      </c>
      <c r="G4148" s="259" t="s">
        <v>50</v>
      </c>
      <c r="H4148" s="306">
        <v>658669.51170000003</v>
      </c>
      <c r="I4148" s="306">
        <v>666601.97160000005</v>
      </c>
      <c r="J4148" s="306">
        <v>667521.43000000005</v>
      </c>
      <c r="K4148" s="306">
        <v>673907.74419999996</v>
      </c>
      <c r="L4148" s="306">
        <v>626242.36979999999</v>
      </c>
      <c r="M4148" s="306">
        <v>549826.33909999998</v>
      </c>
      <c r="N4148" s="306">
        <v>336944.53590000002</v>
      </c>
    </row>
    <row r="4149" spans="1:14">
      <c r="A4149" s="259" t="s">
        <v>9</v>
      </c>
      <c r="B4149" s="259" t="s">
        <v>211</v>
      </c>
      <c r="C4149" s="259" t="s">
        <v>59</v>
      </c>
      <c r="D4149" s="259" t="s">
        <v>59</v>
      </c>
      <c r="E4149" s="259" t="s">
        <v>59</v>
      </c>
      <c r="F4149" s="259" t="s">
        <v>210</v>
      </c>
      <c r="G4149" s="259" t="s">
        <v>50</v>
      </c>
      <c r="H4149" s="306">
        <v>193919.41080000001</v>
      </c>
      <c r="I4149" s="306">
        <v>193393.84529999999</v>
      </c>
      <c r="J4149" s="306">
        <v>191667.31</v>
      </c>
      <c r="K4149" s="306">
        <v>189303.47440000001</v>
      </c>
      <c r="L4149" s="306">
        <v>188133.5912</v>
      </c>
      <c r="M4149" s="306">
        <v>192485.2015</v>
      </c>
      <c r="N4149" s="306">
        <v>194169.758</v>
      </c>
    </row>
    <row r="4150" spans="1:14">
      <c r="A4150" s="259" t="s">
        <v>9</v>
      </c>
      <c r="B4150" s="259" t="s">
        <v>211</v>
      </c>
      <c r="C4150" s="259" t="s">
        <v>60</v>
      </c>
      <c r="D4150" s="259" t="s">
        <v>60</v>
      </c>
      <c r="E4150" s="259" t="s">
        <v>60</v>
      </c>
      <c r="F4150" s="259" t="s">
        <v>210</v>
      </c>
      <c r="G4150" s="259" t="s">
        <v>50</v>
      </c>
      <c r="H4150" s="306">
        <v>112255.3996</v>
      </c>
      <c r="I4150" s="306">
        <v>121213.61380000001</v>
      </c>
      <c r="J4150" s="306">
        <v>121213.61</v>
      </c>
      <c r="K4150" s="306">
        <v>121213.61380000001</v>
      </c>
      <c r="L4150" s="306">
        <v>121213.61380000001</v>
      </c>
      <c r="M4150" s="306">
        <v>121213.61380000001</v>
      </c>
      <c r="N4150" s="306">
        <v>120612.7703</v>
      </c>
    </row>
    <row r="4151" spans="1:14">
      <c r="A4151" s="259" t="s">
        <v>9</v>
      </c>
      <c r="B4151" s="259" t="s">
        <v>211</v>
      </c>
      <c r="C4151" s="259" t="s">
        <v>61</v>
      </c>
      <c r="D4151" s="259" t="s">
        <v>61</v>
      </c>
      <c r="E4151" s="259" t="s">
        <v>61</v>
      </c>
      <c r="F4151" s="259" t="s">
        <v>210</v>
      </c>
      <c r="G4151" s="259" t="s">
        <v>50</v>
      </c>
      <c r="H4151" s="306">
        <v>302152.6874</v>
      </c>
      <c r="I4151" s="306">
        <v>308263.46429999999</v>
      </c>
      <c r="J4151" s="306">
        <v>308263.46000000002</v>
      </c>
      <c r="K4151" s="306">
        <v>308263.46429999999</v>
      </c>
      <c r="L4151" s="306">
        <v>308255.03619999997</v>
      </c>
      <c r="M4151" s="306">
        <v>308267.2353</v>
      </c>
      <c r="N4151" s="306">
        <v>293734.4436</v>
      </c>
    </row>
    <row r="4152" spans="1:14">
      <c r="A4152" s="259" t="s">
        <v>9</v>
      </c>
      <c r="B4152" s="259" t="s">
        <v>211</v>
      </c>
      <c r="C4152" s="259" t="s">
        <v>63</v>
      </c>
      <c r="D4152" s="259" t="s">
        <v>63</v>
      </c>
      <c r="E4152" s="259" t="s">
        <v>63</v>
      </c>
      <c r="F4152" s="259" t="s">
        <v>210</v>
      </c>
      <c r="G4152" s="259" t="s">
        <v>50</v>
      </c>
      <c r="H4152" s="306">
        <v>925.16599410000003</v>
      </c>
      <c r="I4152" s="306">
        <v>663.62286400000005</v>
      </c>
      <c r="J4152" s="306">
        <v>695.59932000000003</v>
      </c>
      <c r="K4152" s="306">
        <v>349.55595360000001</v>
      </c>
      <c r="L4152" s="306">
        <v>298.57279190000003</v>
      </c>
      <c r="M4152" s="306">
        <v>780.26452840000002</v>
      </c>
      <c r="N4152" s="306">
        <v>1633.7348549999999</v>
      </c>
    </row>
    <row r="4153" spans="1:14">
      <c r="A4153" s="259" t="s">
        <v>9</v>
      </c>
      <c r="B4153" s="259" t="s">
        <v>211</v>
      </c>
      <c r="C4153" s="259" t="s">
        <v>64</v>
      </c>
      <c r="D4153" s="259" t="s">
        <v>64</v>
      </c>
      <c r="E4153" s="259" t="s">
        <v>64</v>
      </c>
      <c r="F4153" s="259" t="s">
        <v>210</v>
      </c>
      <c r="G4153" s="259" t="s">
        <v>50</v>
      </c>
      <c r="H4153" s="306">
        <v>31371.865470000001</v>
      </c>
      <c r="I4153" s="306">
        <v>27907.33712</v>
      </c>
      <c r="J4153" s="306">
        <v>26647.001</v>
      </c>
      <c r="K4153" s="306">
        <v>26291.711429999999</v>
      </c>
      <c r="L4153" s="306">
        <v>26291.712879999999</v>
      </c>
      <c r="M4153" s="306">
        <v>26285.932519999998</v>
      </c>
      <c r="N4153" s="306">
        <v>25267.60585</v>
      </c>
    </row>
    <row r="4154" spans="1:14">
      <c r="A4154" s="259" t="s">
        <v>9</v>
      </c>
      <c r="B4154" s="259" t="s">
        <v>211</v>
      </c>
      <c r="C4154" s="259" t="s">
        <v>54</v>
      </c>
      <c r="D4154" s="259" t="s">
        <v>72</v>
      </c>
      <c r="E4154" s="259" t="s">
        <v>72</v>
      </c>
      <c r="F4154" s="259" t="s">
        <v>210</v>
      </c>
      <c r="G4154" s="259" t="s">
        <v>50</v>
      </c>
      <c r="H4154" s="306">
        <v>0</v>
      </c>
      <c r="I4154" s="306">
        <v>218667.04930000001</v>
      </c>
      <c r="J4154" s="306">
        <v>235575.19</v>
      </c>
      <c r="K4154" s="306">
        <v>198732.0692</v>
      </c>
      <c r="L4154" s="306">
        <v>217896.62409999999</v>
      </c>
      <c r="M4154" s="306">
        <v>218257.57939999999</v>
      </c>
      <c r="N4154" s="306">
        <v>201916.5459</v>
      </c>
    </row>
    <row r="4155" spans="1:14">
      <c r="A4155" s="259" t="s">
        <v>9</v>
      </c>
      <c r="B4155" s="259" t="s">
        <v>211</v>
      </c>
      <c r="C4155" s="259" t="s">
        <v>55</v>
      </c>
      <c r="D4155" s="259" t="s">
        <v>73</v>
      </c>
      <c r="E4155" s="259" t="s">
        <v>73</v>
      </c>
      <c r="F4155" s="259" t="s">
        <v>210</v>
      </c>
      <c r="G4155" s="259" t="s">
        <v>50</v>
      </c>
      <c r="H4155" s="306">
        <v>0</v>
      </c>
      <c r="I4155" s="306">
        <v>323.57214529999999</v>
      </c>
      <c r="J4155" s="306">
        <v>342.59582</v>
      </c>
      <c r="K4155" s="306">
        <v>24058.90135</v>
      </c>
      <c r="L4155" s="306">
        <v>21693.69886</v>
      </c>
      <c r="M4155" s="306">
        <v>6333.1771689999996</v>
      </c>
      <c r="N4155" s="306">
        <v>2902.0316429999998</v>
      </c>
    </row>
    <row r="4156" spans="1:14">
      <c r="A4156" s="259" t="s">
        <v>9</v>
      </c>
      <c r="B4156" s="259" t="s">
        <v>211</v>
      </c>
      <c r="C4156" s="259" t="s">
        <v>57</v>
      </c>
      <c r="D4156" s="259" t="s">
        <v>74</v>
      </c>
      <c r="E4156" s="259" t="s">
        <v>74</v>
      </c>
      <c r="F4156" s="259" t="s">
        <v>210</v>
      </c>
      <c r="G4156" s="259" t="s">
        <v>50</v>
      </c>
      <c r="H4156" s="306">
        <v>0</v>
      </c>
      <c r="I4156" s="306">
        <v>0</v>
      </c>
      <c r="J4156" s="306">
        <v>0</v>
      </c>
      <c r="K4156" s="306">
        <v>0</v>
      </c>
      <c r="L4156" s="306">
        <v>0</v>
      </c>
      <c r="M4156" s="306">
        <v>0</v>
      </c>
      <c r="N4156" s="306">
        <v>0</v>
      </c>
    </row>
    <row r="4157" spans="1:14">
      <c r="A4157" s="259" t="s">
        <v>9</v>
      </c>
      <c r="B4157" s="259" t="s">
        <v>211</v>
      </c>
      <c r="C4157" s="259" t="s">
        <v>64</v>
      </c>
      <c r="D4157" s="259" t="s">
        <v>75</v>
      </c>
      <c r="E4157" s="259" t="s">
        <v>75</v>
      </c>
      <c r="F4157" s="259" t="s">
        <v>210</v>
      </c>
      <c r="G4157" s="259" t="s">
        <v>50</v>
      </c>
      <c r="H4157" s="306">
        <v>0</v>
      </c>
      <c r="I4157" s="306">
        <v>0</v>
      </c>
      <c r="J4157" s="306">
        <v>0</v>
      </c>
      <c r="K4157" s="306">
        <v>33168.37025</v>
      </c>
      <c r="L4157" s="306">
        <v>33168.370239999997</v>
      </c>
      <c r="M4157" s="306">
        <v>33168.37025</v>
      </c>
      <c r="N4157" s="306">
        <v>33168.37025</v>
      </c>
    </row>
    <row r="4158" spans="1:14">
      <c r="A4158" s="259" t="s">
        <v>9</v>
      </c>
      <c r="B4158" s="259" t="s">
        <v>211</v>
      </c>
      <c r="C4158" s="259" t="s">
        <v>60</v>
      </c>
      <c r="D4158" s="259" t="s">
        <v>76</v>
      </c>
      <c r="E4158" s="259" t="s">
        <v>76</v>
      </c>
      <c r="F4158" s="259" t="s">
        <v>210</v>
      </c>
      <c r="G4158" s="259" t="s">
        <v>50</v>
      </c>
      <c r="H4158" s="306">
        <v>0</v>
      </c>
      <c r="I4158" s="306">
        <v>0</v>
      </c>
      <c r="J4158" s="306">
        <v>0</v>
      </c>
      <c r="K4158" s="306">
        <v>0</v>
      </c>
      <c r="L4158" s="306">
        <v>22475.15971</v>
      </c>
      <c r="M4158" s="306">
        <v>241013.39360000001</v>
      </c>
      <c r="N4158" s="306">
        <v>477063.51899999997</v>
      </c>
    </row>
    <row r="4159" spans="1:14">
      <c r="A4159" s="259" t="s">
        <v>9</v>
      </c>
      <c r="B4159" s="259" t="s">
        <v>211</v>
      </c>
      <c r="C4159" s="259" t="s">
        <v>61</v>
      </c>
      <c r="D4159" s="259" t="s">
        <v>77</v>
      </c>
      <c r="E4159" s="259" t="s">
        <v>77</v>
      </c>
      <c r="F4159" s="259" t="s">
        <v>210</v>
      </c>
      <c r="G4159" s="259" t="s">
        <v>50</v>
      </c>
      <c r="H4159" s="306">
        <v>0</v>
      </c>
      <c r="I4159" s="306">
        <v>24004.33252</v>
      </c>
      <c r="J4159" s="306">
        <v>367195.93</v>
      </c>
      <c r="K4159" s="306">
        <v>416874.90500000003</v>
      </c>
      <c r="L4159" s="306">
        <v>560418.39080000005</v>
      </c>
      <c r="M4159" s="306">
        <v>617572.85270000005</v>
      </c>
      <c r="N4159" s="306">
        <v>1116383.2960000001</v>
      </c>
    </row>
    <row r="4160" spans="1:14">
      <c r="A4160" s="259" t="s">
        <v>9</v>
      </c>
      <c r="B4160" s="259" t="s">
        <v>211</v>
      </c>
      <c r="C4160" s="259" t="s">
        <v>62</v>
      </c>
      <c r="D4160" s="259" t="s">
        <v>78</v>
      </c>
      <c r="E4160" s="259" t="s">
        <v>78</v>
      </c>
      <c r="F4160" s="259" t="s">
        <v>210</v>
      </c>
      <c r="G4160" s="259" t="s">
        <v>50</v>
      </c>
      <c r="H4160" s="306">
        <v>46.318499780000003</v>
      </c>
      <c r="I4160" s="306">
        <v>10751.038500000001</v>
      </c>
      <c r="J4160" s="306">
        <v>10751.039000000001</v>
      </c>
      <c r="K4160" s="306">
        <v>10751.038500000001</v>
      </c>
      <c r="L4160" s="306">
        <v>10751.038500000001</v>
      </c>
      <c r="M4160" s="306">
        <v>10751.038500000001</v>
      </c>
      <c r="N4160" s="306">
        <v>10751.038500000001</v>
      </c>
    </row>
    <row r="4161" spans="1:14">
      <c r="A4161" s="259" t="s">
        <v>9</v>
      </c>
      <c r="B4161" s="259" t="s">
        <v>211</v>
      </c>
      <c r="C4161" s="259" t="s">
        <v>63</v>
      </c>
      <c r="D4161" s="259" t="s">
        <v>79</v>
      </c>
      <c r="E4161" s="259" t="s">
        <v>79</v>
      </c>
      <c r="F4161" s="259" t="s">
        <v>210</v>
      </c>
      <c r="G4161" s="259" t="s">
        <v>50</v>
      </c>
      <c r="H4161" s="306">
        <v>8854.1235820000002</v>
      </c>
      <c r="I4161" s="306">
        <v>10223.35086</v>
      </c>
      <c r="J4161" s="306">
        <v>9655.6059000000005</v>
      </c>
      <c r="K4161" s="306">
        <v>7211.1655449999998</v>
      </c>
      <c r="L4161" s="306">
        <v>7829.6312129999997</v>
      </c>
      <c r="M4161" s="306">
        <v>11728.865320000001</v>
      </c>
      <c r="N4161" s="306">
        <v>12625.351619999999</v>
      </c>
    </row>
    <row r="4162" spans="1:14">
      <c r="A4162" s="259" t="s">
        <v>9</v>
      </c>
      <c r="B4162" s="259" t="s">
        <v>211</v>
      </c>
      <c r="C4162" s="259" t="s">
        <v>60</v>
      </c>
      <c r="D4162" s="259" t="s">
        <v>76</v>
      </c>
      <c r="E4162" s="259" t="s">
        <v>207</v>
      </c>
      <c r="F4162" s="259" t="s">
        <v>210</v>
      </c>
      <c r="G4162" s="259" t="s">
        <v>50</v>
      </c>
      <c r="H4162" s="306">
        <v>0</v>
      </c>
      <c r="I4162" s="306">
        <v>0</v>
      </c>
      <c r="J4162" s="306">
        <v>21447.016</v>
      </c>
      <c r="K4162" s="306">
        <v>23803.142690000001</v>
      </c>
      <c r="L4162" s="306">
        <v>57613.702109999998</v>
      </c>
      <c r="M4162" s="306">
        <v>81414.705629999997</v>
      </c>
      <c r="N4162" s="306">
        <v>225340.09899999999</v>
      </c>
    </row>
    <row r="4163" spans="1:14">
      <c r="A4163" s="259" t="s">
        <v>9</v>
      </c>
      <c r="B4163" s="259" t="s">
        <v>211</v>
      </c>
      <c r="C4163" s="259" t="s">
        <v>63</v>
      </c>
      <c r="D4163" s="259" t="s">
        <v>79</v>
      </c>
      <c r="E4163" s="259" t="s">
        <v>208</v>
      </c>
      <c r="F4163" s="259" t="s">
        <v>210</v>
      </c>
      <c r="G4163" s="259" t="s">
        <v>50</v>
      </c>
      <c r="H4163" s="306">
        <v>0</v>
      </c>
      <c r="I4163" s="306">
        <v>0</v>
      </c>
      <c r="J4163" s="306">
        <v>6882.2551999999996</v>
      </c>
      <c r="K4163" s="306">
        <v>2849.2807440000001</v>
      </c>
      <c r="L4163" s="306">
        <v>8967.8728420000007</v>
      </c>
      <c r="M4163" s="306">
        <v>28225.148290000001</v>
      </c>
      <c r="N4163" s="306">
        <v>80903.34405</v>
      </c>
    </row>
    <row r="4164" spans="1:14">
      <c r="A4164" s="259" t="s">
        <v>9</v>
      </c>
      <c r="B4164" s="259" t="s">
        <v>211</v>
      </c>
      <c r="C4164" s="259" t="s">
        <v>65</v>
      </c>
      <c r="D4164" s="259" t="s">
        <v>209</v>
      </c>
      <c r="E4164" s="259" t="s">
        <v>80</v>
      </c>
      <c r="F4164" s="259" t="s">
        <v>210</v>
      </c>
      <c r="G4164" s="259" t="s">
        <v>50</v>
      </c>
      <c r="H4164" s="306">
        <v>0</v>
      </c>
      <c r="I4164" s="306">
        <v>0</v>
      </c>
      <c r="J4164" s="306">
        <v>0</v>
      </c>
      <c r="K4164" s="306">
        <v>0</v>
      </c>
      <c r="L4164" s="306">
        <v>0</v>
      </c>
      <c r="M4164" s="306">
        <v>0</v>
      </c>
      <c r="N4164" s="306">
        <v>0</v>
      </c>
    </row>
    <row r="4165" spans="1:14">
      <c r="A4165" s="259" t="s">
        <v>9</v>
      </c>
      <c r="B4165" s="259" t="s">
        <v>211</v>
      </c>
      <c r="C4165" s="259" t="s">
        <v>65</v>
      </c>
      <c r="D4165" s="259" t="s">
        <v>209</v>
      </c>
      <c r="E4165" s="259" t="s">
        <v>81</v>
      </c>
      <c r="F4165" s="259" t="s">
        <v>210</v>
      </c>
      <c r="G4165" s="259" t="s">
        <v>50</v>
      </c>
      <c r="H4165" s="306">
        <v>0</v>
      </c>
      <c r="I4165" s="306">
        <v>0</v>
      </c>
      <c r="J4165" s="306">
        <v>0</v>
      </c>
      <c r="K4165" s="306">
        <v>0</v>
      </c>
      <c r="L4165" s="306">
        <v>0</v>
      </c>
      <c r="M4165" s="306">
        <v>0</v>
      </c>
      <c r="N4165" s="306">
        <v>0</v>
      </c>
    </row>
    <row r="4167" spans="1:14">
      <c r="A4167" s="259" t="s">
        <v>2</v>
      </c>
      <c r="B4167" s="259" t="s">
        <v>43</v>
      </c>
      <c r="C4167" s="259" t="s">
        <v>203</v>
      </c>
      <c r="D4167" s="259" t="s">
        <v>204</v>
      </c>
      <c r="E4167" s="259" t="s">
        <v>205</v>
      </c>
      <c r="F4167" s="259" t="s">
        <v>99</v>
      </c>
      <c r="G4167" s="259" t="s">
        <v>46</v>
      </c>
      <c r="H4167" s="306">
        <v>2025</v>
      </c>
      <c r="I4167" s="306">
        <v>2028</v>
      </c>
      <c r="J4167" s="306">
        <v>2030</v>
      </c>
      <c r="K4167" s="306">
        <v>2032</v>
      </c>
      <c r="L4167" s="306">
        <v>2035</v>
      </c>
      <c r="M4167" s="306">
        <v>2037</v>
      </c>
      <c r="N4167" s="306">
        <v>2040</v>
      </c>
    </row>
    <row r="4168" spans="1:14">
      <c r="A4168" s="259" t="s">
        <v>9</v>
      </c>
      <c r="B4168" s="259" t="s">
        <v>212</v>
      </c>
      <c r="C4168" s="259" t="s">
        <v>48</v>
      </c>
      <c r="D4168" s="259" t="s">
        <v>48</v>
      </c>
      <c r="E4168" s="259" t="s">
        <v>48</v>
      </c>
      <c r="F4168" s="259" t="s">
        <v>206</v>
      </c>
      <c r="G4168" s="259" t="s">
        <v>49</v>
      </c>
      <c r="H4168" s="306">
        <v>0</v>
      </c>
      <c r="I4168" s="306">
        <v>0</v>
      </c>
      <c r="J4168" s="306">
        <v>0</v>
      </c>
      <c r="K4168" s="306">
        <v>0</v>
      </c>
      <c r="L4168" s="306">
        <v>0</v>
      </c>
      <c r="M4168" s="306">
        <v>0</v>
      </c>
      <c r="N4168" s="306">
        <v>0</v>
      </c>
    </row>
    <row r="4169" spans="1:14">
      <c r="A4169" s="259" t="s">
        <v>9</v>
      </c>
      <c r="B4169" s="259" t="s">
        <v>212</v>
      </c>
      <c r="C4169" s="259" t="s">
        <v>53</v>
      </c>
      <c r="D4169" s="259" t="s">
        <v>53</v>
      </c>
      <c r="E4169" s="259" t="s">
        <v>53</v>
      </c>
      <c r="F4169" s="259" t="s">
        <v>206</v>
      </c>
      <c r="G4169" s="259" t="s">
        <v>49</v>
      </c>
      <c r="H4169" s="306">
        <v>0</v>
      </c>
      <c r="I4169" s="306">
        <v>0</v>
      </c>
      <c r="J4169" s="306">
        <v>0</v>
      </c>
      <c r="K4169" s="306">
        <v>0</v>
      </c>
      <c r="L4169" s="306">
        <v>0</v>
      </c>
      <c r="M4169" s="306">
        <v>0</v>
      </c>
      <c r="N4169" s="306">
        <v>0</v>
      </c>
    </row>
    <row r="4170" spans="1:14">
      <c r="A4170" s="259" t="s">
        <v>9</v>
      </c>
      <c r="B4170" s="259" t="s">
        <v>212</v>
      </c>
      <c r="C4170" s="259" t="s">
        <v>54</v>
      </c>
      <c r="D4170" s="259" t="s">
        <v>54</v>
      </c>
      <c r="E4170" s="259" t="s">
        <v>54</v>
      </c>
      <c r="F4170" s="259" t="s">
        <v>206</v>
      </c>
      <c r="G4170" s="259" t="s">
        <v>49</v>
      </c>
      <c r="H4170" s="306">
        <v>6655.6257999999998</v>
      </c>
      <c r="I4170" s="306">
        <v>6655.6257999999998</v>
      </c>
      <c r="J4170" s="306">
        <v>6655.6257999999998</v>
      </c>
      <c r="K4170" s="306">
        <v>6655.6257999999998</v>
      </c>
      <c r="L4170" s="306">
        <v>6655.6257999999998</v>
      </c>
      <c r="M4170" s="306">
        <v>6655.6257999999998</v>
      </c>
      <c r="N4170" s="306">
        <v>6655.6257999999998</v>
      </c>
    </row>
    <row r="4171" spans="1:14">
      <c r="A4171" s="259" t="s">
        <v>9</v>
      </c>
      <c r="B4171" s="259" t="s">
        <v>212</v>
      </c>
      <c r="C4171" s="259" t="s">
        <v>55</v>
      </c>
      <c r="D4171" s="259" t="s">
        <v>55</v>
      </c>
      <c r="E4171" s="259" t="s">
        <v>55</v>
      </c>
      <c r="F4171" s="259" t="s">
        <v>206</v>
      </c>
      <c r="G4171" s="259" t="s">
        <v>49</v>
      </c>
      <c r="H4171" s="306">
        <v>1082.25</v>
      </c>
      <c r="I4171" s="306">
        <v>1082.25</v>
      </c>
      <c r="J4171" s="306">
        <v>1082.25</v>
      </c>
      <c r="K4171" s="306">
        <v>1082.25</v>
      </c>
      <c r="L4171" s="306">
        <v>1082.25</v>
      </c>
      <c r="M4171" s="306">
        <v>1082.25</v>
      </c>
      <c r="N4171" s="306">
        <v>1082.25</v>
      </c>
    </row>
    <row r="4172" spans="1:14">
      <c r="A4172" s="259" t="s">
        <v>9</v>
      </c>
      <c r="B4172" s="259" t="s">
        <v>212</v>
      </c>
      <c r="C4172" s="259" t="s">
        <v>56</v>
      </c>
      <c r="D4172" s="259" t="s">
        <v>56</v>
      </c>
      <c r="E4172" s="259" t="s">
        <v>56</v>
      </c>
      <c r="F4172" s="259" t="s">
        <v>206</v>
      </c>
      <c r="G4172" s="259" t="s">
        <v>49</v>
      </c>
      <c r="H4172" s="306">
        <v>2503.4169999999999</v>
      </c>
      <c r="I4172" s="306">
        <v>2503.4169999999999</v>
      </c>
      <c r="J4172" s="306">
        <v>2503.4169999999999</v>
      </c>
      <c r="K4172" s="306">
        <v>2503.4169999999999</v>
      </c>
      <c r="L4172" s="306">
        <v>2503.4169999999999</v>
      </c>
      <c r="M4172" s="306">
        <v>2503.4169999999999</v>
      </c>
      <c r="N4172" s="306">
        <v>2503.4169999999999</v>
      </c>
    </row>
    <row r="4173" spans="1:14">
      <c r="A4173" s="259" t="s">
        <v>9</v>
      </c>
      <c r="B4173" s="259" t="s">
        <v>212</v>
      </c>
      <c r="C4173" s="259" t="s">
        <v>57</v>
      </c>
      <c r="D4173" s="259" t="s">
        <v>57</v>
      </c>
      <c r="E4173" s="259" t="s">
        <v>57</v>
      </c>
      <c r="F4173" s="259" t="s">
        <v>206</v>
      </c>
      <c r="G4173" s="259" t="s">
        <v>49</v>
      </c>
      <c r="H4173" s="306">
        <v>0</v>
      </c>
      <c r="I4173" s="306">
        <v>0</v>
      </c>
      <c r="J4173" s="306">
        <v>0</v>
      </c>
      <c r="K4173" s="306">
        <v>0</v>
      </c>
      <c r="L4173" s="306">
        <v>0</v>
      </c>
      <c r="M4173" s="306">
        <v>0</v>
      </c>
      <c r="N4173" s="306">
        <v>0</v>
      </c>
    </row>
    <row r="4174" spans="1:14">
      <c r="A4174" s="259" t="s">
        <v>9</v>
      </c>
      <c r="B4174" s="259" t="s">
        <v>212</v>
      </c>
      <c r="C4174" s="259" t="s">
        <v>58</v>
      </c>
      <c r="D4174" s="259" t="s">
        <v>58</v>
      </c>
      <c r="E4174" s="259" t="s">
        <v>58</v>
      </c>
      <c r="F4174" s="259" t="s">
        <v>206</v>
      </c>
      <c r="G4174" s="259" t="s">
        <v>49</v>
      </c>
      <c r="H4174" s="306">
        <v>9508</v>
      </c>
      <c r="I4174" s="306">
        <v>9068</v>
      </c>
      <c r="J4174" s="306">
        <v>9051</v>
      </c>
      <c r="K4174" s="306">
        <v>9579</v>
      </c>
      <c r="L4174" s="306">
        <v>11929</v>
      </c>
      <c r="M4174" s="306">
        <v>11929</v>
      </c>
      <c r="N4174" s="306">
        <v>11929</v>
      </c>
    </row>
    <row r="4175" spans="1:14">
      <c r="A4175" s="259" t="s">
        <v>9</v>
      </c>
      <c r="B4175" s="259" t="s">
        <v>212</v>
      </c>
      <c r="C4175" s="259" t="s">
        <v>59</v>
      </c>
      <c r="D4175" s="259" t="s">
        <v>59</v>
      </c>
      <c r="E4175" s="259" t="s">
        <v>59</v>
      </c>
      <c r="F4175" s="259" t="s">
        <v>206</v>
      </c>
      <c r="G4175" s="259" t="s">
        <v>49</v>
      </c>
      <c r="H4175" s="306">
        <v>9264.5679999999993</v>
      </c>
      <c r="I4175" s="306">
        <v>9264.5679999999993</v>
      </c>
      <c r="J4175" s="306">
        <v>9264.5679999999993</v>
      </c>
      <c r="K4175" s="306">
        <v>9264.5679999999993</v>
      </c>
      <c r="L4175" s="306">
        <v>9264.5679999999993</v>
      </c>
      <c r="M4175" s="306">
        <v>9264.5679999999993</v>
      </c>
      <c r="N4175" s="306">
        <v>9264.5679999999993</v>
      </c>
    </row>
    <row r="4176" spans="1:14">
      <c r="A4176" s="259" t="s">
        <v>9</v>
      </c>
      <c r="B4176" s="259" t="s">
        <v>212</v>
      </c>
      <c r="C4176" s="259" t="s">
        <v>60</v>
      </c>
      <c r="D4176" s="259" t="s">
        <v>60</v>
      </c>
      <c r="E4176" s="259" t="s">
        <v>60</v>
      </c>
      <c r="F4176" s="259" t="s">
        <v>206</v>
      </c>
      <c r="G4176" s="259" t="s">
        <v>49</v>
      </c>
      <c r="H4176" s="306">
        <v>1480.67</v>
      </c>
      <c r="I4176" s="306">
        <v>1480.67</v>
      </c>
      <c r="J4176" s="306">
        <v>1480.67</v>
      </c>
      <c r="K4176" s="306">
        <v>1480.67</v>
      </c>
      <c r="L4176" s="306">
        <v>1480.67</v>
      </c>
      <c r="M4176" s="306">
        <v>1480.67</v>
      </c>
      <c r="N4176" s="306">
        <v>1480.67</v>
      </c>
    </row>
    <row r="4177" spans="1:14">
      <c r="A4177" s="259" t="s">
        <v>9</v>
      </c>
      <c r="B4177" s="259" t="s">
        <v>212</v>
      </c>
      <c r="C4177" s="259" t="s">
        <v>61</v>
      </c>
      <c r="D4177" s="259" t="s">
        <v>61</v>
      </c>
      <c r="E4177" s="259" t="s">
        <v>61</v>
      </c>
      <c r="F4177" s="259" t="s">
        <v>206</v>
      </c>
      <c r="G4177" s="259" t="s">
        <v>49</v>
      </c>
      <c r="H4177" s="306">
        <v>5045.3950000000004</v>
      </c>
      <c r="I4177" s="306">
        <v>5045.3950000000004</v>
      </c>
      <c r="J4177" s="306">
        <v>5045.3950000000004</v>
      </c>
      <c r="K4177" s="306">
        <v>5045.3950000000004</v>
      </c>
      <c r="L4177" s="306">
        <v>5045.3950000000004</v>
      </c>
      <c r="M4177" s="306">
        <v>5045.3950000000004</v>
      </c>
      <c r="N4177" s="306">
        <v>5045.3950000000004</v>
      </c>
    </row>
    <row r="4178" spans="1:14">
      <c r="A4178" s="259" t="s">
        <v>9</v>
      </c>
      <c r="B4178" s="259" t="s">
        <v>212</v>
      </c>
      <c r="C4178" s="259" t="s">
        <v>63</v>
      </c>
      <c r="D4178" s="259" t="s">
        <v>63</v>
      </c>
      <c r="E4178" s="259" t="s">
        <v>63</v>
      </c>
      <c r="F4178" s="259" t="s">
        <v>206</v>
      </c>
      <c r="G4178" s="259" t="s">
        <v>49</v>
      </c>
      <c r="H4178" s="306">
        <v>0</v>
      </c>
      <c r="I4178" s="306">
        <v>0</v>
      </c>
      <c r="J4178" s="306">
        <v>0</v>
      </c>
      <c r="K4178" s="306">
        <v>0</v>
      </c>
      <c r="L4178" s="306">
        <v>0</v>
      </c>
      <c r="M4178" s="306">
        <v>0</v>
      </c>
      <c r="N4178" s="306">
        <v>0</v>
      </c>
    </row>
    <row r="4179" spans="1:14">
      <c r="A4179" s="259" t="s">
        <v>9</v>
      </c>
      <c r="B4179" s="259" t="s">
        <v>212</v>
      </c>
      <c r="C4179" s="259" t="s">
        <v>64</v>
      </c>
      <c r="D4179" s="259" t="s">
        <v>64</v>
      </c>
      <c r="E4179" s="259" t="s">
        <v>64</v>
      </c>
      <c r="F4179" s="259" t="s">
        <v>206</v>
      </c>
      <c r="G4179" s="259" t="s">
        <v>49</v>
      </c>
      <c r="H4179" s="306">
        <v>603.46900000000005</v>
      </c>
      <c r="I4179" s="306">
        <v>235.3</v>
      </c>
      <c r="J4179" s="306">
        <v>235.3</v>
      </c>
      <c r="K4179" s="306">
        <v>235.3</v>
      </c>
      <c r="L4179" s="306">
        <v>235.3</v>
      </c>
      <c r="M4179" s="306">
        <v>235.3</v>
      </c>
      <c r="N4179" s="306">
        <v>235.3</v>
      </c>
    </row>
    <row r="4180" spans="1:14">
      <c r="A4180" s="259" t="s">
        <v>9</v>
      </c>
      <c r="B4180" s="259" t="s">
        <v>212</v>
      </c>
      <c r="C4180" s="259" t="s">
        <v>54</v>
      </c>
      <c r="D4180" s="259" t="s">
        <v>72</v>
      </c>
      <c r="E4180" s="259" t="s">
        <v>72</v>
      </c>
      <c r="F4180" s="259" t="s">
        <v>206</v>
      </c>
      <c r="G4180" s="259" t="s">
        <v>49</v>
      </c>
      <c r="H4180" s="306">
        <v>0</v>
      </c>
      <c r="I4180" s="306">
        <v>0</v>
      </c>
      <c r="J4180" s="306">
        <v>0</v>
      </c>
      <c r="K4180" s="306">
        <v>0</v>
      </c>
      <c r="L4180" s="306">
        <v>0</v>
      </c>
      <c r="M4180" s="306">
        <v>0</v>
      </c>
      <c r="N4180" s="306">
        <v>0</v>
      </c>
    </row>
    <row r="4181" spans="1:14">
      <c r="A4181" s="259" t="s">
        <v>9</v>
      </c>
      <c r="B4181" s="259" t="s">
        <v>212</v>
      </c>
      <c r="C4181" s="259" t="s">
        <v>55</v>
      </c>
      <c r="D4181" s="259" t="s">
        <v>73</v>
      </c>
      <c r="E4181" s="259" t="s">
        <v>73</v>
      </c>
      <c r="F4181" s="259" t="s">
        <v>206</v>
      </c>
      <c r="G4181" s="259" t="s">
        <v>49</v>
      </c>
      <c r="H4181" s="306">
        <v>0</v>
      </c>
      <c r="I4181" s="306">
        <v>0</v>
      </c>
      <c r="J4181" s="306">
        <v>0</v>
      </c>
      <c r="K4181" s="306">
        <v>482.17926199999999</v>
      </c>
      <c r="L4181" s="306">
        <v>482.17926199999999</v>
      </c>
      <c r="M4181" s="306">
        <v>482.17926199999999</v>
      </c>
      <c r="N4181" s="306">
        <v>580.32560999999998</v>
      </c>
    </row>
    <row r="4182" spans="1:14">
      <c r="A4182" s="259" t="s">
        <v>9</v>
      </c>
      <c r="B4182" s="259" t="s">
        <v>212</v>
      </c>
      <c r="C4182" s="259" t="s">
        <v>57</v>
      </c>
      <c r="D4182" s="259" t="s">
        <v>74</v>
      </c>
      <c r="E4182" s="259" t="s">
        <v>74</v>
      </c>
      <c r="F4182" s="259" t="s">
        <v>206</v>
      </c>
      <c r="G4182" s="259" t="s">
        <v>49</v>
      </c>
      <c r="H4182" s="306">
        <v>0</v>
      </c>
      <c r="I4182" s="306">
        <v>0</v>
      </c>
      <c r="J4182" s="306">
        <v>0</v>
      </c>
      <c r="K4182" s="306">
        <v>0</v>
      </c>
      <c r="L4182" s="306">
        <v>0</v>
      </c>
      <c r="M4182" s="306">
        <v>0</v>
      </c>
      <c r="N4182" s="306">
        <v>0</v>
      </c>
    </row>
    <row r="4183" spans="1:14">
      <c r="A4183" s="259" t="s">
        <v>9</v>
      </c>
      <c r="B4183" s="259" t="s">
        <v>212</v>
      </c>
      <c r="C4183" s="259" t="s">
        <v>64</v>
      </c>
      <c r="D4183" s="259" t="s">
        <v>75</v>
      </c>
      <c r="E4183" s="259" t="s">
        <v>75</v>
      </c>
      <c r="F4183" s="259" t="s">
        <v>206</v>
      </c>
      <c r="G4183" s="259" t="s">
        <v>49</v>
      </c>
      <c r="H4183" s="306">
        <v>0</v>
      </c>
      <c r="I4183" s="306">
        <v>0</v>
      </c>
      <c r="J4183" s="306">
        <v>0</v>
      </c>
      <c r="K4183" s="306">
        <v>0</v>
      </c>
      <c r="L4183" s="306">
        <v>0</v>
      </c>
      <c r="M4183" s="306">
        <v>0</v>
      </c>
      <c r="N4183" s="306">
        <v>0</v>
      </c>
    </row>
    <row r="4184" spans="1:14">
      <c r="A4184" s="259" t="s">
        <v>9</v>
      </c>
      <c r="B4184" s="259" t="s">
        <v>212</v>
      </c>
      <c r="C4184" s="259" t="s">
        <v>60</v>
      </c>
      <c r="D4184" s="259" t="s">
        <v>76</v>
      </c>
      <c r="E4184" s="259" t="s">
        <v>76</v>
      </c>
      <c r="F4184" s="259" t="s">
        <v>206</v>
      </c>
      <c r="G4184" s="259" t="s">
        <v>49</v>
      </c>
      <c r="H4184" s="306">
        <v>0</v>
      </c>
      <c r="I4184" s="306">
        <v>0</v>
      </c>
      <c r="J4184" s="306">
        <v>0</v>
      </c>
      <c r="K4184" s="306">
        <v>0</v>
      </c>
      <c r="L4184" s="306">
        <v>0</v>
      </c>
      <c r="M4184" s="306">
        <v>0</v>
      </c>
      <c r="N4184" s="306">
        <v>0</v>
      </c>
    </row>
    <row r="4185" spans="1:14">
      <c r="A4185" s="259" t="s">
        <v>9</v>
      </c>
      <c r="B4185" s="259" t="s">
        <v>212</v>
      </c>
      <c r="C4185" s="259" t="s">
        <v>61</v>
      </c>
      <c r="D4185" s="259" t="s">
        <v>77</v>
      </c>
      <c r="E4185" s="259" t="s">
        <v>77</v>
      </c>
      <c r="F4185" s="259" t="s">
        <v>206</v>
      </c>
      <c r="G4185" s="259" t="s">
        <v>49</v>
      </c>
      <c r="H4185" s="306">
        <v>0</v>
      </c>
      <c r="I4185" s="306">
        <v>0</v>
      </c>
      <c r="J4185" s="306">
        <v>0</v>
      </c>
      <c r="K4185" s="306">
        <v>1119.3358410000001</v>
      </c>
      <c r="L4185" s="306">
        <v>1602.281082</v>
      </c>
      <c r="M4185" s="306">
        <v>2008.422937</v>
      </c>
      <c r="N4185" s="306">
        <v>2039.219247</v>
      </c>
    </row>
    <row r="4186" spans="1:14">
      <c r="A4186" s="259" t="s">
        <v>9</v>
      </c>
      <c r="B4186" s="259" t="s">
        <v>212</v>
      </c>
      <c r="C4186" s="259" t="s">
        <v>62</v>
      </c>
      <c r="D4186" s="259" t="s">
        <v>78</v>
      </c>
      <c r="E4186" s="259" t="s">
        <v>78</v>
      </c>
      <c r="F4186" s="259" t="s">
        <v>206</v>
      </c>
      <c r="G4186" s="259" t="s">
        <v>49</v>
      </c>
      <c r="H4186" s="306">
        <v>0</v>
      </c>
      <c r="I4186" s="306">
        <v>0</v>
      </c>
      <c r="J4186" s="306">
        <v>0</v>
      </c>
      <c r="K4186" s="306">
        <v>0</v>
      </c>
      <c r="L4186" s="306">
        <v>0</v>
      </c>
      <c r="M4186" s="306">
        <v>0</v>
      </c>
      <c r="N4186" s="306">
        <v>0</v>
      </c>
    </row>
    <row r="4187" spans="1:14">
      <c r="A4187" s="259" t="s">
        <v>9</v>
      </c>
      <c r="B4187" s="259" t="s">
        <v>212</v>
      </c>
      <c r="C4187" s="259" t="s">
        <v>63</v>
      </c>
      <c r="D4187" s="259" t="s">
        <v>79</v>
      </c>
      <c r="E4187" s="259" t="s">
        <v>79</v>
      </c>
      <c r="F4187" s="259" t="s">
        <v>206</v>
      </c>
      <c r="G4187" s="259" t="s">
        <v>49</v>
      </c>
      <c r="H4187" s="306">
        <v>0</v>
      </c>
      <c r="I4187" s="306">
        <v>0</v>
      </c>
      <c r="J4187" s="306">
        <v>0</v>
      </c>
      <c r="K4187" s="306">
        <v>0</v>
      </c>
      <c r="L4187" s="306">
        <v>0</v>
      </c>
      <c r="M4187" s="306">
        <v>0</v>
      </c>
      <c r="N4187" s="306">
        <v>0</v>
      </c>
    </row>
    <row r="4188" spans="1:14">
      <c r="A4188" s="259" t="s">
        <v>9</v>
      </c>
      <c r="B4188" s="259" t="s">
        <v>212</v>
      </c>
      <c r="C4188" s="259" t="s">
        <v>60</v>
      </c>
      <c r="D4188" s="259" t="s">
        <v>76</v>
      </c>
      <c r="E4188" s="259" t="s">
        <v>207</v>
      </c>
      <c r="F4188" s="259" t="s">
        <v>206</v>
      </c>
      <c r="G4188" s="259" t="s">
        <v>49</v>
      </c>
      <c r="H4188" s="306">
        <v>0</v>
      </c>
      <c r="I4188" s="306">
        <v>0</v>
      </c>
      <c r="J4188" s="306">
        <v>0</v>
      </c>
      <c r="K4188" s="306">
        <v>0</v>
      </c>
      <c r="L4188" s="306">
        <v>0</v>
      </c>
      <c r="M4188" s="306">
        <v>0</v>
      </c>
      <c r="N4188" s="306">
        <v>0</v>
      </c>
    </row>
    <row r="4189" spans="1:14">
      <c r="A4189" s="259" t="s">
        <v>9</v>
      </c>
      <c r="B4189" s="259" t="s">
        <v>212</v>
      </c>
      <c r="C4189" s="259" t="s">
        <v>63</v>
      </c>
      <c r="D4189" s="259" t="s">
        <v>79</v>
      </c>
      <c r="E4189" s="259" t="s">
        <v>208</v>
      </c>
      <c r="F4189" s="259" t="s">
        <v>206</v>
      </c>
      <c r="G4189" s="259" t="s">
        <v>49</v>
      </c>
      <c r="H4189" s="306">
        <v>0</v>
      </c>
      <c r="I4189" s="306">
        <v>0</v>
      </c>
      <c r="J4189" s="306">
        <v>0</v>
      </c>
      <c r="K4189" s="306">
        <v>0</v>
      </c>
      <c r="L4189" s="306">
        <v>0</v>
      </c>
      <c r="M4189" s="306">
        <v>0</v>
      </c>
      <c r="N4189" s="306">
        <v>0</v>
      </c>
    </row>
    <row r="4190" spans="1:14">
      <c r="A4190" s="259" t="s">
        <v>9</v>
      </c>
      <c r="B4190" s="259" t="s">
        <v>212</v>
      </c>
      <c r="C4190" s="259" t="s">
        <v>65</v>
      </c>
      <c r="D4190" s="259" t="s">
        <v>209</v>
      </c>
      <c r="E4190" s="259" t="s">
        <v>80</v>
      </c>
      <c r="F4190" s="259" t="s">
        <v>206</v>
      </c>
      <c r="G4190" s="259" t="s">
        <v>49</v>
      </c>
      <c r="H4190" s="306">
        <v>0</v>
      </c>
      <c r="I4190" s="306">
        <v>0</v>
      </c>
      <c r="J4190" s="306">
        <v>0</v>
      </c>
      <c r="K4190" s="306">
        <v>0</v>
      </c>
      <c r="L4190" s="306">
        <v>0</v>
      </c>
      <c r="M4190" s="306">
        <v>0</v>
      </c>
      <c r="N4190" s="306">
        <v>0</v>
      </c>
    </row>
    <row r="4191" spans="1:14">
      <c r="A4191" s="259" t="s">
        <v>9</v>
      </c>
      <c r="B4191" s="259" t="s">
        <v>212</v>
      </c>
      <c r="C4191" s="259" t="s">
        <v>65</v>
      </c>
      <c r="D4191" s="259" t="s">
        <v>209</v>
      </c>
      <c r="E4191" s="259" t="s">
        <v>81</v>
      </c>
      <c r="F4191" s="259" t="s">
        <v>206</v>
      </c>
      <c r="G4191" s="259" t="s">
        <v>49</v>
      </c>
      <c r="H4191" s="306">
        <v>0</v>
      </c>
      <c r="I4191" s="306">
        <v>0</v>
      </c>
      <c r="J4191" s="306">
        <v>0</v>
      </c>
      <c r="K4191" s="306">
        <v>0</v>
      </c>
      <c r="L4191" s="306">
        <v>0</v>
      </c>
      <c r="M4191" s="306">
        <v>0</v>
      </c>
      <c r="N4191" s="306">
        <v>0</v>
      </c>
    </row>
    <row r="4192" spans="1:14">
      <c r="A4192" s="259" t="s">
        <v>9</v>
      </c>
      <c r="B4192" s="259" t="s">
        <v>212</v>
      </c>
      <c r="C4192" s="259" t="s">
        <v>82</v>
      </c>
      <c r="D4192" s="259" t="s">
        <v>82</v>
      </c>
      <c r="E4192" s="259" t="s">
        <v>82</v>
      </c>
      <c r="F4192" s="259" t="s">
        <v>206</v>
      </c>
      <c r="G4192" s="259" t="s">
        <v>49</v>
      </c>
      <c r="H4192" s="306">
        <v>0</v>
      </c>
      <c r="I4192" s="306">
        <v>0</v>
      </c>
      <c r="J4192" s="306">
        <v>0</v>
      </c>
      <c r="K4192" s="306">
        <v>0</v>
      </c>
      <c r="L4192" s="306">
        <v>0</v>
      </c>
      <c r="M4192" s="306">
        <v>0</v>
      </c>
      <c r="N4192" s="306">
        <v>0</v>
      </c>
    </row>
    <row r="4193" spans="1:14">
      <c r="A4193" s="259" t="s">
        <v>9</v>
      </c>
      <c r="B4193" s="259" t="s">
        <v>212</v>
      </c>
      <c r="C4193" s="259" t="s">
        <v>83</v>
      </c>
      <c r="D4193" s="259" t="s">
        <v>83</v>
      </c>
      <c r="E4193" s="259" t="s">
        <v>83</v>
      </c>
      <c r="F4193" s="259" t="s">
        <v>206</v>
      </c>
      <c r="G4193" s="259" t="s">
        <v>49</v>
      </c>
      <c r="H4193" s="306">
        <v>0</v>
      </c>
      <c r="I4193" s="306">
        <v>0</v>
      </c>
      <c r="J4193" s="306">
        <v>0</v>
      </c>
      <c r="K4193" s="306">
        <v>0</v>
      </c>
      <c r="L4193" s="306">
        <v>0</v>
      </c>
      <c r="M4193" s="306">
        <v>0</v>
      </c>
      <c r="N4193" s="306">
        <v>0</v>
      </c>
    </row>
    <row r="4194" spans="1:14">
      <c r="A4194" s="259" t="s">
        <v>9</v>
      </c>
      <c r="B4194" s="259" t="s">
        <v>212</v>
      </c>
      <c r="C4194" s="259" t="s">
        <v>84</v>
      </c>
      <c r="D4194" s="259" t="s">
        <v>84</v>
      </c>
      <c r="E4194" s="259" t="s">
        <v>84</v>
      </c>
      <c r="F4194" s="259" t="s">
        <v>206</v>
      </c>
      <c r="G4194" s="259" t="s">
        <v>49</v>
      </c>
      <c r="H4194" s="306">
        <v>0</v>
      </c>
      <c r="I4194" s="306">
        <v>0</v>
      </c>
      <c r="J4194" s="306">
        <v>0</v>
      </c>
      <c r="K4194" s="306">
        <v>0</v>
      </c>
      <c r="L4194" s="306">
        <v>0</v>
      </c>
      <c r="M4194" s="306">
        <v>0</v>
      </c>
      <c r="N4194" s="306">
        <v>0</v>
      </c>
    </row>
    <row r="4195" spans="1:14">
      <c r="A4195" s="259" t="s">
        <v>9</v>
      </c>
      <c r="B4195" s="259" t="s">
        <v>212</v>
      </c>
      <c r="C4195" s="259" t="s">
        <v>85</v>
      </c>
      <c r="D4195" s="259" t="s">
        <v>85</v>
      </c>
      <c r="E4195" s="259" t="s">
        <v>85</v>
      </c>
      <c r="F4195" s="259" t="s">
        <v>206</v>
      </c>
      <c r="G4195" s="259" t="s">
        <v>49</v>
      </c>
      <c r="H4195" s="306">
        <v>0</v>
      </c>
      <c r="I4195" s="306">
        <v>0</v>
      </c>
      <c r="J4195" s="306">
        <v>0</v>
      </c>
      <c r="K4195" s="306">
        <v>0</v>
      </c>
      <c r="L4195" s="306">
        <v>0</v>
      </c>
      <c r="M4195" s="306">
        <v>0</v>
      </c>
      <c r="N4195" s="306">
        <v>0</v>
      </c>
    </row>
    <row r="4196" spans="1:14">
      <c r="A4196" s="259" t="s">
        <v>9</v>
      </c>
      <c r="B4196" s="259" t="s">
        <v>212</v>
      </c>
      <c r="C4196" s="259" t="s">
        <v>87</v>
      </c>
      <c r="D4196" s="259" t="s">
        <v>87</v>
      </c>
      <c r="E4196" s="259" t="s">
        <v>87</v>
      </c>
      <c r="F4196" s="259" t="s">
        <v>206</v>
      </c>
      <c r="G4196" s="259" t="s">
        <v>49</v>
      </c>
      <c r="H4196" s="306">
        <v>0</v>
      </c>
      <c r="I4196" s="306">
        <v>368.16899999999998</v>
      </c>
      <c r="J4196" s="306">
        <v>368.16899999999998</v>
      </c>
      <c r="K4196" s="306">
        <v>368.16899999999998</v>
      </c>
      <c r="L4196" s="306">
        <v>368.16899999999998</v>
      </c>
      <c r="M4196" s="306">
        <v>368.16899999999998</v>
      </c>
      <c r="N4196" s="306">
        <v>368.16899999999998</v>
      </c>
    </row>
    <row r="4197" spans="1:14">
      <c r="A4197" s="259" t="s">
        <v>9</v>
      </c>
      <c r="B4197" s="259" t="s">
        <v>212</v>
      </c>
      <c r="C4197" s="259" t="s">
        <v>88</v>
      </c>
      <c r="D4197" s="259" t="s">
        <v>88</v>
      </c>
      <c r="E4197" s="259" t="s">
        <v>88</v>
      </c>
      <c r="F4197" s="259" t="s">
        <v>206</v>
      </c>
      <c r="G4197" s="259" t="s">
        <v>49</v>
      </c>
      <c r="H4197" s="306">
        <v>0</v>
      </c>
      <c r="I4197" s="306">
        <v>0</v>
      </c>
      <c r="J4197" s="306">
        <v>0</v>
      </c>
      <c r="K4197" s="306">
        <v>0</v>
      </c>
      <c r="L4197" s="306">
        <v>0</v>
      </c>
      <c r="M4197" s="306">
        <v>0</v>
      </c>
      <c r="N4197" s="306">
        <v>0</v>
      </c>
    </row>
    <row r="4198" spans="1:14">
      <c r="A4198" s="259" t="s">
        <v>9</v>
      </c>
      <c r="B4198" s="259" t="s">
        <v>212</v>
      </c>
      <c r="C4198" s="259" t="s">
        <v>48</v>
      </c>
      <c r="D4198" s="259" t="s">
        <v>48</v>
      </c>
      <c r="E4198" s="259" t="s">
        <v>48</v>
      </c>
      <c r="F4198" s="259" t="s">
        <v>210</v>
      </c>
      <c r="G4198" s="259" t="s">
        <v>50</v>
      </c>
      <c r="H4198" s="306">
        <v>0</v>
      </c>
      <c r="I4198" s="306">
        <v>0</v>
      </c>
      <c r="J4198" s="306">
        <v>0</v>
      </c>
      <c r="K4198" s="306">
        <v>0</v>
      </c>
      <c r="L4198" s="306">
        <v>0</v>
      </c>
      <c r="M4198" s="306">
        <v>0</v>
      </c>
      <c r="N4198" s="306">
        <v>0</v>
      </c>
    </row>
    <row r="4199" spans="1:14">
      <c r="A4199" s="259" t="s">
        <v>9</v>
      </c>
      <c r="B4199" s="259" t="s">
        <v>212</v>
      </c>
      <c r="C4199" s="259" t="s">
        <v>53</v>
      </c>
      <c r="D4199" s="259" t="s">
        <v>53</v>
      </c>
      <c r="E4199" s="259" t="s">
        <v>53</v>
      </c>
      <c r="F4199" s="259" t="s">
        <v>210</v>
      </c>
      <c r="G4199" s="259" t="s">
        <v>50</v>
      </c>
      <c r="H4199" s="306">
        <v>0</v>
      </c>
      <c r="I4199" s="306">
        <v>0</v>
      </c>
      <c r="J4199" s="306">
        <v>0</v>
      </c>
      <c r="K4199" s="306">
        <v>0</v>
      </c>
      <c r="L4199" s="306">
        <v>0</v>
      </c>
      <c r="M4199" s="306">
        <v>0</v>
      </c>
      <c r="N4199" s="306">
        <v>0</v>
      </c>
    </row>
    <row r="4200" spans="1:14">
      <c r="A4200" s="259" t="s">
        <v>9</v>
      </c>
      <c r="B4200" s="259" t="s">
        <v>212</v>
      </c>
      <c r="C4200" s="259" t="s">
        <v>54</v>
      </c>
      <c r="D4200" s="259" t="s">
        <v>54</v>
      </c>
      <c r="E4200" s="259" t="s">
        <v>54</v>
      </c>
      <c r="F4200" s="259" t="s">
        <v>210</v>
      </c>
      <c r="G4200" s="259" t="s">
        <v>50</v>
      </c>
      <c r="H4200" s="306">
        <v>9671.3168710000009</v>
      </c>
      <c r="I4200" s="306">
        <v>20893.004130000001</v>
      </c>
      <c r="J4200" s="306">
        <v>24226.791000000001</v>
      </c>
      <c r="K4200" s="306">
        <v>25901.897150000001</v>
      </c>
      <c r="L4200" s="306">
        <v>21230.04725</v>
      </c>
      <c r="M4200" s="306">
        <v>23928.604480000002</v>
      </c>
      <c r="N4200" s="306">
        <v>22767.6558</v>
      </c>
    </row>
    <row r="4201" spans="1:14">
      <c r="A4201" s="259" t="s">
        <v>9</v>
      </c>
      <c r="B4201" s="259" t="s">
        <v>212</v>
      </c>
      <c r="C4201" s="259" t="s">
        <v>55</v>
      </c>
      <c r="D4201" s="259" t="s">
        <v>55</v>
      </c>
      <c r="E4201" s="259" t="s">
        <v>55</v>
      </c>
      <c r="F4201" s="259" t="s">
        <v>210</v>
      </c>
      <c r="G4201" s="259" t="s">
        <v>50</v>
      </c>
      <c r="H4201" s="306">
        <v>0</v>
      </c>
      <c r="I4201" s="306">
        <v>0</v>
      </c>
      <c r="J4201" s="306">
        <v>286.904</v>
      </c>
      <c r="K4201" s="306">
        <v>296.38839999999999</v>
      </c>
      <c r="L4201" s="306">
        <v>17.44414506</v>
      </c>
      <c r="M4201" s="306">
        <v>26.905999999999999</v>
      </c>
      <c r="N4201" s="306">
        <v>37.5488</v>
      </c>
    </row>
    <row r="4202" spans="1:14">
      <c r="A4202" s="259" t="s">
        <v>9</v>
      </c>
      <c r="B4202" s="259" t="s">
        <v>212</v>
      </c>
      <c r="C4202" s="259" t="s">
        <v>56</v>
      </c>
      <c r="D4202" s="259" t="s">
        <v>56</v>
      </c>
      <c r="E4202" s="259" t="s">
        <v>56</v>
      </c>
      <c r="F4202" s="259" t="s">
        <v>210</v>
      </c>
      <c r="G4202" s="259" t="s">
        <v>50</v>
      </c>
      <c r="H4202" s="306">
        <v>0</v>
      </c>
      <c r="I4202" s="306">
        <v>0</v>
      </c>
      <c r="J4202" s="306">
        <v>0</v>
      </c>
      <c r="K4202" s="306">
        <v>0.51898049999999996</v>
      </c>
      <c r="L4202" s="306">
        <v>0</v>
      </c>
      <c r="M4202" s="306">
        <v>0</v>
      </c>
      <c r="N4202" s="306">
        <v>0</v>
      </c>
    </row>
    <row r="4203" spans="1:14">
      <c r="A4203" s="259" t="s">
        <v>9</v>
      </c>
      <c r="B4203" s="259" t="s">
        <v>212</v>
      </c>
      <c r="C4203" s="259" t="s">
        <v>57</v>
      </c>
      <c r="D4203" s="259" t="s">
        <v>57</v>
      </c>
      <c r="E4203" s="259" t="s">
        <v>57</v>
      </c>
      <c r="F4203" s="259" t="s">
        <v>210</v>
      </c>
      <c r="G4203" s="259" t="s">
        <v>50</v>
      </c>
      <c r="H4203" s="306">
        <v>0</v>
      </c>
      <c r="I4203" s="306">
        <v>0</v>
      </c>
      <c r="J4203" s="306">
        <v>0</v>
      </c>
      <c r="K4203" s="306">
        <v>0</v>
      </c>
      <c r="L4203" s="306">
        <v>0</v>
      </c>
      <c r="M4203" s="306">
        <v>0</v>
      </c>
      <c r="N4203" s="306">
        <v>0</v>
      </c>
    </row>
    <row r="4204" spans="1:14">
      <c r="A4204" s="259" t="s">
        <v>9</v>
      </c>
      <c r="B4204" s="259" t="s">
        <v>212</v>
      </c>
      <c r="C4204" s="259" t="s">
        <v>58</v>
      </c>
      <c r="D4204" s="259" t="s">
        <v>58</v>
      </c>
      <c r="E4204" s="259" t="s">
        <v>58</v>
      </c>
      <c r="F4204" s="259" t="s">
        <v>210</v>
      </c>
      <c r="G4204" s="259" t="s">
        <v>50</v>
      </c>
      <c r="H4204" s="306">
        <v>80298.885739999998</v>
      </c>
      <c r="I4204" s="306">
        <v>76463.070519999994</v>
      </c>
      <c r="J4204" s="306">
        <v>77535.25</v>
      </c>
      <c r="K4204" s="306">
        <v>83912.04</v>
      </c>
      <c r="L4204" s="306">
        <v>104498.04</v>
      </c>
      <c r="M4204" s="306">
        <v>104498.04</v>
      </c>
      <c r="N4204" s="306">
        <v>104450.33749999999</v>
      </c>
    </row>
    <row r="4205" spans="1:14">
      <c r="A4205" s="259" t="s">
        <v>9</v>
      </c>
      <c r="B4205" s="259" t="s">
        <v>212</v>
      </c>
      <c r="C4205" s="259" t="s">
        <v>59</v>
      </c>
      <c r="D4205" s="259" t="s">
        <v>59</v>
      </c>
      <c r="E4205" s="259" t="s">
        <v>59</v>
      </c>
      <c r="F4205" s="259" t="s">
        <v>210</v>
      </c>
      <c r="G4205" s="259" t="s">
        <v>50</v>
      </c>
      <c r="H4205" s="306">
        <v>41147.020629999999</v>
      </c>
      <c r="I4205" s="306">
        <v>41150.490769999997</v>
      </c>
      <c r="J4205" s="306">
        <v>41156.417000000001</v>
      </c>
      <c r="K4205" s="306">
        <v>41171.887990000003</v>
      </c>
      <c r="L4205" s="306">
        <v>41155.198629999999</v>
      </c>
      <c r="M4205" s="306">
        <v>41147.020629999999</v>
      </c>
      <c r="N4205" s="306">
        <v>41206.180630000003</v>
      </c>
    </row>
    <row r="4206" spans="1:14">
      <c r="A4206" s="259" t="s">
        <v>9</v>
      </c>
      <c r="B4206" s="259" t="s">
        <v>212</v>
      </c>
      <c r="C4206" s="259" t="s">
        <v>60</v>
      </c>
      <c r="D4206" s="259" t="s">
        <v>60</v>
      </c>
      <c r="E4206" s="259" t="s">
        <v>60</v>
      </c>
      <c r="F4206" s="259" t="s">
        <v>210</v>
      </c>
      <c r="G4206" s="259" t="s">
        <v>50</v>
      </c>
      <c r="H4206" s="306">
        <v>2939.2687850000002</v>
      </c>
      <c r="I4206" s="306">
        <v>2939.2687850000002</v>
      </c>
      <c r="J4206" s="306">
        <v>2939.2687999999998</v>
      </c>
      <c r="K4206" s="306">
        <v>2939.2687850000002</v>
      </c>
      <c r="L4206" s="306">
        <v>2939.2687850000002</v>
      </c>
      <c r="M4206" s="306">
        <v>2939.2687850000002</v>
      </c>
      <c r="N4206" s="306">
        <v>2939.2687850000002</v>
      </c>
    </row>
    <row r="4207" spans="1:14">
      <c r="A4207" s="259" t="s">
        <v>9</v>
      </c>
      <c r="B4207" s="259" t="s">
        <v>212</v>
      </c>
      <c r="C4207" s="259" t="s">
        <v>61</v>
      </c>
      <c r="D4207" s="259" t="s">
        <v>61</v>
      </c>
      <c r="E4207" s="259" t="s">
        <v>61</v>
      </c>
      <c r="F4207" s="259" t="s">
        <v>210</v>
      </c>
      <c r="G4207" s="259" t="s">
        <v>50</v>
      </c>
      <c r="H4207" s="306">
        <v>14626.058139999999</v>
      </c>
      <c r="I4207" s="306">
        <v>14626.058139999999</v>
      </c>
      <c r="J4207" s="306">
        <v>14626.058000000001</v>
      </c>
      <c r="K4207" s="306">
        <v>14626.058139999999</v>
      </c>
      <c r="L4207" s="306">
        <v>14626.058139999999</v>
      </c>
      <c r="M4207" s="306">
        <v>14626.058139999999</v>
      </c>
      <c r="N4207" s="306">
        <v>14626.058139999999</v>
      </c>
    </row>
    <row r="4208" spans="1:14">
      <c r="A4208" s="259" t="s">
        <v>9</v>
      </c>
      <c r="B4208" s="259" t="s">
        <v>212</v>
      </c>
      <c r="C4208" s="259" t="s">
        <v>63</v>
      </c>
      <c r="D4208" s="259" t="s">
        <v>63</v>
      </c>
      <c r="E4208" s="259" t="s">
        <v>63</v>
      </c>
      <c r="F4208" s="259" t="s">
        <v>210</v>
      </c>
      <c r="G4208" s="259" t="s">
        <v>50</v>
      </c>
      <c r="H4208" s="306">
        <v>0</v>
      </c>
      <c r="I4208" s="306">
        <v>0</v>
      </c>
      <c r="J4208" s="306">
        <v>0</v>
      </c>
      <c r="K4208" s="306">
        <v>0</v>
      </c>
      <c r="L4208" s="306">
        <v>0</v>
      </c>
      <c r="M4208" s="306">
        <v>0</v>
      </c>
      <c r="N4208" s="306">
        <v>0</v>
      </c>
    </row>
    <row r="4209" spans="1:14">
      <c r="A4209" s="259" t="s">
        <v>9</v>
      </c>
      <c r="B4209" s="259" t="s">
        <v>212</v>
      </c>
      <c r="C4209" s="259" t="s">
        <v>64</v>
      </c>
      <c r="D4209" s="259" t="s">
        <v>64</v>
      </c>
      <c r="E4209" s="259" t="s">
        <v>64</v>
      </c>
      <c r="F4209" s="259" t="s">
        <v>210</v>
      </c>
      <c r="G4209" s="259" t="s">
        <v>50</v>
      </c>
      <c r="H4209" s="306">
        <v>3656.016811</v>
      </c>
      <c r="I4209" s="306">
        <v>1861.7297229999999</v>
      </c>
      <c r="J4209" s="306">
        <v>1861.7297000000001</v>
      </c>
      <c r="K4209" s="306">
        <v>1861.7297229999999</v>
      </c>
      <c r="L4209" s="306">
        <v>1861.729722</v>
      </c>
      <c r="M4209" s="306">
        <v>1861.729722</v>
      </c>
      <c r="N4209" s="306">
        <v>1861.7297229999999</v>
      </c>
    </row>
    <row r="4210" spans="1:14">
      <c r="A4210" s="259" t="s">
        <v>9</v>
      </c>
      <c r="B4210" s="259" t="s">
        <v>212</v>
      </c>
      <c r="C4210" s="259" t="s">
        <v>54</v>
      </c>
      <c r="D4210" s="259" t="s">
        <v>72</v>
      </c>
      <c r="E4210" s="259" t="s">
        <v>72</v>
      </c>
      <c r="F4210" s="259" t="s">
        <v>210</v>
      </c>
      <c r="G4210" s="259" t="s">
        <v>50</v>
      </c>
      <c r="H4210" s="306">
        <v>0</v>
      </c>
      <c r="I4210" s="306">
        <v>0</v>
      </c>
      <c r="J4210" s="306">
        <v>0</v>
      </c>
      <c r="K4210" s="306">
        <v>0</v>
      </c>
      <c r="L4210" s="306">
        <v>0</v>
      </c>
      <c r="M4210" s="306">
        <v>0</v>
      </c>
      <c r="N4210" s="306">
        <v>0</v>
      </c>
    </row>
    <row r="4211" spans="1:14">
      <c r="A4211" s="259" t="s">
        <v>9</v>
      </c>
      <c r="B4211" s="259" t="s">
        <v>212</v>
      </c>
      <c r="C4211" s="259" t="s">
        <v>55</v>
      </c>
      <c r="D4211" s="259" t="s">
        <v>73</v>
      </c>
      <c r="E4211" s="259" t="s">
        <v>73</v>
      </c>
      <c r="F4211" s="259" t="s">
        <v>210</v>
      </c>
      <c r="G4211" s="259" t="s">
        <v>50</v>
      </c>
      <c r="H4211" s="306">
        <v>0</v>
      </c>
      <c r="I4211" s="306">
        <v>0</v>
      </c>
      <c r="J4211" s="306">
        <v>0</v>
      </c>
      <c r="K4211" s="306">
        <v>70.111803719999997</v>
      </c>
      <c r="L4211" s="306">
        <v>0</v>
      </c>
      <c r="M4211" s="306">
        <v>0</v>
      </c>
      <c r="N4211" s="306">
        <v>32.072575440000001</v>
      </c>
    </row>
    <row r="4212" spans="1:14">
      <c r="A4212" s="259" t="s">
        <v>9</v>
      </c>
      <c r="B4212" s="259" t="s">
        <v>212</v>
      </c>
      <c r="C4212" s="259" t="s">
        <v>57</v>
      </c>
      <c r="D4212" s="259" t="s">
        <v>74</v>
      </c>
      <c r="E4212" s="259" t="s">
        <v>74</v>
      </c>
      <c r="F4212" s="259" t="s">
        <v>210</v>
      </c>
      <c r="G4212" s="259" t="s">
        <v>50</v>
      </c>
      <c r="H4212" s="306">
        <v>0</v>
      </c>
      <c r="I4212" s="306">
        <v>0</v>
      </c>
      <c r="J4212" s="306">
        <v>0</v>
      </c>
      <c r="K4212" s="306">
        <v>0</v>
      </c>
      <c r="L4212" s="306">
        <v>0</v>
      </c>
      <c r="M4212" s="306">
        <v>0</v>
      </c>
      <c r="N4212" s="306">
        <v>0</v>
      </c>
    </row>
    <row r="4213" spans="1:14">
      <c r="A4213" s="259" t="s">
        <v>9</v>
      </c>
      <c r="B4213" s="259" t="s">
        <v>212</v>
      </c>
      <c r="C4213" s="259" t="s">
        <v>64</v>
      </c>
      <c r="D4213" s="259" t="s">
        <v>75</v>
      </c>
      <c r="E4213" s="259" t="s">
        <v>75</v>
      </c>
      <c r="F4213" s="259" t="s">
        <v>210</v>
      </c>
      <c r="G4213" s="259" t="s">
        <v>50</v>
      </c>
      <c r="H4213" s="306">
        <v>0</v>
      </c>
      <c r="I4213" s="306">
        <v>0</v>
      </c>
      <c r="J4213" s="306">
        <v>0</v>
      </c>
      <c r="K4213" s="306">
        <v>0</v>
      </c>
      <c r="L4213" s="306">
        <v>0</v>
      </c>
      <c r="M4213" s="306">
        <v>0</v>
      </c>
      <c r="N4213" s="306">
        <v>0</v>
      </c>
    </row>
    <row r="4214" spans="1:14">
      <c r="A4214" s="259" t="s">
        <v>9</v>
      </c>
      <c r="B4214" s="259" t="s">
        <v>212</v>
      </c>
      <c r="C4214" s="259" t="s">
        <v>60</v>
      </c>
      <c r="D4214" s="259" t="s">
        <v>76</v>
      </c>
      <c r="E4214" s="259" t="s">
        <v>76</v>
      </c>
      <c r="F4214" s="259" t="s">
        <v>210</v>
      </c>
      <c r="G4214" s="259" t="s">
        <v>50</v>
      </c>
      <c r="H4214" s="306">
        <v>0</v>
      </c>
      <c r="I4214" s="306">
        <v>0</v>
      </c>
      <c r="J4214" s="306">
        <v>0</v>
      </c>
      <c r="K4214" s="306">
        <v>0</v>
      </c>
      <c r="L4214" s="306">
        <v>0</v>
      </c>
      <c r="M4214" s="306">
        <v>0</v>
      </c>
      <c r="N4214" s="306">
        <v>0</v>
      </c>
    </row>
    <row r="4215" spans="1:14">
      <c r="A4215" s="259" t="s">
        <v>9</v>
      </c>
      <c r="B4215" s="259" t="s">
        <v>212</v>
      </c>
      <c r="C4215" s="259" t="s">
        <v>61</v>
      </c>
      <c r="D4215" s="259" t="s">
        <v>77</v>
      </c>
      <c r="E4215" s="259" t="s">
        <v>77</v>
      </c>
      <c r="F4215" s="259" t="s">
        <v>210</v>
      </c>
      <c r="G4215" s="259" t="s">
        <v>50</v>
      </c>
      <c r="H4215" s="306">
        <v>0</v>
      </c>
      <c r="I4215" s="306">
        <v>0</v>
      </c>
      <c r="J4215" s="306">
        <v>0</v>
      </c>
      <c r="K4215" s="306">
        <v>5347.8772760000002</v>
      </c>
      <c r="L4215" s="306">
        <v>7627.8023300000004</v>
      </c>
      <c r="M4215" s="306">
        <v>9548.1441770000001</v>
      </c>
      <c r="N4215" s="306">
        <v>9694.1044129999991</v>
      </c>
    </row>
    <row r="4216" spans="1:14">
      <c r="A4216" s="259" t="s">
        <v>9</v>
      </c>
      <c r="B4216" s="259" t="s">
        <v>212</v>
      </c>
      <c r="C4216" s="259" t="s">
        <v>62</v>
      </c>
      <c r="D4216" s="259" t="s">
        <v>78</v>
      </c>
      <c r="E4216" s="259" t="s">
        <v>78</v>
      </c>
      <c r="F4216" s="259" t="s">
        <v>210</v>
      </c>
      <c r="G4216" s="259" t="s">
        <v>50</v>
      </c>
      <c r="H4216" s="306">
        <v>0</v>
      </c>
      <c r="I4216" s="306">
        <v>0</v>
      </c>
      <c r="J4216" s="306">
        <v>0</v>
      </c>
      <c r="K4216" s="306">
        <v>0</v>
      </c>
      <c r="L4216" s="306">
        <v>0</v>
      </c>
      <c r="M4216" s="306">
        <v>0</v>
      </c>
      <c r="N4216" s="306">
        <v>0</v>
      </c>
    </row>
    <row r="4217" spans="1:14">
      <c r="A4217" s="259" t="s">
        <v>9</v>
      </c>
      <c r="B4217" s="259" t="s">
        <v>212</v>
      </c>
      <c r="C4217" s="259" t="s">
        <v>63</v>
      </c>
      <c r="D4217" s="259" t="s">
        <v>79</v>
      </c>
      <c r="E4217" s="259" t="s">
        <v>79</v>
      </c>
      <c r="F4217" s="259" t="s">
        <v>210</v>
      </c>
      <c r="G4217" s="259" t="s">
        <v>50</v>
      </c>
      <c r="H4217" s="306">
        <v>0</v>
      </c>
      <c r="I4217" s="306">
        <v>0</v>
      </c>
      <c r="J4217" s="306">
        <v>0</v>
      </c>
      <c r="K4217" s="306">
        <v>0</v>
      </c>
      <c r="L4217" s="306">
        <v>0</v>
      </c>
      <c r="M4217" s="306">
        <v>0</v>
      </c>
      <c r="N4217" s="306">
        <v>0</v>
      </c>
    </row>
    <row r="4218" spans="1:14">
      <c r="A4218" s="259" t="s">
        <v>9</v>
      </c>
      <c r="B4218" s="259" t="s">
        <v>212</v>
      </c>
      <c r="C4218" s="259" t="s">
        <v>60</v>
      </c>
      <c r="D4218" s="259" t="s">
        <v>76</v>
      </c>
      <c r="E4218" s="259" t="s">
        <v>207</v>
      </c>
      <c r="F4218" s="259" t="s">
        <v>210</v>
      </c>
      <c r="G4218" s="259" t="s">
        <v>50</v>
      </c>
      <c r="H4218" s="306">
        <v>0</v>
      </c>
      <c r="I4218" s="306">
        <v>0</v>
      </c>
      <c r="J4218" s="306">
        <v>0</v>
      </c>
      <c r="K4218" s="306">
        <v>0</v>
      </c>
      <c r="L4218" s="306">
        <v>0</v>
      </c>
      <c r="M4218" s="306">
        <v>0</v>
      </c>
      <c r="N4218" s="306">
        <v>0</v>
      </c>
    </row>
    <row r="4219" spans="1:14">
      <c r="A4219" s="259" t="s">
        <v>9</v>
      </c>
      <c r="B4219" s="259" t="s">
        <v>212</v>
      </c>
      <c r="C4219" s="259" t="s">
        <v>63</v>
      </c>
      <c r="D4219" s="259" t="s">
        <v>79</v>
      </c>
      <c r="E4219" s="259" t="s">
        <v>208</v>
      </c>
      <c r="F4219" s="259" t="s">
        <v>210</v>
      </c>
      <c r="G4219" s="259" t="s">
        <v>50</v>
      </c>
      <c r="H4219" s="306">
        <v>0</v>
      </c>
      <c r="I4219" s="306">
        <v>0</v>
      </c>
      <c r="J4219" s="306">
        <v>0</v>
      </c>
      <c r="K4219" s="306">
        <v>0</v>
      </c>
      <c r="L4219" s="306">
        <v>0</v>
      </c>
      <c r="M4219" s="306">
        <v>0</v>
      </c>
      <c r="N4219" s="306">
        <v>0</v>
      </c>
    </row>
    <row r="4220" spans="1:14">
      <c r="A4220" s="259" t="s">
        <v>9</v>
      </c>
      <c r="B4220" s="259" t="s">
        <v>212</v>
      </c>
      <c r="C4220" s="259" t="s">
        <v>65</v>
      </c>
      <c r="D4220" s="259" t="s">
        <v>209</v>
      </c>
      <c r="E4220" s="259" t="s">
        <v>80</v>
      </c>
      <c r="F4220" s="259" t="s">
        <v>210</v>
      </c>
      <c r="G4220" s="259" t="s">
        <v>50</v>
      </c>
      <c r="H4220" s="306">
        <v>0</v>
      </c>
      <c r="I4220" s="306">
        <v>0</v>
      </c>
      <c r="J4220" s="306">
        <v>0</v>
      </c>
      <c r="K4220" s="306">
        <v>0</v>
      </c>
      <c r="L4220" s="306">
        <v>0</v>
      </c>
      <c r="M4220" s="306">
        <v>0</v>
      </c>
      <c r="N4220" s="306">
        <v>0</v>
      </c>
    </row>
    <row r="4221" spans="1:14">
      <c r="A4221" s="259" t="s">
        <v>9</v>
      </c>
      <c r="B4221" s="259" t="s">
        <v>212</v>
      </c>
      <c r="C4221" s="259" t="s">
        <v>65</v>
      </c>
      <c r="D4221" s="259" t="s">
        <v>209</v>
      </c>
      <c r="E4221" s="259" t="s">
        <v>81</v>
      </c>
      <c r="F4221" s="259" t="s">
        <v>210</v>
      </c>
      <c r="G4221" s="259" t="s">
        <v>50</v>
      </c>
      <c r="H4221" s="306">
        <v>0</v>
      </c>
      <c r="I4221" s="306">
        <v>0</v>
      </c>
      <c r="J4221" s="306">
        <v>0</v>
      </c>
      <c r="K4221" s="306">
        <v>0</v>
      </c>
      <c r="L4221" s="306">
        <v>0</v>
      </c>
      <c r="M4221" s="306">
        <v>0</v>
      </c>
      <c r="N4221" s="306">
        <v>0</v>
      </c>
    </row>
    <row r="4223" spans="1:14">
      <c r="A4223" s="259" t="s">
        <v>2</v>
      </c>
      <c r="B4223" s="259" t="s">
        <v>43</v>
      </c>
      <c r="C4223" s="259" t="s">
        <v>203</v>
      </c>
      <c r="D4223" s="259" t="s">
        <v>204</v>
      </c>
      <c r="E4223" s="259" t="s">
        <v>205</v>
      </c>
      <c r="F4223" s="259" t="s">
        <v>99</v>
      </c>
      <c r="G4223" s="259" t="s">
        <v>46</v>
      </c>
      <c r="H4223" s="306">
        <v>2025</v>
      </c>
      <c r="I4223" s="306">
        <v>2028</v>
      </c>
      <c r="J4223" s="306">
        <v>2030</v>
      </c>
      <c r="K4223" s="306">
        <v>2032</v>
      </c>
      <c r="L4223" s="306">
        <v>2035</v>
      </c>
      <c r="M4223" s="306">
        <v>2037</v>
      </c>
      <c r="N4223" s="306">
        <v>2040</v>
      </c>
    </row>
    <row r="4224" spans="1:14">
      <c r="A4224" s="259" t="s">
        <v>9</v>
      </c>
      <c r="B4224" s="259" t="s">
        <v>18</v>
      </c>
      <c r="C4224" s="259" t="s">
        <v>213</v>
      </c>
      <c r="D4224" s="259" t="s">
        <v>213</v>
      </c>
      <c r="E4224" s="259" t="s">
        <v>213</v>
      </c>
      <c r="F4224" s="259" t="s">
        <v>193</v>
      </c>
      <c r="G4224" s="259" t="s">
        <v>214</v>
      </c>
      <c r="H4224" s="306">
        <v>6.7</v>
      </c>
      <c r="I4224" s="306">
        <v>6.7</v>
      </c>
      <c r="J4224" s="306">
        <v>3.6</v>
      </c>
      <c r="K4224" s="306">
        <v>3.9</v>
      </c>
      <c r="L4224" s="306">
        <v>3</v>
      </c>
      <c r="M4224" s="306">
        <v>2.7</v>
      </c>
      <c r="N4224" s="306">
        <v>0.6</v>
      </c>
    </row>
    <row r="4225" spans="1:14">
      <c r="A4225" s="259" t="s">
        <v>9</v>
      </c>
      <c r="B4225" s="259" t="s">
        <v>19</v>
      </c>
      <c r="C4225" s="259" t="s">
        <v>213</v>
      </c>
      <c r="D4225" s="259" t="s">
        <v>213</v>
      </c>
      <c r="E4225" s="259" t="s">
        <v>213</v>
      </c>
      <c r="F4225" s="259" t="s">
        <v>193</v>
      </c>
      <c r="G4225" s="259" t="s">
        <v>214</v>
      </c>
      <c r="H4225" s="306">
        <v>0.7</v>
      </c>
      <c r="I4225" s="306">
        <v>0.3</v>
      </c>
      <c r="J4225" s="306">
        <v>0.3</v>
      </c>
      <c r="K4225" s="306">
        <v>0.3</v>
      </c>
      <c r="L4225" s="306">
        <v>0.3</v>
      </c>
      <c r="M4225" s="306">
        <v>0.3</v>
      </c>
      <c r="N4225" s="306">
        <v>0.1</v>
      </c>
    </row>
    <row r="4226" spans="1:14">
      <c r="A4226" s="259" t="s">
        <v>9</v>
      </c>
      <c r="B4226" s="259" t="s">
        <v>20</v>
      </c>
      <c r="C4226" s="259" t="s">
        <v>213</v>
      </c>
      <c r="D4226" s="259" t="s">
        <v>213</v>
      </c>
      <c r="E4226" s="259" t="s">
        <v>213</v>
      </c>
      <c r="F4226" s="259" t="s">
        <v>193</v>
      </c>
      <c r="G4226" s="259" t="s">
        <v>214</v>
      </c>
      <c r="H4226" s="306">
        <v>0.2</v>
      </c>
      <c r="I4226" s="306">
        <v>0.1</v>
      </c>
      <c r="J4226" s="306" t="s">
        <v>243</v>
      </c>
      <c r="K4226" s="306">
        <v>0.2</v>
      </c>
      <c r="L4226" s="306" t="s">
        <v>244</v>
      </c>
      <c r="M4226" s="306">
        <v>0</v>
      </c>
      <c r="N4226" s="306" t="s">
        <v>245</v>
      </c>
    </row>
    <row r="4227" spans="1:14">
      <c r="A4227" s="259" t="s">
        <v>9</v>
      </c>
      <c r="B4227" s="259" t="s">
        <v>21</v>
      </c>
      <c r="C4227" s="259" t="s">
        <v>213</v>
      </c>
      <c r="D4227" s="259" t="s">
        <v>213</v>
      </c>
      <c r="E4227" s="259" t="s">
        <v>213</v>
      </c>
      <c r="F4227" s="259" t="s">
        <v>193</v>
      </c>
      <c r="G4227" s="259" t="s">
        <v>214</v>
      </c>
      <c r="H4227" s="306">
        <v>0.8</v>
      </c>
      <c r="I4227" s="306">
        <v>0.5</v>
      </c>
      <c r="J4227" s="306">
        <v>0.5</v>
      </c>
      <c r="K4227" s="306">
        <v>1</v>
      </c>
      <c r="L4227" s="306">
        <v>1</v>
      </c>
      <c r="M4227" s="306">
        <v>0.4</v>
      </c>
      <c r="N4227" s="306">
        <v>0</v>
      </c>
    </row>
    <row r="4228" spans="1:14">
      <c r="A4228" s="259" t="s">
        <v>9</v>
      </c>
      <c r="B4228" s="259" t="s">
        <v>22</v>
      </c>
      <c r="C4228" s="259" t="s">
        <v>213</v>
      </c>
      <c r="D4228" s="259" t="s">
        <v>213</v>
      </c>
      <c r="E4228" s="259" t="s">
        <v>213</v>
      </c>
      <c r="F4228" s="259" t="s">
        <v>193</v>
      </c>
      <c r="G4228" s="259" t="s">
        <v>214</v>
      </c>
      <c r="H4228" s="306">
        <v>4.4000000000000004</v>
      </c>
      <c r="I4228" s="306">
        <v>4.7</v>
      </c>
      <c r="J4228" s="306">
        <v>3.4</v>
      </c>
      <c r="K4228" s="306">
        <v>3.9</v>
      </c>
      <c r="L4228" s="306">
        <v>3.6</v>
      </c>
      <c r="M4228" s="306">
        <v>2.5</v>
      </c>
      <c r="N4228" s="306">
        <v>1.4</v>
      </c>
    </row>
    <row r="4229" spans="1:14">
      <c r="A4229" s="259" t="s">
        <v>9</v>
      </c>
      <c r="B4229" s="259" t="s">
        <v>23</v>
      </c>
      <c r="C4229" s="259" t="s">
        <v>213</v>
      </c>
      <c r="D4229" s="259" t="s">
        <v>213</v>
      </c>
      <c r="E4229" s="259" t="s">
        <v>213</v>
      </c>
      <c r="F4229" s="259" t="s">
        <v>193</v>
      </c>
      <c r="G4229" s="259" t="s">
        <v>214</v>
      </c>
      <c r="H4229" s="306">
        <v>1</v>
      </c>
      <c r="I4229" s="306">
        <v>0.6</v>
      </c>
      <c r="J4229" s="306">
        <v>0.6</v>
      </c>
      <c r="K4229" s="306">
        <v>0.9</v>
      </c>
      <c r="L4229" s="306">
        <v>0.6</v>
      </c>
      <c r="M4229" s="306">
        <v>0</v>
      </c>
      <c r="N4229" s="306" t="s">
        <v>245</v>
      </c>
    </row>
    <row r="4230" spans="1:14">
      <c r="A4230" s="259" t="s">
        <v>9</v>
      </c>
      <c r="B4230" s="259" t="s">
        <v>24</v>
      </c>
      <c r="C4230" s="259" t="s">
        <v>213</v>
      </c>
      <c r="D4230" s="259" t="s">
        <v>213</v>
      </c>
      <c r="E4230" s="259" t="s">
        <v>213</v>
      </c>
      <c r="F4230" s="259" t="s">
        <v>193</v>
      </c>
      <c r="G4230" s="259" t="s">
        <v>214</v>
      </c>
      <c r="H4230" s="306">
        <v>6.6</v>
      </c>
      <c r="I4230" s="306">
        <v>5</v>
      </c>
      <c r="J4230" s="306">
        <v>4.7</v>
      </c>
      <c r="K4230" s="306">
        <v>4.7</v>
      </c>
      <c r="L4230" s="306">
        <v>5.2</v>
      </c>
      <c r="M4230" s="306">
        <v>5.5</v>
      </c>
      <c r="N4230" s="306">
        <v>3.4</v>
      </c>
    </row>
    <row r="4231" spans="1:14">
      <c r="A4231" s="259" t="s">
        <v>9</v>
      </c>
      <c r="B4231" s="259" t="s">
        <v>25</v>
      </c>
      <c r="C4231" s="259" t="s">
        <v>213</v>
      </c>
      <c r="D4231" s="259" t="s">
        <v>213</v>
      </c>
      <c r="E4231" s="259" t="s">
        <v>213</v>
      </c>
      <c r="F4231" s="259" t="s">
        <v>193</v>
      </c>
      <c r="G4231" s="259" t="s">
        <v>214</v>
      </c>
      <c r="H4231" s="306">
        <v>18.2</v>
      </c>
      <c r="I4231" s="306">
        <v>11.7</v>
      </c>
      <c r="J4231" s="306">
        <v>9.4</v>
      </c>
      <c r="K4231" s="306">
        <v>9.5</v>
      </c>
      <c r="L4231" s="306">
        <v>11.2</v>
      </c>
      <c r="M4231" s="306">
        <v>11.8</v>
      </c>
      <c r="N4231" s="306">
        <v>11.8</v>
      </c>
    </row>
    <row r="4232" spans="1:14">
      <c r="A4232" s="259" t="s">
        <v>9</v>
      </c>
      <c r="B4232" s="259" t="s">
        <v>26</v>
      </c>
      <c r="C4232" s="259" t="s">
        <v>213</v>
      </c>
      <c r="D4232" s="259" t="s">
        <v>213</v>
      </c>
      <c r="E4232" s="259" t="s">
        <v>213</v>
      </c>
      <c r="F4232" s="259" t="s">
        <v>193</v>
      </c>
      <c r="G4232" s="259" t="s">
        <v>214</v>
      </c>
      <c r="H4232" s="306">
        <v>2.2000000000000002</v>
      </c>
      <c r="I4232" s="306">
        <v>2.4</v>
      </c>
      <c r="J4232" s="306">
        <v>2.1</v>
      </c>
      <c r="K4232" s="306">
        <v>2.4</v>
      </c>
      <c r="L4232" s="306">
        <v>2.2000000000000002</v>
      </c>
      <c r="M4232" s="306">
        <v>1.6</v>
      </c>
      <c r="N4232" s="306">
        <v>1.2</v>
      </c>
    </row>
    <row r="4233" spans="1:14">
      <c r="A4233" s="259" t="s">
        <v>9</v>
      </c>
      <c r="B4233" s="259" t="s">
        <v>27</v>
      </c>
      <c r="C4233" s="259" t="s">
        <v>213</v>
      </c>
      <c r="D4233" s="259" t="s">
        <v>213</v>
      </c>
      <c r="E4233" s="259" t="s">
        <v>213</v>
      </c>
      <c r="F4233" s="259" t="s">
        <v>193</v>
      </c>
      <c r="G4233" s="259" t="s">
        <v>214</v>
      </c>
      <c r="H4233" s="306" t="s">
        <v>246</v>
      </c>
      <c r="I4233" s="306" t="s">
        <v>242</v>
      </c>
      <c r="J4233" s="306" t="s">
        <v>243</v>
      </c>
      <c r="K4233" s="306" t="s">
        <v>244</v>
      </c>
      <c r="L4233" s="306" t="s">
        <v>244</v>
      </c>
      <c r="M4233" s="306" t="s">
        <v>244</v>
      </c>
      <c r="N4233" s="306" t="s">
        <v>245</v>
      </c>
    </row>
    <row r="4234" spans="1:14">
      <c r="A4234" s="259" t="s">
        <v>9</v>
      </c>
      <c r="B4234" s="259" t="s">
        <v>215</v>
      </c>
      <c r="C4234" s="259" t="s">
        <v>213</v>
      </c>
      <c r="D4234" s="259" t="s">
        <v>213</v>
      </c>
      <c r="E4234" s="259" t="s">
        <v>213</v>
      </c>
      <c r="F4234" s="259" t="s">
        <v>193</v>
      </c>
      <c r="G4234" s="259" t="s">
        <v>214</v>
      </c>
      <c r="H4234" s="306">
        <v>6.1</v>
      </c>
      <c r="I4234" s="306">
        <v>8.8000000000000007</v>
      </c>
      <c r="J4234" s="306">
        <v>10.3</v>
      </c>
      <c r="K4234" s="306">
        <v>11.1</v>
      </c>
      <c r="L4234" s="306">
        <v>8.9</v>
      </c>
      <c r="M4234" s="306">
        <v>10</v>
      </c>
      <c r="N4234" s="306">
        <v>9.6</v>
      </c>
    </row>
    <row r="4235" spans="1:14">
      <c r="A4235" s="259" t="s">
        <v>9</v>
      </c>
      <c r="B4235" s="259" t="s">
        <v>28</v>
      </c>
      <c r="C4235" s="259" t="s">
        <v>213</v>
      </c>
      <c r="D4235" s="259" t="s">
        <v>213</v>
      </c>
      <c r="E4235" s="259" t="s">
        <v>213</v>
      </c>
      <c r="F4235" s="259" t="s">
        <v>193</v>
      </c>
      <c r="G4235" s="259" t="s">
        <v>214</v>
      </c>
      <c r="H4235" s="306">
        <v>40.799999999999997</v>
      </c>
      <c r="I4235" s="306">
        <v>32</v>
      </c>
      <c r="J4235" s="306">
        <v>24.6</v>
      </c>
      <c r="K4235" s="306">
        <v>26.8</v>
      </c>
      <c r="L4235" s="306">
        <v>27.1</v>
      </c>
      <c r="M4235" s="306">
        <v>24.9</v>
      </c>
      <c r="N4235" s="306">
        <v>18.5</v>
      </c>
    </row>
    <row r="4236" spans="1:14">
      <c r="A4236" s="259" t="s">
        <v>9</v>
      </c>
      <c r="B4236" s="259" t="s">
        <v>29</v>
      </c>
      <c r="C4236" s="259" t="s">
        <v>213</v>
      </c>
      <c r="D4236" s="259" t="s">
        <v>213</v>
      </c>
      <c r="E4236" s="259" t="s">
        <v>213</v>
      </c>
      <c r="F4236" s="259" t="s">
        <v>193</v>
      </c>
      <c r="G4236" s="259" t="s">
        <v>214</v>
      </c>
      <c r="H4236" s="306">
        <v>8.1</v>
      </c>
      <c r="I4236" s="306">
        <v>5.8</v>
      </c>
      <c r="J4236" s="306">
        <v>5.5</v>
      </c>
      <c r="K4236" s="306">
        <v>5.9</v>
      </c>
      <c r="L4236" s="306">
        <v>6.5</v>
      </c>
      <c r="M4236" s="306">
        <v>6.2</v>
      </c>
      <c r="N4236" s="306">
        <v>3.5</v>
      </c>
    </row>
    <row r="4237" spans="1:14">
      <c r="A4237" s="259" t="s">
        <v>9</v>
      </c>
      <c r="B4237" s="259" t="s">
        <v>129</v>
      </c>
      <c r="C4237" s="259" t="s">
        <v>213</v>
      </c>
      <c r="D4237" s="259" t="s">
        <v>213</v>
      </c>
      <c r="E4237" s="259" t="s">
        <v>213</v>
      </c>
      <c r="F4237" s="259" t="s">
        <v>193</v>
      </c>
      <c r="G4237" s="259" t="s">
        <v>214</v>
      </c>
      <c r="H4237" s="306">
        <v>566.1</v>
      </c>
      <c r="I4237" s="306">
        <v>460.3</v>
      </c>
      <c r="J4237" s="306">
        <v>378.3</v>
      </c>
      <c r="K4237" s="306">
        <v>291.2</v>
      </c>
      <c r="L4237" s="306">
        <v>275.89999999999998</v>
      </c>
      <c r="M4237" s="306">
        <v>245.4</v>
      </c>
      <c r="N4237" s="306">
        <v>140.4</v>
      </c>
    </row>
    <row r="4239" spans="1:14">
      <c r="A4239" s="259" t="s">
        <v>2</v>
      </c>
      <c r="B4239" s="259" t="s">
        <v>43</v>
      </c>
      <c r="C4239" s="259" t="s">
        <v>203</v>
      </c>
      <c r="D4239" s="259" t="s">
        <v>204</v>
      </c>
      <c r="E4239" s="259" t="s">
        <v>205</v>
      </c>
      <c r="F4239" s="259" t="s">
        <v>99</v>
      </c>
      <c r="G4239" s="259" t="s">
        <v>46</v>
      </c>
      <c r="H4239" s="306">
        <v>2025</v>
      </c>
      <c r="I4239" s="306">
        <v>2028</v>
      </c>
      <c r="J4239" s="306">
        <v>2030</v>
      </c>
      <c r="K4239" s="306">
        <v>2032</v>
      </c>
      <c r="L4239" s="306">
        <v>2035</v>
      </c>
      <c r="M4239" s="306">
        <v>2037</v>
      </c>
      <c r="N4239" s="306">
        <v>2040</v>
      </c>
    </row>
    <row r="4240" spans="1:14">
      <c r="A4240" s="259" t="s">
        <v>9</v>
      </c>
      <c r="B4240" s="259" t="s">
        <v>30</v>
      </c>
      <c r="C4240" s="259" t="s">
        <v>48</v>
      </c>
      <c r="D4240" s="259" t="s">
        <v>48</v>
      </c>
      <c r="E4240" s="259" t="s">
        <v>48</v>
      </c>
      <c r="F4240" s="259" t="s">
        <v>193</v>
      </c>
      <c r="G4240" s="259" t="s">
        <v>214</v>
      </c>
      <c r="H4240" s="306">
        <v>0.58214748999999999</v>
      </c>
      <c r="I4240" s="306">
        <v>0</v>
      </c>
      <c r="J4240" s="306">
        <v>0</v>
      </c>
      <c r="K4240" s="306">
        <v>0</v>
      </c>
      <c r="L4240" s="306">
        <v>0</v>
      </c>
      <c r="M4240" s="306">
        <v>0</v>
      </c>
      <c r="N4240" s="306">
        <v>0</v>
      </c>
    </row>
    <row r="4241" spans="1:14">
      <c r="A4241" s="259" t="s">
        <v>9</v>
      </c>
      <c r="B4241" s="259" t="s">
        <v>30</v>
      </c>
      <c r="C4241" s="259" t="s">
        <v>54</v>
      </c>
      <c r="D4241" s="259" t="s">
        <v>54</v>
      </c>
      <c r="E4241" s="259" t="s">
        <v>54</v>
      </c>
      <c r="F4241" s="259" t="s">
        <v>193</v>
      </c>
      <c r="G4241" s="259" t="s">
        <v>214</v>
      </c>
      <c r="H4241" s="306">
        <v>13.902300309999999</v>
      </c>
      <c r="I4241" s="306">
        <v>14.50286393</v>
      </c>
      <c r="J4241" s="306">
        <v>9.7483310000000003</v>
      </c>
      <c r="K4241" s="306">
        <v>11.31480721</v>
      </c>
      <c r="L4241" s="306">
        <v>8.8073465580000008</v>
      </c>
      <c r="M4241" s="306">
        <v>6.257270536</v>
      </c>
      <c r="N4241" s="306">
        <v>2.5835122890000002</v>
      </c>
    </row>
    <row r="4242" spans="1:14">
      <c r="A4242" s="259" t="s">
        <v>9</v>
      </c>
      <c r="B4242" s="259" t="s">
        <v>30</v>
      </c>
      <c r="C4242" s="259" t="s">
        <v>55</v>
      </c>
      <c r="D4242" s="259" t="s">
        <v>55</v>
      </c>
      <c r="E4242" s="259" t="s">
        <v>55</v>
      </c>
      <c r="F4242" s="259" t="s">
        <v>193</v>
      </c>
      <c r="G4242" s="259" t="s">
        <v>214</v>
      </c>
      <c r="H4242" s="306">
        <v>0</v>
      </c>
      <c r="I4242" s="306">
        <v>1.514547E-3</v>
      </c>
      <c r="J4242" s="306">
        <v>0</v>
      </c>
      <c r="K4242" s="306">
        <v>1.514547E-3</v>
      </c>
      <c r="L4242" s="306">
        <v>0</v>
      </c>
      <c r="M4242" s="306">
        <v>1.1278124E-2</v>
      </c>
      <c r="N4242" s="306">
        <v>1.514547E-3</v>
      </c>
    </row>
    <row r="4243" spans="1:14">
      <c r="A4243" s="259" t="s">
        <v>9</v>
      </c>
      <c r="B4243" s="259" t="s">
        <v>30</v>
      </c>
      <c r="C4243" s="259" t="s">
        <v>56</v>
      </c>
      <c r="D4243" s="259" t="s">
        <v>56</v>
      </c>
      <c r="E4243" s="259" t="s">
        <v>56</v>
      </c>
      <c r="F4243" s="259" t="s">
        <v>193</v>
      </c>
      <c r="G4243" s="259" t="s">
        <v>214</v>
      </c>
      <c r="H4243" s="306">
        <v>0</v>
      </c>
      <c r="I4243" s="306">
        <v>0</v>
      </c>
      <c r="J4243" s="306">
        <v>0</v>
      </c>
      <c r="K4243" s="306">
        <v>0</v>
      </c>
      <c r="L4243" s="306">
        <v>0</v>
      </c>
      <c r="M4243" s="306">
        <v>0</v>
      </c>
      <c r="N4243" s="306">
        <v>0</v>
      </c>
    </row>
    <row r="4244" spans="1:14">
      <c r="A4244" s="259" t="s">
        <v>9</v>
      </c>
      <c r="B4244" s="259" t="s">
        <v>30</v>
      </c>
      <c r="C4244" s="259" t="s">
        <v>54</v>
      </c>
      <c r="D4244" s="259" t="s">
        <v>72</v>
      </c>
      <c r="E4244" s="259" t="s">
        <v>72</v>
      </c>
      <c r="F4244" s="259" t="s">
        <v>193</v>
      </c>
      <c r="G4244" s="259" t="s">
        <v>214</v>
      </c>
      <c r="H4244" s="306">
        <v>0</v>
      </c>
      <c r="I4244" s="306">
        <v>0</v>
      </c>
      <c r="J4244" s="306">
        <v>0</v>
      </c>
      <c r="K4244" s="306">
        <v>0</v>
      </c>
      <c r="L4244" s="306">
        <v>0.59775405199999998</v>
      </c>
      <c r="M4244" s="306">
        <v>0.59775405199999998</v>
      </c>
      <c r="N4244" s="306">
        <v>0.59775405199999998</v>
      </c>
    </row>
    <row r="4245" spans="1:14">
      <c r="A4245" s="259" t="s">
        <v>9</v>
      </c>
      <c r="B4245" s="259" t="s">
        <v>30</v>
      </c>
      <c r="C4245" s="259" t="s">
        <v>55</v>
      </c>
      <c r="D4245" s="259" t="s">
        <v>73</v>
      </c>
      <c r="E4245" s="259" t="s">
        <v>73</v>
      </c>
      <c r="F4245" s="259" t="s">
        <v>193</v>
      </c>
      <c r="G4245" s="259" t="s">
        <v>214</v>
      </c>
      <c r="H4245" s="306">
        <v>0</v>
      </c>
      <c r="I4245" s="306">
        <v>0</v>
      </c>
      <c r="J4245" s="306">
        <v>0</v>
      </c>
      <c r="K4245" s="306">
        <v>0</v>
      </c>
      <c r="L4245" s="306">
        <v>0</v>
      </c>
      <c r="M4245" s="306">
        <v>0</v>
      </c>
      <c r="N4245" s="306">
        <v>0</v>
      </c>
    </row>
    <row r="4246" spans="1:14">
      <c r="A4246" s="259" t="s">
        <v>9</v>
      </c>
      <c r="B4246" s="259" t="s">
        <v>150</v>
      </c>
      <c r="C4246" s="259" t="s">
        <v>48</v>
      </c>
      <c r="D4246" s="259" t="s">
        <v>48</v>
      </c>
      <c r="E4246" s="259" t="s">
        <v>48</v>
      </c>
      <c r="F4246" s="259" t="s">
        <v>193</v>
      </c>
      <c r="G4246" s="259" t="s">
        <v>214</v>
      </c>
      <c r="H4246" s="306">
        <v>0</v>
      </c>
      <c r="I4246" s="306">
        <v>0</v>
      </c>
      <c r="J4246" s="306">
        <v>0</v>
      </c>
      <c r="K4246" s="306">
        <v>0</v>
      </c>
      <c r="L4246" s="306">
        <v>0</v>
      </c>
      <c r="M4246" s="306">
        <v>0</v>
      </c>
      <c r="N4246" s="306">
        <v>0</v>
      </c>
    </row>
    <row r="4247" spans="1:14">
      <c r="A4247" s="259" t="s">
        <v>9</v>
      </c>
      <c r="B4247" s="259" t="s">
        <v>150</v>
      </c>
      <c r="C4247" s="259" t="s">
        <v>54</v>
      </c>
      <c r="D4247" s="259" t="s">
        <v>54</v>
      </c>
      <c r="E4247" s="259" t="s">
        <v>54</v>
      </c>
      <c r="F4247" s="259" t="s">
        <v>193</v>
      </c>
      <c r="G4247" s="259" t="s">
        <v>214</v>
      </c>
      <c r="H4247" s="306">
        <v>15.862516510000001</v>
      </c>
      <c r="I4247" s="306">
        <v>13.33130019</v>
      </c>
      <c r="J4247" s="306">
        <v>10.652172</v>
      </c>
      <c r="K4247" s="306">
        <v>10.661476650000001</v>
      </c>
      <c r="L4247" s="306">
        <v>12.23781509</v>
      </c>
      <c r="M4247" s="306">
        <v>12.07900957</v>
      </c>
      <c r="N4247" s="306">
        <v>10.49533329</v>
      </c>
    </row>
    <row r="4248" spans="1:14">
      <c r="A4248" s="259" t="s">
        <v>9</v>
      </c>
      <c r="B4248" s="259" t="s">
        <v>150</v>
      </c>
      <c r="C4248" s="259" t="s">
        <v>55</v>
      </c>
      <c r="D4248" s="259" t="s">
        <v>55</v>
      </c>
      <c r="E4248" s="259" t="s">
        <v>55</v>
      </c>
      <c r="F4248" s="259" t="s">
        <v>193</v>
      </c>
      <c r="G4248" s="259" t="s">
        <v>214</v>
      </c>
      <c r="H4248" s="306">
        <v>1.4349887969999999</v>
      </c>
      <c r="I4248" s="306">
        <v>0.13567370100000001</v>
      </c>
      <c r="J4248" s="306">
        <v>0.40201330000000002</v>
      </c>
      <c r="K4248" s="306">
        <v>0.33369611799999999</v>
      </c>
      <c r="L4248" s="306">
        <v>0.33350075400000001</v>
      </c>
      <c r="M4248" s="306">
        <v>0.31402544799999998</v>
      </c>
      <c r="N4248" s="306">
        <v>0.46076811499999998</v>
      </c>
    </row>
    <row r="4249" spans="1:14">
      <c r="A4249" s="259" t="s">
        <v>9</v>
      </c>
      <c r="B4249" s="259" t="s">
        <v>150</v>
      </c>
      <c r="C4249" s="259" t="s">
        <v>56</v>
      </c>
      <c r="D4249" s="259" t="s">
        <v>56</v>
      </c>
      <c r="E4249" s="259" t="s">
        <v>56</v>
      </c>
      <c r="F4249" s="259" t="s">
        <v>193</v>
      </c>
      <c r="G4249" s="259" t="s">
        <v>214</v>
      </c>
      <c r="H4249" s="306">
        <v>4.4372084870000004</v>
      </c>
      <c r="I4249" s="306">
        <v>1.0325880000000001</v>
      </c>
      <c r="J4249" s="306">
        <v>1.1634878</v>
      </c>
      <c r="K4249" s="306">
        <v>1.3426736429999999</v>
      </c>
      <c r="L4249" s="306">
        <v>0.94002231599999997</v>
      </c>
      <c r="M4249" s="306">
        <v>1.4385670509999999</v>
      </c>
      <c r="N4249" s="306">
        <v>1.7954075709999999</v>
      </c>
    </row>
    <row r="4250" spans="1:14">
      <c r="A4250" s="259" t="s">
        <v>9</v>
      </c>
      <c r="B4250" s="259" t="s">
        <v>150</v>
      </c>
      <c r="C4250" s="259" t="s">
        <v>54</v>
      </c>
      <c r="D4250" s="259" t="s">
        <v>72</v>
      </c>
      <c r="E4250" s="259" t="s">
        <v>72</v>
      </c>
      <c r="F4250" s="259" t="s">
        <v>193</v>
      </c>
      <c r="G4250" s="259" t="s">
        <v>214</v>
      </c>
      <c r="H4250" s="306">
        <v>0</v>
      </c>
      <c r="I4250" s="306">
        <v>0</v>
      </c>
      <c r="J4250" s="306">
        <v>0</v>
      </c>
      <c r="K4250" s="306">
        <v>9.8996425999999998E-2</v>
      </c>
      <c r="L4250" s="306">
        <v>0.51415595800000002</v>
      </c>
      <c r="M4250" s="306">
        <v>0.81483925499999998</v>
      </c>
      <c r="N4250" s="306">
        <v>1.5414637259999999</v>
      </c>
    </row>
    <row r="4251" spans="1:14">
      <c r="A4251" s="259" t="s">
        <v>9</v>
      </c>
      <c r="B4251" s="259" t="s">
        <v>150</v>
      </c>
      <c r="C4251" s="259" t="s">
        <v>55</v>
      </c>
      <c r="D4251" s="259" t="s">
        <v>73</v>
      </c>
      <c r="E4251" s="259" t="s">
        <v>73</v>
      </c>
      <c r="F4251" s="259" t="s">
        <v>193</v>
      </c>
      <c r="G4251" s="259" t="s">
        <v>214</v>
      </c>
      <c r="H4251" s="306">
        <v>0</v>
      </c>
      <c r="I4251" s="306">
        <v>0</v>
      </c>
      <c r="J4251" s="306">
        <v>0</v>
      </c>
      <c r="K4251" s="306">
        <v>0</v>
      </c>
      <c r="L4251" s="306">
        <v>0</v>
      </c>
      <c r="M4251" s="306">
        <v>0</v>
      </c>
      <c r="N4251" s="306">
        <v>0</v>
      </c>
    </row>
    <row r="4252" spans="1:14">
      <c r="A4252" s="259" t="s">
        <v>9</v>
      </c>
      <c r="B4252" s="259" t="s">
        <v>216</v>
      </c>
      <c r="C4252" s="259" t="s">
        <v>48</v>
      </c>
      <c r="D4252" s="259" t="s">
        <v>48</v>
      </c>
      <c r="E4252" s="259" t="s">
        <v>48</v>
      </c>
      <c r="F4252" s="259" t="s">
        <v>193</v>
      </c>
      <c r="G4252" s="259" t="s">
        <v>214</v>
      </c>
      <c r="H4252" s="306">
        <v>0.29015661500000001</v>
      </c>
      <c r="I4252" s="306">
        <v>0</v>
      </c>
      <c r="J4252" s="306">
        <v>0</v>
      </c>
      <c r="K4252" s="306">
        <v>0</v>
      </c>
      <c r="L4252" s="306">
        <v>0</v>
      </c>
      <c r="M4252" s="306">
        <v>0</v>
      </c>
      <c r="N4252" s="306">
        <v>0</v>
      </c>
    </row>
    <row r="4253" spans="1:14">
      <c r="A4253" s="259" t="s">
        <v>9</v>
      </c>
      <c r="B4253" s="259" t="s">
        <v>216</v>
      </c>
      <c r="C4253" s="259" t="s">
        <v>54</v>
      </c>
      <c r="D4253" s="259" t="s">
        <v>54</v>
      </c>
      <c r="E4253" s="259" t="s">
        <v>54</v>
      </c>
      <c r="F4253" s="259" t="s">
        <v>193</v>
      </c>
      <c r="G4253" s="259" t="s">
        <v>214</v>
      </c>
      <c r="H4253" s="306">
        <v>4.0642973790000001</v>
      </c>
      <c r="I4253" s="306">
        <v>2.757049748</v>
      </c>
      <c r="J4253" s="306">
        <v>2.5575059000000002</v>
      </c>
      <c r="K4253" s="306">
        <v>2.8518054140000002</v>
      </c>
      <c r="L4253" s="306">
        <v>3.4051881850000001</v>
      </c>
      <c r="M4253" s="306">
        <v>3.137811557</v>
      </c>
      <c r="N4253" s="306">
        <v>0.79006331900000004</v>
      </c>
    </row>
    <row r="4254" spans="1:14">
      <c r="A4254" s="259" t="s">
        <v>9</v>
      </c>
      <c r="B4254" s="259" t="s">
        <v>216</v>
      </c>
      <c r="C4254" s="259" t="s">
        <v>55</v>
      </c>
      <c r="D4254" s="259" t="s">
        <v>55</v>
      </c>
      <c r="E4254" s="259" t="s">
        <v>55</v>
      </c>
      <c r="F4254" s="259" t="s">
        <v>193</v>
      </c>
      <c r="G4254" s="259" t="s">
        <v>214</v>
      </c>
      <c r="H4254" s="306">
        <v>2.6363148999999999E-2</v>
      </c>
      <c r="I4254" s="306">
        <v>6.8090900000000003E-3</v>
      </c>
      <c r="J4254" s="306">
        <v>6.8091000000000002E-3</v>
      </c>
      <c r="K4254" s="306">
        <v>5.6884880000000002E-3</v>
      </c>
      <c r="L4254" s="306">
        <v>6.8090900000000003E-3</v>
      </c>
      <c r="M4254" s="306">
        <v>1.2345744000000001E-2</v>
      </c>
      <c r="N4254" s="306">
        <v>0.117214345</v>
      </c>
    </row>
    <row r="4255" spans="1:14">
      <c r="A4255" s="259" t="s">
        <v>9</v>
      </c>
      <c r="B4255" s="259" t="s">
        <v>216</v>
      </c>
      <c r="C4255" s="259" t="s">
        <v>56</v>
      </c>
      <c r="D4255" s="259" t="s">
        <v>56</v>
      </c>
      <c r="E4255" s="259" t="s">
        <v>56</v>
      </c>
      <c r="F4255" s="259" t="s">
        <v>193</v>
      </c>
      <c r="G4255" s="259" t="s">
        <v>214</v>
      </c>
      <c r="H4255" s="306">
        <v>0</v>
      </c>
      <c r="I4255" s="306">
        <v>0</v>
      </c>
      <c r="J4255" s="306">
        <v>0</v>
      </c>
      <c r="K4255" s="306">
        <v>0</v>
      </c>
      <c r="L4255" s="306">
        <v>0</v>
      </c>
      <c r="M4255" s="306">
        <v>0</v>
      </c>
      <c r="N4255" s="306">
        <v>0</v>
      </c>
    </row>
    <row r="4256" spans="1:14">
      <c r="A4256" s="259" t="s">
        <v>9</v>
      </c>
      <c r="B4256" s="259" t="s">
        <v>216</v>
      </c>
      <c r="C4256" s="259" t="s">
        <v>54</v>
      </c>
      <c r="D4256" s="259" t="s">
        <v>72</v>
      </c>
      <c r="E4256" s="259" t="s">
        <v>72</v>
      </c>
      <c r="F4256" s="259" t="s">
        <v>193</v>
      </c>
      <c r="G4256" s="259" t="s">
        <v>214</v>
      </c>
      <c r="H4256" s="306">
        <v>0</v>
      </c>
      <c r="I4256" s="306">
        <v>0</v>
      </c>
      <c r="J4256" s="306">
        <v>0</v>
      </c>
      <c r="K4256" s="306">
        <v>0</v>
      </c>
      <c r="L4256" s="306">
        <v>0</v>
      </c>
      <c r="M4256" s="306">
        <v>0</v>
      </c>
      <c r="N4256" s="306">
        <v>0</v>
      </c>
    </row>
    <row r="4257" spans="1:14">
      <c r="A4257" s="259" t="s">
        <v>9</v>
      </c>
      <c r="B4257" s="259" t="s">
        <v>216</v>
      </c>
      <c r="C4257" s="259" t="s">
        <v>55</v>
      </c>
      <c r="D4257" s="259" t="s">
        <v>73</v>
      </c>
      <c r="E4257" s="259" t="s">
        <v>73</v>
      </c>
      <c r="F4257" s="259" t="s">
        <v>193</v>
      </c>
      <c r="G4257" s="259" t="s">
        <v>214</v>
      </c>
      <c r="H4257" s="306">
        <v>0</v>
      </c>
      <c r="I4257" s="306">
        <v>0</v>
      </c>
      <c r="J4257" s="306">
        <v>2.1851000000000001E-3</v>
      </c>
      <c r="K4257" s="306">
        <v>2.185064E-3</v>
      </c>
      <c r="L4257" s="306">
        <v>2.185064E-3</v>
      </c>
      <c r="M4257" s="306">
        <v>1.4440822000000001E-2</v>
      </c>
      <c r="N4257" s="306">
        <v>4.0450017999999997E-2</v>
      </c>
    </row>
    <row r="4258" spans="1:14">
      <c r="A4258" s="259" t="s">
        <v>9</v>
      </c>
      <c r="B4258" s="259" t="s">
        <v>217</v>
      </c>
      <c r="C4258" s="259" t="s">
        <v>48</v>
      </c>
      <c r="D4258" s="259" t="s">
        <v>48</v>
      </c>
      <c r="E4258" s="259" t="s">
        <v>48</v>
      </c>
      <c r="F4258" s="259" t="s">
        <v>193</v>
      </c>
      <c r="G4258" s="259" t="s">
        <v>214</v>
      </c>
      <c r="H4258" s="306">
        <v>134.34049379999999</v>
      </c>
      <c r="I4258" s="306">
        <v>58.511748679999997</v>
      </c>
      <c r="J4258" s="306">
        <v>31.743822000000002</v>
      </c>
      <c r="K4258" s="306">
        <v>0</v>
      </c>
      <c r="L4258" s="306">
        <v>0</v>
      </c>
      <c r="M4258" s="306">
        <v>0</v>
      </c>
      <c r="N4258" s="306">
        <v>0</v>
      </c>
    </row>
    <row r="4259" spans="1:14">
      <c r="A4259" s="259" t="s">
        <v>9</v>
      </c>
      <c r="B4259" s="259" t="s">
        <v>217</v>
      </c>
      <c r="C4259" s="259" t="s">
        <v>54</v>
      </c>
      <c r="D4259" s="259" t="s">
        <v>54</v>
      </c>
      <c r="E4259" s="259" t="s">
        <v>54</v>
      </c>
      <c r="F4259" s="259" t="s">
        <v>193</v>
      </c>
      <c r="G4259" s="259" t="s">
        <v>214</v>
      </c>
      <c r="H4259" s="306">
        <v>101.2676024</v>
      </c>
      <c r="I4259" s="306">
        <v>101.30616240000001</v>
      </c>
      <c r="J4259" s="306">
        <v>97.897339000000002</v>
      </c>
      <c r="K4259" s="306">
        <v>114.3956587</v>
      </c>
      <c r="L4259" s="306">
        <v>114.4488403</v>
      </c>
      <c r="M4259" s="306">
        <v>93.27704344</v>
      </c>
      <c r="N4259" s="306">
        <v>27.40147391</v>
      </c>
    </row>
    <row r="4260" spans="1:14">
      <c r="A4260" s="259" t="s">
        <v>9</v>
      </c>
      <c r="B4260" s="259" t="s">
        <v>217</v>
      </c>
      <c r="C4260" s="259" t="s">
        <v>55</v>
      </c>
      <c r="D4260" s="259" t="s">
        <v>55</v>
      </c>
      <c r="E4260" s="259" t="s">
        <v>55</v>
      </c>
      <c r="F4260" s="259" t="s">
        <v>193</v>
      </c>
      <c r="G4260" s="259" t="s">
        <v>214</v>
      </c>
      <c r="H4260" s="306">
        <v>1.1556456690000001</v>
      </c>
      <c r="I4260" s="306">
        <v>0.86852163100000002</v>
      </c>
      <c r="J4260" s="306">
        <v>0.84387489999999998</v>
      </c>
      <c r="K4260" s="306">
        <v>1.306335587</v>
      </c>
      <c r="L4260" s="306">
        <v>0.93515686899999995</v>
      </c>
      <c r="M4260" s="306">
        <v>0.233909747</v>
      </c>
      <c r="N4260" s="306">
        <v>3.7991401000000001E-2</v>
      </c>
    </row>
    <row r="4261" spans="1:14">
      <c r="A4261" s="259" t="s">
        <v>9</v>
      </c>
      <c r="B4261" s="259" t="s">
        <v>217</v>
      </c>
      <c r="C4261" s="259" t="s">
        <v>56</v>
      </c>
      <c r="D4261" s="259" t="s">
        <v>56</v>
      </c>
      <c r="E4261" s="259" t="s">
        <v>56</v>
      </c>
      <c r="F4261" s="259" t="s">
        <v>193</v>
      </c>
      <c r="G4261" s="259" t="s">
        <v>214</v>
      </c>
      <c r="H4261" s="306">
        <v>0.100428789</v>
      </c>
      <c r="I4261" s="306">
        <v>0.60626018999999998</v>
      </c>
      <c r="J4261" s="306">
        <v>0.60769499999999999</v>
      </c>
      <c r="K4261" s="306">
        <v>1.2803973449999999</v>
      </c>
      <c r="L4261" s="306">
        <v>0.78389232200000003</v>
      </c>
      <c r="M4261" s="306">
        <v>0.607695031</v>
      </c>
      <c r="N4261" s="306">
        <v>5.5536776000000003E-2</v>
      </c>
    </row>
    <row r="4262" spans="1:14">
      <c r="A4262" s="259" t="s">
        <v>9</v>
      </c>
      <c r="B4262" s="259" t="s">
        <v>217</v>
      </c>
      <c r="C4262" s="259" t="s">
        <v>54</v>
      </c>
      <c r="D4262" s="259" t="s">
        <v>72</v>
      </c>
      <c r="E4262" s="259" t="s">
        <v>72</v>
      </c>
      <c r="F4262" s="259" t="s">
        <v>193</v>
      </c>
      <c r="G4262" s="259" t="s">
        <v>214</v>
      </c>
      <c r="H4262" s="306">
        <v>0</v>
      </c>
      <c r="I4262" s="306">
        <v>22.22400494</v>
      </c>
      <c r="J4262" s="306">
        <v>25.621475</v>
      </c>
      <c r="K4262" s="306">
        <v>21.95317889</v>
      </c>
      <c r="L4262" s="306">
        <v>25.83951338</v>
      </c>
      <c r="M4262" s="306">
        <v>25.83951338</v>
      </c>
      <c r="N4262" s="306">
        <v>23.140132430000001</v>
      </c>
    </row>
    <row r="4263" spans="1:14">
      <c r="A4263" s="259" t="s">
        <v>9</v>
      </c>
      <c r="B4263" s="259" t="s">
        <v>217</v>
      </c>
      <c r="C4263" s="259" t="s">
        <v>55</v>
      </c>
      <c r="D4263" s="259" t="s">
        <v>73</v>
      </c>
      <c r="E4263" s="259" t="s">
        <v>73</v>
      </c>
      <c r="F4263" s="259" t="s">
        <v>193</v>
      </c>
      <c r="G4263" s="259" t="s">
        <v>214</v>
      </c>
      <c r="H4263" s="306">
        <v>0</v>
      </c>
      <c r="I4263" s="306">
        <v>0</v>
      </c>
      <c r="J4263" s="306">
        <v>0</v>
      </c>
      <c r="K4263" s="306">
        <v>0</v>
      </c>
      <c r="L4263" s="306">
        <v>0</v>
      </c>
      <c r="M4263" s="306">
        <v>0</v>
      </c>
      <c r="N4263" s="306">
        <v>0</v>
      </c>
    </row>
    <row r="4265" spans="1:14">
      <c r="A4265" s="259" t="s">
        <v>2</v>
      </c>
      <c r="B4265" s="259" t="s">
        <v>43</v>
      </c>
      <c r="C4265" s="259" t="s">
        <v>203</v>
      </c>
      <c r="D4265" s="259" t="s">
        <v>204</v>
      </c>
      <c r="E4265" s="259" t="s">
        <v>205</v>
      </c>
      <c r="F4265" s="259" t="s">
        <v>99</v>
      </c>
      <c r="G4265" s="259" t="s">
        <v>46</v>
      </c>
      <c r="H4265" s="306">
        <v>2025</v>
      </c>
      <c r="I4265" s="306">
        <v>2028</v>
      </c>
      <c r="J4265" s="306">
        <v>2030</v>
      </c>
      <c r="K4265" s="306">
        <v>2032</v>
      </c>
      <c r="L4265" s="306">
        <v>2035</v>
      </c>
      <c r="M4265" s="306">
        <v>2037</v>
      </c>
      <c r="N4265" s="306">
        <v>2040</v>
      </c>
    </row>
    <row r="4266" spans="1:14">
      <c r="A4266" s="259" t="s">
        <v>9</v>
      </c>
      <c r="B4266" s="259" t="s">
        <v>128</v>
      </c>
      <c r="C4266" s="259" t="s">
        <v>48</v>
      </c>
      <c r="D4266" s="259" t="s">
        <v>48</v>
      </c>
      <c r="E4266" s="259" t="s">
        <v>48</v>
      </c>
      <c r="F4266" s="259" t="s">
        <v>193</v>
      </c>
      <c r="G4266" s="259" t="s">
        <v>214</v>
      </c>
      <c r="H4266" s="306">
        <v>627.32698049999999</v>
      </c>
      <c r="I4266" s="306">
        <v>404.8221365</v>
      </c>
      <c r="J4266" s="306">
        <v>167.74258</v>
      </c>
      <c r="K4266" s="306">
        <v>7.9958780039999997</v>
      </c>
      <c r="L4266" s="306">
        <v>8.2531773909999995</v>
      </c>
      <c r="M4266" s="306">
        <v>7.6067777630000002</v>
      </c>
      <c r="N4266" s="306">
        <v>6.5153892000000004</v>
      </c>
    </row>
    <row r="4267" spans="1:14">
      <c r="A4267" s="259" t="s">
        <v>9</v>
      </c>
      <c r="B4267" s="259" t="s">
        <v>128</v>
      </c>
      <c r="C4267" s="259" t="s">
        <v>54</v>
      </c>
      <c r="D4267" s="259" t="s">
        <v>54</v>
      </c>
      <c r="E4267" s="259" t="s">
        <v>54</v>
      </c>
      <c r="F4267" s="259" t="s">
        <v>193</v>
      </c>
      <c r="G4267" s="259" t="s">
        <v>214</v>
      </c>
      <c r="H4267" s="306">
        <v>476.36362880000001</v>
      </c>
      <c r="I4267" s="306">
        <v>497.19773090000001</v>
      </c>
      <c r="J4267" s="306">
        <v>448.56130000000002</v>
      </c>
      <c r="K4267" s="306">
        <v>474.60363530000001</v>
      </c>
      <c r="L4267" s="306">
        <v>463.08195080000002</v>
      </c>
      <c r="M4267" s="306">
        <v>408.7229145</v>
      </c>
      <c r="N4267" s="306">
        <v>180.0228323</v>
      </c>
    </row>
    <row r="4268" spans="1:14">
      <c r="A4268" s="259" t="s">
        <v>9</v>
      </c>
      <c r="B4268" s="259" t="s">
        <v>128</v>
      </c>
      <c r="C4268" s="259" t="s">
        <v>55</v>
      </c>
      <c r="D4268" s="259" t="s">
        <v>55</v>
      </c>
      <c r="E4268" s="259" t="s">
        <v>55</v>
      </c>
      <c r="F4268" s="259" t="s">
        <v>193</v>
      </c>
      <c r="G4268" s="259" t="s">
        <v>214</v>
      </c>
      <c r="H4268" s="306">
        <v>9.1472307429999997</v>
      </c>
      <c r="I4268" s="306">
        <v>7.4880164709999999</v>
      </c>
      <c r="J4268" s="306">
        <v>7.9336051999999997</v>
      </c>
      <c r="K4268" s="306">
        <v>8.9196326460000002</v>
      </c>
      <c r="L4268" s="306">
        <v>4.2948794079999999</v>
      </c>
      <c r="M4268" s="306">
        <v>2.0397138419999998</v>
      </c>
      <c r="N4268" s="306">
        <v>1.6305375499999999</v>
      </c>
    </row>
    <row r="4269" spans="1:14">
      <c r="A4269" s="259" t="s">
        <v>9</v>
      </c>
      <c r="B4269" s="259" t="s">
        <v>128</v>
      </c>
      <c r="C4269" s="259" t="s">
        <v>56</v>
      </c>
      <c r="D4269" s="259" t="s">
        <v>56</v>
      </c>
      <c r="E4269" s="259" t="s">
        <v>56</v>
      </c>
      <c r="F4269" s="259" t="s">
        <v>193</v>
      </c>
      <c r="G4269" s="259" t="s">
        <v>214</v>
      </c>
      <c r="H4269" s="306">
        <v>11.98097473</v>
      </c>
      <c r="I4269" s="306">
        <v>14.7677893</v>
      </c>
      <c r="J4269" s="306">
        <v>19.695018999999998</v>
      </c>
      <c r="K4269" s="306">
        <v>26.141936659999999</v>
      </c>
      <c r="L4269" s="306">
        <v>11.54229958</v>
      </c>
      <c r="M4269" s="306">
        <v>6.2155635480000004</v>
      </c>
      <c r="N4269" s="306">
        <v>2.012108161</v>
      </c>
    </row>
    <row r="4270" spans="1:14">
      <c r="A4270" s="259" t="s">
        <v>9</v>
      </c>
      <c r="B4270" s="259" t="s">
        <v>128</v>
      </c>
      <c r="C4270" s="259" t="s">
        <v>54</v>
      </c>
      <c r="D4270" s="259" t="s">
        <v>72</v>
      </c>
      <c r="E4270" s="259" t="s">
        <v>72</v>
      </c>
      <c r="F4270" s="259" t="s">
        <v>193</v>
      </c>
      <c r="G4270" s="259" t="s">
        <v>214</v>
      </c>
      <c r="H4270" s="306">
        <v>0</v>
      </c>
      <c r="I4270" s="306">
        <v>81.710498279999996</v>
      </c>
      <c r="J4270" s="306">
        <v>88.013981999999999</v>
      </c>
      <c r="K4270" s="306">
        <v>74.281857819999999</v>
      </c>
      <c r="L4270" s="306">
        <v>82.441230110000006</v>
      </c>
      <c r="M4270" s="306">
        <v>82.876513529999997</v>
      </c>
      <c r="N4270" s="306">
        <v>77.509569889999995</v>
      </c>
    </row>
    <row r="4271" spans="1:14">
      <c r="A4271" s="259" t="s">
        <v>9</v>
      </c>
      <c r="B4271" s="259" t="s">
        <v>128</v>
      </c>
      <c r="C4271" s="259" t="s">
        <v>55</v>
      </c>
      <c r="D4271" s="259" t="s">
        <v>73</v>
      </c>
      <c r="E4271" s="259" t="s">
        <v>73</v>
      </c>
      <c r="F4271" s="259" t="s">
        <v>193</v>
      </c>
      <c r="G4271" s="259" t="s">
        <v>214</v>
      </c>
      <c r="H4271" s="306">
        <v>0</v>
      </c>
      <c r="I4271" s="306">
        <v>0.187619652</v>
      </c>
      <c r="J4271" s="306">
        <v>0.2008354</v>
      </c>
      <c r="K4271" s="306">
        <v>13.95246715</v>
      </c>
      <c r="L4271" s="306">
        <v>12.581031210000001</v>
      </c>
      <c r="M4271" s="306">
        <v>3.6866620380000001</v>
      </c>
      <c r="N4271" s="306">
        <v>1.723160273</v>
      </c>
    </row>
    <row r="4273" spans="1:14">
      <c r="A4273" s="259" t="s">
        <v>2</v>
      </c>
      <c r="B4273" s="259" t="s">
        <v>43</v>
      </c>
      <c r="C4273" s="259" t="s">
        <v>132</v>
      </c>
      <c r="D4273" s="259" t="s">
        <v>218</v>
      </c>
      <c r="E4273" s="259" t="s">
        <v>219</v>
      </c>
      <c r="F4273" s="259" t="s">
        <v>99</v>
      </c>
      <c r="G4273" s="259" t="s">
        <v>46</v>
      </c>
      <c r="H4273" s="306">
        <v>2025</v>
      </c>
      <c r="I4273" s="306">
        <v>2028</v>
      </c>
      <c r="J4273" s="306">
        <v>2030</v>
      </c>
      <c r="K4273" s="306">
        <v>2032</v>
      </c>
      <c r="L4273" s="306">
        <v>2035</v>
      </c>
      <c r="M4273" s="306">
        <v>2037</v>
      </c>
      <c r="N4273" s="306">
        <v>2040</v>
      </c>
    </row>
    <row r="4274" spans="1:14">
      <c r="A4274" s="259" t="s">
        <v>9</v>
      </c>
      <c r="B4274" s="259" t="s">
        <v>18</v>
      </c>
      <c r="C4274" s="259" t="s">
        <v>133</v>
      </c>
      <c r="D4274" s="259" t="s">
        <v>220</v>
      </c>
      <c r="E4274" s="259" t="s">
        <v>48</v>
      </c>
      <c r="F4274" s="259" t="s">
        <v>131</v>
      </c>
      <c r="G4274" s="259" t="s">
        <v>221</v>
      </c>
      <c r="H4274" s="306">
        <v>0</v>
      </c>
      <c r="I4274" s="306">
        <v>0</v>
      </c>
      <c r="J4274" s="306">
        <v>0</v>
      </c>
      <c r="K4274" s="306">
        <v>0</v>
      </c>
      <c r="L4274" s="306">
        <v>0</v>
      </c>
      <c r="M4274" s="306">
        <v>0</v>
      </c>
      <c r="N4274" s="306">
        <v>0</v>
      </c>
    </row>
    <row r="4275" spans="1:14">
      <c r="A4275" s="259" t="s">
        <v>9</v>
      </c>
      <c r="B4275" s="259" t="s">
        <v>18</v>
      </c>
      <c r="C4275" s="259" t="s">
        <v>133</v>
      </c>
      <c r="D4275" s="259" t="s">
        <v>220</v>
      </c>
      <c r="E4275" s="259" t="s">
        <v>137</v>
      </c>
      <c r="F4275" s="259" t="s">
        <v>131</v>
      </c>
      <c r="G4275" s="259" t="s">
        <v>221</v>
      </c>
      <c r="H4275" s="306">
        <v>119.1936212</v>
      </c>
      <c r="I4275" s="306">
        <v>120.2904843</v>
      </c>
      <c r="J4275" s="306">
        <v>68.406396000000001</v>
      </c>
      <c r="K4275" s="306">
        <v>73.055500100000003</v>
      </c>
      <c r="L4275" s="306">
        <v>55.855266540000002</v>
      </c>
      <c r="M4275" s="306">
        <v>50.874258050000002</v>
      </c>
      <c r="N4275" s="306">
        <v>14.50661903</v>
      </c>
    </row>
    <row r="4276" spans="1:14">
      <c r="A4276" s="259" t="s">
        <v>9</v>
      </c>
      <c r="B4276" s="259" t="s">
        <v>18</v>
      </c>
      <c r="C4276" s="259" t="s">
        <v>133</v>
      </c>
      <c r="D4276" s="259" t="s">
        <v>220</v>
      </c>
      <c r="E4276" s="259" t="s">
        <v>136</v>
      </c>
      <c r="F4276" s="259" t="s">
        <v>131</v>
      </c>
      <c r="G4276" s="259" t="s">
        <v>221</v>
      </c>
      <c r="H4276" s="306">
        <v>0</v>
      </c>
      <c r="I4276" s="306">
        <v>0</v>
      </c>
      <c r="J4276" s="306">
        <v>0</v>
      </c>
      <c r="K4276" s="306">
        <v>0</v>
      </c>
      <c r="L4276" s="306">
        <v>0</v>
      </c>
      <c r="M4276" s="306">
        <v>0</v>
      </c>
      <c r="N4276" s="306">
        <v>0</v>
      </c>
    </row>
    <row r="4277" spans="1:14">
      <c r="A4277" s="259" t="s">
        <v>9</v>
      </c>
      <c r="B4277" s="259" t="s">
        <v>18</v>
      </c>
      <c r="C4277" s="259" t="s">
        <v>141</v>
      </c>
      <c r="D4277" s="259" t="s">
        <v>220</v>
      </c>
      <c r="E4277" s="259" t="s">
        <v>48</v>
      </c>
      <c r="F4277" s="259" t="s">
        <v>131</v>
      </c>
      <c r="G4277" s="259" t="s">
        <v>221</v>
      </c>
      <c r="H4277" s="306">
        <v>0</v>
      </c>
      <c r="I4277" s="306">
        <v>0</v>
      </c>
      <c r="J4277" s="306">
        <v>0</v>
      </c>
      <c r="K4277" s="306">
        <v>0</v>
      </c>
      <c r="L4277" s="306">
        <v>0</v>
      </c>
      <c r="M4277" s="306">
        <v>0</v>
      </c>
      <c r="N4277" s="306">
        <v>0</v>
      </c>
    </row>
    <row r="4278" spans="1:14">
      <c r="A4278" s="259" t="s">
        <v>9</v>
      </c>
      <c r="B4278" s="259" t="s">
        <v>18</v>
      </c>
      <c r="C4278" s="259" t="s">
        <v>141</v>
      </c>
      <c r="D4278" s="259" t="s">
        <v>220</v>
      </c>
      <c r="E4278" s="259" t="s">
        <v>137</v>
      </c>
      <c r="F4278" s="259" t="s">
        <v>131</v>
      </c>
      <c r="G4278" s="259" t="s">
        <v>221</v>
      </c>
      <c r="H4278" s="306">
        <v>29.027633229999999</v>
      </c>
      <c r="I4278" s="306">
        <v>33.268020020000002</v>
      </c>
      <c r="J4278" s="306">
        <v>17.677481</v>
      </c>
      <c r="K4278" s="306">
        <v>13.96989168</v>
      </c>
      <c r="L4278" s="306">
        <v>5.2305659770000004</v>
      </c>
      <c r="M4278" s="306">
        <v>7.9044514850000001</v>
      </c>
      <c r="N4278" s="306">
        <v>5.3523330849999997</v>
      </c>
    </row>
    <row r="4279" spans="1:14">
      <c r="A4279" s="259" t="s">
        <v>9</v>
      </c>
      <c r="B4279" s="259" t="s">
        <v>18</v>
      </c>
      <c r="C4279" s="259" t="s">
        <v>141</v>
      </c>
      <c r="D4279" s="259" t="s">
        <v>220</v>
      </c>
      <c r="E4279" s="259" t="s">
        <v>136</v>
      </c>
      <c r="F4279" s="259" t="s">
        <v>131</v>
      </c>
      <c r="G4279" s="259" t="s">
        <v>221</v>
      </c>
      <c r="H4279" s="306">
        <v>0</v>
      </c>
      <c r="I4279" s="306">
        <v>0</v>
      </c>
      <c r="J4279" s="306">
        <v>0</v>
      </c>
      <c r="K4279" s="306">
        <v>0</v>
      </c>
      <c r="L4279" s="306">
        <v>0</v>
      </c>
      <c r="M4279" s="306">
        <v>0</v>
      </c>
      <c r="N4279" s="306">
        <v>0</v>
      </c>
    </row>
    <row r="4280" spans="1:14">
      <c r="A4280" s="259" t="s">
        <v>9</v>
      </c>
      <c r="B4280" s="259" t="s">
        <v>19</v>
      </c>
      <c r="C4280" s="259" t="s">
        <v>133</v>
      </c>
      <c r="D4280" s="259" t="s">
        <v>220</v>
      </c>
      <c r="E4280" s="259" t="s">
        <v>48</v>
      </c>
      <c r="F4280" s="259" t="s">
        <v>131</v>
      </c>
      <c r="G4280" s="259" t="s">
        <v>221</v>
      </c>
      <c r="H4280" s="306">
        <v>1.815014659</v>
      </c>
      <c r="I4280" s="306">
        <v>0</v>
      </c>
      <c r="J4280" s="306">
        <v>0</v>
      </c>
      <c r="K4280" s="306">
        <v>0</v>
      </c>
      <c r="L4280" s="306">
        <v>0</v>
      </c>
      <c r="M4280" s="306">
        <v>0</v>
      </c>
      <c r="N4280" s="306">
        <v>0</v>
      </c>
    </row>
    <row r="4281" spans="1:14">
      <c r="A4281" s="259" t="s">
        <v>9</v>
      </c>
      <c r="B4281" s="259" t="s">
        <v>19</v>
      </c>
      <c r="C4281" s="259" t="s">
        <v>133</v>
      </c>
      <c r="D4281" s="259" t="s">
        <v>220</v>
      </c>
      <c r="E4281" s="259" t="s">
        <v>137</v>
      </c>
      <c r="F4281" s="259" t="s">
        <v>131</v>
      </c>
      <c r="G4281" s="259" t="s">
        <v>221</v>
      </c>
      <c r="H4281" s="306">
        <v>10.05333856</v>
      </c>
      <c r="I4281" s="306">
        <v>5.0999834630000001</v>
      </c>
      <c r="J4281" s="306">
        <v>5.1165000000000003</v>
      </c>
      <c r="K4281" s="306">
        <v>5.6604869239999998</v>
      </c>
      <c r="L4281" s="306">
        <v>6.3641554229999997</v>
      </c>
      <c r="M4281" s="306">
        <v>7.2886253119999997</v>
      </c>
      <c r="N4281" s="306">
        <v>2.4775455169999998</v>
      </c>
    </row>
    <row r="4282" spans="1:14">
      <c r="A4282" s="259" t="s">
        <v>9</v>
      </c>
      <c r="B4282" s="259" t="s">
        <v>19</v>
      </c>
      <c r="C4282" s="259" t="s">
        <v>133</v>
      </c>
      <c r="D4282" s="259" t="s">
        <v>220</v>
      </c>
      <c r="E4282" s="259" t="s">
        <v>136</v>
      </c>
      <c r="F4282" s="259" t="s">
        <v>131</v>
      </c>
      <c r="G4282" s="259" t="s">
        <v>221</v>
      </c>
      <c r="H4282" s="306">
        <v>0</v>
      </c>
      <c r="I4282" s="306">
        <v>0</v>
      </c>
      <c r="J4282" s="306">
        <v>0</v>
      </c>
      <c r="K4282" s="306">
        <v>0</v>
      </c>
      <c r="L4282" s="306">
        <v>0</v>
      </c>
      <c r="M4282" s="306">
        <v>0</v>
      </c>
      <c r="N4282" s="306">
        <v>0</v>
      </c>
    </row>
    <row r="4283" spans="1:14">
      <c r="A4283" s="259" t="s">
        <v>9</v>
      </c>
      <c r="B4283" s="259" t="s">
        <v>19</v>
      </c>
      <c r="C4283" s="259" t="s">
        <v>141</v>
      </c>
      <c r="D4283" s="259" t="s">
        <v>220</v>
      </c>
      <c r="E4283" s="259" t="s">
        <v>48</v>
      </c>
      <c r="F4283" s="259" t="s">
        <v>131</v>
      </c>
      <c r="G4283" s="259" t="s">
        <v>221</v>
      </c>
      <c r="H4283" s="306">
        <v>1.815014659</v>
      </c>
      <c r="I4283" s="306">
        <v>0</v>
      </c>
      <c r="J4283" s="306">
        <v>0</v>
      </c>
      <c r="K4283" s="306">
        <v>0</v>
      </c>
      <c r="L4283" s="306">
        <v>0</v>
      </c>
      <c r="M4283" s="306">
        <v>0</v>
      </c>
      <c r="N4283" s="306">
        <v>0</v>
      </c>
    </row>
    <row r="4284" spans="1:14">
      <c r="A4284" s="259" t="s">
        <v>9</v>
      </c>
      <c r="B4284" s="259" t="s">
        <v>19</v>
      </c>
      <c r="C4284" s="259" t="s">
        <v>141</v>
      </c>
      <c r="D4284" s="259" t="s">
        <v>220</v>
      </c>
      <c r="E4284" s="259" t="s">
        <v>137</v>
      </c>
      <c r="F4284" s="259" t="s">
        <v>131</v>
      </c>
      <c r="G4284" s="259" t="s">
        <v>221</v>
      </c>
      <c r="H4284" s="306">
        <v>9.7343561999999995E-2</v>
      </c>
      <c r="I4284" s="306">
        <v>9.7343561999999995E-2</v>
      </c>
      <c r="J4284" s="306">
        <v>0.1245583</v>
      </c>
      <c r="K4284" s="306">
        <v>0.276215867</v>
      </c>
      <c r="L4284" s="306">
        <v>0.27621875099999998</v>
      </c>
      <c r="M4284" s="306">
        <v>0.27621875099999998</v>
      </c>
      <c r="N4284" s="306">
        <v>0.15165914999999999</v>
      </c>
    </row>
    <row r="4285" spans="1:14">
      <c r="A4285" s="259" t="s">
        <v>9</v>
      </c>
      <c r="B4285" s="259" t="s">
        <v>19</v>
      </c>
      <c r="C4285" s="259" t="s">
        <v>141</v>
      </c>
      <c r="D4285" s="259" t="s">
        <v>220</v>
      </c>
      <c r="E4285" s="259" t="s">
        <v>136</v>
      </c>
      <c r="F4285" s="259" t="s">
        <v>131</v>
      </c>
      <c r="G4285" s="259" t="s">
        <v>221</v>
      </c>
      <c r="H4285" s="306">
        <v>0</v>
      </c>
      <c r="I4285" s="306">
        <v>0</v>
      </c>
      <c r="J4285" s="306">
        <v>0</v>
      </c>
      <c r="K4285" s="306">
        <v>0</v>
      </c>
      <c r="L4285" s="306">
        <v>0</v>
      </c>
      <c r="M4285" s="306">
        <v>0</v>
      </c>
      <c r="N4285" s="306">
        <v>0</v>
      </c>
    </row>
    <row r="4286" spans="1:14">
      <c r="A4286" s="259" t="s">
        <v>9</v>
      </c>
      <c r="B4286" s="259" t="s">
        <v>20</v>
      </c>
      <c r="C4286" s="259" t="s">
        <v>133</v>
      </c>
      <c r="D4286" s="259" t="s">
        <v>220</v>
      </c>
      <c r="E4286" s="259" t="s">
        <v>48</v>
      </c>
      <c r="F4286" s="259" t="s">
        <v>131</v>
      </c>
      <c r="G4286" s="259" t="s">
        <v>221</v>
      </c>
      <c r="H4286" s="306">
        <v>0</v>
      </c>
      <c r="I4286" s="306">
        <v>0</v>
      </c>
      <c r="J4286" s="306">
        <v>0</v>
      </c>
      <c r="K4286" s="306">
        <v>0</v>
      </c>
      <c r="L4286" s="306">
        <v>0</v>
      </c>
      <c r="M4286" s="306">
        <v>0</v>
      </c>
      <c r="N4286" s="306">
        <v>0</v>
      </c>
    </row>
    <row r="4287" spans="1:14">
      <c r="A4287" s="259" t="s">
        <v>9</v>
      </c>
      <c r="B4287" s="259" t="s">
        <v>20</v>
      </c>
      <c r="C4287" s="259" t="s">
        <v>133</v>
      </c>
      <c r="D4287" s="259" t="s">
        <v>220</v>
      </c>
      <c r="E4287" s="259" t="s">
        <v>137</v>
      </c>
      <c r="F4287" s="259" t="s">
        <v>131</v>
      </c>
      <c r="G4287" s="259" t="s">
        <v>221</v>
      </c>
      <c r="H4287" s="306">
        <v>4.2331942290000004</v>
      </c>
      <c r="I4287" s="306">
        <v>1.7772041380000001</v>
      </c>
      <c r="J4287" s="306">
        <v>0.38428220000000002</v>
      </c>
      <c r="K4287" s="306">
        <v>4.0405821470000003</v>
      </c>
      <c r="L4287" s="306">
        <v>0.56465635000000003</v>
      </c>
      <c r="M4287" s="306">
        <v>0.61543488400000002</v>
      </c>
      <c r="N4287" s="306">
        <v>3.0951836999999999E-2</v>
      </c>
    </row>
    <row r="4288" spans="1:14">
      <c r="A4288" s="259" t="s">
        <v>9</v>
      </c>
      <c r="B4288" s="259" t="s">
        <v>20</v>
      </c>
      <c r="C4288" s="259" t="s">
        <v>133</v>
      </c>
      <c r="D4288" s="259" t="s">
        <v>220</v>
      </c>
      <c r="E4288" s="259" t="s">
        <v>136</v>
      </c>
      <c r="F4288" s="259" t="s">
        <v>131</v>
      </c>
      <c r="G4288" s="259" t="s">
        <v>221</v>
      </c>
      <c r="H4288" s="306">
        <v>0</v>
      </c>
      <c r="I4288" s="306">
        <v>0</v>
      </c>
      <c r="J4288" s="306">
        <v>0</v>
      </c>
      <c r="K4288" s="306">
        <v>0</v>
      </c>
      <c r="L4288" s="306">
        <v>0</v>
      </c>
      <c r="M4288" s="306">
        <v>0</v>
      </c>
      <c r="N4288" s="306">
        <v>0</v>
      </c>
    </row>
    <row r="4289" spans="1:14">
      <c r="A4289" s="259" t="s">
        <v>9</v>
      </c>
      <c r="B4289" s="259" t="s">
        <v>20</v>
      </c>
      <c r="C4289" s="259" t="s">
        <v>141</v>
      </c>
      <c r="D4289" s="259" t="s">
        <v>220</v>
      </c>
      <c r="E4289" s="259" t="s">
        <v>48</v>
      </c>
      <c r="F4289" s="259" t="s">
        <v>131</v>
      </c>
      <c r="G4289" s="259" t="s">
        <v>221</v>
      </c>
      <c r="H4289" s="306">
        <v>0</v>
      </c>
      <c r="I4289" s="306">
        <v>0</v>
      </c>
      <c r="J4289" s="306">
        <v>0</v>
      </c>
      <c r="K4289" s="306">
        <v>0</v>
      </c>
      <c r="L4289" s="306">
        <v>0</v>
      </c>
      <c r="M4289" s="306">
        <v>0</v>
      </c>
      <c r="N4289" s="306">
        <v>0</v>
      </c>
    </row>
    <row r="4290" spans="1:14">
      <c r="A4290" s="259" t="s">
        <v>9</v>
      </c>
      <c r="B4290" s="259" t="s">
        <v>20</v>
      </c>
      <c r="C4290" s="259" t="s">
        <v>141</v>
      </c>
      <c r="D4290" s="259" t="s">
        <v>220</v>
      </c>
      <c r="E4290" s="259" t="s">
        <v>137</v>
      </c>
      <c r="F4290" s="259" t="s">
        <v>131</v>
      </c>
      <c r="G4290" s="259" t="s">
        <v>221</v>
      </c>
      <c r="H4290" s="306">
        <v>0.13464246499999999</v>
      </c>
      <c r="I4290" s="306">
        <v>0</v>
      </c>
      <c r="J4290" s="306">
        <v>0</v>
      </c>
      <c r="K4290" s="306">
        <v>0</v>
      </c>
      <c r="L4290" s="306">
        <v>0</v>
      </c>
      <c r="M4290" s="306">
        <v>0</v>
      </c>
      <c r="N4290" s="306">
        <v>0</v>
      </c>
    </row>
    <row r="4291" spans="1:14">
      <c r="A4291" s="259" t="s">
        <v>9</v>
      </c>
      <c r="B4291" s="259" t="s">
        <v>20</v>
      </c>
      <c r="C4291" s="259" t="s">
        <v>141</v>
      </c>
      <c r="D4291" s="259" t="s">
        <v>220</v>
      </c>
      <c r="E4291" s="259" t="s">
        <v>136</v>
      </c>
      <c r="F4291" s="259" t="s">
        <v>131</v>
      </c>
      <c r="G4291" s="259" t="s">
        <v>221</v>
      </c>
      <c r="H4291" s="306">
        <v>0</v>
      </c>
      <c r="I4291" s="306">
        <v>0</v>
      </c>
      <c r="J4291" s="306">
        <v>0</v>
      </c>
      <c r="K4291" s="306">
        <v>0</v>
      </c>
      <c r="L4291" s="306">
        <v>0</v>
      </c>
      <c r="M4291" s="306">
        <v>0</v>
      </c>
      <c r="N4291" s="306">
        <v>0</v>
      </c>
    </row>
    <row r="4292" spans="1:14">
      <c r="A4292" s="259" t="s">
        <v>9</v>
      </c>
      <c r="B4292" s="259" t="s">
        <v>21</v>
      </c>
      <c r="C4292" s="259" t="s">
        <v>133</v>
      </c>
      <c r="D4292" s="259" t="s">
        <v>220</v>
      </c>
      <c r="E4292" s="259" t="s">
        <v>48</v>
      </c>
      <c r="F4292" s="259" t="s">
        <v>131</v>
      </c>
      <c r="G4292" s="259" t="s">
        <v>221</v>
      </c>
      <c r="H4292" s="306">
        <v>0</v>
      </c>
      <c r="I4292" s="306">
        <v>0</v>
      </c>
      <c r="J4292" s="306">
        <v>0</v>
      </c>
      <c r="K4292" s="306">
        <v>0</v>
      </c>
      <c r="L4292" s="306">
        <v>0</v>
      </c>
      <c r="M4292" s="306">
        <v>0</v>
      </c>
      <c r="N4292" s="306">
        <v>0</v>
      </c>
    </row>
    <row r="4293" spans="1:14">
      <c r="A4293" s="259" t="s">
        <v>9</v>
      </c>
      <c r="B4293" s="259" t="s">
        <v>21</v>
      </c>
      <c r="C4293" s="259" t="s">
        <v>133</v>
      </c>
      <c r="D4293" s="259" t="s">
        <v>220</v>
      </c>
      <c r="E4293" s="259" t="s">
        <v>137</v>
      </c>
      <c r="F4293" s="259" t="s">
        <v>131</v>
      </c>
      <c r="G4293" s="259" t="s">
        <v>221</v>
      </c>
      <c r="H4293" s="306">
        <v>14.48892962</v>
      </c>
      <c r="I4293" s="306">
        <v>9.6637517989999999</v>
      </c>
      <c r="J4293" s="306">
        <v>9.6835650999999991</v>
      </c>
      <c r="K4293" s="306">
        <v>18.689898039999999</v>
      </c>
      <c r="L4293" s="306">
        <v>18.13445437</v>
      </c>
      <c r="M4293" s="306">
        <v>6.4488449839999999</v>
      </c>
      <c r="N4293" s="306">
        <v>0.74174851100000005</v>
      </c>
    </row>
    <row r="4294" spans="1:14">
      <c r="A4294" s="259" t="s">
        <v>9</v>
      </c>
      <c r="B4294" s="259" t="s">
        <v>21</v>
      </c>
      <c r="C4294" s="259" t="s">
        <v>133</v>
      </c>
      <c r="D4294" s="259" t="s">
        <v>220</v>
      </c>
      <c r="E4294" s="259" t="s">
        <v>136</v>
      </c>
      <c r="F4294" s="259" t="s">
        <v>131</v>
      </c>
      <c r="G4294" s="259" t="s">
        <v>221</v>
      </c>
      <c r="H4294" s="306">
        <v>0</v>
      </c>
      <c r="I4294" s="306">
        <v>0</v>
      </c>
      <c r="J4294" s="306">
        <v>0</v>
      </c>
      <c r="K4294" s="306">
        <v>0</v>
      </c>
      <c r="L4294" s="306">
        <v>0</v>
      </c>
      <c r="M4294" s="306">
        <v>0</v>
      </c>
      <c r="N4294" s="306">
        <v>0</v>
      </c>
    </row>
    <row r="4295" spans="1:14">
      <c r="A4295" s="259" t="s">
        <v>9</v>
      </c>
      <c r="B4295" s="259" t="s">
        <v>21</v>
      </c>
      <c r="C4295" s="259" t="s">
        <v>141</v>
      </c>
      <c r="D4295" s="259" t="s">
        <v>220</v>
      </c>
      <c r="E4295" s="259" t="s">
        <v>48</v>
      </c>
      <c r="F4295" s="259" t="s">
        <v>131</v>
      </c>
      <c r="G4295" s="259" t="s">
        <v>221</v>
      </c>
      <c r="H4295" s="306">
        <v>0</v>
      </c>
      <c r="I4295" s="306">
        <v>0</v>
      </c>
      <c r="J4295" s="306">
        <v>0</v>
      </c>
      <c r="K4295" s="306">
        <v>0</v>
      </c>
      <c r="L4295" s="306">
        <v>0</v>
      </c>
      <c r="M4295" s="306">
        <v>0</v>
      </c>
      <c r="N4295" s="306">
        <v>0</v>
      </c>
    </row>
    <row r="4296" spans="1:14">
      <c r="A4296" s="259" t="s">
        <v>9</v>
      </c>
      <c r="B4296" s="259" t="s">
        <v>21</v>
      </c>
      <c r="C4296" s="259" t="s">
        <v>141</v>
      </c>
      <c r="D4296" s="259" t="s">
        <v>220</v>
      </c>
      <c r="E4296" s="259" t="s">
        <v>137</v>
      </c>
      <c r="F4296" s="259" t="s">
        <v>131</v>
      </c>
      <c r="G4296" s="259" t="s">
        <v>221</v>
      </c>
      <c r="H4296" s="306">
        <v>0.28940624300000001</v>
      </c>
      <c r="I4296" s="306">
        <v>0</v>
      </c>
      <c r="J4296" s="306">
        <v>1.1736699999999999E-2</v>
      </c>
      <c r="K4296" s="306">
        <v>5.5353886699999997</v>
      </c>
      <c r="L4296" s="306">
        <v>3.9140200190000001</v>
      </c>
      <c r="M4296" s="306">
        <v>0.17072037500000001</v>
      </c>
      <c r="N4296" s="306">
        <v>0</v>
      </c>
    </row>
    <row r="4297" spans="1:14">
      <c r="A4297" s="259" t="s">
        <v>9</v>
      </c>
      <c r="B4297" s="259" t="s">
        <v>21</v>
      </c>
      <c r="C4297" s="259" t="s">
        <v>141</v>
      </c>
      <c r="D4297" s="259" t="s">
        <v>220</v>
      </c>
      <c r="E4297" s="259" t="s">
        <v>136</v>
      </c>
      <c r="F4297" s="259" t="s">
        <v>131</v>
      </c>
      <c r="G4297" s="259" t="s">
        <v>221</v>
      </c>
      <c r="H4297" s="306">
        <v>0</v>
      </c>
      <c r="I4297" s="306">
        <v>0</v>
      </c>
      <c r="J4297" s="306">
        <v>0</v>
      </c>
      <c r="K4297" s="306">
        <v>0</v>
      </c>
      <c r="L4297" s="306">
        <v>0</v>
      </c>
      <c r="M4297" s="306">
        <v>0</v>
      </c>
      <c r="N4297" s="306">
        <v>0</v>
      </c>
    </row>
    <row r="4298" spans="1:14">
      <c r="A4298" s="259" t="s">
        <v>9</v>
      </c>
      <c r="B4298" s="259" t="s">
        <v>22</v>
      </c>
      <c r="C4298" s="259" t="s">
        <v>133</v>
      </c>
      <c r="D4298" s="259" t="s">
        <v>220</v>
      </c>
      <c r="E4298" s="259" t="s">
        <v>48</v>
      </c>
      <c r="F4298" s="259" t="s">
        <v>131</v>
      </c>
      <c r="G4298" s="259" t="s">
        <v>221</v>
      </c>
      <c r="H4298" s="306">
        <v>0</v>
      </c>
      <c r="I4298" s="306">
        <v>0</v>
      </c>
      <c r="J4298" s="306">
        <v>0</v>
      </c>
      <c r="K4298" s="306">
        <v>0</v>
      </c>
      <c r="L4298" s="306">
        <v>0</v>
      </c>
      <c r="M4298" s="306">
        <v>0</v>
      </c>
      <c r="N4298" s="306">
        <v>0</v>
      </c>
    </row>
    <row r="4299" spans="1:14">
      <c r="A4299" s="259" t="s">
        <v>9</v>
      </c>
      <c r="B4299" s="259" t="s">
        <v>22</v>
      </c>
      <c r="C4299" s="259" t="s">
        <v>133</v>
      </c>
      <c r="D4299" s="259" t="s">
        <v>220</v>
      </c>
      <c r="E4299" s="259" t="s">
        <v>137</v>
      </c>
      <c r="F4299" s="259" t="s">
        <v>131</v>
      </c>
      <c r="G4299" s="259" t="s">
        <v>221</v>
      </c>
      <c r="H4299" s="306">
        <v>78.53874974</v>
      </c>
      <c r="I4299" s="306">
        <v>85.633718619999996</v>
      </c>
      <c r="J4299" s="306">
        <v>62.826962999999999</v>
      </c>
      <c r="K4299" s="306">
        <v>71.96624989</v>
      </c>
      <c r="L4299" s="306">
        <v>65.445637439999999</v>
      </c>
      <c r="M4299" s="306">
        <v>47.861618450000002</v>
      </c>
      <c r="N4299" s="306">
        <v>26.77633908</v>
      </c>
    </row>
    <row r="4300" spans="1:14">
      <c r="A4300" s="259" t="s">
        <v>9</v>
      </c>
      <c r="B4300" s="259" t="s">
        <v>22</v>
      </c>
      <c r="C4300" s="259" t="s">
        <v>133</v>
      </c>
      <c r="D4300" s="259" t="s">
        <v>220</v>
      </c>
      <c r="E4300" s="259" t="s">
        <v>136</v>
      </c>
      <c r="F4300" s="259" t="s">
        <v>131</v>
      </c>
      <c r="G4300" s="259" t="s">
        <v>221</v>
      </c>
      <c r="H4300" s="306">
        <v>0</v>
      </c>
      <c r="I4300" s="306">
        <v>0</v>
      </c>
      <c r="J4300" s="306">
        <v>0</v>
      </c>
      <c r="K4300" s="306">
        <v>0</v>
      </c>
      <c r="L4300" s="306">
        <v>0</v>
      </c>
      <c r="M4300" s="306">
        <v>0</v>
      </c>
      <c r="N4300" s="306">
        <v>0</v>
      </c>
    </row>
    <row r="4301" spans="1:14">
      <c r="A4301" s="259" t="s">
        <v>9</v>
      </c>
      <c r="B4301" s="259" t="s">
        <v>22</v>
      </c>
      <c r="C4301" s="259" t="s">
        <v>141</v>
      </c>
      <c r="D4301" s="259" t="s">
        <v>220</v>
      </c>
      <c r="E4301" s="259" t="s">
        <v>48</v>
      </c>
      <c r="F4301" s="259" t="s">
        <v>131</v>
      </c>
      <c r="G4301" s="259" t="s">
        <v>221</v>
      </c>
      <c r="H4301" s="306">
        <v>0</v>
      </c>
      <c r="I4301" s="306">
        <v>0</v>
      </c>
      <c r="J4301" s="306">
        <v>0</v>
      </c>
      <c r="K4301" s="306">
        <v>0</v>
      </c>
      <c r="L4301" s="306">
        <v>0</v>
      </c>
      <c r="M4301" s="306">
        <v>0</v>
      </c>
      <c r="N4301" s="306">
        <v>0</v>
      </c>
    </row>
    <row r="4302" spans="1:14">
      <c r="A4302" s="259" t="s">
        <v>9</v>
      </c>
      <c r="B4302" s="259" t="s">
        <v>22</v>
      </c>
      <c r="C4302" s="259" t="s">
        <v>141</v>
      </c>
      <c r="D4302" s="259" t="s">
        <v>220</v>
      </c>
      <c r="E4302" s="259" t="s">
        <v>137</v>
      </c>
      <c r="F4302" s="259" t="s">
        <v>131</v>
      </c>
      <c r="G4302" s="259" t="s">
        <v>221</v>
      </c>
      <c r="H4302" s="306">
        <v>21.030910949999999</v>
      </c>
      <c r="I4302" s="306">
        <v>23.106365310000001</v>
      </c>
      <c r="J4302" s="306">
        <v>13.117969</v>
      </c>
      <c r="K4302" s="306">
        <v>13.18345148</v>
      </c>
      <c r="L4302" s="306">
        <v>14.2633847</v>
      </c>
      <c r="M4302" s="306">
        <v>10.518934529999999</v>
      </c>
      <c r="N4302" s="306">
        <v>10.695013660000001</v>
      </c>
    </row>
    <row r="4303" spans="1:14">
      <c r="A4303" s="259" t="s">
        <v>9</v>
      </c>
      <c r="B4303" s="259" t="s">
        <v>22</v>
      </c>
      <c r="C4303" s="259" t="s">
        <v>141</v>
      </c>
      <c r="D4303" s="259" t="s">
        <v>220</v>
      </c>
      <c r="E4303" s="259" t="s">
        <v>136</v>
      </c>
      <c r="F4303" s="259" t="s">
        <v>131</v>
      </c>
      <c r="G4303" s="259" t="s">
        <v>221</v>
      </c>
      <c r="H4303" s="306">
        <v>0</v>
      </c>
      <c r="I4303" s="306">
        <v>0</v>
      </c>
      <c r="J4303" s="306">
        <v>0</v>
      </c>
      <c r="K4303" s="306">
        <v>0</v>
      </c>
      <c r="L4303" s="306">
        <v>0</v>
      </c>
      <c r="M4303" s="306">
        <v>0</v>
      </c>
      <c r="N4303" s="306">
        <v>0</v>
      </c>
    </row>
    <row r="4304" spans="1:14">
      <c r="A4304" s="259" t="s">
        <v>9</v>
      </c>
      <c r="B4304" s="259" t="s">
        <v>23</v>
      </c>
      <c r="C4304" s="259" t="s">
        <v>133</v>
      </c>
      <c r="D4304" s="259" t="s">
        <v>220</v>
      </c>
      <c r="E4304" s="259" t="s">
        <v>48</v>
      </c>
      <c r="F4304" s="259" t="s">
        <v>131</v>
      </c>
      <c r="G4304" s="259" t="s">
        <v>221</v>
      </c>
      <c r="H4304" s="306">
        <v>5.6711884030000004</v>
      </c>
      <c r="I4304" s="306">
        <v>0</v>
      </c>
      <c r="J4304" s="306">
        <v>0</v>
      </c>
      <c r="K4304" s="306">
        <v>0</v>
      </c>
      <c r="L4304" s="306">
        <v>0</v>
      </c>
      <c r="M4304" s="306">
        <v>0</v>
      </c>
      <c r="N4304" s="306">
        <v>0</v>
      </c>
    </row>
    <row r="4305" spans="1:14">
      <c r="A4305" s="259" t="s">
        <v>9</v>
      </c>
      <c r="B4305" s="259" t="s">
        <v>23</v>
      </c>
      <c r="C4305" s="259" t="s">
        <v>133</v>
      </c>
      <c r="D4305" s="259" t="s">
        <v>220</v>
      </c>
      <c r="E4305" s="259" t="s">
        <v>137</v>
      </c>
      <c r="F4305" s="259" t="s">
        <v>131</v>
      </c>
      <c r="G4305" s="259" t="s">
        <v>221</v>
      </c>
      <c r="H4305" s="306">
        <v>6.9812059</v>
      </c>
      <c r="I4305" s="306">
        <v>10.571467459999999</v>
      </c>
      <c r="J4305" s="306">
        <v>10.627307</v>
      </c>
      <c r="K4305" s="306">
        <v>14.91995358</v>
      </c>
      <c r="L4305" s="306">
        <v>11.205148530000001</v>
      </c>
      <c r="M4305" s="306">
        <v>0.54703251200000003</v>
      </c>
      <c r="N4305" s="306">
        <v>0.15417607799999999</v>
      </c>
    </row>
    <row r="4306" spans="1:14">
      <c r="A4306" s="259" t="s">
        <v>9</v>
      </c>
      <c r="B4306" s="259" t="s">
        <v>23</v>
      </c>
      <c r="C4306" s="259" t="s">
        <v>133</v>
      </c>
      <c r="D4306" s="259" t="s">
        <v>220</v>
      </c>
      <c r="E4306" s="259" t="s">
        <v>136</v>
      </c>
      <c r="F4306" s="259" t="s">
        <v>131</v>
      </c>
      <c r="G4306" s="259" t="s">
        <v>221</v>
      </c>
      <c r="H4306" s="306">
        <v>0</v>
      </c>
      <c r="I4306" s="306">
        <v>0</v>
      </c>
      <c r="J4306" s="306">
        <v>0</v>
      </c>
      <c r="K4306" s="306">
        <v>0</v>
      </c>
      <c r="L4306" s="306">
        <v>0</v>
      </c>
      <c r="M4306" s="306">
        <v>0</v>
      </c>
      <c r="N4306" s="306">
        <v>0</v>
      </c>
    </row>
    <row r="4307" spans="1:14">
      <c r="A4307" s="259" t="s">
        <v>9</v>
      </c>
      <c r="B4307" s="259" t="s">
        <v>23</v>
      </c>
      <c r="C4307" s="259" t="s">
        <v>141</v>
      </c>
      <c r="D4307" s="259" t="s">
        <v>220</v>
      </c>
      <c r="E4307" s="259" t="s">
        <v>48</v>
      </c>
      <c r="F4307" s="259" t="s">
        <v>131</v>
      </c>
      <c r="G4307" s="259" t="s">
        <v>221</v>
      </c>
      <c r="H4307" s="306">
        <v>5.6711884030000004</v>
      </c>
      <c r="I4307" s="306">
        <v>0</v>
      </c>
      <c r="J4307" s="306">
        <v>0</v>
      </c>
      <c r="K4307" s="306">
        <v>0</v>
      </c>
      <c r="L4307" s="306">
        <v>0</v>
      </c>
      <c r="M4307" s="306">
        <v>0</v>
      </c>
      <c r="N4307" s="306">
        <v>0</v>
      </c>
    </row>
    <row r="4308" spans="1:14">
      <c r="A4308" s="259" t="s">
        <v>9</v>
      </c>
      <c r="B4308" s="259" t="s">
        <v>23</v>
      </c>
      <c r="C4308" s="259" t="s">
        <v>141</v>
      </c>
      <c r="D4308" s="259" t="s">
        <v>220</v>
      </c>
      <c r="E4308" s="259" t="s">
        <v>137</v>
      </c>
      <c r="F4308" s="259" t="s">
        <v>131</v>
      </c>
      <c r="G4308" s="259" t="s">
        <v>221</v>
      </c>
      <c r="H4308" s="306">
        <v>1.7478299999999999E-3</v>
      </c>
      <c r="I4308" s="306">
        <v>0.30470917199999997</v>
      </c>
      <c r="J4308" s="306">
        <v>2.1551999999999999E-3</v>
      </c>
      <c r="K4308" s="306">
        <v>2.1552059999999998E-3</v>
      </c>
      <c r="L4308" s="306">
        <v>0</v>
      </c>
      <c r="M4308" s="306">
        <v>0</v>
      </c>
      <c r="N4308" s="306">
        <v>1.3824858000000001E-2</v>
      </c>
    </row>
    <row r="4309" spans="1:14">
      <c r="A4309" s="259" t="s">
        <v>9</v>
      </c>
      <c r="B4309" s="259" t="s">
        <v>23</v>
      </c>
      <c r="C4309" s="259" t="s">
        <v>141</v>
      </c>
      <c r="D4309" s="259" t="s">
        <v>220</v>
      </c>
      <c r="E4309" s="259" t="s">
        <v>136</v>
      </c>
      <c r="F4309" s="259" t="s">
        <v>131</v>
      </c>
      <c r="G4309" s="259" t="s">
        <v>221</v>
      </c>
      <c r="H4309" s="306">
        <v>0</v>
      </c>
      <c r="I4309" s="306">
        <v>0</v>
      </c>
      <c r="J4309" s="306">
        <v>0</v>
      </c>
      <c r="K4309" s="306">
        <v>0</v>
      </c>
      <c r="L4309" s="306">
        <v>0</v>
      </c>
      <c r="M4309" s="306">
        <v>0</v>
      </c>
      <c r="N4309" s="306">
        <v>0</v>
      </c>
    </row>
    <row r="4310" spans="1:14">
      <c r="A4310" s="259" t="s">
        <v>9</v>
      </c>
      <c r="B4310" s="259" t="s">
        <v>24</v>
      </c>
      <c r="C4310" s="259" t="s">
        <v>133</v>
      </c>
      <c r="D4310" s="259" t="s">
        <v>220</v>
      </c>
      <c r="E4310" s="259" t="s">
        <v>48</v>
      </c>
      <c r="F4310" s="259" t="s">
        <v>131</v>
      </c>
      <c r="G4310" s="259" t="s">
        <v>221</v>
      </c>
      <c r="H4310" s="306">
        <v>0</v>
      </c>
      <c r="I4310" s="306">
        <v>0</v>
      </c>
      <c r="J4310" s="306">
        <v>0</v>
      </c>
      <c r="K4310" s="306">
        <v>0</v>
      </c>
      <c r="L4310" s="306">
        <v>0</v>
      </c>
      <c r="M4310" s="306">
        <v>0</v>
      </c>
      <c r="N4310" s="306">
        <v>0</v>
      </c>
    </row>
    <row r="4311" spans="1:14">
      <c r="A4311" s="259" t="s">
        <v>9</v>
      </c>
      <c r="B4311" s="259" t="s">
        <v>24</v>
      </c>
      <c r="C4311" s="259" t="s">
        <v>133</v>
      </c>
      <c r="D4311" s="259" t="s">
        <v>220</v>
      </c>
      <c r="E4311" s="259" t="s">
        <v>137</v>
      </c>
      <c r="F4311" s="259" t="s">
        <v>131</v>
      </c>
      <c r="G4311" s="259" t="s">
        <v>221</v>
      </c>
      <c r="H4311" s="306">
        <v>49.541035620000002</v>
      </c>
      <c r="I4311" s="306">
        <v>35.281556440000003</v>
      </c>
      <c r="J4311" s="306">
        <v>31.791757</v>
      </c>
      <c r="K4311" s="306">
        <v>28.23867911</v>
      </c>
      <c r="L4311" s="306">
        <v>37.415139269999997</v>
      </c>
      <c r="M4311" s="306">
        <v>43.691578710000002</v>
      </c>
      <c r="N4311" s="306">
        <v>15.64726684</v>
      </c>
    </row>
    <row r="4312" spans="1:14">
      <c r="A4312" s="259" t="s">
        <v>9</v>
      </c>
      <c r="B4312" s="259" t="s">
        <v>24</v>
      </c>
      <c r="C4312" s="259" t="s">
        <v>133</v>
      </c>
      <c r="D4312" s="259" t="s">
        <v>220</v>
      </c>
      <c r="E4312" s="259" t="s">
        <v>136</v>
      </c>
      <c r="F4312" s="259" t="s">
        <v>131</v>
      </c>
      <c r="G4312" s="259" t="s">
        <v>221</v>
      </c>
      <c r="H4312" s="306">
        <v>0</v>
      </c>
      <c r="I4312" s="306">
        <v>0</v>
      </c>
      <c r="J4312" s="306">
        <v>0</v>
      </c>
      <c r="K4312" s="306">
        <v>0</v>
      </c>
      <c r="L4312" s="306">
        <v>0</v>
      </c>
      <c r="M4312" s="306">
        <v>0</v>
      </c>
      <c r="N4312" s="306">
        <v>0</v>
      </c>
    </row>
    <row r="4313" spans="1:14">
      <c r="A4313" s="259" t="s">
        <v>9</v>
      </c>
      <c r="B4313" s="259" t="s">
        <v>24</v>
      </c>
      <c r="C4313" s="259" t="s">
        <v>141</v>
      </c>
      <c r="D4313" s="259" t="s">
        <v>220</v>
      </c>
      <c r="E4313" s="259" t="s">
        <v>48</v>
      </c>
      <c r="F4313" s="259" t="s">
        <v>131</v>
      </c>
      <c r="G4313" s="259" t="s">
        <v>221</v>
      </c>
      <c r="H4313" s="306">
        <v>0</v>
      </c>
      <c r="I4313" s="306">
        <v>0</v>
      </c>
      <c r="J4313" s="306">
        <v>0</v>
      </c>
      <c r="K4313" s="306">
        <v>0</v>
      </c>
      <c r="L4313" s="306">
        <v>0</v>
      </c>
      <c r="M4313" s="306">
        <v>0</v>
      </c>
      <c r="N4313" s="306">
        <v>0</v>
      </c>
    </row>
    <row r="4314" spans="1:14">
      <c r="A4314" s="259" t="s">
        <v>9</v>
      </c>
      <c r="B4314" s="259" t="s">
        <v>24</v>
      </c>
      <c r="C4314" s="259" t="s">
        <v>141</v>
      </c>
      <c r="D4314" s="259" t="s">
        <v>220</v>
      </c>
      <c r="E4314" s="259" t="s">
        <v>137</v>
      </c>
      <c r="F4314" s="259" t="s">
        <v>131</v>
      </c>
      <c r="G4314" s="259" t="s">
        <v>221</v>
      </c>
      <c r="H4314" s="306">
        <v>6.2030074820000003</v>
      </c>
      <c r="I4314" s="306">
        <v>4.8272855909999999</v>
      </c>
      <c r="J4314" s="306">
        <v>4.8444924</v>
      </c>
      <c r="K4314" s="306">
        <v>3.0310336059999998</v>
      </c>
      <c r="L4314" s="306">
        <v>2.92345692</v>
      </c>
      <c r="M4314" s="306">
        <v>2.8175306010000001</v>
      </c>
      <c r="N4314" s="306">
        <v>0.55270796300000002</v>
      </c>
    </row>
    <row r="4315" spans="1:14">
      <c r="A4315" s="259" t="s">
        <v>9</v>
      </c>
      <c r="B4315" s="259" t="s">
        <v>24</v>
      </c>
      <c r="C4315" s="259" t="s">
        <v>141</v>
      </c>
      <c r="D4315" s="259" t="s">
        <v>220</v>
      </c>
      <c r="E4315" s="259" t="s">
        <v>136</v>
      </c>
      <c r="F4315" s="259" t="s">
        <v>131</v>
      </c>
      <c r="G4315" s="259" t="s">
        <v>221</v>
      </c>
      <c r="H4315" s="306">
        <v>0</v>
      </c>
      <c r="I4315" s="306">
        <v>0</v>
      </c>
      <c r="J4315" s="306">
        <v>0</v>
      </c>
      <c r="K4315" s="306">
        <v>0</v>
      </c>
      <c r="L4315" s="306">
        <v>0</v>
      </c>
      <c r="M4315" s="306">
        <v>0</v>
      </c>
      <c r="N4315" s="306">
        <v>0</v>
      </c>
    </row>
    <row r="4316" spans="1:14">
      <c r="A4316" s="259" t="s">
        <v>9</v>
      </c>
      <c r="B4316" s="259" t="s">
        <v>25</v>
      </c>
      <c r="C4316" s="259" t="s">
        <v>133</v>
      </c>
      <c r="D4316" s="259" t="s">
        <v>220</v>
      </c>
      <c r="E4316" s="259" t="s">
        <v>48</v>
      </c>
      <c r="F4316" s="259" t="s">
        <v>131</v>
      </c>
      <c r="G4316" s="259" t="s">
        <v>221</v>
      </c>
      <c r="H4316" s="306">
        <v>0</v>
      </c>
      <c r="I4316" s="306">
        <v>0</v>
      </c>
      <c r="J4316" s="306">
        <v>0</v>
      </c>
      <c r="K4316" s="306">
        <v>0</v>
      </c>
      <c r="L4316" s="306">
        <v>0</v>
      </c>
      <c r="M4316" s="306">
        <v>0</v>
      </c>
      <c r="N4316" s="306">
        <v>0</v>
      </c>
    </row>
    <row r="4317" spans="1:14">
      <c r="A4317" s="259" t="s">
        <v>9</v>
      </c>
      <c r="B4317" s="259" t="s">
        <v>25</v>
      </c>
      <c r="C4317" s="259" t="s">
        <v>133</v>
      </c>
      <c r="D4317" s="259" t="s">
        <v>220</v>
      </c>
      <c r="E4317" s="259" t="s">
        <v>137</v>
      </c>
      <c r="F4317" s="259" t="s">
        <v>131</v>
      </c>
      <c r="G4317" s="259" t="s">
        <v>221</v>
      </c>
      <c r="H4317" s="306">
        <v>375.43825679999998</v>
      </c>
      <c r="I4317" s="306">
        <v>251.92097279999999</v>
      </c>
      <c r="J4317" s="306">
        <v>213.17471</v>
      </c>
      <c r="K4317" s="306">
        <v>217.77622700000001</v>
      </c>
      <c r="L4317" s="306">
        <v>245.67678559999999</v>
      </c>
      <c r="M4317" s="306">
        <v>256.33495749999997</v>
      </c>
      <c r="N4317" s="306">
        <v>249.24868860000001</v>
      </c>
    </row>
    <row r="4318" spans="1:14">
      <c r="A4318" s="259" t="s">
        <v>9</v>
      </c>
      <c r="B4318" s="259" t="s">
        <v>25</v>
      </c>
      <c r="C4318" s="259" t="s">
        <v>133</v>
      </c>
      <c r="D4318" s="259" t="s">
        <v>220</v>
      </c>
      <c r="E4318" s="259" t="s">
        <v>136</v>
      </c>
      <c r="F4318" s="259" t="s">
        <v>131</v>
      </c>
      <c r="G4318" s="259" t="s">
        <v>221</v>
      </c>
      <c r="H4318" s="306">
        <v>0.66315213200000001</v>
      </c>
      <c r="I4318" s="306">
        <v>0</v>
      </c>
      <c r="J4318" s="306">
        <v>0</v>
      </c>
      <c r="K4318" s="306">
        <v>0</v>
      </c>
      <c r="L4318" s="306">
        <v>0</v>
      </c>
      <c r="M4318" s="306">
        <v>0</v>
      </c>
      <c r="N4318" s="306">
        <v>0</v>
      </c>
    </row>
    <row r="4319" spans="1:14">
      <c r="A4319" s="259" t="s">
        <v>9</v>
      </c>
      <c r="B4319" s="259" t="s">
        <v>25</v>
      </c>
      <c r="C4319" s="259" t="s">
        <v>141</v>
      </c>
      <c r="D4319" s="259" t="s">
        <v>220</v>
      </c>
      <c r="E4319" s="259" t="s">
        <v>48</v>
      </c>
      <c r="F4319" s="259" t="s">
        <v>131</v>
      </c>
      <c r="G4319" s="259" t="s">
        <v>221</v>
      </c>
      <c r="H4319" s="306">
        <v>0</v>
      </c>
      <c r="I4319" s="306">
        <v>0</v>
      </c>
      <c r="J4319" s="306">
        <v>0</v>
      </c>
      <c r="K4319" s="306">
        <v>0</v>
      </c>
      <c r="L4319" s="306">
        <v>0</v>
      </c>
      <c r="M4319" s="306">
        <v>0</v>
      </c>
      <c r="N4319" s="306">
        <v>0</v>
      </c>
    </row>
    <row r="4320" spans="1:14">
      <c r="A4320" s="259" t="s">
        <v>9</v>
      </c>
      <c r="B4320" s="259" t="s">
        <v>25</v>
      </c>
      <c r="C4320" s="259" t="s">
        <v>141</v>
      </c>
      <c r="D4320" s="259" t="s">
        <v>220</v>
      </c>
      <c r="E4320" s="259" t="s">
        <v>137</v>
      </c>
      <c r="F4320" s="259" t="s">
        <v>131</v>
      </c>
      <c r="G4320" s="259" t="s">
        <v>221</v>
      </c>
      <c r="H4320" s="306">
        <v>103.4326226</v>
      </c>
      <c r="I4320" s="306">
        <v>62.318768730000002</v>
      </c>
      <c r="J4320" s="306">
        <v>43.663902999999998</v>
      </c>
      <c r="K4320" s="306">
        <v>46.856722089999998</v>
      </c>
      <c r="L4320" s="306">
        <v>57.118267369999998</v>
      </c>
      <c r="M4320" s="306">
        <v>66.628618579999994</v>
      </c>
      <c r="N4320" s="306">
        <v>48.349570960000001</v>
      </c>
    </row>
    <row r="4321" spans="1:14">
      <c r="A4321" s="259" t="s">
        <v>9</v>
      </c>
      <c r="B4321" s="259" t="s">
        <v>25</v>
      </c>
      <c r="C4321" s="259" t="s">
        <v>141</v>
      </c>
      <c r="D4321" s="259" t="s">
        <v>220</v>
      </c>
      <c r="E4321" s="259" t="s">
        <v>136</v>
      </c>
      <c r="F4321" s="259" t="s">
        <v>131</v>
      </c>
      <c r="G4321" s="259" t="s">
        <v>221</v>
      </c>
      <c r="H4321" s="306">
        <v>0.66315213200000001</v>
      </c>
      <c r="I4321" s="306">
        <v>0</v>
      </c>
      <c r="J4321" s="306">
        <v>0</v>
      </c>
      <c r="K4321" s="306">
        <v>0</v>
      </c>
      <c r="L4321" s="306">
        <v>0</v>
      </c>
      <c r="M4321" s="306">
        <v>0</v>
      </c>
      <c r="N4321" s="306">
        <v>0</v>
      </c>
    </row>
    <row r="4322" spans="1:14">
      <c r="A4322" s="259" t="s">
        <v>9</v>
      </c>
      <c r="B4322" s="259" t="s">
        <v>26</v>
      </c>
      <c r="C4322" s="259" t="s">
        <v>133</v>
      </c>
      <c r="D4322" s="259" t="s">
        <v>220</v>
      </c>
      <c r="E4322" s="259" t="s">
        <v>48</v>
      </c>
      <c r="F4322" s="259" t="s">
        <v>131</v>
      </c>
      <c r="G4322" s="259" t="s">
        <v>221</v>
      </c>
      <c r="H4322" s="306">
        <v>0</v>
      </c>
      <c r="I4322" s="306">
        <v>0</v>
      </c>
      <c r="J4322" s="306">
        <v>0</v>
      </c>
      <c r="K4322" s="306">
        <v>0</v>
      </c>
      <c r="L4322" s="306">
        <v>0</v>
      </c>
      <c r="M4322" s="306">
        <v>0</v>
      </c>
      <c r="N4322" s="306">
        <v>0</v>
      </c>
    </row>
    <row r="4323" spans="1:14">
      <c r="A4323" s="259" t="s">
        <v>9</v>
      </c>
      <c r="B4323" s="259" t="s">
        <v>26</v>
      </c>
      <c r="C4323" s="259" t="s">
        <v>133</v>
      </c>
      <c r="D4323" s="259" t="s">
        <v>220</v>
      </c>
      <c r="E4323" s="259" t="s">
        <v>137</v>
      </c>
      <c r="F4323" s="259" t="s">
        <v>131</v>
      </c>
      <c r="G4323" s="259" t="s">
        <v>221</v>
      </c>
      <c r="H4323" s="306">
        <v>40.109921409999998</v>
      </c>
      <c r="I4323" s="306">
        <v>43.035496610000003</v>
      </c>
      <c r="J4323" s="306">
        <v>38.142246</v>
      </c>
      <c r="K4323" s="306">
        <v>43.579459659999998</v>
      </c>
      <c r="L4323" s="306">
        <v>40.021733390000001</v>
      </c>
      <c r="M4323" s="306">
        <v>29.968071909999999</v>
      </c>
      <c r="N4323" s="306">
        <v>21.564671050000001</v>
      </c>
    </row>
    <row r="4324" spans="1:14">
      <c r="A4324" s="259" t="s">
        <v>9</v>
      </c>
      <c r="B4324" s="259" t="s">
        <v>26</v>
      </c>
      <c r="C4324" s="259" t="s">
        <v>133</v>
      </c>
      <c r="D4324" s="259" t="s">
        <v>220</v>
      </c>
      <c r="E4324" s="259" t="s">
        <v>136</v>
      </c>
      <c r="F4324" s="259" t="s">
        <v>131</v>
      </c>
      <c r="G4324" s="259" t="s">
        <v>221</v>
      </c>
      <c r="H4324" s="306">
        <v>0</v>
      </c>
      <c r="I4324" s="306">
        <v>0</v>
      </c>
      <c r="J4324" s="306">
        <v>0</v>
      </c>
      <c r="K4324" s="306">
        <v>0</v>
      </c>
      <c r="L4324" s="306">
        <v>0</v>
      </c>
      <c r="M4324" s="306">
        <v>0</v>
      </c>
      <c r="N4324" s="306">
        <v>0</v>
      </c>
    </row>
    <row r="4325" spans="1:14">
      <c r="A4325" s="259" t="s">
        <v>9</v>
      </c>
      <c r="B4325" s="259" t="s">
        <v>26</v>
      </c>
      <c r="C4325" s="259" t="s">
        <v>141</v>
      </c>
      <c r="D4325" s="259" t="s">
        <v>220</v>
      </c>
      <c r="E4325" s="259" t="s">
        <v>48</v>
      </c>
      <c r="F4325" s="259" t="s">
        <v>131</v>
      </c>
      <c r="G4325" s="259" t="s">
        <v>221</v>
      </c>
      <c r="H4325" s="306">
        <v>0</v>
      </c>
      <c r="I4325" s="306">
        <v>0</v>
      </c>
      <c r="J4325" s="306">
        <v>0</v>
      </c>
      <c r="K4325" s="306">
        <v>0</v>
      </c>
      <c r="L4325" s="306">
        <v>0</v>
      </c>
      <c r="M4325" s="306">
        <v>0</v>
      </c>
      <c r="N4325" s="306">
        <v>0</v>
      </c>
    </row>
    <row r="4326" spans="1:14">
      <c r="A4326" s="259" t="s">
        <v>9</v>
      </c>
      <c r="B4326" s="259" t="s">
        <v>26</v>
      </c>
      <c r="C4326" s="259" t="s">
        <v>141</v>
      </c>
      <c r="D4326" s="259" t="s">
        <v>220</v>
      </c>
      <c r="E4326" s="259" t="s">
        <v>137</v>
      </c>
      <c r="F4326" s="259" t="s">
        <v>131</v>
      </c>
      <c r="G4326" s="259" t="s">
        <v>221</v>
      </c>
      <c r="H4326" s="306">
        <v>9.8981817220000003</v>
      </c>
      <c r="I4326" s="306">
        <v>12.2043838</v>
      </c>
      <c r="J4326" s="306">
        <v>9.5127629999999996</v>
      </c>
      <c r="K4326" s="306">
        <v>10.164572870000001</v>
      </c>
      <c r="L4326" s="306">
        <v>8.2776407540000001</v>
      </c>
      <c r="M4326" s="306">
        <v>7.7017882469999996</v>
      </c>
      <c r="N4326" s="306">
        <v>8.0597592799999997</v>
      </c>
    </row>
    <row r="4327" spans="1:14">
      <c r="A4327" s="259" t="s">
        <v>9</v>
      </c>
      <c r="B4327" s="259" t="s">
        <v>26</v>
      </c>
      <c r="C4327" s="259" t="s">
        <v>141</v>
      </c>
      <c r="D4327" s="259" t="s">
        <v>220</v>
      </c>
      <c r="E4327" s="259" t="s">
        <v>136</v>
      </c>
      <c r="F4327" s="259" t="s">
        <v>131</v>
      </c>
      <c r="G4327" s="259" t="s">
        <v>221</v>
      </c>
      <c r="H4327" s="306">
        <v>0</v>
      </c>
      <c r="I4327" s="306">
        <v>0</v>
      </c>
      <c r="J4327" s="306">
        <v>0</v>
      </c>
      <c r="K4327" s="306">
        <v>0</v>
      </c>
      <c r="L4327" s="306">
        <v>0</v>
      </c>
      <c r="M4327" s="306">
        <v>0</v>
      </c>
      <c r="N4327" s="306">
        <v>0</v>
      </c>
    </row>
    <row r="4328" spans="1:14">
      <c r="A4328" s="259" t="s">
        <v>9</v>
      </c>
      <c r="B4328" s="259" t="s">
        <v>27</v>
      </c>
      <c r="C4328" s="259" t="s">
        <v>133</v>
      </c>
      <c r="D4328" s="259" t="s">
        <v>220</v>
      </c>
      <c r="E4328" s="259" t="s">
        <v>48</v>
      </c>
      <c r="F4328" s="259" t="s">
        <v>131</v>
      </c>
      <c r="G4328" s="259" t="s">
        <v>221</v>
      </c>
      <c r="H4328" s="306">
        <v>0</v>
      </c>
      <c r="I4328" s="306">
        <v>0</v>
      </c>
      <c r="J4328" s="306">
        <v>0</v>
      </c>
      <c r="K4328" s="306">
        <v>0</v>
      </c>
      <c r="L4328" s="306">
        <v>0</v>
      </c>
      <c r="M4328" s="306">
        <v>0</v>
      </c>
      <c r="N4328" s="306">
        <v>0</v>
      </c>
    </row>
    <row r="4329" spans="1:14">
      <c r="A4329" s="259" t="s">
        <v>9</v>
      </c>
      <c r="B4329" s="259" t="s">
        <v>27</v>
      </c>
      <c r="C4329" s="259" t="s">
        <v>133</v>
      </c>
      <c r="D4329" s="259" t="s">
        <v>220</v>
      </c>
      <c r="E4329" s="259" t="s">
        <v>137</v>
      </c>
      <c r="F4329" s="259" t="s">
        <v>131</v>
      </c>
      <c r="G4329" s="259" t="s">
        <v>221</v>
      </c>
      <c r="H4329" s="306">
        <v>1.3227202E-2</v>
      </c>
      <c r="I4329" s="306">
        <v>8.5289509999999999E-3</v>
      </c>
      <c r="J4329" s="306">
        <v>1.41891E-2</v>
      </c>
      <c r="K4329" s="306">
        <v>1.2715891E-2</v>
      </c>
      <c r="L4329" s="306">
        <v>0</v>
      </c>
      <c r="M4329" s="306">
        <v>0</v>
      </c>
      <c r="N4329" s="306">
        <v>0</v>
      </c>
    </row>
    <row r="4330" spans="1:14">
      <c r="A4330" s="259" t="s">
        <v>9</v>
      </c>
      <c r="B4330" s="259" t="s">
        <v>27</v>
      </c>
      <c r="C4330" s="259" t="s">
        <v>133</v>
      </c>
      <c r="D4330" s="259" t="s">
        <v>220</v>
      </c>
      <c r="E4330" s="259" t="s">
        <v>136</v>
      </c>
      <c r="F4330" s="259" t="s">
        <v>131</v>
      </c>
      <c r="G4330" s="259" t="s">
        <v>221</v>
      </c>
      <c r="H4330" s="306">
        <v>0</v>
      </c>
      <c r="I4330" s="306">
        <v>0</v>
      </c>
      <c r="J4330" s="306">
        <v>0</v>
      </c>
      <c r="K4330" s="306">
        <v>0</v>
      </c>
      <c r="L4330" s="306">
        <v>0</v>
      </c>
      <c r="M4330" s="306">
        <v>0</v>
      </c>
      <c r="N4330" s="306">
        <v>0</v>
      </c>
    </row>
    <row r="4331" spans="1:14">
      <c r="A4331" s="259" t="s">
        <v>9</v>
      </c>
      <c r="B4331" s="259" t="s">
        <v>27</v>
      </c>
      <c r="C4331" s="259" t="s">
        <v>141</v>
      </c>
      <c r="D4331" s="259" t="s">
        <v>220</v>
      </c>
      <c r="E4331" s="259" t="s">
        <v>48</v>
      </c>
      <c r="F4331" s="259" t="s">
        <v>131</v>
      </c>
      <c r="G4331" s="259" t="s">
        <v>221</v>
      </c>
      <c r="H4331" s="306">
        <v>0</v>
      </c>
      <c r="I4331" s="306">
        <v>0</v>
      </c>
      <c r="J4331" s="306">
        <v>0</v>
      </c>
      <c r="K4331" s="306">
        <v>0</v>
      </c>
      <c r="L4331" s="306">
        <v>0</v>
      </c>
      <c r="M4331" s="306">
        <v>0</v>
      </c>
      <c r="N4331" s="306">
        <v>0</v>
      </c>
    </row>
    <row r="4332" spans="1:14">
      <c r="A4332" s="259" t="s">
        <v>9</v>
      </c>
      <c r="B4332" s="259" t="s">
        <v>27</v>
      </c>
      <c r="C4332" s="259" t="s">
        <v>141</v>
      </c>
      <c r="D4332" s="259" t="s">
        <v>220</v>
      </c>
      <c r="E4332" s="259" t="s">
        <v>137</v>
      </c>
      <c r="F4332" s="259" t="s">
        <v>131</v>
      </c>
      <c r="G4332" s="259" t="s">
        <v>221</v>
      </c>
      <c r="H4332" s="306">
        <v>0</v>
      </c>
      <c r="I4332" s="306">
        <v>0</v>
      </c>
      <c r="J4332" s="306">
        <v>0</v>
      </c>
      <c r="K4332" s="306">
        <v>0</v>
      </c>
      <c r="L4332" s="306">
        <v>0</v>
      </c>
      <c r="M4332" s="306">
        <v>0</v>
      </c>
      <c r="N4332" s="306">
        <v>0</v>
      </c>
    </row>
    <row r="4333" spans="1:14">
      <c r="A4333" s="259" t="s">
        <v>9</v>
      </c>
      <c r="B4333" s="259" t="s">
        <v>27</v>
      </c>
      <c r="C4333" s="259" t="s">
        <v>141</v>
      </c>
      <c r="D4333" s="259" t="s">
        <v>220</v>
      </c>
      <c r="E4333" s="259" t="s">
        <v>136</v>
      </c>
      <c r="F4333" s="259" t="s">
        <v>131</v>
      </c>
      <c r="G4333" s="259" t="s">
        <v>221</v>
      </c>
      <c r="H4333" s="306">
        <v>0</v>
      </c>
      <c r="I4333" s="306">
        <v>0</v>
      </c>
      <c r="J4333" s="306">
        <v>0</v>
      </c>
      <c r="K4333" s="306">
        <v>0</v>
      </c>
      <c r="L4333" s="306">
        <v>0</v>
      </c>
      <c r="M4333" s="306">
        <v>0</v>
      </c>
      <c r="N4333" s="306">
        <v>0</v>
      </c>
    </row>
    <row r="4334" spans="1:14">
      <c r="A4334" s="259" t="s">
        <v>9</v>
      </c>
      <c r="B4334" s="259" t="s">
        <v>18</v>
      </c>
      <c r="C4334" s="259" t="s">
        <v>142</v>
      </c>
      <c r="D4334" s="259" t="s">
        <v>220</v>
      </c>
      <c r="E4334" s="259" t="s">
        <v>48</v>
      </c>
      <c r="F4334" s="259" t="s">
        <v>131</v>
      </c>
      <c r="G4334" s="259" t="s">
        <v>221</v>
      </c>
      <c r="H4334" s="306">
        <v>0</v>
      </c>
      <c r="I4334" s="306">
        <v>0</v>
      </c>
      <c r="J4334" s="306">
        <v>0</v>
      </c>
      <c r="K4334" s="306">
        <v>0</v>
      </c>
      <c r="L4334" s="306">
        <v>0</v>
      </c>
      <c r="M4334" s="306">
        <v>0</v>
      </c>
      <c r="N4334" s="306">
        <v>0</v>
      </c>
    </row>
    <row r="4335" spans="1:14">
      <c r="A4335" s="259" t="s">
        <v>9</v>
      </c>
      <c r="B4335" s="259" t="s">
        <v>18</v>
      </c>
      <c r="C4335" s="259" t="s">
        <v>142</v>
      </c>
      <c r="D4335" s="259" t="s">
        <v>220</v>
      </c>
      <c r="E4335" s="259" t="s">
        <v>137</v>
      </c>
      <c r="F4335" s="259" t="s">
        <v>131</v>
      </c>
      <c r="G4335" s="259" t="s">
        <v>221</v>
      </c>
      <c r="H4335" s="306">
        <v>49.761089249999998</v>
      </c>
      <c r="I4335" s="306">
        <v>48.839769680000003</v>
      </c>
      <c r="J4335" s="306">
        <v>33.525376000000001</v>
      </c>
      <c r="K4335" s="306">
        <v>37.956665819999998</v>
      </c>
      <c r="L4335" s="306">
        <v>35.719209790000001</v>
      </c>
      <c r="M4335" s="306">
        <v>33.79011946</v>
      </c>
      <c r="N4335" s="306">
        <v>8.349696883</v>
      </c>
    </row>
    <row r="4336" spans="1:14">
      <c r="A4336" s="259" t="s">
        <v>9</v>
      </c>
      <c r="B4336" s="259" t="s">
        <v>18</v>
      </c>
      <c r="C4336" s="259" t="s">
        <v>142</v>
      </c>
      <c r="D4336" s="259" t="s">
        <v>220</v>
      </c>
      <c r="E4336" s="259" t="s">
        <v>136</v>
      </c>
      <c r="F4336" s="259" t="s">
        <v>131</v>
      </c>
      <c r="G4336" s="259" t="s">
        <v>221</v>
      </c>
      <c r="H4336" s="306">
        <v>0</v>
      </c>
      <c r="I4336" s="306">
        <v>0</v>
      </c>
      <c r="J4336" s="306">
        <v>0</v>
      </c>
      <c r="K4336" s="306">
        <v>0</v>
      </c>
      <c r="L4336" s="306">
        <v>0</v>
      </c>
      <c r="M4336" s="306">
        <v>0</v>
      </c>
      <c r="N4336" s="306">
        <v>0</v>
      </c>
    </row>
    <row r="4337" spans="1:14">
      <c r="A4337" s="259" t="s">
        <v>9</v>
      </c>
      <c r="B4337" s="259" t="s">
        <v>19</v>
      </c>
      <c r="C4337" s="259" t="s">
        <v>142</v>
      </c>
      <c r="D4337" s="259" t="s">
        <v>220</v>
      </c>
      <c r="E4337" s="259" t="s">
        <v>48</v>
      </c>
      <c r="F4337" s="259" t="s">
        <v>131</v>
      </c>
      <c r="G4337" s="259" t="s">
        <v>221</v>
      </c>
      <c r="H4337" s="306">
        <v>0</v>
      </c>
      <c r="I4337" s="306">
        <v>0</v>
      </c>
      <c r="J4337" s="306">
        <v>0</v>
      </c>
      <c r="K4337" s="306">
        <v>0</v>
      </c>
      <c r="L4337" s="306">
        <v>0</v>
      </c>
      <c r="M4337" s="306">
        <v>0</v>
      </c>
      <c r="N4337" s="306">
        <v>0</v>
      </c>
    </row>
    <row r="4338" spans="1:14">
      <c r="A4338" s="259" t="s">
        <v>9</v>
      </c>
      <c r="B4338" s="259" t="s">
        <v>19</v>
      </c>
      <c r="C4338" s="259" t="s">
        <v>142</v>
      </c>
      <c r="D4338" s="259" t="s">
        <v>220</v>
      </c>
      <c r="E4338" s="259" t="s">
        <v>137</v>
      </c>
      <c r="F4338" s="259" t="s">
        <v>131</v>
      </c>
      <c r="G4338" s="259" t="s">
        <v>221</v>
      </c>
      <c r="H4338" s="306">
        <v>7.1854439570000004</v>
      </c>
      <c r="I4338" s="306">
        <v>4.6279068959999998</v>
      </c>
      <c r="J4338" s="306">
        <v>4.6637966999999998</v>
      </c>
      <c r="K4338" s="306">
        <v>4.7113645999999996</v>
      </c>
      <c r="L4338" s="306">
        <v>5.4048332109999997</v>
      </c>
      <c r="M4338" s="306">
        <v>6.3395001039999999</v>
      </c>
      <c r="N4338" s="306">
        <v>2.0175159100000002</v>
      </c>
    </row>
    <row r="4339" spans="1:14">
      <c r="A4339" s="259" t="s">
        <v>9</v>
      </c>
      <c r="B4339" s="259" t="s">
        <v>19</v>
      </c>
      <c r="C4339" s="259" t="s">
        <v>142</v>
      </c>
      <c r="D4339" s="259" t="s">
        <v>220</v>
      </c>
      <c r="E4339" s="259" t="s">
        <v>136</v>
      </c>
      <c r="F4339" s="259" t="s">
        <v>131</v>
      </c>
      <c r="G4339" s="259" t="s">
        <v>221</v>
      </c>
      <c r="H4339" s="306">
        <v>0</v>
      </c>
      <c r="I4339" s="306">
        <v>0</v>
      </c>
      <c r="J4339" s="306">
        <v>0</v>
      </c>
      <c r="K4339" s="306">
        <v>0</v>
      </c>
      <c r="L4339" s="306">
        <v>0</v>
      </c>
      <c r="M4339" s="306">
        <v>0</v>
      </c>
      <c r="N4339" s="306">
        <v>0</v>
      </c>
    </row>
    <row r="4340" spans="1:14">
      <c r="A4340" s="259" t="s">
        <v>9</v>
      </c>
      <c r="B4340" s="259" t="s">
        <v>20</v>
      </c>
      <c r="C4340" s="259" t="s">
        <v>142</v>
      </c>
      <c r="D4340" s="259" t="s">
        <v>220</v>
      </c>
      <c r="E4340" s="259" t="s">
        <v>48</v>
      </c>
      <c r="F4340" s="259" t="s">
        <v>131</v>
      </c>
      <c r="G4340" s="259" t="s">
        <v>221</v>
      </c>
      <c r="H4340" s="306">
        <v>0</v>
      </c>
      <c r="I4340" s="306">
        <v>0</v>
      </c>
      <c r="J4340" s="306">
        <v>0</v>
      </c>
      <c r="K4340" s="306">
        <v>0</v>
      </c>
      <c r="L4340" s="306">
        <v>0</v>
      </c>
      <c r="M4340" s="306">
        <v>0</v>
      </c>
      <c r="N4340" s="306">
        <v>0</v>
      </c>
    </row>
    <row r="4341" spans="1:14">
      <c r="A4341" s="259" t="s">
        <v>9</v>
      </c>
      <c r="B4341" s="259" t="s">
        <v>20</v>
      </c>
      <c r="C4341" s="259" t="s">
        <v>142</v>
      </c>
      <c r="D4341" s="259" t="s">
        <v>220</v>
      </c>
      <c r="E4341" s="259" t="s">
        <v>137</v>
      </c>
      <c r="F4341" s="259" t="s">
        <v>131</v>
      </c>
      <c r="G4341" s="259" t="s">
        <v>221</v>
      </c>
      <c r="H4341" s="306">
        <v>3.7479954640000002</v>
      </c>
      <c r="I4341" s="306">
        <v>1.540914538</v>
      </c>
      <c r="J4341" s="306">
        <v>0.37431769999999998</v>
      </c>
      <c r="K4341" s="306">
        <v>4.0306176469999997</v>
      </c>
      <c r="L4341" s="306">
        <v>0.37431774400000001</v>
      </c>
      <c r="M4341" s="306">
        <v>0.57754017899999999</v>
      </c>
      <c r="N4341" s="306">
        <v>2.1962325000000001E-2</v>
      </c>
    </row>
    <row r="4342" spans="1:14">
      <c r="A4342" s="259" t="s">
        <v>9</v>
      </c>
      <c r="B4342" s="259" t="s">
        <v>20</v>
      </c>
      <c r="C4342" s="259" t="s">
        <v>142</v>
      </c>
      <c r="D4342" s="259" t="s">
        <v>220</v>
      </c>
      <c r="E4342" s="259" t="s">
        <v>136</v>
      </c>
      <c r="F4342" s="259" t="s">
        <v>131</v>
      </c>
      <c r="G4342" s="259" t="s">
        <v>221</v>
      </c>
      <c r="H4342" s="306">
        <v>0</v>
      </c>
      <c r="I4342" s="306">
        <v>0</v>
      </c>
      <c r="J4342" s="306">
        <v>0</v>
      </c>
      <c r="K4342" s="306">
        <v>0</v>
      </c>
      <c r="L4342" s="306">
        <v>0</v>
      </c>
      <c r="M4342" s="306">
        <v>0</v>
      </c>
      <c r="N4342" s="306">
        <v>0</v>
      </c>
    </row>
    <row r="4343" spans="1:14">
      <c r="A4343" s="259" t="s">
        <v>9</v>
      </c>
      <c r="B4343" s="259" t="s">
        <v>21</v>
      </c>
      <c r="C4343" s="259" t="s">
        <v>142</v>
      </c>
      <c r="D4343" s="259" t="s">
        <v>220</v>
      </c>
      <c r="E4343" s="259" t="s">
        <v>48</v>
      </c>
      <c r="F4343" s="259" t="s">
        <v>131</v>
      </c>
      <c r="G4343" s="259" t="s">
        <v>221</v>
      </c>
      <c r="H4343" s="306">
        <v>0</v>
      </c>
      <c r="I4343" s="306">
        <v>0</v>
      </c>
      <c r="J4343" s="306">
        <v>0</v>
      </c>
      <c r="K4343" s="306">
        <v>0</v>
      </c>
      <c r="L4343" s="306">
        <v>0</v>
      </c>
      <c r="M4343" s="306">
        <v>0</v>
      </c>
      <c r="N4343" s="306">
        <v>0</v>
      </c>
    </row>
    <row r="4344" spans="1:14">
      <c r="A4344" s="259" t="s">
        <v>9</v>
      </c>
      <c r="B4344" s="259" t="s">
        <v>21</v>
      </c>
      <c r="C4344" s="259" t="s">
        <v>142</v>
      </c>
      <c r="D4344" s="259" t="s">
        <v>220</v>
      </c>
      <c r="E4344" s="259" t="s">
        <v>137</v>
      </c>
      <c r="F4344" s="259" t="s">
        <v>131</v>
      </c>
      <c r="G4344" s="259" t="s">
        <v>221</v>
      </c>
      <c r="H4344" s="306">
        <v>13.993785539999999</v>
      </c>
      <c r="I4344" s="306">
        <v>9.4147557410000005</v>
      </c>
      <c r="J4344" s="306">
        <v>9.3507352000000008</v>
      </c>
      <c r="K4344" s="306">
        <v>12.833416290000001</v>
      </c>
      <c r="L4344" s="306">
        <v>14.20819462</v>
      </c>
      <c r="M4344" s="306">
        <v>6.2781246089999998</v>
      </c>
      <c r="N4344" s="306">
        <v>0.74174851100000005</v>
      </c>
    </row>
    <row r="4345" spans="1:14">
      <c r="A4345" s="259" t="s">
        <v>9</v>
      </c>
      <c r="B4345" s="259" t="s">
        <v>21</v>
      </c>
      <c r="C4345" s="259" t="s">
        <v>142</v>
      </c>
      <c r="D4345" s="259" t="s">
        <v>220</v>
      </c>
      <c r="E4345" s="259" t="s">
        <v>136</v>
      </c>
      <c r="F4345" s="259" t="s">
        <v>131</v>
      </c>
      <c r="G4345" s="259" t="s">
        <v>221</v>
      </c>
      <c r="H4345" s="306">
        <v>0</v>
      </c>
      <c r="I4345" s="306">
        <v>0</v>
      </c>
      <c r="J4345" s="306">
        <v>0</v>
      </c>
      <c r="K4345" s="306">
        <v>0</v>
      </c>
      <c r="L4345" s="306">
        <v>0</v>
      </c>
      <c r="M4345" s="306">
        <v>0</v>
      </c>
      <c r="N4345" s="306">
        <v>0</v>
      </c>
    </row>
    <row r="4346" spans="1:14">
      <c r="A4346" s="259" t="s">
        <v>9</v>
      </c>
      <c r="B4346" s="259" t="s">
        <v>22</v>
      </c>
      <c r="C4346" s="259" t="s">
        <v>142</v>
      </c>
      <c r="D4346" s="259" t="s">
        <v>220</v>
      </c>
      <c r="E4346" s="259" t="s">
        <v>48</v>
      </c>
      <c r="F4346" s="259" t="s">
        <v>131</v>
      </c>
      <c r="G4346" s="259" t="s">
        <v>221</v>
      </c>
      <c r="H4346" s="306">
        <v>0</v>
      </c>
      <c r="I4346" s="306">
        <v>0</v>
      </c>
      <c r="J4346" s="306">
        <v>0</v>
      </c>
      <c r="K4346" s="306">
        <v>0</v>
      </c>
      <c r="L4346" s="306">
        <v>0</v>
      </c>
      <c r="M4346" s="306">
        <v>0</v>
      </c>
      <c r="N4346" s="306">
        <v>0</v>
      </c>
    </row>
    <row r="4347" spans="1:14">
      <c r="A4347" s="259" t="s">
        <v>9</v>
      </c>
      <c r="B4347" s="259" t="s">
        <v>22</v>
      </c>
      <c r="C4347" s="259" t="s">
        <v>142</v>
      </c>
      <c r="D4347" s="259" t="s">
        <v>220</v>
      </c>
      <c r="E4347" s="259" t="s">
        <v>137</v>
      </c>
      <c r="F4347" s="259" t="s">
        <v>131</v>
      </c>
      <c r="G4347" s="259" t="s">
        <v>221</v>
      </c>
      <c r="H4347" s="306">
        <v>30.134351819999999</v>
      </c>
      <c r="I4347" s="306">
        <v>33.844918380000003</v>
      </c>
      <c r="J4347" s="306">
        <v>31.578769000000001</v>
      </c>
      <c r="K4347" s="306">
        <v>38.937558690000003</v>
      </c>
      <c r="L4347" s="306">
        <v>30.284987409999999</v>
      </c>
      <c r="M4347" s="306">
        <v>22.6259668</v>
      </c>
      <c r="N4347" s="306">
        <v>10.861502160000001</v>
      </c>
    </row>
    <row r="4348" spans="1:14">
      <c r="A4348" s="259" t="s">
        <v>9</v>
      </c>
      <c r="B4348" s="259" t="s">
        <v>22</v>
      </c>
      <c r="C4348" s="259" t="s">
        <v>142</v>
      </c>
      <c r="D4348" s="259" t="s">
        <v>220</v>
      </c>
      <c r="E4348" s="259" t="s">
        <v>136</v>
      </c>
      <c r="F4348" s="259" t="s">
        <v>131</v>
      </c>
      <c r="G4348" s="259" t="s">
        <v>221</v>
      </c>
      <c r="H4348" s="306">
        <v>0</v>
      </c>
      <c r="I4348" s="306">
        <v>0</v>
      </c>
      <c r="J4348" s="306">
        <v>0</v>
      </c>
      <c r="K4348" s="306">
        <v>0</v>
      </c>
      <c r="L4348" s="306">
        <v>0</v>
      </c>
      <c r="M4348" s="306">
        <v>0</v>
      </c>
      <c r="N4348" s="306">
        <v>0</v>
      </c>
    </row>
    <row r="4349" spans="1:14">
      <c r="A4349" s="259" t="s">
        <v>9</v>
      </c>
      <c r="B4349" s="259" t="s">
        <v>23</v>
      </c>
      <c r="C4349" s="259" t="s">
        <v>142</v>
      </c>
      <c r="D4349" s="259" t="s">
        <v>220</v>
      </c>
      <c r="E4349" s="259" t="s">
        <v>48</v>
      </c>
      <c r="F4349" s="259" t="s">
        <v>131</v>
      </c>
      <c r="G4349" s="259" t="s">
        <v>221</v>
      </c>
      <c r="H4349" s="306">
        <v>0</v>
      </c>
      <c r="I4349" s="306">
        <v>0</v>
      </c>
      <c r="J4349" s="306">
        <v>0</v>
      </c>
      <c r="K4349" s="306">
        <v>0</v>
      </c>
      <c r="L4349" s="306">
        <v>0</v>
      </c>
      <c r="M4349" s="306">
        <v>0</v>
      </c>
      <c r="N4349" s="306">
        <v>0</v>
      </c>
    </row>
    <row r="4350" spans="1:14">
      <c r="A4350" s="259" t="s">
        <v>9</v>
      </c>
      <c r="B4350" s="259" t="s">
        <v>23</v>
      </c>
      <c r="C4350" s="259" t="s">
        <v>142</v>
      </c>
      <c r="D4350" s="259" t="s">
        <v>220</v>
      </c>
      <c r="E4350" s="259" t="s">
        <v>137</v>
      </c>
      <c r="F4350" s="259" t="s">
        <v>131</v>
      </c>
      <c r="G4350" s="259" t="s">
        <v>221</v>
      </c>
      <c r="H4350" s="306">
        <v>6.8868367780000002</v>
      </c>
      <c r="I4350" s="306">
        <v>9.9968478659999995</v>
      </c>
      <c r="J4350" s="306">
        <v>10.548195</v>
      </c>
      <c r="K4350" s="306">
        <v>12.08481701</v>
      </c>
      <c r="L4350" s="306">
        <v>10.011311900000001</v>
      </c>
      <c r="M4350" s="306">
        <v>0.45737214799999998</v>
      </c>
      <c r="N4350" s="306">
        <v>0.11606572800000001</v>
      </c>
    </row>
    <row r="4351" spans="1:14">
      <c r="A4351" s="259" t="s">
        <v>9</v>
      </c>
      <c r="B4351" s="259" t="s">
        <v>23</v>
      </c>
      <c r="C4351" s="259" t="s">
        <v>142</v>
      </c>
      <c r="D4351" s="259" t="s">
        <v>220</v>
      </c>
      <c r="E4351" s="259" t="s">
        <v>136</v>
      </c>
      <c r="F4351" s="259" t="s">
        <v>131</v>
      </c>
      <c r="G4351" s="259" t="s">
        <v>221</v>
      </c>
      <c r="H4351" s="306">
        <v>0</v>
      </c>
      <c r="I4351" s="306">
        <v>0</v>
      </c>
      <c r="J4351" s="306">
        <v>0</v>
      </c>
      <c r="K4351" s="306">
        <v>0</v>
      </c>
      <c r="L4351" s="306">
        <v>0</v>
      </c>
      <c r="M4351" s="306">
        <v>0</v>
      </c>
      <c r="N4351" s="306">
        <v>0</v>
      </c>
    </row>
    <row r="4352" spans="1:14">
      <c r="A4352" s="259" t="s">
        <v>9</v>
      </c>
      <c r="B4352" s="259" t="s">
        <v>24</v>
      </c>
      <c r="C4352" s="259" t="s">
        <v>142</v>
      </c>
      <c r="D4352" s="259" t="s">
        <v>220</v>
      </c>
      <c r="E4352" s="259" t="s">
        <v>48</v>
      </c>
      <c r="F4352" s="259" t="s">
        <v>131</v>
      </c>
      <c r="G4352" s="259" t="s">
        <v>221</v>
      </c>
      <c r="H4352" s="306">
        <v>0</v>
      </c>
      <c r="I4352" s="306">
        <v>0</v>
      </c>
      <c r="J4352" s="306">
        <v>0</v>
      </c>
      <c r="K4352" s="306">
        <v>0</v>
      </c>
      <c r="L4352" s="306">
        <v>0</v>
      </c>
      <c r="M4352" s="306">
        <v>0</v>
      </c>
      <c r="N4352" s="306">
        <v>0</v>
      </c>
    </row>
    <row r="4353" spans="1:14">
      <c r="A4353" s="259" t="s">
        <v>9</v>
      </c>
      <c r="B4353" s="259" t="s">
        <v>24</v>
      </c>
      <c r="C4353" s="259" t="s">
        <v>142</v>
      </c>
      <c r="D4353" s="259" t="s">
        <v>220</v>
      </c>
      <c r="E4353" s="259" t="s">
        <v>137</v>
      </c>
      <c r="F4353" s="259" t="s">
        <v>131</v>
      </c>
      <c r="G4353" s="259" t="s">
        <v>221</v>
      </c>
      <c r="H4353" s="306">
        <v>35.602679680000001</v>
      </c>
      <c r="I4353" s="306">
        <v>26.80730647</v>
      </c>
      <c r="J4353" s="306">
        <v>25.180627999999999</v>
      </c>
      <c r="K4353" s="306">
        <v>24.750935729999998</v>
      </c>
      <c r="L4353" s="306">
        <v>33.729673409999997</v>
      </c>
      <c r="M4353" s="306">
        <v>40.25598652</v>
      </c>
      <c r="N4353" s="306">
        <v>14.8436678</v>
      </c>
    </row>
    <row r="4354" spans="1:14">
      <c r="A4354" s="259" t="s">
        <v>9</v>
      </c>
      <c r="B4354" s="259" t="s">
        <v>24</v>
      </c>
      <c r="C4354" s="259" t="s">
        <v>142</v>
      </c>
      <c r="D4354" s="259" t="s">
        <v>220</v>
      </c>
      <c r="E4354" s="259" t="s">
        <v>136</v>
      </c>
      <c r="F4354" s="259" t="s">
        <v>131</v>
      </c>
      <c r="G4354" s="259" t="s">
        <v>221</v>
      </c>
      <c r="H4354" s="306">
        <v>0</v>
      </c>
      <c r="I4354" s="306">
        <v>0</v>
      </c>
      <c r="J4354" s="306">
        <v>0</v>
      </c>
      <c r="K4354" s="306">
        <v>0</v>
      </c>
      <c r="L4354" s="306">
        <v>0</v>
      </c>
      <c r="M4354" s="306">
        <v>0</v>
      </c>
      <c r="N4354" s="306">
        <v>0</v>
      </c>
    </row>
    <row r="4355" spans="1:14">
      <c r="A4355" s="259" t="s">
        <v>9</v>
      </c>
      <c r="B4355" s="259" t="s">
        <v>25</v>
      </c>
      <c r="C4355" s="259" t="s">
        <v>142</v>
      </c>
      <c r="D4355" s="259" t="s">
        <v>220</v>
      </c>
      <c r="E4355" s="259" t="s">
        <v>48</v>
      </c>
      <c r="F4355" s="259" t="s">
        <v>131</v>
      </c>
      <c r="G4355" s="259" t="s">
        <v>221</v>
      </c>
      <c r="H4355" s="306">
        <v>0</v>
      </c>
      <c r="I4355" s="306">
        <v>0</v>
      </c>
      <c r="J4355" s="306">
        <v>0</v>
      </c>
      <c r="K4355" s="306">
        <v>0</v>
      </c>
      <c r="L4355" s="306">
        <v>0</v>
      </c>
      <c r="M4355" s="306">
        <v>0</v>
      </c>
      <c r="N4355" s="306">
        <v>0</v>
      </c>
    </row>
    <row r="4356" spans="1:14">
      <c r="A4356" s="259" t="s">
        <v>9</v>
      </c>
      <c r="B4356" s="259" t="s">
        <v>25</v>
      </c>
      <c r="C4356" s="259" t="s">
        <v>142</v>
      </c>
      <c r="D4356" s="259" t="s">
        <v>220</v>
      </c>
      <c r="E4356" s="259" t="s">
        <v>137</v>
      </c>
      <c r="F4356" s="259" t="s">
        <v>131</v>
      </c>
      <c r="G4356" s="259" t="s">
        <v>221</v>
      </c>
      <c r="H4356" s="306">
        <v>125.2579862</v>
      </c>
      <c r="I4356" s="306">
        <v>99.304097459999994</v>
      </c>
      <c r="J4356" s="306">
        <v>86.367020999999994</v>
      </c>
      <c r="K4356" s="306">
        <v>88.857421729999999</v>
      </c>
      <c r="L4356" s="306">
        <v>117.6868589</v>
      </c>
      <c r="M4356" s="306">
        <v>109.9682237</v>
      </c>
      <c r="N4356" s="306">
        <v>130.44190130000001</v>
      </c>
    </row>
    <row r="4357" spans="1:14">
      <c r="A4357" s="259" t="s">
        <v>9</v>
      </c>
      <c r="B4357" s="259" t="s">
        <v>25</v>
      </c>
      <c r="C4357" s="259" t="s">
        <v>142</v>
      </c>
      <c r="D4357" s="259" t="s">
        <v>220</v>
      </c>
      <c r="E4357" s="259" t="s">
        <v>136</v>
      </c>
      <c r="F4357" s="259" t="s">
        <v>131</v>
      </c>
      <c r="G4357" s="259" t="s">
        <v>221</v>
      </c>
      <c r="H4357" s="306">
        <v>0</v>
      </c>
      <c r="I4357" s="306">
        <v>0</v>
      </c>
      <c r="J4357" s="306">
        <v>0</v>
      </c>
      <c r="K4357" s="306">
        <v>0</v>
      </c>
      <c r="L4357" s="306">
        <v>0</v>
      </c>
      <c r="M4357" s="306">
        <v>0</v>
      </c>
      <c r="N4357" s="306">
        <v>0</v>
      </c>
    </row>
    <row r="4358" spans="1:14">
      <c r="A4358" s="259" t="s">
        <v>9</v>
      </c>
      <c r="B4358" s="259" t="s">
        <v>26</v>
      </c>
      <c r="C4358" s="259" t="s">
        <v>142</v>
      </c>
      <c r="D4358" s="259" t="s">
        <v>220</v>
      </c>
      <c r="E4358" s="259" t="s">
        <v>48</v>
      </c>
      <c r="F4358" s="259" t="s">
        <v>131</v>
      </c>
      <c r="G4358" s="259" t="s">
        <v>221</v>
      </c>
      <c r="H4358" s="306">
        <v>0</v>
      </c>
      <c r="I4358" s="306">
        <v>0</v>
      </c>
      <c r="J4358" s="306">
        <v>0</v>
      </c>
      <c r="K4358" s="306">
        <v>0</v>
      </c>
      <c r="L4358" s="306">
        <v>0</v>
      </c>
      <c r="M4358" s="306">
        <v>0</v>
      </c>
      <c r="N4358" s="306">
        <v>0</v>
      </c>
    </row>
    <row r="4359" spans="1:14">
      <c r="A4359" s="259" t="s">
        <v>9</v>
      </c>
      <c r="B4359" s="259" t="s">
        <v>26</v>
      </c>
      <c r="C4359" s="259" t="s">
        <v>142</v>
      </c>
      <c r="D4359" s="259" t="s">
        <v>220</v>
      </c>
      <c r="E4359" s="259" t="s">
        <v>137</v>
      </c>
      <c r="F4359" s="259" t="s">
        <v>131</v>
      </c>
      <c r="G4359" s="259" t="s">
        <v>221</v>
      </c>
      <c r="H4359" s="306">
        <v>13.27444743</v>
      </c>
      <c r="I4359" s="306">
        <v>13.442745560000001</v>
      </c>
      <c r="J4359" s="306">
        <v>13.456099</v>
      </c>
      <c r="K4359" s="306">
        <v>13.472980120000001</v>
      </c>
      <c r="L4359" s="306">
        <v>13.19139358</v>
      </c>
      <c r="M4359" s="306">
        <v>12.87826138</v>
      </c>
      <c r="N4359" s="306">
        <v>12.37829067</v>
      </c>
    </row>
    <row r="4360" spans="1:14">
      <c r="A4360" s="259" t="s">
        <v>9</v>
      </c>
      <c r="B4360" s="259" t="s">
        <v>26</v>
      </c>
      <c r="C4360" s="259" t="s">
        <v>142</v>
      </c>
      <c r="D4360" s="259" t="s">
        <v>220</v>
      </c>
      <c r="E4360" s="259" t="s">
        <v>136</v>
      </c>
      <c r="F4360" s="259" t="s">
        <v>131</v>
      </c>
      <c r="G4360" s="259" t="s">
        <v>221</v>
      </c>
      <c r="H4360" s="306">
        <v>0</v>
      </c>
      <c r="I4360" s="306">
        <v>0</v>
      </c>
      <c r="J4360" s="306">
        <v>0</v>
      </c>
      <c r="K4360" s="306">
        <v>0</v>
      </c>
      <c r="L4360" s="306">
        <v>0</v>
      </c>
      <c r="M4360" s="306">
        <v>0</v>
      </c>
      <c r="N4360" s="306">
        <v>0</v>
      </c>
    </row>
    <row r="4361" spans="1:14">
      <c r="A4361" s="259" t="s">
        <v>9</v>
      </c>
      <c r="B4361" s="259" t="s">
        <v>27</v>
      </c>
      <c r="C4361" s="259" t="s">
        <v>142</v>
      </c>
      <c r="D4361" s="259" t="s">
        <v>220</v>
      </c>
      <c r="E4361" s="259" t="s">
        <v>48</v>
      </c>
      <c r="F4361" s="259" t="s">
        <v>131</v>
      </c>
      <c r="G4361" s="259" t="s">
        <v>221</v>
      </c>
      <c r="H4361" s="306">
        <v>0</v>
      </c>
      <c r="I4361" s="306">
        <v>0</v>
      </c>
      <c r="J4361" s="306">
        <v>0</v>
      </c>
      <c r="K4361" s="306">
        <v>0</v>
      </c>
      <c r="L4361" s="306">
        <v>0</v>
      </c>
      <c r="M4361" s="306">
        <v>0</v>
      </c>
      <c r="N4361" s="306">
        <v>0</v>
      </c>
    </row>
    <row r="4362" spans="1:14">
      <c r="A4362" s="259" t="s">
        <v>9</v>
      </c>
      <c r="B4362" s="259" t="s">
        <v>27</v>
      </c>
      <c r="C4362" s="259" t="s">
        <v>142</v>
      </c>
      <c r="D4362" s="259" t="s">
        <v>220</v>
      </c>
      <c r="E4362" s="259" t="s">
        <v>137</v>
      </c>
      <c r="F4362" s="259" t="s">
        <v>131</v>
      </c>
      <c r="G4362" s="259" t="s">
        <v>221</v>
      </c>
      <c r="H4362" s="306">
        <v>1.3227202E-2</v>
      </c>
      <c r="I4362" s="306">
        <v>8.5289509999999999E-3</v>
      </c>
      <c r="J4362" s="306">
        <v>8.5290000000000001E-3</v>
      </c>
      <c r="K4362" s="306">
        <v>8.5289509999999999E-3</v>
      </c>
      <c r="L4362" s="306">
        <v>0</v>
      </c>
      <c r="M4362" s="306">
        <v>0</v>
      </c>
      <c r="N4362" s="306">
        <v>0</v>
      </c>
    </row>
    <row r="4363" spans="1:14">
      <c r="A4363" s="259" t="s">
        <v>9</v>
      </c>
      <c r="B4363" s="259" t="s">
        <v>27</v>
      </c>
      <c r="C4363" s="259" t="s">
        <v>142</v>
      </c>
      <c r="D4363" s="259" t="s">
        <v>220</v>
      </c>
      <c r="E4363" s="259" t="s">
        <v>136</v>
      </c>
      <c r="F4363" s="259" t="s">
        <v>131</v>
      </c>
      <c r="G4363" s="259" t="s">
        <v>221</v>
      </c>
      <c r="H4363" s="306">
        <v>0</v>
      </c>
      <c r="I4363" s="306">
        <v>0</v>
      </c>
      <c r="J4363" s="306">
        <v>0</v>
      </c>
      <c r="K4363" s="306">
        <v>0</v>
      </c>
      <c r="L4363" s="306">
        <v>0</v>
      </c>
      <c r="M4363" s="306">
        <v>0</v>
      </c>
      <c r="N4363" s="306">
        <v>0</v>
      </c>
    </row>
    <row r="4366" spans="1:14">
      <c r="A4366" s="259" t="s">
        <v>2</v>
      </c>
      <c r="B4366" s="259" t="s">
        <v>43</v>
      </c>
      <c r="C4366" s="259" t="s">
        <v>132</v>
      </c>
      <c r="D4366" s="259" t="s">
        <v>218</v>
      </c>
      <c r="E4366" s="259" t="s">
        <v>219</v>
      </c>
      <c r="F4366" s="259" t="s">
        <v>99</v>
      </c>
      <c r="G4366" s="259" t="s">
        <v>46</v>
      </c>
      <c r="H4366" s="306">
        <v>2025</v>
      </c>
      <c r="I4366" s="306">
        <v>2028</v>
      </c>
      <c r="J4366" s="306">
        <v>2030</v>
      </c>
      <c r="K4366" s="306">
        <v>2032</v>
      </c>
      <c r="L4366" s="306">
        <v>2035</v>
      </c>
      <c r="M4366" s="306">
        <v>2037</v>
      </c>
      <c r="N4366" s="306">
        <v>2040</v>
      </c>
    </row>
    <row r="4367" spans="1:14">
      <c r="A4367" s="259" t="s">
        <v>9</v>
      </c>
      <c r="B4367" s="259" t="s">
        <v>28</v>
      </c>
      <c r="C4367" s="259" t="s">
        <v>133</v>
      </c>
      <c r="D4367" s="259" t="s">
        <v>220</v>
      </c>
      <c r="E4367" s="259" t="s">
        <v>48</v>
      </c>
      <c r="F4367" s="259" t="s">
        <v>131</v>
      </c>
      <c r="G4367" s="259" t="s">
        <v>221</v>
      </c>
      <c r="H4367" s="306">
        <v>7.4862030620000004</v>
      </c>
      <c r="I4367" s="306">
        <v>0</v>
      </c>
      <c r="J4367" s="306">
        <v>0</v>
      </c>
      <c r="K4367" s="306">
        <v>0</v>
      </c>
      <c r="L4367" s="306">
        <v>0</v>
      </c>
      <c r="M4367" s="306">
        <v>0</v>
      </c>
      <c r="N4367" s="306">
        <v>0</v>
      </c>
    </row>
    <row r="4368" spans="1:14">
      <c r="A4368" s="259" t="s">
        <v>9</v>
      </c>
      <c r="B4368" s="259" t="s">
        <v>28</v>
      </c>
      <c r="C4368" s="259" t="s">
        <v>133</v>
      </c>
      <c r="D4368" s="259" t="s">
        <v>220</v>
      </c>
      <c r="E4368" s="259" t="s">
        <v>137</v>
      </c>
      <c r="F4368" s="259" t="s">
        <v>131</v>
      </c>
      <c r="G4368" s="259" t="s">
        <v>221</v>
      </c>
      <c r="H4368" s="306">
        <v>698.59148029999994</v>
      </c>
      <c r="I4368" s="306">
        <v>563.2831645</v>
      </c>
      <c r="J4368" s="306">
        <v>440.16791000000001</v>
      </c>
      <c r="K4368" s="306">
        <v>477.93975239999997</v>
      </c>
      <c r="L4368" s="306">
        <v>480.68297690000003</v>
      </c>
      <c r="M4368" s="306">
        <v>443.63042230000002</v>
      </c>
      <c r="N4368" s="306">
        <v>331.14800659999997</v>
      </c>
    </row>
    <row r="4369" spans="1:14">
      <c r="A4369" s="259" t="s">
        <v>9</v>
      </c>
      <c r="B4369" s="259" t="s">
        <v>28</v>
      </c>
      <c r="C4369" s="259" t="s">
        <v>133</v>
      </c>
      <c r="D4369" s="259" t="s">
        <v>220</v>
      </c>
      <c r="E4369" s="259" t="s">
        <v>136</v>
      </c>
      <c r="F4369" s="259" t="s">
        <v>131</v>
      </c>
      <c r="G4369" s="259" t="s">
        <v>221</v>
      </c>
      <c r="H4369" s="306">
        <v>0.66315213200000001</v>
      </c>
      <c r="I4369" s="306">
        <v>0</v>
      </c>
      <c r="J4369" s="306">
        <v>0</v>
      </c>
      <c r="K4369" s="306">
        <v>0</v>
      </c>
      <c r="L4369" s="306">
        <v>0</v>
      </c>
      <c r="M4369" s="306">
        <v>0</v>
      </c>
      <c r="N4369" s="306">
        <v>0</v>
      </c>
    </row>
    <row r="4370" spans="1:14">
      <c r="A4370" s="259" t="s">
        <v>9</v>
      </c>
      <c r="B4370" s="259" t="s">
        <v>28</v>
      </c>
      <c r="C4370" s="259" t="s">
        <v>141</v>
      </c>
      <c r="D4370" s="259" t="s">
        <v>220</v>
      </c>
      <c r="E4370" s="259" t="s">
        <v>48</v>
      </c>
      <c r="F4370" s="259" t="s">
        <v>131</v>
      </c>
      <c r="G4370" s="259" t="s">
        <v>221</v>
      </c>
      <c r="H4370" s="306">
        <v>7.4862030620000004</v>
      </c>
      <c r="I4370" s="306">
        <v>0</v>
      </c>
      <c r="J4370" s="306">
        <v>0</v>
      </c>
      <c r="K4370" s="306">
        <v>0</v>
      </c>
      <c r="L4370" s="306">
        <v>0</v>
      </c>
      <c r="M4370" s="306">
        <v>0</v>
      </c>
      <c r="N4370" s="306">
        <v>0</v>
      </c>
    </row>
    <row r="4371" spans="1:14">
      <c r="A4371" s="259" t="s">
        <v>9</v>
      </c>
      <c r="B4371" s="259" t="s">
        <v>28</v>
      </c>
      <c r="C4371" s="259" t="s">
        <v>141</v>
      </c>
      <c r="D4371" s="259" t="s">
        <v>220</v>
      </c>
      <c r="E4371" s="259" t="s">
        <v>137</v>
      </c>
      <c r="F4371" s="259" t="s">
        <v>131</v>
      </c>
      <c r="G4371" s="259" t="s">
        <v>221</v>
      </c>
      <c r="H4371" s="306">
        <v>170.1154961</v>
      </c>
      <c r="I4371" s="306">
        <v>136.1268762</v>
      </c>
      <c r="J4371" s="306">
        <v>88.955057999999994</v>
      </c>
      <c r="K4371" s="306">
        <v>93.019431470000001</v>
      </c>
      <c r="L4371" s="306">
        <v>92.003554500000007</v>
      </c>
      <c r="M4371" s="306">
        <v>96.018262570000005</v>
      </c>
      <c r="N4371" s="306">
        <v>73.174868959999998</v>
      </c>
    </row>
    <row r="4372" spans="1:14">
      <c r="A4372" s="259" t="s">
        <v>9</v>
      </c>
      <c r="B4372" s="259" t="s">
        <v>28</v>
      </c>
      <c r="C4372" s="259" t="s">
        <v>141</v>
      </c>
      <c r="D4372" s="259" t="s">
        <v>220</v>
      </c>
      <c r="E4372" s="259" t="s">
        <v>136</v>
      </c>
      <c r="F4372" s="259" t="s">
        <v>131</v>
      </c>
      <c r="G4372" s="259" t="s">
        <v>221</v>
      </c>
      <c r="H4372" s="306">
        <v>0.66315213200000001</v>
      </c>
      <c r="I4372" s="306">
        <v>0</v>
      </c>
      <c r="J4372" s="306">
        <v>0</v>
      </c>
      <c r="K4372" s="306">
        <v>0</v>
      </c>
      <c r="L4372" s="306">
        <v>0</v>
      </c>
      <c r="M4372" s="306">
        <v>0</v>
      </c>
      <c r="N4372" s="306">
        <v>0</v>
      </c>
    </row>
    <row r="4373" spans="1:14">
      <c r="A4373" s="259" t="s">
        <v>9</v>
      </c>
      <c r="B4373" s="259" t="s">
        <v>28</v>
      </c>
      <c r="C4373" s="259" t="s">
        <v>142</v>
      </c>
      <c r="D4373" s="259" t="s">
        <v>220</v>
      </c>
      <c r="E4373" s="259" t="s">
        <v>48</v>
      </c>
      <c r="F4373" s="259" t="s">
        <v>131</v>
      </c>
      <c r="G4373" s="259" t="s">
        <v>221</v>
      </c>
      <c r="H4373" s="306">
        <v>0</v>
      </c>
      <c r="I4373" s="306">
        <v>0</v>
      </c>
      <c r="J4373" s="306">
        <v>0</v>
      </c>
      <c r="K4373" s="306">
        <v>0</v>
      </c>
      <c r="L4373" s="306">
        <v>0</v>
      </c>
      <c r="M4373" s="306">
        <v>0</v>
      </c>
      <c r="N4373" s="306">
        <v>0</v>
      </c>
    </row>
    <row r="4374" spans="1:14">
      <c r="A4374" s="259" t="s">
        <v>9</v>
      </c>
      <c r="B4374" s="259" t="s">
        <v>28</v>
      </c>
      <c r="C4374" s="259" t="s">
        <v>142</v>
      </c>
      <c r="D4374" s="259" t="s">
        <v>220</v>
      </c>
      <c r="E4374" s="259" t="s">
        <v>137</v>
      </c>
      <c r="F4374" s="259" t="s">
        <v>131</v>
      </c>
      <c r="G4374" s="259" t="s">
        <v>221</v>
      </c>
      <c r="H4374" s="306">
        <v>285.85784339999998</v>
      </c>
      <c r="I4374" s="306">
        <v>247.82779160000001</v>
      </c>
      <c r="J4374" s="306">
        <v>215.05347</v>
      </c>
      <c r="K4374" s="306">
        <v>237.64430659999999</v>
      </c>
      <c r="L4374" s="306">
        <v>260.6107806</v>
      </c>
      <c r="M4374" s="306">
        <v>233.17109490000001</v>
      </c>
      <c r="N4374" s="306">
        <v>179.7723513</v>
      </c>
    </row>
    <row r="4375" spans="1:14">
      <c r="A4375" s="259" t="s">
        <v>9</v>
      </c>
      <c r="B4375" s="259" t="s">
        <v>28</v>
      </c>
      <c r="C4375" s="259" t="s">
        <v>142</v>
      </c>
      <c r="D4375" s="259" t="s">
        <v>220</v>
      </c>
      <c r="E4375" s="259" t="s">
        <v>136</v>
      </c>
      <c r="F4375" s="259" t="s">
        <v>131</v>
      </c>
      <c r="G4375" s="259" t="s">
        <v>221</v>
      </c>
      <c r="H4375" s="306">
        <v>0</v>
      </c>
      <c r="I4375" s="306">
        <v>0</v>
      </c>
      <c r="J4375" s="306">
        <v>0</v>
      </c>
      <c r="K4375" s="306">
        <v>0</v>
      </c>
      <c r="L4375" s="306">
        <v>0</v>
      </c>
      <c r="M4375" s="306">
        <v>0</v>
      </c>
      <c r="N4375" s="306">
        <v>0</v>
      </c>
    </row>
    <row r="4377" spans="1:14">
      <c r="A4377" s="259" t="s">
        <v>2</v>
      </c>
      <c r="B4377" s="259" t="s">
        <v>43</v>
      </c>
      <c r="C4377" s="259" t="s">
        <v>132</v>
      </c>
      <c r="D4377" s="259" t="s">
        <v>200</v>
      </c>
      <c r="E4377" s="259" t="s">
        <v>191</v>
      </c>
      <c r="F4377" s="259" t="s">
        <v>99</v>
      </c>
      <c r="G4377" s="259" t="s">
        <v>46</v>
      </c>
      <c r="H4377" s="306">
        <v>2025</v>
      </c>
      <c r="I4377" s="306">
        <v>2028</v>
      </c>
      <c r="J4377" s="306">
        <v>2030</v>
      </c>
      <c r="K4377" s="306">
        <v>2032</v>
      </c>
      <c r="L4377" s="306">
        <v>2035</v>
      </c>
      <c r="M4377" s="306">
        <v>2037</v>
      </c>
      <c r="N4377" s="306">
        <v>2040</v>
      </c>
    </row>
    <row r="4378" spans="1:14">
      <c r="A4378" s="259" t="s">
        <v>9</v>
      </c>
      <c r="B4378" s="259" t="s">
        <v>22</v>
      </c>
      <c r="C4378" s="259" t="s">
        <v>133</v>
      </c>
      <c r="D4378" s="259" t="s">
        <v>222</v>
      </c>
      <c r="E4378" s="259" t="s">
        <v>223</v>
      </c>
      <c r="F4378" s="259" t="s">
        <v>224</v>
      </c>
      <c r="G4378" s="259" t="s">
        <v>225</v>
      </c>
      <c r="H4378" s="306">
        <v>48.595120000000001</v>
      </c>
      <c r="I4378" s="306">
        <v>48.76435</v>
      </c>
      <c r="J4378" s="306">
        <v>46.474629999999998</v>
      </c>
      <c r="K4378" s="306">
        <v>56.323474429999997</v>
      </c>
      <c r="L4378" s="306">
        <v>64.517859630000004</v>
      </c>
      <c r="M4378" s="306">
        <v>62.384856069999998</v>
      </c>
      <c r="N4378" s="306">
        <v>53.344342509999997</v>
      </c>
    </row>
    <row r="4379" spans="1:14">
      <c r="A4379" s="259" t="s">
        <v>9</v>
      </c>
      <c r="B4379" s="259" t="s">
        <v>18</v>
      </c>
      <c r="C4379" s="259" t="s">
        <v>133</v>
      </c>
      <c r="D4379" s="259" t="s">
        <v>222</v>
      </c>
      <c r="E4379" s="259" t="s">
        <v>223</v>
      </c>
      <c r="F4379" s="259" t="s">
        <v>224</v>
      </c>
      <c r="G4379" s="259" t="s">
        <v>225</v>
      </c>
      <c r="H4379" s="306">
        <v>51.020989999999998</v>
      </c>
      <c r="I4379" s="306">
        <v>50.797559999999997</v>
      </c>
      <c r="J4379" s="306">
        <v>47.826090000000001</v>
      </c>
      <c r="K4379" s="306">
        <v>58.811174430000001</v>
      </c>
      <c r="L4379" s="306">
        <v>69.295289629999999</v>
      </c>
      <c r="M4379" s="306">
        <v>63.35983607</v>
      </c>
      <c r="N4379" s="306">
        <v>49.690892509999998</v>
      </c>
    </row>
    <row r="4380" spans="1:14">
      <c r="A4380" s="259" t="s">
        <v>9</v>
      </c>
      <c r="B4380" s="259" t="s">
        <v>20</v>
      </c>
      <c r="C4380" s="259" t="s">
        <v>133</v>
      </c>
      <c r="D4380" s="259" t="s">
        <v>222</v>
      </c>
      <c r="E4380" s="259" t="s">
        <v>223</v>
      </c>
      <c r="F4380" s="259" t="s">
        <v>224</v>
      </c>
      <c r="G4380" s="259" t="s">
        <v>225</v>
      </c>
      <c r="H4380" s="306">
        <v>50.504280000000001</v>
      </c>
      <c r="I4380" s="306">
        <v>44.167830000000002</v>
      </c>
      <c r="J4380" s="306">
        <v>29.325279999999999</v>
      </c>
      <c r="K4380" s="306">
        <v>38.989834430000002</v>
      </c>
      <c r="L4380" s="306">
        <v>44.388979630000001</v>
      </c>
      <c r="M4380" s="306">
        <v>41.897356070000001</v>
      </c>
      <c r="N4380" s="306">
        <v>28.174802509999999</v>
      </c>
    </row>
    <row r="4381" spans="1:14">
      <c r="A4381" s="259" t="s">
        <v>9</v>
      </c>
      <c r="B4381" s="259" t="s">
        <v>23</v>
      </c>
      <c r="C4381" s="259" t="s">
        <v>133</v>
      </c>
      <c r="D4381" s="259" t="s">
        <v>222</v>
      </c>
      <c r="E4381" s="259" t="s">
        <v>223</v>
      </c>
      <c r="F4381" s="259" t="s">
        <v>224</v>
      </c>
      <c r="G4381" s="259" t="s">
        <v>225</v>
      </c>
      <c r="H4381" s="306">
        <v>50.780790000000003</v>
      </c>
      <c r="I4381" s="306">
        <v>48.29804</v>
      </c>
      <c r="J4381" s="306">
        <v>45.894390000000001</v>
      </c>
      <c r="K4381" s="306">
        <v>56.645394430000003</v>
      </c>
      <c r="L4381" s="306">
        <v>67.011139630000002</v>
      </c>
      <c r="M4381" s="306">
        <v>63.571906069999997</v>
      </c>
      <c r="N4381" s="306">
        <v>55.465172510000002</v>
      </c>
    </row>
    <row r="4382" spans="1:14">
      <c r="A4382" s="259" t="s">
        <v>9</v>
      </c>
      <c r="B4382" s="259" t="s">
        <v>26</v>
      </c>
      <c r="C4382" s="259" t="s">
        <v>133</v>
      </c>
      <c r="D4382" s="259" t="s">
        <v>222</v>
      </c>
      <c r="E4382" s="259" t="s">
        <v>223</v>
      </c>
      <c r="F4382" s="259" t="s">
        <v>224</v>
      </c>
      <c r="G4382" s="259" t="s">
        <v>225</v>
      </c>
      <c r="H4382" s="306">
        <v>50.269959999999998</v>
      </c>
      <c r="I4382" s="306">
        <v>51.502310000000001</v>
      </c>
      <c r="J4382" s="306">
        <v>49.903930000000003</v>
      </c>
      <c r="K4382" s="306">
        <v>60.962654430000001</v>
      </c>
      <c r="L4382" s="306">
        <v>70.193909629999993</v>
      </c>
      <c r="M4382" s="306">
        <v>62.254476070000003</v>
      </c>
      <c r="N4382" s="306">
        <v>45.719322509999998</v>
      </c>
    </row>
    <row r="4383" spans="1:14">
      <c r="A4383" s="259" t="s">
        <v>9</v>
      </c>
      <c r="B4383" s="259" t="s">
        <v>27</v>
      </c>
      <c r="C4383" s="259" t="s">
        <v>133</v>
      </c>
      <c r="D4383" s="259" t="s">
        <v>222</v>
      </c>
      <c r="E4383" s="259" t="s">
        <v>223</v>
      </c>
      <c r="F4383" s="259" t="s">
        <v>224</v>
      </c>
      <c r="G4383" s="259" t="s">
        <v>225</v>
      </c>
      <c r="H4383" s="306">
        <v>54.090319999999998</v>
      </c>
      <c r="I4383" s="306">
        <v>51.23657</v>
      </c>
      <c r="J4383" s="306">
        <v>47.620640000000002</v>
      </c>
      <c r="K4383" s="306">
        <v>58.322234430000002</v>
      </c>
      <c r="L4383" s="306">
        <v>62.552819630000002</v>
      </c>
      <c r="M4383" s="306">
        <v>57.602286069999998</v>
      </c>
      <c r="N4383" s="306">
        <v>43.941962510000003</v>
      </c>
    </row>
    <row r="4384" spans="1:14">
      <c r="A4384" s="259" t="s">
        <v>9</v>
      </c>
      <c r="B4384" s="259" t="s">
        <v>25</v>
      </c>
      <c r="C4384" s="259" t="s">
        <v>133</v>
      </c>
      <c r="D4384" s="259" t="s">
        <v>222</v>
      </c>
      <c r="E4384" s="259" t="s">
        <v>223</v>
      </c>
      <c r="F4384" s="259" t="s">
        <v>224</v>
      </c>
      <c r="G4384" s="259" t="s">
        <v>225</v>
      </c>
      <c r="H4384" s="306">
        <v>35.873859770000003</v>
      </c>
      <c r="I4384" s="306">
        <v>39.563632740000003</v>
      </c>
      <c r="J4384" s="306">
        <v>36.497208000000001</v>
      </c>
      <c r="K4384" s="306">
        <v>39.821871780000002</v>
      </c>
      <c r="L4384" s="306">
        <v>47.658280089999998</v>
      </c>
      <c r="M4384" s="306">
        <v>48.639468809999997</v>
      </c>
      <c r="N4384" s="306">
        <v>41.897344840000002</v>
      </c>
    </row>
    <row r="4385" spans="1:14">
      <c r="A4385" s="259" t="s">
        <v>9</v>
      </c>
      <c r="B4385" s="259" t="s">
        <v>19</v>
      </c>
      <c r="C4385" s="259" t="s">
        <v>133</v>
      </c>
      <c r="D4385" s="259" t="s">
        <v>222</v>
      </c>
      <c r="E4385" s="259" t="s">
        <v>223</v>
      </c>
      <c r="F4385" s="259" t="s">
        <v>224</v>
      </c>
      <c r="G4385" s="259" t="s">
        <v>225</v>
      </c>
      <c r="H4385" s="306">
        <v>45.159356670000001</v>
      </c>
      <c r="I4385" s="306">
        <v>46.927783419999997</v>
      </c>
      <c r="J4385" s="306">
        <v>48.613720000000001</v>
      </c>
      <c r="K4385" s="306">
        <v>45.833456669999997</v>
      </c>
      <c r="L4385" s="306">
        <v>50.888426389999999</v>
      </c>
      <c r="M4385" s="306">
        <v>49.01256119</v>
      </c>
      <c r="N4385" s="306">
        <v>30.418477809999999</v>
      </c>
    </row>
    <row r="4386" spans="1:14">
      <c r="A4386" s="259" t="s">
        <v>9</v>
      </c>
      <c r="B4386" s="259" t="s">
        <v>21</v>
      </c>
      <c r="C4386" s="259" t="s">
        <v>133</v>
      </c>
      <c r="D4386" s="259" t="s">
        <v>222</v>
      </c>
      <c r="E4386" s="259" t="s">
        <v>223</v>
      </c>
      <c r="F4386" s="259" t="s">
        <v>224</v>
      </c>
      <c r="G4386" s="259" t="s">
        <v>225</v>
      </c>
      <c r="H4386" s="306">
        <v>55.232869999999998</v>
      </c>
      <c r="I4386" s="306">
        <v>48.533933419999997</v>
      </c>
      <c r="J4386" s="306">
        <v>49.39349</v>
      </c>
      <c r="K4386" s="306">
        <v>47.881216670000001</v>
      </c>
      <c r="L4386" s="306">
        <v>52.273236390000001</v>
      </c>
      <c r="M4386" s="306">
        <v>48.425901189999998</v>
      </c>
      <c r="N4386" s="306">
        <v>40.123467810000001</v>
      </c>
    </row>
    <row r="4387" spans="1:14">
      <c r="A4387" s="259" t="s">
        <v>9</v>
      </c>
      <c r="B4387" s="259" t="s">
        <v>24</v>
      </c>
      <c r="C4387" s="259" t="s">
        <v>133</v>
      </c>
      <c r="D4387" s="259" t="s">
        <v>222</v>
      </c>
      <c r="E4387" s="259" t="s">
        <v>223</v>
      </c>
      <c r="F4387" s="259" t="s">
        <v>224</v>
      </c>
      <c r="G4387" s="259" t="s">
        <v>225</v>
      </c>
      <c r="H4387" s="306">
        <v>44.569166670000001</v>
      </c>
      <c r="I4387" s="306">
        <v>46.526783420000001</v>
      </c>
      <c r="J4387" s="306">
        <v>48.718089999999997</v>
      </c>
      <c r="K4387" s="306">
        <v>48.624116669999999</v>
      </c>
      <c r="L4387" s="306">
        <v>53.851866389999998</v>
      </c>
      <c r="M4387" s="306">
        <v>48.649011190000003</v>
      </c>
      <c r="N4387" s="306">
        <v>35.127197809999998</v>
      </c>
    </row>
    <row r="4388" spans="1:14">
      <c r="A4388" s="259" t="s">
        <v>9</v>
      </c>
      <c r="B4388" s="259" t="s">
        <v>22</v>
      </c>
      <c r="C4388" s="259" t="s">
        <v>133</v>
      </c>
      <c r="D4388" s="259" t="s">
        <v>222</v>
      </c>
      <c r="E4388" s="259" t="s">
        <v>223</v>
      </c>
      <c r="F4388" s="259" t="s">
        <v>226</v>
      </c>
      <c r="G4388" s="259" t="s">
        <v>225</v>
      </c>
      <c r="H4388" s="306">
        <v>51.020989999999998</v>
      </c>
      <c r="I4388" s="306">
        <v>50.797559999999997</v>
      </c>
      <c r="J4388" s="306">
        <v>47.826090000000001</v>
      </c>
      <c r="K4388" s="306">
        <v>50.888800000000003</v>
      </c>
      <c r="L4388" s="306">
        <v>55.82497</v>
      </c>
      <c r="M4388" s="306">
        <v>53.553899999999999</v>
      </c>
      <c r="N4388" s="306">
        <v>46.049340000000001</v>
      </c>
    </row>
    <row r="4389" spans="1:14">
      <c r="A4389" s="259" t="s">
        <v>9</v>
      </c>
      <c r="B4389" s="259" t="s">
        <v>18</v>
      </c>
      <c r="C4389" s="259" t="s">
        <v>133</v>
      </c>
      <c r="D4389" s="259" t="s">
        <v>222</v>
      </c>
      <c r="E4389" s="259" t="s">
        <v>223</v>
      </c>
      <c r="F4389" s="259" t="s">
        <v>226</v>
      </c>
      <c r="G4389" s="259" t="s">
        <v>225</v>
      </c>
      <c r="H4389" s="306">
        <v>48.595120000000001</v>
      </c>
      <c r="I4389" s="306">
        <v>48.76435</v>
      </c>
      <c r="J4389" s="306">
        <v>46.474629999999998</v>
      </c>
      <c r="K4389" s="306">
        <v>48.4011</v>
      </c>
      <c r="L4389" s="306">
        <v>51.047539999999998</v>
      </c>
      <c r="M4389" s="306">
        <v>52.578919999999997</v>
      </c>
      <c r="N4389" s="306">
        <v>49.70279</v>
      </c>
    </row>
    <row r="4390" spans="1:14">
      <c r="A4390" s="259" t="s">
        <v>9</v>
      </c>
      <c r="B4390" s="259" t="s">
        <v>20</v>
      </c>
      <c r="C4390" s="259" t="s">
        <v>133</v>
      </c>
      <c r="D4390" s="259" t="s">
        <v>222</v>
      </c>
      <c r="E4390" s="259" t="s">
        <v>223</v>
      </c>
      <c r="F4390" s="259" t="s">
        <v>226</v>
      </c>
      <c r="G4390" s="259" t="s">
        <v>225</v>
      </c>
      <c r="H4390" s="306">
        <v>50.504280000000001</v>
      </c>
      <c r="I4390" s="306">
        <v>44.167830000000002</v>
      </c>
      <c r="J4390" s="306">
        <v>29.325279999999999</v>
      </c>
      <c r="K4390" s="306">
        <v>31.067460000000001</v>
      </c>
      <c r="L4390" s="306">
        <v>30.918659999999999</v>
      </c>
      <c r="M4390" s="306">
        <v>32.091419999999999</v>
      </c>
      <c r="N4390" s="306">
        <v>24.533249999999999</v>
      </c>
    </row>
    <row r="4391" spans="1:14">
      <c r="A4391" s="259" t="s">
        <v>9</v>
      </c>
      <c r="B4391" s="259" t="s">
        <v>23</v>
      </c>
      <c r="C4391" s="259" t="s">
        <v>133</v>
      </c>
      <c r="D4391" s="259" t="s">
        <v>222</v>
      </c>
      <c r="E4391" s="259" t="s">
        <v>223</v>
      </c>
      <c r="F4391" s="259" t="s">
        <v>226</v>
      </c>
      <c r="G4391" s="259" t="s">
        <v>225</v>
      </c>
      <c r="H4391" s="306">
        <v>50.780790000000003</v>
      </c>
      <c r="I4391" s="306">
        <v>48.29804</v>
      </c>
      <c r="J4391" s="306">
        <v>45.894390000000001</v>
      </c>
      <c r="K4391" s="306">
        <v>48.723019999999998</v>
      </c>
      <c r="L4391" s="306">
        <v>53.540819999999997</v>
      </c>
      <c r="M4391" s="306">
        <v>53.765970000000003</v>
      </c>
      <c r="N4391" s="306">
        <v>51.823619999999998</v>
      </c>
    </row>
    <row r="4392" spans="1:14">
      <c r="A4392" s="259" t="s">
        <v>9</v>
      </c>
      <c r="B4392" s="259" t="s">
        <v>26</v>
      </c>
      <c r="C4392" s="259" t="s">
        <v>133</v>
      </c>
      <c r="D4392" s="259" t="s">
        <v>222</v>
      </c>
      <c r="E4392" s="259" t="s">
        <v>223</v>
      </c>
      <c r="F4392" s="259" t="s">
        <v>226</v>
      </c>
      <c r="G4392" s="259" t="s">
        <v>225</v>
      </c>
      <c r="H4392" s="306">
        <v>50.269959999999998</v>
      </c>
      <c r="I4392" s="306">
        <v>51.502310000000001</v>
      </c>
      <c r="J4392" s="306">
        <v>49.903930000000003</v>
      </c>
      <c r="K4392" s="306">
        <v>53.040280000000003</v>
      </c>
      <c r="L4392" s="306">
        <v>56.723590000000002</v>
      </c>
      <c r="M4392" s="306">
        <v>52.448540000000001</v>
      </c>
      <c r="N4392" s="306">
        <v>42.077770000000001</v>
      </c>
    </row>
    <row r="4393" spans="1:14">
      <c r="A4393" s="259" t="s">
        <v>9</v>
      </c>
      <c r="B4393" s="259" t="s">
        <v>27</v>
      </c>
      <c r="C4393" s="259" t="s">
        <v>133</v>
      </c>
      <c r="D4393" s="259" t="s">
        <v>222</v>
      </c>
      <c r="E4393" s="259" t="s">
        <v>223</v>
      </c>
      <c r="F4393" s="259" t="s">
        <v>226</v>
      </c>
      <c r="G4393" s="259" t="s">
        <v>225</v>
      </c>
      <c r="H4393" s="306">
        <v>54.090319999999998</v>
      </c>
      <c r="I4393" s="306">
        <v>51.23657</v>
      </c>
      <c r="J4393" s="306">
        <v>47.620640000000002</v>
      </c>
      <c r="K4393" s="306">
        <v>50.399859999999997</v>
      </c>
      <c r="L4393" s="306">
        <v>49.082500000000003</v>
      </c>
      <c r="M4393" s="306">
        <v>47.796349999999997</v>
      </c>
      <c r="N4393" s="306">
        <v>40.300409999999999</v>
      </c>
    </row>
    <row r="4394" spans="1:14">
      <c r="A4394" s="259" t="s">
        <v>9</v>
      </c>
      <c r="B4394" s="259" t="s">
        <v>25</v>
      </c>
      <c r="C4394" s="259" t="s">
        <v>133</v>
      </c>
      <c r="D4394" s="259" t="s">
        <v>222</v>
      </c>
      <c r="E4394" s="259" t="s">
        <v>223</v>
      </c>
      <c r="F4394" s="259" t="s">
        <v>226</v>
      </c>
      <c r="G4394" s="259" t="s">
        <v>225</v>
      </c>
      <c r="H4394" s="306">
        <v>34.954909999999998</v>
      </c>
      <c r="I4394" s="306">
        <v>32.341030000000003</v>
      </c>
      <c r="J4394" s="306">
        <v>29.498349999999999</v>
      </c>
      <c r="K4394" s="306">
        <v>32.48968</v>
      </c>
      <c r="L4394" s="306">
        <v>39.525860000000002</v>
      </c>
      <c r="M4394" s="306">
        <v>40.860930000000003</v>
      </c>
      <c r="N4394" s="306">
        <v>36.879080000000002</v>
      </c>
    </row>
    <row r="4395" spans="1:14">
      <c r="A4395" s="259" t="s">
        <v>9</v>
      </c>
      <c r="B4395" s="259" t="s">
        <v>19</v>
      </c>
      <c r="C4395" s="259" t="s">
        <v>133</v>
      </c>
      <c r="D4395" s="259" t="s">
        <v>222</v>
      </c>
      <c r="E4395" s="259" t="s">
        <v>223</v>
      </c>
      <c r="F4395" s="259" t="s">
        <v>226</v>
      </c>
      <c r="G4395" s="259" t="s">
        <v>225</v>
      </c>
      <c r="H4395" s="306">
        <v>33.912689999999998</v>
      </c>
      <c r="I4395" s="306">
        <v>31.462029999999999</v>
      </c>
      <c r="J4395" s="306">
        <v>30.77582</v>
      </c>
      <c r="K4395" s="306">
        <v>33.916789999999999</v>
      </c>
      <c r="L4395" s="306">
        <v>39.119019999999999</v>
      </c>
      <c r="M4395" s="306">
        <v>40.0411</v>
      </c>
      <c r="N4395" s="306">
        <v>25.09656</v>
      </c>
    </row>
    <row r="4396" spans="1:14">
      <c r="A4396" s="259" t="s">
        <v>9</v>
      </c>
      <c r="B4396" s="259" t="s">
        <v>21</v>
      </c>
      <c r="C4396" s="259" t="s">
        <v>133</v>
      </c>
      <c r="D4396" s="259" t="s">
        <v>222</v>
      </c>
      <c r="E4396" s="259" t="s">
        <v>223</v>
      </c>
      <c r="F4396" s="259" t="s">
        <v>226</v>
      </c>
      <c r="G4396" s="259" t="s">
        <v>225</v>
      </c>
      <c r="H4396" s="306">
        <v>35.80162</v>
      </c>
      <c r="I4396" s="306">
        <v>33.068179999999998</v>
      </c>
      <c r="J4396" s="306">
        <v>31.555589999999999</v>
      </c>
      <c r="K4396" s="306">
        <v>35.964550000000003</v>
      </c>
      <c r="L4396" s="306">
        <v>40.503830000000001</v>
      </c>
      <c r="M4396" s="306">
        <v>39.454439999999998</v>
      </c>
      <c r="N4396" s="306">
        <v>34.801549999999999</v>
      </c>
    </row>
    <row r="4397" spans="1:14">
      <c r="A4397" s="259" t="s">
        <v>9</v>
      </c>
      <c r="B4397" s="259" t="s">
        <v>24</v>
      </c>
      <c r="C4397" s="259" t="s">
        <v>133</v>
      </c>
      <c r="D4397" s="259" t="s">
        <v>222</v>
      </c>
      <c r="E4397" s="259" t="s">
        <v>223</v>
      </c>
      <c r="F4397" s="259" t="s">
        <v>226</v>
      </c>
      <c r="G4397" s="259" t="s">
        <v>225</v>
      </c>
      <c r="H4397" s="306">
        <v>34.421370000000003</v>
      </c>
      <c r="I4397" s="306">
        <v>30.350079999999998</v>
      </c>
      <c r="J4397" s="306">
        <v>29.27646</v>
      </c>
      <c r="K4397" s="306">
        <v>30.579470000000001</v>
      </c>
      <c r="L4397" s="306">
        <v>37.250320000000002</v>
      </c>
      <c r="M4397" s="306">
        <v>38.575839999999999</v>
      </c>
      <c r="N4397" s="306">
        <v>36.11253</v>
      </c>
    </row>
    <row r="4398" spans="1:14">
      <c r="A4398" s="259" t="s">
        <v>9</v>
      </c>
      <c r="B4398" s="259" t="s">
        <v>22</v>
      </c>
      <c r="C4398" s="259" t="s">
        <v>133</v>
      </c>
      <c r="D4398" s="259" t="s">
        <v>222</v>
      </c>
      <c r="E4398" s="259" t="s">
        <v>223</v>
      </c>
      <c r="F4398" s="259" t="s">
        <v>227</v>
      </c>
      <c r="G4398" s="259" t="s">
        <v>228</v>
      </c>
      <c r="H4398" s="306">
        <v>0</v>
      </c>
      <c r="I4398" s="306">
        <v>0</v>
      </c>
      <c r="J4398" s="306">
        <v>0</v>
      </c>
      <c r="K4398" s="306">
        <v>69.400000000000006</v>
      </c>
      <c r="L4398" s="306">
        <v>118</v>
      </c>
      <c r="M4398" s="306">
        <v>85.9</v>
      </c>
      <c r="N4398" s="306">
        <v>31.9</v>
      </c>
    </row>
    <row r="4399" spans="1:14">
      <c r="A4399" s="259" t="s">
        <v>9</v>
      </c>
      <c r="B4399" s="259" t="s">
        <v>18</v>
      </c>
      <c r="C4399" s="259" t="s">
        <v>133</v>
      </c>
      <c r="D4399" s="259" t="s">
        <v>222</v>
      </c>
      <c r="E4399" s="259" t="s">
        <v>223</v>
      </c>
      <c r="F4399" s="259" t="s">
        <v>227</v>
      </c>
      <c r="G4399" s="259" t="s">
        <v>228</v>
      </c>
      <c r="H4399" s="306">
        <v>0</v>
      </c>
      <c r="I4399" s="306">
        <v>0</v>
      </c>
      <c r="J4399" s="306">
        <v>0</v>
      </c>
      <c r="K4399" s="306">
        <v>69.400000000000006</v>
      </c>
      <c r="L4399" s="306">
        <v>118</v>
      </c>
      <c r="M4399" s="306">
        <v>85.9</v>
      </c>
      <c r="N4399" s="306">
        <v>31.9</v>
      </c>
    </row>
    <row r="4400" spans="1:14">
      <c r="A4400" s="259" t="s">
        <v>9</v>
      </c>
      <c r="B4400" s="259" t="s">
        <v>20</v>
      </c>
      <c r="C4400" s="259" t="s">
        <v>133</v>
      </c>
      <c r="D4400" s="259" t="s">
        <v>222</v>
      </c>
      <c r="E4400" s="259" t="s">
        <v>223</v>
      </c>
      <c r="F4400" s="259" t="s">
        <v>227</v>
      </c>
      <c r="G4400" s="259" t="s">
        <v>228</v>
      </c>
      <c r="H4400" s="306">
        <v>0</v>
      </c>
      <c r="I4400" s="306">
        <v>0</v>
      </c>
      <c r="J4400" s="306">
        <v>0</v>
      </c>
      <c r="K4400" s="306">
        <v>69.400000000000006</v>
      </c>
      <c r="L4400" s="306">
        <v>118</v>
      </c>
      <c r="M4400" s="306">
        <v>85.9</v>
      </c>
      <c r="N4400" s="306">
        <v>31.9</v>
      </c>
    </row>
    <row r="4401" spans="1:14">
      <c r="A4401" s="259" t="s">
        <v>9</v>
      </c>
      <c r="B4401" s="259" t="s">
        <v>23</v>
      </c>
      <c r="C4401" s="259" t="s">
        <v>133</v>
      </c>
      <c r="D4401" s="259" t="s">
        <v>222</v>
      </c>
      <c r="E4401" s="259" t="s">
        <v>223</v>
      </c>
      <c r="F4401" s="259" t="s">
        <v>227</v>
      </c>
      <c r="G4401" s="259" t="s">
        <v>228</v>
      </c>
      <c r="H4401" s="306">
        <v>0</v>
      </c>
      <c r="I4401" s="306">
        <v>0</v>
      </c>
      <c r="J4401" s="306">
        <v>0</v>
      </c>
      <c r="K4401" s="306">
        <v>69.400000000000006</v>
      </c>
      <c r="L4401" s="306">
        <v>118</v>
      </c>
      <c r="M4401" s="306">
        <v>85.9</v>
      </c>
      <c r="N4401" s="306">
        <v>31.9</v>
      </c>
    </row>
    <row r="4402" spans="1:14">
      <c r="A4402" s="259" t="s">
        <v>9</v>
      </c>
      <c r="B4402" s="259" t="s">
        <v>26</v>
      </c>
      <c r="C4402" s="259" t="s">
        <v>133</v>
      </c>
      <c r="D4402" s="259" t="s">
        <v>222</v>
      </c>
      <c r="E4402" s="259" t="s">
        <v>223</v>
      </c>
      <c r="F4402" s="259" t="s">
        <v>227</v>
      </c>
      <c r="G4402" s="259" t="s">
        <v>228</v>
      </c>
      <c r="H4402" s="306">
        <v>0</v>
      </c>
      <c r="I4402" s="306">
        <v>0</v>
      </c>
      <c r="J4402" s="306">
        <v>0</v>
      </c>
      <c r="K4402" s="306">
        <v>69.400000000000006</v>
      </c>
      <c r="L4402" s="306">
        <v>118</v>
      </c>
      <c r="M4402" s="306">
        <v>85.9</v>
      </c>
      <c r="N4402" s="306">
        <v>31.9</v>
      </c>
    </row>
    <row r="4403" spans="1:14">
      <c r="A4403" s="259" t="s">
        <v>9</v>
      </c>
      <c r="B4403" s="259" t="s">
        <v>27</v>
      </c>
      <c r="C4403" s="259" t="s">
        <v>133</v>
      </c>
      <c r="D4403" s="259" t="s">
        <v>222</v>
      </c>
      <c r="E4403" s="259" t="s">
        <v>223</v>
      </c>
      <c r="F4403" s="259" t="s">
        <v>227</v>
      </c>
      <c r="G4403" s="259" t="s">
        <v>228</v>
      </c>
      <c r="H4403" s="306">
        <v>0</v>
      </c>
      <c r="I4403" s="306">
        <v>0</v>
      </c>
      <c r="J4403" s="306">
        <v>0</v>
      </c>
      <c r="K4403" s="306">
        <v>69.400000000000006</v>
      </c>
      <c r="L4403" s="306">
        <v>118</v>
      </c>
      <c r="M4403" s="306">
        <v>85.9</v>
      </c>
      <c r="N4403" s="306">
        <v>31.9</v>
      </c>
    </row>
    <row r="4404" spans="1:14">
      <c r="A4404" s="259" t="s">
        <v>9</v>
      </c>
      <c r="B4404" s="259" t="s">
        <v>25</v>
      </c>
      <c r="C4404" s="259" t="s">
        <v>133</v>
      </c>
      <c r="D4404" s="259" t="s">
        <v>222</v>
      </c>
      <c r="E4404" s="259" t="s">
        <v>223</v>
      </c>
      <c r="F4404" s="259" t="s">
        <v>227</v>
      </c>
      <c r="G4404" s="259" t="s">
        <v>228</v>
      </c>
      <c r="H4404" s="306">
        <v>8.0500000000000007</v>
      </c>
      <c r="I4404" s="306">
        <v>63.27</v>
      </c>
      <c r="J4404" s="306">
        <v>61.31</v>
      </c>
      <c r="K4404" s="306">
        <v>64.23</v>
      </c>
      <c r="L4404" s="306">
        <v>71.239999999999995</v>
      </c>
      <c r="M4404" s="306">
        <v>68.14</v>
      </c>
      <c r="N4404" s="306">
        <v>43.96</v>
      </c>
    </row>
    <row r="4405" spans="1:14">
      <c r="A4405" s="259" t="s">
        <v>9</v>
      </c>
      <c r="B4405" s="259" t="s">
        <v>19</v>
      </c>
      <c r="C4405" s="259" t="s">
        <v>133</v>
      </c>
      <c r="D4405" s="259" t="s">
        <v>222</v>
      </c>
      <c r="E4405" s="259" t="s">
        <v>223</v>
      </c>
      <c r="F4405" s="259" t="s">
        <v>227</v>
      </c>
      <c r="G4405" s="259" t="s">
        <v>228</v>
      </c>
      <c r="H4405" s="306">
        <v>98.520799999999994</v>
      </c>
      <c r="I4405" s="306">
        <v>135.47999999999999</v>
      </c>
      <c r="J4405" s="306">
        <v>156.26</v>
      </c>
      <c r="K4405" s="306">
        <v>104.39</v>
      </c>
      <c r="L4405" s="306">
        <v>103.1</v>
      </c>
      <c r="M4405" s="306">
        <v>78.59</v>
      </c>
      <c r="N4405" s="306">
        <v>46.62</v>
      </c>
    </row>
    <row r="4406" spans="1:14">
      <c r="A4406" s="259" t="s">
        <v>9</v>
      </c>
      <c r="B4406" s="259" t="s">
        <v>21</v>
      </c>
      <c r="C4406" s="259" t="s">
        <v>133</v>
      </c>
      <c r="D4406" s="259" t="s">
        <v>222</v>
      </c>
      <c r="E4406" s="259" t="s">
        <v>223</v>
      </c>
      <c r="F4406" s="259" t="s">
        <v>227</v>
      </c>
      <c r="G4406" s="259" t="s">
        <v>228</v>
      </c>
      <c r="H4406" s="306">
        <v>170.21775</v>
      </c>
      <c r="I4406" s="306">
        <v>135.47999999999999</v>
      </c>
      <c r="J4406" s="306">
        <v>156.26</v>
      </c>
      <c r="K4406" s="306">
        <v>104.39</v>
      </c>
      <c r="L4406" s="306">
        <v>103.1</v>
      </c>
      <c r="M4406" s="306">
        <v>78.59</v>
      </c>
      <c r="N4406" s="306">
        <v>46.62</v>
      </c>
    </row>
    <row r="4407" spans="1:14">
      <c r="A4407" s="259" t="s">
        <v>9</v>
      </c>
      <c r="B4407" s="259" t="s">
        <v>24</v>
      </c>
      <c r="C4407" s="259" t="s">
        <v>133</v>
      </c>
      <c r="D4407" s="259" t="s">
        <v>222</v>
      </c>
      <c r="E4407" s="259" t="s">
        <v>223</v>
      </c>
      <c r="F4407" s="259" t="s">
        <v>227</v>
      </c>
      <c r="G4407" s="259" t="s">
        <v>228</v>
      </c>
      <c r="H4407" s="306">
        <v>98.520799999999994</v>
      </c>
      <c r="I4407" s="306">
        <v>135.47999999999999</v>
      </c>
      <c r="J4407" s="306">
        <v>156.26</v>
      </c>
      <c r="K4407" s="306">
        <v>104.39</v>
      </c>
      <c r="L4407" s="306">
        <v>103.1</v>
      </c>
      <c r="M4407" s="306">
        <v>78.59</v>
      </c>
      <c r="N4407" s="306">
        <v>46.62</v>
      </c>
    </row>
    <row r="4408" spans="1:14">
      <c r="A4408" s="259" t="s">
        <v>9</v>
      </c>
      <c r="B4408" s="259" t="s">
        <v>229</v>
      </c>
      <c r="C4408" s="259" t="s">
        <v>133</v>
      </c>
      <c r="D4408" s="259" t="s">
        <v>230</v>
      </c>
      <c r="E4408" s="259" t="s">
        <v>223</v>
      </c>
      <c r="F4408" s="259" t="s">
        <v>231</v>
      </c>
      <c r="G4408" s="259" t="s">
        <v>232</v>
      </c>
      <c r="H4408" s="306">
        <v>3.37</v>
      </c>
      <c r="I4408" s="306">
        <v>3.14</v>
      </c>
      <c r="J4408" s="306">
        <v>2.99</v>
      </c>
      <c r="K4408" s="306">
        <v>3.31</v>
      </c>
      <c r="L4408" s="306">
        <v>3.83</v>
      </c>
      <c r="M4408" s="306">
        <v>3.9</v>
      </c>
      <c r="N4408" s="306">
        <v>4.12</v>
      </c>
    </row>
    <row r="4409" spans="1:14">
      <c r="A4409" s="259" t="s">
        <v>9</v>
      </c>
      <c r="B4409" s="259" t="s">
        <v>22</v>
      </c>
      <c r="C4409" s="259" t="s">
        <v>133</v>
      </c>
      <c r="D4409" s="259" t="s">
        <v>222</v>
      </c>
      <c r="E4409" s="259" t="s">
        <v>233</v>
      </c>
      <c r="F4409" s="259" t="s">
        <v>224</v>
      </c>
      <c r="G4409" s="259" t="s">
        <v>225</v>
      </c>
      <c r="H4409" s="306">
        <v>53.916459930000002</v>
      </c>
      <c r="I4409" s="306">
        <v>57.584868100000001</v>
      </c>
      <c r="J4409" s="306">
        <v>57.210186</v>
      </c>
      <c r="K4409" s="306">
        <v>72.27670449</v>
      </c>
      <c r="L4409" s="306">
        <v>88.11829444</v>
      </c>
      <c r="M4409" s="306">
        <v>88.821232030000004</v>
      </c>
      <c r="N4409" s="306">
        <v>80.835700919999994</v>
      </c>
    </row>
    <row r="4410" spans="1:14">
      <c r="A4410" s="259" t="s">
        <v>9</v>
      </c>
      <c r="B4410" s="259" t="s">
        <v>18</v>
      </c>
      <c r="C4410" s="259" t="s">
        <v>133</v>
      </c>
      <c r="D4410" s="259" t="s">
        <v>222</v>
      </c>
      <c r="E4410" s="259" t="s">
        <v>233</v>
      </c>
      <c r="F4410" s="259" t="s">
        <v>224</v>
      </c>
      <c r="G4410" s="259" t="s">
        <v>225</v>
      </c>
      <c r="H4410" s="306">
        <v>56.607971390000003</v>
      </c>
      <c r="I4410" s="306">
        <v>59.98584606</v>
      </c>
      <c r="J4410" s="306">
        <v>58.873831000000003</v>
      </c>
      <c r="K4410" s="306">
        <v>75.469028109999996</v>
      </c>
      <c r="L4410" s="306">
        <v>94.643293650000004</v>
      </c>
      <c r="M4410" s="306">
        <v>90.209372200000004</v>
      </c>
      <c r="N4410" s="306">
        <v>75.299421390000006</v>
      </c>
    </row>
    <row r="4411" spans="1:14">
      <c r="A4411" s="259" t="s">
        <v>9</v>
      </c>
      <c r="B4411" s="259" t="s">
        <v>20</v>
      </c>
      <c r="C4411" s="259" t="s">
        <v>133</v>
      </c>
      <c r="D4411" s="259" t="s">
        <v>222</v>
      </c>
      <c r="E4411" s="259" t="s">
        <v>233</v>
      </c>
      <c r="F4411" s="259" t="s">
        <v>224</v>
      </c>
      <c r="G4411" s="259" t="s">
        <v>225</v>
      </c>
      <c r="H4411" s="306">
        <v>56.034679789999998</v>
      </c>
      <c r="I4411" s="306">
        <v>52.156927439999997</v>
      </c>
      <c r="J4411" s="306">
        <v>36.099367000000001</v>
      </c>
      <c r="K4411" s="306">
        <v>50.033432230000003</v>
      </c>
      <c r="L4411" s="306">
        <v>60.626331989999997</v>
      </c>
      <c r="M4411" s="306">
        <v>59.65189342</v>
      </c>
      <c r="N4411" s="306">
        <v>42.694872629999999</v>
      </c>
    </row>
    <row r="4412" spans="1:14">
      <c r="A4412" s="259" t="s">
        <v>9</v>
      </c>
      <c r="B4412" s="259" t="s">
        <v>23</v>
      </c>
      <c r="C4412" s="259" t="s">
        <v>133</v>
      </c>
      <c r="D4412" s="259" t="s">
        <v>222</v>
      </c>
      <c r="E4412" s="259" t="s">
        <v>233</v>
      </c>
      <c r="F4412" s="259" t="s">
        <v>224</v>
      </c>
      <c r="G4412" s="259" t="s">
        <v>225</v>
      </c>
      <c r="H4412" s="306">
        <v>56.341468630000001</v>
      </c>
      <c r="I4412" s="306">
        <v>57.034211730000003</v>
      </c>
      <c r="J4412" s="306">
        <v>56.495911999999997</v>
      </c>
      <c r="K4412" s="306">
        <v>72.689806079999997</v>
      </c>
      <c r="L4412" s="306">
        <v>91.523608600000003</v>
      </c>
      <c r="M4412" s="306">
        <v>90.511309560000001</v>
      </c>
      <c r="N4412" s="306">
        <v>84.049514630000004</v>
      </c>
    </row>
    <row r="4413" spans="1:14">
      <c r="A4413" s="259" t="s">
        <v>9</v>
      </c>
      <c r="B4413" s="259" t="s">
        <v>26</v>
      </c>
      <c r="C4413" s="259" t="s">
        <v>133</v>
      </c>
      <c r="D4413" s="259" t="s">
        <v>222</v>
      </c>
      <c r="E4413" s="259" t="s">
        <v>233</v>
      </c>
      <c r="F4413" s="259" t="s">
        <v>224</v>
      </c>
      <c r="G4413" s="259" t="s">
        <v>225</v>
      </c>
      <c r="H4413" s="306">
        <v>55.77470091</v>
      </c>
      <c r="I4413" s="306">
        <v>60.81807156</v>
      </c>
      <c r="J4413" s="306">
        <v>61.431648000000003</v>
      </c>
      <c r="K4413" s="306">
        <v>78.229899759999995</v>
      </c>
      <c r="L4413" s="306">
        <v>95.870626090000002</v>
      </c>
      <c r="M4413" s="306">
        <v>88.63560185</v>
      </c>
      <c r="N4413" s="306">
        <v>69.281076619999993</v>
      </c>
    </row>
    <row r="4414" spans="1:14">
      <c r="A4414" s="259" t="s">
        <v>9</v>
      </c>
      <c r="B4414" s="259" t="s">
        <v>27</v>
      </c>
      <c r="C4414" s="259" t="s">
        <v>133</v>
      </c>
      <c r="D4414" s="259" t="s">
        <v>222</v>
      </c>
      <c r="E4414" s="259" t="s">
        <v>233</v>
      </c>
      <c r="F4414" s="259" t="s">
        <v>224</v>
      </c>
      <c r="G4414" s="259" t="s">
        <v>225</v>
      </c>
      <c r="H4414" s="306">
        <v>60.013404029999997</v>
      </c>
      <c r="I4414" s="306">
        <v>60.504264390000003</v>
      </c>
      <c r="J4414" s="306">
        <v>58.620922999999998</v>
      </c>
      <c r="K4414" s="306">
        <v>74.841599270000003</v>
      </c>
      <c r="L4414" s="306">
        <v>85.434448849999995</v>
      </c>
      <c r="M4414" s="306">
        <v>82.011987189999999</v>
      </c>
      <c r="N4414" s="306">
        <v>66.587742430000006</v>
      </c>
    </row>
    <row r="4415" spans="1:14">
      <c r="A4415" s="259" t="s">
        <v>9</v>
      </c>
      <c r="B4415" s="259" t="s">
        <v>25</v>
      </c>
      <c r="C4415" s="259" t="s">
        <v>133</v>
      </c>
      <c r="D4415" s="259" t="s">
        <v>222</v>
      </c>
      <c r="E4415" s="259" t="s">
        <v>233</v>
      </c>
      <c r="F4415" s="259" t="s">
        <v>224</v>
      </c>
      <c r="G4415" s="259" t="s">
        <v>225</v>
      </c>
      <c r="H4415" s="306">
        <v>39.802176080000002</v>
      </c>
      <c r="I4415" s="306">
        <v>46.719920860000002</v>
      </c>
      <c r="J4415" s="306">
        <v>44.927998000000002</v>
      </c>
      <c r="K4415" s="306">
        <v>51.101138339999999</v>
      </c>
      <c r="L4415" s="306">
        <v>65.091532509999993</v>
      </c>
      <c r="M4415" s="306">
        <v>69.251062149999996</v>
      </c>
      <c r="N4415" s="306">
        <v>63.489417570000001</v>
      </c>
    </row>
    <row r="4416" spans="1:14">
      <c r="A4416" s="259" t="s">
        <v>9</v>
      </c>
      <c r="B4416" s="259" t="s">
        <v>19</v>
      </c>
      <c r="C4416" s="259" t="s">
        <v>133</v>
      </c>
      <c r="D4416" s="259" t="s">
        <v>222</v>
      </c>
      <c r="E4416" s="259" t="s">
        <v>233</v>
      </c>
      <c r="F4416" s="259" t="s">
        <v>224</v>
      </c>
      <c r="G4416" s="259" t="s">
        <v>225</v>
      </c>
      <c r="H4416" s="306">
        <v>50.104468189999999</v>
      </c>
      <c r="I4416" s="306">
        <v>55.416102510000002</v>
      </c>
      <c r="J4416" s="306">
        <v>59.843401999999998</v>
      </c>
      <c r="K4416" s="306">
        <v>58.815462590000003</v>
      </c>
      <c r="L4416" s="306">
        <v>69.503256399999998</v>
      </c>
      <c r="M4416" s="306">
        <v>69.782257169999994</v>
      </c>
      <c r="N4416" s="306">
        <v>46.094840779999998</v>
      </c>
    </row>
    <row r="4417" spans="1:14">
      <c r="A4417" s="259" t="s">
        <v>9</v>
      </c>
      <c r="B4417" s="259" t="s">
        <v>21</v>
      </c>
      <c r="C4417" s="259" t="s">
        <v>133</v>
      </c>
      <c r="D4417" s="259" t="s">
        <v>222</v>
      </c>
      <c r="E4417" s="259" t="s">
        <v>233</v>
      </c>
      <c r="F4417" s="259" t="s">
        <v>224</v>
      </c>
      <c r="G4417" s="259" t="s">
        <v>225</v>
      </c>
      <c r="H4417" s="306">
        <v>61.281067360000002</v>
      </c>
      <c r="I4417" s="306">
        <v>57.312773669999999</v>
      </c>
      <c r="J4417" s="306">
        <v>60.803297000000001</v>
      </c>
      <c r="K4417" s="306">
        <v>61.443236280000001</v>
      </c>
      <c r="L4417" s="306">
        <v>71.394625640000001</v>
      </c>
      <c r="M4417" s="306">
        <v>68.946992530000003</v>
      </c>
      <c r="N4417" s="306">
        <v>60.801361319999998</v>
      </c>
    </row>
    <row r="4418" spans="1:14">
      <c r="A4418" s="259" t="s">
        <v>9</v>
      </c>
      <c r="B4418" s="259" t="s">
        <v>24</v>
      </c>
      <c r="C4418" s="259" t="s">
        <v>133</v>
      </c>
      <c r="D4418" s="259" t="s">
        <v>222</v>
      </c>
      <c r="E4418" s="259" t="s">
        <v>233</v>
      </c>
      <c r="F4418" s="259" t="s">
        <v>224</v>
      </c>
      <c r="G4418" s="259" t="s">
        <v>225</v>
      </c>
      <c r="H4418" s="306">
        <v>49.449650259999999</v>
      </c>
      <c r="I4418" s="306">
        <v>54.942569450000001</v>
      </c>
      <c r="J4418" s="306">
        <v>59.971881000000003</v>
      </c>
      <c r="K4418" s="306">
        <v>62.396557510000001</v>
      </c>
      <c r="L4418" s="306">
        <v>73.550713639999998</v>
      </c>
      <c r="M4418" s="306">
        <v>69.264648230000006</v>
      </c>
      <c r="N4418" s="306">
        <v>53.230230659999997</v>
      </c>
    </row>
    <row r="4419" spans="1:14">
      <c r="A4419" s="259" t="s">
        <v>9</v>
      </c>
      <c r="B4419" s="259" t="s">
        <v>22</v>
      </c>
      <c r="C4419" s="259" t="s">
        <v>133</v>
      </c>
      <c r="D4419" s="259" t="s">
        <v>222</v>
      </c>
      <c r="E4419" s="259" t="s">
        <v>233</v>
      </c>
      <c r="F4419" s="259" t="s">
        <v>226</v>
      </c>
      <c r="G4419" s="259" t="s">
        <v>225</v>
      </c>
      <c r="H4419" s="306">
        <v>56.607971390000003</v>
      </c>
      <c r="I4419" s="306">
        <v>59.98584606</v>
      </c>
      <c r="J4419" s="306">
        <v>58.873831000000003</v>
      </c>
      <c r="K4419" s="306">
        <v>65.302696549999993</v>
      </c>
      <c r="L4419" s="306">
        <v>76.245572490000001</v>
      </c>
      <c r="M4419" s="306">
        <v>76.248046040000006</v>
      </c>
      <c r="N4419" s="306">
        <v>69.781170799999998</v>
      </c>
    </row>
    <row r="4420" spans="1:14">
      <c r="A4420" s="259" t="s">
        <v>9</v>
      </c>
      <c r="B4420" s="259" t="s">
        <v>18</v>
      </c>
      <c r="C4420" s="259" t="s">
        <v>133</v>
      </c>
      <c r="D4420" s="259" t="s">
        <v>222</v>
      </c>
      <c r="E4420" s="259" t="s">
        <v>233</v>
      </c>
      <c r="F4420" s="259" t="s">
        <v>226</v>
      </c>
      <c r="G4420" s="259" t="s">
        <v>225</v>
      </c>
      <c r="H4420" s="306">
        <v>53.916459930000002</v>
      </c>
      <c r="I4420" s="306">
        <v>57.584868100000001</v>
      </c>
      <c r="J4420" s="306">
        <v>57.210186</v>
      </c>
      <c r="K4420" s="306">
        <v>62.110372929999997</v>
      </c>
      <c r="L4420" s="306">
        <v>69.720573270000003</v>
      </c>
      <c r="M4420" s="306">
        <v>74.859905870000006</v>
      </c>
      <c r="N4420" s="306">
        <v>75.31745033</v>
      </c>
    </row>
    <row r="4421" spans="1:14">
      <c r="A4421" s="259" t="s">
        <v>9</v>
      </c>
      <c r="B4421" s="259" t="s">
        <v>20</v>
      </c>
      <c r="C4421" s="259" t="s">
        <v>133</v>
      </c>
      <c r="D4421" s="259" t="s">
        <v>222</v>
      </c>
      <c r="E4421" s="259" t="s">
        <v>233</v>
      </c>
      <c r="F4421" s="259" t="s">
        <v>226</v>
      </c>
      <c r="G4421" s="259" t="s">
        <v>225</v>
      </c>
      <c r="H4421" s="306">
        <v>56.034679789999998</v>
      </c>
      <c r="I4421" s="306">
        <v>52.156927439999997</v>
      </c>
      <c r="J4421" s="306">
        <v>36.099367000000001</v>
      </c>
      <c r="K4421" s="306">
        <v>39.86710068</v>
      </c>
      <c r="L4421" s="306">
        <v>42.22861082</v>
      </c>
      <c r="M4421" s="306">
        <v>45.690567250000001</v>
      </c>
      <c r="N4421" s="306">
        <v>37.176622039999998</v>
      </c>
    </row>
    <row r="4422" spans="1:14">
      <c r="A4422" s="259" t="s">
        <v>9</v>
      </c>
      <c r="B4422" s="259" t="s">
        <v>23</v>
      </c>
      <c r="C4422" s="259" t="s">
        <v>133</v>
      </c>
      <c r="D4422" s="259" t="s">
        <v>222</v>
      </c>
      <c r="E4422" s="259" t="s">
        <v>233</v>
      </c>
      <c r="F4422" s="259" t="s">
        <v>226</v>
      </c>
      <c r="G4422" s="259" t="s">
        <v>225</v>
      </c>
      <c r="H4422" s="306">
        <v>56.341468630000001</v>
      </c>
      <c r="I4422" s="306">
        <v>57.034211730000003</v>
      </c>
      <c r="J4422" s="306">
        <v>56.495911999999997</v>
      </c>
      <c r="K4422" s="306">
        <v>62.523474520000001</v>
      </c>
      <c r="L4422" s="306">
        <v>73.12588744</v>
      </c>
      <c r="M4422" s="306">
        <v>76.549983400000002</v>
      </c>
      <c r="N4422" s="306">
        <v>78.531264039999996</v>
      </c>
    </row>
    <row r="4423" spans="1:14">
      <c r="A4423" s="259" t="s">
        <v>9</v>
      </c>
      <c r="B4423" s="259" t="s">
        <v>26</v>
      </c>
      <c r="C4423" s="259" t="s">
        <v>133</v>
      </c>
      <c r="D4423" s="259" t="s">
        <v>222</v>
      </c>
      <c r="E4423" s="259" t="s">
        <v>233</v>
      </c>
      <c r="F4423" s="259" t="s">
        <v>226</v>
      </c>
      <c r="G4423" s="259" t="s">
        <v>225</v>
      </c>
      <c r="H4423" s="306">
        <v>55.77470091</v>
      </c>
      <c r="I4423" s="306">
        <v>60.81807156</v>
      </c>
      <c r="J4423" s="306">
        <v>61.431648000000003</v>
      </c>
      <c r="K4423" s="306">
        <v>68.06356821</v>
      </c>
      <c r="L4423" s="306">
        <v>77.472904920000005</v>
      </c>
      <c r="M4423" s="306">
        <v>74.674275690000002</v>
      </c>
      <c r="N4423" s="306">
        <v>63.762826029999999</v>
      </c>
    </row>
    <row r="4424" spans="1:14">
      <c r="A4424" s="259" t="s">
        <v>9</v>
      </c>
      <c r="B4424" s="259" t="s">
        <v>27</v>
      </c>
      <c r="C4424" s="259" t="s">
        <v>133</v>
      </c>
      <c r="D4424" s="259" t="s">
        <v>222</v>
      </c>
      <c r="E4424" s="259" t="s">
        <v>233</v>
      </c>
      <c r="F4424" s="259" t="s">
        <v>226</v>
      </c>
      <c r="G4424" s="259" t="s">
        <v>225</v>
      </c>
      <c r="H4424" s="306">
        <v>60.013404029999997</v>
      </c>
      <c r="I4424" s="306">
        <v>60.504264390000003</v>
      </c>
      <c r="J4424" s="306">
        <v>58.620922999999998</v>
      </c>
      <c r="K4424" s="306">
        <v>64.675267719999994</v>
      </c>
      <c r="L4424" s="306">
        <v>67.036727679999998</v>
      </c>
      <c r="M4424" s="306">
        <v>68.050661020000007</v>
      </c>
      <c r="N4424" s="306">
        <v>61.069491839999998</v>
      </c>
    </row>
    <row r="4425" spans="1:14">
      <c r="A4425" s="259" t="s">
        <v>9</v>
      </c>
      <c r="B4425" s="259" t="s">
        <v>25</v>
      </c>
      <c r="C4425" s="259" t="s">
        <v>133</v>
      </c>
      <c r="D4425" s="259" t="s">
        <v>222</v>
      </c>
      <c r="E4425" s="259" t="s">
        <v>233</v>
      </c>
      <c r="F4425" s="259" t="s">
        <v>226</v>
      </c>
      <c r="G4425" s="259" t="s">
        <v>225</v>
      </c>
      <c r="H4425" s="306">
        <v>38.782598010000001</v>
      </c>
      <c r="I4425" s="306">
        <v>38.190890410000002</v>
      </c>
      <c r="J4425" s="306">
        <v>36.312415999999999</v>
      </c>
      <c r="K4425" s="306">
        <v>41.692154539999997</v>
      </c>
      <c r="L4425" s="306">
        <v>53.984298129999999</v>
      </c>
      <c r="M4425" s="306">
        <v>58.176268620000002</v>
      </c>
      <c r="N4425" s="306">
        <v>55.884956879999997</v>
      </c>
    </row>
    <row r="4426" spans="1:14">
      <c r="A4426" s="259" t="s">
        <v>9</v>
      </c>
      <c r="B4426" s="259" t="s">
        <v>19</v>
      </c>
      <c r="C4426" s="259" t="s">
        <v>133</v>
      </c>
      <c r="D4426" s="259" t="s">
        <v>222</v>
      </c>
      <c r="E4426" s="259" t="s">
        <v>233</v>
      </c>
      <c r="F4426" s="259" t="s">
        <v>226</v>
      </c>
      <c r="G4426" s="259" t="s">
        <v>225</v>
      </c>
      <c r="H4426" s="306">
        <v>37.626251179999997</v>
      </c>
      <c r="I4426" s="306">
        <v>37.152896480000003</v>
      </c>
      <c r="J4426" s="306">
        <v>37.884979000000001</v>
      </c>
      <c r="K4426" s="306">
        <v>43.523483470000002</v>
      </c>
      <c r="L4426" s="306">
        <v>53.428637309999999</v>
      </c>
      <c r="M4426" s="306">
        <v>57.009025229999999</v>
      </c>
      <c r="N4426" s="306">
        <v>38.030237560000003</v>
      </c>
    </row>
    <row r="4427" spans="1:14">
      <c r="A4427" s="259" t="s">
        <v>9</v>
      </c>
      <c r="B4427" s="259" t="s">
        <v>21</v>
      </c>
      <c r="C4427" s="259" t="s">
        <v>133</v>
      </c>
      <c r="D4427" s="259" t="s">
        <v>222</v>
      </c>
      <c r="E4427" s="259" t="s">
        <v>233</v>
      </c>
      <c r="F4427" s="259" t="s">
        <v>226</v>
      </c>
      <c r="G4427" s="259" t="s">
        <v>225</v>
      </c>
      <c r="H4427" s="306">
        <v>39.722025790000004</v>
      </c>
      <c r="I4427" s="306">
        <v>39.049567639999999</v>
      </c>
      <c r="J4427" s="306">
        <v>38.844875000000002</v>
      </c>
      <c r="K4427" s="306">
        <v>46.15125716</v>
      </c>
      <c r="L4427" s="306">
        <v>55.320006550000002</v>
      </c>
      <c r="M4427" s="306">
        <v>56.173760600000001</v>
      </c>
      <c r="N4427" s="306">
        <v>52.736758109999997</v>
      </c>
    </row>
    <row r="4428" spans="1:14">
      <c r="A4428" s="259" t="s">
        <v>9</v>
      </c>
      <c r="B4428" s="259" t="s">
        <v>24</v>
      </c>
      <c r="C4428" s="259" t="s">
        <v>133</v>
      </c>
      <c r="D4428" s="259" t="s">
        <v>222</v>
      </c>
      <c r="E4428" s="259" t="s">
        <v>233</v>
      </c>
      <c r="F4428" s="259" t="s">
        <v>226</v>
      </c>
      <c r="G4428" s="259" t="s">
        <v>225</v>
      </c>
      <c r="H4428" s="306">
        <v>38.190633470000002</v>
      </c>
      <c r="I4428" s="306">
        <v>35.839816460000002</v>
      </c>
      <c r="J4428" s="306">
        <v>36.039270000000002</v>
      </c>
      <c r="K4428" s="306">
        <v>39.240890929999999</v>
      </c>
      <c r="L4428" s="306">
        <v>50.876372590000003</v>
      </c>
      <c r="M4428" s="306">
        <v>54.922842680000002</v>
      </c>
      <c r="N4428" s="306">
        <v>54.723360290000002</v>
      </c>
    </row>
    <row r="4429" spans="1:14">
      <c r="A4429" s="259" t="s">
        <v>9</v>
      </c>
      <c r="B4429" s="259" t="s">
        <v>22</v>
      </c>
      <c r="C4429" s="259" t="s">
        <v>133</v>
      </c>
      <c r="D4429" s="259" t="s">
        <v>222</v>
      </c>
      <c r="E4429" s="259" t="s">
        <v>233</v>
      </c>
      <c r="F4429" s="259" t="s">
        <v>227</v>
      </c>
      <c r="G4429" s="259" t="s">
        <v>228</v>
      </c>
      <c r="H4429" s="306">
        <v>0</v>
      </c>
      <c r="I4429" s="306">
        <v>0</v>
      </c>
      <c r="J4429" s="306">
        <v>0</v>
      </c>
      <c r="K4429" s="306">
        <v>89.057064440000005</v>
      </c>
      <c r="L4429" s="306">
        <v>161.16403740000001</v>
      </c>
      <c r="M4429" s="306">
        <v>122.3012172</v>
      </c>
      <c r="N4429" s="306">
        <v>48.339875190000001</v>
      </c>
    </row>
    <row r="4430" spans="1:14">
      <c r="A4430" s="259" t="s">
        <v>9</v>
      </c>
      <c r="B4430" s="259" t="s">
        <v>18</v>
      </c>
      <c r="C4430" s="259" t="s">
        <v>133</v>
      </c>
      <c r="D4430" s="259" t="s">
        <v>222</v>
      </c>
      <c r="E4430" s="259" t="s">
        <v>233</v>
      </c>
      <c r="F4430" s="259" t="s">
        <v>227</v>
      </c>
      <c r="G4430" s="259" t="s">
        <v>228</v>
      </c>
      <c r="H4430" s="306">
        <v>0</v>
      </c>
      <c r="I4430" s="306">
        <v>0</v>
      </c>
      <c r="J4430" s="306">
        <v>0</v>
      </c>
      <c r="K4430" s="306">
        <v>89.057064440000005</v>
      </c>
      <c r="L4430" s="306">
        <v>161.16403740000001</v>
      </c>
      <c r="M4430" s="306">
        <v>122.3012172</v>
      </c>
      <c r="N4430" s="306">
        <v>48.339875190000001</v>
      </c>
    </row>
    <row r="4431" spans="1:14">
      <c r="A4431" s="259" t="s">
        <v>9</v>
      </c>
      <c r="B4431" s="259" t="s">
        <v>20</v>
      </c>
      <c r="C4431" s="259" t="s">
        <v>133</v>
      </c>
      <c r="D4431" s="259" t="s">
        <v>222</v>
      </c>
      <c r="E4431" s="259" t="s">
        <v>233</v>
      </c>
      <c r="F4431" s="259" t="s">
        <v>227</v>
      </c>
      <c r="G4431" s="259" t="s">
        <v>228</v>
      </c>
      <c r="H4431" s="306">
        <v>0</v>
      </c>
      <c r="I4431" s="306">
        <v>0</v>
      </c>
      <c r="J4431" s="306">
        <v>0</v>
      </c>
      <c r="K4431" s="306">
        <v>89.057064440000005</v>
      </c>
      <c r="L4431" s="306">
        <v>161.16403740000001</v>
      </c>
      <c r="M4431" s="306">
        <v>122.3012172</v>
      </c>
      <c r="N4431" s="306">
        <v>48.339875190000001</v>
      </c>
    </row>
    <row r="4432" spans="1:14">
      <c r="A4432" s="259" t="s">
        <v>9</v>
      </c>
      <c r="B4432" s="259" t="s">
        <v>23</v>
      </c>
      <c r="C4432" s="259" t="s">
        <v>133</v>
      </c>
      <c r="D4432" s="259" t="s">
        <v>222</v>
      </c>
      <c r="E4432" s="259" t="s">
        <v>233</v>
      </c>
      <c r="F4432" s="259" t="s">
        <v>227</v>
      </c>
      <c r="G4432" s="259" t="s">
        <v>228</v>
      </c>
      <c r="H4432" s="306">
        <v>0</v>
      </c>
      <c r="I4432" s="306">
        <v>0</v>
      </c>
      <c r="J4432" s="306">
        <v>0</v>
      </c>
      <c r="K4432" s="306">
        <v>89.057064440000005</v>
      </c>
      <c r="L4432" s="306">
        <v>161.16403740000001</v>
      </c>
      <c r="M4432" s="306">
        <v>122.3012172</v>
      </c>
      <c r="N4432" s="306">
        <v>48.339875190000001</v>
      </c>
    </row>
    <row r="4433" spans="1:14">
      <c r="A4433" s="259" t="s">
        <v>9</v>
      </c>
      <c r="B4433" s="259" t="s">
        <v>26</v>
      </c>
      <c r="C4433" s="259" t="s">
        <v>133</v>
      </c>
      <c r="D4433" s="259" t="s">
        <v>222</v>
      </c>
      <c r="E4433" s="259" t="s">
        <v>233</v>
      </c>
      <c r="F4433" s="259" t="s">
        <v>227</v>
      </c>
      <c r="G4433" s="259" t="s">
        <v>228</v>
      </c>
      <c r="H4433" s="306">
        <v>0</v>
      </c>
      <c r="I4433" s="306">
        <v>0</v>
      </c>
      <c r="J4433" s="306">
        <v>0</v>
      </c>
      <c r="K4433" s="306">
        <v>89.057064440000005</v>
      </c>
      <c r="L4433" s="306">
        <v>161.16403740000001</v>
      </c>
      <c r="M4433" s="306">
        <v>122.3012172</v>
      </c>
      <c r="N4433" s="306">
        <v>48.339875190000001</v>
      </c>
    </row>
    <row r="4434" spans="1:14">
      <c r="A4434" s="259" t="s">
        <v>9</v>
      </c>
      <c r="B4434" s="259" t="s">
        <v>27</v>
      </c>
      <c r="C4434" s="259" t="s">
        <v>133</v>
      </c>
      <c r="D4434" s="259" t="s">
        <v>222</v>
      </c>
      <c r="E4434" s="259" t="s">
        <v>233</v>
      </c>
      <c r="F4434" s="259" t="s">
        <v>227</v>
      </c>
      <c r="G4434" s="259" t="s">
        <v>228</v>
      </c>
      <c r="H4434" s="306">
        <v>0</v>
      </c>
      <c r="I4434" s="306">
        <v>0</v>
      </c>
      <c r="J4434" s="306">
        <v>0</v>
      </c>
      <c r="K4434" s="306">
        <v>89.057064440000005</v>
      </c>
      <c r="L4434" s="306">
        <v>161.16403740000001</v>
      </c>
      <c r="M4434" s="306">
        <v>122.3012172</v>
      </c>
      <c r="N4434" s="306">
        <v>48.339875190000001</v>
      </c>
    </row>
    <row r="4435" spans="1:14">
      <c r="A4435" s="259" t="s">
        <v>9</v>
      </c>
      <c r="B4435" s="259" t="s">
        <v>25</v>
      </c>
      <c r="C4435" s="259" t="s">
        <v>133</v>
      </c>
      <c r="D4435" s="259" t="s">
        <v>222</v>
      </c>
      <c r="E4435" s="259" t="s">
        <v>233</v>
      </c>
      <c r="F4435" s="259" t="s">
        <v>227</v>
      </c>
      <c r="G4435" s="259" t="s">
        <v>228</v>
      </c>
      <c r="H4435" s="306">
        <v>8.9315038710000003</v>
      </c>
      <c r="I4435" s="306">
        <v>74.714306750000006</v>
      </c>
      <c r="J4435" s="306">
        <v>75.472499999999997</v>
      </c>
      <c r="K4435" s="306">
        <v>82.422698109999999</v>
      </c>
      <c r="L4435" s="306">
        <v>97.299373090000003</v>
      </c>
      <c r="M4435" s="306">
        <v>97.015191369999997</v>
      </c>
      <c r="N4435" s="306">
        <v>66.615075660000002</v>
      </c>
    </row>
    <row r="4436" spans="1:14">
      <c r="A4436" s="259" t="s">
        <v>9</v>
      </c>
      <c r="B4436" s="259" t="s">
        <v>19</v>
      </c>
      <c r="C4436" s="259" t="s">
        <v>133</v>
      </c>
      <c r="D4436" s="259" t="s">
        <v>222</v>
      </c>
      <c r="E4436" s="259" t="s">
        <v>233</v>
      </c>
      <c r="F4436" s="259" t="s">
        <v>227</v>
      </c>
      <c r="G4436" s="259" t="s">
        <v>228</v>
      </c>
      <c r="H4436" s="306">
        <v>109.3091809</v>
      </c>
      <c r="I4436" s="306">
        <v>159.9856848</v>
      </c>
      <c r="J4436" s="306">
        <v>192.35578000000001</v>
      </c>
      <c r="K4436" s="306">
        <v>133.9577371</v>
      </c>
      <c r="L4436" s="306">
        <v>140.81366320000001</v>
      </c>
      <c r="M4436" s="306">
        <v>111.8935117</v>
      </c>
      <c r="N4436" s="306">
        <v>70.645924190000002</v>
      </c>
    </row>
    <row r="4437" spans="1:14">
      <c r="A4437" s="259" t="s">
        <v>9</v>
      </c>
      <c r="B4437" s="259" t="s">
        <v>21</v>
      </c>
      <c r="C4437" s="259" t="s">
        <v>133</v>
      </c>
      <c r="D4437" s="259" t="s">
        <v>222</v>
      </c>
      <c r="E4437" s="259" t="s">
        <v>233</v>
      </c>
      <c r="F4437" s="259" t="s">
        <v>227</v>
      </c>
      <c r="G4437" s="259" t="s">
        <v>228</v>
      </c>
      <c r="H4437" s="306">
        <v>188.85720409999999</v>
      </c>
      <c r="I4437" s="306">
        <v>159.9856848</v>
      </c>
      <c r="J4437" s="306">
        <v>192.35578000000001</v>
      </c>
      <c r="K4437" s="306">
        <v>133.9577371</v>
      </c>
      <c r="L4437" s="306">
        <v>140.81366320000001</v>
      </c>
      <c r="M4437" s="306">
        <v>111.8935117</v>
      </c>
      <c r="N4437" s="306">
        <v>70.645924190000002</v>
      </c>
    </row>
    <row r="4438" spans="1:14">
      <c r="A4438" s="259" t="s">
        <v>9</v>
      </c>
      <c r="B4438" s="259" t="s">
        <v>24</v>
      </c>
      <c r="C4438" s="259" t="s">
        <v>133</v>
      </c>
      <c r="D4438" s="259" t="s">
        <v>222</v>
      </c>
      <c r="E4438" s="259" t="s">
        <v>233</v>
      </c>
      <c r="F4438" s="259" t="s">
        <v>227</v>
      </c>
      <c r="G4438" s="259" t="s">
        <v>228</v>
      </c>
      <c r="H4438" s="306">
        <v>109.3091809</v>
      </c>
      <c r="I4438" s="306">
        <v>159.9856848</v>
      </c>
      <c r="J4438" s="306">
        <v>192.35578000000001</v>
      </c>
      <c r="K4438" s="306">
        <v>133.9577371</v>
      </c>
      <c r="L4438" s="306">
        <v>140.81366320000001</v>
      </c>
      <c r="M4438" s="306">
        <v>111.8935117</v>
      </c>
      <c r="N4438" s="306">
        <v>70.645924190000002</v>
      </c>
    </row>
    <row r="4439" spans="1:14">
      <c r="A4439" s="259" t="s">
        <v>9</v>
      </c>
      <c r="B4439" s="259" t="s">
        <v>229</v>
      </c>
      <c r="C4439" s="259" t="s">
        <v>133</v>
      </c>
      <c r="D4439" s="259" t="s">
        <v>230</v>
      </c>
      <c r="E4439" s="259" t="s">
        <v>233</v>
      </c>
      <c r="F4439" s="259" t="s">
        <v>231</v>
      </c>
      <c r="G4439" s="259" t="s">
        <v>232</v>
      </c>
      <c r="H4439" s="306">
        <v>3.7390270860000001</v>
      </c>
      <c r="I4439" s="306">
        <v>3.7079646469999998</v>
      </c>
      <c r="J4439" s="306">
        <v>3.6806846000000002</v>
      </c>
      <c r="K4439" s="306">
        <v>4.2475343409999997</v>
      </c>
      <c r="L4439" s="306">
        <v>5.2310022309999997</v>
      </c>
      <c r="M4439" s="306">
        <v>5.5526745870000003</v>
      </c>
      <c r="N4439" s="306">
        <v>6.2432691470000004</v>
      </c>
    </row>
    <row r="4441" spans="1:14">
      <c r="A4441" s="259" t="s">
        <v>2</v>
      </c>
      <c r="B4441" s="259" t="s">
        <v>234</v>
      </c>
      <c r="C4441" s="259" t="s">
        <v>153</v>
      </c>
      <c r="D4441" s="259" t="s">
        <v>154</v>
      </c>
      <c r="E4441" s="259" t="s">
        <v>132</v>
      </c>
      <c r="F4441" s="259" t="s">
        <v>99</v>
      </c>
      <c r="G4441" s="259" t="s">
        <v>46</v>
      </c>
      <c r="H4441" s="306">
        <v>2025</v>
      </c>
      <c r="I4441" s="306">
        <v>2028</v>
      </c>
      <c r="J4441" s="306">
        <v>2030</v>
      </c>
      <c r="K4441" s="306">
        <v>2032</v>
      </c>
      <c r="L4441" s="306">
        <v>2035</v>
      </c>
      <c r="M4441" s="306">
        <v>2037</v>
      </c>
      <c r="N4441" s="306">
        <v>2040</v>
      </c>
    </row>
    <row r="4442" spans="1:14">
      <c r="A4442" s="259" t="s">
        <v>9</v>
      </c>
      <c r="B4442" s="259" t="s">
        <v>235</v>
      </c>
      <c r="C4442" s="259" t="s">
        <v>158</v>
      </c>
      <c r="D4442" s="259" t="s">
        <v>150</v>
      </c>
      <c r="E4442" s="259" t="s">
        <v>133</v>
      </c>
      <c r="F4442" s="259" t="s">
        <v>236</v>
      </c>
      <c r="G4442" s="259" t="s">
        <v>152</v>
      </c>
      <c r="H4442" s="306">
        <v>15.95676903</v>
      </c>
      <c r="I4442" s="306">
        <v>21.22712083</v>
      </c>
      <c r="J4442" s="306">
        <v>20.689252</v>
      </c>
      <c r="K4442" s="306">
        <v>24.640740579999999</v>
      </c>
      <c r="L4442" s="306">
        <v>25.72156476</v>
      </c>
      <c r="M4442" s="306">
        <v>29.736194659999999</v>
      </c>
      <c r="N4442" s="306">
        <v>21.762775640000001</v>
      </c>
    </row>
    <row r="4443" spans="1:14">
      <c r="A4443" s="259" t="s">
        <v>9</v>
      </c>
      <c r="B4443" s="259" t="s">
        <v>235</v>
      </c>
      <c r="C4443" s="259" t="s">
        <v>30</v>
      </c>
      <c r="D4443" s="259" t="s">
        <v>150</v>
      </c>
      <c r="E4443" s="259" t="s">
        <v>133</v>
      </c>
      <c r="F4443" s="259" t="s">
        <v>236</v>
      </c>
      <c r="G4443" s="259" t="s">
        <v>152</v>
      </c>
      <c r="H4443" s="306">
        <v>1.207147693</v>
      </c>
      <c r="I4443" s="306">
        <v>0.51783640600000003</v>
      </c>
      <c r="J4443" s="306">
        <v>0.49290420000000001</v>
      </c>
      <c r="K4443" s="306">
        <v>0.54371924900000002</v>
      </c>
      <c r="L4443" s="306">
        <v>0.86757607699999995</v>
      </c>
      <c r="M4443" s="306">
        <v>0.98507135000000001</v>
      </c>
      <c r="N4443" s="306">
        <v>2.8961884630000001</v>
      </c>
    </row>
    <row r="4444" spans="1:14">
      <c r="A4444" s="259" t="s">
        <v>9</v>
      </c>
      <c r="B4444" s="259" t="s">
        <v>235</v>
      </c>
      <c r="C4444" s="259" t="s">
        <v>156</v>
      </c>
      <c r="D4444" s="259" t="s">
        <v>150</v>
      </c>
      <c r="E4444" s="259" t="s">
        <v>133</v>
      </c>
      <c r="F4444" s="259" t="s">
        <v>236</v>
      </c>
      <c r="G4444" s="259" t="s">
        <v>152</v>
      </c>
      <c r="H4444" s="306">
        <v>1.811554364</v>
      </c>
      <c r="I4444" s="306">
        <v>3.7252545769999998</v>
      </c>
      <c r="J4444" s="306">
        <v>1.4784474000000001</v>
      </c>
      <c r="K4444" s="306">
        <v>1.7947280720000001</v>
      </c>
      <c r="L4444" s="306">
        <v>2.1112038009999998</v>
      </c>
      <c r="M4444" s="306">
        <v>3.4806849259999999</v>
      </c>
      <c r="N4444" s="306">
        <v>2.1815438029999998</v>
      </c>
    </row>
    <row r="4445" spans="1:14">
      <c r="A4445" s="259" t="s">
        <v>9</v>
      </c>
      <c r="B4445" s="259" t="s">
        <v>235</v>
      </c>
      <c r="C4445" s="259" t="s">
        <v>157</v>
      </c>
      <c r="D4445" s="259" t="s">
        <v>150</v>
      </c>
      <c r="E4445" s="259" t="s">
        <v>133</v>
      </c>
      <c r="F4445" s="259" t="s">
        <v>236</v>
      </c>
      <c r="G4445" s="259" t="s">
        <v>152</v>
      </c>
      <c r="H4445" s="306">
        <v>8.9099432079999996</v>
      </c>
      <c r="I4445" s="306">
        <v>6.7748429139999997</v>
      </c>
      <c r="J4445" s="306">
        <v>6.4733163999999999</v>
      </c>
      <c r="K4445" s="306">
        <v>6.6578142400000004</v>
      </c>
      <c r="L4445" s="306">
        <v>10.60173548</v>
      </c>
      <c r="M4445" s="306">
        <v>10.65675981</v>
      </c>
      <c r="N4445" s="306">
        <v>5.5079641160000001</v>
      </c>
    </row>
    <row r="4446" spans="1:14">
      <c r="A4446" s="259" t="s">
        <v>9</v>
      </c>
      <c r="B4446" s="259" t="s">
        <v>235</v>
      </c>
      <c r="C4446" s="259" t="s">
        <v>67</v>
      </c>
      <c r="D4446" s="259" t="s">
        <v>150</v>
      </c>
      <c r="E4446" s="259" t="s">
        <v>133</v>
      </c>
      <c r="F4446" s="259" t="s">
        <v>236</v>
      </c>
      <c r="G4446" s="259" t="s">
        <v>152</v>
      </c>
      <c r="H4446" s="306">
        <v>27.88541429</v>
      </c>
      <c r="I4446" s="306">
        <v>32.245054719999999</v>
      </c>
      <c r="J4446" s="306">
        <v>29.13392</v>
      </c>
      <c r="K4446" s="306">
        <v>33.63700214</v>
      </c>
      <c r="L4446" s="306">
        <v>39.302080119999999</v>
      </c>
      <c r="M4446" s="306">
        <v>44.858710739999999</v>
      </c>
      <c r="N4446" s="306">
        <v>32.348472030000003</v>
      </c>
    </row>
    <row r="4447" spans="1:14">
      <c r="A4447" s="259" t="s">
        <v>9</v>
      </c>
      <c r="B4447" s="259" t="s">
        <v>235</v>
      </c>
      <c r="C4447" s="259" t="s">
        <v>150</v>
      </c>
      <c r="D4447" s="259" t="s">
        <v>158</v>
      </c>
      <c r="E4447" s="259" t="s">
        <v>133</v>
      </c>
      <c r="F4447" s="259" t="s">
        <v>236</v>
      </c>
      <c r="G4447" s="259" t="s">
        <v>152</v>
      </c>
      <c r="H4447" s="306">
        <v>4.4154311130000004</v>
      </c>
      <c r="I4447" s="306">
        <v>3.7345505609999998</v>
      </c>
      <c r="J4447" s="306">
        <v>4.3652194</v>
      </c>
      <c r="K4447" s="306">
        <v>3.9801917370000002</v>
      </c>
      <c r="L4447" s="306">
        <v>2.3675565230000002</v>
      </c>
      <c r="M4447" s="306">
        <v>2.7853542679999999</v>
      </c>
      <c r="N4447" s="306">
        <v>4.9596451610000001</v>
      </c>
    </row>
    <row r="4448" spans="1:14">
      <c r="A4448" s="259" t="s">
        <v>9</v>
      </c>
      <c r="B4448" s="259" t="s">
        <v>235</v>
      </c>
      <c r="C4448" s="259" t="s">
        <v>150</v>
      </c>
      <c r="D4448" s="259" t="s">
        <v>30</v>
      </c>
      <c r="E4448" s="259" t="s">
        <v>133</v>
      </c>
      <c r="F4448" s="259" t="s">
        <v>236</v>
      </c>
      <c r="G4448" s="259" t="s">
        <v>152</v>
      </c>
      <c r="H4448" s="306">
        <v>5.8817125790000002</v>
      </c>
      <c r="I4448" s="306">
        <v>7.575202204</v>
      </c>
      <c r="J4448" s="306">
        <v>7.3748424000000004</v>
      </c>
      <c r="K4448" s="306">
        <v>6.7840425670000002</v>
      </c>
      <c r="L4448" s="306">
        <v>5.9093948100000002</v>
      </c>
      <c r="M4448" s="306">
        <v>4.6205583519999998</v>
      </c>
      <c r="N4448" s="306">
        <v>5.8106389959999998</v>
      </c>
    </row>
    <row r="4449" spans="1:14">
      <c r="A4449" s="259" t="s">
        <v>9</v>
      </c>
      <c r="B4449" s="259" t="s">
        <v>235</v>
      </c>
      <c r="C4449" s="259" t="s">
        <v>150</v>
      </c>
      <c r="D4449" s="259" t="s">
        <v>156</v>
      </c>
      <c r="E4449" s="259" t="s">
        <v>133</v>
      </c>
      <c r="F4449" s="259" t="s">
        <v>236</v>
      </c>
      <c r="G4449" s="259" t="s">
        <v>152</v>
      </c>
      <c r="H4449" s="306">
        <v>0.51053255200000003</v>
      </c>
      <c r="I4449" s="306">
        <v>0.35949999999999999</v>
      </c>
      <c r="J4449" s="306">
        <v>0.20526079999999999</v>
      </c>
      <c r="K4449" s="306">
        <v>0.214405817</v>
      </c>
      <c r="L4449" s="306">
        <v>0.12947287800000001</v>
      </c>
      <c r="M4449" s="306">
        <v>0.20122969800000001</v>
      </c>
      <c r="N4449" s="306">
        <v>0.350181034</v>
      </c>
    </row>
    <row r="4450" spans="1:14">
      <c r="A4450" s="259" t="s">
        <v>9</v>
      </c>
      <c r="B4450" s="259" t="s">
        <v>235</v>
      </c>
      <c r="C4450" s="259" t="s">
        <v>150</v>
      </c>
      <c r="D4450" s="259" t="s">
        <v>157</v>
      </c>
      <c r="E4450" s="259" t="s">
        <v>133</v>
      </c>
      <c r="F4450" s="259" t="s">
        <v>236</v>
      </c>
      <c r="G4450" s="259" t="s">
        <v>152</v>
      </c>
      <c r="H4450" s="306">
        <v>0.49658717200000002</v>
      </c>
      <c r="I4450" s="306">
        <v>0.264284986</v>
      </c>
      <c r="J4450" s="306">
        <v>0.54520199999999996</v>
      </c>
      <c r="K4450" s="306">
        <v>0.43172190799999999</v>
      </c>
      <c r="L4450" s="306">
        <v>0.32863861999999999</v>
      </c>
      <c r="M4450" s="306">
        <v>0.34547146499999998</v>
      </c>
      <c r="N4450" s="306">
        <v>1.232861245</v>
      </c>
    </row>
    <row r="4451" spans="1:14">
      <c r="A4451" s="259" t="s">
        <v>9</v>
      </c>
      <c r="B4451" s="259" t="s">
        <v>235</v>
      </c>
      <c r="C4451" s="259" t="s">
        <v>159</v>
      </c>
      <c r="D4451" s="259" t="s">
        <v>150</v>
      </c>
      <c r="E4451" s="259" t="s">
        <v>133</v>
      </c>
      <c r="F4451" s="259" t="s">
        <v>236</v>
      </c>
      <c r="G4451" s="259" t="s">
        <v>152</v>
      </c>
      <c r="H4451" s="306">
        <v>11.30426342</v>
      </c>
      <c r="I4451" s="306">
        <v>11.933537749999999</v>
      </c>
      <c r="J4451" s="306">
        <v>12.490525</v>
      </c>
      <c r="K4451" s="306">
        <v>11.41036203</v>
      </c>
      <c r="L4451" s="306">
        <v>8.7350628310000005</v>
      </c>
      <c r="M4451" s="306">
        <v>7.9526137830000003</v>
      </c>
      <c r="N4451" s="306">
        <v>12.35332644</v>
      </c>
    </row>
    <row r="4452" spans="1:14">
      <c r="A4452" s="259" t="s">
        <v>9</v>
      </c>
      <c r="B4452" s="259" t="s">
        <v>235</v>
      </c>
      <c r="C4452" s="259" t="s">
        <v>151</v>
      </c>
      <c r="D4452" s="259" t="s">
        <v>150</v>
      </c>
      <c r="E4452" s="259" t="s">
        <v>133</v>
      </c>
      <c r="F4452" s="259" t="s">
        <v>236</v>
      </c>
      <c r="G4452" s="259" t="s">
        <v>152</v>
      </c>
      <c r="H4452" s="306">
        <v>16.581150879999999</v>
      </c>
      <c r="I4452" s="306">
        <v>20.31151697</v>
      </c>
      <c r="J4452" s="306">
        <v>16.643395000000002</v>
      </c>
      <c r="K4452" s="306">
        <v>22.226640110000002</v>
      </c>
      <c r="L4452" s="306">
        <v>30.567017289999999</v>
      </c>
      <c r="M4452" s="306">
        <v>36.906096959999999</v>
      </c>
      <c r="N4452" s="306">
        <v>19.99514559</v>
      </c>
    </row>
    <row r="4453" spans="1:14">
      <c r="A4453" s="259" t="s">
        <v>9</v>
      </c>
      <c r="B4453" s="259" t="s">
        <v>235</v>
      </c>
      <c r="C4453" s="259" t="s">
        <v>158</v>
      </c>
      <c r="D4453" s="259" t="s">
        <v>30</v>
      </c>
      <c r="E4453" s="259" t="s">
        <v>133</v>
      </c>
      <c r="F4453" s="259" t="s">
        <v>236</v>
      </c>
      <c r="G4453" s="259" t="s">
        <v>152</v>
      </c>
      <c r="H4453" s="306">
        <v>24.00682063</v>
      </c>
      <c r="I4453" s="306">
        <v>20.574616049999999</v>
      </c>
      <c r="J4453" s="306">
        <v>20.399311999999998</v>
      </c>
      <c r="K4453" s="306">
        <v>20.574222079999998</v>
      </c>
      <c r="L4453" s="306">
        <v>25.145168300000002</v>
      </c>
      <c r="M4453" s="306">
        <v>23.521147989999999</v>
      </c>
      <c r="N4453" s="306">
        <v>22.788472089999999</v>
      </c>
    </row>
    <row r="4454" spans="1:14">
      <c r="A4454" s="259" t="s">
        <v>9</v>
      </c>
      <c r="B4454" s="259" t="s">
        <v>235</v>
      </c>
      <c r="C4454" s="259" t="s">
        <v>67</v>
      </c>
      <c r="D4454" s="259" t="s">
        <v>30</v>
      </c>
      <c r="E4454" s="259" t="s">
        <v>133</v>
      </c>
      <c r="F4454" s="259" t="s">
        <v>236</v>
      </c>
      <c r="G4454" s="259" t="s">
        <v>152</v>
      </c>
      <c r="H4454" s="306">
        <v>30.11506606</v>
      </c>
      <c r="I4454" s="306">
        <v>28.251206700000001</v>
      </c>
      <c r="J4454" s="306">
        <v>28.043467</v>
      </c>
      <c r="K4454" s="306">
        <v>27.358264640000002</v>
      </c>
      <c r="L4454" s="306">
        <v>31.05456311</v>
      </c>
      <c r="M4454" s="306">
        <v>28.141706339999999</v>
      </c>
      <c r="N4454" s="306">
        <v>28.59911108</v>
      </c>
    </row>
    <row r="4455" spans="1:14">
      <c r="A4455" s="259" t="s">
        <v>9</v>
      </c>
      <c r="B4455" s="259" t="s">
        <v>235</v>
      </c>
      <c r="C4455" s="259" t="s">
        <v>30</v>
      </c>
      <c r="D4455" s="259" t="s">
        <v>158</v>
      </c>
      <c r="E4455" s="259" t="s">
        <v>133</v>
      </c>
      <c r="F4455" s="259" t="s">
        <v>236</v>
      </c>
      <c r="G4455" s="259" t="s">
        <v>152</v>
      </c>
      <c r="H4455" s="306">
        <v>0</v>
      </c>
      <c r="I4455" s="306">
        <v>0.125538022</v>
      </c>
      <c r="J4455" s="306">
        <v>3.0836644</v>
      </c>
      <c r="K4455" s="306">
        <v>2.3131137079999999</v>
      </c>
      <c r="L4455" s="306">
        <v>1.0044457339999999</v>
      </c>
      <c r="M4455" s="306">
        <v>1.2868844960000001</v>
      </c>
      <c r="N4455" s="306">
        <v>3.7004788839999998</v>
      </c>
    </row>
    <row r="4456" spans="1:14">
      <c r="A4456" s="259" t="s">
        <v>9</v>
      </c>
      <c r="B4456" s="259" t="s">
        <v>235</v>
      </c>
      <c r="C4456" s="259" t="s">
        <v>159</v>
      </c>
      <c r="D4456" s="259" t="s">
        <v>30</v>
      </c>
      <c r="E4456" s="259" t="s">
        <v>133</v>
      </c>
      <c r="F4456" s="259" t="s">
        <v>236</v>
      </c>
      <c r="G4456" s="259" t="s">
        <v>152</v>
      </c>
      <c r="H4456" s="306">
        <v>1.207147693</v>
      </c>
      <c r="I4456" s="306">
        <v>0.64337442899999997</v>
      </c>
      <c r="J4456" s="306">
        <v>3.5765685999999999</v>
      </c>
      <c r="K4456" s="306">
        <v>2.856832957</v>
      </c>
      <c r="L4456" s="306">
        <v>1.872021811</v>
      </c>
      <c r="M4456" s="306">
        <v>2.271955846</v>
      </c>
      <c r="N4456" s="306">
        <v>6.5966673470000003</v>
      </c>
    </row>
    <row r="4457" spans="1:14">
      <c r="A4457" s="259" t="s">
        <v>9</v>
      </c>
      <c r="B4457" s="259" t="s">
        <v>235</v>
      </c>
      <c r="C4457" s="259" t="s">
        <v>151</v>
      </c>
      <c r="D4457" s="259" t="s">
        <v>30</v>
      </c>
      <c r="E4457" s="259" t="s">
        <v>133</v>
      </c>
      <c r="F4457" s="259" t="s">
        <v>236</v>
      </c>
      <c r="G4457" s="259" t="s">
        <v>152</v>
      </c>
      <c r="H4457" s="306">
        <v>28.907918370000001</v>
      </c>
      <c r="I4457" s="306">
        <v>27.607832269999999</v>
      </c>
      <c r="J4457" s="306">
        <v>24.466898</v>
      </c>
      <c r="K4457" s="306">
        <v>24.50143169</v>
      </c>
      <c r="L4457" s="306">
        <v>29.1825413</v>
      </c>
      <c r="M4457" s="306">
        <v>25.869750499999999</v>
      </c>
      <c r="N4457" s="306">
        <v>22.00244373</v>
      </c>
    </row>
    <row r="4458" spans="1:14">
      <c r="A4458" s="259" t="s">
        <v>9</v>
      </c>
      <c r="B4458" s="259" t="s">
        <v>235</v>
      </c>
      <c r="C4458" s="259" t="s">
        <v>156</v>
      </c>
      <c r="D4458" s="259" t="s">
        <v>157</v>
      </c>
      <c r="E4458" s="259" t="s">
        <v>133</v>
      </c>
      <c r="F4458" s="259" t="s">
        <v>236</v>
      </c>
      <c r="G4458" s="259" t="s">
        <v>152</v>
      </c>
      <c r="H4458" s="306">
        <v>43.389032399999998</v>
      </c>
      <c r="I4458" s="306">
        <v>44.013198459999998</v>
      </c>
      <c r="J4458" s="306">
        <v>47.734735000000001</v>
      </c>
      <c r="K4458" s="306">
        <v>52.74727858</v>
      </c>
      <c r="L4458" s="306">
        <v>49.025634580000002</v>
      </c>
      <c r="M4458" s="306">
        <v>48.681236370000001</v>
      </c>
      <c r="N4458" s="306">
        <v>67.003158659999997</v>
      </c>
    </row>
    <row r="4459" spans="1:14">
      <c r="A4459" s="259" t="s">
        <v>9</v>
      </c>
      <c r="B4459" s="259" t="s">
        <v>235</v>
      </c>
      <c r="C4459" s="259" t="s">
        <v>67</v>
      </c>
      <c r="D4459" s="259" t="s">
        <v>157</v>
      </c>
      <c r="E4459" s="259" t="s">
        <v>133</v>
      </c>
      <c r="F4459" s="259" t="s">
        <v>236</v>
      </c>
      <c r="G4459" s="259" t="s">
        <v>152</v>
      </c>
      <c r="H4459" s="306">
        <v>44.476208219999997</v>
      </c>
      <c r="I4459" s="306">
        <v>44.83031965</v>
      </c>
      <c r="J4459" s="306">
        <v>49.106346000000002</v>
      </c>
      <c r="K4459" s="306">
        <v>53.726547789999998</v>
      </c>
      <c r="L4459" s="306">
        <v>49.626749680000003</v>
      </c>
      <c r="M4459" s="306">
        <v>49.467754900000003</v>
      </c>
      <c r="N4459" s="306">
        <v>69.223049119999999</v>
      </c>
    </row>
    <row r="4460" spans="1:14">
      <c r="A4460" s="259" t="s">
        <v>9</v>
      </c>
      <c r="B4460" s="259" t="s">
        <v>235</v>
      </c>
      <c r="C4460" s="259" t="s">
        <v>157</v>
      </c>
      <c r="D4460" s="259" t="s">
        <v>156</v>
      </c>
      <c r="E4460" s="259" t="s">
        <v>133</v>
      </c>
      <c r="F4460" s="259" t="s">
        <v>236</v>
      </c>
      <c r="G4460" s="259" t="s">
        <v>152</v>
      </c>
      <c r="H4460" s="306">
        <v>5.087955751</v>
      </c>
      <c r="I4460" s="306">
        <v>6.2804316570000003</v>
      </c>
      <c r="J4460" s="306">
        <v>7.302619</v>
      </c>
      <c r="K4460" s="306">
        <v>18.277497669999999</v>
      </c>
      <c r="L4460" s="306">
        <v>10.405811699999999</v>
      </c>
      <c r="M4460" s="306">
        <v>11.11138148</v>
      </c>
      <c r="N4460" s="306">
        <v>16.22102117</v>
      </c>
    </row>
    <row r="4461" spans="1:14">
      <c r="A4461" s="259" t="s">
        <v>9</v>
      </c>
      <c r="B4461" s="259" t="s">
        <v>235</v>
      </c>
      <c r="C4461" s="259" t="s">
        <v>159</v>
      </c>
      <c r="D4461" s="259" t="s">
        <v>157</v>
      </c>
      <c r="E4461" s="259" t="s">
        <v>133</v>
      </c>
      <c r="F4461" s="259" t="s">
        <v>236</v>
      </c>
      <c r="G4461" s="259" t="s">
        <v>152</v>
      </c>
      <c r="H4461" s="306">
        <v>13.997898960000001</v>
      </c>
      <c r="I4461" s="306">
        <v>13.05527457</v>
      </c>
      <c r="J4461" s="306">
        <v>13.775935</v>
      </c>
      <c r="K4461" s="306">
        <v>24.935311909999999</v>
      </c>
      <c r="L4461" s="306">
        <v>21.00754718</v>
      </c>
      <c r="M4461" s="306">
        <v>21.768141289999999</v>
      </c>
      <c r="N4461" s="306">
        <v>21.728985290000001</v>
      </c>
    </row>
    <row r="4462" spans="1:14">
      <c r="A4462" s="259" t="s">
        <v>9</v>
      </c>
      <c r="B4462" s="259" t="s">
        <v>98</v>
      </c>
      <c r="C4462" s="259" t="s">
        <v>151</v>
      </c>
      <c r="D4462" s="259" t="s">
        <v>157</v>
      </c>
      <c r="E4462" s="259" t="s">
        <v>133</v>
      </c>
      <c r="F4462" s="259" t="s">
        <v>236</v>
      </c>
      <c r="G4462" s="259" t="s">
        <v>152</v>
      </c>
      <c r="H4462" s="306">
        <v>30.47830926</v>
      </c>
      <c r="I4462" s="306">
        <v>31.775045080000002</v>
      </c>
      <c r="J4462" s="306">
        <v>35.330410999999998</v>
      </c>
      <c r="K4462" s="306">
        <v>28.791235879999999</v>
      </c>
      <c r="L4462" s="306">
        <v>28.619202510000001</v>
      </c>
      <c r="M4462" s="306">
        <v>27.699613620000001</v>
      </c>
      <c r="N4462" s="306">
        <v>47.494063840000003</v>
      </c>
    </row>
    <row r="4463" spans="1:14">
      <c r="A4463" s="259" t="s">
        <v>9</v>
      </c>
      <c r="B4463" s="259" t="s">
        <v>98</v>
      </c>
      <c r="C4463" s="259" t="s">
        <v>151</v>
      </c>
      <c r="D4463" s="259" t="s">
        <v>21</v>
      </c>
      <c r="E4463" s="259" t="s">
        <v>133</v>
      </c>
      <c r="F4463" s="259" t="s">
        <v>236</v>
      </c>
      <c r="G4463" s="259" t="s">
        <v>152</v>
      </c>
      <c r="H4463" s="306">
        <v>36.450000000000003</v>
      </c>
      <c r="I4463" s="306">
        <v>33.74</v>
      </c>
      <c r="J4463" s="306">
        <v>31.45</v>
      </c>
      <c r="K4463" s="306">
        <v>31.72</v>
      </c>
      <c r="L4463" s="306">
        <v>27.43</v>
      </c>
      <c r="M4463" s="306">
        <v>21.59</v>
      </c>
      <c r="N4463" s="306">
        <v>6.94</v>
      </c>
    </row>
    <row r="4464" spans="1:14">
      <c r="A4464" s="259" t="s">
        <v>9</v>
      </c>
      <c r="B4464" s="259" t="s">
        <v>98</v>
      </c>
      <c r="C4464" s="259" t="s">
        <v>151</v>
      </c>
      <c r="D4464" s="259" t="s">
        <v>19</v>
      </c>
      <c r="E4464" s="259" t="s">
        <v>133</v>
      </c>
      <c r="F4464" s="259" t="s">
        <v>236</v>
      </c>
      <c r="G4464" s="259" t="s">
        <v>152</v>
      </c>
      <c r="H4464" s="306">
        <v>9.61</v>
      </c>
      <c r="I4464" s="306">
        <v>10.31</v>
      </c>
      <c r="J4464" s="306">
        <v>10.28</v>
      </c>
      <c r="K4464" s="306">
        <v>10.36</v>
      </c>
      <c r="L4464" s="306">
        <v>10.5</v>
      </c>
      <c r="M4464" s="306">
        <v>10.73</v>
      </c>
      <c r="N4464" s="306">
        <v>5.84</v>
      </c>
    </row>
    <row r="4465" spans="1:16">
      <c r="A4465" s="259" t="s">
        <v>9</v>
      </c>
      <c r="B4465" s="259" t="s">
        <v>98</v>
      </c>
      <c r="C4465" s="259" t="s">
        <v>151</v>
      </c>
      <c r="D4465" s="259" t="s">
        <v>24</v>
      </c>
      <c r="E4465" s="259" t="s">
        <v>133</v>
      </c>
      <c r="F4465" s="259" t="s">
        <v>236</v>
      </c>
      <c r="G4465" s="259" t="s">
        <v>152</v>
      </c>
      <c r="H4465" s="306">
        <v>37.69</v>
      </c>
      <c r="I4465" s="306">
        <v>42.96</v>
      </c>
      <c r="J4465" s="306">
        <v>41.52</v>
      </c>
      <c r="K4465" s="306">
        <v>30.44</v>
      </c>
      <c r="L4465" s="306">
        <v>45.67</v>
      </c>
      <c r="M4465" s="306">
        <v>50.24</v>
      </c>
      <c r="N4465" s="306">
        <v>48.38</v>
      </c>
    </row>
    <row r="4467" spans="1:16">
      <c r="A4467" s="259" t="s">
        <v>2</v>
      </c>
      <c r="B4467" s="259" t="s">
        <v>234</v>
      </c>
      <c r="C4467" s="259" t="s">
        <v>153</v>
      </c>
      <c r="D4467" s="259" t="s">
        <v>154</v>
      </c>
      <c r="E4467" s="259" t="s">
        <v>132</v>
      </c>
      <c r="F4467" s="259" t="s">
        <v>99</v>
      </c>
      <c r="G4467" s="259" t="s">
        <v>46</v>
      </c>
      <c r="H4467" s="306">
        <v>2025</v>
      </c>
      <c r="I4467" s="306">
        <v>2028</v>
      </c>
      <c r="J4467" s="306">
        <v>2030</v>
      </c>
      <c r="K4467" s="306">
        <v>2032</v>
      </c>
      <c r="L4467" s="306">
        <v>2035</v>
      </c>
      <c r="M4467" s="306">
        <v>2037</v>
      </c>
      <c r="N4467" s="306">
        <v>2040</v>
      </c>
    </row>
    <row r="4468" spans="1:16">
      <c r="A4468" s="259" t="s">
        <v>9</v>
      </c>
      <c r="B4468" s="259" t="s">
        <v>28</v>
      </c>
      <c r="C4468" s="259" t="s">
        <v>133</v>
      </c>
      <c r="D4468" s="259" t="s">
        <v>237</v>
      </c>
      <c r="E4468" s="259" t="s">
        <v>223</v>
      </c>
      <c r="F4468" s="259" t="s">
        <v>238</v>
      </c>
      <c r="G4468" s="259" t="s">
        <v>239</v>
      </c>
      <c r="H4468" s="306">
        <v>25.84908824</v>
      </c>
      <c r="I4468" s="306">
        <v>26.888441409999999</v>
      </c>
      <c r="J4468" s="306">
        <v>29.973827</v>
      </c>
      <c r="K4468" s="306">
        <v>33.413252290000003</v>
      </c>
      <c r="L4468" s="306">
        <v>39.304721299999997</v>
      </c>
      <c r="M4468" s="306">
        <v>45.333858960000001</v>
      </c>
      <c r="N4468" s="306">
        <v>53.327185149999998</v>
      </c>
    </row>
    <row r="4470" spans="1:16">
      <c r="A4470" s="259" t="s">
        <v>2</v>
      </c>
      <c r="B4470" s="259" t="s">
        <v>43</v>
      </c>
      <c r="C4470" s="259" t="s">
        <v>132</v>
      </c>
      <c r="D4470" s="259" t="s">
        <v>200</v>
      </c>
      <c r="E4470" s="259" t="s">
        <v>191</v>
      </c>
      <c r="F4470" s="259" t="s">
        <v>99</v>
      </c>
      <c r="G4470" s="259" t="s">
        <v>46</v>
      </c>
      <c r="H4470" s="306">
        <v>2025</v>
      </c>
      <c r="I4470" s="306">
        <v>2028</v>
      </c>
      <c r="J4470" s="306">
        <v>2030</v>
      </c>
      <c r="K4470" s="306">
        <v>2032</v>
      </c>
      <c r="L4470" s="306">
        <v>2035</v>
      </c>
      <c r="M4470" s="306">
        <v>2037</v>
      </c>
      <c r="N4470" s="306">
        <v>2040</v>
      </c>
    </row>
    <row r="4471" spans="1:16">
      <c r="A4471" s="259" t="s">
        <v>9</v>
      </c>
      <c r="B4471" s="259" t="s">
        <v>240</v>
      </c>
      <c r="C4471" s="259" t="s">
        <v>133</v>
      </c>
      <c r="D4471" s="259" t="s">
        <v>213</v>
      </c>
      <c r="E4471" s="259" t="s">
        <v>192</v>
      </c>
      <c r="F4471" s="259" t="s">
        <v>193</v>
      </c>
      <c r="G4471" s="259" t="s">
        <v>194</v>
      </c>
      <c r="H4471" s="306">
        <v>97840</v>
      </c>
      <c r="I4471" s="306">
        <v>65444</v>
      </c>
      <c r="J4471" s="306">
        <v>47992</v>
      </c>
      <c r="K4471" s="306">
        <v>30541</v>
      </c>
      <c r="L4471" s="306">
        <v>13712</v>
      </c>
      <c r="M4471" s="306">
        <v>7479</v>
      </c>
      <c r="N4471" s="306">
        <v>7479</v>
      </c>
    </row>
    <row r="4472" spans="1:16">
      <c r="A4472" s="259" t="s">
        <v>9</v>
      </c>
      <c r="B4472" s="259" t="s">
        <v>240</v>
      </c>
      <c r="C4472" s="259" t="s">
        <v>133</v>
      </c>
      <c r="D4472" s="259" t="s">
        <v>213</v>
      </c>
      <c r="E4472" s="259" t="s">
        <v>195</v>
      </c>
      <c r="F4472" s="259" t="s">
        <v>193</v>
      </c>
      <c r="G4472" s="259" t="s">
        <v>194</v>
      </c>
      <c r="H4472" s="306">
        <v>40767.959990000003</v>
      </c>
      <c r="I4472" s="306">
        <v>31964.76814</v>
      </c>
      <c r="J4472" s="306">
        <v>24643.064999999999</v>
      </c>
      <c r="K4472" s="306">
        <v>26807.60383</v>
      </c>
      <c r="L4472" s="306">
        <v>27123.56926</v>
      </c>
      <c r="M4472" s="306">
        <v>24881.757509999999</v>
      </c>
      <c r="N4472" s="306">
        <v>18522.459930000001</v>
      </c>
    </row>
    <row r="4473" spans="1:16">
      <c r="A4473" s="259" t="s">
        <v>9</v>
      </c>
      <c r="B4473" s="259" t="s">
        <v>240</v>
      </c>
      <c r="C4473" s="259" t="s">
        <v>133</v>
      </c>
      <c r="D4473" s="259" t="s">
        <v>213</v>
      </c>
      <c r="E4473" s="259" t="s">
        <v>196</v>
      </c>
      <c r="F4473" s="259" t="s">
        <v>193</v>
      </c>
      <c r="G4473" s="259" t="s">
        <v>194</v>
      </c>
      <c r="H4473" s="306">
        <v>57072.040009999997</v>
      </c>
      <c r="I4473" s="306">
        <v>33479.23186</v>
      </c>
      <c r="J4473" s="306">
        <v>23348.935000000001</v>
      </c>
      <c r="K4473" s="306">
        <v>3733.3961680000002</v>
      </c>
      <c r="L4473" s="306">
        <v>-13411.569299999999</v>
      </c>
      <c r="M4473" s="306">
        <v>-17402.7575</v>
      </c>
      <c r="N4473" s="306">
        <v>-11043.459930000001</v>
      </c>
    </row>
    <row r="4474" spans="1:16">
      <c r="A4474" s="259" t="s">
        <v>9</v>
      </c>
      <c r="B4474" s="259" t="s">
        <v>240</v>
      </c>
      <c r="C4474" s="259" t="s">
        <v>133</v>
      </c>
      <c r="D4474" s="259" t="s">
        <v>213</v>
      </c>
      <c r="E4474" s="259" t="s">
        <v>197</v>
      </c>
      <c r="F4474" s="259" t="s">
        <v>193</v>
      </c>
      <c r="G4474" s="259" t="s">
        <v>194</v>
      </c>
      <c r="H4474" s="306">
        <v>191193.12</v>
      </c>
      <c r="I4474" s="306">
        <v>258151.58369999999</v>
      </c>
      <c r="J4474" s="306">
        <v>304849.45</v>
      </c>
      <c r="K4474" s="306">
        <v>312316.24550000002</v>
      </c>
      <c r="L4474" s="306">
        <v>258669.96849999999</v>
      </c>
      <c r="M4474" s="306">
        <v>223864.4534</v>
      </c>
      <c r="N4474" s="306">
        <v>179690.61369999999</v>
      </c>
      <c r="P4474" s="286"/>
    </row>
    <row r="4476" spans="1:16">
      <c r="A4476" s="259" t="s">
        <v>2</v>
      </c>
      <c r="B4476" s="259" t="s">
        <v>43</v>
      </c>
      <c r="C4476" s="259" t="s">
        <v>132</v>
      </c>
      <c r="D4476" s="259" t="s">
        <v>200</v>
      </c>
      <c r="E4476" s="259" t="s">
        <v>191</v>
      </c>
      <c r="F4476" s="259" t="s">
        <v>99</v>
      </c>
      <c r="G4476" s="259" t="s">
        <v>46</v>
      </c>
      <c r="H4476" s="306">
        <v>2025</v>
      </c>
      <c r="I4476" s="306">
        <v>2028</v>
      </c>
      <c r="J4476" s="306">
        <v>2030</v>
      </c>
      <c r="K4476" s="306">
        <v>2032</v>
      </c>
      <c r="L4476" s="306">
        <v>2035</v>
      </c>
      <c r="M4476" s="306">
        <v>2037</v>
      </c>
      <c r="N4476" s="306">
        <v>2040</v>
      </c>
    </row>
    <row r="4477" spans="1:16">
      <c r="A4477" s="259" t="s">
        <v>9</v>
      </c>
      <c r="B4477" s="259" t="s">
        <v>18</v>
      </c>
      <c r="C4477" s="259" t="s">
        <v>66</v>
      </c>
      <c r="D4477" s="259" t="s">
        <v>66</v>
      </c>
      <c r="E4477" s="259" t="s">
        <v>66</v>
      </c>
      <c r="F4477" s="259" t="s">
        <v>210</v>
      </c>
      <c r="G4477" s="259" t="s">
        <v>50</v>
      </c>
      <c r="H4477" s="306">
        <v>-0.29678038400000001</v>
      </c>
      <c r="I4477" s="306">
        <v>-1.7121068800000001</v>
      </c>
      <c r="J4477" s="306">
        <v>-19.569903</v>
      </c>
      <c r="K4477" s="306">
        <v>-3.0030744</v>
      </c>
      <c r="L4477" s="306">
        <v>-17.177979799999999</v>
      </c>
      <c r="M4477" s="306">
        <v>-51.282502000000001</v>
      </c>
      <c r="N4477" s="306">
        <v>-49.35002935</v>
      </c>
    </row>
    <row r="4478" spans="1:16">
      <c r="A4478" s="259" t="s">
        <v>9</v>
      </c>
      <c r="B4478" s="259" t="s">
        <v>19</v>
      </c>
      <c r="C4478" s="259" t="s">
        <v>66</v>
      </c>
      <c r="D4478" s="259" t="s">
        <v>66</v>
      </c>
      <c r="E4478" s="259" t="s">
        <v>66</v>
      </c>
      <c r="F4478" s="259" t="s">
        <v>210</v>
      </c>
      <c r="G4478" s="259" t="s">
        <v>50</v>
      </c>
      <c r="H4478" s="306">
        <v>-39.95477047</v>
      </c>
      <c r="I4478" s="306">
        <v>-39.954770430000004</v>
      </c>
      <c r="J4478" s="306">
        <v>-39.954770000000003</v>
      </c>
      <c r="K4478" s="306">
        <v>-39.954770400000001</v>
      </c>
      <c r="L4478" s="306">
        <v>-39.954770400000001</v>
      </c>
      <c r="M4478" s="306">
        <v>-37.3332178</v>
      </c>
      <c r="N4478" s="306">
        <v>-83.834845340000001</v>
      </c>
    </row>
    <row r="4479" spans="1:16">
      <c r="A4479" s="259" t="s">
        <v>9</v>
      </c>
      <c r="B4479" s="259" t="s">
        <v>20</v>
      </c>
      <c r="C4479" s="259" t="s">
        <v>66</v>
      </c>
      <c r="D4479" s="259" t="s">
        <v>66</v>
      </c>
      <c r="E4479" s="259" t="s">
        <v>66</v>
      </c>
      <c r="F4479" s="259" t="s">
        <v>210</v>
      </c>
      <c r="G4479" s="259" t="s">
        <v>50</v>
      </c>
      <c r="H4479" s="306">
        <v>0</v>
      </c>
      <c r="I4479" s="306">
        <v>-7.1272462220000001</v>
      </c>
      <c r="J4479" s="306">
        <v>-88.807230000000004</v>
      </c>
      <c r="K4479" s="306">
        <v>-89.999963699999995</v>
      </c>
      <c r="L4479" s="306">
        <v>-93.2690269</v>
      </c>
      <c r="M4479" s="306">
        <v>-110.53739</v>
      </c>
      <c r="N4479" s="306">
        <v>-101.92005039999999</v>
      </c>
    </row>
    <row r="4480" spans="1:16">
      <c r="A4480" s="259" t="s">
        <v>9</v>
      </c>
      <c r="B4480" s="259" t="s">
        <v>21</v>
      </c>
      <c r="C4480" s="259" t="s">
        <v>66</v>
      </c>
      <c r="D4480" s="259" t="s">
        <v>66</v>
      </c>
      <c r="E4480" s="259" t="s">
        <v>66</v>
      </c>
      <c r="F4480" s="259" t="s">
        <v>210</v>
      </c>
      <c r="G4480" s="259" t="s">
        <v>50</v>
      </c>
      <c r="H4480" s="306">
        <v>-289.81700979999999</v>
      </c>
      <c r="I4480" s="306">
        <v>-315.81097820000002</v>
      </c>
      <c r="J4480" s="306">
        <v>-326.37804999999997</v>
      </c>
      <c r="K4480" s="306">
        <v>-312.28874000000002</v>
      </c>
      <c r="L4480" s="306">
        <v>-446.41483699999998</v>
      </c>
      <c r="M4480" s="306">
        <v>-670.67953899999998</v>
      </c>
      <c r="N4480" s="306">
        <v>-1761.522714</v>
      </c>
    </row>
    <row r="4481" spans="1:16">
      <c r="A4481" s="259" t="s">
        <v>9</v>
      </c>
      <c r="B4481" s="259" t="s">
        <v>22</v>
      </c>
      <c r="C4481" s="259" t="s">
        <v>66</v>
      </c>
      <c r="D4481" s="259" t="s">
        <v>66</v>
      </c>
      <c r="E4481" s="259" t="s">
        <v>66</v>
      </c>
      <c r="F4481" s="259" t="s">
        <v>210</v>
      </c>
      <c r="G4481" s="259" t="s">
        <v>50</v>
      </c>
      <c r="H4481" s="306">
        <v>-141.23898170000001</v>
      </c>
      <c r="I4481" s="306">
        <v>-128.37761380000001</v>
      </c>
      <c r="J4481" s="306">
        <v>-265.35602999999998</v>
      </c>
      <c r="K4481" s="306">
        <v>-209.62625299999999</v>
      </c>
      <c r="L4481" s="306">
        <v>-232.89321100000001</v>
      </c>
      <c r="M4481" s="306">
        <v>-641.53969600000005</v>
      </c>
      <c r="N4481" s="306">
        <v>-1418.084615</v>
      </c>
    </row>
    <row r="4482" spans="1:16">
      <c r="A4482" s="259" t="s">
        <v>9</v>
      </c>
      <c r="B4482" s="259" t="s">
        <v>23</v>
      </c>
      <c r="C4482" s="259" t="s">
        <v>66</v>
      </c>
      <c r="D4482" s="259" t="s">
        <v>66</v>
      </c>
      <c r="E4482" s="259" t="s">
        <v>66</v>
      </c>
      <c r="F4482" s="259" t="s">
        <v>210</v>
      </c>
      <c r="G4482" s="259" t="s">
        <v>50</v>
      </c>
      <c r="H4482" s="306">
        <v>0</v>
      </c>
      <c r="I4482" s="306">
        <v>0</v>
      </c>
      <c r="J4482" s="306">
        <v>0</v>
      </c>
      <c r="K4482" s="306">
        <v>0</v>
      </c>
      <c r="L4482" s="306">
        <v>0</v>
      </c>
      <c r="M4482" s="306">
        <v>0</v>
      </c>
      <c r="N4482" s="306">
        <v>0</v>
      </c>
    </row>
    <row r="4483" spans="1:16">
      <c r="A4483" s="259" t="s">
        <v>9</v>
      </c>
      <c r="B4483" s="259" t="s">
        <v>24</v>
      </c>
      <c r="C4483" s="259" t="s">
        <v>66</v>
      </c>
      <c r="D4483" s="259" t="s">
        <v>66</v>
      </c>
      <c r="E4483" s="259" t="s">
        <v>66</v>
      </c>
      <c r="F4483" s="259" t="s">
        <v>210</v>
      </c>
      <c r="G4483" s="259" t="s">
        <v>50</v>
      </c>
      <c r="H4483" s="306">
        <v>-384.52338939999999</v>
      </c>
      <c r="I4483" s="306">
        <v>-406.71530630000001</v>
      </c>
      <c r="J4483" s="306">
        <v>-428.44887</v>
      </c>
      <c r="K4483" s="306">
        <v>-357.44640399999997</v>
      </c>
      <c r="L4483" s="306">
        <v>-325.32358099999999</v>
      </c>
      <c r="M4483" s="306">
        <v>-355.50804499999998</v>
      </c>
      <c r="N4483" s="306">
        <v>-816.62410090000003</v>
      </c>
    </row>
    <row r="4484" spans="1:16">
      <c r="A4484" s="259" t="s">
        <v>9</v>
      </c>
      <c r="B4484" s="259" t="s">
        <v>25</v>
      </c>
      <c r="C4484" s="259" t="s">
        <v>66</v>
      </c>
      <c r="D4484" s="259" t="s">
        <v>66</v>
      </c>
      <c r="E4484" s="259" t="s">
        <v>66</v>
      </c>
      <c r="F4484" s="259" t="s">
        <v>210</v>
      </c>
      <c r="G4484" s="259" t="s">
        <v>50</v>
      </c>
      <c r="H4484" s="306">
        <v>-519.18153270000005</v>
      </c>
      <c r="I4484" s="306">
        <v>-1620.1938419999999</v>
      </c>
      <c r="J4484" s="306">
        <v>-1776.5032000000001</v>
      </c>
      <c r="K4484" s="306">
        <v>-1192.4120600000001</v>
      </c>
      <c r="L4484" s="306">
        <v>-1036.6840299999999</v>
      </c>
      <c r="M4484" s="306">
        <v>-1491.0973300000001</v>
      </c>
      <c r="N4484" s="306">
        <v>-2436.1656029999999</v>
      </c>
    </row>
    <row r="4485" spans="1:16">
      <c r="A4485" s="259" t="s">
        <v>9</v>
      </c>
      <c r="B4485" s="259" t="s">
        <v>26</v>
      </c>
      <c r="C4485" s="259" t="s">
        <v>66</v>
      </c>
      <c r="D4485" s="259" t="s">
        <v>66</v>
      </c>
      <c r="E4485" s="259" t="s">
        <v>66</v>
      </c>
      <c r="F4485" s="259" t="s">
        <v>210</v>
      </c>
      <c r="G4485" s="259" t="s">
        <v>50</v>
      </c>
      <c r="H4485" s="306">
        <v>0</v>
      </c>
      <c r="I4485" s="306">
        <v>0</v>
      </c>
      <c r="J4485" s="306">
        <v>0</v>
      </c>
      <c r="K4485" s="306">
        <v>0</v>
      </c>
      <c r="L4485" s="306">
        <v>0</v>
      </c>
      <c r="M4485" s="306">
        <v>-129.92290499999999</v>
      </c>
      <c r="N4485" s="306">
        <v>-370.14624809999998</v>
      </c>
    </row>
    <row r="4486" spans="1:16">
      <c r="A4486" s="259" t="s">
        <v>9</v>
      </c>
      <c r="B4486" s="259" t="s">
        <v>27</v>
      </c>
      <c r="C4486" s="259" t="s">
        <v>66</v>
      </c>
      <c r="D4486" s="259" t="s">
        <v>66</v>
      </c>
      <c r="E4486" s="259" t="s">
        <v>66</v>
      </c>
      <c r="F4486" s="259" t="s">
        <v>210</v>
      </c>
      <c r="G4486" s="259" t="s">
        <v>50</v>
      </c>
      <c r="H4486" s="306">
        <v>0</v>
      </c>
      <c r="I4486" s="306">
        <v>0</v>
      </c>
      <c r="J4486" s="306">
        <v>0</v>
      </c>
      <c r="K4486" s="306">
        <v>0</v>
      </c>
      <c r="L4486" s="306">
        <v>-86.925669299999996</v>
      </c>
      <c r="M4486" s="306">
        <v>-127.724313</v>
      </c>
      <c r="N4486" s="306">
        <v>-164.63881470000001</v>
      </c>
    </row>
    <row r="4487" spans="1:16">
      <c r="A4487" s="259" t="s">
        <v>9</v>
      </c>
      <c r="B4487" s="259" t="s">
        <v>28</v>
      </c>
      <c r="C4487" s="259" t="s">
        <v>66</v>
      </c>
      <c r="D4487" s="259" t="s">
        <v>66</v>
      </c>
      <c r="E4487" s="259" t="s">
        <v>66</v>
      </c>
      <c r="F4487" s="259" t="s">
        <v>210</v>
      </c>
      <c r="G4487" s="259" t="s">
        <v>50</v>
      </c>
      <c r="H4487" s="306">
        <v>-1375.0125</v>
      </c>
      <c r="I4487" s="306">
        <v>-2519.8919000000001</v>
      </c>
      <c r="J4487" s="306" t="s">
        <v>247</v>
      </c>
      <c r="K4487" s="306">
        <v>-2204.7312999999999</v>
      </c>
      <c r="L4487" s="306">
        <v>-2278.6430999999998</v>
      </c>
      <c r="M4487" s="306">
        <v>-3615.6248999999998</v>
      </c>
      <c r="N4487" s="306">
        <v>-7202.2870000000003</v>
      </c>
      <c r="O4487" s="298"/>
    </row>
    <row r="4488" spans="1:16">
      <c r="A4488" s="259" t="s">
        <v>9</v>
      </c>
      <c r="B4488" s="259" t="s">
        <v>29</v>
      </c>
      <c r="C4488" s="259" t="s">
        <v>66</v>
      </c>
      <c r="D4488" s="259" t="s">
        <v>66</v>
      </c>
      <c r="E4488" s="259" t="s">
        <v>66</v>
      </c>
      <c r="F4488" s="259" t="s">
        <v>210</v>
      </c>
      <c r="G4488" s="259" t="s">
        <v>50</v>
      </c>
      <c r="H4488" s="306">
        <v>-714.29520000000002</v>
      </c>
      <c r="I4488" s="306">
        <v>-762.48109999999997</v>
      </c>
      <c r="J4488" s="306">
        <v>-794.7817</v>
      </c>
      <c r="K4488" s="306">
        <v>-709.68989999999997</v>
      </c>
      <c r="L4488" s="306">
        <v>-811.69320000000005</v>
      </c>
      <c r="M4488" s="306">
        <v>-1063.5208</v>
      </c>
      <c r="N4488" s="306">
        <v>-2661.9816999999998</v>
      </c>
      <c r="O4488" s="298"/>
      <c r="P4488" s="298"/>
    </row>
    <row r="4489" spans="1:16">
      <c r="A4489" s="259" t="s">
        <v>9</v>
      </c>
      <c r="B4489" s="259" t="s">
        <v>30</v>
      </c>
      <c r="C4489" s="259" t="s">
        <v>66</v>
      </c>
      <c r="D4489" s="259" t="s">
        <v>66</v>
      </c>
      <c r="E4489" s="259" t="s">
        <v>66</v>
      </c>
      <c r="F4489" s="259" t="s">
        <v>210</v>
      </c>
      <c r="G4489" s="259" t="s">
        <v>50</v>
      </c>
      <c r="H4489" s="306">
        <v>-141.53579999999999</v>
      </c>
      <c r="I4489" s="306">
        <v>-137.21700000000001</v>
      </c>
      <c r="J4489" s="306">
        <v>-373.73320000000001</v>
      </c>
      <c r="K4489" s="306">
        <v>-302.6293</v>
      </c>
      <c r="L4489" s="306">
        <v>-430.26589999999999</v>
      </c>
      <c r="M4489" s="306">
        <v>-1061.0068000000001</v>
      </c>
      <c r="N4489" s="306">
        <v>-2104.1397999999999</v>
      </c>
      <c r="O4489" s="298"/>
      <c r="P4489" s="298"/>
    </row>
    <row r="4491" spans="1:16">
      <c r="A4491" s="259" t="s">
        <v>2</v>
      </c>
      <c r="B4491" s="259" t="s">
        <v>43</v>
      </c>
      <c r="C4491" s="259" t="s">
        <v>203</v>
      </c>
      <c r="D4491" s="259" t="s">
        <v>204</v>
      </c>
      <c r="E4491" s="259" t="s">
        <v>205</v>
      </c>
      <c r="F4491" s="259" t="s">
        <v>99</v>
      </c>
      <c r="G4491" s="259" t="s">
        <v>46</v>
      </c>
      <c r="H4491" s="306">
        <v>2025</v>
      </c>
      <c r="I4491" s="306">
        <v>2028</v>
      </c>
      <c r="J4491" s="306">
        <v>2030</v>
      </c>
      <c r="K4491" s="306">
        <v>2032</v>
      </c>
      <c r="L4491" s="306">
        <v>2035</v>
      </c>
      <c r="M4491" s="306">
        <v>2037</v>
      </c>
      <c r="N4491" s="306">
        <v>2040</v>
      </c>
    </row>
    <row r="4492" spans="1:16">
      <c r="A4492" s="259" t="s">
        <v>11</v>
      </c>
      <c r="B4492" s="259" t="s">
        <v>18</v>
      </c>
      <c r="C4492" s="259" t="s">
        <v>48</v>
      </c>
      <c r="D4492" s="259" t="s">
        <v>48</v>
      </c>
      <c r="E4492" s="259" t="s">
        <v>48</v>
      </c>
      <c r="F4492" s="259" t="s">
        <v>206</v>
      </c>
      <c r="G4492" s="259" t="s">
        <v>49</v>
      </c>
      <c r="H4492" s="306">
        <v>0</v>
      </c>
      <c r="I4492" s="306">
        <v>0</v>
      </c>
      <c r="J4492" s="306">
        <v>0</v>
      </c>
      <c r="K4492" s="306">
        <v>0</v>
      </c>
      <c r="L4492" s="306">
        <v>0</v>
      </c>
      <c r="M4492" s="306">
        <v>0</v>
      </c>
      <c r="N4492" s="306">
        <v>0</v>
      </c>
    </row>
    <row r="4493" spans="1:16">
      <c r="A4493" s="259" t="s">
        <v>11</v>
      </c>
      <c r="B4493" s="259" t="s">
        <v>18</v>
      </c>
      <c r="C4493" s="259" t="s">
        <v>53</v>
      </c>
      <c r="D4493" s="259" t="s">
        <v>53</v>
      </c>
      <c r="E4493" s="259" t="s">
        <v>53</v>
      </c>
      <c r="F4493" s="259" t="s">
        <v>206</v>
      </c>
      <c r="G4493" s="259" t="s">
        <v>49</v>
      </c>
      <c r="H4493" s="306">
        <v>0</v>
      </c>
      <c r="I4493" s="306">
        <v>0</v>
      </c>
      <c r="J4493" s="306">
        <v>0</v>
      </c>
      <c r="K4493" s="306">
        <v>0</v>
      </c>
      <c r="L4493" s="306">
        <v>0</v>
      </c>
      <c r="M4493" s="306">
        <v>0</v>
      </c>
      <c r="N4493" s="306">
        <v>0</v>
      </c>
    </row>
    <row r="4494" spans="1:16">
      <c r="A4494" s="259" t="s">
        <v>11</v>
      </c>
      <c r="B4494" s="259" t="s">
        <v>18</v>
      </c>
      <c r="C4494" s="259" t="s">
        <v>54</v>
      </c>
      <c r="D4494" s="259" t="s">
        <v>54</v>
      </c>
      <c r="E4494" s="259" t="s">
        <v>54</v>
      </c>
      <c r="F4494" s="259" t="s">
        <v>206</v>
      </c>
      <c r="G4494" s="259" t="s">
        <v>49</v>
      </c>
      <c r="H4494" s="306">
        <v>4701.5649999999996</v>
      </c>
      <c r="I4494" s="306">
        <v>4701.5649999999996</v>
      </c>
      <c r="J4494" s="306">
        <v>4701.5649999999996</v>
      </c>
      <c r="K4494" s="306">
        <v>4701.5649999999996</v>
      </c>
      <c r="L4494" s="306">
        <v>4701.5649999999996</v>
      </c>
      <c r="M4494" s="306">
        <v>4701.5649999999996</v>
      </c>
      <c r="N4494" s="306">
        <v>4701.5649999999996</v>
      </c>
    </row>
    <row r="4495" spans="1:16">
      <c r="A4495" s="259" t="s">
        <v>11</v>
      </c>
      <c r="B4495" s="259" t="s">
        <v>18</v>
      </c>
      <c r="C4495" s="259" t="s">
        <v>55</v>
      </c>
      <c r="D4495" s="259" t="s">
        <v>55</v>
      </c>
      <c r="E4495" s="259" t="s">
        <v>55</v>
      </c>
      <c r="F4495" s="259" t="s">
        <v>206</v>
      </c>
      <c r="G4495" s="259" t="s">
        <v>49</v>
      </c>
      <c r="H4495" s="306">
        <v>1461.172</v>
      </c>
      <c r="I4495" s="306">
        <v>1444.049</v>
      </c>
      <c r="J4495" s="306">
        <v>1444.049</v>
      </c>
      <c r="K4495" s="306">
        <v>1444.049</v>
      </c>
      <c r="L4495" s="306">
        <v>1444.049</v>
      </c>
      <c r="M4495" s="306">
        <v>1444.049</v>
      </c>
      <c r="N4495" s="306">
        <v>1444.049</v>
      </c>
    </row>
    <row r="4496" spans="1:16">
      <c r="A4496" s="259" t="s">
        <v>11</v>
      </c>
      <c r="B4496" s="259" t="s">
        <v>18</v>
      </c>
      <c r="C4496" s="259" t="s">
        <v>56</v>
      </c>
      <c r="D4496" s="259" t="s">
        <v>56</v>
      </c>
      <c r="E4496" s="259" t="s">
        <v>56</v>
      </c>
      <c r="F4496" s="259" t="s">
        <v>206</v>
      </c>
      <c r="G4496" s="259" t="s">
        <v>49</v>
      </c>
      <c r="H4496" s="306">
        <v>1758.7950000000001</v>
      </c>
      <c r="I4496" s="306">
        <v>1641.7950000000001</v>
      </c>
      <c r="J4496" s="306">
        <v>1641.7950000000001</v>
      </c>
      <c r="K4496" s="306">
        <v>1641.7950000000001</v>
      </c>
      <c r="L4496" s="306">
        <v>1641.7950000000001</v>
      </c>
      <c r="M4496" s="306">
        <v>1641.7950000000001</v>
      </c>
      <c r="N4496" s="306">
        <v>1641.7950000000001</v>
      </c>
    </row>
    <row r="4497" spans="1:14">
      <c r="A4497" s="259" t="s">
        <v>11</v>
      </c>
      <c r="B4497" s="259" t="s">
        <v>18</v>
      </c>
      <c r="C4497" s="259" t="s">
        <v>57</v>
      </c>
      <c r="D4497" s="259" t="s">
        <v>57</v>
      </c>
      <c r="E4497" s="259" t="s">
        <v>57</v>
      </c>
      <c r="F4497" s="259" t="s">
        <v>206</v>
      </c>
      <c r="G4497" s="259" t="s">
        <v>49</v>
      </c>
      <c r="H4497" s="306">
        <v>5.6</v>
      </c>
      <c r="I4497" s="306">
        <v>5.6</v>
      </c>
      <c r="J4497" s="306">
        <v>5.6</v>
      </c>
      <c r="K4497" s="306">
        <v>5.6</v>
      </c>
      <c r="L4497" s="306">
        <v>5.6</v>
      </c>
      <c r="M4497" s="306">
        <v>5.6</v>
      </c>
      <c r="N4497" s="306">
        <v>5.6</v>
      </c>
    </row>
    <row r="4498" spans="1:14">
      <c r="A4498" s="259" t="s">
        <v>11</v>
      </c>
      <c r="B4498" s="259" t="s">
        <v>18</v>
      </c>
      <c r="C4498" s="259" t="s">
        <v>58</v>
      </c>
      <c r="D4498" s="259" t="s">
        <v>58</v>
      </c>
      <c r="E4498" s="259" t="s">
        <v>58</v>
      </c>
      <c r="F4498" s="259" t="s">
        <v>206</v>
      </c>
      <c r="G4498" s="259" t="s">
        <v>49</v>
      </c>
      <c r="H4498" s="306">
        <v>2102</v>
      </c>
      <c r="I4498" s="306">
        <v>2102</v>
      </c>
      <c r="J4498" s="306">
        <v>2102</v>
      </c>
      <c r="K4498" s="306">
        <v>2102</v>
      </c>
      <c r="L4498" s="306">
        <v>2102</v>
      </c>
      <c r="M4498" s="306">
        <v>2102</v>
      </c>
      <c r="N4498" s="306">
        <v>2102</v>
      </c>
    </row>
    <row r="4499" spans="1:14">
      <c r="A4499" s="259" t="s">
        <v>11</v>
      </c>
      <c r="B4499" s="259" t="s">
        <v>18</v>
      </c>
      <c r="C4499" s="259" t="s">
        <v>59</v>
      </c>
      <c r="D4499" s="259" t="s">
        <v>59</v>
      </c>
      <c r="E4499" s="259" t="s">
        <v>59</v>
      </c>
      <c r="F4499" s="259" t="s">
        <v>206</v>
      </c>
      <c r="G4499" s="259" t="s">
        <v>49</v>
      </c>
      <c r="H4499" s="306">
        <v>158.881</v>
      </c>
      <c r="I4499" s="306">
        <v>158.881</v>
      </c>
      <c r="J4499" s="306">
        <v>158.881</v>
      </c>
      <c r="K4499" s="306">
        <v>158.881</v>
      </c>
      <c r="L4499" s="306">
        <v>158.881</v>
      </c>
      <c r="M4499" s="306">
        <v>158.881</v>
      </c>
      <c r="N4499" s="306">
        <v>158.881</v>
      </c>
    </row>
    <row r="4500" spans="1:14">
      <c r="A4500" s="259" t="s">
        <v>11</v>
      </c>
      <c r="B4500" s="259" t="s">
        <v>18</v>
      </c>
      <c r="C4500" s="259" t="s">
        <v>60</v>
      </c>
      <c r="D4500" s="259" t="s">
        <v>60</v>
      </c>
      <c r="E4500" s="259" t="s">
        <v>60</v>
      </c>
      <c r="F4500" s="259" t="s">
        <v>206</v>
      </c>
      <c r="G4500" s="259" t="s">
        <v>49</v>
      </c>
      <c r="H4500" s="306">
        <v>433.9</v>
      </c>
      <c r="I4500" s="306">
        <v>433.9</v>
      </c>
      <c r="J4500" s="306">
        <v>433.9</v>
      </c>
      <c r="K4500" s="306">
        <v>433.9</v>
      </c>
      <c r="L4500" s="306">
        <v>433.9</v>
      </c>
      <c r="M4500" s="306">
        <v>433.9</v>
      </c>
      <c r="N4500" s="306">
        <v>433.9</v>
      </c>
    </row>
    <row r="4501" spans="1:14">
      <c r="A4501" s="259" t="s">
        <v>11</v>
      </c>
      <c r="B4501" s="259" t="s">
        <v>18</v>
      </c>
      <c r="C4501" s="259" t="s">
        <v>61</v>
      </c>
      <c r="D4501" s="259" t="s">
        <v>61</v>
      </c>
      <c r="E4501" s="259" t="s">
        <v>61</v>
      </c>
      <c r="F4501" s="259" t="s">
        <v>206</v>
      </c>
      <c r="G4501" s="259" t="s">
        <v>49</v>
      </c>
      <c r="H4501" s="306">
        <v>4.8</v>
      </c>
      <c r="I4501" s="306">
        <v>4.8</v>
      </c>
      <c r="J4501" s="306">
        <v>4.8</v>
      </c>
      <c r="K4501" s="306">
        <v>4.8</v>
      </c>
      <c r="L4501" s="306">
        <v>4.8</v>
      </c>
      <c r="M4501" s="306">
        <v>4.8</v>
      </c>
      <c r="N4501" s="306">
        <v>4.8</v>
      </c>
    </row>
    <row r="4502" spans="1:14">
      <c r="A4502" s="259" t="s">
        <v>11</v>
      </c>
      <c r="B4502" s="259" t="s">
        <v>18</v>
      </c>
      <c r="C4502" s="259" t="s">
        <v>63</v>
      </c>
      <c r="D4502" s="259" t="s">
        <v>63</v>
      </c>
      <c r="E4502" s="259" t="s">
        <v>63</v>
      </c>
      <c r="F4502" s="259" t="s">
        <v>206</v>
      </c>
      <c r="G4502" s="259" t="s">
        <v>49</v>
      </c>
      <c r="H4502" s="306">
        <v>0</v>
      </c>
      <c r="I4502" s="306">
        <v>205.32000729999999</v>
      </c>
      <c r="J4502" s="306">
        <v>205.32000729999999</v>
      </c>
      <c r="K4502" s="306">
        <v>205.32000729999999</v>
      </c>
      <c r="L4502" s="306">
        <v>205.32000729999999</v>
      </c>
      <c r="M4502" s="306">
        <v>205.32000729999999</v>
      </c>
      <c r="N4502" s="306">
        <v>205.32000729999999</v>
      </c>
    </row>
    <row r="4503" spans="1:14">
      <c r="A4503" s="259" t="s">
        <v>11</v>
      </c>
      <c r="B4503" s="259" t="s">
        <v>18</v>
      </c>
      <c r="C4503" s="259" t="s">
        <v>64</v>
      </c>
      <c r="D4503" s="259" t="s">
        <v>64</v>
      </c>
      <c r="E4503" s="259" t="s">
        <v>64</v>
      </c>
      <c r="F4503" s="259" t="s">
        <v>206</v>
      </c>
      <c r="G4503" s="259" t="s">
        <v>49</v>
      </c>
      <c r="H4503" s="306">
        <v>268.30900000000003</v>
      </c>
      <c r="I4503" s="306">
        <v>215.709</v>
      </c>
      <c r="J4503" s="306">
        <v>215.709</v>
      </c>
      <c r="K4503" s="306">
        <v>215.709</v>
      </c>
      <c r="L4503" s="306">
        <v>215.709</v>
      </c>
      <c r="M4503" s="306">
        <v>215.709</v>
      </c>
      <c r="N4503" s="306">
        <v>24.917999999999999</v>
      </c>
    </row>
    <row r="4504" spans="1:14">
      <c r="A4504" s="259" t="s">
        <v>11</v>
      </c>
      <c r="B4504" s="259" t="s">
        <v>18</v>
      </c>
      <c r="C4504" s="259" t="s">
        <v>54</v>
      </c>
      <c r="D4504" s="259" t="s">
        <v>72</v>
      </c>
      <c r="E4504" s="259" t="s">
        <v>72</v>
      </c>
      <c r="F4504" s="259" t="s">
        <v>206</v>
      </c>
      <c r="G4504" s="259" t="s">
        <v>49</v>
      </c>
      <c r="H4504" s="306">
        <v>0</v>
      </c>
      <c r="I4504" s="306">
        <v>0</v>
      </c>
      <c r="J4504" s="306">
        <v>0</v>
      </c>
      <c r="K4504" s="306">
        <v>0</v>
      </c>
      <c r="L4504" s="306">
        <v>0</v>
      </c>
      <c r="M4504" s="306">
        <v>0</v>
      </c>
      <c r="N4504" s="306">
        <v>0</v>
      </c>
    </row>
    <row r="4505" spans="1:14">
      <c r="A4505" s="259" t="s">
        <v>11</v>
      </c>
      <c r="B4505" s="259" t="s">
        <v>18</v>
      </c>
      <c r="C4505" s="259" t="s">
        <v>55</v>
      </c>
      <c r="D4505" s="259" t="s">
        <v>73</v>
      </c>
      <c r="E4505" s="259" t="s">
        <v>73</v>
      </c>
      <c r="F4505" s="259" t="s">
        <v>206</v>
      </c>
      <c r="G4505" s="259" t="s">
        <v>49</v>
      </c>
      <c r="H4505" s="306">
        <v>0</v>
      </c>
      <c r="I4505" s="306">
        <v>0</v>
      </c>
      <c r="J4505" s="306">
        <v>0</v>
      </c>
      <c r="K4505" s="306">
        <v>0</v>
      </c>
      <c r="L4505" s="306">
        <v>63</v>
      </c>
      <c r="M4505" s="306">
        <v>63</v>
      </c>
      <c r="N4505" s="306">
        <v>63</v>
      </c>
    </row>
    <row r="4506" spans="1:14">
      <c r="A4506" s="259" t="s">
        <v>11</v>
      </c>
      <c r="B4506" s="259" t="s">
        <v>18</v>
      </c>
      <c r="C4506" s="259" t="s">
        <v>57</v>
      </c>
      <c r="D4506" s="259" t="s">
        <v>74</v>
      </c>
      <c r="E4506" s="259" t="s">
        <v>74</v>
      </c>
      <c r="F4506" s="259" t="s">
        <v>206</v>
      </c>
      <c r="G4506" s="259" t="s">
        <v>49</v>
      </c>
      <c r="H4506" s="306">
        <v>0</v>
      </c>
      <c r="I4506" s="306">
        <v>0</v>
      </c>
      <c r="J4506" s="306">
        <v>0</v>
      </c>
      <c r="K4506" s="306">
        <v>0</v>
      </c>
      <c r="L4506" s="306">
        <v>0</v>
      </c>
      <c r="M4506" s="306">
        <v>0</v>
      </c>
      <c r="N4506" s="306">
        <v>0</v>
      </c>
    </row>
    <row r="4507" spans="1:14">
      <c r="A4507" s="259" t="s">
        <v>11</v>
      </c>
      <c r="B4507" s="259" t="s">
        <v>18</v>
      </c>
      <c r="C4507" s="259" t="s">
        <v>64</v>
      </c>
      <c r="D4507" s="259" t="s">
        <v>75</v>
      </c>
      <c r="E4507" s="259" t="s">
        <v>75</v>
      </c>
      <c r="F4507" s="259" t="s">
        <v>206</v>
      </c>
      <c r="G4507" s="259" t="s">
        <v>49</v>
      </c>
      <c r="H4507" s="306">
        <v>0</v>
      </c>
      <c r="I4507" s="306">
        <v>0</v>
      </c>
      <c r="J4507" s="306">
        <v>0</v>
      </c>
      <c r="K4507" s="306">
        <v>0</v>
      </c>
      <c r="L4507" s="306">
        <v>59</v>
      </c>
      <c r="M4507" s="306">
        <v>59</v>
      </c>
      <c r="N4507" s="306">
        <v>59</v>
      </c>
    </row>
    <row r="4508" spans="1:14">
      <c r="A4508" s="259" t="s">
        <v>11</v>
      </c>
      <c r="B4508" s="259" t="s">
        <v>18</v>
      </c>
      <c r="C4508" s="259" t="s">
        <v>60</v>
      </c>
      <c r="D4508" s="259" t="s">
        <v>76</v>
      </c>
      <c r="E4508" s="259" t="s">
        <v>76</v>
      </c>
      <c r="F4508" s="259" t="s">
        <v>206</v>
      </c>
      <c r="G4508" s="259" t="s">
        <v>49</v>
      </c>
      <c r="H4508" s="306">
        <v>0</v>
      </c>
      <c r="I4508" s="306">
        <v>0</v>
      </c>
      <c r="J4508" s="306">
        <v>0</v>
      </c>
      <c r="K4508" s="306">
        <v>0</v>
      </c>
      <c r="L4508" s="306">
        <v>0</v>
      </c>
      <c r="M4508" s="306">
        <v>0</v>
      </c>
      <c r="N4508" s="306">
        <v>0</v>
      </c>
    </row>
    <row r="4509" spans="1:14">
      <c r="A4509" s="259" t="s">
        <v>11</v>
      </c>
      <c r="B4509" s="259" t="s">
        <v>18</v>
      </c>
      <c r="C4509" s="259" t="s">
        <v>61</v>
      </c>
      <c r="D4509" s="259" t="s">
        <v>77</v>
      </c>
      <c r="E4509" s="259" t="s">
        <v>77</v>
      </c>
      <c r="F4509" s="259" t="s">
        <v>206</v>
      </c>
      <c r="G4509" s="259" t="s">
        <v>49</v>
      </c>
      <c r="H4509" s="306">
        <v>0</v>
      </c>
      <c r="I4509" s="306">
        <v>0</v>
      </c>
      <c r="J4509" s="306">
        <v>0</v>
      </c>
      <c r="K4509" s="306">
        <v>0</v>
      </c>
      <c r="L4509" s="306">
        <v>0</v>
      </c>
      <c r="M4509" s="306">
        <v>0</v>
      </c>
      <c r="N4509" s="306">
        <v>0</v>
      </c>
    </row>
    <row r="4510" spans="1:14">
      <c r="A4510" s="259" t="s">
        <v>11</v>
      </c>
      <c r="B4510" s="259" t="s">
        <v>18</v>
      </c>
      <c r="C4510" s="259" t="s">
        <v>62</v>
      </c>
      <c r="D4510" s="259" t="s">
        <v>78</v>
      </c>
      <c r="E4510" s="259" t="s">
        <v>78</v>
      </c>
      <c r="F4510" s="259" t="s">
        <v>206</v>
      </c>
      <c r="G4510" s="259" t="s">
        <v>49</v>
      </c>
      <c r="H4510" s="306">
        <v>304</v>
      </c>
      <c r="I4510" s="306">
        <v>304</v>
      </c>
      <c r="J4510" s="306">
        <v>2000</v>
      </c>
      <c r="K4510" s="306">
        <v>2000</v>
      </c>
      <c r="L4510" s="306">
        <v>2000</v>
      </c>
      <c r="M4510" s="306">
        <v>2000</v>
      </c>
      <c r="N4510" s="306">
        <v>2000</v>
      </c>
    </row>
    <row r="4511" spans="1:14">
      <c r="A4511" s="259" t="s">
        <v>11</v>
      </c>
      <c r="B4511" s="259" t="s">
        <v>18</v>
      </c>
      <c r="C4511" s="259" t="s">
        <v>63</v>
      </c>
      <c r="D4511" s="259" t="s">
        <v>79</v>
      </c>
      <c r="E4511" s="259" t="s">
        <v>79</v>
      </c>
      <c r="F4511" s="259" t="s">
        <v>206</v>
      </c>
      <c r="G4511" s="259" t="s">
        <v>49</v>
      </c>
      <c r="H4511" s="306">
        <v>300</v>
      </c>
      <c r="I4511" s="306">
        <v>445</v>
      </c>
      <c r="J4511" s="306">
        <v>795</v>
      </c>
      <c r="K4511" s="306">
        <v>795</v>
      </c>
      <c r="L4511" s="306">
        <v>795</v>
      </c>
      <c r="M4511" s="306">
        <v>795</v>
      </c>
      <c r="N4511" s="306">
        <v>795</v>
      </c>
    </row>
    <row r="4512" spans="1:14">
      <c r="A4512" s="259" t="s">
        <v>11</v>
      </c>
      <c r="B4512" s="259" t="s">
        <v>18</v>
      </c>
      <c r="C4512" s="259" t="s">
        <v>60</v>
      </c>
      <c r="D4512" s="259" t="s">
        <v>76</v>
      </c>
      <c r="E4512" s="259" t="s">
        <v>207</v>
      </c>
      <c r="F4512" s="259" t="s">
        <v>206</v>
      </c>
      <c r="G4512" s="259" t="s">
        <v>49</v>
      </c>
      <c r="H4512" s="306">
        <v>0</v>
      </c>
      <c r="I4512" s="306">
        <v>0</v>
      </c>
      <c r="J4512" s="306">
        <v>0</v>
      </c>
      <c r="K4512" s="306">
        <v>0</v>
      </c>
      <c r="L4512" s="306">
        <v>0</v>
      </c>
      <c r="M4512" s="306">
        <v>0</v>
      </c>
      <c r="N4512" s="306">
        <v>4193.1525039999997</v>
      </c>
    </row>
    <row r="4513" spans="1:14">
      <c r="A4513" s="259" t="s">
        <v>11</v>
      </c>
      <c r="B4513" s="259" t="s">
        <v>18</v>
      </c>
      <c r="C4513" s="259" t="s">
        <v>63</v>
      </c>
      <c r="D4513" s="259" t="s">
        <v>79</v>
      </c>
      <c r="E4513" s="259" t="s">
        <v>208</v>
      </c>
      <c r="F4513" s="259" t="s">
        <v>206</v>
      </c>
      <c r="G4513" s="259" t="s">
        <v>49</v>
      </c>
      <c r="H4513" s="306">
        <v>0</v>
      </c>
      <c r="I4513" s="306">
        <v>0</v>
      </c>
      <c r="J4513" s="306">
        <v>0</v>
      </c>
      <c r="K4513" s="306">
        <v>0</v>
      </c>
      <c r="L4513" s="306">
        <v>0</v>
      </c>
      <c r="M4513" s="306">
        <v>0</v>
      </c>
      <c r="N4513" s="306">
        <v>2515.8915019999999</v>
      </c>
    </row>
    <row r="4514" spans="1:14">
      <c r="A4514" s="259" t="s">
        <v>11</v>
      </c>
      <c r="B4514" s="259" t="s">
        <v>18</v>
      </c>
      <c r="C4514" s="259" t="s">
        <v>65</v>
      </c>
      <c r="D4514" s="259" t="s">
        <v>209</v>
      </c>
      <c r="E4514" s="259" t="s">
        <v>80</v>
      </c>
      <c r="F4514" s="259" t="s">
        <v>206</v>
      </c>
      <c r="G4514" s="259" t="s">
        <v>49</v>
      </c>
      <c r="H4514" s="306">
        <v>0</v>
      </c>
      <c r="I4514" s="306">
        <v>0</v>
      </c>
      <c r="J4514" s="306">
        <v>0</v>
      </c>
      <c r="K4514" s="306">
        <v>0</v>
      </c>
      <c r="L4514" s="306">
        <v>0</v>
      </c>
      <c r="M4514" s="306">
        <v>0</v>
      </c>
      <c r="N4514" s="306">
        <v>0</v>
      </c>
    </row>
    <row r="4515" spans="1:14">
      <c r="A4515" s="259" t="s">
        <v>11</v>
      </c>
      <c r="B4515" s="259" t="s">
        <v>18</v>
      </c>
      <c r="C4515" s="259" t="s">
        <v>65</v>
      </c>
      <c r="D4515" s="259" t="s">
        <v>209</v>
      </c>
      <c r="E4515" s="259" t="s">
        <v>81</v>
      </c>
      <c r="F4515" s="259" t="s">
        <v>206</v>
      </c>
      <c r="G4515" s="259" t="s">
        <v>49</v>
      </c>
      <c r="H4515" s="306">
        <v>0</v>
      </c>
      <c r="I4515" s="306">
        <v>0</v>
      </c>
      <c r="J4515" s="306">
        <v>0</v>
      </c>
      <c r="K4515" s="306">
        <v>0</v>
      </c>
      <c r="L4515" s="306">
        <v>0</v>
      </c>
      <c r="M4515" s="306">
        <v>0</v>
      </c>
      <c r="N4515" s="306">
        <v>0</v>
      </c>
    </row>
    <row r="4516" spans="1:14">
      <c r="A4516" s="259" t="s">
        <v>11</v>
      </c>
      <c r="B4516" s="259" t="s">
        <v>18</v>
      </c>
      <c r="C4516" s="259" t="s">
        <v>82</v>
      </c>
      <c r="D4516" s="259" t="s">
        <v>82</v>
      </c>
      <c r="E4516" s="259" t="s">
        <v>82</v>
      </c>
      <c r="F4516" s="259" t="s">
        <v>206</v>
      </c>
      <c r="G4516" s="259" t="s">
        <v>49</v>
      </c>
      <c r="H4516" s="306">
        <v>0</v>
      </c>
      <c r="I4516" s="306">
        <v>0</v>
      </c>
      <c r="J4516" s="306">
        <v>0</v>
      </c>
      <c r="K4516" s="306">
        <v>0</v>
      </c>
      <c r="L4516" s="306">
        <v>0</v>
      </c>
      <c r="M4516" s="306">
        <v>0</v>
      </c>
      <c r="N4516" s="306">
        <v>0</v>
      </c>
    </row>
    <row r="4517" spans="1:14">
      <c r="A4517" s="259" t="s">
        <v>11</v>
      </c>
      <c r="B4517" s="259" t="s">
        <v>18</v>
      </c>
      <c r="C4517" s="259" t="s">
        <v>83</v>
      </c>
      <c r="D4517" s="259" t="s">
        <v>83</v>
      </c>
      <c r="E4517" s="259" t="s">
        <v>83</v>
      </c>
      <c r="F4517" s="259" t="s">
        <v>206</v>
      </c>
      <c r="G4517" s="259" t="s">
        <v>49</v>
      </c>
      <c r="H4517" s="306">
        <v>0</v>
      </c>
      <c r="I4517" s="306">
        <v>0</v>
      </c>
      <c r="J4517" s="306">
        <v>0</v>
      </c>
      <c r="K4517" s="306">
        <v>0</v>
      </c>
      <c r="L4517" s="306">
        <v>0</v>
      </c>
      <c r="M4517" s="306">
        <v>0</v>
      </c>
      <c r="N4517" s="306">
        <v>0</v>
      </c>
    </row>
    <row r="4518" spans="1:14">
      <c r="A4518" s="259" t="s">
        <v>11</v>
      </c>
      <c r="B4518" s="259" t="s">
        <v>18</v>
      </c>
      <c r="C4518" s="259" t="s">
        <v>84</v>
      </c>
      <c r="D4518" s="259" t="s">
        <v>84</v>
      </c>
      <c r="E4518" s="259" t="s">
        <v>84</v>
      </c>
      <c r="F4518" s="259" t="s">
        <v>206</v>
      </c>
      <c r="G4518" s="259" t="s">
        <v>49</v>
      </c>
      <c r="H4518" s="306">
        <v>0</v>
      </c>
      <c r="I4518" s="306">
        <v>0</v>
      </c>
      <c r="J4518" s="306">
        <v>0</v>
      </c>
      <c r="K4518" s="306">
        <v>0</v>
      </c>
      <c r="L4518" s="306">
        <v>0</v>
      </c>
      <c r="M4518" s="306">
        <v>0</v>
      </c>
      <c r="N4518" s="306">
        <v>0</v>
      </c>
    </row>
    <row r="4519" spans="1:14">
      <c r="A4519" s="259" t="s">
        <v>11</v>
      </c>
      <c r="B4519" s="259" t="s">
        <v>18</v>
      </c>
      <c r="C4519" s="259" t="s">
        <v>85</v>
      </c>
      <c r="D4519" s="259" t="s">
        <v>85</v>
      </c>
      <c r="E4519" s="259" t="s">
        <v>85</v>
      </c>
      <c r="F4519" s="259" t="s">
        <v>206</v>
      </c>
      <c r="G4519" s="259" t="s">
        <v>49</v>
      </c>
      <c r="H4519" s="306">
        <v>0</v>
      </c>
      <c r="I4519" s="306">
        <v>0</v>
      </c>
      <c r="J4519" s="306">
        <v>0</v>
      </c>
      <c r="K4519" s="306">
        <v>0</v>
      </c>
      <c r="L4519" s="306">
        <v>0</v>
      </c>
      <c r="M4519" s="306">
        <v>0</v>
      </c>
      <c r="N4519" s="306">
        <v>0</v>
      </c>
    </row>
    <row r="4520" spans="1:14">
      <c r="A4520" s="259" t="s">
        <v>11</v>
      </c>
      <c r="B4520" s="259" t="s">
        <v>18</v>
      </c>
      <c r="C4520" s="259" t="s">
        <v>87</v>
      </c>
      <c r="D4520" s="259" t="s">
        <v>87</v>
      </c>
      <c r="E4520" s="259" t="s">
        <v>87</v>
      </c>
      <c r="F4520" s="259" t="s">
        <v>206</v>
      </c>
      <c r="G4520" s="259" t="s">
        <v>49</v>
      </c>
      <c r="H4520" s="306">
        <v>0</v>
      </c>
      <c r="I4520" s="306">
        <v>52.6</v>
      </c>
      <c r="J4520" s="306">
        <v>52.6</v>
      </c>
      <c r="K4520" s="306">
        <v>52.6</v>
      </c>
      <c r="L4520" s="306">
        <v>52.6</v>
      </c>
      <c r="M4520" s="306">
        <v>52.6</v>
      </c>
      <c r="N4520" s="306">
        <v>243.39099999999999</v>
      </c>
    </row>
    <row r="4521" spans="1:14">
      <c r="A4521" s="259" t="s">
        <v>11</v>
      </c>
      <c r="B4521" s="259" t="s">
        <v>18</v>
      </c>
      <c r="C4521" s="259" t="s">
        <v>88</v>
      </c>
      <c r="D4521" s="259" t="s">
        <v>88</v>
      </c>
      <c r="E4521" s="259" t="s">
        <v>88</v>
      </c>
      <c r="F4521" s="259" t="s">
        <v>206</v>
      </c>
      <c r="G4521" s="259" t="s">
        <v>49</v>
      </c>
      <c r="H4521" s="306">
        <v>0</v>
      </c>
      <c r="I4521" s="306">
        <v>0</v>
      </c>
      <c r="J4521" s="306">
        <v>0</v>
      </c>
      <c r="K4521" s="306">
        <v>0</v>
      </c>
      <c r="L4521" s="306">
        <v>0</v>
      </c>
      <c r="M4521" s="306">
        <v>0</v>
      </c>
      <c r="N4521" s="306">
        <v>0</v>
      </c>
    </row>
    <row r="4522" spans="1:14">
      <c r="A4522" s="259" t="s">
        <v>11</v>
      </c>
      <c r="B4522" s="259" t="s">
        <v>19</v>
      </c>
      <c r="C4522" s="259" t="s">
        <v>48</v>
      </c>
      <c r="D4522" s="259" t="s">
        <v>48</v>
      </c>
      <c r="E4522" s="259" t="s">
        <v>48</v>
      </c>
      <c r="F4522" s="259" t="s">
        <v>206</v>
      </c>
      <c r="G4522" s="259" t="s">
        <v>49</v>
      </c>
      <c r="H4522" s="306">
        <v>420</v>
      </c>
      <c r="I4522" s="306">
        <v>0</v>
      </c>
      <c r="J4522" s="306">
        <v>0</v>
      </c>
      <c r="K4522" s="306">
        <v>0</v>
      </c>
      <c r="L4522" s="306">
        <v>0</v>
      </c>
      <c r="M4522" s="306">
        <v>0</v>
      </c>
      <c r="N4522" s="306">
        <v>0</v>
      </c>
    </row>
    <row r="4523" spans="1:14">
      <c r="A4523" s="259" t="s">
        <v>11</v>
      </c>
      <c r="B4523" s="259" t="s">
        <v>19</v>
      </c>
      <c r="C4523" s="259" t="s">
        <v>53</v>
      </c>
      <c r="D4523" s="259" t="s">
        <v>53</v>
      </c>
      <c r="E4523" s="259" t="s">
        <v>53</v>
      </c>
      <c r="F4523" s="259" t="s">
        <v>206</v>
      </c>
      <c r="G4523" s="259" t="s">
        <v>49</v>
      </c>
      <c r="H4523" s="306">
        <v>0</v>
      </c>
      <c r="I4523" s="306">
        <v>0</v>
      </c>
      <c r="J4523" s="306">
        <v>0</v>
      </c>
      <c r="K4523" s="306">
        <v>0</v>
      </c>
      <c r="L4523" s="306">
        <v>0</v>
      </c>
      <c r="M4523" s="306">
        <v>0</v>
      </c>
      <c r="N4523" s="306">
        <v>0</v>
      </c>
    </row>
    <row r="4524" spans="1:14">
      <c r="A4524" s="259" t="s">
        <v>11</v>
      </c>
      <c r="B4524" s="259" t="s">
        <v>19</v>
      </c>
      <c r="C4524" s="259" t="s">
        <v>54</v>
      </c>
      <c r="D4524" s="259" t="s">
        <v>54</v>
      </c>
      <c r="E4524" s="259" t="s">
        <v>54</v>
      </c>
      <c r="F4524" s="259" t="s">
        <v>206</v>
      </c>
      <c r="G4524" s="259" t="s">
        <v>49</v>
      </c>
      <c r="H4524" s="306">
        <v>1399</v>
      </c>
      <c r="I4524" s="306">
        <v>1399</v>
      </c>
      <c r="J4524" s="306">
        <v>1399</v>
      </c>
      <c r="K4524" s="306">
        <v>1399</v>
      </c>
      <c r="L4524" s="306">
        <v>1399</v>
      </c>
      <c r="M4524" s="306">
        <v>1399</v>
      </c>
      <c r="N4524" s="306">
        <v>1399</v>
      </c>
    </row>
    <row r="4525" spans="1:14">
      <c r="A4525" s="259" t="s">
        <v>11</v>
      </c>
      <c r="B4525" s="259" t="s">
        <v>19</v>
      </c>
      <c r="C4525" s="259" t="s">
        <v>55</v>
      </c>
      <c r="D4525" s="259" t="s">
        <v>55</v>
      </c>
      <c r="E4525" s="259" t="s">
        <v>55</v>
      </c>
      <c r="F4525" s="259" t="s">
        <v>206</v>
      </c>
      <c r="G4525" s="259" t="s">
        <v>49</v>
      </c>
      <c r="H4525" s="306">
        <v>370.5</v>
      </c>
      <c r="I4525" s="306">
        <v>370.5</v>
      </c>
      <c r="J4525" s="306">
        <v>370.5</v>
      </c>
      <c r="K4525" s="306">
        <v>370.5</v>
      </c>
      <c r="L4525" s="306">
        <v>370.5</v>
      </c>
      <c r="M4525" s="306">
        <v>370.5</v>
      </c>
      <c r="N4525" s="306">
        <v>370.5</v>
      </c>
    </row>
    <row r="4526" spans="1:14">
      <c r="A4526" s="259" t="s">
        <v>11</v>
      </c>
      <c r="B4526" s="259" t="s">
        <v>19</v>
      </c>
      <c r="C4526" s="259" t="s">
        <v>56</v>
      </c>
      <c r="D4526" s="259" t="s">
        <v>56</v>
      </c>
      <c r="E4526" s="259" t="s">
        <v>56</v>
      </c>
      <c r="F4526" s="259" t="s">
        <v>206</v>
      </c>
      <c r="G4526" s="259" t="s">
        <v>49</v>
      </c>
      <c r="H4526" s="306">
        <v>840</v>
      </c>
      <c r="I4526" s="306">
        <v>840</v>
      </c>
      <c r="J4526" s="306">
        <v>840</v>
      </c>
      <c r="K4526" s="306">
        <v>840</v>
      </c>
      <c r="L4526" s="306">
        <v>840</v>
      </c>
      <c r="M4526" s="306">
        <v>840</v>
      </c>
      <c r="N4526" s="306">
        <v>840</v>
      </c>
    </row>
    <row r="4527" spans="1:14">
      <c r="A4527" s="259" t="s">
        <v>11</v>
      </c>
      <c r="B4527" s="259" t="s">
        <v>19</v>
      </c>
      <c r="C4527" s="259" t="s">
        <v>57</v>
      </c>
      <c r="D4527" s="259" t="s">
        <v>57</v>
      </c>
      <c r="E4527" s="259" t="s">
        <v>57</v>
      </c>
      <c r="F4527" s="259" t="s">
        <v>206</v>
      </c>
      <c r="G4527" s="259" t="s">
        <v>49</v>
      </c>
      <c r="H4527" s="306">
        <v>0</v>
      </c>
      <c r="I4527" s="306">
        <v>0</v>
      </c>
      <c r="J4527" s="306">
        <v>0</v>
      </c>
      <c r="K4527" s="306">
        <v>0</v>
      </c>
      <c r="L4527" s="306">
        <v>0</v>
      </c>
      <c r="M4527" s="306">
        <v>0</v>
      </c>
      <c r="N4527" s="306">
        <v>0</v>
      </c>
    </row>
    <row r="4528" spans="1:14">
      <c r="A4528" s="259" t="s">
        <v>11</v>
      </c>
      <c r="B4528" s="259" t="s">
        <v>19</v>
      </c>
      <c r="C4528" s="259" t="s">
        <v>58</v>
      </c>
      <c r="D4528" s="259" t="s">
        <v>58</v>
      </c>
      <c r="E4528" s="259" t="s">
        <v>58</v>
      </c>
      <c r="F4528" s="259" t="s">
        <v>206</v>
      </c>
      <c r="G4528" s="259" t="s">
        <v>49</v>
      </c>
      <c r="H4528" s="306">
        <v>0</v>
      </c>
      <c r="I4528" s="306">
        <v>0</v>
      </c>
      <c r="J4528" s="306">
        <v>0</v>
      </c>
      <c r="K4528" s="306">
        <v>0</v>
      </c>
      <c r="L4528" s="306">
        <v>0</v>
      </c>
      <c r="M4528" s="306">
        <v>0</v>
      </c>
      <c r="N4528" s="306">
        <v>0</v>
      </c>
    </row>
    <row r="4529" spans="1:14">
      <c r="A4529" s="259" t="s">
        <v>11</v>
      </c>
      <c r="B4529" s="259" t="s">
        <v>19</v>
      </c>
      <c r="C4529" s="259" t="s">
        <v>59</v>
      </c>
      <c r="D4529" s="259" t="s">
        <v>59</v>
      </c>
      <c r="E4529" s="259" t="s">
        <v>59</v>
      </c>
      <c r="F4529" s="259" t="s">
        <v>206</v>
      </c>
      <c r="G4529" s="259" t="s">
        <v>49</v>
      </c>
      <c r="H4529" s="306">
        <v>0</v>
      </c>
      <c r="I4529" s="306">
        <v>0</v>
      </c>
      <c r="J4529" s="306">
        <v>0</v>
      </c>
      <c r="K4529" s="306">
        <v>0</v>
      </c>
      <c r="L4529" s="306">
        <v>0</v>
      </c>
      <c r="M4529" s="306">
        <v>0</v>
      </c>
      <c r="N4529" s="306">
        <v>0</v>
      </c>
    </row>
    <row r="4530" spans="1:14">
      <c r="A4530" s="259" t="s">
        <v>11</v>
      </c>
      <c r="B4530" s="259" t="s">
        <v>19</v>
      </c>
      <c r="C4530" s="259" t="s">
        <v>60</v>
      </c>
      <c r="D4530" s="259" t="s">
        <v>60</v>
      </c>
      <c r="E4530" s="259" t="s">
        <v>60</v>
      </c>
      <c r="F4530" s="259" t="s">
        <v>206</v>
      </c>
      <c r="G4530" s="259" t="s">
        <v>49</v>
      </c>
      <c r="H4530" s="306">
        <v>255.1</v>
      </c>
      <c r="I4530" s="306">
        <v>255.1</v>
      </c>
      <c r="J4530" s="306">
        <v>255.1</v>
      </c>
      <c r="K4530" s="306">
        <v>255.1</v>
      </c>
      <c r="L4530" s="306">
        <v>255.1</v>
      </c>
      <c r="M4530" s="306">
        <v>255.1</v>
      </c>
      <c r="N4530" s="306">
        <v>255.1</v>
      </c>
    </row>
    <row r="4531" spans="1:14">
      <c r="A4531" s="259" t="s">
        <v>11</v>
      </c>
      <c r="B4531" s="259" t="s">
        <v>19</v>
      </c>
      <c r="C4531" s="259" t="s">
        <v>61</v>
      </c>
      <c r="D4531" s="259" t="s">
        <v>61</v>
      </c>
      <c r="E4531" s="259" t="s">
        <v>61</v>
      </c>
      <c r="F4531" s="259" t="s">
        <v>206</v>
      </c>
      <c r="G4531" s="259" t="s">
        <v>49</v>
      </c>
      <c r="H4531" s="306">
        <v>2</v>
      </c>
      <c r="I4531" s="306">
        <v>2</v>
      </c>
      <c r="J4531" s="306">
        <v>2</v>
      </c>
      <c r="K4531" s="306">
        <v>2</v>
      </c>
      <c r="L4531" s="306">
        <v>2</v>
      </c>
      <c r="M4531" s="306">
        <v>2</v>
      </c>
      <c r="N4531" s="306">
        <v>2</v>
      </c>
    </row>
    <row r="4532" spans="1:14">
      <c r="A4532" s="259" t="s">
        <v>11</v>
      </c>
      <c r="B4532" s="259" t="s">
        <v>19</v>
      </c>
      <c r="C4532" s="259" t="s">
        <v>63</v>
      </c>
      <c r="D4532" s="259" t="s">
        <v>63</v>
      </c>
      <c r="E4532" s="259" t="s">
        <v>63</v>
      </c>
      <c r="F4532" s="259" t="s">
        <v>206</v>
      </c>
      <c r="G4532" s="259" t="s">
        <v>49</v>
      </c>
      <c r="H4532" s="306">
        <v>0</v>
      </c>
      <c r="I4532" s="306">
        <v>0</v>
      </c>
      <c r="J4532" s="306">
        <v>0</v>
      </c>
      <c r="K4532" s="306">
        <v>0</v>
      </c>
      <c r="L4532" s="306">
        <v>0</v>
      </c>
      <c r="M4532" s="306">
        <v>0</v>
      </c>
      <c r="N4532" s="306">
        <v>0</v>
      </c>
    </row>
    <row r="4533" spans="1:14">
      <c r="A4533" s="259" t="s">
        <v>11</v>
      </c>
      <c r="B4533" s="259" t="s">
        <v>19</v>
      </c>
      <c r="C4533" s="259" t="s">
        <v>64</v>
      </c>
      <c r="D4533" s="259" t="s">
        <v>64</v>
      </c>
      <c r="E4533" s="259" t="s">
        <v>64</v>
      </c>
      <c r="F4533" s="259" t="s">
        <v>206</v>
      </c>
      <c r="G4533" s="259" t="s">
        <v>49</v>
      </c>
      <c r="H4533" s="306">
        <v>34.700000000000003</v>
      </c>
      <c r="I4533" s="306">
        <v>34.700000000000003</v>
      </c>
      <c r="J4533" s="306">
        <v>34.700000000000003</v>
      </c>
      <c r="K4533" s="306">
        <v>34.700000000000003</v>
      </c>
      <c r="L4533" s="306">
        <v>34.700000000000003</v>
      </c>
      <c r="M4533" s="306">
        <v>34.700000000000003</v>
      </c>
      <c r="N4533" s="306">
        <v>34.700000000000003</v>
      </c>
    </row>
    <row r="4534" spans="1:14">
      <c r="A4534" s="259" t="s">
        <v>11</v>
      </c>
      <c r="B4534" s="259" t="s">
        <v>19</v>
      </c>
      <c r="C4534" s="259" t="s">
        <v>54</v>
      </c>
      <c r="D4534" s="259" t="s">
        <v>72</v>
      </c>
      <c r="E4534" s="259" t="s">
        <v>72</v>
      </c>
      <c r="F4534" s="259" t="s">
        <v>206</v>
      </c>
      <c r="G4534" s="259" t="s">
        <v>49</v>
      </c>
      <c r="H4534" s="306">
        <v>0</v>
      </c>
      <c r="I4534" s="306">
        <v>0</v>
      </c>
      <c r="J4534" s="306">
        <v>0</v>
      </c>
      <c r="K4534" s="306">
        <v>0</v>
      </c>
      <c r="L4534" s="306">
        <v>0</v>
      </c>
      <c r="M4534" s="306">
        <v>0</v>
      </c>
      <c r="N4534" s="306">
        <v>0</v>
      </c>
    </row>
    <row r="4535" spans="1:14">
      <c r="A4535" s="259" t="s">
        <v>11</v>
      </c>
      <c r="B4535" s="259" t="s">
        <v>19</v>
      </c>
      <c r="C4535" s="259" t="s">
        <v>55</v>
      </c>
      <c r="D4535" s="259" t="s">
        <v>73</v>
      </c>
      <c r="E4535" s="259" t="s">
        <v>73</v>
      </c>
      <c r="F4535" s="259" t="s">
        <v>206</v>
      </c>
      <c r="G4535" s="259" t="s">
        <v>49</v>
      </c>
      <c r="H4535" s="306">
        <v>0</v>
      </c>
      <c r="I4535" s="306">
        <v>0</v>
      </c>
      <c r="J4535" s="306">
        <v>451</v>
      </c>
      <c r="K4535" s="306">
        <v>451</v>
      </c>
      <c r="L4535" s="306">
        <v>451</v>
      </c>
      <c r="M4535" s="306">
        <v>451</v>
      </c>
      <c r="N4535" s="306">
        <v>451</v>
      </c>
    </row>
    <row r="4536" spans="1:14">
      <c r="A4536" s="259" t="s">
        <v>11</v>
      </c>
      <c r="B4536" s="259" t="s">
        <v>19</v>
      </c>
      <c r="C4536" s="259" t="s">
        <v>57</v>
      </c>
      <c r="D4536" s="259" t="s">
        <v>74</v>
      </c>
      <c r="E4536" s="259" t="s">
        <v>74</v>
      </c>
      <c r="F4536" s="259" t="s">
        <v>206</v>
      </c>
      <c r="G4536" s="259" t="s">
        <v>49</v>
      </c>
      <c r="H4536" s="306">
        <v>0</v>
      </c>
      <c r="I4536" s="306">
        <v>0</v>
      </c>
      <c r="J4536" s="306">
        <v>0</v>
      </c>
      <c r="K4536" s="306">
        <v>0</v>
      </c>
      <c r="L4536" s="306">
        <v>0</v>
      </c>
      <c r="M4536" s="306">
        <v>0</v>
      </c>
      <c r="N4536" s="306">
        <v>0</v>
      </c>
    </row>
    <row r="4537" spans="1:14">
      <c r="A4537" s="259" t="s">
        <v>11</v>
      </c>
      <c r="B4537" s="259" t="s">
        <v>19</v>
      </c>
      <c r="C4537" s="259" t="s">
        <v>64</v>
      </c>
      <c r="D4537" s="259" t="s">
        <v>75</v>
      </c>
      <c r="E4537" s="259" t="s">
        <v>75</v>
      </c>
      <c r="F4537" s="259" t="s">
        <v>206</v>
      </c>
      <c r="G4537" s="259" t="s">
        <v>49</v>
      </c>
      <c r="H4537" s="306">
        <v>0</v>
      </c>
      <c r="I4537" s="306">
        <v>0</v>
      </c>
      <c r="J4537" s="306">
        <v>0</v>
      </c>
      <c r="K4537" s="306">
        <v>0</v>
      </c>
      <c r="L4537" s="306">
        <v>0</v>
      </c>
      <c r="M4537" s="306">
        <v>0</v>
      </c>
      <c r="N4537" s="306">
        <v>0</v>
      </c>
    </row>
    <row r="4538" spans="1:14">
      <c r="A4538" s="259" t="s">
        <v>11</v>
      </c>
      <c r="B4538" s="259" t="s">
        <v>19</v>
      </c>
      <c r="C4538" s="259" t="s">
        <v>60</v>
      </c>
      <c r="D4538" s="259" t="s">
        <v>76</v>
      </c>
      <c r="E4538" s="259" t="s">
        <v>76</v>
      </c>
      <c r="F4538" s="259" t="s">
        <v>206</v>
      </c>
      <c r="G4538" s="259" t="s">
        <v>49</v>
      </c>
      <c r="H4538" s="306">
        <v>0</v>
      </c>
      <c r="I4538" s="306">
        <v>0</v>
      </c>
      <c r="J4538" s="306">
        <v>0</v>
      </c>
      <c r="K4538" s="306">
        <v>0</v>
      </c>
      <c r="L4538" s="306">
        <v>0</v>
      </c>
      <c r="M4538" s="306">
        <v>0</v>
      </c>
      <c r="N4538" s="306">
        <v>1072.1234449999999</v>
      </c>
    </row>
    <row r="4539" spans="1:14">
      <c r="A4539" s="259" t="s">
        <v>11</v>
      </c>
      <c r="B4539" s="259" t="s">
        <v>19</v>
      </c>
      <c r="C4539" s="259" t="s">
        <v>61</v>
      </c>
      <c r="D4539" s="259" t="s">
        <v>77</v>
      </c>
      <c r="E4539" s="259" t="s">
        <v>77</v>
      </c>
      <c r="F4539" s="259" t="s">
        <v>206</v>
      </c>
      <c r="G4539" s="259" t="s">
        <v>49</v>
      </c>
      <c r="H4539" s="306">
        <v>0</v>
      </c>
      <c r="I4539" s="306">
        <v>0</v>
      </c>
      <c r="J4539" s="306">
        <v>0</v>
      </c>
      <c r="K4539" s="306">
        <v>0</v>
      </c>
      <c r="L4539" s="306">
        <v>0</v>
      </c>
      <c r="M4539" s="306">
        <v>0</v>
      </c>
      <c r="N4539" s="306">
        <v>0</v>
      </c>
    </row>
    <row r="4540" spans="1:14">
      <c r="A4540" s="259" t="s">
        <v>11</v>
      </c>
      <c r="B4540" s="259" t="s">
        <v>19</v>
      </c>
      <c r="C4540" s="259" t="s">
        <v>62</v>
      </c>
      <c r="D4540" s="259" t="s">
        <v>78</v>
      </c>
      <c r="E4540" s="259" t="s">
        <v>78</v>
      </c>
      <c r="F4540" s="259" t="s">
        <v>206</v>
      </c>
      <c r="G4540" s="259" t="s">
        <v>49</v>
      </c>
      <c r="H4540" s="306">
        <v>0</v>
      </c>
      <c r="I4540" s="306">
        <v>0</v>
      </c>
      <c r="J4540" s="306">
        <v>0</v>
      </c>
      <c r="K4540" s="306">
        <v>0</v>
      </c>
      <c r="L4540" s="306">
        <v>0</v>
      </c>
      <c r="M4540" s="306">
        <v>0</v>
      </c>
      <c r="N4540" s="306">
        <v>0</v>
      </c>
    </row>
    <row r="4541" spans="1:14">
      <c r="A4541" s="259" t="s">
        <v>11</v>
      </c>
      <c r="B4541" s="259" t="s">
        <v>19</v>
      </c>
      <c r="C4541" s="259" t="s">
        <v>63</v>
      </c>
      <c r="D4541" s="259" t="s">
        <v>79</v>
      </c>
      <c r="E4541" s="259" t="s">
        <v>79</v>
      </c>
      <c r="F4541" s="259" t="s">
        <v>206</v>
      </c>
      <c r="G4541" s="259" t="s">
        <v>49</v>
      </c>
      <c r="H4541" s="306">
        <v>0</v>
      </c>
      <c r="I4541" s="306">
        <v>0</v>
      </c>
      <c r="J4541" s="306">
        <v>0</v>
      </c>
      <c r="K4541" s="306">
        <v>0</v>
      </c>
      <c r="L4541" s="306">
        <v>0</v>
      </c>
      <c r="M4541" s="306">
        <v>0</v>
      </c>
      <c r="N4541" s="306">
        <v>0</v>
      </c>
    </row>
    <row r="4542" spans="1:14">
      <c r="A4542" s="259" t="s">
        <v>11</v>
      </c>
      <c r="B4542" s="259" t="s">
        <v>19</v>
      </c>
      <c r="C4542" s="259" t="s">
        <v>60</v>
      </c>
      <c r="D4542" s="259" t="s">
        <v>76</v>
      </c>
      <c r="E4542" s="259" t="s">
        <v>207</v>
      </c>
      <c r="F4542" s="259" t="s">
        <v>206</v>
      </c>
      <c r="G4542" s="259" t="s">
        <v>49</v>
      </c>
      <c r="H4542" s="306">
        <v>0</v>
      </c>
      <c r="I4542" s="306">
        <v>0</v>
      </c>
      <c r="J4542" s="306">
        <v>0</v>
      </c>
      <c r="K4542" s="306">
        <v>0</v>
      </c>
      <c r="L4542" s="306">
        <v>0</v>
      </c>
      <c r="M4542" s="306">
        <v>0</v>
      </c>
      <c r="N4542" s="306">
        <v>0</v>
      </c>
    </row>
    <row r="4543" spans="1:14">
      <c r="A4543" s="259" t="s">
        <v>11</v>
      </c>
      <c r="B4543" s="259" t="s">
        <v>19</v>
      </c>
      <c r="C4543" s="259" t="s">
        <v>63</v>
      </c>
      <c r="D4543" s="259" t="s">
        <v>79</v>
      </c>
      <c r="E4543" s="259" t="s">
        <v>208</v>
      </c>
      <c r="F4543" s="259" t="s">
        <v>206</v>
      </c>
      <c r="G4543" s="259" t="s">
        <v>49</v>
      </c>
      <c r="H4543" s="306">
        <v>0</v>
      </c>
      <c r="I4543" s="306">
        <v>0</v>
      </c>
      <c r="J4543" s="306">
        <v>0</v>
      </c>
      <c r="K4543" s="306">
        <v>0</v>
      </c>
      <c r="L4543" s="306">
        <v>0</v>
      </c>
      <c r="M4543" s="306">
        <v>0</v>
      </c>
      <c r="N4543" s="306">
        <v>0</v>
      </c>
    </row>
    <row r="4544" spans="1:14">
      <c r="A4544" s="259" t="s">
        <v>11</v>
      </c>
      <c r="B4544" s="259" t="s">
        <v>19</v>
      </c>
      <c r="C4544" s="259" t="s">
        <v>65</v>
      </c>
      <c r="D4544" s="259" t="s">
        <v>209</v>
      </c>
      <c r="E4544" s="259" t="s">
        <v>80</v>
      </c>
      <c r="F4544" s="259" t="s">
        <v>206</v>
      </c>
      <c r="G4544" s="259" t="s">
        <v>49</v>
      </c>
      <c r="H4544" s="306">
        <v>0</v>
      </c>
      <c r="I4544" s="306">
        <v>0</v>
      </c>
      <c r="J4544" s="306">
        <v>0</v>
      </c>
      <c r="K4544" s="306">
        <v>0</v>
      </c>
      <c r="L4544" s="306">
        <v>0</v>
      </c>
      <c r="M4544" s="306">
        <v>0</v>
      </c>
      <c r="N4544" s="306">
        <v>0</v>
      </c>
    </row>
    <row r="4545" spans="1:14">
      <c r="A4545" s="259" t="s">
        <v>11</v>
      </c>
      <c r="B4545" s="259" t="s">
        <v>19</v>
      </c>
      <c r="C4545" s="259" t="s">
        <v>65</v>
      </c>
      <c r="D4545" s="259" t="s">
        <v>209</v>
      </c>
      <c r="E4545" s="259" t="s">
        <v>81</v>
      </c>
      <c r="F4545" s="259" t="s">
        <v>206</v>
      </c>
      <c r="G4545" s="259" t="s">
        <v>49</v>
      </c>
      <c r="H4545" s="306">
        <v>0</v>
      </c>
      <c r="I4545" s="306">
        <v>0</v>
      </c>
      <c r="J4545" s="306">
        <v>0</v>
      </c>
      <c r="K4545" s="306">
        <v>0</v>
      </c>
      <c r="L4545" s="306">
        <v>0</v>
      </c>
      <c r="M4545" s="306">
        <v>0</v>
      </c>
      <c r="N4545" s="306">
        <v>0</v>
      </c>
    </row>
    <row r="4546" spans="1:14">
      <c r="A4546" s="259" t="s">
        <v>11</v>
      </c>
      <c r="B4546" s="259" t="s">
        <v>19</v>
      </c>
      <c r="C4546" s="259" t="s">
        <v>82</v>
      </c>
      <c r="D4546" s="259" t="s">
        <v>82</v>
      </c>
      <c r="E4546" s="259" t="s">
        <v>82</v>
      </c>
      <c r="F4546" s="259" t="s">
        <v>206</v>
      </c>
      <c r="G4546" s="259" t="s">
        <v>49</v>
      </c>
      <c r="H4546" s="306">
        <v>0</v>
      </c>
      <c r="I4546" s="306">
        <v>0</v>
      </c>
      <c r="J4546" s="306">
        <v>0</v>
      </c>
      <c r="K4546" s="306">
        <v>0</v>
      </c>
      <c r="L4546" s="306">
        <v>0</v>
      </c>
      <c r="M4546" s="306">
        <v>0</v>
      </c>
      <c r="N4546" s="306">
        <v>0</v>
      </c>
    </row>
    <row r="4547" spans="1:14">
      <c r="A4547" s="259" t="s">
        <v>11</v>
      </c>
      <c r="B4547" s="259" t="s">
        <v>19</v>
      </c>
      <c r="C4547" s="259" t="s">
        <v>83</v>
      </c>
      <c r="D4547" s="259" t="s">
        <v>83</v>
      </c>
      <c r="E4547" s="259" t="s">
        <v>83</v>
      </c>
      <c r="F4547" s="259" t="s">
        <v>206</v>
      </c>
      <c r="G4547" s="259" t="s">
        <v>49</v>
      </c>
      <c r="H4547" s="306">
        <v>0</v>
      </c>
      <c r="I4547" s="306">
        <v>0</v>
      </c>
      <c r="J4547" s="306">
        <v>0</v>
      </c>
      <c r="K4547" s="306">
        <v>0</v>
      </c>
      <c r="L4547" s="306">
        <v>0</v>
      </c>
      <c r="M4547" s="306">
        <v>0</v>
      </c>
      <c r="N4547" s="306">
        <v>0</v>
      </c>
    </row>
    <row r="4548" spans="1:14">
      <c r="A4548" s="259" t="s">
        <v>11</v>
      </c>
      <c r="B4548" s="259" t="s">
        <v>19</v>
      </c>
      <c r="C4548" s="259" t="s">
        <v>84</v>
      </c>
      <c r="D4548" s="259" t="s">
        <v>84</v>
      </c>
      <c r="E4548" s="259" t="s">
        <v>84</v>
      </c>
      <c r="F4548" s="259" t="s">
        <v>206</v>
      </c>
      <c r="G4548" s="259" t="s">
        <v>49</v>
      </c>
      <c r="H4548" s="306">
        <v>0</v>
      </c>
      <c r="I4548" s="306">
        <v>0</v>
      </c>
      <c r="J4548" s="306">
        <v>0</v>
      </c>
      <c r="K4548" s="306">
        <v>0</v>
      </c>
      <c r="L4548" s="306">
        <v>0</v>
      </c>
      <c r="M4548" s="306">
        <v>0</v>
      </c>
      <c r="N4548" s="306">
        <v>0</v>
      </c>
    </row>
    <row r="4549" spans="1:14">
      <c r="A4549" s="259" t="s">
        <v>11</v>
      </c>
      <c r="B4549" s="259" t="s">
        <v>19</v>
      </c>
      <c r="C4549" s="259" t="s">
        <v>85</v>
      </c>
      <c r="D4549" s="259" t="s">
        <v>85</v>
      </c>
      <c r="E4549" s="259" t="s">
        <v>85</v>
      </c>
      <c r="F4549" s="259" t="s">
        <v>206</v>
      </c>
      <c r="G4549" s="259" t="s">
        <v>49</v>
      </c>
      <c r="H4549" s="306">
        <v>0</v>
      </c>
      <c r="I4549" s="306">
        <v>0</v>
      </c>
      <c r="J4549" s="306">
        <v>0</v>
      </c>
      <c r="K4549" s="306">
        <v>0</v>
      </c>
      <c r="L4549" s="306">
        <v>0</v>
      </c>
      <c r="M4549" s="306">
        <v>0</v>
      </c>
      <c r="N4549" s="306">
        <v>0</v>
      </c>
    </row>
    <row r="4550" spans="1:14">
      <c r="A4550" s="259" t="s">
        <v>11</v>
      </c>
      <c r="B4550" s="259" t="s">
        <v>19</v>
      </c>
      <c r="C4550" s="259" t="s">
        <v>87</v>
      </c>
      <c r="D4550" s="259" t="s">
        <v>87</v>
      </c>
      <c r="E4550" s="259" t="s">
        <v>87</v>
      </c>
      <c r="F4550" s="259" t="s">
        <v>206</v>
      </c>
      <c r="G4550" s="259" t="s">
        <v>49</v>
      </c>
      <c r="H4550" s="306">
        <v>0</v>
      </c>
      <c r="I4550" s="306">
        <v>0</v>
      </c>
      <c r="J4550" s="306">
        <v>0</v>
      </c>
      <c r="K4550" s="306">
        <v>0</v>
      </c>
      <c r="L4550" s="306">
        <v>0</v>
      </c>
      <c r="M4550" s="306">
        <v>0</v>
      </c>
      <c r="N4550" s="306">
        <v>0</v>
      </c>
    </row>
    <row r="4551" spans="1:14">
      <c r="A4551" s="259" t="s">
        <v>11</v>
      </c>
      <c r="B4551" s="259" t="s">
        <v>19</v>
      </c>
      <c r="C4551" s="259" t="s">
        <v>88</v>
      </c>
      <c r="D4551" s="259" t="s">
        <v>88</v>
      </c>
      <c r="E4551" s="259" t="s">
        <v>88</v>
      </c>
      <c r="F4551" s="259" t="s">
        <v>206</v>
      </c>
      <c r="G4551" s="259" t="s">
        <v>49</v>
      </c>
      <c r="H4551" s="306">
        <v>0</v>
      </c>
      <c r="I4551" s="306">
        <v>0</v>
      </c>
      <c r="J4551" s="306">
        <v>0</v>
      </c>
      <c r="K4551" s="306">
        <v>0</v>
      </c>
      <c r="L4551" s="306">
        <v>0</v>
      </c>
      <c r="M4551" s="306">
        <v>0</v>
      </c>
      <c r="N4551" s="306">
        <v>0</v>
      </c>
    </row>
    <row r="4552" spans="1:14">
      <c r="A4552" s="259" t="s">
        <v>11</v>
      </c>
      <c r="B4552" s="259" t="s">
        <v>20</v>
      </c>
      <c r="C4552" s="259" t="s">
        <v>48</v>
      </c>
      <c r="D4552" s="259" t="s">
        <v>48</v>
      </c>
      <c r="E4552" s="259" t="s">
        <v>48</v>
      </c>
      <c r="F4552" s="259" t="s">
        <v>206</v>
      </c>
      <c r="G4552" s="259" t="s">
        <v>49</v>
      </c>
      <c r="H4552" s="306">
        <v>0</v>
      </c>
      <c r="I4552" s="306">
        <v>0</v>
      </c>
      <c r="J4552" s="306">
        <v>0</v>
      </c>
      <c r="K4552" s="306">
        <v>0</v>
      </c>
      <c r="L4552" s="306">
        <v>0</v>
      </c>
      <c r="M4552" s="306">
        <v>0</v>
      </c>
      <c r="N4552" s="306">
        <v>0</v>
      </c>
    </row>
    <row r="4553" spans="1:14">
      <c r="A4553" s="259" t="s">
        <v>11</v>
      </c>
      <c r="B4553" s="259" t="s">
        <v>20</v>
      </c>
      <c r="C4553" s="259" t="s">
        <v>53</v>
      </c>
      <c r="D4553" s="259" t="s">
        <v>53</v>
      </c>
      <c r="E4553" s="259" t="s">
        <v>53</v>
      </c>
      <c r="F4553" s="259" t="s">
        <v>206</v>
      </c>
      <c r="G4553" s="259" t="s">
        <v>49</v>
      </c>
      <c r="H4553" s="306">
        <v>0</v>
      </c>
      <c r="I4553" s="306">
        <v>0</v>
      </c>
      <c r="J4553" s="306">
        <v>0</v>
      </c>
      <c r="K4553" s="306">
        <v>0</v>
      </c>
      <c r="L4553" s="306">
        <v>0</v>
      </c>
      <c r="M4553" s="306">
        <v>0</v>
      </c>
      <c r="N4553" s="306">
        <v>0</v>
      </c>
    </row>
    <row r="4554" spans="1:14">
      <c r="A4554" s="259" t="s">
        <v>11</v>
      </c>
      <c r="B4554" s="259" t="s">
        <v>20</v>
      </c>
      <c r="C4554" s="259" t="s">
        <v>54</v>
      </c>
      <c r="D4554" s="259" t="s">
        <v>54</v>
      </c>
      <c r="E4554" s="259" t="s">
        <v>54</v>
      </c>
      <c r="F4554" s="259" t="s">
        <v>206</v>
      </c>
      <c r="G4554" s="259" t="s">
        <v>49</v>
      </c>
      <c r="H4554" s="306">
        <v>1248.9559999999999</v>
      </c>
      <c r="I4554" s="306">
        <v>1248.9559999999999</v>
      </c>
      <c r="J4554" s="306">
        <v>1248.9559999999999</v>
      </c>
      <c r="K4554" s="306">
        <v>1248.9559999999999</v>
      </c>
      <c r="L4554" s="306">
        <v>1248.9559999999999</v>
      </c>
      <c r="M4554" s="306">
        <v>1248.9559999999999</v>
      </c>
      <c r="N4554" s="306">
        <v>1248.9559999999999</v>
      </c>
    </row>
    <row r="4555" spans="1:14">
      <c r="A4555" s="259" t="s">
        <v>11</v>
      </c>
      <c r="B4555" s="259" t="s">
        <v>20</v>
      </c>
      <c r="C4555" s="259" t="s">
        <v>55</v>
      </c>
      <c r="D4555" s="259" t="s">
        <v>55</v>
      </c>
      <c r="E4555" s="259" t="s">
        <v>55</v>
      </c>
      <c r="F4555" s="259" t="s">
        <v>206</v>
      </c>
      <c r="G4555" s="259" t="s">
        <v>49</v>
      </c>
      <c r="H4555" s="306">
        <v>363.79399999999998</v>
      </c>
      <c r="I4555" s="306">
        <v>363.79399999999998</v>
      </c>
      <c r="J4555" s="306">
        <v>363.79399999999998</v>
      </c>
      <c r="K4555" s="306">
        <v>363.79399999999998</v>
      </c>
      <c r="L4555" s="306">
        <v>363.79399999999998</v>
      </c>
      <c r="M4555" s="306">
        <v>363.79399999999998</v>
      </c>
      <c r="N4555" s="306">
        <v>363.79399999999998</v>
      </c>
    </row>
    <row r="4556" spans="1:14">
      <c r="A4556" s="259" t="s">
        <v>11</v>
      </c>
      <c r="B4556" s="259" t="s">
        <v>20</v>
      </c>
      <c r="C4556" s="259" t="s">
        <v>56</v>
      </c>
      <c r="D4556" s="259" t="s">
        <v>56</v>
      </c>
      <c r="E4556" s="259" t="s">
        <v>56</v>
      </c>
      <c r="F4556" s="259" t="s">
        <v>206</v>
      </c>
      <c r="G4556" s="259" t="s">
        <v>49</v>
      </c>
      <c r="H4556" s="306">
        <v>744.99699999999996</v>
      </c>
      <c r="I4556" s="306">
        <v>744.99699999999996</v>
      </c>
      <c r="J4556" s="306">
        <v>744.99699999999996</v>
      </c>
      <c r="K4556" s="306">
        <v>744.99699999999996</v>
      </c>
      <c r="L4556" s="306">
        <v>744.99699999999996</v>
      </c>
      <c r="M4556" s="306">
        <v>744.99699999999996</v>
      </c>
      <c r="N4556" s="306">
        <v>744.99699999999996</v>
      </c>
    </row>
    <row r="4557" spans="1:14">
      <c r="A4557" s="259" t="s">
        <v>11</v>
      </c>
      <c r="B4557" s="259" t="s">
        <v>20</v>
      </c>
      <c r="C4557" s="259" t="s">
        <v>57</v>
      </c>
      <c r="D4557" s="259" t="s">
        <v>57</v>
      </c>
      <c r="E4557" s="259" t="s">
        <v>57</v>
      </c>
      <c r="F4557" s="259" t="s">
        <v>206</v>
      </c>
      <c r="G4557" s="259" t="s">
        <v>49</v>
      </c>
      <c r="H4557" s="306">
        <v>0</v>
      </c>
      <c r="I4557" s="306">
        <v>0</v>
      </c>
      <c r="J4557" s="306">
        <v>0</v>
      </c>
      <c r="K4557" s="306">
        <v>0</v>
      </c>
      <c r="L4557" s="306">
        <v>0</v>
      </c>
      <c r="M4557" s="306">
        <v>0</v>
      </c>
      <c r="N4557" s="306">
        <v>0</v>
      </c>
    </row>
    <row r="4558" spans="1:14">
      <c r="A4558" s="259" t="s">
        <v>11</v>
      </c>
      <c r="B4558" s="259" t="s">
        <v>20</v>
      </c>
      <c r="C4558" s="259" t="s">
        <v>58</v>
      </c>
      <c r="D4558" s="259" t="s">
        <v>58</v>
      </c>
      <c r="E4558" s="259" t="s">
        <v>58</v>
      </c>
      <c r="F4558" s="259" t="s">
        <v>206</v>
      </c>
      <c r="G4558" s="259" t="s">
        <v>49</v>
      </c>
      <c r="H4558" s="306">
        <v>0</v>
      </c>
      <c r="I4558" s="306">
        <v>0</v>
      </c>
      <c r="J4558" s="306">
        <v>0</v>
      </c>
      <c r="K4558" s="306">
        <v>0</v>
      </c>
      <c r="L4558" s="306">
        <v>0</v>
      </c>
      <c r="M4558" s="306">
        <v>0</v>
      </c>
      <c r="N4558" s="306">
        <v>0</v>
      </c>
    </row>
    <row r="4559" spans="1:14">
      <c r="A4559" s="259" t="s">
        <v>11</v>
      </c>
      <c r="B4559" s="259" t="s">
        <v>20</v>
      </c>
      <c r="C4559" s="259" t="s">
        <v>59</v>
      </c>
      <c r="D4559" s="259" t="s">
        <v>59</v>
      </c>
      <c r="E4559" s="259" t="s">
        <v>59</v>
      </c>
      <c r="F4559" s="259" t="s">
        <v>206</v>
      </c>
      <c r="G4559" s="259" t="s">
        <v>49</v>
      </c>
      <c r="H4559" s="306">
        <v>547.89800000000002</v>
      </c>
      <c r="I4559" s="306">
        <v>547.89800000000002</v>
      </c>
      <c r="J4559" s="306">
        <v>547.89800000000002</v>
      </c>
      <c r="K4559" s="306">
        <v>547.89800000000002</v>
      </c>
      <c r="L4559" s="306">
        <v>547.89800000000002</v>
      </c>
      <c r="M4559" s="306">
        <v>547.89800000000002</v>
      </c>
      <c r="N4559" s="306">
        <v>547.89800000000002</v>
      </c>
    </row>
    <row r="4560" spans="1:14">
      <c r="A4560" s="259" t="s">
        <v>11</v>
      </c>
      <c r="B4560" s="259" t="s">
        <v>20</v>
      </c>
      <c r="C4560" s="259" t="s">
        <v>60</v>
      </c>
      <c r="D4560" s="259" t="s">
        <v>60</v>
      </c>
      <c r="E4560" s="259" t="s">
        <v>60</v>
      </c>
      <c r="F4560" s="259" t="s">
        <v>206</v>
      </c>
      <c r="G4560" s="259" t="s">
        <v>49</v>
      </c>
      <c r="H4560" s="306">
        <v>646.4</v>
      </c>
      <c r="I4560" s="306">
        <v>646.4</v>
      </c>
      <c r="J4560" s="306">
        <v>646.4</v>
      </c>
      <c r="K4560" s="306">
        <v>646.4</v>
      </c>
      <c r="L4560" s="306">
        <v>646.4</v>
      </c>
      <c r="M4560" s="306">
        <v>646.4</v>
      </c>
      <c r="N4560" s="306">
        <v>646.4</v>
      </c>
    </row>
    <row r="4561" spans="1:14">
      <c r="A4561" s="259" t="s">
        <v>11</v>
      </c>
      <c r="B4561" s="259" t="s">
        <v>20</v>
      </c>
      <c r="C4561" s="259" t="s">
        <v>61</v>
      </c>
      <c r="D4561" s="259" t="s">
        <v>61</v>
      </c>
      <c r="E4561" s="259" t="s">
        <v>61</v>
      </c>
      <c r="F4561" s="259" t="s">
        <v>206</v>
      </c>
      <c r="G4561" s="259" t="s">
        <v>49</v>
      </c>
      <c r="H4561" s="306">
        <v>1240.6999989999999</v>
      </c>
      <c r="I4561" s="306">
        <v>1240.6999989999999</v>
      </c>
      <c r="J4561" s="306">
        <v>1240.6999989999999</v>
      </c>
      <c r="K4561" s="306">
        <v>1240.6999989999999</v>
      </c>
      <c r="L4561" s="306">
        <v>1240.6999989999999</v>
      </c>
      <c r="M4561" s="306">
        <v>1240.6999989999999</v>
      </c>
      <c r="N4561" s="306">
        <v>1240.6999989999999</v>
      </c>
    </row>
    <row r="4562" spans="1:14">
      <c r="A4562" s="259" t="s">
        <v>11</v>
      </c>
      <c r="B4562" s="259" t="s">
        <v>20</v>
      </c>
      <c r="C4562" s="259" t="s">
        <v>63</v>
      </c>
      <c r="D4562" s="259" t="s">
        <v>63</v>
      </c>
      <c r="E4562" s="259" t="s">
        <v>63</v>
      </c>
      <c r="F4562" s="259" t="s">
        <v>206</v>
      </c>
      <c r="G4562" s="259" t="s">
        <v>49</v>
      </c>
      <c r="H4562" s="306">
        <v>193.2</v>
      </c>
      <c r="I4562" s="306">
        <v>193.2</v>
      </c>
      <c r="J4562" s="306">
        <v>193.2</v>
      </c>
      <c r="K4562" s="306">
        <v>193.2</v>
      </c>
      <c r="L4562" s="306">
        <v>193.2</v>
      </c>
      <c r="M4562" s="306">
        <v>193.2</v>
      </c>
      <c r="N4562" s="306">
        <v>193.2</v>
      </c>
    </row>
    <row r="4563" spans="1:14">
      <c r="A4563" s="259" t="s">
        <v>11</v>
      </c>
      <c r="B4563" s="259" t="s">
        <v>20</v>
      </c>
      <c r="C4563" s="259" t="s">
        <v>64</v>
      </c>
      <c r="D4563" s="259" t="s">
        <v>64</v>
      </c>
      <c r="E4563" s="259" t="s">
        <v>64</v>
      </c>
      <c r="F4563" s="259" t="s">
        <v>206</v>
      </c>
      <c r="G4563" s="259" t="s">
        <v>49</v>
      </c>
      <c r="H4563" s="306">
        <v>289.25200000000001</v>
      </c>
      <c r="I4563" s="306">
        <v>75.633892000000003</v>
      </c>
      <c r="J4563" s="306">
        <v>68.855999999999995</v>
      </c>
      <c r="K4563" s="306">
        <v>68.855999999999995</v>
      </c>
      <c r="L4563" s="306">
        <v>68.855999999999995</v>
      </c>
      <c r="M4563" s="306">
        <v>68.855999999999995</v>
      </c>
      <c r="N4563" s="306">
        <v>31.6</v>
      </c>
    </row>
    <row r="4564" spans="1:14">
      <c r="A4564" s="259" t="s">
        <v>11</v>
      </c>
      <c r="B4564" s="259" t="s">
        <v>20</v>
      </c>
      <c r="C4564" s="259" t="s">
        <v>54</v>
      </c>
      <c r="D4564" s="259" t="s">
        <v>72</v>
      </c>
      <c r="E4564" s="259" t="s">
        <v>72</v>
      </c>
      <c r="F4564" s="259" t="s">
        <v>206</v>
      </c>
      <c r="G4564" s="259" t="s">
        <v>49</v>
      </c>
      <c r="H4564" s="306">
        <v>0</v>
      </c>
      <c r="I4564" s="306">
        <v>0</v>
      </c>
      <c r="J4564" s="306">
        <v>0</v>
      </c>
      <c r="K4564" s="306">
        <v>0</v>
      </c>
      <c r="L4564" s="306">
        <v>0</v>
      </c>
      <c r="M4564" s="306">
        <v>0</v>
      </c>
      <c r="N4564" s="306">
        <v>0</v>
      </c>
    </row>
    <row r="4565" spans="1:14">
      <c r="A4565" s="259" t="s">
        <v>11</v>
      </c>
      <c r="B4565" s="259" t="s">
        <v>20</v>
      </c>
      <c r="C4565" s="259" t="s">
        <v>55</v>
      </c>
      <c r="D4565" s="259" t="s">
        <v>73</v>
      </c>
      <c r="E4565" s="259" t="s">
        <v>73</v>
      </c>
      <c r="F4565" s="259" t="s">
        <v>206</v>
      </c>
      <c r="G4565" s="259" t="s">
        <v>49</v>
      </c>
      <c r="H4565" s="306">
        <v>0</v>
      </c>
      <c r="I4565" s="306">
        <v>0</v>
      </c>
      <c r="J4565" s="306">
        <v>0</v>
      </c>
      <c r="K4565" s="306">
        <v>0</v>
      </c>
      <c r="L4565" s="306">
        <v>0</v>
      </c>
      <c r="M4565" s="306">
        <v>0</v>
      </c>
      <c r="N4565" s="306">
        <v>0</v>
      </c>
    </row>
    <row r="4566" spans="1:14">
      <c r="A4566" s="259" t="s">
        <v>11</v>
      </c>
      <c r="B4566" s="259" t="s">
        <v>20</v>
      </c>
      <c r="C4566" s="259" t="s">
        <v>57</v>
      </c>
      <c r="D4566" s="259" t="s">
        <v>74</v>
      </c>
      <c r="E4566" s="259" t="s">
        <v>74</v>
      </c>
      <c r="F4566" s="259" t="s">
        <v>206</v>
      </c>
      <c r="G4566" s="259" t="s">
        <v>49</v>
      </c>
      <c r="H4566" s="306">
        <v>0</v>
      </c>
      <c r="I4566" s="306">
        <v>0</v>
      </c>
      <c r="J4566" s="306">
        <v>0</v>
      </c>
      <c r="K4566" s="306">
        <v>0</v>
      </c>
      <c r="L4566" s="306">
        <v>0</v>
      </c>
      <c r="M4566" s="306">
        <v>0</v>
      </c>
      <c r="N4566" s="306">
        <v>0</v>
      </c>
    </row>
    <row r="4567" spans="1:14">
      <c r="A4567" s="259" t="s">
        <v>11</v>
      </c>
      <c r="B4567" s="259" t="s">
        <v>20</v>
      </c>
      <c r="C4567" s="259" t="s">
        <v>64</v>
      </c>
      <c r="D4567" s="259" t="s">
        <v>75</v>
      </c>
      <c r="E4567" s="259" t="s">
        <v>75</v>
      </c>
      <c r="F4567" s="259" t="s">
        <v>206</v>
      </c>
      <c r="G4567" s="259" t="s">
        <v>49</v>
      </c>
      <c r="H4567" s="306">
        <v>0</v>
      </c>
      <c r="I4567" s="306">
        <v>0</v>
      </c>
      <c r="J4567" s="306">
        <v>0</v>
      </c>
      <c r="K4567" s="306">
        <v>0</v>
      </c>
      <c r="L4567" s="306">
        <v>0</v>
      </c>
      <c r="M4567" s="306">
        <v>0</v>
      </c>
      <c r="N4567" s="306">
        <v>0</v>
      </c>
    </row>
    <row r="4568" spans="1:14">
      <c r="A4568" s="259" t="s">
        <v>11</v>
      </c>
      <c r="B4568" s="259" t="s">
        <v>20</v>
      </c>
      <c r="C4568" s="259" t="s">
        <v>60</v>
      </c>
      <c r="D4568" s="259" t="s">
        <v>76</v>
      </c>
      <c r="E4568" s="259" t="s">
        <v>76</v>
      </c>
      <c r="F4568" s="259" t="s">
        <v>206</v>
      </c>
      <c r="G4568" s="259" t="s">
        <v>49</v>
      </c>
      <c r="H4568" s="306">
        <v>0</v>
      </c>
      <c r="I4568" s="306">
        <v>0</v>
      </c>
      <c r="J4568" s="306">
        <v>0</v>
      </c>
      <c r="K4568" s="306">
        <v>0</v>
      </c>
      <c r="L4568" s="306">
        <v>0</v>
      </c>
      <c r="M4568" s="306">
        <v>0</v>
      </c>
      <c r="N4568" s="306">
        <v>0</v>
      </c>
    </row>
    <row r="4569" spans="1:14">
      <c r="A4569" s="259" t="s">
        <v>11</v>
      </c>
      <c r="B4569" s="259" t="s">
        <v>20</v>
      </c>
      <c r="C4569" s="259" t="s">
        <v>61</v>
      </c>
      <c r="D4569" s="259" t="s">
        <v>77</v>
      </c>
      <c r="E4569" s="259" t="s">
        <v>77</v>
      </c>
      <c r="F4569" s="259" t="s">
        <v>206</v>
      </c>
      <c r="G4569" s="259" t="s">
        <v>49</v>
      </c>
      <c r="H4569" s="306">
        <v>0</v>
      </c>
      <c r="I4569" s="306">
        <v>470.66580199999999</v>
      </c>
      <c r="J4569" s="306">
        <v>1340.484062</v>
      </c>
      <c r="K4569" s="306">
        <v>1340.484062</v>
      </c>
      <c r="L4569" s="306">
        <v>2122</v>
      </c>
      <c r="M4569" s="306">
        <v>2229.0649100000001</v>
      </c>
      <c r="N4569" s="306">
        <v>2352</v>
      </c>
    </row>
    <row r="4570" spans="1:14">
      <c r="A4570" s="259" t="s">
        <v>11</v>
      </c>
      <c r="B4570" s="259" t="s">
        <v>20</v>
      </c>
      <c r="C4570" s="259" t="s">
        <v>62</v>
      </c>
      <c r="D4570" s="259" t="s">
        <v>78</v>
      </c>
      <c r="E4570" s="259" t="s">
        <v>78</v>
      </c>
      <c r="F4570" s="259" t="s">
        <v>206</v>
      </c>
      <c r="G4570" s="259" t="s">
        <v>49</v>
      </c>
      <c r="H4570" s="306">
        <v>11</v>
      </c>
      <c r="I4570" s="306">
        <v>11</v>
      </c>
      <c r="J4570" s="306">
        <v>11</v>
      </c>
      <c r="K4570" s="306">
        <v>11</v>
      </c>
      <c r="L4570" s="306">
        <v>11</v>
      </c>
      <c r="M4570" s="306">
        <v>11</v>
      </c>
      <c r="N4570" s="306">
        <v>3000</v>
      </c>
    </row>
    <row r="4571" spans="1:14">
      <c r="A4571" s="259" t="s">
        <v>11</v>
      </c>
      <c r="B4571" s="259" t="s">
        <v>20</v>
      </c>
      <c r="C4571" s="259" t="s">
        <v>63</v>
      </c>
      <c r="D4571" s="259" t="s">
        <v>79</v>
      </c>
      <c r="E4571" s="259" t="s">
        <v>79</v>
      </c>
      <c r="F4571" s="259" t="s">
        <v>206</v>
      </c>
      <c r="G4571" s="259" t="s">
        <v>49</v>
      </c>
      <c r="H4571" s="306">
        <v>107</v>
      </c>
      <c r="I4571" s="306">
        <v>107</v>
      </c>
      <c r="J4571" s="306">
        <v>207</v>
      </c>
      <c r="K4571" s="306">
        <v>207</v>
      </c>
      <c r="L4571" s="306">
        <v>207</v>
      </c>
      <c r="M4571" s="306">
        <v>207</v>
      </c>
      <c r="N4571" s="306">
        <v>207</v>
      </c>
    </row>
    <row r="4572" spans="1:14">
      <c r="A4572" s="259" t="s">
        <v>11</v>
      </c>
      <c r="B4572" s="259" t="s">
        <v>20</v>
      </c>
      <c r="C4572" s="259" t="s">
        <v>60</v>
      </c>
      <c r="D4572" s="259" t="s">
        <v>76</v>
      </c>
      <c r="E4572" s="259" t="s">
        <v>207</v>
      </c>
      <c r="F4572" s="259" t="s">
        <v>206</v>
      </c>
      <c r="G4572" s="259" t="s">
        <v>49</v>
      </c>
      <c r="H4572" s="306">
        <v>0</v>
      </c>
      <c r="I4572" s="306">
        <v>0</v>
      </c>
      <c r="J4572" s="306">
        <v>0</v>
      </c>
      <c r="K4572" s="306">
        <v>0</v>
      </c>
      <c r="L4572" s="306">
        <v>0</v>
      </c>
      <c r="M4572" s="306">
        <v>0</v>
      </c>
      <c r="N4572" s="306">
        <v>0</v>
      </c>
    </row>
    <row r="4573" spans="1:14">
      <c r="A4573" s="259" t="s">
        <v>11</v>
      </c>
      <c r="B4573" s="259" t="s">
        <v>20</v>
      </c>
      <c r="C4573" s="259" t="s">
        <v>63</v>
      </c>
      <c r="D4573" s="259" t="s">
        <v>79</v>
      </c>
      <c r="E4573" s="259" t="s">
        <v>208</v>
      </c>
      <c r="F4573" s="259" t="s">
        <v>206</v>
      </c>
      <c r="G4573" s="259" t="s">
        <v>49</v>
      </c>
      <c r="H4573" s="306">
        <v>0</v>
      </c>
      <c r="I4573" s="306">
        <v>0</v>
      </c>
      <c r="J4573" s="306">
        <v>0</v>
      </c>
      <c r="K4573" s="306">
        <v>0</v>
      </c>
      <c r="L4573" s="306">
        <v>0</v>
      </c>
      <c r="M4573" s="306">
        <v>0</v>
      </c>
      <c r="N4573" s="306">
        <v>0</v>
      </c>
    </row>
    <row r="4574" spans="1:14">
      <c r="A4574" s="259" t="s">
        <v>11</v>
      </c>
      <c r="B4574" s="259" t="s">
        <v>20</v>
      </c>
      <c r="C4574" s="259" t="s">
        <v>65</v>
      </c>
      <c r="D4574" s="259" t="s">
        <v>209</v>
      </c>
      <c r="E4574" s="259" t="s">
        <v>80</v>
      </c>
      <c r="F4574" s="259" t="s">
        <v>206</v>
      </c>
      <c r="G4574" s="259" t="s">
        <v>49</v>
      </c>
      <c r="H4574" s="306">
        <v>0</v>
      </c>
      <c r="I4574" s="306">
        <v>0</v>
      </c>
      <c r="J4574" s="306">
        <v>0</v>
      </c>
      <c r="K4574" s="306">
        <v>0</v>
      </c>
      <c r="L4574" s="306">
        <v>0</v>
      </c>
      <c r="M4574" s="306">
        <v>0</v>
      </c>
      <c r="N4574" s="306">
        <v>0</v>
      </c>
    </row>
    <row r="4575" spans="1:14">
      <c r="A4575" s="259" t="s">
        <v>11</v>
      </c>
      <c r="B4575" s="259" t="s">
        <v>20</v>
      </c>
      <c r="C4575" s="259" t="s">
        <v>65</v>
      </c>
      <c r="D4575" s="259" t="s">
        <v>209</v>
      </c>
      <c r="E4575" s="259" t="s">
        <v>81</v>
      </c>
      <c r="F4575" s="259" t="s">
        <v>206</v>
      </c>
      <c r="G4575" s="259" t="s">
        <v>49</v>
      </c>
      <c r="H4575" s="306">
        <v>0</v>
      </c>
      <c r="I4575" s="306">
        <v>0</v>
      </c>
      <c r="J4575" s="306">
        <v>0</v>
      </c>
      <c r="K4575" s="306">
        <v>0</v>
      </c>
      <c r="L4575" s="306">
        <v>0</v>
      </c>
      <c r="M4575" s="306">
        <v>0</v>
      </c>
      <c r="N4575" s="306">
        <v>0</v>
      </c>
    </row>
    <row r="4576" spans="1:14">
      <c r="A4576" s="259" t="s">
        <v>11</v>
      </c>
      <c r="B4576" s="259" t="s">
        <v>20</v>
      </c>
      <c r="C4576" s="259" t="s">
        <v>82</v>
      </c>
      <c r="D4576" s="259" t="s">
        <v>82</v>
      </c>
      <c r="E4576" s="259" t="s">
        <v>82</v>
      </c>
      <c r="F4576" s="259" t="s">
        <v>206</v>
      </c>
      <c r="G4576" s="259" t="s">
        <v>49</v>
      </c>
      <c r="H4576" s="306">
        <v>0</v>
      </c>
      <c r="I4576" s="306">
        <v>0</v>
      </c>
      <c r="J4576" s="306">
        <v>0</v>
      </c>
      <c r="K4576" s="306">
        <v>0</v>
      </c>
      <c r="L4576" s="306">
        <v>0</v>
      </c>
      <c r="M4576" s="306">
        <v>0</v>
      </c>
      <c r="N4576" s="306">
        <v>0</v>
      </c>
    </row>
    <row r="4577" spans="1:14">
      <c r="A4577" s="259" t="s">
        <v>11</v>
      </c>
      <c r="B4577" s="259" t="s">
        <v>20</v>
      </c>
      <c r="C4577" s="259" t="s">
        <v>83</v>
      </c>
      <c r="D4577" s="259" t="s">
        <v>83</v>
      </c>
      <c r="E4577" s="259" t="s">
        <v>83</v>
      </c>
      <c r="F4577" s="259" t="s">
        <v>206</v>
      </c>
      <c r="G4577" s="259" t="s">
        <v>49</v>
      </c>
      <c r="H4577" s="306">
        <v>0</v>
      </c>
      <c r="I4577" s="306">
        <v>0</v>
      </c>
      <c r="J4577" s="306">
        <v>0</v>
      </c>
      <c r="K4577" s="306">
        <v>0</v>
      </c>
      <c r="L4577" s="306">
        <v>0</v>
      </c>
      <c r="M4577" s="306">
        <v>0</v>
      </c>
      <c r="N4577" s="306">
        <v>0</v>
      </c>
    </row>
    <row r="4578" spans="1:14">
      <c r="A4578" s="259" t="s">
        <v>11</v>
      </c>
      <c r="B4578" s="259" t="s">
        <v>20</v>
      </c>
      <c r="C4578" s="259" t="s">
        <v>84</v>
      </c>
      <c r="D4578" s="259" t="s">
        <v>84</v>
      </c>
      <c r="E4578" s="259" t="s">
        <v>84</v>
      </c>
      <c r="F4578" s="259" t="s">
        <v>206</v>
      </c>
      <c r="G4578" s="259" t="s">
        <v>49</v>
      </c>
      <c r="H4578" s="306">
        <v>0</v>
      </c>
      <c r="I4578" s="306">
        <v>0</v>
      </c>
      <c r="J4578" s="306">
        <v>0</v>
      </c>
      <c r="K4578" s="306">
        <v>0</v>
      </c>
      <c r="L4578" s="306">
        <v>0</v>
      </c>
      <c r="M4578" s="306">
        <v>0</v>
      </c>
      <c r="N4578" s="306">
        <v>0</v>
      </c>
    </row>
    <row r="4579" spans="1:14">
      <c r="A4579" s="259" t="s">
        <v>11</v>
      </c>
      <c r="B4579" s="259" t="s">
        <v>20</v>
      </c>
      <c r="C4579" s="259" t="s">
        <v>85</v>
      </c>
      <c r="D4579" s="259" t="s">
        <v>85</v>
      </c>
      <c r="E4579" s="259" t="s">
        <v>85</v>
      </c>
      <c r="F4579" s="259" t="s">
        <v>206</v>
      </c>
      <c r="G4579" s="259" t="s">
        <v>49</v>
      </c>
      <c r="H4579" s="306">
        <v>0</v>
      </c>
      <c r="I4579" s="306">
        <v>0</v>
      </c>
      <c r="J4579" s="306">
        <v>0</v>
      </c>
      <c r="K4579" s="306">
        <v>0</v>
      </c>
      <c r="L4579" s="306">
        <v>0</v>
      </c>
      <c r="M4579" s="306">
        <v>0</v>
      </c>
      <c r="N4579" s="306">
        <v>0</v>
      </c>
    </row>
    <row r="4580" spans="1:14">
      <c r="A4580" s="259" t="s">
        <v>11</v>
      </c>
      <c r="B4580" s="259" t="s">
        <v>20</v>
      </c>
      <c r="C4580" s="259" t="s">
        <v>87</v>
      </c>
      <c r="D4580" s="259" t="s">
        <v>87</v>
      </c>
      <c r="E4580" s="259" t="s">
        <v>87</v>
      </c>
      <c r="F4580" s="259" t="s">
        <v>206</v>
      </c>
      <c r="G4580" s="259" t="s">
        <v>49</v>
      </c>
      <c r="H4580" s="306">
        <v>0</v>
      </c>
      <c r="I4580" s="306">
        <v>213.61810800000001</v>
      </c>
      <c r="J4580" s="306">
        <v>220.39599999999999</v>
      </c>
      <c r="K4580" s="306">
        <v>220.39599999999999</v>
      </c>
      <c r="L4580" s="306">
        <v>220.39599999999999</v>
      </c>
      <c r="M4580" s="306">
        <v>220.39599999999999</v>
      </c>
      <c r="N4580" s="306">
        <v>257.65199999999999</v>
      </c>
    </row>
    <row r="4581" spans="1:14">
      <c r="A4581" s="259" t="s">
        <v>11</v>
      </c>
      <c r="B4581" s="259" t="s">
        <v>20</v>
      </c>
      <c r="C4581" s="259" t="s">
        <v>88</v>
      </c>
      <c r="D4581" s="259" t="s">
        <v>88</v>
      </c>
      <c r="E4581" s="259" t="s">
        <v>88</v>
      </c>
      <c r="F4581" s="259" t="s">
        <v>206</v>
      </c>
      <c r="G4581" s="259" t="s">
        <v>49</v>
      </c>
      <c r="H4581" s="306">
        <v>0</v>
      </c>
      <c r="I4581" s="306">
        <v>0</v>
      </c>
      <c r="J4581" s="306">
        <v>0</v>
      </c>
      <c r="K4581" s="306">
        <v>0</v>
      </c>
      <c r="L4581" s="306">
        <v>0</v>
      </c>
      <c r="M4581" s="306">
        <v>0</v>
      </c>
      <c r="N4581" s="306">
        <v>0</v>
      </c>
    </row>
    <row r="4582" spans="1:14">
      <c r="A4582" s="259" t="s">
        <v>11</v>
      </c>
      <c r="B4582" s="259" t="s">
        <v>21</v>
      </c>
      <c r="C4582" s="259" t="s">
        <v>48</v>
      </c>
      <c r="D4582" s="259" t="s">
        <v>48</v>
      </c>
      <c r="E4582" s="259" t="s">
        <v>48</v>
      </c>
      <c r="F4582" s="259" t="s">
        <v>206</v>
      </c>
      <c r="G4582" s="259" t="s">
        <v>49</v>
      </c>
      <c r="H4582" s="306">
        <v>1275.4970000000001</v>
      </c>
      <c r="I4582" s="306">
        <v>-2.2737400000000001E-13</v>
      </c>
      <c r="J4582" s="306">
        <v>0</v>
      </c>
      <c r="K4582" s="306">
        <v>0</v>
      </c>
      <c r="L4582" s="306">
        <v>0</v>
      </c>
      <c r="M4582" s="306">
        <v>0</v>
      </c>
      <c r="N4582" s="306">
        <v>0</v>
      </c>
    </row>
    <row r="4583" spans="1:14">
      <c r="A4583" s="259" t="s">
        <v>11</v>
      </c>
      <c r="B4583" s="259" t="s">
        <v>21</v>
      </c>
      <c r="C4583" s="259" t="s">
        <v>53</v>
      </c>
      <c r="D4583" s="259" t="s">
        <v>53</v>
      </c>
      <c r="E4583" s="259" t="s">
        <v>53</v>
      </c>
      <c r="F4583" s="259" t="s">
        <v>206</v>
      </c>
      <c r="G4583" s="259" t="s">
        <v>49</v>
      </c>
      <c r="H4583" s="306">
        <v>0</v>
      </c>
      <c r="I4583" s="306">
        <v>0</v>
      </c>
      <c r="J4583" s="306">
        <v>0</v>
      </c>
      <c r="K4583" s="306">
        <v>0</v>
      </c>
      <c r="L4583" s="306">
        <v>0</v>
      </c>
      <c r="M4583" s="306">
        <v>0</v>
      </c>
      <c r="N4583" s="306">
        <v>0</v>
      </c>
    </row>
    <row r="4584" spans="1:14">
      <c r="A4584" s="259" t="s">
        <v>11</v>
      </c>
      <c r="B4584" s="259" t="s">
        <v>21</v>
      </c>
      <c r="C4584" s="259" t="s">
        <v>54</v>
      </c>
      <c r="D4584" s="259" t="s">
        <v>54</v>
      </c>
      <c r="E4584" s="259" t="s">
        <v>54</v>
      </c>
      <c r="F4584" s="259" t="s">
        <v>206</v>
      </c>
      <c r="G4584" s="259" t="s">
        <v>49</v>
      </c>
      <c r="H4584" s="306">
        <v>2168.62</v>
      </c>
      <c r="I4584" s="306">
        <v>2168.62</v>
      </c>
      <c r="J4584" s="306">
        <v>2168.62</v>
      </c>
      <c r="K4584" s="306">
        <v>2168.62</v>
      </c>
      <c r="L4584" s="306">
        <v>2168.62</v>
      </c>
      <c r="M4584" s="306">
        <v>2168.62</v>
      </c>
      <c r="N4584" s="306">
        <v>2168.62</v>
      </c>
    </row>
    <row r="4585" spans="1:14">
      <c r="A4585" s="259" t="s">
        <v>11</v>
      </c>
      <c r="B4585" s="259" t="s">
        <v>21</v>
      </c>
      <c r="C4585" s="259" t="s">
        <v>55</v>
      </c>
      <c r="D4585" s="259" t="s">
        <v>55</v>
      </c>
      <c r="E4585" s="259" t="s">
        <v>55</v>
      </c>
      <c r="F4585" s="259" t="s">
        <v>206</v>
      </c>
      <c r="G4585" s="259" t="s">
        <v>49</v>
      </c>
      <c r="H4585" s="306">
        <v>2107.3000000000002</v>
      </c>
      <c r="I4585" s="306">
        <v>2077.4</v>
      </c>
      <c r="J4585" s="306">
        <v>2077.4</v>
      </c>
      <c r="K4585" s="306">
        <v>2077.4</v>
      </c>
      <c r="L4585" s="306">
        <v>2077.4</v>
      </c>
      <c r="M4585" s="306">
        <v>2077.4</v>
      </c>
      <c r="N4585" s="306">
        <v>2077.4</v>
      </c>
    </row>
    <row r="4586" spans="1:14">
      <c r="A4586" s="259" t="s">
        <v>11</v>
      </c>
      <c r="B4586" s="259" t="s">
        <v>21</v>
      </c>
      <c r="C4586" s="259" t="s">
        <v>56</v>
      </c>
      <c r="D4586" s="259" t="s">
        <v>56</v>
      </c>
      <c r="E4586" s="259" t="s">
        <v>56</v>
      </c>
      <c r="F4586" s="259" t="s">
        <v>206</v>
      </c>
      <c r="G4586" s="259" t="s">
        <v>49</v>
      </c>
      <c r="H4586" s="306">
        <v>2224</v>
      </c>
      <c r="I4586" s="306">
        <v>1548</v>
      </c>
      <c r="J4586" s="306">
        <v>1548</v>
      </c>
      <c r="K4586" s="306">
        <v>1548</v>
      </c>
      <c r="L4586" s="306">
        <v>1548</v>
      </c>
      <c r="M4586" s="306">
        <v>1548</v>
      </c>
      <c r="N4586" s="306">
        <v>1548</v>
      </c>
    </row>
    <row r="4587" spans="1:14">
      <c r="A4587" s="259" t="s">
        <v>11</v>
      </c>
      <c r="B4587" s="259" t="s">
        <v>21</v>
      </c>
      <c r="C4587" s="259" t="s">
        <v>57</v>
      </c>
      <c r="D4587" s="259" t="s">
        <v>57</v>
      </c>
      <c r="E4587" s="259" t="s">
        <v>57</v>
      </c>
      <c r="F4587" s="259" t="s">
        <v>206</v>
      </c>
      <c r="G4587" s="259" t="s">
        <v>49</v>
      </c>
      <c r="H4587" s="306">
        <v>0</v>
      </c>
      <c r="I4587" s="306">
        <v>0</v>
      </c>
      <c r="J4587" s="306">
        <v>0</v>
      </c>
      <c r="K4587" s="306">
        <v>0</v>
      </c>
      <c r="L4587" s="306">
        <v>0</v>
      </c>
      <c r="M4587" s="306">
        <v>0</v>
      </c>
      <c r="N4587" s="306">
        <v>0</v>
      </c>
    </row>
    <row r="4588" spans="1:14">
      <c r="A4588" s="259" t="s">
        <v>11</v>
      </c>
      <c r="B4588" s="259" t="s">
        <v>21</v>
      </c>
      <c r="C4588" s="259" t="s">
        <v>58</v>
      </c>
      <c r="D4588" s="259" t="s">
        <v>58</v>
      </c>
      <c r="E4588" s="259" t="s">
        <v>58</v>
      </c>
      <c r="F4588" s="259" t="s">
        <v>206</v>
      </c>
      <c r="G4588" s="259" t="s">
        <v>49</v>
      </c>
      <c r="H4588" s="306">
        <v>1744.1</v>
      </c>
      <c r="I4588" s="306">
        <v>1744.1</v>
      </c>
      <c r="J4588" s="306">
        <v>1744.1</v>
      </c>
      <c r="K4588" s="306">
        <v>1744.1</v>
      </c>
      <c r="L4588" s="306">
        <v>1744.1</v>
      </c>
      <c r="M4588" s="306">
        <v>1744.1</v>
      </c>
      <c r="N4588" s="306">
        <v>1744.1</v>
      </c>
    </row>
    <row r="4589" spans="1:14">
      <c r="A4589" s="259" t="s">
        <v>11</v>
      </c>
      <c r="B4589" s="259" t="s">
        <v>21</v>
      </c>
      <c r="C4589" s="259" t="s">
        <v>59</v>
      </c>
      <c r="D4589" s="259" t="s">
        <v>59</v>
      </c>
      <c r="E4589" s="259" t="s">
        <v>59</v>
      </c>
      <c r="F4589" s="259" t="s">
        <v>206</v>
      </c>
      <c r="G4589" s="259" t="s">
        <v>49</v>
      </c>
      <c r="H4589" s="306">
        <v>566.48</v>
      </c>
      <c r="I4589" s="306">
        <v>566.48</v>
      </c>
      <c r="J4589" s="306">
        <v>566.48</v>
      </c>
      <c r="K4589" s="306">
        <v>566.48</v>
      </c>
      <c r="L4589" s="306">
        <v>566.48</v>
      </c>
      <c r="M4589" s="306">
        <v>566.48</v>
      </c>
      <c r="N4589" s="306">
        <v>566.48</v>
      </c>
    </row>
    <row r="4590" spans="1:14">
      <c r="A4590" s="259" t="s">
        <v>11</v>
      </c>
      <c r="B4590" s="259" t="s">
        <v>21</v>
      </c>
      <c r="C4590" s="259" t="s">
        <v>60</v>
      </c>
      <c r="D4590" s="259" t="s">
        <v>60</v>
      </c>
      <c r="E4590" s="259" t="s">
        <v>60</v>
      </c>
      <c r="F4590" s="259" t="s">
        <v>206</v>
      </c>
      <c r="G4590" s="259" t="s">
        <v>49</v>
      </c>
      <c r="H4590" s="306">
        <v>1467.4490000000001</v>
      </c>
      <c r="I4590" s="306">
        <v>1563.249</v>
      </c>
      <c r="J4590" s="306">
        <v>1563.249</v>
      </c>
      <c r="K4590" s="306">
        <v>1563.249</v>
      </c>
      <c r="L4590" s="306">
        <v>1563.249</v>
      </c>
      <c r="M4590" s="306">
        <v>1563.249</v>
      </c>
      <c r="N4590" s="306">
        <v>1563.249</v>
      </c>
    </row>
    <row r="4591" spans="1:14">
      <c r="A4591" s="259" t="s">
        <v>11</v>
      </c>
      <c r="B4591" s="259" t="s">
        <v>21</v>
      </c>
      <c r="C4591" s="259" t="s">
        <v>61</v>
      </c>
      <c r="D4591" s="259" t="s">
        <v>61</v>
      </c>
      <c r="E4591" s="259" t="s">
        <v>61</v>
      </c>
      <c r="F4591" s="259" t="s">
        <v>206</v>
      </c>
      <c r="G4591" s="259" t="s">
        <v>49</v>
      </c>
      <c r="H4591" s="306">
        <v>260</v>
      </c>
      <c r="I4591" s="306">
        <v>260</v>
      </c>
      <c r="J4591" s="306">
        <v>260</v>
      </c>
      <c r="K4591" s="306">
        <v>260</v>
      </c>
      <c r="L4591" s="306">
        <v>260</v>
      </c>
      <c r="M4591" s="306">
        <v>260</v>
      </c>
      <c r="N4591" s="306">
        <v>260</v>
      </c>
    </row>
    <row r="4592" spans="1:14">
      <c r="A4592" s="259" t="s">
        <v>11</v>
      </c>
      <c r="B4592" s="259" t="s">
        <v>21</v>
      </c>
      <c r="C4592" s="259" t="s">
        <v>63</v>
      </c>
      <c r="D4592" s="259" t="s">
        <v>63</v>
      </c>
      <c r="E4592" s="259" t="s">
        <v>63</v>
      </c>
      <c r="F4592" s="259" t="s">
        <v>206</v>
      </c>
      <c r="G4592" s="259" t="s">
        <v>49</v>
      </c>
      <c r="H4592" s="306">
        <v>6.5</v>
      </c>
      <c r="I4592" s="306">
        <v>6.5</v>
      </c>
      <c r="J4592" s="306">
        <v>6.5</v>
      </c>
      <c r="K4592" s="306">
        <v>6.5</v>
      </c>
      <c r="L4592" s="306">
        <v>6.5</v>
      </c>
      <c r="M4592" s="306">
        <v>6.5</v>
      </c>
      <c r="N4592" s="306">
        <v>6.5</v>
      </c>
    </row>
    <row r="4593" spans="1:14">
      <c r="A4593" s="259" t="s">
        <v>11</v>
      </c>
      <c r="B4593" s="259" t="s">
        <v>21</v>
      </c>
      <c r="C4593" s="259" t="s">
        <v>64</v>
      </c>
      <c r="D4593" s="259" t="s">
        <v>64</v>
      </c>
      <c r="E4593" s="259" t="s">
        <v>64</v>
      </c>
      <c r="F4593" s="259" t="s">
        <v>206</v>
      </c>
      <c r="G4593" s="259" t="s">
        <v>49</v>
      </c>
      <c r="H4593" s="306">
        <v>131.19999999999999</v>
      </c>
      <c r="I4593" s="306">
        <v>127.7</v>
      </c>
      <c r="J4593" s="306">
        <v>73.7</v>
      </c>
      <c r="K4593" s="306">
        <v>73.7</v>
      </c>
      <c r="L4593" s="306">
        <v>73.7</v>
      </c>
      <c r="M4593" s="306">
        <v>73.7</v>
      </c>
      <c r="N4593" s="306">
        <v>73.7</v>
      </c>
    </row>
    <row r="4594" spans="1:14">
      <c r="A4594" s="259" t="s">
        <v>11</v>
      </c>
      <c r="B4594" s="259" t="s">
        <v>21</v>
      </c>
      <c r="C4594" s="259" t="s">
        <v>54</v>
      </c>
      <c r="D4594" s="259" t="s">
        <v>72</v>
      </c>
      <c r="E4594" s="259" t="s">
        <v>72</v>
      </c>
      <c r="F4594" s="259" t="s">
        <v>206</v>
      </c>
      <c r="G4594" s="259" t="s">
        <v>49</v>
      </c>
      <c r="H4594" s="306">
        <v>0</v>
      </c>
      <c r="I4594" s="306">
        <v>0</v>
      </c>
      <c r="J4594" s="306">
        <v>0</v>
      </c>
      <c r="K4594" s="306">
        <v>0</v>
      </c>
      <c r="L4594" s="306">
        <v>0</v>
      </c>
      <c r="M4594" s="306">
        <v>0</v>
      </c>
      <c r="N4594" s="306">
        <v>0</v>
      </c>
    </row>
    <row r="4595" spans="1:14">
      <c r="A4595" s="259" t="s">
        <v>11</v>
      </c>
      <c r="B4595" s="259" t="s">
        <v>21</v>
      </c>
      <c r="C4595" s="259" t="s">
        <v>55</v>
      </c>
      <c r="D4595" s="259" t="s">
        <v>73</v>
      </c>
      <c r="E4595" s="259" t="s">
        <v>73</v>
      </c>
      <c r="F4595" s="259" t="s">
        <v>206</v>
      </c>
      <c r="G4595" s="259" t="s">
        <v>49</v>
      </c>
      <c r="H4595" s="306">
        <v>0</v>
      </c>
      <c r="I4595" s="306">
        <v>0</v>
      </c>
      <c r="J4595" s="306">
        <v>87</v>
      </c>
      <c r="K4595" s="306">
        <v>87</v>
      </c>
      <c r="L4595" s="306">
        <v>87</v>
      </c>
      <c r="M4595" s="306">
        <v>87</v>
      </c>
      <c r="N4595" s="306">
        <v>87</v>
      </c>
    </row>
    <row r="4596" spans="1:14">
      <c r="A4596" s="259" t="s">
        <v>11</v>
      </c>
      <c r="B4596" s="259" t="s">
        <v>21</v>
      </c>
      <c r="C4596" s="259" t="s">
        <v>57</v>
      </c>
      <c r="D4596" s="259" t="s">
        <v>74</v>
      </c>
      <c r="E4596" s="259" t="s">
        <v>74</v>
      </c>
      <c r="F4596" s="259" t="s">
        <v>206</v>
      </c>
      <c r="G4596" s="259" t="s">
        <v>49</v>
      </c>
      <c r="H4596" s="306">
        <v>0</v>
      </c>
      <c r="I4596" s="306">
        <v>0</v>
      </c>
      <c r="J4596" s="306">
        <v>0</v>
      </c>
      <c r="K4596" s="306">
        <v>0</v>
      </c>
      <c r="L4596" s="306">
        <v>0</v>
      </c>
      <c r="M4596" s="306">
        <v>0</v>
      </c>
      <c r="N4596" s="306">
        <v>0</v>
      </c>
    </row>
    <row r="4597" spans="1:14">
      <c r="A4597" s="259" t="s">
        <v>11</v>
      </c>
      <c r="B4597" s="259" t="s">
        <v>21</v>
      </c>
      <c r="C4597" s="259" t="s">
        <v>64</v>
      </c>
      <c r="D4597" s="259" t="s">
        <v>75</v>
      </c>
      <c r="E4597" s="259" t="s">
        <v>75</v>
      </c>
      <c r="F4597" s="259" t="s">
        <v>206</v>
      </c>
      <c r="G4597" s="259" t="s">
        <v>49</v>
      </c>
      <c r="H4597" s="306">
        <v>0</v>
      </c>
      <c r="I4597" s="306">
        <v>0</v>
      </c>
      <c r="J4597" s="306">
        <v>0</v>
      </c>
      <c r="K4597" s="306">
        <v>0</v>
      </c>
      <c r="L4597" s="306">
        <v>0</v>
      </c>
      <c r="M4597" s="306">
        <v>0</v>
      </c>
      <c r="N4597" s="306">
        <v>0</v>
      </c>
    </row>
    <row r="4598" spans="1:14">
      <c r="A4598" s="259" t="s">
        <v>11</v>
      </c>
      <c r="B4598" s="259" t="s">
        <v>21</v>
      </c>
      <c r="C4598" s="259" t="s">
        <v>60</v>
      </c>
      <c r="D4598" s="259" t="s">
        <v>76</v>
      </c>
      <c r="E4598" s="259" t="s">
        <v>76</v>
      </c>
      <c r="F4598" s="259" t="s">
        <v>206</v>
      </c>
      <c r="G4598" s="259" t="s">
        <v>49</v>
      </c>
      <c r="H4598" s="306">
        <v>0</v>
      </c>
      <c r="I4598" s="306">
        <v>0</v>
      </c>
      <c r="J4598" s="306">
        <v>0</v>
      </c>
      <c r="K4598" s="306">
        <v>0</v>
      </c>
      <c r="L4598" s="306">
        <v>0</v>
      </c>
      <c r="M4598" s="306">
        <v>3529.8987149999998</v>
      </c>
      <c r="N4598" s="306">
        <v>4537.3276219999998</v>
      </c>
    </row>
    <row r="4599" spans="1:14">
      <c r="A4599" s="259" t="s">
        <v>11</v>
      </c>
      <c r="B4599" s="259" t="s">
        <v>21</v>
      </c>
      <c r="C4599" s="259" t="s">
        <v>61</v>
      </c>
      <c r="D4599" s="259" t="s">
        <v>77</v>
      </c>
      <c r="E4599" s="259" t="s">
        <v>77</v>
      </c>
      <c r="F4599" s="259" t="s">
        <v>206</v>
      </c>
      <c r="G4599" s="259" t="s">
        <v>49</v>
      </c>
      <c r="H4599" s="306">
        <v>0</v>
      </c>
      <c r="I4599" s="306">
        <v>209</v>
      </c>
      <c r="J4599" s="306">
        <v>678</v>
      </c>
      <c r="K4599" s="306">
        <v>678</v>
      </c>
      <c r="L4599" s="306">
        <v>1303</v>
      </c>
      <c r="M4599" s="306">
        <v>1303</v>
      </c>
      <c r="N4599" s="306">
        <v>1303</v>
      </c>
    </row>
    <row r="4600" spans="1:14">
      <c r="A4600" s="259" t="s">
        <v>11</v>
      </c>
      <c r="B4600" s="259" t="s">
        <v>21</v>
      </c>
      <c r="C4600" s="259" t="s">
        <v>62</v>
      </c>
      <c r="D4600" s="259" t="s">
        <v>78</v>
      </c>
      <c r="E4600" s="259" t="s">
        <v>78</v>
      </c>
      <c r="F4600" s="259" t="s">
        <v>206</v>
      </c>
      <c r="G4600" s="259" t="s">
        <v>49</v>
      </c>
      <c r="H4600" s="306">
        <v>0</v>
      </c>
      <c r="I4600" s="306">
        <v>1056.8</v>
      </c>
      <c r="J4600" s="306">
        <v>1056.8</v>
      </c>
      <c r="K4600" s="306">
        <v>8499.7999999999993</v>
      </c>
      <c r="L4600" s="306">
        <v>8499.7999999999993</v>
      </c>
      <c r="M4600" s="306">
        <v>8499.7999999999993</v>
      </c>
      <c r="N4600" s="306">
        <v>8499.7999999999993</v>
      </c>
    </row>
    <row r="4601" spans="1:14">
      <c r="A4601" s="259" t="s">
        <v>11</v>
      </c>
      <c r="B4601" s="259" t="s">
        <v>21</v>
      </c>
      <c r="C4601" s="259" t="s">
        <v>63</v>
      </c>
      <c r="D4601" s="259" t="s">
        <v>79</v>
      </c>
      <c r="E4601" s="259" t="s">
        <v>79</v>
      </c>
      <c r="F4601" s="259" t="s">
        <v>206</v>
      </c>
      <c r="G4601" s="259" t="s">
        <v>49</v>
      </c>
      <c r="H4601" s="306">
        <v>404.46951899999999</v>
      </c>
      <c r="I4601" s="306">
        <v>404.46951899999999</v>
      </c>
      <c r="J4601" s="306">
        <v>404.46951899999999</v>
      </c>
      <c r="K4601" s="306">
        <v>404.46951899999999</v>
      </c>
      <c r="L4601" s="306">
        <v>404.46951899999999</v>
      </c>
      <c r="M4601" s="306">
        <v>404.46951899999999</v>
      </c>
      <c r="N4601" s="306">
        <v>404.46951899999999</v>
      </c>
    </row>
    <row r="4602" spans="1:14">
      <c r="A4602" s="259" t="s">
        <v>11</v>
      </c>
      <c r="B4602" s="259" t="s">
        <v>21</v>
      </c>
      <c r="C4602" s="259" t="s">
        <v>60</v>
      </c>
      <c r="D4602" s="259" t="s">
        <v>76</v>
      </c>
      <c r="E4602" s="259" t="s">
        <v>207</v>
      </c>
      <c r="F4602" s="259" t="s">
        <v>206</v>
      </c>
      <c r="G4602" s="259" t="s">
        <v>49</v>
      </c>
      <c r="H4602" s="306">
        <v>0</v>
      </c>
      <c r="I4602" s="306">
        <v>0</v>
      </c>
      <c r="J4602" s="306">
        <v>0</v>
      </c>
      <c r="K4602" s="306">
        <v>0</v>
      </c>
      <c r="L4602" s="306">
        <v>314.62890700000003</v>
      </c>
      <c r="M4602" s="306">
        <v>784.73019199999999</v>
      </c>
      <c r="N4602" s="306">
        <v>5777.3012849999996</v>
      </c>
    </row>
    <row r="4603" spans="1:14">
      <c r="A4603" s="259" t="s">
        <v>11</v>
      </c>
      <c r="B4603" s="259" t="s">
        <v>21</v>
      </c>
      <c r="C4603" s="259" t="s">
        <v>63</v>
      </c>
      <c r="D4603" s="259" t="s">
        <v>79</v>
      </c>
      <c r="E4603" s="259" t="s">
        <v>208</v>
      </c>
      <c r="F4603" s="259" t="s">
        <v>206</v>
      </c>
      <c r="G4603" s="259" t="s">
        <v>49</v>
      </c>
      <c r="H4603" s="306">
        <v>0</v>
      </c>
      <c r="I4603" s="306">
        <v>0</v>
      </c>
      <c r="J4603" s="306">
        <v>0</v>
      </c>
      <c r="K4603" s="306">
        <v>0</v>
      </c>
      <c r="L4603" s="306">
        <v>188.777344</v>
      </c>
      <c r="M4603" s="306">
        <v>470.83811500000002</v>
      </c>
      <c r="N4603" s="306">
        <v>3466.3807710000001</v>
      </c>
    </row>
    <row r="4604" spans="1:14">
      <c r="A4604" s="259" t="s">
        <v>11</v>
      </c>
      <c r="B4604" s="259" t="s">
        <v>21</v>
      </c>
      <c r="C4604" s="259" t="s">
        <v>65</v>
      </c>
      <c r="D4604" s="259" t="s">
        <v>209</v>
      </c>
      <c r="E4604" s="259" t="s">
        <v>80</v>
      </c>
      <c r="F4604" s="259" t="s">
        <v>206</v>
      </c>
      <c r="G4604" s="259" t="s">
        <v>49</v>
      </c>
      <c r="H4604" s="306">
        <v>0</v>
      </c>
      <c r="I4604" s="306">
        <v>0</v>
      </c>
      <c r="J4604" s="306">
        <v>0</v>
      </c>
      <c r="K4604" s="306">
        <v>0</v>
      </c>
      <c r="L4604" s="306">
        <v>0</v>
      </c>
      <c r="M4604" s="306">
        <v>0</v>
      </c>
      <c r="N4604" s="306">
        <v>0</v>
      </c>
    </row>
    <row r="4605" spans="1:14">
      <c r="A4605" s="259" t="s">
        <v>11</v>
      </c>
      <c r="B4605" s="259" t="s">
        <v>21</v>
      </c>
      <c r="C4605" s="259" t="s">
        <v>65</v>
      </c>
      <c r="D4605" s="259" t="s">
        <v>209</v>
      </c>
      <c r="E4605" s="259" t="s">
        <v>81</v>
      </c>
      <c r="F4605" s="259" t="s">
        <v>206</v>
      </c>
      <c r="G4605" s="259" t="s">
        <v>49</v>
      </c>
      <c r="H4605" s="306">
        <v>0</v>
      </c>
      <c r="I4605" s="306">
        <v>0</v>
      </c>
      <c r="J4605" s="306">
        <v>0</v>
      </c>
      <c r="K4605" s="306">
        <v>0</v>
      </c>
      <c r="L4605" s="306">
        <v>0</v>
      </c>
      <c r="M4605" s="306">
        <v>0</v>
      </c>
      <c r="N4605" s="306">
        <v>0</v>
      </c>
    </row>
    <row r="4606" spans="1:14">
      <c r="A4606" s="259" t="s">
        <v>11</v>
      </c>
      <c r="B4606" s="259" t="s">
        <v>21</v>
      </c>
      <c r="C4606" s="259" t="s">
        <v>82</v>
      </c>
      <c r="D4606" s="259" t="s">
        <v>82</v>
      </c>
      <c r="E4606" s="259" t="s">
        <v>82</v>
      </c>
      <c r="F4606" s="259" t="s">
        <v>206</v>
      </c>
      <c r="G4606" s="259" t="s">
        <v>49</v>
      </c>
      <c r="H4606" s="306">
        <v>0</v>
      </c>
      <c r="I4606" s="306">
        <v>1275.4970000000001</v>
      </c>
      <c r="J4606" s="306">
        <v>0</v>
      </c>
      <c r="K4606" s="306">
        <v>0</v>
      </c>
      <c r="L4606" s="306">
        <v>0</v>
      </c>
      <c r="M4606" s="306">
        <v>0</v>
      </c>
      <c r="N4606" s="306">
        <v>0</v>
      </c>
    </row>
    <row r="4607" spans="1:14">
      <c r="A4607" s="259" t="s">
        <v>11</v>
      </c>
      <c r="B4607" s="259" t="s">
        <v>21</v>
      </c>
      <c r="C4607" s="259" t="s">
        <v>83</v>
      </c>
      <c r="D4607" s="259" t="s">
        <v>83</v>
      </c>
      <c r="E4607" s="259" t="s">
        <v>83</v>
      </c>
      <c r="F4607" s="259" t="s">
        <v>206</v>
      </c>
      <c r="G4607" s="259" t="s">
        <v>49</v>
      </c>
      <c r="H4607" s="306">
        <v>0</v>
      </c>
      <c r="I4607" s="306">
        <v>0</v>
      </c>
      <c r="J4607" s="306">
        <v>0</v>
      </c>
      <c r="K4607" s="306">
        <v>0</v>
      </c>
      <c r="L4607" s="306">
        <v>0</v>
      </c>
      <c r="M4607" s="306">
        <v>0</v>
      </c>
      <c r="N4607" s="306">
        <v>0</v>
      </c>
    </row>
    <row r="4608" spans="1:14">
      <c r="A4608" s="259" t="s">
        <v>11</v>
      </c>
      <c r="B4608" s="259" t="s">
        <v>21</v>
      </c>
      <c r="C4608" s="259" t="s">
        <v>84</v>
      </c>
      <c r="D4608" s="259" t="s">
        <v>84</v>
      </c>
      <c r="E4608" s="259" t="s">
        <v>84</v>
      </c>
      <c r="F4608" s="259" t="s">
        <v>206</v>
      </c>
      <c r="G4608" s="259" t="s">
        <v>49</v>
      </c>
      <c r="H4608" s="306">
        <v>0</v>
      </c>
      <c r="I4608" s="306">
        <v>0</v>
      </c>
      <c r="J4608" s="306">
        <v>0</v>
      </c>
      <c r="K4608" s="306">
        <v>0</v>
      </c>
      <c r="L4608" s="306">
        <v>0</v>
      </c>
      <c r="M4608" s="306">
        <v>0</v>
      </c>
      <c r="N4608" s="306">
        <v>0</v>
      </c>
    </row>
    <row r="4609" spans="1:14">
      <c r="A4609" s="259" t="s">
        <v>11</v>
      </c>
      <c r="B4609" s="259" t="s">
        <v>21</v>
      </c>
      <c r="C4609" s="259" t="s">
        <v>85</v>
      </c>
      <c r="D4609" s="259" t="s">
        <v>85</v>
      </c>
      <c r="E4609" s="259" t="s">
        <v>85</v>
      </c>
      <c r="F4609" s="259" t="s">
        <v>206</v>
      </c>
      <c r="G4609" s="259" t="s">
        <v>49</v>
      </c>
      <c r="H4609" s="306">
        <v>0</v>
      </c>
      <c r="I4609" s="306">
        <v>0</v>
      </c>
      <c r="J4609" s="306">
        <v>0</v>
      </c>
      <c r="K4609" s="306">
        <v>0</v>
      </c>
      <c r="L4609" s="306">
        <v>0</v>
      </c>
      <c r="M4609" s="306">
        <v>0</v>
      </c>
      <c r="N4609" s="306">
        <v>0</v>
      </c>
    </row>
    <row r="4610" spans="1:14">
      <c r="A4610" s="259" t="s">
        <v>11</v>
      </c>
      <c r="B4610" s="259" t="s">
        <v>21</v>
      </c>
      <c r="C4610" s="259" t="s">
        <v>87</v>
      </c>
      <c r="D4610" s="259" t="s">
        <v>87</v>
      </c>
      <c r="E4610" s="259" t="s">
        <v>87</v>
      </c>
      <c r="F4610" s="259" t="s">
        <v>206</v>
      </c>
      <c r="G4610" s="259" t="s">
        <v>49</v>
      </c>
      <c r="H4610" s="306">
        <v>0</v>
      </c>
      <c r="I4610" s="306">
        <v>3.5</v>
      </c>
      <c r="J4610" s="306">
        <v>57.5</v>
      </c>
      <c r="K4610" s="306">
        <v>57.5</v>
      </c>
      <c r="L4610" s="306">
        <v>57.5</v>
      </c>
      <c r="M4610" s="306">
        <v>57.5</v>
      </c>
      <c r="N4610" s="306">
        <v>57.5</v>
      </c>
    </row>
    <row r="4611" spans="1:14">
      <c r="A4611" s="259" t="s">
        <v>11</v>
      </c>
      <c r="B4611" s="259" t="s">
        <v>21</v>
      </c>
      <c r="C4611" s="259" t="s">
        <v>88</v>
      </c>
      <c r="D4611" s="259" t="s">
        <v>88</v>
      </c>
      <c r="E4611" s="259" t="s">
        <v>88</v>
      </c>
      <c r="F4611" s="259" t="s">
        <v>206</v>
      </c>
      <c r="G4611" s="259" t="s">
        <v>49</v>
      </c>
      <c r="H4611" s="306">
        <v>0</v>
      </c>
      <c r="I4611" s="306">
        <v>0</v>
      </c>
      <c r="J4611" s="306">
        <v>0</v>
      </c>
      <c r="K4611" s="306">
        <v>0</v>
      </c>
      <c r="L4611" s="306">
        <v>0</v>
      </c>
      <c r="M4611" s="306">
        <v>0</v>
      </c>
      <c r="N4611" s="306">
        <v>0</v>
      </c>
    </row>
    <row r="4612" spans="1:14">
      <c r="A4612" s="259" t="s">
        <v>11</v>
      </c>
      <c r="B4612" s="259" t="s">
        <v>22</v>
      </c>
      <c r="C4612" s="259" t="s">
        <v>48</v>
      </c>
      <c r="D4612" s="259" t="s">
        <v>48</v>
      </c>
      <c r="E4612" s="259" t="s">
        <v>48</v>
      </c>
      <c r="F4612" s="259" t="s">
        <v>206</v>
      </c>
      <c r="G4612" s="259" t="s">
        <v>49</v>
      </c>
      <c r="H4612" s="306">
        <v>0</v>
      </c>
      <c r="I4612" s="306">
        <v>0</v>
      </c>
      <c r="J4612" s="306">
        <v>0</v>
      </c>
      <c r="K4612" s="306">
        <v>0</v>
      </c>
      <c r="L4612" s="306">
        <v>0</v>
      </c>
      <c r="M4612" s="306">
        <v>0</v>
      </c>
      <c r="N4612" s="306">
        <v>0</v>
      </c>
    </row>
    <row r="4613" spans="1:14">
      <c r="A4613" s="259" t="s">
        <v>11</v>
      </c>
      <c r="B4613" s="259" t="s">
        <v>22</v>
      </c>
      <c r="C4613" s="259" t="s">
        <v>53</v>
      </c>
      <c r="D4613" s="259" t="s">
        <v>53</v>
      </c>
      <c r="E4613" s="259" t="s">
        <v>53</v>
      </c>
      <c r="F4613" s="259" t="s">
        <v>206</v>
      </c>
      <c r="G4613" s="259" t="s">
        <v>49</v>
      </c>
      <c r="H4613" s="306">
        <v>0</v>
      </c>
      <c r="I4613" s="306">
        <v>0</v>
      </c>
      <c r="J4613" s="306">
        <v>0</v>
      </c>
      <c r="K4613" s="306">
        <v>0</v>
      </c>
      <c r="L4613" s="306">
        <v>0</v>
      </c>
      <c r="M4613" s="306">
        <v>0</v>
      </c>
      <c r="N4613" s="306">
        <v>0</v>
      </c>
    </row>
    <row r="4614" spans="1:14">
      <c r="A4614" s="259" t="s">
        <v>11</v>
      </c>
      <c r="B4614" s="259" t="s">
        <v>22</v>
      </c>
      <c r="C4614" s="259" t="s">
        <v>54</v>
      </c>
      <c r="D4614" s="259" t="s">
        <v>54</v>
      </c>
      <c r="E4614" s="259" t="s">
        <v>54</v>
      </c>
      <c r="F4614" s="259" t="s">
        <v>206</v>
      </c>
      <c r="G4614" s="259" t="s">
        <v>49</v>
      </c>
      <c r="H4614" s="306">
        <v>4853.0667560000002</v>
      </c>
      <c r="I4614" s="306">
        <v>4778.1637559999999</v>
      </c>
      <c r="J4614" s="306">
        <v>4778.1637559999999</v>
      </c>
      <c r="K4614" s="306">
        <v>4778.1637559999999</v>
      </c>
      <c r="L4614" s="306">
        <v>4778.1637559999999</v>
      </c>
      <c r="M4614" s="306">
        <v>4778.1637559999999</v>
      </c>
      <c r="N4614" s="306">
        <v>4778.1637559999999</v>
      </c>
    </row>
    <row r="4615" spans="1:14">
      <c r="A4615" s="259" t="s">
        <v>11</v>
      </c>
      <c r="B4615" s="259" t="s">
        <v>22</v>
      </c>
      <c r="C4615" s="259" t="s">
        <v>55</v>
      </c>
      <c r="D4615" s="259" t="s">
        <v>55</v>
      </c>
      <c r="E4615" s="259" t="s">
        <v>55</v>
      </c>
      <c r="F4615" s="259" t="s">
        <v>206</v>
      </c>
      <c r="G4615" s="259" t="s">
        <v>49</v>
      </c>
      <c r="H4615" s="306">
        <v>1330.1420000000001</v>
      </c>
      <c r="I4615" s="306">
        <v>1205.6220000000001</v>
      </c>
      <c r="J4615" s="306">
        <v>1205.6220000000001</v>
      </c>
      <c r="K4615" s="306">
        <v>1205.6220000000001</v>
      </c>
      <c r="L4615" s="306">
        <v>1205.6220000000001</v>
      </c>
      <c r="M4615" s="306">
        <v>1205.6220000000001</v>
      </c>
      <c r="N4615" s="306">
        <v>1205.6220000000001</v>
      </c>
    </row>
    <row r="4616" spans="1:14">
      <c r="A4616" s="259" t="s">
        <v>11</v>
      </c>
      <c r="B4616" s="259" t="s">
        <v>22</v>
      </c>
      <c r="C4616" s="259" t="s">
        <v>56</v>
      </c>
      <c r="D4616" s="259" t="s">
        <v>56</v>
      </c>
      <c r="E4616" s="259" t="s">
        <v>56</v>
      </c>
      <c r="F4616" s="259" t="s">
        <v>206</v>
      </c>
      <c r="G4616" s="259" t="s">
        <v>49</v>
      </c>
      <c r="H4616" s="306">
        <v>1143.9000000000001</v>
      </c>
      <c r="I4616" s="306">
        <v>1143.9000000000001</v>
      </c>
      <c r="J4616" s="306">
        <v>1143.9000000000001</v>
      </c>
      <c r="K4616" s="306">
        <v>1143.9000000000001</v>
      </c>
      <c r="L4616" s="306">
        <v>1143.9000000000001</v>
      </c>
      <c r="M4616" s="306">
        <v>1143.9000000000001</v>
      </c>
      <c r="N4616" s="306">
        <v>1143.9000000000001</v>
      </c>
    </row>
    <row r="4617" spans="1:14">
      <c r="A4617" s="259" t="s">
        <v>11</v>
      </c>
      <c r="B4617" s="259" t="s">
        <v>22</v>
      </c>
      <c r="C4617" s="259" t="s">
        <v>57</v>
      </c>
      <c r="D4617" s="259" t="s">
        <v>57</v>
      </c>
      <c r="E4617" s="259" t="s">
        <v>57</v>
      </c>
      <c r="F4617" s="259" t="s">
        <v>206</v>
      </c>
      <c r="G4617" s="259" t="s">
        <v>49</v>
      </c>
      <c r="H4617" s="306">
        <v>0</v>
      </c>
      <c r="I4617" s="306">
        <v>0</v>
      </c>
      <c r="J4617" s="306">
        <v>0</v>
      </c>
      <c r="K4617" s="306">
        <v>0</v>
      </c>
      <c r="L4617" s="306">
        <v>0</v>
      </c>
      <c r="M4617" s="306">
        <v>0</v>
      </c>
      <c r="N4617" s="306">
        <v>0</v>
      </c>
    </row>
    <row r="4618" spans="1:14">
      <c r="A4618" s="259" t="s">
        <v>11</v>
      </c>
      <c r="B4618" s="259" t="s">
        <v>22</v>
      </c>
      <c r="C4618" s="259" t="s">
        <v>58</v>
      </c>
      <c r="D4618" s="259" t="s">
        <v>58</v>
      </c>
      <c r="E4618" s="259" t="s">
        <v>58</v>
      </c>
      <c r="F4618" s="259" t="s">
        <v>206</v>
      </c>
      <c r="G4618" s="259" t="s">
        <v>49</v>
      </c>
      <c r="H4618" s="306">
        <v>0</v>
      </c>
      <c r="I4618" s="306">
        <v>0</v>
      </c>
      <c r="J4618" s="306">
        <v>0</v>
      </c>
      <c r="K4618" s="306">
        <v>0</v>
      </c>
      <c r="L4618" s="306">
        <v>0</v>
      </c>
      <c r="M4618" s="306">
        <v>0</v>
      </c>
      <c r="N4618" s="306">
        <v>0</v>
      </c>
    </row>
    <row r="4619" spans="1:14">
      <c r="A4619" s="259" t="s">
        <v>11</v>
      </c>
      <c r="B4619" s="259" t="s">
        <v>22</v>
      </c>
      <c r="C4619" s="259" t="s">
        <v>59</v>
      </c>
      <c r="D4619" s="259" t="s">
        <v>59</v>
      </c>
      <c r="E4619" s="259" t="s">
        <v>59</v>
      </c>
      <c r="F4619" s="259" t="s">
        <v>206</v>
      </c>
      <c r="G4619" s="259" t="s">
        <v>49</v>
      </c>
      <c r="H4619" s="306">
        <v>2073.1329999999998</v>
      </c>
      <c r="I4619" s="306">
        <v>2073.1329999999998</v>
      </c>
      <c r="J4619" s="306">
        <v>2073.1329999999998</v>
      </c>
      <c r="K4619" s="306">
        <v>2073.1329999999998</v>
      </c>
      <c r="L4619" s="306">
        <v>2073.1329999999998</v>
      </c>
      <c r="M4619" s="306">
        <v>2073.1329999999998</v>
      </c>
      <c r="N4619" s="306">
        <v>2073.1329999999998</v>
      </c>
    </row>
    <row r="4620" spans="1:14">
      <c r="A4620" s="259" t="s">
        <v>11</v>
      </c>
      <c r="B4620" s="259" t="s">
        <v>22</v>
      </c>
      <c r="C4620" s="259" t="s">
        <v>60</v>
      </c>
      <c r="D4620" s="259" t="s">
        <v>60</v>
      </c>
      <c r="E4620" s="259" t="s">
        <v>60</v>
      </c>
      <c r="F4620" s="259" t="s">
        <v>206</v>
      </c>
      <c r="G4620" s="259" t="s">
        <v>49</v>
      </c>
      <c r="H4620" s="306">
        <v>1269.7474999999999</v>
      </c>
      <c r="I4620" s="306">
        <v>1269.7474999999999</v>
      </c>
      <c r="J4620" s="306">
        <v>1269.7474999999999</v>
      </c>
      <c r="K4620" s="306">
        <v>1269.7474999999999</v>
      </c>
      <c r="L4620" s="306">
        <v>1269.7474999999999</v>
      </c>
      <c r="M4620" s="306">
        <v>1269.7474999999999</v>
      </c>
      <c r="N4620" s="306">
        <v>1269.7474999999999</v>
      </c>
    </row>
    <row r="4621" spans="1:14">
      <c r="A4621" s="259" t="s">
        <v>11</v>
      </c>
      <c r="B4621" s="259" t="s">
        <v>22</v>
      </c>
      <c r="C4621" s="259" t="s">
        <v>61</v>
      </c>
      <c r="D4621" s="259" t="s">
        <v>61</v>
      </c>
      <c r="E4621" s="259" t="s">
        <v>61</v>
      </c>
      <c r="F4621" s="259" t="s">
        <v>206</v>
      </c>
      <c r="G4621" s="259" t="s">
        <v>49</v>
      </c>
      <c r="H4621" s="306">
        <v>117.949</v>
      </c>
      <c r="I4621" s="306">
        <v>117.949</v>
      </c>
      <c r="J4621" s="306">
        <v>117.949</v>
      </c>
      <c r="K4621" s="306">
        <v>117.949</v>
      </c>
      <c r="L4621" s="306">
        <v>117.949</v>
      </c>
      <c r="M4621" s="306">
        <v>117.949</v>
      </c>
      <c r="N4621" s="306">
        <v>117.949</v>
      </c>
    </row>
    <row r="4622" spans="1:14">
      <c r="A4622" s="259" t="s">
        <v>11</v>
      </c>
      <c r="B4622" s="259" t="s">
        <v>22</v>
      </c>
      <c r="C4622" s="259" t="s">
        <v>63</v>
      </c>
      <c r="D4622" s="259" t="s">
        <v>63</v>
      </c>
      <c r="E4622" s="259" t="s">
        <v>63</v>
      </c>
      <c r="F4622" s="259" t="s">
        <v>206</v>
      </c>
      <c r="G4622" s="259" t="s">
        <v>49</v>
      </c>
      <c r="H4622" s="306">
        <v>406</v>
      </c>
      <c r="I4622" s="306">
        <v>1062</v>
      </c>
      <c r="J4622" s="306">
        <v>1062</v>
      </c>
      <c r="K4622" s="306">
        <v>1062</v>
      </c>
      <c r="L4622" s="306">
        <v>1062</v>
      </c>
      <c r="M4622" s="306">
        <v>1062</v>
      </c>
      <c r="N4622" s="306">
        <v>1062</v>
      </c>
    </row>
    <row r="4623" spans="1:14">
      <c r="A4623" s="259" t="s">
        <v>11</v>
      </c>
      <c r="B4623" s="259" t="s">
        <v>22</v>
      </c>
      <c r="C4623" s="259" t="s">
        <v>64</v>
      </c>
      <c r="D4623" s="259" t="s">
        <v>64</v>
      </c>
      <c r="E4623" s="259" t="s">
        <v>64</v>
      </c>
      <c r="F4623" s="259" t="s">
        <v>206</v>
      </c>
      <c r="G4623" s="259" t="s">
        <v>49</v>
      </c>
      <c r="H4623" s="306">
        <v>286.899</v>
      </c>
      <c r="I4623" s="306">
        <v>219.899</v>
      </c>
      <c r="J4623" s="306">
        <v>219.899</v>
      </c>
      <c r="K4623" s="306">
        <v>219.899</v>
      </c>
      <c r="L4623" s="306">
        <v>219.899</v>
      </c>
      <c r="M4623" s="306">
        <v>219.899</v>
      </c>
      <c r="N4623" s="306">
        <v>219.899</v>
      </c>
    </row>
    <row r="4624" spans="1:14">
      <c r="A4624" s="259" t="s">
        <v>11</v>
      </c>
      <c r="B4624" s="259" t="s">
        <v>22</v>
      </c>
      <c r="C4624" s="259" t="s">
        <v>54</v>
      </c>
      <c r="D4624" s="259" t="s">
        <v>72</v>
      </c>
      <c r="E4624" s="259" t="s">
        <v>72</v>
      </c>
      <c r="F4624" s="259" t="s">
        <v>206</v>
      </c>
      <c r="G4624" s="259" t="s">
        <v>49</v>
      </c>
      <c r="H4624" s="306">
        <v>0</v>
      </c>
      <c r="I4624" s="306">
        <v>0</v>
      </c>
      <c r="J4624" s="306">
        <v>0</v>
      </c>
      <c r="K4624" s="306">
        <v>0</v>
      </c>
      <c r="L4624" s="306">
        <v>0</v>
      </c>
      <c r="M4624" s="306">
        <v>0</v>
      </c>
      <c r="N4624" s="306">
        <v>0</v>
      </c>
    </row>
    <row r="4625" spans="1:14">
      <c r="A4625" s="259" t="s">
        <v>11</v>
      </c>
      <c r="B4625" s="259" t="s">
        <v>22</v>
      </c>
      <c r="C4625" s="259" t="s">
        <v>55</v>
      </c>
      <c r="D4625" s="259" t="s">
        <v>73</v>
      </c>
      <c r="E4625" s="259" t="s">
        <v>73</v>
      </c>
      <c r="F4625" s="259" t="s">
        <v>206</v>
      </c>
      <c r="G4625" s="259" t="s">
        <v>49</v>
      </c>
      <c r="H4625" s="306">
        <v>0</v>
      </c>
      <c r="I4625" s="306">
        <v>0</v>
      </c>
      <c r="J4625" s="306">
        <v>0</v>
      </c>
      <c r="K4625" s="306">
        <v>0</v>
      </c>
      <c r="L4625" s="306">
        <v>0</v>
      </c>
      <c r="M4625" s="306">
        <v>0</v>
      </c>
      <c r="N4625" s="306">
        <v>0</v>
      </c>
    </row>
    <row r="4626" spans="1:14">
      <c r="A4626" s="259" t="s">
        <v>11</v>
      </c>
      <c r="B4626" s="259" t="s">
        <v>22</v>
      </c>
      <c r="C4626" s="259" t="s">
        <v>57</v>
      </c>
      <c r="D4626" s="259" t="s">
        <v>74</v>
      </c>
      <c r="E4626" s="259" t="s">
        <v>74</v>
      </c>
      <c r="F4626" s="259" t="s">
        <v>206</v>
      </c>
      <c r="G4626" s="259" t="s">
        <v>49</v>
      </c>
      <c r="H4626" s="306">
        <v>0</v>
      </c>
      <c r="I4626" s="306">
        <v>0</v>
      </c>
      <c r="J4626" s="306">
        <v>0</v>
      </c>
      <c r="K4626" s="306">
        <v>0</v>
      </c>
      <c r="L4626" s="306">
        <v>0</v>
      </c>
      <c r="M4626" s="306">
        <v>0</v>
      </c>
      <c r="N4626" s="306">
        <v>0</v>
      </c>
    </row>
    <row r="4627" spans="1:14">
      <c r="A4627" s="259" t="s">
        <v>11</v>
      </c>
      <c r="B4627" s="259" t="s">
        <v>22</v>
      </c>
      <c r="C4627" s="259" t="s">
        <v>64</v>
      </c>
      <c r="D4627" s="259" t="s">
        <v>75</v>
      </c>
      <c r="E4627" s="259" t="s">
        <v>75</v>
      </c>
      <c r="F4627" s="259" t="s">
        <v>206</v>
      </c>
      <c r="G4627" s="259" t="s">
        <v>49</v>
      </c>
      <c r="H4627" s="306">
        <v>0</v>
      </c>
      <c r="I4627" s="306">
        <v>0</v>
      </c>
      <c r="J4627" s="306">
        <v>0</v>
      </c>
      <c r="K4627" s="306">
        <v>0</v>
      </c>
      <c r="L4627" s="306">
        <v>0</v>
      </c>
      <c r="M4627" s="306">
        <v>0</v>
      </c>
      <c r="N4627" s="306">
        <v>0</v>
      </c>
    </row>
    <row r="4628" spans="1:14">
      <c r="A4628" s="259" t="s">
        <v>11</v>
      </c>
      <c r="B4628" s="259" t="s">
        <v>22</v>
      </c>
      <c r="C4628" s="259" t="s">
        <v>60</v>
      </c>
      <c r="D4628" s="259" t="s">
        <v>76</v>
      </c>
      <c r="E4628" s="259" t="s">
        <v>76</v>
      </c>
      <c r="F4628" s="259" t="s">
        <v>206</v>
      </c>
      <c r="G4628" s="259" t="s">
        <v>49</v>
      </c>
      <c r="H4628" s="306">
        <v>0</v>
      </c>
      <c r="I4628" s="306">
        <v>0</v>
      </c>
      <c r="J4628" s="306">
        <v>0</v>
      </c>
      <c r="K4628" s="306">
        <v>0</v>
      </c>
      <c r="L4628" s="306">
        <v>0</v>
      </c>
      <c r="M4628" s="306">
        <v>0</v>
      </c>
      <c r="N4628" s="306">
        <v>6000</v>
      </c>
    </row>
    <row r="4629" spans="1:14">
      <c r="A4629" s="259" t="s">
        <v>11</v>
      </c>
      <c r="B4629" s="259" t="s">
        <v>22</v>
      </c>
      <c r="C4629" s="259" t="s">
        <v>61</v>
      </c>
      <c r="D4629" s="259" t="s">
        <v>77</v>
      </c>
      <c r="E4629" s="259" t="s">
        <v>77</v>
      </c>
      <c r="F4629" s="259" t="s">
        <v>206</v>
      </c>
      <c r="G4629" s="259" t="s">
        <v>49</v>
      </c>
      <c r="H4629" s="306">
        <v>0</v>
      </c>
      <c r="I4629" s="306">
        <v>0</v>
      </c>
      <c r="J4629" s="306">
        <v>0</v>
      </c>
      <c r="K4629" s="306">
        <v>0</v>
      </c>
      <c r="L4629" s="306">
        <v>0</v>
      </c>
      <c r="M4629" s="306">
        <v>0</v>
      </c>
      <c r="N4629" s="306">
        <v>0</v>
      </c>
    </row>
    <row r="4630" spans="1:14">
      <c r="A4630" s="259" t="s">
        <v>11</v>
      </c>
      <c r="B4630" s="259" t="s">
        <v>22</v>
      </c>
      <c r="C4630" s="259" t="s">
        <v>62</v>
      </c>
      <c r="D4630" s="259" t="s">
        <v>78</v>
      </c>
      <c r="E4630" s="259" t="s">
        <v>78</v>
      </c>
      <c r="F4630" s="259" t="s">
        <v>206</v>
      </c>
      <c r="G4630" s="259" t="s">
        <v>49</v>
      </c>
      <c r="H4630" s="306">
        <v>800</v>
      </c>
      <c r="I4630" s="306">
        <v>800</v>
      </c>
      <c r="J4630" s="306">
        <v>800</v>
      </c>
      <c r="K4630" s="306">
        <v>800</v>
      </c>
      <c r="L4630" s="306">
        <v>800</v>
      </c>
      <c r="M4630" s="306">
        <v>5600</v>
      </c>
      <c r="N4630" s="306">
        <v>5600</v>
      </c>
    </row>
    <row r="4631" spans="1:14">
      <c r="A4631" s="259" t="s">
        <v>11</v>
      </c>
      <c r="B4631" s="259" t="s">
        <v>22</v>
      </c>
      <c r="C4631" s="259" t="s">
        <v>63</v>
      </c>
      <c r="D4631" s="259" t="s">
        <v>79</v>
      </c>
      <c r="E4631" s="259" t="s">
        <v>79</v>
      </c>
      <c r="F4631" s="259" t="s">
        <v>206</v>
      </c>
      <c r="G4631" s="259" t="s">
        <v>49</v>
      </c>
      <c r="H4631" s="306">
        <v>594</v>
      </c>
      <c r="I4631" s="306">
        <v>594</v>
      </c>
      <c r="J4631" s="306">
        <v>594</v>
      </c>
      <c r="K4631" s="306">
        <v>594</v>
      </c>
      <c r="L4631" s="306">
        <v>594</v>
      </c>
      <c r="M4631" s="306">
        <v>594</v>
      </c>
      <c r="N4631" s="306">
        <v>594</v>
      </c>
    </row>
    <row r="4632" spans="1:14">
      <c r="A4632" s="259" t="s">
        <v>11</v>
      </c>
      <c r="B4632" s="259" t="s">
        <v>22</v>
      </c>
      <c r="C4632" s="259" t="s">
        <v>60</v>
      </c>
      <c r="D4632" s="259" t="s">
        <v>76</v>
      </c>
      <c r="E4632" s="259" t="s">
        <v>207</v>
      </c>
      <c r="F4632" s="259" t="s">
        <v>206</v>
      </c>
      <c r="G4632" s="259" t="s">
        <v>49</v>
      </c>
      <c r="H4632" s="306">
        <v>0</v>
      </c>
      <c r="I4632" s="306">
        <v>0</v>
      </c>
      <c r="J4632" s="306">
        <v>0</v>
      </c>
      <c r="K4632" s="306">
        <v>0</v>
      </c>
      <c r="L4632" s="306">
        <v>941.40595699999994</v>
      </c>
      <c r="M4632" s="306">
        <v>3653.4149910000001</v>
      </c>
      <c r="N4632" s="306">
        <v>3653.4149910000001</v>
      </c>
    </row>
    <row r="4633" spans="1:14">
      <c r="A4633" s="259" t="s">
        <v>11</v>
      </c>
      <c r="B4633" s="259" t="s">
        <v>22</v>
      </c>
      <c r="C4633" s="259" t="s">
        <v>63</v>
      </c>
      <c r="D4633" s="259" t="s">
        <v>79</v>
      </c>
      <c r="E4633" s="259" t="s">
        <v>208</v>
      </c>
      <c r="F4633" s="259" t="s">
        <v>206</v>
      </c>
      <c r="G4633" s="259" t="s">
        <v>49</v>
      </c>
      <c r="H4633" s="306">
        <v>0</v>
      </c>
      <c r="I4633" s="306">
        <v>0</v>
      </c>
      <c r="J4633" s="306">
        <v>0</v>
      </c>
      <c r="K4633" s="306">
        <v>0</v>
      </c>
      <c r="L4633" s="306">
        <v>564.84357399999999</v>
      </c>
      <c r="M4633" s="306">
        <v>2192.0489940000002</v>
      </c>
      <c r="N4633" s="306">
        <v>2192.0489940000002</v>
      </c>
    </row>
    <row r="4634" spans="1:14">
      <c r="A4634" s="259" t="s">
        <v>11</v>
      </c>
      <c r="B4634" s="259" t="s">
        <v>22</v>
      </c>
      <c r="C4634" s="259" t="s">
        <v>65</v>
      </c>
      <c r="D4634" s="259" t="s">
        <v>209</v>
      </c>
      <c r="E4634" s="259" t="s">
        <v>80</v>
      </c>
      <c r="F4634" s="259" t="s">
        <v>206</v>
      </c>
      <c r="G4634" s="259" t="s">
        <v>49</v>
      </c>
      <c r="H4634" s="306">
        <v>0</v>
      </c>
      <c r="I4634" s="306">
        <v>0</v>
      </c>
      <c r="J4634" s="306">
        <v>0</v>
      </c>
      <c r="K4634" s="306">
        <v>0</v>
      </c>
      <c r="L4634" s="306">
        <v>0</v>
      </c>
      <c r="M4634" s="306">
        <v>0</v>
      </c>
      <c r="N4634" s="306">
        <v>0</v>
      </c>
    </row>
    <row r="4635" spans="1:14">
      <c r="A4635" s="259" t="s">
        <v>11</v>
      </c>
      <c r="B4635" s="259" t="s">
        <v>22</v>
      </c>
      <c r="C4635" s="259" t="s">
        <v>65</v>
      </c>
      <c r="D4635" s="259" t="s">
        <v>209</v>
      </c>
      <c r="E4635" s="259" t="s">
        <v>81</v>
      </c>
      <c r="F4635" s="259" t="s">
        <v>206</v>
      </c>
      <c r="G4635" s="259" t="s">
        <v>49</v>
      </c>
      <c r="H4635" s="306">
        <v>0</v>
      </c>
      <c r="I4635" s="306">
        <v>0</v>
      </c>
      <c r="J4635" s="306">
        <v>0</v>
      </c>
      <c r="K4635" s="306">
        <v>0</v>
      </c>
      <c r="L4635" s="306">
        <v>0</v>
      </c>
      <c r="M4635" s="306">
        <v>0</v>
      </c>
      <c r="N4635" s="306">
        <v>0</v>
      </c>
    </row>
    <row r="4636" spans="1:14">
      <c r="A4636" s="259" t="s">
        <v>11</v>
      </c>
      <c r="B4636" s="259" t="s">
        <v>22</v>
      </c>
      <c r="C4636" s="259" t="s">
        <v>82</v>
      </c>
      <c r="D4636" s="259" t="s">
        <v>82</v>
      </c>
      <c r="E4636" s="259" t="s">
        <v>82</v>
      </c>
      <c r="F4636" s="259" t="s">
        <v>206</v>
      </c>
      <c r="G4636" s="259" t="s">
        <v>49</v>
      </c>
      <c r="H4636" s="306">
        <v>0</v>
      </c>
      <c r="I4636" s="306">
        <v>0</v>
      </c>
      <c r="J4636" s="306">
        <v>0</v>
      </c>
      <c r="K4636" s="306">
        <v>0</v>
      </c>
      <c r="L4636" s="306">
        <v>0</v>
      </c>
      <c r="M4636" s="306">
        <v>0</v>
      </c>
      <c r="N4636" s="306">
        <v>0</v>
      </c>
    </row>
    <row r="4637" spans="1:14">
      <c r="A4637" s="259" t="s">
        <v>11</v>
      </c>
      <c r="B4637" s="259" t="s">
        <v>22</v>
      </c>
      <c r="C4637" s="259" t="s">
        <v>83</v>
      </c>
      <c r="D4637" s="259" t="s">
        <v>83</v>
      </c>
      <c r="E4637" s="259" t="s">
        <v>83</v>
      </c>
      <c r="F4637" s="259" t="s">
        <v>206</v>
      </c>
      <c r="G4637" s="259" t="s">
        <v>49</v>
      </c>
      <c r="H4637" s="306">
        <v>0</v>
      </c>
      <c r="I4637" s="306">
        <v>0</v>
      </c>
      <c r="J4637" s="306">
        <v>0</v>
      </c>
      <c r="K4637" s="306">
        <v>0</v>
      </c>
      <c r="L4637" s="306">
        <v>0</v>
      </c>
      <c r="M4637" s="306">
        <v>0</v>
      </c>
      <c r="N4637" s="306">
        <v>0</v>
      </c>
    </row>
    <row r="4638" spans="1:14">
      <c r="A4638" s="259" t="s">
        <v>11</v>
      </c>
      <c r="B4638" s="259" t="s">
        <v>22</v>
      </c>
      <c r="C4638" s="259" t="s">
        <v>84</v>
      </c>
      <c r="D4638" s="259" t="s">
        <v>84</v>
      </c>
      <c r="E4638" s="259" t="s">
        <v>84</v>
      </c>
      <c r="F4638" s="259" t="s">
        <v>206</v>
      </c>
      <c r="G4638" s="259" t="s">
        <v>49</v>
      </c>
      <c r="H4638" s="306">
        <v>0</v>
      </c>
      <c r="I4638" s="306">
        <v>0</v>
      </c>
      <c r="J4638" s="306">
        <v>0</v>
      </c>
      <c r="K4638" s="306">
        <v>0</v>
      </c>
      <c r="L4638" s="306">
        <v>0</v>
      </c>
      <c r="M4638" s="306">
        <v>0</v>
      </c>
      <c r="N4638" s="306">
        <v>0</v>
      </c>
    </row>
    <row r="4639" spans="1:14">
      <c r="A4639" s="259" t="s">
        <v>11</v>
      </c>
      <c r="B4639" s="259" t="s">
        <v>22</v>
      </c>
      <c r="C4639" s="259" t="s">
        <v>85</v>
      </c>
      <c r="D4639" s="259" t="s">
        <v>85</v>
      </c>
      <c r="E4639" s="259" t="s">
        <v>85</v>
      </c>
      <c r="F4639" s="259" t="s">
        <v>206</v>
      </c>
      <c r="G4639" s="259" t="s">
        <v>49</v>
      </c>
      <c r="H4639" s="306">
        <v>0</v>
      </c>
      <c r="I4639" s="306">
        <v>0</v>
      </c>
      <c r="J4639" s="306">
        <v>0</v>
      </c>
      <c r="K4639" s="306">
        <v>0</v>
      </c>
      <c r="L4639" s="306">
        <v>0</v>
      </c>
      <c r="M4639" s="306">
        <v>0</v>
      </c>
      <c r="N4639" s="306">
        <v>0</v>
      </c>
    </row>
    <row r="4640" spans="1:14">
      <c r="A4640" s="259" t="s">
        <v>11</v>
      </c>
      <c r="B4640" s="259" t="s">
        <v>22</v>
      </c>
      <c r="C4640" s="259" t="s">
        <v>87</v>
      </c>
      <c r="D4640" s="259" t="s">
        <v>87</v>
      </c>
      <c r="E4640" s="259" t="s">
        <v>87</v>
      </c>
      <c r="F4640" s="259" t="s">
        <v>206</v>
      </c>
      <c r="G4640" s="259" t="s">
        <v>49</v>
      </c>
      <c r="H4640" s="306">
        <v>0</v>
      </c>
      <c r="I4640" s="306">
        <v>67</v>
      </c>
      <c r="J4640" s="306">
        <v>67</v>
      </c>
      <c r="K4640" s="306">
        <v>67</v>
      </c>
      <c r="L4640" s="306">
        <v>67</v>
      </c>
      <c r="M4640" s="306">
        <v>67</v>
      </c>
      <c r="N4640" s="306">
        <v>67</v>
      </c>
    </row>
    <row r="4641" spans="1:14">
      <c r="A4641" s="259" t="s">
        <v>11</v>
      </c>
      <c r="B4641" s="259" t="s">
        <v>22</v>
      </c>
      <c r="C4641" s="259" t="s">
        <v>88</v>
      </c>
      <c r="D4641" s="259" t="s">
        <v>88</v>
      </c>
      <c r="E4641" s="259" t="s">
        <v>88</v>
      </c>
      <c r="F4641" s="259" t="s">
        <v>206</v>
      </c>
      <c r="G4641" s="259" t="s">
        <v>49</v>
      </c>
      <c r="H4641" s="306">
        <v>0</v>
      </c>
      <c r="I4641" s="306">
        <v>0</v>
      </c>
      <c r="J4641" s="306">
        <v>0</v>
      </c>
      <c r="K4641" s="306">
        <v>0</v>
      </c>
      <c r="L4641" s="306">
        <v>0</v>
      </c>
      <c r="M4641" s="306">
        <v>0</v>
      </c>
      <c r="N4641" s="306">
        <v>0</v>
      </c>
    </row>
    <row r="4642" spans="1:14">
      <c r="A4642" s="259" t="s">
        <v>11</v>
      </c>
      <c r="B4642" s="259" t="s">
        <v>23</v>
      </c>
      <c r="C4642" s="259" t="s">
        <v>48</v>
      </c>
      <c r="D4642" s="259" t="s">
        <v>48</v>
      </c>
      <c r="E4642" s="259" t="s">
        <v>48</v>
      </c>
      <c r="F4642" s="259" t="s">
        <v>206</v>
      </c>
      <c r="G4642" s="259" t="s">
        <v>49</v>
      </c>
      <c r="H4642" s="306">
        <v>518.85599999999999</v>
      </c>
      <c r="I4642" s="306">
        <v>0</v>
      </c>
      <c r="J4642" s="306">
        <v>0</v>
      </c>
      <c r="K4642" s="306">
        <v>0</v>
      </c>
      <c r="L4642" s="306">
        <v>0</v>
      </c>
      <c r="M4642" s="306">
        <v>0</v>
      </c>
      <c r="N4642" s="306">
        <v>0</v>
      </c>
    </row>
    <row r="4643" spans="1:14">
      <c r="A4643" s="259" t="s">
        <v>11</v>
      </c>
      <c r="B4643" s="259" t="s">
        <v>23</v>
      </c>
      <c r="C4643" s="259" t="s">
        <v>53</v>
      </c>
      <c r="D4643" s="259" t="s">
        <v>53</v>
      </c>
      <c r="E4643" s="259" t="s">
        <v>53</v>
      </c>
      <c r="F4643" s="259" t="s">
        <v>206</v>
      </c>
      <c r="G4643" s="259" t="s">
        <v>49</v>
      </c>
      <c r="H4643" s="306">
        <v>0</v>
      </c>
      <c r="I4643" s="306">
        <v>0</v>
      </c>
      <c r="J4643" s="306">
        <v>0</v>
      </c>
      <c r="K4643" s="306">
        <v>0</v>
      </c>
      <c r="L4643" s="306">
        <v>0</v>
      </c>
      <c r="M4643" s="306">
        <v>0</v>
      </c>
      <c r="N4643" s="306">
        <v>0</v>
      </c>
    </row>
    <row r="4644" spans="1:14">
      <c r="A4644" s="259" t="s">
        <v>11</v>
      </c>
      <c r="B4644" s="259" t="s">
        <v>23</v>
      </c>
      <c r="C4644" s="259" t="s">
        <v>54</v>
      </c>
      <c r="D4644" s="259" t="s">
        <v>54</v>
      </c>
      <c r="E4644" s="259" t="s">
        <v>54</v>
      </c>
      <c r="F4644" s="259" t="s">
        <v>206</v>
      </c>
      <c r="G4644" s="259" t="s">
        <v>49</v>
      </c>
      <c r="H4644" s="306">
        <v>1183.694</v>
      </c>
      <c r="I4644" s="306">
        <v>1183.694</v>
      </c>
      <c r="J4644" s="306">
        <v>1183.694</v>
      </c>
      <c r="K4644" s="306">
        <v>1183.694</v>
      </c>
      <c r="L4644" s="306">
        <v>1183.694</v>
      </c>
      <c r="M4644" s="306">
        <v>1183.694</v>
      </c>
      <c r="N4644" s="306">
        <v>1183.694</v>
      </c>
    </row>
    <row r="4645" spans="1:14">
      <c r="A4645" s="259" t="s">
        <v>11</v>
      </c>
      <c r="B4645" s="259" t="s">
        <v>23</v>
      </c>
      <c r="C4645" s="259" t="s">
        <v>55</v>
      </c>
      <c r="D4645" s="259" t="s">
        <v>55</v>
      </c>
      <c r="E4645" s="259" t="s">
        <v>55</v>
      </c>
      <c r="F4645" s="259" t="s">
        <v>206</v>
      </c>
      <c r="G4645" s="259" t="s">
        <v>49</v>
      </c>
      <c r="H4645" s="306">
        <v>89.61</v>
      </c>
      <c r="I4645" s="306">
        <v>89.61</v>
      </c>
      <c r="J4645" s="306">
        <v>89.61</v>
      </c>
      <c r="K4645" s="306">
        <v>89.61</v>
      </c>
      <c r="L4645" s="306">
        <v>89.61</v>
      </c>
      <c r="M4645" s="306">
        <v>89.61</v>
      </c>
      <c r="N4645" s="306">
        <v>89.61</v>
      </c>
    </row>
    <row r="4646" spans="1:14">
      <c r="A4646" s="259" t="s">
        <v>11</v>
      </c>
      <c r="B4646" s="259" t="s">
        <v>23</v>
      </c>
      <c r="C4646" s="259" t="s">
        <v>56</v>
      </c>
      <c r="D4646" s="259" t="s">
        <v>56</v>
      </c>
      <c r="E4646" s="259" t="s">
        <v>56</v>
      </c>
      <c r="F4646" s="259" t="s">
        <v>206</v>
      </c>
      <c r="G4646" s="259" t="s">
        <v>49</v>
      </c>
      <c r="H4646" s="306">
        <v>400.2</v>
      </c>
      <c r="I4646" s="306">
        <v>400.2</v>
      </c>
      <c r="J4646" s="306">
        <v>400.2</v>
      </c>
      <c r="K4646" s="306">
        <v>400.2</v>
      </c>
      <c r="L4646" s="306">
        <v>400.2</v>
      </c>
      <c r="M4646" s="306">
        <v>400.2</v>
      </c>
      <c r="N4646" s="306">
        <v>400.2</v>
      </c>
    </row>
    <row r="4647" spans="1:14">
      <c r="A4647" s="259" t="s">
        <v>11</v>
      </c>
      <c r="B4647" s="259" t="s">
        <v>23</v>
      </c>
      <c r="C4647" s="259" t="s">
        <v>57</v>
      </c>
      <c r="D4647" s="259" t="s">
        <v>57</v>
      </c>
      <c r="E4647" s="259" t="s">
        <v>57</v>
      </c>
      <c r="F4647" s="259" t="s">
        <v>206</v>
      </c>
      <c r="G4647" s="259" t="s">
        <v>49</v>
      </c>
      <c r="H4647" s="306">
        <v>0</v>
      </c>
      <c r="I4647" s="306">
        <v>0</v>
      </c>
      <c r="J4647" s="306">
        <v>0</v>
      </c>
      <c r="K4647" s="306">
        <v>0</v>
      </c>
      <c r="L4647" s="306">
        <v>0</v>
      </c>
      <c r="M4647" s="306">
        <v>0</v>
      </c>
      <c r="N4647" s="306">
        <v>0</v>
      </c>
    </row>
    <row r="4648" spans="1:14">
      <c r="A4648" s="259" t="s">
        <v>11</v>
      </c>
      <c r="B4648" s="259" t="s">
        <v>23</v>
      </c>
      <c r="C4648" s="259" t="s">
        <v>58</v>
      </c>
      <c r="D4648" s="259" t="s">
        <v>58</v>
      </c>
      <c r="E4648" s="259" t="s">
        <v>58</v>
      </c>
      <c r="F4648" s="259" t="s">
        <v>206</v>
      </c>
      <c r="G4648" s="259" t="s">
        <v>49</v>
      </c>
      <c r="H4648" s="306">
        <v>1246</v>
      </c>
      <c r="I4648" s="306">
        <v>1246</v>
      </c>
      <c r="J4648" s="306">
        <v>1246</v>
      </c>
      <c r="K4648" s="306">
        <v>1246</v>
      </c>
      <c r="L4648" s="306">
        <v>1246</v>
      </c>
      <c r="M4648" s="306">
        <v>1246</v>
      </c>
      <c r="N4648" s="306">
        <v>1246</v>
      </c>
    </row>
    <row r="4649" spans="1:14">
      <c r="A4649" s="259" t="s">
        <v>11</v>
      </c>
      <c r="B4649" s="259" t="s">
        <v>23</v>
      </c>
      <c r="C4649" s="259" t="s">
        <v>59</v>
      </c>
      <c r="D4649" s="259" t="s">
        <v>59</v>
      </c>
      <c r="E4649" s="259" t="s">
        <v>59</v>
      </c>
      <c r="F4649" s="259" t="s">
        <v>206</v>
      </c>
      <c r="G4649" s="259" t="s">
        <v>49</v>
      </c>
      <c r="H4649" s="306">
        <v>509.08800000000002</v>
      </c>
      <c r="I4649" s="306">
        <v>509.08800000000002</v>
      </c>
      <c r="J4649" s="306">
        <v>509.08800000000002</v>
      </c>
      <c r="K4649" s="306">
        <v>509.08800000000002</v>
      </c>
      <c r="L4649" s="306">
        <v>509.08800000000002</v>
      </c>
      <c r="M4649" s="306">
        <v>509.08800000000002</v>
      </c>
      <c r="N4649" s="306">
        <v>509.08800000000002</v>
      </c>
    </row>
    <row r="4650" spans="1:14">
      <c r="A4650" s="259" t="s">
        <v>11</v>
      </c>
      <c r="B4650" s="259" t="s">
        <v>23</v>
      </c>
      <c r="C4650" s="259" t="s">
        <v>60</v>
      </c>
      <c r="D4650" s="259" t="s">
        <v>60</v>
      </c>
      <c r="E4650" s="259" t="s">
        <v>60</v>
      </c>
      <c r="F4650" s="259" t="s">
        <v>206</v>
      </c>
      <c r="G4650" s="259" t="s">
        <v>49</v>
      </c>
      <c r="H4650" s="306">
        <v>107.7</v>
      </c>
      <c r="I4650" s="306">
        <v>107.7</v>
      </c>
      <c r="J4650" s="306">
        <v>107.7</v>
      </c>
      <c r="K4650" s="306">
        <v>107.7</v>
      </c>
      <c r="L4650" s="306">
        <v>107.7</v>
      </c>
      <c r="M4650" s="306">
        <v>107.7</v>
      </c>
      <c r="N4650" s="306">
        <v>107.7</v>
      </c>
    </row>
    <row r="4651" spans="1:14">
      <c r="A4651" s="259" t="s">
        <v>11</v>
      </c>
      <c r="B4651" s="259" t="s">
        <v>23</v>
      </c>
      <c r="C4651" s="259" t="s">
        <v>61</v>
      </c>
      <c r="D4651" s="259" t="s">
        <v>61</v>
      </c>
      <c r="E4651" s="259" t="s">
        <v>61</v>
      </c>
      <c r="F4651" s="259" t="s">
        <v>206</v>
      </c>
      <c r="G4651" s="259" t="s">
        <v>49</v>
      </c>
      <c r="H4651" s="306">
        <v>212.4</v>
      </c>
      <c r="I4651" s="306">
        <v>212.4</v>
      </c>
      <c r="J4651" s="306">
        <v>212.4</v>
      </c>
      <c r="K4651" s="306">
        <v>212.4</v>
      </c>
      <c r="L4651" s="306">
        <v>212.4</v>
      </c>
      <c r="M4651" s="306">
        <v>212.4</v>
      </c>
      <c r="N4651" s="306">
        <v>212.4</v>
      </c>
    </row>
    <row r="4652" spans="1:14">
      <c r="A4652" s="259" t="s">
        <v>11</v>
      </c>
      <c r="B4652" s="259" t="s">
        <v>23</v>
      </c>
      <c r="C4652" s="259" t="s">
        <v>63</v>
      </c>
      <c r="D4652" s="259" t="s">
        <v>63</v>
      </c>
      <c r="E4652" s="259" t="s">
        <v>63</v>
      </c>
      <c r="F4652" s="259" t="s">
        <v>206</v>
      </c>
      <c r="G4652" s="259" t="s">
        <v>49</v>
      </c>
      <c r="H4652" s="306">
        <v>0</v>
      </c>
      <c r="I4652" s="306">
        <v>0</v>
      </c>
      <c r="J4652" s="306">
        <v>0</v>
      </c>
      <c r="K4652" s="306">
        <v>0</v>
      </c>
      <c r="L4652" s="306">
        <v>0</v>
      </c>
      <c r="M4652" s="306">
        <v>0</v>
      </c>
      <c r="N4652" s="306">
        <v>0</v>
      </c>
    </row>
    <row r="4653" spans="1:14">
      <c r="A4653" s="259" t="s">
        <v>11</v>
      </c>
      <c r="B4653" s="259" t="s">
        <v>23</v>
      </c>
      <c r="C4653" s="259" t="s">
        <v>64</v>
      </c>
      <c r="D4653" s="259" t="s">
        <v>64</v>
      </c>
      <c r="E4653" s="259" t="s">
        <v>64</v>
      </c>
      <c r="F4653" s="259" t="s">
        <v>206</v>
      </c>
      <c r="G4653" s="259" t="s">
        <v>49</v>
      </c>
      <c r="H4653" s="306">
        <v>310.642</v>
      </c>
      <c r="I4653" s="306">
        <v>48.315120999999998</v>
      </c>
      <c r="J4653" s="306">
        <v>48.315120999999998</v>
      </c>
      <c r="K4653" s="306">
        <v>48.315120999999998</v>
      </c>
      <c r="L4653" s="306">
        <v>48.315120999999998</v>
      </c>
      <c r="M4653" s="306">
        <v>48.315120999999998</v>
      </c>
      <c r="N4653" s="306">
        <v>48.315120999999998</v>
      </c>
    </row>
    <row r="4654" spans="1:14">
      <c r="A4654" s="259" t="s">
        <v>11</v>
      </c>
      <c r="B4654" s="259" t="s">
        <v>23</v>
      </c>
      <c r="C4654" s="259" t="s">
        <v>54</v>
      </c>
      <c r="D4654" s="259" t="s">
        <v>72</v>
      </c>
      <c r="E4654" s="259" t="s">
        <v>72</v>
      </c>
      <c r="F4654" s="259" t="s">
        <v>206</v>
      </c>
      <c r="G4654" s="259" t="s">
        <v>49</v>
      </c>
      <c r="H4654" s="306">
        <v>0</v>
      </c>
      <c r="I4654" s="306">
        <v>0</v>
      </c>
      <c r="J4654" s="306">
        <v>0</v>
      </c>
      <c r="K4654" s="306">
        <v>0</v>
      </c>
      <c r="L4654" s="306">
        <v>0</v>
      </c>
      <c r="M4654" s="306">
        <v>0</v>
      </c>
      <c r="N4654" s="306">
        <v>0</v>
      </c>
    </row>
    <row r="4655" spans="1:14">
      <c r="A4655" s="259" t="s">
        <v>11</v>
      </c>
      <c r="B4655" s="259" t="s">
        <v>23</v>
      </c>
      <c r="C4655" s="259" t="s">
        <v>55</v>
      </c>
      <c r="D4655" s="259" t="s">
        <v>73</v>
      </c>
      <c r="E4655" s="259" t="s">
        <v>73</v>
      </c>
      <c r="F4655" s="259" t="s">
        <v>206</v>
      </c>
      <c r="G4655" s="259" t="s">
        <v>49</v>
      </c>
      <c r="H4655" s="306">
        <v>0</v>
      </c>
      <c r="I4655" s="306">
        <v>0</v>
      </c>
      <c r="J4655" s="306">
        <v>0</v>
      </c>
      <c r="K4655" s="306">
        <v>0</v>
      </c>
      <c r="L4655" s="306">
        <v>0</v>
      </c>
      <c r="M4655" s="306">
        <v>0</v>
      </c>
      <c r="N4655" s="306">
        <v>0</v>
      </c>
    </row>
    <row r="4656" spans="1:14">
      <c r="A4656" s="259" t="s">
        <v>11</v>
      </c>
      <c r="B4656" s="259" t="s">
        <v>23</v>
      </c>
      <c r="C4656" s="259" t="s">
        <v>57</v>
      </c>
      <c r="D4656" s="259" t="s">
        <v>74</v>
      </c>
      <c r="E4656" s="259" t="s">
        <v>74</v>
      </c>
      <c r="F4656" s="259" t="s">
        <v>206</v>
      </c>
      <c r="G4656" s="259" t="s">
        <v>49</v>
      </c>
      <c r="H4656" s="306">
        <v>0</v>
      </c>
      <c r="I4656" s="306">
        <v>0</v>
      </c>
      <c r="J4656" s="306">
        <v>0</v>
      </c>
      <c r="K4656" s="306">
        <v>0</v>
      </c>
      <c r="L4656" s="306">
        <v>0</v>
      </c>
      <c r="M4656" s="306">
        <v>0</v>
      </c>
      <c r="N4656" s="306">
        <v>0</v>
      </c>
    </row>
    <row r="4657" spans="1:14">
      <c r="A4657" s="259" t="s">
        <v>11</v>
      </c>
      <c r="B4657" s="259" t="s">
        <v>23</v>
      </c>
      <c r="C4657" s="259" t="s">
        <v>64</v>
      </c>
      <c r="D4657" s="259" t="s">
        <v>75</v>
      </c>
      <c r="E4657" s="259" t="s">
        <v>75</v>
      </c>
      <c r="F4657" s="259" t="s">
        <v>206</v>
      </c>
      <c r="G4657" s="259" t="s">
        <v>49</v>
      </c>
      <c r="H4657" s="306">
        <v>0</v>
      </c>
      <c r="I4657" s="306">
        <v>0</v>
      </c>
      <c r="J4657" s="306">
        <v>0</v>
      </c>
      <c r="K4657" s="306">
        <v>0</v>
      </c>
      <c r="L4657" s="306">
        <v>0</v>
      </c>
      <c r="M4657" s="306">
        <v>0</v>
      </c>
      <c r="N4657" s="306">
        <v>0</v>
      </c>
    </row>
    <row r="4658" spans="1:14">
      <c r="A4658" s="259" t="s">
        <v>11</v>
      </c>
      <c r="B4658" s="259" t="s">
        <v>23</v>
      </c>
      <c r="C4658" s="259" t="s">
        <v>60</v>
      </c>
      <c r="D4658" s="259" t="s">
        <v>76</v>
      </c>
      <c r="E4658" s="259" t="s">
        <v>76</v>
      </c>
      <c r="F4658" s="259" t="s">
        <v>206</v>
      </c>
      <c r="G4658" s="259" t="s">
        <v>49</v>
      </c>
      <c r="H4658" s="306">
        <v>0</v>
      </c>
      <c r="I4658" s="306">
        <v>0</v>
      </c>
      <c r="J4658" s="306">
        <v>0</v>
      </c>
      <c r="K4658" s="306">
        <v>0</v>
      </c>
      <c r="L4658" s="306">
        <v>0</v>
      </c>
      <c r="M4658" s="306">
        <v>0</v>
      </c>
      <c r="N4658" s="306">
        <v>0</v>
      </c>
    </row>
    <row r="4659" spans="1:14">
      <c r="A4659" s="259" t="s">
        <v>11</v>
      </c>
      <c r="B4659" s="259" t="s">
        <v>23</v>
      </c>
      <c r="C4659" s="259" t="s">
        <v>61</v>
      </c>
      <c r="D4659" s="259" t="s">
        <v>77</v>
      </c>
      <c r="E4659" s="259" t="s">
        <v>77</v>
      </c>
      <c r="F4659" s="259" t="s">
        <v>206</v>
      </c>
      <c r="G4659" s="259" t="s">
        <v>49</v>
      </c>
      <c r="H4659" s="306">
        <v>0</v>
      </c>
      <c r="I4659" s="306">
        <v>0</v>
      </c>
      <c r="J4659" s="306">
        <v>0</v>
      </c>
      <c r="K4659" s="306">
        <v>0</v>
      </c>
      <c r="L4659" s="306">
        <v>0</v>
      </c>
      <c r="M4659" s="306">
        <v>0</v>
      </c>
      <c r="N4659" s="306">
        <v>0</v>
      </c>
    </row>
    <row r="4660" spans="1:14">
      <c r="A4660" s="259" t="s">
        <v>11</v>
      </c>
      <c r="B4660" s="259" t="s">
        <v>23</v>
      </c>
      <c r="C4660" s="259" t="s">
        <v>62</v>
      </c>
      <c r="D4660" s="259" t="s">
        <v>78</v>
      </c>
      <c r="E4660" s="259" t="s">
        <v>78</v>
      </c>
      <c r="F4660" s="259" t="s">
        <v>206</v>
      </c>
      <c r="G4660" s="259" t="s">
        <v>49</v>
      </c>
      <c r="H4660" s="306">
        <v>0</v>
      </c>
      <c r="I4660" s="306">
        <v>0</v>
      </c>
      <c r="J4660" s="306">
        <v>0</v>
      </c>
      <c r="K4660" s="306">
        <v>0</v>
      </c>
      <c r="L4660" s="306">
        <v>0</v>
      </c>
      <c r="M4660" s="306">
        <v>0</v>
      </c>
      <c r="N4660" s="306">
        <v>0</v>
      </c>
    </row>
    <row r="4661" spans="1:14">
      <c r="A4661" s="259" t="s">
        <v>11</v>
      </c>
      <c r="B4661" s="259" t="s">
        <v>23</v>
      </c>
      <c r="C4661" s="259" t="s">
        <v>63</v>
      </c>
      <c r="D4661" s="259" t="s">
        <v>79</v>
      </c>
      <c r="E4661" s="259" t="s">
        <v>79</v>
      </c>
      <c r="F4661" s="259" t="s">
        <v>206</v>
      </c>
      <c r="G4661" s="259" t="s">
        <v>49</v>
      </c>
      <c r="H4661" s="306">
        <v>0</v>
      </c>
      <c r="I4661" s="306">
        <v>0</v>
      </c>
      <c r="J4661" s="306">
        <v>0</v>
      </c>
      <c r="K4661" s="306">
        <v>0</v>
      </c>
      <c r="L4661" s="306">
        <v>0</v>
      </c>
      <c r="M4661" s="306">
        <v>0</v>
      </c>
      <c r="N4661" s="306">
        <v>0</v>
      </c>
    </row>
    <row r="4662" spans="1:14">
      <c r="A4662" s="259" t="s">
        <v>11</v>
      </c>
      <c r="B4662" s="259" t="s">
        <v>23</v>
      </c>
      <c r="C4662" s="259" t="s">
        <v>60</v>
      </c>
      <c r="D4662" s="259" t="s">
        <v>76</v>
      </c>
      <c r="E4662" s="259" t="s">
        <v>207</v>
      </c>
      <c r="F4662" s="259" t="s">
        <v>206</v>
      </c>
      <c r="G4662" s="259" t="s">
        <v>49</v>
      </c>
      <c r="H4662" s="306">
        <v>0</v>
      </c>
      <c r="I4662" s="306">
        <v>0</v>
      </c>
      <c r="J4662" s="306">
        <v>0</v>
      </c>
      <c r="K4662" s="306">
        <v>0</v>
      </c>
      <c r="L4662" s="306">
        <v>0</v>
      </c>
      <c r="M4662" s="306">
        <v>0</v>
      </c>
      <c r="N4662" s="306">
        <v>0</v>
      </c>
    </row>
    <row r="4663" spans="1:14">
      <c r="A4663" s="259" t="s">
        <v>11</v>
      </c>
      <c r="B4663" s="259" t="s">
        <v>23</v>
      </c>
      <c r="C4663" s="259" t="s">
        <v>63</v>
      </c>
      <c r="D4663" s="259" t="s">
        <v>79</v>
      </c>
      <c r="E4663" s="259" t="s">
        <v>208</v>
      </c>
      <c r="F4663" s="259" t="s">
        <v>206</v>
      </c>
      <c r="G4663" s="259" t="s">
        <v>49</v>
      </c>
      <c r="H4663" s="306">
        <v>0</v>
      </c>
      <c r="I4663" s="306">
        <v>0</v>
      </c>
      <c r="J4663" s="306">
        <v>0</v>
      </c>
      <c r="K4663" s="306">
        <v>0</v>
      </c>
      <c r="L4663" s="306">
        <v>0</v>
      </c>
      <c r="M4663" s="306">
        <v>0</v>
      </c>
      <c r="N4663" s="306">
        <v>0</v>
      </c>
    </row>
    <row r="4664" spans="1:14">
      <c r="A4664" s="259" t="s">
        <v>11</v>
      </c>
      <c r="B4664" s="259" t="s">
        <v>23</v>
      </c>
      <c r="C4664" s="259" t="s">
        <v>65</v>
      </c>
      <c r="D4664" s="259" t="s">
        <v>209</v>
      </c>
      <c r="E4664" s="259" t="s">
        <v>80</v>
      </c>
      <c r="F4664" s="259" t="s">
        <v>206</v>
      </c>
      <c r="G4664" s="259" t="s">
        <v>49</v>
      </c>
      <c r="H4664" s="306">
        <v>0</v>
      </c>
      <c r="I4664" s="306">
        <v>0</v>
      </c>
      <c r="J4664" s="306">
        <v>0</v>
      </c>
      <c r="K4664" s="306">
        <v>0</v>
      </c>
      <c r="L4664" s="306">
        <v>0</v>
      </c>
      <c r="M4664" s="306">
        <v>0</v>
      </c>
      <c r="N4664" s="306">
        <v>0</v>
      </c>
    </row>
    <row r="4665" spans="1:14">
      <c r="A4665" s="259" t="s">
        <v>11</v>
      </c>
      <c r="B4665" s="259" t="s">
        <v>23</v>
      </c>
      <c r="C4665" s="259" t="s">
        <v>65</v>
      </c>
      <c r="D4665" s="259" t="s">
        <v>209</v>
      </c>
      <c r="E4665" s="259" t="s">
        <v>81</v>
      </c>
      <c r="F4665" s="259" t="s">
        <v>206</v>
      </c>
      <c r="G4665" s="259" t="s">
        <v>49</v>
      </c>
      <c r="H4665" s="306">
        <v>0</v>
      </c>
      <c r="I4665" s="306">
        <v>0</v>
      </c>
      <c r="J4665" s="306">
        <v>0</v>
      </c>
      <c r="K4665" s="306">
        <v>0</v>
      </c>
      <c r="L4665" s="306">
        <v>0</v>
      </c>
      <c r="M4665" s="306">
        <v>0</v>
      </c>
      <c r="N4665" s="306">
        <v>0</v>
      </c>
    </row>
    <row r="4666" spans="1:14">
      <c r="A4666" s="259" t="s">
        <v>11</v>
      </c>
      <c r="B4666" s="259" t="s">
        <v>23</v>
      </c>
      <c r="C4666" s="259" t="s">
        <v>82</v>
      </c>
      <c r="D4666" s="259" t="s">
        <v>82</v>
      </c>
      <c r="E4666" s="259" t="s">
        <v>82</v>
      </c>
      <c r="F4666" s="259" t="s">
        <v>206</v>
      </c>
      <c r="G4666" s="259" t="s">
        <v>49</v>
      </c>
      <c r="H4666" s="306">
        <v>0</v>
      </c>
      <c r="I4666" s="306">
        <v>518.85599999999999</v>
      </c>
      <c r="J4666" s="306">
        <v>518.85599999999999</v>
      </c>
      <c r="K4666" s="306">
        <v>518.85599999999999</v>
      </c>
      <c r="L4666" s="306">
        <v>518.85599999999999</v>
      </c>
      <c r="M4666" s="306">
        <v>518.85599999999999</v>
      </c>
      <c r="N4666" s="306">
        <v>518.85599999999999</v>
      </c>
    </row>
    <row r="4667" spans="1:14">
      <c r="A4667" s="259" t="s">
        <v>11</v>
      </c>
      <c r="B4667" s="259" t="s">
        <v>23</v>
      </c>
      <c r="C4667" s="259" t="s">
        <v>83</v>
      </c>
      <c r="D4667" s="259" t="s">
        <v>83</v>
      </c>
      <c r="E4667" s="259" t="s">
        <v>83</v>
      </c>
      <c r="F4667" s="259" t="s">
        <v>206</v>
      </c>
      <c r="G4667" s="259" t="s">
        <v>49</v>
      </c>
      <c r="H4667" s="306">
        <v>0</v>
      </c>
      <c r="I4667" s="306">
        <v>0</v>
      </c>
      <c r="J4667" s="306">
        <v>0</v>
      </c>
      <c r="K4667" s="306">
        <v>0</v>
      </c>
      <c r="L4667" s="306">
        <v>0</v>
      </c>
      <c r="M4667" s="306">
        <v>0</v>
      </c>
      <c r="N4667" s="306">
        <v>0</v>
      </c>
    </row>
    <row r="4668" spans="1:14">
      <c r="A4668" s="259" t="s">
        <v>11</v>
      </c>
      <c r="B4668" s="259" t="s">
        <v>23</v>
      </c>
      <c r="C4668" s="259" t="s">
        <v>84</v>
      </c>
      <c r="D4668" s="259" t="s">
        <v>84</v>
      </c>
      <c r="E4668" s="259" t="s">
        <v>84</v>
      </c>
      <c r="F4668" s="259" t="s">
        <v>206</v>
      </c>
      <c r="G4668" s="259" t="s">
        <v>49</v>
      </c>
      <c r="H4668" s="306">
        <v>0</v>
      </c>
      <c r="I4668" s="306">
        <v>0</v>
      </c>
      <c r="J4668" s="306">
        <v>0</v>
      </c>
      <c r="K4668" s="306">
        <v>0</v>
      </c>
      <c r="L4668" s="306">
        <v>0</v>
      </c>
      <c r="M4668" s="306">
        <v>0</v>
      </c>
      <c r="N4668" s="306">
        <v>0</v>
      </c>
    </row>
    <row r="4669" spans="1:14">
      <c r="A4669" s="259" t="s">
        <v>11</v>
      </c>
      <c r="B4669" s="259" t="s">
        <v>23</v>
      </c>
      <c r="C4669" s="259" t="s">
        <v>85</v>
      </c>
      <c r="D4669" s="259" t="s">
        <v>85</v>
      </c>
      <c r="E4669" s="259" t="s">
        <v>85</v>
      </c>
      <c r="F4669" s="259" t="s">
        <v>206</v>
      </c>
      <c r="G4669" s="259" t="s">
        <v>49</v>
      </c>
      <c r="H4669" s="306">
        <v>0</v>
      </c>
      <c r="I4669" s="306">
        <v>0</v>
      </c>
      <c r="J4669" s="306">
        <v>0</v>
      </c>
      <c r="K4669" s="306">
        <v>0</v>
      </c>
      <c r="L4669" s="306">
        <v>0</v>
      </c>
      <c r="M4669" s="306">
        <v>0</v>
      </c>
      <c r="N4669" s="306">
        <v>0</v>
      </c>
    </row>
    <row r="4670" spans="1:14">
      <c r="A4670" s="259" t="s">
        <v>11</v>
      </c>
      <c r="B4670" s="259" t="s">
        <v>23</v>
      </c>
      <c r="C4670" s="259" t="s">
        <v>87</v>
      </c>
      <c r="D4670" s="259" t="s">
        <v>87</v>
      </c>
      <c r="E4670" s="259" t="s">
        <v>87</v>
      </c>
      <c r="F4670" s="259" t="s">
        <v>206</v>
      </c>
      <c r="G4670" s="259" t="s">
        <v>49</v>
      </c>
      <c r="H4670" s="306">
        <v>0</v>
      </c>
      <c r="I4670" s="306">
        <v>262.32687900000002</v>
      </c>
      <c r="J4670" s="306">
        <v>262.32687900000002</v>
      </c>
      <c r="K4670" s="306">
        <v>262.32687900000002</v>
      </c>
      <c r="L4670" s="306">
        <v>262.32687900000002</v>
      </c>
      <c r="M4670" s="306">
        <v>262.32687900000002</v>
      </c>
      <c r="N4670" s="306">
        <v>262.32687900000002</v>
      </c>
    </row>
    <row r="4671" spans="1:14">
      <c r="A4671" s="259" t="s">
        <v>11</v>
      </c>
      <c r="B4671" s="259" t="s">
        <v>23</v>
      </c>
      <c r="C4671" s="259" t="s">
        <v>88</v>
      </c>
      <c r="D4671" s="259" t="s">
        <v>88</v>
      </c>
      <c r="E4671" s="259" t="s">
        <v>88</v>
      </c>
      <c r="F4671" s="259" t="s">
        <v>206</v>
      </c>
      <c r="G4671" s="259" t="s">
        <v>49</v>
      </c>
      <c r="H4671" s="306">
        <v>0</v>
      </c>
      <c r="I4671" s="306">
        <v>0</v>
      </c>
      <c r="J4671" s="306">
        <v>0</v>
      </c>
      <c r="K4671" s="306">
        <v>0</v>
      </c>
      <c r="L4671" s="306">
        <v>0</v>
      </c>
      <c r="M4671" s="306">
        <v>0</v>
      </c>
      <c r="N4671" s="306">
        <v>0</v>
      </c>
    </row>
    <row r="4672" spans="1:14">
      <c r="A4672" s="259" t="s">
        <v>11</v>
      </c>
      <c r="B4672" s="259" t="s">
        <v>24</v>
      </c>
      <c r="C4672" s="259" t="s">
        <v>48</v>
      </c>
      <c r="D4672" s="259" t="s">
        <v>48</v>
      </c>
      <c r="E4672" s="259" t="s">
        <v>48</v>
      </c>
      <c r="F4672" s="259" t="s">
        <v>206</v>
      </c>
      <c r="G4672" s="259" t="s">
        <v>49</v>
      </c>
      <c r="H4672" s="306">
        <v>0</v>
      </c>
      <c r="I4672" s="306">
        <v>0</v>
      </c>
      <c r="J4672" s="306">
        <v>0</v>
      </c>
      <c r="K4672" s="306">
        <v>0</v>
      </c>
      <c r="L4672" s="306">
        <v>0</v>
      </c>
      <c r="M4672" s="306">
        <v>0</v>
      </c>
      <c r="N4672" s="306">
        <v>0</v>
      </c>
    </row>
    <row r="4673" spans="1:14">
      <c r="A4673" s="259" t="s">
        <v>11</v>
      </c>
      <c r="B4673" s="259" t="s">
        <v>24</v>
      </c>
      <c r="C4673" s="259" t="s">
        <v>53</v>
      </c>
      <c r="D4673" s="259" t="s">
        <v>53</v>
      </c>
      <c r="E4673" s="259" t="s">
        <v>53</v>
      </c>
      <c r="F4673" s="259" t="s">
        <v>206</v>
      </c>
      <c r="G4673" s="259" t="s">
        <v>49</v>
      </c>
      <c r="H4673" s="306">
        <v>0</v>
      </c>
      <c r="I4673" s="306">
        <v>0</v>
      </c>
      <c r="J4673" s="306">
        <v>0</v>
      </c>
      <c r="K4673" s="306">
        <v>0</v>
      </c>
      <c r="L4673" s="306">
        <v>0</v>
      </c>
      <c r="M4673" s="306">
        <v>0</v>
      </c>
      <c r="N4673" s="306">
        <v>0</v>
      </c>
    </row>
    <row r="4674" spans="1:14">
      <c r="A4674" s="259" t="s">
        <v>11</v>
      </c>
      <c r="B4674" s="259" t="s">
        <v>24</v>
      </c>
      <c r="C4674" s="259" t="s">
        <v>54</v>
      </c>
      <c r="D4674" s="259" t="s">
        <v>54</v>
      </c>
      <c r="E4674" s="259" t="s">
        <v>54</v>
      </c>
      <c r="F4674" s="259" t="s">
        <v>206</v>
      </c>
      <c r="G4674" s="259" t="s">
        <v>49</v>
      </c>
      <c r="H4674" s="306">
        <v>7360.7790000000005</v>
      </c>
      <c r="I4674" s="306">
        <v>7360.7790000000005</v>
      </c>
      <c r="J4674" s="306">
        <v>7360.7790000000005</v>
      </c>
      <c r="K4674" s="306">
        <v>7360.7790000000005</v>
      </c>
      <c r="L4674" s="306">
        <v>7360.7790000000005</v>
      </c>
      <c r="M4674" s="306">
        <v>7360.7790000000005</v>
      </c>
      <c r="N4674" s="306">
        <v>7360.7790000000005</v>
      </c>
    </row>
    <row r="4675" spans="1:14">
      <c r="A4675" s="259" t="s">
        <v>11</v>
      </c>
      <c r="B4675" s="259" t="s">
        <v>24</v>
      </c>
      <c r="C4675" s="259" t="s">
        <v>55</v>
      </c>
      <c r="D4675" s="259" t="s">
        <v>55</v>
      </c>
      <c r="E4675" s="259" t="s">
        <v>55</v>
      </c>
      <c r="F4675" s="259" t="s">
        <v>206</v>
      </c>
      <c r="G4675" s="259" t="s">
        <v>49</v>
      </c>
      <c r="H4675" s="306">
        <v>1953.08</v>
      </c>
      <c r="I4675" s="306">
        <v>1953.08</v>
      </c>
      <c r="J4675" s="306">
        <v>1953.08</v>
      </c>
      <c r="K4675" s="306">
        <v>1953.08</v>
      </c>
      <c r="L4675" s="306">
        <v>1953.08</v>
      </c>
      <c r="M4675" s="306">
        <v>1953.08</v>
      </c>
      <c r="N4675" s="306">
        <v>1953.08</v>
      </c>
    </row>
    <row r="4676" spans="1:14">
      <c r="A4676" s="259" t="s">
        <v>11</v>
      </c>
      <c r="B4676" s="259" t="s">
        <v>24</v>
      </c>
      <c r="C4676" s="259" t="s">
        <v>56</v>
      </c>
      <c r="D4676" s="259" t="s">
        <v>56</v>
      </c>
      <c r="E4676" s="259" t="s">
        <v>56</v>
      </c>
      <c r="F4676" s="259" t="s">
        <v>206</v>
      </c>
      <c r="G4676" s="259" t="s">
        <v>49</v>
      </c>
      <c r="H4676" s="306">
        <v>0.6</v>
      </c>
      <c r="I4676" s="306">
        <v>0.6</v>
      </c>
      <c r="J4676" s="306">
        <v>0.6</v>
      </c>
      <c r="K4676" s="306">
        <v>0.6</v>
      </c>
      <c r="L4676" s="306">
        <v>0.6</v>
      </c>
      <c r="M4676" s="306">
        <v>0.6</v>
      </c>
      <c r="N4676" s="306">
        <v>0.6</v>
      </c>
    </row>
    <row r="4677" spans="1:14">
      <c r="A4677" s="259" t="s">
        <v>11</v>
      </c>
      <c r="B4677" s="259" t="s">
        <v>24</v>
      </c>
      <c r="C4677" s="259" t="s">
        <v>57</v>
      </c>
      <c r="D4677" s="259" t="s">
        <v>57</v>
      </c>
      <c r="E4677" s="259" t="s">
        <v>57</v>
      </c>
      <c r="F4677" s="259" t="s">
        <v>206</v>
      </c>
      <c r="G4677" s="259" t="s">
        <v>49</v>
      </c>
      <c r="H4677" s="306">
        <v>0</v>
      </c>
      <c r="I4677" s="306">
        <v>0</v>
      </c>
      <c r="J4677" s="306">
        <v>0</v>
      </c>
      <c r="K4677" s="306">
        <v>0</v>
      </c>
      <c r="L4677" s="306">
        <v>0</v>
      </c>
      <c r="M4677" s="306">
        <v>0</v>
      </c>
      <c r="N4677" s="306">
        <v>0</v>
      </c>
    </row>
    <row r="4678" spans="1:14">
      <c r="A4678" s="259" t="s">
        <v>11</v>
      </c>
      <c r="B4678" s="259" t="s">
        <v>24</v>
      </c>
      <c r="C4678" s="259" t="s">
        <v>58</v>
      </c>
      <c r="D4678" s="259" t="s">
        <v>58</v>
      </c>
      <c r="E4678" s="259" t="s">
        <v>58</v>
      </c>
      <c r="F4678" s="259" t="s">
        <v>206</v>
      </c>
      <c r="G4678" s="259" t="s">
        <v>49</v>
      </c>
      <c r="H4678" s="306">
        <v>3500</v>
      </c>
      <c r="I4678" s="306">
        <v>3500</v>
      </c>
      <c r="J4678" s="306">
        <v>3500</v>
      </c>
      <c r="K4678" s="306">
        <v>3500</v>
      </c>
      <c r="L4678" s="306">
        <v>2326</v>
      </c>
      <c r="M4678" s="306">
        <v>2326</v>
      </c>
      <c r="N4678" s="306">
        <v>2326</v>
      </c>
    </row>
    <row r="4679" spans="1:14">
      <c r="A4679" s="259" t="s">
        <v>11</v>
      </c>
      <c r="B4679" s="259" t="s">
        <v>24</v>
      </c>
      <c r="C4679" s="259" t="s">
        <v>59</v>
      </c>
      <c r="D4679" s="259" t="s">
        <v>59</v>
      </c>
      <c r="E4679" s="259" t="s">
        <v>59</v>
      </c>
      <c r="F4679" s="259" t="s">
        <v>206</v>
      </c>
      <c r="G4679" s="259" t="s">
        <v>49</v>
      </c>
      <c r="H4679" s="306">
        <v>404.8</v>
      </c>
      <c r="I4679" s="306">
        <v>404.8</v>
      </c>
      <c r="J4679" s="306">
        <v>404.8</v>
      </c>
      <c r="K4679" s="306">
        <v>404.8</v>
      </c>
      <c r="L4679" s="306">
        <v>404.8</v>
      </c>
      <c r="M4679" s="306">
        <v>404.8</v>
      </c>
      <c r="N4679" s="306">
        <v>404.8</v>
      </c>
    </row>
    <row r="4680" spans="1:14">
      <c r="A4680" s="259" t="s">
        <v>11</v>
      </c>
      <c r="B4680" s="259" t="s">
        <v>24</v>
      </c>
      <c r="C4680" s="259" t="s">
        <v>60</v>
      </c>
      <c r="D4680" s="259" t="s">
        <v>60</v>
      </c>
      <c r="E4680" s="259" t="s">
        <v>60</v>
      </c>
      <c r="F4680" s="259" t="s">
        <v>206</v>
      </c>
      <c r="G4680" s="259" t="s">
        <v>49</v>
      </c>
      <c r="H4680" s="306">
        <v>1409.2809999999999</v>
      </c>
      <c r="I4680" s="306">
        <v>1739.5809999999999</v>
      </c>
      <c r="J4680" s="306">
        <v>1739.5809999999999</v>
      </c>
      <c r="K4680" s="306">
        <v>1739.5809999999999</v>
      </c>
      <c r="L4680" s="306">
        <v>1739.5809999999999</v>
      </c>
      <c r="M4680" s="306">
        <v>1739.5809999999999</v>
      </c>
      <c r="N4680" s="306">
        <v>1739.5809999999999</v>
      </c>
    </row>
    <row r="4681" spans="1:14">
      <c r="A4681" s="259" t="s">
        <v>11</v>
      </c>
      <c r="B4681" s="259" t="s">
        <v>24</v>
      </c>
      <c r="C4681" s="259" t="s">
        <v>61</v>
      </c>
      <c r="D4681" s="259" t="s">
        <v>61</v>
      </c>
      <c r="E4681" s="259" t="s">
        <v>61</v>
      </c>
      <c r="F4681" s="259" t="s">
        <v>206</v>
      </c>
      <c r="G4681" s="259" t="s">
        <v>49</v>
      </c>
      <c r="H4681" s="306">
        <v>9</v>
      </c>
      <c r="I4681" s="306">
        <v>9</v>
      </c>
      <c r="J4681" s="306">
        <v>9</v>
      </c>
      <c r="K4681" s="306">
        <v>9</v>
      </c>
      <c r="L4681" s="306">
        <v>9</v>
      </c>
      <c r="M4681" s="306">
        <v>9</v>
      </c>
      <c r="N4681" s="306">
        <v>9</v>
      </c>
    </row>
    <row r="4682" spans="1:14">
      <c r="A4682" s="259" t="s">
        <v>11</v>
      </c>
      <c r="B4682" s="259" t="s">
        <v>24</v>
      </c>
      <c r="C4682" s="259" t="s">
        <v>63</v>
      </c>
      <c r="D4682" s="259" t="s">
        <v>63</v>
      </c>
      <c r="E4682" s="259" t="s">
        <v>63</v>
      </c>
      <c r="F4682" s="259" t="s">
        <v>206</v>
      </c>
      <c r="G4682" s="259" t="s">
        <v>49</v>
      </c>
      <c r="H4682" s="306">
        <v>145.30000000000001</v>
      </c>
      <c r="I4682" s="306">
        <v>195.3</v>
      </c>
      <c r="J4682" s="306">
        <v>195.3</v>
      </c>
      <c r="K4682" s="306">
        <v>195.3</v>
      </c>
      <c r="L4682" s="306">
        <v>195.3</v>
      </c>
      <c r="M4682" s="306">
        <v>195.3</v>
      </c>
      <c r="N4682" s="306">
        <v>195.3</v>
      </c>
    </row>
    <row r="4683" spans="1:14">
      <c r="A4683" s="259" t="s">
        <v>11</v>
      </c>
      <c r="B4683" s="259" t="s">
        <v>24</v>
      </c>
      <c r="C4683" s="259" t="s">
        <v>64</v>
      </c>
      <c r="D4683" s="259" t="s">
        <v>64</v>
      </c>
      <c r="E4683" s="259" t="s">
        <v>64</v>
      </c>
      <c r="F4683" s="259" t="s">
        <v>206</v>
      </c>
      <c r="G4683" s="259" t="s">
        <v>49</v>
      </c>
      <c r="H4683" s="306">
        <v>251.33099999999999</v>
      </c>
      <c r="I4683" s="306">
        <v>218.875</v>
      </c>
      <c r="J4683" s="306">
        <v>218.875</v>
      </c>
      <c r="K4683" s="306">
        <v>210.875</v>
      </c>
      <c r="L4683" s="306">
        <v>210.875</v>
      </c>
      <c r="M4683" s="306">
        <v>210.875</v>
      </c>
      <c r="N4683" s="306">
        <v>210.875</v>
      </c>
    </row>
    <row r="4684" spans="1:14">
      <c r="A4684" s="259" t="s">
        <v>11</v>
      </c>
      <c r="B4684" s="259" t="s">
        <v>24</v>
      </c>
      <c r="C4684" s="259" t="s">
        <v>54</v>
      </c>
      <c r="D4684" s="259" t="s">
        <v>72</v>
      </c>
      <c r="E4684" s="259" t="s">
        <v>72</v>
      </c>
      <c r="F4684" s="259" t="s">
        <v>206</v>
      </c>
      <c r="G4684" s="259" t="s">
        <v>49</v>
      </c>
      <c r="H4684" s="306">
        <v>0</v>
      </c>
      <c r="I4684" s="306">
        <v>0</v>
      </c>
      <c r="J4684" s="306">
        <v>0</v>
      </c>
      <c r="K4684" s="306">
        <v>0</v>
      </c>
      <c r="L4684" s="306">
        <v>0</v>
      </c>
      <c r="M4684" s="306">
        <v>0</v>
      </c>
      <c r="N4684" s="306">
        <v>0</v>
      </c>
    </row>
    <row r="4685" spans="1:14">
      <c r="A4685" s="259" t="s">
        <v>11</v>
      </c>
      <c r="B4685" s="259" t="s">
        <v>24</v>
      </c>
      <c r="C4685" s="259" t="s">
        <v>55</v>
      </c>
      <c r="D4685" s="259" t="s">
        <v>73</v>
      </c>
      <c r="E4685" s="259" t="s">
        <v>73</v>
      </c>
      <c r="F4685" s="259" t="s">
        <v>206</v>
      </c>
      <c r="G4685" s="259" t="s">
        <v>49</v>
      </c>
      <c r="H4685" s="306">
        <v>0</v>
      </c>
      <c r="I4685" s="306">
        <v>0</v>
      </c>
      <c r="J4685" s="306">
        <v>5</v>
      </c>
      <c r="K4685" s="306">
        <v>5</v>
      </c>
      <c r="L4685" s="306">
        <v>5</v>
      </c>
      <c r="M4685" s="306">
        <v>5</v>
      </c>
      <c r="N4685" s="306">
        <v>5</v>
      </c>
    </row>
    <row r="4686" spans="1:14">
      <c r="A4686" s="259" t="s">
        <v>11</v>
      </c>
      <c r="B4686" s="259" t="s">
        <v>24</v>
      </c>
      <c r="C4686" s="259" t="s">
        <v>57</v>
      </c>
      <c r="D4686" s="259" t="s">
        <v>74</v>
      </c>
      <c r="E4686" s="259" t="s">
        <v>74</v>
      </c>
      <c r="F4686" s="259" t="s">
        <v>206</v>
      </c>
      <c r="G4686" s="259" t="s">
        <v>49</v>
      </c>
      <c r="H4686" s="306">
        <v>0</v>
      </c>
      <c r="I4686" s="306">
        <v>0</v>
      </c>
      <c r="J4686" s="306">
        <v>0</v>
      </c>
      <c r="K4686" s="306">
        <v>0</v>
      </c>
      <c r="L4686" s="306">
        <v>0</v>
      </c>
      <c r="M4686" s="306">
        <v>0</v>
      </c>
      <c r="N4686" s="306">
        <v>0</v>
      </c>
    </row>
    <row r="4687" spans="1:14">
      <c r="A4687" s="259" t="s">
        <v>11</v>
      </c>
      <c r="B4687" s="259" t="s">
        <v>24</v>
      </c>
      <c r="C4687" s="259" t="s">
        <v>64</v>
      </c>
      <c r="D4687" s="259" t="s">
        <v>75</v>
      </c>
      <c r="E4687" s="259" t="s">
        <v>75</v>
      </c>
      <c r="F4687" s="259" t="s">
        <v>206</v>
      </c>
      <c r="G4687" s="259" t="s">
        <v>49</v>
      </c>
      <c r="H4687" s="306">
        <v>0</v>
      </c>
      <c r="I4687" s="306">
        <v>0</v>
      </c>
      <c r="J4687" s="306">
        <v>0</v>
      </c>
      <c r="K4687" s="306">
        <v>0</v>
      </c>
      <c r="L4687" s="306">
        <v>0</v>
      </c>
      <c r="M4687" s="306">
        <v>0</v>
      </c>
      <c r="N4687" s="306">
        <v>0</v>
      </c>
    </row>
    <row r="4688" spans="1:14">
      <c r="A4688" s="259" t="s">
        <v>11</v>
      </c>
      <c r="B4688" s="259" t="s">
        <v>24</v>
      </c>
      <c r="C4688" s="259" t="s">
        <v>60</v>
      </c>
      <c r="D4688" s="259" t="s">
        <v>76</v>
      </c>
      <c r="E4688" s="259" t="s">
        <v>76</v>
      </c>
      <c r="F4688" s="259" t="s">
        <v>206</v>
      </c>
      <c r="G4688" s="259" t="s">
        <v>49</v>
      </c>
      <c r="H4688" s="306">
        <v>0</v>
      </c>
      <c r="I4688" s="306">
        <v>0</v>
      </c>
      <c r="J4688" s="306">
        <v>0</v>
      </c>
      <c r="K4688" s="306">
        <v>0</v>
      </c>
      <c r="L4688" s="306">
        <v>0</v>
      </c>
      <c r="M4688" s="306">
        <v>0</v>
      </c>
      <c r="N4688" s="306">
        <v>2871.400001</v>
      </c>
    </row>
    <row r="4689" spans="1:14">
      <c r="A4689" s="259" t="s">
        <v>11</v>
      </c>
      <c r="B4689" s="259" t="s">
        <v>24</v>
      </c>
      <c r="C4689" s="259" t="s">
        <v>61</v>
      </c>
      <c r="D4689" s="259" t="s">
        <v>77</v>
      </c>
      <c r="E4689" s="259" t="s">
        <v>77</v>
      </c>
      <c r="F4689" s="259" t="s">
        <v>206</v>
      </c>
      <c r="G4689" s="259" t="s">
        <v>49</v>
      </c>
      <c r="H4689" s="306">
        <v>0</v>
      </c>
      <c r="I4689" s="306">
        <v>0</v>
      </c>
      <c r="J4689" s="306">
        <v>0</v>
      </c>
      <c r="K4689" s="306">
        <v>0</v>
      </c>
      <c r="L4689" s="306">
        <v>0</v>
      </c>
      <c r="M4689" s="306">
        <v>0</v>
      </c>
      <c r="N4689" s="306">
        <v>0</v>
      </c>
    </row>
    <row r="4690" spans="1:14">
      <c r="A4690" s="259" t="s">
        <v>11</v>
      </c>
      <c r="B4690" s="259" t="s">
        <v>24</v>
      </c>
      <c r="C4690" s="259" t="s">
        <v>62</v>
      </c>
      <c r="D4690" s="259" t="s">
        <v>78</v>
      </c>
      <c r="E4690" s="259" t="s">
        <v>78</v>
      </c>
      <c r="F4690" s="259" t="s">
        <v>206</v>
      </c>
      <c r="G4690" s="259" t="s">
        <v>49</v>
      </c>
      <c r="H4690" s="306">
        <v>0</v>
      </c>
      <c r="I4690" s="306">
        <v>0</v>
      </c>
      <c r="J4690" s="306">
        <v>1148</v>
      </c>
      <c r="K4690" s="306">
        <v>4890</v>
      </c>
      <c r="L4690" s="306">
        <v>7000</v>
      </c>
      <c r="M4690" s="306">
        <v>7000</v>
      </c>
      <c r="N4690" s="306">
        <v>11000</v>
      </c>
    </row>
    <row r="4691" spans="1:14">
      <c r="A4691" s="259" t="s">
        <v>11</v>
      </c>
      <c r="B4691" s="259" t="s">
        <v>24</v>
      </c>
      <c r="C4691" s="259" t="s">
        <v>63</v>
      </c>
      <c r="D4691" s="259" t="s">
        <v>79</v>
      </c>
      <c r="E4691" s="259" t="s">
        <v>79</v>
      </c>
      <c r="F4691" s="259" t="s">
        <v>206</v>
      </c>
      <c r="G4691" s="259" t="s">
        <v>49</v>
      </c>
      <c r="H4691" s="306">
        <v>2305.0000009999999</v>
      </c>
      <c r="I4691" s="306">
        <v>2305.0000009999999</v>
      </c>
      <c r="J4691" s="306">
        <v>2305.0000009999999</v>
      </c>
      <c r="K4691" s="306">
        <v>2305.0000009999999</v>
      </c>
      <c r="L4691" s="306">
        <v>2305.0000009999999</v>
      </c>
      <c r="M4691" s="306">
        <v>2305.0000009999999</v>
      </c>
      <c r="N4691" s="306">
        <v>2305.0000009999999</v>
      </c>
    </row>
    <row r="4692" spans="1:14">
      <c r="A4692" s="259" t="s">
        <v>11</v>
      </c>
      <c r="B4692" s="259" t="s">
        <v>24</v>
      </c>
      <c r="C4692" s="259" t="s">
        <v>60</v>
      </c>
      <c r="D4692" s="259" t="s">
        <v>76</v>
      </c>
      <c r="E4692" s="259" t="s">
        <v>207</v>
      </c>
      <c r="F4692" s="259" t="s">
        <v>206</v>
      </c>
      <c r="G4692" s="259" t="s">
        <v>49</v>
      </c>
      <c r="H4692" s="306">
        <v>0</v>
      </c>
      <c r="I4692" s="306">
        <v>0</v>
      </c>
      <c r="J4692" s="306">
        <v>0</v>
      </c>
      <c r="K4692" s="306">
        <v>0</v>
      </c>
      <c r="L4692" s="306">
        <v>0</v>
      </c>
      <c r="M4692" s="306">
        <v>0</v>
      </c>
      <c r="N4692" s="306">
        <v>0</v>
      </c>
    </row>
    <row r="4693" spans="1:14">
      <c r="A4693" s="259" t="s">
        <v>11</v>
      </c>
      <c r="B4693" s="259" t="s">
        <v>24</v>
      </c>
      <c r="C4693" s="259" t="s">
        <v>63</v>
      </c>
      <c r="D4693" s="259" t="s">
        <v>79</v>
      </c>
      <c r="E4693" s="259" t="s">
        <v>208</v>
      </c>
      <c r="F4693" s="259" t="s">
        <v>206</v>
      </c>
      <c r="G4693" s="259" t="s">
        <v>49</v>
      </c>
      <c r="H4693" s="306">
        <v>0</v>
      </c>
      <c r="I4693" s="306">
        <v>0</v>
      </c>
      <c r="J4693" s="306">
        <v>0</v>
      </c>
      <c r="K4693" s="306">
        <v>0</v>
      </c>
      <c r="L4693" s="306">
        <v>0</v>
      </c>
      <c r="M4693" s="306">
        <v>0</v>
      </c>
      <c r="N4693" s="306">
        <v>0</v>
      </c>
    </row>
    <row r="4694" spans="1:14">
      <c r="A4694" s="259" t="s">
        <v>11</v>
      </c>
      <c r="B4694" s="259" t="s">
        <v>24</v>
      </c>
      <c r="C4694" s="259" t="s">
        <v>65</v>
      </c>
      <c r="D4694" s="259" t="s">
        <v>209</v>
      </c>
      <c r="E4694" s="259" t="s">
        <v>80</v>
      </c>
      <c r="F4694" s="259" t="s">
        <v>206</v>
      </c>
      <c r="G4694" s="259" t="s">
        <v>49</v>
      </c>
      <c r="H4694" s="306">
        <v>0</v>
      </c>
      <c r="I4694" s="306">
        <v>0</v>
      </c>
      <c r="J4694" s="306">
        <v>0</v>
      </c>
      <c r="K4694" s="306">
        <v>0</v>
      </c>
      <c r="L4694" s="306">
        <v>0</v>
      </c>
      <c r="M4694" s="306">
        <v>0</v>
      </c>
      <c r="N4694" s="306">
        <v>0</v>
      </c>
    </row>
    <row r="4695" spans="1:14">
      <c r="A4695" s="259" t="s">
        <v>11</v>
      </c>
      <c r="B4695" s="259" t="s">
        <v>24</v>
      </c>
      <c r="C4695" s="259" t="s">
        <v>65</v>
      </c>
      <c r="D4695" s="259" t="s">
        <v>209</v>
      </c>
      <c r="E4695" s="259" t="s">
        <v>81</v>
      </c>
      <c r="F4695" s="259" t="s">
        <v>206</v>
      </c>
      <c r="G4695" s="259" t="s">
        <v>49</v>
      </c>
      <c r="H4695" s="306">
        <v>0</v>
      </c>
      <c r="I4695" s="306">
        <v>0</v>
      </c>
      <c r="J4695" s="306">
        <v>0</v>
      </c>
      <c r="K4695" s="306">
        <v>0</v>
      </c>
      <c r="L4695" s="306">
        <v>0</v>
      </c>
      <c r="M4695" s="306">
        <v>0</v>
      </c>
      <c r="N4695" s="306">
        <v>0</v>
      </c>
    </row>
    <row r="4696" spans="1:14">
      <c r="A4696" s="259" t="s">
        <v>11</v>
      </c>
      <c r="B4696" s="259" t="s">
        <v>24</v>
      </c>
      <c r="C4696" s="259" t="s">
        <v>82</v>
      </c>
      <c r="D4696" s="259" t="s">
        <v>82</v>
      </c>
      <c r="E4696" s="259" t="s">
        <v>82</v>
      </c>
      <c r="F4696" s="259" t="s">
        <v>206</v>
      </c>
      <c r="G4696" s="259" t="s">
        <v>49</v>
      </c>
      <c r="H4696" s="306">
        <v>0</v>
      </c>
      <c r="I4696" s="306">
        <v>0</v>
      </c>
      <c r="J4696" s="306">
        <v>0</v>
      </c>
      <c r="K4696" s="306">
        <v>0</v>
      </c>
      <c r="L4696" s="306">
        <v>0</v>
      </c>
      <c r="M4696" s="306">
        <v>0</v>
      </c>
      <c r="N4696" s="306">
        <v>0</v>
      </c>
    </row>
    <row r="4697" spans="1:14">
      <c r="A4697" s="259" t="s">
        <v>11</v>
      </c>
      <c r="B4697" s="259" t="s">
        <v>24</v>
      </c>
      <c r="C4697" s="259" t="s">
        <v>83</v>
      </c>
      <c r="D4697" s="259" t="s">
        <v>83</v>
      </c>
      <c r="E4697" s="259" t="s">
        <v>83</v>
      </c>
      <c r="F4697" s="259" t="s">
        <v>206</v>
      </c>
      <c r="G4697" s="259" t="s">
        <v>49</v>
      </c>
      <c r="H4697" s="306">
        <v>0</v>
      </c>
      <c r="I4697" s="306">
        <v>0</v>
      </c>
      <c r="J4697" s="306">
        <v>0</v>
      </c>
      <c r="K4697" s="306">
        <v>0</v>
      </c>
      <c r="L4697" s="306">
        <v>0</v>
      </c>
      <c r="M4697" s="306">
        <v>0</v>
      </c>
      <c r="N4697" s="306">
        <v>0</v>
      </c>
    </row>
    <row r="4698" spans="1:14">
      <c r="A4698" s="259" t="s">
        <v>11</v>
      </c>
      <c r="B4698" s="259" t="s">
        <v>24</v>
      </c>
      <c r="C4698" s="259" t="s">
        <v>84</v>
      </c>
      <c r="D4698" s="259" t="s">
        <v>84</v>
      </c>
      <c r="E4698" s="259" t="s">
        <v>84</v>
      </c>
      <c r="F4698" s="259" t="s">
        <v>206</v>
      </c>
      <c r="G4698" s="259" t="s">
        <v>49</v>
      </c>
      <c r="H4698" s="306">
        <v>0</v>
      </c>
      <c r="I4698" s="306">
        <v>0</v>
      </c>
      <c r="J4698" s="306">
        <v>0</v>
      </c>
      <c r="K4698" s="306">
        <v>0</v>
      </c>
      <c r="L4698" s="306">
        <v>0</v>
      </c>
      <c r="M4698" s="306">
        <v>0</v>
      </c>
      <c r="N4698" s="306">
        <v>0</v>
      </c>
    </row>
    <row r="4699" spans="1:14">
      <c r="A4699" s="259" t="s">
        <v>11</v>
      </c>
      <c r="B4699" s="259" t="s">
        <v>24</v>
      </c>
      <c r="C4699" s="259" t="s">
        <v>85</v>
      </c>
      <c r="D4699" s="259" t="s">
        <v>85</v>
      </c>
      <c r="E4699" s="259" t="s">
        <v>85</v>
      </c>
      <c r="F4699" s="259" t="s">
        <v>206</v>
      </c>
      <c r="G4699" s="259" t="s">
        <v>49</v>
      </c>
      <c r="H4699" s="306">
        <v>0</v>
      </c>
      <c r="I4699" s="306">
        <v>0</v>
      </c>
      <c r="J4699" s="306">
        <v>0</v>
      </c>
      <c r="K4699" s="306">
        <v>0</v>
      </c>
      <c r="L4699" s="306">
        <v>0</v>
      </c>
      <c r="M4699" s="306">
        <v>0</v>
      </c>
      <c r="N4699" s="306">
        <v>0</v>
      </c>
    </row>
    <row r="4700" spans="1:14">
      <c r="A4700" s="259" t="s">
        <v>11</v>
      </c>
      <c r="B4700" s="259" t="s">
        <v>24</v>
      </c>
      <c r="C4700" s="259" t="s">
        <v>87</v>
      </c>
      <c r="D4700" s="259" t="s">
        <v>87</v>
      </c>
      <c r="E4700" s="259" t="s">
        <v>87</v>
      </c>
      <c r="F4700" s="259" t="s">
        <v>206</v>
      </c>
      <c r="G4700" s="259" t="s">
        <v>49</v>
      </c>
      <c r="H4700" s="306">
        <v>0</v>
      </c>
      <c r="I4700" s="306">
        <v>32.456000000000003</v>
      </c>
      <c r="J4700" s="306">
        <v>32.456000000000003</v>
      </c>
      <c r="K4700" s="306">
        <v>40.456000000000003</v>
      </c>
      <c r="L4700" s="306">
        <v>40.456000000000003</v>
      </c>
      <c r="M4700" s="306">
        <v>40.456000000000003</v>
      </c>
      <c r="N4700" s="306">
        <v>40.456000000000003</v>
      </c>
    </row>
    <row r="4701" spans="1:14">
      <c r="A4701" s="259" t="s">
        <v>11</v>
      </c>
      <c r="B4701" s="259" t="s">
        <v>24</v>
      </c>
      <c r="C4701" s="259" t="s">
        <v>88</v>
      </c>
      <c r="D4701" s="259" t="s">
        <v>88</v>
      </c>
      <c r="E4701" s="259" t="s">
        <v>88</v>
      </c>
      <c r="F4701" s="259" t="s">
        <v>206</v>
      </c>
      <c r="G4701" s="259" t="s">
        <v>49</v>
      </c>
      <c r="H4701" s="306">
        <v>0</v>
      </c>
      <c r="I4701" s="306">
        <v>0</v>
      </c>
      <c r="J4701" s="306">
        <v>0</v>
      </c>
      <c r="K4701" s="306">
        <v>0</v>
      </c>
      <c r="L4701" s="306">
        <v>1174</v>
      </c>
      <c r="M4701" s="306">
        <v>1174</v>
      </c>
      <c r="N4701" s="306">
        <v>1174</v>
      </c>
    </row>
    <row r="4702" spans="1:14">
      <c r="A4702" s="259" t="s">
        <v>11</v>
      </c>
      <c r="B4702" s="259" t="s">
        <v>25</v>
      </c>
      <c r="C4702" s="259" t="s">
        <v>48</v>
      </c>
      <c r="D4702" s="259" t="s">
        <v>48</v>
      </c>
      <c r="E4702" s="259" t="s">
        <v>48</v>
      </c>
      <c r="F4702" s="259" t="s">
        <v>206</v>
      </c>
      <c r="G4702" s="259" t="s">
        <v>49</v>
      </c>
      <c r="H4702" s="306">
        <v>0</v>
      </c>
      <c r="I4702" s="306">
        <v>0</v>
      </c>
      <c r="J4702" s="306">
        <v>0</v>
      </c>
      <c r="K4702" s="306">
        <v>0</v>
      </c>
      <c r="L4702" s="306">
        <v>0</v>
      </c>
      <c r="M4702" s="306">
        <v>0</v>
      </c>
      <c r="N4702" s="306">
        <v>0</v>
      </c>
    </row>
    <row r="4703" spans="1:14">
      <c r="A4703" s="259" t="s">
        <v>11</v>
      </c>
      <c r="B4703" s="259" t="s">
        <v>25</v>
      </c>
      <c r="C4703" s="259" t="s">
        <v>53</v>
      </c>
      <c r="D4703" s="259" t="s">
        <v>53</v>
      </c>
      <c r="E4703" s="259" t="s">
        <v>53</v>
      </c>
      <c r="F4703" s="259" t="s">
        <v>206</v>
      </c>
      <c r="G4703" s="259" t="s">
        <v>49</v>
      </c>
      <c r="H4703" s="306">
        <v>0</v>
      </c>
      <c r="I4703" s="306">
        <v>0</v>
      </c>
      <c r="J4703" s="306">
        <v>0</v>
      </c>
      <c r="K4703" s="306">
        <v>0</v>
      </c>
      <c r="L4703" s="306">
        <v>0</v>
      </c>
      <c r="M4703" s="306">
        <v>0</v>
      </c>
      <c r="N4703" s="306">
        <v>0</v>
      </c>
    </row>
    <row r="4704" spans="1:14">
      <c r="A4704" s="259" t="s">
        <v>11</v>
      </c>
      <c r="B4704" s="259" t="s">
        <v>25</v>
      </c>
      <c r="C4704" s="259" t="s">
        <v>54</v>
      </c>
      <c r="D4704" s="259" t="s">
        <v>54</v>
      </c>
      <c r="E4704" s="259" t="s">
        <v>54</v>
      </c>
      <c r="F4704" s="259" t="s">
        <v>206</v>
      </c>
      <c r="G4704" s="259" t="s">
        <v>49</v>
      </c>
      <c r="H4704" s="306">
        <v>11173.93793</v>
      </c>
      <c r="I4704" s="306">
        <v>10568.111800000001</v>
      </c>
      <c r="J4704" s="306">
        <v>10568.111800000001</v>
      </c>
      <c r="K4704" s="306">
        <v>10568.111800000001</v>
      </c>
      <c r="L4704" s="306">
        <v>10568.111800000001</v>
      </c>
      <c r="M4704" s="306">
        <v>10568.111800000001</v>
      </c>
      <c r="N4704" s="306">
        <v>10568.111800000001</v>
      </c>
    </row>
    <row r="4705" spans="1:14">
      <c r="A4705" s="259" t="s">
        <v>11</v>
      </c>
      <c r="B4705" s="259" t="s">
        <v>25</v>
      </c>
      <c r="C4705" s="259" t="s">
        <v>55</v>
      </c>
      <c r="D4705" s="259" t="s">
        <v>55</v>
      </c>
      <c r="E4705" s="259" t="s">
        <v>55</v>
      </c>
      <c r="F4705" s="259" t="s">
        <v>206</v>
      </c>
      <c r="G4705" s="259" t="s">
        <v>49</v>
      </c>
      <c r="H4705" s="306">
        <v>4215.5420000000004</v>
      </c>
      <c r="I4705" s="306">
        <v>4113.2420000000002</v>
      </c>
      <c r="J4705" s="306">
        <v>4113.2420000000002</v>
      </c>
      <c r="K4705" s="306">
        <v>3211.7420000000002</v>
      </c>
      <c r="L4705" s="306">
        <v>1867.492</v>
      </c>
      <c r="M4705" s="306">
        <v>1867.492</v>
      </c>
      <c r="N4705" s="306">
        <v>7489.2420000000002</v>
      </c>
    </row>
    <row r="4706" spans="1:14">
      <c r="A4706" s="259" t="s">
        <v>11</v>
      </c>
      <c r="B4706" s="259" t="s">
        <v>25</v>
      </c>
      <c r="C4706" s="259" t="s">
        <v>56</v>
      </c>
      <c r="D4706" s="259" t="s">
        <v>56</v>
      </c>
      <c r="E4706" s="259" t="s">
        <v>56</v>
      </c>
      <c r="F4706" s="259" t="s">
        <v>206</v>
      </c>
      <c r="G4706" s="259" t="s">
        <v>49</v>
      </c>
      <c r="H4706" s="306">
        <v>10594.453079999999</v>
      </c>
      <c r="I4706" s="306">
        <v>10100.037420000001</v>
      </c>
      <c r="J4706" s="306">
        <v>6202.7743</v>
      </c>
      <c r="K4706" s="306">
        <v>6202.7743</v>
      </c>
      <c r="L4706" s="306">
        <v>442.19159999999999</v>
      </c>
      <c r="M4706" s="306">
        <v>46.5</v>
      </c>
      <c r="N4706" s="306">
        <v>46.5</v>
      </c>
    </row>
    <row r="4707" spans="1:14">
      <c r="A4707" s="259" t="s">
        <v>11</v>
      </c>
      <c r="B4707" s="259" t="s">
        <v>25</v>
      </c>
      <c r="C4707" s="259" t="s">
        <v>57</v>
      </c>
      <c r="D4707" s="259" t="s">
        <v>57</v>
      </c>
      <c r="E4707" s="259" t="s">
        <v>57</v>
      </c>
      <c r="F4707" s="259" t="s">
        <v>206</v>
      </c>
      <c r="G4707" s="259" t="s">
        <v>49</v>
      </c>
      <c r="H4707" s="306">
        <v>0</v>
      </c>
      <c r="I4707" s="306">
        <v>0</v>
      </c>
      <c r="J4707" s="306">
        <v>0</v>
      </c>
      <c r="K4707" s="306">
        <v>0</v>
      </c>
      <c r="L4707" s="306">
        <v>0</v>
      </c>
      <c r="M4707" s="306">
        <v>0</v>
      </c>
      <c r="N4707" s="306">
        <v>0</v>
      </c>
    </row>
    <row r="4708" spans="1:14">
      <c r="A4708" s="259" t="s">
        <v>11</v>
      </c>
      <c r="B4708" s="259" t="s">
        <v>25</v>
      </c>
      <c r="C4708" s="259" t="s">
        <v>58</v>
      </c>
      <c r="D4708" s="259" t="s">
        <v>58</v>
      </c>
      <c r="E4708" s="259" t="s">
        <v>58</v>
      </c>
      <c r="F4708" s="259" t="s">
        <v>206</v>
      </c>
      <c r="G4708" s="259" t="s">
        <v>49</v>
      </c>
      <c r="H4708" s="306">
        <v>3333.6</v>
      </c>
      <c r="I4708" s="306">
        <v>3333.6</v>
      </c>
      <c r="J4708" s="306">
        <v>3333.6</v>
      </c>
      <c r="K4708" s="306">
        <v>3333.6</v>
      </c>
      <c r="L4708" s="306">
        <v>3333.6</v>
      </c>
      <c r="M4708" s="306">
        <v>3333.6</v>
      </c>
      <c r="N4708" s="306">
        <v>3333.6</v>
      </c>
    </row>
    <row r="4709" spans="1:14">
      <c r="A4709" s="259" t="s">
        <v>11</v>
      </c>
      <c r="B4709" s="259" t="s">
        <v>25</v>
      </c>
      <c r="C4709" s="259" t="s">
        <v>59</v>
      </c>
      <c r="D4709" s="259" t="s">
        <v>59</v>
      </c>
      <c r="E4709" s="259" t="s">
        <v>59</v>
      </c>
      <c r="F4709" s="259" t="s">
        <v>206</v>
      </c>
      <c r="G4709" s="259" t="s">
        <v>49</v>
      </c>
      <c r="H4709" s="306">
        <v>5704.7449999999999</v>
      </c>
      <c r="I4709" s="306">
        <v>5704.7449999999999</v>
      </c>
      <c r="J4709" s="306">
        <v>5704.7449999999999</v>
      </c>
      <c r="K4709" s="306">
        <v>5704.7449999999999</v>
      </c>
      <c r="L4709" s="306">
        <v>5704.7449999999999</v>
      </c>
      <c r="M4709" s="306">
        <v>5704.7449999999999</v>
      </c>
      <c r="N4709" s="306">
        <v>5704.7449999999999</v>
      </c>
    </row>
    <row r="4710" spans="1:14">
      <c r="A4710" s="259" t="s">
        <v>11</v>
      </c>
      <c r="B4710" s="259" t="s">
        <v>25</v>
      </c>
      <c r="C4710" s="259" t="s">
        <v>60</v>
      </c>
      <c r="D4710" s="259" t="s">
        <v>60</v>
      </c>
      <c r="E4710" s="259" t="s">
        <v>60</v>
      </c>
      <c r="F4710" s="259" t="s">
        <v>206</v>
      </c>
      <c r="G4710" s="259" t="s">
        <v>49</v>
      </c>
      <c r="H4710" s="306">
        <v>13433</v>
      </c>
      <c r="I4710" s="306">
        <v>19828</v>
      </c>
      <c r="J4710" s="306">
        <v>22339</v>
      </c>
      <c r="K4710" s="306">
        <v>25088</v>
      </c>
      <c r="L4710" s="306">
        <v>29213</v>
      </c>
      <c r="M4710" s="306">
        <v>34259</v>
      </c>
      <c r="N4710" s="306">
        <v>41831</v>
      </c>
    </row>
    <row r="4711" spans="1:14">
      <c r="A4711" s="259" t="s">
        <v>11</v>
      </c>
      <c r="B4711" s="259" t="s">
        <v>25</v>
      </c>
      <c r="C4711" s="259" t="s">
        <v>61</v>
      </c>
      <c r="D4711" s="259" t="s">
        <v>61</v>
      </c>
      <c r="E4711" s="259" t="s">
        <v>61</v>
      </c>
      <c r="F4711" s="259" t="s">
        <v>206</v>
      </c>
      <c r="G4711" s="259" t="s">
        <v>49</v>
      </c>
      <c r="H4711" s="306">
        <v>4055</v>
      </c>
      <c r="I4711" s="306">
        <v>4190</v>
      </c>
      <c r="J4711" s="306">
        <v>8234</v>
      </c>
      <c r="K4711" s="306">
        <v>9571</v>
      </c>
      <c r="L4711" s="306">
        <v>11579</v>
      </c>
      <c r="M4711" s="306">
        <v>12801</v>
      </c>
      <c r="N4711" s="306">
        <v>14634</v>
      </c>
    </row>
    <row r="4712" spans="1:14">
      <c r="A4712" s="259" t="s">
        <v>11</v>
      </c>
      <c r="B4712" s="259" t="s">
        <v>25</v>
      </c>
      <c r="C4712" s="259" t="s">
        <v>62</v>
      </c>
      <c r="D4712" s="259" t="s">
        <v>62</v>
      </c>
      <c r="E4712" s="259" t="s">
        <v>62</v>
      </c>
      <c r="F4712" s="259" t="s">
        <v>206</v>
      </c>
      <c r="G4712" s="259" t="s">
        <v>49</v>
      </c>
      <c r="H4712" s="306">
        <v>1054</v>
      </c>
      <c r="I4712" s="306">
        <v>4142</v>
      </c>
      <c r="J4712" s="306">
        <v>6200</v>
      </c>
      <c r="K4712" s="306">
        <v>8126</v>
      </c>
      <c r="L4712" s="306">
        <v>11015</v>
      </c>
      <c r="M4712" s="306">
        <v>12551</v>
      </c>
      <c r="N4712" s="306">
        <v>14855</v>
      </c>
    </row>
    <row r="4713" spans="1:14">
      <c r="A4713" s="259" t="s">
        <v>11</v>
      </c>
      <c r="B4713" s="259" t="s">
        <v>25</v>
      </c>
      <c r="C4713" s="259" t="s">
        <v>63</v>
      </c>
      <c r="D4713" s="259" t="s">
        <v>63</v>
      </c>
      <c r="E4713" s="259" t="s">
        <v>63</v>
      </c>
      <c r="F4713" s="259" t="s">
        <v>206</v>
      </c>
      <c r="G4713" s="259" t="s">
        <v>49</v>
      </c>
      <c r="H4713" s="306">
        <v>1802</v>
      </c>
      <c r="I4713" s="306">
        <v>2702</v>
      </c>
      <c r="J4713" s="306">
        <v>3302</v>
      </c>
      <c r="K4713" s="306">
        <v>6409.85</v>
      </c>
      <c r="L4713" s="306">
        <v>11071.65</v>
      </c>
      <c r="M4713" s="306">
        <v>12382.01</v>
      </c>
      <c r="N4713" s="306">
        <v>14347.56</v>
      </c>
    </row>
    <row r="4714" spans="1:14">
      <c r="A4714" s="259" t="s">
        <v>11</v>
      </c>
      <c r="B4714" s="259" t="s">
        <v>25</v>
      </c>
      <c r="C4714" s="259" t="s">
        <v>64</v>
      </c>
      <c r="D4714" s="259" t="s">
        <v>64</v>
      </c>
      <c r="E4714" s="259" t="s">
        <v>64</v>
      </c>
      <c r="F4714" s="259" t="s">
        <v>206</v>
      </c>
      <c r="G4714" s="259" t="s">
        <v>49</v>
      </c>
      <c r="H4714" s="306">
        <v>516.16499999999996</v>
      </c>
      <c r="I4714" s="306">
        <v>516.16499999999996</v>
      </c>
      <c r="J4714" s="306">
        <v>516.16499999999996</v>
      </c>
      <c r="K4714" s="306">
        <v>516.16499999999996</v>
      </c>
      <c r="L4714" s="306">
        <v>516.16499999999996</v>
      </c>
      <c r="M4714" s="306">
        <v>516.16499999999996</v>
      </c>
      <c r="N4714" s="306">
        <v>106.3</v>
      </c>
    </row>
    <row r="4715" spans="1:14">
      <c r="A4715" s="259" t="s">
        <v>11</v>
      </c>
      <c r="B4715" s="259" t="s">
        <v>25</v>
      </c>
      <c r="C4715" s="259" t="s">
        <v>54</v>
      </c>
      <c r="D4715" s="259" t="s">
        <v>72</v>
      </c>
      <c r="E4715" s="259" t="s">
        <v>72</v>
      </c>
      <c r="F4715" s="259" t="s">
        <v>206</v>
      </c>
      <c r="G4715" s="259" t="s">
        <v>49</v>
      </c>
      <c r="H4715" s="306">
        <v>0</v>
      </c>
      <c r="I4715" s="306">
        <v>0</v>
      </c>
      <c r="J4715" s="306">
        <v>0</v>
      </c>
      <c r="K4715" s="306">
        <v>0</v>
      </c>
      <c r="L4715" s="306">
        <v>0</v>
      </c>
      <c r="M4715" s="306">
        <v>0</v>
      </c>
      <c r="N4715" s="306">
        <v>0</v>
      </c>
    </row>
    <row r="4716" spans="1:14">
      <c r="A4716" s="259" t="s">
        <v>11</v>
      </c>
      <c r="B4716" s="259" t="s">
        <v>25</v>
      </c>
      <c r="C4716" s="259" t="s">
        <v>55</v>
      </c>
      <c r="D4716" s="259" t="s">
        <v>73</v>
      </c>
      <c r="E4716" s="259" t="s">
        <v>73</v>
      </c>
      <c r="F4716" s="259" t="s">
        <v>206</v>
      </c>
      <c r="G4716" s="259" t="s">
        <v>49</v>
      </c>
      <c r="H4716" s="306">
        <v>0</v>
      </c>
      <c r="I4716" s="306">
        <v>0</v>
      </c>
      <c r="J4716" s="306">
        <v>0</v>
      </c>
      <c r="K4716" s="306">
        <v>0</v>
      </c>
      <c r="L4716" s="306">
        <v>0</v>
      </c>
      <c r="M4716" s="306">
        <v>0</v>
      </c>
      <c r="N4716" s="306">
        <v>0</v>
      </c>
    </row>
    <row r="4717" spans="1:14">
      <c r="A4717" s="259" t="s">
        <v>11</v>
      </c>
      <c r="B4717" s="259" t="s">
        <v>25</v>
      </c>
      <c r="C4717" s="259" t="s">
        <v>57</v>
      </c>
      <c r="D4717" s="259" t="s">
        <v>74</v>
      </c>
      <c r="E4717" s="259" t="s">
        <v>74</v>
      </c>
      <c r="F4717" s="259" t="s">
        <v>206</v>
      </c>
      <c r="G4717" s="259" t="s">
        <v>49</v>
      </c>
      <c r="H4717" s="306">
        <v>0</v>
      </c>
      <c r="I4717" s="306">
        <v>0</v>
      </c>
      <c r="J4717" s="306">
        <v>0</v>
      </c>
      <c r="K4717" s="306">
        <v>0</v>
      </c>
      <c r="L4717" s="306">
        <v>0</v>
      </c>
      <c r="M4717" s="306">
        <v>0</v>
      </c>
      <c r="N4717" s="306">
        <v>0</v>
      </c>
    </row>
    <row r="4718" spans="1:14">
      <c r="A4718" s="259" t="s">
        <v>11</v>
      </c>
      <c r="B4718" s="259" t="s">
        <v>25</v>
      </c>
      <c r="C4718" s="259" t="s">
        <v>64</v>
      </c>
      <c r="D4718" s="259" t="s">
        <v>75</v>
      </c>
      <c r="E4718" s="259" t="s">
        <v>75</v>
      </c>
      <c r="F4718" s="259" t="s">
        <v>206</v>
      </c>
      <c r="G4718" s="259" t="s">
        <v>49</v>
      </c>
      <c r="H4718" s="306">
        <v>0</v>
      </c>
      <c r="I4718" s="306">
        <v>0</v>
      </c>
      <c r="J4718" s="306">
        <v>0</v>
      </c>
      <c r="K4718" s="306">
        <v>0</v>
      </c>
      <c r="L4718" s="306">
        <v>157.724075</v>
      </c>
      <c r="M4718" s="306">
        <v>157.724075</v>
      </c>
      <c r="N4718" s="306">
        <v>157.724075</v>
      </c>
    </row>
    <row r="4719" spans="1:14">
      <c r="A4719" s="259" t="s">
        <v>11</v>
      </c>
      <c r="B4719" s="259" t="s">
        <v>25</v>
      </c>
      <c r="C4719" s="259" t="s">
        <v>60</v>
      </c>
      <c r="D4719" s="259" t="s">
        <v>76</v>
      </c>
      <c r="E4719" s="259" t="s">
        <v>76</v>
      </c>
      <c r="F4719" s="259" t="s">
        <v>206</v>
      </c>
      <c r="G4719" s="259" t="s">
        <v>49</v>
      </c>
      <c r="H4719" s="306">
        <v>0</v>
      </c>
      <c r="I4719" s="306">
        <v>0</v>
      </c>
      <c r="J4719" s="306">
        <v>0</v>
      </c>
      <c r="K4719" s="306">
        <v>0</v>
      </c>
      <c r="L4719" s="306">
        <v>0</v>
      </c>
      <c r="M4719" s="306">
        <v>0</v>
      </c>
      <c r="N4719" s="306">
        <v>0</v>
      </c>
    </row>
    <row r="4720" spans="1:14">
      <c r="A4720" s="259" t="s">
        <v>11</v>
      </c>
      <c r="B4720" s="259" t="s">
        <v>25</v>
      </c>
      <c r="C4720" s="259" t="s">
        <v>61</v>
      </c>
      <c r="D4720" s="259" t="s">
        <v>77</v>
      </c>
      <c r="E4720" s="259" t="s">
        <v>77</v>
      </c>
      <c r="F4720" s="259" t="s">
        <v>206</v>
      </c>
      <c r="G4720" s="259" t="s">
        <v>49</v>
      </c>
      <c r="H4720" s="306">
        <v>0</v>
      </c>
      <c r="I4720" s="306">
        <v>0</v>
      </c>
      <c r="J4720" s="306">
        <v>0</v>
      </c>
      <c r="K4720" s="306">
        <v>0</v>
      </c>
      <c r="L4720" s="306">
        <v>0</v>
      </c>
      <c r="M4720" s="306">
        <v>0</v>
      </c>
      <c r="N4720" s="306">
        <v>0</v>
      </c>
    </row>
    <row r="4721" spans="1:14">
      <c r="A4721" s="259" t="s">
        <v>11</v>
      </c>
      <c r="B4721" s="259" t="s">
        <v>25</v>
      </c>
      <c r="C4721" s="259" t="s">
        <v>62</v>
      </c>
      <c r="D4721" s="259" t="s">
        <v>78</v>
      </c>
      <c r="E4721" s="259" t="s">
        <v>78</v>
      </c>
      <c r="F4721" s="259" t="s">
        <v>206</v>
      </c>
      <c r="G4721" s="259" t="s">
        <v>49</v>
      </c>
      <c r="H4721" s="306">
        <v>0</v>
      </c>
      <c r="I4721" s="306">
        <v>0</v>
      </c>
      <c r="J4721" s="306">
        <v>0</v>
      </c>
      <c r="K4721" s="306">
        <v>0</v>
      </c>
      <c r="L4721" s="306">
        <v>0</v>
      </c>
      <c r="M4721" s="306">
        <v>0</v>
      </c>
      <c r="N4721" s="306">
        <v>0</v>
      </c>
    </row>
    <row r="4722" spans="1:14">
      <c r="A4722" s="259" t="s">
        <v>11</v>
      </c>
      <c r="B4722" s="259" t="s">
        <v>25</v>
      </c>
      <c r="C4722" s="259" t="s">
        <v>63</v>
      </c>
      <c r="D4722" s="259" t="s">
        <v>79</v>
      </c>
      <c r="E4722" s="259" t="s">
        <v>79</v>
      </c>
      <c r="F4722" s="259" t="s">
        <v>206</v>
      </c>
      <c r="G4722" s="259" t="s">
        <v>49</v>
      </c>
      <c r="H4722" s="306">
        <v>0</v>
      </c>
      <c r="I4722" s="306">
        <v>0</v>
      </c>
      <c r="J4722" s="306">
        <v>0</v>
      </c>
      <c r="K4722" s="306">
        <v>0</v>
      </c>
      <c r="L4722" s="306">
        <v>0</v>
      </c>
      <c r="M4722" s="306">
        <v>0</v>
      </c>
      <c r="N4722" s="306">
        <v>9.2023569999999992</v>
      </c>
    </row>
    <row r="4723" spans="1:14">
      <c r="A4723" s="259" t="s">
        <v>11</v>
      </c>
      <c r="B4723" s="259" t="s">
        <v>25</v>
      </c>
      <c r="C4723" s="259" t="s">
        <v>60</v>
      </c>
      <c r="D4723" s="259" t="s">
        <v>76</v>
      </c>
      <c r="E4723" s="259" t="s">
        <v>207</v>
      </c>
      <c r="F4723" s="259" t="s">
        <v>206</v>
      </c>
      <c r="G4723" s="259" t="s">
        <v>49</v>
      </c>
      <c r="H4723" s="306">
        <v>0</v>
      </c>
      <c r="I4723" s="306">
        <v>0</v>
      </c>
      <c r="J4723" s="306">
        <v>0</v>
      </c>
      <c r="K4723" s="306">
        <v>0</v>
      </c>
      <c r="L4723" s="306">
        <v>0</v>
      </c>
      <c r="M4723" s="306">
        <v>0</v>
      </c>
      <c r="N4723" s="306">
        <v>0</v>
      </c>
    </row>
    <row r="4724" spans="1:14">
      <c r="A4724" s="259" t="s">
        <v>11</v>
      </c>
      <c r="B4724" s="259" t="s">
        <v>25</v>
      </c>
      <c r="C4724" s="259" t="s">
        <v>63</v>
      </c>
      <c r="D4724" s="259" t="s">
        <v>79</v>
      </c>
      <c r="E4724" s="259" t="s">
        <v>208</v>
      </c>
      <c r="F4724" s="259" t="s">
        <v>206</v>
      </c>
      <c r="G4724" s="259" t="s">
        <v>49</v>
      </c>
      <c r="H4724" s="306">
        <v>0</v>
      </c>
      <c r="I4724" s="306">
        <v>0</v>
      </c>
      <c r="J4724" s="306">
        <v>0</v>
      </c>
      <c r="K4724" s="306">
        <v>0</v>
      </c>
      <c r="L4724" s="306">
        <v>0</v>
      </c>
      <c r="M4724" s="306">
        <v>0</v>
      </c>
      <c r="N4724" s="306">
        <v>0</v>
      </c>
    </row>
    <row r="4725" spans="1:14">
      <c r="A4725" s="259" t="s">
        <v>11</v>
      </c>
      <c r="B4725" s="259" t="s">
        <v>25</v>
      </c>
      <c r="C4725" s="259" t="s">
        <v>65</v>
      </c>
      <c r="D4725" s="259" t="s">
        <v>209</v>
      </c>
      <c r="E4725" s="259" t="s">
        <v>80</v>
      </c>
      <c r="F4725" s="259" t="s">
        <v>206</v>
      </c>
      <c r="G4725" s="259" t="s">
        <v>49</v>
      </c>
      <c r="H4725" s="306">
        <v>0</v>
      </c>
      <c r="I4725" s="306">
        <v>0</v>
      </c>
      <c r="J4725" s="306">
        <v>0</v>
      </c>
      <c r="K4725" s="306">
        <v>0</v>
      </c>
      <c r="L4725" s="306">
        <v>0</v>
      </c>
      <c r="M4725" s="306">
        <v>0</v>
      </c>
      <c r="N4725" s="306">
        <v>0</v>
      </c>
    </row>
    <row r="4726" spans="1:14">
      <c r="A4726" s="259" t="s">
        <v>11</v>
      </c>
      <c r="B4726" s="259" t="s">
        <v>25</v>
      </c>
      <c r="C4726" s="259" t="s">
        <v>65</v>
      </c>
      <c r="D4726" s="259" t="s">
        <v>209</v>
      </c>
      <c r="E4726" s="259" t="s">
        <v>81</v>
      </c>
      <c r="F4726" s="259" t="s">
        <v>206</v>
      </c>
      <c r="G4726" s="259" t="s">
        <v>49</v>
      </c>
      <c r="H4726" s="306">
        <v>0</v>
      </c>
      <c r="I4726" s="306">
        <v>0</v>
      </c>
      <c r="J4726" s="306">
        <v>0</v>
      </c>
      <c r="K4726" s="306">
        <v>0</v>
      </c>
      <c r="L4726" s="306">
        <v>0</v>
      </c>
      <c r="M4726" s="306">
        <v>0</v>
      </c>
      <c r="N4726" s="306">
        <v>0</v>
      </c>
    </row>
    <row r="4727" spans="1:14">
      <c r="A4727" s="259" t="s">
        <v>11</v>
      </c>
      <c r="B4727" s="259" t="s">
        <v>25</v>
      </c>
      <c r="C4727" s="259" t="s">
        <v>82</v>
      </c>
      <c r="D4727" s="259" t="s">
        <v>82</v>
      </c>
      <c r="E4727" s="259" t="s">
        <v>82</v>
      </c>
      <c r="F4727" s="259" t="s">
        <v>206</v>
      </c>
      <c r="G4727" s="259" t="s">
        <v>49</v>
      </c>
      <c r="H4727" s="306">
        <v>0</v>
      </c>
      <c r="I4727" s="306">
        <v>0</v>
      </c>
      <c r="J4727" s="306">
        <v>0</v>
      </c>
      <c r="K4727" s="306">
        <v>0</v>
      </c>
      <c r="L4727" s="306">
        <v>0</v>
      </c>
      <c r="M4727" s="306">
        <v>0</v>
      </c>
      <c r="N4727" s="306">
        <v>0</v>
      </c>
    </row>
    <row r="4728" spans="1:14">
      <c r="A4728" s="259" t="s">
        <v>11</v>
      </c>
      <c r="B4728" s="259" t="s">
        <v>25</v>
      </c>
      <c r="C4728" s="259" t="s">
        <v>83</v>
      </c>
      <c r="D4728" s="259" t="s">
        <v>83</v>
      </c>
      <c r="E4728" s="259" t="s">
        <v>83</v>
      </c>
      <c r="F4728" s="259" t="s">
        <v>206</v>
      </c>
      <c r="G4728" s="259" t="s">
        <v>49</v>
      </c>
      <c r="H4728" s="306">
        <v>8.1250710000000002</v>
      </c>
      <c r="I4728" s="306">
        <v>613.95120199999997</v>
      </c>
      <c r="J4728" s="306">
        <v>613.95120199999997</v>
      </c>
      <c r="K4728" s="306">
        <v>613.95120199999997</v>
      </c>
      <c r="L4728" s="306">
        <v>613.95120199999997</v>
      </c>
      <c r="M4728" s="306">
        <v>613.95120199999997</v>
      </c>
      <c r="N4728" s="306">
        <v>613.95120199999997</v>
      </c>
    </row>
    <row r="4729" spans="1:14">
      <c r="A4729" s="259" t="s">
        <v>11</v>
      </c>
      <c r="B4729" s="259" t="s">
        <v>25</v>
      </c>
      <c r="C4729" s="259" t="s">
        <v>84</v>
      </c>
      <c r="D4729" s="259" t="s">
        <v>84</v>
      </c>
      <c r="E4729" s="259" t="s">
        <v>84</v>
      </c>
      <c r="F4729" s="259" t="s">
        <v>206</v>
      </c>
      <c r="G4729" s="259" t="s">
        <v>49</v>
      </c>
      <c r="H4729" s="306">
        <v>0</v>
      </c>
      <c r="I4729" s="306">
        <v>28</v>
      </c>
      <c r="J4729" s="306">
        <v>28</v>
      </c>
      <c r="K4729" s="306">
        <v>28</v>
      </c>
      <c r="L4729" s="306">
        <v>1040.0999999999999</v>
      </c>
      <c r="M4729" s="306">
        <v>1040.0999999999999</v>
      </c>
      <c r="N4729" s="306">
        <v>1040.0999999999999</v>
      </c>
    </row>
    <row r="4730" spans="1:14">
      <c r="A4730" s="259" t="s">
        <v>11</v>
      </c>
      <c r="B4730" s="259" t="s">
        <v>25</v>
      </c>
      <c r="C4730" s="259" t="s">
        <v>85</v>
      </c>
      <c r="D4730" s="259" t="s">
        <v>85</v>
      </c>
      <c r="E4730" s="259" t="s">
        <v>85</v>
      </c>
      <c r="F4730" s="259" t="s">
        <v>206</v>
      </c>
      <c r="G4730" s="259" t="s">
        <v>49</v>
      </c>
      <c r="H4730" s="306">
        <v>266.74691999999999</v>
      </c>
      <c r="I4730" s="306">
        <v>761.16258000000005</v>
      </c>
      <c r="J4730" s="306">
        <v>4658.4256999999998</v>
      </c>
      <c r="K4730" s="306">
        <v>4658.4256999999998</v>
      </c>
      <c r="L4730" s="306">
        <v>10419.008400000001</v>
      </c>
      <c r="M4730" s="306">
        <v>10814.7</v>
      </c>
      <c r="N4730" s="306">
        <v>10814.7</v>
      </c>
    </row>
    <row r="4731" spans="1:14">
      <c r="A4731" s="259" t="s">
        <v>11</v>
      </c>
      <c r="B4731" s="259" t="s">
        <v>25</v>
      </c>
      <c r="C4731" s="259" t="s">
        <v>87</v>
      </c>
      <c r="D4731" s="259" t="s">
        <v>87</v>
      </c>
      <c r="E4731" s="259" t="s">
        <v>87</v>
      </c>
      <c r="F4731" s="259" t="s">
        <v>206</v>
      </c>
      <c r="G4731" s="259" t="s">
        <v>49</v>
      </c>
      <c r="H4731" s="306">
        <v>0</v>
      </c>
      <c r="I4731" s="306">
        <v>0</v>
      </c>
      <c r="J4731" s="306">
        <v>0</v>
      </c>
      <c r="K4731" s="306">
        <v>0</v>
      </c>
      <c r="L4731" s="306">
        <v>0</v>
      </c>
      <c r="M4731" s="306">
        <v>0</v>
      </c>
      <c r="N4731" s="306">
        <v>0</v>
      </c>
    </row>
    <row r="4732" spans="1:14">
      <c r="A4732" s="259" t="s">
        <v>11</v>
      </c>
      <c r="B4732" s="259" t="s">
        <v>25</v>
      </c>
      <c r="C4732" s="259" t="s">
        <v>88</v>
      </c>
      <c r="D4732" s="259" t="s">
        <v>88</v>
      </c>
      <c r="E4732" s="259" t="s">
        <v>88</v>
      </c>
      <c r="F4732" s="259" t="s">
        <v>206</v>
      </c>
      <c r="G4732" s="259" t="s">
        <v>49</v>
      </c>
      <c r="H4732" s="306">
        <v>0</v>
      </c>
      <c r="I4732" s="306">
        <v>0</v>
      </c>
      <c r="J4732" s="306">
        <v>0</v>
      </c>
      <c r="K4732" s="306">
        <v>0</v>
      </c>
      <c r="L4732" s="306">
        <v>0</v>
      </c>
      <c r="M4732" s="306">
        <v>0</v>
      </c>
      <c r="N4732" s="306">
        <v>0</v>
      </c>
    </row>
    <row r="4733" spans="1:14">
      <c r="A4733" s="259" t="s">
        <v>11</v>
      </c>
      <c r="B4733" s="259" t="s">
        <v>26</v>
      </c>
      <c r="C4733" s="259" t="s">
        <v>48</v>
      </c>
      <c r="D4733" s="259" t="s">
        <v>48</v>
      </c>
      <c r="E4733" s="259" t="s">
        <v>48</v>
      </c>
      <c r="F4733" s="259" t="s">
        <v>206</v>
      </c>
      <c r="G4733" s="259" t="s">
        <v>49</v>
      </c>
      <c r="H4733" s="306">
        <v>0</v>
      </c>
      <c r="I4733" s="306">
        <v>0</v>
      </c>
      <c r="J4733" s="306">
        <v>0</v>
      </c>
      <c r="K4733" s="306">
        <v>0</v>
      </c>
      <c r="L4733" s="306">
        <v>0</v>
      </c>
      <c r="M4733" s="306">
        <v>0</v>
      </c>
      <c r="N4733" s="306">
        <v>0</v>
      </c>
    </row>
    <row r="4734" spans="1:14">
      <c r="A4734" s="259" t="s">
        <v>11</v>
      </c>
      <c r="B4734" s="259" t="s">
        <v>26</v>
      </c>
      <c r="C4734" s="259" t="s">
        <v>53</v>
      </c>
      <c r="D4734" s="259" t="s">
        <v>53</v>
      </c>
      <c r="E4734" s="259" t="s">
        <v>53</v>
      </c>
      <c r="F4734" s="259" t="s">
        <v>206</v>
      </c>
      <c r="G4734" s="259" t="s">
        <v>49</v>
      </c>
      <c r="H4734" s="306">
        <v>0</v>
      </c>
      <c r="I4734" s="306">
        <v>0</v>
      </c>
      <c r="J4734" s="306">
        <v>0</v>
      </c>
      <c r="K4734" s="306">
        <v>0</v>
      </c>
      <c r="L4734" s="306">
        <v>0</v>
      </c>
      <c r="M4734" s="306">
        <v>0</v>
      </c>
      <c r="N4734" s="306">
        <v>0</v>
      </c>
    </row>
    <row r="4735" spans="1:14">
      <c r="A4735" s="259" t="s">
        <v>11</v>
      </c>
      <c r="B4735" s="259" t="s">
        <v>26</v>
      </c>
      <c r="C4735" s="259" t="s">
        <v>54</v>
      </c>
      <c r="D4735" s="259" t="s">
        <v>54</v>
      </c>
      <c r="E4735" s="259" t="s">
        <v>54</v>
      </c>
      <c r="F4735" s="259" t="s">
        <v>206</v>
      </c>
      <c r="G4735" s="259" t="s">
        <v>49</v>
      </c>
      <c r="H4735" s="306">
        <v>1812.7720019999999</v>
      </c>
      <c r="I4735" s="306">
        <v>1812.7720019999999</v>
      </c>
      <c r="J4735" s="306">
        <v>1812.7720019999999</v>
      </c>
      <c r="K4735" s="306">
        <v>1812.7720019999999</v>
      </c>
      <c r="L4735" s="306">
        <v>1812.7720019999999</v>
      </c>
      <c r="M4735" s="306">
        <v>1812.7720019999999</v>
      </c>
      <c r="N4735" s="306">
        <v>1812.7720019999999</v>
      </c>
    </row>
    <row r="4736" spans="1:14">
      <c r="A4736" s="259" t="s">
        <v>11</v>
      </c>
      <c r="B4736" s="259" t="s">
        <v>26</v>
      </c>
      <c r="C4736" s="259" t="s">
        <v>55</v>
      </c>
      <c r="D4736" s="259" t="s">
        <v>55</v>
      </c>
      <c r="E4736" s="259" t="s">
        <v>55</v>
      </c>
      <c r="F4736" s="259" t="s">
        <v>206</v>
      </c>
      <c r="G4736" s="259" t="s">
        <v>49</v>
      </c>
      <c r="H4736" s="306">
        <v>9.56</v>
      </c>
      <c r="I4736" s="306">
        <v>3.96</v>
      </c>
      <c r="J4736" s="306">
        <v>3.96</v>
      </c>
      <c r="K4736" s="306">
        <v>3.96</v>
      </c>
      <c r="L4736" s="306">
        <v>3.96</v>
      </c>
      <c r="M4736" s="306">
        <v>3.96</v>
      </c>
      <c r="N4736" s="306">
        <v>3.96</v>
      </c>
    </row>
    <row r="4737" spans="1:14">
      <c r="A4737" s="259" t="s">
        <v>11</v>
      </c>
      <c r="B4737" s="259" t="s">
        <v>26</v>
      </c>
      <c r="C4737" s="259" t="s">
        <v>56</v>
      </c>
      <c r="D4737" s="259" t="s">
        <v>56</v>
      </c>
      <c r="E4737" s="259" t="s">
        <v>56</v>
      </c>
      <c r="F4737" s="259" t="s">
        <v>206</v>
      </c>
      <c r="G4737" s="259" t="s">
        <v>49</v>
      </c>
      <c r="H4737" s="306">
        <v>0</v>
      </c>
      <c r="I4737" s="306">
        <v>0</v>
      </c>
      <c r="J4737" s="306">
        <v>0</v>
      </c>
      <c r="K4737" s="306">
        <v>0</v>
      </c>
      <c r="L4737" s="306">
        <v>0</v>
      </c>
      <c r="M4737" s="306">
        <v>0</v>
      </c>
      <c r="N4737" s="306">
        <v>0</v>
      </c>
    </row>
    <row r="4738" spans="1:14">
      <c r="A4738" s="259" t="s">
        <v>11</v>
      </c>
      <c r="B4738" s="259" t="s">
        <v>26</v>
      </c>
      <c r="C4738" s="259" t="s">
        <v>57</v>
      </c>
      <c r="D4738" s="259" t="s">
        <v>57</v>
      </c>
      <c r="E4738" s="259" t="s">
        <v>57</v>
      </c>
      <c r="F4738" s="259" t="s">
        <v>206</v>
      </c>
      <c r="G4738" s="259" t="s">
        <v>49</v>
      </c>
      <c r="H4738" s="306">
        <v>0</v>
      </c>
      <c r="I4738" s="306">
        <v>0</v>
      </c>
      <c r="J4738" s="306">
        <v>0</v>
      </c>
      <c r="K4738" s="306">
        <v>0</v>
      </c>
      <c r="L4738" s="306">
        <v>0</v>
      </c>
      <c r="M4738" s="306">
        <v>0</v>
      </c>
      <c r="N4738" s="306">
        <v>0</v>
      </c>
    </row>
    <row r="4739" spans="1:14">
      <c r="A4739" s="259" t="s">
        <v>11</v>
      </c>
      <c r="B4739" s="259" t="s">
        <v>26</v>
      </c>
      <c r="C4739" s="259" t="s">
        <v>58</v>
      </c>
      <c r="D4739" s="259" t="s">
        <v>58</v>
      </c>
      <c r="E4739" s="259" t="s">
        <v>58</v>
      </c>
      <c r="F4739" s="259" t="s">
        <v>206</v>
      </c>
      <c r="G4739" s="259" t="s">
        <v>49</v>
      </c>
      <c r="H4739" s="306">
        <v>0</v>
      </c>
      <c r="I4739" s="306">
        <v>0</v>
      </c>
      <c r="J4739" s="306">
        <v>0</v>
      </c>
      <c r="K4739" s="306">
        <v>0</v>
      </c>
      <c r="L4739" s="306">
        <v>0</v>
      </c>
      <c r="M4739" s="306">
        <v>0</v>
      </c>
      <c r="N4739" s="306">
        <v>0</v>
      </c>
    </row>
    <row r="4740" spans="1:14">
      <c r="A4740" s="259" t="s">
        <v>11</v>
      </c>
      <c r="B4740" s="259" t="s">
        <v>26</v>
      </c>
      <c r="C4740" s="259" t="s">
        <v>59</v>
      </c>
      <c r="D4740" s="259" t="s">
        <v>59</v>
      </c>
      <c r="E4740" s="259" t="s">
        <v>59</v>
      </c>
      <c r="F4740" s="259" t="s">
        <v>206</v>
      </c>
      <c r="G4740" s="259" t="s">
        <v>49</v>
      </c>
      <c r="H4740" s="306">
        <v>3.1560000000000001</v>
      </c>
      <c r="I4740" s="306">
        <v>3.1560000000000001</v>
      </c>
      <c r="J4740" s="306">
        <v>3.1560000000000001</v>
      </c>
      <c r="K4740" s="306">
        <v>3.1560000000000001</v>
      </c>
      <c r="L4740" s="306">
        <v>3.1560000000000001</v>
      </c>
      <c r="M4740" s="306">
        <v>3.1560000000000001</v>
      </c>
      <c r="N4740" s="306">
        <v>3.1560000000000001</v>
      </c>
    </row>
    <row r="4741" spans="1:14">
      <c r="A4741" s="259" t="s">
        <v>11</v>
      </c>
      <c r="B4741" s="259" t="s">
        <v>26</v>
      </c>
      <c r="C4741" s="259" t="s">
        <v>60</v>
      </c>
      <c r="D4741" s="259" t="s">
        <v>60</v>
      </c>
      <c r="E4741" s="259" t="s">
        <v>60</v>
      </c>
      <c r="F4741" s="259" t="s">
        <v>206</v>
      </c>
      <c r="G4741" s="259" t="s">
        <v>49</v>
      </c>
      <c r="H4741" s="306">
        <v>244.8</v>
      </c>
      <c r="I4741" s="306">
        <v>244.8</v>
      </c>
      <c r="J4741" s="306">
        <v>244.8</v>
      </c>
      <c r="K4741" s="306">
        <v>244.8</v>
      </c>
      <c r="L4741" s="306">
        <v>244.8</v>
      </c>
      <c r="M4741" s="306">
        <v>244.8</v>
      </c>
      <c r="N4741" s="306">
        <v>244.8</v>
      </c>
    </row>
    <row r="4742" spans="1:14">
      <c r="A4742" s="259" t="s">
        <v>11</v>
      </c>
      <c r="B4742" s="259" t="s">
        <v>26</v>
      </c>
      <c r="C4742" s="259" t="s">
        <v>61</v>
      </c>
      <c r="D4742" s="259" t="s">
        <v>61</v>
      </c>
      <c r="E4742" s="259" t="s">
        <v>61</v>
      </c>
      <c r="F4742" s="259" t="s">
        <v>206</v>
      </c>
      <c r="G4742" s="259" t="s">
        <v>49</v>
      </c>
      <c r="H4742" s="306">
        <v>54.5</v>
      </c>
      <c r="I4742" s="306">
        <v>54.5</v>
      </c>
      <c r="J4742" s="306">
        <v>54.5</v>
      </c>
      <c r="K4742" s="306">
        <v>54.5</v>
      </c>
      <c r="L4742" s="306">
        <v>54.5</v>
      </c>
      <c r="M4742" s="306">
        <v>54.5</v>
      </c>
      <c r="N4742" s="306">
        <v>54.5</v>
      </c>
    </row>
    <row r="4743" spans="1:14">
      <c r="A4743" s="259" t="s">
        <v>11</v>
      </c>
      <c r="B4743" s="259" t="s">
        <v>26</v>
      </c>
      <c r="C4743" s="259" t="s">
        <v>63</v>
      </c>
      <c r="D4743" s="259" t="s">
        <v>63</v>
      </c>
      <c r="E4743" s="259" t="s">
        <v>63</v>
      </c>
      <c r="F4743" s="259" t="s">
        <v>206</v>
      </c>
      <c r="G4743" s="259" t="s">
        <v>49</v>
      </c>
      <c r="H4743" s="306">
        <v>0</v>
      </c>
      <c r="I4743" s="306">
        <v>0</v>
      </c>
      <c r="J4743" s="306">
        <v>0</v>
      </c>
      <c r="K4743" s="306">
        <v>0</v>
      </c>
      <c r="L4743" s="306">
        <v>0</v>
      </c>
      <c r="M4743" s="306">
        <v>0</v>
      </c>
      <c r="N4743" s="306">
        <v>0</v>
      </c>
    </row>
    <row r="4744" spans="1:14">
      <c r="A4744" s="259" t="s">
        <v>11</v>
      </c>
      <c r="B4744" s="259" t="s">
        <v>26</v>
      </c>
      <c r="C4744" s="259" t="s">
        <v>64</v>
      </c>
      <c r="D4744" s="259" t="s">
        <v>64</v>
      </c>
      <c r="E4744" s="259" t="s">
        <v>64</v>
      </c>
      <c r="F4744" s="259" t="s">
        <v>206</v>
      </c>
      <c r="G4744" s="259" t="s">
        <v>49</v>
      </c>
      <c r="H4744" s="306">
        <v>55.542999999999999</v>
      </c>
      <c r="I4744" s="306">
        <v>53.863</v>
      </c>
      <c r="J4744" s="306">
        <v>53.863</v>
      </c>
      <c r="K4744" s="306">
        <v>53.863</v>
      </c>
      <c r="L4744" s="306">
        <v>53.863</v>
      </c>
      <c r="M4744" s="306">
        <v>53.863</v>
      </c>
      <c r="N4744" s="306">
        <v>53.863</v>
      </c>
    </row>
    <row r="4745" spans="1:14">
      <c r="A4745" s="259" t="s">
        <v>11</v>
      </c>
      <c r="B4745" s="259" t="s">
        <v>26</v>
      </c>
      <c r="C4745" s="259" t="s">
        <v>54</v>
      </c>
      <c r="D4745" s="259" t="s">
        <v>72</v>
      </c>
      <c r="E4745" s="259" t="s">
        <v>72</v>
      </c>
      <c r="F4745" s="259" t="s">
        <v>206</v>
      </c>
      <c r="G4745" s="259" t="s">
        <v>49</v>
      </c>
      <c r="H4745" s="306">
        <v>0</v>
      </c>
      <c r="I4745" s="306">
        <v>0</v>
      </c>
      <c r="J4745" s="306">
        <v>0</v>
      </c>
      <c r="K4745" s="306">
        <v>0</v>
      </c>
      <c r="L4745" s="306">
        <v>0</v>
      </c>
      <c r="M4745" s="306">
        <v>0</v>
      </c>
      <c r="N4745" s="306">
        <v>0</v>
      </c>
    </row>
    <row r="4746" spans="1:14">
      <c r="A4746" s="259" t="s">
        <v>11</v>
      </c>
      <c r="B4746" s="259" t="s">
        <v>26</v>
      </c>
      <c r="C4746" s="259" t="s">
        <v>55</v>
      </c>
      <c r="D4746" s="259" t="s">
        <v>73</v>
      </c>
      <c r="E4746" s="259" t="s">
        <v>73</v>
      </c>
      <c r="F4746" s="259" t="s">
        <v>206</v>
      </c>
      <c r="G4746" s="259" t="s">
        <v>49</v>
      </c>
      <c r="H4746" s="306">
        <v>0</v>
      </c>
      <c r="I4746" s="306">
        <v>0</v>
      </c>
      <c r="J4746" s="306">
        <v>0</v>
      </c>
      <c r="K4746" s="306">
        <v>0</v>
      </c>
      <c r="L4746" s="306">
        <v>0</v>
      </c>
      <c r="M4746" s="306">
        <v>0</v>
      </c>
      <c r="N4746" s="306">
        <v>0</v>
      </c>
    </row>
    <row r="4747" spans="1:14">
      <c r="A4747" s="259" t="s">
        <v>11</v>
      </c>
      <c r="B4747" s="259" t="s">
        <v>26</v>
      </c>
      <c r="C4747" s="259" t="s">
        <v>57</v>
      </c>
      <c r="D4747" s="259" t="s">
        <v>74</v>
      </c>
      <c r="E4747" s="259" t="s">
        <v>74</v>
      </c>
      <c r="F4747" s="259" t="s">
        <v>206</v>
      </c>
      <c r="G4747" s="259" t="s">
        <v>49</v>
      </c>
      <c r="H4747" s="306">
        <v>0</v>
      </c>
      <c r="I4747" s="306">
        <v>0</v>
      </c>
      <c r="J4747" s="306">
        <v>0</v>
      </c>
      <c r="K4747" s="306">
        <v>0</v>
      </c>
      <c r="L4747" s="306">
        <v>0</v>
      </c>
      <c r="M4747" s="306">
        <v>0</v>
      </c>
      <c r="N4747" s="306">
        <v>0</v>
      </c>
    </row>
    <row r="4748" spans="1:14">
      <c r="A4748" s="259" t="s">
        <v>11</v>
      </c>
      <c r="B4748" s="259" t="s">
        <v>26</v>
      </c>
      <c r="C4748" s="259" t="s">
        <v>64</v>
      </c>
      <c r="D4748" s="259" t="s">
        <v>75</v>
      </c>
      <c r="E4748" s="259" t="s">
        <v>75</v>
      </c>
      <c r="F4748" s="259" t="s">
        <v>206</v>
      </c>
      <c r="G4748" s="259" t="s">
        <v>49</v>
      </c>
      <c r="H4748" s="306">
        <v>0</v>
      </c>
      <c r="I4748" s="306">
        <v>0</v>
      </c>
      <c r="J4748" s="306">
        <v>0</v>
      </c>
      <c r="K4748" s="306">
        <v>0</v>
      </c>
      <c r="L4748" s="306">
        <v>0</v>
      </c>
      <c r="M4748" s="306">
        <v>0</v>
      </c>
      <c r="N4748" s="306">
        <v>0</v>
      </c>
    </row>
    <row r="4749" spans="1:14">
      <c r="A4749" s="259" t="s">
        <v>11</v>
      </c>
      <c r="B4749" s="259" t="s">
        <v>26</v>
      </c>
      <c r="C4749" s="259" t="s">
        <v>60</v>
      </c>
      <c r="D4749" s="259" t="s">
        <v>76</v>
      </c>
      <c r="E4749" s="259" t="s">
        <v>76</v>
      </c>
      <c r="F4749" s="259" t="s">
        <v>206</v>
      </c>
      <c r="G4749" s="259" t="s">
        <v>49</v>
      </c>
      <c r="H4749" s="306">
        <v>0</v>
      </c>
      <c r="I4749" s="306">
        <v>0</v>
      </c>
      <c r="J4749" s="306">
        <v>0</v>
      </c>
      <c r="K4749" s="306">
        <v>0</v>
      </c>
      <c r="L4749" s="306">
        <v>0</v>
      </c>
      <c r="M4749" s="306">
        <v>0</v>
      </c>
      <c r="N4749" s="306">
        <v>4925.4877919999999</v>
      </c>
    </row>
    <row r="4750" spans="1:14">
      <c r="A4750" s="259" t="s">
        <v>11</v>
      </c>
      <c r="B4750" s="259" t="s">
        <v>26</v>
      </c>
      <c r="C4750" s="259" t="s">
        <v>61</v>
      </c>
      <c r="D4750" s="259" t="s">
        <v>77</v>
      </c>
      <c r="E4750" s="259" t="s">
        <v>77</v>
      </c>
      <c r="F4750" s="259" t="s">
        <v>206</v>
      </c>
      <c r="G4750" s="259" t="s">
        <v>49</v>
      </c>
      <c r="H4750" s="306">
        <v>0</v>
      </c>
      <c r="I4750" s="306">
        <v>0</v>
      </c>
      <c r="J4750" s="306">
        <v>0</v>
      </c>
      <c r="K4750" s="306">
        <v>0</v>
      </c>
      <c r="L4750" s="306">
        <v>0</v>
      </c>
      <c r="M4750" s="306">
        <v>0</v>
      </c>
      <c r="N4750" s="306">
        <v>0</v>
      </c>
    </row>
    <row r="4751" spans="1:14">
      <c r="A4751" s="259" t="s">
        <v>11</v>
      </c>
      <c r="B4751" s="259" t="s">
        <v>26</v>
      </c>
      <c r="C4751" s="259" t="s">
        <v>62</v>
      </c>
      <c r="D4751" s="259" t="s">
        <v>78</v>
      </c>
      <c r="E4751" s="259" t="s">
        <v>78</v>
      </c>
      <c r="F4751" s="259" t="s">
        <v>206</v>
      </c>
      <c r="G4751" s="259" t="s">
        <v>49</v>
      </c>
      <c r="H4751" s="306">
        <v>430</v>
      </c>
      <c r="I4751" s="306">
        <v>430</v>
      </c>
      <c r="J4751" s="306">
        <v>1430</v>
      </c>
      <c r="K4751" s="306">
        <v>1430</v>
      </c>
      <c r="L4751" s="306">
        <v>1430</v>
      </c>
      <c r="M4751" s="306">
        <v>1430</v>
      </c>
      <c r="N4751" s="306">
        <v>1430</v>
      </c>
    </row>
    <row r="4752" spans="1:14">
      <c r="A4752" s="259" t="s">
        <v>11</v>
      </c>
      <c r="B4752" s="259" t="s">
        <v>26</v>
      </c>
      <c r="C4752" s="259" t="s">
        <v>63</v>
      </c>
      <c r="D4752" s="259" t="s">
        <v>79</v>
      </c>
      <c r="E4752" s="259" t="s">
        <v>79</v>
      </c>
      <c r="F4752" s="259" t="s">
        <v>206</v>
      </c>
      <c r="G4752" s="259" t="s">
        <v>49</v>
      </c>
      <c r="H4752" s="306">
        <v>0</v>
      </c>
      <c r="I4752" s="306">
        <v>0</v>
      </c>
      <c r="J4752" s="306">
        <v>0</v>
      </c>
      <c r="K4752" s="306">
        <v>0</v>
      </c>
      <c r="L4752" s="306">
        <v>0</v>
      </c>
      <c r="M4752" s="306">
        <v>0</v>
      </c>
      <c r="N4752" s="306">
        <v>0</v>
      </c>
    </row>
    <row r="4753" spans="1:14">
      <c r="A4753" s="259" t="s">
        <v>11</v>
      </c>
      <c r="B4753" s="259" t="s">
        <v>26</v>
      </c>
      <c r="C4753" s="259" t="s">
        <v>60</v>
      </c>
      <c r="D4753" s="259" t="s">
        <v>76</v>
      </c>
      <c r="E4753" s="259" t="s">
        <v>207</v>
      </c>
      <c r="F4753" s="259" t="s">
        <v>206</v>
      </c>
      <c r="G4753" s="259" t="s">
        <v>49</v>
      </c>
      <c r="H4753" s="306">
        <v>0</v>
      </c>
      <c r="I4753" s="306">
        <v>0</v>
      </c>
      <c r="J4753" s="306">
        <v>0</v>
      </c>
      <c r="K4753" s="306">
        <v>0</v>
      </c>
      <c r="L4753" s="306">
        <v>0</v>
      </c>
      <c r="M4753" s="306">
        <v>0</v>
      </c>
      <c r="N4753" s="306">
        <v>2002.528192</v>
      </c>
    </row>
    <row r="4754" spans="1:14">
      <c r="A4754" s="259" t="s">
        <v>11</v>
      </c>
      <c r="B4754" s="259" t="s">
        <v>26</v>
      </c>
      <c r="C4754" s="259" t="s">
        <v>63</v>
      </c>
      <c r="D4754" s="259" t="s">
        <v>79</v>
      </c>
      <c r="E4754" s="259" t="s">
        <v>208</v>
      </c>
      <c r="F4754" s="259" t="s">
        <v>206</v>
      </c>
      <c r="G4754" s="259" t="s">
        <v>49</v>
      </c>
      <c r="H4754" s="306">
        <v>0</v>
      </c>
      <c r="I4754" s="306">
        <v>0</v>
      </c>
      <c r="J4754" s="306">
        <v>0</v>
      </c>
      <c r="K4754" s="306">
        <v>0</v>
      </c>
      <c r="L4754" s="306">
        <v>0</v>
      </c>
      <c r="M4754" s="306">
        <v>0</v>
      </c>
      <c r="N4754" s="306">
        <v>1201.5169149999999</v>
      </c>
    </row>
    <row r="4755" spans="1:14">
      <c r="A4755" s="259" t="s">
        <v>11</v>
      </c>
      <c r="B4755" s="259" t="s">
        <v>26</v>
      </c>
      <c r="C4755" s="259" t="s">
        <v>65</v>
      </c>
      <c r="D4755" s="259" t="s">
        <v>209</v>
      </c>
      <c r="E4755" s="259" t="s">
        <v>80</v>
      </c>
      <c r="F4755" s="259" t="s">
        <v>206</v>
      </c>
      <c r="G4755" s="259" t="s">
        <v>49</v>
      </c>
      <c r="H4755" s="306">
        <v>0</v>
      </c>
      <c r="I4755" s="306">
        <v>0</v>
      </c>
      <c r="J4755" s="306">
        <v>0</v>
      </c>
      <c r="K4755" s="306">
        <v>0</v>
      </c>
      <c r="L4755" s="306">
        <v>0</v>
      </c>
      <c r="M4755" s="306">
        <v>0</v>
      </c>
      <c r="N4755" s="306">
        <v>0</v>
      </c>
    </row>
    <row r="4756" spans="1:14">
      <c r="A4756" s="259" t="s">
        <v>11</v>
      </c>
      <c r="B4756" s="259" t="s">
        <v>26</v>
      </c>
      <c r="C4756" s="259" t="s">
        <v>65</v>
      </c>
      <c r="D4756" s="259" t="s">
        <v>209</v>
      </c>
      <c r="E4756" s="259" t="s">
        <v>81</v>
      </c>
      <c r="F4756" s="259" t="s">
        <v>206</v>
      </c>
      <c r="G4756" s="259" t="s">
        <v>49</v>
      </c>
      <c r="H4756" s="306">
        <v>0</v>
      </c>
      <c r="I4756" s="306">
        <v>0</v>
      </c>
      <c r="J4756" s="306">
        <v>0</v>
      </c>
      <c r="K4756" s="306">
        <v>0</v>
      </c>
      <c r="L4756" s="306">
        <v>0</v>
      </c>
      <c r="M4756" s="306">
        <v>0</v>
      </c>
      <c r="N4756" s="306">
        <v>0</v>
      </c>
    </row>
    <row r="4757" spans="1:14">
      <c r="A4757" s="259" t="s">
        <v>11</v>
      </c>
      <c r="B4757" s="259" t="s">
        <v>26</v>
      </c>
      <c r="C4757" s="259" t="s">
        <v>82</v>
      </c>
      <c r="D4757" s="259" t="s">
        <v>82</v>
      </c>
      <c r="E4757" s="259" t="s">
        <v>82</v>
      </c>
      <c r="F4757" s="259" t="s">
        <v>206</v>
      </c>
      <c r="G4757" s="259" t="s">
        <v>49</v>
      </c>
      <c r="H4757" s="306">
        <v>0</v>
      </c>
      <c r="I4757" s="306">
        <v>0</v>
      </c>
      <c r="J4757" s="306">
        <v>0</v>
      </c>
      <c r="K4757" s="306">
        <v>0</v>
      </c>
      <c r="L4757" s="306">
        <v>0</v>
      </c>
      <c r="M4757" s="306">
        <v>0</v>
      </c>
      <c r="N4757" s="306">
        <v>0</v>
      </c>
    </row>
    <row r="4758" spans="1:14">
      <c r="A4758" s="259" t="s">
        <v>11</v>
      </c>
      <c r="B4758" s="259" t="s">
        <v>26</v>
      </c>
      <c r="C4758" s="259" t="s">
        <v>83</v>
      </c>
      <c r="D4758" s="259" t="s">
        <v>83</v>
      </c>
      <c r="E4758" s="259" t="s">
        <v>83</v>
      </c>
      <c r="F4758" s="259" t="s">
        <v>206</v>
      </c>
      <c r="G4758" s="259" t="s">
        <v>49</v>
      </c>
      <c r="H4758" s="306">
        <v>0</v>
      </c>
      <c r="I4758" s="306">
        <v>0</v>
      </c>
      <c r="J4758" s="306">
        <v>0</v>
      </c>
      <c r="K4758" s="306">
        <v>0</v>
      </c>
      <c r="L4758" s="306">
        <v>0</v>
      </c>
      <c r="M4758" s="306">
        <v>0</v>
      </c>
      <c r="N4758" s="306">
        <v>0</v>
      </c>
    </row>
    <row r="4759" spans="1:14">
      <c r="A4759" s="259" t="s">
        <v>11</v>
      </c>
      <c r="B4759" s="259" t="s">
        <v>26</v>
      </c>
      <c r="C4759" s="259" t="s">
        <v>84</v>
      </c>
      <c r="D4759" s="259" t="s">
        <v>84</v>
      </c>
      <c r="E4759" s="259" t="s">
        <v>84</v>
      </c>
      <c r="F4759" s="259" t="s">
        <v>206</v>
      </c>
      <c r="G4759" s="259" t="s">
        <v>49</v>
      </c>
      <c r="H4759" s="306">
        <v>0</v>
      </c>
      <c r="I4759" s="306">
        <v>5.6</v>
      </c>
      <c r="J4759" s="306">
        <v>5.6</v>
      </c>
      <c r="K4759" s="306">
        <v>5.6</v>
      </c>
      <c r="L4759" s="306">
        <v>5.6</v>
      </c>
      <c r="M4759" s="306">
        <v>5.6</v>
      </c>
      <c r="N4759" s="306">
        <v>5.6</v>
      </c>
    </row>
    <row r="4760" spans="1:14">
      <c r="A4760" s="259" t="s">
        <v>11</v>
      </c>
      <c r="B4760" s="259" t="s">
        <v>26</v>
      </c>
      <c r="C4760" s="259" t="s">
        <v>85</v>
      </c>
      <c r="D4760" s="259" t="s">
        <v>85</v>
      </c>
      <c r="E4760" s="259" t="s">
        <v>85</v>
      </c>
      <c r="F4760" s="259" t="s">
        <v>206</v>
      </c>
      <c r="G4760" s="259" t="s">
        <v>49</v>
      </c>
      <c r="H4760" s="306">
        <v>0</v>
      </c>
      <c r="I4760" s="306">
        <v>0</v>
      </c>
      <c r="J4760" s="306">
        <v>0</v>
      </c>
      <c r="K4760" s="306">
        <v>0</v>
      </c>
      <c r="L4760" s="306">
        <v>0</v>
      </c>
      <c r="M4760" s="306">
        <v>0</v>
      </c>
      <c r="N4760" s="306">
        <v>0</v>
      </c>
    </row>
    <row r="4761" spans="1:14">
      <c r="A4761" s="259" t="s">
        <v>11</v>
      </c>
      <c r="B4761" s="259" t="s">
        <v>26</v>
      </c>
      <c r="C4761" s="259" t="s">
        <v>87</v>
      </c>
      <c r="D4761" s="259" t="s">
        <v>87</v>
      </c>
      <c r="E4761" s="259" t="s">
        <v>87</v>
      </c>
      <c r="F4761" s="259" t="s">
        <v>206</v>
      </c>
      <c r="G4761" s="259" t="s">
        <v>49</v>
      </c>
      <c r="H4761" s="306">
        <v>0</v>
      </c>
      <c r="I4761" s="306">
        <v>1.68</v>
      </c>
      <c r="J4761" s="306">
        <v>1.68</v>
      </c>
      <c r="K4761" s="306">
        <v>1.68</v>
      </c>
      <c r="L4761" s="306">
        <v>1.68</v>
      </c>
      <c r="M4761" s="306">
        <v>1.68</v>
      </c>
      <c r="N4761" s="306">
        <v>1.68</v>
      </c>
    </row>
    <row r="4762" spans="1:14">
      <c r="A4762" s="259" t="s">
        <v>11</v>
      </c>
      <c r="B4762" s="259" t="s">
        <v>26</v>
      </c>
      <c r="C4762" s="259" t="s">
        <v>88</v>
      </c>
      <c r="D4762" s="259" t="s">
        <v>88</v>
      </c>
      <c r="E4762" s="259" t="s">
        <v>88</v>
      </c>
      <c r="F4762" s="259" t="s">
        <v>206</v>
      </c>
      <c r="G4762" s="259" t="s">
        <v>49</v>
      </c>
      <c r="H4762" s="306">
        <v>0</v>
      </c>
      <c r="I4762" s="306">
        <v>0</v>
      </c>
      <c r="J4762" s="306">
        <v>0</v>
      </c>
      <c r="K4762" s="306">
        <v>0</v>
      </c>
      <c r="L4762" s="306">
        <v>0</v>
      </c>
      <c r="M4762" s="306">
        <v>0</v>
      </c>
      <c r="N4762" s="306">
        <v>0</v>
      </c>
    </row>
    <row r="4763" spans="1:14">
      <c r="A4763" s="259" t="s">
        <v>11</v>
      </c>
      <c r="B4763" s="259" t="s">
        <v>27</v>
      </c>
      <c r="C4763" s="259" t="s">
        <v>48</v>
      </c>
      <c r="D4763" s="259" t="s">
        <v>48</v>
      </c>
      <c r="E4763" s="259" t="s">
        <v>48</v>
      </c>
      <c r="F4763" s="259" t="s">
        <v>206</v>
      </c>
      <c r="G4763" s="259" t="s">
        <v>49</v>
      </c>
      <c r="H4763" s="306">
        <v>0</v>
      </c>
      <c r="I4763" s="306">
        <v>0</v>
      </c>
      <c r="J4763" s="306">
        <v>0</v>
      </c>
      <c r="K4763" s="306">
        <v>0</v>
      </c>
      <c r="L4763" s="306">
        <v>0</v>
      </c>
      <c r="M4763" s="306">
        <v>0</v>
      </c>
      <c r="N4763" s="306">
        <v>0</v>
      </c>
    </row>
    <row r="4764" spans="1:14">
      <c r="A4764" s="259" t="s">
        <v>11</v>
      </c>
      <c r="B4764" s="259" t="s">
        <v>27</v>
      </c>
      <c r="C4764" s="259" t="s">
        <v>53</v>
      </c>
      <c r="D4764" s="259" t="s">
        <v>53</v>
      </c>
      <c r="E4764" s="259" t="s">
        <v>53</v>
      </c>
      <c r="F4764" s="259" t="s">
        <v>206</v>
      </c>
      <c r="G4764" s="259" t="s">
        <v>49</v>
      </c>
      <c r="H4764" s="306">
        <v>0</v>
      </c>
      <c r="I4764" s="306">
        <v>0</v>
      </c>
      <c r="J4764" s="306">
        <v>0</v>
      </c>
      <c r="K4764" s="306">
        <v>0</v>
      </c>
      <c r="L4764" s="306">
        <v>0</v>
      </c>
      <c r="M4764" s="306">
        <v>0</v>
      </c>
      <c r="N4764" s="306">
        <v>0</v>
      </c>
    </row>
    <row r="4765" spans="1:14">
      <c r="A4765" s="259" t="s">
        <v>11</v>
      </c>
      <c r="B4765" s="259" t="s">
        <v>27</v>
      </c>
      <c r="C4765" s="259" t="s">
        <v>54</v>
      </c>
      <c r="D4765" s="259" t="s">
        <v>54</v>
      </c>
      <c r="E4765" s="259" t="s">
        <v>54</v>
      </c>
      <c r="F4765" s="259" t="s">
        <v>206</v>
      </c>
      <c r="G4765" s="259" t="s">
        <v>49</v>
      </c>
      <c r="H4765" s="306">
        <v>0</v>
      </c>
      <c r="I4765" s="306">
        <v>0</v>
      </c>
      <c r="J4765" s="306">
        <v>0</v>
      </c>
      <c r="K4765" s="306">
        <v>0</v>
      </c>
      <c r="L4765" s="306">
        <v>0</v>
      </c>
      <c r="M4765" s="306">
        <v>0</v>
      </c>
      <c r="N4765" s="306">
        <v>0</v>
      </c>
    </row>
    <row r="4766" spans="1:14">
      <c r="A4766" s="259" t="s">
        <v>11</v>
      </c>
      <c r="B4766" s="259" t="s">
        <v>27</v>
      </c>
      <c r="C4766" s="259" t="s">
        <v>55</v>
      </c>
      <c r="D4766" s="259" t="s">
        <v>55</v>
      </c>
      <c r="E4766" s="259" t="s">
        <v>55</v>
      </c>
      <c r="F4766" s="259" t="s">
        <v>206</v>
      </c>
      <c r="G4766" s="259" t="s">
        <v>49</v>
      </c>
      <c r="H4766" s="306">
        <v>141.839</v>
      </c>
      <c r="I4766" s="306">
        <v>127.794</v>
      </c>
      <c r="J4766" s="306">
        <v>127.794</v>
      </c>
      <c r="K4766" s="306">
        <v>127.794</v>
      </c>
      <c r="L4766" s="306">
        <v>127.794</v>
      </c>
      <c r="M4766" s="306">
        <v>127.794</v>
      </c>
      <c r="N4766" s="306">
        <v>127.794</v>
      </c>
    </row>
    <row r="4767" spans="1:14">
      <c r="A4767" s="259" t="s">
        <v>11</v>
      </c>
      <c r="B4767" s="259" t="s">
        <v>27</v>
      </c>
      <c r="C4767" s="259" t="s">
        <v>56</v>
      </c>
      <c r="D4767" s="259" t="s">
        <v>56</v>
      </c>
      <c r="E4767" s="259" t="s">
        <v>56</v>
      </c>
      <c r="F4767" s="259" t="s">
        <v>206</v>
      </c>
      <c r="G4767" s="259" t="s">
        <v>49</v>
      </c>
      <c r="H4767" s="306">
        <v>0</v>
      </c>
      <c r="I4767" s="306">
        <v>0</v>
      </c>
      <c r="J4767" s="306">
        <v>0</v>
      </c>
      <c r="K4767" s="306">
        <v>0</v>
      </c>
      <c r="L4767" s="306">
        <v>0</v>
      </c>
      <c r="M4767" s="306">
        <v>0</v>
      </c>
      <c r="N4767" s="306">
        <v>0</v>
      </c>
    </row>
    <row r="4768" spans="1:14">
      <c r="A4768" s="259" t="s">
        <v>11</v>
      </c>
      <c r="B4768" s="259" t="s">
        <v>27</v>
      </c>
      <c r="C4768" s="259" t="s">
        <v>57</v>
      </c>
      <c r="D4768" s="259" t="s">
        <v>57</v>
      </c>
      <c r="E4768" s="259" t="s">
        <v>57</v>
      </c>
      <c r="F4768" s="259" t="s">
        <v>206</v>
      </c>
      <c r="G4768" s="259" t="s">
        <v>49</v>
      </c>
      <c r="H4768" s="306">
        <v>0</v>
      </c>
      <c r="I4768" s="306">
        <v>0</v>
      </c>
      <c r="J4768" s="306">
        <v>0</v>
      </c>
      <c r="K4768" s="306">
        <v>0</v>
      </c>
      <c r="L4768" s="306">
        <v>0</v>
      </c>
      <c r="M4768" s="306">
        <v>0</v>
      </c>
      <c r="N4768" s="306">
        <v>0</v>
      </c>
    </row>
    <row r="4769" spans="1:14">
      <c r="A4769" s="259" t="s">
        <v>11</v>
      </c>
      <c r="B4769" s="259" t="s">
        <v>27</v>
      </c>
      <c r="C4769" s="259" t="s">
        <v>58</v>
      </c>
      <c r="D4769" s="259" t="s">
        <v>58</v>
      </c>
      <c r="E4769" s="259" t="s">
        <v>58</v>
      </c>
      <c r="F4769" s="259" t="s">
        <v>206</v>
      </c>
      <c r="G4769" s="259" t="s">
        <v>49</v>
      </c>
      <c r="H4769" s="306">
        <v>0</v>
      </c>
      <c r="I4769" s="306">
        <v>0</v>
      </c>
      <c r="J4769" s="306">
        <v>0</v>
      </c>
      <c r="K4769" s="306">
        <v>0</v>
      </c>
      <c r="L4769" s="306">
        <v>0</v>
      </c>
      <c r="M4769" s="306">
        <v>0</v>
      </c>
      <c r="N4769" s="306">
        <v>0</v>
      </c>
    </row>
    <row r="4770" spans="1:14">
      <c r="A4770" s="259" t="s">
        <v>11</v>
      </c>
      <c r="B4770" s="259" t="s">
        <v>27</v>
      </c>
      <c r="C4770" s="259" t="s">
        <v>59</v>
      </c>
      <c r="D4770" s="259" t="s">
        <v>59</v>
      </c>
      <c r="E4770" s="259" t="s">
        <v>59</v>
      </c>
      <c r="F4770" s="259" t="s">
        <v>206</v>
      </c>
      <c r="G4770" s="259" t="s">
        <v>49</v>
      </c>
      <c r="H4770" s="306">
        <v>319.202</v>
      </c>
      <c r="I4770" s="306">
        <v>319.202</v>
      </c>
      <c r="J4770" s="306">
        <v>319.202</v>
      </c>
      <c r="K4770" s="306">
        <v>319.202</v>
      </c>
      <c r="L4770" s="306">
        <v>319.202</v>
      </c>
      <c r="M4770" s="306">
        <v>319.202</v>
      </c>
      <c r="N4770" s="306">
        <v>319.202</v>
      </c>
    </row>
    <row r="4771" spans="1:14">
      <c r="A4771" s="259" t="s">
        <v>11</v>
      </c>
      <c r="B4771" s="259" t="s">
        <v>27</v>
      </c>
      <c r="C4771" s="259" t="s">
        <v>60</v>
      </c>
      <c r="D4771" s="259" t="s">
        <v>60</v>
      </c>
      <c r="E4771" s="259" t="s">
        <v>60</v>
      </c>
      <c r="F4771" s="259" t="s">
        <v>206</v>
      </c>
      <c r="G4771" s="259" t="s">
        <v>49</v>
      </c>
      <c r="H4771" s="306">
        <v>140.52000000000001</v>
      </c>
      <c r="I4771" s="306">
        <v>230.52</v>
      </c>
      <c r="J4771" s="306">
        <v>230.52</v>
      </c>
      <c r="K4771" s="306">
        <v>230.52</v>
      </c>
      <c r="L4771" s="306">
        <v>230.52</v>
      </c>
      <c r="M4771" s="306">
        <v>230.52</v>
      </c>
      <c r="N4771" s="306">
        <v>230.52</v>
      </c>
    </row>
    <row r="4772" spans="1:14">
      <c r="A4772" s="259" t="s">
        <v>11</v>
      </c>
      <c r="B4772" s="259" t="s">
        <v>27</v>
      </c>
      <c r="C4772" s="259" t="s">
        <v>61</v>
      </c>
      <c r="D4772" s="259" t="s">
        <v>61</v>
      </c>
      <c r="E4772" s="259" t="s">
        <v>61</v>
      </c>
      <c r="F4772" s="259" t="s">
        <v>206</v>
      </c>
      <c r="G4772" s="259" t="s">
        <v>49</v>
      </c>
      <c r="H4772" s="306">
        <v>151.19999999999999</v>
      </c>
      <c r="I4772" s="306">
        <v>151.19999999999999</v>
      </c>
      <c r="J4772" s="306">
        <v>151.19999999999999</v>
      </c>
      <c r="K4772" s="306">
        <v>151.19999999999999</v>
      </c>
      <c r="L4772" s="306">
        <v>151.19999999999999</v>
      </c>
      <c r="M4772" s="306">
        <v>151.19999999999999</v>
      </c>
      <c r="N4772" s="306">
        <v>151.19999999999999</v>
      </c>
    </row>
    <row r="4773" spans="1:14">
      <c r="A4773" s="259" t="s">
        <v>11</v>
      </c>
      <c r="B4773" s="259" t="s">
        <v>27</v>
      </c>
      <c r="C4773" s="259" t="s">
        <v>63</v>
      </c>
      <c r="D4773" s="259" t="s">
        <v>63</v>
      </c>
      <c r="E4773" s="259" t="s">
        <v>63</v>
      </c>
      <c r="F4773" s="259" t="s">
        <v>206</v>
      </c>
      <c r="G4773" s="259" t="s">
        <v>49</v>
      </c>
      <c r="H4773" s="306">
        <v>0</v>
      </c>
      <c r="I4773" s="306">
        <v>0</v>
      </c>
      <c r="J4773" s="306">
        <v>0</v>
      </c>
      <c r="K4773" s="306">
        <v>0</v>
      </c>
      <c r="L4773" s="306">
        <v>0</v>
      </c>
      <c r="M4773" s="306">
        <v>0</v>
      </c>
      <c r="N4773" s="306">
        <v>0</v>
      </c>
    </row>
    <row r="4774" spans="1:14">
      <c r="A4774" s="259" t="s">
        <v>11</v>
      </c>
      <c r="B4774" s="259" t="s">
        <v>27</v>
      </c>
      <c r="C4774" s="259" t="s">
        <v>64</v>
      </c>
      <c r="D4774" s="259" t="s">
        <v>64</v>
      </c>
      <c r="E4774" s="259" t="s">
        <v>64</v>
      </c>
      <c r="F4774" s="259" t="s">
        <v>206</v>
      </c>
      <c r="G4774" s="259" t="s">
        <v>49</v>
      </c>
      <c r="H4774" s="306">
        <v>75.7</v>
      </c>
      <c r="I4774" s="306">
        <v>3.7</v>
      </c>
      <c r="J4774" s="306">
        <v>3.7</v>
      </c>
      <c r="K4774" s="306">
        <v>3.7</v>
      </c>
      <c r="L4774" s="306">
        <v>3.7</v>
      </c>
      <c r="M4774" s="306">
        <v>3.7</v>
      </c>
      <c r="N4774" s="306">
        <v>3.7</v>
      </c>
    </row>
    <row r="4775" spans="1:14">
      <c r="A4775" s="259" t="s">
        <v>11</v>
      </c>
      <c r="B4775" s="259" t="s">
        <v>27</v>
      </c>
      <c r="C4775" s="259" t="s">
        <v>54</v>
      </c>
      <c r="D4775" s="259" t="s">
        <v>72</v>
      </c>
      <c r="E4775" s="259" t="s">
        <v>72</v>
      </c>
      <c r="F4775" s="259" t="s">
        <v>206</v>
      </c>
      <c r="G4775" s="259" t="s">
        <v>49</v>
      </c>
      <c r="H4775" s="306">
        <v>0</v>
      </c>
      <c r="I4775" s="306">
        <v>0</v>
      </c>
      <c r="J4775" s="306">
        <v>0</v>
      </c>
      <c r="K4775" s="306">
        <v>0</v>
      </c>
      <c r="L4775" s="306">
        <v>0</v>
      </c>
      <c r="M4775" s="306">
        <v>0</v>
      </c>
      <c r="N4775" s="306">
        <v>0</v>
      </c>
    </row>
    <row r="4776" spans="1:14">
      <c r="A4776" s="259" t="s">
        <v>11</v>
      </c>
      <c r="B4776" s="259" t="s">
        <v>27</v>
      </c>
      <c r="C4776" s="259" t="s">
        <v>55</v>
      </c>
      <c r="D4776" s="259" t="s">
        <v>73</v>
      </c>
      <c r="E4776" s="259" t="s">
        <v>73</v>
      </c>
      <c r="F4776" s="259" t="s">
        <v>206</v>
      </c>
      <c r="G4776" s="259" t="s">
        <v>49</v>
      </c>
      <c r="H4776" s="306">
        <v>0</v>
      </c>
      <c r="I4776" s="306">
        <v>0</v>
      </c>
      <c r="J4776" s="306">
        <v>0</v>
      </c>
      <c r="K4776" s="306">
        <v>0</v>
      </c>
      <c r="L4776" s="306">
        <v>0</v>
      </c>
      <c r="M4776" s="306">
        <v>0</v>
      </c>
      <c r="N4776" s="306">
        <v>0</v>
      </c>
    </row>
    <row r="4777" spans="1:14">
      <c r="A4777" s="259" t="s">
        <v>11</v>
      </c>
      <c r="B4777" s="259" t="s">
        <v>27</v>
      </c>
      <c r="C4777" s="259" t="s">
        <v>57</v>
      </c>
      <c r="D4777" s="259" t="s">
        <v>74</v>
      </c>
      <c r="E4777" s="259" t="s">
        <v>74</v>
      </c>
      <c r="F4777" s="259" t="s">
        <v>206</v>
      </c>
      <c r="G4777" s="259" t="s">
        <v>49</v>
      </c>
      <c r="H4777" s="306">
        <v>0</v>
      </c>
      <c r="I4777" s="306">
        <v>0</v>
      </c>
      <c r="J4777" s="306">
        <v>0</v>
      </c>
      <c r="K4777" s="306">
        <v>0</v>
      </c>
      <c r="L4777" s="306">
        <v>0</v>
      </c>
      <c r="M4777" s="306">
        <v>0</v>
      </c>
      <c r="N4777" s="306">
        <v>0</v>
      </c>
    </row>
    <row r="4778" spans="1:14">
      <c r="A4778" s="259" t="s">
        <v>11</v>
      </c>
      <c r="B4778" s="259" t="s">
        <v>27</v>
      </c>
      <c r="C4778" s="259" t="s">
        <v>64</v>
      </c>
      <c r="D4778" s="259" t="s">
        <v>75</v>
      </c>
      <c r="E4778" s="259" t="s">
        <v>75</v>
      </c>
      <c r="F4778" s="259" t="s">
        <v>206</v>
      </c>
      <c r="G4778" s="259" t="s">
        <v>49</v>
      </c>
      <c r="H4778" s="306">
        <v>0</v>
      </c>
      <c r="I4778" s="306">
        <v>0</v>
      </c>
      <c r="J4778" s="306">
        <v>0</v>
      </c>
      <c r="K4778" s="306">
        <v>0</v>
      </c>
      <c r="L4778" s="306">
        <v>0</v>
      </c>
      <c r="M4778" s="306">
        <v>0</v>
      </c>
      <c r="N4778" s="306">
        <v>0</v>
      </c>
    </row>
    <row r="4779" spans="1:14">
      <c r="A4779" s="259" t="s">
        <v>11</v>
      </c>
      <c r="B4779" s="259" t="s">
        <v>27</v>
      </c>
      <c r="C4779" s="259" t="s">
        <v>60</v>
      </c>
      <c r="D4779" s="259" t="s">
        <v>76</v>
      </c>
      <c r="E4779" s="259" t="s">
        <v>76</v>
      </c>
      <c r="F4779" s="259" t="s">
        <v>206</v>
      </c>
      <c r="G4779" s="259" t="s">
        <v>49</v>
      </c>
      <c r="H4779" s="306">
        <v>0</v>
      </c>
      <c r="I4779" s="306">
        <v>0</v>
      </c>
      <c r="J4779" s="306">
        <v>0</v>
      </c>
      <c r="K4779" s="306">
        <v>0</v>
      </c>
      <c r="L4779" s="306">
        <v>0</v>
      </c>
      <c r="M4779" s="306">
        <v>0</v>
      </c>
      <c r="N4779" s="306">
        <v>0</v>
      </c>
    </row>
    <row r="4780" spans="1:14">
      <c r="A4780" s="259" t="s">
        <v>11</v>
      </c>
      <c r="B4780" s="259" t="s">
        <v>27</v>
      </c>
      <c r="C4780" s="259" t="s">
        <v>61</v>
      </c>
      <c r="D4780" s="259" t="s">
        <v>77</v>
      </c>
      <c r="E4780" s="259" t="s">
        <v>77</v>
      </c>
      <c r="F4780" s="259" t="s">
        <v>206</v>
      </c>
      <c r="G4780" s="259" t="s">
        <v>49</v>
      </c>
      <c r="H4780" s="306">
        <v>0</v>
      </c>
      <c r="I4780" s="306">
        <v>0</v>
      </c>
      <c r="J4780" s="306">
        <v>2596</v>
      </c>
      <c r="K4780" s="306">
        <v>3292</v>
      </c>
      <c r="L4780" s="306">
        <v>5887</v>
      </c>
      <c r="M4780" s="306">
        <v>6014</v>
      </c>
      <c r="N4780" s="306">
        <v>6014</v>
      </c>
    </row>
    <row r="4781" spans="1:14">
      <c r="A4781" s="259" t="s">
        <v>11</v>
      </c>
      <c r="B4781" s="259" t="s">
        <v>27</v>
      </c>
      <c r="C4781" s="259" t="s">
        <v>62</v>
      </c>
      <c r="D4781" s="259" t="s">
        <v>78</v>
      </c>
      <c r="E4781" s="259" t="s">
        <v>78</v>
      </c>
      <c r="F4781" s="259" t="s">
        <v>206</v>
      </c>
      <c r="G4781" s="259" t="s">
        <v>49</v>
      </c>
      <c r="H4781" s="306">
        <v>0</v>
      </c>
      <c r="I4781" s="306">
        <v>0</v>
      </c>
      <c r="J4781" s="306">
        <v>0</v>
      </c>
      <c r="K4781" s="306">
        <v>0</v>
      </c>
      <c r="L4781" s="306">
        <v>0</v>
      </c>
      <c r="M4781" s="306">
        <v>0</v>
      </c>
      <c r="N4781" s="306">
        <v>0</v>
      </c>
    </row>
    <row r="4782" spans="1:14">
      <c r="A4782" s="259" t="s">
        <v>11</v>
      </c>
      <c r="B4782" s="259" t="s">
        <v>27</v>
      </c>
      <c r="C4782" s="259" t="s">
        <v>63</v>
      </c>
      <c r="D4782" s="259" t="s">
        <v>79</v>
      </c>
      <c r="E4782" s="259" t="s">
        <v>79</v>
      </c>
      <c r="F4782" s="259" t="s">
        <v>206</v>
      </c>
      <c r="G4782" s="259" t="s">
        <v>49</v>
      </c>
      <c r="H4782" s="306">
        <v>0</v>
      </c>
      <c r="I4782" s="306">
        <v>0</v>
      </c>
      <c r="J4782" s="306">
        <v>0</v>
      </c>
      <c r="K4782" s="306">
        <v>0</v>
      </c>
      <c r="L4782" s="306">
        <v>0</v>
      </c>
      <c r="M4782" s="306">
        <v>0</v>
      </c>
      <c r="N4782" s="306">
        <v>0</v>
      </c>
    </row>
    <row r="4783" spans="1:14">
      <c r="A4783" s="259" t="s">
        <v>11</v>
      </c>
      <c r="B4783" s="259" t="s">
        <v>27</v>
      </c>
      <c r="C4783" s="259" t="s">
        <v>60</v>
      </c>
      <c r="D4783" s="259" t="s">
        <v>76</v>
      </c>
      <c r="E4783" s="259" t="s">
        <v>207</v>
      </c>
      <c r="F4783" s="259" t="s">
        <v>206</v>
      </c>
      <c r="G4783" s="259" t="s">
        <v>49</v>
      </c>
      <c r="H4783" s="306">
        <v>0</v>
      </c>
      <c r="I4783" s="306">
        <v>0</v>
      </c>
      <c r="J4783" s="306">
        <v>0</v>
      </c>
      <c r="K4783" s="306">
        <v>0</v>
      </c>
      <c r="L4783" s="306">
        <v>90</v>
      </c>
      <c r="M4783" s="306">
        <v>2192.003048</v>
      </c>
      <c r="N4783" s="306">
        <v>2232.6088009999999</v>
      </c>
    </row>
    <row r="4784" spans="1:14">
      <c r="A4784" s="259" t="s">
        <v>11</v>
      </c>
      <c r="B4784" s="259" t="s">
        <v>27</v>
      </c>
      <c r="C4784" s="259" t="s">
        <v>63</v>
      </c>
      <c r="D4784" s="259" t="s">
        <v>79</v>
      </c>
      <c r="E4784" s="259" t="s">
        <v>208</v>
      </c>
      <c r="F4784" s="259" t="s">
        <v>206</v>
      </c>
      <c r="G4784" s="259" t="s">
        <v>49</v>
      </c>
      <c r="H4784" s="306">
        <v>0</v>
      </c>
      <c r="I4784" s="306">
        <v>0</v>
      </c>
      <c r="J4784" s="306">
        <v>0</v>
      </c>
      <c r="K4784" s="306">
        <v>0</v>
      </c>
      <c r="L4784" s="306">
        <v>54</v>
      </c>
      <c r="M4784" s="306">
        <v>1315.2018290000001</v>
      </c>
      <c r="N4784" s="306">
        <v>1339.5652809999999</v>
      </c>
    </row>
    <row r="4785" spans="1:14">
      <c r="A4785" s="259" t="s">
        <v>11</v>
      </c>
      <c r="B4785" s="259" t="s">
        <v>27</v>
      </c>
      <c r="C4785" s="259" t="s">
        <v>65</v>
      </c>
      <c r="D4785" s="259" t="s">
        <v>209</v>
      </c>
      <c r="E4785" s="259" t="s">
        <v>80</v>
      </c>
      <c r="F4785" s="259" t="s">
        <v>206</v>
      </c>
      <c r="G4785" s="259" t="s">
        <v>49</v>
      </c>
      <c r="H4785" s="306">
        <v>0</v>
      </c>
      <c r="I4785" s="306">
        <v>0</v>
      </c>
      <c r="J4785" s="306">
        <v>0</v>
      </c>
      <c r="K4785" s="306">
        <v>0</v>
      </c>
      <c r="L4785" s="306">
        <v>0</v>
      </c>
      <c r="M4785" s="306">
        <v>0</v>
      </c>
      <c r="N4785" s="306">
        <v>0</v>
      </c>
    </row>
    <row r="4786" spans="1:14">
      <c r="A4786" s="259" t="s">
        <v>11</v>
      </c>
      <c r="B4786" s="259" t="s">
        <v>27</v>
      </c>
      <c r="C4786" s="259" t="s">
        <v>65</v>
      </c>
      <c r="D4786" s="259" t="s">
        <v>209</v>
      </c>
      <c r="E4786" s="259" t="s">
        <v>81</v>
      </c>
      <c r="F4786" s="259" t="s">
        <v>206</v>
      </c>
      <c r="G4786" s="259" t="s">
        <v>49</v>
      </c>
      <c r="H4786" s="306">
        <v>0</v>
      </c>
      <c r="I4786" s="306">
        <v>0</v>
      </c>
      <c r="J4786" s="306">
        <v>0</v>
      </c>
      <c r="K4786" s="306">
        <v>0</v>
      </c>
      <c r="L4786" s="306">
        <v>0</v>
      </c>
      <c r="M4786" s="306">
        <v>0</v>
      </c>
      <c r="N4786" s="306">
        <v>0</v>
      </c>
    </row>
    <row r="4787" spans="1:14">
      <c r="A4787" s="259" t="s">
        <v>11</v>
      </c>
      <c r="B4787" s="259" t="s">
        <v>27</v>
      </c>
      <c r="C4787" s="259" t="s">
        <v>82</v>
      </c>
      <c r="D4787" s="259" t="s">
        <v>82</v>
      </c>
      <c r="E4787" s="259" t="s">
        <v>82</v>
      </c>
      <c r="F4787" s="259" t="s">
        <v>206</v>
      </c>
      <c r="G4787" s="259" t="s">
        <v>49</v>
      </c>
      <c r="H4787" s="306">
        <v>0</v>
      </c>
      <c r="I4787" s="306">
        <v>0</v>
      </c>
      <c r="J4787" s="306">
        <v>0</v>
      </c>
      <c r="K4787" s="306">
        <v>0</v>
      </c>
      <c r="L4787" s="306">
        <v>0</v>
      </c>
      <c r="M4787" s="306">
        <v>0</v>
      </c>
      <c r="N4787" s="306">
        <v>0</v>
      </c>
    </row>
    <row r="4788" spans="1:14">
      <c r="A4788" s="259" t="s">
        <v>11</v>
      </c>
      <c r="B4788" s="259" t="s">
        <v>27</v>
      </c>
      <c r="C4788" s="259" t="s">
        <v>83</v>
      </c>
      <c r="D4788" s="259" t="s">
        <v>83</v>
      </c>
      <c r="E4788" s="259" t="s">
        <v>83</v>
      </c>
      <c r="F4788" s="259" t="s">
        <v>206</v>
      </c>
      <c r="G4788" s="259" t="s">
        <v>49</v>
      </c>
      <c r="H4788" s="306">
        <v>0</v>
      </c>
      <c r="I4788" s="306">
        <v>0</v>
      </c>
      <c r="J4788" s="306">
        <v>0</v>
      </c>
      <c r="K4788" s="306">
        <v>0</v>
      </c>
      <c r="L4788" s="306">
        <v>0</v>
      </c>
      <c r="M4788" s="306">
        <v>0</v>
      </c>
      <c r="N4788" s="306">
        <v>0</v>
      </c>
    </row>
    <row r="4789" spans="1:14">
      <c r="A4789" s="259" t="s">
        <v>11</v>
      </c>
      <c r="B4789" s="259" t="s">
        <v>27</v>
      </c>
      <c r="C4789" s="259" t="s">
        <v>84</v>
      </c>
      <c r="D4789" s="259" t="s">
        <v>84</v>
      </c>
      <c r="E4789" s="259" t="s">
        <v>84</v>
      </c>
      <c r="F4789" s="259" t="s">
        <v>206</v>
      </c>
      <c r="G4789" s="259" t="s">
        <v>49</v>
      </c>
      <c r="H4789" s="306">
        <v>0</v>
      </c>
      <c r="I4789" s="306">
        <v>0</v>
      </c>
      <c r="J4789" s="306">
        <v>0</v>
      </c>
      <c r="K4789" s="306">
        <v>0</v>
      </c>
      <c r="L4789" s="306">
        <v>0</v>
      </c>
      <c r="M4789" s="306">
        <v>0</v>
      </c>
      <c r="N4789" s="306">
        <v>0</v>
      </c>
    </row>
    <row r="4790" spans="1:14">
      <c r="A4790" s="259" t="s">
        <v>11</v>
      </c>
      <c r="B4790" s="259" t="s">
        <v>27</v>
      </c>
      <c r="C4790" s="259" t="s">
        <v>85</v>
      </c>
      <c r="D4790" s="259" t="s">
        <v>85</v>
      </c>
      <c r="E4790" s="259" t="s">
        <v>85</v>
      </c>
      <c r="F4790" s="259" t="s">
        <v>206</v>
      </c>
      <c r="G4790" s="259" t="s">
        <v>49</v>
      </c>
      <c r="H4790" s="306">
        <v>0</v>
      </c>
      <c r="I4790" s="306">
        <v>0</v>
      </c>
      <c r="J4790" s="306">
        <v>0</v>
      </c>
      <c r="K4790" s="306">
        <v>0</v>
      </c>
      <c r="L4790" s="306">
        <v>0</v>
      </c>
      <c r="M4790" s="306">
        <v>0</v>
      </c>
      <c r="N4790" s="306">
        <v>0</v>
      </c>
    </row>
    <row r="4791" spans="1:14">
      <c r="A4791" s="259" t="s">
        <v>11</v>
      </c>
      <c r="B4791" s="259" t="s">
        <v>27</v>
      </c>
      <c r="C4791" s="259" t="s">
        <v>87</v>
      </c>
      <c r="D4791" s="259" t="s">
        <v>87</v>
      </c>
      <c r="E4791" s="259" t="s">
        <v>87</v>
      </c>
      <c r="F4791" s="259" t="s">
        <v>206</v>
      </c>
      <c r="G4791" s="259" t="s">
        <v>49</v>
      </c>
      <c r="H4791" s="306">
        <v>0</v>
      </c>
      <c r="I4791" s="306">
        <v>72</v>
      </c>
      <c r="J4791" s="306">
        <v>72</v>
      </c>
      <c r="K4791" s="306">
        <v>72</v>
      </c>
      <c r="L4791" s="306">
        <v>72</v>
      </c>
      <c r="M4791" s="306">
        <v>72</v>
      </c>
      <c r="N4791" s="306">
        <v>72</v>
      </c>
    </row>
    <row r="4792" spans="1:14">
      <c r="A4792" s="259" t="s">
        <v>11</v>
      </c>
      <c r="B4792" s="259" t="s">
        <v>27</v>
      </c>
      <c r="C4792" s="259" t="s">
        <v>88</v>
      </c>
      <c r="D4792" s="259" t="s">
        <v>88</v>
      </c>
      <c r="E4792" s="259" t="s">
        <v>88</v>
      </c>
      <c r="F4792" s="259" t="s">
        <v>206</v>
      </c>
      <c r="G4792" s="259" t="s">
        <v>49</v>
      </c>
      <c r="H4792" s="306">
        <v>0</v>
      </c>
      <c r="I4792" s="306">
        <v>0</v>
      </c>
      <c r="J4792" s="306">
        <v>0</v>
      </c>
      <c r="K4792" s="306">
        <v>0</v>
      </c>
      <c r="L4792" s="306">
        <v>0</v>
      </c>
      <c r="M4792" s="306">
        <v>0</v>
      </c>
      <c r="N4792" s="306">
        <v>0</v>
      </c>
    </row>
    <row r="4793" spans="1:14">
      <c r="A4793" s="259" t="s">
        <v>11</v>
      </c>
      <c r="B4793" s="259" t="s">
        <v>25</v>
      </c>
      <c r="C4793" s="259" t="s">
        <v>67</v>
      </c>
      <c r="D4793" s="259" t="s">
        <v>94</v>
      </c>
      <c r="E4793" s="259">
        <v>122739</v>
      </c>
      <c r="F4793" s="259" t="s">
        <v>206</v>
      </c>
      <c r="G4793" s="259" t="s">
        <v>49</v>
      </c>
      <c r="H4793" s="306">
        <v>1485</v>
      </c>
      <c r="I4793" s="306">
        <v>1485</v>
      </c>
      <c r="J4793" s="306">
        <v>1485</v>
      </c>
      <c r="K4793" s="306">
        <v>1485</v>
      </c>
      <c r="L4793" s="306">
        <v>1485</v>
      </c>
      <c r="M4793" s="306">
        <v>1485</v>
      </c>
      <c r="N4793" s="306">
        <v>1485</v>
      </c>
    </row>
    <row r="4794" spans="1:14">
      <c r="A4794" s="259" t="s">
        <v>11</v>
      </c>
      <c r="B4794" s="259" t="s">
        <v>25</v>
      </c>
      <c r="C4794" s="259" t="s">
        <v>67</v>
      </c>
      <c r="D4794" s="259" t="s">
        <v>95</v>
      </c>
      <c r="E4794" s="259">
        <v>122738</v>
      </c>
      <c r="F4794" s="259" t="s">
        <v>206</v>
      </c>
      <c r="G4794" s="259" t="s">
        <v>49</v>
      </c>
      <c r="H4794" s="306">
        <v>0</v>
      </c>
      <c r="I4794" s="306">
        <v>1250</v>
      </c>
      <c r="J4794" s="306">
        <v>1250</v>
      </c>
      <c r="K4794" s="306">
        <v>1250</v>
      </c>
      <c r="L4794" s="306">
        <v>1250</v>
      </c>
      <c r="M4794" s="306">
        <v>1250</v>
      </c>
      <c r="N4794" s="306">
        <v>1250</v>
      </c>
    </row>
    <row r="4795" spans="1:14">
      <c r="A4795" s="259" t="s">
        <v>11</v>
      </c>
      <c r="B4795" s="259" t="s">
        <v>22</v>
      </c>
      <c r="C4795" s="259" t="s">
        <v>67</v>
      </c>
      <c r="D4795" s="259" t="s">
        <v>93</v>
      </c>
      <c r="E4795" s="259">
        <v>4390</v>
      </c>
      <c r="F4795" s="259" t="s">
        <v>206</v>
      </c>
      <c r="G4795" s="259" t="s">
        <v>49</v>
      </c>
      <c r="H4795" s="306">
        <v>0</v>
      </c>
      <c r="I4795" s="306">
        <v>1200</v>
      </c>
      <c r="J4795" s="306">
        <v>1200</v>
      </c>
      <c r="K4795" s="306">
        <v>1200</v>
      </c>
      <c r="L4795" s="306">
        <v>1200</v>
      </c>
      <c r="M4795" s="306">
        <v>1200</v>
      </c>
      <c r="N4795" s="306">
        <v>1200</v>
      </c>
    </row>
    <row r="4796" spans="1:14">
      <c r="A4796" s="259" t="s">
        <v>11</v>
      </c>
      <c r="B4796" s="259" t="s">
        <v>18</v>
      </c>
      <c r="C4796" s="259" t="s">
        <v>67</v>
      </c>
      <c r="D4796" s="259" t="s">
        <v>67</v>
      </c>
      <c r="F4796" s="259" t="s">
        <v>206</v>
      </c>
      <c r="G4796" s="259" t="s">
        <v>49</v>
      </c>
      <c r="H4796" s="306">
        <v>0</v>
      </c>
      <c r="I4796" s="306">
        <v>0</v>
      </c>
      <c r="J4796" s="306">
        <v>0</v>
      </c>
      <c r="K4796" s="306">
        <v>0</v>
      </c>
      <c r="L4796" s="306">
        <v>0</v>
      </c>
      <c r="M4796" s="306">
        <v>0</v>
      </c>
      <c r="N4796" s="306">
        <v>0</v>
      </c>
    </row>
    <row r="4797" spans="1:14">
      <c r="A4797" s="259" t="s">
        <v>11</v>
      </c>
      <c r="B4797" s="259" t="s">
        <v>19</v>
      </c>
      <c r="C4797" s="259" t="s">
        <v>67</v>
      </c>
      <c r="D4797" s="259" t="s">
        <v>67</v>
      </c>
      <c r="F4797" s="259" t="s">
        <v>206</v>
      </c>
      <c r="G4797" s="259" t="s">
        <v>49</v>
      </c>
      <c r="H4797" s="306">
        <v>0</v>
      </c>
      <c r="I4797" s="306">
        <v>0</v>
      </c>
      <c r="J4797" s="306">
        <v>0</v>
      </c>
      <c r="K4797" s="306">
        <v>0</v>
      </c>
      <c r="L4797" s="306">
        <v>0</v>
      </c>
      <c r="M4797" s="306">
        <v>0</v>
      </c>
      <c r="N4797" s="306">
        <v>0</v>
      </c>
    </row>
    <row r="4798" spans="1:14">
      <c r="A4798" s="259" t="s">
        <v>11</v>
      </c>
      <c r="B4798" s="259" t="s">
        <v>20</v>
      </c>
      <c r="C4798" s="259" t="s">
        <v>67</v>
      </c>
      <c r="D4798" s="259" t="s">
        <v>67</v>
      </c>
      <c r="F4798" s="259" t="s">
        <v>206</v>
      </c>
      <c r="G4798" s="259" t="s">
        <v>49</v>
      </c>
      <c r="H4798" s="306">
        <v>0</v>
      </c>
      <c r="I4798" s="306">
        <v>0</v>
      </c>
      <c r="J4798" s="306">
        <v>0</v>
      </c>
      <c r="K4798" s="306">
        <v>0</v>
      </c>
      <c r="L4798" s="306">
        <v>0</v>
      </c>
      <c r="M4798" s="306">
        <v>0</v>
      </c>
      <c r="N4798" s="306">
        <v>0</v>
      </c>
    </row>
    <row r="4799" spans="1:14">
      <c r="A4799" s="259" t="s">
        <v>11</v>
      </c>
      <c r="B4799" s="259" t="s">
        <v>21</v>
      </c>
      <c r="C4799" s="259" t="s">
        <v>67</v>
      </c>
      <c r="D4799" s="259" t="s">
        <v>67</v>
      </c>
      <c r="F4799" s="259" t="s">
        <v>206</v>
      </c>
      <c r="G4799" s="259" t="s">
        <v>49</v>
      </c>
      <c r="H4799" s="306">
        <v>0</v>
      </c>
      <c r="I4799" s="306">
        <v>0</v>
      </c>
      <c r="J4799" s="306">
        <v>0</v>
      </c>
      <c r="K4799" s="306">
        <v>0</v>
      </c>
      <c r="L4799" s="306">
        <v>0</v>
      </c>
      <c r="M4799" s="306">
        <v>0</v>
      </c>
      <c r="N4799" s="306">
        <v>0</v>
      </c>
    </row>
    <row r="4800" spans="1:14">
      <c r="A4800" s="259" t="s">
        <v>11</v>
      </c>
      <c r="B4800" s="259" t="s">
        <v>23</v>
      </c>
      <c r="C4800" s="259" t="s">
        <v>67</v>
      </c>
      <c r="D4800" s="259" t="s">
        <v>67</v>
      </c>
      <c r="F4800" s="259" t="s">
        <v>206</v>
      </c>
      <c r="G4800" s="259" t="s">
        <v>49</v>
      </c>
      <c r="H4800" s="306">
        <v>0</v>
      </c>
      <c r="I4800" s="306">
        <v>0</v>
      </c>
      <c r="J4800" s="306">
        <v>0</v>
      </c>
      <c r="K4800" s="306">
        <v>0</v>
      </c>
      <c r="L4800" s="306">
        <v>0</v>
      </c>
      <c r="M4800" s="306">
        <v>0</v>
      </c>
      <c r="N4800" s="306">
        <v>0</v>
      </c>
    </row>
    <row r="4801" spans="1:14">
      <c r="A4801" s="259" t="s">
        <v>11</v>
      </c>
      <c r="B4801" s="259" t="s">
        <v>24</v>
      </c>
      <c r="C4801" s="259" t="s">
        <v>67</v>
      </c>
      <c r="D4801" s="259" t="s">
        <v>67</v>
      </c>
      <c r="F4801" s="259" t="s">
        <v>206</v>
      </c>
      <c r="G4801" s="259" t="s">
        <v>49</v>
      </c>
      <c r="H4801" s="306">
        <v>0</v>
      </c>
      <c r="I4801" s="306">
        <v>0</v>
      </c>
      <c r="J4801" s="306">
        <v>0</v>
      </c>
      <c r="K4801" s="306">
        <v>0</v>
      </c>
      <c r="L4801" s="306">
        <v>0</v>
      </c>
      <c r="M4801" s="306">
        <v>0</v>
      </c>
      <c r="N4801" s="306">
        <v>0</v>
      </c>
    </row>
    <row r="4802" spans="1:14">
      <c r="A4802" s="259" t="s">
        <v>11</v>
      </c>
      <c r="B4802" s="259" t="s">
        <v>26</v>
      </c>
      <c r="C4802" s="259" t="s">
        <v>67</v>
      </c>
      <c r="D4802" s="259" t="s">
        <v>67</v>
      </c>
      <c r="F4802" s="259" t="s">
        <v>206</v>
      </c>
      <c r="G4802" s="259" t="s">
        <v>49</v>
      </c>
      <c r="H4802" s="306">
        <v>0</v>
      </c>
      <c r="I4802" s="306">
        <v>0</v>
      </c>
      <c r="J4802" s="306">
        <v>0</v>
      </c>
      <c r="K4802" s="306">
        <v>0</v>
      </c>
      <c r="L4802" s="306">
        <v>0</v>
      </c>
      <c r="M4802" s="306">
        <v>0</v>
      </c>
      <c r="N4802" s="306">
        <v>0</v>
      </c>
    </row>
    <row r="4803" spans="1:14">
      <c r="A4803" s="259" t="s">
        <v>11</v>
      </c>
      <c r="B4803" s="259" t="s">
        <v>27</v>
      </c>
      <c r="C4803" s="259" t="s">
        <v>67</v>
      </c>
      <c r="D4803" s="259" t="s">
        <v>67</v>
      </c>
      <c r="F4803" s="259" t="s">
        <v>206</v>
      </c>
      <c r="G4803" s="259" t="s">
        <v>49</v>
      </c>
      <c r="H4803" s="306">
        <v>0</v>
      </c>
      <c r="I4803" s="306">
        <v>0</v>
      </c>
      <c r="J4803" s="306">
        <v>0</v>
      </c>
      <c r="K4803" s="306">
        <v>0</v>
      </c>
      <c r="L4803" s="306">
        <v>0</v>
      </c>
      <c r="M4803" s="306">
        <v>0</v>
      </c>
      <c r="N4803" s="306">
        <v>0</v>
      </c>
    </row>
    <row r="4804" spans="1:14">
      <c r="A4804" s="259" t="s">
        <v>11</v>
      </c>
      <c r="B4804" s="259" t="s">
        <v>28</v>
      </c>
      <c r="C4804" s="259" t="s">
        <v>67</v>
      </c>
      <c r="D4804" s="259" t="s">
        <v>94</v>
      </c>
      <c r="E4804" s="259">
        <v>122739</v>
      </c>
      <c r="F4804" s="259" t="s">
        <v>206</v>
      </c>
      <c r="G4804" s="259" t="s">
        <v>49</v>
      </c>
      <c r="H4804" s="306">
        <v>1485</v>
      </c>
      <c r="I4804" s="306">
        <v>1485</v>
      </c>
      <c r="J4804" s="306">
        <v>1485</v>
      </c>
      <c r="K4804" s="306">
        <v>1485</v>
      </c>
      <c r="L4804" s="306">
        <v>1485</v>
      </c>
      <c r="M4804" s="306">
        <v>1485</v>
      </c>
      <c r="N4804" s="306">
        <v>1485</v>
      </c>
    </row>
    <row r="4805" spans="1:14">
      <c r="A4805" s="259" t="s">
        <v>11</v>
      </c>
      <c r="B4805" s="259" t="s">
        <v>28</v>
      </c>
      <c r="C4805" s="259" t="s">
        <v>67</v>
      </c>
      <c r="D4805" s="259" t="s">
        <v>95</v>
      </c>
      <c r="E4805" s="259">
        <v>122738</v>
      </c>
      <c r="F4805" s="259" t="s">
        <v>206</v>
      </c>
      <c r="G4805" s="259" t="s">
        <v>49</v>
      </c>
      <c r="H4805" s="306">
        <v>0</v>
      </c>
      <c r="I4805" s="306">
        <v>1250</v>
      </c>
      <c r="J4805" s="306">
        <v>1250</v>
      </c>
      <c r="K4805" s="306">
        <v>1250</v>
      </c>
      <c r="L4805" s="306">
        <v>1250</v>
      </c>
      <c r="M4805" s="306">
        <v>1250</v>
      </c>
      <c r="N4805" s="306">
        <v>1250</v>
      </c>
    </row>
    <row r="4806" spans="1:14">
      <c r="A4806" s="259" t="s">
        <v>11</v>
      </c>
      <c r="B4806" s="259" t="s">
        <v>28</v>
      </c>
      <c r="C4806" s="259" t="s">
        <v>67</v>
      </c>
      <c r="D4806" s="259" t="s">
        <v>93</v>
      </c>
      <c r="E4806" s="259">
        <v>4390</v>
      </c>
      <c r="F4806" s="259" t="s">
        <v>206</v>
      </c>
      <c r="G4806" s="259" t="s">
        <v>49</v>
      </c>
      <c r="H4806" s="306">
        <v>0</v>
      </c>
      <c r="I4806" s="306">
        <v>1200</v>
      </c>
      <c r="J4806" s="306">
        <v>1200</v>
      </c>
      <c r="K4806" s="306">
        <v>1200</v>
      </c>
      <c r="L4806" s="306">
        <v>1200</v>
      </c>
      <c r="M4806" s="306">
        <v>1200</v>
      </c>
      <c r="N4806" s="306">
        <v>1200</v>
      </c>
    </row>
    <row r="4807" spans="1:14">
      <c r="A4807" s="259" t="s">
        <v>11</v>
      </c>
      <c r="B4807" s="259" t="s">
        <v>18</v>
      </c>
      <c r="C4807" s="259" t="s">
        <v>48</v>
      </c>
      <c r="D4807" s="259" t="s">
        <v>48</v>
      </c>
      <c r="E4807" s="259" t="s">
        <v>48</v>
      </c>
      <c r="F4807" s="259" t="s">
        <v>210</v>
      </c>
      <c r="G4807" s="259" t="s">
        <v>50</v>
      </c>
      <c r="H4807" s="306">
        <v>0</v>
      </c>
      <c r="I4807" s="306">
        <v>0</v>
      </c>
      <c r="J4807" s="306">
        <v>0</v>
      </c>
      <c r="K4807" s="306">
        <v>0</v>
      </c>
      <c r="L4807" s="306">
        <v>0</v>
      </c>
      <c r="M4807" s="306">
        <v>0</v>
      </c>
      <c r="N4807" s="306">
        <v>0</v>
      </c>
    </row>
    <row r="4808" spans="1:14">
      <c r="A4808" s="259" t="s">
        <v>11</v>
      </c>
      <c r="B4808" s="259" t="s">
        <v>18</v>
      </c>
      <c r="C4808" s="259" t="s">
        <v>53</v>
      </c>
      <c r="D4808" s="259" t="s">
        <v>53</v>
      </c>
      <c r="E4808" s="259" t="s">
        <v>53</v>
      </c>
      <c r="F4808" s="259" t="s">
        <v>210</v>
      </c>
      <c r="G4808" s="259" t="s">
        <v>50</v>
      </c>
      <c r="H4808" s="306">
        <v>0</v>
      </c>
      <c r="I4808" s="306">
        <v>0</v>
      </c>
      <c r="J4808" s="306">
        <v>0</v>
      </c>
      <c r="K4808" s="306">
        <v>0</v>
      </c>
      <c r="L4808" s="306">
        <v>0</v>
      </c>
      <c r="M4808" s="306">
        <v>0</v>
      </c>
      <c r="N4808" s="306">
        <v>0</v>
      </c>
    </row>
    <row r="4809" spans="1:14">
      <c r="A4809" s="259" t="s">
        <v>11</v>
      </c>
      <c r="B4809" s="259" t="s">
        <v>18</v>
      </c>
      <c r="C4809" s="259" t="s">
        <v>54</v>
      </c>
      <c r="D4809" s="259" t="s">
        <v>54</v>
      </c>
      <c r="E4809" s="259" t="s">
        <v>54</v>
      </c>
      <c r="F4809" s="259" t="s">
        <v>210</v>
      </c>
      <c r="G4809" s="259" t="s">
        <v>50</v>
      </c>
      <c r="H4809" s="306">
        <v>18182.906630000001</v>
      </c>
      <c r="I4809" s="306">
        <v>17772.685320000001</v>
      </c>
      <c r="J4809" s="306">
        <v>8363.3339660000001</v>
      </c>
      <c r="K4809" s="306">
        <v>8543.7985619999999</v>
      </c>
      <c r="L4809" s="306">
        <v>9235.1117510000004</v>
      </c>
      <c r="M4809" s="306">
        <v>8418.7039170000007</v>
      </c>
      <c r="N4809" s="306">
        <v>0</v>
      </c>
    </row>
    <row r="4810" spans="1:14">
      <c r="A4810" s="259" t="s">
        <v>11</v>
      </c>
      <c r="B4810" s="259" t="s">
        <v>18</v>
      </c>
      <c r="C4810" s="259" t="s">
        <v>55</v>
      </c>
      <c r="D4810" s="259" t="s">
        <v>55</v>
      </c>
      <c r="E4810" s="259" t="s">
        <v>55</v>
      </c>
      <c r="F4810" s="259" t="s">
        <v>210</v>
      </c>
      <c r="G4810" s="259" t="s">
        <v>50</v>
      </c>
      <c r="H4810" s="306">
        <v>0</v>
      </c>
      <c r="I4810" s="306">
        <v>4.4550000000000001</v>
      </c>
      <c r="J4810" s="306">
        <v>0</v>
      </c>
      <c r="K4810" s="306">
        <v>4.4550000000000001</v>
      </c>
      <c r="L4810" s="306">
        <v>4.7300000000000004</v>
      </c>
      <c r="M4810" s="306">
        <v>0</v>
      </c>
      <c r="N4810" s="306">
        <v>0</v>
      </c>
    </row>
    <row r="4811" spans="1:14">
      <c r="A4811" s="259" t="s">
        <v>11</v>
      </c>
      <c r="B4811" s="259" t="s">
        <v>18</v>
      </c>
      <c r="C4811" s="259" t="s">
        <v>56</v>
      </c>
      <c r="D4811" s="259" t="s">
        <v>56</v>
      </c>
      <c r="E4811" s="259" t="s">
        <v>56</v>
      </c>
      <c r="F4811" s="259" t="s">
        <v>210</v>
      </c>
      <c r="G4811" s="259" t="s">
        <v>50</v>
      </c>
      <c r="H4811" s="306">
        <v>0</v>
      </c>
      <c r="I4811" s="306">
        <v>0</v>
      </c>
      <c r="J4811" s="306">
        <v>0</v>
      </c>
      <c r="K4811" s="306">
        <v>0</v>
      </c>
      <c r="L4811" s="306">
        <v>0</v>
      </c>
      <c r="M4811" s="306">
        <v>0</v>
      </c>
      <c r="N4811" s="306">
        <v>0</v>
      </c>
    </row>
    <row r="4812" spans="1:14">
      <c r="A4812" s="259" t="s">
        <v>11</v>
      </c>
      <c r="B4812" s="259" t="s">
        <v>18</v>
      </c>
      <c r="C4812" s="259" t="s">
        <v>57</v>
      </c>
      <c r="D4812" s="259" t="s">
        <v>57</v>
      </c>
      <c r="E4812" s="259" t="s">
        <v>57</v>
      </c>
      <c r="F4812" s="259" t="s">
        <v>210</v>
      </c>
      <c r="G4812" s="259" t="s">
        <v>50</v>
      </c>
      <c r="H4812" s="306">
        <v>49.055999999999997</v>
      </c>
      <c r="I4812" s="306">
        <v>49.055999999999997</v>
      </c>
      <c r="J4812" s="306">
        <v>49.055999999999997</v>
      </c>
      <c r="K4812" s="306">
        <v>49.055999999999997</v>
      </c>
      <c r="L4812" s="306">
        <v>49.055999999999997</v>
      </c>
      <c r="M4812" s="306">
        <v>49.055999999999997</v>
      </c>
      <c r="N4812" s="306">
        <v>49.055999999999997</v>
      </c>
    </row>
    <row r="4813" spans="1:14">
      <c r="A4813" s="259" t="s">
        <v>11</v>
      </c>
      <c r="B4813" s="259" t="s">
        <v>18</v>
      </c>
      <c r="C4813" s="259" t="s">
        <v>58</v>
      </c>
      <c r="D4813" s="259" t="s">
        <v>58</v>
      </c>
      <c r="E4813" s="259" t="s">
        <v>58</v>
      </c>
      <c r="F4813" s="259" t="s">
        <v>210</v>
      </c>
      <c r="G4813" s="259" t="s">
        <v>50</v>
      </c>
      <c r="H4813" s="306">
        <v>16661.562699999999</v>
      </c>
      <c r="I4813" s="306">
        <v>16661.562699999999</v>
      </c>
      <c r="J4813" s="306">
        <v>16661.562699999999</v>
      </c>
      <c r="K4813" s="306">
        <v>16661.562699999999</v>
      </c>
      <c r="L4813" s="306">
        <v>16661.562699999999</v>
      </c>
      <c r="M4813" s="306">
        <v>16661.562699999999</v>
      </c>
      <c r="N4813" s="306">
        <v>16661.562699999999</v>
      </c>
    </row>
    <row r="4814" spans="1:14">
      <c r="A4814" s="259" t="s">
        <v>11</v>
      </c>
      <c r="B4814" s="259" t="s">
        <v>18</v>
      </c>
      <c r="C4814" s="259" t="s">
        <v>59</v>
      </c>
      <c r="D4814" s="259" t="s">
        <v>59</v>
      </c>
      <c r="E4814" s="259" t="s">
        <v>59</v>
      </c>
      <c r="F4814" s="259" t="s">
        <v>210</v>
      </c>
      <c r="G4814" s="259" t="s">
        <v>50</v>
      </c>
      <c r="H4814" s="306">
        <v>545.90286270000001</v>
      </c>
      <c r="I4814" s="306">
        <v>537.81044940000004</v>
      </c>
      <c r="J4814" s="306">
        <v>538.73511499999995</v>
      </c>
      <c r="K4814" s="306">
        <v>538.66711659999999</v>
      </c>
      <c r="L4814" s="306">
        <v>537.80131519999998</v>
      </c>
      <c r="M4814" s="306">
        <v>538.73509999999999</v>
      </c>
      <c r="N4814" s="306">
        <v>539.03215990000001</v>
      </c>
    </row>
    <row r="4815" spans="1:14">
      <c r="A4815" s="259" t="s">
        <v>11</v>
      </c>
      <c r="B4815" s="259" t="s">
        <v>18</v>
      </c>
      <c r="C4815" s="259" t="s">
        <v>60</v>
      </c>
      <c r="D4815" s="259" t="s">
        <v>60</v>
      </c>
      <c r="E4815" s="259" t="s">
        <v>60</v>
      </c>
      <c r="F4815" s="259" t="s">
        <v>210</v>
      </c>
      <c r="G4815" s="259" t="s">
        <v>50</v>
      </c>
      <c r="H4815" s="306">
        <v>902.36521740000001</v>
      </c>
      <c r="I4815" s="306">
        <v>902.36521740000001</v>
      </c>
      <c r="J4815" s="306">
        <v>902.36521740000001</v>
      </c>
      <c r="K4815" s="306">
        <v>902.36521740000001</v>
      </c>
      <c r="L4815" s="306">
        <v>902.36521740000001</v>
      </c>
      <c r="M4815" s="306">
        <v>902.36521740000001</v>
      </c>
      <c r="N4815" s="306">
        <v>902.36521740000001</v>
      </c>
    </row>
    <row r="4816" spans="1:14">
      <c r="A4816" s="259" t="s">
        <v>11</v>
      </c>
      <c r="B4816" s="259" t="s">
        <v>18</v>
      </c>
      <c r="C4816" s="259" t="s">
        <v>61</v>
      </c>
      <c r="D4816" s="259" t="s">
        <v>61</v>
      </c>
      <c r="E4816" s="259" t="s">
        <v>61</v>
      </c>
      <c r="F4816" s="259" t="s">
        <v>210</v>
      </c>
      <c r="G4816" s="259" t="s">
        <v>50</v>
      </c>
      <c r="H4816" s="306">
        <v>14.44083616</v>
      </c>
      <c r="I4816" s="306">
        <v>14.44083616</v>
      </c>
      <c r="J4816" s="306">
        <v>14.44083616</v>
      </c>
      <c r="K4816" s="306">
        <v>14.44083616</v>
      </c>
      <c r="L4816" s="306">
        <v>14.44083616</v>
      </c>
      <c r="M4816" s="306">
        <v>14.44083616</v>
      </c>
      <c r="N4816" s="306">
        <v>14.44083616</v>
      </c>
    </row>
    <row r="4817" spans="1:14">
      <c r="A4817" s="259" t="s">
        <v>11</v>
      </c>
      <c r="B4817" s="259" t="s">
        <v>18</v>
      </c>
      <c r="C4817" s="259" t="s">
        <v>63</v>
      </c>
      <c r="D4817" s="259" t="s">
        <v>63</v>
      </c>
      <c r="E4817" s="259" t="s">
        <v>63</v>
      </c>
      <c r="F4817" s="259" t="s">
        <v>210</v>
      </c>
      <c r="G4817" s="259" t="s">
        <v>50</v>
      </c>
      <c r="H4817" s="306">
        <v>0</v>
      </c>
      <c r="I4817" s="306">
        <v>30.387361039999998</v>
      </c>
      <c r="J4817" s="306">
        <v>4.7200480450000004</v>
      </c>
      <c r="K4817" s="306">
        <v>21.60822361</v>
      </c>
      <c r="L4817" s="306">
        <v>52.982045999999997</v>
      </c>
      <c r="M4817" s="306">
        <v>14.992661930000001</v>
      </c>
      <c r="N4817" s="306">
        <v>112.6180238</v>
      </c>
    </row>
    <row r="4818" spans="1:14">
      <c r="A4818" s="259" t="s">
        <v>11</v>
      </c>
      <c r="B4818" s="259" t="s">
        <v>18</v>
      </c>
      <c r="C4818" s="259" t="s">
        <v>64</v>
      </c>
      <c r="D4818" s="259" t="s">
        <v>64</v>
      </c>
      <c r="E4818" s="259" t="s">
        <v>64</v>
      </c>
      <c r="F4818" s="259" t="s">
        <v>210</v>
      </c>
      <c r="G4818" s="259" t="s">
        <v>50</v>
      </c>
      <c r="H4818" s="306">
        <v>1862.469261</v>
      </c>
      <c r="I4818" s="306">
        <v>1748.853263</v>
      </c>
      <c r="J4818" s="306">
        <v>1748.8532620000001</v>
      </c>
      <c r="K4818" s="306">
        <v>1748.8532600000001</v>
      </c>
      <c r="L4818" s="306">
        <v>1748.853261</v>
      </c>
      <c r="M4818" s="306">
        <v>1748.8532600000001</v>
      </c>
      <c r="N4818" s="306">
        <v>49.293534000000001</v>
      </c>
    </row>
    <row r="4819" spans="1:14">
      <c r="A4819" s="259" t="s">
        <v>11</v>
      </c>
      <c r="B4819" s="259" t="s">
        <v>18</v>
      </c>
      <c r="C4819" s="259" t="s">
        <v>54</v>
      </c>
      <c r="D4819" s="259" t="s">
        <v>72</v>
      </c>
      <c r="E4819" s="259" t="s">
        <v>72</v>
      </c>
      <c r="F4819" s="259" t="s">
        <v>210</v>
      </c>
      <c r="G4819" s="259" t="s">
        <v>50</v>
      </c>
      <c r="H4819" s="306">
        <v>0</v>
      </c>
      <c r="I4819" s="306">
        <v>0</v>
      </c>
      <c r="J4819" s="306">
        <v>0</v>
      </c>
      <c r="K4819" s="306">
        <v>0</v>
      </c>
      <c r="L4819" s="306">
        <v>0</v>
      </c>
      <c r="M4819" s="306">
        <v>0</v>
      </c>
      <c r="N4819" s="306">
        <v>0</v>
      </c>
    </row>
    <row r="4820" spans="1:14">
      <c r="A4820" s="259" t="s">
        <v>11</v>
      </c>
      <c r="B4820" s="259" t="s">
        <v>18</v>
      </c>
      <c r="C4820" s="259" t="s">
        <v>55</v>
      </c>
      <c r="D4820" s="259" t="s">
        <v>73</v>
      </c>
      <c r="E4820" s="259" t="s">
        <v>73</v>
      </c>
      <c r="F4820" s="259" t="s">
        <v>210</v>
      </c>
      <c r="G4820" s="259" t="s">
        <v>50</v>
      </c>
      <c r="H4820" s="306">
        <v>0</v>
      </c>
      <c r="I4820" s="306">
        <v>0</v>
      </c>
      <c r="J4820" s="306">
        <v>0</v>
      </c>
      <c r="K4820" s="306">
        <v>0</v>
      </c>
      <c r="L4820" s="306">
        <v>0</v>
      </c>
      <c r="M4820" s="306">
        <v>0</v>
      </c>
      <c r="N4820" s="306">
        <v>0</v>
      </c>
    </row>
    <row r="4821" spans="1:14">
      <c r="A4821" s="259" t="s">
        <v>11</v>
      </c>
      <c r="B4821" s="259" t="s">
        <v>18</v>
      </c>
      <c r="C4821" s="259" t="s">
        <v>57</v>
      </c>
      <c r="D4821" s="259" t="s">
        <v>74</v>
      </c>
      <c r="E4821" s="259" t="s">
        <v>74</v>
      </c>
      <c r="F4821" s="259" t="s">
        <v>210</v>
      </c>
      <c r="G4821" s="259" t="s">
        <v>50</v>
      </c>
      <c r="H4821" s="306">
        <v>0</v>
      </c>
      <c r="I4821" s="306">
        <v>0</v>
      </c>
      <c r="J4821" s="306">
        <v>0</v>
      </c>
      <c r="K4821" s="306">
        <v>0</v>
      </c>
      <c r="L4821" s="306">
        <v>0</v>
      </c>
      <c r="M4821" s="306">
        <v>0</v>
      </c>
      <c r="N4821" s="306">
        <v>0</v>
      </c>
    </row>
    <row r="4822" spans="1:14">
      <c r="A4822" s="259" t="s">
        <v>11</v>
      </c>
      <c r="B4822" s="259" t="s">
        <v>18</v>
      </c>
      <c r="C4822" s="259" t="s">
        <v>64</v>
      </c>
      <c r="D4822" s="259" t="s">
        <v>75</v>
      </c>
      <c r="E4822" s="259" t="s">
        <v>75</v>
      </c>
      <c r="F4822" s="259" t="s">
        <v>210</v>
      </c>
      <c r="G4822" s="259" t="s">
        <v>50</v>
      </c>
      <c r="H4822" s="306">
        <v>0</v>
      </c>
      <c r="I4822" s="306">
        <v>0</v>
      </c>
      <c r="J4822" s="306">
        <v>0</v>
      </c>
      <c r="K4822" s="306">
        <v>0</v>
      </c>
      <c r="L4822" s="306">
        <v>342.75837569999999</v>
      </c>
      <c r="M4822" s="306">
        <v>342.75837610000002</v>
      </c>
      <c r="N4822" s="306">
        <v>342.75837680000001</v>
      </c>
    </row>
    <row r="4823" spans="1:14">
      <c r="A4823" s="259" t="s">
        <v>11</v>
      </c>
      <c r="B4823" s="259" t="s">
        <v>18</v>
      </c>
      <c r="C4823" s="259" t="s">
        <v>60</v>
      </c>
      <c r="D4823" s="259" t="s">
        <v>76</v>
      </c>
      <c r="E4823" s="259" t="s">
        <v>76</v>
      </c>
      <c r="F4823" s="259" t="s">
        <v>210</v>
      </c>
      <c r="G4823" s="259" t="s">
        <v>50</v>
      </c>
      <c r="H4823" s="306">
        <v>0</v>
      </c>
      <c r="I4823" s="306">
        <v>0</v>
      </c>
      <c r="J4823" s="306">
        <v>0</v>
      </c>
      <c r="K4823" s="306">
        <v>0</v>
      </c>
      <c r="L4823" s="306">
        <v>0</v>
      </c>
      <c r="M4823" s="306">
        <v>0</v>
      </c>
      <c r="N4823" s="306">
        <v>0</v>
      </c>
    </row>
    <row r="4824" spans="1:14">
      <c r="A4824" s="259" t="s">
        <v>11</v>
      </c>
      <c r="B4824" s="259" t="s">
        <v>18</v>
      </c>
      <c r="C4824" s="259" t="s">
        <v>61</v>
      </c>
      <c r="D4824" s="259" t="s">
        <v>77</v>
      </c>
      <c r="E4824" s="259" t="s">
        <v>77</v>
      </c>
      <c r="F4824" s="259" t="s">
        <v>210</v>
      </c>
      <c r="G4824" s="259" t="s">
        <v>50</v>
      </c>
      <c r="H4824" s="306">
        <v>0</v>
      </c>
      <c r="I4824" s="306">
        <v>0</v>
      </c>
      <c r="J4824" s="306">
        <v>0</v>
      </c>
      <c r="K4824" s="306">
        <v>0</v>
      </c>
      <c r="L4824" s="306">
        <v>0</v>
      </c>
      <c r="M4824" s="306">
        <v>0</v>
      </c>
      <c r="N4824" s="306">
        <v>0</v>
      </c>
    </row>
    <row r="4825" spans="1:14">
      <c r="A4825" s="259" t="s">
        <v>11</v>
      </c>
      <c r="B4825" s="259" t="s">
        <v>18</v>
      </c>
      <c r="C4825" s="259" t="s">
        <v>62</v>
      </c>
      <c r="D4825" s="259" t="s">
        <v>78</v>
      </c>
      <c r="E4825" s="259" t="s">
        <v>78</v>
      </c>
      <c r="F4825" s="259" t="s">
        <v>210</v>
      </c>
      <c r="G4825" s="259" t="s">
        <v>50</v>
      </c>
      <c r="H4825" s="306">
        <v>418.39818889999998</v>
      </c>
      <c r="I4825" s="306">
        <v>1251.6288</v>
      </c>
      <c r="J4825" s="306">
        <v>6065.7702479999998</v>
      </c>
      <c r="K4825" s="306">
        <v>6065.7702479999998</v>
      </c>
      <c r="L4825" s="306">
        <v>6065.7702479999998</v>
      </c>
      <c r="M4825" s="306">
        <v>6065.7702479999998</v>
      </c>
      <c r="N4825" s="306">
        <v>6065.7702479999998</v>
      </c>
    </row>
    <row r="4826" spans="1:14">
      <c r="A4826" s="259" t="s">
        <v>11</v>
      </c>
      <c r="B4826" s="259" t="s">
        <v>18</v>
      </c>
      <c r="C4826" s="259" t="s">
        <v>63</v>
      </c>
      <c r="D4826" s="259" t="s">
        <v>79</v>
      </c>
      <c r="E4826" s="259" t="s">
        <v>79</v>
      </c>
      <c r="F4826" s="259" t="s">
        <v>210</v>
      </c>
      <c r="G4826" s="259" t="s">
        <v>50</v>
      </c>
      <c r="H4826" s="306">
        <v>118.8539669</v>
      </c>
      <c r="I4826" s="306">
        <v>507.4665263</v>
      </c>
      <c r="J4826" s="306">
        <v>907.89</v>
      </c>
      <c r="K4826" s="306">
        <v>903.11999969999999</v>
      </c>
      <c r="L4826" s="306">
        <v>1060.674614</v>
      </c>
      <c r="M4826" s="306">
        <v>1039.928185</v>
      </c>
      <c r="N4826" s="306">
        <v>949.56765840000003</v>
      </c>
    </row>
    <row r="4827" spans="1:14">
      <c r="A4827" s="259" t="s">
        <v>11</v>
      </c>
      <c r="B4827" s="259" t="s">
        <v>18</v>
      </c>
      <c r="C4827" s="259" t="s">
        <v>60</v>
      </c>
      <c r="D4827" s="259" t="s">
        <v>76</v>
      </c>
      <c r="E4827" s="259" t="s">
        <v>207</v>
      </c>
      <c r="F4827" s="259" t="s">
        <v>210</v>
      </c>
      <c r="G4827" s="259" t="s">
        <v>50</v>
      </c>
      <c r="H4827" s="306">
        <v>0</v>
      </c>
      <c r="I4827" s="306">
        <v>0</v>
      </c>
      <c r="J4827" s="306">
        <v>0</v>
      </c>
      <c r="K4827" s="306">
        <v>0</v>
      </c>
      <c r="L4827" s="306">
        <v>0</v>
      </c>
      <c r="M4827" s="306">
        <v>0</v>
      </c>
      <c r="N4827" s="306">
        <v>8544.8538349999999</v>
      </c>
    </row>
    <row r="4828" spans="1:14">
      <c r="A4828" s="259" t="s">
        <v>11</v>
      </c>
      <c r="B4828" s="259" t="s">
        <v>18</v>
      </c>
      <c r="C4828" s="259" t="s">
        <v>63</v>
      </c>
      <c r="D4828" s="259" t="s">
        <v>79</v>
      </c>
      <c r="E4828" s="259" t="s">
        <v>208</v>
      </c>
      <c r="F4828" s="259" t="s">
        <v>210</v>
      </c>
      <c r="G4828" s="259" t="s">
        <v>50</v>
      </c>
      <c r="H4828" s="306">
        <v>0</v>
      </c>
      <c r="I4828" s="306">
        <v>0</v>
      </c>
      <c r="J4828" s="306">
        <v>0</v>
      </c>
      <c r="K4828" s="306">
        <v>0</v>
      </c>
      <c r="L4828" s="306">
        <v>0</v>
      </c>
      <c r="M4828" s="306">
        <v>0</v>
      </c>
      <c r="N4828" s="306">
        <v>3673.2015929999998</v>
      </c>
    </row>
    <row r="4829" spans="1:14">
      <c r="A4829" s="259" t="s">
        <v>11</v>
      </c>
      <c r="B4829" s="259" t="s">
        <v>18</v>
      </c>
      <c r="C4829" s="259" t="s">
        <v>65</v>
      </c>
      <c r="D4829" s="259" t="s">
        <v>209</v>
      </c>
      <c r="E4829" s="259" t="s">
        <v>80</v>
      </c>
      <c r="F4829" s="259" t="s">
        <v>210</v>
      </c>
      <c r="G4829" s="259" t="s">
        <v>50</v>
      </c>
      <c r="H4829" s="306">
        <v>0</v>
      </c>
      <c r="I4829" s="306">
        <v>0</v>
      </c>
      <c r="J4829" s="306">
        <v>0</v>
      </c>
      <c r="K4829" s="306">
        <v>0</v>
      </c>
      <c r="L4829" s="306">
        <v>0</v>
      </c>
      <c r="M4829" s="306">
        <v>0</v>
      </c>
      <c r="N4829" s="306">
        <v>0</v>
      </c>
    </row>
    <row r="4830" spans="1:14">
      <c r="A4830" s="259" t="s">
        <v>11</v>
      </c>
      <c r="B4830" s="259" t="s">
        <v>18</v>
      </c>
      <c r="C4830" s="259" t="s">
        <v>65</v>
      </c>
      <c r="D4830" s="259" t="s">
        <v>209</v>
      </c>
      <c r="E4830" s="259" t="s">
        <v>81</v>
      </c>
      <c r="F4830" s="259" t="s">
        <v>210</v>
      </c>
      <c r="G4830" s="259" t="s">
        <v>50</v>
      </c>
      <c r="H4830" s="306">
        <v>0</v>
      </c>
      <c r="I4830" s="306">
        <v>0</v>
      </c>
      <c r="J4830" s="306">
        <v>0</v>
      </c>
      <c r="K4830" s="306">
        <v>0</v>
      </c>
      <c r="L4830" s="306">
        <v>0</v>
      </c>
      <c r="M4830" s="306">
        <v>0</v>
      </c>
      <c r="N4830" s="306">
        <v>0</v>
      </c>
    </row>
    <row r="4831" spans="1:14">
      <c r="A4831" s="259" t="s">
        <v>11</v>
      </c>
      <c r="B4831" s="259" t="s">
        <v>19</v>
      </c>
      <c r="C4831" s="259" t="s">
        <v>48</v>
      </c>
      <c r="D4831" s="259" t="s">
        <v>48</v>
      </c>
      <c r="E4831" s="259" t="s">
        <v>48</v>
      </c>
      <c r="F4831" s="259" t="s">
        <v>210</v>
      </c>
      <c r="G4831" s="259" t="s">
        <v>50</v>
      </c>
      <c r="H4831" s="306">
        <v>278.99999880000001</v>
      </c>
      <c r="I4831" s="306">
        <v>0</v>
      </c>
      <c r="J4831" s="306">
        <v>0</v>
      </c>
      <c r="K4831" s="306">
        <v>0</v>
      </c>
      <c r="L4831" s="306">
        <v>0</v>
      </c>
      <c r="M4831" s="306">
        <v>0</v>
      </c>
      <c r="N4831" s="306">
        <v>0</v>
      </c>
    </row>
    <row r="4832" spans="1:14">
      <c r="A4832" s="259" t="s">
        <v>11</v>
      </c>
      <c r="B4832" s="259" t="s">
        <v>19</v>
      </c>
      <c r="C4832" s="259" t="s">
        <v>53</v>
      </c>
      <c r="D4832" s="259" t="s">
        <v>53</v>
      </c>
      <c r="E4832" s="259" t="s">
        <v>53</v>
      </c>
      <c r="F4832" s="259" t="s">
        <v>210</v>
      </c>
      <c r="G4832" s="259" t="s">
        <v>50</v>
      </c>
      <c r="H4832" s="306">
        <v>0</v>
      </c>
      <c r="I4832" s="306">
        <v>0</v>
      </c>
      <c r="J4832" s="306">
        <v>0</v>
      </c>
      <c r="K4832" s="306">
        <v>0</v>
      </c>
      <c r="L4832" s="306">
        <v>0</v>
      </c>
      <c r="M4832" s="306">
        <v>0</v>
      </c>
      <c r="N4832" s="306">
        <v>0</v>
      </c>
    </row>
    <row r="4833" spans="1:14">
      <c r="A4833" s="259" t="s">
        <v>11</v>
      </c>
      <c r="B4833" s="259" t="s">
        <v>19</v>
      </c>
      <c r="C4833" s="259" t="s">
        <v>54</v>
      </c>
      <c r="D4833" s="259" t="s">
        <v>54</v>
      </c>
      <c r="E4833" s="259" t="s">
        <v>54</v>
      </c>
      <c r="F4833" s="259" t="s">
        <v>210</v>
      </c>
      <c r="G4833" s="259" t="s">
        <v>50</v>
      </c>
      <c r="H4833" s="306">
        <v>3160.7639530000001</v>
      </c>
      <c r="I4833" s="306">
        <v>3077.7556180000001</v>
      </c>
      <c r="J4833" s="306">
        <v>2410.8308010000001</v>
      </c>
      <c r="K4833" s="306">
        <v>802.17200000000003</v>
      </c>
      <c r="L4833" s="306">
        <v>1352.412405</v>
      </c>
      <c r="M4833" s="306">
        <v>802.17200000000003</v>
      </c>
      <c r="N4833" s="306">
        <v>119.9</v>
      </c>
    </row>
    <row r="4834" spans="1:14">
      <c r="A4834" s="259" t="s">
        <v>11</v>
      </c>
      <c r="B4834" s="259" t="s">
        <v>19</v>
      </c>
      <c r="C4834" s="259" t="s">
        <v>55</v>
      </c>
      <c r="D4834" s="259" t="s">
        <v>55</v>
      </c>
      <c r="E4834" s="259" t="s">
        <v>55</v>
      </c>
      <c r="F4834" s="259" t="s">
        <v>210</v>
      </c>
      <c r="G4834" s="259" t="s">
        <v>50</v>
      </c>
      <c r="H4834" s="306">
        <v>30.03</v>
      </c>
      <c r="I4834" s="306">
        <v>67.158000000000001</v>
      </c>
      <c r="J4834" s="306">
        <v>30.03</v>
      </c>
      <c r="K4834" s="306">
        <v>0</v>
      </c>
      <c r="L4834" s="306">
        <v>0</v>
      </c>
      <c r="M4834" s="306">
        <v>0</v>
      </c>
      <c r="N4834" s="306">
        <v>1.43</v>
      </c>
    </row>
    <row r="4835" spans="1:14">
      <c r="A4835" s="259" t="s">
        <v>11</v>
      </c>
      <c r="B4835" s="259" t="s">
        <v>19</v>
      </c>
      <c r="C4835" s="259" t="s">
        <v>56</v>
      </c>
      <c r="D4835" s="259" t="s">
        <v>56</v>
      </c>
      <c r="E4835" s="259" t="s">
        <v>56</v>
      </c>
      <c r="F4835" s="259" t="s">
        <v>210</v>
      </c>
      <c r="G4835" s="259" t="s">
        <v>50</v>
      </c>
      <c r="H4835" s="306">
        <v>56.683079999999997</v>
      </c>
      <c r="I4835" s="306">
        <v>66</v>
      </c>
      <c r="J4835" s="306">
        <v>60.387</v>
      </c>
      <c r="K4835" s="306">
        <v>30.48836</v>
      </c>
      <c r="L4835" s="306">
        <v>30.48836</v>
      </c>
      <c r="M4835" s="306">
        <v>31.832039999999999</v>
      </c>
      <c r="N4835" s="306">
        <v>17.050360000000001</v>
      </c>
    </row>
    <row r="4836" spans="1:14">
      <c r="A4836" s="259" t="s">
        <v>11</v>
      </c>
      <c r="B4836" s="259" t="s">
        <v>19</v>
      </c>
      <c r="C4836" s="259" t="s">
        <v>57</v>
      </c>
      <c r="D4836" s="259" t="s">
        <v>57</v>
      </c>
      <c r="E4836" s="259" t="s">
        <v>57</v>
      </c>
      <c r="F4836" s="259" t="s">
        <v>210</v>
      </c>
      <c r="G4836" s="259" t="s">
        <v>50</v>
      </c>
      <c r="H4836" s="306">
        <v>0</v>
      </c>
      <c r="I4836" s="306">
        <v>0</v>
      </c>
      <c r="J4836" s="306">
        <v>0</v>
      </c>
      <c r="K4836" s="306">
        <v>0</v>
      </c>
      <c r="L4836" s="306">
        <v>0</v>
      </c>
      <c r="M4836" s="306">
        <v>0</v>
      </c>
      <c r="N4836" s="306">
        <v>0</v>
      </c>
    </row>
    <row r="4837" spans="1:14">
      <c r="A4837" s="259" t="s">
        <v>11</v>
      </c>
      <c r="B4837" s="259" t="s">
        <v>19</v>
      </c>
      <c r="C4837" s="259" t="s">
        <v>58</v>
      </c>
      <c r="D4837" s="259" t="s">
        <v>58</v>
      </c>
      <c r="E4837" s="259" t="s">
        <v>58</v>
      </c>
      <c r="F4837" s="259" t="s">
        <v>210</v>
      </c>
      <c r="G4837" s="259" t="s">
        <v>50</v>
      </c>
      <c r="H4837" s="306">
        <v>0</v>
      </c>
      <c r="I4837" s="306">
        <v>0</v>
      </c>
      <c r="J4837" s="306">
        <v>0</v>
      </c>
      <c r="K4837" s="306">
        <v>0</v>
      </c>
      <c r="L4837" s="306">
        <v>0</v>
      </c>
      <c r="M4837" s="306">
        <v>0</v>
      </c>
      <c r="N4837" s="306">
        <v>0</v>
      </c>
    </row>
    <row r="4838" spans="1:14">
      <c r="A4838" s="259" t="s">
        <v>11</v>
      </c>
      <c r="B4838" s="259" t="s">
        <v>19</v>
      </c>
      <c r="C4838" s="259" t="s">
        <v>59</v>
      </c>
      <c r="D4838" s="259" t="s">
        <v>59</v>
      </c>
      <c r="E4838" s="259" t="s">
        <v>59</v>
      </c>
      <c r="F4838" s="259" t="s">
        <v>210</v>
      </c>
      <c r="G4838" s="259" t="s">
        <v>50</v>
      </c>
      <c r="H4838" s="306">
        <v>0</v>
      </c>
      <c r="I4838" s="306">
        <v>0</v>
      </c>
      <c r="J4838" s="306">
        <v>0</v>
      </c>
      <c r="K4838" s="306">
        <v>0</v>
      </c>
      <c r="L4838" s="306">
        <v>0</v>
      </c>
      <c r="M4838" s="306">
        <v>0</v>
      </c>
      <c r="N4838" s="306">
        <v>0</v>
      </c>
    </row>
    <row r="4839" spans="1:14">
      <c r="A4839" s="259" t="s">
        <v>11</v>
      </c>
      <c r="B4839" s="259" t="s">
        <v>19</v>
      </c>
      <c r="C4839" s="259" t="s">
        <v>60</v>
      </c>
      <c r="D4839" s="259" t="s">
        <v>60</v>
      </c>
      <c r="E4839" s="259" t="s">
        <v>60</v>
      </c>
      <c r="F4839" s="259" t="s">
        <v>210</v>
      </c>
      <c r="G4839" s="259" t="s">
        <v>50</v>
      </c>
      <c r="H4839" s="306">
        <v>551.51453690000005</v>
      </c>
      <c r="I4839" s="306">
        <v>551.51453690000005</v>
      </c>
      <c r="J4839" s="306">
        <v>551.51453690000005</v>
      </c>
      <c r="K4839" s="306">
        <v>551.51453690000005</v>
      </c>
      <c r="L4839" s="306">
        <v>551.51453690000005</v>
      </c>
      <c r="M4839" s="306">
        <v>551.51453690000005</v>
      </c>
      <c r="N4839" s="306">
        <v>551.51453690000005</v>
      </c>
    </row>
    <row r="4840" spans="1:14">
      <c r="A4840" s="259" t="s">
        <v>11</v>
      </c>
      <c r="B4840" s="259" t="s">
        <v>19</v>
      </c>
      <c r="C4840" s="259" t="s">
        <v>61</v>
      </c>
      <c r="D4840" s="259" t="s">
        <v>61</v>
      </c>
      <c r="E4840" s="259" t="s">
        <v>61</v>
      </c>
      <c r="F4840" s="259" t="s">
        <v>210</v>
      </c>
      <c r="G4840" s="259" t="s">
        <v>50</v>
      </c>
      <c r="H4840" s="306">
        <v>5.3733189909999997</v>
      </c>
      <c r="I4840" s="306">
        <v>5.3733189909999997</v>
      </c>
      <c r="J4840" s="306">
        <v>5.3733189909999997</v>
      </c>
      <c r="K4840" s="306">
        <v>5.3733189909999997</v>
      </c>
      <c r="L4840" s="306">
        <v>5.3733189909999997</v>
      </c>
      <c r="M4840" s="306">
        <v>5.3733189909999997</v>
      </c>
      <c r="N4840" s="306">
        <v>5.3733189909999997</v>
      </c>
    </row>
    <row r="4841" spans="1:14">
      <c r="A4841" s="259" t="s">
        <v>11</v>
      </c>
      <c r="B4841" s="259" t="s">
        <v>19</v>
      </c>
      <c r="C4841" s="259" t="s">
        <v>63</v>
      </c>
      <c r="D4841" s="259" t="s">
        <v>63</v>
      </c>
      <c r="E4841" s="259" t="s">
        <v>63</v>
      </c>
      <c r="F4841" s="259" t="s">
        <v>210</v>
      </c>
      <c r="G4841" s="259" t="s">
        <v>50</v>
      </c>
      <c r="H4841" s="306">
        <v>0</v>
      </c>
      <c r="I4841" s="306">
        <v>0</v>
      </c>
      <c r="J4841" s="306">
        <v>0</v>
      </c>
      <c r="K4841" s="306">
        <v>0</v>
      </c>
      <c r="L4841" s="306">
        <v>0</v>
      </c>
      <c r="M4841" s="306">
        <v>0</v>
      </c>
      <c r="N4841" s="306">
        <v>0</v>
      </c>
    </row>
    <row r="4842" spans="1:14">
      <c r="A4842" s="259" t="s">
        <v>11</v>
      </c>
      <c r="B4842" s="259" t="s">
        <v>19</v>
      </c>
      <c r="C4842" s="259" t="s">
        <v>64</v>
      </c>
      <c r="D4842" s="259" t="s">
        <v>64</v>
      </c>
      <c r="E4842" s="259" t="s">
        <v>64</v>
      </c>
      <c r="F4842" s="259" t="s">
        <v>210</v>
      </c>
      <c r="G4842" s="259" t="s">
        <v>50</v>
      </c>
      <c r="H4842" s="306">
        <v>276.42419439999998</v>
      </c>
      <c r="I4842" s="306">
        <v>114.43529409999999</v>
      </c>
      <c r="J4842" s="306">
        <v>43.172993830000003</v>
      </c>
      <c r="K4842" s="306">
        <v>42.53219481</v>
      </c>
      <c r="L4842" s="306">
        <v>42.532194529999998</v>
      </c>
      <c r="M4842" s="306">
        <v>43.172993570000003</v>
      </c>
      <c r="N4842" s="306">
        <v>54.467093349999999</v>
      </c>
    </row>
    <row r="4843" spans="1:14">
      <c r="A4843" s="259" t="s">
        <v>11</v>
      </c>
      <c r="B4843" s="259" t="s">
        <v>19</v>
      </c>
      <c r="C4843" s="259" t="s">
        <v>54</v>
      </c>
      <c r="D4843" s="259" t="s">
        <v>72</v>
      </c>
      <c r="E4843" s="259" t="s">
        <v>72</v>
      </c>
      <c r="F4843" s="259" t="s">
        <v>210</v>
      </c>
      <c r="G4843" s="259" t="s">
        <v>50</v>
      </c>
      <c r="H4843" s="306">
        <v>0</v>
      </c>
      <c r="I4843" s="306">
        <v>0</v>
      </c>
      <c r="J4843" s="306">
        <v>0</v>
      </c>
      <c r="K4843" s="306">
        <v>0</v>
      </c>
      <c r="L4843" s="306">
        <v>0</v>
      </c>
      <c r="M4843" s="306">
        <v>0</v>
      </c>
      <c r="N4843" s="306">
        <v>0</v>
      </c>
    </row>
    <row r="4844" spans="1:14">
      <c r="A4844" s="259" t="s">
        <v>11</v>
      </c>
      <c r="B4844" s="259" t="s">
        <v>19</v>
      </c>
      <c r="C4844" s="259" t="s">
        <v>55</v>
      </c>
      <c r="D4844" s="259" t="s">
        <v>73</v>
      </c>
      <c r="E4844" s="259" t="s">
        <v>73</v>
      </c>
      <c r="F4844" s="259" t="s">
        <v>210</v>
      </c>
      <c r="G4844" s="259" t="s">
        <v>50</v>
      </c>
      <c r="H4844" s="306">
        <v>0</v>
      </c>
      <c r="I4844" s="306">
        <v>0</v>
      </c>
      <c r="J4844" s="306">
        <v>214.46541020000001</v>
      </c>
      <c r="K4844" s="306">
        <v>10.824</v>
      </c>
      <c r="L4844" s="306">
        <v>23.7618455</v>
      </c>
      <c r="M4844" s="306">
        <v>73.963999999999999</v>
      </c>
      <c r="N4844" s="306">
        <v>201.59700000000001</v>
      </c>
    </row>
    <row r="4845" spans="1:14">
      <c r="A4845" s="259" t="s">
        <v>11</v>
      </c>
      <c r="B4845" s="259" t="s">
        <v>19</v>
      </c>
      <c r="C4845" s="259" t="s">
        <v>57</v>
      </c>
      <c r="D4845" s="259" t="s">
        <v>74</v>
      </c>
      <c r="E4845" s="259" t="s">
        <v>74</v>
      </c>
      <c r="F4845" s="259" t="s">
        <v>210</v>
      </c>
      <c r="G4845" s="259" t="s">
        <v>50</v>
      </c>
      <c r="H4845" s="306">
        <v>0</v>
      </c>
      <c r="I4845" s="306">
        <v>0</v>
      </c>
      <c r="J4845" s="306">
        <v>0</v>
      </c>
      <c r="K4845" s="306">
        <v>0</v>
      </c>
      <c r="L4845" s="306">
        <v>0</v>
      </c>
      <c r="M4845" s="306">
        <v>0</v>
      </c>
      <c r="N4845" s="306">
        <v>0</v>
      </c>
    </row>
    <row r="4846" spans="1:14">
      <c r="A4846" s="259" t="s">
        <v>11</v>
      </c>
      <c r="B4846" s="259" t="s">
        <v>19</v>
      </c>
      <c r="C4846" s="259" t="s">
        <v>64</v>
      </c>
      <c r="D4846" s="259" t="s">
        <v>75</v>
      </c>
      <c r="E4846" s="259" t="s">
        <v>75</v>
      </c>
      <c r="F4846" s="259" t="s">
        <v>210</v>
      </c>
      <c r="G4846" s="259" t="s">
        <v>50</v>
      </c>
      <c r="H4846" s="306">
        <v>0</v>
      </c>
      <c r="I4846" s="306">
        <v>0</v>
      </c>
      <c r="J4846" s="306">
        <v>0</v>
      </c>
      <c r="K4846" s="306">
        <v>0</v>
      </c>
      <c r="L4846" s="306">
        <v>0</v>
      </c>
      <c r="M4846" s="306">
        <v>0</v>
      </c>
      <c r="N4846" s="306">
        <v>0</v>
      </c>
    </row>
    <row r="4847" spans="1:14">
      <c r="A4847" s="259" t="s">
        <v>11</v>
      </c>
      <c r="B4847" s="259" t="s">
        <v>19</v>
      </c>
      <c r="C4847" s="259" t="s">
        <v>60</v>
      </c>
      <c r="D4847" s="259" t="s">
        <v>76</v>
      </c>
      <c r="E4847" s="259" t="s">
        <v>76</v>
      </c>
      <c r="F4847" s="259" t="s">
        <v>210</v>
      </c>
      <c r="G4847" s="259" t="s">
        <v>50</v>
      </c>
      <c r="H4847" s="306">
        <v>0</v>
      </c>
      <c r="I4847" s="306">
        <v>0</v>
      </c>
      <c r="J4847" s="306">
        <v>0</v>
      </c>
      <c r="K4847" s="306">
        <v>0</v>
      </c>
      <c r="L4847" s="306">
        <v>0</v>
      </c>
      <c r="M4847" s="306">
        <v>0</v>
      </c>
      <c r="N4847" s="306">
        <v>2406.695545</v>
      </c>
    </row>
    <row r="4848" spans="1:14">
      <c r="A4848" s="259" t="s">
        <v>11</v>
      </c>
      <c r="B4848" s="259" t="s">
        <v>19</v>
      </c>
      <c r="C4848" s="259" t="s">
        <v>61</v>
      </c>
      <c r="D4848" s="259" t="s">
        <v>77</v>
      </c>
      <c r="E4848" s="259" t="s">
        <v>77</v>
      </c>
      <c r="F4848" s="259" t="s">
        <v>210</v>
      </c>
      <c r="G4848" s="259" t="s">
        <v>50</v>
      </c>
      <c r="H4848" s="306">
        <v>0</v>
      </c>
      <c r="I4848" s="306">
        <v>0</v>
      </c>
      <c r="J4848" s="306">
        <v>0</v>
      </c>
      <c r="K4848" s="306">
        <v>0</v>
      </c>
      <c r="L4848" s="306">
        <v>0</v>
      </c>
      <c r="M4848" s="306">
        <v>0</v>
      </c>
      <c r="N4848" s="306">
        <v>0</v>
      </c>
    </row>
    <row r="4849" spans="1:14">
      <c r="A4849" s="259" t="s">
        <v>11</v>
      </c>
      <c r="B4849" s="259" t="s">
        <v>19</v>
      </c>
      <c r="C4849" s="259" t="s">
        <v>62</v>
      </c>
      <c r="D4849" s="259" t="s">
        <v>78</v>
      </c>
      <c r="E4849" s="259" t="s">
        <v>78</v>
      </c>
      <c r="F4849" s="259" t="s">
        <v>210</v>
      </c>
      <c r="G4849" s="259" t="s">
        <v>50</v>
      </c>
      <c r="H4849" s="306">
        <v>0</v>
      </c>
      <c r="I4849" s="306">
        <v>0</v>
      </c>
      <c r="J4849" s="306">
        <v>0</v>
      </c>
      <c r="K4849" s="306">
        <v>0</v>
      </c>
      <c r="L4849" s="306">
        <v>0</v>
      </c>
      <c r="M4849" s="306">
        <v>0</v>
      </c>
      <c r="N4849" s="306">
        <v>0</v>
      </c>
    </row>
    <row r="4850" spans="1:14">
      <c r="A4850" s="259" t="s">
        <v>11</v>
      </c>
      <c r="B4850" s="259" t="s">
        <v>19</v>
      </c>
      <c r="C4850" s="259" t="s">
        <v>63</v>
      </c>
      <c r="D4850" s="259" t="s">
        <v>79</v>
      </c>
      <c r="E4850" s="259" t="s">
        <v>79</v>
      </c>
      <c r="F4850" s="259" t="s">
        <v>210</v>
      </c>
      <c r="G4850" s="259" t="s">
        <v>50</v>
      </c>
      <c r="H4850" s="306">
        <v>0</v>
      </c>
      <c r="I4850" s="306">
        <v>0</v>
      </c>
      <c r="J4850" s="306">
        <v>0</v>
      </c>
      <c r="K4850" s="306">
        <v>0</v>
      </c>
      <c r="L4850" s="306">
        <v>0</v>
      </c>
      <c r="M4850" s="306">
        <v>0</v>
      </c>
      <c r="N4850" s="306">
        <v>0</v>
      </c>
    </row>
    <row r="4851" spans="1:14">
      <c r="A4851" s="259" t="s">
        <v>11</v>
      </c>
      <c r="B4851" s="259" t="s">
        <v>19</v>
      </c>
      <c r="C4851" s="259" t="s">
        <v>60</v>
      </c>
      <c r="D4851" s="259" t="s">
        <v>76</v>
      </c>
      <c r="E4851" s="259" t="s">
        <v>207</v>
      </c>
      <c r="F4851" s="259" t="s">
        <v>210</v>
      </c>
      <c r="G4851" s="259" t="s">
        <v>50</v>
      </c>
      <c r="H4851" s="306">
        <v>0</v>
      </c>
      <c r="I4851" s="306">
        <v>0</v>
      </c>
      <c r="J4851" s="306">
        <v>0</v>
      </c>
      <c r="K4851" s="306">
        <v>0</v>
      </c>
      <c r="L4851" s="306">
        <v>0</v>
      </c>
      <c r="M4851" s="306">
        <v>0</v>
      </c>
      <c r="N4851" s="306">
        <v>0</v>
      </c>
    </row>
    <row r="4852" spans="1:14">
      <c r="A4852" s="259" t="s">
        <v>11</v>
      </c>
      <c r="B4852" s="259" t="s">
        <v>19</v>
      </c>
      <c r="C4852" s="259" t="s">
        <v>63</v>
      </c>
      <c r="D4852" s="259" t="s">
        <v>79</v>
      </c>
      <c r="E4852" s="259" t="s">
        <v>208</v>
      </c>
      <c r="F4852" s="259" t="s">
        <v>210</v>
      </c>
      <c r="G4852" s="259" t="s">
        <v>50</v>
      </c>
      <c r="H4852" s="306">
        <v>0</v>
      </c>
      <c r="I4852" s="306">
        <v>0</v>
      </c>
      <c r="J4852" s="306">
        <v>0</v>
      </c>
      <c r="K4852" s="306">
        <v>0</v>
      </c>
      <c r="L4852" s="306">
        <v>0</v>
      </c>
      <c r="M4852" s="306">
        <v>0</v>
      </c>
      <c r="N4852" s="306">
        <v>0</v>
      </c>
    </row>
    <row r="4853" spans="1:14">
      <c r="A4853" s="259" t="s">
        <v>11</v>
      </c>
      <c r="B4853" s="259" t="s">
        <v>19</v>
      </c>
      <c r="C4853" s="259" t="s">
        <v>65</v>
      </c>
      <c r="D4853" s="259" t="s">
        <v>209</v>
      </c>
      <c r="E4853" s="259" t="s">
        <v>80</v>
      </c>
      <c r="F4853" s="259" t="s">
        <v>210</v>
      </c>
      <c r="G4853" s="259" t="s">
        <v>50</v>
      </c>
      <c r="H4853" s="306">
        <v>0</v>
      </c>
      <c r="I4853" s="306">
        <v>0</v>
      </c>
      <c r="J4853" s="306">
        <v>0</v>
      </c>
      <c r="K4853" s="306">
        <v>0</v>
      </c>
      <c r="L4853" s="306">
        <v>0</v>
      </c>
      <c r="M4853" s="306">
        <v>0</v>
      </c>
      <c r="N4853" s="306">
        <v>0</v>
      </c>
    </row>
    <row r="4854" spans="1:14">
      <c r="A4854" s="259" t="s">
        <v>11</v>
      </c>
      <c r="B4854" s="259" t="s">
        <v>19</v>
      </c>
      <c r="C4854" s="259" t="s">
        <v>65</v>
      </c>
      <c r="D4854" s="259" t="s">
        <v>209</v>
      </c>
      <c r="E4854" s="259" t="s">
        <v>81</v>
      </c>
      <c r="F4854" s="259" t="s">
        <v>210</v>
      </c>
      <c r="G4854" s="259" t="s">
        <v>50</v>
      </c>
      <c r="H4854" s="306">
        <v>0</v>
      </c>
      <c r="I4854" s="306">
        <v>0</v>
      </c>
      <c r="J4854" s="306">
        <v>0</v>
      </c>
      <c r="K4854" s="306">
        <v>0</v>
      </c>
      <c r="L4854" s="306">
        <v>0</v>
      </c>
      <c r="M4854" s="306">
        <v>0</v>
      </c>
      <c r="N4854" s="306">
        <v>0</v>
      </c>
    </row>
    <row r="4855" spans="1:14">
      <c r="A4855" s="259" t="s">
        <v>11</v>
      </c>
      <c r="B4855" s="259" t="s">
        <v>20</v>
      </c>
      <c r="C4855" s="259" t="s">
        <v>48</v>
      </c>
      <c r="D4855" s="259" t="s">
        <v>48</v>
      </c>
      <c r="E4855" s="259" t="s">
        <v>48</v>
      </c>
      <c r="F4855" s="259" t="s">
        <v>210</v>
      </c>
      <c r="G4855" s="259" t="s">
        <v>50</v>
      </c>
      <c r="H4855" s="306">
        <v>0</v>
      </c>
      <c r="I4855" s="306">
        <v>0</v>
      </c>
      <c r="J4855" s="306">
        <v>0</v>
      </c>
      <c r="K4855" s="306">
        <v>0</v>
      </c>
      <c r="L4855" s="306">
        <v>0</v>
      </c>
      <c r="M4855" s="306">
        <v>0</v>
      </c>
      <c r="N4855" s="306">
        <v>0</v>
      </c>
    </row>
    <row r="4856" spans="1:14">
      <c r="A4856" s="259" t="s">
        <v>11</v>
      </c>
      <c r="B4856" s="259" t="s">
        <v>20</v>
      </c>
      <c r="C4856" s="259" t="s">
        <v>53</v>
      </c>
      <c r="D4856" s="259" t="s">
        <v>53</v>
      </c>
      <c r="E4856" s="259" t="s">
        <v>53</v>
      </c>
      <c r="F4856" s="259" t="s">
        <v>210</v>
      </c>
      <c r="G4856" s="259" t="s">
        <v>50</v>
      </c>
      <c r="H4856" s="306">
        <v>0</v>
      </c>
      <c r="I4856" s="306">
        <v>0</v>
      </c>
      <c r="J4856" s="306">
        <v>0</v>
      </c>
      <c r="K4856" s="306">
        <v>0</v>
      </c>
      <c r="L4856" s="306">
        <v>0</v>
      </c>
      <c r="M4856" s="306">
        <v>0</v>
      </c>
      <c r="N4856" s="306">
        <v>0</v>
      </c>
    </row>
    <row r="4857" spans="1:14">
      <c r="A4857" s="259" t="s">
        <v>11</v>
      </c>
      <c r="B4857" s="259" t="s">
        <v>20</v>
      </c>
      <c r="C4857" s="259" t="s">
        <v>54</v>
      </c>
      <c r="D4857" s="259" t="s">
        <v>54</v>
      </c>
      <c r="E4857" s="259" t="s">
        <v>54</v>
      </c>
      <c r="F4857" s="259" t="s">
        <v>210</v>
      </c>
      <c r="G4857" s="259" t="s">
        <v>50</v>
      </c>
      <c r="H4857" s="306">
        <v>2013.570946</v>
      </c>
      <c r="I4857" s="306">
        <v>1121.1909889999999</v>
      </c>
      <c r="J4857" s="306">
        <v>481.64961410000001</v>
      </c>
      <c r="K4857" s="306">
        <v>953.39418330000001</v>
      </c>
      <c r="L4857" s="306">
        <v>1289.745876</v>
      </c>
      <c r="M4857" s="306">
        <v>578.61962600000004</v>
      </c>
      <c r="N4857" s="306">
        <v>0</v>
      </c>
    </row>
    <row r="4858" spans="1:14">
      <c r="A4858" s="259" t="s">
        <v>11</v>
      </c>
      <c r="B4858" s="259" t="s">
        <v>20</v>
      </c>
      <c r="C4858" s="259" t="s">
        <v>55</v>
      </c>
      <c r="D4858" s="259" t="s">
        <v>55</v>
      </c>
      <c r="E4858" s="259" t="s">
        <v>55</v>
      </c>
      <c r="F4858" s="259" t="s">
        <v>210</v>
      </c>
      <c r="G4858" s="259" t="s">
        <v>50</v>
      </c>
      <c r="H4858" s="306">
        <v>0</v>
      </c>
      <c r="I4858" s="306">
        <v>0</v>
      </c>
      <c r="J4858" s="306">
        <v>0</v>
      </c>
      <c r="K4858" s="306">
        <v>0</v>
      </c>
      <c r="L4858" s="306">
        <v>27.517554000000001</v>
      </c>
      <c r="M4858" s="306">
        <v>0</v>
      </c>
      <c r="N4858" s="306">
        <v>0</v>
      </c>
    </row>
    <row r="4859" spans="1:14">
      <c r="A4859" s="259" t="s">
        <v>11</v>
      </c>
      <c r="B4859" s="259" t="s">
        <v>20</v>
      </c>
      <c r="C4859" s="259" t="s">
        <v>56</v>
      </c>
      <c r="D4859" s="259" t="s">
        <v>56</v>
      </c>
      <c r="E4859" s="259" t="s">
        <v>56</v>
      </c>
      <c r="F4859" s="259" t="s">
        <v>210</v>
      </c>
      <c r="G4859" s="259" t="s">
        <v>50</v>
      </c>
      <c r="H4859" s="306">
        <v>11.016</v>
      </c>
      <c r="I4859" s="306">
        <v>11.016</v>
      </c>
      <c r="J4859" s="306">
        <v>11.016</v>
      </c>
      <c r="K4859" s="306">
        <v>11.016</v>
      </c>
      <c r="L4859" s="306">
        <v>10.150338</v>
      </c>
      <c r="M4859" s="306">
        <v>11.016</v>
      </c>
      <c r="N4859" s="306">
        <v>0</v>
      </c>
    </row>
    <row r="4860" spans="1:14">
      <c r="A4860" s="259" t="s">
        <v>11</v>
      </c>
      <c r="B4860" s="259" t="s">
        <v>20</v>
      </c>
      <c r="C4860" s="259" t="s">
        <v>57</v>
      </c>
      <c r="D4860" s="259" t="s">
        <v>57</v>
      </c>
      <c r="E4860" s="259" t="s">
        <v>57</v>
      </c>
      <c r="F4860" s="259" t="s">
        <v>210</v>
      </c>
      <c r="G4860" s="259" t="s">
        <v>50</v>
      </c>
      <c r="H4860" s="306">
        <v>0</v>
      </c>
      <c r="I4860" s="306">
        <v>0</v>
      </c>
      <c r="J4860" s="306">
        <v>0</v>
      </c>
      <c r="K4860" s="306">
        <v>0</v>
      </c>
      <c r="L4860" s="306">
        <v>0</v>
      </c>
      <c r="M4860" s="306">
        <v>0</v>
      </c>
      <c r="N4860" s="306">
        <v>0</v>
      </c>
    </row>
    <row r="4861" spans="1:14">
      <c r="A4861" s="259" t="s">
        <v>11</v>
      </c>
      <c r="B4861" s="259" t="s">
        <v>20</v>
      </c>
      <c r="C4861" s="259" t="s">
        <v>58</v>
      </c>
      <c r="D4861" s="259" t="s">
        <v>58</v>
      </c>
      <c r="E4861" s="259" t="s">
        <v>58</v>
      </c>
      <c r="F4861" s="259" t="s">
        <v>210</v>
      </c>
      <c r="G4861" s="259" t="s">
        <v>50</v>
      </c>
      <c r="H4861" s="306">
        <v>0</v>
      </c>
      <c r="I4861" s="306">
        <v>0</v>
      </c>
      <c r="J4861" s="306">
        <v>0</v>
      </c>
      <c r="K4861" s="306">
        <v>0</v>
      </c>
      <c r="L4861" s="306">
        <v>0</v>
      </c>
      <c r="M4861" s="306">
        <v>0</v>
      </c>
      <c r="N4861" s="306">
        <v>0</v>
      </c>
    </row>
    <row r="4862" spans="1:14">
      <c r="A4862" s="259" t="s">
        <v>11</v>
      </c>
      <c r="B4862" s="259" t="s">
        <v>20</v>
      </c>
      <c r="C4862" s="259" t="s">
        <v>59</v>
      </c>
      <c r="D4862" s="259" t="s">
        <v>59</v>
      </c>
      <c r="E4862" s="259" t="s">
        <v>59</v>
      </c>
      <c r="F4862" s="259" t="s">
        <v>210</v>
      </c>
      <c r="G4862" s="259" t="s">
        <v>50</v>
      </c>
      <c r="H4862" s="306">
        <v>2722.6362989999998</v>
      </c>
      <c r="I4862" s="306">
        <v>2722.636285</v>
      </c>
      <c r="J4862" s="306">
        <v>2722.636289</v>
      </c>
      <c r="K4862" s="306">
        <v>2722.6362869999998</v>
      </c>
      <c r="L4862" s="306">
        <v>2668.1590900000001</v>
      </c>
      <c r="M4862" s="306">
        <v>2722.636289</v>
      </c>
      <c r="N4862" s="306">
        <v>1947.048223</v>
      </c>
    </row>
    <row r="4863" spans="1:14">
      <c r="A4863" s="259" t="s">
        <v>11</v>
      </c>
      <c r="B4863" s="259" t="s">
        <v>20</v>
      </c>
      <c r="C4863" s="259" t="s">
        <v>60</v>
      </c>
      <c r="D4863" s="259" t="s">
        <v>60</v>
      </c>
      <c r="E4863" s="259" t="s">
        <v>60</v>
      </c>
      <c r="F4863" s="259" t="s">
        <v>210</v>
      </c>
      <c r="G4863" s="259" t="s">
        <v>50</v>
      </c>
      <c r="H4863" s="306">
        <v>1322.9446379999999</v>
      </c>
      <c r="I4863" s="306">
        <v>1432.5937019999999</v>
      </c>
      <c r="J4863" s="306">
        <v>1432.5937019999999</v>
      </c>
      <c r="K4863" s="306">
        <v>1432.5937019999999</v>
      </c>
      <c r="L4863" s="306">
        <v>1432.5937019999999</v>
      </c>
      <c r="M4863" s="306">
        <v>1432.5937019999999</v>
      </c>
      <c r="N4863" s="306">
        <v>1432.5937019999999</v>
      </c>
    </row>
    <row r="4864" spans="1:14">
      <c r="A4864" s="259" t="s">
        <v>11</v>
      </c>
      <c r="B4864" s="259" t="s">
        <v>20</v>
      </c>
      <c r="C4864" s="259" t="s">
        <v>61</v>
      </c>
      <c r="D4864" s="259" t="s">
        <v>61</v>
      </c>
      <c r="E4864" s="259" t="s">
        <v>61</v>
      </c>
      <c r="F4864" s="259" t="s">
        <v>210</v>
      </c>
      <c r="G4864" s="259" t="s">
        <v>50</v>
      </c>
      <c r="H4864" s="306">
        <v>3759.4799750000002</v>
      </c>
      <c r="I4864" s="306">
        <v>3939.3214929999999</v>
      </c>
      <c r="J4864" s="306">
        <v>3939.3214929999999</v>
      </c>
      <c r="K4864" s="306">
        <v>3939.3214929999999</v>
      </c>
      <c r="L4864" s="306">
        <v>3939.3214929999999</v>
      </c>
      <c r="M4864" s="306">
        <v>3939.3214929999999</v>
      </c>
      <c r="N4864" s="306">
        <v>3939.3214929999999</v>
      </c>
    </row>
    <row r="4865" spans="1:14">
      <c r="A4865" s="259" t="s">
        <v>11</v>
      </c>
      <c r="B4865" s="259" t="s">
        <v>20</v>
      </c>
      <c r="C4865" s="259" t="s">
        <v>63</v>
      </c>
      <c r="D4865" s="259" t="s">
        <v>63</v>
      </c>
      <c r="E4865" s="259" t="s">
        <v>63</v>
      </c>
      <c r="F4865" s="259" t="s">
        <v>210</v>
      </c>
      <c r="G4865" s="259" t="s">
        <v>50</v>
      </c>
      <c r="H4865" s="306">
        <v>0</v>
      </c>
      <c r="I4865" s="306">
        <v>1.948520772</v>
      </c>
      <c r="J4865" s="306">
        <v>6.62375808</v>
      </c>
      <c r="K4865" s="306">
        <v>10.02454006</v>
      </c>
      <c r="L4865" s="306">
        <v>122.38033969999999</v>
      </c>
      <c r="M4865" s="306">
        <v>47.981453299999998</v>
      </c>
      <c r="N4865" s="306">
        <v>30.284534229999998</v>
      </c>
    </row>
    <row r="4866" spans="1:14">
      <c r="A4866" s="259" t="s">
        <v>11</v>
      </c>
      <c r="B4866" s="259" t="s">
        <v>20</v>
      </c>
      <c r="C4866" s="259" t="s">
        <v>64</v>
      </c>
      <c r="D4866" s="259" t="s">
        <v>64</v>
      </c>
      <c r="E4866" s="259" t="s">
        <v>64</v>
      </c>
      <c r="F4866" s="259" t="s">
        <v>210</v>
      </c>
      <c r="G4866" s="259" t="s">
        <v>50</v>
      </c>
      <c r="H4866" s="306">
        <v>1145.0682629999999</v>
      </c>
      <c r="I4866" s="306">
        <v>475.46559350000001</v>
      </c>
      <c r="J4866" s="306">
        <v>403.79219000000001</v>
      </c>
      <c r="K4866" s="306">
        <v>417.1553882</v>
      </c>
      <c r="L4866" s="306">
        <v>242.59929059999999</v>
      </c>
      <c r="M4866" s="306">
        <v>243.96552829999999</v>
      </c>
      <c r="N4866" s="306">
        <v>24.093498780000001</v>
      </c>
    </row>
    <row r="4867" spans="1:14">
      <c r="A4867" s="259" t="s">
        <v>11</v>
      </c>
      <c r="B4867" s="259" t="s">
        <v>20</v>
      </c>
      <c r="C4867" s="259" t="s">
        <v>54</v>
      </c>
      <c r="D4867" s="259" t="s">
        <v>72</v>
      </c>
      <c r="E4867" s="259" t="s">
        <v>72</v>
      </c>
      <c r="F4867" s="259" t="s">
        <v>210</v>
      </c>
      <c r="G4867" s="259" t="s">
        <v>50</v>
      </c>
      <c r="H4867" s="306">
        <v>0</v>
      </c>
      <c r="I4867" s="306">
        <v>0</v>
      </c>
      <c r="J4867" s="306">
        <v>0</v>
      </c>
      <c r="K4867" s="306">
        <v>0</v>
      </c>
      <c r="L4867" s="306">
        <v>0</v>
      </c>
      <c r="M4867" s="306">
        <v>0</v>
      </c>
      <c r="N4867" s="306">
        <v>0</v>
      </c>
    </row>
    <row r="4868" spans="1:14">
      <c r="A4868" s="259" t="s">
        <v>11</v>
      </c>
      <c r="B4868" s="259" t="s">
        <v>20</v>
      </c>
      <c r="C4868" s="259" t="s">
        <v>55</v>
      </c>
      <c r="D4868" s="259" t="s">
        <v>73</v>
      </c>
      <c r="E4868" s="259" t="s">
        <v>73</v>
      </c>
      <c r="F4868" s="259" t="s">
        <v>210</v>
      </c>
      <c r="G4868" s="259" t="s">
        <v>50</v>
      </c>
      <c r="H4868" s="306">
        <v>0</v>
      </c>
      <c r="I4868" s="306">
        <v>0</v>
      </c>
      <c r="J4868" s="306">
        <v>0</v>
      </c>
      <c r="K4868" s="306">
        <v>0</v>
      </c>
      <c r="L4868" s="306">
        <v>0</v>
      </c>
      <c r="M4868" s="306">
        <v>0</v>
      </c>
      <c r="N4868" s="306">
        <v>0</v>
      </c>
    </row>
    <row r="4869" spans="1:14">
      <c r="A4869" s="259" t="s">
        <v>11</v>
      </c>
      <c r="B4869" s="259" t="s">
        <v>20</v>
      </c>
      <c r="C4869" s="259" t="s">
        <v>57</v>
      </c>
      <c r="D4869" s="259" t="s">
        <v>74</v>
      </c>
      <c r="E4869" s="259" t="s">
        <v>74</v>
      </c>
      <c r="F4869" s="259" t="s">
        <v>210</v>
      </c>
      <c r="G4869" s="259" t="s">
        <v>50</v>
      </c>
      <c r="H4869" s="306">
        <v>0</v>
      </c>
      <c r="I4869" s="306">
        <v>0</v>
      </c>
      <c r="J4869" s="306">
        <v>0</v>
      </c>
      <c r="K4869" s="306">
        <v>0</v>
      </c>
      <c r="L4869" s="306">
        <v>0</v>
      </c>
      <c r="M4869" s="306">
        <v>0</v>
      </c>
      <c r="N4869" s="306">
        <v>0</v>
      </c>
    </row>
    <row r="4870" spans="1:14">
      <c r="A4870" s="259" t="s">
        <v>11</v>
      </c>
      <c r="B4870" s="259" t="s">
        <v>20</v>
      </c>
      <c r="C4870" s="259" t="s">
        <v>64</v>
      </c>
      <c r="D4870" s="259" t="s">
        <v>75</v>
      </c>
      <c r="E4870" s="259" t="s">
        <v>75</v>
      </c>
      <c r="F4870" s="259" t="s">
        <v>210</v>
      </c>
      <c r="G4870" s="259" t="s">
        <v>50</v>
      </c>
      <c r="H4870" s="306">
        <v>0</v>
      </c>
      <c r="I4870" s="306">
        <v>0</v>
      </c>
      <c r="J4870" s="306">
        <v>0</v>
      </c>
      <c r="K4870" s="306">
        <v>0</v>
      </c>
      <c r="L4870" s="306">
        <v>0</v>
      </c>
      <c r="M4870" s="306">
        <v>0</v>
      </c>
      <c r="N4870" s="306">
        <v>0</v>
      </c>
    </row>
    <row r="4871" spans="1:14">
      <c r="A4871" s="259" t="s">
        <v>11</v>
      </c>
      <c r="B4871" s="259" t="s">
        <v>20</v>
      </c>
      <c r="C4871" s="259" t="s">
        <v>60</v>
      </c>
      <c r="D4871" s="259" t="s">
        <v>76</v>
      </c>
      <c r="E4871" s="259" t="s">
        <v>76</v>
      </c>
      <c r="F4871" s="259" t="s">
        <v>210</v>
      </c>
      <c r="G4871" s="259" t="s">
        <v>50</v>
      </c>
      <c r="H4871" s="306">
        <v>0</v>
      </c>
      <c r="I4871" s="306">
        <v>0</v>
      </c>
      <c r="J4871" s="306">
        <v>0</v>
      </c>
      <c r="K4871" s="306">
        <v>0</v>
      </c>
      <c r="L4871" s="306">
        <v>0</v>
      </c>
      <c r="M4871" s="306">
        <v>0</v>
      </c>
      <c r="N4871" s="306">
        <v>0</v>
      </c>
    </row>
    <row r="4872" spans="1:14">
      <c r="A4872" s="259" t="s">
        <v>11</v>
      </c>
      <c r="B4872" s="259" t="s">
        <v>20</v>
      </c>
      <c r="C4872" s="259" t="s">
        <v>61</v>
      </c>
      <c r="D4872" s="259" t="s">
        <v>77</v>
      </c>
      <c r="E4872" s="259" t="s">
        <v>77</v>
      </c>
      <c r="F4872" s="259" t="s">
        <v>210</v>
      </c>
      <c r="G4872" s="259" t="s">
        <v>50</v>
      </c>
      <c r="H4872" s="306">
        <v>0</v>
      </c>
      <c r="I4872" s="306">
        <v>2222.1593039999998</v>
      </c>
      <c r="J4872" s="306">
        <v>6426.4587309999997</v>
      </c>
      <c r="K4872" s="306">
        <v>6426.4587309999997</v>
      </c>
      <c r="L4872" s="306">
        <v>10206.13798</v>
      </c>
      <c r="M4872" s="306">
        <v>10681.303599999999</v>
      </c>
      <c r="N4872" s="306">
        <v>11228.24561</v>
      </c>
    </row>
    <row r="4873" spans="1:14">
      <c r="A4873" s="259" t="s">
        <v>11</v>
      </c>
      <c r="B4873" s="259" t="s">
        <v>20</v>
      </c>
      <c r="C4873" s="259" t="s">
        <v>62</v>
      </c>
      <c r="D4873" s="259" t="s">
        <v>78</v>
      </c>
      <c r="E4873" s="259" t="s">
        <v>78</v>
      </c>
      <c r="F4873" s="259" t="s">
        <v>210</v>
      </c>
      <c r="G4873" s="259" t="s">
        <v>50</v>
      </c>
      <c r="H4873" s="306">
        <v>51.12764851</v>
      </c>
      <c r="I4873" s="306">
        <v>51.12764851</v>
      </c>
      <c r="J4873" s="306">
        <v>51.12764851</v>
      </c>
      <c r="K4873" s="306">
        <v>51.12764851</v>
      </c>
      <c r="L4873" s="306">
        <v>51.12764851</v>
      </c>
      <c r="M4873" s="306">
        <v>51.12764851</v>
      </c>
      <c r="N4873" s="306">
        <v>11203.88207</v>
      </c>
    </row>
    <row r="4874" spans="1:14">
      <c r="A4874" s="259" t="s">
        <v>11</v>
      </c>
      <c r="B4874" s="259" t="s">
        <v>20</v>
      </c>
      <c r="C4874" s="259" t="s">
        <v>63</v>
      </c>
      <c r="D4874" s="259" t="s">
        <v>79</v>
      </c>
      <c r="E4874" s="259" t="s">
        <v>79</v>
      </c>
      <c r="F4874" s="259" t="s">
        <v>210</v>
      </c>
      <c r="G4874" s="259" t="s">
        <v>50</v>
      </c>
      <c r="H4874" s="306">
        <v>17.81550004</v>
      </c>
      <c r="I4874" s="306">
        <v>100.143573</v>
      </c>
      <c r="J4874" s="306">
        <v>140.4302098</v>
      </c>
      <c r="K4874" s="306">
        <v>152.34260449999999</v>
      </c>
      <c r="L4874" s="306">
        <v>222.81623759999999</v>
      </c>
      <c r="M4874" s="306">
        <v>222.5981381</v>
      </c>
      <c r="N4874" s="306">
        <v>126.22429990000001</v>
      </c>
    </row>
    <row r="4875" spans="1:14">
      <c r="A4875" s="259" t="s">
        <v>11</v>
      </c>
      <c r="B4875" s="259" t="s">
        <v>20</v>
      </c>
      <c r="C4875" s="259" t="s">
        <v>60</v>
      </c>
      <c r="D4875" s="259" t="s">
        <v>76</v>
      </c>
      <c r="E4875" s="259" t="s">
        <v>207</v>
      </c>
      <c r="F4875" s="259" t="s">
        <v>210</v>
      </c>
      <c r="G4875" s="259" t="s">
        <v>50</v>
      </c>
      <c r="H4875" s="306">
        <v>0</v>
      </c>
      <c r="I4875" s="306">
        <v>0</v>
      </c>
      <c r="J4875" s="306">
        <v>0</v>
      </c>
      <c r="K4875" s="306">
        <v>0</v>
      </c>
      <c r="L4875" s="306">
        <v>0</v>
      </c>
      <c r="M4875" s="306">
        <v>0</v>
      </c>
      <c r="N4875" s="306">
        <v>0</v>
      </c>
    </row>
    <row r="4876" spans="1:14">
      <c r="A4876" s="259" t="s">
        <v>11</v>
      </c>
      <c r="B4876" s="259" t="s">
        <v>20</v>
      </c>
      <c r="C4876" s="259" t="s">
        <v>63</v>
      </c>
      <c r="D4876" s="259" t="s">
        <v>79</v>
      </c>
      <c r="E4876" s="259" t="s">
        <v>208</v>
      </c>
      <c r="F4876" s="259" t="s">
        <v>210</v>
      </c>
      <c r="G4876" s="259" t="s">
        <v>50</v>
      </c>
      <c r="H4876" s="306">
        <v>0</v>
      </c>
      <c r="I4876" s="306">
        <v>0</v>
      </c>
      <c r="J4876" s="306">
        <v>0</v>
      </c>
      <c r="K4876" s="306">
        <v>0</v>
      </c>
      <c r="L4876" s="306">
        <v>0</v>
      </c>
      <c r="M4876" s="306">
        <v>0</v>
      </c>
      <c r="N4876" s="306">
        <v>0</v>
      </c>
    </row>
    <row r="4877" spans="1:14">
      <c r="A4877" s="259" t="s">
        <v>11</v>
      </c>
      <c r="B4877" s="259" t="s">
        <v>20</v>
      </c>
      <c r="C4877" s="259" t="s">
        <v>65</v>
      </c>
      <c r="D4877" s="259" t="s">
        <v>209</v>
      </c>
      <c r="E4877" s="259" t="s">
        <v>80</v>
      </c>
      <c r="F4877" s="259" t="s">
        <v>210</v>
      </c>
      <c r="G4877" s="259" t="s">
        <v>50</v>
      </c>
      <c r="H4877" s="306">
        <v>0</v>
      </c>
      <c r="I4877" s="306">
        <v>0</v>
      </c>
      <c r="J4877" s="306">
        <v>0</v>
      </c>
      <c r="K4877" s="306">
        <v>0</v>
      </c>
      <c r="L4877" s="306">
        <v>0</v>
      </c>
      <c r="M4877" s="306">
        <v>0</v>
      </c>
      <c r="N4877" s="306">
        <v>0</v>
      </c>
    </row>
    <row r="4878" spans="1:14">
      <c r="A4878" s="259" t="s">
        <v>11</v>
      </c>
      <c r="B4878" s="259" t="s">
        <v>20</v>
      </c>
      <c r="C4878" s="259" t="s">
        <v>65</v>
      </c>
      <c r="D4878" s="259" t="s">
        <v>209</v>
      </c>
      <c r="E4878" s="259" t="s">
        <v>81</v>
      </c>
      <c r="F4878" s="259" t="s">
        <v>210</v>
      </c>
      <c r="G4878" s="259" t="s">
        <v>50</v>
      </c>
      <c r="H4878" s="306">
        <v>0</v>
      </c>
      <c r="I4878" s="306">
        <v>0</v>
      </c>
      <c r="J4878" s="306">
        <v>0</v>
      </c>
      <c r="K4878" s="306">
        <v>0</v>
      </c>
      <c r="L4878" s="306">
        <v>0</v>
      </c>
      <c r="M4878" s="306">
        <v>0</v>
      </c>
      <c r="N4878" s="306">
        <v>0</v>
      </c>
    </row>
    <row r="4879" spans="1:14">
      <c r="A4879" s="259" t="s">
        <v>11</v>
      </c>
      <c r="B4879" s="259" t="s">
        <v>21</v>
      </c>
      <c r="C4879" s="259" t="s">
        <v>48</v>
      </c>
      <c r="D4879" s="259" t="s">
        <v>48</v>
      </c>
      <c r="E4879" s="259" t="s">
        <v>48</v>
      </c>
      <c r="F4879" s="259" t="s">
        <v>210</v>
      </c>
      <c r="G4879" s="259" t="s">
        <v>50</v>
      </c>
      <c r="H4879" s="306">
        <v>0</v>
      </c>
      <c r="I4879" s="306">
        <v>0</v>
      </c>
      <c r="J4879" s="306">
        <v>0</v>
      </c>
      <c r="K4879" s="306">
        <v>0</v>
      </c>
      <c r="L4879" s="306">
        <v>0</v>
      </c>
      <c r="M4879" s="306">
        <v>0</v>
      </c>
      <c r="N4879" s="306">
        <v>0</v>
      </c>
    </row>
    <row r="4880" spans="1:14">
      <c r="A4880" s="259" t="s">
        <v>11</v>
      </c>
      <c r="B4880" s="259" t="s">
        <v>21</v>
      </c>
      <c r="C4880" s="259" t="s">
        <v>53</v>
      </c>
      <c r="D4880" s="259" t="s">
        <v>53</v>
      </c>
      <c r="E4880" s="259" t="s">
        <v>53</v>
      </c>
      <c r="F4880" s="259" t="s">
        <v>210</v>
      </c>
      <c r="G4880" s="259" t="s">
        <v>50</v>
      </c>
      <c r="H4880" s="306">
        <v>0</v>
      </c>
      <c r="I4880" s="306">
        <v>0</v>
      </c>
      <c r="J4880" s="306">
        <v>0</v>
      </c>
      <c r="K4880" s="306">
        <v>0</v>
      </c>
      <c r="L4880" s="306">
        <v>0</v>
      </c>
      <c r="M4880" s="306">
        <v>0</v>
      </c>
      <c r="N4880" s="306">
        <v>0</v>
      </c>
    </row>
    <row r="4881" spans="1:14">
      <c r="A4881" s="259" t="s">
        <v>11</v>
      </c>
      <c r="B4881" s="259" t="s">
        <v>21</v>
      </c>
      <c r="C4881" s="259" t="s">
        <v>54</v>
      </c>
      <c r="D4881" s="259" t="s">
        <v>54</v>
      </c>
      <c r="E4881" s="259" t="s">
        <v>54</v>
      </c>
      <c r="F4881" s="259" t="s">
        <v>210</v>
      </c>
      <c r="G4881" s="259" t="s">
        <v>50</v>
      </c>
      <c r="H4881" s="306">
        <v>7113.2636869999997</v>
      </c>
      <c r="I4881" s="306">
        <v>7570.4945630000002</v>
      </c>
      <c r="J4881" s="306">
        <v>8051.496956</v>
      </c>
      <c r="K4881" s="306">
        <v>8210.3908379999993</v>
      </c>
      <c r="L4881" s="306">
        <v>9850.1087879999995</v>
      </c>
      <c r="M4881" s="306">
        <v>6020.4786260000001</v>
      </c>
      <c r="N4881" s="306">
        <v>2221.0581430000002</v>
      </c>
    </row>
    <row r="4882" spans="1:14">
      <c r="A4882" s="259" t="s">
        <v>11</v>
      </c>
      <c r="B4882" s="259" t="s">
        <v>21</v>
      </c>
      <c r="C4882" s="259" t="s">
        <v>55</v>
      </c>
      <c r="D4882" s="259" t="s">
        <v>55</v>
      </c>
      <c r="E4882" s="259" t="s">
        <v>55</v>
      </c>
      <c r="F4882" s="259" t="s">
        <v>210</v>
      </c>
      <c r="G4882" s="259" t="s">
        <v>50</v>
      </c>
      <c r="H4882" s="306">
        <v>15.290785959999999</v>
      </c>
      <c r="I4882" s="306">
        <v>20.446871229999999</v>
      </c>
      <c r="J4882" s="306">
        <v>15.290785959999999</v>
      </c>
      <c r="K4882" s="306">
        <v>10.70278596</v>
      </c>
      <c r="L4882" s="306">
        <v>8.14411314</v>
      </c>
      <c r="M4882" s="306">
        <v>10.70278596</v>
      </c>
      <c r="N4882" s="306">
        <v>28.042185960000001</v>
      </c>
    </row>
    <row r="4883" spans="1:14">
      <c r="A4883" s="259" t="s">
        <v>11</v>
      </c>
      <c r="B4883" s="259" t="s">
        <v>21</v>
      </c>
      <c r="C4883" s="259" t="s">
        <v>56</v>
      </c>
      <c r="D4883" s="259" t="s">
        <v>56</v>
      </c>
      <c r="E4883" s="259" t="s">
        <v>56</v>
      </c>
      <c r="F4883" s="259" t="s">
        <v>210</v>
      </c>
      <c r="G4883" s="259" t="s">
        <v>50</v>
      </c>
      <c r="H4883" s="306">
        <v>0</v>
      </c>
      <c r="I4883" s="306">
        <v>0</v>
      </c>
      <c r="J4883" s="306">
        <v>0</v>
      </c>
      <c r="K4883" s="306">
        <v>0</v>
      </c>
      <c r="L4883" s="306">
        <v>0</v>
      </c>
      <c r="M4883" s="306">
        <v>0</v>
      </c>
      <c r="N4883" s="306">
        <v>0</v>
      </c>
    </row>
    <row r="4884" spans="1:14">
      <c r="A4884" s="259" t="s">
        <v>11</v>
      </c>
      <c r="B4884" s="259" t="s">
        <v>21</v>
      </c>
      <c r="C4884" s="259" t="s">
        <v>57</v>
      </c>
      <c r="D4884" s="259" t="s">
        <v>57</v>
      </c>
      <c r="E4884" s="259" t="s">
        <v>57</v>
      </c>
      <c r="F4884" s="259" t="s">
        <v>210</v>
      </c>
      <c r="G4884" s="259" t="s">
        <v>50</v>
      </c>
      <c r="H4884" s="306">
        <v>0</v>
      </c>
      <c r="I4884" s="306">
        <v>0</v>
      </c>
      <c r="J4884" s="306">
        <v>0</v>
      </c>
      <c r="K4884" s="306">
        <v>0</v>
      </c>
      <c r="L4884" s="306">
        <v>0</v>
      </c>
      <c r="M4884" s="306">
        <v>0</v>
      </c>
      <c r="N4884" s="306">
        <v>0</v>
      </c>
    </row>
    <row r="4885" spans="1:14">
      <c r="A4885" s="259" t="s">
        <v>11</v>
      </c>
      <c r="B4885" s="259" t="s">
        <v>21</v>
      </c>
      <c r="C4885" s="259" t="s">
        <v>58</v>
      </c>
      <c r="D4885" s="259" t="s">
        <v>58</v>
      </c>
      <c r="E4885" s="259" t="s">
        <v>58</v>
      </c>
      <c r="F4885" s="259" t="s">
        <v>210</v>
      </c>
      <c r="G4885" s="259" t="s">
        <v>50</v>
      </c>
      <c r="H4885" s="306">
        <v>14796.30855</v>
      </c>
      <c r="I4885" s="306">
        <v>14796.30855</v>
      </c>
      <c r="J4885" s="306">
        <v>14796.30855</v>
      </c>
      <c r="K4885" s="306">
        <v>14796.30855</v>
      </c>
      <c r="L4885" s="306">
        <v>14796.30855</v>
      </c>
      <c r="M4885" s="306">
        <v>14796.30855</v>
      </c>
      <c r="N4885" s="306">
        <v>14796.30855</v>
      </c>
    </row>
    <row r="4886" spans="1:14">
      <c r="A4886" s="259" t="s">
        <v>11</v>
      </c>
      <c r="B4886" s="259" t="s">
        <v>21</v>
      </c>
      <c r="C4886" s="259" t="s">
        <v>59</v>
      </c>
      <c r="D4886" s="259" t="s">
        <v>59</v>
      </c>
      <c r="E4886" s="259" t="s">
        <v>59</v>
      </c>
      <c r="F4886" s="259" t="s">
        <v>210</v>
      </c>
      <c r="G4886" s="259" t="s">
        <v>50</v>
      </c>
      <c r="H4886" s="306">
        <v>1814.9908889999999</v>
      </c>
      <c r="I4886" s="306">
        <v>1814.9908889999999</v>
      </c>
      <c r="J4886" s="306">
        <v>1814.99089</v>
      </c>
      <c r="K4886" s="306">
        <v>1814.990888</v>
      </c>
      <c r="L4886" s="306">
        <v>1814.99089</v>
      </c>
      <c r="M4886" s="306">
        <v>1814.990888</v>
      </c>
      <c r="N4886" s="306">
        <v>1814.990888</v>
      </c>
    </row>
    <row r="4887" spans="1:14">
      <c r="A4887" s="259" t="s">
        <v>11</v>
      </c>
      <c r="B4887" s="259" t="s">
        <v>21</v>
      </c>
      <c r="C4887" s="259" t="s">
        <v>60</v>
      </c>
      <c r="D4887" s="259" t="s">
        <v>60</v>
      </c>
      <c r="E4887" s="259" t="s">
        <v>60</v>
      </c>
      <c r="F4887" s="259" t="s">
        <v>210</v>
      </c>
      <c r="G4887" s="259" t="s">
        <v>50</v>
      </c>
      <c r="H4887" s="306">
        <v>2246.9392240000002</v>
      </c>
      <c r="I4887" s="306">
        <v>3178.5283060000002</v>
      </c>
      <c r="J4887" s="306">
        <v>3226.952624</v>
      </c>
      <c r="K4887" s="306">
        <v>3226.952624</v>
      </c>
      <c r="L4887" s="306">
        <v>3226.952624</v>
      </c>
      <c r="M4887" s="306">
        <v>3226.952624</v>
      </c>
      <c r="N4887" s="306">
        <v>3226.952624</v>
      </c>
    </row>
    <row r="4888" spans="1:14">
      <c r="A4888" s="259" t="s">
        <v>11</v>
      </c>
      <c r="B4888" s="259" t="s">
        <v>21</v>
      </c>
      <c r="C4888" s="259" t="s">
        <v>61</v>
      </c>
      <c r="D4888" s="259" t="s">
        <v>61</v>
      </c>
      <c r="E4888" s="259" t="s">
        <v>61</v>
      </c>
      <c r="F4888" s="259" t="s">
        <v>210</v>
      </c>
      <c r="G4888" s="259" t="s">
        <v>50</v>
      </c>
      <c r="H4888" s="306">
        <v>706.30803560000004</v>
      </c>
      <c r="I4888" s="306">
        <v>754.67252059999998</v>
      </c>
      <c r="J4888" s="306">
        <v>754.67252059999998</v>
      </c>
      <c r="K4888" s="306">
        <v>754.67252059999998</v>
      </c>
      <c r="L4888" s="306">
        <v>754.67252059999998</v>
      </c>
      <c r="M4888" s="306">
        <v>754.67252059999998</v>
      </c>
      <c r="N4888" s="306">
        <v>754.67252059999998</v>
      </c>
    </row>
    <row r="4889" spans="1:14">
      <c r="A4889" s="259" t="s">
        <v>11</v>
      </c>
      <c r="B4889" s="259" t="s">
        <v>21</v>
      </c>
      <c r="C4889" s="259" t="s">
        <v>63</v>
      </c>
      <c r="D4889" s="259" t="s">
        <v>63</v>
      </c>
      <c r="E4889" s="259" t="s">
        <v>63</v>
      </c>
      <c r="F4889" s="259" t="s">
        <v>210</v>
      </c>
      <c r="G4889" s="259" t="s">
        <v>50</v>
      </c>
      <c r="H4889" s="306">
        <v>2.112199924</v>
      </c>
      <c r="I4889" s="306">
        <v>4.2896999979999997</v>
      </c>
      <c r="J4889" s="306">
        <v>3.7446999980000002</v>
      </c>
      <c r="K4889" s="306">
        <v>2.4848500040000001</v>
      </c>
      <c r="L4889" s="306">
        <v>2.3206000100000002</v>
      </c>
      <c r="M4889" s="306">
        <v>4.9622499800000002</v>
      </c>
      <c r="N4889" s="306">
        <v>7.8908499699999997</v>
      </c>
    </row>
    <row r="4890" spans="1:14">
      <c r="A4890" s="259" t="s">
        <v>11</v>
      </c>
      <c r="B4890" s="259" t="s">
        <v>21</v>
      </c>
      <c r="C4890" s="259" t="s">
        <v>64</v>
      </c>
      <c r="D4890" s="259" t="s">
        <v>64</v>
      </c>
      <c r="E4890" s="259" t="s">
        <v>64</v>
      </c>
      <c r="F4890" s="259" t="s">
        <v>210</v>
      </c>
      <c r="G4890" s="259" t="s">
        <v>50</v>
      </c>
      <c r="H4890" s="306">
        <v>1099.4047869999999</v>
      </c>
      <c r="I4890" s="306">
        <v>805.71078580000005</v>
      </c>
      <c r="J4890" s="306">
        <v>595.70478630000002</v>
      </c>
      <c r="K4890" s="306">
        <v>595.70478590000005</v>
      </c>
      <c r="L4890" s="306">
        <v>595.70478479999997</v>
      </c>
      <c r="M4890" s="306">
        <v>595.70478409999998</v>
      </c>
      <c r="N4890" s="306">
        <v>595.70478519999995</v>
      </c>
    </row>
    <row r="4891" spans="1:14">
      <c r="A4891" s="259" t="s">
        <v>11</v>
      </c>
      <c r="B4891" s="259" t="s">
        <v>21</v>
      </c>
      <c r="C4891" s="259" t="s">
        <v>54</v>
      </c>
      <c r="D4891" s="259" t="s">
        <v>72</v>
      </c>
      <c r="E4891" s="259" t="s">
        <v>72</v>
      </c>
      <c r="F4891" s="259" t="s">
        <v>210</v>
      </c>
      <c r="G4891" s="259" t="s">
        <v>50</v>
      </c>
      <c r="H4891" s="306">
        <v>0</v>
      </c>
      <c r="I4891" s="306">
        <v>0</v>
      </c>
      <c r="J4891" s="306">
        <v>0</v>
      </c>
      <c r="K4891" s="306">
        <v>0</v>
      </c>
      <c r="L4891" s="306">
        <v>0</v>
      </c>
      <c r="M4891" s="306">
        <v>0</v>
      </c>
      <c r="N4891" s="306">
        <v>0</v>
      </c>
    </row>
    <row r="4892" spans="1:14">
      <c r="A4892" s="259" t="s">
        <v>11</v>
      </c>
      <c r="B4892" s="259" t="s">
        <v>21</v>
      </c>
      <c r="C4892" s="259" t="s">
        <v>55</v>
      </c>
      <c r="D4892" s="259" t="s">
        <v>73</v>
      </c>
      <c r="E4892" s="259" t="s">
        <v>73</v>
      </c>
      <c r="F4892" s="259" t="s">
        <v>210</v>
      </c>
      <c r="G4892" s="259" t="s">
        <v>50</v>
      </c>
      <c r="H4892" s="306">
        <v>0</v>
      </c>
      <c r="I4892" s="306">
        <v>0</v>
      </c>
      <c r="J4892" s="306">
        <v>2.0880000000000001</v>
      </c>
      <c r="K4892" s="306">
        <v>0</v>
      </c>
      <c r="L4892" s="306">
        <v>0</v>
      </c>
      <c r="M4892" s="306">
        <v>2.0880000000000001</v>
      </c>
      <c r="N4892" s="306">
        <v>14.268000000000001</v>
      </c>
    </row>
    <row r="4893" spans="1:14">
      <c r="A4893" s="259" t="s">
        <v>11</v>
      </c>
      <c r="B4893" s="259" t="s">
        <v>21</v>
      </c>
      <c r="C4893" s="259" t="s">
        <v>57</v>
      </c>
      <c r="D4893" s="259" t="s">
        <v>74</v>
      </c>
      <c r="E4893" s="259" t="s">
        <v>74</v>
      </c>
      <c r="F4893" s="259" t="s">
        <v>210</v>
      </c>
      <c r="G4893" s="259" t="s">
        <v>50</v>
      </c>
      <c r="H4893" s="306">
        <v>0</v>
      </c>
      <c r="I4893" s="306">
        <v>0</v>
      </c>
      <c r="J4893" s="306">
        <v>0</v>
      </c>
      <c r="K4893" s="306">
        <v>0</v>
      </c>
      <c r="L4893" s="306">
        <v>0</v>
      </c>
      <c r="M4893" s="306">
        <v>0</v>
      </c>
      <c r="N4893" s="306">
        <v>0</v>
      </c>
    </row>
    <row r="4894" spans="1:14">
      <c r="A4894" s="259" t="s">
        <v>11</v>
      </c>
      <c r="B4894" s="259" t="s">
        <v>21</v>
      </c>
      <c r="C4894" s="259" t="s">
        <v>64</v>
      </c>
      <c r="D4894" s="259" t="s">
        <v>75</v>
      </c>
      <c r="E4894" s="259" t="s">
        <v>75</v>
      </c>
      <c r="F4894" s="259" t="s">
        <v>210</v>
      </c>
      <c r="G4894" s="259" t="s">
        <v>50</v>
      </c>
      <c r="H4894" s="306">
        <v>0</v>
      </c>
      <c r="I4894" s="306">
        <v>0</v>
      </c>
      <c r="J4894" s="306">
        <v>0</v>
      </c>
      <c r="K4894" s="306">
        <v>0</v>
      </c>
      <c r="L4894" s="306">
        <v>0</v>
      </c>
      <c r="M4894" s="306">
        <v>0</v>
      </c>
      <c r="N4894" s="306">
        <v>0</v>
      </c>
    </row>
    <row r="4895" spans="1:14">
      <c r="A4895" s="259" t="s">
        <v>11</v>
      </c>
      <c r="B4895" s="259" t="s">
        <v>21</v>
      </c>
      <c r="C4895" s="259" t="s">
        <v>60</v>
      </c>
      <c r="D4895" s="259" t="s">
        <v>76</v>
      </c>
      <c r="E4895" s="259" t="s">
        <v>76</v>
      </c>
      <c r="F4895" s="259" t="s">
        <v>210</v>
      </c>
      <c r="G4895" s="259" t="s">
        <v>50</v>
      </c>
      <c r="H4895" s="306">
        <v>0</v>
      </c>
      <c r="I4895" s="306">
        <v>0</v>
      </c>
      <c r="J4895" s="306">
        <v>0</v>
      </c>
      <c r="K4895" s="306">
        <v>0</v>
      </c>
      <c r="L4895" s="306">
        <v>0</v>
      </c>
      <c r="M4895" s="306">
        <v>7478.9576530000004</v>
      </c>
      <c r="N4895" s="306">
        <v>9639.8403830000007</v>
      </c>
    </row>
    <row r="4896" spans="1:14">
      <c r="A4896" s="259" t="s">
        <v>11</v>
      </c>
      <c r="B4896" s="259" t="s">
        <v>21</v>
      </c>
      <c r="C4896" s="259" t="s">
        <v>61</v>
      </c>
      <c r="D4896" s="259" t="s">
        <v>77</v>
      </c>
      <c r="E4896" s="259" t="s">
        <v>77</v>
      </c>
      <c r="F4896" s="259" t="s">
        <v>210</v>
      </c>
      <c r="G4896" s="259" t="s">
        <v>50</v>
      </c>
      <c r="H4896" s="306">
        <v>0</v>
      </c>
      <c r="I4896" s="306">
        <v>928.3805936</v>
      </c>
      <c r="J4896" s="306">
        <v>2868.8689629999999</v>
      </c>
      <c r="K4896" s="306">
        <v>2868.8689629999999</v>
      </c>
      <c r="L4896" s="306">
        <v>5113.8821900000003</v>
      </c>
      <c r="M4896" s="306">
        <v>5113.8821900000003</v>
      </c>
      <c r="N4896" s="306">
        <v>5113.8821900000003</v>
      </c>
    </row>
    <row r="4897" spans="1:14">
      <c r="A4897" s="259" t="s">
        <v>11</v>
      </c>
      <c r="B4897" s="259" t="s">
        <v>21</v>
      </c>
      <c r="C4897" s="259" t="s">
        <v>62</v>
      </c>
      <c r="D4897" s="259" t="s">
        <v>78</v>
      </c>
      <c r="E4897" s="259" t="s">
        <v>78</v>
      </c>
      <c r="F4897" s="259" t="s">
        <v>210</v>
      </c>
      <c r="G4897" s="259" t="s">
        <v>50</v>
      </c>
      <c r="H4897" s="306">
        <v>0</v>
      </c>
      <c r="I4897" s="306">
        <v>4079.1158999999998</v>
      </c>
      <c r="J4897" s="306">
        <v>4079.1158999999998</v>
      </c>
      <c r="K4897" s="306">
        <v>34965.752</v>
      </c>
      <c r="L4897" s="306">
        <v>34965.752</v>
      </c>
      <c r="M4897" s="306">
        <v>34965.752</v>
      </c>
      <c r="N4897" s="306">
        <v>34965.752</v>
      </c>
    </row>
    <row r="4898" spans="1:14">
      <c r="A4898" s="259" t="s">
        <v>11</v>
      </c>
      <c r="B4898" s="259" t="s">
        <v>21</v>
      </c>
      <c r="C4898" s="259" t="s">
        <v>63</v>
      </c>
      <c r="D4898" s="259" t="s">
        <v>79</v>
      </c>
      <c r="E4898" s="259" t="s">
        <v>79</v>
      </c>
      <c r="F4898" s="259" t="s">
        <v>210</v>
      </c>
      <c r="G4898" s="259" t="s">
        <v>50</v>
      </c>
      <c r="H4898" s="306">
        <v>486.32801749999999</v>
      </c>
      <c r="I4898" s="306">
        <v>519.04710929999999</v>
      </c>
      <c r="J4898" s="306">
        <v>590.52549739999995</v>
      </c>
      <c r="K4898" s="306">
        <v>486.2327818</v>
      </c>
      <c r="L4898" s="306">
        <v>497.99807420000002</v>
      </c>
      <c r="M4898" s="306">
        <v>590.52549739999995</v>
      </c>
      <c r="N4898" s="306">
        <v>461.07502790000001</v>
      </c>
    </row>
    <row r="4899" spans="1:14">
      <c r="A4899" s="259" t="s">
        <v>11</v>
      </c>
      <c r="B4899" s="259" t="s">
        <v>21</v>
      </c>
      <c r="C4899" s="259" t="s">
        <v>60</v>
      </c>
      <c r="D4899" s="259" t="s">
        <v>76</v>
      </c>
      <c r="E4899" s="259" t="s">
        <v>207</v>
      </c>
      <c r="F4899" s="259" t="s">
        <v>210</v>
      </c>
      <c r="G4899" s="259" t="s">
        <v>50</v>
      </c>
      <c r="H4899" s="306">
        <v>0</v>
      </c>
      <c r="I4899" s="306">
        <v>0</v>
      </c>
      <c r="J4899" s="306">
        <v>0</v>
      </c>
      <c r="K4899" s="306">
        <v>0</v>
      </c>
      <c r="L4899" s="306">
        <v>675.74114199999997</v>
      </c>
      <c r="M4899" s="306">
        <v>1685.3965559999999</v>
      </c>
      <c r="N4899" s="306">
        <v>12408.14205</v>
      </c>
    </row>
    <row r="4900" spans="1:14">
      <c r="A4900" s="259" t="s">
        <v>11</v>
      </c>
      <c r="B4900" s="259" t="s">
        <v>21</v>
      </c>
      <c r="C4900" s="259" t="s">
        <v>63</v>
      </c>
      <c r="D4900" s="259" t="s">
        <v>79</v>
      </c>
      <c r="E4900" s="259" t="s">
        <v>208</v>
      </c>
      <c r="F4900" s="259" t="s">
        <v>210</v>
      </c>
      <c r="G4900" s="259" t="s">
        <v>50</v>
      </c>
      <c r="H4900" s="306">
        <v>0</v>
      </c>
      <c r="I4900" s="306">
        <v>0</v>
      </c>
      <c r="J4900" s="306">
        <v>0</v>
      </c>
      <c r="K4900" s="306">
        <v>0</v>
      </c>
      <c r="L4900" s="306">
        <v>256.67111599999998</v>
      </c>
      <c r="M4900" s="306">
        <v>687.42364750000002</v>
      </c>
      <c r="N4900" s="306">
        <v>4749.680222</v>
      </c>
    </row>
    <row r="4901" spans="1:14">
      <c r="A4901" s="259" t="s">
        <v>11</v>
      </c>
      <c r="B4901" s="259" t="s">
        <v>21</v>
      </c>
      <c r="C4901" s="259" t="s">
        <v>65</v>
      </c>
      <c r="D4901" s="259" t="s">
        <v>209</v>
      </c>
      <c r="E4901" s="259" t="s">
        <v>80</v>
      </c>
      <c r="F4901" s="259" t="s">
        <v>210</v>
      </c>
      <c r="G4901" s="259" t="s">
        <v>50</v>
      </c>
      <c r="H4901" s="306">
        <v>0</v>
      </c>
      <c r="I4901" s="306">
        <v>0</v>
      </c>
      <c r="J4901" s="306">
        <v>0</v>
      </c>
      <c r="K4901" s="306">
        <v>0</v>
      </c>
      <c r="L4901" s="306">
        <v>0</v>
      </c>
      <c r="M4901" s="306">
        <v>0</v>
      </c>
      <c r="N4901" s="306">
        <v>0</v>
      </c>
    </row>
    <row r="4902" spans="1:14">
      <c r="A4902" s="259" t="s">
        <v>11</v>
      </c>
      <c r="B4902" s="259" t="s">
        <v>21</v>
      </c>
      <c r="C4902" s="259" t="s">
        <v>65</v>
      </c>
      <c r="D4902" s="259" t="s">
        <v>209</v>
      </c>
      <c r="E4902" s="259" t="s">
        <v>81</v>
      </c>
      <c r="F4902" s="259" t="s">
        <v>210</v>
      </c>
      <c r="G4902" s="259" t="s">
        <v>50</v>
      </c>
      <c r="H4902" s="306">
        <v>0</v>
      </c>
      <c r="I4902" s="306">
        <v>0</v>
      </c>
      <c r="J4902" s="306">
        <v>0</v>
      </c>
      <c r="K4902" s="306">
        <v>0</v>
      </c>
      <c r="L4902" s="306">
        <v>0</v>
      </c>
      <c r="M4902" s="306">
        <v>0</v>
      </c>
      <c r="N4902" s="306">
        <v>0</v>
      </c>
    </row>
    <row r="4903" spans="1:14">
      <c r="A4903" s="259" t="s">
        <v>11</v>
      </c>
      <c r="B4903" s="259" t="s">
        <v>22</v>
      </c>
      <c r="C4903" s="259" t="s">
        <v>48</v>
      </c>
      <c r="D4903" s="259" t="s">
        <v>48</v>
      </c>
      <c r="E4903" s="259" t="s">
        <v>48</v>
      </c>
      <c r="F4903" s="259" t="s">
        <v>210</v>
      </c>
      <c r="G4903" s="259" t="s">
        <v>50</v>
      </c>
      <c r="H4903" s="306">
        <v>0</v>
      </c>
      <c r="I4903" s="306">
        <v>0</v>
      </c>
      <c r="J4903" s="306">
        <v>0</v>
      </c>
      <c r="K4903" s="306">
        <v>0</v>
      </c>
      <c r="L4903" s="306">
        <v>0</v>
      </c>
      <c r="M4903" s="306">
        <v>0</v>
      </c>
      <c r="N4903" s="306">
        <v>0</v>
      </c>
    </row>
    <row r="4904" spans="1:14">
      <c r="A4904" s="259" t="s">
        <v>11</v>
      </c>
      <c r="B4904" s="259" t="s">
        <v>22</v>
      </c>
      <c r="C4904" s="259" t="s">
        <v>53</v>
      </c>
      <c r="D4904" s="259" t="s">
        <v>53</v>
      </c>
      <c r="E4904" s="259" t="s">
        <v>53</v>
      </c>
      <c r="F4904" s="259" t="s">
        <v>210</v>
      </c>
      <c r="G4904" s="259" t="s">
        <v>50</v>
      </c>
      <c r="H4904" s="306">
        <v>0</v>
      </c>
      <c r="I4904" s="306">
        <v>0</v>
      </c>
      <c r="J4904" s="306">
        <v>0</v>
      </c>
      <c r="K4904" s="306">
        <v>0</v>
      </c>
      <c r="L4904" s="306">
        <v>0</v>
      </c>
      <c r="M4904" s="306">
        <v>0</v>
      </c>
      <c r="N4904" s="306">
        <v>0</v>
      </c>
    </row>
    <row r="4905" spans="1:14">
      <c r="A4905" s="259" t="s">
        <v>11</v>
      </c>
      <c r="B4905" s="259" t="s">
        <v>22</v>
      </c>
      <c r="C4905" s="259" t="s">
        <v>54</v>
      </c>
      <c r="D4905" s="259" t="s">
        <v>54</v>
      </c>
      <c r="E4905" s="259" t="s">
        <v>54</v>
      </c>
      <c r="F4905" s="259" t="s">
        <v>210</v>
      </c>
      <c r="G4905" s="259" t="s">
        <v>50</v>
      </c>
      <c r="H4905" s="306">
        <v>11922.132739999999</v>
      </c>
      <c r="I4905" s="306">
        <v>12809.26353</v>
      </c>
      <c r="J4905" s="306">
        <v>9297.3893769999995</v>
      </c>
      <c r="K4905" s="306">
        <v>10318.52404</v>
      </c>
      <c r="L4905" s="306">
        <v>12382.37696</v>
      </c>
      <c r="M4905" s="306">
        <v>5929.3783290000001</v>
      </c>
      <c r="N4905" s="306">
        <v>7897.4605410000004</v>
      </c>
    </row>
    <row r="4906" spans="1:14">
      <c r="A4906" s="259" t="s">
        <v>11</v>
      </c>
      <c r="B4906" s="259" t="s">
        <v>22</v>
      </c>
      <c r="C4906" s="259" t="s">
        <v>55</v>
      </c>
      <c r="D4906" s="259" t="s">
        <v>55</v>
      </c>
      <c r="E4906" s="259" t="s">
        <v>55</v>
      </c>
      <c r="F4906" s="259" t="s">
        <v>210</v>
      </c>
      <c r="G4906" s="259" t="s">
        <v>50</v>
      </c>
      <c r="H4906" s="306">
        <v>2.4364911999999999</v>
      </c>
      <c r="I4906" s="306">
        <v>3.0414911999999998</v>
      </c>
      <c r="J4906" s="306">
        <v>6.2307434400000004</v>
      </c>
      <c r="K4906" s="306">
        <v>4.9854353600000003</v>
      </c>
      <c r="L4906" s="306">
        <v>30.185618479999999</v>
      </c>
      <c r="M4906" s="306">
        <v>11.342755840000001</v>
      </c>
      <c r="N4906" s="306">
        <v>61.521956240000002</v>
      </c>
    </row>
    <row r="4907" spans="1:14">
      <c r="A4907" s="259" t="s">
        <v>11</v>
      </c>
      <c r="B4907" s="259" t="s">
        <v>22</v>
      </c>
      <c r="C4907" s="259" t="s">
        <v>56</v>
      </c>
      <c r="D4907" s="259" t="s">
        <v>56</v>
      </c>
      <c r="E4907" s="259" t="s">
        <v>56</v>
      </c>
      <c r="F4907" s="259" t="s">
        <v>210</v>
      </c>
      <c r="G4907" s="259" t="s">
        <v>50</v>
      </c>
      <c r="H4907" s="306">
        <v>2.2031999999999998</v>
      </c>
      <c r="I4907" s="306">
        <v>2.8902000000000001</v>
      </c>
      <c r="J4907" s="306">
        <v>2.8902000000000001</v>
      </c>
      <c r="K4907" s="306">
        <v>2.6908500000000002</v>
      </c>
      <c r="L4907" s="306">
        <v>23.251925</v>
      </c>
      <c r="M4907" s="306">
        <v>2.2031999999999998</v>
      </c>
      <c r="N4907" s="306">
        <v>2.2031999999999998</v>
      </c>
    </row>
    <row r="4908" spans="1:14">
      <c r="A4908" s="259" t="s">
        <v>11</v>
      </c>
      <c r="B4908" s="259" t="s">
        <v>22</v>
      </c>
      <c r="C4908" s="259" t="s">
        <v>57</v>
      </c>
      <c r="D4908" s="259" t="s">
        <v>57</v>
      </c>
      <c r="E4908" s="259" t="s">
        <v>57</v>
      </c>
      <c r="F4908" s="259" t="s">
        <v>210</v>
      </c>
      <c r="G4908" s="259" t="s">
        <v>50</v>
      </c>
      <c r="H4908" s="306">
        <v>0</v>
      </c>
      <c r="I4908" s="306">
        <v>0</v>
      </c>
      <c r="J4908" s="306">
        <v>0</v>
      </c>
      <c r="K4908" s="306">
        <v>0</v>
      </c>
      <c r="L4908" s="306">
        <v>0</v>
      </c>
      <c r="M4908" s="306">
        <v>0</v>
      </c>
      <c r="N4908" s="306">
        <v>0</v>
      </c>
    </row>
    <row r="4909" spans="1:14">
      <c r="A4909" s="259" t="s">
        <v>11</v>
      </c>
      <c r="B4909" s="259" t="s">
        <v>22</v>
      </c>
      <c r="C4909" s="259" t="s">
        <v>58</v>
      </c>
      <c r="D4909" s="259" t="s">
        <v>58</v>
      </c>
      <c r="E4909" s="259" t="s">
        <v>58</v>
      </c>
      <c r="F4909" s="259" t="s">
        <v>210</v>
      </c>
      <c r="G4909" s="259" t="s">
        <v>50</v>
      </c>
      <c r="H4909" s="306">
        <v>0</v>
      </c>
      <c r="I4909" s="306">
        <v>0</v>
      </c>
      <c r="J4909" s="306">
        <v>0</v>
      </c>
      <c r="K4909" s="306">
        <v>0</v>
      </c>
      <c r="L4909" s="306">
        <v>0</v>
      </c>
      <c r="M4909" s="306">
        <v>0</v>
      </c>
      <c r="N4909" s="306">
        <v>0</v>
      </c>
    </row>
    <row r="4910" spans="1:14">
      <c r="A4910" s="259" t="s">
        <v>11</v>
      </c>
      <c r="B4910" s="259" t="s">
        <v>22</v>
      </c>
      <c r="C4910" s="259" t="s">
        <v>59</v>
      </c>
      <c r="D4910" s="259" t="s">
        <v>59</v>
      </c>
      <c r="E4910" s="259" t="s">
        <v>59</v>
      </c>
      <c r="F4910" s="259" t="s">
        <v>210</v>
      </c>
      <c r="G4910" s="259" t="s">
        <v>50</v>
      </c>
      <c r="H4910" s="306">
        <v>2326.6514780000002</v>
      </c>
      <c r="I4910" s="306">
        <v>1260.8711069999999</v>
      </c>
      <c r="J4910" s="306">
        <v>1105.2828709999999</v>
      </c>
      <c r="K4910" s="306">
        <v>1237.5208279999999</v>
      </c>
      <c r="L4910" s="306">
        <v>1118.043844</v>
      </c>
      <c r="M4910" s="306">
        <v>1279.298198</v>
      </c>
      <c r="N4910" s="306">
        <v>1937.8786190000001</v>
      </c>
    </row>
    <row r="4911" spans="1:14">
      <c r="A4911" s="259" t="s">
        <v>11</v>
      </c>
      <c r="B4911" s="259" t="s">
        <v>22</v>
      </c>
      <c r="C4911" s="259" t="s">
        <v>60</v>
      </c>
      <c r="D4911" s="259" t="s">
        <v>60</v>
      </c>
      <c r="E4911" s="259" t="s">
        <v>60</v>
      </c>
      <c r="F4911" s="259" t="s">
        <v>210</v>
      </c>
      <c r="G4911" s="259" t="s">
        <v>50</v>
      </c>
      <c r="H4911" s="306">
        <v>2664.4149689999999</v>
      </c>
      <c r="I4911" s="306">
        <v>2664.4149689999999</v>
      </c>
      <c r="J4911" s="306">
        <v>2664.4149689999999</v>
      </c>
      <c r="K4911" s="306">
        <v>2664.4149689999999</v>
      </c>
      <c r="L4911" s="306">
        <v>2664.4149689999999</v>
      </c>
      <c r="M4911" s="306">
        <v>2664.4149689999999</v>
      </c>
      <c r="N4911" s="306">
        <v>2664.4149689999999</v>
      </c>
    </row>
    <row r="4912" spans="1:14">
      <c r="A4912" s="259" t="s">
        <v>11</v>
      </c>
      <c r="B4912" s="259" t="s">
        <v>22</v>
      </c>
      <c r="C4912" s="259" t="s">
        <v>61</v>
      </c>
      <c r="D4912" s="259" t="s">
        <v>61</v>
      </c>
      <c r="E4912" s="259" t="s">
        <v>61</v>
      </c>
      <c r="F4912" s="259" t="s">
        <v>210</v>
      </c>
      <c r="G4912" s="259" t="s">
        <v>50</v>
      </c>
      <c r="H4912" s="306">
        <v>304.79829100000001</v>
      </c>
      <c r="I4912" s="306">
        <v>304.79829100000001</v>
      </c>
      <c r="J4912" s="306">
        <v>304.79829100000001</v>
      </c>
      <c r="K4912" s="306">
        <v>304.79829100000001</v>
      </c>
      <c r="L4912" s="306">
        <v>304.79829100000001</v>
      </c>
      <c r="M4912" s="306">
        <v>304.79829100000001</v>
      </c>
      <c r="N4912" s="306">
        <v>304.79829100000001</v>
      </c>
    </row>
    <row r="4913" spans="1:14">
      <c r="A4913" s="259" t="s">
        <v>11</v>
      </c>
      <c r="B4913" s="259" t="s">
        <v>22</v>
      </c>
      <c r="C4913" s="259" t="s">
        <v>63</v>
      </c>
      <c r="D4913" s="259" t="s">
        <v>63</v>
      </c>
      <c r="E4913" s="259" t="s">
        <v>63</v>
      </c>
      <c r="F4913" s="259" t="s">
        <v>210</v>
      </c>
      <c r="G4913" s="259" t="s">
        <v>50</v>
      </c>
      <c r="H4913" s="306">
        <v>0.31588795200000003</v>
      </c>
      <c r="I4913" s="306">
        <v>99.929264360000005</v>
      </c>
      <c r="J4913" s="306">
        <v>68.36900095</v>
      </c>
      <c r="K4913" s="306">
        <v>130.6464306</v>
      </c>
      <c r="L4913" s="306">
        <v>92.289032239999997</v>
      </c>
      <c r="M4913" s="306">
        <v>2.5381216649999998</v>
      </c>
      <c r="N4913" s="306">
        <v>495.99432769999999</v>
      </c>
    </row>
    <row r="4914" spans="1:14">
      <c r="A4914" s="259" t="s">
        <v>11</v>
      </c>
      <c r="B4914" s="259" t="s">
        <v>22</v>
      </c>
      <c r="C4914" s="259" t="s">
        <v>64</v>
      </c>
      <c r="D4914" s="259" t="s">
        <v>64</v>
      </c>
      <c r="E4914" s="259" t="s">
        <v>64</v>
      </c>
      <c r="F4914" s="259" t="s">
        <v>210</v>
      </c>
      <c r="G4914" s="259" t="s">
        <v>50</v>
      </c>
      <c r="H4914" s="306">
        <v>1984.529145</v>
      </c>
      <c r="I4914" s="306">
        <v>1842.077145</v>
      </c>
      <c r="J4914" s="306">
        <v>1842.0771480000001</v>
      </c>
      <c r="K4914" s="306">
        <v>1842.0771480000001</v>
      </c>
      <c r="L4914" s="306">
        <v>1842.077147</v>
      </c>
      <c r="M4914" s="306">
        <v>1842.0771400000001</v>
      </c>
      <c r="N4914" s="306">
        <v>1842.0771380000001</v>
      </c>
    </row>
    <row r="4915" spans="1:14">
      <c r="A4915" s="259" t="s">
        <v>11</v>
      </c>
      <c r="B4915" s="259" t="s">
        <v>22</v>
      </c>
      <c r="C4915" s="259" t="s">
        <v>54</v>
      </c>
      <c r="D4915" s="259" t="s">
        <v>72</v>
      </c>
      <c r="E4915" s="259" t="s">
        <v>72</v>
      </c>
      <c r="F4915" s="259" t="s">
        <v>210</v>
      </c>
      <c r="G4915" s="259" t="s">
        <v>50</v>
      </c>
      <c r="H4915" s="306">
        <v>0</v>
      </c>
      <c r="I4915" s="306">
        <v>0</v>
      </c>
      <c r="J4915" s="306">
        <v>0</v>
      </c>
      <c r="K4915" s="306">
        <v>0</v>
      </c>
      <c r="L4915" s="306">
        <v>0</v>
      </c>
      <c r="M4915" s="306">
        <v>0</v>
      </c>
      <c r="N4915" s="306">
        <v>0</v>
      </c>
    </row>
    <row r="4916" spans="1:14">
      <c r="A4916" s="259" t="s">
        <v>11</v>
      </c>
      <c r="B4916" s="259" t="s">
        <v>22</v>
      </c>
      <c r="C4916" s="259" t="s">
        <v>55</v>
      </c>
      <c r="D4916" s="259" t="s">
        <v>73</v>
      </c>
      <c r="E4916" s="259" t="s">
        <v>73</v>
      </c>
      <c r="F4916" s="259" t="s">
        <v>210</v>
      </c>
      <c r="G4916" s="259" t="s">
        <v>50</v>
      </c>
      <c r="H4916" s="306">
        <v>0</v>
      </c>
      <c r="I4916" s="306">
        <v>0</v>
      </c>
      <c r="J4916" s="306">
        <v>0</v>
      </c>
      <c r="K4916" s="306">
        <v>0</v>
      </c>
      <c r="L4916" s="306">
        <v>0</v>
      </c>
      <c r="M4916" s="306">
        <v>0</v>
      </c>
      <c r="N4916" s="306">
        <v>0</v>
      </c>
    </row>
    <row r="4917" spans="1:14">
      <c r="A4917" s="259" t="s">
        <v>11</v>
      </c>
      <c r="B4917" s="259" t="s">
        <v>22</v>
      </c>
      <c r="C4917" s="259" t="s">
        <v>57</v>
      </c>
      <c r="D4917" s="259" t="s">
        <v>74</v>
      </c>
      <c r="E4917" s="259" t="s">
        <v>74</v>
      </c>
      <c r="F4917" s="259" t="s">
        <v>210</v>
      </c>
      <c r="G4917" s="259" t="s">
        <v>50</v>
      </c>
      <c r="H4917" s="306">
        <v>0</v>
      </c>
      <c r="I4917" s="306">
        <v>0</v>
      </c>
      <c r="J4917" s="306">
        <v>0</v>
      </c>
      <c r="K4917" s="306">
        <v>0</v>
      </c>
      <c r="L4917" s="306">
        <v>0</v>
      </c>
      <c r="M4917" s="306">
        <v>0</v>
      </c>
      <c r="N4917" s="306">
        <v>0</v>
      </c>
    </row>
    <row r="4918" spans="1:14">
      <c r="A4918" s="259" t="s">
        <v>11</v>
      </c>
      <c r="B4918" s="259" t="s">
        <v>22</v>
      </c>
      <c r="C4918" s="259" t="s">
        <v>64</v>
      </c>
      <c r="D4918" s="259" t="s">
        <v>75</v>
      </c>
      <c r="E4918" s="259" t="s">
        <v>75</v>
      </c>
      <c r="F4918" s="259" t="s">
        <v>210</v>
      </c>
      <c r="G4918" s="259" t="s">
        <v>50</v>
      </c>
      <c r="H4918" s="306">
        <v>0</v>
      </c>
      <c r="I4918" s="306">
        <v>0</v>
      </c>
      <c r="J4918" s="306">
        <v>0</v>
      </c>
      <c r="K4918" s="306">
        <v>0</v>
      </c>
      <c r="L4918" s="306">
        <v>0</v>
      </c>
      <c r="M4918" s="306">
        <v>0</v>
      </c>
      <c r="N4918" s="306">
        <v>0</v>
      </c>
    </row>
    <row r="4919" spans="1:14">
      <c r="A4919" s="259" t="s">
        <v>11</v>
      </c>
      <c r="B4919" s="259" t="s">
        <v>22</v>
      </c>
      <c r="C4919" s="259" t="s">
        <v>60</v>
      </c>
      <c r="D4919" s="259" t="s">
        <v>76</v>
      </c>
      <c r="E4919" s="259" t="s">
        <v>76</v>
      </c>
      <c r="F4919" s="259" t="s">
        <v>210</v>
      </c>
      <c r="G4919" s="259" t="s">
        <v>50</v>
      </c>
      <c r="H4919" s="306">
        <v>0</v>
      </c>
      <c r="I4919" s="306">
        <v>0</v>
      </c>
      <c r="J4919" s="306">
        <v>0</v>
      </c>
      <c r="K4919" s="306">
        <v>0</v>
      </c>
      <c r="L4919" s="306">
        <v>0</v>
      </c>
      <c r="M4919" s="306">
        <v>0</v>
      </c>
      <c r="N4919" s="306">
        <v>12685.81473</v>
      </c>
    </row>
    <row r="4920" spans="1:14">
      <c r="A4920" s="259" t="s">
        <v>11</v>
      </c>
      <c r="B4920" s="259" t="s">
        <v>22</v>
      </c>
      <c r="C4920" s="259" t="s">
        <v>61</v>
      </c>
      <c r="D4920" s="259" t="s">
        <v>77</v>
      </c>
      <c r="E4920" s="259" t="s">
        <v>77</v>
      </c>
      <c r="F4920" s="259" t="s">
        <v>210</v>
      </c>
      <c r="G4920" s="259" t="s">
        <v>50</v>
      </c>
      <c r="H4920" s="306">
        <v>0</v>
      </c>
      <c r="I4920" s="306">
        <v>0</v>
      </c>
      <c r="J4920" s="306">
        <v>0</v>
      </c>
      <c r="K4920" s="306">
        <v>0</v>
      </c>
      <c r="L4920" s="306">
        <v>0</v>
      </c>
      <c r="M4920" s="306">
        <v>0</v>
      </c>
      <c r="N4920" s="306">
        <v>0</v>
      </c>
    </row>
    <row r="4921" spans="1:14">
      <c r="A4921" s="259" t="s">
        <v>11</v>
      </c>
      <c r="B4921" s="259" t="s">
        <v>22</v>
      </c>
      <c r="C4921" s="259" t="s">
        <v>62</v>
      </c>
      <c r="D4921" s="259" t="s">
        <v>78</v>
      </c>
      <c r="E4921" s="259" t="s">
        <v>78</v>
      </c>
      <c r="F4921" s="259" t="s">
        <v>210</v>
      </c>
      <c r="G4921" s="259" t="s">
        <v>50</v>
      </c>
      <c r="H4921" s="306">
        <v>3293.76</v>
      </c>
      <c r="I4921" s="306">
        <v>3293.76</v>
      </c>
      <c r="J4921" s="306">
        <v>3293.76</v>
      </c>
      <c r="K4921" s="306">
        <v>3293.76</v>
      </c>
      <c r="L4921" s="306">
        <v>3293.76</v>
      </c>
      <c r="M4921" s="306">
        <v>25067.678349999998</v>
      </c>
      <c r="N4921" s="306">
        <v>25067.678349999998</v>
      </c>
    </row>
    <row r="4922" spans="1:14">
      <c r="A4922" s="259" t="s">
        <v>11</v>
      </c>
      <c r="B4922" s="259" t="s">
        <v>22</v>
      </c>
      <c r="C4922" s="259" t="s">
        <v>63</v>
      </c>
      <c r="D4922" s="259" t="s">
        <v>79</v>
      </c>
      <c r="E4922" s="259" t="s">
        <v>79</v>
      </c>
      <c r="F4922" s="259" t="s">
        <v>210</v>
      </c>
      <c r="G4922" s="259" t="s">
        <v>50</v>
      </c>
      <c r="H4922" s="306">
        <v>427.14900940000001</v>
      </c>
      <c r="I4922" s="306">
        <v>660.78172979999999</v>
      </c>
      <c r="J4922" s="306">
        <v>681.88431590000005</v>
      </c>
      <c r="K4922" s="306">
        <v>688.22126330000003</v>
      </c>
      <c r="L4922" s="306">
        <v>539.67371900000001</v>
      </c>
      <c r="M4922" s="306">
        <v>617.29414440000005</v>
      </c>
      <c r="N4922" s="306">
        <v>782.46493009999995</v>
      </c>
    </row>
    <row r="4923" spans="1:14">
      <c r="A4923" s="259" t="s">
        <v>11</v>
      </c>
      <c r="B4923" s="259" t="s">
        <v>22</v>
      </c>
      <c r="C4923" s="259" t="s">
        <v>60</v>
      </c>
      <c r="D4923" s="259" t="s">
        <v>76</v>
      </c>
      <c r="E4923" s="259" t="s">
        <v>207</v>
      </c>
      <c r="F4923" s="259" t="s">
        <v>210</v>
      </c>
      <c r="G4923" s="259" t="s">
        <v>50</v>
      </c>
      <c r="H4923" s="306">
        <v>0</v>
      </c>
      <c r="I4923" s="306">
        <v>0</v>
      </c>
      <c r="J4923" s="306">
        <v>0</v>
      </c>
      <c r="K4923" s="306">
        <v>0</v>
      </c>
      <c r="L4923" s="306">
        <v>1930.5692779999999</v>
      </c>
      <c r="M4923" s="306">
        <v>7492.1671059999999</v>
      </c>
      <c r="N4923" s="306">
        <v>7492.1671059999999</v>
      </c>
    </row>
    <row r="4924" spans="1:14">
      <c r="A4924" s="259" t="s">
        <v>11</v>
      </c>
      <c r="B4924" s="259" t="s">
        <v>22</v>
      </c>
      <c r="C4924" s="259" t="s">
        <v>63</v>
      </c>
      <c r="D4924" s="259" t="s">
        <v>79</v>
      </c>
      <c r="E4924" s="259" t="s">
        <v>208</v>
      </c>
      <c r="F4924" s="259" t="s">
        <v>210</v>
      </c>
      <c r="G4924" s="259" t="s">
        <v>50</v>
      </c>
      <c r="H4924" s="306">
        <v>0</v>
      </c>
      <c r="I4924" s="306">
        <v>0</v>
      </c>
      <c r="J4924" s="306">
        <v>0</v>
      </c>
      <c r="K4924" s="306">
        <v>0</v>
      </c>
      <c r="L4924" s="306">
        <v>653.03162929999996</v>
      </c>
      <c r="M4924" s="306">
        <v>2639.4121</v>
      </c>
      <c r="N4924" s="306">
        <v>3156.307949</v>
      </c>
    </row>
    <row r="4925" spans="1:14">
      <c r="A4925" s="259" t="s">
        <v>11</v>
      </c>
      <c r="B4925" s="259" t="s">
        <v>22</v>
      </c>
      <c r="C4925" s="259" t="s">
        <v>65</v>
      </c>
      <c r="D4925" s="259" t="s">
        <v>209</v>
      </c>
      <c r="E4925" s="259" t="s">
        <v>80</v>
      </c>
      <c r="F4925" s="259" t="s">
        <v>210</v>
      </c>
      <c r="G4925" s="259" t="s">
        <v>50</v>
      </c>
      <c r="H4925" s="306">
        <v>0</v>
      </c>
      <c r="I4925" s="306">
        <v>0</v>
      </c>
      <c r="J4925" s="306">
        <v>0</v>
      </c>
      <c r="K4925" s="306">
        <v>0</v>
      </c>
      <c r="L4925" s="306">
        <v>0</v>
      </c>
      <c r="M4925" s="306">
        <v>0</v>
      </c>
      <c r="N4925" s="306">
        <v>0</v>
      </c>
    </row>
    <row r="4926" spans="1:14">
      <c r="A4926" s="259" t="s">
        <v>11</v>
      </c>
      <c r="B4926" s="259" t="s">
        <v>22</v>
      </c>
      <c r="C4926" s="259" t="s">
        <v>65</v>
      </c>
      <c r="D4926" s="259" t="s">
        <v>209</v>
      </c>
      <c r="E4926" s="259" t="s">
        <v>81</v>
      </c>
      <c r="F4926" s="259" t="s">
        <v>210</v>
      </c>
      <c r="G4926" s="259" t="s">
        <v>50</v>
      </c>
      <c r="H4926" s="306">
        <v>0</v>
      </c>
      <c r="I4926" s="306">
        <v>0</v>
      </c>
      <c r="J4926" s="306">
        <v>0</v>
      </c>
      <c r="K4926" s="306">
        <v>0</v>
      </c>
      <c r="L4926" s="306">
        <v>0</v>
      </c>
      <c r="M4926" s="306">
        <v>0</v>
      </c>
      <c r="N4926" s="306">
        <v>0</v>
      </c>
    </row>
    <row r="4927" spans="1:14">
      <c r="A4927" s="259" t="s">
        <v>11</v>
      </c>
      <c r="B4927" s="259" t="s">
        <v>23</v>
      </c>
      <c r="C4927" s="259" t="s">
        <v>48</v>
      </c>
      <c r="D4927" s="259" t="s">
        <v>48</v>
      </c>
      <c r="E4927" s="259" t="s">
        <v>48</v>
      </c>
      <c r="F4927" s="259" t="s">
        <v>210</v>
      </c>
      <c r="G4927" s="259" t="s">
        <v>50</v>
      </c>
      <c r="H4927" s="306">
        <v>560.36447999999996</v>
      </c>
      <c r="I4927" s="306">
        <v>0</v>
      </c>
      <c r="J4927" s="306">
        <v>0</v>
      </c>
      <c r="K4927" s="306">
        <v>0</v>
      </c>
      <c r="L4927" s="306">
        <v>0</v>
      </c>
      <c r="M4927" s="306">
        <v>0</v>
      </c>
      <c r="N4927" s="306">
        <v>0</v>
      </c>
    </row>
    <row r="4928" spans="1:14">
      <c r="A4928" s="259" t="s">
        <v>11</v>
      </c>
      <c r="B4928" s="259" t="s">
        <v>23</v>
      </c>
      <c r="C4928" s="259" t="s">
        <v>53</v>
      </c>
      <c r="D4928" s="259" t="s">
        <v>53</v>
      </c>
      <c r="E4928" s="259" t="s">
        <v>53</v>
      </c>
      <c r="F4928" s="259" t="s">
        <v>210</v>
      </c>
      <c r="G4928" s="259" t="s">
        <v>50</v>
      </c>
      <c r="H4928" s="306">
        <v>0</v>
      </c>
      <c r="I4928" s="306">
        <v>0</v>
      </c>
      <c r="J4928" s="306">
        <v>0</v>
      </c>
      <c r="K4928" s="306">
        <v>0</v>
      </c>
      <c r="L4928" s="306">
        <v>0</v>
      </c>
      <c r="M4928" s="306">
        <v>0</v>
      </c>
      <c r="N4928" s="306">
        <v>0</v>
      </c>
    </row>
    <row r="4929" spans="1:14">
      <c r="A4929" s="259" t="s">
        <v>11</v>
      </c>
      <c r="B4929" s="259" t="s">
        <v>23</v>
      </c>
      <c r="C4929" s="259" t="s">
        <v>54</v>
      </c>
      <c r="D4929" s="259" t="s">
        <v>54</v>
      </c>
      <c r="E4929" s="259" t="s">
        <v>54</v>
      </c>
      <c r="F4929" s="259" t="s">
        <v>210</v>
      </c>
      <c r="G4929" s="259" t="s">
        <v>50</v>
      </c>
      <c r="H4929" s="306">
        <v>1757.817638</v>
      </c>
      <c r="I4929" s="306">
        <v>2447.1948539999999</v>
      </c>
      <c r="J4929" s="306">
        <v>1805.792201</v>
      </c>
      <c r="K4929" s="306">
        <v>2389.3634550000002</v>
      </c>
      <c r="L4929" s="306">
        <v>3758.364583</v>
      </c>
      <c r="M4929" s="306">
        <v>1730.414722</v>
      </c>
      <c r="N4929" s="306">
        <v>2411.9927039999998</v>
      </c>
    </row>
    <row r="4930" spans="1:14">
      <c r="A4930" s="259" t="s">
        <v>11</v>
      </c>
      <c r="B4930" s="259" t="s">
        <v>23</v>
      </c>
      <c r="C4930" s="259" t="s">
        <v>55</v>
      </c>
      <c r="D4930" s="259" t="s">
        <v>55</v>
      </c>
      <c r="E4930" s="259" t="s">
        <v>55</v>
      </c>
      <c r="F4930" s="259" t="s">
        <v>210</v>
      </c>
      <c r="G4930" s="259" t="s">
        <v>50</v>
      </c>
      <c r="H4930" s="306">
        <v>0.50433600000000001</v>
      </c>
      <c r="I4930" s="306">
        <v>0.86133999999999999</v>
      </c>
      <c r="J4930" s="306">
        <v>0.90660399999999997</v>
      </c>
      <c r="K4930" s="306">
        <v>1.12104</v>
      </c>
      <c r="L4930" s="306">
        <v>3.5739079999999999</v>
      </c>
      <c r="M4930" s="306">
        <v>0.66044000000000003</v>
      </c>
      <c r="N4930" s="306">
        <v>1.13538607</v>
      </c>
    </row>
    <row r="4931" spans="1:14">
      <c r="A4931" s="259" t="s">
        <v>11</v>
      </c>
      <c r="B4931" s="259" t="s">
        <v>23</v>
      </c>
      <c r="C4931" s="259" t="s">
        <v>56</v>
      </c>
      <c r="D4931" s="259" t="s">
        <v>56</v>
      </c>
      <c r="E4931" s="259" t="s">
        <v>56</v>
      </c>
      <c r="F4931" s="259" t="s">
        <v>210</v>
      </c>
      <c r="G4931" s="259" t="s">
        <v>50</v>
      </c>
      <c r="H4931" s="306">
        <v>0</v>
      </c>
      <c r="I4931" s="306">
        <v>0</v>
      </c>
      <c r="J4931" s="306">
        <v>0</v>
      </c>
      <c r="K4931" s="306">
        <v>0</v>
      </c>
      <c r="L4931" s="306">
        <v>0</v>
      </c>
      <c r="M4931" s="306">
        <v>0</v>
      </c>
      <c r="N4931" s="306">
        <v>0</v>
      </c>
    </row>
    <row r="4932" spans="1:14">
      <c r="A4932" s="259" t="s">
        <v>11</v>
      </c>
      <c r="B4932" s="259" t="s">
        <v>23</v>
      </c>
      <c r="C4932" s="259" t="s">
        <v>57</v>
      </c>
      <c r="D4932" s="259" t="s">
        <v>57</v>
      </c>
      <c r="E4932" s="259" t="s">
        <v>57</v>
      </c>
      <c r="F4932" s="259" t="s">
        <v>210</v>
      </c>
      <c r="G4932" s="259" t="s">
        <v>50</v>
      </c>
      <c r="H4932" s="306">
        <v>0</v>
      </c>
      <c r="I4932" s="306">
        <v>0</v>
      </c>
      <c r="J4932" s="306">
        <v>0</v>
      </c>
      <c r="K4932" s="306">
        <v>0</v>
      </c>
      <c r="L4932" s="306">
        <v>0</v>
      </c>
      <c r="M4932" s="306">
        <v>0</v>
      </c>
      <c r="N4932" s="306">
        <v>0</v>
      </c>
    </row>
    <row r="4933" spans="1:14">
      <c r="A4933" s="259" t="s">
        <v>11</v>
      </c>
      <c r="B4933" s="259" t="s">
        <v>23</v>
      </c>
      <c r="C4933" s="259" t="s">
        <v>58</v>
      </c>
      <c r="D4933" s="259" t="s">
        <v>58</v>
      </c>
      <c r="E4933" s="259" t="s">
        <v>58</v>
      </c>
      <c r="F4933" s="259" t="s">
        <v>210</v>
      </c>
      <c r="G4933" s="259" t="s">
        <v>50</v>
      </c>
      <c r="H4933" s="306">
        <v>10063.380810000001</v>
      </c>
      <c r="I4933" s="306">
        <v>10063.380810000001</v>
      </c>
      <c r="J4933" s="306">
        <v>10063.380810000001</v>
      </c>
      <c r="K4933" s="306">
        <v>10063.380810000001</v>
      </c>
      <c r="L4933" s="306">
        <v>10063.380810000001</v>
      </c>
      <c r="M4933" s="306">
        <v>10063.380810000001</v>
      </c>
      <c r="N4933" s="306">
        <v>10063.380810000001</v>
      </c>
    </row>
    <row r="4934" spans="1:14">
      <c r="A4934" s="259" t="s">
        <v>11</v>
      </c>
      <c r="B4934" s="259" t="s">
        <v>23</v>
      </c>
      <c r="C4934" s="259" t="s">
        <v>59</v>
      </c>
      <c r="D4934" s="259" t="s">
        <v>59</v>
      </c>
      <c r="E4934" s="259" t="s">
        <v>59</v>
      </c>
      <c r="F4934" s="259" t="s">
        <v>210</v>
      </c>
      <c r="G4934" s="259" t="s">
        <v>50</v>
      </c>
      <c r="H4934" s="306">
        <v>1406.080768</v>
      </c>
      <c r="I4934" s="306">
        <v>1406.0807830000001</v>
      </c>
      <c r="J4934" s="306">
        <v>1406.0807809999999</v>
      </c>
      <c r="K4934" s="306">
        <v>1406.080782</v>
      </c>
      <c r="L4934" s="306">
        <v>1406.0807729999999</v>
      </c>
      <c r="M4934" s="306">
        <v>1406.0807609999999</v>
      </c>
      <c r="N4934" s="306">
        <v>1406.080725</v>
      </c>
    </row>
    <row r="4935" spans="1:14">
      <c r="A4935" s="259" t="s">
        <v>11</v>
      </c>
      <c r="B4935" s="259" t="s">
        <v>23</v>
      </c>
      <c r="C4935" s="259" t="s">
        <v>60</v>
      </c>
      <c r="D4935" s="259" t="s">
        <v>60</v>
      </c>
      <c r="E4935" s="259" t="s">
        <v>60</v>
      </c>
      <c r="F4935" s="259" t="s">
        <v>210</v>
      </c>
      <c r="G4935" s="259" t="s">
        <v>50</v>
      </c>
      <c r="H4935" s="306">
        <v>232.84862810000001</v>
      </c>
      <c r="I4935" s="306">
        <v>232.84862810000001</v>
      </c>
      <c r="J4935" s="306">
        <v>232.84862810000001</v>
      </c>
      <c r="K4935" s="306">
        <v>232.84862810000001</v>
      </c>
      <c r="L4935" s="306">
        <v>232.84862810000001</v>
      </c>
      <c r="M4935" s="306">
        <v>232.84862810000001</v>
      </c>
      <c r="N4935" s="306">
        <v>232.84862810000001</v>
      </c>
    </row>
    <row r="4936" spans="1:14">
      <c r="A4936" s="259" t="s">
        <v>11</v>
      </c>
      <c r="B4936" s="259" t="s">
        <v>23</v>
      </c>
      <c r="C4936" s="259" t="s">
        <v>61</v>
      </c>
      <c r="D4936" s="259" t="s">
        <v>61</v>
      </c>
      <c r="E4936" s="259" t="s">
        <v>61</v>
      </c>
      <c r="F4936" s="259" t="s">
        <v>210</v>
      </c>
      <c r="G4936" s="259" t="s">
        <v>50</v>
      </c>
      <c r="H4936" s="306">
        <v>666.54626029999997</v>
      </c>
      <c r="I4936" s="306">
        <v>666.54626029999997</v>
      </c>
      <c r="J4936" s="306">
        <v>666.54626029999997</v>
      </c>
      <c r="K4936" s="306">
        <v>666.54626029999997</v>
      </c>
      <c r="L4936" s="306">
        <v>666.54626029999997</v>
      </c>
      <c r="M4936" s="306">
        <v>666.54626029999997</v>
      </c>
      <c r="N4936" s="306">
        <v>666.54626029999997</v>
      </c>
    </row>
    <row r="4937" spans="1:14">
      <c r="A4937" s="259" t="s">
        <v>11</v>
      </c>
      <c r="B4937" s="259" t="s">
        <v>23</v>
      </c>
      <c r="C4937" s="259" t="s">
        <v>63</v>
      </c>
      <c r="D4937" s="259" t="s">
        <v>63</v>
      </c>
      <c r="E4937" s="259" t="s">
        <v>63</v>
      </c>
      <c r="F4937" s="259" t="s">
        <v>210</v>
      </c>
      <c r="G4937" s="259" t="s">
        <v>50</v>
      </c>
      <c r="H4937" s="306">
        <v>0</v>
      </c>
      <c r="I4937" s="306">
        <v>0</v>
      </c>
      <c r="J4937" s="306">
        <v>0</v>
      </c>
      <c r="K4937" s="306">
        <v>0</v>
      </c>
      <c r="L4937" s="306">
        <v>0</v>
      </c>
      <c r="M4937" s="306">
        <v>0</v>
      </c>
      <c r="N4937" s="306">
        <v>0</v>
      </c>
    </row>
    <row r="4938" spans="1:14">
      <c r="A4938" s="259" t="s">
        <v>11</v>
      </c>
      <c r="B4938" s="259" t="s">
        <v>23</v>
      </c>
      <c r="C4938" s="259" t="s">
        <v>64</v>
      </c>
      <c r="D4938" s="259" t="s">
        <v>64</v>
      </c>
      <c r="E4938" s="259" t="s">
        <v>64</v>
      </c>
      <c r="F4938" s="259" t="s">
        <v>210</v>
      </c>
      <c r="G4938" s="259" t="s">
        <v>50</v>
      </c>
      <c r="H4938" s="306">
        <v>534.27585090000002</v>
      </c>
      <c r="I4938" s="306">
        <v>240.9066211</v>
      </c>
      <c r="J4938" s="306">
        <v>240.90662270000001</v>
      </c>
      <c r="K4938" s="306">
        <v>240.90661950000001</v>
      </c>
      <c r="L4938" s="306">
        <v>245.81117069999999</v>
      </c>
      <c r="M4938" s="306">
        <v>194.8465186</v>
      </c>
      <c r="N4938" s="306">
        <v>274.02297770000001</v>
      </c>
    </row>
    <row r="4939" spans="1:14">
      <c r="A4939" s="259" t="s">
        <v>11</v>
      </c>
      <c r="B4939" s="259" t="s">
        <v>23</v>
      </c>
      <c r="C4939" s="259" t="s">
        <v>54</v>
      </c>
      <c r="D4939" s="259" t="s">
        <v>72</v>
      </c>
      <c r="E4939" s="259" t="s">
        <v>72</v>
      </c>
      <c r="F4939" s="259" t="s">
        <v>210</v>
      </c>
      <c r="G4939" s="259" t="s">
        <v>50</v>
      </c>
      <c r="H4939" s="306">
        <v>0</v>
      </c>
      <c r="I4939" s="306">
        <v>0</v>
      </c>
      <c r="J4939" s="306">
        <v>0</v>
      </c>
      <c r="K4939" s="306">
        <v>0</v>
      </c>
      <c r="L4939" s="306">
        <v>0</v>
      </c>
      <c r="M4939" s="306">
        <v>0</v>
      </c>
      <c r="N4939" s="306">
        <v>0</v>
      </c>
    </row>
    <row r="4940" spans="1:14">
      <c r="A4940" s="259" t="s">
        <v>11</v>
      </c>
      <c r="B4940" s="259" t="s">
        <v>23</v>
      </c>
      <c r="C4940" s="259" t="s">
        <v>55</v>
      </c>
      <c r="D4940" s="259" t="s">
        <v>73</v>
      </c>
      <c r="E4940" s="259" t="s">
        <v>73</v>
      </c>
      <c r="F4940" s="259" t="s">
        <v>210</v>
      </c>
      <c r="G4940" s="259" t="s">
        <v>50</v>
      </c>
      <c r="H4940" s="306">
        <v>0</v>
      </c>
      <c r="I4940" s="306">
        <v>0</v>
      </c>
      <c r="J4940" s="306">
        <v>0</v>
      </c>
      <c r="K4940" s="306">
        <v>0</v>
      </c>
      <c r="L4940" s="306">
        <v>0</v>
      </c>
      <c r="M4940" s="306">
        <v>0</v>
      </c>
      <c r="N4940" s="306">
        <v>0</v>
      </c>
    </row>
    <row r="4941" spans="1:14">
      <c r="A4941" s="259" t="s">
        <v>11</v>
      </c>
      <c r="B4941" s="259" t="s">
        <v>23</v>
      </c>
      <c r="C4941" s="259" t="s">
        <v>57</v>
      </c>
      <c r="D4941" s="259" t="s">
        <v>74</v>
      </c>
      <c r="E4941" s="259" t="s">
        <v>74</v>
      </c>
      <c r="F4941" s="259" t="s">
        <v>210</v>
      </c>
      <c r="G4941" s="259" t="s">
        <v>50</v>
      </c>
      <c r="H4941" s="306">
        <v>0</v>
      </c>
      <c r="I4941" s="306">
        <v>0</v>
      </c>
      <c r="J4941" s="306">
        <v>0</v>
      </c>
      <c r="K4941" s="306">
        <v>0</v>
      </c>
      <c r="L4941" s="306">
        <v>0</v>
      </c>
      <c r="M4941" s="306">
        <v>0</v>
      </c>
      <c r="N4941" s="306">
        <v>0</v>
      </c>
    </row>
    <row r="4942" spans="1:14">
      <c r="A4942" s="259" t="s">
        <v>11</v>
      </c>
      <c r="B4942" s="259" t="s">
        <v>23</v>
      </c>
      <c r="C4942" s="259" t="s">
        <v>64</v>
      </c>
      <c r="D4942" s="259" t="s">
        <v>75</v>
      </c>
      <c r="E4942" s="259" t="s">
        <v>75</v>
      </c>
      <c r="F4942" s="259" t="s">
        <v>210</v>
      </c>
      <c r="G4942" s="259" t="s">
        <v>50</v>
      </c>
      <c r="H4942" s="306">
        <v>0</v>
      </c>
      <c r="I4942" s="306">
        <v>0</v>
      </c>
      <c r="J4942" s="306">
        <v>0</v>
      </c>
      <c r="K4942" s="306">
        <v>0</v>
      </c>
      <c r="L4942" s="306">
        <v>0</v>
      </c>
      <c r="M4942" s="306">
        <v>0</v>
      </c>
      <c r="N4942" s="306">
        <v>0</v>
      </c>
    </row>
    <row r="4943" spans="1:14">
      <c r="A4943" s="259" t="s">
        <v>11</v>
      </c>
      <c r="B4943" s="259" t="s">
        <v>23</v>
      </c>
      <c r="C4943" s="259" t="s">
        <v>60</v>
      </c>
      <c r="D4943" s="259" t="s">
        <v>76</v>
      </c>
      <c r="E4943" s="259" t="s">
        <v>76</v>
      </c>
      <c r="F4943" s="259" t="s">
        <v>210</v>
      </c>
      <c r="G4943" s="259" t="s">
        <v>50</v>
      </c>
      <c r="H4943" s="306">
        <v>0</v>
      </c>
      <c r="I4943" s="306">
        <v>0</v>
      </c>
      <c r="J4943" s="306">
        <v>0</v>
      </c>
      <c r="K4943" s="306">
        <v>0</v>
      </c>
      <c r="L4943" s="306">
        <v>0</v>
      </c>
      <c r="M4943" s="306">
        <v>0</v>
      </c>
      <c r="N4943" s="306">
        <v>0</v>
      </c>
    </row>
    <row r="4944" spans="1:14">
      <c r="A4944" s="259" t="s">
        <v>11</v>
      </c>
      <c r="B4944" s="259" t="s">
        <v>23</v>
      </c>
      <c r="C4944" s="259" t="s">
        <v>61</v>
      </c>
      <c r="D4944" s="259" t="s">
        <v>77</v>
      </c>
      <c r="E4944" s="259" t="s">
        <v>77</v>
      </c>
      <c r="F4944" s="259" t="s">
        <v>210</v>
      </c>
      <c r="G4944" s="259" t="s">
        <v>50</v>
      </c>
      <c r="H4944" s="306">
        <v>0</v>
      </c>
      <c r="I4944" s="306">
        <v>0</v>
      </c>
      <c r="J4944" s="306">
        <v>0</v>
      </c>
      <c r="K4944" s="306">
        <v>0</v>
      </c>
      <c r="L4944" s="306">
        <v>0</v>
      </c>
      <c r="M4944" s="306">
        <v>0</v>
      </c>
      <c r="N4944" s="306">
        <v>0</v>
      </c>
    </row>
    <row r="4945" spans="1:14">
      <c r="A4945" s="259" t="s">
        <v>11</v>
      </c>
      <c r="B4945" s="259" t="s">
        <v>23</v>
      </c>
      <c r="C4945" s="259" t="s">
        <v>62</v>
      </c>
      <c r="D4945" s="259" t="s">
        <v>78</v>
      </c>
      <c r="E4945" s="259" t="s">
        <v>78</v>
      </c>
      <c r="F4945" s="259" t="s">
        <v>210</v>
      </c>
      <c r="G4945" s="259" t="s">
        <v>50</v>
      </c>
      <c r="H4945" s="306">
        <v>0</v>
      </c>
      <c r="I4945" s="306">
        <v>0</v>
      </c>
      <c r="J4945" s="306">
        <v>0</v>
      </c>
      <c r="K4945" s="306">
        <v>0</v>
      </c>
      <c r="L4945" s="306">
        <v>0</v>
      </c>
      <c r="M4945" s="306">
        <v>0</v>
      </c>
      <c r="N4945" s="306">
        <v>0</v>
      </c>
    </row>
    <row r="4946" spans="1:14">
      <c r="A4946" s="259" t="s">
        <v>11</v>
      </c>
      <c r="B4946" s="259" t="s">
        <v>23</v>
      </c>
      <c r="C4946" s="259" t="s">
        <v>63</v>
      </c>
      <c r="D4946" s="259" t="s">
        <v>79</v>
      </c>
      <c r="E4946" s="259" t="s">
        <v>79</v>
      </c>
      <c r="F4946" s="259" t="s">
        <v>210</v>
      </c>
      <c r="G4946" s="259" t="s">
        <v>50</v>
      </c>
      <c r="H4946" s="306">
        <v>0</v>
      </c>
      <c r="I4946" s="306">
        <v>0</v>
      </c>
      <c r="J4946" s="306">
        <v>0</v>
      </c>
      <c r="K4946" s="306">
        <v>0</v>
      </c>
      <c r="L4946" s="306">
        <v>0</v>
      </c>
      <c r="M4946" s="306">
        <v>0</v>
      </c>
      <c r="N4946" s="306">
        <v>0</v>
      </c>
    </row>
    <row r="4947" spans="1:14">
      <c r="A4947" s="259" t="s">
        <v>11</v>
      </c>
      <c r="B4947" s="259" t="s">
        <v>23</v>
      </c>
      <c r="C4947" s="259" t="s">
        <v>60</v>
      </c>
      <c r="D4947" s="259" t="s">
        <v>76</v>
      </c>
      <c r="E4947" s="259" t="s">
        <v>207</v>
      </c>
      <c r="F4947" s="259" t="s">
        <v>210</v>
      </c>
      <c r="G4947" s="259" t="s">
        <v>50</v>
      </c>
      <c r="H4947" s="306">
        <v>0</v>
      </c>
      <c r="I4947" s="306">
        <v>0</v>
      </c>
      <c r="J4947" s="306">
        <v>0</v>
      </c>
      <c r="K4947" s="306">
        <v>0</v>
      </c>
      <c r="L4947" s="306">
        <v>0</v>
      </c>
      <c r="M4947" s="306">
        <v>0</v>
      </c>
      <c r="N4947" s="306">
        <v>0</v>
      </c>
    </row>
    <row r="4948" spans="1:14">
      <c r="A4948" s="259" t="s">
        <v>11</v>
      </c>
      <c r="B4948" s="259" t="s">
        <v>23</v>
      </c>
      <c r="C4948" s="259" t="s">
        <v>63</v>
      </c>
      <c r="D4948" s="259" t="s">
        <v>79</v>
      </c>
      <c r="E4948" s="259" t="s">
        <v>208</v>
      </c>
      <c r="F4948" s="259" t="s">
        <v>210</v>
      </c>
      <c r="G4948" s="259" t="s">
        <v>50</v>
      </c>
      <c r="H4948" s="306">
        <v>0</v>
      </c>
      <c r="I4948" s="306">
        <v>0</v>
      </c>
      <c r="J4948" s="306">
        <v>0</v>
      </c>
      <c r="K4948" s="306">
        <v>0</v>
      </c>
      <c r="L4948" s="306">
        <v>0</v>
      </c>
      <c r="M4948" s="306">
        <v>0</v>
      </c>
      <c r="N4948" s="306">
        <v>0</v>
      </c>
    </row>
    <row r="4949" spans="1:14">
      <c r="A4949" s="259" t="s">
        <v>11</v>
      </c>
      <c r="B4949" s="259" t="s">
        <v>23</v>
      </c>
      <c r="C4949" s="259" t="s">
        <v>65</v>
      </c>
      <c r="D4949" s="259" t="s">
        <v>209</v>
      </c>
      <c r="E4949" s="259" t="s">
        <v>80</v>
      </c>
      <c r="F4949" s="259" t="s">
        <v>210</v>
      </c>
      <c r="G4949" s="259" t="s">
        <v>50</v>
      </c>
      <c r="H4949" s="306">
        <v>0</v>
      </c>
      <c r="I4949" s="306">
        <v>0</v>
      </c>
      <c r="J4949" s="306">
        <v>0</v>
      </c>
      <c r="K4949" s="306">
        <v>0</v>
      </c>
      <c r="L4949" s="306">
        <v>0</v>
      </c>
      <c r="M4949" s="306">
        <v>0</v>
      </c>
      <c r="N4949" s="306">
        <v>0</v>
      </c>
    </row>
    <row r="4950" spans="1:14">
      <c r="A4950" s="259" t="s">
        <v>11</v>
      </c>
      <c r="B4950" s="259" t="s">
        <v>23</v>
      </c>
      <c r="C4950" s="259" t="s">
        <v>65</v>
      </c>
      <c r="D4950" s="259" t="s">
        <v>209</v>
      </c>
      <c r="E4950" s="259" t="s">
        <v>81</v>
      </c>
      <c r="F4950" s="259" t="s">
        <v>210</v>
      </c>
      <c r="G4950" s="259" t="s">
        <v>50</v>
      </c>
      <c r="H4950" s="306">
        <v>0</v>
      </c>
      <c r="I4950" s="306">
        <v>0</v>
      </c>
      <c r="J4950" s="306">
        <v>0</v>
      </c>
      <c r="K4950" s="306">
        <v>0</v>
      </c>
      <c r="L4950" s="306">
        <v>0</v>
      </c>
      <c r="M4950" s="306">
        <v>0</v>
      </c>
      <c r="N4950" s="306">
        <v>0</v>
      </c>
    </row>
    <row r="4951" spans="1:14">
      <c r="A4951" s="259" t="s">
        <v>11</v>
      </c>
      <c r="B4951" s="259" t="s">
        <v>24</v>
      </c>
      <c r="C4951" s="259" t="s">
        <v>48</v>
      </c>
      <c r="D4951" s="259" t="s">
        <v>48</v>
      </c>
      <c r="E4951" s="259" t="s">
        <v>48</v>
      </c>
      <c r="F4951" s="259" t="s">
        <v>210</v>
      </c>
      <c r="G4951" s="259" t="s">
        <v>50</v>
      </c>
      <c r="H4951" s="306">
        <v>0</v>
      </c>
      <c r="I4951" s="306">
        <v>0</v>
      </c>
      <c r="J4951" s="306">
        <v>0</v>
      </c>
      <c r="K4951" s="306">
        <v>0</v>
      </c>
      <c r="L4951" s="306">
        <v>0</v>
      </c>
      <c r="M4951" s="306">
        <v>0</v>
      </c>
      <c r="N4951" s="306">
        <v>0</v>
      </c>
    </row>
    <row r="4952" spans="1:14">
      <c r="A4952" s="259" t="s">
        <v>11</v>
      </c>
      <c r="B4952" s="259" t="s">
        <v>24</v>
      </c>
      <c r="C4952" s="259" t="s">
        <v>53</v>
      </c>
      <c r="D4952" s="259" t="s">
        <v>53</v>
      </c>
      <c r="E4952" s="259" t="s">
        <v>53</v>
      </c>
      <c r="F4952" s="259" t="s">
        <v>210</v>
      </c>
      <c r="G4952" s="259" t="s">
        <v>50</v>
      </c>
      <c r="H4952" s="306">
        <v>0</v>
      </c>
      <c r="I4952" s="306">
        <v>0</v>
      </c>
      <c r="J4952" s="306">
        <v>0</v>
      </c>
      <c r="K4952" s="306">
        <v>0</v>
      </c>
      <c r="L4952" s="306">
        <v>0</v>
      </c>
      <c r="M4952" s="306">
        <v>0</v>
      </c>
      <c r="N4952" s="306">
        <v>0</v>
      </c>
    </row>
    <row r="4953" spans="1:14">
      <c r="A4953" s="259" t="s">
        <v>11</v>
      </c>
      <c r="B4953" s="259" t="s">
        <v>24</v>
      </c>
      <c r="C4953" s="259" t="s">
        <v>54</v>
      </c>
      <c r="D4953" s="259" t="s">
        <v>54</v>
      </c>
      <c r="E4953" s="259" t="s">
        <v>54</v>
      </c>
      <c r="F4953" s="259" t="s">
        <v>210</v>
      </c>
      <c r="G4953" s="259" t="s">
        <v>50</v>
      </c>
      <c r="H4953" s="306">
        <v>21634.282469999998</v>
      </c>
      <c r="I4953" s="306">
        <v>20435.58196</v>
      </c>
      <c r="J4953" s="306">
        <v>18075.77477</v>
      </c>
      <c r="K4953" s="306">
        <v>11484.64927</v>
      </c>
      <c r="L4953" s="306">
        <v>17728.63478</v>
      </c>
      <c r="M4953" s="306">
        <v>15482.186750000001</v>
      </c>
      <c r="N4953" s="306">
        <v>7412.5496910000002</v>
      </c>
    </row>
    <row r="4954" spans="1:14">
      <c r="A4954" s="259" t="s">
        <v>11</v>
      </c>
      <c r="B4954" s="259" t="s">
        <v>24</v>
      </c>
      <c r="C4954" s="259" t="s">
        <v>55</v>
      </c>
      <c r="D4954" s="259" t="s">
        <v>55</v>
      </c>
      <c r="E4954" s="259" t="s">
        <v>55</v>
      </c>
      <c r="F4954" s="259" t="s">
        <v>210</v>
      </c>
      <c r="G4954" s="259" t="s">
        <v>50</v>
      </c>
      <c r="H4954" s="306">
        <v>39.028128039999999</v>
      </c>
      <c r="I4954" s="306">
        <v>20.303799999999999</v>
      </c>
      <c r="J4954" s="306">
        <v>20.303799999999999</v>
      </c>
      <c r="K4954" s="306">
        <v>0.66</v>
      </c>
      <c r="L4954" s="306">
        <v>3.1217999999999999</v>
      </c>
      <c r="M4954" s="306">
        <v>10.66323511</v>
      </c>
      <c r="N4954" s="306">
        <v>89.358191430000005</v>
      </c>
    </row>
    <row r="4955" spans="1:14">
      <c r="A4955" s="259" t="s">
        <v>11</v>
      </c>
      <c r="B4955" s="259" t="s">
        <v>24</v>
      </c>
      <c r="C4955" s="259" t="s">
        <v>56</v>
      </c>
      <c r="D4955" s="259" t="s">
        <v>56</v>
      </c>
      <c r="E4955" s="259" t="s">
        <v>56</v>
      </c>
      <c r="F4955" s="259" t="s">
        <v>210</v>
      </c>
      <c r="G4955" s="259" t="s">
        <v>50</v>
      </c>
      <c r="H4955" s="306">
        <v>0</v>
      </c>
      <c r="I4955" s="306">
        <v>0</v>
      </c>
      <c r="J4955" s="306">
        <v>0</v>
      </c>
      <c r="K4955" s="306">
        <v>0</v>
      </c>
      <c r="L4955" s="306">
        <v>0</v>
      </c>
      <c r="M4955" s="306">
        <v>0</v>
      </c>
      <c r="N4955" s="306">
        <v>0</v>
      </c>
    </row>
    <row r="4956" spans="1:14">
      <c r="A4956" s="259" t="s">
        <v>11</v>
      </c>
      <c r="B4956" s="259" t="s">
        <v>24</v>
      </c>
      <c r="C4956" s="259" t="s">
        <v>57</v>
      </c>
      <c r="D4956" s="259" t="s">
        <v>57</v>
      </c>
      <c r="E4956" s="259" t="s">
        <v>57</v>
      </c>
      <c r="F4956" s="259" t="s">
        <v>210</v>
      </c>
      <c r="G4956" s="259" t="s">
        <v>50</v>
      </c>
      <c r="H4956" s="306">
        <v>0</v>
      </c>
      <c r="I4956" s="306">
        <v>0</v>
      </c>
      <c r="J4956" s="306">
        <v>0</v>
      </c>
      <c r="K4956" s="306">
        <v>0</v>
      </c>
      <c r="L4956" s="306">
        <v>0</v>
      </c>
      <c r="M4956" s="306">
        <v>0</v>
      </c>
      <c r="N4956" s="306">
        <v>0</v>
      </c>
    </row>
    <row r="4957" spans="1:14">
      <c r="A4957" s="259" t="s">
        <v>11</v>
      </c>
      <c r="B4957" s="259" t="s">
        <v>24</v>
      </c>
      <c r="C4957" s="259" t="s">
        <v>58</v>
      </c>
      <c r="D4957" s="259" t="s">
        <v>58</v>
      </c>
      <c r="E4957" s="259" t="s">
        <v>58</v>
      </c>
      <c r="F4957" s="259" t="s">
        <v>210</v>
      </c>
      <c r="G4957" s="259" t="s">
        <v>50</v>
      </c>
      <c r="H4957" s="306">
        <v>27397.746360000001</v>
      </c>
      <c r="I4957" s="306">
        <v>27397.746360000001</v>
      </c>
      <c r="J4957" s="306">
        <v>27397.746360000001</v>
      </c>
      <c r="K4957" s="306">
        <v>27397.746360000001</v>
      </c>
      <c r="L4957" s="306">
        <v>17473.75906</v>
      </c>
      <c r="M4957" s="306">
        <v>17473.75906</v>
      </c>
      <c r="N4957" s="306">
        <v>17473.75906</v>
      </c>
    </row>
    <row r="4958" spans="1:14">
      <c r="A4958" s="259" t="s">
        <v>11</v>
      </c>
      <c r="B4958" s="259" t="s">
        <v>24</v>
      </c>
      <c r="C4958" s="259" t="s">
        <v>59</v>
      </c>
      <c r="D4958" s="259" t="s">
        <v>59</v>
      </c>
      <c r="E4958" s="259" t="s">
        <v>59</v>
      </c>
      <c r="F4958" s="259" t="s">
        <v>210</v>
      </c>
      <c r="G4958" s="259" t="s">
        <v>50</v>
      </c>
      <c r="H4958" s="306">
        <v>110.7620513</v>
      </c>
      <c r="I4958" s="306">
        <v>118.4347217</v>
      </c>
      <c r="J4958" s="306">
        <v>116.7829378</v>
      </c>
      <c r="K4958" s="306">
        <v>36.295840320000003</v>
      </c>
      <c r="L4958" s="306">
        <v>60.362051719999997</v>
      </c>
      <c r="M4958" s="306">
        <v>157.2641945</v>
      </c>
      <c r="N4958" s="306">
        <v>296.14428279999998</v>
      </c>
    </row>
    <row r="4959" spans="1:14">
      <c r="A4959" s="259" t="s">
        <v>11</v>
      </c>
      <c r="B4959" s="259" t="s">
        <v>24</v>
      </c>
      <c r="C4959" s="259" t="s">
        <v>60</v>
      </c>
      <c r="D4959" s="259" t="s">
        <v>60</v>
      </c>
      <c r="E4959" s="259" t="s">
        <v>60</v>
      </c>
      <c r="F4959" s="259" t="s">
        <v>210</v>
      </c>
      <c r="G4959" s="259" t="s">
        <v>50</v>
      </c>
      <c r="H4959" s="306">
        <v>2946.8438390000001</v>
      </c>
      <c r="I4959" s="306">
        <v>3665.5181779999998</v>
      </c>
      <c r="J4959" s="306">
        <v>3665.5181779999998</v>
      </c>
      <c r="K4959" s="306">
        <v>3665.5181779999998</v>
      </c>
      <c r="L4959" s="306">
        <v>3665.5181779999998</v>
      </c>
      <c r="M4959" s="306">
        <v>3665.5181779999998</v>
      </c>
      <c r="N4959" s="306">
        <v>3665.5181779999998</v>
      </c>
    </row>
    <row r="4960" spans="1:14">
      <c r="A4960" s="259" t="s">
        <v>11</v>
      </c>
      <c r="B4960" s="259" t="s">
        <v>24</v>
      </c>
      <c r="C4960" s="259" t="s">
        <v>61</v>
      </c>
      <c r="D4960" s="259" t="s">
        <v>61</v>
      </c>
      <c r="E4960" s="259" t="s">
        <v>61</v>
      </c>
      <c r="F4960" s="259" t="s">
        <v>210</v>
      </c>
      <c r="G4960" s="259" t="s">
        <v>50</v>
      </c>
      <c r="H4960" s="306">
        <v>25.399030289999999</v>
      </c>
      <c r="I4960" s="306">
        <v>25.399030289999999</v>
      </c>
      <c r="J4960" s="306">
        <v>25.399030289999999</v>
      </c>
      <c r="K4960" s="306">
        <v>25.399030289999999</v>
      </c>
      <c r="L4960" s="306">
        <v>25.399030289999999</v>
      </c>
      <c r="M4960" s="306">
        <v>25.399030289999999</v>
      </c>
      <c r="N4960" s="306">
        <v>25.399030289999999</v>
      </c>
    </row>
    <row r="4961" spans="1:14">
      <c r="A4961" s="259" t="s">
        <v>11</v>
      </c>
      <c r="B4961" s="259" t="s">
        <v>24</v>
      </c>
      <c r="C4961" s="259" t="s">
        <v>63</v>
      </c>
      <c r="D4961" s="259" t="s">
        <v>63</v>
      </c>
      <c r="E4961" s="259" t="s">
        <v>63</v>
      </c>
      <c r="F4961" s="259" t="s">
        <v>210</v>
      </c>
      <c r="G4961" s="259" t="s">
        <v>50</v>
      </c>
      <c r="H4961" s="306">
        <v>37.437100000000001</v>
      </c>
      <c r="I4961" s="306">
        <v>71.907549959999997</v>
      </c>
      <c r="J4961" s="306">
        <v>33.959181239999999</v>
      </c>
      <c r="K4961" s="306">
        <v>12.192257270000001</v>
      </c>
      <c r="L4961" s="306">
        <v>39.494257269999999</v>
      </c>
      <c r="M4961" s="306">
        <v>59.418814930000003</v>
      </c>
      <c r="N4961" s="306">
        <v>173.30302029999999</v>
      </c>
    </row>
    <row r="4962" spans="1:14">
      <c r="A4962" s="259" t="s">
        <v>11</v>
      </c>
      <c r="B4962" s="259" t="s">
        <v>24</v>
      </c>
      <c r="C4962" s="259" t="s">
        <v>64</v>
      </c>
      <c r="D4962" s="259" t="s">
        <v>64</v>
      </c>
      <c r="E4962" s="259" t="s">
        <v>64</v>
      </c>
      <c r="F4962" s="259" t="s">
        <v>210</v>
      </c>
      <c r="G4962" s="259" t="s">
        <v>50</v>
      </c>
      <c r="H4962" s="306">
        <v>1797.7291250000001</v>
      </c>
      <c r="I4962" s="306">
        <v>1749.045126</v>
      </c>
      <c r="J4962" s="306">
        <v>1703.253125</v>
      </c>
      <c r="K4962" s="306">
        <v>1678.9651249999999</v>
      </c>
      <c r="L4962" s="306">
        <v>1678.9651240000001</v>
      </c>
      <c r="M4962" s="306">
        <v>1678.9651240000001</v>
      </c>
      <c r="N4962" s="306">
        <v>1678.9651260000001</v>
      </c>
    </row>
    <row r="4963" spans="1:14">
      <c r="A4963" s="259" t="s">
        <v>11</v>
      </c>
      <c r="B4963" s="259" t="s">
        <v>24</v>
      </c>
      <c r="C4963" s="259" t="s">
        <v>54</v>
      </c>
      <c r="D4963" s="259" t="s">
        <v>72</v>
      </c>
      <c r="E4963" s="259" t="s">
        <v>72</v>
      </c>
      <c r="F4963" s="259" t="s">
        <v>210</v>
      </c>
      <c r="G4963" s="259" t="s">
        <v>50</v>
      </c>
      <c r="H4963" s="306">
        <v>0</v>
      </c>
      <c r="I4963" s="306">
        <v>0</v>
      </c>
      <c r="J4963" s="306">
        <v>0</v>
      </c>
      <c r="K4963" s="306">
        <v>0</v>
      </c>
      <c r="L4963" s="306">
        <v>0</v>
      </c>
      <c r="M4963" s="306">
        <v>0</v>
      </c>
      <c r="N4963" s="306">
        <v>0</v>
      </c>
    </row>
    <row r="4964" spans="1:14">
      <c r="A4964" s="259" t="s">
        <v>11</v>
      </c>
      <c r="B4964" s="259" t="s">
        <v>24</v>
      </c>
      <c r="C4964" s="259" t="s">
        <v>55</v>
      </c>
      <c r="D4964" s="259" t="s">
        <v>73</v>
      </c>
      <c r="E4964" s="259" t="s">
        <v>73</v>
      </c>
      <c r="F4964" s="259" t="s">
        <v>210</v>
      </c>
      <c r="G4964" s="259" t="s">
        <v>50</v>
      </c>
      <c r="H4964" s="306">
        <v>0</v>
      </c>
      <c r="I4964" s="306">
        <v>0</v>
      </c>
      <c r="J4964" s="306">
        <v>0.14499999999999999</v>
      </c>
      <c r="K4964" s="306">
        <v>0.14499999999999999</v>
      </c>
      <c r="L4964" s="306">
        <v>0.55000000000000004</v>
      </c>
      <c r="M4964" s="306">
        <v>1.2849999999999999</v>
      </c>
      <c r="N4964" s="306">
        <v>2.38</v>
      </c>
    </row>
    <row r="4965" spans="1:14">
      <c r="A4965" s="259" t="s">
        <v>11</v>
      </c>
      <c r="B4965" s="259" t="s">
        <v>24</v>
      </c>
      <c r="C4965" s="259" t="s">
        <v>57</v>
      </c>
      <c r="D4965" s="259" t="s">
        <v>74</v>
      </c>
      <c r="E4965" s="259" t="s">
        <v>74</v>
      </c>
      <c r="F4965" s="259" t="s">
        <v>210</v>
      </c>
      <c r="G4965" s="259" t="s">
        <v>50</v>
      </c>
      <c r="H4965" s="306">
        <v>0</v>
      </c>
      <c r="I4965" s="306">
        <v>0</v>
      </c>
      <c r="J4965" s="306">
        <v>0</v>
      </c>
      <c r="K4965" s="306">
        <v>0</v>
      </c>
      <c r="L4965" s="306">
        <v>0</v>
      </c>
      <c r="M4965" s="306">
        <v>0</v>
      </c>
      <c r="N4965" s="306">
        <v>0</v>
      </c>
    </row>
    <row r="4966" spans="1:14">
      <c r="A4966" s="259" t="s">
        <v>11</v>
      </c>
      <c r="B4966" s="259" t="s">
        <v>24</v>
      </c>
      <c r="C4966" s="259" t="s">
        <v>64</v>
      </c>
      <c r="D4966" s="259" t="s">
        <v>75</v>
      </c>
      <c r="E4966" s="259" t="s">
        <v>75</v>
      </c>
      <c r="F4966" s="259" t="s">
        <v>210</v>
      </c>
      <c r="G4966" s="259" t="s">
        <v>50</v>
      </c>
      <c r="H4966" s="306">
        <v>0</v>
      </c>
      <c r="I4966" s="306">
        <v>0</v>
      </c>
      <c r="J4966" s="306">
        <v>0</v>
      </c>
      <c r="K4966" s="306">
        <v>0</v>
      </c>
      <c r="L4966" s="306">
        <v>0</v>
      </c>
      <c r="M4966" s="306">
        <v>0</v>
      </c>
      <c r="N4966" s="306">
        <v>0</v>
      </c>
    </row>
    <row r="4967" spans="1:14">
      <c r="A4967" s="259" t="s">
        <v>11</v>
      </c>
      <c r="B4967" s="259" t="s">
        <v>24</v>
      </c>
      <c r="C4967" s="259" t="s">
        <v>60</v>
      </c>
      <c r="D4967" s="259" t="s">
        <v>76</v>
      </c>
      <c r="E4967" s="259" t="s">
        <v>76</v>
      </c>
      <c r="F4967" s="259" t="s">
        <v>210</v>
      </c>
      <c r="G4967" s="259" t="s">
        <v>50</v>
      </c>
      <c r="H4967" s="306">
        <v>0</v>
      </c>
      <c r="I4967" s="306">
        <v>0</v>
      </c>
      <c r="J4967" s="306">
        <v>0</v>
      </c>
      <c r="K4967" s="306">
        <v>0</v>
      </c>
      <c r="L4967" s="306">
        <v>0</v>
      </c>
      <c r="M4967" s="306">
        <v>0</v>
      </c>
      <c r="N4967" s="306">
        <v>5934.6883989999997</v>
      </c>
    </row>
    <row r="4968" spans="1:14">
      <c r="A4968" s="259" t="s">
        <v>11</v>
      </c>
      <c r="B4968" s="259" t="s">
        <v>24</v>
      </c>
      <c r="C4968" s="259" t="s">
        <v>61</v>
      </c>
      <c r="D4968" s="259" t="s">
        <v>77</v>
      </c>
      <c r="E4968" s="259" t="s">
        <v>77</v>
      </c>
      <c r="F4968" s="259" t="s">
        <v>210</v>
      </c>
      <c r="G4968" s="259" t="s">
        <v>50</v>
      </c>
      <c r="H4968" s="306">
        <v>0</v>
      </c>
      <c r="I4968" s="306">
        <v>0</v>
      </c>
      <c r="J4968" s="306">
        <v>0</v>
      </c>
      <c r="K4968" s="306">
        <v>0</v>
      </c>
      <c r="L4968" s="306">
        <v>0</v>
      </c>
      <c r="M4968" s="306">
        <v>0</v>
      </c>
      <c r="N4968" s="306">
        <v>0</v>
      </c>
    </row>
    <row r="4969" spans="1:14">
      <c r="A4969" s="259" t="s">
        <v>11</v>
      </c>
      <c r="B4969" s="259" t="s">
        <v>24</v>
      </c>
      <c r="C4969" s="259" t="s">
        <v>62</v>
      </c>
      <c r="D4969" s="259" t="s">
        <v>78</v>
      </c>
      <c r="E4969" s="259" t="s">
        <v>78</v>
      </c>
      <c r="F4969" s="259" t="s">
        <v>210</v>
      </c>
      <c r="G4969" s="259" t="s">
        <v>50</v>
      </c>
      <c r="H4969" s="306">
        <v>0</v>
      </c>
      <c r="I4969" s="306">
        <v>0</v>
      </c>
      <c r="J4969" s="306">
        <v>4726.5456000000004</v>
      </c>
      <c r="K4969" s="306">
        <v>20133.108</v>
      </c>
      <c r="L4969" s="306">
        <v>29080.16347</v>
      </c>
      <c r="M4969" s="306">
        <v>29080.16347</v>
      </c>
      <c r="N4969" s="306">
        <v>46393.619250000003</v>
      </c>
    </row>
    <row r="4970" spans="1:14">
      <c r="A4970" s="259" t="s">
        <v>11</v>
      </c>
      <c r="B4970" s="259" t="s">
        <v>24</v>
      </c>
      <c r="C4970" s="259" t="s">
        <v>63</v>
      </c>
      <c r="D4970" s="259" t="s">
        <v>79</v>
      </c>
      <c r="E4970" s="259" t="s">
        <v>79</v>
      </c>
      <c r="F4970" s="259" t="s">
        <v>210</v>
      </c>
      <c r="G4970" s="259" t="s">
        <v>50</v>
      </c>
      <c r="H4970" s="306">
        <v>2911.9020529999998</v>
      </c>
      <c r="I4970" s="306">
        <v>3354.9220660000001</v>
      </c>
      <c r="J4970" s="306">
        <v>3260.6257350000001</v>
      </c>
      <c r="K4970" s="306">
        <v>3111.8366729999998</v>
      </c>
      <c r="L4970" s="306">
        <v>3081.236934</v>
      </c>
      <c r="M4970" s="306">
        <v>3205.234786</v>
      </c>
      <c r="N4970" s="306">
        <v>3339.7434069999999</v>
      </c>
    </row>
    <row r="4971" spans="1:14">
      <c r="A4971" s="259" t="s">
        <v>11</v>
      </c>
      <c r="B4971" s="259" t="s">
        <v>24</v>
      </c>
      <c r="C4971" s="259" t="s">
        <v>60</v>
      </c>
      <c r="D4971" s="259" t="s">
        <v>76</v>
      </c>
      <c r="E4971" s="259" t="s">
        <v>207</v>
      </c>
      <c r="F4971" s="259" t="s">
        <v>210</v>
      </c>
      <c r="G4971" s="259" t="s">
        <v>50</v>
      </c>
      <c r="H4971" s="306">
        <v>0</v>
      </c>
      <c r="I4971" s="306">
        <v>0</v>
      </c>
      <c r="J4971" s="306">
        <v>0</v>
      </c>
      <c r="K4971" s="306">
        <v>0</v>
      </c>
      <c r="L4971" s="306">
        <v>0</v>
      </c>
      <c r="M4971" s="306">
        <v>0</v>
      </c>
      <c r="N4971" s="306">
        <v>0</v>
      </c>
    </row>
    <row r="4972" spans="1:14">
      <c r="A4972" s="259" t="s">
        <v>11</v>
      </c>
      <c r="B4972" s="259" t="s">
        <v>24</v>
      </c>
      <c r="C4972" s="259" t="s">
        <v>63</v>
      </c>
      <c r="D4972" s="259" t="s">
        <v>79</v>
      </c>
      <c r="E4972" s="259" t="s">
        <v>208</v>
      </c>
      <c r="F4972" s="259" t="s">
        <v>210</v>
      </c>
      <c r="G4972" s="259" t="s">
        <v>50</v>
      </c>
      <c r="H4972" s="306">
        <v>0</v>
      </c>
      <c r="I4972" s="306">
        <v>0</v>
      </c>
      <c r="J4972" s="306">
        <v>0</v>
      </c>
      <c r="K4972" s="306">
        <v>0</v>
      </c>
      <c r="L4972" s="306">
        <v>0</v>
      </c>
      <c r="M4972" s="306">
        <v>0</v>
      </c>
      <c r="N4972" s="306">
        <v>0</v>
      </c>
    </row>
    <row r="4973" spans="1:14">
      <c r="A4973" s="259" t="s">
        <v>11</v>
      </c>
      <c r="B4973" s="259" t="s">
        <v>24</v>
      </c>
      <c r="C4973" s="259" t="s">
        <v>65</v>
      </c>
      <c r="D4973" s="259" t="s">
        <v>209</v>
      </c>
      <c r="E4973" s="259" t="s">
        <v>80</v>
      </c>
      <c r="F4973" s="259" t="s">
        <v>210</v>
      </c>
      <c r="G4973" s="259" t="s">
        <v>50</v>
      </c>
      <c r="H4973" s="306">
        <v>0</v>
      </c>
      <c r="I4973" s="306">
        <v>0</v>
      </c>
      <c r="J4973" s="306">
        <v>0</v>
      </c>
      <c r="K4973" s="306">
        <v>0</v>
      </c>
      <c r="L4973" s="306">
        <v>0</v>
      </c>
      <c r="M4973" s="306">
        <v>0</v>
      </c>
      <c r="N4973" s="306">
        <v>0</v>
      </c>
    </row>
    <row r="4974" spans="1:14">
      <c r="A4974" s="259" t="s">
        <v>11</v>
      </c>
      <c r="B4974" s="259" t="s">
        <v>24</v>
      </c>
      <c r="C4974" s="259" t="s">
        <v>65</v>
      </c>
      <c r="D4974" s="259" t="s">
        <v>209</v>
      </c>
      <c r="E4974" s="259" t="s">
        <v>81</v>
      </c>
      <c r="F4974" s="259" t="s">
        <v>210</v>
      </c>
      <c r="G4974" s="259" t="s">
        <v>50</v>
      </c>
      <c r="H4974" s="306">
        <v>0</v>
      </c>
      <c r="I4974" s="306">
        <v>0</v>
      </c>
      <c r="J4974" s="306">
        <v>0</v>
      </c>
      <c r="K4974" s="306">
        <v>0</v>
      </c>
      <c r="L4974" s="306">
        <v>0</v>
      </c>
      <c r="M4974" s="306">
        <v>0</v>
      </c>
      <c r="N4974" s="306">
        <v>0</v>
      </c>
    </row>
    <row r="4975" spans="1:14">
      <c r="A4975" s="259" t="s">
        <v>11</v>
      </c>
      <c r="B4975" s="259" t="s">
        <v>25</v>
      </c>
      <c r="C4975" s="259" t="s">
        <v>48</v>
      </c>
      <c r="D4975" s="259" t="s">
        <v>48</v>
      </c>
      <c r="E4975" s="259" t="s">
        <v>48</v>
      </c>
      <c r="F4975" s="259" t="s">
        <v>210</v>
      </c>
      <c r="G4975" s="259" t="s">
        <v>50</v>
      </c>
      <c r="H4975" s="306">
        <v>0</v>
      </c>
      <c r="I4975" s="306">
        <v>0</v>
      </c>
      <c r="J4975" s="306">
        <v>0</v>
      </c>
      <c r="K4975" s="306">
        <v>0</v>
      </c>
      <c r="L4975" s="306">
        <v>0</v>
      </c>
      <c r="M4975" s="306">
        <v>0</v>
      </c>
      <c r="N4975" s="306">
        <v>0</v>
      </c>
    </row>
    <row r="4976" spans="1:14">
      <c r="A4976" s="259" t="s">
        <v>11</v>
      </c>
      <c r="B4976" s="259" t="s">
        <v>25</v>
      </c>
      <c r="C4976" s="259" t="s">
        <v>53</v>
      </c>
      <c r="D4976" s="259" t="s">
        <v>53</v>
      </c>
      <c r="E4976" s="259" t="s">
        <v>53</v>
      </c>
      <c r="F4976" s="259" t="s">
        <v>210</v>
      </c>
      <c r="G4976" s="259" t="s">
        <v>50</v>
      </c>
      <c r="H4976" s="306">
        <v>0</v>
      </c>
      <c r="I4976" s="306">
        <v>0</v>
      </c>
      <c r="J4976" s="306">
        <v>0</v>
      </c>
      <c r="K4976" s="306">
        <v>0</v>
      </c>
      <c r="L4976" s="306">
        <v>0</v>
      </c>
      <c r="M4976" s="306">
        <v>0</v>
      </c>
      <c r="N4976" s="306">
        <v>0</v>
      </c>
    </row>
    <row r="4977" spans="1:14">
      <c r="A4977" s="259" t="s">
        <v>11</v>
      </c>
      <c r="B4977" s="259" t="s">
        <v>25</v>
      </c>
      <c r="C4977" s="259" t="s">
        <v>54</v>
      </c>
      <c r="D4977" s="259" t="s">
        <v>54</v>
      </c>
      <c r="E4977" s="259" t="s">
        <v>54</v>
      </c>
      <c r="F4977" s="259" t="s">
        <v>210</v>
      </c>
      <c r="G4977" s="259" t="s">
        <v>50</v>
      </c>
      <c r="H4977" s="306">
        <v>40980.438679999999</v>
      </c>
      <c r="I4977" s="306">
        <v>24877.52349</v>
      </c>
      <c r="J4977" s="306">
        <v>20669.78224</v>
      </c>
      <c r="K4977" s="306">
        <v>18867.637350000001</v>
      </c>
      <c r="L4977" s="306">
        <v>21259.653470000001</v>
      </c>
      <c r="M4977" s="306">
        <v>17581.01857</v>
      </c>
      <c r="N4977" s="306">
        <v>6735.8974369999996</v>
      </c>
    </row>
    <row r="4978" spans="1:14">
      <c r="A4978" s="259" t="s">
        <v>11</v>
      </c>
      <c r="B4978" s="259" t="s">
        <v>25</v>
      </c>
      <c r="C4978" s="259" t="s">
        <v>55</v>
      </c>
      <c r="D4978" s="259" t="s">
        <v>55</v>
      </c>
      <c r="E4978" s="259" t="s">
        <v>55</v>
      </c>
      <c r="F4978" s="259" t="s">
        <v>210</v>
      </c>
      <c r="G4978" s="259" t="s">
        <v>50</v>
      </c>
      <c r="H4978" s="306">
        <v>672.43661020000002</v>
      </c>
      <c r="I4978" s="306">
        <v>238.17943639999999</v>
      </c>
      <c r="J4978" s="306">
        <v>120.89647669999999</v>
      </c>
      <c r="K4978" s="306">
        <v>152.5070197</v>
      </c>
      <c r="L4978" s="306">
        <v>39.848748200000003</v>
      </c>
      <c r="M4978" s="306">
        <v>72.774419989999998</v>
      </c>
      <c r="N4978" s="306">
        <v>347.44406859999998</v>
      </c>
    </row>
    <row r="4979" spans="1:14">
      <c r="A4979" s="259" t="s">
        <v>11</v>
      </c>
      <c r="B4979" s="259" t="s">
        <v>25</v>
      </c>
      <c r="C4979" s="259" t="s">
        <v>56</v>
      </c>
      <c r="D4979" s="259" t="s">
        <v>56</v>
      </c>
      <c r="E4979" s="259" t="s">
        <v>56</v>
      </c>
      <c r="F4979" s="259" t="s">
        <v>210</v>
      </c>
      <c r="G4979" s="259" t="s">
        <v>50</v>
      </c>
      <c r="H4979" s="306">
        <v>3493.1547740000001</v>
      </c>
      <c r="I4979" s="306">
        <v>3822.192681</v>
      </c>
      <c r="J4979" s="306">
        <v>1923.6633899999999</v>
      </c>
      <c r="K4979" s="306">
        <v>1891.8731310000001</v>
      </c>
      <c r="L4979" s="306">
        <v>97.2</v>
      </c>
      <c r="M4979" s="306">
        <v>97.2</v>
      </c>
      <c r="N4979" s="306">
        <v>0</v>
      </c>
    </row>
    <row r="4980" spans="1:14">
      <c r="A4980" s="259" t="s">
        <v>11</v>
      </c>
      <c r="B4980" s="259" t="s">
        <v>25</v>
      </c>
      <c r="C4980" s="259" t="s">
        <v>57</v>
      </c>
      <c r="D4980" s="259" t="s">
        <v>57</v>
      </c>
      <c r="E4980" s="259" t="s">
        <v>57</v>
      </c>
      <c r="F4980" s="259" t="s">
        <v>210</v>
      </c>
      <c r="G4980" s="259" t="s">
        <v>50</v>
      </c>
      <c r="H4980" s="306">
        <v>0</v>
      </c>
      <c r="I4980" s="306">
        <v>0</v>
      </c>
      <c r="J4980" s="306">
        <v>0</v>
      </c>
      <c r="K4980" s="306">
        <v>0</v>
      </c>
      <c r="L4980" s="306">
        <v>0</v>
      </c>
      <c r="M4980" s="306">
        <v>0</v>
      </c>
      <c r="N4980" s="306">
        <v>0</v>
      </c>
    </row>
    <row r="4981" spans="1:14">
      <c r="A4981" s="259" t="s">
        <v>11</v>
      </c>
      <c r="B4981" s="259" t="s">
        <v>25</v>
      </c>
      <c r="C4981" s="259" t="s">
        <v>58</v>
      </c>
      <c r="D4981" s="259" t="s">
        <v>58</v>
      </c>
      <c r="E4981" s="259" t="s">
        <v>58</v>
      </c>
      <c r="F4981" s="259" t="s">
        <v>210</v>
      </c>
      <c r="G4981" s="259" t="s">
        <v>50</v>
      </c>
      <c r="H4981" s="306">
        <v>26550.035209999998</v>
      </c>
      <c r="I4981" s="306">
        <v>26550.035209999998</v>
      </c>
      <c r="J4981" s="306">
        <v>26341.024160000001</v>
      </c>
      <c r="K4981" s="306">
        <v>25666.32662</v>
      </c>
      <c r="L4981" s="306">
        <v>25000</v>
      </c>
      <c r="M4981" s="306">
        <v>26550.035209999998</v>
      </c>
      <c r="N4981" s="306">
        <v>25000</v>
      </c>
    </row>
    <row r="4982" spans="1:14">
      <c r="A4982" s="259" t="s">
        <v>11</v>
      </c>
      <c r="B4982" s="259" t="s">
        <v>25</v>
      </c>
      <c r="C4982" s="259" t="s">
        <v>59</v>
      </c>
      <c r="D4982" s="259" t="s">
        <v>59</v>
      </c>
      <c r="E4982" s="259" t="s">
        <v>59</v>
      </c>
      <c r="F4982" s="259" t="s">
        <v>210</v>
      </c>
      <c r="G4982" s="259" t="s">
        <v>50</v>
      </c>
      <c r="H4982" s="306">
        <v>26829.097129999998</v>
      </c>
      <c r="I4982" s="306">
        <v>27085.716049999999</v>
      </c>
      <c r="J4982" s="306">
        <v>27159.732830000001</v>
      </c>
      <c r="K4982" s="306">
        <v>27115.964449999999</v>
      </c>
      <c r="L4982" s="306">
        <v>28361.4709</v>
      </c>
      <c r="M4982" s="306">
        <v>27455.601279999999</v>
      </c>
      <c r="N4982" s="306">
        <v>27225.614239999999</v>
      </c>
    </row>
    <row r="4983" spans="1:14">
      <c r="A4983" s="259" t="s">
        <v>11</v>
      </c>
      <c r="B4983" s="259" t="s">
        <v>25</v>
      </c>
      <c r="C4983" s="259" t="s">
        <v>60</v>
      </c>
      <c r="D4983" s="259" t="s">
        <v>60</v>
      </c>
      <c r="E4983" s="259" t="s">
        <v>60</v>
      </c>
      <c r="F4983" s="259" t="s">
        <v>210</v>
      </c>
      <c r="G4983" s="259" t="s">
        <v>50</v>
      </c>
      <c r="H4983" s="306">
        <v>24453.09434</v>
      </c>
      <c r="I4983" s="306">
        <v>36241.790659999999</v>
      </c>
      <c r="J4983" s="306">
        <v>40685.951520000002</v>
      </c>
      <c r="K4983" s="306">
        <v>46792.608990000001</v>
      </c>
      <c r="L4983" s="306">
        <v>54693.911110000001</v>
      </c>
      <c r="M4983" s="306">
        <v>63903.751839999997</v>
      </c>
      <c r="N4983" s="306">
        <v>77998.181689999998</v>
      </c>
    </row>
    <row r="4984" spans="1:14">
      <c r="A4984" s="259" t="s">
        <v>11</v>
      </c>
      <c r="B4984" s="259" t="s">
        <v>25</v>
      </c>
      <c r="C4984" s="259" t="s">
        <v>61</v>
      </c>
      <c r="D4984" s="259" t="s">
        <v>61</v>
      </c>
      <c r="E4984" s="259" t="s">
        <v>61</v>
      </c>
      <c r="F4984" s="259" t="s">
        <v>210</v>
      </c>
      <c r="G4984" s="259" t="s">
        <v>50</v>
      </c>
      <c r="H4984" s="306">
        <v>11702.197990000001</v>
      </c>
      <c r="I4984" s="306">
        <v>12091.790279999999</v>
      </c>
      <c r="J4984" s="306">
        <v>24136.644759999999</v>
      </c>
      <c r="K4984" s="306">
        <v>28159.882969999999</v>
      </c>
      <c r="L4984" s="306">
        <v>34202.08728</v>
      </c>
      <c r="M4984" s="306">
        <v>37893.675139999999</v>
      </c>
      <c r="N4984" s="306">
        <v>43431.193950000001</v>
      </c>
    </row>
    <row r="4985" spans="1:14">
      <c r="A4985" s="259" t="s">
        <v>11</v>
      </c>
      <c r="B4985" s="259" t="s">
        <v>25</v>
      </c>
      <c r="C4985" s="259" t="s">
        <v>62</v>
      </c>
      <c r="D4985" s="259" t="s">
        <v>62</v>
      </c>
      <c r="E4985" s="259" t="s">
        <v>62</v>
      </c>
      <c r="F4985" s="259" t="s">
        <v>210</v>
      </c>
      <c r="G4985" s="259" t="s">
        <v>50</v>
      </c>
      <c r="H4985" s="306">
        <v>4460.4962329999998</v>
      </c>
      <c r="I4985" s="306">
        <v>17151.041539999998</v>
      </c>
      <c r="J4985" s="306">
        <v>25608.66532</v>
      </c>
      <c r="K4985" s="306">
        <v>33655.941899999998</v>
      </c>
      <c r="L4985" s="306">
        <v>45726.979120000004</v>
      </c>
      <c r="M4985" s="306">
        <v>52207.710850000003</v>
      </c>
      <c r="N4985" s="306">
        <v>61928.80846</v>
      </c>
    </row>
    <row r="4986" spans="1:14">
      <c r="A4986" s="259" t="s">
        <v>11</v>
      </c>
      <c r="B4986" s="259" t="s">
        <v>25</v>
      </c>
      <c r="C4986" s="259" t="s">
        <v>63</v>
      </c>
      <c r="D4986" s="259" t="s">
        <v>63</v>
      </c>
      <c r="E4986" s="259" t="s">
        <v>63</v>
      </c>
      <c r="F4986" s="259" t="s">
        <v>210</v>
      </c>
      <c r="G4986" s="259" t="s">
        <v>50</v>
      </c>
      <c r="H4986" s="306">
        <v>18.340206949999999</v>
      </c>
      <c r="I4986" s="306">
        <v>26.279592529999999</v>
      </c>
      <c r="J4986" s="306">
        <v>31.632899779999999</v>
      </c>
      <c r="K4986" s="306">
        <v>66.103827589999995</v>
      </c>
      <c r="L4986" s="306">
        <v>117.8046159</v>
      </c>
      <c r="M4986" s="306">
        <v>130.5658932</v>
      </c>
      <c r="N4986" s="306">
        <v>149.86044509999999</v>
      </c>
    </row>
    <row r="4987" spans="1:14">
      <c r="A4987" s="259" t="s">
        <v>11</v>
      </c>
      <c r="B4987" s="259" t="s">
        <v>25</v>
      </c>
      <c r="C4987" s="259" t="s">
        <v>64</v>
      </c>
      <c r="D4987" s="259" t="s">
        <v>64</v>
      </c>
      <c r="E4987" s="259" t="s">
        <v>64</v>
      </c>
      <c r="F4987" s="259" t="s">
        <v>210</v>
      </c>
      <c r="G4987" s="259" t="s">
        <v>50</v>
      </c>
      <c r="H4987" s="306">
        <v>2308.4125819999999</v>
      </c>
      <c r="I4987" s="306">
        <v>2321.0555509999999</v>
      </c>
      <c r="J4987" s="306">
        <v>2269.283676</v>
      </c>
      <c r="K4987" s="306">
        <v>2267.2342699999999</v>
      </c>
      <c r="L4987" s="306">
        <v>2144.997104</v>
      </c>
      <c r="M4987" s="306">
        <v>2116.325437</v>
      </c>
      <c r="N4987" s="306">
        <v>0</v>
      </c>
    </row>
    <row r="4988" spans="1:14">
      <c r="A4988" s="259" t="s">
        <v>11</v>
      </c>
      <c r="B4988" s="259" t="s">
        <v>25</v>
      </c>
      <c r="C4988" s="259" t="s">
        <v>54</v>
      </c>
      <c r="D4988" s="259" t="s">
        <v>72</v>
      </c>
      <c r="E4988" s="259" t="s">
        <v>72</v>
      </c>
      <c r="F4988" s="259" t="s">
        <v>210</v>
      </c>
      <c r="G4988" s="259" t="s">
        <v>50</v>
      </c>
      <c r="H4988" s="306">
        <v>0</v>
      </c>
      <c r="I4988" s="306">
        <v>0</v>
      </c>
      <c r="J4988" s="306">
        <v>0</v>
      </c>
      <c r="K4988" s="306">
        <v>0</v>
      </c>
      <c r="L4988" s="306">
        <v>0</v>
      </c>
      <c r="M4988" s="306">
        <v>0</v>
      </c>
      <c r="N4988" s="306">
        <v>0</v>
      </c>
    </row>
    <row r="4989" spans="1:14">
      <c r="A4989" s="259" t="s">
        <v>11</v>
      </c>
      <c r="B4989" s="259" t="s">
        <v>25</v>
      </c>
      <c r="C4989" s="259" t="s">
        <v>55</v>
      </c>
      <c r="D4989" s="259" t="s">
        <v>73</v>
      </c>
      <c r="E4989" s="259" t="s">
        <v>73</v>
      </c>
      <c r="F4989" s="259" t="s">
        <v>210</v>
      </c>
      <c r="G4989" s="259" t="s">
        <v>50</v>
      </c>
      <c r="H4989" s="306">
        <v>0</v>
      </c>
      <c r="I4989" s="306">
        <v>0</v>
      </c>
      <c r="J4989" s="306">
        <v>0</v>
      </c>
      <c r="K4989" s="306">
        <v>0</v>
      </c>
      <c r="L4989" s="306">
        <v>0</v>
      </c>
      <c r="M4989" s="306">
        <v>0</v>
      </c>
      <c r="N4989" s="306">
        <v>0</v>
      </c>
    </row>
    <row r="4990" spans="1:14">
      <c r="A4990" s="259" t="s">
        <v>11</v>
      </c>
      <c r="B4990" s="259" t="s">
        <v>25</v>
      </c>
      <c r="C4990" s="259" t="s">
        <v>57</v>
      </c>
      <c r="D4990" s="259" t="s">
        <v>74</v>
      </c>
      <c r="E4990" s="259" t="s">
        <v>74</v>
      </c>
      <c r="F4990" s="259" t="s">
        <v>210</v>
      </c>
      <c r="G4990" s="259" t="s">
        <v>50</v>
      </c>
      <c r="H4990" s="306">
        <v>0</v>
      </c>
      <c r="I4990" s="306">
        <v>0</v>
      </c>
      <c r="J4990" s="306">
        <v>0</v>
      </c>
      <c r="K4990" s="306">
        <v>0</v>
      </c>
      <c r="L4990" s="306">
        <v>0</v>
      </c>
      <c r="M4990" s="306">
        <v>0</v>
      </c>
      <c r="N4990" s="306">
        <v>0</v>
      </c>
    </row>
    <row r="4991" spans="1:14">
      <c r="A4991" s="259" t="s">
        <v>11</v>
      </c>
      <c r="B4991" s="259" t="s">
        <v>25</v>
      </c>
      <c r="C4991" s="259" t="s">
        <v>64</v>
      </c>
      <c r="D4991" s="259" t="s">
        <v>75</v>
      </c>
      <c r="E4991" s="259" t="s">
        <v>75</v>
      </c>
      <c r="F4991" s="259" t="s">
        <v>210</v>
      </c>
      <c r="G4991" s="259" t="s">
        <v>50</v>
      </c>
      <c r="H4991" s="306">
        <v>0</v>
      </c>
      <c r="I4991" s="306">
        <v>0</v>
      </c>
      <c r="J4991" s="306">
        <v>0</v>
      </c>
      <c r="K4991" s="306">
        <v>0</v>
      </c>
      <c r="L4991" s="306">
        <v>881.58420590000003</v>
      </c>
      <c r="M4991" s="306">
        <v>881.58420620000004</v>
      </c>
      <c r="N4991" s="306">
        <v>881.58420890000002</v>
      </c>
    </row>
    <row r="4992" spans="1:14">
      <c r="A4992" s="259" t="s">
        <v>11</v>
      </c>
      <c r="B4992" s="259" t="s">
        <v>25</v>
      </c>
      <c r="C4992" s="259" t="s">
        <v>60</v>
      </c>
      <c r="D4992" s="259" t="s">
        <v>76</v>
      </c>
      <c r="E4992" s="259" t="s">
        <v>76</v>
      </c>
      <c r="F4992" s="259" t="s">
        <v>210</v>
      </c>
      <c r="G4992" s="259" t="s">
        <v>50</v>
      </c>
      <c r="H4992" s="306">
        <v>0</v>
      </c>
      <c r="I4992" s="306">
        <v>0</v>
      </c>
      <c r="J4992" s="306">
        <v>0</v>
      </c>
      <c r="K4992" s="306">
        <v>0</v>
      </c>
      <c r="L4992" s="306">
        <v>0</v>
      </c>
      <c r="M4992" s="306">
        <v>0</v>
      </c>
      <c r="N4992" s="306">
        <v>0</v>
      </c>
    </row>
    <row r="4993" spans="1:14">
      <c r="A4993" s="259" t="s">
        <v>11</v>
      </c>
      <c r="B4993" s="259" t="s">
        <v>25</v>
      </c>
      <c r="C4993" s="259" t="s">
        <v>61</v>
      </c>
      <c r="D4993" s="259" t="s">
        <v>77</v>
      </c>
      <c r="E4993" s="259" t="s">
        <v>77</v>
      </c>
      <c r="F4993" s="259" t="s">
        <v>210</v>
      </c>
      <c r="G4993" s="259" t="s">
        <v>50</v>
      </c>
      <c r="H4993" s="306">
        <v>0</v>
      </c>
      <c r="I4993" s="306">
        <v>0</v>
      </c>
      <c r="J4993" s="306">
        <v>0</v>
      </c>
      <c r="K4993" s="306">
        <v>0</v>
      </c>
      <c r="L4993" s="306">
        <v>0</v>
      </c>
      <c r="M4993" s="306">
        <v>0</v>
      </c>
      <c r="N4993" s="306">
        <v>0</v>
      </c>
    </row>
    <row r="4994" spans="1:14">
      <c r="A4994" s="259" t="s">
        <v>11</v>
      </c>
      <c r="B4994" s="259" t="s">
        <v>25</v>
      </c>
      <c r="C4994" s="259" t="s">
        <v>62</v>
      </c>
      <c r="D4994" s="259" t="s">
        <v>78</v>
      </c>
      <c r="E4994" s="259" t="s">
        <v>78</v>
      </c>
      <c r="F4994" s="259" t="s">
        <v>210</v>
      </c>
      <c r="G4994" s="259" t="s">
        <v>50</v>
      </c>
      <c r="H4994" s="306">
        <v>0</v>
      </c>
      <c r="I4994" s="306">
        <v>0</v>
      </c>
      <c r="J4994" s="306">
        <v>0</v>
      </c>
      <c r="K4994" s="306">
        <v>0</v>
      </c>
      <c r="L4994" s="306">
        <v>0</v>
      </c>
      <c r="M4994" s="306">
        <v>0</v>
      </c>
      <c r="N4994" s="306">
        <v>0</v>
      </c>
    </row>
    <row r="4995" spans="1:14">
      <c r="A4995" s="259" t="s">
        <v>11</v>
      </c>
      <c r="B4995" s="259" t="s">
        <v>25</v>
      </c>
      <c r="C4995" s="259" t="s">
        <v>63</v>
      </c>
      <c r="D4995" s="259" t="s">
        <v>79</v>
      </c>
      <c r="E4995" s="259" t="s">
        <v>79</v>
      </c>
      <c r="F4995" s="259" t="s">
        <v>210</v>
      </c>
      <c r="G4995" s="259" t="s">
        <v>50</v>
      </c>
      <c r="H4995" s="306">
        <v>0</v>
      </c>
      <c r="I4995" s="306">
        <v>0</v>
      </c>
      <c r="J4995" s="306">
        <v>0</v>
      </c>
      <c r="K4995" s="306">
        <v>0</v>
      </c>
      <c r="L4995" s="306">
        <v>0</v>
      </c>
      <c r="M4995" s="306">
        <v>0</v>
      </c>
      <c r="N4995" s="306">
        <v>26.870882630000001</v>
      </c>
    </row>
    <row r="4996" spans="1:14">
      <c r="A4996" s="259" t="s">
        <v>11</v>
      </c>
      <c r="B4996" s="259" t="s">
        <v>25</v>
      </c>
      <c r="C4996" s="259" t="s">
        <v>60</v>
      </c>
      <c r="D4996" s="259" t="s">
        <v>76</v>
      </c>
      <c r="E4996" s="259" t="s">
        <v>207</v>
      </c>
      <c r="F4996" s="259" t="s">
        <v>210</v>
      </c>
      <c r="G4996" s="259" t="s">
        <v>50</v>
      </c>
      <c r="H4996" s="306">
        <v>0</v>
      </c>
      <c r="I4996" s="306">
        <v>0</v>
      </c>
      <c r="J4996" s="306">
        <v>0</v>
      </c>
      <c r="K4996" s="306">
        <v>0</v>
      </c>
      <c r="L4996" s="306">
        <v>0</v>
      </c>
      <c r="M4996" s="306">
        <v>0</v>
      </c>
      <c r="N4996" s="306">
        <v>0</v>
      </c>
    </row>
    <row r="4997" spans="1:14">
      <c r="A4997" s="259" t="s">
        <v>11</v>
      </c>
      <c r="B4997" s="259" t="s">
        <v>25</v>
      </c>
      <c r="C4997" s="259" t="s">
        <v>63</v>
      </c>
      <c r="D4997" s="259" t="s">
        <v>79</v>
      </c>
      <c r="E4997" s="259" t="s">
        <v>208</v>
      </c>
      <c r="F4997" s="259" t="s">
        <v>210</v>
      </c>
      <c r="G4997" s="259" t="s">
        <v>50</v>
      </c>
      <c r="H4997" s="306">
        <v>0</v>
      </c>
      <c r="I4997" s="306">
        <v>0</v>
      </c>
      <c r="J4997" s="306">
        <v>0</v>
      </c>
      <c r="K4997" s="306">
        <v>0</v>
      </c>
      <c r="L4997" s="306">
        <v>0</v>
      </c>
      <c r="M4997" s="306">
        <v>0</v>
      </c>
      <c r="N4997" s="306">
        <v>0</v>
      </c>
    </row>
    <row r="4998" spans="1:14">
      <c r="A4998" s="259" t="s">
        <v>11</v>
      </c>
      <c r="B4998" s="259" t="s">
        <v>25</v>
      </c>
      <c r="C4998" s="259" t="s">
        <v>65</v>
      </c>
      <c r="D4998" s="259" t="s">
        <v>209</v>
      </c>
      <c r="E4998" s="259" t="s">
        <v>80</v>
      </c>
      <c r="F4998" s="259" t="s">
        <v>210</v>
      </c>
      <c r="G4998" s="259" t="s">
        <v>50</v>
      </c>
      <c r="H4998" s="306">
        <v>0</v>
      </c>
      <c r="I4998" s="306">
        <v>0</v>
      </c>
      <c r="J4998" s="306">
        <v>0</v>
      </c>
      <c r="K4998" s="306">
        <v>0</v>
      </c>
      <c r="L4998" s="306">
        <v>0</v>
      </c>
      <c r="M4998" s="306">
        <v>0</v>
      </c>
      <c r="N4998" s="306">
        <v>0</v>
      </c>
    </row>
    <row r="4999" spans="1:14">
      <c r="A4999" s="259" t="s">
        <v>11</v>
      </c>
      <c r="B4999" s="259" t="s">
        <v>25</v>
      </c>
      <c r="C4999" s="259" t="s">
        <v>65</v>
      </c>
      <c r="D4999" s="259" t="s">
        <v>209</v>
      </c>
      <c r="E4999" s="259" t="s">
        <v>81</v>
      </c>
      <c r="F4999" s="259" t="s">
        <v>210</v>
      </c>
      <c r="G4999" s="259" t="s">
        <v>50</v>
      </c>
      <c r="H4999" s="306">
        <v>0</v>
      </c>
      <c r="I4999" s="306">
        <v>0</v>
      </c>
      <c r="J4999" s="306">
        <v>0</v>
      </c>
      <c r="K4999" s="306">
        <v>0</v>
      </c>
      <c r="L4999" s="306">
        <v>0</v>
      </c>
      <c r="M4999" s="306">
        <v>0</v>
      </c>
      <c r="N4999" s="306">
        <v>0</v>
      </c>
    </row>
    <row r="5000" spans="1:14">
      <c r="A5000" s="259" t="s">
        <v>11</v>
      </c>
      <c r="B5000" s="259" t="s">
        <v>26</v>
      </c>
      <c r="C5000" s="259" t="s">
        <v>48</v>
      </c>
      <c r="D5000" s="259" t="s">
        <v>48</v>
      </c>
      <c r="E5000" s="259" t="s">
        <v>48</v>
      </c>
      <c r="F5000" s="259" t="s">
        <v>210</v>
      </c>
      <c r="G5000" s="259" t="s">
        <v>50</v>
      </c>
      <c r="H5000" s="306">
        <v>0</v>
      </c>
      <c r="I5000" s="306">
        <v>0</v>
      </c>
      <c r="J5000" s="306">
        <v>0</v>
      </c>
      <c r="K5000" s="306">
        <v>0</v>
      </c>
      <c r="L5000" s="306">
        <v>0</v>
      </c>
      <c r="M5000" s="306">
        <v>0</v>
      </c>
      <c r="N5000" s="306">
        <v>0</v>
      </c>
    </row>
    <row r="5001" spans="1:14">
      <c r="A5001" s="259" t="s">
        <v>11</v>
      </c>
      <c r="B5001" s="259" t="s">
        <v>26</v>
      </c>
      <c r="C5001" s="259" t="s">
        <v>53</v>
      </c>
      <c r="D5001" s="259" t="s">
        <v>53</v>
      </c>
      <c r="E5001" s="259" t="s">
        <v>53</v>
      </c>
      <c r="F5001" s="259" t="s">
        <v>210</v>
      </c>
      <c r="G5001" s="259" t="s">
        <v>50</v>
      </c>
      <c r="H5001" s="306">
        <v>0</v>
      </c>
      <c r="I5001" s="306">
        <v>0</v>
      </c>
      <c r="J5001" s="306">
        <v>0</v>
      </c>
      <c r="K5001" s="306">
        <v>0</v>
      </c>
      <c r="L5001" s="306">
        <v>0</v>
      </c>
      <c r="M5001" s="306">
        <v>0</v>
      </c>
      <c r="N5001" s="306">
        <v>0</v>
      </c>
    </row>
    <row r="5002" spans="1:14">
      <c r="A5002" s="259" t="s">
        <v>11</v>
      </c>
      <c r="B5002" s="259" t="s">
        <v>26</v>
      </c>
      <c r="C5002" s="259" t="s">
        <v>54</v>
      </c>
      <c r="D5002" s="259" t="s">
        <v>54</v>
      </c>
      <c r="E5002" s="259" t="s">
        <v>54</v>
      </c>
      <c r="F5002" s="259" t="s">
        <v>210</v>
      </c>
      <c r="G5002" s="259" t="s">
        <v>50</v>
      </c>
      <c r="H5002" s="306">
        <v>6101.8458259999998</v>
      </c>
      <c r="I5002" s="306">
        <v>5967.4137929999997</v>
      </c>
      <c r="J5002" s="306">
        <v>4358.3258159999996</v>
      </c>
      <c r="K5002" s="306">
        <v>4786.1289349999997</v>
      </c>
      <c r="L5002" s="306">
        <v>6200.8312150000002</v>
      </c>
      <c r="M5002" s="306">
        <v>3299.5161119999998</v>
      </c>
      <c r="N5002" s="306">
        <v>3243.1868220000001</v>
      </c>
    </row>
    <row r="5003" spans="1:14">
      <c r="A5003" s="259" t="s">
        <v>11</v>
      </c>
      <c r="B5003" s="259" t="s">
        <v>26</v>
      </c>
      <c r="C5003" s="259" t="s">
        <v>55</v>
      </c>
      <c r="D5003" s="259" t="s">
        <v>55</v>
      </c>
      <c r="E5003" s="259" t="s">
        <v>55</v>
      </c>
      <c r="F5003" s="259" t="s">
        <v>210</v>
      </c>
      <c r="G5003" s="259" t="s">
        <v>50</v>
      </c>
      <c r="H5003" s="306">
        <v>44.746352000000002</v>
      </c>
      <c r="I5003" s="306">
        <v>0</v>
      </c>
      <c r="J5003" s="306">
        <v>0</v>
      </c>
      <c r="K5003" s="306">
        <v>0</v>
      </c>
      <c r="L5003" s="306">
        <v>0</v>
      </c>
      <c r="M5003" s="306">
        <v>0</v>
      </c>
      <c r="N5003" s="306">
        <v>0</v>
      </c>
    </row>
    <row r="5004" spans="1:14">
      <c r="A5004" s="259" t="s">
        <v>11</v>
      </c>
      <c r="B5004" s="259" t="s">
        <v>26</v>
      </c>
      <c r="C5004" s="259" t="s">
        <v>56</v>
      </c>
      <c r="D5004" s="259" t="s">
        <v>56</v>
      </c>
      <c r="E5004" s="259" t="s">
        <v>56</v>
      </c>
      <c r="F5004" s="259" t="s">
        <v>210</v>
      </c>
      <c r="G5004" s="259" t="s">
        <v>50</v>
      </c>
      <c r="H5004" s="306">
        <v>0</v>
      </c>
      <c r="I5004" s="306">
        <v>0</v>
      </c>
      <c r="J5004" s="306">
        <v>0</v>
      </c>
      <c r="K5004" s="306">
        <v>0</v>
      </c>
      <c r="L5004" s="306">
        <v>0</v>
      </c>
      <c r="M5004" s="306">
        <v>0</v>
      </c>
      <c r="N5004" s="306">
        <v>0</v>
      </c>
    </row>
    <row r="5005" spans="1:14">
      <c r="A5005" s="259" t="s">
        <v>11</v>
      </c>
      <c r="B5005" s="259" t="s">
        <v>26</v>
      </c>
      <c r="C5005" s="259" t="s">
        <v>57</v>
      </c>
      <c r="D5005" s="259" t="s">
        <v>57</v>
      </c>
      <c r="E5005" s="259" t="s">
        <v>57</v>
      </c>
      <c r="F5005" s="259" t="s">
        <v>210</v>
      </c>
      <c r="G5005" s="259" t="s">
        <v>50</v>
      </c>
      <c r="H5005" s="306">
        <v>0</v>
      </c>
      <c r="I5005" s="306">
        <v>0</v>
      </c>
      <c r="J5005" s="306">
        <v>0</v>
      </c>
      <c r="K5005" s="306">
        <v>0</v>
      </c>
      <c r="L5005" s="306">
        <v>0</v>
      </c>
      <c r="M5005" s="306">
        <v>0</v>
      </c>
      <c r="N5005" s="306">
        <v>0</v>
      </c>
    </row>
    <row r="5006" spans="1:14">
      <c r="A5006" s="259" t="s">
        <v>11</v>
      </c>
      <c r="B5006" s="259" t="s">
        <v>26</v>
      </c>
      <c r="C5006" s="259" t="s">
        <v>58</v>
      </c>
      <c r="D5006" s="259" t="s">
        <v>58</v>
      </c>
      <c r="E5006" s="259" t="s">
        <v>58</v>
      </c>
      <c r="F5006" s="259" t="s">
        <v>210</v>
      </c>
      <c r="G5006" s="259" t="s">
        <v>50</v>
      </c>
      <c r="H5006" s="306">
        <v>0</v>
      </c>
      <c r="I5006" s="306">
        <v>0</v>
      </c>
      <c r="J5006" s="306">
        <v>0</v>
      </c>
      <c r="K5006" s="306">
        <v>0</v>
      </c>
      <c r="L5006" s="306">
        <v>0</v>
      </c>
      <c r="M5006" s="306">
        <v>0</v>
      </c>
      <c r="N5006" s="306">
        <v>0</v>
      </c>
    </row>
    <row r="5007" spans="1:14">
      <c r="A5007" s="259" t="s">
        <v>11</v>
      </c>
      <c r="B5007" s="259" t="s">
        <v>26</v>
      </c>
      <c r="C5007" s="259" t="s">
        <v>59</v>
      </c>
      <c r="D5007" s="259" t="s">
        <v>59</v>
      </c>
      <c r="E5007" s="259" t="s">
        <v>59</v>
      </c>
      <c r="F5007" s="259" t="s">
        <v>210</v>
      </c>
      <c r="G5007" s="259" t="s">
        <v>50</v>
      </c>
      <c r="H5007" s="306">
        <v>8.3611898950000008</v>
      </c>
      <c r="I5007" s="306">
        <v>8.3611931780000006</v>
      </c>
      <c r="J5007" s="306">
        <v>8.361194545</v>
      </c>
      <c r="K5007" s="306">
        <v>8.3611931780000006</v>
      </c>
      <c r="L5007" s="306">
        <v>8.361194545</v>
      </c>
      <c r="M5007" s="306">
        <v>8.3611851250000004</v>
      </c>
      <c r="N5007" s="306">
        <v>8.3611950610000001</v>
      </c>
    </row>
    <row r="5008" spans="1:14">
      <c r="A5008" s="259" t="s">
        <v>11</v>
      </c>
      <c r="B5008" s="259" t="s">
        <v>26</v>
      </c>
      <c r="C5008" s="259" t="s">
        <v>60</v>
      </c>
      <c r="D5008" s="259" t="s">
        <v>60</v>
      </c>
      <c r="E5008" s="259" t="s">
        <v>60</v>
      </c>
      <c r="F5008" s="259" t="s">
        <v>210</v>
      </c>
      <c r="G5008" s="259" t="s">
        <v>50</v>
      </c>
      <c r="H5008" s="306">
        <v>530.61876119999999</v>
      </c>
      <c r="I5008" s="306">
        <v>530.61876119999999</v>
      </c>
      <c r="J5008" s="306">
        <v>530.61876119999999</v>
      </c>
      <c r="K5008" s="306">
        <v>530.61876119999999</v>
      </c>
      <c r="L5008" s="306">
        <v>530.61876119999999</v>
      </c>
      <c r="M5008" s="306">
        <v>530.61876119999999</v>
      </c>
      <c r="N5008" s="306">
        <v>530.61876119999999</v>
      </c>
    </row>
    <row r="5009" spans="1:14">
      <c r="A5009" s="259" t="s">
        <v>11</v>
      </c>
      <c r="B5009" s="259" t="s">
        <v>26</v>
      </c>
      <c r="C5009" s="259" t="s">
        <v>61</v>
      </c>
      <c r="D5009" s="259" t="s">
        <v>61</v>
      </c>
      <c r="E5009" s="259" t="s">
        <v>61</v>
      </c>
      <c r="F5009" s="259" t="s">
        <v>210</v>
      </c>
      <c r="G5009" s="259" t="s">
        <v>50</v>
      </c>
      <c r="H5009" s="306">
        <v>140.4231102</v>
      </c>
      <c r="I5009" s="306">
        <v>140.4231102</v>
      </c>
      <c r="J5009" s="306">
        <v>140.4231102</v>
      </c>
      <c r="K5009" s="306">
        <v>140.4231102</v>
      </c>
      <c r="L5009" s="306">
        <v>140.4231102</v>
      </c>
      <c r="M5009" s="306">
        <v>140.4231102</v>
      </c>
      <c r="N5009" s="306">
        <v>140.4231102</v>
      </c>
    </row>
    <row r="5010" spans="1:14">
      <c r="A5010" s="259" t="s">
        <v>11</v>
      </c>
      <c r="B5010" s="259" t="s">
        <v>26</v>
      </c>
      <c r="C5010" s="259" t="s">
        <v>63</v>
      </c>
      <c r="D5010" s="259" t="s">
        <v>63</v>
      </c>
      <c r="E5010" s="259" t="s">
        <v>63</v>
      </c>
      <c r="F5010" s="259" t="s">
        <v>210</v>
      </c>
      <c r="G5010" s="259" t="s">
        <v>50</v>
      </c>
      <c r="H5010" s="306">
        <v>0</v>
      </c>
      <c r="I5010" s="306">
        <v>0</v>
      </c>
      <c r="J5010" s="306">
        <v>0</v>
      </c>
      <c r="K5010" s="306">
        <v>0</v>
      </c>
      <c r="L5010" s="306">
        <v>0</v>
      </c>
      <c r="M5010" s="306">
        <v>0</v>
      </c>
      <c r="N5010" s="306">
        <v>0</v>
      </c>
    </row>
    <row r="5011" spans="1:14">
      <c r="A5011" s="259" t="s">
        <v>11</v>
      </c>
      <c r="B5011" s="259" t="s">
        <v>26</v>
      </c>
      <c r="C5011" s="259" t="s">
        <v>64</v>
      </c>
      <c r="D5011" s="259" t="s">
        <v>64</v>
      </c>
      <c r="E5011" s="259" t="s">
        <v>64</v>
      </c>
      <c r="F5011" s="259" t="s">
        <v>210</v>
      </c>
      <c r="G5011" s="259" t="s">
        <v>50</v>
      </c>
      <c r="H5011" s="306">
        <v>335.45197960000002</v>
      </c>
      <c r="I5011" s="306">
        <v>324.63598039999999</v>
      </c>
      <c r="J5011" s="306">
        <v>323.35597380000002</v>
      </c>
      <c r="K5011" s="306">
        <v>327.85518200000001</v>
      </c>
      <c r="L5011" s="306">
        <v>331.82318620000001</v>
      </c>
      <c r="M5011" s="306">
        <v>303.79118999999997</v>
      </c>
      <c r="N5011" s="306">
        <v>316.57838240000001</v>
      </c>
    </row>
    <row r="5012" spans="1:14">
      <c r="A5012" s="259" t="s">
        <v>11</v>
      </c>
      <c r="B5012" s="259" t="s">
        <v>26</v>
      </c>
      <c r="C5012" s="259" t="s">
        <v>54</v>
      </c>
      <c r="D5012" s="259" t="s">
        <v>72</v>
      </c>
      <c r="E5012" s="259" t="s">
        <v>72</v>
      </c>
      <c r="F5012" s="259" t="s">
        <v>210</v>
      </c>
      <c r="G5012" s="259" t="s">
        <v>50</v>
      </c>
      <c r="H5012" s="306">
        <v>0</v>
      </c>
      <c r="I5012" s="306">
        <v>0</v>
      </c>
      <c r="J5012" s="306">
        <v>0</v>
      </c>
      <c r="K5012" s="306">
        <v>0</v>
      </c>
      <c r="L5012" s="306">
        <v>0</v>
      </c>
      <c r="M5012" s="306">
        <v>0</v>
      </c>
      <c r="N5012" s="306">
        <v>0</v>
      </c>
    </row>
    <row r="5013" spans="1:14">
      <c r="A5013" s="259" t="s">
        <v>11</v>
      </c>
      <c r="B5013" s="259" t="s">
        <v>26</v>
      </c>
      <c r="C5013" s="259" t="s">
        <v>55</v>
      </c>
      <c r="D5013" s="259" t="s">
        <v>73</v>
      </c>
      <c r="E5013" s="259" t="s">
        <v>73</v>
      </c>
      <c r="F5013" s="259" t="s">
        <v>210</v>
      </c>
      <c r="G5013" s="259" t="s">
        <v>50</v>
      </c>
      <c r="H5013" s="306">
        <v>0</v>
      </c>
      <c r="I5013" s="306">
        <v>0</v>
      </c>
      <c r="J5013" s="306">
        <v>0</v>
      </c>
      <c r="K5013" s="306">
        <v>0</v>
      </c>
      <c r="L5013" s="306">
        <v>0</v>
      </c>
      <c r="M5013" s="306">
        <v>0</v>
      </c>
      <c r="N5013" s="306">
        <v>0</v>
      </c>
    </row>
    <row r="5014" spans="1:14">
      <c r="A5014" s="259" t="s">
        <v>11</v>
      </c>
      <c r="B5014" s="259" t="s">
        <v>26</v>
      </c>
      <c r="C5014" s="259" t="s">
        <v>57</v>
      </c>
      <c r="D5014" s="259" t="s">
        <v>74</v>
      </c>
      <c r="E5014" s="259" t="s">
        <v>74</v>
      </c>
      <c r="F5014" s="259" t="s">
        <v>210</v>
      </c>
      <c r="G5014" s="259" t="s">
        <v>50</v>
      </c>
      <c r="H5014" s="306">
        <v>0</v>
      </c>
      <c r="I5014" s="306">
        <v>0</v>
      </c>
      <c r="J5014" s="306">
        <v>0</v>
      </c>
      <c r="K5014" s="306">
        <v>0</v>
      </c>
      <c r="L5014" s="306">
        <v>0</v>
      </c>
      <c r="M5014" s="306">
        <v>0</v>
      </c>
      <c r="N5014" s="306">
        <v>0</v>
      </c>
    </row>
    <row r="5015" spans="1:14">
      <c r="A5015" s="259" t="s">
        <v>11</v>
      </c>
      <c r="B5015" s="259" t="s">
        <v>26</v>
      </c>
      <c r="C5015" s="259" t="s">
        <v>64</v>
      </c>
      <c r="D5015" s="259" t="s">
        <v>75</v>
      </c>
      <c r="E5015" s="259" t="s">
        <v>75</v>
      </c>
      <c r="F5015" s="259" t="s">
        <v>210</v>
      </c>
      <c r="G5015" s="259" t="s">
        <v>50</v>
      </c>
      <c r="H5015" s="306">
        <v>0</v>
      </c>
      <c r="I5015" s="306">
        <v>0</v>
      </c>
      <c r="J5015" s="306">
        <v>0</v>
      </c>
      <c r="K5015" s="306">
        <v>0</v>
      </c>
      <c r="L5015" s="306">
        <v>0</v>
      </c>
      <c r="M5015" s="306">
        <v>0</v>
      </c>
      <c r="N5015" s="306">
        <v>0</v>
      </c>
    </row>
    <row r="5016" spans="1:14">
      <c r="A5016" s="259" t="s">
        <v>11</v>
      </c>
      <c r="B5016" s="259" t="s">
        <v>26</v>
      </c>
      <c r="C5016" s="259" t="s">
        <v>60</v>
      </c>
      <c r="D5016" s="259" t="s">
        <v>76</v>
      </c>
      <c r="E5016" s="259" t="s">
        <v>76</v>
      </c>
      <c r="F5016" s="259" t="s">
        <v>210</v>
      </c>
      <c r="G5016" s="259" t="s">
        <v>50</v>
      </c>
      <c r="H5016" s="306">
        <v>0</v>
      </c>
      <c r="I5016" s="306">
        <v>0</v>
      </c>
      <c r="J5016" s="306">
        <v>0</v>
      </c>
      <c r="K5016" s="306">
        <v>0</v>
      </c>
      <c r="L5016" s="306">
        <v>0</v>
      </c>
      <c r="M5016" s="306">
        <v>0</v>
      </c>
      <c r="N5016" s="306">
        <v>10503.57141</v>
      </c>
    </row>
    <row r="5017" spans="1:14">
      <c r="A5017" s="259" t="s">
        <v>11</v>
      </c>
      <c r="B5017" s="259" t="s">
        <v>26</v>
      </c>
      <c r="C5017" s="259" t="s">
        <v>61</v>
      </c>
      <c r="D5017" s="259" t="s">
        <v>77</v>
      </c>
      <c r="E5017" s="259" t="s">
        <v>77</v>
      </c>
      <c r="F5017" s="259" t="s">
        <v>210</v>
      </c>
      <c r="G5017" s="259" t="s">
        <v>50</v>
      </c>
      <c r="H5017" s="306">
        <v>0</v>
      </c>
      <c r="I5017" s="306">
        <v>0</v>
      </c>
      <c r="J5017" s="306">
        <v>0</v>
      </c>
      <c r="K5017" s="306">
        <v>0</v>
      </c>
      <c r="L5017" s="306">
        <v>0</v>
      </c>
      <c r="M5017" s="306">
        <v>0</v>
      </c>
      <c r="N5017" s="306">
        <v>0</v>
      </c>
    </row>
    <row r="5018" spans="1:14">
      <c r="A5018" s="259" t="s">
        <v>11</v>
      </c>
      <c r="B5018" s="259" t="s">
        <v>26</v>
      </c>
      <c r="C5018" s="259" t="s">
        <v>62</v>
      </c>
      <c r="D5018" s="259" t="s">
        <v>78</v>
      </c>
      <c r="E5018" s="259" t="s">
        <v>78</v>
      </c>
      <c r="F5018" s="259" t="s">
        <v>210</v>
      </c>
      <c r="G5018" s="259" t="s">
        <v>50</v>
      </c>
      <c r="H5018" s="306">
        <v>669.09929199999999</v>
      </c>
      <c r="I5018" s="306">
        <v>1765.455359</v>
      </c>
      <c r="J5018" s="306">
        <v>5971.446191</v>
      </c>
      <c r="K5018" s="306">
        <v>5971.446191</v>
      </c>
      <c r="L5018" s="306">
        <v>5971.446191</v>
      </c>
      <c r="M5018" s="306">
        <v>5971.446191</v>
      </c>
      <c r="N5018" s="306">
        <v>5971.446191</v>
      </c>
    </row>
    <row r="5019" spans="1:14">
      <c r="A5019" s="259" t="s">
        <v>11</v>
      </c>
      <c r="B5019" s="259" t="s">
        <v>26</v>
      </c>
      <c r="C5019" s="259" t="s">
        <v>63</v>
      </c>
      <c r="D5019" s="259" t="s">
        <v>79</v>
      </c>
      <c r="E5019" s="259" t="s">
        <v>79</v>
      </c>
      <c r="F5019" s="259" t="s">
        <v>210</v>
      </c>
      <c r="G5019" s="259" t="s">
        <v>50</v>
      </c>
      <c r="H5019" s="306">
        <v>0</v>
      </c>
      <c r="I5019" s="306">
        <v>0</v>
      </c>
      <c r="J5019" s="306">
        <v>0</v>
      </c>
      <c r="K5019" s="306">
        <v>0</v>
      </c>
      <c r="L5019" s="306">
        <v>0</v>
      </c>
      <c r="M5019" s="306">
        <v>0</v>
      </c>
      <c r="N5019" s="306">
        <v>0</v>
      </c>
    </row>
    <row r="5020" spans="1:14">
      <c r="A5020" s="259" t="s">
        <v>11</v>
      </c>
      <c r="B5020" s="259" t="s">
        <v>26</v>
      </c>
      <c r="C5020" s="259" t="s">
        <v>60</v>
      </c>
      <c r="D5020" s="259" t="s">
        <v>76</v>
      </c>
      <c r="E5020" s="259" t="s">
        <v>207</v>
      </c>
      <c r="F5020" s="259" t="s">
        <v>210</v>
      </c>
      <c r="G5020" s="259" t="s">
        <v>50</v>
      </c>
      <c r="H5020" s="306">
        <v>0</v>
      </c>
      <c r="I5020" s="306">
        <v>0</v>
      </c>
      <c r="J5020" s="306">
        <v>0</v>
      </c>
      <c r="K5020" s="306">
        <v>0</v>
      </c>
      <c r="L5020" s="306">
        <v>0</v>
      </c>
      <c r="M5020" s="306">
        <v>0</v>
      </c>
      <c r="N5020" s="306">
        <v>4141.9773429999996</v>
      </c>
    </row>
    <row r="5021" spans="1:14">
      <c r="A5021" s="259" t="s">
        <v>11</v>
      </c>
      <c r="B5021" s="259" t="s">
        <v>26</v>
      </c>
      <c r="C5021" s="259" t="s">
        <v>63</v>
      </c>
      <c r="D5021" s="259" t="s">
        <v>79</v>
      </c>
      <c r="E5021" s="259" t="s">
        <v>208</v>
      </c>
      <c r="F5021" s="259" t="s">
        <v>210</v>
      </c>
      <c r="G5021" s="259" t="s">
        <v>50</v>
      </c>
      <c r="H5021" s="306">
        <v>0</v>
      </c>
      <c r="I5021" s="306">
        <v>0</v>
      </c>
      <c r="J5021" s="306">
        <v>0</v>
      </c>
      <c r="K5021" s="306">
        <v>0</v>
      </c>
      <c r="L5021" s="306">
        <v>0</v>
      </c>
      <c r="M5021" s="306">
        <v>0</v>
      </c>
      <c r="N5021" s="306">
        <v>1698.249041</v>
      </c>
    </row>
    <row r="5022" spans="1:14">
      <c r="A5022" s="259" t="s">
        <v>11</v>
      </c>
      <c r="B5022" s="259" t="s">
        <v>26</v>
      </c>
      <c r="C5022" s="259" t="s">
        <v>65</v>
      </c>
      <c r="D5022" s="259" t="s">
        <v>209</v>
      </c>
      <c r="E5022" s="259" t="s">
        <v>80</v>
      </c>
      <c r="F5022" s="259" t="s">
        <v>210</v>
      </c>
      <c r="G5022" s="259" t="s">
        <v>50</v>
      </c>
      <c r="H5022" s="306">
        <v>0</v>
      </c>
      <c r="I5022" s="306">
        <v>0</v>
      </c>
      <c r="J5022" s="306">
        <v>0</v>
      </c>
      <c r="K5022" s="306">
        <v>0</v>
      </c>
      <c r="L5022" s="306">
        <v>0</v>
      </c>
      <c r="M5022" s="306">
        <v>0</v>
      </c>
      <c r="N5022" s="306">
        <v>0</v>
      </c>
    </row>
    <row r="5023" spans="1:14">
      <c r="A5023" s="259" t="s">
        <v>11</v>
      </c>
      <c r="B5023" s="259" t="s">
        <v>26</v>
      </c>
      <c r="C5023" s="259" t="s">
        <v>65</v>
      </c>
      <c r="D5023" s="259" t="s">
        <v>209</v>
      </c>
      <c r="E5023" s="259" t="s">
        <v>81</v>
      </c>
      <c r="F5023" s="259" t="s">
        <v>210</v>
      </c>
      <c r="G5023" s="259" t="s">
        <v>50</v>
      </c>
      <c r="H5023" s="306">
        <v>0</v>
      </c>
      <c r="I5023" s="306">
        <v>0</v>
      </c>
      <c r="J5023" s="306">
        <v>0</v>
      </c>
      <c r="K5023" s="306">
        <v>0</v>
      </c>
      <c r="L5023" s="306">
        <v>0</v>
      </c>
      <c r="M5023" s="306">
        <v>0</v>
      </c>
      <c r="N5023" s="306">
        <v>0</v>
      </c>
    </row>
    <row r="5024" spans="1:14">
      <c r="A5024" s="259" t="s">
        <v>11</v>
      </c>
      <c r="B5024" s="259" t="s">
        <v>27</v>
      </c>
      <c r="C5024" s="259" t="s">
        <v>48</v>
      </c>
      <c r="D5024" s="259" t="s">
        <v>48</v>
      </c>
      <c r="E5024" s="259" t="s">
        <v>48</v>
      </c>
      <c r="F5024" s="259" t="s">
        <v>210</v>
      </c>
      <c r="G5024" s="259" t="s">
        <v>50</v>
      </c>
      <c r="H5024" s="306">
        <v>0</v>
      </c>
      <c r="I5024" s="306">
        <v>0</v>
      </c>
      <c r="J5024" s="306">
        <v>0</v>
      </c>
      <c r="K5024" s="306">
        <v>0</v>
      </c>
      <c r="L5024" s="306">
        <v>0</v>
      </c>
      <c r="M5024" s="306">
        <v>0</v>
      </c>
      <c r="N5024" s="306">
        <v>0</v>
      </c>
    </row>
    <row r="5025" spans="1:14">
      <c r="A5025" s="259" t="s">
        <v>11</v>
      </c>
      <c r="B5025" s="259" t="s">
        <v>27</v>
      </c>
      <c r="C5025" s="259" t="s">
        <v>53</v>
      </c>
      <c r="D5025" s="259" t="s">
        <v>53</v>
      </c>
      <c r="E5025" s="259" t="s">
        <v>53</v>
      </c>
      <c r="F5025" s="259" t="s">
        <v>210</v>
      </c>
      <c r="G5025" s="259" t="s">
        <v>50</v>
      </c>
      <c r="H5025" s="306">
        <v>0</v>
      </c>
      <c r="I5025" s="306">
        <v>0</v>
      </c>
      <c r="J5025" s="306">
        <v>0</v>
      </c>
      <c r="K5025" s="306">
        <v>0</v>
      </c>
      <c r="L5025" s="306">
        <v>0</v>
      </c>
      <c r="M5025" s="306">
        <v>0</v>
      </c>
      <c r="N5025" s="306">
        <v>0</v>
      </c>
    </row>
    <row r="5026" spans="1:14">
      <c r="A5026" s="259" t="s">
        <v>11</v>
      </c>
      <c r="B5026" s="259" t="s">
        <v>27</v>
      </c>
      <c r="C5026" s="259" t="s">
        <v>54</v>
      </c>
      <c r="D5026" s="259" t="s">
        <v>54</v>
      </c>
      <c r="E5026" s="259" t="s">
        <v>54</v>
      </c>
      <c r="F5026" s="259" t="s">
        <v>210</v>
      </c>
      <c r="G5026" s="259" t="s">
        <v>50</v>
      </c>
      <c r="H5026" s="306">
        <v>0</v>
      </c>
      <c r="I5026" s="306">
        <v>0</v>
      </c>
      <c r="J5026" s="306">
        <v>0</v>
      </c>
      <c r="K5026" s="306">
        <v>0</v>
      </c>
      <c r="L5026" s="306">
        <v>0</v>
      </c>
      <c r="M5026" s="306">
        <v>0</v>
      </c>
      <c r="N5026" s="306">
        <v>0</v>
      </c>
    </row>
    <row r="5027" spans="1:14">
      <c r="A5027" s="259" t="s">
        <v>11</v>
      </c>
      <c r="B5027" s="259" t="s">
        <v>27</v>
      </c>
      <c r="C5027" s="259" t="s">
        <v>55</v>
      </c>
      <c r="D5027" s="259" t="s">
        <v>55</v>
      </c>
      <c r="E5027" s="259" t="s">
        <v>55</v>
      </c>
      <c r="F5027" s="259" t="s">
        <v>210</v>
      </c>
      <c r="G5027" s="259" t="s">
        <v>50</v>
      </c>
      <c r="H5027" s="306">
        <v>0</v>
      </c>
      <c r="I5027" s="306">
        <v>0</v>
      </c>
      <c r="J5027" s="306">
        <v>0</v>
      </c>
      <c r="K5027" s="306">
        <v>0</v>
      </c>
      <c r="L5027" s="306">
        <v>0</v>
      </c>
      <c r="M5027" s="306">
        <v>0</v>
      </c>
      <c r="N5027" s="306">
        <v>0</v>
      </c>
    </row>
    <row r="5028" spans="1:14">
      <c r="A5028" s="259" t="s">
        <v>11</v>
      </c>
      <c r="B5028" s="259" t="s">
        <v>27</v>
      </c>
      <c r="C5028" s="259" t="s">
        <v>56</v>
      </c>
      <c r="D5028" s="259" t="s">
        <v>56</v>
      </c>
      <c r="E5028" s="259" t="s">
        <v>56</v>
      </c>
      <c r="F5028" s="259" t="s">
        <v>210</v>
      </c>
      <c r="G5028" s="259" t="s">
        <v>50</v>
      </c>
      <c r="H5028" s="306">
        <v>0</v>
      </c>
      <c r="I5028" s="306">
        <v>0</v>
      </c>
      <c r="J5028" s="306">
        <v>0</v>
      </c>
      <c r="K5028" s="306">
        <v>0</v>
      </c>
      <c r="L5028" s="306">
        <v>0</v>
      </c>
      <c r="M5028" s="306">
        <v>0</v>
      </c>
      <c r="N5028" s="306">
        <v>0</v>
      </c>
    </row>
    <row r="5029" spans="1:14">
      <c r="A5029" s="259" t="s">
        <v>11</v>
      </c>
      <c r="B5029" s="259" t="s">
        <v>27</v>
      </c>
      <c r="C5029" s="259" t="s">
        <v>57</v>
      </c>
      <c r="D5029" s="259" t="s">
        <v>57</v>
      </c>
      <c r="E5029" s="259" t="s">
        <v>57</v>
      </c>
      <c r="F5029" s="259" t="s">
        <v>210</v>
      </c>
      <c r="G5029" s="259" t="s">
        <v>50</v>
      </c>
      <c r="H5029" s="306">
        <v>0</v>
      </c>
      <c r="I5029" s="306">
        <v>0</v>
      </c>
      <c r="J5029" s="306">
        <v>0</v>
      </c>
      <c r="K5029" s="306">
        <v>0</v>
      </c>
      <c r="L5029" s="306">
        <v>0</v>
      </c>
      <c r="M5029" s="306">
        <v>0</v>
      </c>
      <c r="N5029" s="306">
        <v>0</v>
      </c>
    </row>
    <row r="5030" spans="1:14">
      <c r="A5030" s="259" t="s">
        <v>11</v>
      </c>
      <c r="B5030" s="259" t="s">
        <v>27</v>
      </c>
      <c r="C5030" s="259" t="s">
        <v>58</v>
      </c>
      <c r="D5030" s="259" t="s">
        <v>58</v>
      </c>
      <c r="E5030" s="259" t="s">
        <v>58</v>
      </c>
      <c r="F5030" s="259" t="s">
        <v>210</v>
      </c>
      <c r="G5030" s="259" t="s">
        <v>50</v>
      </c>
      <c r="H5030" s="306">
        <v>0</v>
      </c>
      <c r="I5030" s="306">
        <v>0</v>
      </c>
      <c r="J5030" s="306">
        <v>0</v>
      </c>
      <c r="K5030" s="306">
        <v>0</v>
      </c>
      <c r="L5030" s="306">
        <v>0</v>
      </c>
      <c r="M5030" s="306">
        <v>0</v>
      </c>
      <c r="N5030" s="306">
        <v>0</v>
      </c>
    </row>
    <row r="5031" spans="1:14">
      <c r="A5031" s="259" t="s">
        <v>11</v>
      </c>
      <c r="B5031" s="259" t="s">
        <v>27</v>
      </c>
      <c r="C5031" s="259" t="s">
        <v>59</v>
      </c>
      <c r="D5031" s="259" t="s">
        <v>59</v>
      </c>
      <c r="E5031" s="259" t="s">
        <v>59</v>
      </c>
      <c r="F5031" s="259" t="s">
        <v>210</v>
      </c>
      <c r="G5031" s="259" t="s">
        <v>50</v>
      </c>
      <c r="H5031" s="306">
        <v>1267.8717710000001</v>
      </c>
      <c r="I5031" s="306">
        <v>1267.8717750000001</v>
      </c>
      <c r="J5031" s="306">
        <v>1267.8717710000001</v>
      </c>
      <c r="K5031" s="306">
        <v>1267.871776</v>
      </c>
      <c r="L5031" s="306">
        <v>1267.871789</v>
      </c>
      <c r="M5031" s="306">
        <v>1267.8717939999999</v>
      </c>
      <c r="N5031" s="306">
        <v>1267.8717859999999</v>
      </c>
    </row>
    <row r="5032" spans="1:14">
      <c r="A5032" s="259" t="s">
        <v>11</v>
      </c>
      <c r="B5032" s="259" t="s">
        <v>27</v>
      </c>
      <c r="C5032" s="259" t="s">
        <v>60</v>
      </c>
      <c r="D5032" s="259" t="s">
        <v>60</v>
      </c>
      <c r="E5032" s="259" t="s">
        <v>60</v>
      </c>
      <c r="F5032" s="259" t="s">
        <v>210</v>
      </c>
      <c r="G5032" s="259" t="s">
        <v>50</v>
      </c>
      <c r="H5032" s="306">
        <v>282.81551159999998</v>
      </c>
      <c r="I5032" s="306">
        <v>463.95268249999998</v>
      </c>
      <c r="J5032" s="306">
        <v>463.95268249999998</v>
      </c>
      <c r="K5032" s="306">
        <v>463.95268249999998</v>
      </c>
      <c r="L5032" s="306">
        <v>463.95268249999998</v>
      </c>
      <c r="M5032" s="306">
        <v>463.95268249999998</v>
      </c>
      <c r="N5032" s="306">
        <v>463.95268249999998</v>
      </c>
    </row>
    <row r="5033" spans="1:14">
      <c r="A5033" s="259" t="s">
        <v>11</v>
      </c>
      <c r="B5033" s="259" t="s">
        <v>27</v>
      </c>
      <c r="C5033" s="259" t="s">
        <v>61</v>
      </c>
      <c r="D5033" s="259" t="s">
        <v>61</v>
      </c>
      <c r="E5033" s="259" t="s">
        <v>61</v>
      </c>
      <c r="F5033" s="259" t="s">
        <v>210</v>
      </c>
      <c r="G5033" s="259" t="s">
        <v>50</v>
      </c>
      <c r="H5033" s="306">
        <v>462.30657880000001</v>
      </c>
      <c r="I5033" s="306">
        <v>462.30657880000001</v>
      </c>
      <c r="J5033" s="306">
        <v>462.30657880000001</v>
      </c>
      <c r="K5033" s="306">
        <v>462.30657880000001</v>
      </c>
      <c r="L5033" s="306">
        <v>462.30657880000001</v>
      </c>
      <c r="M5033" s="306">
        <v>462.30657880000001</v>
      </c>
      <c r="N5033" s="306">
        <v>462.30657880000001</v>
      </c>
    </row>
    <row r="5034" spans="1:14">
      <c r="A5034" s="259" t="s">
        <v>11</v>
      </c>
      <c r="B5034" s="259" t="s">
        <v>27</v>
      </c>
      <c r="C5034" s="259" t="s">
        <v>63</v>
      </c>
      <c r="D5034" s="259" t="s">
        <v>63</v>
      </c>
      <c r="E5034" s="259" t="s">
        <v>63</v>
      </c>
      <c r="F5034" s="259" t="s">
        <v>210</v>
      </c>
      <c r="G5034" s="259" t="s">
        <v>50</v>
      </c>
      <c r="H5034" s="306">
        <v>0</v>
      </c>
      <c r="I5034" s="306">
        <v>0</v>
      </c>
      <c r="J5034" s="306">
        <v>0</v>
      </c>
      <c r="K5034" s="306">
        <v>0</v>
      </c>
      <c r="L5034" s="306">
        <v>0</v>
      </c>
      <c r="M5034" s="306">
        <v>0</v>
      </c>
      <c r="N5034" s="306">
        <v>0</v>
      </c>
    </row>
    <row r="5035" spans="1:14">
      <c r="A5035" s="259" t="s">
        <v>11</v>
      </c>
      <c r="B5035" s="259" t="s">
        <v>27</v>
      </c>
      <c r="C5035" s="259" t="s">
        <v>64</v>
      </c>
      <c r="D5035" s="259" t="s">
        <v>64</v>
      </c>
      <c r="E5035" s="259" t="s">
        <v>64</v>
      </c>
      <c r="F5035" s="259" t="s">
        <v>210</v>
      </c>
      <c r="G5035" s="259" t="s">
        <v>50</v>
      </c>
      <c r="H5035" s="306">
        <v>179.0531508</v>
      </c>
      <c r="I5035" s="306">
        <v>23.53314954</v>
      </c>
      <c r="J5035" s="306">
        <v>23.533149829999999</v>
      </c>
      <c r="K5035" s="306">
        <v>23.533149739999999</v>
      </c>
      <c r="L5035" s="306">
        <v>23.43064618</v>
      </c>
      <c r="M5035" s="306">
        <v>23.533147280000001</v>
      </c>
      <c r="N5035" s="306">
        <v>23.53314597</v>
      </c>
    </row>
    <row r="5036" spans="1:14">
      <c r="A5036" s="259" t="s">
        <v>11</v>
      </c>
      <c r="B5036" s="259" t="s">
        <v>27</v>
      </c>
      <c r="C5036" s="259" t="s">
        <v>54</v>
      </c>
      <c r="D5036" s="259" t="s">
        <v>72</v>
      </c>
      <c r="E5036" s="259" t="s">
        <v>72</v>
      </c>
      <c r="F5036" s="259" t="s">
        <v>210</v>
      </c>
      <c r="G5036" s="259" t="s">
        <v>50</v>
      </c>
      <c r="H5036" s="306">
        <v>0</v>
      </c>
      <c r="I5036" s="306">
        <v>0</v>
      </c>
      <c r="J5036" s="306">
        <v>0</v>
      </c>
      <c r="K5036" s="306">
        <v>0</v>
      </c>
      <c r="L5036" s="306">
        <v>0</v>
      </c>
      <c r="M5036" s="306">
        <v>0</v>
      </c>
      <c r="N5036" s="306">
        <v>0</v>
      </c>
    </row>
    <row r="5037" spans="1:14">
      <c r="A5037" s="259" t="s">
        <v>11</v>
      </c>
      <c r="B5037" s="259" t="s">
        <v>27</v>
      </c>
      <c r="C5037" s="259" t="s">
        <v>55</v>
      </c>
      <c r="D5037" s="259" t="s">
        <v>73</v>
      </c>
      <c r="E5037" s="259" t="s">
        <v>73</v>
      </c>
      <c r="F5037" s="259" t="s">
        <v>210</v>
      </c>
      <c r="G5037" s="259" t="s">
        <v>50</v>
      </c>
      <c r="H5037" s="306">
        <v>0</v>
      </c>
      <c r="I5037" s="306">
        <v>0</v>
      </c>
      <c r="J5037" s="306">
        <v>0</v>
      </c>
      <c r="K5037" s="306">
        <v>0</v>
      </c>
      <c r="L5037" s="306">
        <v>0</v>
      </c>
      <c r="M5037" s="306">
        <v>0</v>
      </c>
      <c r="N5037" s="306">
        <v>0</v>
      </c>
    </row>
    <row r="5038" spans="1:14">
      <c r="A5038" s="259" t="s">
        <v>11</v>
      </c>
      <c r="B5038" s="259" t="s">
        <v>27</v>
      </c>
      <c r="C5038" s="259" t="s">
        <v>57</v>
      </c>
      <c r="D5038" s="259" t="s">
        <v>74</v>
      </c>
      <c r="E5038" s="259" t="s">
        <v>74</v>
      </c>
      <c r="F5038" s="259" t="s">
        <v>210</v>
      </c>
      <c r="G5038" s="259" t="s">
        <v>50</v>
      </c>
      <c r="H5038" s="306">
        <v>0</v>
      </c>
      <c r="I5038" s="306">
        <v>0</v>
      </c>
      <c r="J5038" s="306">
        <v>0</v>
      </c>
      <c r="K5038" s="306">
        <v>0</v>
      </c>
      <c r="L5038" s="306">
        <v>0</v>
      </c>
      <c r="M5038" s="306">
        <v>0</v>
      </c>
      <c r="N5038" s="306">
        <v>0</v>
      </c>
    </row>
    <row r="5039" spans="1:14">
      <c r="A5039" s="259" t="s">
        <v>11</v>
      </c>
      <c r="B5039" s="259" t="s">
        <v>27</v>
      </c>
      <c r="C5039" s="259" t="s">
        <v>64</v>
      </c>
      <c r="D5039" s="259" t="s">
        <v>75</v>
      </c>
      <c r="E5039" s="259" t="s">
        <v>75</v>
      </c>
      <c r="F5039" s="259" t="s">
        <v>210</v>
      </c>
      <c r="G5039" s="259" t="s">
        <v>50</v>
      </c>
      <c r="H5039" s="306">
        <v>0</v>
      </c>
      <c r="I5039" s="306">
        <v>0</v>
      </c>
      <c r="J5039" s="306">
        <v>0</v>
      </c>
      <c r="K5039" s="306">
        <v>0</v>
      </c>
      <c r="L5039" s="306">
        <v>0</v>
      </c>
      <c r="M5039" s="306">
        <v>0</v>
      </c>
      <c r="N5039" s="306">
        <v>0</v>
      </c>
    </row>
    <row r="5040" spans="1:14">
      <c r="A5040" s="259" t="s">
        <v>11</v>
      </c>
      <c r="B5040" s="259" t="s">
        <v>27</v>
      </c>
      <c r="C5040" s="259" t="s">
        <v>60</v>
      </c>
      <c r="D5040" s="259" t="s">
        <v>76</v>
      </c>
      <c r="E5040" s="259" t="s">
        <v>76</v>
      </c>
      <c r="F5040" s="259" t="s">
        <v>210</v>
      </c>
      <c r="G5040" s="259" t="s">
        <v>50</v>
      </c>
      <c r="H5040" s="306">
        <v>0</v>
      </c>
      <c r="I5040" s="306">
        <v>0</v>
      </c>
      <c r="J5040" s="306">
        <v>0</v>
      </c>
      <c r="K5040" s="306">
        <v>0</v>
      </c>
      <c r="L5040" s="306">
        <v>0</v>
      </c>
      <c r="M5040" s="306">
        <v>0</v>
      </c>
      <c r="N5040" s="306">
        <v>0</v>
      </c>
    </row>
    <row r="5041" spans="1:14">
      <c r="A5041" s="259" t="s">
        <v>11</v>
      </c>
      <c r="B5041" s="259" t="s">
        <v>27</v>
      </c>
      <c r="C5041" s="259" t="s">
        <v>61</v>
      </c>
      <c r="D5041" s="259" t="s">
        <v>77</v>
      </c>
      <c r="E5041" s="259" t="s">
        <v>77</v>
      </c>
      <c r="F5041" s="259" t="s">
        <v>210</v>
      </c>
      <c r="G5041" s="259" t="s">
        <v>50</v>
      </c>
      <c r="H5041" s="306">
        <v>0</v>
      </c>
      <c r="I5041" s="306">
        <v>0</v>
      </c>
      <c r="J5041" s="306">
        <v>10909.05315</v>
      </c>
      <c r="K5041" s="306">
        <v>14065.61729</v>
      </c>
      <c r="L5041" s="306">
        <v>23892.688849999999</v>
      </c>
      <c r="M5041" s="306">
        <v>24488.2997</v>
      </c>
      <c r="N5041" s="306">
        <v>24488.2997</v>
      </c>
    </row>
    <row r="5042" spans="1:14">
      <c r="A5042" s="259" t="s">
        <v>11</v>
      </c>
      <c r="B5042" s="259" t="s">
        <v>27</v>
      </c>
      <c r="C5042" s="259" t="s">
        <v>62</v>
      </c>
      <c r="D5042" s="259" t="s">
        <v>78</v>
      </c>
      <c r="E5042" s="259" t="s">
        <v>78</v>
      </c>
      <c r="F5042" s="259" t="s">
        <v>210</v>
      </c>
      <c r="G5042" s="259" t="s">
        <v>50</v>
      </c>
      <c r="H5042" s="306">
        <v>0</v>
      </c>
      <c r="I5042" s="306">
        <v>0</v>
      </c>
      <c r="J5042" s="306">
        <v>0</v>
      </c>
      <c r="K5042" s="306">
        <v>0</v>
      </c>
      <c r="L5042" s="306">
        <v>0</v>
      </c>
      <c r="M5042" s="306">
        <v>0</v>
      </c>
      <c r="N5042" s="306">
        <v>0</v>
      </c>
    </row>
    <row r="5043" spans="1:14">
      <c r="A5043" s="259" t="s">
        <v>11</v>
      </c>
      <c r="B5043" s="259" t="s">
        <v>27</v>
      </c>
      <c r="C5043" s="259" t="s">
        <v>63</v>
      </c>
      <c r="D5043" s="259" t="s">
        <v>79</v>
      </c>
      <c r="E5043" s="259" t="s">
        <v>79</v>
      </c>
      <c r="F5043" s="259" t="s">
        <v>210</v>
      </c>
      <c r="G5043" s="259" t="s">
        <v>50</v>
      </c>
      <c r="H5043" s="306">
        <v>0</v>
      </c>
      <c r="I5043" s="306">
        <v>0</v>
      </c>
      <c r="J5043" s="306">
        <v>0</v>
      </c>
      <c r="K5043" s="306">
        <v>0</v>
      </c>
      <c r="L5043" s="306">
        <v>0</v>
      </c>
      <c r="M5043" s="306">
        <v>0</v>
      </c>
      <c r="N5043" s="306">
        <v>0</v>
      </c>
    </row>
    <row r="5044" spans="1:14">
      <c r="A5044" s="259" t="s">
        <v>11</v>
      </c>
      <c r="B5044" s="259" t="s">
        <v>27</v>
      </c>
      <c r="C5044" s="259" t="s">
        <v>60</v>
      </c>
      <c r="D5044" s="259" t="s">
        <v>76</v>
      </c>
      <c r="E5044" s="259" t="s">
        <v>207</v>
      </c>
      <c r="F5044" s="259" t="s">
        <v>210</v>
      </c>
      <c r="G5044" s="259" t="s">
        <v>50</v>
      </c>
      <c r="H5044" s="306">
        <v>0</v>
      </c>
      <c r="I5044" s="306">
        <v>0</v>
      </c>
      <c r="J5044" s="306">
        <v>0</v>
      </c>
      <c r="K5044" s="306">
        <v>0</v>
      </c>
      <c r="L5044" s="306">
        <v>181.13717149999999</v>
      </c>
      <c r="M5044" s="306">
        <v>4411.7025750000003</v>
      </c>
      <c r="N5044" s="306">
        <v>4493.4271429999999</v>
      </c>
    </row>
    <row r="5045" spans="1:14">
      <c r="A5045" s="259" t="s">
        <v>11</v>
      </c>
      <c r="B5045" s="259" t="s">
        <v>27</v>
      </c>
      <c r="C5045" s="259" t="s">
        <v>63</v>
      </c>
      <c r="D5045" s="259" t="s">
        <v>79</v>
      </c>
      <c r="E5045" s="259" t="s">
        <v>208</v>
      </c>
      <c r="F5045" s="259" t="s">
        <v>210</v>
      </c>
      <c r="G5045" s="259" t="s">
        <v>50</v>
      </c>
      <c r="H5045" s="306">
        <v>0</v>
      </c>
      <c r="I5045" s="306">
        <v>0</v>
      </c>
      <c r="J5045" s="306">
        <v>0</v>
      </c>
      <c r="K5045" s="306">
        <v>0</v>
      </c>
      <c r="L5045" s="306">
        <v>58.530674050000002</v>
      </c>
      <c r="M5045" s="306">
        <v>800.32069360000003</v>
      </c>
      <c r="N5045" s="306">
        <v>1200.15786</v>
      </c>
    </row>
    <row r="5046" spans="1:14">
      <c r="A5046" s="259" t="s">
        <v>11</v>
      </c>
      <c r="B5046" s="259" t="s">
        <v>27</v>
      </c>
      <c r="C5046" s="259" t="s">
        <v>65</v>
      </c>
      <c r="D5046" s="259" t="s">
        <v>209</v>
      </c>
      <c r="E5046" s="259" t="s">
        <v>80</v>
      </c>
      <c r="F5046" s="259" t="s">
        <v>210</v>
      </c>
      <c r="G5046" s="259" t="s">
        <v>50</v>
      </c>
      <c r="H5046" s="306">
        <v>0</v>
      </c>
      <c r="I5046" s="306">
        <v>0</v>
      </c>
      <c r="J5046" s="306">
        <v>0</v>
      </c>
      <c r="K5046" s="306">
        <v>0</v>
      </c>
      <c r="L5046" s="306">
        <v>0</v>
      </c>
      <c r="M5046" s="306">
        <v>0</v>
      </c>
      <c r="N5046" s="306">
        <v>0</v>
      </c>
    </row>
    <row r="5047" spans="1:14">
      <c r="A5047" s="259" t="s">
        <v>11</v>
      </c>
      <c r="B5047" s="259" t="s">
        <v>27</v>
      </c>
      <c r="C5047" s="259" t="s">
        <v>65</v>
      </c>
      <c r="D5047" s="259" t="s">
        <v>209</v>
      </c>
      <c r="E5047" s="259" t="s">
        <v>81</v>
      </c>
      <c r="F5047" s="259" t="s">
        <v>210</v>
      </c>
      <c r="G5047" s="259" t="s">
        <v>50</v>
      </c>
      <c r="H5047" s="306">
        <v>0</v>
      </c>
      <c r="I5047" s="306">
        <v>0</v>
      </c>
      <c r="J5047" s="306">
        <v>0</v>
      </c>
      <c r="K5047" s="306">
        <v>0</v>
      </c>
      <c r="L5047" s="306">
        <v>0</v>
      </c>
      <c r="M5047" s="306">
        <v>0</v>
      </c>
      <c r="N5047" s="306">
        <v>0</v>
      </c>
    </row>
    <row r="5048" spans="1:14">
      <c r="A5048" s="259" t="s">
        <v>11</v>
      </c>
      <c r="B5048" s="259" t="s">
        <v>25</v>
      </c>
      <c r="C5048" s="259" t="s">
        <v>67</v>
      </c>
      <c r="D5048" s="259" t="s">
        <v>94</v>
      </c>
      <c r="E5048" s="259">
        <v>122739</v>
      </c>
      <c r="F5048" s="259" t="s">
        <v>210</v>
      </c>
      <c r="G5048" s="259" t="s">
        <v>50</v>
      </c>
      <c r="H5048" s="306">
        <v>10361.349899999999</v>
      </c>
      <c r="I5048" s="306">
        <v>10361.349899999999</v>
      </c>
      <c r="J5048" s="306">
        <v>10361.349899999999</v>
      </c>
      <c r="K5048" s="306">
        <v>10361.349899999999</v>
      </c>
      <c r="L5048" s="306">
        <v>10361.349899999999</v>
      </c>
      <c r="M5048" s="306">
        <v>10361.349899999999</v>
      </c>
      <c r="N5048" s="306">
        <v>10361.349899999999</v>
      </c>
    </row>
    <row r="5049" spans="1:14">
      <c r="A5049" s="259" t="s">
        <v>11</v>
      </c>
      <c r="B5049" s="259" t="s">
        <v>25</v>
      </c>
      <c r="C5049" s="259" t="s">
        <v>67</v>
      </c>
      <c r="D5049" s="259" t="s">
        <v>95</v>
      </c>
      <c r="E5049" s="259">
        <v>122738</v>
      </c>
      <c r="F5049" s="259" t="s">
        <v>210</v>
      </c>
      <c r="G5049" s="259" t="s">
        <v>50</v>
      </c>
      <c r="H5049" s="306">
        <v>0</v>
      </c>
      <c r="I5049" s="306">
        <v>10402.5</v>
      </c>
      <c r="J5049" s="306">
        <v>10402.5</v>
      </c>
      <c r="K5049" s="306">
        <v>10402.5</v>
      </c>
      <c r="L5049" s="306">
        <v>10402.5</v>
      </c>
      <c r="M5049" s="306">
        <v>10402.5</v>
      </c>
      <c r="N5049" s="306">
        <v>10402.5</v>
      </c>
    </row>
    <row r="5050" spans="1:14">
      <c r="A5050" s="259" t="s">
        <v>11</v>
      </c>
      <c r="B5050" s="259" t="s">
        <v>22</v>
      </c>
      <c r="C5050" s="259" t="s">
        <v>67</v>
      </c>
      <c r="D5050" s="259" t="s">
        <v>93</v>
      </c>
      <c r="E5050" s="259">
        <v>4390</v>
      </c>
      <c r="F5050" s="259" t="s">
        <v>210</v>
      </c>
      <c r="G5050" s="259" t="s">
        <v>50</v>
      </c>
      <c r="H5050" s="306">
        <v>0</v>
      </c>
      <c r="I5050" s="306">
        <v>10512</v>
      </c>
      <c r="J5050" s="306">
        <v>10512</v>
      </c>
      <c r="K5050" s="306">
        <v>10512</v>
      </c>
      <c r="L5050" s="306">
        <v>10512</v>
      </c>
      <c r="M5050" s="306">
        <v>10512</v>
      </c>
      <c r="N5050" s="306">
        <v>10512</v>
      </c>
    </row>
    <row r="5051" spans="1:14">
      <c r="A5051" s="259" t="s">
        <v>11</v>
      </c>
      <c r="B5051" s="259" t="s">
        <v>18</v>
      </c>
      <c r="C5051" s="259" t="s">
        <v>67</v>
      </c>
      <c r="D5051" s="259" t="s">
        <v>67</v>
      </c>
      <c r="F5051" s="259" t="s">
        <v>210</v>
      </c>
      <c r="G5051" s="259" t="s">
        <v>50</v>
      </c>
      <c r="H5051" s="306">
        <v>0</v>
      </c>
      <c r="I5051" s="306">
        <v>0</v>
      </c>
      <c r="J5051" s="306">
        <v>0</v>
      </c>
      <c r="K5051" s="306">
        <v>0</v>
      </c>
      <c r="L5051" s="306">
        <v>0</v>
      </c>
      <c r="M5051" s="306">
        <v>0</v>
      </c>
      <c r="N5051" s="306">
        <v>0</v>
      </c>
    </row>
    <row r="5052" spans="1:14">
      <c r="A5052" s="259" t="s">
        <v>11</v>
      </c>
      <c r="B5052" s="259" t="s">
        <v>19</v>
      </c>
      <c r="C5052" s="259" t="s">
        <v>67</v>
      </c>
      <c r="D5052" s="259" t="s">
        <v>67</v>
      </c>
      <c r="F5052" s="259" t="s">
        <v>210</v>
      </c>
      <c r="G5052" s="259" t="s">
        <v>50</v>
      </c>
      <c r="H5052" s="306">
        <v>0</v>
      </c>
      <c r="I5052" s="306">
        <v>0</v>
      </c>
      <c r="J5052" s="306">
        <v>0</v>
      </c>
      <c r="K5052" s="306">
        <v>0</v>
      </c>
      <c r="L5052" s="306">
        <v>0</v>
      </c>
      <c r="M5052" s="306">
        <v>0</v>
      </c>
      <c r="N5052" s="306">
        <v>0</v>
      </c>
    </row>
    <row r="5053" spans="1:14">
      <c r="A5053" s="259" t="s">
        <v>11</v>
      </c>
      <c r="B5053" s="259" t="s">
        <v>20</v>
      </c>
      <c r="C5053" s="259" t="s">
        <v>67</v>
      </c>
      <c r="D5053" s="259" t="s">
        <v>67</v>
      </c>
      <c r="F5053" s="259" t="s">
        <v>210</v>
      </c>
      <c r="G5053" s="259" t="s">
        <v>50</v>
      </c>
      <c r="H5053" s="306">
        <v>0</v>
      </c>
      <c r="I5053" s="306">
        <v>0</v>
      </c>
      <c r="J5053" s="306">
        <v>0</v>
      </c>
      <c r="K5053" s="306">
        <v>0</v>
      </c>
      <c r="L5053" s="306">
        <v>0</v>
      </c>
      <c r="M5053" s="306">
        <v>0</v>
      </c>
      <c r="N5053" s="306">
        <v>0</v>
      </c>
    </row>
    <row r="5054" spans="1:14">
      <c r="A5054" s="259" t="s">
        <v>11</v>
      </c>
      <c r="B5054" s="259" t="s">
        <v>21</v>
      </c>
      <c r="C5054" s="259" t="s">
        <v>67</v>
      </c>
      <c r="D5054" s="259" t="s">
        <v>67</v>
      </c>
      <c r="F5054" s="259" t="s">
        <v>210</v>
      </c>
      <c r="G5054" s="259" t="s">
        <v>50</v>
      </c>
      <c r="H5054" s="306">
        <v>0</v>
      </c>
      <c r="I5054" s="306">
        <v>0</v>
      </c>
      <c r="J5054" s="306">
        <v>0</v>
      </c>
      <c r="K5054" s="306">
        <v>0</v>
      </c>
      <c r="L5054" s="306">
        <v>0</v>
      </c>
      <c r="M5054" s="306">
        <v>0</v>
      </c>
      <c r="N5054" s="306">
        <v>0</v>
      </c>
    </row>
    <row r="5055" spans="1:14">
      <c r="A5055" s="259" t="s">
        <v>11</v>
      </c>
      <c r="B5055" s="259" t="s">
        <v>23</v>
      </c>
      <c r="C5055" s="259" t="s">
        <v>67</v>
      </c>
      <c r="D5055" s="259" t="s">
        <v>67</v>
      </c>
      <c r="F5055" s="259" t="s">
        <v>210</v>
      </c>
      <c r="G5055" s="259" t="s">
        <v>50</v>
      </c>
      <c r="H5055" s="306">
        <v>0</v>
      </c>
      <c r="I5055" s="306">
        <v>0</v>
      </c>
      <c r="J5055" s="306">
        <v>0</v>
      </c>
      <c r="K5055" s="306">
        <v>0</v>
      </c>
      <c r="L5055" s="306">
        <v>0</v>
      </c>
      <c r="M5055" s="306">
        <v>0</v>
      </c>
      <c r="N5055" s="306">
        <v>0</v>
      </c>
    </row>
    <row r="5056" spans="1:14">
      <c r="A5056" s="259" t="s">
        <v>11</v>
      </c>
      <c r="B5056" s="259" t="s">
        <v>24</v>
      </c>
      <c r="C5056" s="259" t="s">
        <v>67</v>
      </c>
      <c r="D5056" s="259" t="s">
        <v>67</v>
      </c>
      <c r="F5056" s="259" t="s">
        <v>210</v>
      </c>
      <c r="G5056" s="259" t="s">
        <v>50</v>
      </c>
      <c r="H5056" s="306">
        <v>0</v>
      </c>
      <c r="I5056" s="306">
        <v>0</v>
      </c>
      <c r="J5056" s="306">
        <v>0</v>
      </c>
      <c r="K5056" s="306">
        <v>0</v>
      </c>
      <c r="L5056" s="306">
        <v>0</v>
      </c>
      <c r="M5056" s="306">
        <v>0</v>
      </c>
      <c r="N5056" s="306">
        <v>0</v>
      </c>
    </row>
    <row r="5057" spans="1:14">
      <c r="A5057" s="259" t="s">
        <v>11</v>
      </c>
      <c r="B5057" s="259" t="s">
        <v>26</v>
      </c>
      <c r="C5057" s="259" t="s">
        <v>67</v>
      </c>
      <c r="D5057" s="259" t="s">
        <v>67</v>
      </c>
      <c r="F5057" s="259" t="s">
        <v>210</v>
      </c>
      <c r="G5057" s="259" t="s">
        <v>50</v>
      </c>
      <c r="H5057" s="306">
        <v>0</v>
      </c>
      <c r="I5057" s="306">
        <v>0</v>
      </c>
      <c r="J5057" s="306">
        <v>0</v>
      </c>
      <c r="K5057" s="306">
        <v>0</v>
      </c>
      <c r="L5057" s="306">
        <v>0</v>
      </c>
      <c r="M5057" s="306">
        <v>0</v>
      </c>
      <c r="N5057" s="306">
        <v>0</v>
      </c>
    </row>
    <row r="5058" spans="1:14">
      <c r="A5058" s="259" t="s">
        <v>11</v>
      </c>
      <c r="B5058" s="259" t="s">
        <v>27</v>
      </c>
      <c r="C5058" s="259" t="s">
        <v>67</v>
      </c>
      <c r="D5058" s="259" t="s">
        <v>67</v>
      </c>
      <c r="F5058" s="259" t="s">
        <v>210</v>
      </c>
      <c r="G5058" s="259" t="s">
        <v>50</v>
      </c>
      <c r="H5058" s="306">
        <v>0</v>
      </c>
      <c r="I5058" s="306">
        <v>0</v>
      </c>
      <c r="J5058" s="306">
        <v>0</v>
      </c>
      <c r="K5058" s="306">
        <v>0</v>
      </c>
      <c r="L5058" s="306">
        <v>0</v>
      </c>
      <c r="M5058" s="306">
        <v>0</v>
      </c>
      <c r="N5058" s="306">
        <v>0</v>
      </c>
    </row>
    <row r="5059" spans="1:14">
      <c r="A5059" s="259" t="s">
        <v>11</v>
      </c>
      <c r="B5059" s="259" t="s">
        <v>28</v>
      </c>
      <c r="C5059" s="259" t="s">
        <v>67</v>
      </c>
      <c r="D5059" s="259" t="s">
        <v>94</v>
      </c>
      <c r="E5059" s="259">
        <v>122739</v>
      </c>
      <c r="F5059" s="259" t="s">
        <v>210</v>
      </c>
      <c r="G5059" s="259" t="s">
        <v>50</v>
      </c>
      <c r="H5059" s="306">
        <v>10361.349899999999</v>
      </c>
      <c r="I5059" s="306">
        <v>10361.349899999999</v>
      </c>
      <c r="J5059" s="306">
        <v>10361.349899999999</v>
      </c>
      <c r="K5059" s="306">
        <v>10361.349899999999</v>
      </c>
      <c r="L5059" s="306">
        <v>10361.349899999999</v>
      </c>
      <c r="M5059" s="306">
        <v>10361.349899999999</v>
      </c>
      <c r="N5059" s="306">
        <v>10361.349899999999</v>
      </c>
    </row>
    <row r="5060" spans="1:14">
      <c r="A5060" s="259" t="s">
        <v>11</v>
      </c>
      <c r="B5060" s="259" t="s">
        <v>28</v>
      </c>
      <c r="C5060" s="259" t="s">
        <v>67</v>
      </c>
      <c r="D5060" s="259" t="s">
        <v>95</v>
      </c>
      <c r="E5060" s="259">
        <v>122738</v>
      </c>
      <c r="F5060" s="259" t="s">
        <v>210</v>
      </c>
      <c r="G5060" s="259" t="s">
        <v>50</v>
      </c>
      <c r="H5060" s="306">
        <v>0</v>
      </c>
      <c r="I5060" s="306">
        <v>10402.5</v>
      </c>
      <c r="J5060" s="306">
        <v>10402.5</v>
      </c>
      <c r="K5060" s="306">
        <v>10402.5</v>
      </c>
      <c r="L5060" s="306">
        <v>10402.5</v>
      </c>
      <c r="M5060" s="306">
        <v>10402.5</v>
      </c>
      <c r="N5060" s="306">
        <v>10402.5</v>
      </c>
    </row>
    <row r="5061" spans="1:14">
      <c r="A5061" s="259" t="s">
        <v>11</v>
      </c>
      <c r="B5061" s="259" t="s">
        <v>28</v>
      </c>
      <c r="C5061" s="259" t="s">
        <v>67</v>
      </c>
      <c r="D5061" s="259" t="s">
        <v>93</v>
      </c>
      <c r="E5061" s="259">
        <v>4390</v>
      </c>
      <c r="F5061" s="259" t="s">
        <v>210</v>
      </c>
      <c r="G5061" s="259" t="s">
        <v>50</v>
      </c>
      <c r="H5061" s="306">
        <v>0</v>
      </c>
      <c r="I5061" s="306">
        <v>10512</v>
      </c>
      <c r="J5061" s="306">
        <v>10512</v>
      </c>
      <c r="K5061" s="306">
        <v>10512</v>
      </c>
      <c r="L5061" s="306">
        <v>10512</v>
      </c>
      <c r="M5061" s="306">
        <v>10512</v>
      </c>
      <c r="N5061" s="306">
        <v>10512</v>
      </c>
    </row>
    <row r="5063" spans="1:14">
      <c r="A5063" s="259" t="s">
        <v>2</v>
      </c>
      <c r="B5063" s="259" t="s">
        <v>43</v>
      </c>
      <c r="C5063" s="259" t="s">
        <v>203</v>
      </c>
      <c r="D5063" s="259" t="s">
        <v>204</v>
      </c>
      <c r="E5063" s="259" t="s">
        <v>205</v>
      </c>
      <c r="F5063" s="259" t="s">
        <v>99</v>
      </c>
      <c r="G5063" s="259" t="s">
        <v>46</v>
      </c>
      <c r="H5063" s="306">
        <v>2025</v>
      </c>
      <c r="I5063" s="306">
        <v>2028</v>
      </c>
      <c r="J5063" s="306">
        <v>2030</v>
      </c>
      <c r="K5063" s="306">
        <v>2032</v>
      </c>
      <c r="L5063" s="306">
        <v>2035</v>
      </c>
      <c r="M5063" s="306">
        <v>2037</v>
      </c>
      <c r="N5063" s="306">
        <v>2040</v>
      </c>
    </row>
    <row r="5064" spans="1:14">
      <c r="A5064" s="259" t="s">
        <v>11</v>
      </c>
      <c r="B5064" s="259" t="s">
        <v>28</v>
      </c>
      <c r="C5064" s="259" t="s">
        <v>48</v>
      </c>
      <c r="D5064" s="259" t="s">
        <v>48</v>
      </c>
      <c r="E5064" s="259" t="s">
        <v>48</v>
      </c>
      <c r="F5064" s="259" t="s">
        <v>206</v>
      </c>
      <c r="G5064" s="259" t="s">
        <v>49</v>
      </c>
      <c r="H5064" s="306">
        <v>2214.3530000000001</v>
      </c>
      <c r="I5064" s="306">
        <v>-2.2737400000000001E-13</v>
      </c>
      <c r="J5064" s="306">
        <v>0</v>
      </c>
      <c r="K5064" s="306">
        <v>0</v>
      </c>
      <c r="L5064" s="306">
        <v>0</v>
      </c>
      <c r="M5064" s="306">
        <v>0</v>
      </c>
      <c r="N5064" s="306">
        <v>0</v>
      </c>
    </row>
    <row r="5065" spans="1:14">
      <c r="A5065" s="259" t="s">
        <v>11</v>
      </c>
      <c r="B5065" s="259" t="s">
        <v>28</v>
      </c>
      <c r="C5065" s="259" t="s">
        <v>53</v>
      </c>
      <c r="D5065" s="259" t="s">
        <v>53</v>
      </c>
      <c r="E5065" s="259" t="s">
        <v>53</v>
      </c>
      <c r="F5065" s="259" t="s">
        <v>206</v>
      </c>
      <c r="G5065" s="259" t="s">
        <v>49</v>
      </c>
      <c r="H5065" s="306">
        <v>0</v>
      </c>
      <c r="I5065" s="306">
        <v>0</v>
      </c>
      <c r="J5065" s="306">
        <v>0</v>
      </c>
      <c r="K5065" s="306">
        <v>0</v>
      </c>
      <c r="L5065" s="306">
        <v>0</v>
      </c>
      <c r="M5065" s="306">
        <v>0</v>
      </c>
      <c r="N5065" s="306">
        <v>0</v>
      </c>
    </row>
    <row r="5066" spans="1:14">
      <c r="A5066" s="259" t="s">
        <v>11</v>
      </c>
      <c r="B5066" s="259" t="s">
        <v>28</v>
      </c>
      <c r="C5066" s="259" t="s">
        <v>54</v>
      </c>
      <c r="D5066" s="259" t="s">
        <v>54</v>
      </c>
      <c r="E5066" s="259" t="s">
        <v>54</v>
      </c>
      <c r="F5066" s="259" t="s">
        <v>206</v>
      </c>
      <c r="G5066" s="259" t="s">
        <v>49</v>
      </c>
      <c r="H5066" s="306">
        <v>35902.39069</v>
      </c>
      <c r="I5066" s="306">
        <v>35221.66156</v>
      </c>
      <c r="J5066" s="306">
        <v>35221.66156</v>
      </c>
      <c r="K5066" s="306">
        <v>35221.66156</v>
      </c>
      <c r="L5066" s="306">
        <v>35221.66156</v>
      </c>
      <c r="M5066" s="306">
        <v>35221.66156</v>
      </c>
      <c r="N5066" s="306">
        <v>35221.66156</v>
      </c>
    </row>
    <row r="5067" spans="1:14">
      <c r="A5067" s="259" t="s">
        <v>11</v>
      </c>
      <c r="B5067" s="259" t="s">
        <v>28</v>
      </c>
      <c r="C5067" s="259" t="s">
        <v>55</v>
      </c>
      <c r="D5067" s="259" t="s">
        <v>55</v>
      </c>
      <c r="E5067" s="259" t="s">
        <v>55</v>
      </c>
      <c r="F5067" s="259" t="s">
        <v>206</v>
      </c>
      <c r="G5067" s="259" t="s">
        <v>49</v>
      </c>
      <c r="H5067" s="306">
        <v>12042.539000000001</v>
      </c>
      <c r="I5067" s="306">
        <v>11749.050999999999</v>
      </c>
      <c r="J5067" s="306">
        <v>11749.050999999999</v>
      </c>
      <c r="K5067" s="306">
        <v>10847.550999999999</v>
      </c>
      <c r="L5067" s="306">
        <v>9503.3009999999995</v>
      </c>
      <c r="M5067" s="306">
        <v>9503.3009999999995</v>
      </c>
      <c r="N5067" s="306">
        <v>15125.050999999999</v>
      </c>
    </row>
    <row r="5068" spans="1:14">
      <c r="A5068" s="259" t="s">
        <v>11</v>
      </c>
      <c r="B5068" s="259" t="s">
        <v>28</v>
      </c>
      <c r="C5068" s="259" t="s">
        <v>56</v>
      </c>
      <c r="D5068" s="259" t="s">
        <v>56</v>
      </c>
      <c r="E5068" s="259" t="s">
        <v>56</v>
      </c>
      <c r="F5068" s="259" t="s">
        <v>206</v>
      </c>
      <c r="G5068" s="259" t="s">
        <v>49</v>
      </c>
      <c r="H5068" s="306">
        <v>17706.945080000001</v>
      </c>
      <c r="I5068" s="306">
        <v>16419.529419999999</v>
      </c>
      <c r="J5068" s="306">
        <v>12522.266299999999</v>
      </c>
      <c r="K5068" s="306">
        <v>12522.266299999999</v>
      </c>
      <c r="L5068" s="306">
        <v>6761.6836000000003</v>
      </c>
      <c r="M5068" s="306">
        <v>6365.9920000000002</v>
      </c>
      <c r="N5068" s="306">
        <v>6365.9920000000002</v>
      </c>
    </row>
    <row r="5069" spans="1:14">
      <c r="A5069" s="259" t="s">
        <v>11</v>
      </c>
      <c r="B5069" s="259" t="s">
        <v>28</v>
      </c>
      <c r="C5069" s="259" t="s">
        <v>57</v>
      </c>
      <c r="D5069" s="259" t="s">
        <v>57</v>
      </c>
      <c r="E5069" s="259" t="s">
        <v>57</v>
      </c>
      <c r="F5069" s="259" t="s">
        <v>206</v>
      </c>
      <c r="G5069" s="259" t="s">
        <v>49</v>
      </c>
      <c r="H5069" s="306">
        <v>5.6</v>
      </c>
      <c r="I5069" s="306">
        <v>5.6</v>
      </c>
      <c r="J5069" s="306">
        <v>5.6</v>
      </c>
      <c r="K5069" s="306">
        <v>5.6</v>
      </c>
      <c r="L5069" s="306">
        <v>5.6</v>
      </c>
      <c r="M5069" s="306">
        <v>5.6</v>
      </c>
      <c r="N5069" s="306">
        <v>5.6</v>
      </c>
    </row>
    <row r="5070" spans="1:14">
      <c r="A5070" s="259" t="s">
        <v>11</v>
      </c>
      <c r="B5070" s="259" t="s">
        <v>28</v>
      </c>
      <c r="C5070" s="259" t="s">
        <v>58</v>
      </c>
      <c r="D5070" s="259" t="s">
        <v>58</v>
      </c>
      <c r="E5070" s="259" t="s">
        <v>58</v>
      </c>
      <c r="F5070" s="259" t="s">
        <v>206</v>
      </c>
      <c r="G5070" s="259" t="s">
        <v>49</v>
      </c>
      <c r="H5070" s="306">
        <v>11925.7</v>
      </c>
      <c r="I5070" s="306">
        <v>11925.7</v>
      </c>
      <c r="J5070" s="306">
        <v>11925.7</v>
      </c>
      <c r="K5070" s="306">
        <v>11925.7</v>
      </c>
      <c r="L5070" s="306">
        <v>10751.7</v>
      </c>
      <c r="M5070" s="306">
        <v>10751.7</v>
      </c>
      <c r="N5070" s="306">
        <v>10751.7</v>
      </c>
    </row>
    <row r="5071" spans="1:14">
      <c r="A5071" s="259" t="s">
        <v>11</v>
      </c>
      <c r="B5071" s="259" t="s">
        <v>28</v>
      </c>
      <c r="C5071" s="259" t="s">
        <v>59</v>
      </c>
      <c r="D5071" s="259" t="s">
        <v>59</v>
      </c>
      <c r="E5071" s="259" t="s">
        <v>59</v>
      </c>
      <c r="F5071" s="259" t="s">
        <v>206</v>
      </c>
      <c r="G5071" s="259" t="s">
        <v>49</v>
      </c>
      <c r="H5071" s="306">
        <v>10287.383</v>
      </c>
      <c r="I5071" s="306">
        <v>10287.383</v>
      </c>
      <c r="J5071" s="306">
        <v>10287.383</v>
      </c>
      <c r="K5071" s="306">
        <v>10287.383</v>
      </c>
      <c r="L5071" s="306">
        <v>10287.383</v>
      </c>
      <c r="M5071" s="306">
        <v>10287.383</v>
      </c>
      <c r="N5071" s="306">
        <v>10287.383</v>
      </c>
    </row>
    <row r="5072" spans="1:14">
      <c r="A5072" s="259" t="s">
        <v>11</v>
      </c>
      <c r="B5072" s="259" t="s">
        <v>28</v>
      </c>
      <c r="C5072" s="259" t="s">
        <v>60</v>
      </c>
      <c r="D5072" s="259" t="s">
        <v>60</v>
      </c>
      <c r="E5072" s="259" t="s">
        <v>60</v>
      </c>
      <c r="F5072" s="259" t="s">
        <v>206</v>
      </c>
      <c r="G5072" s="259" t="s">
        <v>49</v>
      </c>
      <c r="H5072" s="306">
        <v>19407.897499999999</v>
      </c>
      <c r="I5072" s="306">
        <v>26318.997500000001</v>
      </c>
      <c r="J5072" s="306">
        <v>28829.997500000001</v>
      </c>
      <c r="K5072" s="306">
        <v>31578.997500000001</v>
      </c>
      <c r="L5072" s="306">
        <v>35703.997499999998</v>
      </c>
      <c r="M5072" s="306">
        <v>40749.997499999998</v>
      </c>
      <c r="N5072" s="306">
        <v>48321.997499999998</v>
      </c>
    </row>
    <row r="5073" spans="1:14">
      <c r="A5073" s="259" t="s">
        <v>11</v>
      </c>
      <c r="B5073" s="259" t="s">
        <v>28</v>
      </c>
      <c r="C5073" s="259" t="s">
        <v>61</v>
      </c>
      <c r="D5073" s="259" t="s">
        <v>61</v>
      </c>
      <c r="E5073" s="259" t="s">
        <v>61</v>
      </c>
      <c r="F5073" s="259" t="s">
        <v>206</v>
      </c>
      <c r="G5073" s="259" t="s">
        <v>49</v>
      </c>
      <c r="H5073" s="306">
        <v>6107.5489989999996</v>
      </c>
      <c r="I5073" s="306">
        <v>6242.5489989999996</v>
      </c>
      <c r="J5073" s="306">
        <v>10286.549000000001</v>
      </c>
      <c r="K5073" s="306">
        <v>11623.549000000001</v>
      </c>
      <c r="L5073" s="306">
        <v>13631.549000000001</v>
      </c>
      <c r="M5073" s="306">
        <v>14853.549000000001</v>
      </c>
      <c r="N5073" s="306">
        <v>16686.548999999999</v>
      </c>
    </row>
    <row r="5074" spans="1:14">
      <c r="A5074" s="259" t="s">
        <v>11</v>
      </c>
      <c r="B5074" s="259" t="s">
        <v>28</v>
      </c>
      <c r="C5074" s="259" t="s">
        <v>62</v>
      </c>
      <c r="D5074" s="259" t="s">
        <v>62</v>
      </c>
      <c r="E5074" s="259" t="s">
        <v>62</v>
      </c>
      <c r="F5074" s="259" t="s">
        <v>206</v>
      </c>
      <c r="G5074" s="259" t="s">
        <v>49</v>
      </c>
      <c r="H5074" s="306">
        <v>1054</v>
      </c>
      <c r="I5074" s="306">
        <v>4142</v>
      </c>
      <c r="J5074" s="306">
        <v>6200</v>
      </c>
      <c r="K5074" s="306">
        <v>8126</v>
      </c>
      <c r="L5074" s="306">
        <v>11015</v>
      </c>
      <c r="M5074" s="306">
        <v>12551</v>
      </c>
      <c r="N5074" s="306">
        <v>14855</v>
      </c>
    </row>
    <row r="5075" spans="1:14">
      <c r="A5075" s="259" t="s">
        <v>11</v>
      </c>
      <c r="B5075" s="259" t="s">
        <v>28</v>
      </c>
      <c r="C5075" s="259" t="s">
        <v>63</v>
      </c>
      <c r="D5075" s="259" t="s">
        <v>63</v>
      </c>
      <c r="E5075" s="259" t="s">
        <v>63</v>
      </c>
      <c r="F5075" s="259" t="s">
        <v>206</v>
      </c>
      <c r="G5075" s="259" t="s">
        <v>49</v>
      </c>
      <c r="H5075" s="306">
        <v>2553</v>
      </c>
      <c r="I5075" s="306">
        <v>4364.3200070000003</v>
      </c>
      <c r="J5075" s="306">
        <v>4964.3200070000003</v>
      </c>
      <c r="K5075" s="306">
        <v>8072.1700069999997</v>
      </c>
      <c r="L5075" s="306">
        <v>12733.970009999999</v>
      </c>
      <c r="M5075" s="306">
        <v>14044.33001</v>
      </c>
      <c r="N5075" s="306">
        <v>16009.880010000001</v>
      </c>
    </row>
    <row r="5076" spans="1:14">
      <c r="A5076" s="259" t="s">
        <v>11</v>
      </c>
      <c r="B5076" s="259" t="s">
        <v>28</v>
      </c>
      <c r="C5076" s="259" t="s">
        <v>64</v>
      </c>
      <c r="D5076" s="259" t="s">
        <v>64</v>
      </c>
      <c r="E5076" s="259" t="s">
        <v>64</v>
      </c>
      <c r="F5076" s="259" t="s">
        <v>206</v>
      </c>
      <c r="G5076" s="259" t="s">
        <v>49</v>
      </c>
      <c r="H5076" s="306">
        <v>2219.741</v>
      </c>
      <c r="I5076" s="306">
        <v>1514.560013</v>
      </c>
      <c r="J5076" s="306">
        <v>1453.782121</v>
      </c>
      <c r="K5076" s="306">
        <v>1445.782121</v>
      </c>
      <c r="L5076" s="306">
        <v>1445.782121</v>
      </c>
      <c r="M5076" s="306">
        <v>1445.782121</v>
      </c>
      <c r="N5076" s="306">
        <v>807.87012100000004</v>
      </c>
    </row>
    <row r="5077" spans="1:14">
      <c r="A5077" s="259" t="s">
        <v>11</v>
      </c>
      <c r="B5077" s="259" t="s">
        <v>28</v>
      </c>
      <c r="C5077" s="259" t="s">
        <v>54</v>
      </c>
      <c r="D5077" s="259" t="s">
        <v>72</v>
      </c>
      <c r="E5077" s="259" t="s">
        <v>72</v>
      </c>
      <c r="F5077" s="259" t="s">
        <v>206</v>
      </c>
      <c r="G5077" s="259" t="s">
        <v>49</v>
      </c>
      <c r="H5077" s="306">
        <v>0</v>
      </c>
      <c r="I5077" s="306">
        <v>0</v>
      </c>
      <c r="J5077" s="306">
        <v>0</v>
      </c>
      <c r="K5077" s="306">
        <v>0</v>
      </c>
      <c r="L5077" s="306">
        <v>0</v>
      </c>
      <c r="M5077" s="306">
        <v>0</v>
      </c>
      <c r="N5077" s="306">
        <v>0</v>
      </c>
    </row>
    <row r="5078" spans="1:14">
      <c r="A5078" s="259" t="s">
        <v>11</v>
      </c>
      <c r="B5078" s="259" t="s">
        <v>28</v>
      </c>
      <c r="C5078" s="259" t="s">
        <v>55</v>
      </c>
      <c r="D5078" s="259" t="s">
        <v>73</v>
      </c>
      <c r="E5078" s="259" t="s">
        <v>73</v>
      </c>
      <c r="F5078" s="259" t="s">
        <v>206</v>
      </c>
      <c r="G5078" s="259" t="s">
        <v>49</v>
      </c>
      <c r="H5078" s="306">
        <v>0</v>
      </c>
      <c r="I5078" s="306">
        <v>0</v>
      </c>
      <c r="J5078" s="306">
        <v>543</v>
      </c>
      <c r="K5078" s="306">
        <v>543</v>
      </c>
      <c r="L5078" s="306">
        <v>606</v>
      </c>
      <c r="M5078" s="306">
        <v>606</v>
      </c>
      <c r="N5078" s="306">
        <v>606</v>
      </c>
    </row>
    <row r="5079" spans="1:14">
      <c r="A5079" s="259" t="s">
        <v>11</v>
      </c>
      <c r="B5079" s="259" t="s">
        <v>28</v>
      </c>
      <c r="C5079" s="259" t="s">
        <v>57</v>
      </c>
      <c r="D5079" s="259" t="s">
        <v>74</v>
      </c>
      <c r="E5079" s="259" t="s">
        <v>74</v>
      </c>
      <c r="F5079" s="259" t="s">
        <v>206</v>
      </c>
      <c r="G5079" s="259" t="s">
        <v>49</v>
      </c>
      <c r="H5079" s="306">
        <v>0</v>
      </c>
      <c r="I5079" s="306">
        <v>0</v>
      </c>
      <c r="J5079" s="306">
        <v>0</v>
      </c>
      <c r="K5079" s="306">
        <v>0</v>
      </c>
      <c r="L5079" s="306">
        <v>0</v>
      </c>
      <c r="M5079" s="306">
        <v>0</v>
      </c>
      <c r="N5079" s="306">
        <v>0</v>
      </c>
    </row>
    <row r="5080" spans="1:14">
      <c r="A5080" s="259" t="s">
        <v>11</v>
      </c>
      <c r="B5080" s="259" t="s">
        <v>28</v>
      </c>
      <c r="C5080" s="259" t="s">
        <v>64</v>
      </c>
      <c r="D5080" s="259" t="s">
        <v>75</v>
      </c>
      <c r="E5080" s="259" t="s">
        <v>75</v>
      </c>
      <c r="F5080" s="259" t="s">
        <v>206</v>
      </c>
      <c r="G5080" s="259" t="s">
        <v>49</v>
      </c>
      <c r="H5080" s="306">
        <v>0</v>
      </c>
      <c r="I5080" s="306">
        <v>0</v>
      </c>
      <c r="J5080" s="306">
        <v>0</v>
      </c>
      <c r="K5080" s="306">
        <v>0</v>
      </c>
      <c r="L5080" s="306">
        <v>216.724075</v>
      </c>
      <c r="M5080" s="306">
        <v>216.724075</v>
      </c>
      <c r="N5080" s="306">
        <v>216.724075</v>
      </c>
    </row>
    <row r="5081" spans="1:14">
      <c r="A5081" s="259" t="s">
        <v>11</v>
      </c>
      <c r="B5081" s="259" t="s">
        <v>28</v>
      </c>
      <c r="C5081" s="259" t="s">
        <v>60</v>
      </c>
      <c r="D5081" s="259" t="s">
        <v>76</v>
      </c>
      <c r="E5081" s="259" t="s">
        <v>76</v>
      </c>
      <c r="F5081" s="259" t="s">
        <v>206</v>
      </c>
      <c r="G5081" s="259" t="s">
        <v>49</v>
      </c>
      <c r="H5081" s="306">
        <v>0</v>
      </c>
      <c r="I5081" s="306">
        <v>0</v>
      </c>
      <c r="J5081" s="306">
        <v>0</v>
      </c>
      <c r="K5081" s="306">
        <v>0</v>
      </c>
      <c r="L5081" s="306">
        <v>0</v>
      </c>
      <c r="M5081" s="306">
        <v>3529.8987149999998</v>
      </c>
      <c r="N5081" s="306">
        <v>19406.33886</v>
      </c>
    </row>
    <row r="5082" spans="1:14">
      <c r="A5082" s="259" t="s">
        <v>11</v>
      </c>
      <c r="B5082" s="259" t="s">
        <v>28</v>
      </c>
      <c r="C5082" s="259" t="s">
        <v>61</v>
      </c>
      <c r="D5082" s="259" t="s">
        <v>77</v>
      </c>
      <c r="E5082" s="259" t="s">
        <v>77</v>
      </c>
      <c r="F5082" s="259" t="s">
        <v>206</v>
      </c>
      <c r="G5082" s="259" t="s">
        <v>49</v>
      </c>
      <c r="H5082" s="306">
        <v>0</v>
      </c>
      <c r="I5082" s="306">
        <v>679.66580199999999</v>
      </c>
      <c r="J5082" s="306">
        <v>4614.4840620000004</v>
      </c>
      <c r="K5082" s="306">
        <v>5310.4840620000004</v>
      </c>
      <c r="L5082" s="306">
        <v>9312</v>
      </c>
      <c r="M5082" s="306">
        <v>9546.0649099999991</v>
      </c>
      <c r="N5082" s="306">
        <v>9669</v>
      </c>
    </row>
    <row r="5083" spans="1:14">
      <c r="A5083" s="259" t="s">
        <v>11</v>
      </c>
      <c r="B5083" s="259" t="s">
        <v>28</v>
      </c>
      <c r="C5083" s="259" t="s">
        <v>62</v>
      </c>
      <c r="D5083" s="259" t="s">
        <v>78</v>
      </c>
      <c r="E5083" s="259" t="s">
        <v>78</v>
      </c>
      <c r="F5083" s="259" t="s">
        <v>206</v>
      </c>
      <c r="G5083" s="259" t="s">
        <v>49</v>
      </c>
      <c r="H5083" s="306">
        <v>1545</v>
      </c>
      <c r="I5083" s="306">
        <v>2601.8000000000002</v>
      </c>
      <c r="J5083" s="306">
        <v>6445.8</v>
      </c>
      <c r="K5083" s="306">
        <v>17630.8</v>
      </c>
      <c r="L5083" s="306">
        <v>19740.8</v>
      </c>
      <c r="M5083" s="306">
        <v>24540.799999999999</v>
      </c>
      <c r="N5083" s="306">
        <v>31529.8</v>
      </c>
    </row>
    <row r="5084" spans="1:14">
      <c r="A5084" s="259" t="s">
        <v>11</v>
      </c>
      <c r="B5084" s="259" t="s">
        <v>28</v>
      </c>
      <c r="C5084" s="259" t="s">
        <v>63</v>
      </c>
      <c r="D5084" s="259" t="s">
        <v>79</v>
      </c>
      <c r="E5084" s="259" t="s">
        <v>79</v>
      </c>
      <c r="F5084" s="259" t="s">
        <v>206</v>
      </c>
      <c r="G5084" s="259" t="s">
        <v>49</v>
      </c>
      <c r="H5084" s="306">
        <v>3710.4695200000001</v>
      </c>
      <c r="I5084" s="306">
        <v>3855.4695200000001</v>
      </c>
      <c r="J5084" s="306">
        <v>4305.4695199999996</v>
      </c>
      <c r="K5084" s="306">
        <v>4305.4695199999996</v>
      </c>
      <c r="L5084" s="306">
        <v>4305.4695199999996</v>
      </c>
      <c r="M5084" s="306">
        <v>4305.4695199999996</v>
      </c>
      <c r="N5084" s="306">
        <v>4314.6718769999998</v>
      </c>
    </row>
    <row r="5085" spans="1:14">
      <c r="A5085" s="259" t="s">
        <v>11</v>
      </c>
      <c r="B5085" s="259" t="s">
        <v>28</v>
      </c>
      <c r="C5085" s="259" t="s">
        <v>60</v>
      </c>
      <c r="D5085" s="259" t="s">
        <v>76</v>
      </c>
      <c r="E5085" s="259" t="s">
        <v>207</v>
      </c>
      <c r="F5085" s="259" t="s">
        <v>206</v>
      </c>
      <c r="G5085" s="259" t="s">
        <v>49</v>
      </c>
      <c r="H5085" s="306">
        <v>0</v>
      </c>
      <c r="I5085" s="306">
        <v>0</v>
      </c>
      <c r="J5085" s="306">
        <v>0</v>
      </c>
      <c r="K5085" s="306">
        <v>0</v>
      </c>
      <c r="L5085" s="306">
        <v>1346.034864</v>
      </c>
      <c r="M5085" s="306">
        <v>6630.1482310000001</v>
      </c>
      <c r="N5085" s="306">
        <v>17859.00577</v>
      </c>
    </row>
    <row r="5086" spans="1:14">
      <c r="A5086" s="259" t="s">
        <v>11</v>
      </c>
      <c r="B5086" s="259" t="s">
        <v>28</v>
      </c>
      <c r="C5086" s="259" t="s">
        <v>63</v>
      </c>
      <c r="D5086" s="259" t="s">
        <v>79</v>
      </c>
      <c r="E5086" s="259" t="s">
        <v>208</v>
      </c>
      <c r="F5086" s="259" t="s">
        <v>206</v>
      </c>
      <c r="G5086" s="259" t="s">
        <v>49</v>
      </c>
      <c r="H5086" s="306">
        <v>0</v>
      </c>
      <c r="I5086" s="306">
        <v>0</v>
      </c>
      <c r="J5086" s="306">
        <v>0</v>
      </c>
      <c r="K5086" s="306">
        <v>0</v>
      </c>
      <c r="L5086" s="306">
        <v>807.62091799999996</v>
      </c>
      <c r="M5086" s="306">
        <v>3978.0889379999999</v>
      </c>
      <c r="N5086" s="306">
        <v>10715.40346</v>
      </c>
    </row>
    <row r="5087" spans="1:14">
      <c r="A5087" s="259" t="s">
        <v>11</v>
      </c>
      <c r="B5087" s="259" t="s">
        <v>28</v>
      </c>
      <c r="C5087" s="259" t="s">
        <v>65</v>
      </c>
      <c r="D5087" s="259" t="s">
        <v>209</v>
      </c>
      <c r="E5087" s="259" t="s">
        <v>80</v>
      </c>
      <c r="F5087" s="259" t="s">
        <v>206</v>
      </c>
      <c r="G5087" s="259" t="s">
        <v>49</v>
      </c>
      <c r="H5087" s="306">
        <v>0</v>
      </c>
      <c r="I5087" s="306">
        <v>0</v>
      </c>
      <c r="J5087" s="306">
        <v>0</v>
      </c>
      <c r="K5087" s="306">
        <v>0</v>
      </c>
      <c r="L5087" s="306">
        <v>0</v>
      </c>
      <c r="M5087" s="306">
        <v>0</v>
      </c>
      <c r="N5087" s="306">
        <v>0</v>
      </c>
    </row>
    <row r="5088" spans="1:14">
      <c r="A5088" s="259" t="s">
        <v>11</v>
      </c>
      <c r="B5088" s="259" t="s">
        <v>28</v>
      </c>
      <c r="C5088" s="259" t="s">
        <v>65</v>
      </c>
      <c r="D5088" s="259" t="s">
        <v>209</v>
      </c>
      <c r="E5088" s="259" t="s">
        <v>81</v>
      </c>
      <c r="F5088" s="259" t="s">
        <v>206</v>
      </c>
      <c r="G5088" s="259" t="s">
        <v>49</v>
      </c>
      <c r="H5088" s="306">
        <v>0</v>
      </c>
      <c r="I5088" s="306">
        <v>0</v>
      </c>
      <c r="J5088" s="306">
        <v>0</v>
      </c>
      <c r="K5088" s="306">
        <v>0</v>
      </c>
      <c r="L5088" s="306">
        <v>0</v>
      </c>
      <c r="M5088" s="306">
        <v>0</v>
      </c>
      <c r="N5088" s="306">
        <v>0</v>
      </c>
    </row>
    <row r="5089" spans="1:14">
      <c r="A5089" s="259" t="s">
        <v>11</v>
      </c>
      <c r="B5089" s="259" t="s">
        <v>28</v>
      </c>
      <c r="C5089" s="259" t="s">
        <v>82</v>
      </c>
      <c r="D5089" s="259" t="s">
        <v>82</v>
      </c>
      <c r="E5089" s="259" t="s">
        <v>82</v>
      </c>
      <c r="F5089" s="259" t="s">
        <v>206</v>
      </c>
      <c r="G5089" s="259" t="s">
        <v>49</v>
      </c>
      <c r="H5089" s="306">
        <v>0</v>
      </c>
      <c r="I5089" s="306">
        <v>1794.3530000000001</v>
      </c>
      <c r="J5089" s="306">
        <v>518.85599999999999</v>
      </c>
      <c r="K5089" s="306">
        <v>518.85599999999999</v>
      </c>
      <c r="L5089" s="306">
        <v>518.85599999999999</v>
      </c>
      <c r="M5089" s="306">
        <v>518.85599999999999</v>
      </c>
      <c r="N5089" s="306">
        <v>518.85599999999999</v>
      </c>
    </row>
    <row r="5090" spans="1:14">
      <c r="A5090" s="259" t="s">
        <v>11</v>
      </c>
      <c r="B5090" s="259" t="s">
        <v>28</v>
      </c>
      <c r="C5090" s="259" t="s">
        <v>83</v>
      </c>
      <c r="D5090" s="259" t="s">
        <v>83</v>
      </c>
      <c r="E5090" s="259" t="s">
        <v>83</v>
      </c>
      <c r="F5090" s="259" t="s">
        <v>206</v>
      </c>
      <c r="G5090" s="259" t="s">
        <v>49</v>
      </c>
      <c r="H5090" s="306">
        <v>8.1250710000000002</v>
      </c>
      <c r="I5090" s="306">
        <v>613.95120199999997</v>
      </c>
      <c r="J5090" s="306">
        <v>613.95120199999997</v>
      </c>
      <c r="K5090" s="306">
        <v>613.95120199999997</v>
      </c>
      <c r="L5090" s="306">
        <v>613.95120199999997</v>
      </c>
      <c r="M5090" s="306">
        <v>613.95120199999997</v>
      </c>
      <c r="N5090" s="306">
        <v>613.95120199999997</v>
      </c>
    </row>
    <row r="5091" spans="1:14">
      <c r="A5091" s="259" t="s">
        <v>11</v>
      </c>
      <c r="B5091" s="259" t="s">
        <v>28</v>
      </c>
      <c r="C5091" s="259" t="s">
        <v>84</v>
      </c>
      <c r="D5091" s="259" t="s">
        <v>84</v>
      </c>
      <c r="E5091" s="259" t="s">
        <v>84</v>
      </c>
      <c r="F5091" s="259" t="s">
        <v>206</v>
      </c>
      <c r="G5091" s="259" t="s">
        <v>49</v>
      </c>
      <c r="H5091" s="306">
        <v>0</v>
      </c>
      <c r="I5091" s="306">
        <v>33.6</v>
      </c>
      <c r="J5091" s="306">
        <v>33.6</v>
      </c>
      <c r="K5091" s="306">
        <v>33.6</v>
      </c>
      <c r="L5091" s="306">
        <v>1045.7</v>
      </c>
      <c r="M5091" s="306">
        <v>1045.7</v>
      </c>
      <c r="N5091" s="306">
        <v>1045.7</v>
      </c>
    </row>
    <row r="5092" spans="1:14">
      <c r="A5092" s="259" t="s">
        <v>11</v>
      </c>
      <c r="B5092" s="259" t="s">
        <v>28</v>
      </c>
      <c r="C5092" s="259" t="s">
        <v>85</v>
      </c>
      <c r="D5092" s="259" t="s">
        <v>85</v>
      </c>
      <c r="E5092" s="259" t="s">
        <v>85</v>
      </c>
      <c r="F5092" s="259" t="s">
        <v>206</v>
      </c>
      <c r="G5092" s="259" t="s">
        <v>49</v>
      </c>
      <c r="H5092" s="306">
        <v>266.74691999999999</v>
      </c>
      <c r="I5092" s="306">
        <v>761.16258000000005</v>
      </c>
      <c r="J5092" s="306">
        <v>4658.4256999999998</v>
      </c>
      <c r="K5092" s="306">
        <v>4658.4256999999998</v>
      </c>
      <c r="L5092" s="306">
        <v>10419.008400000001</v>
      </c>
      <c r="M5092" s="306">
        <v>10814.7</v>
      </c>
      <c r="N5092" s="306">
        <v>10814.7</v>
      </c>
    </row>
    <row r="5093" spans="1:14">
      <c r="A5093" s="259" t="s">
        <v>11</v>
      </c>
      <c r="B5093" s="259" t="s">
        <v>28</v>
      </c>
      <c r="C5093" s="259" t="s">
        <v>87</v>
      </c>
      <c r="D5093" s="259" t="s">
        <v>87</v>
      </c>
      <c r="E5093" s="259" t="s">
        <v>87</v>
      </c>
      <c r="F5093" s="259" t="s">
        <v>206</v>
      </c>
      <c r="G5093" s="259" t="s">
        <v>49</v>
      </c>
      <c r="H5093" s="306">
        <v>0</v>
      </c>
      <c r="I5093" s="306">
        <v>705.18098699999996</v>
      </c>
      <c r="J5093" s="306">
        <v>765.95887900000002</v>
      </c>
      <c r="K5093" s="306">
        <v>773.95887900000002</v>
      </c>
      <c r="L5093" s="306">
        <v>773.95887900000002</v>
      </c>
      <c r="M5093" s="306">
        <v>773.95887900000002</v>
      </c>
      <c r="N5093" s="306">
        <v>1002.005879</v>
      </c>
    </row>
    <row r="5094" spans="1:14">
      <c r="A5094" s="259" t="s">
        <v>11</v>
      </c>
      <c r="B5094" s="259" t="s">
        <v>28</v>
      </c>
      <c r="C5094" s="259" t="s">
        <v>88</v>
      </c>
      <c r="D5094" s="259" t="s">
        <v>88</v>
      </c>
      <c r="E5094" s="259" t="s">
        <v>88</v>
      </c>
      <c r="F5094" s="259" t="s">
        <v>206</v>
      </c>
      <c r="G5094" s="259" t="s">
        <v>49</v>
      </c>
      <c r="H5094" s="306">
        <v>0</v>
      </c>
      <c r="I5094" s="306">
        <v>0</v>
      </c>
      <c r="J5094" s="306">
        <v>0</v>
      </c>
      <c r="K5094" s="306">
        <v>0</v>
      </c>
      <c r="L5094" s="306">
        <v>1174</v>
      </c>
      <c r="M5094" s="306">
        <v>1174</v>
      </c>
      <c r="N5094" s="306">
        <v>1174</v>
      </c>
    </row>
    <row r="5095" spans="1:14">
      <c r="A5095" s="259" t="s">
        <v>11</v>
      </c>
      <c r="B5095" s="259" t="s">
        <v>28</v>
      </c>
      <c r="C5095" s="259" t="s">
        <v>48</v>
      </c>
      <c r="D5095" s="259" t="s">
        <v>48</v>
      </c>
      <c r="E5095" s="259" t="s">
        <v>48</v>
      </c>
      <c r="F5095" s="259" t="s">
        <v>210</v>
      </c>
      <c r="G5095" s="259" t="s">
        <v>50</v>
      </c>
      <c r="H5095" s="306">
        <v>839.36447880000003</v>
      </c>
      <c r="I5095" s="306">
        <v>0</v>
      </c>
      <c r="J5095" s="306">
        <v>0</v>
      </c>
      <c r="K5095" s="306">
        <v>0</v>
      </c>
      <c r="L5095" s="306">
        <v>0</v>
      </c>
      <c r="M5095" s="306">
        <v>0</v>
      </c>
      <c r="N5095" s="306">
        <v>0</v>
      </c>
    </row>
    <row r="5096" spans="1:14">
      <c r="A5096" s="259" t="s">
        <v>11</v>
      </c>
      <c r="B5096" s="259" t="s">
        <v>28</v>
      </c>
      <c r="C5096" s="259" t="s">
        <v>53</v>
      </c>
      <c r="D5096" s="259" t="s">
        <v>53</v>
      </c>
      <c r="E5096" s="259" t="s">
        <v>53</v>
      </c>
      <c r="F5096" s="259" t="s">
        <v>210</v>
      </c>
      <c r="G5096" s="259" t="s">
        <v>50</v>
      </c>
      <c r="H5096" s="306">
        <v>0</v>
      </c>
      <c r="I5096" s="306">
        <v>0</v>
      </c>
      <c r="J5096" s="306">
        <v>0</v>
      </c>
      <c r="K5096" s="306">
        <v>0</v>
      </c>
      <c r="L5096" s="306">
        <v>0</v>
      </c>
      <c r="M5096" s="306">
        <v>0</v>
      </c>
      <c r="N5096" s="306">
        <v>0</v>
      </c>
    </row>
    <row r="5097" spans="1:14">
      <c r="A5097" s="259" t="s">
        <v>11</v>
      </c>
      <c r="B5097" s="259" t="s">
        <v>28</v>
      </c>
      <c r="C5097" s="259" t="s">
        <v>54</v>
      </c>
      <c r="D5097" s="259" t="s">
        <v>54</v>
      </c>
      <c r="E5097" s="259" t="s">
        <v>54</v>
      </c>
      <c r="F5097" s="259" t="s">
        <v>210</v>
      </c>
      <c r="G5097" s="259" t="s">
        <v>50</v>
      </c>
      <c r="H5097" s="306">
        <v>112867.0226</v>
      </c>
      <c r="I5097" s="306">
        <v>96079.104130000007</v>
      </c>
      <c r="J5097" s="306">
        <v>73514.375740000003</v>
      </c>
      <c r="K5097" s="306">
        <v>66356.05863</v>
      </c>
      <c r="L5097" s="306">
        <v>83057.239830000006</v>
      </c>
      <c r="M5097" s="306">
        <v>59842.488649999999</v>
      </c>
      <c r="N5097" s="306">
        <v>30042.045340000001</v>
      </c>
    </row>
    <row r="5098" spans="1:14">
      <c r="A5098" s="259" t="s">
        <v>11</v>
      </c>
      <c r="B5098" s="259" t="s">
        <v>28</v>
      </c>
      <c r="C5098" s="259" t="s">
        <v>55</v>
      </c>
      <c r="D5098" s="259" t="s">
        <v>55</v>
      </c>
      <c r="E5098" s="259" t="s">
        <v>55</v>
      </c>
      <c r="F5098" s="259" t="s">
        <v>210</v>
      </c>
      <c r="G5098" s="259" t="s">
        <v>50</v>
      </c>
      <c r="H5098" s="306">
        <v>804.4727034</v>
      </c>
      <c r="I5098" s="306">
        <v>354.44593880000002</v>
      </c>
      <c r="J5098" s="306">
        <v>193.6584101</v>
      </c>
      <c r="K5098" s="306">
        <v>174.43128100000001</v>
      </c>
      <c r="L5098" s="306">
        <v>117.1217418</v>
      </c>
      <c r="M5098" s="306">
        <v>106.1436369</v>
      </c>
      <c r="N5098" s="306">
        <v>528.93178829999999</v>
      </c>
    </row>
    <row r="5099" spans="1:14">
      <c r="A5099" s="259" t="s">
        <v>11</v>
      </c>
      <c r="B5099" s="259" t="s">
        <v>28</v>
      </c>
      <c r="C5099" s="259" t="s">
        <v>56</v>
      </c>
      <c r="D5099" s="259" t="s">
        <v>56</v>
      </c>
      <c r="E5099" s="259" t="s">
        <v>56</v>
      </c>
      <c r="F5099" s="259" t="s">
        <v>210</v>
      </c>
      <c r="G5099" s="259" t="s">
        <v>50</v>
      </c>
      <c r="H5099" s="306">
        <v>3563.0570539999999</v>
      </c>
      <c r="I5099" s="306">
        <v>3902.0988809999999</v>
      </c>
      <c r="J5099" s="306">
        <v>1997.95659</v>
      </c>
      <c r="K5099" s="306">
        <v>1936.0683409999999</v>
      </c>
      <c r="L5099" s="306">
        <v>161.09062299999999</v>
      </c>
      <c r="M5099" s="306">
        <v>142.25124</v>
      </c>
      <c r="N5099" s="306">
        <v>19.25356</v>
      </c>
    </row>
    <row r="5100" spans="1:14">
      <c r="A5100" s="259" t="s">
        <v>11</v>
      </c>
      <c r="B5100" s="259" t="s">
        <v>28</v>
      </c>
      <c r="C5100" s="259" t="s">
        <v>57</v>
      </c>
      <c r="D5100" s="259" t="s">
        <v>57</v>
      </c>
      <c r="E5100" s="259" t="s">
        <v>57</v>
      </c>
      <c r="F5100" s="259" t="s">
        <v>210</v>
      </c>
      <c r="G5100" s="259" t="s">
        <v>50</v>
      </c>
      <c r="H5100" s="306">
        <v>49.055999999999997</v>
      </c>
      <c r="I5100" s="306">
        <v>49.055999999999997</v>
      </c>
      <c r="J5100" s="306">
        <v>49.055999999999997</v>
      </c>
      <c r="K5100" s="306">
        <v>49.055999999999997</v>
      </c>
      <c r="L5100" s="306">
        <v>49.055999999999997</v>
      </c>
      <c r="M5100" s="306">
        <v>49.055999999999997</v>
      </c>
      <c r="N5100" s="306">
        <v>49.055999999999997</v>
      </c>
    </row>
    <row r="5101" spans="1:14">
      <c r="A5101" s="259" t="s">
        <v>11</v>
      </c>
      <c r="B5101" s="259" t="s">
        <v>28</v>
      </c>
      <c r="C5101" s="259" t="s">
        <v>58</v>
      </c>
      <c r="D5101" s="259" t="s">
        <v>58</v>
      </c>
      <c r="E5101" s="259" t="s">
        <v>58</v>
      </c>
      <c r="F5101" s="259" t="s">
        <v>210</v>
      </c>
      <c r="G5101" s="259" t="s">
        <v>50</v>
      </c>
      <c r="H5101" s="306">
        <v>95469.033620000002</v>
      </c>
      <c r="I5101" s="306">
        <v>95469.033620000002</v>
      </c>
      <c r="J5101" s="306">
        <v>95260.022570000001</v>
      </c>
      <c r="K5101" s="306">
        <v>94585.325030000007</v>
      </c>
      <c r="L5101" s="306">
        <v>83995.011110000007</v>
      </c>
      <c r="M5101" s="306">
        <v>85545.046319999994</v>
      </c>
      <c r="N5101" s="306">
        <v>83995.011110000007</v>
      </c>
    </row>
    <row r="5102" spans="1:14">
      <c r="A5102" s="259" t="s">
        <v>11</v>
      </c>
      <c r="B5102" s="259" t="s">
        <v>28</v>
      </c>
      <c r="C5102" s="259" t="s">
        <v>59</v>
      </c>
      <c r="D5102" s="259" t="s">
        <v>59</v>
      </c>
      <c r="E5102" s="259" t="s">
        <v>59</v>
      </c>
      <c r="F5102" s="259" t="s">
        <v>210</v>
      </c>
      <c r="G5102" s="259" t="s">
        <v>50</v>
      </c>
      <c r="H5102" s="306">
        <v>37032.354440000003</v>
      </c>
      <c r="I5102" s="306">
        <v>36222.773249999998</v>
      </c>
      <c r="J5102" s="306">
        <v>36140.474679999999</v>
      </c>
      <c r="K5102" s="306">
        <v>36148.389159999999</v>
      </c>
      <c r="L5102" s="306">
        <v>37243.14185</v>
      </c>
      <c r="M5102" s="306">
        <v>36650.839690000001</v>
      </c>
      <c r="N5102" s="306">
        <v>36443.022120000001</v>
      </c>
    </row>
    <row r="5103" spans="1:14">
      <c r="A5103" s="259" t="s">
        <v>11</v>
      </c>
      <c r="B5103" s="259" t="s">
        <v>28</v>
      </c>
      <c r="C5103" s="259" t="s">
        <v>60</v>
      </c>
      <c r="D5103" s="259" t="s">
        <v>60</v>
      </c>
      <c r="E5103" s="259" t="s">
        <v>60</v>
      </c>
      <c r="F5103" s="259" t="s">
        <v>210</v>
      </c>
      <c r="G5103" s="259" t="s">
        <v>50</v>
      </c>
      <c r="H5103" s="306">
        <v>36134.399660000003</v>
      </c>
      <c r="I5103" s="306">
        <v>49864.145640000002</v>
      </c>
      <c r="J5103" s="306">
        <v>54356.730819999997</v>
      </c>
      <c r="K5103" s="306">
        <v>60463.388290000003</v>
      </c>
      <c r="L5103" s="306">
        <v>68364.690409999996</v>
      </c>
      <c r="M5103" s="306">
        <v>77574.531140000006</v>
      </c>
      <c r="N5103" s="306">
        <v>91668.960990000007</v>
      </c>
    </row>
    <row r="5104" spans="1:14">
      <c r="A5104" s="259" t="s">
        <v>11</v>
      </c>
      <c r="B5104" s="259" t="s">
        <v>28</v>
      </c>
      <c r="C5104" s="259" t="s">
        <v>61</v>
      </c>
      <c r="D5104" s="259" t="s">
        <v>61</v>
      </c>
      <c r="E5104" s="259" t="s">
        <v>61</v>
      </c>
      <c r="F5104" s="259" t="s">
        <v>210</v>
      </c>
      <c r="G5104" s="259" t="s">
        <v>50</v>
      </c>
      <c r="H5104" s="306">
        <v>17787.273430000001</v>
      </c>
      <c r="I5104" s="306">
        <v>18405.07172</v>
      </c>
      <c r="J5104" s="306">
        <v>30449.926200000002</v>
      </c>
      <c r="K5104" s="306">
        <v>34473.164409999998</v>
      </c>
      <c r="L5104" s="306">
        <v>40515.368719999999</v>
      </c>
      <c r="M5104" s="306">
        <v>44206.956579999998</v>
      </c>
      <c r="N5104" s="306">
        <v>49744.475380000003</v>
      </c>
    </row>
    <row r="5105" spans="1:14">
      <c r="A5105" s="259" t="s">
        <v>11</v>
      </c>
      <c r="B5105" s="259" t="s">
        <v>28</v>
      </c>
      <c r="C5105" s="259" t="s">
        <v>62</v>
      </c>
      <c r="D5105" s="259" t="s">
        <v>62</v>
      </c>
      <c r="E5105" s="259" t="s">
        <v>62</v>
      </c>
      <c r="F5105" s="259" t="s">
        <v>210</v>
      </c>
      <c r="G5105" s="259" t="s">
        <v>50</v>
      </c>
      <c r="H5105" s="306">
        <v>4460.4962329999998</v>
      </c>
      <c r="I5105" s="306">
        <v>17151.041539999998</v>
      </c>
      <c r="J5105" s="306">
        <v>25608.66532</v>
      </c>
      <c r="K5105" s="306">
        <v>33655.941899999998</v>
      </c>
      <c r="L5105" s="306">
        <v>45726.979120000004</v>
      </c>
      <c r="M5105" s="306">
        <v>52207.710850000003</v>
      </c>
      <c r="N5105" s="306">
        <v>61928.80846</v>
      </c>
    </row>
    <row r="5106" spans="1:14">
      <c r="A5106" s="259" t="s">
        <v>11</v>
      </c>
      <c r="B5106" s="259" t="s">
        <v>28</v>
      </c>
      <c r="C5106" s="259" t="s">
        <v>63</v>
      </c>
      <c r="D5106" s="259" t="s">
        <v>63</v>
      </c>
      <c r="E5106" s="259" t="s">
        <v>63</v>
      </c>
      <c r="F5106" s="259" t="s">
        <v>210</v>
      </c>
      <c r="G5106" s="259" t="s">
        <v>50</v>
      </c>
      <c r="H5106" s="306">
        <v>58.205394830000003</v>
      </c>
      <c r="I5106" s="306">
        <v>234.74198870000001</v>
      </c>
      <c r="J5106" s="306">
        <v>149.04958809999999</v>
      </c>
      <c r="K5106" s="306">
        <v>243.06012920000001</v>
      </c>
      <c r="L5106" s="306">
        <v>427.27089109999997</v>
      </c>
      <c r="M5106" s="306">
        <v>260.45919500000002</v>
      </c>
      <c r="N5106" s="306">
        <v>969.95120110000005</v>
      </c>
    </row>
    <row r="5107" spans="1:14">
      <c r="A5107" s="259" t="s">
        <v>11</v>
      </c>
      <c r="B5107" s="259" t="s">
        <v>28</v>
      </c>
      <c r="C5107" s="259" t="s">
        <v>64</v>
      </c>
      <c r="D5107" s="259" t="s">
        <v>64</v>
      </c>
      <c r="E5107" s="259" t="s">
        <v>64</v>
      </c>
      <c r="F5107" s="259" t="s">
        <v>210</v>
      </c>
      <c r="G5107" s="259" t="s">
        <v>50</v>
      </c>
      <c r="H5107" s="306">
        <v>11522.81834</v>
      </c>
      <c r="I5107" s="306">
        <v>9645.7185090000003</v>
      </c>
      <c r="J5107" s="306">
        <v>9193.9329269999998</v>
      </c>
      <c r="K5107" s="306">
        <v>9184.8171230000007</v>
      </c>
      <c r="L5107" s="306">
        <v>8896.7939079999996</v>
      </c>
      <c r="M5107" s="306">
        <v>8791.2351230000004</v>
      </c>
      <c r="N5107" s="306">
        <v>4858.7356820000005</v>
      </c>
    </row>
    <row r="5108" spans="1:14">
      <c r="A5108" s="259" t="s">
        <v>11</v>
      </c>
      <c r="B5108" s="259" t="s">
        <v>28</v>
      </c>
      <c r="C5108" s="259" t="s">
        <v>54</v>
      </c>
      <c r="D5108" s="259" t="s">
        <v>72</v>
      </c>
      <c r="E5108" s="259" t="s">
        <v>72</v>
      </c>
      <c r="F5108" s="259" t="s">
        <v>210</v>
      </c>
      <c r="G5108" s="259" t="s">
        <v>50</v>
      </c>
      <c r="H5108" s="306">
        <v>0</v>
      </c>
      <c r="I5108" s="306">
        <v>0</v>
      </c>
      <c r="J5108" s="306">
        <v>0</v>
      </c>
      <c r="K5108" s="306">
        <v>0</v>
      </c>
      <c r="L5108" s="306">
        <v>0</v>
      </c>
      <c r="M5108" s="306">
        <v>0</v>
      </c>
      <c r="N5108" s="306">
        <v>0</v>
      </c>
    </row>
    <row r="5109" spans="1:14">
      <c r="A5109" s="259" t="s">
        <v>11</v>
      </c>
      <c r="B5109" s="259" t="s">
        <v>28</v>
      </c>
      <c r="C5109" s="259" t="s">
        <v>55</v>
      </c>
      <c r="D5109" s="259" t="s">
        <v>73</v>
      </c>
      <c r="E5109" s="259" t="s">
        <v>73</v>
      </c>
      <c r="F5109" s="259" t="s">
        <v>210</v>
      </c>
      <c r="G5109" s="259" t="s">
        <v>50</v>
      </c>
      <c r="H5109" s="306">
        <v>0</v>
      </c>
      <c r="I5109" s="306">
        <v>0</v>
      </c>
      <c r="J5109" s="306">
        <v>216.69841020000001</v>
      </c>
      <c r="K5109" s="306">
        <v>10.968999999999999</v>
      </c>
      <c r="L5109" s="306">
        <v>24.3118455</v>
      </c>
      <c r="M5109" s="306">
        <v>77.337000000000003</v>
      </c>
      <c r="N5109" s="306">
        <v>218.245</v>
      </c>
    </row>
    <row r="5110" spans="1:14">
      <c r="A5110" s="259" t="s">
        <v>11</v>
      </c>
      <c r="B5110" s="259" t="s">
        <v>28</v>
      </c>
      <c r="C5110" s="259" t="s">
        <v>57</v>
      </c>
      <c r="D5110" s="259" t="s">
        <v>74</v>
      </c>
      <c r="E5110" s="259" t="s">
        <v>74</v>
      </c>
      <c r="F5110" s="259" t="s">
        <v>210</v>
      </c>
      <c r="G5110" s="259" t="s">
        <v>50</v>
      </c>
      <c r="H5110" s="306">
        <v>0</v>
      </c>
      <c r="I5110" s="306">
        <v>0</v>
      </c>
      <c r="J5110" s="306">
        <v>0</v>
      </c>
      <c r="K5110" s="306">
        <v>0</v>
      </c>
      <c r="L5110" s="306">
        <v>0</v>
      </c>
      <c r="M5110" s="306">
        <v>0</v>
      </c>
      <c r="N5110" s="306">
        <v>0</v>
      </c>
    </row>
    <row r="5111" spans="1:14">
      <c r="A5111" s="259" t="s">
        <v>11</v>
      </c>
      <c r="B5111" s="259" t="s">
        <v>28</v>
      </c>
      <c r="C5111" s="259" t="s">
        <v>64</v>
      </c>
      <c r="D5111" s="259" t="s">
        <v>75</v>
      </c>
      <c r="E5111" s="259" t="s">
        <v>75</v>
      </c>
      <c r="F5111" s="259" t="s">
        <v>210</v>
      </c>
      <c r="G5111" s="259" t="s">
        <v>50</v>
      </c>
      <c r="H5111" s="306">
        <v>0</v>
      </c>
      <c r="I5111" s="306">
        <v>0</v>
      </c>
      <c r="J5111" s="306">
        <v>0</v>
      </c>
      <c r="K5111" s="306">
        <v>0</v>
      </c>
      <c r="L5111" s="306">
        <v>1224.342582</v>
      </c>
      <c r="M5111" s="306">
        <v>1224.342582</v>
      </c>
      <c r="N5111" s="306">
        <v>1224.342586</v>
      </c>
    </row>
    <row r="5112" spans="1:14">
      <c r="A5112" s="259" t="s">
        <v>11</v>
      </c>
      <c r="B5112" s="259" t="s">
        <v>28</v>
      </c>
      <c r="C5112" s="259" t="s">
        <v>60</v>
      </c>
      <c r="D5112" s="259" t="s">
        <v>76</v>
      </c>
      <c r="E5112" s="259" t="s">
        <v>76</v>
      </c>
      <c r="F5112" s="259" t="s">
        <v>210</v>
      </c>
      <c r="G5112" s="259" t="s">
        <v>50</v>
      </c>
      <c r="H5112" s="306">
        <v>0</v>
      </c>
      <c r="I5112" s="306">
        <v>0</v>
      </c>
      <c r="J5112" s="306">
        <v>0</v>
      </c>
      <c r="K5112" s="306">
        <v>0</v>
      </c>
      <c r="L5112" s="306">
        <v>0</v>
      </c>
      <c r="M5112" s="306">
        <v>7478.9576530000004</v>
      </c>
      <c r="N5112" s="306">
        <v>41170.61047</v>
      </c>
    </row>
    <row r="5113" spans="1:14">
      <c r="A5113" s="259" t="s">
        <v>11</v>
      </c>
      <c r="B5113" s="259" t="s">
        <v>28</v>
      </c>
      <c r="C5113" s="259" t="s">
        <v>61</v>
      </c>
      <c r="D5113" s="259" t="s">
        <v>77</v>
      </c>
      <c r="E5113" s="259" t="s">
        <v>77</v>
      </c>
      <c r="F5113" s="259" t="s">
        <v>210</v>
      </c>
      <c r="G5113" s="259" t="s">
        <v>50</v>
      </c>
      <c r="H5113" s="306">
        <v>0</v>
      </c>
      <c r="I5113" s="306">
        <v>3150.5398970000001</v>
      </c>
      <c r="J5113" s="306">
        <v>20204.380840000002</v>
      </c>
      <c r="K5113" s="306">
        <v>23360.94499</v>
      </c>
      <c r="L5113" s="306">
        <v>39212.709020000002</v>
      </c>
      <c r="M5113" s="306">
        <v>40283.485480000003</v>
      </c>
      <c r="N5113" s="306">
        <v>40830.427490000002</v>
      </c>
    </row>
    <row r="5114" spans="1:14">
      <c r="A5114" s="259" t="s">
        <v>11</v>
      </c>
      <c r="B5114" s="259" t="s">
        <v>28</v>
      </c>
      <c r="C5114" s="259" t="s">
        <v>62</v>
      </c>
      <c r="D5114" s="259" t="s">
        <v>78</v>
      </c>
      <c r="E5114" s="259" t="s">
        <v>78</v>
      </c>
      <c r="F5114" s="259" t="s">
        <v>210</v>
      </c>
      <c r="G5114" s="259" t="s">
        <v>50</v>
      </c>
      <c r="H5114" s="306">
        <v>4432.3851290000002</v>
      </c>
      <c r="I5114" s="306">
        <v>10441.08771</v>
      </c>
      <c r="J5114" s="306">
        <v>24187.765589999999</v>
      </c>
      <c r="K5114" s="306">
        <v>70480.964080000005</v>
      </c>
      <c r="L5114" s="306">
        <v>79428.019549999997</v>
      </c>
      <c r="M5114" s="306">
        <v>101201.9379</v>
      </c>
      <c r="N5114" s="306">
        <v>129668.14810000001</v>
      </c>
    </row>
    <row r="5115" spans="1:14">
      <c r="A5115" s="259" t="s">
        <v>11</v>
      </c>
      <c r="B5115" s="259" t="s">
        <v>28</v>
      </c>
      <c r="C5115" s="259" t="s">
        <v>63</v>
      </c>
      <c r="D5115" s="259" t="s">
        <v>79</v>
      </c>
      <c r="E5115" s="259" t="s">
        <v>79</v>
      </c>
      <c r="F5115" s="259" t="s">
        <v>210</v>
      </c>
      <c r="G5115" s="259" t="s">
        <v>50</v>
      </c>
      <c r="H5115" s="306">
        <v>3962.0485469999999</v>
      </c>
      <c r="I5115" s="306">
        <v>5142.3610040000003</v>
      </c>
      <c r="J5115" s="306">
        <v>5581.3557579999997</v>
      </c>
      <c r="K5115" s="306">
        <v>5341.7533229999999</v>
      </c>
      <c r="L5115" s="306">
        <v>5402.3995789999999</v>
      </c>
      <c r="M5115" s="306">
        <v>5675.5807519999998</v>
      </c>
      <c r="N5115" s="306">
        <v>5685.9462050000002</v>
      </c>
    </row>
    <row r="5116" spans="1:14">
      <c r="A5116" s="259" t="s">
        <v>11</v>
      </c>
      <c r="B5116" s="259" t="s">
        <v>28</v>
      </c>
      <c r="C5116" s="259" t="s">
        <v>60</v>
      </c>
      <c r="D5116" s="259" t="s">
        <v>76</v>
      </c>
      <c r="E5116" s="259" t="s">
        <v>207</v>
      </c>
      <c r="F5116" s="259" t="s">
        <v>210</v>
      </c>
      <c r="G5116" s="259" t="s">
        <v>50</v>
      </c>
      <c r="H5116" s="306">
        <v>0</v>
      </c>
      <c r="I5116" s="306">
        <v>0</v>
      </c>
      <c r="J5116" s="306">
        <v>0</v>
      </c>
      <c r="K5116" s="306">
        <v>0</v>
      </c>
      <c r="L5116" s="306">
        <v>2787.4475910000001</v>
      </c>
      <c r="M5116" s="306">
        <v>13589.266240000001</v>
      </c>
      <c r="N5116" s="306">
        <v>37080.567479999998</v>
      </c>
    </row>
    <row r="5117" spans="1:14">
      <c r="A5117" s="259" t="s">
        <v>11</v>
      </c>
      <c r="B5117" s="259" t="s">
        <v>28</v>
      </c>
      <c r="C5117" s="259" t="s">
        <v>63</v>
      </c>
      <c r="D5117" s="259" t="s">
        <v>79</v>
      </c>
      <c r="E5117" s="259" t="s">
        <v>208</v>
      </c>
      <c r="F5117" s="259" t="s">
        <v>210</v>
      </c>
      <c r="G5117" s="259" t="s">
        <v>50</v>
      </c>
      <c r="H5117" s="306">
        <v>0</v>
      </c>
      <c r="I5117" s="306">
        <v>0</v>
      </c>
      <c r="J5117" s="306">
        <v>0</v>
      </c>
      <c r="K5117" s="306">
        <v>0</v>
      </c>
      <c r="L5117" s="306">
        <v>968.23341930000004</v>
      </c>
      <c r="M5117" s="306">
        <v>4127.1564410000001</v>
      </c>
      <c r="N5117" s="306">
        <v>14477.596659999999</v>
      </c>
    </row>
    <row r="5118" spans="1:14">
      <c r="A5118" s="259" t="s">
        <v>11</v>
      </c>
      <c r="B5118" s="259" t="s">
        <v>28</v>
      </c>
      <c r="C5118" s="259" t="s">
        <v>65</v>
      </c>
      <c r="D5118" s="259" t="s">
        <v>209</v>
      </c>
      <c r="E5118" s="259" t="s">
        <v>80</v>
      </c>
      <c r="F5118" s="259" t="s">
        <v>210</v>
      </c>
      <c r="G5118" s="259" t="s">
        <v>50</v>
      </c>
      <c r="H5118" s="306">
        <v>0</v>
      </c>
      <c r="I5118" s="306">
        <v>0</v>
      </c>
      <c r="J5118" s="306">
        <v>0</v>
      </c>
      <c r="K5118" s="306">
        <v>0</v>
      </c>
      <c r="L5118" s="306">
        <v>0</v>
      </c>
      <c r="M5118" s="306">
        <v>0</v>
      </c>
      <c r="N5118" s="306">
        <v>0</v>
      </c>
    </row>
    <row r="5119" spans="1:14">
      <c r="A5119" s="259" t="s">
        <v>11</v>
      </c>
      <c r="B5119" s="259" t="s">
        <v>28</v>
      </c>
      <c r="C5119" s="259" t="s">
        <v>65</v>
      </c>
      <c r="D5119" s="259" t="s">
        <v>209</v>
      </c>
      <c r="E5119" s="259" t="s">
        <v>81</v>
      </c>
      <c r="F5119" s="259" t="s">
        <v>210</v>
      </c>
      <c r="G5119" s="259" t="s">
        <v>50</v>
      </c>
      <c r="H5119" s="306">
        <v>0</v>
      </c>
      <c r="I5119" s="306">
        <v>0</v>
      </c>
      <c r="J5119" s="306">
        <v>0</v>
      </c>
      <c r="K5119" s="306">
        <v>0</v>
      </c>
      <c r="L5119" s="306">
        <v>0</v>
      </c>
      <c r="M5119" s="306">
        <v>0</v>
      </c>
      <c r="N5119" s="306">
        <v>0</v>
      </c>
    </row>
    <row r="5121" spans="1:14">
      <c r="A5121" s="259" t="s">
        <v>2</v>
      </c>
      <c r="B5121" s="259" t="s">
        <v>43</v>
      </c>
      <c r="C5121" s="259" t="s">
        <v>203</v>
      </c>
      <c r="D5121" s="259" t="s">
        <v>204</v>
      </c>
      <c r="E5121" s="259" t="s">
        <v>205</v>
      </c>
      <c r="F5121" s="259" t="s">
        <v>99</v>
      </c>
      <c r="G5121" s="259" t="s">
        <v>46</v>
      </c>
      <c r="H5121" s="306">
        <v>2025</v>
      </c>
      <c r="I5121" s="306">
        <v>2028</v>
      </c>
      <c r="J5121" s="306">
        <v>2030</v>
      </c>
      <c r="K5121" s="306">
        <v>2032</v>
      </c>
      <c r="L5121" s="306">
        <v>2035</v>
      </c>
      <c r="M5121" s="306">
        <v>2037</v>
      </c>
      <c r="N5121" s="306">
        <v>2040</v>
      </c>
    </row>
    <row r="5122" spans="1:14">
      <c r="A5122" s="259" t="s">
        <v>11</v>
      </c>
      <c r="B5122" s="259" t="s">
        <v>30</v>
      </c>
      <c r="C5122" s="259" t="s">
        <v>48</v>
      </c>
      <c r="D5122" s="259" t="s">
        <v>48</v>
      </c>
      <c r="E5122" s="259" t="s">
        <v>48</v>
      </c>
      <c r="F5122" s="259" t="s">
        <v>206</v>
      </c>
      <c r="G5122" s="259" t="s">
        <v>49</v>
      </c>
      <c r="H5122" s="306">
        <v>518.85599999999999</v>
      </c>
      <c r="I5122" s="306">
        <v>0</v>
      </c>
      <c r="J5122" s="306">
        <v>0</v>
      </c>
      <c r="K5122" s="306">
        <v>0</v>
      </c>
      <c r="L5122" s="306">
        <v>0</v>
      </c>
      <c r="M5122" s="306">
        <v>0</v>
      </c>
      <c r="N5122" s="306">
        <v>0</v>
      </c>
    </row>
    <row r="5123" spans="1:14">
      <c r="A5123" s="259" t="s">
        <v>11</v>
      </c>
      <c r="B5123" s="259" t="s">
        <v>30</v>
      </c>
      <c r="C5123" s="259" t="s">
        <v>53</v>
      </c>
      <c r="D5123" s="259" t="s">
        <v>53</v>
      </c>
      <c r="E5123" s="259" t="s">
        <v>53</v>
      </c>
      <c r="F5123" s="259" t="s">
        <v>206</v>
      </c>
      <c r="G5123" s="259" t="s">
        <v>49</v>
      </c>
      <c r="H5123" s="306">
        <v>0</v>
      </c>
      <c r="I5123" s="306">
        <v>0</v>
      </c>
      <c r="J5123" s="306">
        <v>0</v>
      </c>
      <c r="K5123" s="306">
        <v>0</v>
      </c>
      <c r="L5123" s="306">
        <v>0</v>
      </c>
      <c r="M5123" s="306">
        <v>0</v>
      </c>
      <c r="N5123" s="306">
        <v>0</v>
      </c>
    </row>
    <row r="5124" spans="1:14">
      <c r="A5124" s="259" t="s">
        <v>11</v>
      </c>
      <c r="B5124" s="259" t="s">
        <v>30</v>
      </c>
      <c r="C5124" s="259" t="s">
        <v>54</v>
      </c>
      <c r="D5124" s="259" t="s">
        <v>54</v>
      </c>
      <c r="E5124" s="259" t="s">
        <v>54</v>
      </c>
      <c r="F5124" s="259" t="s">
        <v>206</v>
      </c>
      <c r="G5124" s="259" t="s">
        <v>49</v>
      </c>
      <c r="H5124" s="306">
        <v>13800.053760000001</v>
      </c>
      <c r="I5124" s="306">
        <v>13725.15076</v>
      </c>
      <c r="J5124" s="306">
        <v>13725.15076</v>
      </c>
      <c r="K5124" s="306">
        <v>13725.15076</v>
      </c>
      <c r="L5124" s="306">
        <v>13725.15076</v>
      </c>
      <c r="M5124" s="306">
        <v>13725.15076</v>
      </c>
      <c r="N5124" s="306">
        <v>13725.15076</v>
      </c>
    </row>
    <row r="5125" spans="1:14">
      <c r="A5125" s="259" t="s">
        <v>11</v>
      </c>
      <c r="B5125" s="259" t="s">
        <v>30</v>
      </c>
      <c r="C5125" s="259" t="s">
        <v>55</v>
      </c>
      <c r="D5125" s="259" t="s">
        <v>55</v>
      </c>
      <c r="E5125" s="259" t="s">
        <v>55</v>
      </c>
      <c r="F5125" s="259" t="s">
        <v>206</v>
      </c>
      <c r="G5125" s="259" t="s">
        <v>49</v>
      </c>
      <c r="H5125" s="306">
        <v>3396.1170000000002</v>
      </c>
      <c r="I5125" s="306">
        <v>3234.8290000000002</v>
      </c>
      <c r="J5125" s="306">
        <v>3234.8290000000002</v>
      </c>
      <c r="K5125" s="306">
        <v>3234.8290000000002</v>
      </c>
      <c r="L5125" s="306">
        <v>3234.8290000000002</v>
      </c>
      <c r="M5125" s="306">
        <v>3234.8290000000002</v>
      </c>
      <c r="N5125" s="306">
        <v>3234.8290000000002</v>
      </c>
    </row>
    <row r="5126" spans="1:14">
      <c r="A5126" s="259" t="s">
        <v>11</v>
      </c>
      <c r="B5126" s="259" t="s">
        <v>30</v>
      </c>
      <c r="C5126" s="259" t="s">
        <v>56</v>
      </c>
      <c r="D5126" s="259" t="s">
        <v>56</v>
      </c>
      <c r="E5126" s="259" t="s">
        <v>56</v>
      </c>
      <c r="F5126" s="259" t="s">
        <v>206</v>
      </c>
      <c r="G5126" s="259" t="s">
        <v>49</v>
      </c>
      <c r="H5126" s="306">
        <v>4047.8919999999998</v>
      </c>
      <c r="I5126" s="306">
        <v>3930.8919999999998</v>
      </c>
      <c r="J5126" s="306">
        <v>3930.8919999999998</v>
      </c>
      <c r="K5126" s="306">
        <v>3930.8919999999998</v>
      </c>
      <c r="L5126" s="306">
        <v>3930.8919999999998</v>
      </c>
      <c r="M5126" s="306">
        <v>3930.8919999999998</v>
      </c>
      <c r="N5126" s="306">
        <v>3930.8919999999998</v>
      </c>
    </row>
    <row r="5127" spans="1:14">
      <c r="A5127" s="259" t="s">
        <v>11</v>
      </c>
      <c r="B5127" s="259" t="s">
        <v>30</v>
      </c>
      <c r="C5127" s="259" t="s">
        <v>57</v>
      </c>
      <c r="D5127" s="259" t="s">
        <v>57</v>
      </c>
      <c r="E5127" s="259" t="s">
        <v>57</v>
      </c>
      <c r="F5127" s="259" t="s">
        <v>206</v>
      </c>
      <c r="G5127" s="259" t="s">
        <v>49</v>
      </c>
      <c r="H5127" s="306">
        <v>5.6</v>
      </c>
      <c r="I5127" s="306">
        <v>5.6</v>
      </c>
      <c r="J5127" s="306">
        <v>5.6</v>
      </c>
      <c r="K5127" s="306">
        <v>5.6</v>
      </c>
      <c r="L5127" s="306">
        <v>5.6</v>
      </c>
      <c r="M5127" s="306">
        <v>5.6</v>
      </c>
      <c r="N5127" s="306">
        <v>5.6</v>
      </c>
    </row>
    <row r="5128" spans="1:14">
      <c r="A5128" s="259" t="s">
        <v>11</v>
      </c>
      <c r="B5128" s="259" t="s">
        <v>30</v>
      </c>
      <c r="C5128" s="259" t="s">
        <v>58</v>
      </c>
      <c r="D5128" s="259" t="s">
        <v>58</v>
      </c>
      <c r="E5128" s="259" t="s">
        <v>58</v>
      </c>
      <c r="F5128" s="259" t="s">
        <v>206</v>
      </c>
      <c r="G5128" s="259" t="s">
        <v>49</v>
      </c>
      <c r="H5128" s="306">
        <v>3348</v>
      </c>
      <c r="I5128" s="306">
        <v>3348</v>
      </c>
      <c r="J5128" s="306">
        <v>3348</v>
      </c>
      <c r="K5128" s="306">
        <v>3348</v>
      </c>
      <c r="L5128" s="306">
        <v>3348</v>
      </c>
      <c r="M5128" s="306">
        <v>3348</v>
      </c>
      <c r="N5128" s="306">
        <v>3348</v>
      </c>
    </row>
    <row r="5129" spans="1:14">
      <c r="A5129" s="259" t="s">
        <v>11</v>
      </c>
      <c r="B5129" s="259" t="s">
        <v>30</v>
      </c>
      <c r="C5129" s="259" t="s">
        <v>59</v>
      </c>
      <c r="D5129" s="259" t="s">
        <v>59</v>
      </c>
      <c r="E5129" s="259" t="s">
        <v>59</v>
      </c>
      <c r="F5129" s="259" t="s">
        <v>206</v>
      </c>
      <c r="G5129" s="259" t="s">
        <v>49</v>
      </c>
      <c r="H5129" s="306">
        <v>3611.3580000000002</v>
      </c>
      <c r="I5129" s="306">
        <v>3611.3580000000002</v>
      </c>
      <c r="J5129" s="306">
        <v>3611.3580000000002</v>
      </c>
      <c r="K5129" s="306">
        <v>3611.3580000000002</v>
      </c>
      <c r="L5129" s="306">
        <v>3611.3580000000002</v>
      </c>
      <c r="M5129" s="306">
        <v>3611.3580000000002</v>
      </c>
      <c r="N5129" s="306">
        <v>3611.3580000000002</v>
      </c>
    </row>
    <row r="5130" spans="1:14">
      <c r="A5130" s="259" t="s">
        <v>11</v>
      </c>
      <c r="B5130" s="259" t="s">
        <v>30</v>
      </c>
      <c r="C5130" s="259" t="s">
        <v>60</v>
      </c>
      <c r="D5130" s="259" t="s">
        <v>60</v>
      </c>
      <c r="E5130" s="259" t="s">
        <v>60</v>
      </c>
      <c r="F5130" s="259" t="s">
        <v>206</v>
      </c>
      <c r="G5130" s="259" t="s">
        <v>49</v>
      </c>
      <c r="H5130" s="306">
        <v>2843.0675000000001</v>
      </c>
      <c r="I5130" s="306">
        <v>2933.0675000000001</v>
      </c>
      <c r="J5130" s="306">
        <v>2933.0675000000001</v>
      </c>
      <c r="K5130" s="306">
        <v>2933.0675000000001</v>
      </c>
      <c r="L5130" s="306">
        <v>2933.0675000000001</v>
      </c>
      <c r="M5130" s="306">
        <v>2933.0675000000001</v>
      </c>
      <c r="N5130" s="306">
        <v>2933.0675000000001</v>
      </c>
    </row>
    <row r="5131" spans="1:14">
      <c r="A5131" s="259" t="s">
        <v>11</v>
      </c>
      <c r="B5131" s="259" t="s">
        <v>30</v>
      </c>
      <c r="C5131" s="259" t="s">
        <v>61</v>
      </c>
      <c r="D5131" s="259" t="s">
        <v>61</v>
      </c>
      <c r="E5131" s="259" t="s">
        <v>61</v>
      </c>
      <c r="F5131" s="259" t="s">
        <v>206</v>
      </c>
      <c r="G5131" s="259" t="s">
        <v>49</v>
      </c>
      <c r="H5131" s="306">
        <v>1781.5489990000001</v>
      </c>
      <c r="I5131" s="306">
        <v>1781.5489990000001</v>
      </c>
      <c r="J5131" s="306">
        <v>1781.5489990000001</v>
      </c>
      <c r="K5131" s="306">
        <v>1781.5489990000001</v>
      </c>
      <c r="L5131" s="306">
        <v>1781.5489990000001</v>
      </c>
      <c r="M5131" s="306">
        <v>1781.5489990000001</v>
      </c>
      <c r="N5131" s="306">
        <v>1781.5489990000001</v>
      </c>
    </row>
    <row r="5132" spans="1:14">
      <c r="A5132" s="259" t="s">
        <v>11</v>
      </c>
      <c r="B5132" s="259" t="s">
        <v>30</v>
      </c>
      <c r="C5132" s="259" t="s">
        <v>63</v>
      </c>
      <c r="D5132" s="259" t="s">
        <v>63</v>
      </c>
      <c r="E5132" s="259" t="s">
        <v>63</v>
      </c>
      <c r="F5132" s="259" t="s">
        <v>206</v>
      </c>
      <c r="G5132" s="259" t="s">
        <v>49</v>
      </c>
      <c r="H5132" s="306">
        <v>599.20000000000005</v>
      </c>
      <c r="I5132" s="306">
        <v>1460.5200070000001</v>
      </c>
      <c r="J5132" s="306">
        <v>1460.5200070000001</v>
      </c>
      <c r="K5132" s="306">
        <v>1460.5200070000001</v>
      </c>
      <c r="L5132" s="306">
        <v>1460.5200070000001</v>
      </c>
      <c r="M5132" s="306">
        <v>1460.5200070000001</v>
      </c>
      <c r="N5132" s="306">
        <v>1460.5200070000001</v>
      </c>
    </row>
    <row r="5133" spans="1:14">
      <c r="A5133" s="259" t="s">
        <v>11</v>
      </c>
      <c r="B5133" s="259" t="s">
        <v>30</v>
      </c>
      <c r="C5133" s="259" t="s">
        <v>64</v>
      </c>
      <c r="D5133" s="259" t="s">
        <v>64</v>
      </c>
      <c r="E5133" s="259" t="s">
        <v>64</v>
      </c>
      <c r="F5133" s="259" t="s">
        <v>206</v>
      </c>
      <c r="G5133" s="259" t="s">
        <v>49</v>
      </c>
      <c r="H5133" s="306">
        <v>1286.345</v>
      </c>
      <c r="I5133" s="306">
        <v>617.12001299999997</v>
      </c>
      <c r="J5133" s="306">
        <v>610.34212100000002</v>
      </c>
      <c r="K5133" s="306">
        <v>610.34212100000002</v>
      </c>
      <c r="L5133" s="306">
        <v>610.34212100000002</v>
      </c>
      <c r="M5133" s="306">
        <v>610.34212100000002</v>
      </c>
      <c r="N5133" s="306">
        <v>382.29512099999999</v>
      </c>
    </row>
    <row r="5134" spans="1:14">
      <c r="A5134" s="259" t="s">
        <v>11</v>
      </c>
      <c r="B5134" s="259" t="s">
        <v>30</v>
      </c>
      <c r="C5134" s="259" t="s">
        <v>54</v>
      </c>
      <c r="D5134" s="259" t="s">
        <v>72</v>
      </c>
      <c r="E5134" s="259" t="s">
        <v>72</v>
      </c>
      <c r="F5134" s="259" t="s">
        <v>206</v>
      </c>
      <c r="G5134" s="259" t="s">
        <v>49</v>
      </c>
      <c r="H5134" s="306">
        <v>0</v>
      </c>
      <c r="I5134" s="306">
        <v>0</v>
      </c>
      <c r="J5134" s="306">
        <v>0</v>
      </c>
      <c r="K5134" s="306">
        <v>0</v>
      </c>
      <c r="L5134" s="306">
        <v>0</v>
      </c>
      <c r="M5134" s="306">
        <v>0</v>
      </c>
      <c r="N5134" s="306">
        <v>0</v>
      </c>
    </row>
    <row r="5135" spans="1:14">
      <c r="A5135" s="259" t="s">
        <v>11</v>
      </c>
      <c r="B5135" s="259" t="s">
        <v>30</v>
      </c>
      <c r="C5135" s="259" t="s">
        <v>55</v>
      </c>
      <c r="D5135" s="259" t="s">
        <v>73</v>
      </c>
      <c r="E5135" s="259" t="s">
        <v>73</v>
      </c>
      <c r="F5135" s="259" t="s">
        <v>206</v>
      </c>
      <c r="G5135" s="259" t="s">
        <v>49</v>
      </c>
      <c r="H5135" s="306">
        <v>0</v>
      </c>
      <c r="I5135" s="306">
        <v>0</v>
      </c>
      <c r="J5135" s="306">
        <v>0</v>
      </c>
      <c r="K5135" s="306">
        <v>0</v>
      </c>
      <c r="L5135" s="306">
        <v>63</v>
      </c>
      <c r="M5135" s="306">
        <v>63</v>
      </c>
      <c r="N5135" s="306">
        <v>63</v>
      </c>
    </row>
    <row r="5136" spans="1:14">
      <c r="A5136" s="259" t="s">
        <v>11</v>
      </c>
      <c r="B5136" s="259" t="s">
        <v>30</v>
      </c>
      <c r="C5136" s="259" t="s">
        <v>57</v>
      </c>
      <c r="D5136" s="259" t="s">
        <v>74</v>
      </c>
      <c r="E5136" s="259" t="s">
        <v>74</v>
      </c>
      <c r="F5136" s="259" t="s">
        <v>206</v>
      </c>
      <c r="G5136" s="259" t="s">
        <v>49</v>
      </c>
      <c r="H5136" s="306">
        <v>0</v>
      </c>
      <c r="I5136" s="306">
        <v>0</v>
      </c>
      <c r="J5136" s="306">
        <v>0</v>
      </c>
      <c r="K5136" s="306">
        <v>0</v>
      </c>
      <c r="L5136" s="306">
        <v>0</v>
      </c>
      <c r="M5136" s="306">
        <v>0</v>
      </c>
      <c r="N5136" s="306">
        <v>0</v>
      </c>
    </row>
    <row r="5137" spans="1:14">
      <c r="A5137" s="259" t="s">
        <v>11</v>
      </c>
      <c r="B5137" s="259" t="s">
        <v>30</v>
      </c>
      <c r="C5137" s="259" t="s">
        <v>64</v>
      </c>
      <c r="D5137" s="259" t="s">
        <v>75</v>
      </c>
      <c r="E5137" s="259" t="s">
        <v>75</v>
      </c>
      <c r="F5137" s="259" t="s">
        <v>206</v>
      </c>
      <c r="G5137" s="259" t="s">
        <v>49</v>
      </c>
      <c r="H5137" s="306">
        <v>0</v>
      </c>
      <c r="I5137" s="306">
        <v>0</v>
      </c>
      <c r="J5137" s="306">
        <v>0</v>
      </c>
      <c r="K5137" s="306">
        <v>0</v>
      </c>
      <c r="L5137" s="306">
        <v>59</v>
      </c>
      <c r="M5137" s="306">
        <v>59</v>
      </c>
      <c r="N5137" s="306">
        <v>59</v>
      </c>
    </row>
    <row r="5138" spans="1:14">
      <c r="A5138" s="259" t="s">
        <v>11</v>
      </c>
      <c r="B5138" s="259" t="s">
        <v>30</v>
      </c>
      <c r="C5138" s="259" t="s">
        <v>60</v>
      </c>
      <c r="D5138" s="259" t="s">
        <v>76</v>
      </c>
      <c r="E5138" s="259" t="s">
        <v>76</v>
      </c>
      <c r="F5138" s="259" t="s">
        <v>206</v>
      </c>
      <c r="G5138" s="259" t="s">
        <v>49</v>
      </c>
      <c r="H5138" s="306">
        <v>0</v>
      </c>
      <c r="I5138" s="306">
        <v>0</v>
      </c>
      <c r="J5138" s="306">
        <v>0</v>
      </c>
      <c r="K5138" s="306">
        <v>0</v>
      </c>
      <c r="L5138" s="306">
        <v>0</v>
      </c>
      <c r="M5138" s="306">
        <v>0</v>
      </c>
      <c r="N5138" s="306">
        <v>10925.487789999999</v>
      </c>
    </row>
    <row r="5139" spans="1:14">
      <c r="A5139" s="259" t="s">
        <v>11</v>
      </c>
      <c r="B5139" s="259" t="s">
        <v>30</v>
      </c>
      <c r="C5139" s="259" t="s">
        <v>61</v>
      </c>
      <c r="D5139" s="259" t="s">
        <v>77</v>
      </c>
      <c r="E5139" s="259" t="s">
        <v>77</v>
      </c>
      <c r="F5139" s="259" t="s">
        <v>206</v>
      </c>
      <c r="G5139" s="259" t="s">
        <v>49</v>
      </c>
      <c r="H5139" s="306">
        <v>0</v>
      </c>
      <c r="I5139" s="306">
        <v>470.66580199999999</v>
      </c>
      <c r="J5139" s="306">
        <v>3936.484062</v>
      </c>
      <c r="K5139" s="306">
        <v>4632.4840620000004</v>
      </c>
      <c r="L5139" s="306">
        <v>8009</v>
      </c>
      <c r="M5139" s="306">
        <v>8243.0649099999991</v>
      </c>
      <c r="N5139" s="306">
        <v>8366</v>
      </c>
    </row>
    <row r="5140" spans="1:14">
      <c r="A5140" s="259" t="s">
        <v>11</v>
      </c>
      <c r="B5140" s="259" t="s">
        <v>30</v>
      </c>
      <c r="C5140" s="259" t="s">
        <v>62</v>
      </c>
      <c r="D5140" s="259" t="s">
        <v>78</v>
      </c>
      <c r="E5140" s="259" t="s">
        <v>78</v>
      </c>
      <c r="F5140" s="259" t="s">
        <v>206</v>
      </c>
      <c r="G5140" s="259" t="s">
        <v>49</v>
      </c>
      <c r="H5140" s="306">
        <v>1545</v>
      </c>
      <c r="I5140" s="306">
        <v>1545</v>
      </c>
      <c r="J5140" s="306">
        <v>4241</v>
      </c>
      <c r="K5140" s="306">
        <v>4241</v>
      </c>
      <c r="L5140" s="306">
        <v>4241</v>
      </c>
      <c r="M5140" s="306">
        <v>9041</v>
      </c>
      <c r="N5140" s="306">
        <v>12030</v>
      </c>
    </row>
    <row r="5141" spans="1:14">
      <c r="A5141" s="259" t="s">
        <v>11</v>
      </c>
      <c r="B5141" s="259" t="s">
        <v>30</v>
      </c>
      <c r="C5141" s="259" t="s">
        <v>63</v>
      </c>
      <c r="D5141" s="259" t="s">
        <v>79</v>
      </c>
      <c r="E5141" s="259" t="s">
        <v>79</v>
      </c>
      <c r="F5141" s="259" t="s">
        <v>206</v>
      </c>
      <c r="G5141" s="259" t="s">
        <v>49</v>
      </c>
      <c r="H5141" s="306">
        <v>1001</v>
      </c>
      <c r="I5141" s="306">
        <v>1146</v>
      </c>
      <c r="J5141" s="306">
        <v>1596</v>
      </c>
      <c r="K5141" s="306">
        <v>1596</v>
      </c>
      <c r="L5141" s="306">
        <v>1596</v>
      </c>
      <c r="M5141" s="306">
        <v>1596</v>
      </c>
      <c r="N5141" s="306">
        <v>1596</v>
      </c>
    </row>
    <row r="5142" spans="1:14">
      <c r="A5142" s="259" t="s">
        <v>11</v>
      </c>
      <c r="B5142" s="259" t="s">
        <v>30</v>
      </c>
      <c r="C5142" s="259" t="s">
        <v>60</v>
      </c>
      <c r="D5142" s="259" t="s">
        <v>76</v>
      </c>
      <c r="E5142" s="259" t="s">
        <v>207</v>
      </c>
      <c r="F5142" s="259" t="s">
        <v>206</v>
      </c>
      <c r="G5142" s="259" t="s">
        <v>49</v>
      </c>
      <c r="H5142" s="306">
        <v>0</v>
      </c>
      <c r="I5142" s="306">
        <v>0</v>
      </c>
      <c r="J5142" s="306">
        <v>0</v>
      </c>
      <c r="K5142" s="306">
        <v>0</v>
      </c>
      <c r="L5142" s="306">
        <v>1031.4059569999999</v>
      </c>
      <c r="M5142" s="306">
        <v>5845.4180390000001</v>
      </c>
      <c r="N5142" s="306">
        <v>12081.70449</v>
      </c>
    </row>
    <row r="5143" spans="1:14">
      <c r="A5143" s="259" t="s">
        <v>11</v>
      </c>
      <c r="B5143" s="259" t="s">
        <v>30</v>
      </c>
      <c r="C5143" s="259" t="s">
        <v>63</v>
      </c>
      <c r="D5143" s="259" t="s">
        <v>79</v>
      </c>
      <c r="E5143" s="259" t="s">
        <v>208</v>
      </c>
      <c r="F5143" s="259" t="s">
        <v>206</v>
      </c>
      <c r="G5143" s="259" t="s">
        <v>49</v>
      </c>
      <c r="H5143" s="306">
        <v>0</v>
      </c>
      <c r="I5143" s="306">
        <v>0</v>
      </c>
      <c r="J5143" s="306">
        <v>0</v>
      </c>
      <c r="K5143" s="306">
        <v>0</v>
      </c>
      <c r="L5143" s="306">
        <v>618.84357399999999</v>
      </c>
      <c r="M5143" s="306">
        <v>3507.2508229999999</v>
      </c>
      <c r="N5143" s="306">
        <v>7249.0226919999996</v>
      </c>
    </row>
    <row r="5144" spans="1:14">
      <c r="A5144" s="259" t="s">
        <v>11</v>
      </c>
      <c r="B5144" s="259" t="s">
        <v>30</v>
      </c>
      <c r="C5144" s="259" t="s">
        <v>65</v>
      </c>
      <c r="D5144" s="259" t="s">
        <v>209</v>
      </c>
      <c r="E5144" s="259" t="s">
        <v>80</v>
      </c>
      <c r="F5144" s="259" t="s">
        <v>206</v>
      </c>
      <c r="G5144" s="259" t="s">
        <v>49</v>
      </c>
      <c r="H5144" s="306">
        <v>0</v>
      </c>
      <c r="I5144" s="306">
        <v>0</v>
      </c>
      <c r="J5144" s="306">
        <v>0</v>
      </c>
      <c r="K5144" s="306">
        <v>0</v>
      </c>
      <c r="L5144" s="306">
        <v>0</v>
      </c>
      <c r="M5144" s="306">
        <v>0</v>
      </c>
      <c r="N5144" s="306">
        <v>0</v>
      </c>
    </row>
    <row r="5145" spans="1:14">
      <c r="A5145" s="259" t="s">
        <v>11</v>
      </c>
      <c r="B5145" s="259" t="s">
        <v>30</v>
      </c>
      <c r="C5145" s="259" t="s">
        <v>65</v>
      </c>
      <c r="D5145" s="259" t="s">
        <v>209</v>
      </c>
      <c r="E5145" s="259" t="s">
        <v>81</v>
      </c>
      <c r="F5145" s="259" t="s">
        <v>206</v>
      </c>
      <c r="G5145" s="259" t="s">
        <v>49</v>
      </c>
      <c r="H5145" s="306">
        <v>0</v>
      </c>
      <c r="I5145" s="306">
        <v>0</v>
      </c>
      <c r="J5145" s="306">
        <v>0</v>
      </c>
      <c r="K5145" s="306">
        <v>0</v>
      </c>
      <c r="L5145" s="306">
        <v>0</v>
      </c>
      <c r="M5145" s="306">
        <v>0</v>
      </c>
      <c r="N5145" s="306">
        <v>0</v>
      </c>
    </row>
    <row r="5146" spans="1:14">
      <c r="A5146" s="259" t="s">
        <v>11</v>
      </c>
      <c r="B5146" s="259" t="s">
        <v>30</v>
      </c>
      <c r="C5146" s="259" t="s">
        <v>82</v>
      </c>
      <c r="D5146" s="259" t="s">
        <v>82</v>
      </c>
      <c r="E5146" s="259" t="s">
        <v>82</v>
      </c>
      <c r="F5146" s="259" t="s">
        <v>206</v>
      </c>
      <c r="G5146" s="259" t="s">
        <v>49</v>
      </c>
      <c r="H5146" s="306">
        <v>0</v>
      </c>
      <c r="I5146" s="306">
        <v>518.85599999999999</v>
      </c>
      <c r="J5146" s="306">
        <v>518.85599999999999</v>
      </c>
      <c r="K5146" s="306">
        <v>518.85599999999999</v>
      </c>
      <c r="L5146" s="306">
        <v>518.85599999999999</v>
      </c>
      <c r="M5146" s="306">
        <v>518.85599999999999</v>
      </c>
      <c r="N5146" s="306">
        <v>518.85599999999999</v>
      </c>
    </row>
    <row r="5147" spans="1:14">
      <c r="A5147" s="259" t="s">
        <v>11</v>
      </c>
      <c r="B5147" s="259" t="s">
        <v>30</v>
      </c>
      <c r="C5147" s="259" t="s">
        <v>83</v>
      </c>
      <c r="D5147" s="259" t="s">
        <v>83</v>
      </c>
      <c r="E5147" s="259" t="s">
        <v>83</v>
      </c>
      <c r="F5147" s="259" t="s">
        <v>206</v>
      </c>
      <c r="G5147" s="259" t="s">
        <v>49</v>
      </c>
      <c r="H5147" s="306">
        <v>0</v>
      </c>
      <c r="I5147" s="306">
        <v>0</v>
      </c>
      <c r="J5147" s="306">
        <v>0</v>
      </c>
      <c r="K5147" s="306">
        <v>0</v>
      </c>
      <c r="L5147" s="306">
        <v>0</v>
      </c>
      <c r="M5147" s="306">
        <v>0</v>
      </c>
      <c r="N5147" s="306">
        <v>0</v>
      </c>
    </row>
    <row r="5148" spans="1:14">
      <c r="A5148" s="259" t="s">
        <v>11</v>
      </c>
      <c r="B5148" s="259" t="s">
        <v>30</v>
      </c>
      <c r="C5148" s="259" t="s">
        <v>84</v>
      </c>
      <c r="D5148" s="259" t="s">
        <v>84</v>
      </c>
      <c r="E5148" s="259" t="s">
        <v>84</v>
      </c>
      <c r="F5148" s="259" t="s">
        <v>206</v>
      </c>
      <c r="G5148" s="259" t="s">
        <v>49</v>
      </c>
      <c r="H5148" s="306">
        <v>0</v>
      </c>
      <c r="I5148" s="306">
        <v>5.6</v>
      </c>
      <c r="J5148" s="306">
        <v>5.6</v>
      </c>
      <c r="K5148" s="306">
        <v>5.6</v>
      </c>
      <c r="L5148" s="306">
        <v>5.6</v>
      </c>
      <c r="M5148" s="306">
        <v>5.6</v>
      </c>
      <c r="N5148" s="306">
        <v>5.6</v>
      </c>
    </row>
    <row r="5149" spans="1:14">
      <c r="A5149" s="259" t="s">
        <v>11</v>
      </c>
      <c r="B5149" s="259" t="s">
        <v>30</v>
      </c>
      <c r="C5149" s="259" t="s">
        <v>85</v>
      </c>
      <c r="D5149" s="259" t="s">
        <v>85</v>
      </c>
      <c r="E5149" s="259" t="s">
        <v>85</v>
      </c>
      <c r="F5149" s="259" t="s">
        <v>206</v>
      </c>
      <c r="G5149" s="259" t="s">
        <v>49</v>
      </c>
      <c r="H5149" s="306">
        <v>0</v>
      </c>
      <c r="I5149" s="306">
        <v>0</v>
      </c>
      <c r="J5149" s="306">
        <v>0</v>
      </c>
      <c r="K5149" s="306">
        <v>0</v>
      </c>
      <c r="L5149" s="306">
        <v>0</v>
      </c>
      <c r="M5149" s="306">
        <v>0</v>
      </c>
      <c r="N5149" s="306">
        <v>0</v>
      </c>
    </row>
    <row r="5150" spans="1:14">
      <c r="A5150" s="259" t="s">
        <v>11</v>
      </c>
      <c r="B5150" s="259" t="s">
        <v>30</v>
      </c>
      <c r="C5150" s="259" t="s">
        <v>87</v>
      </c>
      <c r="D5150" s="259" t="s">
        <v>87</v>
      </c>
      <c r="E5150" s="259" t="s">
        <v>87</v>
      </c>
      <c r="F5150" s="259" t="s">
        <v>206</v>
      </c>
      <c r="G5150" s="259" t="s">
        <v>49</v>
      </c>
      <c r="H5150" s="306">
        <v>0</v>
      </c>
      <c r="I5150" s="306">
        <v>669.22498700000006</v>
      </c>
      <c r="J5150" s="306">
        <v>676.00287900000001</v>
      </c>
      <c r="K5150" s="306">
        <v>676.00287900000001</v>
      </c>
      <c r="L5150" s="306">
        <v>676.00287900000001</v>
      </c>
      <c r="M5150" s="306">
        <v>676.00287900000001</v>
      </c>
      <c r="N5150" s="306">
        <v>904.04987900000003</v>
      </c>
    </row>
    <row r="5151" spans="1:14">
      <c r="A5151" s="259" t="s">
        <v>11</v>
      </c>
      <c r="B5151" s="259" t="s">
        <v>30</v>
      </c>
      <c r="C5151" s="259" t="s">
        <v>88</v>
      </c>
      <c r="D5151" s="259" t="s">
        <v>88</v>
      </c>
      <c r="E5151" s="259" t="s">
        <v>88</v>
      </c>
      <c r="F5151" s="259" t="s">
        <v>206</v>
      </c>
      <c r="G5151" s="259" t="s">
        <v>49</v>
      </c>
      <c r="H5151" s="306">
        <v>0</v>
      </c>
      <c r="I5151" s="306">
        <v>0</v>
      </c>
      <c r="J5151" s="306">
        <v>0</v>
      </c>
      <c r="K5151" s="306">
        <v>0</v>
      </c>
      <c r="L5151" s="306">
        <v>0</v>
      </c>
      <c r="M5151" s="306">
        <v>0</v>
      </c>
      <c r="N5151" s="306">
        <v>0</v>
      </c>
    </row>
    <row r="5152" spans="1:14">
      <c r="A5152" s="259" t="s">
        <v>11</v>
      </c>
      <c r="B5152" s="259" t="s">
        <v>30</v>
      </c>
      <c r="C5152" s="259" t="s">
        <v>48</v>
      </c>
      <c r="D5152" s="259" t="s">
        <v>48</v>
      </c>
      <c r="E5152" s="259" t="s">
        <v>48</v>
      </c>
      <c r="F5152" s="259" t="s">
        <v>210</v>
      </c>
      <c r="G5152" s="259" t="s">
        <v>50</v>
      </c>
      <c r="H5152" s="306">
        <v>560.36447999999996</v>
      </c>
      <c r="I5152" s="306">
        <v>0</v>
      </c>
      <c r="J5152" s="306">
        <v>0</v>
      </c>
      <c r="K5152" s="306">
        <v>0</v>
      </c>
      <c r="L5152" s="306">
        <v>0</v>
      </c>
      <c r="M5152" s="306">
        <v>0</v>
      </c>
      <c r="N5152" s="306">
        <v>0</v>
      </c>
    </row>
    <row r="5153" spans="1:14">
      <c r="A5153" s="259" t="s">
        <v>11</v>
      </c>
      <c r="B5153" s="259" t="s">
        <v>30</v>
      </c>
      <c r="C5153" s="259" t="s">
        <v>53</v>
      </c>
      <c r="D5153" s="259" t="s">
        <v>53</v>
      </c>
      <c r="E5153" s="259" t="s">
        <v>53</v>
      </c>
      <c r="F5153" s="259" t="s">
        <v>210</v>
      </c>
      <c r="G5153" s="259" t="s">
        <v>50</v>
      </c>
      <c r="H5153" s="306">
        <v>0</v>
      </c>
      <c r="I5153" s="306">
        <v>0</v>
      </c>
      <c r="J5153" s="306">
        <v>0</v>
      </c>
      <c r="K5153" s="306">
        <v>0</v>
      </c>
      <c r="L5153" s="306">
        <v>0</v>
      </c>
      <c r="M5153" s="306">
        <v>0</v>
      </c>
      <c r="N5153" s="306">
        <v>0</v>
      </c>
    </row>
    <row r="5154" spans="1:14">
      <c r="A5154" s="259" t="s">
        <v>11</v>
      </c>
      <c r="B5154" s="259" t="s">
        <v>30</v>
      </c>
      <c r="C5154" s="259" t="s">
        <v>54</v>
      </c>
      <c r="D5154" s="259" t="s">
        <v>54</v>
      </c>
      <c r="E5154" s="259" t="s">
        <v>54</v>
      </c>
      <c r="F5154" s="259" t="s">
        <v>210</v>
      </c>
      <c r="G5154" s="259" t="s">
        <v>50</v>
      </c>
      <c r="H5154" s="306">
        <v>39978.273780000003</v>
      </c>
      <c r="I5154" s="306">
        <v>40117.748489999998</v>
      </c>
      <c r="J5154" s="306">
        <v>24306.490969999999</v>
      </c>
      <c r="K5154" s="306">
        <v>26991.209180000002</v>
      </c>
      <c r="L5154" s="306">
        <v>32866.430379999998</v>
      </c>
      <c r="M5154" s="306">
        <v>19956.632710000002</v>
      </c>
      <c r="N5154" s="306">
        <v>13552.640069999999</v>
      </c>
    </row>
    <row r="5155" spans="1:14">
      <c r="A5155" s="259" t="s">
        <v>11</v>
      </c>
      <c r="B5155" s="259" t="s">
        <v>30</v>
      </c>
      <c r="C5155" s="259" t="s">
        <v>55</v>
      </c>
      <c r="D5155" s="259" t="s">
        <v>55</v>
      </c>
      <c r="E5155" s="259" t="s">
        <v>55</v>
      </c>
      <c r="F5155" s="259" t="s">
        <v>210</v>
      </c>
      <c r="G5155" s="259" t="s">
        <v>50</v>
      </c>
      <c r="H5155" s="306">
        <v>47.687179200000003</v>
      </c>
      <c r="I5155" s="306">
        <v>8.3578311999999997</v>
      </c>
      <c r="J5155" s="306">
        <v>7.1373474400000001</v>
      </c>
      <c r="K5155" s="306">
        <v>10.561475359999999</v>
      </c>
      <c r="L5155" s="306">
        <v>66.007080479999999</v>
      </c>
      <c r="M5155" s="306">
        <v>12.00319584</v>
      </c>
      <c r="N5155" s="306">
        <v>62.657342309999997</v>
      </c>
    </row>
    <row r="5156" spans="1:14">
      <c r="A5156" s="259" t="s">
        <v>11</v>
      </c>
      <c r="B5156" s="259" t="s">
        <v>30</v>
      </c>
      <c r="C5156" s="259" t="s">
        <v>56</v>
      </c>
      <c r="D5156" s="259" t="s">
        <v>56</v>
      </c>
      <c r="E5156" s="259" t="s">
        <v>56</v>
      </c>
      <c r="F5156" s="259" t="s">
        <v>210</v>
      </c>
      <c r="G5156" s="259" t="s">
        <v>50</v>
      </c>
      <c r="H5156" s="306">
        <v>13.219200000000001</v>
      </c>
      <c r="I5156" s="306">
        <v>13.9062</v>
      </c>
      <c r="J5156" s="306">
        <v>13.9062</v>
      </c>
      <c r="K5156" s="306">
        <v>13.706849999999999</v>
      </c>
      <c r="L5156" s="306">
        <v>33.402262999999998</v>
      </c>
      <c r="M5156" s="306">
        <v>13.219200000000001</v>
      </c>
      <c r="N5156" s="306">
        <v>2.2031999999999998</v>
      </c>
    </row>
    <row r="5157" spans="1:14">
      <c r="A5157" s="259" t="s">
        <v>11</v>
      </c>
      <c r="B5157" s="259" t="s">
        <v>30</v>
      </c>
      <c r="C5157" s="259" t="s">
        <v>57</v>
      </c>
      <c r="D5157" s="259" t="s">
        <v>57</v>
      </c>
      <c r="E5157" s="259" t="s">
        <v>57</v>
      </c>
      <c r="F5157" s="259" t="s">
        <v>210</v>
      </c>
      <c r="G5157" s="259" t="s">
        <v>50</v>
      </c>
      <c r="H5157" s="306">
        <v>49.055999999999997</v>
      </c>
      <c r="I5157" s="306">
        <v>49.055999999999997</v>
      </c>
      <c r="J5157" s="306">
        <v>49.055999999999997</v>
      </c>
      <c r="K5157" s="306">
        <v>49.055999999999997</v>
      </c>
      <c r="L5157" s="306">
        <v>49.055999999999997</v>
      </c>
      <c r="M5157" s="306">
        <v>49.055999999999997</v>
      </c>
      <c r="N5157" s="306">
        <v>49.055999999999997</v>
      </c>
    </row>
    <row r="5158" spans="1:14">
      <c r="A5158" s="259" t="s">
        <v>11</v>
      </c>
      <c r="B5158" s="259" t="s">
        <v>30</v>
      </c>
      <c r="C5158" s="259" t="s">
        <v>58</v>
      </c>
      <c r="D5158" s="259" t="s">
        <v>58</v>
      </c>
      <c r="E5158" s="259" t="s">
        <v>58</v>
      </c>
      <c r="F5158" s="259" t="s">
        <v>210</v>
      </c>
      <c r="G5158" s="259" t="s">
        <v>50</v>
      </c>
      <c r="H5158" s="306">
        <v>26724.943500000001</v>
      </c>
      <c r="I5158" s="306">
        <v>26724.943500000001</v>
      </c>
      <c r="J5158" s="306">
        <v>26724.943500000001</v>
      </c>
      <c r="K5158" s="306">
        <v>26724.943500000001</v>
      </c>
      <c r="L5158" s="306">
        <v>26724.943500000001</v>
      </c>
      <c r="M5158" s="306">
        <v>26724.943500000001</v>
      </c>
      <c r="N5158" s="306">
        <v>26724.943500000001</v>
      </c>
    </row>
    <row r="5159" spans="1:14">
      <c r="A5159" s="259" t="s">
        <v>11</v>
      </c>
      <c r="B5159" s="259" t="s">
        <v>30</v>
      </c>
      <c r="C5159" s="259" t="s">
        <v>59</v>
      </c>
      <c r="D5159" s="259" t="s">
        <v>59</v>
      </c>
      <c r="E5159" s="259" t="s">
        <v>59</v>
      </c>
      <c r="F5159" s="259" t="s">
        <v>210</v>
      </c>
      <c r="G5159" s="259" t="s">
        <v>50</v>
      </c>
      <c r="H5159" s="306">
        <v>8277.5043679999999</v>
      </c>
      <c r="I5159" s="306">
        <v>7203.6315919999997</v>
      </c>
      <c r="J5159" s="306">
        <v>7048.968022</v>
      </c>
      <c r="K5159" s="306">
        <v>7181.1379820000002</v>
      </c>
      <c r="L5159" s="306">
        <v>7006.3180060000004</v>
      </c>
      <c r="M5159" s="306">
        <v>7222.9833269999999</v>
      </c>
      <c r="N5159" s="306">
        <v>7106.2727089999998</v>
      </c>
    </row>
    <row r="5160" spans="1:14">
      <c r="A5160" s="259" t="s">
        <v>11</v>
      </c>
      <c r="B5160" s="259" t="s">
        <v>30</v>
      </c>
      <c r="C5160" s="259" t="s">
        <v>60</v>
      </c>
      <c r="D5160" s="259" t="s">
        <v>60</v>
      </c>
      <c r="E5160" s="259" t="s">
        <v>60</v>
      </c>
      <c r="F5160" s="259" t="s">
        <v>210</v>
      </c>
      <c r="G5160" s="259" t="s">
        <v>50</v>
      </c>
      <c r="H5160" s="306">
        <v>5936.0077250000004</v>
      </c>
      <c r="I5160" s="306">
        <v>6226.79396</v>
      </c>
      <c r="J5160" s="306">
        <v>6226.79396</v>
      </c>
      <c r="K5160" s="306">
        <v>6226.79396</v>
      </c>
      <c r="L5160" s="306">
        <v>6226.79396</v>
      </c>
      <c r="M5160" s="306">
        <v>6226.79396</v>
      </c>
      <c r="N5160" s="306">
        <v>6226.79396</v>
      </c>
    </row>
    <row r="5161" spans="1:14">
      <c r="A5161" s="259" t="s">
        <v>11</v>
      </c>
      <c r="B5161" s="259" t="s">
        <v>30</v>
      </c>
      <c r="C5161" s="259" t="s">
        <v>61</v>
      </c>
      <c r="D5161" s="259" t="s">
        <v>61</v>
      </c>
      <c r="E5161" s="259" t="s">
        <v>61</v>
      </c>
      <c r="F5161" s="259" t="s">
        <v>210</v>
      </c>
      <c r="G5161" s="259" t="s">
        <v>50</v>
      </c>
      <c r="H5161" s="306">
        <v>5347.9950520000002</v>
      </c>
      <c r="I5161" s="306">
        <v>5527.8365700000004</v>
      </c>
      <c r="J5161" s="306">
        <v>5527.8365700000004</v>
      </c>
      <c r="K5161" s="306">
        <v>5527.8365700000004</v>
      </c>
      <c r="L5161" s="306">
        <v>5527.8365700000004</v>
      </c>
      <c r="M5161" s="306">
        <v>5527.8365700000004</v>
      </c>
      <c r="N5161" s="306">
        <v>5527.8365700000004</v>
      </c>
    </row>
    <row r="5162" spans="1:14">
      <c r="A5162" s="259" t="s">
        <v>11</v>
      </c>
      <c r="B5162" s="259" t="s">
        <v>30</v>
      </c>
      <c r="C5162" s="259" t="s">
        <v>63</v>
      </c>
      <c r="D5162" s="259" t="s">
        <v>63</v>
      </c>
      <c r="E5162" s="259" t="s">
        <v>63</v>
      </c>
      <c r="F5162" s="259" t="s">
        <v>210</v>
      </c>
      <c r="G5162" s="259" t="s">
        <v>50</v>
      </c>
      <c r="H5162" s="306">
        <v>0.31588795200000003</v>
      </c>
      <c r="I5162" s="306">
        <v>132.2651462</v>
      </c>
      <c r="J5162" s="306">
        <v>79.712807069999997</v>
      </c>
      <c r="K5162" s="306">
        <v>162.2791943</v>
      </c>
      <c r="L5162" s="306">
        <v>267.65141790000001</v>
      </c>
      <c r="M5162" s="306">
        <v>65.512236900000005</v>
      </c>
      <c r="N5162" s="306">
        <v>638.89688579999995</v>
      </c>
    </row>
    <row r="5163" spans="1:14">
      <c r="A5163" s="259" t="s">
        <v>11</v>
      </c>
      <c r="B5163" s="259" t="s">
        <v>30</v>
      </c>
      <c r="C5163" s="259" t="s">
        <v>64</v>
      </c>
      <c r="D5163" s="259" t="s">
        <v>64</v>
      </c>
      <c r="E5163" s="259" t="s">
        <v>64</v>
      </c>
      <c r="F5163" s="259" t="s">
        <v>210</v>
      </c>
      <c r="G5163" s="259" t="s">
        <v>50</v>
      </c>
      <c r="H5163" s="306">
        <v>6040.847651</v>
      </c>
      <c r="I5163" s="306">
        <v>4655.4717520000004</v>
      </c>
      <c r="J5163" s="306">
        <v>4582.5183459999998</v>
      </c>
      <c r="K5163" s="306">
        <v>4600.3807479999996</v>
      </c>
      <c r="L5163" s="306">
        <v>4434.594701</v>
      </c>
      <c r="M5163" s="306">
        <v>4357.0667839999996</v>
      </c>
      <c r="N5163" s="306">
        <v>2529.598677</v>
      </c>
    </row>
    <row r="5164" spans="1:14">
      <c r="A5164" s="259" t="s">
        <v>11</v>
      </c>
      <c r="B5164" s="259" t="s">
        <v>30</v>
      </c>
      <c r="C5164" s="259" t="s">
        <v>54</v>
      </c>
      <c r="D5164" s="259" t="s">
        <v>72</v>
      </c>
      <c r="E5164" s="259" t="s">
        <v>72</v>
      </c>
      <c r="F5164" s="259" t="s">
        <v>210</v>
      </c>
      <c r="G5164" s="259" t="s">
        <v>50</v>
      </c>
      <c r="H5164" s="306">
        <v>0</v>
      </c>
      <c r="I5164" s="306">
        <v>0</v>
      </c>
      <c r="J5164" s="306">
        <v>0</v>
      </c>
      <c r="K5164" s="306">
        <v>0</v>
      </c>
      <c r="L5164" s="306">
        <v>0</v>
      </c>
      <c r="M5164" s="306">
        <v>0</v>
      </c>
      <c r="N5164" s="306">
        <v>0</v>
      </c>
    </row>
    <row r="5165" spans="1:14">
      <c r="A5165" s="259" t="s">
        <v>11</v>
      </c>
      <c r="B5165" s="259" t="s">
        <v>30</v>
      </c>
      <c r="C5165" s="259" t="s">
        <v>55</v>
      </c>
      <c r="D5165" s="259" t="s">
        <v>73</v>
      </c>
      <c r="E5165" s="259" t="s">
        <v>73</v>
      </c>
      <c r="F5165" s="259" t="s">
        <v>210</v>
      </c>
      <c r="G5165" s="259" t="s">
        <v>50</v>
      </c>
      <c r="H5165" s="306">
        <v>0</v>
      </c>
      <c r="I5165" s="306">
        <v>0</v>
      </c>
      <c r="J5165" s="306">
        <v>0</v>
      </c>
      <c r="K5165" s="306">
        <v>0</v>
      </c>
      <c r="L5165" s="306">
        <v>0</v>
      </c>
      <c r="M5165" s="306">
        <v>0</v>
      </c>
      <c r="N5165" s="306">
        <v>0</v>
      </c>
    </row>
    <row r="5166" spans="1:14">
      <c r="A5166" s="259" t="s">
        <v>11</v>
      </c>
      <c r="B5166" s="259" t="s">
        <v>30</v>
      </c>
      <c r="C5166" s="259" t="s">
        <v>57</v>
      </c>
      <c r="D5166" s="259" t="s">
        <v>74</v>
      </c>
      <c r="E5166" s="259" t="s">
        <v>74</v>
      </c>
      <c r="F5166" s="259" t="s">
        <v>210</v>
      </c>
      <c r="G5166" s="259" t="s">
        <v>50</v>
      </c>
      <c r="H5166" s="306">
        <v>0</v>
      </c>
      <c r="I5166" s="306">
        <v>0</v>
      </c>
      <c r="J5166" s="306">
        <v>0</v>
      </c>
      <c r="K5166" s="306">
        <v>0</v>
      </c>
      <c r="L5166" s="306">
        <v>0</v>
      </c>
      <c r="M5166" s="306">
        <v>0</v>
      </c>
      <c r="N5166" s="306">
        <v>0</v>
      </c>
    </row>
    <row r="5167" spans="1:14">
      <c r="A5167" s="259" t="s">
        <v>11</v>
      </c>
      <c r="B5167" s="259" t="s">
        <v>30</v>
      </c>
      <c r="C5167" s="259" t="s">
        <v>64</v>
      </c>
      <c r="D5167" s="259" t="s">
        <v>75</v>
      </c>
      <c r="E5167" s="259" t="s">
        <v>75</v>
      </c>
      <c r="F5167" s="259" t="s">
        <v>210</v>
      </c>
      <c r="G5167" s="259" t="s">
        <v>50</v>
      </c>
      <c r="H5167" s="306">
        <v>0</v>
      </c>
      <c r="I5167" s="306">
        <v>0</v>
      </c>
      <c r="J5167" s="306">
        <v>0</v>
      </c>
      <c r="K5167" s="306">
        <v>0</v>
      </c>
      <c r="L5167" s="306">
        <v>342.75837569999999</v>
      </c>
      <c r="M5167" s="306">
        <v>342.75837610000002</v>
      </c>
      <c r="N5167" s="306">
        <v>342.75837680000001</v>
      </c>
    </row>
    <row r="5168" spans="1:14">
      <c r="A5168" s="259" t="s">
        <v>11</v>
      </c>
      <c r="B5168" s="259" t="s">
        <v>30</v>
      </c>
      <c r="C5168" s="259" t="s">
        <v>60</v>
      </c>
      <c r="D5168" s="259" t="s">
        <v>76</v>
      </c>
      <c r="E5168" s="259" t="s">
        <v>76</v>
      </c>
      <c r="F5168" s="259" t="s">
        <v>210</v>
      </c>
      <c r="G5168" s="259" t="s">
        <v>50</v>
      </c>
      <c r="H5168" s="306">
        <v>0</v>
      </c>
      <c r="I5168" s="306">
        <v>0</v>
      </c>
      <c r="J5168" s="306">
        <v>0</v>
      </c>
      <c r="K5168" s="306">
        <v>0</v>
      </c>
      <c r="L5168" s="306">
        <v>0</v>
      </c>
      <c r="M5168" s="306">
        <v>0</v>
      </c>
      <c r="N5168" s="306">
        <v>23189.386139999999</v>
      </c>
    </row>
    <row r="5169" spans="1:14">
      <c r="A5169" s="259" t="s">
        <v>11</v>
      </c>
      <c r="B5169" s="259" t="s">
        <v>30</v>
      </c>
      <c r="C5169" s="259" t="s">
        <v>61</v>
      </c>
      <c r="D5169" s="259" t="s">
        <v>77</v>
      </c>
      <c r="E5169" s="259" t="s">
        <v>77</v>
      </c>
      <c r="F5169" s="259" t="s">
        <v>210</v>
      </c>
      <c r="G5169" s="259" t="s">
        <v>50</v>
      </c>
      <c r="H5169" s="306">
        <v>0</v>
      </c>
      <c r="I5169" s="306">
        <v>2222.1593039999998</v>
      </c>
      <c r="J5169" s="306">
        <v>17335.511879999998</v>
      </c>
      <c r="K5169" s="306">
        <v>20492.07603</v>
      </c>
      <c r="L5169" s="306">
        <v>34098.826829999998</v>
      </c>
      <c r="M5169" s="306">
        <v>35169.603289999999</v>
      </c>
      <c r="N5169" s="306">
        <v>35716.545299999998</v>
      </c>
    </row>
    <row r="5170" spans="1:14">
      <c r="A5170" s="259" t="s">
        <v>11</v>
      </c>
      <c r="B5170" s="259" t="s">
        <v>30</v>
      </c>
      <c r="C5170" s="259" t="s">
        <v>62</v>
      </c>
      <c r="D5170" s="259" t="s">
        <v>78</v>
      </c>
      <c r="E5170" s="259" t="s">
        <v>78</v>
      </c>
      <c r="F5170" s="259" t="s">
        <v>210</v>
      </c>
      <c r="G5170" s="259" t="s">
        <v>50</v>
      </c>
      <c r="H5170" s="306">
        <v>4432.3851290000002</v>
      </c>
      <c r="I5170" s="306">
        <v>6361.9718080000002</v>
      </c>
      <c r="J5170" s="306">
        <v>15382.104090000001</v>
      </c>
      <c r="K5170" s="306">
        <v>15382.104090000001</v>
      </c>
      <c r="L5170" s="306">
        <v>15382.104090000001</v>
      </c>
      <c r="M5170" s="306">
        <v>37156.022429999997</v>
      </c>
      <c r="N5170" s="306">
        <v>48308.776859999998</v>
      </c>
    </row>
    <row r="5171" spans="1:14">
      <c r="A5171" s="259" t="s">
        <v>11</v>
      </c>
      <c r="B5171" s="259" t="s">
        <v>30</v>
      </c>
      <c r="C5171" s="259" t="s">
        <v>63</v>
      </c>
      <c r="D5171" s="259" t="s">
        <v>79</v>
      </c>
      <c r="E5171" s="259" t="s">
        <v>79</v>
      </c>
      <c r="F5171" s="259" t="s">
        <v>210</v>
      </c>
      <c r="G5171" s="259" t="s">
        <v>50</v>
      </c>
      <c r="H5171" s="306">
        <v>563.81847630000004</v>
      </c>
      <c r="I5171" s="306">
        <v>1268.3918289999999</v>
      </c>
      <c r="J5171" s="306">
        <v>1730.204526</v>
      </c>
      <c r="K5171" s="306">
        <v>1743.6838680000001</v>
      </c>
      <c r="L5171" s="306">
        <v>1823.164571</v>
      </c>
      <c r="M5171" s="306">
        <v>1879.8204679999999</v>
      </c>
      <c r="N5171" s="306">
        <v>1858.2568879999999</v>
      </c>
    </row>
    <row r="5172" spans="1:14">
      <c r="A5172" s="259" t="s">
        <v>11</v>
      </c>
      <c r="B5172" s="259" t="s">
        <v>30</v>
      </c>
      <c r="C5172" s="259" t="s">
        <v>60</v>
      </c>
      <c r="D5172" s="259" t="s">
        <v>76</v>
      </c>
      <c r="E5172" s="259" t="s">
        <v>207</v>
      </c>
      <c r="F5172" s="259" t="s">
        <v>210</v>
      </c>
      <c r="G5172" s="259" t="s">
        <v>50</v>
      </c>
      <c r="H5172" s="306">
        <v>0</v>
      </c>
      <c r="I5172" s="306">
        <v>0</v>
      </c>
      <c r="J5172" s="306">
        <v>0</v>
      </c>
      <c r="K5172" s="306">
        <v>0</v>
      </c>
      <c r="L5172" s="306">
        <v>2111.7064489999998</v>
      </c>
      <c r="M5172" s="306">
        <v>11903.86968</v>
      </c>
      <c r="N5172" s="306">
        <v>24672.425429999999</v>
      </c>
    </row>
    <row r="5173" spans="1:14">
      <c r="A5173" s="259" t="s">
        <v>11</v>
      </c>
      <c r="B5173" s="259" t="s">
        <v>30</v>
      </c>
      <c r="C5173" s="259" t="s">
        <v>63</v>
      </c>
      <c r="D5173" s="259" t="s">
        <v>79</v>
      </c>
      <c r="E5173" s="259" t="s">
        <v>208</v>
      </c>
      <c r="F5173" s="259" t="s">
        <v>210</v>
      </c>
      <c r="G5173" s="259" t="s">
        <v>50</v>
      </c>
      <c r="H5173" s="306">
        <v>0</v>
      </c>
      <c r="I5173" s="306">
        <v>0</v>
      </c>
      <c r="J5173" s="306">
        <v>0</v>
      </c>
      <c r="K5173" s="306">
        <v>0</v>
      </c>
      <c r="L5173" s="306">
        <v>711.56230330000005</v>
      </c>
      <c r="M5173" s="306">
        <v>3439.732794</v>
      </c>
      <c r="N5173" s="306">
        <v>9727.9164430000001</v>
      </c>
    </row>
    <row r="5174" spans="1:14">
      <c r="A5174" s="259" t="s">
        <v>11</v>
      </c>
      <c r="B5174" s="259" t="s">
        <v>30</v>
      </c>
      <c r="C5174" s="259" t="s">
        <v>65</v>
      </c>
      <c r="D5174" s="259" t="s">
        <v>209</v>
      </c>
      <c r="E5174" s="259" t="s">
        <v>80</v>
      </c>
      <c r="F5174" s="259" t="s">
        <v>210</v>
      </c>
      <c r="G5174" s="259" t="s">
        <v>50</v>
      </c>
      <c r="H5174" s="306">
        <v>0</v>
      </c>
      <c r="I5174" s="306">
        <v>0</v>
      </c>
      <c r="J5174" s="306">
        <v>0</v>
      </c>
      <c r="K5174" s="306">
        <v>0</v>
      </c>
      <c r="L5174" s="306">
        <v>0</v>
      </c>
      <c r="M5174" s="306">
        <v>0</v>
      </c>
      <c r="N5174" s="306">
        <v>0</v>
      </c>
    </row>
    <row r="5175" spans="1:14">
      <c r="A5175" s="259" t="s">
        <v>11</v>
      </c>
      <c r="B5175" s="259" t="s">
        <v>30</v>
      </c>
      <c r="C5175" s="259" t="s">
        <v>65</v>
      </c>
      <c r="D5175" s="259" t="s">
        <v>209</v>
      </c>
      <c r="E5175" s="259" t="s">
        <v>81</v>
      </c>
      <c r="F5175" s="259" t="s">
        <v>210</v>
      </c>
      <c r="G5175" s="259" t="s">
        <v>50</v>
      </c>
      <c r="H5175" s="306">
        <v>0</v>
      </c>
      <c r="I5175" s="306">
        <v>0</v>
      </c>
      <c r="J5175" s="306">
        <v>0</v>
      </c>
      <c r="K5175" s="306">
        <v>0</v>
      </c>
      <c r="L5175" s="306">
        <v>0</v>
      </c>
      <c r="M5175" s="306">
        <v>0</v>
      </c>
      <c r="N5175" s="306">
        <v>0</v>
      </c>
    </row>
    <row r="5177" spans="1:14">
      <c r="A5177" s="259" t="s">
        <v>2</v>
      </c>
      <c r="B5177" s="259" t="s">
        <v>43</v>
      </c>
      <c r="C5177" s="259" t="s">
        <v>203</v>
      </c>
      <c r="D5177" s="259" t="s">
        <v>204</v>
      </c>
      <c r="E5177" s="259" t="s">
        <v>205</v>
      </c>
      <c r="F5177" s="259" t="s">
        <v>99</v>
      </c>
      <c r="G5177" s="259" t="s">
        <v>46</v>
      </c>
      <c r="H5177" s="306">
        <v>2025</v>
      </c>
      <c r="I5177" s="306">
        <v>2028</v>
      </c>
      <c r="J5177" s="306">
        <v>2030</v>
      </c>
      <c r="K5177" s="306">
        <v>2032</v>
      </c>
      <c r="L5177" s="306">
        <v>2035</v>
      </c>
      <c r="M5177" s="306">
        <v>2037</v>
      </c>
      <c r="N5177" s="306">
        <v>2040</v>
      </c>
    </row>
    <row r="5178" spans="1:14">
      <c r="A5178" s="259" t="s">
        <v>11</v>
      </c>
      <c r="B5178" s="259" t="s">
        <v>29</v>
      </c>
      <c r="C5178" s="259" t="s">
        <v>48</v>
      </c>
      <c r="D5178" s="259" t="s">
        <v>48</v>
      </c>
      <c r="E5178" s="259" t="s">
        <v>48</v>
      </c>
      <c r="F5178" s="259" t="s">
        <v>206</v>
      </c>
      <c r="G5178" s="259" t="s">
        <v>49</v>
      </c>
      <c r="H5178" s="306">
        <v>1695.4970000000001</v>
      </c>
      <c r="I5178" s="306">
        <v>-2.2737400000000001E-13</v>
      </c>
      <c r="J5178" s="306">
        <v>0</v>
      </c>
      <c r="K5178" s="306">
        <v>0</v>
      </c>
      <c r="L5178" s="306">
        <v>0</v>
      </c>
      <c r="M5178" s="306">
        <v>0</v>
      </c>
      <c r="N5178" s="306">
        <v>0</v>
      </c>
    </row>
    <row r="5179" spans="1:14">
      <c r="A5179" s="259" t="s">
        <v>11</v>
      </c>
      <c r="B5179" s="259" t="s">
        <v>29</v>
      </c>
      <c r="C5179" s="259" t="s">
        <v>53</v>
      </c>
      <c r="D5179" s="259" t="s">
        <v>53</v>
      </c>
      <c r="E5179" s="259" t="s">
        <v>53</v>
      </c>
      <c r="F5179" s="259" t="s">
        <v>206</v>
      </c>
      <c r="G5179" s="259" t="s">
        <v>49</v>
      </c>
      <c r="H5179" s="306">
        <v>0</v>
      </c>
      <c r="I5179" s="306">
        <v>0</v>
      </c>
      <c r="J5179" s="306">
        <v>0</v>
      </c>
      <c r="K5179" s="306">
        <v>0</v>
      </c>
      <c r="L5179" s="306">
        <v>0</v>
      </c>
      <c r="M5179" s="306">
        <v>0</v>
      </c>
      <c r="N5179" s="306">
        <v>0</v>
      </c>
    </row>
    <row r="5180" spans="1:14">
      <c r="A5180" s="259" t="s">
        <v>11</v>
      </c>
      <c r="B5180" s="259" t="s">
        <v>29</v>
      </c>
      <c r="C5180" s="259" t="s">
        <v>54</v>
      </c>
      <c r="D5180" s="259" t="s">
        <v>54</v>
      </c>
      <c r="E5180" s="259" t="s">
        <v>54</v>
      </c>
      <c r="F5180" s="259" t="s">
        <v>206</v>
      </c>
      <c r="G5180" s="259" t="s">
        <v>49</v>
      </c>
      <c r="H5180" s="306">
        <v>10928.398999999999</v>
      </c>
      <c r="I5180" s="306">
        <v>10928.398999999999</v>
      </c>
      <c r="J5180" s="306">
        <v>10928.398999999999</v>
      </c>
      <c r="K5180" s="306">
        <v>10928.398999999999</v>
      </c>
      <c r="L5180" s="306">
        <v>10928.398999999999</v>
      </c>
      <c r="M5180" s="306">
        <v>10928.398999999999</v>
      </c>
      <c r="N5180" s="306">
        <v>10928.398999999999</v>
      </c>
    </row>
    <row r="5181" spans="1:14">
      <c r="A5181" s="259" t="s">
        <v>11</v>
      </c>
      <c r="B5181" s="259" t="s">
        <v>29</v>
      </c>
      <c r="C5181" s="259" t="s">
        <v>55</v>
      </c>
      <c r="D5181" s="259" t="s">
        <v>55</v>
      </c>
      <c r="E5181" s="259" t="s">
        <v>55</v>
      </c>
      <c r="F5181" s="259" t="s">
        <v>206</v>
      </c>
      <c r="G5181" s="259" t="s">
        <v>49</v>
      </c>
      <c r="H5181" s="306">
        <v>4430.88</v>
      </c>
      <c r="I5181" s="306">
        <v>4400.9799999999996</v>
      </c>
      <c r="J5181" s="306">
        <v>4400.9799999999996</v>
      </c>
      <c r="K5181" s="306">
        <v>4400.9799999999996</v>
      </c>
      <c r="L5181" s="306">
        <v>4400.9799999999996</v>
      </c>
      <c r="M5181" s="306">
        <v>4400.9799999999996</v>
      </c>
      <c r="N5181" s="306">
        <v>4400.9799999999996</v>
      </c>
    </row>
    <row r="5182" spans="1:14">
      <c r="A5182" s="259" t="s">
        <v>11</v>
      </c>
      <c r="B5182" s="259" t="s">
        <v>29</v>
      </c>
      <c r="C5182" s="259" t="s">
        <v>56</v>
      </c>
      <c r="D5182" s="259" t="s">
        <v>56</v>
      </c>
      <c r="E5182" s="259" t="s">
        <v>56</v>
      </c>
      <c r="F5182" s="259" t="s">
        <v>206</v>
      </c>
      <c r="G5182" s="259" t="s">
        <v>49</v>
      </c>
      <c r="H5182" s="306">
        <v>3064.6</v>
      </c>
      <c r="I5182" s="306">
        <v>2388.6</v>
      </c>
      <c r="J5182" s="306">
        <v>2388.6</v>
      </c>
      <c r="K5182" s="306">
        <v>2388.6</v>
      </c>
      <c r="L5182" s="306">
        <v>2388.6</v>
      </c>
      <c r="M5182" s="306">
        <v>2388.6</v>
      </c>
      <c r="N5182" s="306">
        <v>2388.6</v>
      </c>
    </row>
    <row r="5183" spans="1:14">
      <c r="A5183" s="259" t="s">
        <v>11</v>
      </c>
      <c r="B5183" s="259" t="s">
        <v>29</v>
      </c>
      <c r="C5183" s="259" t="s">
        <v>57</v>
      </c>
      <c r="D5183" s="259" t="s">
        <v>57</v>
      </c>
      <c r="E5183" s="259" t="s">
        <v>57</v>
      </c>
      <c r="F5183" s="259" t="s">
        <v>206</v>
      </c>
      <c r="G5183" s="259" t="s">
        <v>49</v>
      </c>
      <c r="H5183" s="306">
        <v>0</v>
      </c>
      <c r="I5183" s="306">
        <v>0</v>
      </c>
      <c r="J5183" s="306">
        <v>0</v>
      </c>
      <c r="K5183" s="306">
        <v>0</v>
      </c>
      <c r="L5183" s="306">
        <v>0</v>
      </c>
      <c r="M5183" s="306">
        <v>0</v>
      </c>
      <c r="N5183" s="306">
        <v>0</v>
      </c>
    </row>
    <row r="5184" spans="1:14">
      <c r="A5184" s="259" t="s">
        <v>11</v>
      </c>
      <c r="B5184" s="259" t="s">
        <v>29</v>
      </c>
      <c r="C5184" s="259" t="s">
        <v>58</v>
      </c>
      <c r="D5184" s="259" t="s">
        <v>58</v>
      </c>
      <c r="E5184" s="259" t="s">
        <v>58</v>
      </c>
      <c r="F5184" s="259" t="s">
        <v>206</v>
      </c>
      <c r="G5184" s="259" t="s">
        <v>49</v>
      </c>
      <c r="H5184" s="306">
        <v>5244.1</v>
      </c>
      <c r="I5184" s="306">
        <v>5244.1</v>
      </c>
      <c r="J5184" s="306">
        <v>5244.1</v>
      </c>
      <c r="K5184" s="306">
        <v>5244.1</v>
      </c>
      <c r="L5184" s="306">
        <v>4070.1</v>
      </c>
      <c r="M5184" s="306">
        <v>4070.1</v>
      </c>
      <c r="N5184" s="306">
        <v>4070.1</v>
      </c>
    </row>
    <row r="5185" spans="1:14">
      <c r="A5185" s="259" t="s">
        <v>11</v>
      </c>
      <c r="B5185" s="259" t="s">
        <v>29</v>
      </c>
      <c r="C5185" s="259" t="s">
        <v>59</v>
      </c>
      <c r="D5185" s="259" t="s">
        <v>59</v>
      </c>
      <c r="E5185" s="259" t="s">
        <v>59</v>
      </c>
      <c r="F5185" s="259" t="s">
        <v>206</v>
      </c>
      <c r="G5185" s="259" t="s">
        <v>49</v>
      </c>
      <c r="H5185" s="306">
        <v>971.28</v>
      </c>
      <c r="I5185" s="306">
        <v>971.28</v>
      </c>
      <c r="J5185" s="306">
        <v>971.28</v>
      </c>
      <c r="K5185" s="306">
        <v>971.28</v>
      </c>
      <c r="L5185" s="306">
        <v>971.28</v>
      </c>
      <c r="M5185" s="306">
        <v>971.28</v>
      </c>
      <c r="N5185" s="306">
        <v>971.28</v>
      </c>
    </row>
    <row r="5186" spans="1:14">
      <c r="A5186" s="259" t="s">
        <v>11</v>
      </c>
      <c r="B5186" s="259" t="s">
        <v>29</v>
      </c>
      <c r="C5186" s="259" t="s">
        <v>60</v>
      </c>
      <c r="D5186" s="259" t="s">
        <v>60</v>
      </c>
      <c r="E5186" s="259" t="s">
        <v>60</v>
      </c>
      <c r="F5186" s="259" t="s">
        <v>206</v>
      </c>
      <c r="G5186" s="259" t="s">
        <v>49</v>
      </c>
      <c r="H5186" s="306">
        <v>3131.83</v>
      </c>
      <c r="I5186" s="306">
        <v>3557.93</v>
      </c>
      <c r="J5186" s="306">
        <v>3557.93</v>
      </c>
      <c r="K5186" s="306">
        <v>3557.93</v>
      </c>
      <c r="L5186" s="306">
        <v>3557.93</v>
      </c>
      <c r="M5186" s="306">
        <v>3557.93</v>
      </c>
      <c r="N5186" s="306">
        <v>3557.93</v>
      </c>
    </row>
    <row r="5187" spans="1:14">
      <c r="A5187" s="259" t="s">
        <v>11</v>
      </c>
      <c r="B5187" s="259" t="s">
        <v>29</v>
      </c>
      <c r="C5187" s="259" t="s">
        <v>61</v>
      </c>
      <c r="D5187" s="259" t="s">
        <v>61</v>
      </c>
      <c r="E5187" s="259" t="s">
        <v>61</v>
      </c>
      <c r="F5187" s="259" t="s">
        <v>206</v>
      </c>
      <c r="G5187" s="259" t="s">
        <v>49</v>
      </c>
      <c r="H5187" s="306">
        <v>271</v>
      </c>
      <c r="I5187" s="306">
        <v>271</v>
      </c>
      <c r="J5187" s="306">
        <v>271</v>
      </c>
      <c r="K5187" s="306">
        <v>271</v>
      </c>
      <c r="L5187" s="306">
        <v>271</v>
      </c>
      <c r="M5187" s="306">
        <v>271</v>
      </c>
      <c r="N5187" s="306">
        <v>271</v>
      </c>
    </row>
    <row r="5188" spans="1:14">
      <c r="A5188" s="259" t="s">
        <v>11</v>
      </c>
      <c r="B5188" s="259" t="s">
        <v>29</v>
      </c>
      <c r="C5188" s="259" t="s">
        <v>63</v>
      </c>
      <c r="D5188" s="259" t="s">
        <v>63</v>
      </c>
      <c r="E5188" s="259" t="s">
        <v>63</v>
      </c>
      <c r="F5188" s="259" t="s">
        <v>206</v>
      </c>
      <c r="G5188" s="259" t="s">
        <v>49</v>
      </c>
      <c r="H5188" s="306">
        <v>151.80000000000001</v>
      </c>
      <c r="I5188" s="306">
        <v>201.8</v>
      </c>
      <c r="J5188" s="306">
        <v>201.8</v>
      </c>
      <c r="K5188" s="306">
        <v>201.8</v>
      </c>
      <c r="L5188" s="306">
        <v>201.8</v>
      </c>
      <c r="M5188" s="306">
        <v>201.8</v>
      </c>
      <c r="N5188" s="306">
        <v>201.8</v>
      </c>
    </row>
    <row r="5189" spans="1:14">
      <c r="A5189" s="259" t="s">
        <v>11</v>
      </c>
      <c r="B5189" s="259" t="s">
        <v>29</v>
      </c>
      <c r="C5189" s="259" t="s">
        <v>64</v>
      </c>
      <c r="D5189" s="259" t="s">
        <v>64</v>
      </c>
      <c r="E5189" s="259" t="s">
        <v>64</v>
      </c>
      <c r="F5189" s="259" t="s">
        <v>206</v>
      </c>
      <c r="G5189" s="259" t="s">
        <v>49</v>
      </c>
      <c r="H5189" s="306">
        <v>417.23099999999999</v>
      </c>
      <c r="I5189" s="306">
        <v>381.27499999999998</v>
      </c>
      <c r="J5189" s="306">
        <v>327.27499999999998</v>
      </c>
      <c r="K5189" s="306">
        <v>319.27499999999998</v>
      </c>
      <c r="L5189" s="306">
        <v>319.27499999999998</v>
      </c>
      <c r="M5189" s="306">
        <v>319.27499999999998</v>
      </c>
      <c r="N5189" s="306">
        <v>319.27499999999998</v>
      </c>
    </row>
    <row r="5190" spans="1:14">
      <c r="A5190" s="259" t="s">
        <v>11</v>
      </c>
      <c r="B5190" s="259" t="s">
        <v>29</v>
      </c>
      <c r="C5190" s="259" t="s">
        <v>54</v>
      </c>
      <c r="D5190" s="259" t="s">
        <v>72</v>
      </c>
      <c r="E5190" s="259" t="s">
        <v>72</v>
      </c>
      <c r="F5190" s="259" t="s">
        <v>206</v>
      </c>
      <c r="G5190" s="259" t="s">
        <v>49</v>
      </c>
      <c r="H5190" s="306">
        <v>0</v>
      </c>
      <c r="I5190" s="306">
        <v>0</v>
      </c>
      <c r="J5190" s="306">
        <v>0</v>
      </c>
      <c r="K5190" s="306">
        <v>0</v>
      </c>
      <c r="L5190" s="306">
        <v>0</v>
      </c>
      <c r="M5190" s="306">
        <v>0</v>
      </c>
      <c r="N5190" s="306">
        <v>0</v>
      </c>
    </row>
    <row r="5191" spans="1:14">
      <c r="A5191" s="259" t="s">
        <v>11</v>
      </c>
      <c r="B5191" s="259" t="s">
        <v>29</v>
      </c>
      <c r="C5191" s="259" t="s">
        <v>55</v>
      </c>
      <c r="D5191" s="259" t="s">
        <v>73</v>
      </c>
      <c r="E5191" s="259" t="s">
        <v>73</v>
      </c>
      <c r="F5191" s="259" t="s">
        <v>206</v>
      </c>
      <c r="G5191" s="259" t="s">
        <v>49</v>
      </c>
      <c r="H5191" s="306">
        <v>0</v>
      </c>
      <c r="I5191" s="306">
        <v>0</v>
      </c>
      <c r="J5191" s="306">
        <v>543</v>
      </c>
      <c r="K5191" s="306">
        <v>543</v>
      </c>
      <c r="L5191" s="306">
        <v>543</v>
      </c>
      <c r="M5191" s="306">
        <v>543</v>
      </c>
      <c r="N5191" s="306">
        <v>543</v>
      </c>
    </row>
    <row r="5192" spans="1:14">
      <c r="A5192" s="259" t="s">
        <v>11</v>
      </c>
      <c r="B5192" s="259" t="s">
        <v>29</v>
      </c>
      <c r="C5192" s="259" t="s">
        <v>57</v>
      </c>
      <c r="D5192" s="259" t="s">
        <v>74</v>
      </c>
      <c r="E5192" s="259" t="s">
        <v>74</v>
      </c>
      <c r="F5192" s="259" t="s">
        <v>206</v>
      </c>
      <c r="G5192" s="259" t="s">
        <v>49</v>
      </c>
      <c r="H5192" s="306">
        <v>0</v>
      </c>
      <c r="I5192" s="306">
        <v>0</v>
      </c>
      <c r="J5192" s="306">
        <v>0</v>
      </c>
      <c r="K5192" s="306">
        <v>0</v>
      </c>
      <c r="L5192" s="306">
        <v>0</v>
      </c>
      <c r="M5192" s="306">
        <v>0</v>
      </c>
      <c r="N5192" s="306">
        <v>0</v>
      </c>
    </row>
    <row r="5193" spans="1:14">
      <c r="A5193" s="259" t="s">
        <v>11</v>
      </c>
      <c r="B5193" s="259" t="s">
        <v>29</v>
      </c>
      <c r="C5193" s="259" t="s">
        <v>64</v>
      </c>
      <c r="D5193" s="259" t="s">
        <v>75</v>
      </c>
      <c r="E5193" s="259" t="s">
        <v>75</v>
      </c>
      <c r="F5193" s="259" t="s">
        <v>206</v>
      </c>
      <c r="G5193" s="259" t="s">
        <v>49</v>
      </c>
      <c r="H5193" s="306">
        <v>0</v>
      </c>
      <c r="I5193" s="306">
        <v>0</v>
      </c>
      <c r="J5193" s="306">
        <v>0</v>
      </c>
      <c r="K5193" s="306">
        <v>0</v>
      </c>
      <c r="L5193" s="306">
        <v>0</v>
      </c>
      <c r="M5193" s="306">
        <v>0</v>
      </c>
      <c r="N5193" s="306">
        <v>0</v>
      </c>
    </row>
    <row r="5194" spans="1:14">
      <c r="A5194" s="259" t="s">
        <v>11</v>
      </c>
      <c r="B5194" s="259" t="s">
        <v>29</v>
      </c>
      <c r="C5194" s="259" t="s">
        <v>60</v>
      </c>
      <c r="D5194" s="259" t="s">
        <v>76</v>
      </c>
      <c r="E5194" s="259" t="s">
        <v>76</v>
      </c>
      <c r="F5194" s="259" t="s">
        <v>206</v>
      </c>
      <c r="G5194" s="259" t="s">
        <v>49</v>
      </c>
      <c r="H5194" s="306">
        <v>0</v>
      </c>
      <c r="I5194" s="306">
        <v>0</v>
      </c>
      <c r="J5194" s="306">
        <v>0</v>
      </c>
      <c r="K5194" s="306">
        <v>0</v>
      </c>
      <c r="L5194" s="306">
        <v>0</v>
      </c>
      <c r="M5194" s="306">
        <v>3529.8987149999998</v>
      </c>
      <c r="N5194" s="306">
        <v>8480.8510679999999</v>
      </c>
    </row>
    <row r="5195" spans="1:14">
      <c r="A5195" s="259" t="s">
        <v>11</v>
      </c>
      <c r="B5195" s="259" t="s">
        <v>29</v>
      </c>
      <c r="C5195" s="259" t="s">
        <v>61</v>
      </c>
      <c r="D5195" s="259" t="s">
        <v>77</v>
      </c>
      <c r="E5195" s="259" t="s">
        <v>77</v>
      </c>
      <c r="F5195" s="259" t="s">
        <v>206</v>
      </c>
      <c r="G5195" s="259" t="s">
        <v>49</v>
      </c>
      <c r="H5195" s="306">
        <v>0</v>
      </c>
      <c r="I5195" s="306">
        <v>209</v>
      </c>
      <c r="J5195" s="306">
        <v>678</v>
      </c>
      <c r="K5195" s="306">
        <v>678</v>
      </c>
      <c r="L5195" s="306">
        <v>1303</v>
      </c>
      <c r="M5195" s="306">
        <v>1303</v>
      </c>
      <c r="N5195" s="306">
        <v>1303</v>
      </c>
    </row>
    <row r="5196" spans="1:14">
      <c r="A5196" s="259" t="s">
        <v>11</v>
      </c>
      <c r="B5196" s="259" t="s">
        <v>29</v>
      </c>
      <c r="C5196" s="259" t="s">
        <v>62</v>
      </c>
      <c r="D5196" s="259" t="s">
        <v>78</v>
      </c>
      <c r="E5196" s="259" t="s">
        <v>78</v>
      </c>
      <c r="F5196" s="259" t="s">
        <v>206</v>
      </c>
      <c r="G5196" s="259" t="s">
        <v>49</v>
      </c>
      <c r="H5196" s="306">
        <v>0</v>
      </c>
      <c r="I5196" s="306">
        <v>1056.8</v>
      </c>
      <c r="J5196" s="306">
        <v>2204.8000000000002</v>
      </c>
      <c r="K5196" s="306">
        <v>13389.8</v>
      </c>
      <c r="L5196" s="306">
        <v>15499.8</v>
      </c>
      <c r="M5196" s="306">
        <v>15499.8</v>
      </c>
      <c r="N5196" s="306">
        <v>19499.8</v>
      </c>
    </row>
    <row r="5197" spans="1:14">
      <c r="A5197" s="259" t="s">
        <v>11</v>
      </c>
      <c r="B5197" s="259" t="s">
        <v>29</v>
      </c>
      <c r="C5197" s="259" t="s">
        <v>63</v>
      </c>
      <c r="D5197" s="259" t="s">
        <v>79</v>
      </c>
      <c r="E5197" s="259" t="s">
        <v>79</v>
      </c>
      <c r="F5197" s="259" t="s">
        <v>206</v>
      </c>
      <c r="G5197" s="259" t="s">
        <v>49</v>
      </c>
      <c r="H5197" s="306">
        <v>2709.4695200000001</v>
      </c>
      <c r="I5197" s="306">
        <v>2709.4695200000001</v>
      </c>
      <c r="J5197" s="306">
        <v>2709.4695200000001</v>
      </c>
      <c r="K5197" s="306">
        <v>2709.4695200000001</v>
      </c>
      <c r="L5197" s="306">
        <v>2709.4695200000001</v>
      </c>
      <c r="M5197" s="306">
        <v>2709.4695200000001</v>
      </c>
      <c r="N5197" s="306">
        <v>2709.4695200000001</v>
      </c>
    </row>
    <row r="5198" spans="1:14">
      <c r="A5198" s="259" t="s">
        <v>11</v>
      </c>
      <c r="B5198" s="259" t="s">
        <v>29</v>
      </c>
      <c r="C5198" s="259" t="s">
        <v>60</v>
      </c>
      <c r="D5198" s="259" t="s">
        <v>76</v>
      </c>
      <c r="E5198" s="259" t="s">
        <v>207</v>
      </c>
      <c r="F5198" s="259" t="s">
        <v>206</v>
      </c>
      <c r="G5198" s="259" t="s">
        <v>49</v>
      </c>
      <c r="H5198" s="306">
        <v>0</v>
      </c>
      <c r="I5198" s="306">
        <v>0</v>
      </c>
      <c r="J5198" s="306">
        <v>0</v>
      </c>
      <c r="K5198" s="306">
        <v>0</v>
      </c>
      <c r="L5198" s="306">
        <v>314.62890700000003</v>
      </c>
      <c r="M5198" s="306">
        <v>784.73019199999999</v>
      </c>
      <c r="N5198" s="306">
        <v>5777.3012849999996</v>
      </c>
    </row>
    <row r="5199" spans="1:14">
      <c r="A5199" s="259" t="s">
        <v>11</v>
      </c>
      <c r="B5199" s="259" t="s">
        <v>29</v>
      </c>
      <c r="C5199" s="259" t="s">
        <v>63</v>
      </c>
      <c r="D5199" s="259" t="s">
        <v>79</v>
      </c>
      <c r="E5199" s="259" t="s">
        <v>208</v>
      </c>
      <c r="F5199" s="259" t="s">
        <v>206</v>
      </c>
      <c r="G5199" s="259" t="s">
        <v>49</v>
      </c>
      <c r="H5199" s="306">
        <v>0</v>
      </c>
      <c r="I5199" s="306">
        <v>0</v>
      </c>
      <c r="J5199" s="306">
        <v>0</v>
      </c>
      <c r="K5199" s="306">
        <v>0</v>
      </c>
      <c r="L5199" s="306">
        <v>188.777344</v>
      </c>
      <c r="M5199" s="306">
        <v>470.83811500000002</v>
      </c>
      <c r="N5199" s="306">
        <v>3466.3807710000001</v>
      </c>
    </row>
    <row r="5200" spans="1:14">
      <c r="A5200" s="259" t="s">
        <v>11</v>
      </c>
      <c r="B5200" s="259" t="s">
        <v>29</v>
      </c>
      <c r="C5200" s="259" t="s">
        <v>65</v>
      </c>
      <c r="D5200" s="259" t="s">
        <v>209</v>
      </c>
      <c r="E5200" s="259" t="s">
        <v>80</v>
      </c>
      <c r="F5200" s="259" t="s">
        <v>206</v>
      </c>
      <c r="G5200" s="259" t="s">
        <v>49</v>
      </c>
      <c r="H5200" s="306">
        <v>0</v>
      </c>
      <c r="I5200" s="306">
        <v>0</v>
      </c>
      <c r="J5200" s="306">
        <v>0</v>
      </c>
      <c r="K5200" s="306">
        <v>0</v>
      </c>
      <c r="L5200" s="306">
        <v>0</v>
      </c>
      <c r="M5200" s="306">
        <v>0</v>
      </c>
      <c r="N5200" s="306">
        <v>0</v>
      </c>
    </row>
    <row r="5201" spans="1:14">
      <c r="A5201" s="259" t="s">
        <v>11</v>
      </c>
      <c r="B5201" s="259" t="s">
        <v>29</v>
      </c>
      <c r="C5201" s="259" t="s">
        <v>65</v>
      </c>
      <c r="D5201" s="259" t="s">
        <v>209</v>
      </c>
      <c r="E5201" s="259" t="s">
        <v>81</v>
      </c>
      <c r="F5201" s="259" t="s">
        <v>206</v>
      </c>
      <c r="G5201" s="259" t="s">
        <v>49</v>
      </c>
      <c r="H5201" s="306">
        <v>0</v>
      </c>
      <c r="I5201" s="306">
        <v>0</v>
      </c>
      <c r="J5201" s="306">
        <v>0</v>
      </c>
      <c r="K5201" s="306">
        <v>0</v>
      </c>
      <c r="L5201" s="306">
        <v>0</v>
      </c>
      <c r="M5201" s="306">
        <v>0</v>
      </c>
      <c r="N5201" s="306">
        <v>0</v>
      </c>
    </row>
    <row r="5202" spans="1:14">
      <c r="A5202" s="259" t="s">
        <v>11</v>
      </c>
      <c r="B5202" s="259" t="s">
        <v>29</v>
      </c>
      <c r="C5202" s="259" t="s">
        <v>82</v>
      </c>
      <c r="D5202" s="259" t="s">
        <v>82</v>
      </c>
      <c r="E5202" s="259" t="s">
        <v>82</v>
      </c>
      <c r="F5202" s="259" t="s">
        <v>206</v>
      </c>
      <c r="G5202" s="259" t="s">
        <v>49</v>
      </c>
      <c r="H5202" s="306">
        <v>0</v>
      </c>
      <c r="I5202" s="306">
        <v>1275.4970000000001</v>
      </c>
      <c r="J5202" s="306">
        <v>0</v>
      </c>
      <c r="K5202" s="306">
        <v>0</v>
      </c>
      <c r="L5202" s="306">
        <v>0</v>
      </c>
      <c r="M5202" s="306">
        <v>0</v>
      </c>
      <c r="N5202" s="306">
        <v>0</v>
      </c>
    </row>
    <row r="5203" spans="1:14">
      <c r="A5203" s="259" t="s">
        <v>11</v>
      </c>
      <c r="B5203" s="259" t="s">
        <v>29</v>
      </c>
      <c r="C5203" s="259" t="s">
        <v>83</v>
      </c>
      <c r="D5203" s="259" t="s">
        <v>83</v>
      </c>
      <c r="E5203" s="259" t="s">
        <v>83</v>
      </c>
      <c r="F5203" s="259" t="s">
        <v>206</v>
      </c>
      <c r="G5203" s="259" t="s">
        <v>49</v>
      </c>
      <c r="H5203" s="306">
        <v>0</v>
      </c>
      <c r="I5203" s="306">
        <v>0</v>
      </c>
      <c r="J5203" s="306">
        <v>0</v>
      </c>
      <c r="K5203" s="306">
        <v>0</v>
      </c>
      <c r="L5203" s="306">
        <v>0</v>
      </c>
      <c r="M5203" s="306">
        <v>0</v>
      </c>
      <c r="N5203" s="306">
        <v>0</v>
      </c>
    </row>
    <row r="5204" spans="1:14">
      <c r="A5204" s="259" t="s">
        <v>11</v>
      </c>
      <c r="B5204" s="259" t="s">
        <v>29</v>
      </c>
      <c r="C5204" s="259" t="s">
        <v>84</v>
      </c>
      <c r="D5204" s="259" t="s">
        <v>84</v>
      </c>
      <c r="E5204" s="259" t="s">
        <v>84</v>
      </c>
      <c r="F5204" s="259" t="s">
        <v>206</v>
      </c>
      <c r="G5204" s="259" t="s">
        <v>49</v>
      </c>
      <c r="H5204" s="306">
        <v>0</v>
      </c>
      <c r="I5204" s="306">
        <v>0</v>
      </c>
      <c r="J5204" s="306">
        <v>0</v>
      </c>
      <c r="K5204" s="306">
        <v>0</v>
      </c>
      <c r="L5204" s="306">
        <v>0</v>
      </c>
      <c r="M5204" s="306">
        <v>0</v>
      </c>
      <c r="N5204" s="306">
        <v>0</v>
      </c>
    </row>
    <row r="5205" spans="1:14">
      <c r="A5205" s="259" t="s">
        <v>11</v>
      </c>
      <c r="B5205" s="259" t="s">
        <v>29</v>
      </c>
      <c r="C5205" s="259" t="s">
        <v>85</v>
      </c>
      <c r="D5205" s="259" t="s">
        <v>85</v>
      </c>
      <c r="E5205" s="259" t="s">
        <v>85</v>
      </c>
      <c r="F5205" s="259" t="s">
        <v>206</v>
      </c>
      <c r="G5205" s="259" t="s">
        <v>49</v>
      </c>
      <c r="H5205" s="306">
        <v>0</v>
      </c>
      <c r="I5205" s="306">
        <v>0</v>
      </c>
      <c r="J5205" s="306">
        <v>0</v>
      </c>
      <c r="K5205" s="306">
        <v>0</v>
      </c>
      <c r="L5205" s="306">
        <v>0</v>
      </c>
      <c r="M5205" s="306">
        <v>0</v>
      </c>
      <c r="N5205" s="306">
        <v>0</v>
      </c>
    </row>
    <row r="5206" spans="1:14">
      <c r="A5206" s="259" t="s">
        <v>11</v>
      </c>
      <c r="B5206" s="259" t="s">
        <v>29</v>
      </c>
      <c r="C5206" s="259" t="s">
        <v>87</v>
      </c>
      <c r="D5206" s="259" t="s">
        <v>87</v>
      </c>
      <c r="E5206" s="259" t="s">
        <v>87</v>
      </c>
      <c r="F5206" s="259" t="s">
        <v>206</v>
      </c>
      <c r="G5206" s="259" t="s">
        <v>49</v>
      </c>
      <c r="H5206" s="306">
        <v>0</v>
      </c>
      <c r="I5206" s="306">
        <v>35.956000000000003</v>
      </c>
      <c r="J5206" s="306">
        <v>89.956000000000003</v>
      </c>
      <c r="K5206" s="306">
        <v>97.956000000000003</v>
      </c>
      <c r="L5206" s="306">
        <v>97.956000000000003</v>
      </c>
      <c r="M5206" s="306">
        <v>97.956000000000003</v>
      </c>
      <c r="N5206" s="306">
        <v>97.956000000000003</v>
      </c>
    </row>
    <row r="5207" spans="1:14">
      <c r="A5207" s="259" t="s">
        <v>11</v>
      </c>
      <c r="B5207" s="259" t="s">
        <v>29</v>
      </c>
      <c r="C5207" s="259" t="s">
        <v>88</v>
      </c>
      <c r="D5207" s="259" t="s">
        <v>88</v>
      </c>
      <c r="E5207" s="259" t="s">
        <v>88</v>
      </c>
      <c r="F5207" s="259" t="s">
        <v>206</v>
      </c>
      <c r="G5207" s="259" t="s">
        <v>49</v>
      </c>
      <c r="H5207" s="306">
        <v>0</v>
      </c>
      <c r="I5207" s="306">
        <v>0</v>
      </c>
      <c r="J5207" s="306">
        <v>0</v>
      </c>
      <c r="K5207" s="306">
        <v>0</v>
      </c>
      <c r="L5207" s="306">
        <v>1174</v>
      </c>
      <c r="M5207" s="306">
        <v>1174</v>
      </c>
      <c r="N5207" s="306">
        <v>1174</v>
      </c>
    </row>
    <row r="5208" spans="1:14">
      <c r="A5208" s="259" t="s">
        <v>11</v>
      </c>
      <c r="B5208" s="259" t="s">
        <v>29</v>
      </c>
      <c r="C5208" s="259" t="s">
        <v>48</v>
      </c>
      <c r="D5208" s="259" t="s">
        <v>48</v>
      </c>
      <c r="E5208" s="259" t="s">
        <v>48</v>
      </c>
      <c r="F5208" s="259" t="s">
        <v>210</v>
      </c>
      <c r="G5208" s="259" t="s">
        <v>50</v>
      </c>
      <c r="H5208" s="306">
        <v>278.99999880000001</v>
      </c>
      <c r="I5208" s="306">
        <v>0</v>
      </c>
      <c r="J5208" s="306">
        <v>0</v>
      </c>
      <c r="K5208" s="306">
        <v>0</v>
      </c>
      <c r="L5208" s="306">
        <v>0</v>
      </c>
      <c r="M5208" s="306">
        <v>0</v>
      </c>
      <c r="N5208" s="306">
        <v>0</v>
      </c>
    </row>
    <row r="5209" spans="1:14">
      <c r="A5209" s="259" t="s">
        <v>11</v>
      </c>
      <c r="B5209" s="259" t="s">
        <v>29</v>
      </c>
      <c r="C5209" s="259" t="s">
        <v>53</v>
      </c>
      <c r="D5209" s="259" t="s">
        <v>53</v>
      </c>
      <c r="E5209" s="259" t="s">
        <v>53</v>
      </c>
      <c r="F5209" s="259" t="s">
        <v>210</v>
      </c>
      <c r="G5209" s="259" t="s">
        <v>50</v>
      </c>
      <c r="H5209" s="306">
        <v>0</v>
      </c>
      <c r="I5209" s="306">
        <v>0</v>
      </c>
      <c r="J5209" s="306">
        <v>0</v>
      </c>
      <c r="K5209" s="306">
        <v>0</v>
      </c>
      <c r="L5209" s="306">
        <v>0</v>
      </c>
      <c r="M5209" s="306">
        <v>0</v>
      </c>
      <c r="N5209" s="306">
        <v>0</v>
      </c>
    </row>
    <row r="5210" spans="1:14">
      <c r="A5210" s="259" t="s">
        <v>11</v>
      </c>
      <c r="B5210" s="259" t="s">
        <v>29</v>
      </c>
      <c r="C5210" s="259" t="s">
        <v>54</v>
      </c>
      <c r="D5210" s="259" t="s">
        <v>54</v>
      </c>
      <c r="E5210" s="259" t="s">
        <v>54</v>
      </c>
      <c r="F5210" s="259" t="s">
        <v>210</v>
      </c>
      <c r="G5210" s="259" t="s">
        <v>50</v>
      </c>
      <c r="H5210" s="306">
        <v>31908.310109999999</v>
      </c>
      <c r="I5210" s="306">
        <v>31083.832139999999</v>
      </c>
      <c r="J5210" s="306">
        <v>28538.10253</v>
      </c>
      <c r="K5210" s="306">
        <v>20497.21211</v>
      </c>
      <c r="L5210" s="306">
        <v>28931.15597</v>
      </c>
      <c r="M5210" s="306">
        <v>22304.837380000001</v>
      </c>
      <c r="N5210" s="306">
        <v>9753.507834</v>
      </c>
    </row>
    <row r="5211" spans="1:14">
      <c r="A5211" s="259" t="s">
        <v>11</v>
      </c>
      <c r="B5211" s="259" t="s">
        <v>29</v>
      </c>
      <c r="C5211" s="259" t="s">
        <v>55</v>
      </c>
      <c r="D5211" s="259" t="s">
        <v>55</v>
      </c>
      <c r="E5211" s="259" t="s">
        <v>55</v>
      </c>
      <c r="F5211" s="259" t="s">
        <v>210</v>
      </c>
      <c r="G5211" s="259" t="s">
        <v>50</v>
      </c>
      <c r="H5211" s="306">
        <v>84.348913999999994</v>
      </c>
      <c r="I5211" s="306">
        <v>107.9086712</v>
      </c>
      <c r="J5211" s="306">
        <v>65.624585960000005</v>
      </c>
      <c r="K5211" s="306">
        <v>11.36278596</v>
      </c>
      <c r="L5211" s="306">
        <v>11.26591314</v>
      </c>
      <c r="M5211" s="306">
        <v>21.366021069999999</v>
      </c>
      <c r="N5211" s="306">
        <v>118.8303774</v>
      </c>
    </row>
    <row r="5212" spans="1:14">
      <c r="A5212" s="259" t="s">
        <v>11</v>
      </c>
      <c r="B5212" s="259" t="s">
        <v>29</v>
      </c>
      <c r="C5212" s="259" t="s">
        <v>56</v>
      </c>
      <c r="D5212" s="259" t="s">
        <v>56</v>
      </c>
      <c r="E5212" s="259" t="s">
        <v>56</v>
      </c>
      <c r="F5212" s="259" t="s">
        <v>210</v>
      </c>
      <c r="G5212" s="259" t="s">
        <v>50</v>
      </c>
      <c r="H5212" s="306">
        <v>56.683079999999997</v>
      </c>
      <c r="I5212" s="306">
        <v>66</v>
      </c>
      <c r="J5212" s="306">
        <v>60.387</v>
      </c>
      <c r="K5212" s="306">
        <v>30.48836</v>
      </c>
      <c r="L5212" s="306">
        <v>30.48836</v>
      </c>
      <c r="M5212" s="306">
        <v>31.832039999999999</v>
      </c>
      <c r="N5212" s="306">
        <v>17.050360000000001</v>
      </c>
    </row>
    <row r="5213" spans="1:14">
      <c r="A5213" s="259" t="s">
        <v>11</v>
      </c>
      <c r="B5213" s="259" t="s">
        <v>29</v>
      </c>
      <c r="C5213" s="259" t="s">
        <v>57</v>
      </c>
      <c r="D5213" s="259" t="s">
        <v>57</v>
      </c>
      <c r="E5213" s="259" t="s">
        <v>57</v>
      </c>
      <c r="F5213" s="259" t="s">
        <v>210</v>
      </c>
      <c r="G5213" s="259" t="s">
        <v>50</v>
      </c>
      <c r="H5213" s="306">
        <v>0</v>
      </c>
      <c r="I5213" s="306">
        <v>0</v>
      </c>
      <c r="J5213" s="306">
        <v>0</v>
      </c>
      <c r="K5213" s="306">
        <v>0</v>
      </c>
      <c r="L5213" s="306">
        <v>0</v>
      </c>
      <c r="M5213" s="306">
        <v>0</v>
      </c>
      <c r="N5213" s="306">
        <v>0</v>
      </c>
    </row>
    <row r="5214" spans="1:14">
      <c r="A5214" s="259" t="s">
        <v>11</v>
      </c>
      <c r="B5214" s="259" t="s">
        <v>29</v>
      </c>
      <c r="C5214" s="259" t="s">
        <v>58</v>
      </c>
      <c r="D5214" s="259" t="s">
        <v>58</v>
      </c>
      <c r="E5214" s="259" t="s">
        <v>58</v>
      </c>
      <c r="F5214" s="259" t="s">
        <v>210</v>
      </c>
      <c r="G5214" s="259" t="s">
        <v>50</v>
      </c>
      <c r="H5214" s="306">
        <v>42194.054909999999</v>
      </c>
      <c r="I5214" s="306">
        <v>42194.054909999999</v>
      </c>
      <c r="J5214" s="306">
        <v>42194.054909999999</v>
      </c>
      <c r="K5214" s="306">
        <v>42194.054909999999</v>
      </c>
      <c r="L5214" s="306">
        <v>32270.067609999998</v>
      </c>
      <c r="M5214" s="306">
        <v>32270.067609999998</v>
      </c>
      <c r="N5214" s="306">
        <v>32270.067609999998</v>
      </c>
    </row>
    <row r="5215" spans="1:14">
      <c r="A5215" s="259" t="s">
        <v>11</v>
      </c>
      <c r="B5215" s="259" t="s">
        <v>29</v>
      </c>
      <c r="C5215" s="259" t="s">
        <v>59</v>
      </c>
      <c r="D5215" s="259" t="s">
        <v>59</v>
      </c>
      <c r="E5215" s="259" t="s">
        <v>59</v>
      </c>
      <c r="F5215" s="259" t="s">
        <v>210</v>
      </c>
      <c r="G5215" s="259" t="s">
        <v>50</v>
      </c>
      <c r="H5215" s="306">
        <v>1925.752941</v>
      </c>
      <c r="I5215" s="306">
        <v>1933.4256109999999</v>
      </c>
      <c r="J5215" s="306">
        <v>1931.7738280000001</v>
      </c>
      <c r="K5215" s="306">
        <v>1851.286728</v>
      </c>
      <c r="L5215" s="306">
        <v>1875.3529410000001</v>
      </c>
      <c r="M5215" s="306">
        <v>1972.2550819999999</v>
      </c>
      <c r="N5215" s="306">
        <v>2111.1351709999999</v>
      </c>
    </row>
    <row r="5216" spans="1:14">
      <c r="A5216" s="259" t="s">
        <v>11</v>
      </c>
      <c r="B5216" s="259" t="s">
        <v>29</v>
      </c>
      <c r="C5216" s="259" t="s">
        <v>60</v>
      </c>
      <c r="D5216" s="259" t="s">
        <v>60</v>
      </c>
      <c r="E5216" s="259" t="s">
        <v>60</v>
      </c>
      <c r="F5216" s="259" t="s">
        <v>210</v>
      </c>
      <c r="G5216" s="259" t="s">
        <v>50</v>
      </c>
      <c r="H5216" s="306">
        <v>5745.2975999999999</v>
      </c>
      <c r="I5216" s="306">
        <v>7395.5610210000004</v>
      </c>
      <c r="J5216" s="306">
        <v>7443.9853389999998</v>
      </c>
      <c r="K5216" s="306">
        <v>7443.9853389999998</v>
      </c>
      <c r="L5216" s="306">
        <v>7443.9853389999998</v>
      </c>
      <c r="M5216" s="306">
        <v>7443.9853389999998</v>
      </c>
      <c r="N5216" s="306">
        <v>7443.9853389999998</v>
      </c>
    </row>
    <row r="5217" spans="1:14">
      <c r="A5217" s="259" t="s">
        <v>11</v>
      </c>
      <c r="B5217" s="259" t="s">
        <v>29</v>
      </c>
      <c r="C5217" s="259" t="s">
        <v>61</v>
      </c>
      <c r="D5217" s="259" t="s">
        <v>61</v>
      </c>
      <c r="E5217" s="259" t="s">
        <v>61</v>
      </c>
      <c r="F5217" s="259" t="s">
        <v>210</v>
      </c>
      <c r="G5217" s="259" t="s">
        <v>50</v>
      </c>
      <c r="H5217" s="306">
        <v>737.08038480000005</v>
      </c>
      <c r="I5217" s="306">
        <v>785.44486989999996</v>
      </c>
      <c r="J5217" s="306">
        <v>785.44486989999996</v>
      </c>
      <c r="K5217" s="306">
        <v>785.44486989999996</v>
      </c>
      <c r="L5217" s="306">
        <v>785.44486989999996</v>
      </c>
      <c r="M5217" s="306">
        <v>785.44486989999996</v>
      </c>
      <c r="N5217" s="306">
        <v>785.44486989999996</v>
      </c>
    </row>
    <row r="5218" spans="1:14">
      <c r="A5218" s="259" t="s">
        <v>11</v>
      </c>
      <c r="B5218" s="259" t="s">
        <v>29</v>
      </c>
      <c r="C5218" s="259" t="s">
        <v>63</v>
      </c>
      <c r="D5218" s="259" t="s">
        <v>63</v>
      </c>
      <c r="E5218" s="259" t="s">
        <v>63</v>
      </c>
      <c r="F5218" s="259" t="s">
        <v>210</v>
      </c>
      <c r="G5218" s="259" t="s">
        <v>50</v>
      </c>
      <c r="H5218" s="306">
        <v>39.549299920000003</v>
      </c>
      <c r="I5218" s="306">
        <v>76.197249959999994</v>
      </c>
      <c r="J5218" s="306">
        <v>37.703881240000001</v>
      </c>
      <c r="K5218" s="306">
        <v>14.67710728</v>
      </c>
      <c r="L5218" s="306">
        <v>41.814857279999998</v>
      </c>
      <c r="M5218" s="306">
        <v>64.381064910000006</v>
      </c>
      <c r="N5218" s="306">
        <v>181.19387029999999</v>
      </c>
    </row>
    <row r="5219" spans="1:14">
      <c r="A5219" s="259" t="s">
        <v>11</v>
      </c>
      <c r="B5219" s="259" t="s">
        <v>29</v>
      </c>
      <c r="C5219" s="259" t="s">
        <v>64</v>
      </c>
      <c r="D5219" s="259" t="s">
        <v>64</v>
      </c>
      <c r="E5219" s="259" t="s">
        <v>64</v>
      </c>
      <c r="F5219" s="259" t="s">
        <v>210</v>
      </c>
      <c r="G5219" s="259" t="s">
        <v>50</v>
      </c>
      <c r="H5219" s="306">
        <v>3173.558106</v>
      </c>
      <c r="I5219" s="306">
        <v>2669.191206</v>
      </c>
      <c r="J5219" s="306">
        <v>2342.130905</v>
      </c>
      <c r="K5219" s="306">
        <v>2317.2021049999998</v>
      </c>
      <c r="L5219" s="306">
        <v>2317.2021030000001</v>
      </c>
      <c r="M5219" s="306">
        <v>2317.842901</v>
      </c>
      <c r="N5219" s="306">
        <v>2329.1370040000002</v>
      </c>
    </row>
    <row r="5220" spans="1:14">
      <c r="A5220" s="259" t="s">
        <v>11</v>
      </c>
      <c r="B5220" s="259" t="s">
        <v>29</v>
      </c>
      <c r="C5220" s="259" t="s">
        <v>54</v>
      </c>
      <c r="D5220" s="259" t="s">
        <v>72</v>
      </c>
      <c r="E5220" s="259" t="s">
        <v>72</v>
      </c>
      <c r="F5220" s="259" t="s">
        <v>210</v>
      </c>
      <c r="G5220" s="259" t="s">
        <v>50</v>
      </c>
      <c r="H5220" s="306">
        <v>0</v>
      </c>
      <c r="I5220" s="306">
        <v>0</v>
      </c>
      <c r="J5220" s="306">
        <v>0</v>
      </c>
      <c r="K5220" s="306">
        <v>0</v>
      </c>
      <c r="L5220" s="306">
        <v>0</v>
      </c>
      <c r="M5220" s="306">
        <v>0</v>
      </c>
      <c r="N5220" s="306">
        <v>0</v>
      </c>
    </row>
    <row r="5221" spans="1:14">
      <c r="A5221" s="259" t="s">
        <v>11</v>
      </c>
      <c r="B5221" s="259" t="s">
        <v>29</v>
      </c>
      <c r="C5221" s="259" t="s">
        <v>55</v>
      </c>
      <c r="D5221" s="259" t="s">
        <v>73</v>
      </c>
      <c r="E5221" s="259" t="s">
        <v>73</v>
      </c>
      <c r="F5221" s="259" t="s">
        <v>210</v>
      </c>
      <c r="G5221" s="259" t="s">
        <v>50</v>
      </c>
      <c r="H5221" s="306">
        <v>0</v>
      </c>
      <c r="I5221" s="306">
        <v>0</v>
      </c>
      <c r="J5221" s="306">
        <v>216.69841020000001</v>
      </c>
      <c r="K5221" s="306">
        <v>10.968999999999999</v>
      </c>
      <c r="L5221" s="306">
        <v>24.3118455</v>
      </c>
      <c r="M5221" s="306">
        <v>77.337000000000003</v>
      </c>
      <c r="N5221" s="306">
        <v>218.245</v>
      </c>
    </row>
    <row r="5222" spans="1:14">
      <c r="A5222" s="259" t="s">
        <v>11</v>
      </c>
      <c r="B5222" s="259" t="s">
        <v>29</v>
      </c>
      <c r="C5222" s="259" t="s">
        <v>57</v>
      </c>
      <c r="D5222" s="259" t="s">
        <v>74</v>
      </c>
      <c r="E5222" s="259" t="s">
        <v>74</v>
      </c>
      <c r="F5222" s="259" t="s">
        <v>210</v>
      </c>
      <c r="G5222" s="259" t="s">
        <v>50</v>
      </c>
      <c r="H5222" s="306">
        <v>0</v>
      </c>
      <c r="I5222" s="306">
        <v>0</v>
      </c>
      <c r="J5222" s="306">
        <v>0</v>
      </c>
      <c r="K5222" s="306">
        <v>0</v>
      </c>
      <c r="L5222" s="306">
        <v>0</v>
      </c>
      <c r="M5222" s="306">
        <v>0</v>
      </c>
      <c r="N5222" s="306">
        <v>0</v>
      </c>
    </row>
    <row r="5223" spans="1:14">
      <c r="A5223" s="259" t="s">
        <v>11</v>
      </c>
      <c r="B5223" s="259" t="s">
        <v>29</v>
      </c>
      <c r="C5223" s="259" t="s">
        <v>64</v>
      </c>
      <c r="D5223" s="259" t="s">
        <v>75</v>
      </c>
      <c r="E5223" s="259" t="s">
        <v>75</v>
      </c>
      <c r="F5223" s="259" t="s">
        <v>210</v>
      </c>
      <c r="G5223" s="259" t="s">
        <v>50</v>
      </c>
      <c r="H5223" s="306">
        <v>0</v>
      </c>
      <c r="I5223" s="306">
        <v>0</v>
      </c>
      <c r="J5223" s="306">
        <v>0</v>
      </c>
      <c r="K5223" s="306">
        <v>0</v>
      </c>
      <c r="L5223" s="306">
        <v>0</v>
      </c>
      <c r="M5223" s="306">
        <v>0</v>
      </c>
      <c r="N5223" s="306">
        <v>0</v>
      </c>
    </row>
    <row r="5224" spans="1:14">
      <c r="A5224" s="259" t="s">
        <v>11</v>
      </c>
      <c r="B5224" s="259" t="s">
        <v>29</v>
      </c>
      <c r="C5224" s="259" t="s">
        <v>60</v>
      </c>
      <c r="D5224" s="259" t="s">
        <v>76</v>
      </c>
      <c r="E5224" s="259" t="s">
        <v>76</v>
      </c>
      <c r="F5224" s="259" t="s">
        <v>210</v>
      </c>
      <c r="G5224" s="259" t="s">
        <v>50</v>
      </c>
      <c r="H5224" s="306">
        <v>0</v>
      </c>
      <c r="I5224" s="306">
        <v>0</v>
      </c>
      <c r="J5224" s="306">
        <v>0</v>
      </c>
      <c r="K5224" s="306">
        <v>0</v>
      </c>
      <c r="L5224" s="306">
        <v>0</v>
      </c>
      <c r="M5224" s="306">
        <v>7478.9576530000004</v>
      </c>
      <c r="N5224" s="306">
        <v>17981.224330000001</v>
      </c>
    </row>
    <row r="5225" spans="1:14">
      <c r="A5225" s="259" t="s">
        <v>11</v>
      </c>
      <c r="B5225" s="259" t="s">
        <v>29</v>
      </c>
      <c r="C5225" s="259" t="s">
        <v>61</v>
      </c>
      <c r="D5225" s="259" t="s">
        <v>77</v>
      </c>
      <c r="E5225" s="259" t="s">
        <v>77</v>
      </c>
      <c r="F5225" s="259" t="s">
        <v>210</v>
      </c>
      <c r="G5225" s="259" t="s">
        <v>50</v>
      </c>
      <c r="H5225" s="306">
        <v>0</v>
      </c>
      <c r="I5225" s="306">
        <v>928.3805936</v>
      </c>
      <c r="J5225" s="306">
        <v>2868.8689629999999</v>
      </c>
      <c r="K5225" s="306">
        <v>2868.8689629999999</v>
      </c>
      <c r="L5225" s="306">
        <v>5113.8821900000003</v>
      </c>
      <c r="M5225" s="306">
        <v>5113.8821900000003</v>
      </c>
      <c r="N5225" s="306">
        <v>5113.8821900000003</v>
      </c>
    </row>
    <row r="5226" spans="1:14">
      <c r="A5226" s="259" t="s">
        <v>11</v>
      </c>
      <c r="B5226" s="259" t="s">
        <v>29</v>
      </c>
      <c r="C5226" s="259" t="s">
        <v>62</v>
      </c>
      <c r="D5226" s="259" t="s">
        <v>78</v>
      </c>
      <c r="E5226" s="259" t="s">
        <v>78</v>
      </c>
      <c r="F5226" s="259" t="s">
        <v>210</v>
      </c>
      <c r="G5226" s="259" t="s">
        <v>50</v>
      </c>
      <c r="H5226" s="306">
        <v>0</v>
      </c>
      <c r="I5226" s="306">
        <v>4079.1158999999998</v>
      </c>
      <c r="J5226" s="306">
        <v>8805.6614989999998</v>
      </c>
      <c r="K5226" s="306">
        <v>55098.86</v>
      </c>
      <c r="L5226" s="306">
        <v>64045.915459999997</v>
      </c>
      <c r="M5226" s="306">
        <v>64045.915459999997</v>
      </c>
      <c r="N5226" s="306">
        <v>81359.371249999997</v>
      </c>
    </row>
    <row r="5227" spans="1:14">
      <c r="A5227" s="259" t="s">
        <v>11</v>
      </c>
      <c r="B5227" s="259" t="s">
        <v>29</v>
      </c>
      <c r="C5227" s="259" t="s">
        <v>63</v>
      </c>
      <c r="D5227" s="259" t="s">
        <v>79</v>
      </c>
      <c r="E5227" s="259" t="s">
        <v>79</v>
      </c>
      <c r="F5227" s="259" t="s">
        <v>210</v>
      </c>
      <c r="G5227" s="259" t="s">
        <v>50</v>
      </c>
      <c r="H5227" s="306">
        <v>3398.230071</v>
      </c>
      <c r="I5227" s="306">
        <v>3873.9691750000002</v>
      </c>
      <c r="J5227" s="306">
        <v>3851.151233</v>
      </c>
      <c r="K5227" s="306">
        <v>3598.0694549999998</v>
      </c>
      <c r="L5227" s="306">
        <v>3579.2350080000001</v>
      </c>
      <c r="M5227" s="306">
        <v>3795.760284</v>
      </c>
      <c r="N5227" s="306">
        <v>3800.8184339999998</v>
      </c>
    </row>
    <row r="5228" spans="1:14">
      <c r="A5228" s="259" t="s">
        <v>11</v>
      </c>
      <c r="B5228" s="259" t="s">
        <v>29</v>
      </c>
      <c r="C5228" s="259" t="s">
        <v>60</v>
      </c>
      <c r="D5228" s="259" t="s">
        <v>76</v>
      </c>
      <c r="E5228" s="259" t="s">
        <v>207</v>
      </c>
      <c r="F5228" s="259" t="s">
        <v>210</v>
      </c>
      <c r="G5228" s="259" t="s">
        <v>50</v>
      </c>
      <c r="H5228" s="306">
        <v>0</v>
      </c>
      <c r="I5228" s="306">
        <v>0</v>
      </c>
      <c r="J5228" s="306">
        <v>0</v>
      </c>
      <c r="K5228" s="306">
        <v>0</v>
      </c>
      <c r="L5228" s="306">
        <v>675.74114199999997</v>
      </c>
      <c r="M5228" s="306">
        <v>1685.3965559999999</v>
      </c>
      <c r="N5228" s="306">
        <v>12408.14205</v>
      </c>
    </row>
    <row r="5229" spans="1:14">
      <c r="A5229" s="259" t="s">
        <v>11</v>
      </c>
      <c r="B5229" s="259" t="s">
        <v>29</v>
      </c>
      <c r="C5229" s="259" t="s">
        <v>63</v>
      </c>
      <c r="D5229" s="259" t="s">
        <v>79</v>
      </c>
      <c r="E5229" s="259" t="s">
        <v>208</v>
      </c>
      <c r="F5229" s="259" t="s">
        <v>210</v>
      </c>
      <c r="G5229" s="259" t="s">
        <v>50</v>
      </c>
      <c r="H5229" s="306">
        <v>0</v>
      </c>
      <c r="I5229" s="306">
        <v>0</v>
      </c>
      <c r="J5229" s="306">
        <v>0</v>
      </c>
      <c r="K5229" s="306">
        <v>0</v>
      </c>
      <c r="L5229" s="306">
        <v>256.67111599999998</v>
      </c>
      <c r="M5229" s="306">
        <v>687.42364750000002</v>
      </c>
      <c r="N5229" s="306">
        <v>4749.680222</v>
      </c>
    </row>
    <row r="5230" spans="1:14">
      <c r="A5230" s="259" t="s">
        <v>11</v>
      </c>
      <c r="B5230" s="259" t="s">
        <v>29</v>
      </c>
      <c r="C5230" s="259" t="s">
        <v>65</v>
      </c>
      <c r="D5230" s="259" t="s">
        <v>209</v>
      </c>
      <c r="E5230" s="259" t="s">
        <v>80</v>
      </c>
      <c r="F5230" s="259" t="s">
        <v>210</v>
      </c>
      <c r="G5230" s="259" t="s">
        <v>50</v>
      </c>
      <c r="H5230" s="306">
        <v>0</v>
      </c>
      <c r="I5230" s="306">
        <v>0</v>
      </c>
      <c r="J5230" s="306">
        <v>0</v>
      </c>
      <c r="K5230" s="306">
        <v>0</v>
      </c>
      <c r="L5230" s="306">
        <v>0</v>
      </c>
      <c r="M5230" s="306">
        <v>0</v>
      </c>
      <c r="N5230" s="306">
        <v>0</v>
      </c>
    </row>
    <row r="5231" spans="1:14">
      <c r="A5231" s="259" t="s">
        <v>11</v>
      </c>
      <c r="B5231" s="259" t="s">
        <v>29</v>
      </c>
      <c r="C5231" s="259" t="s">
        <v>65</v>
      </c>
      <c r="D5231" s="259" t="s">
        <v>209</v>
      </c>
      <c r="E5231" s="259" t="s">
        <v>81</v>
      </c>
      <c r="F5231" s="259" t="s">
        <v>210</v>
      </c>
      <c r="G5231" s="259" t="s">
        <v>50</v>
      </c>
      <c r="H5231" s="306">
        <v>0</v>
      </c>
      <c r="I5231" s="306">
        <v>0</v>
      </c>
      <c r="J5231" s="306">
        <v>0</v>
      </c>
      <c r="K5231" s="306">
        <v>0</v>
      </c>
      <c r="L5231" s="306">
        <v>0</v>
      </c>
      <c r="M5231" s="306">
        <v>0</v>
      </c>
      <c r="N5231" s="306">
        <v>0</v>
      </c>
    </row>
    <row r="5233" spans="1:14">
      <c r="A5233" s="259" t="s">
        <v>2</v>
      </c>
      <c r="B5233" s="259" t="s">
        <v>43</v>
      </c>
      <c r="C5233" s="259" t="s">
        <v>203</v>
      </c>
      <c r="D5233" s="259" t="s">
        <v>204</v>
      </c>
      <c r="E5233" s="259" t="s">
        <v>205</v>
      </c>
      <c r="F5233" s="259" t="s">
        <v>99</v>
      </c>
      <c r="G5233" s="259" t="s">
        <v>46</v>
      </c>
      <c r="H5233" s="306">
        <v>2025</v>
      </c>
      <c r="I5233" s="306">
        <v>2028</v>
      </c>
      <c r="J5233" s="306">
        <v>2030</v>
      </c>
      <c r="K5233" s="306">
        <v>2032</v>
      </c>
      <c r="L5233" s="306">
        <v>2035</v>
      </c>
      <c r="M5233" s="306">
        <v>2037</v>
      </c>
      <c r="N5233" s="306">
        <v>2040</v>
      </c>
    </row>
    <row r="5234" spans="1:14">
      <c r="A5234" s="259" t="s">
        <v>11</v>
      </c>
      <c r="B5234" s="259" t="s">
        <v>211</v>
      </c>
      <c r="C5234" s="259" t="s">
        <v>48</v>
      </c>
      <c r="D5234" s="259" t="s">
        <v>48</v>
      </c>
      <c r="E5234" s="259" t="s">
        <v>48</v>
      </c>
      <c r="F5234" s="259" t="s">
        <v>206</v>
      </c>
      <c r="G5234" s="259" t="s">
        <v>49</v>
      </c>
      <c r="H5234" s="306">
        <v>117903.21120000001</v>
      </c>
      <c r="I5234" s="306">
        <v>70364.814499999993</v>
      </c>
      <c r="J5234" s="306">
        <v>32263.875749999999</v>
      </c>
      <c r="K5234" s="306">
        <v>2092.9282840000001</v>
      </c>
      <c r="L5234" s="306">
        <v>1525.3224809999999</v>
      </c>
      <c r="M5234" s="306">
        <v>1403.452693</v>
      </c>
      <c r="N5234" s="306">
        <v>1249.489427</v>
      </c>
    </row>
    <row r="5235" spans="1:14">
      <c r="A5235" s="259" t="s">
        <v>11</v>
      </c>
      <c r="B5235" s="259" t="s">
        <v>211</v>
      </c>
      <c r="C5235" s="259" t="s">
        <v>53</v>
      </c>
      <c r="D5235" s="259" t="s">
        <v>53</v>
      </c>
      <c r="E5235" s="259" t="s">
        <v>53</v>
      </c>
      <c r="F5235" s="259" t="s">
        <v>206</v>
      </c>
      <c r="G5235" s="259" t="s">
        <v>49</v>
      </c>
      <c r="H5235" s="306">
        <v>0</v>
      </c>
      <c r="I5235" s="306">
        <v>0</v>
      </c>
      <c r="J5235" s="306">
        <v>0</v>
      </c>
      <c r="K5235" s="306">
        <v>6809.8226530000002</v>
      </c>
      <c r="L5235" s="306">
        <v>6809.8226530000002</v>
      </c>
      <c r="M5235" s="306">
        <v>6809.8226530000002</v>
      </c>
      <c r="N5235" s="306">
        <v>6809.8226530000002</v>
      </c>
    </row>
    <row r="5236" spans="1:14">
      <c r="A5236" s="259" t="s">
        <v>11</v>
      </c>
      <c r="B5236" s="259" t="s">
        <v>211</v>
      </c>
      <c r="C5236" s="259" t="s">
        <v>54</v>
      </c>
      <c r="D5236" s="259" t="s">
        <v>54</v>
      </c>
      <c r="E5236" s="259" t="s">
        <v>54</v>
      </c>
      <c r="F5236" s="259" t="s">
        <v>206</v>
      </c>
      <c r="G5236" s="259" t="s">
        <v>49</v>
      </c>
      <c r="H5236" s="306">
        <v>175351.3028</v>
      </c>
      <c r="I5236" s="306">
        <v>178652.3028</v>
      </c>
      <c r="J5236" s="306">
        <v>178652.3028</v>
      </c>
      <c r="K5236" s="306">
        <v>178183.05840000001</v>
      </c>
      <c r="L5236" s="306">
        <v>178183.05840000001</v>
      </c>
      <c r="M5236" s="306">
        <v>178100.6084</v>
      </c>
      <c r="N5236" s="306">
        <v>166880.31229999999</v>
      </c>
    </row>
    <row r="5237" spans="1:14">
      <c r="A5237" s="259" t="s">
        <v>11</v>
      </c>
      <c r="B5237" s="259" t="s">
        <v>211</v>
      </c>
      <c r="C5237" s="259" t="s">
        <v>55</v>
      </c>
      <c r="D5237" s="259" t="s">
        <v>55</v>
      </c>
      <c r="E5237" s="259" t="s">
        <v>55</v>
      </c>
      <c r="F5237" s="259" t="s">
        <v>206</v>
      </c>
      <c r="G5237" s="259" t="s">
        <v>49</v>
      </c>
      <c r="H5237" s="306">
        <v>108679.061</v>
      </c>
      <c r="I5237" s="306">
        <v>107070.561</v>
      </c>
      <c r="J5237" s="306">
        <v>106637.00870000001</v>
      </c>
      <c r="K5237" s="306">
        <v>105664.019</v>
      </c>
      <c r="L5237" s="306">
        <v>105657.2902</v>
      </c>
      <c r="M5237" s="306">
        <v>103886.40609999999</v>
      </c>
      <c r="N5237" s="306">
        <v>91431.885380000007</v>
      </c>
    </row>
    <row r="5238" spans="1:14">
      <c r="A5238" s="259" t="s">
        <v>11</v>
      </c>
      <c r="B5238" s="259" t="s">
        <v>211</v>
      </c>
      <c r="C5238" s="259" t="s">
        <v>56</v>
      </c>
      <c r="D5238" s="259" t="s">
        <v>56</v>
      </c>
      <c r="E5238" s="259" t="s">
        <v>56</v>
      </c>
      <c r="F5238" s="259" t="s">
        <v>206</v>
      </c>
      <c r="G5238" s="259" t="s">
        <v>49</v>
      </c>
      <c r="H5238" s="306">
        <v>64173.577770000004</v>
      </c>
      <c r="I5238" s="306">
        <v>64252.451209999999</v>
      </c>
      <c r="J5238" s="306">
        <v>85827.418430000005</v>
      </c>
      <c r="K5238" s="306">
        <v>85657.418430000005</v>
      </c>
      <c r="L5238" s="306">
        <v>84472.647100000002</v>
      </c>
      <c r="M5238" s="306">
        <v>70924.766350000005</v>
      </c>
      <c r="N5238" s="306">
        <v>44233.454180000001</v>
      </c>
    </row>
    <row r="5239" spans="1:14">
      <c r="A5239" s="259" t="s">
        <v>11</v>
      </c>
      <c r="B5239" s="259" t="s">
        <v>211</v>
      </c>
      <c r="C5239" s="259" t="s">
        <v>57</v>
      </c>
      <c r="D5239" s="259" t="s">
        <v>57</v>
      </c>
      <c r="E5239" s="259" t="s">
        <v>57</v>
      </c>
      <c r="F5239" s="259" t="s">
        <v>206</v>
      </c>
      <c r="G5239" s="259" t="s">
        <v>49</v>
      </c>
      <c r="H5239" s="306">
        <v>237.6</v>
      </c>
      <c r="I5239" s="306">
        <v>237.6</v>
      </c>
      <c r="J5239" s="306">
        <v>237.6</v>
      </c>
      <c r="K5239" s="306">
        <v>237.6</v>
      </c>
      <c r="L5239" s="306">
        <v>237.6</v>
      </c>
      <c r="M5239" s="306">
        <v>237.6</v>
      </c>
      <c r="N5239" s="306">
        <v>237.6</v>
      </c>
    </row>
    <row r="5240" spans="1:14">
      <c r="A5240" s="259" t="s">
        <v>11</v>
      </c>
      <c r="B5240" s="259" t="s">
        <v>211</v>
      </c>
      <c r="C5240" s="259" t="s">
        <v>58</v>
      </c>
      <c r="D5240" s="259" t="s">
        <v>58</v>
      </c>
      <c r="E5240" s="259" t="s">
        <v>58</v>
      </c>
      <c r="F5240" s="259" t="s">
        <v>206</v>
      </c>
      <c r="G5240" s="259" t="s">
        <v>49</v>
      </c>
      <c r="H5240" s="306">
        <v>82051</v>
      </c>
      <c r="I5240" s="306">
        <v>83017</v>
      </c>
      <c r="J5240" s="306">
        <v>83010</v>
      </c>
      <c r="K5240" s="306">
        <v>83538</v>
      </c>
      <c r="L5240" s="306">
        <v>78448.471810000003</v>
      </c>
      <c r="M5240" s="306">
        <v>71351.00245</v>
      </c>
      <c r="N5240" s="306">
        <v>43682.946170000003</v>
      </c>
    </row>
    <row r="5241" spans="1:14">
      <c r="A5241" s="259" t="s">
        <v>11</v>
      </c>
      <c r="B5241" s="259" t="s">
        <v>211</v>
      </c>
      <c r="C5241" s="259" t="s">
        <v>59</v>
      </c>
      <c r="D5241" s="259" t="s">
        <v>59</v>
      </c>
      <c r="E5241" s="259" t="s">
        <v>59</v>
      </c>
      <c r="F5241" s="259" t="s">
        <v>206</v>
      </c>
      <c r="G5241" s="259" t="s">
        <v>49</v>
      </c>
      <c r="H5241" s="306">
        <v>60401.618000000002</v>
      </c>
      <c r="I5241" s="306">
        <v>60402.612999999998</v>
      </c>
      <c r="J5241" s="306">
        <v>60402.612999999998</v>
      </c>
      <c r="K5241" s="306">
        <v>60401.213000000003</v>
      </c>
      <c r="L5241" s="306">
        <v>60401.213000000003</v>
      </c>
      <c r="M5241" s="306">
        <v>60401.213000000003</v>
      </c>
      <c r="N5241" s="306">
        <v>60401.213000000003</v>
      </c>
    </row>
    <row r="5242" spans="1:14">
      <c r="A5242" s="259" t="s">
        <v>11</v>
      </c>
      <c r="B5242" s="259" t="s">
        <v>211</v>
      </c>
      <c r="C5242" s="259" t="s">
        <v>60</v>
      </c>
      <c r="D5242" s="259" t="s">
        <v>60</v>
      </c>
      <c r="E5242" s="259" t="s">
        <v>60</v>
      </c>
      <c r="F5242" s="259" t="s">
        <v>206</v>
      </c>
      <c r="G5242" s="259" t="s">
        <v>49</v>
      </c>
      <c r="H5242" s="306">
        <v>52169.697999999997</v>
      </c>
      <c r="I5242" s="306">
        <v>54924.697999999997</v>
      </c>
      <c r="J5242" s="306">
        <v>54924.697999999997</v>
      </c>
      <c r="K5242" s="306">
        <v>54924.697999999997</v>
      </c>
      <c r="L5242" s="306">
        <v>54924.697999999997</v>
      </c>
      <c r="M5242" s="306">
        <v>54924.697999999997</v>
      </c>
      <c r="N5242" s="306">
        <v>54924.697999999997</v>
      </c>
    </row>
    <row r="5243" spans="1:14">
      <c r="A5243" s="259" t="s">
        <v>11</v>
      </c>
      <c r="B5243" s="259" t="s">
        <v>211</v>
      </c>
      <c r="C5243" s="259" t="s">
        <v>61</v>
      </c>
      <c r="D5243" s="259" t="s">
        <v>61</v>
      </c>
      <c r="E5243" s="259" t="s">
        <v>61</v>
      </c>
      <c r="F5243" s="259" t="s">
        <v>206</v>
      </c>
      <c r="G5243" s="259" t="s">
        <v>49</v>
      </c>
      <c r="H5243" s="306">
        <v>87104.956999999995</v>
      </c>
      <c r="I5243" s="306">
        <v>88114.956999999995</v>
      </c>
      <c r="J5243" s="306">
        <v>88114.956999999995</v>
      </c>
      <c r="K5243" s="306">
        <v>88114.956999999995</v>
      </c>
      <c r="L5243" s="306">
        <v>88114.956999999995</v>
      </c>
      <c r="M5243" s="306">
        <v>88114.956999999995</v>
      </c>
      <c r="N5243" s="306">
        <v>88114.956999999995</v>
      </c>
    </row>
    <row r="5244" spans="1:14">
      <c r="A5244" s="259" t="s">
        <v>11</v>
      </c>
      <c r="B5244" s="259" t="s">
        <v>211</v>
      </c>
      <c r="C5244" s="259" t="s">
        <v>63</v>
      </c>
      <c r="D5244" s="259" t="s">
        <v>63</v>
      </c>
      <c r="E5244" s="259" t="s">
        <v>63</v>
      </c>
      <c r="F5244" s="259" t="s">
        <v>206</v>
      </c>
      <c r="G5244" s="259" t="s">
        <v>49</v>
      </c>
      <c r="H5244" s="306">
        <v>1222.4000000000001</v>
      </c>
      <c r="I5244" s="306">
        <v>1632.4</v>
      </c>
      <c r="J5244" s="306">
        <v>1632.4</v>
      </c>
      <c r="K5244" s="306">
        <v>1632.4</v>
      </c>
      <c r="L5244" s="306">
        <v>1632.4</v>
      </c>
      <c r="M5244" s="306">
        <v>1632.4</v>
      </c>
      <c r="N5244" s="306">
        <v>1632.4</v>
      </c>
    </row>
    <row r="5245" spans="1:14">
      <c r="A5245" s="259" t="s">
        <v>11</v>
      </c>
      <c r="B5245" s="259" t="s">
        <v>211</v>
      </c>
      <c r="C5245" s="259" t="s">
        <v>64</v>
      </c>
      <c r="D5245" s="259" t="s">
        <v>64</v>
      </c>
      <c r="E5245" s="259" t="s">
        <v>64</v>
      </c>
      <c r="F5245" s="259" t="s">
        <v>206</v>
      </c>
      <c r="G5245" s="259" t="s">
        <v>49</v>
      </c>
      <c r="H5245" s="306">
        <v>6433.43</v>
      </c>
      <c r="I5245" s="306">
        <v>3971.1350000000002</v>
      </c>
      <c r="J5245" s="306">
        <v>3911.1350000000002</v>
      </c>
      <c r="K5245" s="306">
        <v>3864.6350000000002</v>
      </c>
      <c r="L5245" s="306">
        <v>3864.6350000000002</v>
      </c>
      <c r="M5245" s="306">
        <v>3441.9859999999999</v>
      </c>
      <c r="N5245" s="306">
        <v>3422.9259999999999</v>
      </c>
    </row>
    <row r="5246" spans="1:14">
      <c r="A5246" s="259" t="s">
        <v>11</v>
      </c>
      <c r="B5246" s="259" t="s">
        <v>211</v>
      </c>
      <c r="C5246" s="259" t="s">
        <v>54</v>
      </c>
      <c r="D5246" s="259" t="s">
        <v>72</v>
      </c>
      <c r="E5246" s="259" t="s">
        <v>72</v>
      </c>
      <c r="F5246" s="259" t="s">
        <v>206</v>
      </c>
      <c r="G5246" s="259" t="s">
        <v>49</v>
      </c>
      <c r="H5246" s="306">
        <v>0</v>
      </c>
      <c r="I5246" s="306">
        <v>24931.981810000001</v>
      </c>
      <c r="J5246" s="306">
        <v>29231.103370000001</v>
      </c>
      <c r="K5246" s="306">
        <v>33452.551939999998</v>
      </c>
      <c r="L5246" s="306">
        <v>33518.350299999998</v>
      </c>
      <c r="M5246" s="306">
        <v>38831.437899999997</v>
      </c>
      <c r="N5246" s="306">
        <v>43284.139620000002</v>
      </c>
    </row>
    <row r="5247" spans="1:14">
      <c r="A5247" s="259" t="s">
        <v>11</v>
      </c>
      <c r="B5247" s="259" t="s">
        <v>211</v>
      </c>
      <c r="C5247" s="259" t="s">
        <v>55</v>
      </c>
      <c r="D5247" s="259" t="s">
        <v>73</v>
      </c>
      <c r="E5247" s="259" t="s">
        <v>73</v>
      </c>
      <c r="F5247" s="259" t="s">
        <v>206</v>
      </c>
      <c r="G5247" s="259" t="s">
        <v>49</v>
      </c>
      <c r="H5247" s="306">
        <v>0</v>
      </c>
      <c r="I5247" s="306">
        <v>542.08199999999999</v>
      </c>
      <c r="J5247" s="306">
        <v>542.08199999999999</v>
      </c>
      <c r="K5247" s="306">
        <v>4085.7667929999998</v>
      </c>
      <c r="L5247" s="306">
        <v>4085.7667929999998</v>
      </c>
      <c r="M5247" s="306">
        <v>4085.7667929999998</v>
      </c>
      <c r="N5247" s="306">
        <v>4085.7667929999998</v>
      </c>
    </row>
    <row r="5248" spans="1:14">
      <c r="A5248" s="259" t="s">
        <v>11</v>
      </c>
      <c r="B5248" s="259" t="s">
        <v>211</v>
      </c>
      <c r="C5248" s="259" t="s">
        <v>57</v>
      </c>
      <c r="D5248" s="259" t="s">
        <v>74</v>
      </c>
      <c r="E5248" s="259" t="s">
        <v>74</v>
      </c>
      <c r="F5248" s="259" t="s">
        <v>206</v>
      </c>
      <c r="G5248" s="259" t="s">
        <v>49</v>
      </c>
      <c r="H5248" s="306">
        <v>0</v>
      </c>
      <c r="I5248" s="306">
        <v>0</v>
      </c>
      <c r="J5248" s="306">
        <v>0</v>
      </c>
      <c r="K5248" s="306">
        <v>0</v>
      </c>
      <c r="L5248" s="306">
        <v>0</v>
      </c>
      <c r="M5248" s="306">
        <v>0</v>
      </c>
      <c r="N5248" s="306">
        <v>0</v>
      </c>
    </row>
    <row r="5249" spans="1:14">
      <c r="A5249" s="259" t="s">
        <v>11</v>
      </c>
      <c r="B5249" s="259" t="s">
        <v>211</v>
      </c>
      <c r="C5249" s="259" t="s">
        <v>64</v>
      </c>
      <c r="D5249" s="259" t="s">
        <v>75</v>
      </c>
      <c r="E5249" s="259" t="s">
        <v>75</v>
      </c>
      <c r="F5249" s="259" t="s">
        <v>206</v>
      </c>
      <c r="G5249" s="259" t="s">
        <v>49</v>
      </c>
      <c r="H5249" s="306">
        <v>0</v>
      </c>
      <c r="I5249" s="306">
        <v>0</v>
      </c>
      <c r="J5249" s="306">
        <v>0</v>
      </c>
      <c r="K5249" s="306">
        <v>7114</v>
      </c>
      <c r="L5249" s="306">
        <v>7114</v>
      </c>
      <c r="M5249" s="306">
        <v>7114</v>
      </c>
      <c r="N5249" s="306">
        <v>7114</v>
      </c>
    </row>
    <row r="5250" spans="1:14">
      <c r="A5250" s="259" t="s">
        <v>11</v>
      </c>
      <c r="B5250" s="259" t="s">
        <v>211</v>
      </c>
      <c r="C5250" s="259" t="s">
        <v>60</v>
      </c>
      <c r="D5250" s="259" t="s">
        <v>76</v>
      </c>
      <c r="E5250" s="259" t="s">
        <v>76</v>
      </c>
      <c r="F5250" s="259" t="s">
        <v>206</v>
      </c>
      <c r="G5250" s="259" t="s">
        <v>49</v>
      </c>
      <c r="H5250" s="306">
        <v>0</v>
      </c>
      <c r="I5250" s="306">
        <v>0</v>
      </c>
      <c r="J5250" s="306">
        <v>0</v>
      </c>
      <c r="K5250" s="306">
        <v>0</v>
      </c>
      <c r="L5250" s="306">
        <v>7450.4134569999997</v>
      </c>
      <c r="M5250" s="306">
        <v>96341.356050000002</v>
      </c>
      <c r="N5250" s="306">
        <v>187648.30530000001</v>
      </c>
    </row>
    <row r="5251" spans="1:14">
      <c r="A5251" s="259" t="s">
        <v>11</v>
      </c>
      <c r="B5251" s="259" t="s">
        <v>211</v>
      </c>
      <c r="C5251" s="259" t="s">
        <v>61</v>
      </c>
      <c r="D5251" s="259" t="s">
        <v>77</v>
      </c>
      <c r="E5251" s="259" t="s">
        <v>77</v>
      </c>
      <c r="F5251" s="259" t="s">
        <v>206</v>
      </c>
      <c r="G5251" s="259" t="s">
        <v>49</v>
      </c>
      <c r="H5251" s="306">
        <v>0</v>
      </c>
      <c r="I5251" s="306">
        <v>12394.60418</v>
      </c>
      <c r="J5251" s="306">
        <v>66450.121920000005</v>
      </c>
      <c r="K5251" s="306">
        <v>85188.186740000005</v>
      </c>
      <c r="L5251" s="306">
        <v>112709.4074</v>
      </c>
      <c r="M5251" s="306">
        <v>121527.6063</v>
      </c>
      <c r="N5251" s="306">
        <v>291456.47879999998</v>
      </c>
    </row>
    <row r="5252" spans="1:14">
      <c r="A5252" s="259" t="s">
        <v>11</v>
      </c>
      <c r="B5252" s="259" t="s">
        <v>211</v>
      </c>
      <c r="C5252" s="259" t="s">
        <v>62</v>
      </c>
      <c r="D5252" s="259" t="s">
        <v>78</v>
      </c>
      <c r="E5252" s="259" t="s">
        <v>78</v>
      </c>
      <c r="F5252" s="259" t="s">
        <v>206</v>
      </c>
      <c r="G5252" s="259" t="s">
        <v>49</v>
      </c>
      <c r="H5252" s="306">
        <v>12</v>
      </c>
      <c r="I5252" s="306">
        <v>2612</v>
      </c>
      <c r="J5252" s="306">
        <v>2612</v>
      </c>
      <c r="K5252" s="306">
        <v>2612</v>
      </c>
      <c r="L5252" s="306">
        <v>5200</v>
      </c>
      <c r="M5252" s="306">
        <v>5200</v>
      </c>
      <c r="N5252" s="306">
        <v>5200</v>
      </c>
    </row>
    <row r="5253" spans="1:14">
      <c r="A5253" s="259" t="s">
        <v>11</v>
      </c>
      <c r="B5253" s="259" t="s">
        <v>211</v>
      </c>
      <c r="C5253" s="259" t="s">
        <v>63</v>
      </c>
      <c r="D5253" s="259" t="s">
        <v>79</v>
      </c>
      <c r="E5253" s="259" t="s">
        <v>79</v>
      </c>
      <c r="F5253" s="259" t="s">
        <v>206</v>
      </c>
      <c r="G5253" s="259" t="s">
        <v>49</v>
      </c>
      <c r="H5253" s="306">
        <v>8664.3825020000004</v>
      </c>
      <c r="I5253" s="306">
        <v>8664.3825020000004</v>
      </c>
      <c r="J5253" s="306">
        <v>11346.095509999999</v>
      </c>
      <c r="K5253" s="306">
        <v>11346.095509999999</v>
      </c>
      <c r="L5253" s="306">
        <v>13652.62809</v>
      </c>
      <c r="M5253" s="306">
        <v>13652.62809</v>
      </c>
      <c r="N5253" s="306">
        <v>13652.62809</v>
      </c>
    </row>
    <row r="5254" spans="1:14">
      <c r="A5254" s="259" t="s">
        <v>11</v>
      </c>
      <c r="B5254" s="259" t="s">
        <v>211</v>
      </c>
      <c r="C5254" s="259" t="s">
        <v>60</v>
      </c>
      <c r="D5254" s="259" t="s">
        <v>76</v>
      </c>
      <c r="E5254" s="259" t="s">
        <v>207</v>
      </c>
      <c r="F5254" s="259" t="s">
        <v>206</v>
      </c>
      <c r="G5254" s="259" t="s">
        <v>49</v>
      </c>
      <c r="H5254" s="306">
        <v>0</v>
      </c>
      <c r="I5254" s="306">
        <v>0</v>
      </c>
      <c r="J5254" s="306">
        <v>8191.4234299999998</v>
      </c>
      <c r="K5254" s="306">
        <v>28052.12988</v>
      </c>
      <c r="L5254" s="306">
        <v>44549.99108</v>
      </c>
      <c r="M5254" s="306">
        <v>52549.226990000003</v>
      </c>
      <c r="N5254" s="306">
        <v>101054.4767</v>
      </c>
    </row>
    <row r="5255" spans="1:14">
      <c r="A5255" s="259" t="s">
        <v>11</v>
      </c>
      <c r="B5255" s="259" t="s">
        <v>211</v>
      </c>
      <c r="C5255" s="259" t="s">
        <v>63</v>
      </c>
      <c r="D5255" s="259" t="s">
        <v>79</v>
      </c>
      <c r="E5255" s="259" t="s">
        <v>208</v>
      </c>
      <c r="F5255" s="259" t="s">
        <v>206</v>
      </c>
      <c r="G5255" s="259" t="s">
        <v>49</v>
      </c>
      <c r="H5255" s="306">
        <v>0</v>
      </c>
      <c r="I5255" s="306">
        <v>0</v>
      </c>
      <c r="J5255" s="306">
        <v>4914.8540569999996</v>
      </c>
      <c r="K5255" s="306">
        <v>16831.27792</v>
      </c>
      <c r="L5255" s="306">
        <v>26729.994640000001</v>
      </c>
      <c r="M5255" s="306">
        <v>31529.536189999999</v>
      </c>
      <c r="N5255" s="306">
        <v>60632.685989999998</v>
      </c>
    </row>
    <row r="5256" spans="1:14">
      <c r="A5256" s="259" t="s">
        <v>11</v>
      </c>
      <c r="B5256" s="259" t="s">
        <v>211</v>
      </c>
      <c r="C5256" s="259" t="s">
        <v>65</v>
      </c>
      <c r="D5256" s="259" t="s">
        <v>209</v>
      </c>
      <c r="E5256" s="259" t="s">
        <v>80</v>
      </c>
      <c r="F5256" s="259" t="s">
        <v>206</v>
      </c>
      <c r="G5256" s="259" t="s">
        <v>49</v>
      </c>
      <c r="H5256" s="306">
        <v>0</v>
      </c>
      <c r="I5256" s="306">
        <v>0</v>
      </c>
      <c r="J5256" s="306">
        <v>0</v>
      </c>
      <c r="K5256" s="306">
        <v>0</v>
      </c>
      <c r="L5256" s="306">
        <v>0</v>
      </c>
      <c r="M5256" s="306">
        <v>0</v>
      </c>
      <c r="N5256" s="306">
        <v>0</v>
      </c>
    </row>
    <row r="5257" spans="1:14">
      <c r="A5257" s="259" t="s">
        <v>11</v>
      </c>
      <c r="B5257" s="259" t="s">
        <v>211</v>
      </c>
      <c r="C5257" s="259" t="s">
        <v>65</v>
      </c>
      <c r="D5257" s="259" t="s">
        <v>209</v>
      </c>
      <c r="E5257" s="259" t="s">
        <v>81</v>
      </c>
      <c r="F5257" s="259" t="s">
        <v>206</v>
      </c>
      <c r="G5257" s="259" t="s">
        <v>49</v>
      </c>
      <c r="H5257" s="306">
        <v>0</v>
      </c>
      <c r="I5257" s="306">
        <v>0</v>
      </c>
      <c r="J5257" s="306">
        <v>0</v>
      </c>
      <c r="K5257" s="306">
        <v>601</v>
      </c>
      <c r="L5257" s="306">
        <v>601</v>
      </c>
      <c r="M5257" s="306">
        <v>601</v>
      </c>
      <c r="N5257" s="306">
        <v>601</v>
      </c>
    </row>
    <row r="5258" spans="1:14">
      <c r="A5258" s="259" t="s">
        <v>11</v>
      </c>
      <c r="B5258" s="259" t="s">
        <v>211</v>
      </c>
      <c r="C5258" s="259" t="s">
        <v>82</v>
      </c>
      <c r="D5258" s="259" t="s">
        <v>82</v>
      </c>
      <c r="E5258" s="259" t="s">
        <v>82</v>
      </c>
      <c r="F5258" s="259" t="s">
        <v>206</v>
      </c>
      <c r="G5258" s="259" t="s">
        <v>49</v>
      </c>
      <c r="H5258" s="306">
        <v>0</v>
      </c>
      <c r="I5258" s="306">
        <v>19228.663369999998</v>
      </c>
      <c r="J5258" s="306">
        <v>23156.579160000001</v>
      </c>
      <c r="K5258" s="306">
        <v>38187.512940000001</v>
      </c>
      <c r="L5258" s="306">
        <v>33621.072749999999</v>
      </c>
      <c r="M5258" s="306">
        <v>33742.94253</v>
      </c>
      <c r="N5258" s="306">
        <v>33896.9058</v>
      </c>
    </row>
    <row r="5259" spans="1:14">
      <c r="A5259" s="259" t="s">
        <v>11</v>
      </c>
      <c r="B5259" s="259" t="s">
        <v>211</v>
      </c>
      <c r="C5259" s="259" t="s">
        <v>83</v>
      </c>
      <c r="D5259" s="259" t="s">
        <v>83</v>
      </c>
      <c r="E5259" s="259" t="s">
        <v>83</v>
      </c>
      <c r="F5259" s="259" t="s">
        <v>206</v>
      </c>
      <c r="G5259" s="259" t="s">
        <v>49</v>
      </c>
      <c r="H5259" s="306">
        <v>0</v>
      </c>
      <c r="I5259" s="306">
        <v>0</v>
      </c>
      <c r="J5259" s="306">
        <v>0</v>
      </c>
      <c r="K5259" s="306">
        <v>265</v>
      </c>
      <c r="L5259" s="306">
        <v>265</v>
      </c>
      <c r="M5259" s="306">
        <v>347.45</v>
      </c>
      <c r="N5259" s="306">
        <v>11567.74602</v>
      </c>
    </row>
    <row r="5260" spans="1:14">
      <c r="A5260" s="259" t="s">
        <v>11</v>
      </c>
      <c r="B5260" s="259" t="s">
        <v>211</v>
      </c>
      <c r="C5260" s="259" t="s">
        <v>84</v>
      </c>
      <c r="D5260" s="259" t="s">
        <v>84</v>
      </c>
      <c r="E5260" s="259" t="s">
        <v>84</v>
      </c>
      <c r="F5260" s="259" t="s">
        <v>206</v>
      </c>
      <c r="G5260" s="259" t="s">
        <v>49</v>
      </c>
      <c r="H5260" s="306">
        <v>0</v>
      </c>
      <c r="I5260" s="306">
        <v>191.1</v>
      </c>
      <c r="J5260" s="306">
        <v>316.65225099999998</v>
      </c>
      <c r="K5260" s="306">
        <v>690.44202399999995</v>
      </c>
      <c r="L5260" s="306">
        <v>697.17082600000003</v>
      </c>
      <c r="M5260" s="306">
        <v>2468.0548880000001</v>
      </c>
      <c r="N5260" s="306">
        <v>14429.37563</v>
      </c>
    </row>
    <row r="5261" spans="1:14">
      <c r="A5261" s="259" t="s">
        <v>11</v>
      </c>
      <c r="B5261" s="259" t="s">
        <v>211</v>
      </c>
      <c r="C5261" s="259" t="s">
        <v>85</v>
      </c>
      <c r="D5261" s="259" t="s">
        <v>85</v>
      </c>
      <c r="E5261" s="259" t="s">
        <v>85</v>
      </c>
      <c r="F5261" s="259" t="s">
        <v>206</v>
      </c>
      <c r="G5261" s="259" t="s">
        <v>49</v>
      </c>
      <c r="H5261" s="306">
        <v>0</v>
      </c>
      <c r="I5261" s="306">
        <v>2462.4419250000001</v>
      </c>
      <c r="J5261" s="306">
        <v>1933.079667</v>
      </c>
      <c r="K5261" s="306">
        <v>1689.079667</v>
      </c>
      <c r="L5261" s="306">
        <v>1739.8510040000001</v>
      </c>
      <c r="M5261" s="306">
        <v>15287.731750000001</v>
      </c>
      <c r="N5261" s="306">
        <v>41979.043919999996</v>
      </c>
    </row>
    <row r="5262" spans="1:14">
      <c r="A5262" s="259" t="s">
        <v>11</v>
      </c>
      <c r="B5262" s="259" t="s">
        <v>211</v>
      </c>
      <c r="C5262" s="259" t="s">
        <v>87</v>
      </c>
      <c r="D5262" s="259" t="s">
        <v>87</v>
      </c>
      <c r="E5262" s="259" t="s">
        <v>87</v>
      </c>
      <c r="F5262" s="259" t="s">
        <v>206</v>
      </c>
      <c r="G5262" s="259" t="s">
        <v>49</v>
      </c>
      <c r="H5262" s="306">
        <v>0</v>
      </c>
      <c r="I5262" s="306">
        <v>2423.8049999999998</v>
      </c>
      <c r="J5262" s="306">
        <v>2483.8049999999998</v>
      </c>
      <c r="K5262" s="306">
        <v>2530.3049999999998</v>
      </c>
      <c r="L5262" s="306">
        <v>2530.3049999999998</v>
      </c>
      <c r="M5262" s="306">
        <v>2952.9540000000002</v>
      </c>
      <c r="N5262" s="306">
        <v>2972.0140000000001</v>
      </c>
    </row>
    <row r="5263" spans="1:14">
      <c r="A5263" s="259" t="s">
        <v>11</v>
      </c>
      <c r="B5263" s="259" t="s">
        <v>211</v>
      </c>
      <c r="C5263" s="259" t="s">
        <v>88</v>
      </c>
      <c r="D5263" s="259" t="s">
        <v>88</v>
      </c>
      <c r="E5263" s="259" t="s">
        <v>88</v>
      </c>
      <c r="F5263" s="259" t="s">
        <v>206</v>
      </c>
      <c r="G5263" s="259" t="s">
        <v>49</v>
      </c>
      <c r="H5263" s="306">
        <v>0</v>
      </c>
      <c r="I5263" s="306">
        <v>0</v>
      </c>
      <c r="J5263" s="306">
        <v>0</v>
      </c>
      <c r="K5263" s="306">
        <v>0</v>
      </c>
      <c r="L5263" s="306">
        <v>7439.5281880000002</v>
      </c>
      <c r="M5263" s="306">
        <v>14536.99755</v>
      </c>
      <c r="N5263" s="306">
        <v>42205.053829999997</v>
      </c>
    </row>
    <row r="5264" spans="1:14">
      <c r="A5264" s="259" t="s">
        <v>11</v>
      </c>
      <c r="B5264" s="259" t="s">
        <v>211</v>
      </c>
      <c r="C5264" s="259" t="s">
        <v>48</v>
      </c>
      <c r="D5264" s="259" t="s">
        <v>48</v>
      </c>
      <c r="E5264" s="259" t="s">
        <v>48</v>
      </c>
      <c r="F5264" s="259" t="s">
        <v>210</v>
      </c>
      <c r="G5264" s="259" t="s">
        <v>50</v>
      </c>
      <c r="H5264" s="306">
        <v>580535.76599999995</v>
      </c>
      <c r="I5264" s="306">
        <v>358622.75880000001</v>
      </c>
      <c r="J5264" s="306">
        <v>142346.1856</v>
      </c>
      <c r="K5264" s="306">
        <v>8614.9220829999995</v>
      </c>
      <c r="L5264" s="306">
        <v>7137.3030470000003</v>
      </c>
      <c r="M5264" s="306">
        <v>6666.6611059999996</v>
      </c>
      <c r="N5264" s="306">
        <v>5720.0274589999999</v>
      </c>
    </row>
    <row r="5265" spans="1:14">
      <c r="A5265" s="259" t="s">
        <v>11</v>
      </c>
      <c r="B5265" s="259" t="s">
        <v>211</v>
      </c>
      <c r="C5265" s="259" t="s">
        <v>53</v>
      </c>
      <c r="D5265" s="259" t="s">
        <v>53</v>
      </c>
      <c r="E5265" s="259" t="s">
        <v>53</v>
      </c>
      <c r="F5265" s="259" t="s">
        <v>210</v>
      </c>
      <c r="G5265" s="259" t="s">
        <v>50</v>
      </c>
      <c r="H5265" s="306">
        <v>0</v>
      </c>
      <c r="I5265" s="306">
        <v>0</v>
      </c>
      <c r="J5265" s="306">
        <v>0</v>
      </c>
      <c r="K5265" s="306">
        <v>59654.046450000002</v>
      </c>
      <c r="L5265" s="306">
        <v>59654.046450000002</v>
      </c>
      <c r="M5265" s="306">
        <v>59654.046450000002</v>
      </c>
      <c r="N5265" s="306">
        <v>59654.046439999998</v>
      </c>
    </row>
    <row r="5266" spans="1:14">
      <c r="A5266" s="259" t="s">
        <v>11</v>
      </c>
      <c r="B5266" s="259" t="s">
        <v>211</v>
      </c>
      <c r="C5266" s="259" t="s">
        <v>54</v>
      </c>
      <c r="D5266" s="259" t="s">
        <v>54</v>
      </c>
      <c r="E5266" s="259" t="s">
        <v>54</v>
      </c>
      <c r="F5266" s="259" t="s">
        <v>210</v>
      </c>
      <c r="G5266" s="259" t="s">
        <v>50</v>
      </c>
      <c r="H5266" s="306">
        <v>1034488.376</v>
      </c>
      <c r="I5266" s="306">
        <v>1095015.0449999999</v>
      </c>
      <c r="J5266" s="306">
        <v>1053006.9169999999</v>
      </c>
      <c r="K5266" s="306">
        <v>1087212.318</v>
      </c>
      <c r="L5266" s="306">
        <v>1072746.6410000001</v>
      </c>
      <c r="M5266" s="306">
        <v>965710.56429999997</v>
      </c>
      <c r="N5266" s="306">
        <v>412014.96950000001</v>
      </c>
    </row>
    <row r="5267" spans="1:14">
      <c r="A5267" s="259" t="s">
        <v>11</v>
      </c>
      <c r="B5267" s="259" t="s">
        <v>211</v>
      </c>
      <c r="C5267" s="259" t="s">
        <v>55</v>
      </c>
      <c r="D5267" s="259" t="s">
        <v>55</v>
      </c>
      <c r="E5267" s="259" t="s">
        <v>55</v>
      </c>
      <c r="F5267" s="259" t="s">
        <v>210</v>
      </c>
      <c r="G5267" s="259" t="s">
        <v>50</v>
      </c>
      <c r="H5267" s="306">
        <v>10639.2781</v>
      </c>
      <c r="I5267" s="306">
        <v>10598.808069999999</v>
      </c>
      <c r="J5267" s="306">
        <v>15383.114519999999</v>
      </c>
      <c r="K5267" s="306">
        <v>17425.64039</v>
      </c>
      <c r="L5267" s="306">
        <v>15046.87981</v>
      </c>
      <c r="M5267" s="306">
        <v>4906.5780050000003</v>
      </c>
      <c r="N5267" s="306">
        <v>1435.7013899999999</v>
      </c>
    </row>
    <row r="5268" spans="1:14">
      <c r="A5268" s="259" t="s">
        <v>11</v>
      </c>
      <c r="B5268" s="259" t="s">
        <v>211</v>
      </c>
      <c r="C5268" s="259" t="s">
        <v>56</v>
      </c>
      <c r="D5268" s="259" t="s">
        <v>56</v>
      </c>
      <c r="E5268" s="259" t="s">
        <v>56</v>
      </c>
      <c r="F5268" s="259" t="s">
        <v>210</v>
      </c>
      <c r="G5268" s="259" t="s">
        <v>50</v>
      </c>
      <c r="H5268" s="306">
        <v>11045.29343</v>
      </c>
      <c r="I5268" s="306">
        <v>19651.139500000001</v>
      </c>
      <c r="J5268" s="306">
        <v>51340.764479999998</v>
      </c>
      <c r="K5268" s="306">
        <v>80742.412970000005</v>
      </c>
      <c r="L5268" s="306">
        <v>52828.025110000002</v>
      </c>
      <c r="M5268" s="306">
        <v>20926.12487</v>
      </c>
      <c r="N5268" s="306">
        <v>310.85981120000002</v>
      </c>
    </row>
    <row r="5269" spans="1:14">
      <c r="A5269" s="259" t="s">
        <v>11</v>
      </c>
      <c r="B5269" s="259" t="s">
        <v>211</v>
      </c>
      <c r="C5269" s="259" t="s">
        <v>57</v>
      </c>
      <c r="D5269" s="259" t="s">
        <v>57</v>
      </c>
      <c r="E5269" s="259" t="s">
        <v>57</v>
      </c>
      <c r="F5269" s="259" t="s">
        <v>210</v>
      </c>
      <c r="G5269" s="259" t="s">
        <v>50</v>
      </c>
      <c r="H5269" s="306">
        <v>2081.3760000000002</v>
      </c>
      <c r="I5269" s="306">
        <v>2081.3760000000002</v>
      </c>
      <c r="J5269" s="306">
        <v>2081.3760000000002</v>
      </c>
      <c r="K5269" s="306">
        <v>2081.3760000000002</v>
      </c>
      <c r="L5269" s="306">
        <v>2081.3760000000002</v>
      </c>
      <c r="M5269" s="306">
        <v>2081.3760000000002</v>
      </c>
      <c r="N5269" s="306">
        <v>2081.3760000000002</v>
      </c>
    </row>
    <row r="5270" spans="1:14">
      <c r="A5270" s="259" t="s">
        <v>11</v>
      </c>
      <c r="B5270" s="259" t="s">
        <v>211</v>
      </c>
      <c r="C5270" s="259" t="s">
        <v>58</v>
      </c>
      <c r="D5270" s="259" t="s">
        <v>58</v>
      </c>
      <c r="E5270" s="259" t="s">
        <v>58</v>
      </c>
      <c r="F5270" s="259" t="s">
        <v>210</v>
      </c>
      <c r="G5270" s="259" t="s">
        <v>50</v>
      </c>
      <c r="H5270" s="306">
        <v>659096.40879999998</v>
      </c>
      <c r="I5270" s="306">
        <v>666682.85</v>
      </c>
      <c r="J5270" s="306">
        <v>667772.38450000004</v>
      </c>
      <c r="K5270" s="306">
        <v>674171.03240000003</v>
      </c>
      <c r="L5270" s="306">
        <v>639886.71510000003</v>
      </c>
      <c r="M5270" s="306">
        <v>583966.8443</v>
      </c>
      <c r="N5270" s="306">
        <v>340115.15490000002</v>
      </c>
    </row>
    <row r="5271" spans="1:14">
      <c r="A5271" s="259" t="s">
        <v>11</v>
      </c>
      <c r="B5271" s="259" t="s">
        <v>211</v>
      </c>
      <c r="C5271" s="259" t="s">
        <v>59</v>
      </c>
      <c r="D5271" s="259" t="s">
        <v>59</v>
      </c>
      <c r="E5271" s="259" t="s">
        <v>59</v>
      </c>
      <c r="F5271" s="259" t="s">
        <v>210</v>
      </c>
      <c r="G5271" s="259" t="s">
        <v>50</v>
      </c>
      <c r="H5271" s="306">
        <v>194919.41889999999</v>
      </c>
      <c r="I5271" s="306">
        <v>194417.16769999999</v>
      </c>
      <c r="J5271" s="306">
        <v>192273.0497</v>
      </c>
      <c r="K5271" s="306">
        <v>188467.44320000001</v>
      </c>
      <c r="L5271" s="306">
        <v>188157.1238</v>
      </c>
      <c r="M5271" s="306">
        <v>194569.8934</v>
      </c>
      <c r="N5271" s="306">
        <v>193364.4902</v>
      </c>
    </row>
    <row r="5272" spans="1:14">
      <c r="A5272" s="259" t="s">
        <v>11</v>
      </c>
      <c r="B5272" s="259" t="s">
        <v>211</v>
      </c>
      <c r="C5272" s="259" t="s">
        <v>60</v>
      </c>
      <c r="D5272" s="259" t="s">
        <v>60</v>
      </c>
      <c r="E5272" s="259" t="s">
        <v>60</v>
      </c>
      <c r="F5272" s="259" t="s">
        <v>210</v>
      </c>
      <c r="G5272" s="259" t="s">
        <v>50</v>
      </c>
      <c r="H5272" s="306">
        <v>112255.3996</v>
      </c>
      <c r="I5272" s="306">
        <v>121213.61380000001</v>
      </c>
      <c r="J5272" s="306">
        <v>121213.61380000001</v>
      </c>
      <c r="K5272" s="306">
        <v>121213.61380000001</v>
      </c>
      <c r="L5272" s="306">
        <v>121213.61380000001</v>
      </c>
      <c r="M5272" s="306">
        <v>121213.61380000001</v>
      </c>
      <c r="N5272" s="306">
        <v>121042.98149999999</v>
      </c>
    </row>
    <row r="5273" spans="1:14">
      <c r="A5273" s="259" t="s">
        <v>11</v>
      </c>
      <c r="B5273" s="259" t="s">
        <v>211</v>
      </c>
      <c r="C5273" s="259" t="s">
        <v>61</v>
      </c>
      <c r="D5273" s="259" t="s">
        <v>61</v>
      </c>
      <c r="E5273" s="259" t="s">
        <v>61</v>
      </c>
      <c r="F5273" s="259" t="s">
        <v>210</v>
      </c>
      <c r="G5273" s="259" t="s">
        <v>50</v>
      </c>
      <c r="H5273" s="306">
        <v>302152.6874</v>
      </c>
      <c r="I5273" s="306">
        <v>308268.26160000003</v>
      </c>
      <c r="J5273" s="306">
        <v>308263.46429999999</v>
      </c>
      <c r="K5273" s="306">
        <v>308268.26160000003</v>
      </c>
      <c r="L5273" s="306">
        <v>308267.2353</v>
      </c>
      <c r="M5273" s="306">
        <v>308267.2353</v>
      </c>
      <c r="N5273" s="306">
        <v>295669.73019999999</v>
      </c>
    </row>
    <row r="5274" spans="1:14">
      <c r="A5274" s="259" t="s">
        <v>11</v>
      </c>
      <c r="B5274" s="259" t="s">
        <v>211</v>
      </c>
      <c r="C5274" s="259" t="s">
        <v>63</v>
      </c>
      <c r="D5274" s="259" t="s">
        <v>63</v>
      </c>
      <c r="E5274" s="259" t="s">
        <v>63</v>
      </c>
      <c r="F5274" s="259" t="s">
        <v>210</v>
      </c>
      <c r="G5274" s="259" t="s">
        <v>50</v>
      </c>
      <c r="H5274" s="306">
        <v>938.44298530000003</v>
      </c>
      <c r="I5274" s="306">
        <v>774.57459679999999</v>
      </c>
      <c r="J5274" s="306">
        <v>642.06591570000001</v>
      </c>
      <c r="K5274" s="306">
        <v>362.03798389999997</v>
      </c>
      <c r="L5274" s="306">
        <v>285.6448259</v>
      </c>
      <c r="M5274" s="306">
        <v>655.9901284</v>
      </c>
      <c r="N5274" s="306">
        <v>1591.356444</v>
      </c>
    </row>
    <row r="5275" spans="1:14">
      <c r="A5275" s="259" t="s">
        <v>11</v>
      </c>
      <c r="B5275" s="259" t="s">
        <v>211</v>
      </c>
      <c r="C5275" s="259" t="s">
        <v>64</v>
      </c>
      <c r="D5275" s="259" t="s">
        <v>64</v>
      </c>
      <c r="E5275" s="259" t="s">
        <v>64</v>
      </c>
      <c r="F5275" s="259" t="s">
        <v>210</v>
      </c>
      <c r="G5275" s="259" t="s">
        <v>50</v>
      </c>
      <c r="H5275" s="306">
        <v>34816.86103</v>
      </c>
      <c r="I5275" s="306">
        <v>29272.852599999998</v>
      </c>
      <c r="J5275" s="306">
        <v>27764.544569999998</v>
      </c>
      <c r="K5275" s="306">
        <v>27584.624640000002</v>
      </c>
      <c r="L5275" s="306">
        <v>28869.820919999998</v>
      </c>
      <c r="M5275" s="306">
        <v>26292.07806</v>
      </c>
      <c r="N5275" s="306">
        <v>25327.749680000001</v>
      </c>
    </row>
    <row r="5276" spans="1:14">
      <c r="A5276" s="259" t="s">
        <v>11</v>
      </c>
      <c r="B5276" s="259" t="s">
        <v>211</v>
      </c>
      <c r="C5276" s="259" t="s">
        <v>54</v>
      </c>
      <c r="D5276" s="259" t="s">
        <v>72</v>
      </c>
      <c r="E5276" s="259" t="s">
        <v>72</v>
      </c>
      <c r="F5276" s="259" t="s">
        <v>210</v>
      </c>
      <c r="G5276" s="259" t="s">
        <v>50</v>
      </c>
      <c r="H5276" s="306">
        <v>0</v>
      </c>
      <c r="I5276" s="306">
        <v>206000.1765</v>
      </c>
      <c r="J5276" s="306">
        <v>242063.71220000001</v>
      </c>
      <c r="K5276" s="306">
        <v>121023.19259999999</v>
      </c>
      <c r="L5276" s="306">
        <v>121541.143</v>
      </c>
      <c r="M5276" s="306">
        <v>140389.97099999999</v>
      </c>
      <c r="N5276" s="306">
        <v>139938.25020000001</v>
      </c>
    </row>
    <row r="5277" spans="1:14">
      <c r="A5277" s="259" t="s">
        <v>11</v>
      </c>
      <c r="B5277" s="259" t="s">
        <v>211</v>
      </c>
      <c r="C5277" s="259" t="s">
        <v>55</v>
      </c>
      <c r="D5277" s="259" t="s">
        <v>73</v>
      </c>
      <c r="E5277" s="259" t="s">
        <v>73</v>
      </c>
      <c r="F5277" s="259" t="s">
        <v>210</v>
      </c>
      <c r="G5277" s="259" t="s">
        <v>50</v>
      </c>
      <c r="H5277" s="306">
        <v>0</v>
      </c>
      <c r="I5277" s="306">
        <v>349.99785559999998</v>
      </c>
      <c r="J5277" s="306">
        <v>342.59582399999999</v>
      </c>
      <c r="K5277" s="306">
        <v>2505.666389</v>
      </c>
      <c r="L5277" s="306">
        <v>2552.5232120000001</v>
      </c>
      <c r="M5277" s="306">
        <v>2012.710169</v>
      </c>
      <c r="N5277" s="306">
        <v>887.87024910000002</v>
      </c>
    </row>
    <row r="5278" spans="1:14">
      <c r="A5278" s="259" t="s">
        <v>11</v>
      </c>
      <c r="B5278" s="259" t="s">
        <v>211</v>
      </c>
      <c r="C5278" s="259" t="s">
        <v>57</v>
      </c>
      <c r="D5278" s="259" t="s">
        <v>74</v>
      </c>
      <c r="E5278" s="259" t="s">
        <v>74</v>
      </c>
      <c r="F5278" s="259" t="s">
        <v>210</v>
      </c>
      <c r="G5278" s="259" t="s">
        <v>50</v>
      </c>
      <c r="H5278" s="306">
        <v>0</v>
      </c>
      <c r="I5278" s="306">
        <v>0</v>
      </c>
      <c r="J5278" s="306">
        <v>0</v>
      </c>
      <c r="K5278" s="306">
        <v>0</v>
      </c>
      <c r="L5278" s="306">
        <v>0</v>
      </c>
      <c r="M5278" s="306">
        <v>0</v>
      </c>
      <c r="N5278" s="306">
        <v>0</v>
      </c>
    </row>
    <row r="5279" spans="1:14">
      <c r="A5279" s="259" t="s">
        <v>11</v>
      </c>
      <c r="B5279" s="259" t="s">
        <v>211</v>
      </c>
      <c r="C5279" s="259" t="s">
        <v>64</v>
      </c>
      <c r="D5279" s="259" t="s">
        <v>75</v>
      </c>
      <c r="E5279" s="259" t="s">
        <v>75</v>
      </c>
      <c r="F5279" s="259" t="s">
        <v>210</v>
      </c>
      <c r="G5279" s="259" t="s">
        <v>50</v>
      </c>
      <c r="H5279" s="306">
        <v>0</v>
      </c>
      <c r="I5279" s="306">
        <v>0</v>
      </c>
      <c r="J5279" s="306">
        <v>0</v>
      </c>
      <c r="K5279" s="306">
        <v>37893.912830000001</v>
      </c>
      <c r="L5279" s="306">
        <v>37893.912839999997</v>
      </c>
      <c r="M5279" s="306">
        <v>37893.912839999997</v>
      </c>
      <c r="N5279" s="306">
        <v>37893.912839999997</v>
      </c>
    </row>
    <row r="5280" spans="1:14">
      <c r="A5280" s="259" t="s">
        <v>11</v>
      </c>
      <c r="B5280" s="259" t="s">
        <v>211</v>
      </c>
      <c r="C5280" s="259" t="s">
        <v>60</v>
      </c>
      <c r="D5280" s="259" t="s">
        <v>76</v>
      </c>
      <c r="E5280" s="259" t="s">
        <v>76</v>
      </c>
      <c r="F5280" s="259" t="s">
        <v>210</v>
      </c>
      <c r="G5280" s="259" t="s">
        <v>50</v>
      </c>
      <c r="H5280" s="306">
        <v>0</v>
      </c>
      <c r="I5280" s="306">
        <v>0</v>
      </c>
      <c r="J5280" s="306">
        <v>0</v>
      </c>
      <c r="K5280" s="306">
        <v>0</v>
      </c>
      <c r="L5280" s="306">
        <v>20132.504290000001</v>
      </c>
      <c r="M5280" s="306">
        <v>231392.4038</v>
      </c>
      <c r="N5280" s="306">
        <v>446411.80190000002</v>
      </c>
    </row>
    <row r="5281" spans="1:14">
      <c r="A5281" s="259" t="s">
        <v>11</v>
      </c>
      <c r="B5281" s="259" t="s">
        <v>211</v>
      </c>
      <c r="C5281" s="259" t="s">
        <v>61</v>
      </c>
      <c r="D5281" s="259" t="s">
        <v>77</v>
      </c>
      <c r="E5281" s="259" t="s">
        <v>77</v>
      </c>
      <c r="F5281" s="259" t="s">
        <v>210</v>
      </c>
      <c r="G5281" s="259" t="s">
        <v>50</v>
      </c>
      <c r="H5281" s="306">
        <v>0</v>
      </c>
      <c r="I5281" s="306">
        <v>48693.854480000002</v>
      </c>
      <c r="J5281" s="306">
        <v>282013.97810000001</v>
      </c>
      <c r="K5281" s="306">
        <v>361122.52600000001</v>
      </c>
      <c r="L5281" s="306">
        <v>465906.65610000002</v>
      </c>
      <c r="M5281" s="306">
        <v>504680.6753</v>
      </c>
      <c r="N5281" s="306">
        <v>1126977.5819999999</v>
      </c>
    </row>
    <row r="5282" spans="1:14">
      <c r="A5282" s="259" t="s">
        <v>11</v>
      </c>
      <c r="B5282" s="259" t="s">
        <v>211</v>
      </c>
      <c r="C5282" s="259" t="s">
        <v>62</v>
      </c>
      <c r="D5282" s="259" t="s">
        <v>78</v>
      </c>
      <c r="E5282" s="259" t="s">
        <v>78</v>
      </c>
      <c r="F5282" s="259" t="s">
        <v>210</v>
      </c>
      <c r="G5282" s="259" t="s">
        <v>50</v>
      </c>
      <c r="H5282" s="306">
        <v>46.318499780000003</v>
      </c>
      <c r="I5282" s="306">
        <v>10751.038500000001</v>
      </c>
      <c r="J5282" s="306">
        <v>10751.038500000001</v>
      </c>
      <c r="K5282" s="306">
        <v>10751.038500000001</v>
      </c>
      <c r="L5282" s="306">
        <v>21268.140029999999</v>
      </c>
      <c r="M5282" s="306">
        <v>21268.140029999999</v>
      </c>
      <c r="N5282" s="306">
        <v>21268.140029999999</v>
      </c>
    </row>
    <row r="5283" spans="1:14">
      <c r="A5283" s="259" t="s">
        <v>11</v>
      </c>
      <c r="B5283" s="259" t="s">
        <v>211</v>
      </c>
      <c r="C5283" s="259" t="s">
        <v>63</v>
      </c>
      <c r="D5283" s="259" t="s">
        <v>79</v>
      </c>
      <c r="E5283" s="259" t="s">
        <v>79</v>
      </c>
      <c r="F5283" s="259" t="s">
        <v>210</v>
      </c>
      <c r="G5283" s="259" t="s">
        <v>50</v>
      </c>
      <c r="H5283" s="306">
        <v>7490.6775170000001</v>
      </c>
      <c r="I5283" s="306">
        <v>9299.9642910000002</v>
      </c>
      <c r="J5283" s="306">
        <v>12551.94354</v>
      </c>
      <c r="K5283" s="306">
        <v>8880.6965729999993</v>
      </c>
      <c r="L5283" s="306">
        <v>10058.363520000001</v>
      </c>
      <c r="M5283" s="306">
        <v>22797.7333</v>
      </c>
      <c r="N5283" s="306">
        <v>24875.90725</v>
      </c>
    </row>
    <row r="5284" spans="1:14">
      <c r="A5284" s="259" t="s">
        <v>11</v>
      </c>
      <c r="B5284" s="259" t="s">
        <v>211</v>
      </c>
      <c r="C5284" s="259" t="s">
        <v>60</v>
      </c>
      <c r="D5284" s="259" t="s">
        <v>76</v>
      </c>
      <c r="E5284" s="259" t="s">
        <v>207</v>
      </c>
      <c r="F5284" s="259" t="s">
        <v>210</v>
      </c>
      <c r="G5284" s="259" t="s">
        <v>50</v>
      </c>
      <c r="H5284" s="306">
        <v>0</v>
      </c>
      <c r="I5284" s="306">
        <v>0</v>
      </c>
      <c r="J5284" s="306">
        <v>18801.771779999999</v>
      </c>
      <c r="K5284" s="306">
        <v>65535.022799999999</v>
      </c>
      <c r="L5284" s="306">
        <v>105635.3316</v>
      </c>
      <c r="M5284" s="306">
        <v>126184.5736</v>
      </c>
      <c r="N5284" s="306">
        <v>244608.09299999999</v>
      </c>
    </row>
    <row r="5285" spans="1:14">
      <c r="A5285" s="259" t="s">
        <v>11</v>
      </c>
      <c r="B5285" s="259" t="s">
        <v>211</v>
      </c>
      <c r="C5285" s="259" t="s">
        <v>63</v>
      </c>
      <c r="D5285" s="259" t="s">
        <v>79</v>
      </c>
      <c r="E5285" s="259" t="s">
        <v>208</v>
      </c>
      <c r="F5285" s="259" t="s">
        <v>210</v>
      </c>
      <c r="G5285" s="259" t="s">
        <v>50</v>
      </c>
      <c r="H5285" s="306">
        <v>0</v>
      </c>
      <c r="I5285" s="306">
        <v>0</v>
      </c>
      <c r="J5285" s="306">
        <v>5409.0851679999996</v>
      </c>
      <c r="K5285" s="306">
        <v>16337.46045</v>
      </c>
      <c r="L5285" s="306">
        <v>24392.045859999998</v>
      </c>
      <c r="M5285" s="306">
        <v>45589.923600000002</v>
      </c>
      <c r="N5285" s="306">
        <v>88512.300289999999</v>
      </c>
    </row>
    <row r="5286" spans="1:14">
      <c r="A5286" s="259" t="s">
        <v>11</v>
      </c>
      <c r="B5286" s="259" t="s">
        <v>211</v>
      </c>
      <c r="C5286" s="259" t="s">
        <v>65</v>
      </c>
      <c r="D5286" s="259" t="s">
        <v>209</v>
      </c>
      <c r="E5286" s="259" t="s">
        <v>80</v>
      </c>
      <c r="F5286" s="259" t="s">
        <v>210</v>
      </c>
      <c r="G5286" s="259" t="s">
        <v>50</v>
      </c>
      <c r="H5286" s="306">
        <v>0</v>
      </c>
      <c r="I5286" s="306">
        <v>0</v>
      </c>
      <c r="J5286" s="306">
        <v>0</v>
      </c>
      <c r="K5286" s="306">
        <v>0</v>
      </c>
      <c r="L5286" s="306">
        <v>0</v>
      </c>
      <c r="M5286" s="306">
        <v>0</v>
      </c>
      <c r="N5286" s="306">
        <v>0</v>
      </c>
    </row>
    <row r="5287" spans="1:14">
      <c r="A5287" s="259" t="s">
        <v>11</v>
      </c>
      <c r="B5287" s="259" t="s">
        <v>211</v>
      </c>
      <c r="C5287" s="259" t="s">
        <v>65</v>
      </c>
      <c r="D5287" s="259" t="s">
        <v>209</v>
      </c>
      <c r="E5287" s="259" t="s">
        <v>81</v>
      </c>
      <c r="F5287" s="259" t="s">
        <v>210</v>
      </c>
      <c r="G5287" s="259" t="s">
        <v>50</v>
      </c>
      <c r="H5287" s="306">
        <v>0</v>
      </c>
      <c r="I5287" s="306">
        <v>0</v>
      </c>
      <c r="J5287" s="306">
        <v>0</v>
      </c>
      <c r="K5287" s="306">
        <v>0</v>
      </c>
      <c r="L5287" s="306">
        <v>0</v>
      </c>
      <c r="M5287" s="306">
        <v>0</v>
      </c>
      <c r="N5287" s="306">
        <v>0</v>
      </c>
    </row>
    <row r="5289" spans="1:14">
      <c r="A5289" s="259" t="s">
        <v>2</v>
      </c>
      <c r="B5289" s="259" t="s">
        <v>43</v>
      </c>
      <c r="C5289" s="259" t="s">
        <v>203</v>
      </c>
      <c r="D5289" s="259" t="s">
        <v>204</v>
      </c>
      <c r="E5289" s="259" t="s">
        <v>205</v>
      </c>
      <c r="F5289" s="259" t="s">
        <v>99</v>
      </c>
      <c r="G5289" s="259" t="s">
        <v>46</v>
      </c>
      <c r="H5289" s="306">
        <v>2025</v>
      </c>
      <c r="I5289" s="306">
        <v>2028</v>
      </c>
      <c r="J5289" s="306">
        <v>2030</v>
      </c>
      <c r="K5289" s="306">
        <v>2032</v>
      </c>
      <c r="L5289" s="306">
        <v>2035</v>
      </c>
      <c r="M5289" s="306">
        <v>2037</v>
      </c>
      <c r="N5289" s="306">
        <v>2040</v>
      </c>
    </row>
    <row r="5290" spans="1:14">
      <c r="A5290" s="259" t="s">
        <v>11</v>
      </c>
      <c r="B5290" s="259" t="s">
        <v>215</v>
      </c>
      <c r="C5290" s="259" t="s">
        <v>48</v>
      </c>
      <c r="D5290" s="259" t="s">
        <v>48</v>
      </c>
      <c r="E5290" s="259" t="s">
        <v>48</v>
      </c>
      <c r="F5290" s="259" t="s">
        <v>206</v>
      </c>
      <c r="G5290" s="259" t="s">
        <v>49</v>
      </c>
      <c r="H5290" s="306">
        <v>0</v>
      </c>
      <c r="I5290" s="306">
        <v>0</v>
      </c>
      <c r="J5290" s="306">
        <v>0</v>
      </c>
      <c r="K5290" s="306">
        <v>0</v>
      </c>
      <c r="L5290" s="306">
        <v>0</v>
      </c>
      <c r="M5290" s="306">
        <v>0</v>
      </c>
      <c r="N5290" s="306">
        <v>0</v>
      </c>
    </row>
    <row r="5291" spans="1:14">
      <c r="A5291" s="259" t="s">
        <v>11</v>
      </c>
      <c r="B5291" s="259" t="s">
        <v>215</v>
      </c>
      <c r="C5291" s="259" t="s">
        <v>53</v>
      </c>
      <c r="D5291" s="259" t="s">
        <v>53</v>
      </c>
      <c r="E5291" s="259" t="s">
        <v>53</v>
      </c>
      <c r="F5291" s="259" t="s">
        <v>206</v>
      </c>
      <c r="G5291" s="259" t="s">
        <v>49</v>
      </c>
      <c r="H5291" s="306">
        <v>0</v>
      </c>
      <c r="I5291" s="306">
        <v>0</v>
      </c>
      <c r="J5291" s="306">
        <v>0</v>
      </c>
      <c r="K5291" s="306">
        <v>0</v>
      </c>
      <c r="L5291" s="306">
        <v>0</v>
      </c>
      <c r="M5291" s="306">
        <v>0</v>
      </c>
      <c r="N5291" s="306">
        <v>0</v>
      </c>
    </row>
    <row r="5292" spans="1:14">
      <c r="A5292" s="259" t="s">
        <v>11</v>
      </c>
      <c r="B5292" s="259" t="s">
        <v>215</v>
      </c>
      <c r="C5292" s="259" t="s">
        <v>54</v>
      </c>
      <c r="D5292" s="259" t="s">
        <v>54</v>
      </c>
      <c r="E5292" s="259" t="s">
        <v>54</v>
      </c>
      <c r="F5292" s="259" t="s">
        <v>206</v>
      </c>
      <c r="G5292" s="259" t="s">
        <v>49</v>
      </c>
      <c r="H5292" s="306">
        <v>6655.6257999999998</v>
      </c>
      <c r="I5292" s="306">
        <v>6655.6257999999998</v>
      </c>
      <c r="J5292" s="306">
        <v>6655.6257999999998</v>
      </c>
      <c r="K5292" s="306">
        <v>6655.6257999999998</v>
      </c>
      <c r="L5292" s="306">
        <v>6655.6257999999998</v>
      </c>
      <c r="M5292" s="306">
        <v>6655.6257999999998</v>
      </c>
      <c r="N5292" s="306">
        <v>6655.6257999999998</v>
      </c>
    </row>
    <row r="5293" spans="1:14">
      <c r="A5293" s="259" t="s">
        <v>11</v>
      </c>
      <c r="B5293" s="259" t="s">
        <v>215</v>
      </c>
      <c r="C5293" s="259" t="s">
        <v>55</v>
      </c>
      <c r="D5293" s="259" t="s">
        <v>55</v>
      </c>
      <c r="E5293" s="259" t="s">
        <v>55</v>
      </c>
      <c r="F5293" s="259" t="s">
        <v>206</v>
      </c>
      <c r="G5293" s="259" t="s">
        <v>49</v>
      </c>
      <c r="H5293" s="306">
        <v>1082.25</v>
      </c>
      <c r="I5293" s="306">
        <v>1082.25</v>
      </c>
      <c r="J5293" s="306">
        <v>1082.25</v>
      </c>
      <c r="K5293" s="306">
        <v>1082.25</v>
      </c>
      <c r="L5293" s="306">
        <v>1082.25</v>
      </c>
      <c r="M5293" s="306">
        <v>1082.25</v>
      </c>
      <c r="N5293" s="306">
        <v>1082.25</v>
      </c>
    </row>
    <row r="5294" spans="1:14">
      <c r="A5294" s="259" t="s">
        <v>11</v>
      </c>
      <c r="B5294" s="259" t="s">
        <v>215</v>
      </c>
      <c r="C5294" s="259" t="s">
        <v>56</v>
      </c>
      <c r="D5294" s="259" t="s">
        <v>56</v>
      </c>
      <c r="E5294" s="259" t="s">
        <v>56</v>
      </c>
      <c r="F5294" s="259" t="s">
        <v>206</v>
      </c>
      <c r="G5294" s="259" t="s">
        <v>49</v>
      </c>
      <c r="H5294" s="306">
        <v>2503.4169999999999</v>
      </c>
      <c r="I5294" s="306">
        <v>2503.4169999999999</v>
      </c>
      <c r="J5294" s="306">
        <v>2503.4169999999999</v>
      </c>
      <c r="K5294" s="306">
        <v>2503.4169999999999</v>
      </c>
      <c r="L5294" s="306">
        <v>2503.4169999999999</v>
      </c>
      <c r="M5294" s="306">
        <v>2503.4169999999999</v>
      </c>
      <c r="N5294" s="306">
        <v>2503.4169999999999</v>
      </c>
    </row>
    <row r="5295" spans="1:14">
      <c r="A5295" s="259" t="s">
        <v>11</v>
      </c>
      <c r="B5295" s="259" t="s">
        <v>215</v>
      </c>
      <c r="C5295" s="259" t="s">
        <v>57</v>
      </c>
      <c r="D5295" s="259" t="s">
        <v>57</v>
      </c>
      <c r="E5295" s="259" t="s">
        <v>57</v>
      </c>
      <c r="F5295" s="259" t="s">
        <v>206</v>
      </c>
      <c r="G5295" s="259" t="s">
        <v>49</v>
      </c>
      <c r="H5295" s="306">
        <v>0</v>
      </c>
      <c r="I5295" s="306">
        <v>0</v>
      </c>
      <c r="J5295" s="306">
        <v>0</v>
      </c>
      <c r="K5295" s="306">
        <v>0</v>
      </c>
      <c r="L5295" s="306">
        <v>0</v>
      </c>
      <c r="M5295" s="306">
        <v>0</v>
      </c>
      <c r="N5295" s="306">
        <v>0</v>
      </c>
    </row>
    <row r="5296" spans="1:14">
      <c r="A5296" s="259" t="s">
        <v>11</v>
      </c>
      <c r="B5296" s="259" t="s">
        <v>215</v>
      </c>
      <c r="C5296" s="259" t="s">
        <v>58</v>
      </c>
      <c r="D5296" s="259" t="s">
        <v>58</v>
      </c>
      <c r="E5296" s="259" t="s">
        <v>58</v>
      </c>
      <c r="F5296" s="259" t="s">
        <v>206</v>
      </c>
      <c r="G5296" s="259" t="s">
        <v>49</v>
      </c>
      <c r="H5296" s="306">
        <v>9508</v>
      </c>
      <c r="I5296" s="306">
        <v>9068</v>
      </c>
      <c r="J5296" s="306">
        <v>9051</v>
      </c>
      <c r="K5296" s="306">
        <v>9579</v>
      </c>
      <c r="L5296" s="306">
        <v>11929</v>
      </c>
      <c r="M5296" s="306">
        <v>11929</v>
      </c>
      <c r="N5296" s="306">
        <v>11929</v>
      </c>
    </row>
    <row r="5297" spans="1:14">
      <c r="A5297" s="259" t="s">
        <v>11</v>
      </c>
      <c r="B5297" s="259" t="s">
        <v>215</v>
      </c>
      <c r="C5297" s="259" t="s">
        <v>59</v>
      </c>
      <c r="D5297" s="259" t="s">
        <v>59</v>
      </c>
      <c r="E5297" s="259" t="s">
        <v>59</v>
      </c>
      <c r="F5297" s="259" t="s">
        <v>206</v>
      </c>
      <c r="G5297" s="259" t="s">
        <v>49</v>
      </c>
      <c r="H5297" s="306">
        <v>9264.5679999999993</v>
      </c>
      <c r="I5297" s="306">
        <v>9264.5679999999993</v>
      </c>
      <c r="J5297" s="306">
        <v>9264.5679999999993</v>
      </c>
      <c r="K5297" s="306">
        <v>9264.5679999999993</v>
      </c>
      <c r="L5297" s="306">
        <v>9264.5679999999993</v>
      </c>
      <c r="M5297" s="306">
        <v>9264.5679999999993</v>
      </c>
      <c r="N5297" s="306">
        <v>9264.5679999999993</v>
      </c>
    </row>
    <row r="5298" spans="1:14">
      <c r="A5298" s="259" t="s">
        <v>11</v>
      </c>
      <c r="B5298" s="259" t="s">
        <v>215</v>
      </c>
      <c r="C5298" s="259" t="s">
        <v>60</v>
      </c>
      <c r="D5298" s="259" t="s">
        <v>60</v>
      </c>
      <c r="E5298" s="259" t="s">
        <v>60</v>
      </c>
      <c r="F5298" s="259" t="s">
        <v>206</v>
      </c>
      <c r="G5298" s="259" t="s">
        <v>49</v>
      </c>
      <c r="H5298" s="306">
        <v>1480.67</v>
      </c>
      <c r="I5298" s="306">
        <v>1480.67</v>
      </c>
      <c r="J5298" s="306">
        <v>1480.67</v>
      </c>
      <c r="K5298" s="306">
        <v>1480.67</v>
      </c>
      <c r="L5298" s="306">
        <v>1480.67</v>
      </c>
      <c r="M5298" s="306">
        <v>1480.67</v>
      </c>
      <c r="N5298" s="306">
        <v>1480.67</v>
      </c>
    </row>
    <row r="5299" spans="1:14">
      <c r="A5299" s="259" t="s">
        <v>11</v>
      </c>
      <c r="B5299" s="259" t="s">
        <v>215</v>
      </c>
      <c r="C5299" s="259" t="s">
        <v>61</v>
      </c>
      <c r="D5299" s="259" t="s">
        <v>61</v>
      </c>
      <c r="E5299" s="259" t="s">
        <v>61</v>
      </c>
      <c r="F5299" s="259" t="s">
        <v>206</v>
      </c>
      <c r="G5299" s="259" t="s">
        <v>49</v>
      </c>
      <c r="H5299" s="306">
        <v>5045.3950000000004</v>
      </c>
      <c r="I5299" s="306">
        <v>5045.3950000000004</v>
      </c>
      <c r="J5299" s="306">
        <v>5045.3950000000004</v>
      </c>
      <c r="K5299" s="306">
        <v>5045.3950000000004</v>
      </c>
      <c r="L5299" s="306">
        <v>5045.3950000000004</v>
      </c>
      <c r="M5299" s="306">
        <v>5045.3950000000004</v>
      </c>
      <c r="N5299" s="306">
        <v>5045.3950000000004</v>
      </c>
    </row>
    <row r="5300" spans="1:14">
      <c r="A5300" s="259" t="s">
        <v>11</v>
      </c>
      <c r="B5300" s="259" t="s">
        <v>215</v>
      </c>
      <c r="C5300" s="259" t="s">
        <v>63</v>
      </c>
      <c r="D5300" s="259" t="s">
        <v>63</v>
      </c>
      <c r="E5300" s="259" t="s">
        <v>63</v>
      </c>
      <c r="F5300" s="259" t="s">
        <v>206</v>
      </c>
      <c r="G5300" s="259" t="s">
        <v>49</v>
      </c>
      <c r="H5300" s="306">
        <v>0</v>
      </c>
      <c r="I5300" s="306">
        <v>0</v>
      </c>
      <c r="J5300" s="306">
        <v>0</v>
      </c>
      <c r="K5300" s="306">
        <v>0</v>
      </c>
      <c r="L5300" s="306">
        <v>0</v>
      </c>
      <c r="M5300" s="306">
        <v>0</v>
      </c>
      <c r="N5300" s="306">
        <v>0</v>
      </c>
    </row>
    <row r="5301" spans="1:14">
      <c r="A5301" s="259" t="s">
        <v>11</v>
      </c>
      <c r="B5301" s="259" t="s">
        <v>215</v>
      </c>
      <c r="C5301" s="259" t="s">
        <v>64</v>
      </c>
      <c r="D5301" s="259" t="s">
        <v>64</v>
      </c>
      <c r="E5301" s="259" t="s">
        <v>64</v>
      </c>
      <c r="F5301" s="259" t="s">
        <v>206</v>
      </c>
      <c r="G5301" s="259" t="s">
        <v>49</v>
      </c>
      <c r="H5301" s="306">
        <v>603.46900000000005</v>
      </c>
      <c r="I5301" s="306">
        <v>235.3</v>
      </c>
      <c r="J5301" s="306">
        <v>235.3</v>
      </c>
      <c r="K5301" s="306">
        <v>235.3</v>
      </c>
      <c r="L5301" s="306">
        <v>235.3</v>
      </c>
      <c r="M5301" s="306">
        <v>235.3</v>
      </c>
      <c r="N5301" s="306">
        <v>235.3</v>
      </c>
    </row>
    <row r="5302" spans="1:14">
      <c r="A5302" s="259" t="s">
        <v>11</v>
      </c>
      <c r="B5302" s="259" t="s">
        <v>215</v>
      </c>
      <c r="C5302" s="259" t="s">
        <v>54</v>
      </c>
      <c r="D5302" s="259" t="s">
        <v>72</v>
      </c>
      <c r="E5302" s="259" t="s">
        <v>72</v>
      </c>
      <c r="F5302" s="259" t="s">
        <v>206</v>
      </c>
      <c r="G5302" s="259" t="s">
        <v>49</v>
      </c>
      <c r="H5302" s="306">
        <v>0</v>
      </c>
      <c r="I5302" s="306">
        <v>0</v>
      </c>
      <c r="J5302" s="306">
        <v>0</v>
      </c>
      <c r="K5302" s="306">
        <v>110.770101</v>
      </c>
      <c r="L5302" s="306">
        <v>110.770101</v>
      </c>
      <c r="M5302" s="306">
        <v>110.770101</v>
      </c>
      <c r="N5302" s="306">
        <v>110.770101</v>
      </c>
    </row>
    <row r="5303" spans="1:14">
      <c r="A5303" s="259" t="s">
        <v>11</v>
      </c>
      <c r="B5303" s="259" t="s">
        <v>215</v>
      </c>
      <c r="C5303" s="259" t="s">
        <v>55</v>
      </c>
      <c r="D5303" s="259" t="s">
        <v>73</v>
      </c>
      <c r="E5303" s="259" t="s">
        <v>73</v>
      </c>
      <c r="F5303" s="259" t="s">
        <v>206</v>
      </c>
      <c r="G5303" s="259" t="s">
        <v>49</v>
      </c>
      <c r="H5303" s="306">
        <v>0</v>
      </c>
      <c r="I5303" s="306">
        <v>0</v>
      </c>
      <c r="J5303" s="306">
        <v>0</v>
      </c>
      <c r="K5303" s="306">
        <v>78.836397000000005</v>
      </c>
      <c r="L5303" s="306">
        <v>78.836397000000005</v>
      </c>
      <c r="M5303" s="306">
        <v>78.836397000000005</v>
      </c>
      <c r="N5303" s="306">
        <v>78.836397000000005</v>
      </c>
    </row>
    <row r="5304" spans="1:14">
      <c r="A5304" s="259" t="s">
        <v>11</v>
      </c>
      <c r="B5304" s="259" t="s">
        <v>215</v>
      </c>
      <c r="C5304" s="259" t="s">
        <v>57</v>
      </c>
      <c r="D5304" s="259" t="s">
        <v>74</v>
      </c>
      <c r="E5304" s="259" t="s">
        <v>74</v>
      </c>
      <c r="F5304" s="259" t="s">
        <v>206</v>
      </c>
      <c r="G5304" s="259" t="s">
        <v>49</v>
      </c>
      <c r="H5304" s="306">
        <v>0</v>
      </c>
      <c r="I5304" s="306">
        <v>0</v>
      </c>
      <c r="J5304" s="306">
        <v>0</v>
      </c>
      <c r="K5304" s="306">
        <v>0</v>
      </c>
      <c r="L5304" s="306">
        <v>0</v>
      </c>
      <c r="M5304" s="306">
        <v>0</v>
      </c>
      <c r="N5304" s="306">
        <v>0</v>
      </c>
    </row>
    <row r="5305" spans="1:14">
      <c r="A5305" s="259" t="s">
        <v>11</v>
      </c>
      <c r="B5305" s="259" t="s">
        <v>215</v>
      </c>
      <c r="C5305" s="259" t="s">
        <v>64</v>
      </c>
      <c r="D5305" s="259" t="s">
        <v>75</v>
      </c>
      <c r="E5305" s="259" t="s">
        <v>75</v>
      </c>
      <c r="F5305" s="259" t="s">
        <v>206</v>
      </c>
      <c r="G5305" s="259" t="s">
        <v>49</v>
      </c>
      <c r="H5305" s="306">
        <v>0</v>
      </c>
      <c r="I5305" s="306">
        <v>0</v>
      </c>
      <c r="J5305" s="306">
        <v>0</v>
      </c>
      <c r="K5305" s="306">
        <v>0</v>
      </c>
      <c r="L5305" s="306">
        <v>0</v>
      </c>
      <c r="M5305" s="306">
        <v>0</v>
      </c>
      <c r="N5305" s="306">
        <v>0</v>
      </c>
    </row>
    <row r="5306" spans="1:14">
      <c r="A5306" s="259" t="s">
        <v>11</v>
      </c>
      <c r="B5306" s="259" t="s">
        <v>215</v>
      </c>
      <c r="C5306" s="259" t="s">
        <v>60</v>
      </c>
      <c r="D5306" s="259" t="s">
        <v>76</v>
      </c>
      <c r="E5306" s="259" t="s">
        <v>76</v>
      </c>
      <c r="F5306" s="259" t="s">
        <v>206</v>
      </c>
      <c r="G5306" s="259" t="s">
        <v>49</v>
      </c>
      <c r="H5306" s="306">
        <v>0</v>
      </c>
      <c r="I5306" s="306">
        <v>0</v>
      </c>
      <c r="J5306" s="306">
        <v>0</v>
      </c>
      <c r="K5306" s="306">
        <v>0</v>
      </c>
      <c r="L5306" s="306">
        <v>0</v>
      </c>
      <c r="M5306" s="306">
        <v>0</v>
      </c>
      <c r="N5306" s="306">
        <v>0</v>
      </c>
    </row>
    <row r="5307" spans="1:14">
      <c r="A5307" s="259" t="s">
        <v>11</v>
      </c>
      <c r="B5307" s="259" t="s">
        <v>215</v>
      </c>
      <c r="C5307" s="259" t="s">
        <v>61</v>
      </c>
      <c r="D5307" s="259" t="s">
        <v>77</v>
      </c>
      <c r="E5307" s="259" t="s">
        <v>77</v>
      </c>
      <c r="F5307" s="259" t="s">
        <v>206</v>
      </c>
      <c r="G5307" s="259" t="s">
        <v>49</v>
      </c>
      <c r="H5307" s="306">
        <v>0</v>
      </c>
      <c r="I5307" s="306">
        <v>0</v>
      </c>
      <c r="J5307" s="306">
        <v>0</v>
      </c>
      <c r="K5307" s="306">
        <v>1413.3589549999999</v>
      </c>
      <c r="L5307" s="306">
        <v>1413.3589549999999</v>
      </c>
      <c r="M5307" s="306">
        <v>1921.622824</v>
      </c>
      <c r="N5307" s="306">
        <v>3843.1680759999999</v>
      </c>
    </row>
    <row r="5308" spans="1:14">
      <c r="A5308" s="259" t="s">
        <v>11</v>
      </c>
      <c r="B5308" s="259" t="s">
        <v>215</v>
      </c>
      <c r="C5308" s="259" t="s">
        <v>62</v>
      </c>
      <c r="D5308" s="259" t="s">
        <v>78</v>
      </c>
      <c r="E5308" s="259" t="s">
        <v>78</v>
      </c>
      <c r="F5308" s="259" t="s">
        <v>206</v>
      </c>
      <c r="G5308" s="259" t="s">
        <v>49</v>
      </c>
      <c r="H5308" s="306">
        <v>0</v>
      </c>
      <c r="I5308" s="306">
        <v>0</v>
      </c>
      <c r="J5308" s="306">
        <v>0</v>
      </c>
      <c r="K5308" s="306">
        <v>0</v>
      </c>
      <c r="L5308" s="306">
        <v>0</v>
      </c>
      <c r="M5308" s="306">
        <v>0</v>
      </c>
      <c r="N5308" s="306">
        <v>0</v>
      </c>
    </row>
    <row r="5309" spans="1:14">
      <c r="A5309" s="259" t="s">
        <v>11</v>
      </c>
      <c r="B5309" s="259" t="s">
        <v>215</v>
      </c>
      <c r="C5309" s="259" t="s">
        <v>63</v>
      </c>
      <c r="D5309" s="259" t="s">
        <v>79</v>
      </c>
      <c r="E5309" s="259" t="s">
        <v>79</v>
      </c>
      <c r="F5309" s="259" t="s">
        <v>206</v>
      </c>
      <c r="G5309" s="259" t="s">
        <v>49</v>
      </c>
      <c r="H5309" s="306">
        <v>0</v>
      </c>
      <c r="I5309" s="306">
        <v>0</v>
      </c>
      <c r="J5309" s="306">
        <v>0</v>
      </c>
      <c r="K5309" s="306">
        <v>0</v>
      </c>
      <c r="L5309" s="306">
        <v>0</v>
      </c>
      <c r="M5309" s="306">
        <v>0</v>
      </c>
      <c r="N5309" s="306">
        <v>0</v>
      </c>
    </row>
    <row r="5310" spans="1:14">
      <c r="A5310" s="259" t="s">
        <v>11</v>
      </c>
      <c r="B5310" s="259" t="s">
        <v>215</v>
      </c>
      <c r="C5310" s="259" t="s">
        <v>60</v>
      </c>
      <c r="D5310" s="259" t="s">
        <v>76</v>
      </c>
      <c r="E5310" s="259" t="s">
        <v>207</v>
      </c>
      <c r="F5310" s="259" t="s">
        <v>206</v>
      </c>
      <c r="G5310" s="259" t="s">
        <v>49</v>
      </c>
      <c r="H5310" s="306">
        <v>0</v>
      </c>
      <c r="I5310" s="306">
        <v>0</v>
      </c>
      <c r="J5310" s="306">
        <v>0</v>
      </c>
      <c r="K5310" s="306">
        <v>0</v>
      </c>
      <c r="L5310" s="306">
        <v>0</v>
      </c>
      <c r="M5310" s="306">
        <v>0</v>
      </c>
      <c r="N5310" s="306">
        <v>0</v>
      </c>
    </row>
    <row r="5311" spans="1:14">
      <c r="A5311" s="259" t="s">
        <v>11</v>
      </c>
      <c r="B5311" s="259" t="s">
        <v>215</v>
      </c>
      <c r="C5311" s="259" t="s">
        <v>63</v>
      </c>
      <c r="D5311" s="259" t="s">
        <v>79</v>
      </c>
      <c r="E5311" s="259" t="s">
        <v>208</v>
      </c>
      <c r="F5311" s="259" t="s">
        <v>206</v>
      </c>
      <c r="G5311" s="259" t="s">
        <v>49</v>
      </c>
      <c r="H5311" s="306">
        <v>0</v>
      </c>
      <c r="I5311" s="306">
        <v>0</v>
      </c>
      <c r="J5311" s="306">
        <v>0</v>
      </c>
      <c r="K5311" s="306">
        <v>0</v>
      </c>
      <c r="L5311" s="306">
        <v>0</v>
      </c>
      <c r="M5311" s="306">
        <v>0</v>
      </c>
      <c r="N5311" s="306">
        <v>0</v>
      </c>
    </row>
    <row r="5312" spans="1:14">
      <c r="A5312" s="259" t="s">
        <v>11</v>
      </c>
      <c r="B5312" s="259" t="s">
        <v>215</v>
      </c>
      <c r="C5312" s="259" t="s">
        <v>65</v>
      </c>
      <c r="D5312" s="259" t="s">
        <v>209</v>
      </c>
      <c r="E5312" s="259" t="s">
        <v>80</v>
      </c>
      <c r="F5312" s="259" t="s">
        <v>206</v>
      </c>
      <c r="G5312" s="259" t="s">
        <v>49</v>
      </c>
      <c r="H5312" s="306">
        <v>0</v>
      </c>
      <c r="I5312" s="306">
        <v>0</v>
      </c>
      <c r="J5312" s="306">
        <v>0</v>
      </c>
      <c r="K5312" s="306">
        <v>0</v>
      </c>
      <c r="L5312" s="306">
        <v>0</v>
      </c>
      <c r="M5312" s="306">
        <v>0</v>
      </c>
      <c r="N5312" s="306">
        <v>0</v>
      </c>
    </row>
    <row r="5313" spans="1:14">
      <c r="A5313" s="259" t="s">
        <v>11</v>
      </c>
      <c r="B5313" s="259" t="s">
        <v>215</v>
      </c>
      <c r="C5313" s="259" t="s">
        <v>65</v>
      </c>
      <c r="D5313" s="259" t="s">
        <v>209</v>
      </c>
      <c r="E5313" s="259" t="s">
        <v>81</v>
      </c>
      <c r="F5313" s="259" t="s">
        <v>206</v>
      </c>
      <c r="G5313" s="259" t="s">
        <v>49</v>
      </c>
      <c r="H5313" s="306">
        <v>0</v>
      </c>
      <c r="I5313" s="306">
        <v>0</v>
      </c>
      <c r="J5313" s="306">
        <v>0</v>
      </c>
      <c r="K5313" s="306">
        <v>0</v>
      </c>
      <c r="L5313" s="306">
        <v>0</v>
      </c>
      <c r="M5313" s="306">
        <v>0</v>
      </c>
      <c r="N5313" s="306">
        <v>0</v>
      </c>
    </row>
    <row r="5314" spans="1:14">
      <c r="A5314" s="259" t="s">
        <v>11</v>
      </c>
      <c r="B5314" s="259" t="s">
        <v>215</v>
      </c>
      <c r="C5314" s="259" t="s">
        <v>82</v>
      </c>
      <c r="D5314" s="259" t="s">
        <v>82</v>
      </c>
      <c r="E5314" s="259" t="s">
        <v>82</v>
      </c>
      <c r="F5314" s="259" t="s">
        <v>206</v>
      </c>
      <c r="G5314" s="259" t="s">
        <v>49</v>
      </c>
      <c r="H5314" s="306">
        <v>0</v>
      </c>
      <c r="I5314" s="306">
        <v>0</v>
      </c>
      <c r="J5314" s="306">
        <v>0</v>
      </c>
      <c r="K5314" s="306">
        <v>0</v>
      </c>
      <c r="L5314" s="306">
        <v>0</v>
      </c>
      <c r="M5314" s="306">
        <v>0</v>
      </c>
      <c r="N5314" s="306">
        <v>0</v>
      </c>
    </row>
    <row r="5315" spans="1:14">
      <c r="A5315" s="259" t="s">
        <v>11</v>
      </c>
      <c r="B5315" s="259" t="s">
        <v>215</v>
      </c>
      <c r="C5315" s="259" t="s">
        <v>83</v>
      </c>
      <c r="D5315" s="259" t="s">
        <v>83</v>
      </c>
      <c r="E5315" s="259" t="s">
        <v>83</v>
      </c>
      <c r="F5315" s="259" t="s">
        <v>206</v>
      </c>
      <c r="G5315" s="259" t="s">
        <v>49</v>
      </c>
      <c r="H5315" s="306">
        <v>0</v>
      </c>
      <c r="I5315" s="306">
        <v>0</v>
      </c>
      <c r="J5315" s="306">
        <v>0</v>
      </c>
      <c r="K5315" s="306">
        <v>0</v>
      </c>
      <c r="L5315" s="306">
        <v>0</v>
      </c>
      <c r="M5315" s="306">
        <v>0</v>
      </c>
      <c r="N5315" s="306">
        <v>0</v>
      </c>
    </row>
    <row r="5316" spans="1:14">
      <c r="A5316" s="259" t="s">
        <v>11</v>
      </c>
      <c r="B5316" s="259" t="s">
        <v>215</v>
      </c>
      <c r="C5316" s="259" t="s">
        <v>84</v>
      </c>
      <c r="D5316" s="259" t="s">
        <v>84</v>
      </c>
      <c r="E5316" s="259" t="s">
        <v>84</v>
      </c>
      <c r="F5316" s="259" t="s">
        <v>206</v>
      </c>
      <c r="G5316" s="259" t="s">
        <v>49</v>
      </c>
      <c r="H5316" s="306">
        <v>0</v>
      </c>
      <c r="I5316" s="306">
        <v>0</v>
      </c>
      <c r="J5316" s="306">
        <v>0</v>
      </c>
      <c r="K5316" s="306">
        <v>0</v>
      </c>
      <c r="L5316" s="306">
        <v>0</v>
      </c>
      <c r="M5316" s="306">
        <v>0</v>
      </c>
      <c r="N5316" s="306">
        <v>0</v>
      </c>
    </row>
    <row r="5317" spans="1:14">
      <c r="A5317" s="259" t="s">
        <v>11</v>
      </c>
      <c r="B5317" s="259" t="s">
        <v>215</v>
      </c>
      <c r="C5317" s="259" t="s">
        <v>85</v>
      </c>
      <c r="D5317" s="259" t="s">
        <v>85</v>
      </c>
      <c r="E5317" s="259" t="s">
        <v>85</v>
      </c>
      <c r="F5317" s="259" t="s">
        <v>206</v>
      </c>
      <c r="G5317" s="259" t="s">
        <v>49</v>
      </c>
      <c r="H5317" s="306">
        <v>0</v>
      </c>
      <c r="I5317" s="306">
        <v>0</v>
      </c>
      <c r="J5317" s="306">
        <v>0</v>
      </c>
      <c r="K5317" s="306">
        <v>0</v>
      </c>
      <c r="L5317" s="306">
        <v>0</v>
      </c>
      <c r="M5317" s="306">
        <v>0</v>
      </c>
      <c r="N5317" s="306">
        <v>0</v>
      </c>
    </row>
    <row r="5318" spans="1:14">
      <c r="A5318" s="259" t="s">
        <v>11</v>
      </c>
      <c r="B5318" s="259" t="s">
        <v>215</v>
      </c>
      <c r="C5318" s="259" t="s">
        <v>87</v>
      </c>
      <c r="D5318" s="259" t="s">
        <v>87</v>
      </c>
      <c r="E5318" s="259" t="s">
        <v>87</v>
      </c>
      <c r="F5318" s="259" t="s">
        <v>206</v>
      </c>
      <c r="G5318" s="259" t="s">
        <v>49</v>
      </c>
      <c r="H5318" s="306">
        <v>0</v>
      </c>
      <c r="I5318" s="306">
        <v>368.16899999999998</v>
      </c>
      <c r="J5318" s="306">
        <v>368.16899999999998</v>
      </c>
      <c r="K5318" s="306">
        <v>368.16899999999998</v>
      </c>
      <c r="L5318" s="306">
        <v>368.16899999999998</v>
      </c>
      <c r="M5318" s="306">
        <v>368.16899999999998</v>
      </c>
      <c r="N5318" s="306">
        <v>368.16899999999998</v>
      </c>
    </row>
    <row r="5319" spans="1:14">
      <c r="A5319" s="259" t="s">
        <v>11</v>
      </c>
      <c r="B5319" s="259" t="s">
        <v>215</v>
      </c>
      <c r="C5319" s="259" t="s">
        <v>88</v>
      </c>
      <c r="D5319" s="259" t="s">
        <v>88</v>
      </c>
      <c r="E5319" s="259" t="s">
        <v>88</v>
      </c>
      <c r="F5319" s="259" t="s">
        <v>206</v>
      </c>
      <c r="G5319" s="259" t="s">
        <v>49</v>
      </c>
      <c r="H5319" s="306">
        <v>0</v>
      </c>
      <c r="I5319" s="306">
        <v>0</v>
      </c>
      <c r="J5319" s="306">
        <v>0</v>
      </c>
      <c r="K5319" s="306">
        <v>0</v>
      </c>
      <c r="L5319" s="306">
        <v>0</v>
      </c>
      <c r="M5319" s="306">
        <v>0</v>
      </c>
      <c r="N5319" s="306">
        <v>0</v>
      </c>
    </row>
    <row r="5320" spans="1:14">
      <c r="A5320" s="259" t="s">
        <v>11</v>
      </c>
      <c r="B5320" s="259" t="s">
        <v>215</v>
      </c>
      <c r="C5320" s="259" t="s">
        <v>48</v>
      </c>
      <c r="D5320" s="259" t="s">
        <v>48</v>
      </c>
      <c r="E5320" s="259" t="s">
        <v>48</v>
      </c>
      <c r="F5320" s="259" t="s">
        <v>210</v>
      </c>
      <c r="G5320" s="259" t="s">
        <v>50</v>
      </c>
      <c r="H5320" s="306">
        <v>0</v>
      </c>
      <c r="I5320" s="306">
        <v>0</v>
      </c>
      <c r="J5320" s="306">
        <v>0</v>
      </c>
      <c r="K5320" s="306">
        <v>0</v>
      </c>
      <c r="L5320" s="306">
        <v>0</v>
      </c>
      <c r="M5320" s="306">
        <v>0</v>
      </c>
      <c r="N5320" s="306">
        <v>0</v>
      </c>
    </row>
    <row r="5321" spans="1:14">
      <c r="A5321" s="259" t="s">
        <v>11</v>
      </c>
      <c r="B5321" s="259" t="s">
        <v>215</v>
      </c>
      <c r="C5321" s="259" t="s">
        <v>53</v>
      </c>
      <c r="D5321" s="259" t="s">
        <v>53</v>
      </c>
      <c r="E5321" s="259" t="s">
        <v>53</v>
      </c>
      <c r="F5321" s="259" t="s">
        <v>210</v>
      </c>
      <c r="G5321" s="259" t="s">
        <v>50</v>
      </c>
      <c r="H5321" s="306">
        <v>0</v>
      </c>
      <c r="I5321" s="306">
        <v>0</v>
      </c>
      <c r="J5321" s="306">
        <v>0</v>
      </c>
      <c r="K5321" s="306">
        <v>0</v>
      </c>
      <c r="L5321" s="306">
        <v>0</v>
      </c>
      <c r="M5321" s="306">
        <v>0</v>
      </c>
      <c r="N5321" s="306">
        <v>0</v>
      </c>
    </row>
    <row r="5322" spans="1:14">
      <c r="A5322" s="259" t="s">
        <v>11</v>
      </c>
      <c r="B5322" s="259" t="s">
        <v>215</v>
      </c>
      <c r="C5322" s="259" t="s">
        <v>54</v>
      </c>
      <c r="D5322" s="259" t="s">
        <v>54</v>
      </c>
      <c r="E5322" s="259" t="s">
        <v>54</v>
      </c>
      <c r="F5322" s="259" t="s">
        <v>210</v>
      </c>
      <c r="G5322" s="259" t="s">
        <v>50</v>
      </c>
      <c r="H5322" s="306">
        <v>9412.598763</v>
      </c>
      <c r="I5322" s="306">
        <v>20481.602989999999</v>
      </c>
      <c r="J5322" s="306">
        <v>23034.342929999999</v>
      </c>
      <c r="K5322" s="306">
        <v>24426.832729999998</v>
      </c>
      <c r="L5322" s="306">
        <v>20935.267220000002</v>
      </c>
      <c r="M5322" s="306">
        <v>21843.197199999999</v>
      </c>
      <c r="N5322" s="306">
        <v>20655.879120000001</v>
      </c>
    </row>
    <row r="5323" spans="1:14">
      <c r="A5323" s="259" t="s">
        <v>11</v>
      </c>
      <c r="B5323" s="259" t="s">
        <v>215</v>
      </c>
      <c r="C5323" s="259" t="s">
        <v>55</v>
      </c>
      <c r="D5323" s="259" t="s">
        <v>55</v>
      </c>
      <c r="E5323" s="259" t="s">
        <v>55</v>
      </c>
      <c r="F5323" s="259" t="s">
        <v>210</v>
      </c>
      <c r="G5323" s="259" t="s">
        <v>50</v>
      </c>
      <c r="H5323" s="306">
        <v>0</v>
      </c>
      <c r="I5323" s="306">
        <v>37.179200000000002</v>
      </c>
      <c r="J5323" s="306">
        <v>273.45100000000002</v>
      </c>
      <c r="K5323" s="306">
        <v>295.2242</v>
      </c>
      <c r="L5323" s="306">
        <v>26.6614</v>
      </c>
      <c r="M5323" s="306">
        <v>280.80079999999998</v>
      </c>
      <c r="N5323" s="306">
        <v>89.19626504</v>
      </c>
    </row>
    <row r="5324" spans="1:14">
      <c r="A5324" s="259" t="s">
        <v>11</v>
      </c>
      <c r="B5324" s="259" t="s">
        <v>215</v>
      </c>
      <c r="C5324" s="259" t="s">
        <v>56</v>
      </c>
      <c r="D5324" s="259" t="s">
        <v>56</v>
      </c>
      <c r="E5324" s="259" t="s">
        <v>56</v>
      </c>
      <c r="F5324" s="259" t="s">
        <v>210</v>
      </c>
      <c r="G5324" s="259" t="s">
        <v>50</v>
      </c>
      <c r="H5324" s="306">
        <v>0</v>
      </c>
      <c r="I5324" s="306">
        <v>0</v>
      </c>
      <c r="J5324" s="306">
        <v>0.51898049999999996</v>
      </c>
      <c r="K5324" s="306">
        <v>0.51898049999999996</v>
      </c>
      <c r="L5324" s="306">
        <v>0</v>
      </c>
      <c r="M5324" s="306">
        <v>0</v>
      </c>
      <c r="N5324" s="306">
        <v>0</v>
      </c>
    </row>
    <row r="5325" spans="1:14">
      <c r="A5325" s="259" t="s">
        <v>11</v>
      </c>
      <c r="B5325" s="259" t="s">
        <v>215</v>
      </c>
      <c r="C5325" s="259" t="s">
        <v>57</v>
      </c>
      <c r="D5325" s="259" t="s">
        <v>57</v>
      </c>
      <c r="E5325" s="259" t="s">
        <v>57</v>
      </c>
      <c r="F5325" s="259" t="s">
        <v>210</v>
      </c>
      <c r="G5325" s="259" t="s">
        <v>50</v>
      </c>
      <c r="H5325" s="306">
        <v>0</v>
      </c>
      <c r="I5325" s="306">
        <v>0</v>
      </c>
      <c r="J5325" s="306">
        <v>0</v>
      </c>
      <c r="K5325" s="306">
        <v>0</v>
      </c>
      <c r="L5325" s="306">
        <v>0</v>
      </c>
      <c r="M5325" s="306">
        <v>0</v>
      </c>
      <c r="N5325" s="306">
        <v>0</v>
      </c>
    </row>
    <row r="5326" spans="1:14">
      <c r="A5326" s="259" t="s">
        <v>11</v>
      </c>
      <c r="B5326" s="259" t="s">
        <v>215</v>
      </c>
      <c r="C5326" s="259" t="s">
        <v>58</v>
      </c>
      <c r="D5326" s="259" t="s">
        <v>58</v>
      </c>
      <c r="E5326" s="259" t="s">
        <v>58</v>
      </c>
      <c r="F5326" s="259" t="s">
        <v>210</v>
      </c>
      <c r="G5326" s="259" t="s">
        <v>50</v>
      </c>
      <c r="H5326" s="306">
        <v>80731.592569999993</v>
      </c>
      <c r="I5326" s="306">
        <v>76463.070519999994</v>
      </c>
      <c r="J5326" s="306">
        <v>77535.249739999999</v>
      </c>
      <c r="K5326" s="306">
        <v>83912.04</v>
      </c>
      <c r="L5326" s="306">
        <v>104235.967</v>
      </c>
      <c r="M5326" s="306">
        <v>104498.04</v>
      </c>
      <c r="N5326" s="306">
        <v>102940.3879</v>
      </c>
    </row>
    <row r="5327" spans="1:14">
      <c r="A5327" s="259" t="s">
        <v>11</v>
      </c>
      <c r="B5327" s="259" t="s">
        <v>215</v>
      </c>
      <c r="C5327" s="259" t="s">
        <v>59</v>
      </c>
      <c r="D5327" s="259" t="s">
        <v>59</v>
      </c>
      <c r="E5327" s="259" t="s">
        <v>59</v>
      </c>
      <c r="F5327" s="259" t="s">
        <v>210</v>
      </c>
      <c r="G5327" s="259" t="s">
        <v>50</v>
      </c>
      <c r="H5327" s="306">
        <v>41148.065560000003</v>
      </c>
      <c r="I5327" s="306">
        <v>41147.020629999999</v>
      </c>
      <c r="J5327" s="306">
        <v>41155.272559999998</v>
      </c>
      <c r="K5327" s="306">
        <v>41156.03196</v>
      </c>
      <c r="L5327" s="306">
        <v>41172.424630000001</v>
      </c>
      <c r="M5327" s="306">
        <v>41190.04853</v>
      </c>
      <c r="N5327" s="306">
        <v>41224.261610000001</v>
      </c>
    </row>
    <row r="5328" spans="1:14">
      <c r="A5328" s="259" t="s">
        <v>11</v>
      </c>
      <c r="B5328" s="259" t="s">
        <v>215</v>
      </c>
      <c r="C5328" s="259" t="s">
        <v>60</v>
      </c>
      <c r="D5328" s="259" t="s">
        <v>60</v>
      </c>
      <c r="E5328" s="259" t="s">
        <v>60</v>
      </c>
      <c r="F5328" s="259" t="s">
        <v>210</v>
      </c>
      <c r="G5328" s="259" t="s">
        <v>50</v>
      </c>
      <c r="H5328" s="306">
        <v>2939.2687850000002</v>
      </c>
      <c r="I5328" s="306">
        <v>2939.2687850000002</v>
      </c>
      <c r="J5328" s="306">
        <v>2939.2687850000002</v>
      </c>
      <c r="K5328" s="306">
        <v>2939.2687850000002</v>
      </c>
      <c r="L5328" s="306">
        <v>2939.2687850000002</v>
      </c>
      <c r="M5328" s="306">
        <v>2939.2687850000002</v>
      </c>
      <c r="N5328" s="306">
        <v>2939.2687850000002</v>
      </c>
    </row>
    <row r="5329" spans="1:14">
      <c r="A5329" s="259" t="s">
        <v>11</v>
      </c>
      <c r="B5329" s="259" t="s">
        <v>215</v>
      </c>
      <c r="C5329" s="259" t="s">
        <v>61</v>
      </c>
      <c r="D5329" s="259" t="s">
        <v>61</v>
      </c>
      <c r="E5329" s="259" t="s">
        <v>61</v>
      </c>
      <c r="F5329" s="259" t="s">
        <v>210</v>
      </c>
      <c r="G5329" s="259" t="s">
        <v>50</v>
      </c>
      <c r="H5329" s="306">
        <v>14626.058139999999</v>
      </c>
      <c r="I5329" s="306">
        <v>14626.058139999999</v>
      </c>
      <c r="J5329" s="306">
        <v>14626.058139999999</v>
      </c>
      <c r="K5329" s="306">
        <v>14626.058139999999</v>
      </c>
      <c r="L5329" s="306">
        <v>14626.058139999999</v>
      </c>
      <c r="M5329" s="306">
        <v>14626.058139999999</v>
      </c>
      <c r="N5329" s="306">
        <v>14626.058139999999</v>
      </c>
    </row>
    <row r="5330" spans="1:14">
      <c r="A5330" s="259" t="s">
        <v>11</v>
      </c>
      <c r="B5330" s="259" t="s">
        <v>215</v>
      </c>
      <c r="C5330" s="259" t="s">
        <v>63</v>
      </c>
      <c r="D5330" s="259" t="s">
        <v>63</v>
      </c>
      <c r="E5330" s="259" t="s">
        <v>63</v>
      </c>
      <c r="F5330" s="259" t="s">
        <v>210</v>
      </c>
      <c r="G5330" s="259" t="s">
        <v>50</v>
      </c>
      <c r="H5330" s="306">
        <v>0</v>
      </c>
      <c r="I5330" s="306">
        <v>0</v>
      </c>
      <c r="J5330" s="306">
        <v>0</v>
      </c>
      <c r="K5330" s="306">
        <v>0</v>
      </c>
      <c r="L5330" s="306">
        <v>0</v>
      </c>
      <c r="M5330" s="306">
        <v>0</v>
      </c>
      <c r="N5330" s="306">
        <v>0</v>
      </c>
    </row>
    <row r="5331" spans="1:14">
      <c r="A5331" s="259" t="s">
        <v>11</v>
      </c>
      <c r="B5331" s="259" t="s">
        <v>215</v>
      </c>
      <c r="C5331" s="259" t="s">
        <v>64</v>
      </c>
      <c r="D5331" s="259" t="s">
        <v>64</v>
      </c>
      <c r="E5331" s="259" t="s">
        <v>64</v>
      </c>
      <c r="F5331" s="259" t="s">
        <v>210</v>
      </c>
      <c r="G5331" s="259" t="s">
        <v>50</v>
      </c>
      <c r="H5331" s="306">
        <v>3589.6407509999999</v>
      </c>
      <c r="I5331" s="306">
        <v>1861.7297209999999</v>
      </c>
      <c r="J5331" s="306">
        <v>1861.7297229999999</v>
      </c>
      <c r="K5331" s="306">
        <v>1861.7297209999999</v>
      </c>
      <c r="L5331" s="306">
        <v>1861.7297209999999</v>
      </c>
      <c r="M5331" s="306">
        <v>1861.7297209999999</v>
      </c>
      <c r="N5331" s="306">
        <v>1861.729724</v>
      </c>
    </row>
    <row r="5332" spans="1:14">
      <c r="A5332" s="259" t="s">
        <v>11</v>
      </c>
      <c r="B5332" s="259" t="s">
        <v>215</v>
      </c>
      <c r="C5332" s="259" t="s">
        <v>54</v>
      </c>
      <c r="D5332" s="259" t="s">
        <v>72</v>
      </c>
      <c r="E5332" s="259" t="s">
        <v>72</v>
      </c>
      <c r="F5332" s="259" t="s">
        <v>210</v>
      </c>
      <c r="G5332" s="259" t="s">
        <v>50</v>
      </c>
      <c r="H5332" s="306">
        <v>0</v>
      </c>
      <c r="I5332" s="306">
        <v>0</v>
      </c>
      <c r="J5332" s="306">
        <v>0</v>
      </c>
      <c r="K5332" s="306">
        <v>685.11307469999997</v>
      </c>
      <c r="L5332" s="306">
        <v>624.96490979999999</v>
      </c>
      <c r="M5332" s="306">
        <v>644.83379779999996</v>
      </c>
      <c r="N5332" s="306">
        <v>597.27238460000001</v>
      </c>
    </row>
    <row r="5333" spans="1:14">
      <c r="A5333" s="259" t="s">
        <v>11</v>
      </c>
      <c r="B5333" s="259" t="s">
        <v>215</v>
      </c>
      <c r="C5333" s="259" t="s">
        <v>55</v>
      </c>
      <c r="D5333" s="259" t="s">
        <v>73</v>
      </c>
      <c r="E5333" s="259" t="s">
        <v>73</v>
      </c>
      <c r="F5333" s="259" t="s">
        <v>210</v>
      </c>
      <c r="G5333" s="259" t="s">
        <v>50</v>
      </c>
      <c r="H5333" s="306">
        <v>0</v>
      </c>
      <c r="I5333" s="306">
        <v>0</v>
      </c>
      <c r="J5333" s="306">
        <v>0</v>
      </c>
      <c r="K5333" s="306">
        <v>8.5143308760000007</v>
      </c>
      <c r="L5333" s="306">
        <v>0</v>
      </c>
      <c r="M5333" s="306">
        <v>2.601601101</v>
      </c>
      <c r="N5333" s="306">
        <v>4.6513474229999998</v>
      </c>
    </row>
    <row r="5334" spans="1:14">
      <c r="A5334" s="259" t="s">
        <v>11</v>
      </c>
      <c r="B5334" s="259" t="s">
        <v>215</v>
      </c>
      <c r="C5334" s="259" t="s">
        <v>57</v>
      </c>
      <c r="D5334" s="259" t="s">
        <v>74</v>
      </c>
      <c r="E5334" s="259" t="s">
        <v>74</v>
      </c>
      <c r="F5334" s="259" t="s">
        <v>210</v>
      </c>
      <c r="G5334" s="259" t="s">
        <v>50</v>
      </c>
      <c r="H5334" s="306">
        <v>0</v>
      </c>
      <c r="I5334" s="306">
        <v>0</v>
      </c>
      <c r="J5334" s="306">
        <v>0</v>
      </c>
      <c r="K5334" s="306">
        <v>0</v>
      </c>
      <c r="L5334" s="306">
        <v>0</v>
      </c>
      <c r="M5334" s="306">
        <v>0</v>
      </c>
      <c r="N5334" s="306">
        <v>0</v>
      </c>
    </row>
    <row r="5335" spans="1:14">
      <c r="A5335" s="259" t="s">
        <v>11</v>
      </c>
      <c r="B5335" s="259" t="s">
        <v>215</v>
      </c>
      <c r="C5335" s="259" t="s">
        <v>64</v>
      </c>
      <c r="D5335" s="259" t="s">
        <v>75</v>
      </c>
      <c r="E5335" s="259" t="s">
        <v>75</v>
      </c>
      <c r="F5335" s="259" t="s">
        <v>210</v>
      </c>
      <c r="G5335" s="259" t="s">
        <v>50</v>
      </c>
      <c r="H5335" s="306">
        <v>0</v>
      </c>
      <c r="I5335" s="306">
        <v>0</v>
      </c>
      <c r="J5335" s="306">
        <v>0</v>
      </c>
      <c r="K5335" s="306">
        <v>0</v>
      </c>
      <c r="L5335" s="306">
        <v>0</v>
      </c>
      <c r="M5335" s="306">
        <v>0</v>
      </c>
      <c r="N5335" s="306">
        <v>0</v>
      </c>
    </row>
    <row r="5336" spans="1:14">
      <c r="A5336" s="259" t="s">
        <v>11</v>
      </c>
      <c r="B5336" s="259" t="s">
        <v>215</v>
      </c>
      <c r="C5336" s="259" t="s">
        <v>60</v>
      </c>
      <c r="D5336" s="259" t="s">
        <v>76</v>
      </c>
      <c r="E5336" s="259" t="s">
        <v>76</v>
      </c>
      <c r="F5336" s="259" t="s">
        <v>210</v>
      </c>
      <c r="G5336" s="259" t="s">
        <v>50</v>
      </c>
      <c r="H5336" s="306">
        <v>0</v>
      </c>
      <c r="I5336" s="306">
        <v>0</v>
      </c>
      <c r="J5336" s="306">
        <v>0</v>
      </c>
      <c r="K5336" s="306">
        <v>0</v>
      </c>
      <c r="L5336" s="306">
        <v>0</v>
      </c>
      <c r="M5336" s="306">
        <v>0</v>
      </c>
      <c r="N5336" s="306">
        <v>0</v>
      </c>
    </row>
    <row r="5337" spans="1:14">
      <c r="A5337" s="259" t="s">
        <v>11</v>
      </c>
      <c r="B5337" s="259" t="s">
        <v>215</v>
      </c>
      <c r="C5337" s="259" t="s">
        <v>61</v>
      </c>
      <c r="D5337" s="259" t="s">
        <v>77</v>
      </c>
      <c r="E5337" s="259" t="s">
        <v>77</v>
      </c>
      <c r="F5337" s="259" t="s">
        <v>210</v>
      </c>
      <c r="G5337" s="259" t="s">
        <v>50</v>
      </c>
      <c r="H5337" s="306">
        <v>0</v>
      </c>
      <c r="I5337" s="306">
        <v>0</v>
      </c>
      <c r="J5337" s="306">
        <v>0</v>
      </c>
      <c r="K5337" s="306">
        <v>6752.638449</v>
      </c>
      <c r="L5337" s="306">
        <v>6752.638449</v>
      </c>
      <c r="M5337" s="306">
        <v>9155.8391179999999</v>
      </c>
      <c r="N5337" s="306">
        <v>18263.073049999999</v>
      </c>
    </row>
    <row r="5338" spans="1:14">
      <c r="A5338" s="259" t="s">
        <v>11</v>
      </c>
      <c r="B5338" s="259" t="s">
        <v>215</v>
      </c>
      <c r="C5338" s="259" t="s">
        <v>62</v>
      </c>
      <c r="D5338" s="259" t="s">
        <v>78</v>
      </c>
      <c r="E5338" s="259" t="s">
        <v>78</v>
      </c>
      <c r="F5338" s="259" t="s">
        <v>210</v>
      </c>
      <c r="G5338" s="259" t="s">
        <v>50</v>
      </c>
      <c r="H5338" s="306">
        <v>0</v>
      </c>
      <c r="I5338" s="306">
        <v>0</v>
      </c>
      <c r="J5338" s="306">
        <v>0</v>
      </c>
      <c r="K5338" s="306">
        <v>0</v>
      </c>
      <c r="L5338" s="306">
        <v>0</v>
      </c>
      <c r="M5338" s="306">
        <v>0</v>
      </c>
      <c r="N5338" s="306">
        <v>0</v>
      </c>
    </row>
    <row r="5339" spans="1:14">
      <c r="A5339" s="259" t="s">
        <v>11</v>
      </c>
      <c r="B5339" s="259" t="s">
        <v>215</v>
      </c>
      <c r="C5339" s="259" t="s">
        <v>63</v>
      </c>
      <c r="D5339" s="259" t="s">
        <v>79</v>
      </c>
      <c r="E5339" s="259" t="s">
        <v>79</v>
      </c>
      <c r="F5339" s="259" t="s">
        <v>210</v>
      </c>
      <c r="G5339" s="259" t="s">
        <v>50</v>
      </c>
      <c r="H5339" s="306">
        <v>0</v>
      </c>
      <c r="I5339" s="306">
        <v>0</v>
      </c>
      <c r="J5339" s="306">
        <v>0</v>
      </c>
      <c r="K5339" s="306">
        <v>0</v>
      </c>
      <c r="L5339" s="306">
        <v>0</v>
      </c>
      <c r="M5339" s="306">
        <v>0</v>
      </c>
      <c r="N5339" s="306">
        <v>0</v>
      </c>
    </row>
    <row r="5340" spans="1:14">
      <c r="A5340" s="259" t="s">
        <v>11</v>
      </c>
      <c r="B5340" s="259" t="s">
        <v>215</v>
      </c>
      <c r="C5340" s="259" t="s">
        <v>60</v>
      </c>
      <c r="D5340" s="259" t="s">
        <v>76</v>
      </c>
      <c r="E5340" s="259" t="s">
        <v>207</v>
      </c>
      <c r="F5340" s="259" t="s">
        <v>210</v>
      </c>
      <c r="G5340" s="259" t="s">
        <v>50</v>
      </c>
      <c r="H5340" s="306">
        <v>0</v>
      </c>
      <c r="I5340" s="306">
        <v>0</v>
      </c>
      <c r="J5340" s="306">
        <v>0</v>
      </c>
      <c r="K5340" s="306">
        <v>0</v>
      </c>
      <c r="L5340" s="306">
        <v>0</v>
      </c>
      <c r="M5340" s="306">
        <v>0</v>
      </c>
      <c r="N5340" s="306">
        <v>0</v>
      </c>
    </row>
    <row r="5341" spans="1:14">
      <c r="A5341" s="259" t="s">
        <v>11</v>
      </c>
      <c r="B5341" s="259" t="s">
        <v>215</v>
      </c>
      <c r="C5341" s="259" t="s">
        <v>63</v>
      </c>
      <c r="D5341" s="259" t="s">
        <v>79</v>
      </c>
      <c r="E5341" s="259" t="s">
        <v>208</v>
      </c>
      <c r="F5341" s="259" t="s">
        <v>210</v>
      </c>
      <c r="G5341" s="259" t="s">
        <v>50</v>
      </c>
      <c r="H5341" s="306">
        <v>0</v>
      </c>
      <c r="I5341" s="306">
        <v>0</v>
      </c>
      <c r="J5341" s="306">
        <v>0</v>
      </c>
      <c r="K5341" s="306">
        <v>0</v>
      </c>
      <c r="L5341" s="306">
        <v>0</v>
      </c>
      <c r="M5341" s="306">
        <v>0</v>
      </c>
      <c r="N5341" s="306">
        <v>0</v>
      </c>
    </row>
    <row r="5342" spans="1:14">
      <c r="A5342" s="259" t="s">
        <v>11</v>
      </c>
      <c r="B5342" s="259" t="s">
        <v>215</v>
      </c>
      <c r="C5342" s="259" t="s">
        <v>65</v>
      </c>
      <c r="D5342" s="259" t="s">
        <v>209</v>
      </c>
      <c r="E5342" s="259" t="s">
        <v>80</v>
      </c>
      <c r="F5342" s="259" t="s">
        <v>210</v>
      </c>
      <c r="G5342" s="259" t="s">
        <v>50</v>
      </c>
      <c r="H5342" s="306">
        <v>0</v>
      </c>
      <c r="I5342" s="306">
        <v>0</v>
      </c>
      <c r="J5342" s="306">
        <v>0</v>
      </c>
      <c r="K5342" s="306">
        <v>0</v>
      </c>
      <c r="L5342" s="306">
        <v>0</v>
      </c>
      <c r="M5342" s="306">
        <v>0</v>
      </c>
      <c r="N5342" s="306">
        <v>0</v>
      </c>
    </row>
    <row r="5343" spans="1:14">
      <c r="A5343" s="259" t="s">
        <v>11</v>
      </c>
      <c r="B5343" s="259" t="s">
        <v>215</v>
      </c>
      <c r="C5343" s="259" t="s">
        <v>65</v>
      </c>
      <c r="D5343" s="259" t="s">
        <v>209</v>
      </c>
      <c r="E5343" s="259" t="s">
        <v>81</v>
      </c>
      <c r="F5343" s="259" t="s">
        <v>210</v>
      </c>
      <c r="G5343" s="259" t="s">
        <v>50</v>
      </c>
      <c r="H5343" s="306">
        <v>0</v>
      </c>
      <c r="I5343" s="306">
        <v>0</v>
      </c>
      <c r="J5343" s="306">
        <v>0</v>
      </c>
      <c r="K5343" s="306">
        <v>0</v>
      </c>
      <c r="L5343" s="306">
        <v>0</v>
      </c>
      <c r="M5343" s="306">
        <v>0</v>
      </c>
      <c r="N5343" s="306">
        <v>0</v>
      </c>
    </row>
    <row r="5345" spans="1:14">
      <c r="A5345" s="259" t="s">
        <v>2</v>
      </c>
      <c r="B5345" s="259" t="s">
        <v>43</v>
      </c>
      <c r="C5345" s="259" t="s">
        <v>203</v>
      </c>
      <c r="D5345" s="259" t="s">
        <v>204</v>
      </c>
      <c r="E5345" s="259" t="s">
        <v>205</v>
      </c>
      <c r="F5345" s="259" t="s">
        <v>99</v>
      </c>
      <c r="G5345" s="259" t="s">
        <v>46</v>
      </c>
      <c r="H5345" s="306">
        <v>2025</v>
      </c>
      <c r="I5345" s="306">
        <v>2028</v>
      </c>
      <c r="J5345" s="306">
        <v>2030</v>
      </c>
      <c r="K5345" s="306">
        <v>2032</v>
      </c>
      <c r="L5345" s="306">
        <v>2035</v>
      </c>
      <c r="M5345" s="306">
        <v>2037</v>
      </c>
      <c r="N5345" s="306">
        <v>2040</v>
      </c>
    </row>
    <row r="5346" spans="1:14">
      <c r="A5346" s="259" t="s">
        <v>11</v>
      </c>
      <c r="B5346" s="259" t="s">
        <v>18</v>
      </c>
      <c r="C5346" s="259" t="s">
        <v>213</v>
      </c>
      <c r="D5346" s="259" t="s">
        <v>213</v>
      </c>
      <c r="E5346" s="259" t="s">
        <v>213</v>
      </c>
      <c r="F5346" s="259" t="s">
        <v>193</v>
      </c>
      <c r="G5346" s="259" t="s">
        <v>214</v>
      </c>
      <c r="H5346" s="306">
        <v>7.3</v>
      </c>
      <c r="I5346" s="306">
        <v>7.1</v>
      </c>
      <c r="J5346" s="306">
        <v>3.3</v>
      </c>
      <c r="K5346" s="306">
        <v>3.3</v>
      </c>
      <c r="L5346" s="306">
        <v>3.6</v>
      </c>
      <c r="M5346" s="306">
        <v>3.3</v>
      </c>
      <c r="N5346" s="306" t="s">
        <v>246</v>
      </c>
    </row>
    <row r="5347" spans="1:14">
      <c r="A5347" s="259" t="s">
        <v>11</v>
      </c>
      <c r="B5347" s="259" t="s">
        <v>19</v>
      </c>
      <c r="C5347" s="259" t="s">
        <v>213</v>
      </c>
      <c r="D5347" s="259" t="s">
        <v>213</v>
      </c>
      <c r="E5347" s="259" t="s">
        <v>213</v>
      </c>
      <c r="F5347" s="259" t="s">
        <v>193</v>
      </c>
      <c r="G5347" s="259" t="s">
        <v>214</v>
      </c>
      <c r="H5347" s="306">
        <v>1.7</v>
      </c>
      <c r="I5347" s="306">
        <v>1.4</v>
      </c>
      <c r="J5347" s="306">
        <v>1.2</v>
      </c>
      <c r="K5347" s="306">
        <v>0.3</v>
      </c>
      <c r="L5347" s="306">
        <v>0.6</v>
      </c>
      <c r="M5347" s="306">
        <v>0.4</v>
      </c>
      <c r="N5347" s="306">
        <v>0.2</v>
      </c>
    </row>
    <row r="5348" spans="1:14">
      <c r="A5348" s="259" t="s">
        <v>11</v>
      </c>
      <c r="B5348" s="259" t="s">
        <v>20</v>
      </c>
      <c r="C5348" s="259" t="s">
        <v>213</v>
      </c>
      <c r="D5348" s="259" t="s">
        <v>213</v>
      </c>
      <c r="E5348" s="259" t="s">
        <v>213</v>
      </c>
      <c r="F5348" s="259" t="s">
        <v>193</v>
      </c>
      <c r="G5348" s="259" t="s">
        <v>214</v>
      </c>
      <c r="H5348" s="306">
        <v>0.8</v>
      </c>
      <c r="I5348" s="306">
        <v>0.5</v>
      </c>
      <c r="J5348" s="306">
        <v>0.2</v>
      </c>
      <c r="K5348" s="306">
        <v>0.4</v>
      </c>
      <c r="L5348" s="306">
        <v>0.6</v>
      </c>
      <c r="M5348" s="306">
        <v>0.2</v>
      </c>
      <c r="N5348" s="306" t="s">
        <v>246</v>
      </c>
    </row>
    <row r="5349" spans="1:14">
      <c r="A5349" s="259" t="s">
        <v>11</v>
      </c>
      <c r="B5349" s="259" t="s">
        <v>21</v>
      </c>
      <c r="C5349" s="259" t="s">
        <v>213</v>
      </c>
      <c r="D5349" s="259" t="s">
        <v>213</v>
      </c>
      <c r="E5349" s="259" t="s">
        <v>213</v>
      </c>
      <c r="F5349" s="259" t="s">
        <v>193</v>
      </c>
      <c r="G5349" s="259" t="s">
        <v>214</v>
      </c>
      <c r="H5349" s="306">
        <v>3</v>
      </c>
      <c r="I5349" s="306">
        <v>3.2</v>
      </c>
      <c r="J5349" s="306">
        <v>3.4</v>
      </c>
      <c r="K5349" s="306">
        <v>3.4</v>
      </c>
      <c r="L5349" s="306">
        <v>4.0999999999999996</v>
      </c>
      <c r="M5349" s="306">
        <v>2.5</v>
      </c>
      <c r="N5349" s="306">
        <v>0.9</v>
      </c>
    </row>
    <row r="5350" spans="1:14">
      <c r="A5350" s="259" t="s">
        <v>11</v>
      </c>
      <c r="B5350" s="259" t="s">
        <v>22</v>
      </c>
      <c r="C5350" s="259" t="s">
        <v>213</v>
      </c>
      <c r="D5350" s="259" t="s">
        <v>213</v>
      </c>
      <c r="E5350" s="259" t="s">
        <v>213</v>
      </c>
      <c r="F5350" s="259" t="s">
        <v>193</v>
      </c>
      <c r="G5350" s="259" t="s">
        <v>214</v>
      </c>
      <c r="H5350" s="306">
        <v>4.9000000000000004</v>
      </c>
      <c r="I5350" s="306">
        <v>5.3</v>
      </c>
      <c r="J5350" s="306">
        <v>3.8</v>
      </c>
      <c r="K5350" s="306">
        <v>4.2</v>
      </c>
      <c r="L5350" s="306">
        <v>5.0999999999999996</v>
      </c>
      <c r="M5350" s="306">
        <v>2.4</v>
      </c>
      <c r="N5350" s="306">
        <v>3.2</v>
      </c>
    </row>
    <row r="5351" spans="1:14">
      <c r="A5351" s="259" t="s">
        <v>11</v>
      </c>
      <c r="B5351" s="259" t="s">
        <v>23</v>
      </c>
      <c r="C5351" s="259" t="s">
        <v>213</v>
      </c>
      <c r="D5351" s="259" t="s">
        <v>213</v>
      </c>
      <c r="E5351" s="259" t="s">
        <v>213</v>
      </c>
      <c r="F5351" s="259" t="s">
        <v>193</v>
      </c>
      <c r="G5351" s="259" t="s">
        <v>214</v>
      </c>
      <c r="H5351" s="306">
        <v>1.4</v>
      </c>
      <c r="I5351" s="306">
        <v>1.1000000000000001</v>
      </c>
      <c r="J5351" s="306">
        <v>0.8</v>
      </c>
      <c r="K5351" s="306">
        <v>1</v>
      </c>
      <c r="L5351" s="306">
        <v>1.6</v>
      </c>
      <c r="M5351" s="306">
        <v>0.7</v>
      </c>
      <c r="N5351" s="306">
        <v>1</v>
      </c>
    </row>
    <row r="5352" spans="1:14">
      <c r="A5352" s="259" t="s">
        <v>11</v>
      </c>
      <c r="B5352" s="259" t="s">
        <v>24</v>
      </c>
      <c r="C5352" s="259" t="s">
        <v>213</v>
      </c>
      <c r="D5352" s="259" t="s">
        <v>213</v>
      </c>
      <c r="E5352" s="259" t="s">
        <v>213</v>
      </c>
      <c r="F5352" s="259" t="s">
        <v>193</v>
      </c>
      <c r="G5352" s="259" t="s">
        <v>214</v>
      </c>
      <c r="H5352" s="306">
        <v>12.3</v>
      </c>
      <c r="I5352" s="306">
        <v>11.6</v>
      </c>
      <c r="J5352" s="306">
        <v>10.6</v>
      </c>
      <c r="K5352" s="306">
        <v>7.8</v>
      </c>
      <c r="L5352" s="306">
        <v>10.3</v>
      </c>
      <c r="M5352" s="306">
        <v>8.6</v>
      </c>
      <c r="N5352" s="306">
        <v>3.2</v>
      </c>
    </row>
    <row r="5353" spans="1:14">
      <c r="A5353" s="259" t="s">
        <v>11</v>
      </c>
      <c r="B5353" s="259" t="s">
        <v>25</v>
      </c>
      <c r="C5353" s="259" t="s">
        <v>213</v>
      </c>
      <c r="D5353" s="259" t="s">
        <v>213</v>
      </c>
      <c r="E5353" s="259" t="s">
        <v>213</v>
      </c>
      <c r="F5353" s="259" t="s">
        <v>193</v>
      </c>
      <c r="G5353" s="259" t="s">
        <v>214</v>
      </c>
      <c r="H5353" s="306">
        <v>16.399999999999999</v>
      </c>
      <c r="I5353" s="306">
        <v>9.6999999999999993</v>
      </c>
      <c r="J5353" s="306">
        <v>6.8</v>
      </c>
      <c r="K5353" s="306">
        <v>6</v>
      </c>
      <c r="L5353" s="306">
        <v>5.8</v>
      </c>
      <c r="M5353" s="306">
        <v>5.2</v>
      </c>
      <c r="N5353" s="306" t="s">
        <v>246</v>
      </c>
    </row>
    <row r="5354" spans="1:14">
      <c r="A5354" s="259" t="s">
        <v>11</v>
      </c>
      <c r="B5354" s="259" t="s">
        <v>26</v>
      </c>
      <c r="C5354" s="259" t="s">
        <v>213</v>
      </c>
      <c r="D5354" s="259" t="s">
        <v>213</v>
      </c>
      <c r="E5354" s="259" t="s">
        <v>213</v>
      </c>
      <c r="F5354" s="259" t="s">
        <v>193</v>
      </c>
      <c r="G5354" s="259" t="s">
        <v>214</v>
      </c>
      <c r="H5354" s="306">
        <v>2.5</v>
      </c>
      <c r="I5354" s="306">
        <v>2.4</v>
      </c>
      <c r="J5354" s="306">
        <v>1.7</v>
      </c>
      <c r="K5354" s="306">
        <v>1.9</v>
      </c>
      <c r="L5354" s="306">
        <v>2.5</v>
      </c>
      <c r="M5354" s="306">
        <v>1.3</v>
      </c>
      <c r="N5354" s="306">
        <v>1.3</v>
      </c>
    </row>
    <row r="5355" spans="1:14">
      <c r="A5355" s="259" t="s">
        <v>11</v>
      </c>
      <c r="B5355" s="259" t="s">
        <v>27</v>
      </c>
      <c r="C5355" s="259" t="s">
        <v>213</v>
      </c>
      <c r="D5355" s="259" t="s">
        <v>213</v>
      </c>
      <c r="E5355" s="259" t="s">
        <v>213</v>
      </c>
      <c r="F5355" s="259" t="s">
        <v>193</v>
      </c>
      <c r="G5355" s="259" t="s">
        <v>214</v>
      </c>
      <c r="H5355" s="306" t="s">
        <v>248</v>
      </c>
      <c r="I5355" s="306" t="s">
        <v>246</v>
      </c>
      <c r="J5355" s="306" t="s">
        <v>248</v>
      </c>
      <c r="K5355" s="306" t="s">
        <v>248</v>
      </c>
      <c r="L5355" s="306" t="s">
        <v>246</v>
      </c>
      <c r="M5355" s="306" t="s">
        <v>246</v>
      </c>
      <c r="N5355" s="306" t="s">
        <v>246</v>
      </c>
    </row>
    <row r="5356" spans="1:14">
      <c r="A5356" s="259" t="s">
        <v>11</v>
      </c>
      <c r="B5356" s="259" t="s">
        <v>215</v>
      </c>
      <c r="C5356" s="259" t="s">
        <v>213</v>
      </c>
      <c r="D5356" s="259" t="s">
        <v>213</v>
      </c>
      <c r="E5356" s="259" t="s">
        <v>213</v>
      </c>
      <c r="F5356" s="259" t="s">
        <v>193</v>
      </c>
      <c r="G5356" s="259" t="s">
        <v>214</v>
      </c>
      <c r="H5356" s="306">
        <v>5.9</v>
      </c>
      <c r="I5356" s="306">
        <v>8.6</v>
      </c>
      <c r="J5356" s="306">
        <v>9.8000000000000007</v>
      </c>
      <c r="K5356" s="306">
        <v>10.7</v>
      </c>
      <c r="L5356" s="306">
        <v>9</v>
      </c>
      <c r="M5356" s="306">
        <v>9.5</v>
      </c>
      <c r="N5356" s="306">
        <v>9</v>
      </c>
    </row>
    <row r="5357" spans="1:14">
      <c r="A5357" s="259" t="s">
        <v>11</v>
      </c>
      <c r="B5357" s="259" t="s">
        <v>28</v>
      </c>
      <c r="C5357" s="259" t="s">
        <v>213</v>
      </c>
      <c r="D5357" s="259" t="s">
        <v>213</v>
      </c>
      <c r="E5357" s="259" t="s">
        <v>213</v>
      </c>
      <c r="F5357" s="259" t="s">
        <v>193</v>
      </c>
      <c r="G5357" s="259" t="s">
        <v>214</v>
      </c>
      <c r="H5357" s="306">
        <v>50.4</v>
      </c>
      <c r="I5357" s="306">
        <v>42.1</v>
      </c>
      <c r="J5357" s="306">
        <v>31.7</v>
      </c>
      <c r="K5357" s="306">
        <v>28.5</v>
      </c>
      <c r="L5357" s="306">
        <v>34.299999999999997</v>
      </c>
      <c r="M5357" s="306">
        <v>24.8</v>
      </c>
      <c r="N5357" s="306">
        <v>9.9</v>
      </c>
    </row>
    <row r="5358" spans="1:14">
      <c r="A5358" s="259" t="s">
        <v>11</v>
      </c>
      <c r="B5358" s="259" t="s">
        <v>29</v>
      </c>
      <c r="C5358" s="259" t="s">
        <v>213</v>
      </c>
      <c r="D5358" s="259" t="s">
        <v>213</v>
      </c>
      <c r="E5358" s="259" t="s">
        <v>213</v>
      </c>
      <c r="F5358" s="259" t="s">
        <v>193</v>
      </c>
      <c r="G5358" s="259" t="s">
        <v>214</v>
      </c>
      <c r="H5358" s="306">
        <v>17</v>
      </c>
      <c r="I5358" s="306">
        <v>16.100000000000001</v>
      </c>
      <c r="J5358" s="306">
        <v>15.1</v>
      </c>
      <c r="K5358" s="306">
        <v>11.6</v>
      </c>
      <c r="L5358" s="306">
        <v>15</v>
      </c>
      <c r="M5358" s="306">
        <v>11.5</v>
      </c>
      <c r="N5358" s="306">
        <v>4.3</v>
      </c>
    </row>
    <row r="5359" spans="1:14">
      <c r="A5359" s="259" t="s">
        <v>11</v>
      </c>
      <c r="B5359" s="259" t="s">
        <v>129</v>
      </c>
      <c r="C5359" s="259" t="s">
        <v>213</v>
      </c>
      <c r="D5359" s="259" t="s">
        <v>213</v>
      </c>
      <c r="E5359" s="259" t="s">
        <v>213</v>
      </c>
      <c r="F5359" s="259" t="s">
        <v>193</v>
      </c>
      <c r="G5359" s="259" t="s">
        <v>214</v>
      </c>
      <c r="H5359" s="306">
        <v>553.6</v>
      </c>
      <c r="I5359" s="306">
        <v>430.5</v>
      </c>
      <c r="J5359" s="306">
        <v>348.8</v>
      </c>
      <c r="K5359" s="306">
        <v>285.5</v>
      </c>
      <c r="L5359" s="306">
        <v>270.3</v>
      </c>
      <c r="M5359" s="306">
        <v>240.8</v>
      </c>
      <c r="N5359" s="306">
        <v>125</v>
      </c>
    </row>
    <row r="5361" spans="1:14">
      <c r="A5361" s="259" t="s">
        <v>2</v>
      </c>
      <c r="B5361" s="259" t="s">
        <v>43</v>
      </c>
      <c r="C5361" s="259" t="s">
        <v>203</v>
      </c>
      <c r="D5361" s="259" t="s">
        <v>204</v>
      </c>
      <c r="E5361" s="259" t="s">
        <v>205</v>
      </c>
      <c r="F5361" s="259" t="s">
        <v>99</v>
      </c>
      <c r="G5361" s="259" t="s">
        <v>46</v>
      </c>
      <c r="H5361" s="306">
        <v>2025</v>
      </c>
      <c r="I5361" s="306">
        <v>2028</v>
      </c>
      <c r="J5361" s="306">
        <v>2030</v>
      </c>
      <c r="K5361" s="306">
        <v>2032</v>
      </c>
      <c r="L5361" s="306">
        <v>2035</v>
      </c>
      <c r="M5361" s="306">
        <v>2037</v>
      </c>
      <c r="N5361" s="306">
        <v>2040</v>
      </c>
    </row>
    <row r="5362" spans="1:14">
      <c r="A5362" s="259" t="s">
        <v>11</v>
      </c>
      <c r="B5362" s="259" t="s">
        <v>30</v>
      </c>
      <c r="C5362" s="259" t="s">
        <v>48</v>
      </c>
      <c r="D5362" s="259" t="s">
        <v>48</v>
      </c>
      <c r="E5362" s="259" t="s">
        <v>48</v>
      </c>
      <c r="F5362" s="259" t="s">
        <v>193</v>
      </c>
      <c r="G5362" s="259" t="s">
        <v>214</v>
      </c>
      <c r="H5362" s="306">
        <v>0.67411229500000003</v>
      </c>
      <c r="I5362" s="306">
        <v>0</v>
      </c>
      <c r="J5362" s="306">
        <v>0</v>
      </c>
      <c r="K5362" s="306">
        <v>0</v>
      </c>
      <c r="L5362" s="306">
        <v>0</v>
      </c>
      <c r="M5362" s="306">
        <v>0</v>
      </c>
      <c r="N5362" s="306">
        <v>0</v>
      </c>
    </row>
    <row r="5363" spans="1:14">
      <c r="A5363" s="259" t="s">
        <v>11</v>
      </c>
      <c r="B5363" s="259" t="s">
        <v>30</v>
      </c>
      <c r="C5363" s="259" t="s">
        <v>54</v>
      </c>
      <c r="D5363" s="259" t="s">
        <v>54</v>
      </c>
      <c r="E5363" s="259" t="s">
        <v>54</v>
      </c>
      <c r="F5363" s="259" t="s">
        <v>193</v>
      </c>
      <c r="G5363" s="259" t="s">
        <v>214</v>
      </c>
      <c r="H5363" s="306">
        <v>16.280449130000001</v>
      </c>
      <c r="I5363" s="306">
        <v>16.35720031</v>
      </c>
      <c r="J5363" s="306">
        <v>9.7872111289999992</v>
      </c>
      <c r="K5363" s="306">
        <v>10.942507109999999</v>
      </c>
      <c r="L5363" s="306">
        <v>13.47470392</v>
      </c>
      <c r="M5363" s="306">
        <v>8.0821079699999991</v>
      </c>
      <c r="N5363" s="306">
        <v>5.5823310340000001</v>
      </c>
    </row>
    <row r="5364" spans="1:14">
      <c r="A5364" s="259" t="s">
        <v>11</v>
      </c>
      <c r="B5364" s="259" t="s">
        <v>30</v>
      </c>
      <c r="C5364" s="259" t="s">
        <v>55</v>
      </c>
      <c r="D5364" s="259" t="s">
        <v>55</v>
      </c>
      <c r="E5364" s="259" t="s">
        <v>55</v>
      </c>
      <c r="F5364" s="259" t="s">
        <v>193</v>
      </c>
      <c r="G5364" s="259" t="s">
        <v>214</v>
      </c>
      <c r="H5364" s="306">
        <v>0</v>
      </c>
      <c r="I5364" s="306">
        <v>0</v>
      </c>
      <c r="J5364" s="306">
        <v>0</v>
      </c>
      <c r="K5364" s="306">
        <v>0</v>
      </c>
      <c r="L5364" s="306">
        <v>1.4014634999999999E-2</v>
      </c>
      <c r="M5364" s="306">
        <v>0</v>
      </c>
      <c r="N5364" s="306">
        <v>0</v>
      </c>
    </row>
    <row r="5365" spans="1:14">
      <c r="A5365" s="259" t="s">
        <v>11</v>
      </c>
      <c r="B5365" s="259" t="s">
        <v>30</v>
      </c>
      <c r="C5365" s="259" t="s">
        <v>56</v>
      </c>
      <c r="D5365" s="259" t="s">
        <v>56</v>
      </c>
      <c r="E5365" s="259" t="s">
        <v>56</v>
      </c>
      <c r="F5365" s="259" t="s">
        <v>193</v>
      </c>
      <c r="G5365" s="259" t="s">
        <v>214</v>
      </c>
      <c r="H5365" s="306">
        <v>0</v>
      </c>
      <c r="I5365" s="306">
        <v>0</v>
      </c>
      <c r="J5365" s="306">
        <v>0</v>
      </c>
      <c r="K5365" s="306">
        <v>0</v>
      </c>
      <c r="L5365" s="306">
        <v>0</v>
      </c>
      <c r="M5365" s="306">
        <v>0</v>
      </c>
      <c r="N5365" s="306">
        <v>0</v>
      </c>
    </row>
    <row r="5366" spans="1:14">
      <c r="A5366" s="259" t="s">
        <v>11</v>
      </c>
      <c r="B5366" s="259" t="s">
        <v>30</v>
      </c>
      <c r="C5366" s="259" t="s">
        <v>54</v>
      </c>
      <c r="D5366" s="259" t="s">
        <v>72</v>
      </c>
      <c r="E5366" s="259" t="s">
        <v>72</v>
      </c>
      <c r="F5366" s="259" t="s">
        <v>193</v>
      </c>
      <c r="G5366" s="259" t="s">
        <v>214</v>
      </c>
      <c r="H5366" s="306">
        <v>0</v>
      </c>
      <c r="I5366" s="306">
        <v>0</v>
      </c>
      <c r="J5366" s="306">
        <v>0</v>
      </c>
      <c r="K5366" s="306">
        <v>0</v>
      </c>
      <c r="L5366" s="306">
        <v>0</v>
      </c>
      <c r="M5366" s="306">
        <v>0</v>
      </c>
      <c r="N5366" s="306">
        <v>0</v>
      </c>
    </row>
    <row r="5367" spans="1:14">
      <c r="A5367" s="259" t="s">
        <v>11</v>
      </c>
      <c r="B5367" s="259" t="s">
        <v>30</v>
      </c>
      <c r="C5367" s="259" t="s">
        <v>55</v>
      </c>
      <c r="D5367" s="259" t="s">
        <v>73</v>
      </c>
      <c r="E5367" s="259" t="s">
        <v>73</v>
      </c>
      <c r="F5367" s="259" t="s">
        <v>193</v>
      </c>
      <c r="G5367" s="259" t="s">
        <v>214</v>
      </c>
      <c r="H5367" s="306">
        <v>0</v>
      </c>
      <c r="I5367" s="306">
        <v>0</v>
      </c>
      <c r="J5367" s="306">
        <v>0</v>
      </c>
      <c r="K5367" s="306">
        <v>0</v>
      </c>
      <c r="L5367" s="306">
        <v>0</v>
      </c>
      <c r="M5367" s="306">
        <v>0</v>
      </c>
      <c r="N5367" s="306">
        <v>0</v>
      </c>
    </row>
    <row r="5368" spans="1:14">
      <c r="A5368" s="259" t="s">
        <v>11</v>
      </c>
      <c r="B5368" s="259" t="s">
        <v>150</v>
      </c>
      <c r="C5368" s="259" t="s">
        <v>48</v>
      </c>
      <c r="D5368" s="259" t="s">
        <v>48</v>
      </c>
      <c r="E5368" s="259" t="s">
        <v>48</v>
      </c>
      <c r="F5368" s="259" t="s">
        <v>193</v>
      </c>
      <c r="G5368" s="259" t="s">
        <v>214</v>
      </c>
      <c r="H5368" s="306">
        <v>0</v>
      </c>
      <c r="I5368" s="306">
        <v>0</v>
      </c>
      <c r="J5368" s="306">
        <v>0</v>
      </c>
      <c r="K5368" s="306">
        <v>0</v>
      </c>
      <c r="L5368" s="306">
        <v>0</v>
      </c>
      <c r="M5368" s="306">
        <v>0</v>
      </c>
      <c r="N5368" s="306">
        <v>0</v>
      </c>
    </row>
    <row r="5369" spans="1:14">
      <c r="A5369" s="259" t="s">
        <v>11</v>
      </c>
      <c r="B5369" s="259" t="s">
        <v>150</v>
      </c>
      <c r="C5369" s="259" t="s">
        <v>54</v>
      </c>
      <c r="D5369" s="259" t="s">
        <v>54</v>
      </c>
      <c r="E5369" s="259" t="s">
        <v>54</v>
      </c>
      <c r="F5369" s="259" t="s">
        <v>193</v>
      </c>
      <c r="G5369" s="259" t="s">
        <v>214</v>
      </c>
      <c r="H5369" s="306">
        <v>16.870486069999998</v>
      </c>
      <c r="I5369" s="306">
        <v>9.9289314369999992</v>
      </c>
      <c r="J5369" s="306">
        <v>8.1699574120000005</v>
      </c>
      <c r="K5369" s="306">
        <v>7.3550311319999997</v>
      </c>
      <c r="L5369" s="306">
        <v>8.3386216510000004</v>
      </c>
      <c r="M5369" s="306">
        <v>6.9574505090000001</v>
      </c>
      <c r="N5369" s="306">
        <v>0</v>
      </c>
    </row>
    <row r="5370" spans="1:14">
      <c r="A5370" s="259" t="s">
        <v>11</v>
      </c>
      <c r="B5370" s="259" t="s">
        <v>150</v>
      </c>
      <c r="C5370" s="259" t="s">
        <v>55</v>
      </c>
      <c r="D5370" s="259" t="s">
        <v>55</v>
      </c>
      <c r="E5370" s="259" t="s">
        <v>55</v>
      </c>
      <c r="F5370" s="259" t="s">
        <v>193</v>
      </c>
      <c r="G5370" s="259" t="s">
        <v>214</v>
      </c>
      <c r="H5370" s="306">
        <v>0.386091464</v>
      </c>
      <c r="I5370" s="306">
        <v>0.11541496499999999</v>
      </c>
      <c r="J5370" s="306">
        <v>5.3898937000000001E-2</v>
      </c>
      <c r="K5370" s="306">
        <v>6.8130076999999997E-2</v>
      </c>
      <c r="L5370" s="306">
        <v>6.2415799999999998E-4</v>
      </c>
      <c r="M5370" s="306">
        <v>2.1086097000000002E-2</v>
      </c>
      <c r="N5370" s="306">
        <v>0</v>
      </c>
    </row>
    <row r="5371" spans="1:14">
      <c r="A5371" s="259" t="s">
        <v>11</v>
      </c>
      <c r="B5371" s="259" t="s">
        <v>150</v>
      </c>
      <c r="C5371" s="259" t="s">
        <v>56</v>
      </c>
      <c r="D5371" s="259" t="s">
        <v>56</v>
      </c>
      <c r="E5371" s="259" t="s">
        <v>56</v>
      </c>
      <c r="F5371" s="259" t="s">
        <v>193</v>
      </c>
      <c r="G5371" s="259" t="s">
        <v>214</v>
      </c>
      <c r="H5371" s="306">
        <v>1.961660473</v>
      </c>
      <c r="I5371" s="306">
        <v>2.2498804200000002</v>
      </c>
      <c r="J5371" s="306">
        <v>1.1592779200000001</v>
      </c>
      <c r="K5371" s="306">
        <v>1.1474695239999999</v>
      </c>
      <c r="L5371" s="306">
        <v>4.7227730000000002E-2</v>
      </c>
      <c r="M5371" s="306">
        <v>4.7227730000000002E-2</v>
      </c>
      <c r="N5371" s="306">
        <v>0</v>
      </c>
    </row>
    <row r="5372" spans="1:14">
      <c r="A5372" s="259" t="s">
        <v>11</v>
      </c>
      <c r="B5372" s="259" t="s">
        <v>150</v>
      </c>
      <c r="C5372" s="259" t="s">
        <v>54</v>
      </c>
      <c r="D5372" s="259" t="s">
        <v>72</v>
      </c>
      <c r="E5372" s="259" t="s">
        <v>72</v>
      </c>
      <c r="F5372" s="259" t="s">
        <v>193</v>
      </c>
      <c r="G5372" s="259" t="s">
        <v>214</v>
      </c>
      <c r="H5372" s="306">
        <v>0</v>
      </c>
      <c r="I5372" s="306">
        <v>0</v>
      </c>
      <c r="J5372" s="306">
        <v>0</v>
      </c>
      <c r="K5372" s="306">
        <v>0</v>
      </c>
      <c r="L5372" s="306">
        <v>0</v>
      </c>
      <c r="M5372" s="306">
        <v>0</v>
      </c>
      <c r="N5372" s="306">
        <v>0</v>
      </c>
    </row>
    <row r="5373" spans="1:14">
      <c r="A5373" s="259" t="s">
        <v>11</v>
      </c>
      <c r="B5373" s="259" t="s">
        <v>150</v>
      </c>
      <c r="C5373" s="259" t="s">
        <v>55</v>
      </c>
      <c r="D5373" s="259" t="s">
        <v>73</v>
      </c>
      <c r="E5373" s="259" t="s">
        <v>73</v>
      </c>
      <c r="F5373" s="259" t="s">
        <v>193</v>
      </c>
      <c r="G5373" s="259" t="s">
        <v>214</v>
      </c>
      <c r="H5373" s="306">
        <v>0</v>
      </c>
      <c r="I5373" s="306">
        <v>0</v>
      </c>
      <c r="J5373" s="306">
        <v>0</v>
      </c>
      <c r="K5373" s="306">
        <v>0</v>
      </c>
      <c r="L5373" s="306">
        <v>0</v>
      </c>
      <c r="M5373" s="306">
        <v>0</v>
      </c>
      <c r="N5373" s="306">
        <v>0</v>
      </c>
    </row>
    <row r="5374" spans="1:14">
      <c r="A5374" s="259" t="s">
        <v>11</v>
      </c>
      <c r="B5374" s="259" t="s">
        <v>216</v>
      </c>
      <c r="C5374" s="259" t="s">
        <v>48</v>
      </c>
      <c r="D5374" s="259" t="s">
        <v>48</v>
      </c>
      <c r="E5374" s="259" t="s">
        <v>48</v>
      </c>
      <c r="F5374" s="259" t="s">
        <v>193</v>
      </c>
      <c r="G5374" s="259" t="s">
        <v>214</v>
      </c>
      <c r="H5374" s="306">
        <v>0.35819234900000002</v>
      </c>
      <c r="I5374" s="306">
        <v>0</v>
      </c>
      <c r="J5374" s="306">
        <v>0</v>
      </c>
      <c r="K5374" s="306">
        <v>0</v>
      </c>
      <c r="L5374" s="306">
        <v>0</v>
      </c>
      <c r="M5374" s="306">
        <v>0</v>
      </c>
      <c r="N5374" s="306">
        <v>0</v>
      </c>
    </row>
    <row r="5375" spans="1:14">
      <c r="A5375" s="259" t="s">
        <v>11</v>
      </c>
      <c r="B5375" s="259" t="s">
        <v>216</v>
      </c>
      <c r="C5375" s="259" t="s">
        <v>54</v>
      </c>
      <c r="D5375" s="259" t="s">
        <v>54</v>
      </c>
      <c r="E5375" s="259" t="s">
        <v>54</v>
      </c>
      <c r="F5375" s="259" t="s">
        <v>193</v>
      </c>
      <c r="G5375" s="259" t="s">
        <v>214</v>
      </c>
      <c r="H5375" s="306">
        <v>13.39458499</v>
      </c>
      <c r="I5375" s="306">
        <v>13.03245044</v>
      </c>
      <c r="J5375" s="306">
        <v>11.94890365</v>
      </c>
      <c r="K5375" s="306">
        <v>8.5611023389999996</v>
      </c>
      <c r="L5375" s="306">
        <v>12.11456598</v>
      </c>
      <c r="M5375" s="306">
        <v>9.3164821260000004</v>
      </c>
      <c r="N5375" s="306">
        <v>4.0815087200000004</v>
      </c>
    </row>
    <row r="5376" spans="1:14">
      <c r="A5376" s="259" t="s">
        <v>11</v>
      </c>
      <c r="B5376" s="259" t="s">
        <v>216</v>
      </c>
      <c r="C5376" s="259" t="s">
        <v>55</v>
      </c>
      <c r="D5376" s="259" t="s">
        <v>55</v>
      </c>
      <c r="E5376" s="259" t="s">
        <v>55</v>
      </c>
      <c r="F5376" s="259" t="s">
        <v>193</v>
      </c>
      <c r="G5376" s="259" t="s">
        <v>214</v>
      </c>
      <c r="H5376" s="306">
        <v>4.6754974999999997E-2</v>
      </c>
      <c r="I5376" s="306">
        <v>6.0553091000000003E-2</v>
      </c>
      <c r="J5376" s="306">
        <v>3.3955882E-2</v>
      </c>
      <c r="K5376" s="306">
        <v>6.8090900000000003E-3</v>
      </c>
      <c r="L5376" s="306">
        <v>5.1747900000000003E-3</v>
      </c>
      <c r="M5376" s="306">
        <v>1.1552745999999999E-2</v>
      </c>
      <c r="N5376" s="306">
        <v>7.2346990999999999E-2</v>
      </c>
    </row>
    <row r="5377" spans="1:14">
      <c r="A5377" s="259" t="s">
        <v>11</v>
      </c>
      <c r="B5377" s="259" t="s">
        <v>216</v>
      </c>
      <c r="C5377" s="259" t="s">
        <v>56</v>
      </c>
      <c r="D5377" s="259" t="s">
        <v>56</v>
      </c>
      <c r="E5377" s="259" t="s">
        <v>56</v>
      </c>
      <c r="F5377" s="259" t="s">
        <v>193</v>
      </c>
      <c r="G5377" s="259" t="s">
        <v>214</v>
      </c>
      <c r="H5377" s="306">
        <v>0</v>
      </c>
      <c r="I5377" s="306">
        <v>0</v>
      </c>
      <c r="J5377" s="306">
        <v>0</v>
      </c>
      <c r="K5377" s="306">
        <v>0</v>
      </c>
      <c r="L5377" s="306">
        <v>0</v>
      </c>
      <c r="M5377" s="306">
        <v>0</v>
      </c>
      <c r="N5377" s="306">
        <v>0</v>
      </c>
    </row>
    <row r="5378" spans="1:14">
      <c r="A5378" s="259" t="s">
        <v>11</v>
      </c>
      <c r="B5378" s="259" t="s">
        <v>216</v>
      </c>
      <c r="C5378" s="259" t="s">
        <v>54</v>
      </c>
      <c r="D5378" s="259" t="s">
        <v>72</v>
      </c>
      <c r="E5378" s="259" t="s">
        <v>72</v>
      </c>
      <c r="F5378" s="259" t="s">
        <v>193</v>
      </c>
      <c r="G5378" s="259" t="s">
        <v>214</v>
      </c>
      <c r="H5378" s="306">
        <v>0</v>
      </c>
      <c r="I5378" s="306">
        <v>0</v>
      </c>
      <c r="J5378" s="306">
        <v>0</v>
      </c>
      <c r="K5378" s="306">
        <v>0</v>
      </c>
      <c r="L5378" s="306">
        <v>0</v>
      </c>
      <c r="M5378" s="306">
        <v>0</v>
      </c>
      <c r="N5378" s="306">
        <v>0</v>
      </c>
    </row>
    <row r="5379" spans="1:14">
      <c r="A5379" s="259" t="s">
        <v>11</v>
      </c>
      <c r="B5379" s="259" t="s">
        <v>216</v>
      </c>
      <c r="C5379" s="259" t="s">
        <v>55</v>
      </c>
      <c r="D5379" s="259" t="s">
        <v>73</v>
      </c>
      <c r="E5379" s="259" t="s">
        <v>73</v>
      </c>
      <c r="F5379" s="259" t="s">
        <v>193</v>
      </c>
      <c r="G5379" s="259" t="s">
        <v>214</v>
      </c>
      <c r="H5379" s="306">
        <v>0</v>
      </c>
      <c r="I5379" s="306">
        <v>0</v>
      </c>
      <c r="J5379" s="306">
        <v>0.125650124</v>
      </c>
      <c r="K5379" s="306">
        <v>6.3602509999999999E-3</v>
      </c>
      <c r="L5379" s="306">
        <v>1.4096948999999999E-2</v>
      </c>
      <c r="M5379" s="306">
        <v>4.4842986000000001E-2</v>
      </c>
      <c r="N5379" s="306">
        <v>0.12654689699999999</v>
      </c>
    </row>
    <row r="5380" spans="1:14">
      <c r="A5380" s="259" t="s">
        <v>11</v>
      </c>
      <c r="B5380" s="259" t="s">
        <v>217</v>
      </c>
      <c r="C5380" s="259" t="s">
        <v>48</v>
      </c>
      <c r="D5380" s="259" t="s">
        <v>48</v>
      </c>
      <c r="E5380" s="259" t="s">
        <v>48</v>
      </c>
      <c r="F5380" s="259" t="s">
        <v>193</v>
      </c>
      <c r="G5380" s="259" t="s">
        <v>214</v>
      </c>
      <c r="H5380" s="306">
        <v>133.63512650000001</v>
      </c>
      <c r="I5380" s="306">
        <v>54.937620430000003</v>
      </c>
      <c r="J5380" s="306">
        <v>23.871357419999999</v>
      </c>
      <c r="K5380" s="306">
        <v>1.0890408709999999</v>
      </c>
      <c r="L5380" s="306">
        <v>0</v>
      </c>
      <c r="M5380" s="306">
        <v>0</v>
      </c>
      <c r="N5380" s="306">
        <v>0</v>
      </c>
    </row>
    <row r="5381" spans="1:14">
      <c r="A5381" s="259" t="s">
        <v>11</v>
      </c>
      <c r="B5381" s="259" t="s">
        <v>217</v>
      </c>
      <c r="C5381" s="259" t="s">
        <v>54</v>
      </c>
      <c r="D5381" s="259" t="s">
        <v>54</v>
      </c>
      <c r="E5381" s="259" t="s">
        <v>54</v>
      </c>
      <c r="F5381" s="259" t="s">
        <v>193</v>
      </c>
      <c r="G5381" s="259" t="s">
        <v>214</v>
      </c>
      <c r="H5381" s="306">
        <v>101.0863552</v>
      </c>
      <c r="I5381" s="306">
        <v>100.8853802</v>
      </c>
      <c r="J5381" s="306">
        <v>104.3403488</v>
      </c>
      <c r="K5381" s="306">
        <v>117.97849979999999</v>
      </c>
      <c r="L5381" s="306">
        <v>119.8155687</v>
      </c>
      <c r="M5381" s="306">
        <v>102.1459778</v>
      </c>
      <c r="N5381" s="306">
        <v>33.483046860000002</v>
      </c>
    </row>
    <row r="5382" spans="1:14">
      <c r="A5382" s="259" t="s">
        <v>11</v>
      </c>
      <c r="B5382" s="259" t="s">
        <v>217</v>
      </c>
      <c r="C5382" s="259" t="s">
        <v>55</v>
      </c>
      <c r="D5382" s="259" t="s">
        <v>55</v>
      </c>
      <c r="E5382" s="259" t="s">
        <v>55</v>
      </c>
      <c r="F5382" s="259" t="s">
        <v>193</v>
      </c>
      <c r="G5382" s="259" t="s">
        <v>214</v>
      </c>
      <c r="H5382" s="306">
        <v>1.148744802</v>
      </c>
      <c r="I5382" s="306">
        <v>0.90736258199999997</v>
      </c>
      <c r="J5382" s="306">
        <v>1.267239188</v>
      </c>
      <c r="K5382" s="306">
        <v>1.1658381900000001</v>
      </c>
      <c r="L5382" s="306">
        <v>1.279718259</v>
      </c>
      <c r="M5382" s="306">
        <v>0.375341959</v>
      </c>
      <c r="N5382" s="306">
        <v>3.7433613999999997E-2</v>
      </c>
    </row>
    <row r="5383" spans="1:14">
      <c r="A5383" s="259" t="s">
        <v>11</v>
      </c>
      <c r="B5383" s="259" t="s">
        <v>217</v>
      </c>
      <c r="C5383" s="259" t="s">
        <v>56</v>
      </c>
      <c r="D5383" s="259" t="s">
        <v>56</v>
      </c>
      <c r="E5383" s="259" t="s">
        <v>56</v>
      </c>
      <c r="F5383" s="259" t="s">
        <v>193</v>
      </c>
      <c r="G5383" s="259" t="s">
        <v>214</v>
      </c>
      <c r="H5383" s="306">
        <v>0.22345986300000001</v>
      </c>
      <c r="I5383" s="306">
        <v>0.55243408299999996</v>
      </c>
      <c r="J5383" s="306">
        <v>1.7981923449999999</v>
      </c>
      <c r="K5383" s="306">
        <v>3.907258165</v>
      </c>
      <c r="L5383" s="306">
        <v>3.669406301</v>
      </c>
      <c r="M5383" s="306">
        <v>2.6456811600000001</v>
      </c>
      <c r="N5383" s="306">
        <v>6.6860810000000007E-2</v>
      </c>
    </row>
    <row r="5384" spans="1:14">
      <c r="A5384" s="259" t="s">
        <v>11</v>
      </c>
      <c r="B5384" s="259" t="s">
        <v>217</v>
      </c>
      <c r="C5384" s="259" t="s">
        <v>54</v>
      </c>
      <c r="D5384" s="259" t="s">
        <v>72</v>
      </c>
      <c r="E5384" s="259" t="s">
        <v>72</v>
      </c>
      <c r="F5384" s="259" t="s">
        <v>193</v>
      </c>
      <c r="G5384" s="259" t="s">
        <v>214</v>
      </c>
      <c r="H5384" s="306">
        <v>0</v>
      </c>
      <c r="I5384" s="306">
        <v>22.153642009999999</v>
      </c>
      <c r="J5384" s="306">
        <v>26.738649110000001</v>
      </c>
      <c r="K5384" s="306">
        <v>10.97032241</v>
      </c>
      <c r="L5384" s="306">
        <v>10.97032241</v>
      </c>
      <c r="M5384" s="306">
        <v>10.97032241</v>
      </c>
      <c r="N5384" s="306">
        <v>10.439663510000001</v>
      </c>
    </row>
    <row r="5385" spans="1:14">
      <c r="A5385" s="259" t="s">
        <v>11</v>
      </c>
      <c r="B5385" s="259" t="s">
        <v>217</v>
      </c>
      <c r="C5385" s="259" t="s">
        <v>55</v>
      </c>
      <c r="D5385" s="259" t="s">
        <v>73</v>
      </c>
      <c r="E5385" s="259" t="s">
        <v>73</v>
      </c>
      <c r="F5385" s="259" t="s">
        <v>193</v>
      </c>
      <c r="G5385" s="259" t="s">
        <v>214</v>
      </c>
      <c r="H5385" s="306">
        <v>0</v>
      </c>
      <c r="I5385" s="306">
        <v>0</v>
      </c>
      <c r="J5385" s="306">
        <v>0</v>
      </c>
      <c r="K5385" s="306">
        <v>4.8273700000000001E-4</v>
      </c>
      <c r="L5385" s="306">
        <v>4.8273700000000001E-4</v>
      </c>
      <c r="M5385" s="306">
        <v>3.9705114999999999E-2</v>
      </c>
      <c r="N5385" s="306">
        <v>4.9239169999999999E-2</v>
      </c>
    </row>
    <row r="5387" spans="1:14">
      <c r="A5387" s="259" t="s">
        <v>2</v>
      </c>
      <c r="B5387" s="259" t="s">
        <v>43</v>
      </c>
      <c r="C5387" s="259" t="s">
        <v>203</v>
      </c>
      <c r="D5387" s="259" t="s">
        <v>204</v>
      </c>
      <c r="E5387" s="259" t="s">
        <v>205</v>
      </c>
      <c r="F5387" s="259" t="s">
        <v>99</v>
      </c>
      <c r="G5387" s="259" t="s">
        <v>46</v>
      </c>
      <c r="H5387" s="306">
        <v>2025</v>
      </c>
      <c r="I5387" s="306">
        <v>2028</v>
      </c>
      <c r="J5387" s="306">
        <v>2030</v>
      </c>
      <c r="K5387" s="306">
        <v>2032</v>
      </c>
      <c r="L5387" s="306">
        <v>2035</v>
      </c>
      <c r="M5387" s="306">
        <v>2037</v>
      </c>
      <c r="N5387" s="306">
        <v>2040</v>
      </c>
    </row>
    <row r="5388" spans="1:14">
      <c r="A5388" s="259" t="s">
        <v>11</v>
      </c>
      <c r="B5388" s="259" t="s">
        <v>128</v>
      </c>
      <c r="C5388" s="259" t="s">
        <v>48</v>
      </c>
      <c r="D5388" s="259" t="s">
        <v>48</v>
      </c>
      <c r="E5388" s="259" t="s">
        <v>48</v>
      </c>
      <c r="F5388" s="259" t="s">
        <v>193</v>
      </c>
      <c r="G5388" s="259" t="s">
        <v>214</v>
      </c>
      <c r="H5388" s="306">
        <v>618.38990779999995</v>
      </c>
      <c r="I5388" s="306">
        <v>381.35595439999997</v>
      </c>
      <c r="J5388" s="306">
        <v>151.50516619999999</v>
      </c>
      <c r="K5388" s="306">
        <v>9.6138506120000002</v>
      </c>
      <c r="L5388" s="306">
        <v>8.432032478</v>
      </c>
      <c r="M5388" s="306">
        <v>7.8334206860000002</v>
      </c>
      <c r="N5388" s="306">
        <v>6.6626931650000003</v>
      </c>
    </row>
    <row r="5389" spans="1:14">
      <c r="A5389" s="259" t="s">
        <v>11</v>
      </c>
      <c r="B5389" s="259" t="s">
        <v>128</v>
      </c>
      <c r="C5389" s="259" t="s">
        <v>54</v>
      </c>
      <c r="D5389" s="259" t="s">
        <v>54</v>
      </c>
      <c r="E5389" s="259" t="s">
        <v>54</v>
      </c>
      <c r="F5389" s="259" t="s">
        <v>193</v>
      </c>
      <c r="G5389" s="259" t="s">
        <v>214</v>
      </c>
      <c r="H5389" s="306">
        <v>480.48950939999997</v>
      </c>
      <c r="I5389" s="306">
        <v>498.42245079999998</v>
      </c>
      <c r="J5389" s="306">
        <v>471.64447849999999</v>
      </c>
      <c r="K5389" s="306">
        <v>478.81805120000001</v>
      </c>
      <c r="L5389" s="306">
        <v>479.71457520000001</v>
      </c>
      <c r="M5389" s="306">
        <v>422.9027557</v>
      </c>
      <c r="N5389" s="306">
        <v>175.24198480000001</v>
      </c>
    </row>
    <row r="5390" spans="1:14">
      <c r="A5390" s="259" t="s">
        <v>11</v>
      </c>
      <c r="B5390" s="259" t="s">
        <v>128</v>
      </c>
      <c r="C5390" s="259" t="s">
        <v>55</v>
      </c>
      <c r="D5390" s="259" t="s">
        <v>55</v>
      </c>
      <c r="E5390" s="259" t="s">
        <v>55</v>
      </c>
      <c r="F5390" s="259" t="s">
        <v>193</v>
      </c>
      <c r="G5390" s="259" t="s">
        <v>214</v>
      </c>
      <c r="H5390" s="306">
        <v>7.1640976260000002</v>
      </c>
      <c r="I5390" s="306">
        <v>6.851132389</v>
      </c>
      <c r="J5390" s="306">
        <v>9.9349231880000008</v>
      </c>
      <c r="K5390" s="306">
        <v>11.10088689</v>
      </c>
      <c r="L5390" s="306">
        <v>9.5740686840000002</v>
      </c>
      <c r="M5390" s="306">
        <v>3.145148914</v>
      </c>
      <c r="N5390" s="306">
        <v>1.074669248</v>
      </c>
    </row>
    <row r="5391" spans="1:14">
      <c r="A5391" s="259" t="s">
        <v>11</v>
      </c>
      <c r="B5391" s="259" t="s">
        <v>128</v>
      </c>
      <c r="C5391" s="259" t="s">
        <v>56</v>
      </c>
      <c r="D5391" s="259" t="s">
        <v>56</v>
      </c>
      <c r="E5391" s="259" t="s">
        <v>56</v>
      </c>
      <c r="F5391" s="259" t="s">
        <v>193</v>
      </c>
      <c r="G5391" s="259" t="s">
        <v>214</v>
      </c>
      <c r="H5391" s="306">
        <v>8.4775652469999994</v>
      </c>
      <c r="I5391" s="306">
        <v>14.21192166</v>
      </c>
      <c r="J5391" s="306">
        <v>32.499524049999998</v>
      </c>
      <c r="K5391" s="306">
        <v>50.558254130000002</v>
      </c>
      <c r="L5391" s="306">
        <v>32.189858829999999</v>
      </c>
      <c r="M5391" s="306">
        <v>12.59431251</v>
      </c>
      <c r="N5391" s="306">
        <v>0.140288674</v>
      </c>
    </row>
    <row r="5392" spans="1:14">
      <c r="A5392" s="259" t="s">
        <v>11</v>
      </c>
      <c r="B5392" s="259" t="s">
        <v>128</v>
      </c>
      <c r="C5392" s="259" t="s">
        <v>54</v>
      </c>
      <c r="D5392" s="259" t="s">
        <v>72</v>
      </c>
      <c r="E5392" s="259" t="s">
        <v>72</v>
      </c>
      <c r="F5392" s="259" t="s">
        <v>193</v>
      </c>
      <c r="G5392" s="259" t="s">
        <v>214</v>
      </c>
      <c r="H5392" s="306">
        <v>0</v>
      </c>
      <c r="I5392" s="306">
        <v>76.933813259999994</v>
      </c>
      <c r="J5392" s="306">
        <v>90.381898500000005</v>
      </c>
      <c r="K5392" s="306">
        <v>45.17607976</v>
      </c>
      <c r="L5392" s="306">
        <v>45.36922337</v>
      </c>
      <c r="M5392" s="306">
        <v>52.397947549999998</v>
      </c>
      <c r="N5392" s="306">
        <v>52.229500979999997</v>
      </c>
    </row>
    <row r="5393" spans="1:14">
      <c r="A5393" s="259" t="s">
        <v>11</v>
      </c>
      <c r="B5393" s="259" t="s">
        <v>128</v>
      </c>
      <c r="C5393" s="259" t="s">
        <v>55</v>
      </c>
      <c r="D5393" s="259" t="s">
        <v>73</v>
      </c>
      <c r="E5393" s="259" t="s">
        <v>73</v>
      </c>
      <c r="F5393" s="259" t="s">
        <v>193</v>
      </c>
      <c r="G5393" s="259" t="s">
        <v>214</v>
      </c>
      <c r="H5393" s="306">
        <v>0</v>
      </c>
      <c r="I5393" s="306">
        <v>0.20294230199999999</v>
      </c>
      <c r="J5393" s="306">
        <v>0.32430044200000002</v>
      </c>
      <c r="K5393" s="306">
        <v>1.4592425920000001</v>
      </c>
      <c r="L5393" s="306">
        <v>1.4941486900000001</v>
      </c>
      <c r="M5393" s="306">
        <v>1.2118902330000001</v>
      </c>
      <c r="N5393" s="306">
        <v>0.64136842800000005</v>
      </c>
    </row>
    <row r="5395" spans="1:14">
      <c r="A5395" s="259" t="s">
        <v>2</v>
      </c>
      <c r="B5395" s="259" t="s">
        <v>43</v>
      </c>
      <c r="C5395" s="259" t="s">
        <v>132</v>
      </c>
      <c r="D5395" s="259" t="s">
        <v>218</v>
      </c>
      <c r="E5395" s="259" t="s">
        <v>219</v>
      </c>
      <c r="F5395" s="259" t="s">
        <v>99</v>
      </c>
      <c r="G5395" s="259" t="s">
        <v>46</v>
      </c>
      <c r="H5395" s="306">
        <v>2025</v>
      </c>
      <c r="I5395" s="306">
        <v>2028</v>
      </c>
      <c r="J5395" s="306">
        <v>2030</v>
      </c>
      <c r="K5395" s="306">
        <v>2032</v>
      </c>
      <c r="L5395" s="306">
        <v>2035</v>
      </c>
      <c r="M5395" s="306">
        <v>2037</v>
      </c>
      <c r="N5395" s="306">
        <v>2040</v>
      </c>
    </row>
    <row r="5396" spans="1:14">
      <c r="A5396" s="259" t="s">
        <v>11</v>
      </c>
      <c r="B5396" s="259" t="s">
        <v>18</v>
      </c>
      <c r="C5396" s="259" t="s">
        <v>133</v>
      </c>
      <c r="D5396" s="259" t="s">
        <v>220</v>
      </c>
      <c r="E5396" s="259" t="s">
        <v>48</v>
      </c>
      <c r="F5396" s="259" t="s">
        <v>131</v>
      </c>
      <c r="G5396" s="259" t="s">
        <v>221</v>
      </c>
      <c r="H5396" s="306">
        <v>0</v>
      </c>
      <c r="I5396" s="306">
        <v>0</v>
      </c>
      <c r="J5396" s="306">
        <v>0</v>
      </c>
      <c r="K5396" s="306">
        <v>0</v>
      </c>
      <c r="L5396" s="306">
        <v>0</v>
      </c>
      <c r="M5396" s="306">
        <v>0</v>
      </c>
      <c r="N5396" s="306">
        <v>0</v>
      </c>
    </row>
    <row r="5397" spans="1:14">
      <c r="A5397" s="259" t="s">
        <v>11</v>
      </c>
      <c r="B5397" s="259" t="s">
        <v>18</v>
      </c>
      <c r="C5397" s="259" t="s">
        <v>133</v>
      </c>
      <c r="D5397" s="259" t="s">
        <v>220</v>
      </c>
      <c r="E5397" s="259" t="s">
        <v>137</v>
      </c>
      <c r="F5397" s="259" t="s">
        <v>131</v>
      </c>
      <c r="G5397" s="259" t="s">
        <v>221</v>
      </c>
      <c r="H5397" s="306">
        <v>126.3007696</v>
      </c>
      <c r="I5397" s="306">
        <v>123.4467166</v>
      </c>
      <c r="J5397" s="306">
        <v>57.139844539999999</v>
      </c>
      <c r="K5397" s="306">
        <v>58.465837329999999</v>
      </c>
      <c r="L5397" s="306">
        <v>63.39159781</v>
      </c>
      <c r="M5397" s="306">
        <v>58.033005180000004</v>
      </c>
      <c r="N5397" s="306">
        <v>0</v>
      </c>
    </row>
    <row r="5398" spans="1:14">
      <c r="A5398" s="259" t="s">
        <v>11</v>
      </c>
      <c r="B5398" s="259" t="s">
        <v>18</v>
      </c>
      <c r="C5398" s="259" t="s">
        <v>133</v>
      </c>
      <c r="D5398" s="259" t="s">
        <v>220</v>
      </c>
      <c r="E5398" s="259" t="s">
        <v>136</v>
      </c>
      <c r="F5398" s="259" t="s">
        <v>131</v>
      </c>
      <c r="G5398" s="259" t="s">
        <v>221</v>
      </c>
      <c r="H5398" s="306">
        <v>0</v>
      </c>
      <c r="I5398" s="306">
        <v>0</v>
      </c>
      <c r="J5398" s="306">
        <v>0</v>
      </c>
      <c r="K5398" s="306">
        <v>0</v>
      </c>
      <c r="L5398" s="306">
        <v>0</v>
      </c>
      <c r="M5398" s="306">
        <v>0</v>
      </c>
      <c r="N5398" s="306">
        <v>0</v>
      </c>
    </row>
    <row r="5399" spans="1:14">
      <c r="A5399" s="259" t="s">
        <v>11</v>
      </c>
      <c r="B5399" s="259" t="s">
        <v>18</v>
      </c>
      <c r="C5399" s="259" t="s">
        <v>141</v>
      </c>
      <c r="D5399" s="259" t="s">
        <v>220</v>
      </c>
      <c r="E5399" s="259" t="s">
        <v>48</v>
      </c>
      <c r="F5399" s="259" t="s">
        <v>131</v>
      </c>
      <c r="G5399" s="259" t="s">
        <v>221</v>
      </c>
      <c r="H5399" s="306">
        <v>0</v>
      </c>
      <c r="I5399" s="306">
        <v>0</v>
      </c>
      <c r="J5399" s="306">
        <v>0</v>
      </c>
      <c r="K5399" s="306">
        <v>0</v>
      </c>
      <c r="L5399" s="306">
        <v>0</v>
      </c>
      <c r="M5399" s="306">
        <v>0</v>
      </c>
      <c r="N5399" s="306">
        <v>0</v>
      </c>
    </row>
    <row r="5400" spans="1:14">
      <c r="A5400" s="259" t="s">
        <v>11</v>
      </c>
      <c r="B5400" s="259" t="s">
        <v>18</v>
      </c>
      <c r="C5400" s="259" t="s">
        <v>141</v>
      </c>
      <c r="D5400" s="259" t="s">
        <v>220</v>
      </c>
      <c r="E5400" s="259" t="s">
        <v>137</v>
      </c>
      <c r="F5400" s="259" t="s">
        <v>131</v>
      </c>
      <c r="G5400" s="259" t="s">
        <v>221</v>
      </c>
      <c r="H5400" s="306">
        <v>25.462279729999999</v>
      </c>
      <c r="I5400" s="306">
        <v>32.320242020000002</v>
      </c>
      <c r="J5400" s="306">
        <v>9.4778542439999995</v>
      </c>
      <c r="K5400" s="306">
        <v>7.4518975630000002</v>
      </c>
      <c r="L5400" s="306">
        <v>5.5796973540000003</v>
      </c>
      <c r="M5400" s="306">
        <v>5.8522628829999999</v>
      </c>
      <c r="N5400" s="306">
        <v>0</v>
      </c>
    </row>
    <row r="5401" spans="1:14">
      <c r="A5401" s="259" t="s">
        <v>11</v>
      </c>
      <c r="B5401" s="259" t="s">
        <v>18</v>
      </c>
      <c r="C5401" s="259" t="s">
        <v>141</v>
      </c>
      <c r="D5401" s="259" t="s">
        <v>220</v>
      </c>
      <c r="E5401" s="259" t="s">
        <v>136</v>
      </c>
      <c r="F5401" s="259" t="s">
        <v>131</v>
      </c>
      <c r="G5401" s="259" t="s">
        <v>221</v>
      </c>
      <c r="H5401" s="306">
        <v>0</v>
      </c>
      <c r="I5401" s="306">
        <v>0</v>
      </c>
      <c r="J5401" s="306">
        <v>0</v>
      </c>
      <c r="K5401" s="306">
        <v>0</v>
      </c>
      <c r="L5401" s="306">
        <v>0</v>
      </c>
      <c r="M5401" s="306">
        <v>0</v>
      </c>
      <c r="N5401" s="306">
        <v>0</v>
      </c>
    </row>
    <row r="5402" spans="1:14">
      <c r="A5402" s="259" t="s">
        <v>11</v>
      </c>
      <c r="B5402" s="259" t="s">
        <v>19</v>
      </c>
      <c r="C5402" s="259" t="s">
        <v>133</v>
      </c>
      <c r="D5402" s="259" t="s">
        <v>220</v>
      </c>
      <c r="E5402" s="259" t="s">
        <v>48</v>
      </c>
      <c r="F5402" s="259" t="s">
        <v>131</v>
      </c>
      <c r="G5402" s="259" t="s">
        <v>221</v>
      </c>
      <c r="H5402" s="306">
        <v>3.4894529859999999</v>
      </c>
      <c r="I5402" s="306">
        <v>0</v>
      </c>
      <c r="J5402" s="306">
        <v>0</v>
      </c>
      <c r="K5402" s="306">
        <v>0</v>
      </c>
      <c r="L5402" s="306">
        <v>0</v>
      </c>
      <c r="M5402" s="306">
        <v>0</v>
      </c>
      <c r="N5402" s="306">
        <v>0</v>
      </c>
    </row>
    <row r="5403" spans="1:14">
      <c r="A5403" s="259" t="s">
        <v>11</v>
      </c>
      <c r="B5403" s="259" t="s">
        <v>19</v>
      </c>
      <c r="C5403" s="259" t="s">
        <v>133</v>
      </c>
      <c r="D5403" s="259" t="s">
        <v>220</v>
      </c>
      <c r="E5403" s="259" t="s">
        <v>137</v>
      </c>
      <c r="F5403" s="259" t="s">
        <v>131</v>
      </c>
      <c r="G5403" s="259" t="s">
        <v>221</v>
      </c>
      <c r="H5403" s="306">
        <v>24.05660692</v>
      </c>
      <c r="I5403" s="306">
        <v>23.685448480000002</v>
      </c>
      <c r="J5403" s="306">
        <v>20.408082230000002</v>
      </c>
      <c r="K5403" s="306">
        <v>6.1419523079999996</v>
      </c>
      <c r="L5403" s="306">
        <v>10.45540139</v>
      </c>
      <c r="M5403" s="306">
        <v>6.7785071930000003</v>
      </c>
      <c r="N5403" s="306">
        <v>3.125383158</v>
      </c>
    </row>
    <row r="5404" spans="1:14">
      <c r="A5404" s="259" t="s">
        <v>11</v>
      </c>
      <c r="B5404" s="259" t="s">
        <v>19</v>
      </c>
      <c r="C5404" s="259" t="s">
        <v>133</v>
      </c>
      <c r="D5404" s="259" t="s">
        <v>220</v>
      </c>
      <c r="E5404" s="259" t="s">
        <v>136</v>
      </c>
      <c r="F5404" s="259" t="s">
        <v>131</v>
      </c>
      <c r="G5404" s="259" t="s">
        <v>221</v>
      </c>
      <c r="H5404" s="306">
        <v>0</v>
      </c>
      <c r="I5404" s="306">
        <v>0</v>
      </c>
      <c r="J5404" s="306">
        <v>0</v>
      </c>
      <c r="K5404" s="306">
        <v>0</v>
      </c>
      <c r="L5404" s="306">
        <v>0</v>
      </c>
      <c r="M5404" s="306">
        <v>0</v>
      </c>
      <c r="N5404" s="306">
        <v>0</v>
      </c>
    </row>
    <row r="5405" spans="1:14">
      <c r="A5405" s="259" t="s">
        <v>11</v>
      </c>
      <c r="B5405" s="259" t="s">
        <v>19</v>
      </c>
      <c r="C5405" s="259" t="s">
        <v>141</v>
      </c>
      <c r="D5405" s="259" t="s">
        <v>220</v>
      </c>
      <c r="E5405" s="259" t="s">
        <v>48</v>
      </c>
      <c r="F5405" s="259" t="s">
        <v>131</v>
      </c>
      <c r="G5405" s="259" t="s">
        <v>221</v>
      </c>
      <c r="H5405" s="306">
        <v>2.2692700800000001</v>
      </c>
      <c r="I5405" s="306">
        <v>0</v>
      </c>
      <c r="J5405" s="306">
        <v>0</v>
      </c>
      <c r="K5405" s="306">
        <v>0</v>
      </c>
      <c r="L5405" s="306">
        <v>0</v>
      </c>
      <c r="M5405" s="306">
        <v>0</v>
      </c>
      <c r="N5405" s="306">
        <v>0</v>
      </c>
    </row>
    <row r="5406" spans="1:14">
      <c r="A5406" s="259" t="s">
        <v>11</v>
      </c>
      <c r="B5406" s="259" t="s">
        <v>19</v>
      </c>
      <c r="C5406" s="259" t="s">
        <v>141</v>
      </c>
      <c r="D5406" s="259" t="s">
        <v>220</v>
      </c>
      <c r="E5406" s="259" t="s">
        <v>137</v>
      </c>
      <c r="F5406" s="259" t="s">
        <v>131</v>
      </c>
      <c r="G5406" s="259" t="s">
        <v>221</v>
      </c>
      <c r="H5406" s="306">
        <v>3.4575397790000002</v>
      </c>
      <c r="I5406" s="306">
        <v>3.4741787780000002</v>
      </c>
      <c r="J5406" s="306">
        <v>3.4458593209999999</v>
      </c>
      <c r="K5406" s="306">
        <v>0</v>
      </c>
      <c r="L5406" s="306">
        <v>0</v>
      </c>
      <c r="M5406" s="306">
        <v>0</v>
      </c>
      <c r="N5406" s="306">
        <v>0</v>
      </c>
    </row>
    <row r="5407" spans="1:14">
      <c r="A5407" s="259" t="s">
        <v>11</v>
      </c>
      <c r="B5407" s="259" t="s">
        <v>19</v>
      </c>
      <c r="C5407" s="259" t="s">
        <v>141</v>
      </c>
      <c r="D5407" s="259" t="s">
        <v>220</v>
      </c>
      <c r="E5407" s="259" t="s">
        <v>136</v>
      </c>
      <c r="F5407" s="259" t="s">
        <v>131</v>
      </c>
      <c r="G5407" s="259" t="s">
        <v>221</v>
      </c>
      <c r="H5407" s="306">
        <v>0</v>
      </c>
      <c r="I5407" s="306">
        <v>0</v>
      </c>
      <c r="J5407" s="306">
        <v>0</v>
      </c>
      <c r="K5407" s="306">
        <v>0</v>
      </c>
      <c r="L5407" s="306">
        <v>0</v>
      </c>
      <c r="M5407" s="306">
        <v>0</v>
      </c>
      <c r="N5407" s="306">
        <v>0</v>
      </c>
    </row>
    <row r="5408" spans="1:14">
      <c r="A5408" s="259" t="s">
        <v>11</v>
      </c>
      <c r="B5408" s="259" t="s">
        <v>20</v>
      </c>
      <c r="C5408" s="259" t="s">
        <v>133</v>
      </c>
      <c r="D5408" s="259" t="s">
        <v>220</v>
      </c>
      <c r="E5408" s="259" t="s">
        <v>48</v>
      </c>
      <c r="F5408" s="259" t="s">
        <v>131</v>
      </c>
      <c r="G5408" s="259" t="s">
        <v>221</v>
      </c>
      <c r="H5408" s="306">
        <v>0</v>
      </c>
      <c r="I5408" s="306">
        <v>0</v>
      </c>
      <c r="J5408" s="306">
        <v>0</v>
      </c>
      <c r="K5408" s="306">
        <v>0</v>
      </c>
      <c r="L5408" s="306">
        <v>0</v>
      </c>
      <c r="M5408" s="306">
        <v>0</v>
      </c>
      <c r="N5408" s="306">
        <v>0</v>
      </c>
    </row>
    <row r="5409" spans="1:14">
      <c r="A5409" s="259" t="s">
        <v>11</v>
      </c>
      <c r="B5409" s="259" t="s">
        <v>20</v>
      </c>
      <c r="C5409" s="259" t="s">
        <v>133</v>
      </c>
      <c r="D5409" s="259" t="s">
        <v>220</v>
      </c>
      <c r="E5409" s="259" t="s">
        <v>137</v>
      </c>
      <c r="F5409" s="259" t="s">
        <v>131</v>
      </c>
      <c r="G5409" s="259" t="s">
        <v>221</v>
      </c>
      <c r="H5409" s="306">
        <v>14.62497125</v>
      </c>
      <c r="I5409" s="306">
        <v>8.1481107240000004</v>
      </c>
      <c r="J5409" s="306">
        <v>3.5542850279999998</v>
      </c>
      <c r="K5409" s="306">
        <v>6.9428262690000002</v>
      </c>
      <c r="L5409" s="306">
        <v>9.7150304009999999</v>
      </c>
      <c r="M5409" s="306">
        <v>4.2508206240000002</v>
      </c>
      <c r="N5409" s="306">
        <v>0</v>
      </c>
    </row>
    <row r="5410" spans="1:14">
      <c r="A5410" s="259" t="s">
        <v>11</v>
      </c>
      <c r="B5410" s="259" t="s">
        <v>20</v>
      </c>
      <c r="C5410" s="259" t="s">
        <v>133</v>
      </c>
      <c r="D5410" s="259" t="s">
        <v>220</v>
      </c>
      <c r="E5410" s="259" t="s">
        <v>136</v>
      </c>
      <c r="F5410" s="259" t="s">
        <v>131</v>
      </c>
      <c r="G5410" s="259" t="s">
        <v>221</v>
      </c>
      <c r="H5410" s="306">
        <v>0</v>
      </c>
      <c r="I5410" s="306">
        <v>0</v>
      </c>
      <c r="J5410" s="306">
        <v>0</v>
      </c>
      <c r="K5410" s="306">
        <v>0</v>
      </c>
      <c r="L5410" s="306">
        <v>0</v>
      </c>
      <c r="M5410" s="306">
        <v>0</v>
      </c>
      <c r="N5410" s="306">
        <v>0</v>
      </c>
    </row>
    <row r="5411" spans="1:14">
      <c r="A5411" s="259" t="s">
        <v>11</v>
      </c>
      <c r="B5411" s="259" t="s">
        <v>20</v>
      </c>
      <c r="C5411" s="259" t="s">
        <v>141</v>
      </c>
      <c r="D5411" s="259" t="s">
        <v>220</v>
      </c>
      <c r="E5411" s="259" t="s">
        <v>48</v>
      </c>
      <c r="F5411" s="259" t="s">
        <v>131</v>
      </c>
      <c r="G5411" s="259" t="s">
        <v>221</v>
      </c>
      <c r="H5411" s="306">
        <v>0</v>
      </c>
      <c r="I5411" s="306">
        <v>0</v>
      </c>
      <c r="J5411" s="306">
        <v>0</v>
      </c>
      <c r="K5411" s="306">
        <v>0</v>
      </c>
      <c r="L5411" s="306">
        <v>0</v>
      </c>
      <c r="M5411" s="306">
        <v>0</v>
      </c>
      <c r="N5411" s="306">
        <v>0</v>
      </c>
    </row>
    <row r="5412" spans="1:14">
      <c r="A5412" s="259" t="s">
        <v>11</v>
      </c>
      <c r="B5412" s="259" t="s">
        <v>20</v>
      </c>
      <c r="C5412" s="259" t="s">
        <v>141</v>
      </c>
      <c r="D5412" s="259" t="s">
        <v>220</v>
      </c>
      <c r="E5412" s="259" t="s">
        <v>137</v>
      </c>
      <c r="F5412" s="259" t="s">
        <v>131</v>
      </c>
      <c r="G5412" s="259" t="s">
        <v>221</v>
      </c>
      <c r="H5412" s="306">
        <v>1.492521912</v>
      </c>
      <c r="I5412" s="306">
        <v>2.6662131219999998</v>
      </c>
      <c r="J5412" s="306">
        <v>0</v>
      </c>
      <c r="K5412" s="306">
        <v>0</v>
      </c>
      <c r="L5412" s="306">
        <v>0</v>
      </c>
      <c r="M5412" s="306">
        <v>0</v>
      </c>
      <c r="N5412" s="306">
        <v>0</v>
      </c>
    </row>
    <row r="5413" spans="1:14">
      <c r="A5413" s="259" t="s">
        <v>11</v>
      </c>
      <c r="B5413" s="259" t="s">
        <v>20</v>
      </c>
      <c r="C5413" s="259" t="s">
        <v>141</v>
      </c>
      <c r="D5413" s="259" t="s">
        <v>220</v>
      </c>
      <c r="E5413" s="259" t="s">
        <v>136</v>
      </c>
      <c r="F5413" s="259" t="s">
        <v>131</v>
      </c>
      <c r="G5413" s="259" t="s">
        <v>221</v>
      </c>
      <c r="H5413" s="306">
        <v>0</v>
      </c>
      <c r="I5413" s="306">
        <v>0</v>
      </c>
      <c r="J5413" s="306">
        <v>0</v>
      </c>
      <c r="K5413" s="306">
        <v>0</v>
      </c>
      <c r="L5413" s="306">
        <v>0</v>
      </c>
      <c r="M5413" s="306">
        <v>0</v>
      </c>
      <c r="N5413" s="306">
        <v>0</v>
      </c>
    </row>
    <row r="5414" spans="1:14">
      <c r="A5414" s="259" t="s">
        <v>11</v>
      </c>
      <c r="B5414" s="259" t="s">
        <v>21</v>
      </c>
      <c r="C5414" s="259" t="s">
        <v>133</v>
      </c>
      <c r="D5414" s="259" t="s">
        <v>220</v>
      </c>
      <c r="E5414" s="259" t="s">
        <v>48</v>
      </c>
      <c r="F5414" s="259" t="s">
        <v>131</v>
      </c>
      <c r="G5414" s="259" t="s">
        <v>221</v>
      </c>
      <c r="H5414" s="306">
        <v>0</v>
      </c>
      <c r="I5414" s="306">
        <v>0</v>
      </c>
      <c r="J5414" s="306">
        <v>0</v>
      </c>
      <c r="K5414" s="306">
        <v>0</v>
      </c>
      <c r="L5414" s="306">
        <v>0</v>
      </c>
      <c r="M5414" s="306">
        <v>0</v>
      </c>
      <c r="N5414" s="306">
        <v>0</v>
      </c>
    </row>
    <row r="5415" spans="1:14">
      <c r="A5415" s="259" t="s">
        <v>11</v>
      </c>
      <c r="B5415" s="259" t="s">
        <v>21</v>
      </c>
      <c r="C5415" s="259" t="s">
        <v>133</v>
      </c>
      <c r="D5415" s="259" t="s">
        <v>220</v>
      </c>
      <c r="E5415" s="259" t="s">
        <v>137</v>
      </c>
      <c r="F5415" s="259" t="s">
        <v>131</v>
      </c>
      <c r="G5415" s="259" t="s">
        <v>221</v>
      </c>
      <c r="H5415" s="306">
        <v>50.841187349999998</v>
      </c>
      <c r="I5415" s="306">
        <v>54.185435740000003</v>
      </c>
      <c r="J5415" s="306">
        <v>57.578196980000001</v>
      </c>
      <c r="K5415" s="306">
        <v>58.522322979999998</v>
      </c>
      <c r="L5415" s="306">
        <v>70.26641472</v>
      </c>
      <c r="M5415" s="306">
        <v>43.067979719999997</v>
      </c>
      <c r="N5415" s="306">
        <v>16.12544303</v>
      </c>
    </row>
    <row r="5416" spans="1:14">
      <c r="A5416" s="259" t="s">
        <v>11</v>
      </c>
      <c r="B5416" s="259" t="s">
        <v>21</v>
      </c>
      <c r="C5416" s="259" t="s">
        <v>133</v>
      </c>
      <c r="D5416" s="259" t="s">
        <v>220</v>
      </c>
      <c r="E5416" s="259" t="s">
        <v>136</v>
      </c>
      <c r="F5416" s="259" t="s">
        <v>131</v>
      </c>
      <c r="G5416" s="259" t="s">
        <v>221</v>
      </c>
      <c r="H5416" s="306">
        <v>0</v>
      </c>
      <c r="I5416" s="306">
        <v>0</v>
      </c>
      <c r="J5416" s="306">
        <v>0</v>
      </c>
      <c r="K5416" s="306">
        <v>0</v>
      </c>
      <c r="L5416" s="306">
        <v>0</v>
      </c>
      <c r="M5416" s="306">
        <v>0</v>
      </c>
      <c r="N5416" s="306">
        <v>0</v>
      </c>
    </row>
    <row r="5417" spans="1:14">
      <c r="A5417" s="259" t="s">
        <v>11</v>
      </c>
      <c r="B5417" s="259" t="s">
        <v>21</v>
      </c>
      <c r="C5417" s="259" t="s">
        <v>141</v>
      </c>
      <c r="D5417" s="259" t="s">
        <v>220</v>
      </c>
      <c r="E5417" s="259" t="s">
        <v>48</v>
      </c>
      <c r="F5417" s="259" t="s">
        <v>131</v>
      </c>
      <c r="G5417" s="259" t="s">
        <v>221</v>
      </c>
      <c r="H5417" s="306">
        <v>0</v>
      </c>
      <c r="I5417" s="306">
        <v>0</v>
      </c>
      <c r="J5417" s="306">
        <v>0</v>
      </c>
      <c r="K5417" s="306">
        <v>0</v>
      </c>
      <c r="L5417" s="306">
        <v>0</v>
      </c>
      <c r="M5417" s="306">
        <v>0</v>
      </c>
      <c r="N5417" s="306">
        <v>0</v>
      </c>
    </row>
    <row r="5418" spans="1:14">
      <c r="A5418" s="259" t="s">
        <v>11</v>
      </c>
      <c r="B5418" s="259" t="s">
        <v>21</v>
      </c>
      <c r="C5418" s="259" t="s">
        <v>141</v>
      </c>
      <c r="D5418" s="259" t="s">
        <v>220</v>
      </c>
      <c r="E5418" s="259" t="s">
        <v>137</v>
      </c>
      <c r="F5418" s="259" t="s">
        <v>131</v>
      </c>
      <c r="G5418" s="259" t="s">
        <v>221</v>
      </c>
      <c r="H5418" s="306">
        <v>11.48177791</v>
      </c>
      <c r="I5418" s="306">
        <v>12.744891259999999</v>
      </c>
      <c r="J5418" s="306">
        <v>11.84248184</v>
      </c>
      <c r="K5418" s="306">
        <v>7.1118300879999996</v>
      </c>
      <c r="L5418" s="306">
        <v>12.2638055</v>
      </c>
      <c r="M5418" s="306">
        <v>10.649644309999999</v>
      </c>
      <c r="N5418" s="306">
        <v>0.38303057099999999</v>
      </c>
    </row>
    <row r="5419" spans="1:14">
      <c r="A5419" s="259" t="s">
        <v>11</v>
      </c>
      <c r="B5419" s="259" t="s">
        <v>21</v>
      </c>
      <c r="C5419" s="259" t="s">
        <v>141</v>
      </c>
      <c r="D5419" s="259" t="s">
        <v>220</v>
      </c>
      <c r="E5419" s="259" t="s">
        <v>136</v>
      </c>
      <c r="F5419" s="259" t="s">
        <v>131</v>
      </c>
      <c r="G5419" s="259" t="s">
        <v>221</v>
      </c>
      <c r="H5419" s="306">
        <v>0</v>
      </c>
      <c r="I5419" s="306">
        <v>0</v>
      </c>
      <c r="J5419" s="306">
        <v>0</v>
      </c>
      <c r="K5419" s="306">
        <v>0</v>
      </c>
      <c r="L5419" s="306">
        <v>0</v>
      </c>
      <c r="M5419" s="306">
        <v>0</v>
      </c>
      <c r="N5419" s="306">
        <v>0</v>
      </c>
    </row>
    <row r="5420" spans="1:14">
      <c r="A5420" s="259" t="s">
        <v>11</v>
      </c>
      <c r="B5420" s="259" t="s">
        <v>22</v>
      </c>
      <c r="C5420" s="259" t="s">
        <v>133</v>
      </c>
      <c r="D5420" s="259" t="s">
        <v>220</v>
      </c>
      <c r="E5420" s="259" t="s">
        <v>48</v>
      </c>
      <c r="F5420" s="259" t="s">
        <v>131</v>
      </c>
      <c r="G5420" s="259" t="s">
        <v>221</v>
      </c>
      <c r="H5420" s="306">
        <v>0</v>
      </c>
      <c r="I5420" s="306">
        <v>0</v>
      </c>
      <c r="J5420" s="306">
        <v>0</v>
      </c>
      <c r="K5420" s="306">
        <v>0</v>
      </c>
      <c r="L5420" s="306">
        <v>0</v>
      </c>
      <c r="M5420" s="306">
        <v>0</v>
      </c>
      <c r="N5420" s="306">
        <v>0</v>
      </c>
    </row>
    <row r="5421" spans="1:14">
      <c r="A5421" s="259" t="s">
        <v>11</v>
      </c>
      <c r="B5421" s="259" t="s">
        <v>22</v>
      </c>
      <c r="C5421" s="259" t="s">
        <v>133</v>
      </c>
      <c r="D5421" s="259" t="s">
        <v>220</v>
      </c>
      <c r="E5421" s="259" t="s">
        <v>137</v>
      </c>
      <c r="F5421" s="259" t="s">
        <v>131</v>
      </c>
      <c r="G5421" s="259" t="s">
        <v>221</v>
      </c>
      <c r="H5421" s="306">
        <v>83.82248525</v>
      </c>
      <c r="I5421" s="306">
        <v>90.618981989999995</v>
      </c>
      <c r="J5421" s="306">
        <v>65.403989480000007</v>
      </c>
      <c r="K5421" s="306">
        <v>73.2194492</v>
      </c>
      <c r="L5421" s="306">
        <v>89.504608039999994</v>
      </c>
      <c r="M5421" s="306">
        <v>41.715927280000002</v>
      </c>
      <c r="N5421" s="306">
        <v>56.341404519999998</v>
      </c>
    </row>
    <row r="5422" spans="1:14">
      <c r="A5422" s="259" t="s">
        <v>11</v>
      </c>
      <c r="B5422" s="259" t="s">
        <v>22</v>
      </c>
      <c r="C5422" s="259" t="s">
        <v>133</v>
      </c>
      <c r="D5422" s="259" t="s">
        <v>220</v>
      </c>
      <c r="E5422" s="259" t="s">
        <v>136</v>
      </c>
      <c r="F5422" s="259" t="s">
        <v>131</v>
      </c>
      <c r="G5422" s="259" t="s">
        <v>221</v>
      </c>
      <c r="H5422" s="306">
        <v>0</v>
      </c>
      <c r="I5422" s="306">
        <v>0</v>
      </c>
      <c r="J5422" s="306">
        <v>0</v>
      </c>
      <c r="K5422" s="306">
        <v>0</v>
      </c>
      <c r="L5422" s="306">
        <v>0</v>
      </c>
      <c r="M5422" s="306">
        <v>0</v>
      </c>
      <c r="N5422" s="306">
        <v>0</v>
      </c>
    </row>
    <row r="5423" spans="1:14">
      <c r="A5423" s="259" t="s">
        <v>11</v>
      </c>
      <c r="B5423" s="259" t="s">
        <v>22</v>
      </c>
      <c r="C5423" s="259" t="s">
        <v>141</v>
      </c>
      <c r="D5423" s="259" t="s">
        <v>220</v>
      </c>
      <c r="E5423" s="259" t="s">
        <v>48</v>
      </c>
      <c r="F5423" s="259" t="s">
        <v>131</v>
      </c>
      <c r="G5423" s="259" t="s">
        <v>221</v>
      </c>
      <c r="H5423" s="306">
        <v>0</v>
      </c>
      <c r="I5423" s="306">
        <v>0</v>
      </c>
      <c r="J5423" s="306">
        <v>0</v>
      </c>
      <c r="K5423" s="306">
        <v>0</v>
      </c>
      <c r="L5423" s="306">
        <v>0</v>
      </c>
      <c r="M5423" s="306">
        <v>0</v>
      </c>
      <c r="N5423" s="306">
        <v>0</v>
      </c>
    </row>
    <row r="5424" spans="1:14">
      <c r="A5424" s="259" t="s">
        <v>11</v>
      </c>
      <c r="B5424" s="259" t="s">
        <v>22</v>
      </c>
      <c r="C5424" s="259" t="s">
        <v>141</v>
      </c>
      <c r="D5424" s="259" t="s">
        <v>220</v>
      </c>
      <c r="E5424" s="259" t="s">
        <v>137</v>
      </c>
      <c r="F5424" s="259" t="s">
        <v>131</v>
      </c>
      <c r="G5424" s="259" t="s">
        <v>221</v>
      </c>
      <c r="H5424" s="306">
        <v>17.97472805</v>
      </c>
      <c r="I5424" s="306">
        <v>22.806746709999999</v>
      </c>
      <c r="J5424" s="306">
        <v>16.26674504</v>
      </c>
      <c r="K5424" s="306">
        <v>17.222192419999999</v>
      </c>
      <c r="L5424" s="306">
        <v>16.042660309999999</v>
      </c>
      <c r="M5424" s="306">
        <v>3.21521758</v>
      </c>
      <c r="N5424" s="306">
        <v>14.223081880000001</v>
      </c>
    </row>
    <row r="5425" spans="1:14">
      <c r="A5425" s="259" t="s">
        <v>11</v>
      </c>
      <c r="B5425" s="259" t="s">
        <v>22</v>
      </c>
      <c r="C5425" s="259" t="s">
        <v>141</v>
      </c>
      <c r="D5425" s="259" t="s">
        <v>220</v>
      </c>
      <c r="E5425" s="259" t="s">
        <v>136</v>
      </c>
      <c r="F5425" s="259" t="s">
        <v>131</v>
      </c>
      <c r="G5425" s="259" t="s">
        <v>221</v>
      </c>
      <c r="H5425" s="306">
        <v>0</v>
      </c>
      <c r="I5425" s="306">
        <v>0</v>
      </c>
      <c r="J5425" s="306">
        <v>0</v>
      </c>
      <c r="K5425" s="306">
        <v>0</v>
      </c>
      <c r="L5425" s="306">
        <v>0</v>
      </c>
      <c r="M5425" s="306">
        <v>0</v>
      </c>
      <c r="N5425" s="306">
        <v>0</v>
      </c>
    </row>
    <row r="5426" spans="1:14">
      <c r="A5426" s="259" t="s">
        <v>11</v>
      </c>
      <c r="B5426" s="259" t="s">
        <v>23</v>
      </c>
      <c r="C5426" s="259" t="s">
        <v>133</v>
      </c>
      <c r="D5426" s="259" t="s">
        <v>220</v>
      </c>
      <c r="E5426" s="259" t="s">
        <v>48</v>
      </c>
      <c r="F5426" s="259" t="s">
        <v>131</v>
      </c>
      <c r="G5426" s="259" t="s">
        <v>221</v>
      </c>
      <c r="H5426" s="306">
        <v>6.5670949370000002</v>
      </c>
      <c r="I5426" s="306">
        <v>0</v>
      </c>
      <c r="J5426" s="306">
        <v>0</v>
      </c>
      <c r="K5426" s="306">
        <v>0</v>
      </c>
      <c r="L5426" s="306">
        <v>0</v>
      </c>
      <c r="M5426" s="306">
        <v>0</v>
      </c>
      <c r="N5426" s="306">
        <v>0</v>
      </c>
    </row>
    <row r="5427" spans="1:14">
      <c r="A5427" s="259" t="s">
        <v>11</v>
      </c>
      <c r="B5427" s="259" t="s">
        <v>23</v>
      </c>
      <c r="C5427" s="259" t="s">
        <v>133</v>
      </c>
      <c r="D5427" s="259" t="s">
        <v>220</v>
      </c>
      <c r="E5427" s="259" t="s">
        <v>137</v>
      </c>
      <c r="F5427" s="259" t="s">
        <v>131</v>
      </c>
      <c r="G5427" s="259" t="s">
        <v>221</v>
      </c>
      <c r="H5427" s="306">
        <v>13.003598869999999</v>
      </c>
      <c r="I5427" s="306">
        <v>18.079823579999999</v>
      </c>
      <c r="J5427" s="306">
        <v>13.35839438</v>
      </c>
      <c r="K5427" s="306">
        <v>17.669704960000001</v>
      </c>
      <c r="L5427" s="306">
        <v>27.860402539999999</v>
      </c>
      <c r="M5427" s="306">
        <v>12.80300986</v>
      </c>
      <c r="N5427" s="306">
        <v>17.89392187</v>
      </c>
    </row>
    <row r="5428" spans="1:14">
      <c r="A5428" s="259" t="s">
        <v>11</v>
      </c>
      <c r="B5428" s="259" t="s">
        <v>23</v>
      </c>
      <c r="C5428" s="259" t="s">
        <v>133</v>
      </c>
      <c r="D5428" s="259" t="s">
        <v>220</v>
      </c>
      <c r="E5428" s="259" t="s">
        <v>136</v>
      </c>
      <c r="F5428" s="259" t="s">
        <v>131</v>
      </c>
      <c r="G5428" s="259" t="s">
        <v>221</v>
      </c>
      <c r="H5428" s="306">
        <v>0</v>
      </c>
      <c r="I5428" s="306">
        <v>0</v>
      </c>
      <c r="J5428" s="306">
        <v>0</v>
      </c>
      <c r="K5428" s="306">
        <v>0</v>
      </c>
      <c r="L5428" s="306">
        <v>0</v>
      </c>
      <c r="M5428" s="306">
        <v>0</v>
      </c>
      <c r="N5428" s="306">
        <v>0</v>
      </c>
    </row>
    <row r="5429" spans="1:14">
      <c r="A5429" s="259" t="s">
        <v>11</v>
      </c>
      <c r="B5429" s="259" t="s">
        <v>23</v>
      </c>
      <c r="C5429" s="259" t="s">
        <v>141</v>
      </c>
      <c r="D5429" s="259" t="s">
        <v>220</v>
      </c>
      <c r="E5429" s="259" t="s">
        <v>48</v>
      </c>
      <c r="F5429" s="259" t="s">
        <v>131</v>
      </c>
      <c r="G5429" s="259" t="s">
        <v>221</v>
      </c>
      <c r="H5429" s="306">
        <v>6.5670949370000002</v>
      </c>
      <c r="I5429" s="306">
        <v>0</v>
      </c>
      <c r="J5429" s="306">
        <v>0</v>
      </c>
      <c r="K5429" s="306">
        <v>0</v>
      </c>
      <c r="L5429" s="306">
        <v>0</v>
      </c>
      <c r="M5429" s="306">
        <v>0</v>
      </c>
      <c r="N5429" s="306">
        <v>0</v>
      </c>
    </row>
    <row r="5430" spans="1:14">
      <c r="A5430" s="259" t="s">
        <v>11</v>
      </c>
      <c r="B5430" s="259" t="s">
        <v>23</v>
      </c>
      <c r="C5430" s="259" t="s">
        <v>141</v>
      </c>
      <c r="D5430" s="259" t="s">
        <v>220</v>
      </c>
      <c r="E5430" s="259" t="s">
        <v>137</v>
      </c>
      <c r="F5430" s="259" t="s">
        <v>131</v>
      </c>
      <c r="G5430" s="259" t="s">
        <v>221</v>
      </c>
      <c r="H5430" s="306">
        <v>0</v>
      </c>
      <c r="I5430" s="306">
        <v>1.634562074</v>
      </c>
      <c r="J5430" s="306">
        <v>0.376459875</v>
      </c>
      <c r="K5430" s="306">
        <v>0.37605249899999998</v>
      </c>
      <c r="L5430" s="306">
        <v>2.4532977100000002</v>
      </c>
      <c r="M5430" s="306">
        <v>0</v>
      </c>
      <c r="N5430" s="306">
        <v>0</v>
      </c>
    </row>
    <row r="5431" spans="1:14">
      <c r="A5431" s="259" t="s">
        <v>11</v>
      </c>
      <c r="B5431" s="259" t="s">
        <v>23</v>
      </c>
      <c r="C5431" s="259" t="s">
        <v>141</v>
      </c>
      <c r="D5431" s="259" t="s">
        <v>220</v>
      </c>
      <c r="E5431" s="259" t="s">
        <v>136</v>
      </c>
      <c r="F5431" s="259" t="s">
        <v>131</v>
      </c>
      <c r="G5431" s="259" t="s">
        <v>221</v>
      </c>
      <c r="H5431" s="306">
        <v>0</v>
      </c>
      <c r="I5431" s="306">
        <v>0</v>
      </c>
      <c r="J5431" s="306">
        <v>0</v>
      </c>
      <c r="K5431" s="306">
        <v>0</v>
      </c>
      <c r="L5431" s="306">
        <v>0</v>
      </c>
      <c r="M5431" s="306">
        <v>0</v>
      </c>
      <c r="N5431" s="306">
        <v>0</v>
      </c>
    </row>
    <row r="5432" spans="1:14">
      <c r="A5432" s="259" t="s">
        <v>11</v>
      </c>
      <c r="B5432" s="259" t="s">
        <v>24</v>
      </c>
      <c r="C5432" s="259" t="s">
        <v>133</v>
      </c>
      <c r="D5432" s="259" t="s">
        <v>220</v>
      </c>
      <c r="E5432" s="259" t="s">
        <v>48</v>
      </c>
      <c r="F5432" s="259" t="s">
        <v>131</v>
      </c>
      <c r="G5432" s="259" t="s">
        <v>221</v>
      </c>
      <c r="H5432" s="306">
        <v>0</v>
      </c>
      <c r="I5432" s="306">
        <v>0</v>
      </c>
      <c r="J5432" s="306">
        <v>0</v>
      </c>
      <c r="K5432" s="306">
        <v>0</v>
      </c>
      <c r="L5432" s="306">
        <v>0</v>
      </c>
      <c r="M5432" s="306">
        <v>0</v>
      </c>
      <c r="N5432" s="306">
        <v>0</v>
      </c>
    </row>
    <row r="5433" spans="1:14">
      <c r="A5433" s="259" t="s">
        <v>11</v>
      </c>
      <c r="B5433" s="259" t="s">
        <v>24</v>
      </c>
      <c r="C5433" s="259" t="s">
        <v>133</v>
      </c>
      <c r="D5433" s="259" t="s">
        <v>220</v>
      </c>
      <c r="E5433" s="259" t="s">
        <v>137</v>
      </c>
      <c r="F5433" s="259" t="s">
        <v>131</v>
      </c>
      <c r="G5433" s="259" t="s">
        <v>221</v>
      </c>
      <c r="H5433" s="306">
        <v>155.87292909999999</v>
      </c>
      <c r="I5433" s="306">
        <v>147.1504429</v>
      </c>
      <c r="J5433" s="306">
        <v>130.15032339999999</v>
      </c>
      <c r="K5433" s="306">
        <v>82.663215750000006</v>
      </c>
      <c r="L5433" s="306">
        <v>127.4960758</v>
      </c>
      <c r="M5433" s="306">
        <v>111.3207372</v>
      </c>
      <c r="N5433" s="306">
        <v>54.181911040000003</v>
      </c>
    </row>
    <row r="5434" spans="1:14">
      <c r="A5434" s="259" t="s">
        <v>11</v>
      </c>
      <c r="B5434" s="259" t="s">
        <v>24</v>
      </c>
      <c r="C5434" s="259" t="s">
        <v>133</v>
      </c>
      <c r="D5434" s="259" t="s">
        <v>220</v>
      </c>
      <c r="E5434" s="259" t="s">
        <v>136</v>
      </c>
      <c r="F5434" s="259" t="s">
        <v>131</v>
      </c>
      <c r="G5434" s="259" t="s">
        <v>221</v>
      </c>
      <c r="H5434" s="306">
        <v>0</v>
      </c>
      <c r="I5434" s="306">
        <v>0</v>
      </c>
      <c r="J5434" s="306">
        <v>0</v>
      </c>
      <c r="K5434" s="306">
        <v>0</v>
      </c>
      <c r="L5434" s="306">
        <v>0</v>
      </c>
      <c r="M5434" s="306">
        <v>0</v>
      </c>
      <c r="N5434" s="306">
        <v>0</v>
      </c>
    </row>
    <row r="5435" spans="1:14">
      <c r="A5435" s="259" t="s">
        <v>11</v>
      </c>
      <c r="B5435" s="259" t="s">
        <v>24</v>
      </c>
      <c r="C5435" s="259" t="s">
        <v>141</v>
      </c>
      <c r="D5435" s="259" t="s">
        <v>220</v>
      </c>
      <c r="E5435" s="259" t="s">
        <v>48</v>
      </c>
      <c r="F5435" s="259" t="s">
        <v>131</v>
      </c>
      <c r="G5435" s="259" t="s">
        <v>221</v>
      </c>
      <c r="H5435" s="306">
        <v>0</v>
      </c>
      <c r="I5435" s="306">
        <v>0</v>
      </c>
      <c r="J5435" s="306">
        <v>0</v>
      </c>
      <c r="K5435" s="306">
        <v>0</v>
      </c>
      <c r="L5435" s="306">
        <v>0</v>
      </c>
      <c r="M5435" s="306">
        <v>0</v>
      </c>
      <c r="N5435" s="306">
        <v>0</v>
      </c>
    </row>
    <row r="5436" spans="1:14">
      <c r="A5436" s="259" t="s">
        <v>11</v>
      </c>
      <c r="B5436" s="259" t="s">
        <v>24</v>
      </c>
      <c r="C5436" s="259" t="s">
        <v>141</v>
      </c>
      <c r="D5436" s="259" t="s">
        <v>220</v>
      </c>
      <c r="E5436" s="259" t="s">
        <v>137</v>
      </c>
      <c r="F5436" s="259" t="s">
        <v>131</v>
      </c>
      <c r="G5436" s="259" t="s">
        <v>221</v>
      </c>
      <c r="H5436" s="306">
        <v>59.047051400000001</v>
      </c>
      <c r="I5436" s="306">
        <v>57.724097819999997</v>
      </c>
      <c r="J5436" s="306">
        <v>50.601609590000002</v>
      </c>
      <c r="K5436" s="306">
        <v>17.00086473</v>
      </c>
      <c r="L5436" s="306">
        <v>31.804711309999998</v>
      </c>
      <c r="M5436" s="306">
        <v>35.683406720000001</v>
      </c>
      <c r="N5436" s="306">
        <v>13.075838750000001</v>
      </c>
    </row>
    <row r="5437" spans="1:14">
      <c r="A5437" s="259" t="s">
        <v>11</v>
      </c>
      <c r="B5437" s="259" t="s">
        <v>24</v>
      </c>
      <c r="C5437" s="259" t="s">
        <v>141</v>
      </c>
      <c r="D5437" s="259" t="s">
        <v>220</v>
      </c>
      <c r="E5437" s="259" t="s">
        <v>136</v>
      </c>
      <c r="F5437" s="259" t="s">
        <v>131</v>
      </c>
      <c r="G5437" s="259" t="s">
        <v>221</v>
      </c>
      <c r="H5437" s="306">
        <v>0</v>
      </c>
      <c r="I5437" s="306">
        <v>0</v>
      </c>
      <c r="J5437" s="306">
        <v>0</v>
      </c>
      <c r="K5437" s="306">
        <v>0</v>
      </c>
      <c r="L5437" s="306">
        <v>0</v>
      </c>
      <c r="M5437" s="306">
        <v>0</v>
      </c>
      <c r="N5437" s="306">
        <v>0</v>
      </c>
    </row>
    <row r="5438" spans="1:14">
      <c r="A5438" s="259" t="s">
        <v>11</v>
      </c>
      <c r="B5438" s="259" t="s">
        <v>25</v>
      </c>
      <c r="C5438" s="259" t="s">
        <v>133</v>
      </c>
      <c r="D5438" s="259" t="s">
        <v>220</v>
      </c>
      <c r="E5438" s="259" t="s">
        <v>48</v>
      </c>
      <c r="F5438" s="259" t="s">
        <v>131</v>
      </c>
      <c r="G5438" s="259" t="s">
        <v>221</v>
      </c>
      <c r="H5438" s="306">
        <v>0</v>
      </c>
      <c r="I5438" s="306">
        <v>0</v>
      </c>
      <c r="J5438" s="306">
        <v>0</v>
      </c>
      <c r="K5438" s="306">
        <v>0</v>
      </c>
      <c r="L5438" s="306">
        <v>0</v>
      </c>
      <c r="M5438" s="306">
        <v>0</v>
      </c>
      <c r="N5438" s="306">
        <v>0</v>
      </c>
    </row>
    <row r="5439" spans="1:14">
      <c r="A5439" s="259" t="s">
        <v>11</v>
      </c>
      <c r="B5439" s="259" t="s">
        <v>25</v>
      </c>
      <c r="C5439" s="259" t="s">
        <v>133</v>
      </c>
      <c r="D5439" s="259" t="s">
        <v>220</v>
      </c>
      <c r="E5439" s="259" t="s">
        <v>137</v>
      </c>
      <c r="F5439" s="259" t="s">
        <v>131</v>
      </c>
      <c r="G5439" s="259" t="s">
        <v>221</v>
      </c>
      <c r="H5439" s="306">
        <v>329.68029899999999</v>
      </c>
      <c r="I5439" s="306">
        <v>211.4249221</v>
      </c>
      <c r="J5439" s="306">
        <v>161.47244749999999</v>
      </c>
      <c r="K5439" s="306">
        <v>147.60589730000001</v>
      </c>
      <c r="L5439" s="306">
        <v>144.72207689999999</v>
      </c>
      <c r="M5439" s="306">
        <v>121.13817589999999</v>
      </c>
      <c r="N5439" s="306">
        <v>0</v>
      </c>
    </row>
    <row r="5440" spans="1:14">
      <c r="A5440" s="259" t="s">
        <v>11</v>
      </c>
      <c r="B5440" s="259" t="s">
        <v>25</v>
      </c>
      <c r="C5440" s="259" t="s">
        <v>133</v>
      </c>
      <c r="D5440" s="259" t="s">
        <v>220</v>
      </c>
      <c r="E5440" s="259" t="s">
        <v>136</v>
      </c>
      <c r="F5440" s="259" t="s">
        <v>131</v>
      </c>
      <c r="G5440" s="259" t="s">
        <v>221</v>
      </c>
      <c r="H5440" s="306">
        <v>0.37290965100000001</v>
      </c>
      <c r="I5440" s="306">
        <v>0</v>
      </c>
      <c r="J5440" s="306">
        <v>0</v>
      </c>
      <c r="K5440" s="306">
        <v>0</v>
      </c>
      <c r="L5440" s="306">
        <v>0</v>
      </c>
      <c r="M5440" s="306">
        <v>0</v>
      </c>
      <c r="N5440" s="306">
        <v>0</v>
      </c>
    </row>
    <row r="5441" spans="1:14">
      <c r="A5441" s="259" t="s">
        <v>11</v>
      </c>
      <c r="B5441" s="259" t="s">
        <v>25</v>
      </c>
      <c r="C5441" s="259" t="s">
        <v>141</v>
      </c>
      <c r="D5441" s="259" t="s">
        <v>220</v>
      </c>
      <c r="E5441" s="259" t="s">
        <v>48</v>
      </c>
      <c r="F5441" s="259" t="s">
        <v>131</v>
      </c>
      <c r="G5441" s="259" t="s">
        <v>221</v>
      </c>
      <c r="H5441" s="306">
        <v>0</v>
      </c>
      <c r="I5441" s="306">
        <v>0</v>
      </c>
      <c r="J5441" s="306">
        <v>0</v>
      </c>
      <c r="K5441" s="306">
        <v>0</v>
      </c>
      <c r="L5441" s="306">
        <v>0</v>
      </c>
      <c r="M5441" s="306">
        <v>0</v>
      </c>
      <c r="N5441" s="306">
        <v>0</v>
      </c>
    </row>
    <row r="5442" spans="1:14">
      <c r="A5442" s="259" t="s">
        <v>11</v>
      </c>
      <c r="B5442" s="259" t="s">
        <v>25</v>
      </c>
      <c r="C5442" s="259" t="s">
        <v>141</v>
      </c>
      <c r="D5442" s="259" t="s">
        <v>220</v>
      </c>
      <c r="E5442" s="259" t="s">
        <v>137</v>
      </c>
      <c r="F5442" s="259" t="s">
        <v>131</v>
      </c>
      <c r="G5442" s="259" t="s">
        <v>221</v>
      </c>
      <c r="H5442" s="306">
        <v>89.977959990000002</v>
      </c>
      <c r="I5442" s="306">
        <v>71.016869</v>
      </c>
      <c r="J5442" s="306">
        <v>50.720814249999997</v>
      </c>
      <c r="K5442" s="306">
        <v>46.491495550000003</v>
      </c>
      <c r="L5442" s="306">
        <v>38.359789499999998</v>
      </c>
      <c r="M5442" s="306">
        <v>38.364958430000001</v>
      </c>
      <c r="N5442" s="306">
        <v>0</v>
      </c>
    </row>
    <row r="5443" spans="1:14">
      <c r="A5443" s="259" t="s">
        <v>11</v>
      </c>
      <c r="B5443" s="259" t="s">
        <v>25</v>
      </c>
      <c r="C5443" s="259" t="s">
        <v>141</v>
      </c>
      <c r="D5443" s="259" t="s">
        <v>220</v>
      </c>
      <c r="E5443" s="259" t="s">
        <v>136</v>
      </c>
      <c r="F5443" s="259" t="s">
        <v>131</v>
      </c>
      <c r="G5443" s="259" t="s">
        <v>221</v>
      </c>
      <c r="H5443" s="306">
        <v>0.37290965100000001</v>
      </c>
      <c r="I5443" s="306">
        <v>0</v>
      </c>
      <c r="J5443" s="306">
        <v>0</v>
      </c>
      <c r="K5443" s="306">
        <v>0</v>
      </c>
      <c r="L5443" s="306">
        <v>0</v>
      </c>
      <c r="M5443" s="306">
        <v>0</v>
      </c>
      <c r="N5443" s="306">
        <v>0</v>
      </c>
    </row>
    <row r="5444" spans="1:14">
      <c r="A5444" s="259" t="s">
        <v>11</v>
      </c>
      <c r="B5444" s="259" t="s">
        <v>26</v>
      </c>
      <c r="C5444" s="259" t="s">
        <v>133</v>
      </c>
      <c r="D5444" s="259" t="s">
        <v>220</v>
      </c>
      <c r="E5444" s="259" t="s">
        <v>48</v>
      </c>
      <c r="F5444" s="259" t="s">
        <v>131</v>
      </c>
      <c r="G5444" s="259" t="s">
        <v>221</v>
      </c>
      <c r="H5444" s="306">
        <v>0</v>
      </c>
      <c r="I5444" s="306">
        <v>0</v>
      </c>
      <c r="J5444" s="306">
        <v>0</v>
      </c>
      <c r="K5444" s="306">
        <v>0</v>
      </c>
      <c r="L5444" s="306">
        <v>0</v>
      </c>
      <c r="M5444" s="306">
        <v>0</v>
      </c>
      <c r="N5444" s="306">
        <v>0</v>
      </c>
    </row>
    <row r="5445" spans="1:14">
      <c r="A5445" s="259" t="s">
        <v>11</v>
      </c>
      <c r="B5445" s="259" t="s">
        <v>26</v>
      </c>
      <c r="C5445" s="259" t="s">
        <v>133</v>
      </c>
      <c r="D5445" s="259" t="s">
        <v>220</v>
      </c>
      <c r="E5445" s="259" t="s">
        <v>137</v>
      </c>
      <c r="F5445" s="259" t="s">
        <v>131</v>
      </c>
      <c r="G5445" s="259" t="s">
        <v>221</v>
      </c>
      <c r="H5445" s="306">
        <v>43.954998260000004</v>
      </c>
      <c r="I5445" s="306">
        <v>42.576476159999999</v>
      </c>
      <c r="J5445" s="306">
        <v>31.204179180000001</v>
      </c>
      <c r="K5445" s="306">
        <v>34.220762010000001</v>
      </c>
      <c r="L5445" s="306">
        <v>44.658292760000002</v>
      </c>
      <c r="M5445" s="306">
        <v>23.551866910000001</v>
      </c>
      <c r="N5445" s="306">
        <v>23.14769617</v>
      </c>
    </row>
    <row r="5446" spans="1:14">
      <c r="A5446" s="259" t="s">
        <v>11</v>
      </c>
      <c r="B5446" s="259" t="s">
        <v>26</v>
      </c>
      <c r="C5446" s="259" t="s">
        <v>133</v>
      </c>
      <c r="D5446" s="259" t="s">
        <v>220</v>
      </c>
      <c r="E5446" s="259" t="s">
        <v>136</v>
      </c>
      <c r="F5446" s="259" t="s">
        <v>131</v>
      </c>
      <c r="G5446" s="259" t="s">
        <v>221</v>
      </c>
      <c r="H5446" s="306">
        <v>0</v>
      </c>
      <c r="I5446" s="306">
        <v>0</v>
      </c>
      <c r="J5446" s="306">
        <v>0</v>
      </c>
      <c r="K5446" s="306">
        <v>0</v>
      </c>
      <c r="L5446" s="306">
        <v>0</v>
      </c>
      <c r="M5446" s="306">
        <v>0</v>
      </c>
      <c r="N5446" s="306">
        <v>0</v>
      </c>
    </row>
    <row r="5447" spans="1:14">
      <c r="A5447" s="259" t="s">
        <v>11</v>
      </c>
      <c r="B5447" s="259" t="s">
        <v>26</v>
      </c>
      <c r="C5447" s="259" t="s">
        <v>141</v>
      </c>
      <c r="D5447" s="259" t="s">
        <v>220</v>
      </c>
      <c r="E5447" s="259" t="s">
        <v>48</v>
      </c>
      <c r="F5447" s="259" t="s">
        <v>131</v>
      </c>
      <c r="G5447" s="259" t="s">
        <v>221</v>
      </c>
      <c r="H5447" s="306">
        <v>0</v>
      </c>
      <c r="I5447" s="306">
        <v>0</v>
      </c>
      <c r="J5447" s="306">
        <v>0</v>
      </c>
      <c r="K5447" s="306">
        <v>0</v>
      </c>
      <c r="L5447" s="306">
        <v>0</v>
      </c>
      <c r="M5447" s="306">
        <v>0</v>
      </c>
      <c r="N5447" s="306">
        <v>0</v>
      </c>
    </row>
    <row r="5448" spans="1:14">
      <c r="A5448" s="259" t="s">
        <v>11</v>
      </c>
      <c r="B5448" s="259" t="s">
        <v>26</v>
      </c>
      <c r="C5448" s="259" t="s">
        <v>141</v>
      </c>
      <c r="D5448" s="259" t="s">
        <v>220</v>
      </c>
      <c r="E5448" s="259" t="s">
        <v>137</v>
      </c>
      <c r="F5448" s="259" t="s">
        <v>131</v>
      </c>
      <c r="G5448" s="259" t="s">
        <v>221</v>
      </c>
      <c r="H5448" s="306">
        <v>11.30799382</v>
      </c>
      <c r="I5448" s="306">
        <v>12.109197399999999</v>
      </c>
      <c r="J5448" s="306">
        <v>8.7805565730000001</v>
      </c>
      <c r="K5448" s="306">
        <v>9.0237354009999997</v>
      </c>
      <c r="L5448" s="306">
        <v>9.3399854110000007</v>
      </c>
      <c r="M5448" s="306">
        <v>3.8988372120000001</v>
      </c>
      <c r="N5448" s="306">
        <v>6.8852428080000001</v>
      </c>
    </row>
    <row r="5449" spans="1:14">
      <c r="A5449" s="259" t="s">
        <v>11</v>
      </c>
      <c r="B5449" s="259" t="s">
        <v>26</v>
      </c>
      <c r="C5449" s="259" t="s">
        <v>141</v>
      </c>
      <c r="D5449" s="259" t="s">
        <v>220</v>
      </c>
      <c r="E5449" s="259" t="s">
        <v>136</v>
      </c>
      <c r="F5449" s="259" t="s">
        <v>131</v>
      </c>
      <c r="G5449" s="259" t="s">
        <v>221</v>
      </c>
      <c r="H5449" s="306">
        <v>0</v>
      </c>
      <c r="I5449" s="306">
        <v>0</v>
      </c>
      <c r="J5449" s="306">
        <v>0</v>
      </c>
      <c r="K5449" s="306">
        <v>0</v>
      </c>
      <c r="L5449" s="306">
        <v>0</v>
      </c>
      <c r="M5449" s="306">
        <v>0</v>
      </c>
      <c r="N5449" s="306">
        <v>0</v>
      </c>
    </row>
    <row r="5450" spans="1:14">
      <c r="A5450" s="259" t="s">
        <v>11</v>
      </c>
      <c r="B5450" s="259" t="s">
        <v>27</v>
      </c>
      <c r="C5450" s="259" t="s">
        <v>133</v>
      </c>
      <c r="D5450" s="259" t="s">
        <v>220</v>
      </c>
      <c r="E5450" s="259" t="s">
        <v>48</v>
      </c>
      <c r="F5450" s="259" t="s">
        <v>131</v>
      </c>
      <c r="G5450" s="259" t="s">
        <v>221</v>
      </c>
      <c r="H5450" s="306">
        <v>0</v>
      </c>
      <c r="I5450" s="306">
        <v>0</v>
      </c>
      <c r="J5450" s="306">
        <v>0</v>
      </c>
      <c r="K5450" s="306">
        <v>0</v>
      </c>
      <c r="L5450" s="306">
        <v>0</v>
      </c>
      <c r="M5450" s="306">
        <v>0</v>
      </c>
      <c r="N5450" s="306">
        <v>0</v>
      </c>
    </row>
    <row r="5451" spans="1:14">
      <c r="A5451" s="259" t="s">
        <v>11</v>
      </c>
      <c r="B5451" s="259" t="s">
        <v>27</v>
      </c>
      <c r="C5451" s="259" t="s">
        <v>133</v>
      </c>
      <c r="D5451" s="259" t="s">
        <v>220</v>
      </c>
      <c r="E5451" s="259" t="s">
        <v>137</v>
      </c>
      <c r="F5451" s="259" t="s">
        <v>131</v>
      </c>
      <c r="G5451" s="259" t="s">
        <v>221</v>
      </c>
      <c r="H5451" s="306">
        <v>0</v>
      </c>
      <c r="I5451" s="306">
        <v>0</v>
      </c>
      <c r="J5451" s="306">
        <v>0</v>
      </c>
      <c r="K5451" s="306">
        <v>0</v>
      </c>
      <c r="L5451" s="306">
        <v>0</v>
      </c>
      <c r="M5451" s="306">
        <v>0</v>
      </c>
      <c r="N5451" s="306">
        <v>0</v>
      </c>
    </row>
    <row r="5452" spans="1:14">
      <c r="A5452" s="259" t="s">
        <v>11</v>
      </c>
      <c r="B5452" s="259" t="s">
        <v>27</v>
      </c>
      <c r="C5452" s="259" t="s">
        <v>133</v>
      </c>
      <c r="D5452" s="259" t="s">
        <v>220</v>
      </c>
      <c r="E5452" s="259" t="s">
        <v>136</v>
      </c>
      <c r="F5452" s="259" t="s">
        <v>131</v>
      </c>
      <c r="G5452" s="259" t="s">
        <v>221</v>
      </c>
      <c r="H5452" s="306">
        <v>0</v>
      </c>
      <c r="I5452" s="306">
        <v>0</v>
      </c>
      <c r="J5452" s="306">
        <v>0</v>
      </c>
      <c r="K5452" s="306">
        <v>0</v>
      </c>
      <c r="L5452" s="306">
        <v>0</v>
      </c>
      <c r="M5452" s="306">
        <v>0</v>
      </c>
      <c r="N5452" s="306">
        <v>0</v>
      </c>
    </row>
    <row r="5453" spans="1:14">
      <c r="A5453" s="259" t="s">
        <v>11</v>
      </c>
      <c r="B5453" s="259" t="s">
        <v>27</v>
      </c>
      <c r="C5453" s="259" t="s">
        <v>141</v>
      </c>
      <c r="D5453" s="259" t="s">
        <v>220</v>
      </c>
      <c r="E5453" s="259" t="s">
        <v>48</v>
      </c>
      <c r="F5453" s="259" t="s">
        <v>131</v>
      </c>
      <c r="G5453" s="259" t="s">
        <v>221</v>
      </c>
      <c r="H5453" s="306">
        <v>0</v>
      </c>
      <c r="I5453" s="306">
        <v>0</v>
      </c>
      <c r="J5453" s="306">
        <v>0</v>
      </c>
      <c r="K5453" s="306">
        <v>0</v>
      </c>
      <c r="L5453" s="306">
        <v>0</v>
      </c>
      <c r="M5453" s="306">
        <v>0</v>
      </c>
      <c r="N5453" s="306">
        <v>0</v>
      </c>
    </row>
    <row r="5454" spans="1:14">
      <c r="A5454" s="259" t="s">
        <v>11</v>
      </c>
      <c r="B5454" s="259" t="s">
        <v>27</v>
      </c>
      <c r="C5454" s="259" t="s">
        <v>141</v>
      </c>
      <c r="D5454" s="259" t="s">
        <v>220</v>
      </c>
      <c r="E5454" s="259" t="s">
        <v>137</v>
      </c>
      <c r="F5454" s="259" t="s">
        <v>131</v>
      </c>
      <c r="G5454" s="259" t="s">
        <v>221</v>
      </c>
      <c r="H5454" s="306">
        <v>0</v>
      </c>
      <c r="I5454" s="306">
        <v>0</v>
      </c>
      <c r="J5454" s="306">
        <v>0</v>
      </c>
      <c r="K5454" s="306">
        <v>0</v>
      </c>
      <c r="L5454" s="306">
        <v>0</v>
      </c>
      <c r="M5454" s="306">
        <v>0</v>
      </c>
      <c r="N5454" s="306">
        <v>0</v>
      </c>
    </row>
    <row r="5455" spans="1:14">
      <c r="A5455" s="259" t="s">
        <v>11</v>
      </c>
      <c r="B5455" s="259" t="s">
        <v>27</v>
      </c>
      <c r="C5455" s="259" t="s">
        <v>141</v>
      </c>
      <c r="D5455" s="259" t="s">
        <v>220</v>
      </c>
      <c r="E5455" s="259" t="s">
        <v>136</v>
      </c>
      <c r="F5455" s="259" t="s">
        <v>131</v>
      </c>
      <c r="G5455" s="259" t="s">
        <v>221</v>
      </c>
      <c r="H5455" s="306">
        <v>0</v>
      </c>
      <c r="I5455" s="306">
        <v>0</v>
      </c>
      <c r="J5455" s="306">
        <v>0</v>
      </c>
      <c r="K5455" s="306">
        <v>0</v>
      </c>
      <c r="L5455" s="306">
        <v>0</v>
      </c>
      <c r="M5455" s="306">
        <v>0</v>
      </c>
      <c r="N5455" s="306">
        <v>0</v>
      </c>
    </row>
    <row r="5456" spans="1:14">
      <c r="A5456" s="259" t="s">
        <v>11</v>
      </c>
      <c r="B5456" s="259" t="s">
        <v>18</v>
      </c>
      <c r="C5456" s="259" t="s">
        <v>142</v>
      </c>
      <c r="D5456" s="259" t="s">
        <v>220</v>
      </c>
      <c r="E5456" s="259" t="s">
        <v>48</v>
      </c>
      <c r="F5456" s="259" t="s">
        <v>131</v>
      </c>
      <c r="G5456" s="259" t="s">
        <v>221</v>
      </c>
      <c r="H5456" s="306">
        <v>0</v>
      </c>
      <c r="I5456" s="306">
        <v>0</v>
      </c>
      <c r="J5456" s="306">
        <v>0</v>
      </c>
      <c r="K5456" s="306">
        <v>0</v>
      </c>
      <c r="L5456" s="306">
        <v>0</v>
      </c>
      <c r="M5456" s="306">
        <v>0</v>
      </c>
      <c r="N5456" s="306">
        <v>0</v>
      </c>
    </row>
    <row r="5457" spans="1:14">
      <c r="A5457" s="259" t="s">
        <v>11</v>
      </c>
      <c r="B5457" s="259" t="s">
        <v>18</v>
      </c>
      <c r="C5457" s="259" t="s">
        <v>142</v>
      </c>
      <c r="D5457" s="259" t="s">
        <v>220</v>
      </c>
      <c r="E5457" s="259" t="s">
        <v>137</v>
      </c>
      <c r="F5457" s="259" t="s">
        <v>131</v>
      </c>
      <c r="G5457" s="259" t="s">
        <v>221</v>
      </c>
      <c r="H5457" s="306">
        <v>51.929687350000002</v>
      </c>
      <c r="I5457" s="306">
        <v>47.526373169999999</v>
      </c>
      <c r="J5457" s="306">
        <v>32.034341599999998</v>
      </c>
      <c r="K5457" s="306">
        <v>35.547222640000001</v>
      </c>
      <c r="L5457" s="306">
        <v>38.079966509999998</v>
      </c>
      <c r="M5457" s="306">
        <v>39.246449660000003</v>
      </c>
      <c r="N5457" s="306">
        <v>0</v>
      </c>
    </row>
    <row r="5458" spans="1:14">
      <c r="A5458" s="259" t="s">
        <v>11</v>
      </c>
      <c r="B5458" s="259" t="s">
        <v>18</v>
      </c>
      <c r="C5458" s="259" t="s">
        <v>142</v>
      </c>
      <c r="D5458" s="259" t="s">
        <v>220</v>
      </c>
      <c r="E5458" s="259" t="s">
        <v>136</v>
      </c>
      <c r="F5458" s="259" t="s">
        <v>131</v>
      </c>
      <c r="G5458" s="259" t="s">
        <v>221</v>
      </c>
      <c r="H5458" s="306">
        <v>0</v>
      </c>
      <c r="I5458" s="306">
        <v>0</v>
      </c>
      <c r="J5458" s="306">
        <v>0</v>
      </c>
      <c r="K5458" s="306">
        <v>0</v>
      </c>
      <c r="L5458" s="306">
        <v>0</v>
      </c>
      <c r="M5458" s="306">
        <v>0</v>
      </c>
      <c r="N5458" s="306">
        <v>0</v>
      </c>
    </row>
    <row r="5459" spans="1:14">
      <c r="A5459" s="259" t="s">
        <v>11</v>
      </c>
      <c r="B5459" s="259" t="s">
        <v>19</v>
      </c>
      <c r="C5459" s="259" t="s">
        <v>142</v>
      </c>
      <c r="D5459" s="259" t="s">
        <v>220</v>
      </c>
      <c r="E5459" s="259" t="s">
        <v>48</v>
      </c>
      <c r="F5459" s="259" t="s">
        <v>131</v>
      </c>
      <c r="G5459" s="259" t="s">
        <v>221</v>
      </c>
      <c r="H5459" s="306">
        <v>1.220182906</v>
      </c>
      <c r="I5459" s="306">
        <v>0</v>
      </c>
      <c r="J5459" s="306">
        <v>0</v>
      </c>
      <c r="K5459" s="306">
        <v>0</v>
      </c>
      <c r="L5459" s="306">
        <v>0</v>
      </c>
      <c r="M5459" s="306">
        <v>0</v>
      </c>
      <c r="N5459" s="306">
        <v>0</v>
      </c>
    </row>
    <row r="5460" spans="1:14">
      <c r="A5460" s="259" t="s">
        <v>11</v>
      </c>
      <c r="B5460" s="259" t="s">
        <v>19</v>
      </c>
      <c r="C5460" s="259" t="s">
        <v>142</v>
      </c>
      <c r="D5460" s="259" t="s">
        <v>220</v>
      </c>
      <c r="E5460" s="259" t="s">
        <v>137</v>
      </c>
      <c r="F5460" s="259" t="s">
        <v>131</v>
      </c>
      <c r="G5460" s="259" t="s">
        <v>221</v>
      </c>
      <c r="H5460" s="306">
        <v>11.042142330000001</v>
      </c>
      <c r="I5460" s="306">
        <v>10.261023809999999</v>
      </c>
      <c r="J5460" s="306">
        <v>10.064734420000001</v>
      </c>
      <c r="K5460" s="306">
        <v>6.0721629200000002</v>
      </c>
      <c r="L5460" s="306">
        <v>8.5538928219999999</v>
      </c>
      <c r="M5460" s="306">
        <v>6.6975652610000003</v>
      </c>
      <c r="N5460" s="306">
        <v>3.125383158</v>
      </c>
    </row>
    <row r="5461" spans="1:14">
      <c r="A5461" s="259" t="s">
        <v>11</v>
      </c>
      <c r="B5461" s="259" t="s">
        <v>19</v>
      </c>
      <c r="C5461" s="259" t="s">
        <v>142</v>
      </c>
      <c r="D5461" s="259" t="s">
        <v>220</v>
      </c>
      <c r="E5461" s="259" t="s">
        <v>136</v>
      </c>
      <c r="F5461" s="259" t="s">
        <v>131</v>
      </c>
      <c r="G5461" s="259" t="s">
        <v>221</v>
      </c>
      <c r="H5461" s="306">
        <v>0</v>
      </c>
      <c r="I5461" s="306">
        <v>0</v>
      </c>
      <c r="J5461" s="306">
        <v>0</v>
      </c>
      <c r="K5461" s="306">
        <v>0</v>
      </c>
      <c r="L5461" s="306">
        <v>0</v>
      </c>
      <c r="M5461" s="306">
        <v>0</v>
      </c>
      <c r="N5461" s="306">
        <v>0</v>
      </c>
    </row>
    <row r="5462" spans="1:14">
      <c r="A5462" s="259" t="s">
        <v>11</v>
      </c>
      <c r="B5462" s="259" t="s">
        <v>20</v>
      </c>
      <c r="C5462" s="259" t="s">
        <v>142</v>
      </c>
      <c r="D5462" s="259" t="s">
        <v>220</v>
      </c>
      <c r="E5462" s="259" t="s">
        <v>48</v>
      </c>
      <c r="F5462" s="259" t="s">
        <v>131</v>
      </c>
      <c r="G5462" s="259" t="s">
        <v>221</v>
      </c>
      <c r="H5462" s="306">
        <v>0</v>
      </c>
      <c r="I5462" s="306">
        <v>0</v>
      </c>
      <c r="J5462" s="306">
        <v>0</v>
      </c>
      <c r="K5462" s="306">
        <v>0</v>
      </c>
      <c r="L5462" s="306">
        <v>0</v>
      </c>
      <c r="M5462" s="306">
        <v>0</v>
      </c>
      <c r="N5462" s="306">
        <v>0</v>
      </c>
    </row>
    <row r="5463" spans="1:14">
      <c r="A5463" s="259" t="s">
        <v>11</v>
      </c>
      <c r="B5463" s="259" t="s">
        <v>20</v>
      </c>
      <c r="C5463" s="259" t="s">
        <v>142</v>
      </c>
      <c r="D5463" s="259" t="s">
        <v>220</v>
      </c>
      <c r="E5463" s="259" t="s">
        <v>137</v>
      </c>
      <c r="F5463" s="259" t="s">
        <v>131</v>
      </c>
      <c r="G5463" s="259" t="s">
        <v>221</v>
      </c>
      <c r="H5463" s="306">
        <v>9.5548613800000002</v>
      </c>
      <c r="I5463" s="306">
        <v>4.8422694279999998</v>
      </c>
      <c r="J5463" s="306">
        <v>3.517831428</v>
      </c>
      <c r="K5463" s="306">
        <v>5.9374238850000003</v>
      </c>
      <c r="L5463" s="306">
        <v>8.3130578649999993</v>
      </c>
      <c r="M5463" s="306">
        <v>4.2143670240000004</v>
      </c>
      <c r="N5463" s="306">
        <v>0</v>
      </c>
    </row>
    <row r="5464" spans="1:14">
      <c r="A5464" s="259" t="s">
        <v>11</v>
      </c>
      <c r="B5464" s="259" t="s">
        <v>20</v>
      </c>
      <c r="C5464" s="259" t="s">
        <v>142</v>
      </c>
      <c r="D5464" s="259" t="s">
        <v>220</v>
      </c>
      <c r="E5464" s="259" t="s">
        <v>136</v>
      </c>
      <c r="F5464" s="259" t="s">
        <v>131</v>
      </c>
      <c r="G5464" s="259" t="s">
        <v>221</v>
      </c>
      <c r="H5464" s="306">
        <v>0</v>
      </c>
      <c r="I5464" s="306">
        <v>0</v>
      </c>
      <c r="J5464" s="306">
        <v>0</v>
      </c>
      <c r="K5464" s="306">
        <v>0</v>
      </c>
      <c r="L5464" s="306">
        <v>0</v>
      </c>
      <c r="M5464" s="306">
        <v>0</v>
      </c>
      <c r="N5464" s="306">
        <v>0</v>
      </c>
    </row>
    <row r="5465" spans="1:14">
      <c r="A5465" s="259" t="s">
        <v>11</v>
      </c>
      <c r="B5465" s="259" t="s">
        <v>21</v>
      </c>
      <c r="C5465" s="259" t="s">
        <v>142</v>
      </c>
      <c r="D5465" s="259" t="s">
        <v>220</v>
      </c>
      <c r="E5465" s="259" t="s">
        <v>48</v>
      </c>
      <c r="F5465" s="259" t="s">
        <v>131</v>
      </c>
      <c r="G5465" s="259" t="s">
        <v>221</v>
      </c>
      <c r="H5465" s="306">
        <v>0</v>
      </c>
      <c r="I5465" s="306">
        <v>0</v>
      </c>
      <c r="J5465" s="306">
        <v>0</v>
      </c>
      <c r="K5465" s="306">
        <v>0</v>
      </c>
      <c r="L5465" s="306">
        <v>0</v>
      </c>
      <c r="M5465" s="306">
        <v>0</v>
      </c>
      <c r="N5465" s="306">
        <v>0</v>
      </c>
    </row>
    <row r="5466" spans="1:14">
      <c r="A5466" s="259" t="s">
        <v>11</v>
      </c>
      <c r="B5466" s="259" t="s">
        <v>21</v>
      </c>
      <c r="C5466" s="259" t="s">
        <v>142</v>
      </c>
      <c r="D5466" s="259" t="s">
        <v>220</v>
      </c>
      <c r="E5466" s="259" t="s">
        <v>137</v>
      </c>
      <c r="F5466" s="259" t="s">
        <v>131</v>
      </c>
      <c r="G5466" s="259" t="s">
        <v>221</v>
      </c>
      <c r="H5466" s="306">
        <v>23.965071389999999</v>
      </c>
      <c r="I5466" s="306">
        <v>26.200634399999998</v>
      </c>
      <c r="J5466" s="306">
        <v>30.02689861</v>
      </c>
      <c r="K5466" s="306">
        <v>24.992998740000001</v>
      </c>
      <c r="L5466" s="306">
        <v>31.58511506</v>
      </c>
      <c r="M5466" s="306">
        <v>29.390351729999999</v>
      </c>
      <c r="N5466" s="306">
        <v>15.742412460000001</v>
      </c>
    </row>
    <row r="5467" spans="1:14">
      <c r="A5467" s="259" t="s">
        <v>11</v>
      </c>
      <c r="B5467" s="259" t="s">
        <v>21</v>
      </c>
      <c r="C5467" s="259" t="s">
        <v>142</v>
      </c>
      <c r="D5467" s="259" t="s">
        <v>220</v>
      </c>
      <c r="E5467" s="259" t="s">
        <v>136</v>
      </c>
      <c r="F5467" s="259" t="s">
        <v>131</v>
      </c>
      <c r="G5467" s="259" t="s">
        <v>221</v>
      </c>
      <c r="H5467" s="306">
        <v>0</v>
      </c>
      <c r="I5467" s="306">
        <v>0</v>
      </c>
      <c r="J5467" s="306">
        <v>0</v>
      </c>
      <c r="K5467" s="306">
        <v>0</v>
      </c>
      <c r="L5467" s="306">
        <v>0</v>
      </c>
      <c r="M5467" s="306">
        <v>0</v>
      </c>
      <c r="N5467" s="306">
        <v>0</v>
      </c>
    </row>
    <row r="5468" spans="1:14">
      <c r="A5468" s="259" t="s">
        <v>11</v>
      </c>
      <c r="B5468" s="259" t="s">
        <v>22</v>
      </c>
      <c r="C5468" s="259" t="s">
        <v>142</v>
      </c>
      <c r="D5468" s="259" t="s">
        <v>220</v>
      </c>
      <c r="E5468" s="259" t="s">
        <v>48</v>
      </c>
      <c r="F5468" s="259" t="s">
        <v>131</v>
      </c>
      <c r="G5468" s="259" t="s">
        <v>221</v>
      </c>
      <c r="H5468" s="306">
        <v>0</v>
      </c>
      <c r="I5468" s="306">
        <v>0</v>
      </c>
      <c r="J5468" s="306">
        <v>0</v>
      </c>
      <c r="K5468" s="306">
        <v>0</v>
      </c>
      <c r="L5468" s="306">
        <v>0</v>
      </c>
      <c r="M5468" s="306">
        <v>0</v>
      </c>
      <c r="N5468" s="306">
        <v>0</v>
      </c>
    </row>
    <row r="5469" spans="1:14">
      <c r="A5469" s="259" t="s">
        <v>11</v>
      </c>
      <c r="B5469" s="259" t="s">
        <v>22</v>
      </c>
      <c r="C5469" s="259" t="s">
        <v>142</v>
      </c>
      <c r="D5469" s="259" t="s">
        <v>220</v>
      </c>
      <c r="E5469" s="259" t="s">
        <v>137</v>
      </c>
      <c r="F5469" s="259" t="s">
        <v>131</v>
      </c>
      <c r="G5469" s="259" t="s">
        <v>221</v>
      </c>
      <c r="H5469" s="306">
        <v>36.195813430000001</v>
      </c>
      <c r="I5469" s="306">
        <v>37.231393009999998</v>
      </c>
      <c r="J5469" s="306">
        <v>31.793646840000001</v>
      </c>
      <c r="K5469" s="306">
        <v>36.761451289999997</v>
      </c>
      <c r="L5469" s="306">
        <v>47.09682093</v>
      </c>
      <c r="M5469" s="306">
        <v>28.593100150000001</v>
      </c>
      <c r="N5469" s="306">
        <v>36.733455890000002</v>
      </c>
    </row>
    <row r="5470" spans="1:14">
      <c r="A5470" s="259" t="s">
        <v>11</v>
      </c>
      <c r="B5470" s="259" t="s">
        <v>22</v>
      </c>
      <c r="C5470" s="259" t="s">
        <v>142</v>
      </c>
      <c r="D5470" s="259" t="s">
        <v>220</v>
      </c>
      <c r="E5470" s="259" t="s">
        <v>136</v>
      </c>
      <c r="F5470" s="259" t="s">
        <v>131</v>
      </c>
      <c r="G5470" s="259" t="s">
        <v>221</v>
      </c>
      <c r="H5470" s="306">
        <v>0</v>
      </c>
      <c r="I5470" s="306">
        <v>0</v>
      </c>
      <c r="J5470" s="306">
        <v>0</v>
      </c>
      <c r="K5470" s="306">
        <v>0</v>
      </c>
      <c r="L5470" s="306">
        <v>0</v>
      </c>
      <c r="M5470" s="306">
        <v>0</v>
      </c>
      <c r="N5470" s="306">
        <v>0</v>
      </c>
    </row>
    <row r="5471" spans="1:14">
      <c r="A5471" s="259" t="s">
        <v>11</v>
      </c>
      <c r="B5471" s="259" t="s">
        <v>23</v>
      </c>
      <c r="C5471" s="259" t="s">
        <v>142</v>
      </c>
      <c r="D5471" s="259" t="s">
        <v>220</v>
      </c>
      <c r="E5471" s="259" t="s">
        <v>48</v>
      </c>
      <c r="F5471" s="259" t="s">
        <v>131</v>
      </c>
      <c r="G5471" s="259" t="s">
        <v>221</v>
      </c>
      <c r="H5471" s="306">
        <v>0</v>
      </c>
      <c r="I5471" s="306">
        <v>0</v>
      </c>
      <c r="J5471" s="306">
        <v>0</v>
      </c>
      <c r="K5471" s="306">
        <v>0</v>
      </c>
      <c r="L5471" s="306">
        <v>0</v>
      </c>
      <c r="M5471" s="306">
        <v>0</v>
      </c>
      <c r="N5471" s="306">
        <v>0</v>
      </c>
    </row>
    <row r="5472" spans="1:14">
      <c r="A5472" s="259" t="s">
        <v>11</v>
      </c>
      <c r="B5472" s="259" t="s">
        <v>23</v>
      </c>
      <c r="C5472" s="259" t="s">
        <v>142</v>
      </c>
      <c r="D5472" s="259" t="s">
        <v>220</v>
      </c>
      <c r="E5472" s="259" t="s">
        <v>137</v>
      </c>
      <c r="F5472" s="259" t="s">
        <v>131</v>
      </c>
      <c r="G5472" s="259" t="s">
        <v>221</v>
      </c>
      <c r="H5472" s="306">
        <v>13.003598869999999</v>
      </c>
      <c r="I5472" s="306">
        <v>13.09199943</v>
      </c>
      <c r="J5472" s="306">
        <v>11.58588348</v>
      </c>
      <c r="K5472" s="306">
        <v>13.67202209</v>
      </c>
      <c r="L5472" s="306">
        <v>16.433423680000001</v>
      </c>
      <c r="M5472" s="306">
        <v>12.625720729999999</v>
      </c>
      <c r="N5472" s="306">
        <v>17.886930549999999</v>
      </c>
    </row>
    <row r="5473" spans="1:14">
      <c r="A5473" s="259" t="s">
        <v>11</v>
      </c>
      <c r="B5473" s="259" t="s">
        <v>23</v>
      </c>
      <c r="C5473" s="259" t="s">
        <v>142</v>
      </c>
      <c r="D5473" s="259" t="s">
        <v>220</v>
      </c>
      <c r="E5473" s="259" t="s">
        <v>136</v>
      </c>
      <c r="F5473" s="259" t="s">
        <v>131</v>
      </c>
      <c r="G5473" s="259" t="s">
        <v>221</v>
      </c>
      <c r="H5473" s="306">
        <v>0</v>
      </c>
      <c r="I5473" s="306">
        <v>0</v>
      </c>
      <c r="J5473" s="306">
        <v>0</v>
      </c>
      <c r="K5473" s="306">
        <v>0</v>
      </c>
      <c r="L5473" s="306">
        <v>0</v>
      </c>
      <c r="M5473" s="306">
        <v>0</v>
      </c>
      <c r="N5473" s="306">
        <v>0</v>
      </c>
    </row>
    <row r="5474" spans="1:14">
      <c r="A5474" s="259" t="s">
        <v>11</v>
      </c>
      <c r="B5474" s="259" t="s">
        <v>24</v>
      </c>
      <c r="C5474" s="259" t="s">
        <v>142</v>
      </c>
      <c r="D5474" s="259" t="s">
        <v>220</v>
      </c>
      <c r="E5474" s="259" t="s">
        <v>48</v>
      </c>
      <c r="F5474" s="259" t="s">
        <v>131</v>
      </c>
      <c r="G5474" s="259" t="s">
        <v>221</v>
      </c>
      <c r="H5474" s="306">
        <v>0</v>
      </c>
      <c r="I5474" s="306">
        <v>0</v>
      </c>
      <c r="J5474" s="306">
        <v>0</v>
      </c>
      <c r="K5474" s="306">
        <v>0</v>
      </c>
      <c r="L5474" s="306">
        <v>0</v>
      </c>
      <c r="M5474" s="306">
        <v>0</v>
      </c>
      <c r="N5474" s="306">
        <v>0</v>
      </c>
    </row>
    <row r="5475" spans="1:14">
      <c r="A5475" s="259" t="s">
        <v>11</v>
      </c>
      <c r="B5475" s="259" t="s">
        <v>24</v>
      </c>
      <c r="C5475" s="259" t="s">
        <v>142</v>
      </c>
      <c r="D5475" s="259" t="s">
        <v>220</v>
      </c>
      <c r="E5475" s="259" t="s">
        <v>137</v>
      </c>
      <c r="F5475" s="259" t="s">
        <v>131</v>
      </c>
      <c r="G5475" s="259" t="s">
        <v>221</v>
      </c>
      <c r="H5475" s="306">
        <v>63.564855870000002</v>
      </c>
      <c r="I5475" s="306">
        <v>64.104229140000001</v>
      </c>
      <c r="J5475" s="306">
        <v>66.797862559999999</v>
      </c>
      <c r="K5475" s="306">
        <v>60.94456856</v>
      </c>
      <c r="L5475" s="306">
        <v>80.057139449999994</v>
      </c>
      <c r="M5475" s="306">
        <v>67.839266910000006</v>
      </c>
      <c r="N5475" s="306">
        <v>36.990147559999997</v>
      </c>
    </row>
    <row r="5476" spans="1:14">
      <c r="A5476" s="259" t="s">
        <v>11</v>
      </c>
      <c r="B5476" s="259" t="s">
        <v>24</v>
      </c>
      <c r="C5476" s="259" t="s">
        <v>142</v>
      </c>
      <c r="D5476" s="259" t="s">
        <v>220</v>
      </c>
      <c r="E5476" s="259" t="s">
        <v>136</v>
      </c>
      <c r="F5476" s="259" t="s">
        <v>131</v>
      </c>
      <c r="G5476" s="259" t="s">
        <v>221</v>
      </c>
      <c r="H5476" s="306">
        <v>0</v>
      </c>
      <c r="I5476" s="306">
        <v>0</v>
      </c>
      <c r="J5476" s="306">
        <v>0</v>
      </c>
      <c r="K5476" s="306">
        <v>0</v>
      </c>
      <c r="L5476" s="306">
        <v>0</v>
      </c>
      <c r="M5476" s="306">
        <v>0</v>
      </c>
      <c r="N5476" s="306">
        <v>0</v>
      </c>
    </row>
    <row r="5477" spans="1:14">
      <c r="A5477" s="259" t="s">
        <v>11</v>
      </c>
      <c r="B5477" s="259" t="s">
        <v>25</v>
      </c>
      <c r="C5477" s="259" t="s">
        <v>142</v>
      </c>
      <c r="D5477" s="259" t="s">
        <v>220</v>
      </c>
      <c r="E5477" s="259" t="s">
        <v>48</v>
      </c>
      <c r="F5477" s="259" t="s">
        <v>131</v>
      </c>
      <c r="G5477" s="259" t="s">
        <v>221</v>
      </c>
      <c r="H5477" s="306">
        <v>0</v>
      </c>
      <c r="I5477" s="306">
        <v>0</v>
      </c>
      <c r="J5477" s="306">
        <v>0</v>
      </c>
      <c r="K5477" s="306">
        <v>0</v>
      </c>
      <c r="L5477" s="306">
        <v>0</v>
      </c>
      <c r="M5477" s="306">
        <v>0</v>
      </c>
      <c r="N5477" s="306">
        <v>0</v>
      </c>
    </row>
    <row r="5478" spans="1:14">
      <c r="A5478" s="259" t="s">
        <v>11</v>
      </c>
      <c r="B5478" s="259" t="s">
        <v>25</v>
      </c>
      <c r="C5478" s="259" t="s">
        <v>142</v>
      </c>
      <c r="D5478" s="259" t="s">
        <v>220</v>
      </c>
      <c r="E5478" s="259" t="s">
        <v>137</v>
      </c>
      <c r="F5478" s="259" t="s">
        <v>131</v>
      </c>
      <c r="G5478" s="259" t="s">
        <v>221</v>
      </c>
      <c r="H5478" s="306">
        <v>105.6919556</v>
      </c>
      <c r="I5478" s="306">
        <v>74.055048200000002</v>
      </c>
      <c r="J5478" s="306">
        <v>59.35845578</v>
      </c>
      <c r="K5478" s="306">
        <v>52.404911949999999</v>
      </c>
      <c r="L5478" s="306">
        <v>70.629966449999998</v>
      </c>
      <c r="M5478" s="306">
        <v>60.52912911</v>
      </c>
      <c r="N5478" s="306">
        <v>0</v>
      </c>
    </row>
    <row r="5479" spans="1:14">
      <c r="A5479" s="259" t="s">
        <v>11</v>
      </c>
      <c r="B5479" s="259" t="s">
        <v>25</v>
      </c>
      <c r="C5479" s="259" t="s">
        <v>142</v>
      </c>
      <c r="D5479" s="259" t="s">
        <v>220</v>
      </c>
      <c r="E5479" s="259" t="s">
        <v>136</v>
      </c>
      <c r="F5479" s="259" t="s">
        <v>131</v>
      </c>
      <c r="G5479" s="259" t="s">
        <v>221</v>
      </c>
      <c r="H5479" s="306">
        <v>0</v>
      </c>
      <c r="I5479" s="306">
        <v>0</v>
      </c>
      <c r="J5479" s="306">
        <v>0</v>
      </c>
      <c r="K5479" s="306">
        <v>0</v>
      </c>
      <c r="L5479" s="306">
        <v>0</v>
      </c>
      <c r="M5479" s="306">
        <v>0</v>
      </c>
      <c r="N5479" s="306">
        <v>0</v>
      </c>
    </row>
    <row r="5480" spans="1:14">
      <c r="A5480" s="259" t="s">
        <v>11</v>
      </c>
      <c r="B5480" s="259" t="s">
        <v>26</v>
      </c>
      <c r="C5480" s="259" t="s">
        <v>142</v>
      </c>
      <c r="D5480" s="259" t="s">
        <v>220</v>
      </c>
      <c r="E5480" s="259" t="s">
        <v>48</v>
      </c>
      <c r="F5480" s="259" t="s">
        <v>131</v>
      </c>
      <c r="G5480" s="259" t="s">
        <v>221</v>
      </c>
      <c r="H5480" s="306">
        <v>0</v>
      </c>
      <c r="I5480" s="306">
        <v>0</v>
      </c>
      <c r="J5480" s="306">
        <v>0</v>
      </c>
      <c r="K5480" s="306">
        <v>0</v>
      </c>
      <c r="L5480" s="306">
        <v>0</v>
      </c>
      <c r="M5480" s="306">
        <v>0</v>
      </c>
      <c r="N5480" s="306">
        <v>0</v>
      </c>
    </row>
    <row r="5481" spans="1:14">
      <c r="A5481" s="259" t="s">
        <v>11</v>
      </c>
      <c r="B5481" s="259" t="s">
        <v>26</v>
      </c>
      <c r="C5481" s="259" t="s">
        <v>142</v>
      </c>
      <c r="D5481" s="259" t="s">
        <v>220</v>
      </c>
      <c r="E5481" s="259" t="s">
        <v>137</v>
      </c>
      <c r="F5481" s="259" t="s">
        <v>131</v>
      </c>
      <c r="G5481" s="259" t="s">
        <v>221</v>
      </c>
      <c r="H5481" s="306">
        <v>13.26961375</v>
      </c>
      <c r="I5481" s="306">
        <v>12.99293104</v>
      </c>
      <c r="J5481" s="306">
        <v>12.99293104</v>
      </c>
      <c r="K5481" s="306">
        <v>12.99293104</v>
      </c>
      <c r="L5481" s="306">
        <v>15.59610299</v>
      </c>
      <c r="M5481" s="306">
        <v>12.6658726</v>
      </c>
      <c r="N5481" s="306">
        <v>12.71281269</v>
      </c>
    </row>
    <row r="5482" spans="1:14">
      <c r="A5482" s="259" t="s">
        <v>11</v>
      </c>
      <c r="B5482" s="259" t="s">
        <v>26</v>
      </c>
      <c r="C5482" s="259" t="s">
        <v>142</v>
      </c>
      <c r="D5482" s="259" t="s">
        <v>220</v>
      </c>
      <c r="E5482" s="259" t="s">
        <v>136</v>
      </c>
      <c r="F5482" s="259" t="s">
        <v>131</v>
      </c>
      <c r="G5482" s="259" t="s">
        <v>221</v>
      </c>
      <c r="H5482" s="306">
        <v>0</v>
      </c>
      <c r="I5482" s="306">
        <v>0</v>
      </c>
      <c r="J5482" s="306">
        <v>0</v>
      </c>
      <c r="K5482" s="306">
        <v>0</v>
      </c>
      <c r="L5482" s="306">
        <v>0</v>
      </c>
      <c r="M5482" s="306">
        <v>0</v>
      </c>
      <c r="N5482" s="306">
        <v>0</v>
      </c>
    </row>
    <row r="5483" spans="1:14">
      <c r="A5483" s="259" t="s">
        <v>11</v>
      </c>
      <c r="B5483" s="259" t="s">
        <v>27</v>
      </c>
      <c r="C5483" s="259" t="s">
        <v>142</v>
      </c>
      <c r="D5483" s="259" t="s">
        <v>220</v>
      </c>
      <c r="E5483" s="259" t="s">
        <v>48</v>
      </c>
      <c r="F5483" s="259" t="s">
        <v>131</v>
      </c>
      <c r="G5483" s="259" t="s">
        <v>221</v>
      </c>
      <c r="H5483" s="306">
        <v>0</v>
      </c>
      <c r="I5483" s="306">
        <v>0</v>
      </c>
      <c r="J5483" s="306">
        <v>0</v>
      </c>
      <c r="K5483" s="306">
        <v>0</v>
      </c>
      <c r="L5483" s="306">
        <v>0</v>
      </c>
      <c r="M5483" s="306">
        <v>0</v>
      </c>
      <c r="N5483" s="306">
        <v>0</v>
      </c>
    </row>
    <row r="5484" spans="1:14">
      <c r="A5484" s="259" t="s">
        <v>11</v>
      </c>
      <c r="B5484" s="259" t="s">
        <v>27</v>
      </c>
      <c r="C5484" s="259" t="s">
        <v>142</v>
      </c>
      <c r="D5484" s="259" t="s">
        <v>220</v>
      </c>
      <c r="E5484" s="259" t="s">
        <v>137</v>
      </c>
      <c r="F5484" s="259" t="s">
        <v>131</v>
      </c>
      <c r="G5484" s="259" t="s">
        <v>221</v>
      </c>
      <c r="H5484" s="306">
        <v>0</v>
      </c>
      <c r="I5484" s="306">
        <v>0</v>
      </c>
      <c r="J5484" s="306">
        <v>0</v>
      </c>
      <c r="K5484" s="306">
        <v>0</v>
      </c>
      <c r="L5484" s="306">
        <v>0</v>
      </c>
      <c r="M5484" s="306">
        <v>0</v>
      </c>
      <c r="N5484" s="306">
        <v>0</v>
      </c>
    </row>
    <row r="5485" spans="1:14">
      <c r="A5485" s="259" t="s">
        <v>11</v>
      </c>
      <c r="B5485" s="259" t="s">
        <v>27</v>
      </c>
      <c r="C5485" s="259" t="s">
        <v>142</v>
      </c>
      <c r="D5485" s="259" t="s">
        <v>220</v>
      </c>
      <c r="E5485" s="259" t="s">
        <v>136</v>
      </c>
      <c r="F5485" s="259" t="s">
        <v>131</v>
      </c>
      <c r="G5485" s="259" t="s">
        <v>221</v>
      </c>
      <c r="H5485" s="306">
        <v>0</v>
      </c>
      <c r="I5485" s="306">
        <v>0</v>
      </c>
      <c r="J5485" s="306">
        <v>0</v>
      </c>
      <c r="K5485" s="306">
        <v>0</v>
      </c>
      <c r="L5485" s="306">
        <v>0</v>
      </c>
      <c r="M5485" s="306">
        <v>0</v>
      </c>
      <c r="N5485" s="306">
        <v>0</v>
      </c>
    </row>
    <row r="5488" spans="1:14">
      <c r="A5488" s="259" t="s">
        <v>2</v>
      </c>
      <c r="B5488" s="259" t="s">
        <v>43</v>
      </c>
      <c r="C5488" s="259" t="s">
        <v>132</v>
      </c>
      <c r="D5488" s="259" t="s">
        <v>218</v>
      </c>
      <c r="E5488" s="259" t="s">
        <v>219</v>
      </c>
      <c r="F5488" s="259" t="s">
        <v>99</v>
      </c>
      <c r="G5488" s="259" t="s">
        <v>46</v>
      </c>
      <c r="H5488" s="306">
        <v>2025</v>
      </c>
      <c r="I5488" s="306">
        <v>2028</v>
      </c>
      <c r="J5488" s="306">
        <v>2030</v>
      </c>
      <c r="K5488" s="306">
        <v>2032</v>
      </c>
      <c r="L5488" s="306">
        <v>2035</v>
      </c>
      <c r="M5488" s="306">
        <v>2037</v>
      </c>
      <c r="N5488" s="306">
        <v>2040</v>
      </c>
    </row>
    <row r="5489" spans="1:14">
      <c r="A5489" s="259" t="s">
        <v>11</v>
      </c>
      <c r="B5489" s="259" t="s">
        <v>28</v>
      </c>
      <c r="C5489" s="259" t="s">
        <v>133</v>
      </c>
      <c r="D5489" s="259" t="s">
        <v>220</v>
      </c>
      <c r="E5489" s="259" t="s">
        <v>48</v>
      </c>
      <c r="F5489" s="259" t="s">
        <v>131</v>
      </c>
      <c r="G5489" s="259" t="s">
        <v>221</v>
      </c>
      <c r="H5489" s="306">
        <v>10.05654792</v>
      </c>
      <c r="I5489" s="306">
        <v>0</v>
      </c>
      <c r="J5489" s="306">
        <v>0</v>
      </c>
      <c r="K5489" s="306">
        <v>0</v>
      </c>
      <c r="L5489" s="306">
        <v>0</v>
      </c>
      <c r="M5489" s="306">
        <v>0</v>
      </c>
      <c r="N5489" s="306">
        <v>0</v>
      </c>
    </row>
    <row r="5490" spans="1:14">
      <c r="A5490" s="259" t="s">
        <v>11</v>
      </c>
      <c r="B5490" s="259" t="s">
        <v>28</v>
      </c>
      <c r="C5490" s="259" t="s">
        <v>133</v>
      </c>
      <c r="D5490" s="259" t="s">
        <v>220</v>
      </c>
      <c r="E5490" s="259" t="s">
        <v>137</v>
      </c>
      <c r="F5490" s="259" t="s">
        <v>131</v>
      </c>
      <c r="G5490" s="259" t="s">
        <v>221</v>
      </c>
      <c r="H5490" s="306">
        <v>842.15784559999997</v>
      </c>
      <c r="I5490" s="306">
        <v>719.31635830000005</v>
      </c>
      <c r="J5490" s="306">
        <v>540.26974259999997</v>
      </c>
      <c r="K5490" s="306">
        <v>485.45196809999999</v>
      </c>
      <c r="L5490" s="306">
        <v>588.06990029999997</v>
      </c>
      <c r="M5490" s="306">
        <v>422.66002989999998</v>
      </c>
      <c r="N5490" s="306">
        <v>170.8157598</v>
      </c>
    </row>
    <row r="5491" spans="1:14">
      <c r="A5491" s="259" t="s">
        <v>11</v>
      </c>
      <c r="B5491" s="259" t="s">
        <v>28</v>
      </c>
      <c r="C5491" s="259" t="s">
        <v>133</v>
      </c>
      <c r="D5491" s="259" t="s">
        <v>220</v>
      </c>
      <c r="E5491" s="259" t="s">
        <v>136</v>
      </c>
      <c r="F5491" s="259" t="s">
        <v>131</v>
      </c>
      <c r="G5491" s="259" t="s">
        <v>221</v>
      </c>
      <c r="H5491" s="306">
        <v>0.37290965100000001</v>
      </c>
      <c r="I5491" s="306">
        <v>0</v>
      </c>
      <c r="J5491" s="306">
        <v>0</v>
      </c>
      <c r="K5491" s="306">
        <v>0</v>
      </c>
      <c r="L5491" s="306">
        <v>0</v>
      </c>
      <c r="M5491" s="306">
        <v>0</v>
      </c>
      <c r="N5491" s="306">
        <v>0</v>
      </c>
    </row>
    <row r="5492" spans="1:14">
      <c r="A5492" s="259" t="s">
        <v>11</v>
      </c>
      <c r="B5492" s="259" t="s">
        <v>28</v>
      </c>
      <c r="C5492" s="259" t="s">
        <v>141</v>
      </c>
      <c r="D5492" s="259" t="s">
        <v>220</v>
      </c>
      <c r="E5492" s="259" t="s">
        <v>48</v>
      </c>
      <c r="F5492" s="259" t="s">
        <v>131</v>
      </c>
      <c r="G5492" s="259" t="s">
        <v>221</v>
      </c>
      <c r="H5492" s="306">
        <v>8.8363650170000003</v>
      </c>
      <c r="I5492" s="306">
        <v>0</v>
      </c>
      <c r="J5492" s="306">
        <v>0</v>
      </c>
      <c r="K5492" s="306">
        <v>0</v>
      </c>
      <c r="L5492" s="306">
        <v>0</v>
      </c>
      <c r="M5492" s="306">
        <v>0</v>
      </c>
      <c r="N5492" s="306">
        <v>0</v>
      </c>
    </row>
    <row r="5493" spans="1:14">
      <c r="A5493" s="259" t="s">
        <v>11</v>
      </c>
      <c r="B5493" s="259" t="s">
        <v>28</v>
      </c>
      <c r="C5493" s="259" t="s">
        <v>141</v>
      </c>
      <c r="D5493" s="259" t="s">
        <v>220</v>
      </c>
      <c r="E5493" s="259" t="s">
        <v>137</v>
      </c>
      <c r="F5493" s="259" t="s">
        <v>131</v>
      </c>
      <c r="G5493" s="259" t="s">
        <v>221</v>
      </c>
      <c r="H5493" s="306">
        <v>220.2018526</v>
      </c>
      <c r="I5493" s="306">
        <v>216.49699820000001</v>
      </c>
      <c r="J5493" s="306">
        <v>151.51238069999999</v>
      </c>
      <c r="K5493" s="306">
        <v>104.67806830000001</v>
      </c>
      <c r="L5493" s="306">
        <v>115.84394709999999</v>
      </c>
      <c r="M5493" s="306">
        <v>97.664327139999997</v>
      </c>
      <c r="N5493" s="306">
        <v>34.567194010000001</v>
      </c>
    </row>
    <row r="5494" spans="1:14">
      <c r="A5494" s="259" t="s">
        <v>11</v>
      </c>
      <c r="B5494" s="259" t="s">
        <v>28</v>
      </c>
      <c r="C5494" s="259" t="s">
        <v>141</v>
      </c>
      <c r="D5494" s="259" t="s">
        <v>220</v>
      </c>
      <c r="E5494" s="259" t="s">
        <v>136</v>
      </c>
      <c r="F5494" s="259" t="s">
        <v>131</v>
      </c>
      <c r="G5494" s="259" t="s">
        <v>221</v>
      </c>
      <c r="H5494" s="306">
        <v>0.37290965100000001</v>
      </c>
      <c r="I5494" s="306">
        <v>0</v>
      </c>
      <c r="J5494" s="306">
        <v>0</v>
      </c>
      <c r="K5494" s="306">
        <v>0</v>
      </c>
      <c r="L5494" s="306">
        <v>0</v>
      </c>
      <c r="M5494" s="306">
        <v>0</v>
      </c>
      <c r="N5494" s="306">
        <v>0</v>
      </c>
    </row>
    <row r="5495" spans="1:14">
      <c r="A5495" s="259" t="s">
        <v>11</v>
      </c>
      <c r="B5495" s="259" t="s">
        <v>28</v>
      </c>
      <c r="C5495" s="259" t="s">
        <v>142</v>
      </c>
      <c r="D5495" s="259" t="s">
        <v>220</v>
      </c>
      <c r="E5495" s="259" t="s">
        <v>48</v>
      </c>
      <c r="F5495" s="259" t="s">
        <v>131</v>
      </c>
      <c r="G5495" s="259" t="s">
        <v>221</v>
      </c>
      <c r="H5495" s="306">
        <v>1.220182906</v>
      </c>
      <c r="I5495" s="306">
        <v>0</v>
      </c>
      <c r="J5495" s="306">
        <v>0</v>
      </c>
      <c r="K5495" s="306">
        <v>0</v>
      </c>
      <c r="L5495" s="306">
        <v>0</v>
      </c>
      <c r="M5495" s="306">
        <v>0</v>
      </c>
      <c r="N5495" s="306">
        <v>0</v>
      </c>
    </row>
    <row r="5496" spans="1:14">
      <c r="A5496" s="259" t="s">
        <v>11</v>
      </c>
      <c r="B5496" s="259" t="s">
        <v>28</v>
      </c>
      <c r="C5496" s="259" t="s">
        <v>142</v>
      </c>
      <c r="D5496" s="259" t="s">
        <v>220</v>
      </c>
      <c r="E5496" s="259" t="s">
        <v>137</v>
      </c>
      <c r="F5496" s="259" t="s">
        <v>131</v>
      </c>
      <c r="G5496" s="259" t="s">
        <v>221</v>
      </c>
      <c r="H5496" s="306">
        <v>328.2176</v>
      </c>
      <c r="I5496" s="306">
        <v>290.30590160000003</v>
      </c>
      <c r="J5496" s="306">
        <v>258.17258579999998</v>
      </c>
      <c r="K5496" s="306">
        <v>249.3256931</v>
      </c>
      <c r="L5496" s="306">
        <v>316.34548580000001</v>
      </c>
      <c r="M5496" s="306">
        <v>261.8018232</v>
      </c>
      <c r="N5496" s="306">
        <v>123.1911423</v>
      </c>
    </row>
    <row r="5497" spans="1:14">
      <c r="A5497" s="259" t="s">
        <v>11</v>
      </c>
      <c r="B5497" s="259" t="s">
        <v>28</v>
      </c>
      <c r="C5497" s="259" t="s">
        <v>142</v>
      </c>
      <c r="D5497" s="259" t="s">
        <v>220</v>
      </c>
      <c r="E5497" s="259" t="s">
        <v>136</v>
      </c>
      <c r="F5497" s="259" t="s">
        <v>131</v>
      </c>
      <c r="G5497" s="259" t="s">
        <v>221</v>
      </c>
      <c r="H5497" s="306">
        <v>0</v>
      </c>
      <c r="I5497" s="306">
        <v>0</v>
      </c>
      <c r="J5497" s="306">
        <v>0</v>
      </c>
      <c r="K5497" s="306">
        <v>0</v>
      </c>
      <c r="L5497" s="306">
        <v>0</v>
      </c>
      <c r="M5497" s="306">
        <v>0</v>
      </c>
      <c r="N5497" s="306">
        <v>0</v>
      </c>
    </row>
    <row r="5499" spans="1:14">
      <c r="A5499" s="259" t="s">
        <v>2</v>
      </c>
      <c r="B5499" s="259" t="s">
        <v>43</v>
      </c>
      <c r="C5499" s="259" t="s">
        <v>132</v>
      </c>
      <c r="D5499" s="259" t="s">
        <v>200</v>
      </c>
      <c r="E5499" s="259" t="s">
        <v>191</v>
      </c>
      <c r="F5499" s="259" t="s">
        <v>99</v>
      </c>
      <c r="G5499" s="259" t="s">
        <v>46</v>
      </c>
      <c r="H5499" s="306">
        <v>2025</v>
      </c>
      <c r="I5499" s="306">
        <v>2028</v>
      </c>
      <c r="J5499" s="306">
        <v>2030</v>
      </c>
      <c r="K5499" s="306">
        <v>2032</v>
      </c>
      <c r="L5499" s="306">
        <v>2035</v>
      </c>
      <c r="M5499" s="306">
        <v>2037</v>
      </c>
      <c r="N5499" s="306">
        <v>2040</v>
      </c>
    </row>
    <row r="5500" spans="1:14">
      <c r="A5500" s="259" t="s">
        <v>11</v>
      </c>
      <c r="B5500" s="259" t="s">
        <v>22</v>
      </c>
      <c r="C5500" s="259" t="s">
        <v>133</v>
      </c>
      <c r="D5500" s="259" t="s">
        <v>222</v>
      </c>
      <c r="E5500" s="259" t="s">
        <v>223</v>
      </c>
      <c r="F5500" s="259" t="s">
        <v>224</v>
      </c>
      <c r="G5500" s="259" t="s">
        <v>225</v>
      </c>
      <c r="H5500" s="306">
        <v>43.332369300000003</v>
      </c>
      <c r="I5500" s="306">
        <v>43.522878249999998</v>
      </c>
      <c r="J5500" s="306">
        <v>38.874984089999998</v>
      </c>
      <c r="K5500" s="306">
        <v>41.852329599999997</v>
      </c>
      <c r="L5500" s="306">
        <v>58.98579007</v>
      </c>
      <c r="M5500" s="306">
        <v>54.761714470000001</v>
      </c>
      <c r="N5500" s="306">
        <v>49.526109730000002</v>
      </c>
    </row>
    <row r="5501" spans="1:14">
      <c r="A5501" s="259" t="s">
        <v>11</v>
      </c>
      <c r="B5501" s="259" t="s">
        <v>18</v>
      </c>
      <c r="C5501" s="259" t="s">
        <v>133</v>
      </c>
      <c r="D5501" s="259" t="s">
        <v>222</v>
      </c>
      <c r="E5501" s="259" t="s">
        <v>223</v>
      </c>
      <c r="F5501" s="259" t="s">
        <v>224</v>
      </c>
      <c r="G5501" s="259" t="s">
        <v>225</v>
      </c>
      <c r="H5501" s="306">
        <v>44.639884940000002</v>
      </c>
      <c r="I5501" s="306">
        <v>44.885896389999999</v>
      </c>
      <c r="J5501" s="306">
        <v>41.749860079999998</v>
      </c>
      <c r="K5501" s="306">
        <v>45.146256459999996</v>
      </c>
      <c r="L5501" s="306">
        <v>63.048990940000003</v>
      </c>
      <c r="M5501" s="306">
        <v>55.690095169999999</v>
      </c>
      <c r="N5501" s="306">
        <v>47.593513889999997</v>
      </c>
    </row>
    <row r="5502" spans="1:14">
      <c r="A5502" s="259" t="s">
        <v>11</v>
      </c>
      <c r="B5502" s="259" t="s">
        <v>20</v>
      </c>
      <c r="C5502" s="259" t="s">
        <v>133</v>
      </c>
      <c r="D5502" s="259" t="s">
        <v>222</v>
      </c>
      <c r="E5502" s="259" t="s">
        <v>223</v>
      </c>
      <c r="F5502" s="259" t="s">
        <v>224</v>
      </c>
      <c r="G5502" s="259" t="s">
        <v>225</v>
      </c>
      <c r="H5502" s="306">
        <v>45.721984970000001</v>
      </c>
      <c r="I5502" s="306">
        <v>44.100136579999997</v>
      </c>
      <c r="J5502" s="306">
        <v>31.916088460000001</v>
      </c>
      <c r="K5502" s="306">
        <v>35.937383820000001</v>
      </c>
      <c r="L5502" s="306">
        <v>43.97165597</v>
      </c>
      <c r="M5502" s="306">
        <v>44.417600530000001</v>
      </c>
      <c r="N5502" s="306">
        <v>28.856753699999999</v>
      </c>
    </row>
    <row r="5503" spans="1:14">
      <c r="A5503" s="259" t="s">
        <v>11</v>
      </c>
      <c r="B5503" s="259" t="s">
        <v>23</v>
      </c>
      <c r="C5503" s="259" t="s">
        <v>133</v>
      </c>
      <c r="D5503" s="259" t="s">
        <v>222</v>
      </c>
      <c r="E5503" s="259" t="s">
        <v>223</v>
      </c>
      <c r="F5503" s="259" t="s">
        <v>224</v>
      </c>
      <c r="G5503" s="259" t="s">
        <v>225</v>
      </c>
      <c r="H5503" s="306">
        <v>46.266010190000003</v>
      </c>
      <c r="I5503" s="306">
        <v>43.317671580000003</v>
      </c>
      <c r="J5503" s="306">
        <v>40.002498729999999</v>
      </c>
      <c r="K5503" s="306">
        <v>43.166255839999998</v>
      </c>
      <c r="L5503" s="306">
        <v>62.222497840000003</v>
      </c>
      <c r="M5503" s="306">
        <v>54.818291780000003</v>
      </c>
      <c r="N5503" s="306">
        <v>49.106871060000003</v>
      </c>
    </row>
    <row r="5504" spans="1:14">
      <c r="A5504" s="259" t="s">
        <v>11</v>
      </c>
      <c r="B5504" s="259" t="s">
        <v>26</v>
      </c>
      <c r="C5504" s="259" t="s">
        <v>133</v>
      </c>
      <c r="D5504" s="259" t="s">
        <v>222</v>
      </c>
      <c r="E5504" s="259" t="s">
        <v>223</v>
      </c>
      <c r="F5504" s="259" t="s">
        <v>224</v>
      </c>
      <c r="G5504" s="259" t="s">
        <v>225</v>
      </c>
      <c r="H5504" s="306">
        <v>46.505671630000002</v>
      </c>
      <c r="I5504" s="306">
        <v>46.602402609999999</v>
      </c>
      <c r="J5504" s="306">
        <v>43.099690719999998</v>
      </c>
      <c r="K5504" s="306">
        <v>46.574798940000001</v>
      </c>
      <c r="L5504" s="306">
        <v>65.519310590000003</v>
      </c>
      <c r="M5504" s="306">
        <v>57.19042065</v>
      </c>
      <c r="N5504" s="306">
        <v>43.657965590000003</v>
      </c>
    </row>
    <row r="5505" spans="1:14">
      <c r="A5505" s="259" t="s">
        <v>11</v>
      </c>
      <c r="B5505" s="259" t="s">
        <v>27</v>
      </c>
      <c r="C5505" s="259" t="s">
        <v>133</v>
      </c>
      <c r="D5505" s="259" t="s">
        <v>222</v>
      </c>
      <c r="E5505" s="259" t="s">
        <v>223</v>
      </c>
      <c r="F5505" s="259" t="s">
        <v>224</v>
      </c>
      <c r="G5505" s="259" t="s">
        <v>225</v>
      </c>
      <c r="H5505" s="306">
        <v>50.04157927</v>
      </c>
      <c r="I5505" s="306">
        <v>45.964526110000001</v>
      </c>
      <c r="J5505" s="306">
        <v>42.0020509</v>
      </c>
      <c r="K5505" s="306">
        <v>45.465506310000002</v>
      </c>
      <c r="L5505" s="306">
        <v>59.79585118</v>
      </c>
      <c r="M5505" s="306">
        <v>51.610957089999999</v>
      </c>
      <c r="N5505" s="306">
        <v>43.756206489999997</v>
      </c>
    </row>
    <row r="5506" spans="1:14">
      <c r="A5506" s="259" t="s">
        <v>11</v>
      </c>
      <c r="B5506" s="259" t="s">
        <v>25</v>
      </c>
      <c r="C5506" s="259" t="s">
        <v>133</v>
      </c>
      <c r="D5506" s="259" t="s">
        <v>222</v>
      </c>
      <c r="E5506" s="259" t="s">
        <v>223</v>
      </c>
      <c r="F5506" s="259" t="s">
        <v>224</v>
      </c>
      <c r="G5506" s="259" t="s">
        <v>225</v>
      </c>
      <c r="H5506" s="306">
        <v>29.123924519999999</v>
      </c>
      <c r="I5506" s="306">
        <v>25.999277580000001</v>
      </c>
      <c r="J5506" s="306">
        <v>22.686410179999999</v>
      </c>
      <c r="K5506" s="306">
        <v>23.867169400000002</v>
      </c>
      <c r="L5506" s="306">
        <v>24.683306930000001</v>
      </c>
      <c r="M5506" s="306">
        <v>23.91448771</v>
      </c>
      <c r="N5506" s="306">
        <v>55.27588952</v>
      </c>
    </row>
    <row r="5507" spans="1:14">
      <c r="A5507" s="259" t="s">
        <v>11</v>
      </c>
      <c r="B5507" s="259" t="s">
        <v>19</v>
      </c>
      <c r="C5507" s="259" t="s">
        <v>133</v>
      </c>
      <c r="D5507" s="259" t="s">
        <v>222</v>
      </c>
      <c r="E5507" s="259" t="s">
        <v>223</v>
      </c>
      <c r="F5507" s="259" t="s">
        <v>224</v>
      </c>
      <c r="G5507" s="259" t="s">
        <v>225</v>
      </c>
      <c r="H5507" s="306">
        <v>41.308800349999999</v>
      </c>
      <c r="I5507" s="306">
        <v>43.706875590000003</v>
      </c>
      <c r="J5507" s="306">
        <v>46.142227660000003</v>
      </c>
      <c r="K5507" s="306">
        <v>41.151121369999998</v>
      </c>
      <c r="L5507" s="306">
        <v>44.11451769</v>
      </c>
      <c r="M5507" s="306">
        <v>40.359314380000001</v>
      </c>
      <c r="N5507" s="306">
        <v>31.232323109999999</v>
      </c>
    </row>
    <row r="5508" spans="1:14">
      <c r="A5508" s="259" t="s">
        <v>11</v>
      </c>
      <c r="B5508" s="259" t="s">
        <v>21</v>
      </c>
      <c r="C5508" s="259" t="s">
        <v>133</v>
      </c>
      <c r="D5508" s="259" t="s">
        <v>222</v>
      </c>
      <c r="E5508" s="259" t="s">
        <v>223</v>
      </c>
      <c r="F5508" s="259" t="s">
        <v>224</v>
      </c>
      <c r="G5508" s="259" t="s">
        <v>225</v>
      </c>
      <c r="H5508" s="306">
        <v>53.750909129999997</v>
      </c>
      <c r="I5508" s="306">
        <v>47.26992766</v>
      </c>
      <c r="J5508" s="306">
        <v>48.558547599999997</v>
      </c>
      <c r="K5508" s="306">
        <v>43.995598579999999</v>
      </c>
      <c r="L5508" s="306">
        <v>47.128073209999997</v>
      </c>
      <c r="M5508" s="306">
        <v>42.574457299999999</v>
      </c>
      <c r="N5508" s="306">
        <v>38.037006929999997</v>
      </c>
    </row>
    <row r="5509" spans="1:14">
      <c r="A5509" s="259" t="s">
        <v>11</v>
      </c>
      <c r="B5509" s="259" t="s">
        <v>24</v>
      </c>
      <c r="C5509" s="259" t="s">
        <v>133</v>
      </c>
      <c r="D5509" s="259" t="s">
        <v>222</v>
      </c>
      <c r="E5509" s="259" t="s">
        <v>223</v>
      </c>
      <c r="F5509" s="259" t="s">
        <v>224</v>
      </c>
      <c r="G5509" s="259" t="s">
        <v>225</v>
      </c>
      <c r="H5509" s="306">
        <v>43.922964540000002</v>
      </c>
      <c r="I5509" s="306">
        <v>46.354809090000003</v>
      </c>
      <c r="J5509" s="306">
        <v>48.733863079999999</v>
      </c>
      <c r="K5509" s="306">
        <v>49.634764169999997</v>
      </c>
      <c r="L5509" s="306">
        <v>53.560610619999999</v>
      </c>
      <c r="M5509" s="306">
        <v>46.272904349999997</v>
      </c>
      <c r="N5509" s="306">
        <v>35.850998199999999</v>
      </c>
    </row>
    <row r="5510" spans="1:14">
      <c r="A5510" s="259" t="s">
        <v>11</v>
      </c>
      <c r="B5510" s="259" t="s">
        <v>22</v>
      </c>
      <c r="C5510" s="259" t="s">
        <v>133</v>
      </c>
      <c r="D5510" s="259" t="s">
        <v>222</v>
      </c>
      <c r="E5510" s="259" t="s">
        <v>223</v>
      </c>
      <c r="F5510" s="259" t="s">
        <v>226</v>
      </c>
      <c r="G5510" s="259" t="s">
        <v>225</v>
      </c>
      <c r="H5510" s="306">
        <v>42.899017360000002</v>
      </c>
      <c r="I5510" s="306">
        <v>43.145028809999999</v>
      </c>
      <c r="J5510" s="306">
        <v>41.749860079999998</v>
      </c>
      <c r="K5510" s="306">
        <v>44.117717650000003</v>
      </c>
      <c r="L5510" s="306">
        <v>48.003328840000002</v>
      </c>
      <c r="M5510" s="306">
        <v>42.922971889999999</v>
      </c>
      <c r="N5510" s="306">
        <v>41.47022621</v>
      </c>
    </row>
    <row r="5511" spans="1:14">
      <c r="A5511" s="259" t="s">
        <v>11</v>
      </c>
      <c r="B5511" s="259" t="s">
        <v>18</v>
      </c>
      <c r="C5511" s="259" t="s">
        <v>133</v>
      </c>
      <c r="D5511" s="259" t="s">
        <v>222</v>
      </c>
      <c r="E5511" s="259" t="s">
        <v>223</v>
      </c>
      <c r="F5511" s="259" t="s">
        <v>226</v>
      </c>
      <c r="G5511" s="259" t="s">
        <v>225</v>
      </c>
      <c r="H5511" s="306">
        <v>41.591501719999997</v>
      </c>
      <c r="I5511" s="306">
        <v>41.782010669999998</v>
      </c>
      <c r="J5511" s="306">
        <v>38.874984089999998</v>
      </c>
      <c r="K5511" s="306">
        <v>40.823790780000003</v>
      </c>
      <c r="L5511" s="306">
        <v>43.940127969999999</v>
      </c>
      <c r="M5511" s="306">
        <v>41.99459118</v>
      </c>
      <c r="N5511" s="306">
        <v>43.402822049999997</v>
      </c>
    </row>
    <row r="5512" spans="1:14">
      <c r="A5512" s="259" t="s">
        <v>11</v>
      </c>
      <c r="B5512" s="259" t="s">
        <v>20</v>
      </c>
      <c r="C5512" s="259" t="s">
        <v>133</v>
      </c>
      <c r="D5512" s="259" t="s">
        <v>222</v>
      </c>
      <c r="E5512" s="259" t="s">
        <v>223</v>
      </c>
      <c r="F5512" s="259" t="s">
        <v>226</v>
      </c>
      <c r="G5512" s="259" t="s">
        <v>225</v>
      </c>
      <c r="H5512" s="306">
        <v>43.981117390000001</v>
      </c>
      <c r="I5512" s="306">
        <v>42.359268999999998</v>
      </c>
      <c r="J5512" s="306">
        <v>31.916088460000001</v>
      </c>
      <c r="K5512" s="306">
        <v>34.908844999999999</v>
      </c>
      <c r="L5512" s="306">
        <v>28.925993869999999</v>
      </c>
      <c r="M5512" s="306">
        <v>31.650477250000002</v>
      </c>
      <c r="N5512" s="306">
        <v>22.733466029999999</v>
      </c>
    </row>
    <row r="5513" spans="1:14">
      <c r="A5513" s="259" t="s">
        <v>11</v>
      </c>
      <c r="B5513" s="259" t="s">
        <v>23</v>
      </c>
      <c r="C5513" s="259" t="s">
        <v>133</v>
      </c>
      <c r="D5513" s="259" t="s">
        <v>222</v>
      </c>
      <c r="E5513" s="259" t="s">
        <v>223</v>
      </c>
      <c r="F5513" s="259" t="s">
        <v>226</v>
      </c>
      <c r="G5513" s="259" t="s">
        <v>225</v>
      </c>
      <c r="H5513" s="306">
        <v>44.525142610000003</v>
      </c>
      <c r="I5513" s="306">
        <v>41.576804000000003</v>
      </c>
      <c r="J5513" s="306">
        <v>40.002498729999999</v>
      </c>
      <c r="K5513" s="306">
        <v>42.137717029999997</v>
      </c>
      <c r="L5513" s="306">
        <v>47.176835740000001</v>
      </c>
      <c r="M5513" s="306">
        <v>42.051168500000003</v>
      </c>
      <c r="N5513" s="306">
        <v>42.98358339</v>
      </c>
    </row>
    <row r="5514" spans="1:14">
      <c r="A5514" s="259" t="s">
        <v>11</v>
      </c>
      <c r="B5514" s="259" t="s">
        <v>26</v>
      </c>
      <c r="C5514" s="259" t="s">
        <v>133</v>
      </c>
      <c r="D5514" s="259" t="s">
        <v>222</v>
      </c>
      <c r="E5514" s="259" t="s">
        <v>223</v>
      </c>
      <c r="F5514" s="259" t="s">
        <v>226</v>
      </c>
      <c r="G5514" s="259" t="s">
        <v>225</v>
      </c>
      <c r="H5514" s="306">
        <v>44.764804050000002</v>
      </c>
      <c r="I5514" s="306">
        <v>44.861535029999999</v>
      </c>
      <c r="J5514" s="306">
        <v>43.099690719999998</v>
      </c>
      <c r="K5514" s="306">
        <v>45.54626013</v>
      </c>
      <c r="L5514" s="306">
        <v>50.473648490000002</v>
      </c>
      <c r="M5514" s="306">
        <v>44.423297359999999</v>
      </c>
      <c r="N5514" s="306">
        <v>37.53467792</v>
      </c>
    </row>
    <row r="5515" spans="1:14">
      <c r="A5515" s="259" t="s">
        <v>11</v>
      </c>
      <c r="B5515" s="259" t="s">
        <v>27</v>
      </c>
      <c r="C5515" s="259" t="s">
        <v>133</v>
      </c>
      <c r="D5515" s="259" t="s">
        <v>222</v>
      </c>
      <c r="E5515" s="259" t="s">
        <v>223</v>
      </c>
      <c r="F5515" s="259" t="s">
        <v>226</v>
      </c>
      <c r="G5515" s="259" t="s">
        <v>225</v>
      </c>
      <c r="H5515" s="306">
        <v>48.30071169</v>
      </c>
      <c r="I5515" s="306">
        <v>44.223658530000002</v>
      </c>
      <c r="J5515" s="306">
        <v>42.0020509</v>
      </c>
      <c r="K5515" s="306">
        <v>44.436967500000002</v>
      </c>
      <c r="L5515" s="306">
        <v>44.750189079999998</v>
      </c>
      <c r="M5515" s="306">
        <v>38.843833799999999</v>
      </c>
      <c r="N5515" s="306">
        <v>37.63291882</v>
      </c>
    </row>
    <row r="5516" spans="1:14">
      <c r="A5516" s="259" t="s">
        <v>11</v>
      </c>
      <c r="B5516" s="259" t="s">
        <v>25</v>
      </c>
      <c r="C5516" s="259" t="s">
        <v>133</v>
      </c>
      <c r="D5516" s="259" t="s">
        <v>222</v>
      </c>
      <c r="E5516" s="259" t="s">
        <v>223</v>
      </c>
      <c r="F5516" s="259" t="s">
        <v>226</v>
      </c>
      <c r="G5516" s="259" t="s">
        <v>225</v>
      </c>
      <c r="H5516" s="306">
        <v>29.123924519999999</v>
      </c>
      <c r="I5516" s="306">
        <v>25.999277580000001</v>
      </c>
      <c r="J5516" s="306">
        <v>22.686410179999999</v>
      </c>
      <c r="K5516" s="306">
        <v>23.867169400000002</v>
      </c>
      <c r="L5516" s="306">
        <v>24.683306930000001</v>
      </c>
      <c r="M5516" s="306">
        <v>23.91448771</v>
      </c>
      <c r="N5516" s="306">
        <v>55.27588952</v>
      </c>
    </row>
    <row r="5517" spans="1:14">
      <c r="A5517" s="259" t="s">
        <v>11</v>
      </c>
      <c r="B5517" s="259" t="s">
        <v>19</v>
      </c>
      <c r="C5517" s="259" t="s">
        <v>133</v>
      </c>
      <c r="D5517" s="259" t="s">
        <v>222</v>
      </c>
      <c r="E5517" s="259" t="s">
        <v>223</v>
      </c>
      <c r="F5517" s="259" t="s">
        <v>226</v>
      </c>
      <c r="G5517" s="259" t="s">
        <v>225</v>
      </c>
      <c r="H5517" s="306">
        <v>30.062133679999999</v>
      </c>
      <c r="I5517" s="306">
        <v>27.775368740000001</v>
      </c>
      <c r="J5517" s="306">
        <v>27.771223089999999</v>
      </c>
      <c r="K5517" s="306">
        <v>26.648838260000002</v>
      </c>
      <c r="L5517" s="306">
        <v>31.542599880000001</v>
      </c>
      <c r="M5517" s="306">
        <v>32.112739040000001</v>
      </c>
      <c r="N5517" s="306">
        <v>23.74145553</v>
      </c>
    </row>
    <row r="5518" spans="1:14">
      <c r="A5518" s="259" t="s">
        <v>11</v>
      </c>
      <c r="B5518" s="259" t="s">
        <v>21</v>
      </c>
      <c r="C5518" s="259" t="s">
        <v>133</v>
      </c>
      <c r="D5518" s="259" t="s">
        <v>222</v>
      </c>
      <c r="E5518" s="259" t="s">
        <v>223</v>
      </c>
      <c r="F5518" s="259" t="s">
        <v>226</v>
      </c>
      <c r="G5518" s="259" t="s">
        <v>225</v>
      </c>
      <c r="H5518" s="306">
        <v>34.319659129999998</v>
      </c>
      <c r="I5518" s="306">
        <v>31.338420809999999</v>
      </c>
      <c r="J5518" s="306">
        <v>30.187543040000001</v>
      </c>
      <c r="K5518" s="306">
        <v>29.49331548</v>
      </c>
      <c r="L5518" s="306">
        <v>34.556155400000002</v>
      </c>
      <c r="M5518" s="306">
        <v>34.327881959999999</v>
      </c>
      <c r="N5518" s="306">
        <v>30.546139350000001</v>
      </c>
    </row>
    <row r="5519" spans="1:14">
      <c r="A5519" s="259" t="s">
        <v>11</v>
      </c>
      <c r="B5519" s="259" t="s">
        <v>24</v>
      </c>
      <c r="C5519" s="259" t="s">
        <v>133</v>
      </c>
      <c r="D5519" s="259" t="s">
        <v>222</v>
      </c>
      <c r="E5519" s="259" t="s">
        <v>223</v>
      </c>
      <c r="F5519" s="259" t="s">
        <v>226</v>
      </c>
      <c r="G5519" s="259" t="s">
        <v>225</v>
      </c>
      <c r="H5519" s="306">
        <v>30.01746515</v>
      </c>
      <c r="I5519" s="306">
        <v>27.393938039999998</v>
      </c>
      <c r="J5519" s="306">
        <v>25.971303110000001</v>
      </c>
      <c r="K5519" s="306">
        <v>27.183281010000002</v>
      </c>
      <c r="L5519" s="306">
        <v>32.170312819999999</v>
      </c>
      <c r="M5519" s="306">
        <v>33.03394831</v>
      </c>
      <c r="N5519" s="306">
        <v>35.3283165</v>
      </c>
    </row>
    <row r="5520" spans="1:14">
      <c r="A5520" s="259" t="s">
        <v>11</v>
      </c>
      <c r="B5520" s="259" t="s">
        <v>22</v>
      </c>
      <c r="C5520" s="259" t="s">
        <v>133</v>
      </c>
      <c r="D5520" s="259" t="s">
        <v>222</v>
      </c>
      <c r="E5520" s="259" t="s">
        <v>223</v>
      </c>
      <c r="F5520" s="259" t="s">
        <v>227</v>
      </c>
      <c r="G5520" s="259" t="s">
        <v>228</v>
      </c>
      <c r="H5520" s="306">
        <v>15.25</v>
      </c>
      <c r="I5520" s="306">
        <v>15.25</v>
      </c>
      <c r="J5520" s="306">
        <v>0</v>
      </c>
      <c r="K5520" s="306">
        <v>9.01</v>
      </c>
      <c r="L5520" s="306">
        <v>131.80000000000001</v>
      </c>
      <c r="M5520" s="306">
        <v>111.84</v>
      </c>
      <c r="N5520" s="306">
        <v>53.64</v>
      </c>
    </row>
    <row r="5521" spans="1:14">
      <c r="A5521" s="259" t="s">
        <v>11</v>
      </c>
      <c r="B5521" s="259" t="s">
        <v>18</v>
      </c>
      <c r="C5521" s="259" t="s">
        <v>133</v>
      </c>
      <c r="D5521" s="259" t="s">
        <v>222</v>
      </c>
      <c r="E5521" s="259" t="s">
        <v>223</v>
      </c>
      <c r="F5521" s="259" t="s">
        <v>227</v>
      </c>
      <c r="G5521" s="259" t="s">
        <v>228</v>
      </c>
      <c r="H5521" s="306">
        <v>15.25</v>
      </c>
      <c r="I5521" s="306">
        <v>15.25</v>
      </c>
      <c r="J5521" s="306">
        <v>0</v>
      </c>
      <c r="K5521" s="306">
        <v>9.01</v>
      </c>
      <c r="L5521" s="306">
        <v>131.80000000000001</v>
      </c>
      <c r="M5521" s="306">
        <v>111.84</v>
      </c>
      <c r="N5521" s="306">
        <v>53.64</v>
      </c>
    </row>
    <row r="5522" spans="1:14">
      <c r="A5522" s="259" t="s">
        <v>11</v>
      </c>
      <c r="B5522" s="259" t="s">
        <v>20</v>
      </c>
      <c r="C5522" s="259" t="s">
        <v>133</v>
      </c>
      <c r="D5522" s="259" t="s">
        <v>222</v>
      </c>
      <c r="E5522" s="259" t="s">
        <v>223</v>
      </c>
      <c r="F5522" s="259" t="s">
        <v>227</v>
      </c>
      <c r="G5522" s="259" t="s">
        <v>228</v>
      </c>
      <c r="H5522" s="306">
        <v>15.25</v>
      </c>
      <c r="I5522" s="306">
        <v>15.25</v>
      </c>
      <c r="J5522" s="306">
        <v>0</v>
      </c>
      <c r="K5522" s="306">
        <v>9.01</v>
      </c>
      <c r="L5522" s="306">
        <v>131.80000000000001</v>
      </c>
      <c r="M5522" s="306">
        <v>111.84</v>
      </c>
      <c r="N5522" s="306">
        <v>53.64</v>
      </c>
    </row>
    <row r="5523" spans="1:14">
      <c r="A5523" s="259" t="s">
        <v>11</v>
      </c>
      <c r="B5523" s="259" t="s">
        <v>23</v>
      </c>
      <c r="C5523" s="259" t="s">
        <v>133</v>
      </c>
      <c r="D5523" s="259" t="s">
        <v>222</v>
      </c>
      <c r="E5523" s="259" t="s">
        <v>223</v>
      </c>
      <c r="F5523" s="259" t="s">
        <v>227</v>
      </c>
      <c r="G5523" s="259" t="s">
        <v>228</v>
      </c>
      <c r="H5523" s="306">
        <v>15.25</v>
      </c>
      <c r="I5523" s="306">
        <v>15.25</v>
      </c>
      <c r="J5523" s="306">
        <v>0</v>
      </c>
      <c r="K5523" s="306">
        <v>9.01</v>
      </c>
      <c r="L5523" s="306">
        <v>131.80000000000001</v>
      </c>
      <c r="M5523" s="306">
        <v>111.84</v>
      </c>
      <c r="N5523" s="306">
        <v>53.64</v>
      </c>
    </row>
    <row r="5524" spans="1:14">
      <c r="A5524" s="259" t="s">
        <v>11</v>
      </c>
      <c r="B5524" s="259" t="s">
        <v>26</v>
      </c>
      <c r="C5524" s="259" t="s">
        <v>133</v>
      </c>
      <c r="D5524" s="259" t="s">
        <v>222</v>
      </c>
      <c r="E5524" s="259" t="s">
        <v>223</v>
      </c>
      <c r="F5524" s="259" t="s">
        <v>227</v>
      </c>
      <c r="G5524" s="259" t="s">
        <v>228</v>
      </c>
      <c r="H5524" s="306">
        <v>15.25</v>
      </c>
      <c r="I5524" s="306">
        <v>15.25</v>
      </c>
      <c r="J5524" s="306">
        <v>0</v>
      </c>
      <c r="K5524" s="306">
        <v>9.01</v>
      </c>
      <c r="L5524" s="306">
        <v>131.80000000000001</v>
      </c>
      <c r="M5524" s="306">
        <v>111.84</v>
      </c>
      <c r="N5524" s="306">
        <v>53.64</v>
      </c>
    </row>
    <row r="5525" spans="1:14">
      <c r="A5525" s="259" t="s">
        <v>11</v>
      </c>
      <c r="B5525" s="259" t="s">
        <v>27</v>
      </c>
      <c r="C5525" s="259" t="s">
        <v>133</v>
      </c>
      <c r="D5525" s="259" t="s">
        <v>222</v>
      </c>
      <c r="E5525" s="259" t="s">
        <v>223</v>
      </c>
      <c r="F5525" s="259" t="s">
        <v>227</v>
      </c>
      <c r="G5525" s="259" t="s">
        <v>228</v>
      </c>
      <c r="H5525" s="306">
        <v>15.25</v>
      </c>
      <c r="I5525" s="306">
        <v>15.25</v>
      </c>
      <c r="J5525" s="306">
        <v>0</v>
      </c>
      <c r="K5525" s="306">
        <v>9.01</v>
      </c>
      <c r="L5525" s="306">
        <v>131.80000000000001</v>
      </c>
      <c r="M5525" s="306">
        <v>111.84</v>
      </c>
      <c r="N5525" s="306">
        <v>53.64</v>
      </c>
    </row>
    <row r="5526" spans="1:14">
      <c r="A5526" s="259" t="s">
        <v>11</v>
      </c>
      <c r="B5526" s="259" t="s">
        <v>19</v>
      </c>
      <c r="C5526" s="259" t="s">
        <v>133</v>
      </c>
      <c r="D5526" s="259" t="s">
        <v>222</v>
      </c>
      <c r="E5526" s="259" t="s">
        <v>223</v>
      </c>
      <c r="F5526" s="259" t="s">
        <v>227</v>
      </c>
      <c r="G5526" s="259" t="s">
        <v>228</v>
      </c>
      <c r="H5526" s="306">
        <v>98.520799999999994</v>
      </c>
      <c r="I5526" s="306">
        <v>139.56</v>
      </c>
      <c r="J5526" s="306">
        <v>160.93</v>
      </c>
      <c r="K5526" s="306">
        <v>127.04</v>
      </c>
      <c r="L5526" s="306">
        <v>110.13</v>
      </c>
      <c r="M5526" s="306">
        <v>72.239999999999995</v>
      </c>
      <c r="N5526" s="306">
        <v>65.62</v>
      </c>
    </row>
    <row r="5527" spans="1:14">
      <c r="A5527" s="259" t="s">
        <v>11</v>
      </c>
      <c r="B5527" s="259" t="s">
        <v>21</v>
      </c>
      <c r="C5527" s="259" t="s">
        <v>133</v>
      </c>
      <c r="D5527" s="259" t="s">
        <v>222</v>
      </c>
      <c r="E5527" s="259" t="s">
        <v>223</v>
      </c>
      <c r="F5527" s="259" t="s">
        <v>227</v>
      </c>
      <c r="G5527" s="259" t="s">
        <v>228</v>
      </c>
      <c r="H5527" s="306">
        <v>170.21775</v>
      </c>
      <c r="I5527" s="306">
        <v>139.56</v>
      </c>
      <c r="J5527" s="306">
        <v>160.93</v>
      </c>
      <c r="K5527" s="306">
        <v>127.04</v>
      </c>
      <c r="L5527" s="306">
        <v>110.13</v>
      </c>
      <c r="M5527" s="306">
        <v>72.239999999999995</v>
      </c>
      <c r="N5527" s="306">
        <v>65.62</v>
      </c>
    </row>
    <row r="5528" spans="1:14">
      <c r="A5528" s="259" t="s">
        <v>11</v>
      </c>
      <c r="B5528" s="259" t="s">
        <v>24</v>
      </c>
      <c r="C5528" s="259" t="s">
        <v>133</v>
      </c>
      <c r="D5528" s="259" t="s">
        <v>222</v>
      </c>
      <c r="E5528" s="259" t="s">
        <v>223</v>
      </c>
      <c r="F5528" s="259" t="s">
        <v>227</v>
      </c>
      <c r="G5528" s="259" t="s">
        <v>228</v>
      </c>
      <c r="H5528" s="306">
        <v>98.520799999999994</v>
      </c>
      <c r="I5528" s="306">
        <v>139.56</v>
      </c>
      <c r="J5528" s="306">
        <v>160.93</v>
      </c>
      <c r="K5528" s="306">
        <v>127.04</v>
      </c>
      <c r="L5528" s="306">
        <v>110.13</v>
      </c>
      <c r="M5528" s="306">
        <v>72.239999999999995</v>
      </c>
      <c r="N5528" s="306">
        <v>65.62</v>
      </c>
    </row>
    <row r="5529" spans="1:14">
      <c r="A5529" s="259" t="s">
        <v>11</v>
      </c>
      <c r="B5529" s="259" t="s">
        <v>229</v>
      </c>
      <c r="C5529" s="259" t="s">
        <v>133</v>
      </c>
      <c r="D5529" s="259" t="s">
        <v>230</v>
      </c>
      <c r="E5529" s="259" t="s">
        <v>223</v>
      </c>
      <c r="F5529" s="259" t="s">
        <v>231</v>
      </c>
      <c r="G5529" s="259" t="s">
        <v>232</v>
      </c>
      <c r="H5529" s="306">
        <v>3.37</v>
      </c>
      <c r="I5529" s="306">
        <v>3.14</v>
      </c>
      <c r="J5529" s="306">
        <v>2.99</v>
      </c>
      <c r="K5529" s="306">
        <v>3.31</v>
      </c>
      <c r="L5529" s="306">
        <v>3.8300000019999998</v>
      </c>
      <c r="M5529" s="306">
        <v>3.9</v>
      </c>
      <c r="N5529" s="306">
        <v>4.12</v>
      </c>
    </row>
    <row r="5530" spans="1:14">
      <c r="A5530" s="259" t="s">
        <v>11</v>
      </c>
      <c r="B5530" s="259" t="s">
        <v>22</v>
      </c>
      <c r="C5530" s="259" t="s">
        <v>133</v>
      </c>
      <c r="D5530" s="259" t="s">
        <v>222</v>
      </c>
      <c r="E5530" s="259" t="s">
        <v>233</v>
      </c>
      <c r="F5530" s="259" t="s">
        <v>224</v>
      </c>
      <c r="G5530" s="259" t="s">
        <v>225</v>
      </c>
      <c r="H5530" s="306">
        <v>48.077419149999997</v>
      </c>
      <c r="I5530" s="306">
        <v>51.395316520000002</v>
      </c>
      <c r="J5530" s="306">
        <v>47.855035770000001</v>
      </c>
      <c r="K5530" s="306">
        <v>53.70670913</v>
      </c>
      <c r="L5530" s="306">
        <v>80.562610829999997</v>
      </c>
      <c r="M5530" s="306">
        <v>77.967687249999997</v>
      </c>
      <c r="N5530" s="306">
        <v>75.049716709999998</v>
      </c>
    </row>
    <row r="5531" spans="1:14">
      <c r="A5531" s="259" t="s">
        <v>11</v>
      </c>
      <c r="B5531" s="259" t="s">
        <v>18</v>
      </c>
      <c r="C5531" s="259" t="s">
        <v>133</v>
      </c>
      <c r="D5531" s="259" t="s">
        <v>222</v>
      </c>
      <c r="E5531" s="259" t="s">
        <v>233</v>
      </c>
      <c r="F5531" s="259" t="s">
        <v>224</v>
      </c>
      <c r="G5531" s="259" t="s">
        <v>225</v>
      </c>
      <c r="H5531" s="306">
        <v>49.528112440000001</v>
      </c>
      <c r="I5531" s="306">
        <v>53.004878009999999</v>
      </c>
      <c r="J5531" s="306">
        <v>51.394002960000002</v>
      </c>
      <c r="K5531" s="306">
        <v>57.933617730000002</v>
      </c>
      <c r="L5531" s="306">
        <v>86.112118089999996</v>
      </c>
      <c r="M5531" s="306">
        <v>79.289481080000002</v>
      </c>
      <c r="N5531" s="306">
        <v>72.121144869999995</v>
      </c>
    </row>
    <row r="5532" spans="1:14">
      <c r="A5532" s="259" t="s">
        <v>11</v>
      </c>
      <c r="B5532" s="259" t="s">
        <v>20</v>
      </c>
      <c r="C5532" s="259" t="s">
        <v>133</v>
      </c>
      <c r="D5532" s="259" t="s">
        <v>222</v>
      </c>
      <c r="E5532" s="259" t="s">
        <v>233</v>
      </c>
      <c r="F5532" s="259" t="s">
        <v>224</v>
      </c>
      <c r="G5532" s="259" t="s">
        <v>225</v>
      </c>
      <c r="H5532" s="306">
        <v>50.72870631</v>
      </c>
      <c r="I5532" s="306">
        <v>52.076989609999998</v>
      </c>
      <c r="J5532" s="306">
        <v>39.28864772</v>
      </c>
      <c r="K5532" s="306">
        <v>46.116396340000001</v>
      </c>
      <c r="L5532" s="306">
        <v>60.056352609999998</v>
      </c>
      <c r="M5532" s="306">
        <v>63.240123509999997</v>
      </c>
      <c r="N5532" s="306">
        <v>43.72827187</v>
      </c>
    </row>
    <row r="5533" spans="1:14">
      <c r="A5533" s="259" t="s">
        <v>11</v>
      </c>
      <c r="B5533" s="259" t="s">
        <v>23</v>
      </c>
      <c r="C5533" s="259" t="s">
        <v>133</v>
      </c>
      <c r="D5533" s="259" t="s">
        <v>222</v>
      </c>
      <c r="E5533" s="259" t="s">
        <v>233</v>
      </c>
      <c r="F5533" s="259" t="s">
        <v>224</v>
      </c>
      <c r="G5533" s="259" t="s">
        <v>225</v>
      </c>
      <c r="H5533" s="306">
        <v>51.332304239999999</v>
      </c>
      <c r="I5533" s="306">
        <v>51.152991970000002</v>
      </c>
      <c r="J5533" s="306">
        <v>49.24300427</v>
      </c>
      <c r="K5533" s="306">
        <v>55.392795790000001</v>
      </c>
      <c r="L5533" s="306">
        <v>84.983296350000003</v>
      </c>
      <c r="M5533" s="306">
        <v>78.04823992</v>
      </c>
      <c r="N5533" s="306">
        <v>74.414420640000003</v>
      </c>
    </row>
    <row r="5534" spans="1:14">
      <c r="A5534" s="259" t="s">
        <v>11</v>
      </c>
      <c r="B5534" s="259" t="s">
        <v>26</v>
      </c>
      <c r="C5534" s="259" t="s">
        <v>133</v>
      </c>
      <c r="D5534" s="259" t="s">
        <v>222</v>
      </c>
      <c r="E5534" s="259" t="s">
        <v>233</v>
      </c>
      <c r="F5534" s="259" t="s">
        <v>224</v>
      </c>
      <c r="G5534" s="259" t="s">
        <v>225</v>
      </c>
      <c r="H5534" s="306">
        <v>51.59820946</v>
      </c>
      <c r="I5534" s="306">
        <v>55.031866669999999</v>
      </c>
      <c r="J5534" s="306">
        <v>53.055642059999997</v>
      </c>
      <c r="K5534" s="306">
        <v>59.766784870000002</v>
      </c>
      <c r="L5534" s="306">
        <v>89.486073079999997</v>
      </c>
      <c r="M5534" s="306">
        <v>81.425588550000001</v>
      </c>
      <c r="N5534" s="306">
        <v>66.157385820000002</v>
      </c>
    </row>
    <row r="5535" spans="1:14">
      <c r="A5535" s="259" t="s">
        <v>11</v>
      </c>
      <c r="B5535" s="259" t="s">
        <v>27</v>
      </c>
      <c r="C5535" s="259" t="s">
        <v>133</v>
      </c>
      <c r="D5535" s="259" t="s">
        <v>222</v>
      </c>
      <c r="E5535" s="259" t="s">
        <v>233</v>
      </c>
      <c r="F5535" s="259" t="s">
        <v>224</v>
      </c>
      <c r="G5535" s="259" t="s">
        <v>225</v>
      </c>
      <c r="H5535" s="306">
        <v>55.521311679999997</v>
      </c>
      <c r="I5535" s="306">
        <v>54.27861077</v>
      </c>
      <c r="J5535" s="306">
        <v>51.704449410000002</v>
      </c>
      <c r="K5535" s="306">
        <v>58.343292869999999</v>
      </c>
      <c r="L5535" s="306">
        <v>81.668989809999999</v>
      </c>
      <c r="M5535" s="306">
        <v>73.481756369999999</v>
      </c>
      <c r="N5535" s="306">
        <v>66.306255820000004</v>
      </c>
    </row>
    <row r="5536" spans="1:14">
      <c r="A5536" s="259" t="s">
        <v>11</v>
      </c>
      <c r="B5536" s="259" t="s">
        <v>25</v>
      </c>
      <c r="C5536" s="259" t="s">
        <v>133</v>
      </c>
      <c r="D5536" s="259" t="s">
        <v>222</v>
      </c>
      <c r="E5536" s="259" t="s">
        <v>233</v>
      </c>
      <c r="F5536" s="259" t="s">
        <v>224</v>
      </c>
      <c r="G5536" s="259" t="s">
        <v>225</v>
      </c>
      <c r="H5536" s="306">
        <v>32.313098699999998</v>
      </c>
      <c r="I5536" s="306">
        <v>30.702038890000001</v>
      </c>
      <c r="J5536" s="306">
        <v>27.926930290000001</v>
      </c>
      <c r="K5536" s="306">
        <v>30.627378149999998</v>
      </c>
      <c r="L5536" s="306">
        <v>33.712384759999999</v>
      </c>
      <c r="M5536" s="306">
        <v>34.04855594</v>
      </c>
      <c r="N5536" s="306">
        <v>83.7626834</v>
      </c>
    </row>
    <row r="5537" spans="1:14">
      <c r="A5537" s="259" t="s">
        <v>11</v>
      </c>
      <c r="B5537" s="259" t="s">
        <v>19</v>
      </c>
      <c r="C5537" s="259" t="s">
        <v>133</v>
      </c>
      <c r="D5537" s="259" t="s">
        <v>222</v>
      </c>
      <c r="E5537" s="259" t="s">
        <v>233</v>
      </c>
      <c r="F5537" s="259" t="s">
        <v>224</v>
      </c>
      <c r="G5537" s="259" t="s">
        <v>225</v>
      </c>
      <c r="H5537" s="306">
        <v>45.832262139999997</v>
      </c>
      <c r="I5537" s="306">
        <v>51.612595380000002</v>
      </c>
      <c r="J5537" s="306">
        <v>56.800999580000003</v>
      </c>
      <c r="K5537" s="306">
        <v>52.806888579999999</v>
      </c>
      <c r="L5537" s="306">
        <v>60.251472700000001</v>
      </c>
      <c r="M5537" s="306">
        <v>57.462086999999997</v>
      </c>
      <c r="N5537" s="306">
        <v>47.32810662</v>
      </c>
    </row>
    <row r="5538" spans="1:14">
      <c r="A5538" s="259" t="s">
        <v>11</v>
      </c>
      <c r="B5538" s="259" t="s">
        <v>21</v>
      </c>
      <c r="C5538" s="259" t="s">
        <v>133</v>
      </c>
      <c r="D5538" s="259" t="s">
        <v>222</v>
      </c>
      <c r="E5538" s="259" t="s">
        <v>233</v>
      </c>
      <c r="F5538" s="259" t="s">
        <v>224</v>
      </c>
      <c r="G5538" s="259" t="s">
        <v>225</v>
      </c>
      <c r="H5538" s="306">
        <v>59.636826460000002</v>
      </c>
      <c r="I5538" s="306">
        <v>55.820133949999999</v>
      </c>
      <c r="J5538" s="306">
        <v>59.775485109999998</v>
      </c>
      <c r="K5538" s="306">
        <v>56.457044060000001</v>
      </c>
      <c r="L5538" s="306">
        <v>64.367377570000002</v>
      </c>
      <c r="M5538" s="306">
        <v>60.615924890000002</v>
      </c>
      <c r="N5538" s="306">
        <v>57.639629079999999</v>
      </c>
    </row>
    <row r="5539" spans="1:14">
      <c r="A5539" s="259" t="s">
        <v>11</v>
      </c>
      <c r="B5539" s="259" t="s">
        <v>24</v>
      </c>
      <c r="C5539" s="259" t="s">
        <v>133</v>
      </c>
      <c r="D5539" s="259" t="s">
        <v>222</v>
      </c>
      <c r="E5539" s="259" t="s">
        <v>233</v>
      </c>
      <c r="F5539" s="259" t="s">
        <v>224</v>
      </c>
      <c r="G5539" s="259" t="s">
        <v>225</v>
      </c>
      <c r="H5539" s="306">
        <v>48.732686690000001</v>
      </c>
      <c r="I5539" s="306">
        <v>54.73948832</v>
      </c>
      <c r="J5539" s="306">
        <v>59.991298139999998</v>
      </c>
      <c r="K5539" s="306">
        <v>63.693463850000001</v>
      </c>
      <c r="L5539" s="306">
        <v>73.152917410000001</v>
      </c>
      <c r="M5539" s="306">
        <v>65.88163591</v>
      </c>
      <c r="N5539" s="306">
        <v>54.327046350000003</v>
      </c>
    </row>
    <row r="5540" spans="1:14">
      <c r="A5540" s="259" t="s">
        <v>11</v>
      </c>
      <c r="B5540" s="259" t="s">
        <v>22</v>
      </c>
      <c r="C5540" s="259" t="s">
        <v>133</v>
      </c>
      <c r="D5540" s="259" t="s">
        <v>222</v>
      </c>
      <c r="E5540" s="259" t="s">
        <v>233</v>
      </c>
      <c r="F5540" s="259" t="s">
        <v>226</v>
      </c>
      <c r="G5540" s="259" t="s">
        <v>225</v>
      </c>
      <c r="H5540" s="306">
        <v>47.596613619999999</v>
      </c>
      <c r="I5540" s="306">
        <v>50.949121499999997</v>
      </c>
      <c r="J5540" s="306">
        <v>51.394002960000002</v>
      </c>
      <c r="K5540" s="306">
        <v>56.613752499999997</v>
      </c>
      <c r="L5540" s="306">
        <v>65.562799029999994</v>
      </c>
      <c r="M5540" s="306">
        <v>61.112126969999998</v>
      </c>
      <c r="N5540" s="306">
        <v>62.842180550000002</v>
      </c>
    </row>
    <row r="5541" spans="1:14">
      <c r="A5541" s="259" t="s">
        <v>11</v>
      </c>
      <c r="B5541" s="259" t="s">
        <v>18</v>
      </c>
      <c r="C5541" s="259" t="s">
        <v>133</v>
      </c>
      <c r="D5541" s="259" t="s">
        <v>222</v>
      </c>
      <c r="E5541" s="259" t="s">
        <v>233</v>
      </c>
      <c r="F5541" s="259" t="s">
        <v>226</v>
      </c>
      <c r="G5541" s="259" t="s">
        <v>225</v>
      </c>
      <c r="H5541" s="306">
        <v>46.145920330000003</v>
      </c>
      <c r="I5541" s="306">
        <v>49.33956001</v>
      </c>
      <c r="J5541" s="306">
        <v>47.855035770000001</v>
      </c>
      <c r="K5541" s="306">
        <v>52.386843900000002</v>
      </c>
      <c r="L5541" s="306">
        <v>60.013291770000002</v>
      </c>
      <c r="M5541" s="306">
        <v>59.790333140000001</v>
      </c>
      <c r="N5541" s="306">
        <v>65.770752389999998</v>
      </c>
    </row>
    <row r="5542" spans="1:14">
      <c r="A5542" s="259" t="s">
        <v>11</v>
      </c>
      <c r="B5542" s="259" t="s">
        <v>20</v>
      </c>
      <c r="C5542" s="259" t="s">
        <v>133</v>
      </c>
      <c r="D5542" s="259" t="s">
        <v>222</v>
      </c>
      <c r="E5542" s="259" t="s">
        <v>233</v>
      </c>
      <c r="F5542" s="259" t="s">
        <v>226</v>
      </c>
      <c r="G5542" s="259" t="s">
        <v>225</v>
      </c>
      <c r="H5542" s="306">
        <v>48.797207489999998</v>
      </c>
      <c r="I5542" s="306">
        <v>50.021233100000003</v>
      </c>
      <c r="J5542" s="306">
        <v>39.28864772</v>
      </c>
      <c r="K5542" s="306">
        <v>44.796531109999997</v>
      </c>
      <c r="L5542" s="306">
        <v>39.507033540000002</v>
      </c>
      <c r="M5542" s="306">
        <v>45.062769400000001</v>
      </c>
      <c r="N5542" s="306">
        <v>34.44930755</v>
      </c>
    </row>
    <row r="5543" spans="1:14">
      <c r="A5543" s="259" t="s">
        <v>11</v>
      </c>
      <c r="B5543" s="259" t="s">
        <v>23</v>
      </c>
      <c r="C5543" s="259" t="s">
        <v>133</v>
      </c>
      <c r="D5543" s="259" t="s">
        <v>222</v>
      </c>
      <c r="E5543" s="259" t="s">
        <v>233</v>
      </c>
      <c r="F5543" s="259" t="s">
        <v>226</v>
      </c>
      <c r="G5543" s="259" t="s">
        <v>225</v>
      </c>
      <c r="H5543" s="306">
        <v>49.400805409999997</v>
      </c>
      <c r="I5543" s="306">
        <v>49.09723546</v>
      </c>
      <c r="J5543" s="306">
        <v>49.24300427</v>
      </c>
      <c r="K5543" s="306">
        <v>54.072930560000003</v>
      </c>
      <c r="L5543" s="306">
        <v>64.433977279999993</v>
      </c>
      <c r="M5543" s="306">
        <v>59.870885809999997</v>
      </c>
      <c r="N5543" s="306">
        <v>65.135456320000003</v>
      </c>
    </row>
    <row r="5544" spans="1:14">
      <c r="A5544" s="259" t="s">
        <v>11</v>
      </c>
      <c r="B5544" s="259" t="s">
        <v>26</v>
      </c>
      <c r="C5544" s="259" t="s">
        <v>133</v>
      </c>
      <c r="D5544" s="259" t="s">
        <v>222</v>
      </c>
      <c r="E5544" s="259" t="s">
        <v>233</v>
      </c>
      <c r="F5544" s="259" t="s">
        <v>226</v>
      </c>
      <c r="G5544" s="259" t="s">
        <v>225</v>
      </c>
      <c r="H5544" s="306">
        <v>49.666710639999998</v>
      </c>
      <c r="I5544" s="306">
        <v>52.976110159999998</v>
      </c>
      <c r="J5544" s="306">
        <v>53.055642059999997</v>
      </c>
      <c r="K5544" s="306">
        <v>58.446919639999997</v>
      </c>
      <c r="L5544" s="306">
        <v>68.936754010000001</v>
      </c>
      <c r="M5544" s="306">
        <v>63.248234439999997</v>
      </c>
      <c r="N5544" s="306">
        <v>56.878421500000002</v>
      </c>
    </row>
    <row r="5545" spans="1:14">
      <c r="A5545" s="259" t="s">
        <v>11</v>
      </c>
      <c r="B5545" s="259" t="s">
        <v>27</v>
      </c>
      <c r="C5545" s="259" t="s">
        <v>133</v>
      </c>
      <c r="D5545" s="259" t="s">
        <v>222</v>
      </c>
      <c r="E5545" s="259" t="s">
        <v>233</v>
      </c>
      <c r="F5545" s="259" t="s">
        <v>226</v>
      </c>
      <c r="G5545" s="259" t="s">
        <v>225</v>
      </c>
      <c r="H5545" s="306">
        <v>53.589812850000001</v>
      </c>
      <c r="I5545" s="306">
        <v>52.222854259999998</v>
      </c>
      <c r="J5545" s="306">
        <v>51.704449410000002</v>
      </c>
      <c r="K5545" s="306">
        <v>57.023427640000001</v>
      </c>
      <c r="L5545" s="306">
        <v>61.119670739999997</v>
      </c>
      <c r="M5545" s="306">
        <v>55.304402260000003</v>
      </c>
      <c r="N5545" s="306">
        <v>57.027291499999997</v>
      </c>
    </row>
    <row r="5546" spans="1:14">
      <c r="A5546" s="259" t="s">
        <v>11</v>
      </c>
      <c r="B5546" s="259" t="s">
        <v>25</v>
      </c>
      <c r="C5546" s="259" t="s">
        <v>133</v>
      </c>
      <c r="D5546" s="259" t="s">
        <v>222</v>
      </c>
      <c r="E5546" s="259" t="s">
        <v>233</v>
      </c>
      <c r="F5546" s="259" t="s">
        <v>226</v>
      </c>
      <c r="G5546" s="259" t="s">
        <v>225</v>
      </c>
      <c r="H5546" s="306">
        <v>32.313098699999998</v>
      </c>
      <c r="I5546" s="306">
        <v>30.702038890000001</v>
      </c>
      <c r="J5546" s="306">
        <v>27.926930290000001</v>
      </c>
      <c r="K5546" s="306">
        <v>30.627378149999998</v>
      </c>
      <c r="L5546" s="306">
        <v>33.712384759999999</v>
      </c>
      <c r="M5546" s="306">
        <v>34.04855594</v>
      </c>
      <c r="N5546" s="306">
        <v>83.7626834</v>
      </c>
    </row>
    <row r="5547" spans="1:14">
      <c r="A5547" s="259" t="s">
        <v>11</v>
      </c>
      <c r="B5547" s="259" t="s">
        <v>19</v>
      </c>
      <c r="C5547" s="259" t="s">
        <v>133</v>
      </c>
      <c r="D5547" s="259" t="s">
        <v>222</v>
      </c>
      <c r="E5547" s="259" t="s">
        <v>233</v>
      </c>
      <c r="F5547" s="259" t="s">
        <v>226</v>
      </c>
      <c r="G5547" s="259" t="s">
        <v>225</v>
      </c>
      <c r="H5547" s="306">
        <v>33.354045139999997</v>
      </c>
      <c r="I5547" s="306">
        <v>32.79939023</v>
      </c>
      <c r="J5547" s="306">
        <v>34.186325869999997</v>
      </c>
      <c r="K5547" s="306">
        <v>34.196935250000003</v>
      </c>
      <c r="L5547" s="306">
        <v>43.080785990000003</v>
      </c>
      <c r="M5547" s="306">
        <v>45.720920499999998</v>
      </c>
      <c r="N5547" s="306">
        <v>35.976771069999998</v>
      </c>
    </row>
    <row r="5548" spans="1:14">
      <c r="A5548" s="259" t="s">
        <v>11</v>
      </c>
      <c r="B5548" s="259" t="s">
        <v>21</v>
      </c>
      <c r="C5548" s="259" t="s">
        <v>133</v>
      </c>
      <c r="D5548" s="259" t="s">
        <v>222</v>
      </c>
      <c r="E5548" s="259" t="s">
        <v>233</v>
      </c>
      <c r="F5548" s="259" t="s">
        <v>226</v>
      </c>
      <c r="G5548" s="259" t="s">
        <v>225</v>
      </c>
      <c r="H5548" s="306">
        <v>38.077784889999997</v>
      </c>
      <c r="I5548" s="306">
        <v>37.006928809999998</v>
      </c>
      <c r="J5548" s="306">
        <v>37.1608114</v>
      </c>
      <c r="K5548" s="306">
        <v>37.847090739999999</v>
      </c>
      <c r="L5548" s="306">
        <v>47.196690859999997</v>
      </c>
      <c r="M5548" s="306">
        <v>48.874758399999997</v>
      </c>
      <c r="N5548" s="306">
        <v>46.288293539999998</v>
      </c>
    </row>
    <row r="5549" spans="1:14">
      <c r="A5549" s="259" t="s">
        <v>11</v>
      </c>
      <c r="B5549" s="259" t="s">
        <v>24</v>
      </c>
      <c r="C5549" s="259" t="s">
        <v>133</v>
      </c>
      <c r="D5549" s="259" t="s">
        <v>222</v>
      </c>
      <c r="E5549" s="259" t="s">
        <v>233</v>
      </c>
      <c r="F5549" s="259" t="s">
        <v>226</v>
      </c>
      <c r="G5549" s="259" t="s">
        <v>225</v>
      </c>
      <c r="H5549" s="306">
        <v>33.304485239999998</v>
      </c>
      <c r="I5549" s="306">
        <v>32.348966169999997</v>
      </c>
      <c r="J5549" s="306">
        <v>31.9706276</v>
      </c>
      <c r="K5549" s="306">
        <v>34.882755170000003</v>
      </c>
      <c r="L5549" s="306">
        <v>43.938114390000003</v>
      </c>
      <c r="M5549" s="306">
        <v>47.032503910000003</v>
      </c>
      <c r="N5549" s="306">
        <v>53.534997189999999</v>
      </c>
    </row>
    <row r="5550" spans="1:14">
      <c r="A5550" s="259" t="s">
        <v>11</v>
      </c>
      <c r="B5550" s="259" t="s">
        <v>22</v>
      </c>
      <c r="C5550" s="259" t="s">
        <v>133</v>
      </c>
      <c r="D5550" s="259" t="s">
        <v>222</v>
      </c>
      <c r="E5550" s="259" t="s">
        <v>233</v>
      </c>
      <c r="F5550" s="259" t="s">
        <v>227</v>
      </c>
      <c r="G5550" s="259" t="s">
        <v>228</v>
      </c>
      <c r="H5550" s="306">
        <v>16.91992969</v>
      </c>
      <c r="I5550" s="306">
        <v>18.00842703</v>
      </c>
      <c r="J5550" s="306">
        <v>0</v>
      </c>
      <c r="K5550" s="306">
        <v>11.56201946</v>
      </c>
      <c r="L5550" s="306">
        <v>180.012035</v>
      </c>
      <c r="M5550" s="306">
        <v>159.233622</v>
      </c>
      <c r="N5550" s="306">
        <v>81.283727440000007</v>
      </c>
    </row>
    <row r="5551" spans="1:14">
      <c r="A5551" s="259" t="s">
        <v>11</v>
      </c>
      <c r="B5551" s="259" t="s">
        <v>18</v>
      </c>
      <c r="C5551" s="259" t="s">
        <v>133</v>
      </c>
      <c r="D5551" s="259" t="s">
        <v>222</v>
      </c>
      <c r="E5551" s="259" t="s">
        <v>233</v>
      </c>
      <c r="F5551" s="259" t="s">
        <v>227</v>
      </c>
      <c r="G5551" s="259" t="s">
        <v>228</v>
      </c>
      <c r="H5551" s="306">
        <v>16.91992969</v>
      </c>
      <c r="I5551" s="306">
        <v>18.00842703</v>
      </c>
      <c r="J5551" s="306">
        <v>0</v>
      </c>
      <c r="K5551" s="306">
        <v>11.56201946</v>
      </c>
      <c r="L5551" s="306">
        <v>180.012035</v>
      </c>
      <c r="M5551" s="306">
        <v>159.233622</v>
      </c>
      <c r="N5551" s="306">
        <v>81.283727440000007</v>
      </c>
    </row>
    <row r="5552" spans="1:14">
      <c r="A5552" s="259" t="s">
        <v>11</v>
      </c>
      <c r="B5552" s="259" t="s">
        <v>20</v>
      </c>
      <c r="C5552" s="259" t="s">
        <v>133</v>
      </c>
      <c r="D5552" s="259" t="s">
        <v>222</v>
      </c>
      <c r="E5552" s="259" t="s">
        <v>233</v>
      </c>
      <c r="F5552" s="259" t="s">
        <v>227</v>
      </c>
      <c r="G5552" s="259" t="s">
        <v>228</v>
      </c>
      <c r="H5552" s="306">
        <v>16.91992969</v>
      </c>
      <c r="I5552" s="306">
        <v>18.00842703</v>
      </c>
      <c r="J5552" s="306">
        <v>0</v>
      </c>
      <c r="K5552" s="306">
        <v>11.56201946</v>
      </c>
      <c r="L5552" s="306">
        <v>180.012035</v>
      </c>
      <c r="M5552" s="306">
        <v>159.233622</v>
      </c>
      <c r="N5552" s="306">
        <v>81.283727440000007</v>
      </c>
    </row>
    <row r="5553" spans="1:14">
      <c r="A5553" s="259" t="s">
        <v>11</v>
      </c>
      <c r="B5553" s="259" t="s">
        <v>23</v>
      </c>
      <c r="C5553" s="259" t="s">
        <v>133</v>
      </c>
      <c r="D5553" s="259" t="s">
        <v>222</v>
      </c>
      <c r="E5553" s="259" t="s">
        <v>233</v>
      </c>
      <c r="F5553" s="259" t="s">
        <v>227</v>
      </c>
      <c r="G5553" s="259" t="s">
        <v>228</v>
      </c>
      <c r="H5553" s="306">
        <v>16.91992969</v>
      </c>
      <c r="I5553" s="306">
        <v>18.00842703</v>
      </c>
      <c r="J5553" s="306">
        <v>0</v>
      </c>
      <c r="K5553" s="306">
        <v>11.56201946</v>
      </c>
      <c r="L5553" s="306">
        <v>180.012035</v>
      </c>
      <c r="M5553" s="306">
        <v>159.233622</v>
      </c>
      <c r="N5553" s="306">
        <v>81.283727440000007</v>
      </c>
    </row>
    <row r="5554" spans="1:14">
      <c r="A5554" s="259" t="s">
        <v>11</v>
      </c>
      <c r="B5554" s="259" t="s">
        <v>26</v>
      </c>
      <c r="C5554" s="259" t="s">
        <v>133</v>
      </c>
      <c r="D5554" s="259" t="s">
        <v>222</v>
      </c>
      <c r="E5554" s="259" t="s">
        <v>233</v>
      </c>
      <c r="F5554" s="259" t="s">
        <v>227</v>
      </c>
      <c r="G5554" s="259" t="s">
        <v>228</v>
      </c>
      <c r="H5554" s="306">
        <v>16.91992969</v>
      </c>
      <c r="I5554" s="306">
        <v>18.00842703</v>
      </c>
      <c r="J5554" s="306">
        <v>0</v>
      </c>
      <c r="K5554" s="306">
        <v>11.56201946</v>
      </c>
      <c r="L5554" s="306">
        <v>180.012035</v>
      </c>
      <c r="M5554" s="306">
        <v>159.233622</v>
      </c>
      <c r="N5554" s="306">
        <v>81.283727440000007</v>
      </c>
    </row>
    <row r="5555" spans="1:14">
      <c r="A5555" s="259" t="s">
        <v>11</v>
      </c>
      <c r="B5555" s="259" t="s">
        <v>27</v>
      </c>
      <c r="C5555" s="259" t="s">
        <v>133</v>
      </c>
      <c r="D5555" s="259" t="s">
        <v>222</v>
      </c>
      <c r="E5555" s="259" t="s">
        <v>233</v>
      </c>
      <c r="F5555" s="259" t="s">
        <v>227</v>
      </c>
      <c r="G5555" s="259" t="s">
        <v>228</v>
      </c>
      <c r="H5555" s="306">
        <v>16.91992969</v>
      </c>
      <c r="I5555" s="306">
        <v>18.00842703</v>
      </c>
      <c r="J5555" s="306">
        <v>0</v>
      </c>
      <c r="K5555" s="306">
        <v>11.56201946</v>
      </c>
      <c r="L5555" s="306">
        <v>180.012035</v>
      </c>
      <c r="M5555" s="306">
        <v>159.233622</v>
      </c>
      <c r="N5555" s="306">
        <v>81.283727440000007</v>
      </c>
    </row>
    <row r="5556" spans="1:14">
      <c r="A5556" s="259" t="s">
        <v>11</v>
      </c>
      <c r="B5556" s="259" t="s">
        <v>19</v>
      </c>
      <c r="C5556" s="259" t="s">
        <v>133</v>
      </c>
      <c r="D5556" s="259" t="s">
        <v>222</v>
      </c>
      <c r="E5556" s="259" t="s">
        <v>233</v>
      </c>
      <c r="F5556" s="259" t="s">
        <v>227</v>
      </c>
      <c r="G5556" s="259" t="s">
        <v>228</v>
      </c>
      <c r="H5556" s="306">
        <v>98.520799999999994</v>
      </c>
      <c r="I5556" s="306">
        <v>164.80367709999999</v>
      </c>
      <c r="J5556" s="306">
        <v>198.1045417</v>
      </c>
      <c r="K5556" s="306">
        <v>163.02319120000001</v>
      </c>
      <c r="L5556" s="306">
        <v>150.41521560000001</v>
      </c>
      <c r="M5556" s="306">
        <v>102.85261850000001</v>
      </c>
      <c r="N5556" s="306">
        <v>99.437699379999998</v>
      </c>
    </row>
    <row r="5557" spans="1:14">
      <c r="A5557" s="259" t="s">
        <v>11</v>
      </c>
      <c r="B5557" s="259" t="s">
        <v>21</v>
      </c>
      <c r="C5557" s="259" t="s">
        <v>133</v>
      </c>
      <c r="D5557" s="259" t="s">
        <v>222</v>
      </c>
      <c r="E5557" s="259" t="s">
        <v>233</v>
      </c>
      <c r="F5557" s="259" t="s">
        <v>227</v>
      </c>
      <c r="G5557" s="259" t="s">
        <v>228</v>
      </c>
      <c r="H5557" s="306">
        <v>170.21775</v>
      </c>
      <c r="I5557" s="306">
        <v>164.80367709999999</v>
      </c>
      <c r="J5557" s="306">
        <v>198.1045417</v>
      </c>
      <c r="K5557" s="306">
        <v>163.02319120000001</v>
      </c>
      <c r="L5557" s="306">
        <v>150.41521560000001</v>
      </c>
      <c r="M5557" s="306">
        <v>102.85261850000001</v>
      </c>
      <c r="N5557" s="306">
        <v>99.437699379999998</v>
      </c>
    </row>
    <row r="5558" spans="1:14">
      <c r="A5558" s="259" t="s">
        <v>11</v>
      </c>
      <c r="B5558" s="259" t="s">
        <v>24</v>
      </c>
      <c r="C5558" s="259" t="s">
        <v>133</v>
      </c>
      <c r="D5558" s="259" t="s">
        <v>222</v>
      </c>
      <c r="E5558" s="259" t="s">
        <v>233</v>
      </c>
      <c r="F5558" s="259" t="s">
        <v>227</v>
      </c>
      <c r="G5558" s="259" t="s">
        <v>228</v>
      </c>
      <c r="H5558" s="306">
        <v>98.520799999999994</v>
      </c>
      <c r="I5558" s="306">
        <v>164.80367709999999</v>
      </c>
      <c r="J5558" s="306">
        <v>198.1045417</v>
      </c>
      <c r="K5558" s="306">
        <v>163.02319120000001</v>
      </c>
      <c r="L5558" s="306">
        <v>150.41521560000001</v>
      </c>
      <c r="M5558" s="306">
        <v>102.85261850000001</v>
      </c>
      <c r="N5558" s="306">
        <v>99.437699379999998</v>
      </c>
    </row>
    <row r="5559" spans="1:14">
      <c r="A5559" s="259" t="s">
        <v>11</v>
      </c>
      <c r="B5559" s="259" t="s">
        <v>229</v>
      </c>
      <c r="C5559" s="259" t="s">
        <v>133</v>
      </c>
      <c r="D5559" s="259" t="s">
        <v>230</v>
      </c>
      <c r="E5559" s="259" t="s">
        <v>233</v>
      </c>
      <c r="F5559" s="259" t="s">
        <v>231</v>
      </c>
      <c r="G5559" s="259" t="s">
        <v>232</v>
      </c>
      <c r="H5559" s="306">
        <v>3.7390270870000002</v>
      </c>
      <c r="I5559" s="306">
        <v>3.7079646469999998</v>
      </c>
      <c r="J5559" s="306">
        <v>3.6806846430000002</v>
      </c>
      <c r="K5559" s="306">
        <v>4.2475343409999997</v>
      </c>
      <c r="L5559" s="306">
        <v>5.231002234</v>
      </c>
      <c r="M5559" s="306">
        <v>5.5526745870000003</v>
      </c>
      <c r="N5559" s="306">
        <v>6.2432691470000004</v>
      </c>
    </row>
    <row r="5561" spans="1:14">
      <c r="A5561" s="259" t="s">
        <v>2</v>
      </c>
      <c r="B5561" s="259" t="s">
        <v>234</v>
      </c>
      <c r="C5561" s="259" t="s">
        <v>153</v>
      </c>
      <c r="D5561" s="259" t="s">
        <v>154</v>
      </c>
      <c r="E5561" s="259" t="s">
        <v>132</v>
      </c>
      <c r="F5561" s="259" t="s">
        <v>99</v>
      </c>
      <c r="G5561" s="259" t="s">
        <v>46</v>
      </c>
      <c r="H5561" s="306">
        <v>2025</v>
      </c>
      <c r="I5561" s="306">
        <v>2028</v>
      </c>
      <c r="J5561" s="306">
        <v>2030</v>
      </c>
      <c r="K5561" s="306">
        <v>2032</v>
      </c>
      <c r="L5561" s="306">
        <v>2035</v>
      </c>
      <c r="M5561" s="306">
        <v>2037</v>
      </c>
      <c r="N5561" s="306">
        <v>2040</v>
      </c>
    </row>
    <row r="5562" spans="1:14">
      <c r="A5562" s="259" t="s">
        <v>11</v>
      </c>
      <c r="B5562" s="259" t="s">
        <v>235</v>
      </c>
      <c r="C5562" s="259" t="s">
        <v>158</v>
      </c>
      <c r="D5562" s="259" t="s">
        <v>150</v>
      </c>
      <c r="E5562" s="259" t="s">
        <v>133</v>
      </c>
      <c r="F5562" s="259" t="s">
        <v>236</v>
      </c>
      <c r="G5562" s="259" t="s">
        <v>152</v>
      </c>
      <c r="H5562" s="306">
        <v>16.99518561</v>
      </c>
      <c r="I5562" s="306">
        <v>22.96324787</v>
      </c>
      <c r="J5562" s="306">
        <v>22.200473779999999</v>
      </c>
      <c r="K5562" s="306">
        <v>24.825384079999999</v>
      </c>
      <c r="L5562" s="306">
        <v>25.119326749999999</v>
      </c>
      <c r="M5562" s="306">
        <v>27.390885489999999</v>
      </c>
      <c r="N5562" s="306">
        <v>30.502496470000001</v>
      </c>
    </row>
    <row r="5563" spans="1:14">
      <c r="A5563" s="259" t="s">
        <v>11</v>
      </c>
      <c r="B5563" s="259" t="s">
        <v>235</v>
      </c>
      <c r="C5563" s="259" t="s">
        <v>30</v>
      </c>
      <c r="D5563" s="259" t="s">
        <v>150</v>
      </c>
      <c r="E5563" s="259" t="s">
        <v>133</v>
      </c>
      <c r="F5563" s="259" t="s">
        <v>236</v>
      </c>
      <c r="G5563" s="259" t="s">
        <v>152</v>
      </c>
      <c r="H5563" s="306">
        <v>1.0033556219999999</v>
      </c>
      <c r="I5563" s="306">
        <v>0.71021664100000004</v>
      </c>
      <c r="J5563" s="306">
        <v>0.84810569599999996</v>
      </c>
      <c r="K5563" s="306">
        <v>0.93167420199999995</v>
      </c>
      <c r="L5563" s="306">
        <v>1.5862402870000001</v>
      </c>
      <c r="M5563" s="306">
        <v>3.1649792579999998</v>
      </c>
      <c r="N5563" s="306">
        <v>3.5958553580000001</v>
      </c>
    </row>
    <row r="5564" spans="1:14">
      <c r="A5564" s="259" t="s">
        <v>11</v>
      </c>
      <c r="B5564" s="259" t="s">
        <v>235</v>
      </c>
      <c r="C5564" s="259" t="s">
        <v>156</v>
      </c>
      <c r="D5564" s="259" t="s">
        <v>150</v>
      </c>
      <c r="E5564" s="259" t="s">
        <v>133</v>
      </c>
      <c r="F5564" s="259" t="s">
        <v>236</v>
      </c>
      <c r="G5564" s="259" t="s">
        <v>152</v>
      </c>
      <c r="H5564" s="306">
        <v>1.090375189</v>
      </c>
      <c r="I5564" s="306">
        <v>2.6922960269999998</v>
      </c>
      <c r="J5564" s="306">
        <v>1.81134548</v>
      </c>
      <c r="K5564" s="306">
        <v>1.4035351089999999</v>
      </c>
      <c r="L5564" s="306">
        <v>1.299992464</v>
      </c>
      <c r="M5564" s="306">
        <v>1.7958046860000001</v>
      </c>
      <c r="N5564" s="306">
        <v>3.1812506429999998</v>
      </c>
    </row>
    <row r="5565" spans="1:14">
      <c r="A5565" s="259" t="s">
        <v>11</v>
      </c>
      <c r="B5565" s="259" t="s">
        <v>235</v>
      </c>
      <c r="C5565" s="259" t="s">
        <v>157</v>
      </c>
      <c r="D5565" s="259" t="s">
        <v>150</v>
      </c>
      <c r="E5565" s="259" t="s">
        <v>133</v>
      </c>
      <c r="F5565" s="259" t="s">
        <v>236</v>
      </c>
      <c r="G5565" s="259" t="s">
        <v>152</v>
      </c>
      <c r="H5565" s="306">
        <v>8.5228921250000003</v>
      </c>
      <c r="I5565" s="306">
        <v>6.8765242469999999</v>
      </c>
      <c r="J5565" s="306">
        <v>3.933143147</v>
      </c>
      <c r="K5565" s="306">
        <v>3.5987164630000001</v>
      </c>
      <c r="L5565" s="306">
        <v>4.3583340579999996</v>
      </c>
      <c r="M5565" s="306">
        <v>4.013772307</v>
      </c>
      <c r="N5565" s="306">
        <v>5.716537808</v>
      </c>
    </row>
    <row r="5566" spans="1:14">
      <c r="A5566" s="259" t="s">
        <v>11</v>
      </c>
      <c r="B5566" s="259" t="s">
        <v>235</v>
      </c>
      <c r="C5566" s="259" t="s">
        <v>67</v>
      </c>
      <c r="D5566" s="259" t="s">
        <v>150</v>
      </c>
      <c r="E5566" s="259" t="s">
        <v>133</v>
      </c>
      <c r="F5566" s="259" t="s">
        <v>236</v>
      </c>
      <c r="G5566" s="259" t="s">
        <v>152</v>
      </c>
      <c r="H5566" s="306">
        <v>27.611808539999998</v>
      </c>
      <c r="I5566" s="306">
        <v>33.242284779999999</v>
      </c>
      <c r="J5566" s="306">
        <v>28.793068099999999</v>
      </c>
      <c r="K5566" s="306">
        <v>30.759309850000001</v>
      </c>
      <c r="L5566" s="306">
        <v>32.36389355</v>
      </c>
      <c r="M5566" s="306">
        <v>36.365441740000001</v>
      </c>
      <c r="N5566" s="306">
        <v>42.996140279999999</v>
      </c>
    </row>
    <row r="5567" spans="1:14">
      <c r="A5567" s="259" t="s">
        <v>11</v>
      </c>
      <c r="B5567" s="259" t="s">
        <v>235</v>
      </c>
      <c r="C5567" s="259" t="s">
        <v>150</v>
      </c>
      <c r="D5567" s="259" t="s">
        <v>158</v>
      </c>
      <c r="E5567" s="259" t="s">
        <v>133</v>
      </c>
      <c r="F5567" s="259" t="s">
        <v>236</v>
      </c>
      <c r="G5567" s="259" t="s">
        <v>152</v>
      </c>
      <c r="H5567" s="306">
        <v>2.6081808460000002</v>
      </c>
      <c r="I5567" s="306">
        <v>6.4428297289999996</v>
      </c>
      <c r="J5567" s="306">
        <v>8.6306133519999992</v>
      </c>
      <c r="K5567" s="306">
        <v>8.7493085320000006</v>
      </c>
      <c r="L5567" s="306">
        <v>8.8224394309999994</v>
      </c>
      <c r="M5567" s="306">
        <v>9.2198602699999999</v>
      </c>
      <c r="N5567" s="306">
        <v>6.9991421809999999</v>
      </c>
    </row>
    <row r="5568" spans="1:14">
      <c r="A5568" s="259" t="s">
        <v>11</v>
      </c>
      <c r="B5568" s="259" t="s">
        <v>235</v>
      </c>
      <c r="C5568" s="259" t="s">
        <v>150</v>
      </c>
      <c r="D5568" s="259" t="s">
        <v>30</v>
      </c>
      <c r="E5568" s="259" t="s">
        <v>133</v>
      </c>
      <c r="F5568" s="259" t="s">
        <v>236</v>
      </c>
      <c r="G5568" s="259" t="s">
        <v>152</v>
      </c>
      <c r="H5568" s="306">
        <v>6.4681043760000003</v>
      </c>
      <c r="I5568" s="306">
        <v>8.2000436519999997</v>
      </c>
      <c r="J5568" s="306">
        <v>7.1902605150000003</v>
      </c>
      <c r="K5568" s="306">
        <v>7.7175297650000001</v>
      </c>
      <c r="L5568" s="306">
        <v>6.9611541949999998</v>
      </c>
      <c r="M5568" s="306">
        <v>7.4177602629999999</v>
      </c>
      <c r="N5568" s="306">
        <v>7.1772037510000004</v>
      </c>
    </row>
    <row r="5569" spans="1:14">
      <c r="A5569" s="259" t="s">
        <v>11</v>
      </c>
      <c r="B5569" s="259" t="s">
        <v>235</v>
      </c>
      <c r="C5569" s="259" t="s">
        <v>150</v>
      </c>
      <c r="D5569" s="259" t="s">
        <v>156</v>
      </c>
      <c r="E5569" s="259" t="s">
        <v>133</v>
      </c>
      <c r="F5569" s="259" t="s">
        <v>236</v>
      </c>
      <c r="G5569" s="259" t="s">
        <v>152</v>
      </c>
      <c r="H5569" s="306">
        <v>0.92863269199999998</v>
      </c>
      <c r="I5569" s="306">
        <v>0.958429855</v>
      </c>
      <c r="J5569" s="306">
        <v>1.4876421689999999</v>
      </c>
      <c r="K5569" s="306">
        <v>1.65</v>
      </c>
      <c r="L5569" s="306">
        <v>1.7030753510000001</v>
      </c>
      <c r="M5569" s="306">
        <v>1.65</v>
      </c>
      <c r="N5569" s="306">
        <v>1.7655000000000001</v>
      </c>
    </row>
    <row r="5570" spans="1:14">
      <c r="A5570" s="259" t="s">
        <v>11</v>
      </c>
      <c r="B5570" s="259" t="s">
        <v>235</v>
      </c>
      <c r="C5570" s="259" t="s">
        <v>150</v>
      </c>
      <c r="D5570" s="259" t="s">
        <v>157</v>
      </c>
      <c r="E5570" s="259" t="s">
        <v>133</v>
      </c>
      <c r="F5570" s="259" t="s">
        <v>236</v>
      </c>
      <c r="G5570" s="259" t="s">
        <v>152</v>
      </c>
      <c r="H5570" s="306">
        <v>1.3071859999999999E-3</v>
      </c>
      <c r="I5570" s="306">
        <v>1.176667353</v>
      </c>
      <c r="J5570" s="306">
        <v>2.4321923660000002</v>
      </c>
      <c r="K5570" s="306">
        <v>2.079657675</v>
      </c>
      <c r="L5570" s="306">
        <v>3.6955979590000001</v>
      </c>
      <c r="M5570" s="306">
        <v>4.3822248730000002</v>
      </c>
      <c r="N5570" s="306">
        <v>2.9306291889999998</v>
      </c>
    </row>
    <row r="5571" spans="1:14">
      <c r="A5571" s="259" t="s">
        <v>11</v>
      </c>
      <c r="B5571" s="259" t="s">
        <v>235</v>
      </c>
      <c r="C5571" s="259" t="s">
        <v>159</v>
      </c>
      <c r="D5571" s="259" t="s">
        <v>150</v>
      </c>
      <c r="E5571" s="259" t="s">
        <v>133</v>
      </c>
      <c r="F5571" s="259" t="s">
        <v>236</v>
      </c>
      <c r="G5571" s="259" t="s">
        <v>152</v>
      </c>
      <c r="H5571" s="306">
        <v>10.0062251</v>
      </c>
      <c r="I5571" s="306">
        <v>16.777970589999999</v>
      </c>
      <c r="J5571" s="306">
        <v>19.740708399999999</v>
      </c>
      <c r="K5571" s="306">
        <v>20.196495970000001</v>
      </c>
      <c r="L5571" s="306">
        <v>21.182266940000002</v>
      </c>
      <c r="M5571" s="306">
        <v>22.669845410000001</v>
      </c>
      <c r="N5571" s="306">
        <v>18.872475120000001</v>
      </c>
    </row>
    <row r="5572" spans="1:14">
      <c r="A5572" s="259" t="s">
        <v>11</v>
      </c>
      <c r="B5572" s="259" t="s">
        <v>235</v>
      </c>
      <c r="C5572" s="259" t="s">
        <v>151</v>
      </c>
      <c r="D5572" s="259" t="s">
        <v>150</v>
      </c>
      <c r="E5572" s="259" t="s">
        <v>133</v>
      </c>
      <c r="F5572" s="259" t="s">
        <v>236</v>
      </c>
      <c r="G5572" s="259" t="s">
        <v>152</v>
      </c>
      <c r="H5572" s="306">
        <v>17.60558344</v>
      </c>
      <c r="I5572" s="306">
        <v>16.46431419</v>
      </c>
      <c r="J5572" s="306">
        <v>9.0523596990000001</v>
      </c>
      <c r="K5572" s="306">
        <v>10.56281388</v>
      </c>
      <c r="L5572" s="306">
        <v>11.181626619999999</v>
      </c>
      <c r="M5572" s="306">
        <v>13.695596330000001</v>
      </c>
      <c r="N5572" s="306">
        <v>24.123665160000002</v>
      </c>
    </row>
    <row r="5573" spans="1:14">
      <c r="A5573" s="259" t="s">
        <v>11</v>
      </c>
      <c r="B5573" s="259" t="s">
        <v>235</v>
      </c>
      <c r="C5573" s="259" t="s">
        <v>158</v>
      </c>
      <c r="D5573" s="259" t="s">
        <v>30</v>
      </c>
      <c r="E5573" s="259" t="s">
        <v>133</v>
      </c>
      <c r="F5573" s="259" t="s">
        <v>236</v>
      </c>
      <c r="G5573" s="259" t="s">
        <v>152</v>
      </c>
      <c r="H5573" s="306">
        <v>19.24982718</v>
      </c>
      <c r="I5573" s="306">
        <v>19.102715589999999</v>
      </c>
      <c r="J5573" s="306">
        <v>17.537409199999999</v>
      </c>
      <c r="K5573" s="306">
        <v>18.300325650000001</v>
      </c>
      <c r="L5573" s="306">
        <v>21.201583379999999</v>
      </c>
      <c r="M5573" s="306">
        <v>20.785087579999999</v>
      </c>
      <c r="N5573" s="306">
        <v>21.398739110000001</v>
      </c>
    </row>
    <row r="5574" spans="1:14">
      <c r="A5574" s="259" t="s">
        <v>11</v>
      </c>
      <c r="B5574" s="259" t="s">
        <v>235</v>
      </c>
      <c r="C5574" s="259" t="s">
        <v>67</v>
      </c>
      <c r="D5574" s="259" t="s">
        <v>30</v>
      </c>
      <c r="E5574" s="259" t="s">
        <v>133</v>
      </c>
      <c r="F5574" s="259" t="s">
        <v>236</v>
      </c>
      <c r="G5574" s="259" t="s">
        <v>152</v>
      </c>
      <c r="H5574" s="306">
        <v>25.574674269999999</v>
      </c>
      <c r="I5574" s="306">
        <v>27.12070769</v>
      </c>
      <c r="J5574" s="306">
        <v>24.569481</v>
      </c>
      <c r="K5574" s="306">
        <v>26.01785542</v>
      </c>
      <c r="L5574" s="306">
        <v>28.162737580000002</v>
      </c>
      <c r="M5574" s="306">
        <v>28.202847850000001</v>
      </c>
      <c r="N5574" s="306">
        <v>28.575942860000001</v>
      </c>
    </row>
    <row r="5575" spans="1:14">
      <c r="A5575" s="259" t="s">
        <v>11</v>
      </c>
      <c r="B5575" s="259" t="s">
        <v>235</v>
      </c>
      <c r="C5575" s="259" t="s">
        <v>30</v>
      </c>
      <c r="D5575" s="259" t="s">
        <v>158</v>
      </c>
      <c r="E5575" s="259" t="s">
        <v>133</v>
      </c>
      <c r="F5575" s="259" t="s">
        <v>236</v>
      </c>
      <c r="G5575" s="259" t="s">
        <v>152</v>
      </c>
      <c r="H5575" s="306">
        <v>0</v>
      </c>
      <c r="I5575" s="306">
        <v>0.12865996900000001</v>
      </c>
      <c r="J5575" s="306">
        <v>0.62648738100000001</v>
      </c>
      <c r="K5575" s="306">
        <v>0.199482467</v>
      </c>
      <c r="L5575" s="306">
        <v>0.92502140899999996</v>
      </c>
      <c r="M5575" s="306">
        <v>0.453841571</v>
      </c>
      <c r="N5575" s="306">
        <v>8.0527577850000007</v>
      </c>
    </row>
    <row r="5576" spans="1:14">
      <c r="A5576" s="259" t="s">
        <v>11</v>
      </c>
      <c r="B5576" s="259" t="s">
        <v>235</v>
      </c>
      <c r="C5576" s="259" t="s">
        <v>159</v>
      </c>
      <c r="D5576" s="259" t="s">
        <v>30</v>
      </c>
      <c r="E5576" s="259" t="s">
        <v>133</v>
      </c>
      <c r="F5576" s="259" t="s">
        <v>236</v>
      </c>
      <c r="G5576" s="259" t="s">
        <v>152</v>
      </c>
      <c r="H5576" s="306">
        <v>1.0033556219999999</v>
      </c>
      <c r="I5576" s="306">
        <v>0.83887661000000002</v>
      </c>
      <c r="J5576" s="306">
        <v>1.4745930759999999</v>
      </c>
      <c r="K5576" s="306">
        <v>1.1311566689999999</v>
      </c>
      <c r="L5576" s="306">
        <v>2.511261696</v>
      </c>
      <c r="M5576" s="306">
        <v>3.6188208290000001</v>
      </c>
      <c r="N5576" s="306">
        <v>11.64861314</v>
      </c>
    </row>
    <row r="5577" spans="1:14">
      <c r="A5577" s="259" t="s">
        <v>11</v>
      </c>
      <c r="B5577" s="259" t="s">
        <v>235</v>
      </c>
      <c r="C5577" s="259" t="s">
        <v>151</v>
      </c>
      <c r="D5577" s="259" t="s">
        <v>30</v>
      </c>
      <c r="E5577" s="259" t="s">
        <v>133</v>
      </c>
      <c r="F5577" s="259" t="s">
        <v>236</v>
      </c>
      <c r="G5577" s="259" t="s">
        <v>152</v>
      </c>
      <c r="H5577" s="306">
        <v>24.571318649999998</v>
      </c>
      <c r="I5577" s="306">
        <v>26.28183108</v>
      </c>
      <c r="J5577" s="306">
        <v>23.094887920000001</v>
      </c>
      <c r="K5577" s="306">
        <v>24.886698750000001</v>
      </c>
      <c r="L5577" s="306">
        <v>25.65147588</v>
      </c>
      <c r="M5577" s="306">
        <v>24.584027020000001</v>
      </c>
      <c r="N5577" s="306">
        <v>16.927329719999999</v>
      </c>
    </row>
    <row r="5578" spans="1:14">
      <c r="A5578" s="259" t="s">
        <v>11</v>
      </c>
      <c r="B5578" s="259" t="s">
        <v>235</v>
      </c>
      <c r="C5578" s="259" t="s">
        <v>156</v>
      </c>
      <c r="D5578" s="259" t="s">
        <v>157</v>
      </c>
      <c r="E5578" s="259" t="s">
        <v>133</v>
      </c>
      <c r="F5578" s="259" t="s">
        <v>236</v>
      </c>
      <c r="G5578" s="259" t="s">
        <v>152</v>
      </c>
      <c r="H5578" s="306">
        <v>43.33748697</v>
      </c>
      <c r="I5578" s="306">
        <v>39.730314249999999</v>
      </c>
      <c r="J5578" s="306">
        <v>41.731712430000002</v>
      </c>
      <c r="K5578" s="306">
        <v>48.092865979999999</v>
      </c>
      <c r="L5578" s="306">
        <v>48.16752236</v>
      </c>
      <c r="M5578" s="306">
        <v>46.469354879999997</v>
      </c>
      <c r="N5578" s="306">
        <v>70.983749160000002</v>
      </c>
    </row>
    <row r="5579" spans="1:14">
      <c r="A5579" s="259" t="s">
        <v>11</v>
      </c>
      <c r="B5579" s="259" t="s">
        <v>235</v>
      </c>
      <c r="C5579" s="259" t="s">
        <v>67</v>
      </c>
      <c r="D5579" s="259" t="s">
        <v>157</v>
      </c>
      <c r="E5579" s="259" t="s">
        <v>133</v>
      </c>
      <c r="F5579" s="259" t="s">
        <v>236</v>
      </c>
      <c r="G5579" s="259" t="s">
        <v>152</v>
      </c>
      <c r="H5579" s="306">
        <v>43.338768010000003</v>
      </c>
      <c r="I5579" s="306">
        <v>40.880871480000003</v>
      </c>
      <c r="J5579" s="306">
        <v>44.107898140000003</v>
      </c>
      <c r="K5579" s="306">
        <v>50.12480394</v>
      </c>
      <c r="L5579" s="306">
        <v>51.777751670000001</v>
      </c>
      <c r="M5579" s="306">
        <v>50.750290130000003</v>
      </c>
      <c r="N5579" s="306">
        <v>73.847613420000002</v>
      </c>
    </row>
    <row r="5580" spans="1:14">
      <c r="A5580" s="259" t="s">
        <v>11</v>
      </c>
      <c r="B5580" s="259" t="s">
        <v>235</v>
      </c>
      <c r="C5580" s="259" t="s">
        <v>157</v>
      </c>
      <c r="D5580" s="259" t="s">
        <v>156</v>
      </c>
      <c r="E5580" s="259" t="s">
        <v>133</v>
      </c>
      <c r="F5580" s="259" t="s">
        <v>236</v>
      </c>
      <c r="G5580" s="259" t="s">
        <v>152</v>
      </c>
      <c r="H5580" s="306">
        <v>6.2413828499999999</v>
      </c>
      <c r="I5580" s="306">
        <v>10.132872559999999</v>
      </c>
      <c r="J5580" s="306">
        <v>9.5410248509999995</v>
      </c>
      <c r="K5580" s="306">
        <v>17.00354514</v>
      </c>
      <c r="L5580" s="306">
        <v>14.6224218</v>
      </c>
      <c r="M5580" s="306">
        <v>5.8832884290000003</v>
      </c>
      <c r="N5580" s="306">
        <v>13.04380241</v>
      </c>
    </row>
    <row r="5581" spans="1:14">
      <c r="A5581" s="259" t="s">
        <v>11</v>
      </c>
      <c r="B5581" s="259" t="s">
        <v>235</v>
      </c>
      <c r="C5581" s="259" t="s">
        <v>159</v>
      </c>
      <c r="D5581" s="259" t="s">
        <v>157</v>
      </c>
      <c r="E5581" s="259" t="s">
        <v>133</v>
      </c>
      <c r="F5581" s="259" t="s">
        <v>236</v>
      </c>
      <c r="G5581" s="259" t="s">
        <v>152</v>
      </c>
      <c r="H5581" s="306">
        <v>14.764274970000001</v>
      </c>
      <c r="I5581" s="306">
        <v>17.009396809999998</v>
      </c>
      <c r="J5581" s="306">
        <v>13.474168000000001</v>
      </c>
      <c r="K5581" s="306">
        <v>20.602261609999999</v>
      </c>
      <c r="L5581" s="306">
        <v>18.980755859999999</v>
      </c>
      <c r="M5581" s="306">
        <v>9.8970607370000003</v>
      </c>
      <c r="N5581" s="306">
        <v>18.76034022</v>
      </c>
    </row>
    <row r="5582" spans="1:14">
      <c r="A5582" s="259" t="s">
        <v>11</v>
      </c>
      <c r="B5582" s="259" t="s">
        <v>98</v>
      </c>
      <c r="C5582" s="259" t="s">
        <v>151</v>
      </c>
      <c r="D5582" s="259" t="s">
        <v>157</v>
      </c>
      <c r="E5582" s="259" t="s">
        <v>133</v>
      </c>
      <c r="F5582" s="259" t="s">
        <v>236</v>
      </c>
      <c r="G5582" s="259" t="s">
        <v>152</v>
      </c>
      <c r="H5582" s="306">
        <v>28.57449304</v>
      </c>
      <c r="I5582" s="306">
        <v>23.871474670000001</v>
      </c>
      <c r="J5582" s="306">
        <v>30.633730140000001</v>
      </c>
      <c r="K5582" s="306">
        <v>29.522542340000001</v>
      </c>
      <c r="L5582" s="306">
        <v>32.796995809999999</v>
      </c>
      <c r="M5582" s="306">
        <v>40.853229390000003</v>
      </c>
      <c r="N5582" s="306">
        <v>55.087273199999998</v>
      </c>
    </row>
    <row r="5583" spans="1:14">
      <c r="A5583" s="259" t="s">
        <v>11</v>
      </c>
      <c r="B5583" s="259" t="s">
        <v>98</v>
      </c>
      <c r="C5583" s="259" t="s">
        <v>151</v>
      </c>
      <c r="D5583" s="259" t="s">
        <v>21</v>
      </c>
      <c r="E5583" s="259" t="s">
        <v>133</v>
      </c>
      <c r="F5583" s="259" t="s">
        <v>236</v>
      </c>
      <c r="G5583" s="259" t="s">
        <v>152</v>
      </c>
      <c r="H5583" s="306">
        <v>32.24</v>
      </c>
      <c r="I5583" s="306">
        <v>27.09</v>
      </c>
      <c r="J5583" s="306">
        <v>25.6</v>
      </c>
      <c r="K5583" s="306">
        <v>-4.42</v>
      </c>
      <c r="L5583" s="306">
        <v>-7.67</v>
      </c>
      <c r="M5583" s="306">
        <v>-11.74</v>
      </c>
      <c r="N5583" s="306">
        <v>-23.14</v>
      </c>
    </row>
    <row r="5584" spans="1:14">
      <c r="A5584" s="259" t="s">
        <v>11</v>
      </c>
      <c r="B5584" s="259" t="s">
        <v>98</v>
      </c>
      <c r="C5584" s="259" t="s">
        <v>151</v>
      </c>
      <c r="D5584" s="259" t="s">
        <v>19</v>
      </c>
      <c r="E5584" s="259" t="s">
        <v>133</v>
      </c>
      <c r="F5584" s="259" t="s">
        <v>236</v>
      </c>
      <c r="G5584" s="259" t="s">
        <v>152</v>
      </c>
      <c r="H5584" s="306">
        <v>7.45</v>
      </c>
      <c r="I5584" s="306">
        <v>7.94</v>
      </c>
      <c r="J5584" s="306">
        <v>8.4700000000000006</v>
      </c>
      <c r="K5584" s="306">
        <v>10.49</v>
      </c>
      <c r="L5584" s="306">
        <v>10.17</v>
      </c>
      <c r="M5584" s="306">
        <v>11.01</v>
      </c>
      <c r="N5584" s="306">
        <v>9.68</v>
      </c>
    </row>
    <row r="5585" spans="1:14">
      <c r="A5585" s="259" t="s">
        <v>11</v>
      </c>
      <c r="B5585" s="259" t="s">
        <v>98</v>
      </c>
      <c r="C5585" s="259" t="s">
        <v>151</v>
      </c>
      <c r="D5585" s="259" t="s">
        <v>24</v>
      </c>
      <c r="E5585" s="259" t="s">
        <v>133</v>
      </c>
      <c r="F5585" s="259" t="s">
        <v>236</v>
      </c>
      <c r="G5585" s="259" t="s">
        <v>152</v>
      </c>
      <c r="H5585" s="306">
        <v>21.57</v>
      </c>
      <c r="I5585" s="306">
        <v>25.69</v>
      </c>
      <c r="J5585" s="306">
        <v>26.34</v>
      </c>
      <c r="K5585" s="306">
        <v>21.45</v>
      </c>
      <c r="L5585" s="306">
        <v>22.66</v>
      </c>
      <c r="M5585" s="306">
        <v>30.15</v>
      </c>
      <c r="N5585" s="306">
        <v>23.31</v>
      </c>
    </row>
    <row r="5587" spans="1:14">
      <c r="A5587" s="259" t="s">
        <v>2</v>
      </c>
      <c r="B5587" s="259" t="s">
        <v>234</v>
      </c>
      <c r="C5587" s="259" t="s">
        <v>153</v>
      </c>
      <c r="D5587" s="259" t="s">
        <v>154</v>
      </c>
      <c r="E5587" s="259" t="s">
        <v>132</v>
      </c>
      <c r="F5587" s="259" t="s">
        <v>99</v>
      </c>
      <c r="G5587" s="259" t="s">
        <v>46</v>
      </c>
      <c r="H5587" s="306">
        <v>2025</v>
      </c>
      <c r="I5587" s="306">
        <v>2028</v>
      </c>
      <c r="J5587" s="306">
        <v>2030</v>
      </c>
      <c r="K5587" s="306">
        <v>2032</v>
      </c>
      <c r="L5587" s="306">
        <v>2035</v>
      </c>
      <c r="M5587" s="306">
        <v>2037</v>
      </c>
      <c r="N5587" s="306">
        <v>2040</v>
      </c>
    </row>
    <row r="5588" spans="1:14">
      <c r="A5588" s="259" t="s">
        <v>11</v>
      </c>
      <c r="B5588" s="259" t="s">
        <v>28</v>
      </c>
      <c r="C5588" s="259" t="s">
        <v>133</v>
      </c>
      <c r="D5588" s="259" t="s">
        <v>237</v>
      </c>
      <c r="E5588" s="259" t="s">
        <v>223</v>
      </c>
      <c r="F5588" s="259" t="s">
        <v>238</v>
      </c>
      <c r="G5588" s="259" t="s">
        <v>239</v>
      </c>
      <c r="H5588" s="306">
        <v>10.340232739999999</v>
      </c>
      <c r="I5588" s="306">
        <v>8.9344997149999994</v>
      </c>
      <c r="J5588" s="306">
        <v>9.9597124459999993</v>
      </c>
      <c r="K5588" s="306">
        <v>11.102565909999999</v>
      </c>
      <c r="L5588" s="306">
        <v>13.0600276</v>
      </c>
      <c r="M5588" s="306">
        <v>15.063548819999999</v>
      </c>
      <c r="N5588" s="306">
        <v>17.719360099999999</v>
      </c>
    </row>
    <row r="5590" spans="1:14">
      <c r="A5590" s="259" t="s">
        <v>2</v>
      </c>
      <c r="B5590" s="259" t="s">
        <v>43</v>
      </c>
      <c r="C5590" s="259" t="s">
        <v>132</v>
      </c>
      <c r="D5590" s="259" t="s">
        <v>200</v>
      </c>
      <c r="E5590" s="259" t="s">
        <v>191</v>
      </c>
      <c r="F5590" s="259" t="s">
        <v>99</v>
      </c>
      <c r="G5590" s="259" t="s">
        <v>46</v>
      </c>
      <c r="H5590" s="306">
        <v>2025</v>
      </c>
      <c r="I5590" s="306">
        <v>2028</v>
      </c>
      <c r="J5590" s="306">
        <v>2030</v>
      </c>
      <c r="K5590" s="306">
        <v>2032</v>
      </c>
      <c r="L5590" s="306">
        <v>2035</v>
      </c>
      <c r="M5590" s="306">
        <v>2037</v>
      </c>
      <c r="N5590" s="306">
        <v>2040</v>
      </c>
    </row>
    <row r="5591" spans="1:14">
      <c r="A5591" s="259" t="s">
        <v>11</v>
      </c>
      <c r="B5591" s="259" t="s">
        <v>240</v>
      </c>
      <c r="C5591" s="259" t="s">
        <v>133</v>
      </c>
      <c r="D5591" s="259" t="s">
        <v>213</v>
      </c>
      <c r="E5591" s="259" t="s">
        <v>192</v>
      </c>
      <c r="F5591" s="259" t="s">
        <v>193</v>
      </c>
      <c r="G5591" s="259" t="s">
        <v>194</v>
      </c>
      <c r="H5591" s="306">
        <v>97840</v>
      </c>
      <c r="I5591" s="306">
        <v>65444</v>
      </c>
      <c r="J5591" s="306">
        <v>47992</v>
      </c>
      <c r="K5591" s="306">
        <v>30541</v>
      </c>
      <c r="L5591" s="306">
        <v>13712</v>
      </c>
      <c r="M5591" s="306">
        <v>7479</v>
      </c>
      <c r="N5591" s="306">
        <v>7479</v>
      </c>
    </row>
    <row r="5592" spans="1:14">
      <c r="A5592" s="259" t="s">
        <v>11</v>
      </c>
      <c r="B5592" s="259" t="s">
        <v>240</v>
      </c>
      <c r="C5592" s="259" t="s">
        <v>133</v>
      </c>
      <c r="D5592" s="259" t="s">
        <v>213</v>
      </c>
      <c r="E5592" s="259" t="s">
        <v>195</v>
      </c>
      <c r="F5592" s="259" t="s">
        <v>193</v>
      </c>
      <c r="G5592" s="259" t="s">
        <v>194</v>
      </c>
      <c r="H5592" s="306">
        <v>50369.97754</v>
      </c>
      <c r="I5592" s="306">
        <v>42149.888169999998</v>
      </c>
      <c r="J5592" s="306">
        <v>31657.18015</v>
      </c>
      <c r="K5592" s="306">
        <v>28463.77925</v>
      </c>
      <c r="L5592" s="306">
        <v>34344.843690000002</v>
      </c>
      <c r="M5592" s="306">
        <v>24804.901000000002</v>
      </c>
      <c r="N5592" s="306">
        <v>9862.7336419999992</v>
      </c>
    </row>
    <row r="5593" spans="1:14">
      <c r="A5593" s="259" t="s">
        <v>11</v>
      </c>
      <c r="B5593" s="259" t="s">
        <v>240</v>
      </c>
      <c r="C5593" s="259" t="s">
        <v>133</v>
      </c>
      <c r="D5593" s="259" t="s">
        <v>213</v>
      </c>
      <c r="E5593" s="259" t="s">
        <v>196</v>
      </c>
      <c r="F5593" s="259" t="s">
        <v>193</v>
      </c>
      <c r="G5593" s="259" t="s">
        <v>194</v>
      </c>
      <c r="H5593" s="306">
        <v>47470.02246</v>
      </c>
      <c r="I5593" s="306">
        <v>23294.111830000002</v>
      </c>
      <c r="J5593" s="306">
        <v>16334.81985</v>
      </c>
      <c r="K5593" s="306">
        <v>2077.2207520000002</v>
      </c>
      <c r="L5593" s="306">
        <v>-20632.843690000002</v>
      </c>
      <c r="M5593" s="306">
        <v>-17325.901000000002</v>
      </c>
      <c r="N5593" s="306">
        <v>-2383.7336420000001</v>
      </c>
    </row>
    <row r="5594" spans="1:14">
      <c r="A5594" s="259" t="s">
        <v>11</v>
      </c>
      <c r="B5594" s="259" t="s">
        <v>240</v>
      </c>
      <c r="C5594" s="259" t="s">
        <v>133</v>
      </c>
      <c r="D5594" s="259" t="s">
        <v>213</v>
      </c>
      <c r="E5594" s="259" t="s">
        <v>197</v>
      </c>
      <c r="F5594" s="259" t="s">
        <v>193</v>
      </c>
      <c r="G5594" s="259" t="s">
        <v>194</v>
      </c>
      <c r="H5594" s="306">
        <v>142410.0674</v>
      </c>
      <c r="I5594" s="306">
        <v>188998.291</v>
      </c>
      <c r="J5594" s="306">
        <v>221667.9307</v>
      </c>
      <c r="K5594" s="306">
        <v>225822.37220000001</v>
      </c>
      <c r="L5594" s="306">
        <v>143290.9975</v>
      </c>
      <c r="M5594" s="306">
        <v>108639.1955</v>
      </c>
      <c r="N5594" s="306">
        <v>99104.260909999997</v>
      </c>
    </row>
    <row r="5596" spans="1:14">
      <c r="A5596" s="259" t="s">
        <v>2</v>
      </c>
      <c r="B5596" s="259" t="s">
        <v>43</v>
      </c>
      <c r="C5596" s="259" t="s">
        <v>132</v>
      </c>
      <c r="D5596" s="259" t="s">
        <v>200</v>
      </c>
      <c r="E5596" s="259" t="s">
        <v>191</v>
      </c>
      <c r="F5596" s="259" t="s">
        <v>99</v>
      </c>
      <c r="G5596" s="259" t="s">
        <v>46</v>
      </c>
      <c r="H5596" s="306">
        <v>2025</v>
      </c>
      <c r="I5596" s="306">
        <v>2028</v>
      </c>
      <c r="J5596" s="306">
        <v>2030</v>
      </c>
      <c r="K5596" s="306">
        <v>2032</v>
      </c>
      <c r="L5596" s="306">
        <v>2035</v>
      </c>
      <c r="M5596" s="306">
        <v>2037</v>
      </c>
      <c r="N5596" s="306">
        <v>2040</v>
      </c>
    </row>
    <row r="5597" spans="1:14">
      <c r="A5597" s="259" t="s">
        <v>11</v>
      </c>
      <c r="B5597" s="259" t="s">
        <v>18</v>
      </c>
      <c r="C5597" s="259" t="s">
        <v>66</v>
      </c>
      <c r="D5597" s="259" t="s">
        <v>66</v>
      </c>
      <c r="E5597" s="259" t="s">
        <v>66</v>
      </c>
      <c r="F5597" s="259" t="s">
        <v>210</v>
      </c>
      <c r="G5597" s="259" t="s">
        <v>50</v>
      </c>
      <c r="H5597" s="306">
        <v>-24</v>
      </c>
      <c r="I5597" s="306">
        <v>-103</v>
      </c>
      <c r="J5597" s="306">
        <v>-163</v>
      </c>
      <c r="K5597" s="306">
        <v>-169</v>
      </c>
      <c r="L5597" s="306">
        <v>-210</v>
      </c>
      <c r="M5597" s="306">
        <v>-191</v>
      </c>
      <c r="N5597" s="306">
        <v>-865</v>
      </c>
    </row>
    <row r="5598" spans="1:14">
      <c r="A5598" s="259" t="s">
        <v>11</v>
      </c>
      <c r="B5598" s="259" t="s">
        <v>19</v>
      </c>
      <c r="C5598" s="259" t="s">
        <v>66</v>
      </c>
      <c r="D5598" s="259" t="s">
        <v>66</v>
      </c>
      <c r="E5598" s="259" t="s">
        <v>66</v>
      </c>
      <c r="F5598" s="259" t="s">
        <v>210</v>
      </c>
      <c r="G5598" s="259" t="s">
        <v>50</v>
      </c>
      <c r="H5598" s="306" t="s">
        <v>248</v>
      </c>
      <c r="I5598" s="306" t="s">
        <v>246</v>
      </c>
      <c r="J5598" s="306" t="s">
        <v>248</v>
      </c>
      <c r="K5598" s="306" t="s">
        <v>248</v>
      </c>
      <c r="L5598" s="306" t="s">
        <v>246</v>
      </c>
      <c r="M5598" s="306" t="s">
        <v>246</v>
      </c>
      <c r="N5598" s="306" t="s">
        <v>246</v>
      </c>
    </row>
    <row r="5599" spans="1:14">
      <c r="A5599" s="259" t="s">
        <v>11</v>
      </c>
      <c r="B5599" s="259" t="s">
        <v>20</v>
      </c>
      <c r="C5599" s="259" t="s">
        <v>66</v>
      </c>
      <c r="D5599" s="259" t="s">
        <v>66</v>
      </c>
      <c r="E5599" s="259" t="s">
        <v>66</v>
      </c>
      <c r="F5599" s="259" t="s">
        <v>210</v>
      </c>
      <c r="G5599" s="259" t="s">
        <v>50</v>
      </c>
      <c r="H5599" s="306">
        <v>-3</v>
      </c>
      <c r="I5599" s="306">
        <v>-18</v>
      </c>
      <c r="J5599" s="306">
        <v>-28</v>
      </c>
      <c r="K5599" s="306">
        <v>-31</v>
      </c>
      <c r="L5599" s="306">
        <v>-91</v>
      </c>
      <c r="M5599" s="306">
        <v>-59</v>
      </c>
      <c r="N5599" s="306">
        <v>-35</v>
      </c>
    </row>
    <row r="5600" spans="1:14">
      <c r="A5600" s="259" t="s">
        <v>11</v>
      </c>
      <c r="B5600" s="259" t="s">
        <v>21</v>
      </c>
      <c r="C5600" s="259" t="s">
        <v>66</v>
      </c>
      <c r="D5600" s="259" t="s">
        <v>66</v>
      </c>
      <c r="E5600" s="259" t="s">
        <v>66</v>
      </c>
      <c r="F5600" s="259" t="s">
        <v>210</v>
      </c>
      <c r="G5600" s="259" t="s">
        <v>50</v>
      </c>
      <c r="H5600" s="306">
        <v>-87</v>
      </c>
      <c r="I5600" s="306">
        <v>-93</v>
      </c>
      <c r="J5600" s="306">
        <v>-106</v>
      </c>
      <c r="K5600" s="306">
        <v>-87</v>
      </c>
      <c r="L5600" s="306">
        <v>-134</v>
      </c>
      <c r="M5600" s="306">
        <v>-228</v>
      </c>
      <c r="N5600" s="306">
        <v>-923</v>
      </c>
    </row>
    <row r="5601" spans="1:31">
      <c r="A5601" s="259" t="s">
        <v>11</v>
      </c>
      <c r="B5601" s="259" t="s">
        <v>22</v>
      </c>
      <c r="C5601" s="259" t="s">
        <v>66</v>
      </c>
      <c r="D5601" s="259" t="s">
        <v>66</v>
      </c>
      <c r="E5601" s="259" t="s">
        <v>66</v>
      </c>
      <c r="F5601" s="259" t="s">
        <v>210</v>
      </c>
      <c r="G5601" s="259" t="s">
        <v>50</v>
      </c>
      <c r="H5601" s="306">
        <v>-605</v>
      </c>
      <c r="I5601" s="306">
        <v>-250</v>
      </c>
      <c r="J5601" s="306">
        <v>-176</v>
      </c>
      <c r="K5601" s="306">
        <v>-258</v>
      </c>
      <c r="L5601" s="306">
        <v>-282</v>
      </c>
      <c r="M5601" s="306">
        <v>-674</v>
      </c>
      <c r="N5601" s="306">
        <v>-1278</v>
      </c>
    </row>
    <row r="5602" spans="1:31">
      <c r="A5602" s="259" t="s">
        <v>11</v>
      </c>
      <c r="B5602" s="259" t="s">
        <v>23</v>
      </c>
      <c r="C5602" s="259" t="s">
        <v>66</v>
      </c>
      <c r="D5602" s="259" t="s">
        <v>66</v>
      </c>
      <c r="E5602" s="259" t="s">
        <v>66</v>
      </c>
      <c r="F5602" s="259" t="s">
        <v>210</v>
      </c>
      <c r="G5602" s="259" t="s">
        <v>50</v>
      </c>
      <c r="H5602" s="306" t="s">
        <v>248</v>
      </c>
      <c r="I5602" s="306" t="s">
        <v>246</v>
      </c>
      <c r="J5602" s="306" t="s">
        <v>248</v>
      </c>
      <c r="K5602" s="306" t="s">
        <v>248</v>
      </c>
      <c r="L5602" s="306" t="s">
        <v>246</v>
      </c>
      <c r="M5602" s="306" t="s">
        <v>246</v>
      </c>
      <c r="N5602" s="306" t="s">
        <v>246</v>
      </c>
    </row>
    <row r="5603" spans="1:31">
      <c r="A5603" s="259" t="s">
        <v>11</v>
      </c>
      <c r="B5603" s="259" t="s">
        <v>24</v>
      </c>
      <c r="C5603" s="259" t="s">
        <v>66</v>
      </c>
      <c r="D5603" s="259" t="s">
        <v>66</v>
      </c>
      <c r="E5603" s="259" t="s">
        <v>66</v>
      </c>
      <c r="F5603" s="259" t="s">
        <v>210</v>
      </c>
      <c r="G5603" s="259" t="s">
        <v>50</v>
      </c>
      <c r="H5603" s="306">
        <v>-573</v>
      </c>
      <c r="I5603" s="306">
        <v>-670</v>
      </c>
      <c r="J5603" s="306">
        <v>-636</v>
      </c>
      <c r="K5603" s="306">
        <v>-566</v>
      </c>
      <c r="L5603" s="306">
        <v>-583</v>
      </c>
      <c r="M5603" s="306">
        <v>-654</v>
      </c>
      <c r="N5603" s="306">
        <v>-785</v>
      </c>
    </row>
    <row r="5604" spans="1:31">
      <c r="A5604" s="259" t="s">
        <v>11</v>
      </c>
      <c r="B5604" s="259" t="s">
        <v>25</v>
      </c>
      <c r="C5604" s="259" t="s">
        <v>66</v>
      </c>
      <c r="D5604" s="259" t="s">
        <v>66</v>
      </c>
      <c r="E5604" s="259" t="s">
        <v>66</v>
      </c>
      <c r="F5604" s="259" t="s">
        <v>210</v>
      </c>
      <c r="G5604" s="259" t="s">
        <v>50</v>
      </c>
      <c r="H5604" s="306">
        <v>-242</v>
      </c>
      <c r="I5604" s="306">
        <v>-382</v>
      </c>
      <c r="J5604" s="306">
        <v>-422</v>
      </c>
      <c r="K5604" s="306">
        <v>-398</v>
      </c>
      <c r="L5604" s="306">
        <v>-1139</v>
      </c>
      <c r="M5604" s="306">
        <v>-608</v>
      </c>
      <c r="N5604" s="306">
        <v>-484</v>
      </c>
    </row>
    <row r="5605" spans="1:31">
      <c r="A5605" s="259" t="s">
        <v>11</v>
      </c>
      <c r="B5605" s="259" t="s">
        <v>26</v>
      </c>
      <c r="C5605" s="259" t="s">
        <v>66</v>
      </c>
      <c r="D5605" s="259" t="s">
        <v>66</v>
      </c>
      <c r="E5605" s="259" t="s">
        <v>66</v>
      </c>
      <c r="F5605" s="259" t="s">
        <v>210</v>
      </c>
      <c r="G5605" s="259" t="s">
        <v>50</v>
      </c>
      <c r="H5605" s="306" t="s">
        <v>248</v>
      </c>
      <c r="I5605" s="306" t="s">
        <v>246</v>
      </c>
      <c r="J5605" s="306" t="s">
        <v>248</v>
      </c>
      <c r="K5605" s="306" t="s">
        <v>248</v>
      </c>
      <c r="L5605" s="306" t="s">
        <v>246</v>
      </c>
      <c r="M5605" s="306" t="s">
        <v>246</v>
      </c>
      <c r="N5605" s="306">
        <v>-300</v>
      </c>
    </row>
    <row r="5606" spans="1:31">
      <c r="A5606" s="259" t="s">
        <v>11</v>
      </c>
      <c r="B5606" s="259" t="s">
        <v>27</v>
      </c>
      <c r="C5606" s="259" t="s">
        <v>66</v>
      </c>
      <c r="D5606" s="259" t="s">
        <v>66</v>
      </c>
      <c r="E5606" s="259" t="s">
        <v>66</v>
      </c>
      <c r="F5606" s="259" t="s">
        <v>210</v>
      </c>
      <c r="G5606" s="259" t="s">
        <v>50</v>
      </c>
      <c r="H5606" s="306" t="s">
        <v>248</v>
      </c>
      <c r="I5606" s="306" t="s">
        <v>246</v>
      </c>
      <c r="J5606" s="306" t="s">
        <v>248</v>
      </c>
      <c r="K5606" s="306" t="s">
        <v>248</v>
      </c>
      <c r="L5606" s="306">
        <v>-10</v>
      </c>
      <c r="M5606" s="306">
        <v>-141</v>
      </c>
      <c r="N5606" s="306">
        <v>-212</v>
      </c>
    </row>
    <row r="5607" spans="1:31">
      <c r="A5607" s="259" t="s">
        <v>11</v>
      </c>
      <c r="B5607" s="259" t="s">
        <v>28</v>
      </c>
      <c r="C5607" s="259" t="s">
        <v>66</v>
      </c>
      <c r="D5607" s="259" t="s">
        <v>66</v>
      </c>
      <c r="E5607" s="259" t="s">
        <v>66</v>
      </c>
      <c r="F5607" s="259" t="s">
        <v>210</v>
      </c>
      <c r="G5607" s="259" t="s">
        <v>50</v>
      </c>
      <c r="H5607" s="306">
        <v>-1533</v>
      </c>
      <c r="I5607" s="306">
        <v>-1516</v>
      </c>
      <c r="J5607" s="306">
        <v>-1530</v>
      </c>
      <c r="K5607" s="306">
        <v>-1510</v>
      </c>
      <c r="L5607" s="306">
        <v>-2449</v>
      </c>
      <c r="M5607" s="306">
        <v>-2555</v>
      </c>
      <c r="N5607" s="306">
        <v>-4882</v>
      </c>
    </row>
    <row r="5608" spans="1:31">
      <c r="A5608" s="259" t="s">
        <v>11</v>
      </c>
      <c r="B5608" s="259" t="s">
        <v>29</v>
      </c>
      <c r="C5608" s="259" t="s">
        <v>66</v>
      </c>
      <c r="D5608" s="259" t="s">
        <v>66</v>
      </c>
      <c r="E5608" s="259" t="s">
        <v>66</v>
      </c>
      <c r="F5608" s="259" t="s">
        <v>210</v>
      </c>
      <c r="G5608" s="259" t="s">
        <v>50</v>
      </c>
      <c r="H5608" s="306">
        <v>-660</v>
      </c>
      <c r="I5608" s="306">
        <v>-763</v>
      </c>
      <c r="J5608" s="306">
        <v>-742</v>
      </c>
      <c r="K5608" s="306">
        <v>-653</v>
      </c>
      <c r="L5608" s="306">
        <v>-717</v>
      </c>
      <c r="M5608" s="306">
        <v>-882</v>
      </c>
      <c r="N5608" s="306">
        <v>-1708</v>
      </c>
    </row>
    <row r="5609" spans="1:31">
      <c r="A5609" s="259" t="s">
        <v>11</v>
      </c>
      <c r="B5609" s="259" t="s">
        <v>30</v>
      </c>
      <c r="C5609" s="259" t="s">
        <v>66</v>
      </c>
      <c r="D5609" s="259" t="s">
        <v>66</v>
      </c>
      <c r="E5609" s="259" t="s">
        <v>66</v>
      </c>
      <c r="F5609" s="259" t="s">
        <v>210</v>
      </c>
      <c r="G5609" s="259" t="s">
        <v>50</v>
      </c>
      <c r="H5609" s="306">
        <v>-631</v>
      </c>
      <c r="I5609" s="306">
        <v>-371</v>
      </c>
      <c r="J5609" s="306">
        <v>-366</v>
      </c>
      <c r="K5609" s="306">
        <v>-458</v>
      </c>
      <c r="L5609" s="306">
        <v>-594</v>
      </c>
      <c r="M5609" s="306">
        <v>-1065</v>
      </c>
      <c r="N5609" s="306">
        <v>-2690</v>
      </c>
    </row>
    <row r="5610" spans="1:31">
      <c r="A5610" s="259" t="s">
        <v>11</v>
      </c>
      <c r="B5610" s="259" t="s">
        <v>128</v>
      </c>
      <c r="C5610" s="259" t="s">
        <v>66</v>
      </c>
      <c r="D5610" s="259" t="s">
        <v>66</v>
      </c>
      <c r="E5610" s="259" t="s">
        <v>66</v>
      </c>
      <c r="F5610" s="259" t="s">
        <v>210</v>
      </c>
      <c r="G5610" s="259" t="s">
        <v>50</v>
      </c>
      <c r="H5610" s="306">
        <v>-5868</v>
      </c>
      <c r="I5610" s="306">
        <v>-5968</v>
      </c>
      <c r="J5610" s="306">
        <v>-6939</v>
      </c>
      <c r="K5610" s="306">
        <v>-6912</v>
      </c>
      <c r="L5610" s="306">
        <v>-9298</v>
      </c>
      <c r="M5610" s="306">
        <v>-17333</v>
      </c>
      <c r="N5610" s="306">
        <v>-29206</v>
      </c>
    </row>
    <row r="5611" spans="1:31">
      <c r="A5611" s="259" t="s">
        <v>11</v>
      </c>
      <c r="B5611" s="259" t="s">
        <v>241</v>
      </c>
      <c r="C5611" s="259" t="s">
        <v>66</v>
      </c>
      <c r="D5611" s="259" t="s">
        <v>66</v>
      </c>
      <c r="E5611" s="259" t="s">
        <v>66</v>
      </c>
      <c r="F5611" s="259" t="s">
        <v>210</v>
      </c>
      <c r="G5611" s="259" t="s">
        <v>50</v>
      </c>
      <c r="H5611" s="306">
        <v>-4335</v>
      </c>
      <c r="I5611" s="306">
        <v>-4453</v>
      </c>
      <c r="J5611" s="306">
        <v>-5408</v>
      </c>
      <c r="K5611" s="306">
        <v>-5402</v>
      </c>
      <c r="L5611" s="306">
        <v>-6849</v>
      </c>
      <c r="M5611" s="306">
        <v>-14778</v>
      </c>
      <c r="N5611" s="306">
        <v>-24324</v>
      </c>
    </row>
    <row r="5613" spans="1:31">
      <c r="A5613" s="259" t="s">
        <v>2</v>
      </c>
      <c r="B5613" s="259" t="s">
        <v>43</v>
      </c>
      <c r="C5613" s="259" t="s">
        <v>203</v>
      </c>
      <c r="D5613" s="259" t="s">
        <v>204</v>
      </c>
      <c r="E5613" s="259" t="s">
        <v>205</v>
      </c>
      <c r="F5613" s="259" t="s">
        <v>99</v>
      </c>
      <c r="G5613" s="259" t="s">
        <v>46</v>
      </c>
      <c r="H5613" s="306">
        <v>2025</v>
      </c>
      <c r="I5613" s="306">
        <v>2028</v>
      </c>
      <c r="J5613" s="306">
        <v>2030</v>
      </c>
      <c r="K5613" s="306">
        <v>2032</v>
      </c>
      <c r="L5613" s="306">
        <v>2035</v>
      </c>
      <c r="M5613" s="306">
        <v>2037</v>
      </c>
      <c r="N5613" s="306">
        <v>2040</v>
      </c>
      <c r="AE5613" s="322"/>
    </row>
    <row r="5614" spans="1:31">
      <c r="A5614" s="259" t="s">
        <v>44</v>
      </c>
      <c r="B5614" s="259" t="s">
        <v>18</v>
      </c>
      <c r="C5614" s="259" t="s">
        <v>48</v>
      </c>
      <c r="D5614" s="259" t="s">
        <v>48</v>
      </c>
      <c r="E5614" s="259" t="s">
        <v>48</v>
      </c>
      <c r="F5614" s="259" t="s">
        <v>206</v>
      </c>
      <c r="G5614" s="259" t="s">
        <v>49</v>
      </c>
      <c r="H5614" s="306">
        <v>0</v>
      </c>
      <c r="I5614" s="306">
        <v>0</v>
      </c>
      <c r="J5614" s="306">
        <v>0</v>
      </c>
      <c r="K5614" s="306">
        <v>0</v>
      </c>
      <c r="L5614" s="306">
        <v>0</v>
      </c>
      <c r="M5614" s="306">
        <v>0</v>
      </c>
      <c r="N5614" s="306">
        <v>0</v>
      </c>
      <c r="AE5614" s="322"/>
    </row>
    <row r="5615" spans="1:31">
      <c r="A5615" s="259" t="s">
        <v>44</v>
      </c>
      <c r="B5615" s="259" t="s">
        <v>18</v>
      </c>
      <c r="C5615" s="259" t="s">
        <v>53</v>
      </c>
      <c r="D5615" s="259" t="s">
        <v>53</v>
      </c>
      <c r="E5615" s="259" t="s">
        <v>53</v>
      </c>
      <c r="F5615" s="259" t="s">
        <v>206</v>
      </c>
      <c r="G5615" s="259" t="s">
        <v>49</v>
      </c>
      <c r="H5615" s="306">
        <v>0</v>
      </c>
      <c r="I5615" s="306">
        <v>0</v>
      </c>
      <c r="J5615" s="306">
        <v>0</v>
      </c>
      <c r="K5615" s="306">
        <v>0</v>
      </c>
      <c r="L5615" s="306">
        <v>0</v>
      </c>
      <c r="M5615" s="306">
        <v>0</v>
      </c>
      <c r="N5615" s="306">
        <v>0</v>
      </c>
      <c r="AE5615" s="322"/>
    </row>
    <row r="5616" spans="1:31">
      <c r="A5616" s="259" t="s">
        <v>44</v>
      </c>
      <c r="B5616" s="259" t="s">
        <v>18</v>
      </c>
      <c r="C5616" s="259" t="s">
        <v>54</v>
      </c>
      <c r="D5616" s="259" t="s">
        <v>54</v>
      </c>
      <c r="E5616" s="259" t="s">
        <v>54</v>
      </c>
      <c r="F5616" s="259" t="s">
        <v>206</v>
      </c>
      <c r="G5616" s="259" t="s">
        <v>49</v>
      </c>
      <c r="H5616" s="306">
        <v>4701.5649999999996</v>
      </c>
      <c r="I5616" s="306">
        <v>4701.5649999999996</v>
      </c>
      <c r="J5616" s="306">
        <v>4701.5649999999996</v>
      </c>
      <c r="K5616" s="306">
        <v>4701.5649999999996</v>
      </c>
      <c r="L5616" s="306">
        <v>4701.5649999999996</v>
      </c>
      <c r="M5616" s="306">
        <v>4701.5649999999996</v>
      </c>
      <c r="N5616" s="306">
        <v>4701.5649999999996</v>
      </c>
      <c r="AE5616" s="322"/>
    </row>
    <row r="5617" spans="1:31">
      <c r="A5617" s="259" t="s">
        <v>44</v>
      </c>
      <c r="B5617" s="259" t="s">
        <v>18</v>
      </c>
      <c r="C5617" s="259" t="s">
        <v>55</v>
      </c>
      <c r="D5617" s="259" t="s">
        <v>55</v>
      </c>
      <c r="E5617" s="259" t="s">
        <v>55</v>
      </c>
      <c r="F5617" s="259" t="s">
        <v>206</v>
      </c>
      <c r="G5617" s="259" t="s">
        <v>49</v>
      </c>
      <c r="H5617" s="306">
        <v>1461.172</v>
      </c>
      <c r="I5617" s="306">
        <v>1444.049</v>
      </c>
      <c r="J5617" s="306">
        <v>1444.049</v>
      </c>
      <c r="K5617" s="306">
        <v>1444.049</v>
      </c>
      <c r="L5617" s="306">
        <v>1444.049</v>
      </c>
      <c r="M5617" s="306">
        <v>1444.049</v>
      </c>
      <c r="N5617" s="306">
        <v>1444.049</v>
      </c>
      <c r="AE5617" s="322"/>
    </row>
    <row r="5618" spans="1:31">
      <c r="A5618" s="259" t="s">
        <v>44</v>
      </c>
      <c r="B5618" s="259" t="s">
        <v>18</v>
      </c>
      <c r="C5618" s="259" t="s">
        <v>56</v>
      </c>
      <c r="D5618" s="259" t="s">
        <v>56</v>
      </c>
      <c r="E5618" s="259" t="s">
        <v>56</v>
      </c>
      <c r="F5618" s="259" t="s">
        <v>206</v>
      </c>
      <c r="G5618" s="259" t="s">
        <v>49</v>
      </c>
      <c r="H5618" s="306">
        <v>1758.7950000000001</v>
      </c>
      <c r="I5618" s="306">
        <v>598.39400000000001</v>
      </c>
      <c r="J5618" s="306">
        <v>598.39400000000001</v>
      </c>
      <c r="K5618" s="306">
        <v>598.39400000000001</v>
      </c>
      <c r="L5618" s="306">
        <v>598.39400000000001</v>
      </c>
      <c r="M5618" s="306">
        <v>598.39400000000001</v>
      </c>
      <c r="N5618" s="306">
        <v>598.39400000000001</v>
      </c>
      <c r="AE5618" s="322"/>
    </row>
    <row r="5619" spans="1:31">
      <c r="A5619" s="259" t="s">
        <v>44</v>
      </c>
      <c r="B5619" s="259" t="s">
        <v>18</v>
      </c>
      <c r="C5619" s="259" t="s">
        <v>57</v>
      </c>
      <c r="D5619" s="259" t="s">
        <v>57</v>
      </c>
      <c r="E5619" s="259" t="s">
        <v>57</v>
      </c>
      <c r="F5619" s="259" t="s">
        <v>206</v>
      </c>
      <c r="G5619" s="259" t="s">
        <v>49</v>
      </c>
      <c r="H5619" s="306">
        <v>5.6</v>
      </c>
      <c r="I5619" s="306">
        <v>5.6</v>
      </c>
      <c r="J5619" s="306">
        <v>5.6</v>
      </c>
      <c r="K5619" s="306">
        <v>5.6</v>
      </c>
      <c r="L5619" s="306">
        <v>5.6</v>
      </c>
      <c r="M5619" s="306">
        <v>5.6</v>
      </c>
      <c r="N5619" s="306">
        <v>5.6</v>
      </c>
      <c r="AE5619" s="322"/>
    </row>
    <row r="5620" spans="1:31">
      <c r="A5620" s="259" t="s">
        <v>44</v>
      </c>
      <c r="B5620" s="259" t="s">
        <v>18</v>
      </c>
      <c r="C5620" s="259" t="s">
        <v>58</v>
      </c>
      <c r="D5620" s="259" t="s">
        <v>58</v>
      </c>
      <c r="E5620" s="259" t="s">
        <v>58</v>
      </c>
      <c r="F5620" s="259" t="s">
        <v>206</v>
      </c>
      <c r="G5620" s="259" t="s">
        <v>49</v>
      </c>
      <c r="H5620" s="306">
        <v>2102</v>
      </c>
      <c r="I5620" s="306">
        <v>2102</v>
      </c>
      <c r="J5620" s="306">
        <v>2102</v>
      </c>
      <c r="K5620" s="306">
        <v>2102</v>
      </c>
      <c r="L5620" s="306">
        <v>2102</v>
      </c>
      <c r="M5620" s="306">
        <v>2102</v>
      </c>
      <c r="N5620" s="306">
        <v>2102</v>
      </c>
      <c r="AE5620" s="322"/>
    </row>
    <row r="5621" spans="1:31">
      <c r="A5621" s="259" t="s">
        <v>44</v>
      </c>
      <c r="B5621" s="259" t="s">
        <v>18</v>
      </c>
      <c r="C5621" s="259" t="s">
        <v>59</v>
      </c>
      <c r="D5621" s="259" t="s">
        <v>59</v>
      </c>
      <c r="E5621" s="259" t="s">
        <v>59</v>
      </c>
      <c r="F5621" s="259" t="s">
        <v>206</v>
      </c>
      <c r="G5621" s="259" t="s">
        <v>49</v>
      </c>
      <c r="H5621" s="306">
        <v>158.881</v>
      </c>
      <c r="I5621" s="306">
        <v>158.881</v>
      </c>
      <c r="J5621" s="306">
        <v>158.881</v>
      </c>
      <c r="K5621" s="306">
        <v>158.881</v>
      </c>
      <c r="L5621" s="306">
        <v>158.881</v>
      </c>
      <c r="M5621" s="306">
        <v>158.881</v>
      </c>
      <c r="N5621" s="306">
        <v>158.881</v>
      </c>
      <c r="AE5621" s="322"/>
    </row>
    <row r="5622" spans="1:31">
      <c r="A5622" s="259" t="s">
        <v>44</v>
      </c>
      <c r="B5622" s="259" t="s">
        <v>18</v>
      </c>
      <c r="C5622" s="259" t="s">
        <v>60</v>
      </c>
      <c r="D5622" s="259" t="s">
        <v>60</v>
      </c>
      <c r="E5622" s="259" t="s">
        <v>60</v>
      </c>
      <c r="F5622" s="259" t="s">
        <v>206</v>
      </c>
      <c r="G5622" s="259" t="s">
        <v>49</v>
      </c>
      <c r="H5622" s="306">
        <v>433.9</v>
      </c>
      <c r="I5622" s="306">
        <v>433.9</v>
      </c>
      <c r="J5622" s="306">
        <v>433.9</v>
      </c>
      <c r="K5622" s="306">
        <v>433.9</v>
      </c>
      <c r="L5622" s="306">
        <v>433.9</v>
      </c>
      <c r="M5622" s="306">
        <v>433.9</v>
      </c>
      <c r="N5622" s="306">
        <v>433.9</v>
      </c>
      <c r="AE5622" s="322"/>
    </row>
    <row r="5623" spans="1:31">
      <c r="A5623" s="259" t="s">
        <v>44</v>
      </c>
      <c r="B5623" s="259" t="s">
        <v>18</v>
      </c>
      <c r="C5623" s="259" t="s">
        <v>61</v>
      </c>
      <c r="D5623" s="259" t="s">
        <v>61</v>
      </c>
      <c r="E5623" s="259" t="s">
        <v>61</v>
      </c>
      <c r="F5623" s="259" t="s">
        <v>206</v>
      </c>
      <c r="G5623" s="259" t="s">
        <v>49</v>
      </c>
      <c r="H5623" s="306">
        <v>4.8</v>
      </c>
      <c r="I5623" s="306">
        <v>4.8</v>
      </c>
      <c r="J5623" s="306">
        <v>4.8</v>
      </c>
      <c r="K5623" s="306">
        <v>4.8</v>
      </c>
      <c r="L5623" s="306">
        <v>4.8</v>
      </c>
      <c r="M5623" s="306">
        <v>4.8</v>
      </c>
      <c r="N5623" s="306">
        <v>4.8</v>
      </c>
      <c r="AE5623" s="322"/>
    </row>
    <row r="5624" spans="1:31">
      <c r="A5624" s="259" t="s">
        <v>44</v>
      </c>
      <c r="B5624" s="259" t="s">
        <v>18</v>
      </c>
      <c r="C5624" s="259" t="s">
        <v>63</v>
      </c>
      <c r="D5624" s="259" t="s">
        <v>63</v>
      </c>
      <c r="E5624" s="259" t="s">
        <v>63</v>
      </c>
      <c r="F5624" s="259" t="s">
        <v>206</v>
      </c>
      <c r="G5624" s="259" t="s">
        <v>49</v>
      </c>
      <c r="H5624" s="306">
        <v>0</v>
      </c>
      <c r="I5624" s="306">
        <v>205.32000729999999</v>
      </c>
      <c r="J5624" s="306">
        <v>205.32000729999999</v>
      </c>
      <c r="K5624" s="306">
        <v>205.32000729999999</v>
      </c>
      <c r="L5624" s="306">
        <v>205.32000729999999</v>
      </c>
      <c r="M5624" s="306">
        <v>205.32000729999999</v>
      </c>
      <c r="N5624" s="306">
        <v>205.32000729999999</v>
      </c>
      <c r="AE5624" s="322"/>
    </row>
    <row r="5625" spans="1:31">
      <c r="A5625" s="259" t="s">
        <v>44</v>
      </c>
      <c r="B5625" s="259" t="s">
        <v>18</v>
      </c>
      <c r="C5625" s="259" t="s">
        <v>64</v>
      </c>
      <c r="D5625" s="259" t="s">
        <v>64</v>
      </c>
      <c r="E5625" s="259" t="s">
        <v>64</v>
      </c>
      <c r="F5625" s="259" t="s">
        <v>206</v>
      </c>
      <c r="G5625" s="259" t="s">
        <v>49</v>
      </c>
      <c r="H5625" s="306">
        <v>268.30900000000003</v>
      </c>
      <c r="I5625" s="306">
        <v>215.709</v>
      </c>
      <c r="J5625" s="306">
        <v>215.709</v>
      </c>
      <c r="K5625" s="306">
        <v>215.709</v>
      </c>
      <c r="L5625" s="306">
        <v>215.709</v>
      </c>
      <c r="M5625" s="306">
        <v>215.709</v>
      </c>
      <c r="N5625" s="306">
        <v>215.709</v>
      </c>
      <c r="AE5625" s="322"/>
    </row>
    <row r="5626" spans="1:31">
      <c r="A5626" s="259" t="s">
        <v>44</v>
      </c>
      <c r="B5626" s="259" t="s">
        <v>18</v>
      </c>
      <c r="C5626" s="259" t="s">
        <v>54</v>
      </c>
      <c r="D5626" s="259" t="s">
        <v>72</v>
      </c>
      <c r="E5626" s="259" t="s">
        <v>72</v>
      </c>
      <c r="F5626" s="259" t="s">
        <v>206</v>
      </c>
      <c r="G5626" s="259" t="s">
        <v>49</v>
      </c>
      <c r="H5626" s="306">
        <v>0</v>
      </c>
      <c r="I5626" s="306">
        <v>0</v>
      </c>
      <c r="J5626" s="306">
        <v>0</v>
      </c>
      <c r="K5626" s="306">
        <v>0</v>
      </c>
      <c r="L5626" s="306">
        <v>0</v>
      </c>
      <c r="M5626" s="306">
        <v>50.666009000000003</v>
      </c>
      <c r="N5626" s="306">
        <v>50.666009000000003</v>
      </c>
      <c r="AE5626" s="322"/>
    </row>
    <row r="5627" spans="1:31">
      <c r="A5627" s="259" t="s">
        <v>44</v>
      </c>
      <c r="B5627" s="259" t="s">
        <v>18</v>
      </c>
      <c r="C5627" s="259" t="s">
        <v>55</v>
      </c>
      <c r="D5627" s="259" t="s">
        <v>73</v>
      </c>
      <c r="E5627" s="259" t="s">
        <v>73</v>
      </c>
      <c r="F5627" s="259" t="s">
        <v>206</v>
      </c>
      <c r="G5627" s="259" t="s">
        <v>49</v>
      </c>
      <c r="H5627" s="306">
        <v>0</v>
      </c>
      <c r="I5627" s="306">
        <v>0</v>
      </c>
      <c r="J5627" s="306">
        <v>0</v>
      </c>
      <c r="K5627" s="306">
        <v>0</v>
      </c>
      <c r="L5627" s="306">
        <v>0</v>
      </c>
      <c r="M5627" s="306">
        <v>0</v>
      </c>
      <c r="N5627" s="306">
        <v>0</v>
      </c>
      <c r="AE5627" s="322"/>
    </row>
    <row r="5628" spans="1:31">
      <c r="A5628" s="259" t="s">
        <v>44</v>
      </c>
      <c r="B5628" s="259" t="s">
        <v>18</v>
      </c>
      <c r="C5628" s="259" t="s">
        <v>57</v>
      </c>
      <c r="D5628" s="259" t="s">
        <v>74</v>
      </c>
      <c r="E5628" s="259" t="s">
        <v>74</v>
      </c>
      <c r="F5628" s="259" t="s">
        <v>206</v>
      </c>
      <c r="G5628" s="259" t="s">
        <v>49</v>
      </c>
      <c r="H5628" s="306">
        <v>0</v>
      </c>
      <c r="I5628" s="306">
        <v>0</v>
      </c>
      <c r="J5628" s="306">
        <v>0</v>
      </c>
      <c r="K5628" s="306">
        <v>0</v>
      </c>
      <c r="L5628" s="306">
        <v>0</v>
      </c>
      <c r="M5628" s="306">
        <v>0</v>
      </c>
      <c r="N5628" s="306">
        <v>0</v>
      </c>
      <c r="AE5628" s="322"/>
    </row>
    <row r="5629" spans="1:31">
      <c r="A5629" s="259" t="s">
        <v>44</v>
      </c>
      <c r="B5629" s="259" t="s">
        <v>18</v>
      </c>
      <c r="C5629" s="259" t="s">
        <v>64</v>
      </c>
      <c r="D5629" s="259" t="s">
        <v>75</v>
      </c>
      <c r="E5629" s="259" t="s">
        <v>75</v>
      </c>
      <c r="F5629" s="259" t="s">
        <v>206</v>
      </c>
      <c r="G5629" s="259" t="s">
        <v>49</v>
      </c>
      <c r="H5629" s="306">
        <v>0</v>
      </c>
      <c r="I5629" s="306">
        <v>0</v>
      </c>
      <c r="J5629" s="306">
        <v>0</v>
      </c>
      <c r="K5629" s="306">
        <v>0</v>
      </c>
      <c r="L5629" s="306">
        <v>0</v>
      </c>
      <c r="M5629" s="306">
        <v>0</v>
      </c>
      <c r="N5629" s="306">
        <v>0</v>
      </c>
      <c r="AE5629" s="322"/>
    </row>
    <row r="5630" spans="1:31">
      <c r="A5630" s="259" t="s">
        <v>44</v>
      </c>
      <c r="B5630" s="259" t="s">
        <v>18</v>
      </c>
      <c r="C5630" s="259" t="s">
        <v>60</v>
      </c>
      <c r="D5630" s="259" t="s">
        <v>76</v>
      </c>
      <c r="E5630" s="259" t="s">
        <v>76</v>
      </c>
      <c r="F5630" s="259" t="s">
        <v>206</v>
      </c>
      <c r="G5630" s="259" t="s">
        <v>49</v>
      </c>
      <c r="H5630" s="306">
        <v>0</v>
      </c>
      <c r="I5630" s="306">
        <v>0</v>
      </c>
      <c r="J5630" s="306">
        <v>0</v>
      </c>
      <c r="K5630" s="306">
        <v>0</v>
      </c>
      <c r="L5630" s="306">
        <v>0</v>
      </c>
      <c r="M5630" s="306">
        <v>0</v>
      </c>
      <c r="N5630" s="306">
        <v>613.911203</v>
      </c>
      <c r="AE5630" s="322"/>
    </row>
    <row r="5631" spans="1:31">
      <c r="A5631" s="259" t="s">
        <v>44</v>
      </c>
      <c r="B5631" s="259" t="s">
        <v>18</v>
      </c>
      <c r="C5631" s="259" t="s">
        <v>61</v>
      </c>
      <c r="D5631" s="259" t="s">
        <v>77</v>
      </c>
      <c r="E5631" s="259" t="s">
        <v>77</v>
      </c>
      <c r="F5631" s="259" t="s">
        <v>206</v>
      </c>
      <c r="G5631" s="259" t="s">
        <v>49</v>
      </c>
      <c r="H5631" s="306">
        <v>0</v>
      </c>
      <c r="I5631" s="306">
        <v>0</v>
      </c>
      <c r="J5631" s="306">
        <v>0</v>
      </c>
      <c r="K5631" s="306">
        <v>0</v>
      </c>
      <c r="L5631" s="306">
        <v>0</v>
      </c>
      <c r="M5631" s="306">
        <v>0</v>
      </c>
      <c r="N5631" s="306">
        <v>0</v>
      </c>
      <c r="AE5631" s="322"/>
    </row>
    <row r="5632" spans="1:31">
      <c r="A5632" s="259" t="s">
        <v>44</v>
      </c>
      <c r="B5632" s="259" t="s">
        <v>18</v>
      </c>
      <c r="C5632" s="259" t="s">
        <v>62</v>
      </c>
      <c r="D5632" s="259" t="s">
        <v>78</v>
      </c>
      <c r="E5632" s="259" t="s">
        <v>78</v>
      </c>
      <c r="F5632" s="259" t="s">
        <v>206</v>
      </c>
      <c r="G5632" s="259" t="s">
        <v>49</v>
      </c>
      <c r="H5632" s="306">
        <v>304</v>
      </c>
      <c r="I5632" s="306">
        <v>304</v>
      </c>
      <c r="J5632" s="306">
        <v>304</v>
      </c>
      <c r="K5632" s="306">
        <v>304</v>
      </c>
      <c r="L5632" s="306">
        <v>304</v>
      </c>
      <c r="M5632" s="306">
        <v>304</v>
      </c>
      <c r="N5632" s="306">
        <v>304</v>
      </c>
      <c r="AE5632" s="322"/>
    </row>
    <row r="5633" spans="1:31">
      <c r="A5633" s="259" t="s">
        <v>44</v>
      </c>
      <c r="B5633" s="259" t="s">
        <v>18</v>
      </c>
      <c r="C5633" s="259" t="s">
        <v>63</v>
      </c>
      <c r="D5633" s="259" t="s">
        <v>79</v>
      </c>
      <c r="E5633" s="259" t="s">
        <v>79</v>
      </c>
      <c r="F5633" s="259" t="s">
        <v>206</v>
      </c>
      <c r="G5633" s="259" t="s">
        <v>49</v>
      </c>
      <c r="H5633" s="306">
        <v>0</v>
      </c>
      <c r="I5633" s="306">
        <v>0</v>
      </c>
      <c r="J5633" s="306">
        <v>0</v>
      </c>
      <c r="K5633" s="306">
        <v>0</v>
      </c>
      <c r="L5633" s="306">
        <v>0</v>
      </c>
      <c r="M5633" s="306">
        <v>0</v>
      </c>
      <c r="N5633" s="306">
        <v>0</v>
      </c>
      <c r="AE5633" s="322"/>
    </row>
    <row r="5634" spans="1:31">
      <c r="A5634" s="259" t="s">
        <v>44</v>
      </c>
      <c r="B5634" s="259" t="s">
        <v>18</v>
      </c>
      <c r="C5634" s="259" t="s">
        <v>60</v>
      </c>
      <c r="D5634" s="259" t="s">
        <v>76</v>
      </c>
      <c r="E5634" s="259" t="s">
        <v>207</v>
      </c>
      <c r="F5634" s="259" t="s">
        <v>206</v>
      </c>
      <c r="G5634" s="259" t="s">
        <v>49</v>
      </c>
      <c r="H5634" s="306">
        <v>0</v>
      </c>
      <c r="I5634" s="306">
        <v>0</v>
      </c>
      <c r="J5634" s="306">
        <v>0</v>
      </c>
      <c r="K5634" s="306">
        <v>0</v>
      </c>
      <c r="L5634" s="306">
        <v>0</v>
      </c>
      <c r="M5634" s="306">
        <v>0</v>
      </c>
      <c r="N5634" s="306">
        <v>0</v>
      </c>
      <c r="AE5634" s="322"/>
    </row>
    <row r="5635" spans="1:31">
      <c r="A5635" s="259" t="s">
        <v>44</v>
      </c>
      <c r="B5635" s="259" t="s">
        <v>18</v>
      </c>
      <c r="C5635" s="259" t="s">
        <v>63</v>
      </c>
      <c r="D5635" s="259" t="s">
        <v>79</v>
      </c>
      <c r="E5635" s="259" t="s">
        <v>208</v>
      </c>
      <c r="F5635" s="259" t="s">
        <v>206</v>
      </c>
      <c r="G5635" s="259" t="s">
        <v>49</v>
      </c>
      <c r="H5635" s="306">
        <v>0</v>
      </c>
      <c r="I5635" s="306">
        <v>0</v>
      </c>
      <c r="J5635" s="306">
        <v>0</v>
      </c>
      <c r="K5635" s="306">
        <v>0</v>
      </c>
      <c r="L5635" s="306">
        <v>0</v>
      </c>
      <c r="M5635" s="306">
        <v>0</v>
      </c>
      <c r="N5635" s="306">
        <v>0</v>
      </c>
      <c r="AE5635" s="322"/>
    </row>
    <row r="5636" spans="1:31">
      <c r="A5636" s="259" t="s">
        <v>44</v>
      </c>
      <c r="B5636" s="259" t="s">
        <v>18</v>
      </c>
      <c r="C5636" s="259" t="s">
        <v>65</v>
      </c>
      <c r="D5636" s="259" t="s">
        <v>209</v>
      </c>
      <c r="E5636" s="259" t="s">
        <v>80</v>
      </c>
      <c r="F5636" s="259" t="s">
        <v>206</v>
      </c>
      <c r="G5636" s="259" t="s">
        <v>49</v>
      </c>
      <c r="H5636" s="306">
        <v>0</v>
      </c>
      <c r="I5636" s="306">
        <v>0</v>
      </c>
      <c r="J5636" s="306">
        <v>0</v>
      </c>
      <c r="K5636" s="306">
        <v>0</v>
      </c>
      <c r="L5636" s="306">
        <v>0</v>
      </c>
      <c r="M5636" s="306">
        <v>0</v>
      </c>
      <c r="N5636" s="306">
        <v>0</v>
      </c>
      <c r="AE5636" s="322"/>
    </row>
    <row r="5637" spans="1:31">
      <c r="A5637" s="259" t="s">
        <v>44</v>
      </c>
      <c r="B5637" s="259" t="s">
        <v>18</v>
      </c>
      <c r="C5637" s="259" t="s">
        <v>65</v>
      </c>
      <c r="D5637" s="259" t="s">
        <v>209</v>
      </c>
      <c r="E5637" s="259" t="s">
        <v>81</v>
      </c>
      <c r="F5637" s="259" t="s">
        <v>206</v>
      </c>
      <c r="G5637" s="259" t="s">
        <v>49</v>
      </c>
      <c r="H5637" s="306">
        <v>0</v>
      </c>
      <c r="I5637" s="306">
        <v>0</v>
      </c>
      <c r="J5637" s="306">
        <v>0</v>
      </c>
      <c r="K5637" s="306">
        <v>0</v>
      </c>
      <c r="L5637" s="306">
        <v>0</v>
      </c>
      <c r="M5637" s="306">
        <v>0</v>
      </c>
      <c r="N5637" s="306">
        <v>0</v>
      </c>
      <c r="AE5637" s="322"/>
    </row>
    <row r="5638" spans="1:31">
      <c r="A5638" s="259" t="s">
        <v>44</v>
      </c>
      <c r="B5638" s="259" t="s">
        <v>18</v>
      </c>
      <c r="C5638" s="259" t="s">
        <v>82</v>
      </c>
      <c r="D5638" s="259" t="s">
        <v>82</v>
      </c>
      <c r="E5638" s="259" t="s">
        <v>82</v>
      </c>
      <c r="F5638" s="259" t="s">
        <v>206</v>
      </c>
      <c r="G5638" s="259" t="s">
        <v>49</v>
      </c>
      <c r="H5638" s="306">
        <v>0</v>
      </c>
      <c r="I5638" s="306">
        <v>0</v>
      </c>
      <c r="J5638" s="306">
        <v>0</v>
      </c>
      <c r="K5638" s="306">
        <v>0</v>
      </c>
      <c r="L5638" s="306">
        <v>0</v>
      </c>
      <c r="M5638" s="306">
        <v>0</v>
      </c>
      <c r="N5638" s="306">
        <v>0</v>
      </c>
      <c r="AE5638" s="322"/>
    </row>
    <row r="5639" spans="1:31">
      <c r="A5639" s="259" t="s">
        <v>44</v>
      </c>
      <c r="B5639" s="259" t="s">
        <v>18</v>
      </c>
      <c r="C5639" s="259" t="s">
        <v>83</v>
      </c>
      <c r="D5639" s="259" t="s">
        <v>83</v>
      </c>
      <c r="E5639" s="259" t="s">
        <v>83</v>
      </c>
      <c r="F5639" s="259" t="s">
        <v>206</v>
      </c>
      <c r="G5639" s="259" t="s">
        <v>49</v>
      </c>
      <c r="H5639" s="306">
        <v>0</v>
      </c>
      <c r="I5639" s="306">
        <v>0</v>
      </c>
      <c r="J5639" s="306">
        <v>0</v>
      </c>
      <c r="K5639" s="306">
        <v>0</v>
      </c>
      <c r="L5639" s="306">
        <v>0</v>
      </c>
      <c r="M5639" s="306">
        <v>0</v>
      </c>
      <c r="N5639" s="306">
        <v>0</v>
      </c>
      <c r="AE5639" s="322"/>
    </row>
    <row r="5640" spans="1:31">
      <c r="A5640" s="259" t="s">
        <v>44</v>
      </c>
      <c r="B5640" s="259" t="s">
        <v>18</v>
      </c>
      <c r="C5640" s="259" t="s">
        <v>84</v>
      </c>
      <c r="D5640" s="259" t="s">
        <v>84</v>
      </c>
      <c r="E5640" s="259" t="s">
        <v>84</v>
      </c>
      <c r="F5640" s="259" t="s">
        <v>206</v>
      </c>
      <c r="G5640" s="259" t="s">
        <v>49</v>
      </c>
      <c r="H5640" s="306">
        <v>0</v>
      </c>
      <c r="I5640" s="306">
        <v>0</v>
      </c>
      <c r="J5640" s="306">
        <v>0</v>
      </c>
      <c r="K5640" s="306">
        <v>0</v>
      </c>
      <c r="L5640" s="306">
        <v>0</v>
      </c>
      <c r="M5640" s="306">
        <v>0</v>
      </c>
      <c r="N5640" s="306">
        <v>0</v>
      </c>
      <c r="AE5640" s="322"/>
    </row>
    <row r="5641" spans="1:31">
      <c r="A5641" s="259" t="s">
        <v>44</v>
      </c>
      <c r="B5641" s="259" t="s">
        <v>18</v>
      </c>
      <c r="C5641" s="259" t="s">
        <v>85</v>
      </c>
      <c r="D5641" s="259" t="s">
        <v>85</v>
      </c>
      <c r="E5641" s="259" t="s">
        <v>85</v>
      </c>
      <c r="F5641" s="259" t="s">
        <v>206</v>
      </c>
      <c r="G5641" s="259" t="s">
        <v>49</v>
      </c>
      <c r="H5641" s="306">
        <v>0</v>
      </c>
      <c r="I5641" s="306">
        <v>1043.4010000000001</v>
      </c>
      <c r="J5641" s="306">
        <v>1043.4010000000001</v>
      </c>
      <c r="K5641" s="306">
        <v>1043.4010000000001</v>
      </c>
      <c r="L5641" s="306">
        <v>1043.4010000000001</v>
      </c>
      <c r="M5641" s="306">
        <v>1043.4010000000001</v>
      </c>
      <c r="N5641" s="306">
        <v>1043.4010000000001</v>
      </c>
      <c r="AE5641" s="322"/>
    </row>
    <row r="5642" spans="1:31">
      <c r="A5642" s="259" t="s">
        <v>44</v>
      </c>
      <c r="B5642" s="259" t="s">
        <v>18</v>
      </c>
      <c r="C5642" s="259" t="s">
        <v>87</v>
      </c>
      <c r="D5642" s="259" t="s">
        <v>87</v>
      </c>
      <c r="E5642" s="259" t="s">
        <v>87</v>
      </c>
      <c r="F5642" s="259" t="s">
        <v>206</v>
      </c>
      <c r="G5642" s="259" t="s">
        <v>49</v>
      </c>
      <c r="H5642" s="306">
        <v>0</v>
      </c>
      <c r="I5642" s="306">
        <v>52.6</v>
      </c>
      <c r="J5642" s="306">
        <v>52.6</v>
      </c>
      <c r="K5642" s="306">
        <v>52.6</v>
      </c>
      <c r="L5642" s="306">
        <v>52.6</v>
      </c>
      <c r="M5642" s="306">
        <v>52.6</v>
      </c>
      <c r="N5642" s="306">
        <v>52.6</v>
      </c>
      <c r="AE5642" s="322"/>
    </row>
    <row r="5643" spans="1:31">
      <c r="A5643" s="259" t="s">
        <v>44</v>
      </c>
      <c r="B5643" s="259" t="s">
        <v>18</v>
      </c>
      <c r="C5643" s="259" t="s">
        <v>88</v>
      </c>
      <c r="D5643" s="259" t="s">
        <v>88</v>
      </c>
      <c r="E5643" s="259" t="s">
        <v>88</v>
      </c>
      <c r="F5643" s="259" t="s">
        <v>206</v>
      </c>
      <c r="G5643" s="259" t="s">
        <v>49</v>
      </c>
      <c r="H5643" s="306">
        <v>0</v>
      </c>
      <c r="I5643" s="306">
        <v>0</v>
      </c>
      <c r="J5643" s="306">
        <v>0</v>
      </c>
      <c r="K5643" s="306">
        <v>0</v>
      </c>
      <c r="L5643" s="306">
        <v>0</v>
      </c>
      <c r="M5643" s="306">
        <v>0</v>
      </c>
      <c r="N5643" s="306">
        <v>0</v>
      </c>
      <c r="AE5643" s="322"/>
    </row>
    <row r="5644" spans="1:31">
      <c r="A5644" s="259" t="s">
        <v>44</v>
      </c>
      <c r="B5644" s="259" t="s">
        <v>19</v>
      </c>
      <c r="C5644" s="259" t="s">
        <v>48</v>
      </c>
      <c r="D5644" s="259" t="s">
        <v>48</v>
      </c>
      <c r="E5644" s="259" t="s">
        <v>48</v>
      </c>
      <c r="F5644" s="259" t="s">
        <v>206</v>
      </c>
      <c r="G5644" s="259" t="s">
        <v>49</v>
      </c>
      <c r="H5644" s="306">
        <v>420</v>
      </c>
      <c r="I5644" s="306">
        <v>0</v>
      </c>
      <c r="J5644" s="306">
        <v>0</v>
      </c>
      <c r="K5644" s="306">
        <v>0</v>
      </c>
      <c r="L5644" s="306">
        <v>0</v>
      </c>
      <c r="M5644" s="306">
        <v>0</v>
      </c>
      <c r="N5644" s="306">
        <v>0</v>
      </c>
      <c r="AE5644" s="322"/>
    </row>
    <row r="5645" spans="1:31">
      <c r="A5645" s="259" t="s">
        <v>44</v>
      </c>
      <c r="B5645" s="259" t="s">
        <v>19</v>
      </c>
      <c r="C5645" s="259" t="s">
        <v>53</v>
      </c>
      <c r="D5645" s="259" t="s">
        <v>53</v>
      </c>
      <c r="E5645" s="259" t="s">
        <v>53</v>
      </c>
      <c r="F5645" s="259" t="s">
        <v>206</v>
      </c>
      <c r="G5645" s="259" t="s">
        <v>49</v>
      </c>
      <c r="H5645" s="306">
        <v>0</v>
      </c>
      <c r="I5645" s="306">
        <v>0</v>
      </c>
      <c r="J5645" s="306">
        <v>0</v>
      </c>
      <c r="K5645" s="306">
        <v>0</v>
      </c>
      <c r="L5645" s="306">
        <v>0</v>
      </c>
      <c r="M5645" s="306">
        <v>0</v>
      </c>
      <c r="N5645" s="306">
        <v>0</v>
      </c>
      <c r="AE5645" s="322"/>
    </row>
    <row r="5646" spans="1:31">
      <c r="A5646" s="259" t="s">
        <v>44</v>
      </c>
      <c r="B5646" s="259" t="s">
        <v>19</v>
      </c>
      <c r="C5646" s="259" t="s">
        <v>54</v>
      </c>
      <c r="D5646" s="259" t="s">
        <v>54</v>
      </c>
      <c r="E5646" s="259" t="s">
        <v>54</v>
      </c>
      <c r="F5646" s="259" t="s">
        <v>206</v>
      </c>
      <c r="G5646" s="259" t="s">
        <v>49</v>
      </c>
      <c r="H5646" s="306">
        <v>1399</v>
      </c>
      <c r="I5646" s="306">
        <v>1399</v>
      </c>
      <c r="J5646" s="306">
        <v>1399</v>
      </c>
      <c r="K5646" s="306">
        <v>1399</v>
      </c>
      <c r="L5646" s="306">
        <v>1399</v>
      </c>
      <c r="M5646" s="306">
        <v>1399</v>
      </c>
      <c r="N5646" s="306">
        <v>1399</v>
      </c>
      <c r="AE5646" s="322"/>
    </row>
    <row r="5647" spans="1:31">
      <c r="A5647" s="259" t="s">
        <v>44</v>
      </c>
      <c r="B5647" s="259" t="s">
        <v>19</v>
      </c>
      <c r="C5647" s="259" t="s">
        <v>55</v>
      </c>
      <c r="D5647" s="259" t="s">
        <v>55</v>
      </c>
      <c r="E5647" s="259" t="s">
        <v>55</v>
      </c>
      <c r="F5647" s="259" t="s">
        <v>206</v>
      </c>
      <c r="G5647" s="259" t="s">
        <v>49</v>
      </c>
      <c r="H5647" s="306">
        <v>370.5</v>
      </c>
      <c r="I5647" s="306">
        <v>370.5</v>
      </c>
      <c r="J5647" s="306">
        <v>370.5</v>
      </c>
      <c r="K5647" s="306">
        <v>370.5</v>
      </c>
      <c r="L5647" s="306">
        <v>370.5</v>
      </c>
      <c r="M5647" s="306">
        <v>370.5</v>
      </c>
      <c r="N5647" s="306">
        <v>370.5</v>
      </c>
      <c r="AE5647" s="322"/>
    </row>
    <row r="5648" spans="1:31">
      <c r="A5648" s="259" t="s">
        <v>44</v>
      </c>
      <c r="B5648" s="259" t="s">
        <v>19</v>
      </c>
      <c r="C5648" s="259" t="s">
        <v>56</v>
      </c>
      <c r="D5648" s="259" t="s">
        <v>56</v>
      </c>
      <c r="E5648" s="259" t="s">
        <v>56</v>
      </c>
      <c r="F5648" s="259" t="s">
        <v>206</v>
      </c>
      <c r="G5648" s="259" t="s">
        <v>49</v>
      </c>
      <c r="H5648" s="306">
        <v>840</v>
      </c>
      <c r="I5648" s="306">
        <v>840</v>
      </c>
      <c r="J5648" s="306">
        <v>840</v>
      </c>
      <c r="K5648" s="306">
        <v>840</v>
      </c>
      <c r="L5648" s="306">
        <v>840</v>
      </c>
      <c r="M5648" s="306">
        <v>840</v>
      </c>
      <c r="N5648" s="306">
        <v>840</v>
      </c>
      <c r="AE5648" s="322"/>
    </row>
    <row r="5649" spans="1:31">
      <c r="A5649" s="259" t="s">
        <v>44</v>
      </c>
      <c r="B5649" s="259" t="s">
        <v>19</v>
      </c>
      <c r="C5649" s="259" t="s">
        <v>57</v>
      </c>
      <c r="D5649" s="259" t="s">
        <v>57</v>
      </c>
      <c r="E5649" s="259" t="s">
        <v>57</v>
      </c>
      <c r="F5649" s="259" t="s">
        <v>206</v>
      </c>
      <c r="G5649" s="259" t="s">
        <v>49</v>
      </c>
      <c r="H5649" s="306">
        <v>0</v>
      </c>
      <c r="I5649" s="306">
        <v>0</v>
      </c>
      <c r="J5649" s="306">
        <v>0</v>
      </c>
      <c r="K5649" s="306">
        <v>0</v>
      </c>
      <c r="L5649" s="306">
        <v>0</v>
      </c>
      <c r="M5649" s="306">
        <v>0</v>
      </c>
      <c r="N5649" s="306">
        <v>0</v>
      </c>
      <c r="AE5649" s="322"/>
    </row>
    <row r="5650" spans="1:31">
      <c r="A5650" s="259" t="s">
        <v>44</v>
      </c>
      <c r="B5650" s="259" t="s">
        <v>19</v>
      </c>
      <c r="C5650" s="259" t="s">
        <v>58</v>
      </c>
      <c r="D5650" s="259" t="s">
        <v>58</v>
      </c>
      <c r="E5650" s="259" t="s">
        <v>58</v>
      </c>
      <c r="F5650" s="259" t="s">
        <v>206</v>
      </c>
      <c r="G5650" s="259" t="s">
        <v>49</v>
      </c>
      <c r="H5650" s="306">
        <v>0</v>
      </c>
      <c r="I5650" s="306">
        <v>0</v>
      </c>
      <c r="J5650" s="306">
        <v>0</v>
      </c>
      <c r="K5650" s="306">
        <v>0</v>
      </c>
      <c r="L5650" s="306">
        <v>0</v>
      </c>
      <c r="M5650" s="306">
        <v>0</v>
      </c>
      <c r="N5650" s="306">
        <v>0</v>
      </c>
      <c r="AE5650" s="322"/>
    </row>
    <row r="5651" spans="1:31">
      <c r="A5651" s="259" t="s">
        <v>44</v>
      </c>
      <c r="B5651" s="259" t="s">
        <v>19</v>
      </c>
      <c r="C5651" s="259" t="s">
        <v>59</v>
      </c>
      <c r="D5651" s="259" t="s">
        <v>59</v>
      </c>
      <c r="E5651" s="259" t="s">
        <v>59</v>
      </c>
      <c r="F5651" s="259" t="s">
        <v>206</v>
      </c>
      <c r="G5651" s="259" t="s">
        <v>49</v>
      </c>
      <c r="H5651" s="306">
        <v>0</v>
      </c>
      <c r="I5651" s="306">
        <v>0</v>
      </c>
      <c r="J5651" s="306">
        <v>0</v>
      </c>
      <c r="K5651" s="306">
        <v>0</v>
      </c>
      <c r="L5651" s="306">
        <v>0</v>
      </c>
      <c r="M5651" s="306">
        <v>0</v>
      </c>
      <c r="N5651" s="306">
        <v>0</v>
      </c>
      <c r="AE5651" s="322"/>
    </row>
    <row r="5652" spans="1:31">
      <c r="A5652" s="259" t="s">
        <v>44</v>
      </c>
      <c r="B5652" s="259" t="s">
        <v>19</v>
      </c>
      <c r="C5652" s="259" t="s">
        <v>60</v>
      </c>
      <c r="D5652" s="259" t="s">
        <v>60</v>
      </c>
      <c r="E5652" s="259" t="s">
        <v>60</v>
      </c>
      <c r="F5652" s="259" t="s">
        <v>206</v>
      </c>
      <c r="G5652" s="259" t="s">
        <v>49</v>
      </c>
      <c r="H5652" s="306">
        <v>255.1</v>
      </c>
      <c r="I5652" s="306">
        <v>255.1</v>
      </c>
      <c r="J5652" s="306">
        <v>255.1</v>
      </c>
      <c r="K5652" s="306">
        <v>255.1</v>
      </c>
      <c r="L5652" s="306">
        <v>255.1</v>
      </c>
      <c r="M5652" s="306">
        <v>255.1</v>
      </c>
      <c r="N5652" s="306">
        <v>255.1</v>
      </c>
      <c r="AE5652" s="322"/>
    </row>
    <row r="5653" spans="1:31">
      <c r="A5653" s="259" t="s">
        <v>44</v>
      </c>
      <c r="B5653" s="259" t="s">
        <v>19</v>
      </c>
      <c r="C5653" s="259" t="s">
        <v>61</v>
      </c>
      <c r="D5653" s="259" t="s">
        <v>61</v>
      </c>
      <c r="E5653" s="259" t="s">
        <v>61</v>
      </c>
      <c r="F5653" s="259" t="s">
        <v>206</v>
      </c>
      <c r="G5653" s="259" t="s">
        <v>49</v>
      </c>
      <c r="H5653" s="306">
        <v>2</v>
      </c>
      <c r="I5653" s="306">
        <v>2</v>
      </c>
      <c r="J5653" s="306">
        <v>2</v>
      </c>
      <c r="K5653" s="306">
        <v>2</v>
      </c>
      <c r="L5653" s="306">
        <v>2</v>
      </c>
      <c r="M5653" s="306">
        <v>2</v>
      </c>
      <c r="N5653" s="306">
        <v>2</v>
      </c>
      <c r="AE5653" s="322"/>
    </row>
    <row r="5654" spans="1:31">
      <c r="A5654" s="259" t="s">
        <v>44</v>
      </c>
      <c r="B5654" s="259" t="s">
        <v>19</v>
      </c>
      <c r="C5654" s="259" t="s">
        <v>63</v>
      </c>
      <c r="D5654" s="259" t="s">
        <v>63</v>
      </c>
      <c r="E5654" s="259" t="s">
        <v>63</v>
      </c>
      <c r="F5654" s="259" t="s">
        <v>206</v>
      </c>
      <c r="G5654" s="259" t="s">
        <v>49</v>
      </c>
      <c r="H5654" s="306">
        <v>0</v>
      </c>
      <c r="I5654" s="306">
        <v>0</v>
      </c>
      <c r="J5654" s="306">
        <v>0</v>
      </c>
      <c r="K5654" s="306">
        <v>0</v>
      </c>
      <c r="L5654" s="306">
        <v>0</v>
      </c>
      <c r="M5654" s="306">
        <v>0</v>
      </c>
      <c r="N5654" s="306">
        <v>0</v>
      </c>
      <c r="AE5654" s="322"/>
    </row>
    <row r="5655" spans="1:31">
      <c r="A5655" s="259" t="s">
        <v>44</v>
      </c>
      <c r="B5655" s="259" t="s">
        <v>19</v>
      </c>
      <c r="C5655" s="259" t="s">
        <v>64</v>
      </c>
      <c r="D5655" s="259" t="s">
        <v>64</v>
      </c>
      <c r="E5655" s="259" t="s">
        <v>64</v>
      </c>
      <c r="F5655" s="259" t="s">
        <v>206</v>
      </c>
      <c r="G5655" s="259" t="s">
        <v>49</v>
      </c>
      <c r="H5655" s="306">
        <v>34.700000000000003</v>
      </c>
      <c r="I5655" s="306">
        <v>34.700000000000003</v>
      </c>
      <c r="J5655" s="306">
        <v>34.700000000000003</v>
      </c>
      <c r="K5655" s="306">
        <v>34.700000000000003</v>
      </c>
      <c r="L5655" s="306">
        <v>34.700000000000003</v>
      </c>
      <c r="M5655" s="306">
        <v>34.700000000000003</v>
      </c>
      <c r="N5655" s="306">
        <v>34.700000000000003</v>
      </c>
      <c r="AE5655" s="322"/>
    </row>
    <row r="5656" spans="1:31">
      <c r="A5656" s="259" t="s">
        <v>44</v>
      </c>
      <c r="B5656" s="259" t="s">
        <v>19</v>
      </c>
      <c r="C5656" s="259" t="s">
        <v>54</v>
      </c>
      <c r="D5656" s="259" t="s">
        <v>72</v>
      </c>
      <c r="E5656" s="259" t="s">
        <v>72</v>
      </c>
      <c r="F5656" s="259" t="s">
        <v>206</v>
      </c>
      <c r="G5656" s="259" t="s">
        <v>49</v>
      </c>
      <c r="H5656" s="306">
        <v>0</v>
      </c>
      <c r="I5656" s="306">
        <v>0</v>
      </c>
      <c r="J5656" s="306">
        <v>451</v>
      </c>
      <c r="K5656" s="306">
        <v>451</v>
      </c>
      <c r="L5656" s="306">
        <v>1219.778157</v>
      </c>
      <c r="M5656" s="306">
        <v>1219.778157</v>
      </c>
      <c r="N5656" s="306">
        <v>1219.778157</v>
      </c>
      <c r="AE5656" s="322"/>
    </row>
    <row r="5657" spans="1:31">
      <c r="A5657" s="259" t="s">
        <v>44</v>
      </c>
      <c r="B5657" s="259" t="s">
        <v>19</v>
      </c>
      <c r="C5657" s="259" t="s">
        <v>55</v>
      </c>
      <c r="D5657" s="259" t="s">
        <v>73</v>
      </c>
      <c r="E5657" s="259" t="s">
        <v>73</v>
      </c>
      <c r="F5657" s="259" t="s">
        <v>206</v>
      </c>
      <c r="G5657" s="259" t="s">
        <v>49</v>
      </c>
      <c r="H5657" s="306">
        <v>0</v>
      </c>
      <c r="I5657" s="306">
        <v>0</v>
      </c>
      <c r="J5657" s="306">
        <v>0</v>
      </c>
      <c r="K5657" s="306">
        <v>0</v>
      </c>
      <c r="L5657" s="306">
        <v>0</v>
      </c>
      <c r="M5657" s="306">
        <v>0</v>
      </c>
      <c r="N5657" s="306">
        <v>0</v>
      </c>
      <c r="AE5657" s="322"/>
    </row>
    <row r="5658" spans="1:31">
      <c r="A5658" s="259" t="s">
        <v>44</v>
      </c>
      <c r="B5658" s="259" t="s">
        <v>19</v>
      </c>
      <c r="C5658" s="259" t="s">
        <v>57</v>
      </c>
      <c r="D5658" s="259" t="s">
        <v>74</v>
      </c>
      <c r="E5658" s="259" t="s">
        <v>74</v>
      </c>
      <c r="F5658" s="259" t="s">
        <v>206</v>
      </c>
      <c r="G5658" s="259" t="s">
        <v>49</v>
      </c>
      <c r="H5658" s="306">
        <v>0</v>
      </c>
      <c r="I5658" s="306">
        <v>0</v>
      </c>
      <c r="J5658" s="306">
        <v>0</v>
      </c>
      <c r="K5658" s="306">
        <v>0</v>
      </c>
      <c r="L5658" s="306">
        <v>0</v>
      </c>
      <c r="M5658" s="306">
        <v>0</v>
      </c>
      <c r="N5658" s="306">
        <v>0</v>
      </c>
      <c r="AE5658" s="322"/>
    </row>
    <row r="5659" spans="1:31">
      <c r="A5659" s="259" t="s">
        <v>44</v>
      </c>
      <c r="B5659" s="259" t="s">
        <v>19</v>
      </c>
      <c r="C5659" s="259" t="s">
        <v>64</v>
      </c>
      <c r="D5659" s="259" t="s">
        <v>75</v>
      </c>
      <c r="E5659" s="259" t="s">
        <v>75</v>
      </c>
      <c r="F5659" s="259" t="s">
        <v>206</v>
      </c>
      <c r="G5659" s="259" t="s">
        <v>49</v>
      </c>
      <c r="H5659" s="306">
        <v>0</v>
      </c>
      <c r="I5659" s="306">
        <v>0</v>
      </c>
      <c r="J5659" s="306">
        <v>0</v>
      </c>
      <c r="K5659" s="306">
        <v>0</v>
      </c>
      <c r="L5659" s="306">
        <v>0</v>
      </c>
      <c r="M5659" s="306">
        <v>0</v>
      </c>
      <c r="N5659" s="306">
        <v>0</v>
      </c>
      <c r="AE5659" s="322"/>
    </row>
    <row r="5660" spans="1:31">
      <c r="A5660" s="259" t="s">
        <v>44</v>
      </c>
      <c r="B5660" s="259" t="s">
        <v>19</v>
      </c>
      <c r="C5660" s="259" t="s">
        <v>60</v>
      </c>
      <c r="D5660" s="259" t="s">
        <v>76</v>
      </c>
      <c r="E5660" s="259" t="s">
        <v>76</v>
      </c>
      <c r="F5660" s="259" t="s">
        <v>206</v>
      </c>
      <c r="G5660" s="259" t="s">
        <v>49</v>
      </c>
      <c r="H5660" s="306">
        <v>0</v>
      </c>
      <c r="I5660" s="306">
        <v>0</v>
      </c>
      <c r="J5660" s="306">
        <v>0</v>
      </c>
      <c r="K5660" s="306">
        <v>0</v>
      </c>
      <c r="L5660" s="306">
        <v>0</v>
      </c>
      <c r="M5660" s="306">
        <v>0</v>
      </c>
      <c r="N5660" s="306">
        <v>1926.5389970000001</v>
      </c>
      <c r="AE5660" s="322"/>
    </row>
    <row r="5661" spans="1:31">
      <c r="A5661" s="259" t="s">
        <v>44</v>
      </c>
      <c r="B5661" s="259" t="s">
        <v>19</v>
      </c>
      <c r="C5661" s="259" t="s">
        <v>61</v>
      </c>
      <c r="D5661" s="259" t="s">
        <v>77</v>
      </c>
      <c r="E5661" s="259" t="s">
        <v>77</v>
      </c>
      <c r="F5661" s="259" t="s">
        <v>206</v>
      </c>
      <c r="G5661" s="259" t="s">
        <v>49</v>
      </c>
      <c r="H5661" s="306">
        <v>0</v>
      </c>
      <c r="I5661" s="306">
        <v>0</v>
      </c>
      <c r="J5661" s="306">
        <v>0</v>
      </c>
      <c r="K5661" s="306">
        <v>0</v>
      </c>
      <c r="L5661" s="306">
        <v>0</v>
      </c>
      <c r="M5661" s="306">
        <v>0</v>
      </c>
      <c r="N5661" s="306">
        <v>0</v>
      </c>
      <c r="AE5661" s="322"/>
    </row>
    <row r="5662" spans="1:31">
      <c r="A5662" s="259" t="s">
        <v>44</v>
      </c>
      <c r="B5662" s="259" t="s">
        <v>19</v>
      </c>
      <c r="C5662" s="259" t="s">
        <v>62</v>
      </c>
      <c r="D5662" s="259" t="s">
        <v>78</v>
      </c>
      <c r="E5662" s="259" t="s">
        <v>78</v>
      </c>
      <c r="F5662" s="259" t="s">
        <v>206</v>
      </c>
      <c r="G5662" s="259" t="s">
        <v>49</v>
      </c>
      <c r="H5662" s="306">
        <v>0</v>
      </c>
      <c r="I5662" s="306">
        <v>0</v>
      </c>
      <c r="J5662" s="306">
        <v>0</v>
      </c>
      <c r="K5662" s="306">
        <v>0</v>
      </c>
      <c r="L5662" s="306">
        <v>0</v>
      </c>
      <c r="M5662" s="306">
        <v>0</v>
      </c>
      <c r="N5662" s="306">
        <v>0</v>
      </c>
      <c r="AE5662" s="322"/>
    </row>
    <row r="5663" spans="1:31">
      <c r="A5663" s="259" t="s">
        <v>44</v>
      </c>
      <c r="B5663" s="259" t="s">
        <v>19</v>
      </c>
      <c r="C5663" s="259" t="s">
        <v>63</v>
      </c>
      <c r="D5663" s="259" t="s">
        <v>79</v>
      </c>
      <c r="E5663" s="259" t="s">
        <v>79</v>
      </c>
      <c r="F5663" s="259" t="s">
        <v>206</v>
      </c>
      <c r="G5663" s="259" t="s">
        <v>49</v>
      </c>
      <c r="H5663" s="306">
        <v>0</v>
      </c>
      <c r="I5663" s="306">
        <v>0</v>
      </c>
      <c r="J5663" s="306">
        <v>0</v>
      </c>
      <c r="K5663" s="306">
        <v>0</v>
      </c>
      <c r="L5663" s="306">
        <v>0</v>
      </c>
      <c r="M5663" s="306">
        <v>0</v>
      </c>
      <c r="N5663" s="306">
        <v>0</v>
      </c>
      <c r="AE5663" s="322"/>
    </row>
    <row r="5664" spans="1:31">
      <c r="A5664" s="259" t="s">
        <v>44</v>
      </c>
      <c r="B5664" s="259" t="s">
        <v>19</v>
      </c>
      <c r="C5664" s="259" t="s">
        <v>60</v>
      </c>
      <c r="D5664" s="259" t="s">
        <v>76</v>
      </c>
      <c r="E5664" s="259" t="s">
        <v>207</v>
      </c>
      <c r="F5664" s="259" t="s">
        <v>206</v>
      </c>
      <c r="G5664" s="259" t="s">
        <v>49</v>
      </c>
      <c r="H5664" s="306">
        <v>0</v>
      </c>
      <c r="I5664" s="306">
        <v>0</v>
      </c>
      <c r="J5664" s="306">
        <v>0</v>
      </c>
      <c r="K5664" s="306">
        <v>0</v>
      </c>
      <c r="L5664" s="306">
        <v>0</v>
      </c>
      <c r="M5664" s="306">
        <v>0</v>
      </c>
      <c r="N5664" s="306">
        <v>0</v>
      </c>
      <c r="AE5664" s="322"/>
    </row>
    <row r="5665" spans="1:31">
      <c r="A5665" s="259" t="s">
        <v>44</v>
      </c>
      <c r="B5665" s="259" t="s">
        <v>19</v>
      </c>
      <c r="C5665" s="259" t="s">
        <v>63</v>
      </c>
      <c r="D5665" s="259" t="s">
        <v>79</v>
      </c>
      <c r="E5665" s="259" t="s">
        <v>208</v>
      </c>
      <c r="F5665" s="259" t="s">
        <v>206</v>
      </c>
      <c r="G5665" s="259" t="s">
        <v>49</v>
      </c>
      <c r="H5665" s="306">
        <v>0</v>
      </c>
      <c r="I5665" s="306">
        <v>0</v>
      </c>
      <c r="J5665" s="306">
        <v>0</v>
      </c>
      <c r="K5665" s="306">
        <v>0</v>
      </c>
      <c r="L5665" s="306">
        <v>0</v>
      </c>
      <c r="M5665" s="306">
        <v>0</v>
      </c>
      <c r="N5665" s="306">
        <v>0</v>
      </c>
      <c r="AE5665" s="322"/>
    </row>
    <row r="5666" spans="1:31">
      <c r="A5666" s="259" t="s">
        <v>44</v>
      </c>
      <c r="B5666" s="259" t="s">
        <v>19</v>
      </c>
      <c r="C5666" s="259" t="s">
        <v>65</v>
      </c>
      <c r="D5666" s="259" t="s">
        <v>209</v>
      </c>
      <c r="E5666" s="259" t="s">
        <v>80</v>
      </c>
      <c r="F5666" s="259" t="s">
        <v>206</v>
      </c>
      <c r="G5666" s="259" t="s">
        <v>49</v>
      </c>
      <c r="H5666" s="306">
        <v>0</v>
      </c>
      <c r="I5666" s="306">
        <v>0</v>
      </c>
      <c r="J5666" s="306">
        <v>0</v>
      </c>
      <c r="K5666" s="306">
        <v>0</v>
      </c>
      <c r="L5666" s="306">
        <v>0</v>
      </c>
      <c r="M5666" s="306">
        <v>0</v>
      </c>
      <c r="N5666" s="306">
        <v>0</v>
      </c>
      <c r="AE5666" s="322"/>
    </row>
    <row r="5667" spans="1:31">
      <c r="A5667" s="259" t="s">
        <v>44</v>
      </c>
      <c r="B5667" s="259" t="s">
        <v>19</v>
      </c>
      <c r="C5667" s="259" t="s">
        <v>65</v>
      </c>
      <c r="D5667" s="259" t="s">
        <v>209</v>
      </c>
      <c r="E5667" s="259" t="s">
        <v>81</v>
      </c>
      <c r="F5667" s="259" t="s">
        <v>206</v>
      </c>
      <c r="G5667" s="259" t="s">
        <v>49</v>
      </c>
      <c r="H5667" s="306">
        <v>0</v>
      </c>
      <c r="I5667" s="306">
        <v>0</v>
      </c>
      <c r="J5667" s="306">
        <v>0</v>
      </c>
      <c r="K5667" s="306">
        <v>0</v>
      </c>
      <c r="L5667" s="306">
        <v>0</v>
      </c>
      <c r="M5667" s="306">
        <v>0</v>
      </c>
      <c r="N5667" s="306">
        <v>0</v>
      </c>
      <c r="AE5667" s="322"/>
    </row>
    <row r="5668" spans="1:31">
      <c r="A5668" s="259" t="s">
        <v>44</v>
      </c>
      <c r="B5668" s="259" t="s">
        <v>19</v>
      </c>
      <c r="C5668" s="259" t="s">
        <v>82</v>
      </c>
      <c r="D5668" s="259" t="s">
        <v>82</v>
      </c>
      <c r="E5668" s="259" t="s">
        <v>82</v>
      </c>
      <c r="F5668" s="259" t="s">
        <v>206</v>
      </c>
      <c r="G5668" s="259" t="s">
        <v>49</v>
      </c>
      <c r="H5668" s="306">
        <v>0</v>
      </c>
      <c r="I5668" s="306">
        <v>0</v>
      </c>
      <c r="J5668" s="306">
        <v>0</v>
      </c>
      <c r="K5668" s="306">
        <v>0</v>
      </c>
      <c r="L5668" s="306">
        <v>0</v>
      </c>
      <c r="M5668" s="306">
        <v>0</v>
      </c>
      <c r="N5668" s="306">
        <v>0</v>
      </c>
      <c r="AE5668" s="322"/>
    </row>
    <row r="5669" spans="1:31">
      <c r="A5669" s="259" t="s">
        <v>44</v>
      </c>
      <c r="B5669" s="259" t="s">
        <v>19</v>
      </c>
      <c r="C5669" s="259" t="s">
        <v>83</v>
      </c>
      <c r="D5669" s="259" t="s">
        <v>83</v>
      </c>
      <c r="E5669" s="259" t="s">
        <v>83</v>
      </c>
      <c r="F5669" s="259" t="s">
        <v>206</v>
      </c>
      <c r="G5669" s="259" t="s">
        <v>49</v>
      </c>
      <c r="H5669" s="306">
        <v>0</v>
      </c>
      <c r="I5669" s="306">
        <v>0</v>
      </c>
      <c r="J5669" s="306">
        <v>0</v>
      </c>
      <c r="K5669" s="306">
        <v>0</v>
      </c>
      <c r="L5669" s="306">
        <v>0</v>
      </c>
      <c r="M5669" s="306">
        <v>0</v>
      </c>
      <c r="N5669" s="306">
        <v>0</v>
      </c>
      <c r="AE5669" s="322"/>
    </row>
    <row r="5670" spans="1:31">
      <c r="A5670" s="259" t="s">
        <v>44</v>
      </c>
      <c r="B5670" s="259" t="s">
        <v>19</v>
      </c>
      <c r="C5670" s="259" t="s">
        <v>84</v>
      </c>
      <c r="D5670" s="259" t="s">
        <v>84</v>
      </c>
      <c r="E5670" s="259" t="s">
        <v>84</v>
      </c>
      <c r="F5670" s="259" t="s">
        <v>206</v>
      </c>
      <c r="G5670" s="259" t="s">
        <v>49</v>
      </c>
      <c r="H5670" s="306">
        <v>0</v>
      </c>
      <c r="I5670" s="306">
        <v>0</v>
      </c>
      <c r="J5670" s="306">
        <v>0</v>
      </c>
      <c r="K5670" s="306">
        <v>0</v>
      </c>
      <c r="L5670" s="306">
        <v>0</v>
      </c>
      <c r="M5670" s="306">
        <v>0</v>
      </c>
      <c r="N5670" s="306">
        <v>0</v>
      </c>
      <c r="AE5670" s="322"/>
    </row>
    <row r="5671" spans="1:31">
      <c r="A5671" s="259" t="s">
        <v>44</v>
      </c>
      <c r="B5671" s="259" t="s">
        <v>19</v>
      </c>
      <c r="C5671" s="259" t="s">
        <v>85</v>
      </c>
      <c r="D5671" s="259" t="s">
        <v>85</v>
      </c>
      <c r="E5671" s="259" t="s">
        <v>85</v>
      </c>
      <c r="F5671" s="259" t="s">
        <v>206</v>
      </c>
      <c r="G5671" s="259" t="s">
        <v>49</v>
      </c>
      <c r="H5671" s="306">
        <v>0</v>
      </c>
      <c r="I5671" s="306">
        <v>0</v>
      </c>
      <c r="J5671" s="306">
        <v>0</v>
      </c>
      <c r="K5671" s="306">
        <v>0</v>
      </c>
      <c r="L5671" s="306">
        <v>0</v>
      </c>
      <c r="M5671" s="306">
        <v>0</v>
      </c>
      <c r="N5671" s="306">
        <v>0</v>
      </c>
      <c r="AE5671" s="322"/>
    </row>
    <row r="5672" spans="1:31">
      <c r="A5672" s="259" t="s">
        <v>44</v>
      </c>
      <c r="B5672" s="259" t="s">
        <v>19</v>
      </c>
      <c r="C5672" s="259" t="s">
        <v>87</v>
      </c>
      <c r="D5672" s="259" t="s">
        <v>87</v>
      </c>
      <c r="E5672" s="259" t="s">
        <v>87</v>
      </c>
      <c r="F5672" s="259" t="s">
        <v>206</v>
      </c>
      <c r="G5672" s="259" t="s">
        <v>49</v>
      </c>
      <c r="H5672" s="306">
        <v>0</v>
      </c>
      <c r="I5672" s="306">
        <v>0</v>
      </c>
      <c r="J5672" s="306">
        <v>0</v>
      </c>
      <c r="K5672" s="306">
        <v>0</v>
      </c>
      <c r="L5672" s="306">
        <v>0</v>
      </c>
      <c r="M5672" s="306">
        <v>0</v>
      </c>
      <c r="N5672" s="306">
        <v>0</v>
      </c>
      <c r="AE5672" s="322"/>
    </row>
    <row r="5673" spans="1:31">
      <c r="A5673" s="259" t="s">
        <v>44</v>
      </c>
      <c r="B5673" s="259" t="s">
        <v>19</v>
      </c>
      <c r="C5673" s="259" t="s">
        <v>88</v>
      </c>
      <c r="D5673" s="259" t="s">
        <v>88</v>
      </c>
      <c r="E5673" s="259" t="s">
        <v>88</v>
      </c>
      <c r="F5673" s="259" t="s">
        <v>206</v>
      </c>
      <c r="G5673" s="259" t="s">
        <v>49</v>
      </c>
      <c r="H5673" s="306">
        <v>0</v>
      </c>
      <c r="I5673" s="306">
        <v>0</v>
      </c>
      <c r="J5673" s="306">
        <v>0</v>
      </c>
      <c r="K5673" s="306">
        <v>0</v>
      </c>
      <c r="L5673" s="306">
        <v>0</v>
      </c>
      <c r="M5673" s="306">
        <v>0</v>
      </c>
      <c r="N5673" s="306">
        <v>0</v>
      </c>
      <c r="AE5673" s="322"/>
    </row>
    <row r="5674" spans="1:31">
      <c r="A5674" s="259" t="s">
        <v>44</v>
      </c>
      <c r="B5674" s="259" t="s">
        <v>20</v>
      </c>
      <c r="C5674" s="259" t="s">
        <v>48</v>
      </c>
      <c r="D5674" s="259" t="s">
        <v>48</v>
      </c>
      <c r="E5674" s="259" t="s">
        <v>48</v>
      </c>
      <c r="F5674" s="259" t="s">
        <v>206</v>
      </c>
      <c r="G5674" s="259" t="s">
        <v>49</v>
      </c>
      <c r="H5674" s="306">
        <v>0</v>
      </c>
      <c r="I5674" s="306">
        <v>0</v>
      </c>
      <c r="J5674" s="306">
        <v>0</v>
      </c>
      <c r="K5674" s="306">
        <v>0</v>
      </c>
      <c r="L5674" s="306">
        <v>0</v>
      </c>
      <c r="M5674" s="306">
        <v>0</v>
      </c>
      <c r="N5674" s="306">
        <v>0</v>
      </c>
      <c r="AE5674" s="322"/>
    </row>
    <row r="5675" spans="1:31">
      <c r="A5675" s="259" t="s">
        <v>44</v>
      </c>
      <c r="B5675" s="259" t="s">
        <v>20</v>
      </c>
      <c r="C5675" s="259" t="s">
        <v>53</v>
      </c>
      <c r="D5675" s="259" t="s">
        <v>53</v>
      </c>
      <c r="E5675" s="259" t="s">
        <v>53</v>
      </c>
      <c r="F5675" s="259" t="s">
        <v>206</v>
      </c>
      <c r="G5675" s="259" t="s">
        <v>49</v>
      </c>
      <c r="H5675" s="306">
        <v>0</v>
      </c>
      <c r="I5675" s="306">
        <v>0</v>
      </c>
      <c r="J5675" s="306">
        <v>0</v>
      </c>
      <c r="K5675" s="306">
        <v>0</v>
      </c>
      <c r="L5675" s="306">
        <v>0</v>
      </c>
      <c r="M5675" s="306">
        <v>0</v>
      </c>
      <c r="N5675" s="306">
        <v>0</v>
      </c>
      <c r="AE5675" s="322"/>
    </row>
    <row r="5676" spans="1:31">
      <c r="A5676" s="259" t="s">
        <v>44</v>
      </c>
      <c r="B5676" s="259" t="s">
        <v>20</v>
      </c>
      <c r="C5676" s="259" t="s">
        <v>54</v>
      </c>
      <c r="D5676" s="259" t="s">
        <v>54</v>
      </c>
      <c r="E5676" s="259" t="s">
        <v>54</v>
      </c>
      <c r="F5676" s="259" t="s">
        <v>206</v>
      </c>
      <c r="G5676" s="259" t="s">
        <v>49</v>
      </c>
      <c r="H5676" s="306">
        <v>1248.9559999999999</v>
      </c>
      <c r="I5676" s="306">
        <v>1248.9559999999999</v>
      </c>
      <c r="J5676" s="306">
        <v>1248.9559999999999</v>
      </c>
      <c r="K5676" s="306">
        <v>1248.9559999999999</v>
      </c>
      <c r="L5676" s="306">
        <v>1248.9559999999999</v>
      </c>
      <c r="M5676" s="306">
        <v>1248.9559999999999</v>
      </c>
      <c r="N5676" s="306">
        <v>1248.9559999999999</v>
      </c>
      <c r="AE5676" s="322"/>
    </row>
    <row r="5677" spans="1:31">
      <c r="A5677" s="259" t="s">
        <v>44</v>
      </c>
      <c r="B5677" s="259" t="s">
        <v>20</v>
      </c>
      <c r="C5677" s="259" t="s">
        <v>55</v>
      </c>
      <c r="D5677" s="259" t="s">
        <v>55</v>
      </c>
      <c r="E5677" s="259" t="s">
        <v>55</v>
      </c>
      <c r="F5677" s="259" t="s">
        <v>206</v>
      </c>
      <c r="G5677" s="259" t="s">
        <v>49</v>
      </c>
      <c r="H5677" s="306">
        <v>363.79399999999998</v>
      </c>
      <c r="I5677" s="306">
        <v>363.79399999999998</v>
      </c>
      <c r="J5677" s="306">
        <v>363.79399999999998</v>
      </c>
      <c r="K5677" s="306">
        <v>363.79399999999998</v>
      </c>
      <c r="L5677" s="306">
        <v>363.79399999999998</v>
      </c>
      <c r="M5677" s="306">
        <v>363.79399999999998</v>
      </c>
      <c r="N5677" s="306">
        <v>363.79399999999998</v>
      </c>
      <c r="AE5677" s="322"/>
    </row>
    <row r="5678" spans="1:31">
      <c r="A5678" s="259" t="s">
        <v>44</v>
      </c>
      <c r="B5678" s="259" t="s">
        <v>20</v>
      </c>
      <c r="C5678" s="259" t="s">
        <v>56</v>
      </c>
      <c r="D5678" s="259" t="s">
        <v>56</v>
      </c>
      <c r="E5678" s="259" t="s">
        <v>56</v>
      </c>
      <c r="F5678" s="259" t="s">
        <v>206</v>
      </c>
      <c r="G5678" s="259" t="s">
        <v>49</v>
      </c>
      <c r="H5678" s="306">
        <v>744.99699999999996</v>
      </c>
      <c r="I5678" s="306">
        <v>741.99699999999996</v>
      </c>
      <c r="J5678" s="306">
        <v>741.99699999999996</v>
      </c>
      <c r="K5678" s="306">
        <v>741.99699999999996</v>
      </c>
      <c r="L5678" s="306">
        <v>741.99699999999996</v>
      </c>
      <c r="M5678" s="306">
        <v>741.99699999999996</v>
      </c>
      <c r="N5678" s="306">
        <v>741.99699999999996</v>
      </c>
      <c r="AE5678" s="322"/>
    </row>
    <row r="5679" spans="1:31">
      <c r="A5679" s="259" t="s">
        <v>44</v>
      </c>
      <c r="B5679" s="259" t="s">
        <v>20</v>
      </c>
      <c r="C5679" s="259" t="s">
        <v>57</v>
      </c>
      <c r="D5679" s="259" t="s">
        <v>57</v>
      </c>
      <c r="E5679" s="259" t="s">
        <v>57</v>
      </c>
      <c r="F5679" s="259" t="s">
        <v>206</v>
      </c>
      <c r="G5679" s="259" t="s">
        <v>49</v>
      </c>
      <c r="H5679" s="306">
        <v>0</v>
      </c>
      <c r="I5679" s="306">
        <v>0</v>
      </c>
      <c r="J5679" s="306">
        <v>0</v>
      </c>
      <c r="K5679" s="306">
        <v>0</v>
      </c>
      <c r="L5679" s="306">
        <v>0</v>
      </c>
      <c r="M5679" s="306">
        <v>0</v>
      </c>
      <c r="N5679" s="306">
        <v>0</v>
      </c>
      <c r="AE5679" s="322"/>
    </row>
    <row r="5680" spans="1:31">
      <c r="A5680" s="259" t="s">
        <v>44</v>
      </c>
      <c r="B5680" s="259" t="s">
        <v>20</v>
      </c>
      <c r="C5680" s="259" t="s">
        <v>58</v>
      </c>
      <c r="D5680" s="259" t="s">
        <v>58</v>
      </c>
      <c r="E5680" s="259" t="s">
        <v>58</v>
      </c>
      <c r="F5680" s="259" t="s">
        <v>206</v>
      </c>
      <c r="G5680" s="259" t="s">
        <v>49</v>
      </c>
      <c r="H5680" s="306">
        <v>0</v>
      </c>
      <c r="I5680" s="306">
        <v>0</v>
      </c>
      <c r="J5680" s="306">
        <v>0</v>
      </c>
      <c r="K5680" s="306">
        <v>0</v>
      </c>
      <c r="L5680" s="306">
        <v>0</v>
      </c>
      <c r="M5680" s="306">
        <v>0</v>
      </c>
      <c r="N5680" s="306">
        <v>0</v>
      </c>
      <c r="AE5680" s="322"/>
    </row>
    <row r="5681" spans="1:31">
      <c r="A5681" s="259" t="s">
        <v>44</v>
      </c>
      <c r="B5681" s="259" t="s">
        <v>20</v>
      </c>
      <c r="C5681" s="259" t="s">
        <v>59</v>
      </c>
      <c r="D5681" s="259" t="s">
        <v>59</v>
      </c>
      <c r="E5681" s="259" t="s">
        <v>59</v>
      </c>
      <c r="F5681" s="259" t="s">
        <v>206</v>
      </c>
      <c r="G5681" s="259" t="s">
        <v>49</v>
      </c>
      <c r="H5681" s="306">
        <v>547.89800000000002</v>
      </c>
      <c r="I5681" s="306">
        <v>547.89800000000002</v>
      </c>
      <c r="J5681" s="306">
        <v>547.89800000000002</v>
      </c>
      <c r="K5681" s="306">
        <v>547.89800000000002</v>
      </c>
      <c r="L5681" s="306">
        <v>547.89800000000002</v>
      </c>
      <c r="M5681" s="306">
        <v>547.89800000000002</v>
      </c>
      <c r="N5681" s="306">
        <v>547.89800000000002</v>
      </c>
      <c r="AE5681" s="322"/>
    </row>
    <row r="5682" spans="1:31">
      <c r="A5682" s="259" t="s">
        <v>44</v>
      </c>
      <c r="B5682" s="259" t="s">
        <v>20</v>
      </c>
      <c r="C5682" s="259" t="s">
        <v>60</v>
      </c>
      <c r="D5682" s="259" t="s">
        <v>60</v>
      </c>
      <c r="E5682" s="259" t="s">
        <v>60</v>
      </c>
      <c r="F5682" s="259" t="s">
        <v>206</v>
      </c>
      <c r="G5682" s="259" t="s">
        <v>49</v>
      </c>
      <c r="H5682" s="306">
        <v>646.4</v>
      </c>
      <c r="I5682" s="306">
        <v>646.4</v>
      </c>
      <c r="J5682" s="306">
        <v>646.4</v>
      </c>
      <c r="K5682" s="306">
        <v>646.4</v>
      </c>
      <c r="L5682" s="306">
        <v>646.4</v>
      </c>
      <c r="M5682" s="306">
        <v>646.4</v>
      </c>
      <c r="N5682" s="306">
        <v>646.4</v>
      </c>
      <c r="AE5682" s="322"/>
    </row>
    <row r="5683" spans="1:31">
      <c r="A5683" s="259" t="s">
        <v>44</v>
      </c>
      <c r="B5683" s="259" t="s">
        <v>20</v>
      </c>
      <c r="C5683" s="259" t="s">
        <v>61</v>
      </c>
      <c r="D5683" s="259" t="s">
        <v>61</v>
      </c>
      <c r="E5683" s="259" t="s">
        <v>61</v>
      </c>
      <c r="F5683" s="259" t="s">
        <v>206</v>
      </c>
      <c r="G5683" s="259" t="s">
        <v>49</v>
      </c>
      <c r="H5683" s="306">
        <v>1240.6999989999999</v>
      </c>
      <c r="I5683" s="306">
        <v>1240.6999989999999</v>
      </c>
      <c r="J5683" s="306">
        <v>1240.6999989999999</v>
      </c>
      <c r="K5683" s="306">
        <v>1240.6999989999999</v>
      </c>
      <c r="L5683" s="306">
        <v>1240.6999989999999</v>
      </c>
      <c r="M5683" s="306">
        <v>1240.6999989999999</v>
      </c>
      <c r="N5683" s="306">
        <v>1240.6999989999999</v>
      </c>
      <c r="AE5683" s="322"/>
    </row>
    <row r="5684" spans="1:31">
      <c r="A5684" s="259" t="s">
        <v>44</v>
      </c>
      <c r="B5684" s="259" t="s">
        <v>20</v>
      </c>
      <c r="C5684" s="259" t="s">
        <v>63</v>
      </c>
      <c r="D5684" s="259" t="s">
        <v>63</v>
      </c>
      <c r="E5684" s="259" t="s">
        <v>63</v>
      </c>
      <c r="F5684" s="259" t="s">
        <v>206</v>
      </c>
      <c r="G5684" s="259" t="s">
        <v>49</v>
      </c>
      <c r="H5684" s="306">
        <v>193.2</v>
      </c>
      <c r="I5684" s="306">
        <v>193.2</v>
      </c>
      <c r="J5684" s="306">
        <v>193.2</v>
      </c>
      <c r="K5684" s="306">
        <v>193.2</v>
      </c>
      <c r="L5684" s="306">
        <v>193.2</v>
      </c>
      <c r="M5684" s="306">
        <v>193.2</v>
      </c>
      <c r="N5684" s="306">
        <v>193.2</v>
      </c>
      <c r="AE5684" s="322"/>
    </row>
    <row r="5685" spans="1:31">
      <c r="A5685" s="259" t="s">
        <v>44</v>
      </c>
      <c r="B5685" s="259" t="s">
        <v>20</v>
      </c>
      <c r="C5685" s="259" t="s">
        <v>64</v>
      </c>
      <c r="D5685" s="259" t="s">
        <v>64</v>
      </c>
      <c r="E5685" s="259" t="s">
        <v>64</v>
      </c>
      <c r="F5685" s="259" t="s">
        <v>206</v>
      </c>
      <c r="G5685" s="259" t="s">
        <v>49</v>
      </c>
      <c r="H5685" s="306">
        <v>289.25200000000001</v>
      </c>
      <c r="I5685" s="306">
        <v>75.633892000000003</v>
      </c>
      <c r="J5685" s="306">
        <v>68.855999999999995</v>
      </c>
      <c r="K5685" s="306">
        <v>68.855999999999995</v>
      </c>
      <c r="L5685" s="306">
        <v>68.855999999999995</v>
      </c>
      <c r="M5685" s="306">
        <v>68.855999999999995</v>
      </c>
      <c r="N5685" s="306">
        <v>68.855999999999995</v>
      </c>
      <c r="AE5685" s="322"/>
    </row>
    <row r="5686" spans="1:31">
      <c r="A5686" s="259" t="s">
        <v>44</v>
      </c>
      <c r="B5686" s="259" t="s">
        <v>20</v>
      </c>
      <c r="C5686" s="259" t="s">
        <v>54</v>
      </c>
      <c r="D5686" s="259" t="s">
        <v>72</v>
      </c>
      <c r="E5686" s="259" t="s">
        <v>72</v>
      </c>
      <c r="F5686" s="259" t="s">
        <v>206</v>
      </c>
      <c r="G5686" s="259" t="s">
        <v>49</v>
      </c>
      <c r="H5686" s="306">
        <v>0</v>
      </c>
      <c r="I5686" s="306">
        <v>0</v>
      </c>
      <c r="J5686" s="306">
        <v>0</v>
      </c>
      <c r="K5686" s="306">
        <v>0</v>
      </c>
      <c r="L5686" s="306">
        <v>0</v>
      </c>
      <c r="M5686" s="306">
        <v>0</v>
      </c>
      <c r="N5686" s="306">
        <v>0</v>
      </c>
      <c r="AE5686" s="322"/>
    </row>
    <row r="5687" spans="1:31">
      <c r="A5687" s="259" t="s">
        <v>44</v>
      </c>
      <c r="B5687" s="259" t="s">
        <v>20</v>
      </c>
      <c r="C5687" s="259" t="s">
        <v>55</v>
      </c>
      <c r="D5687" s="259" t="s">
        <v>73</v>
      </c>
      <c r="E5687" s="259" t="s">
        <v>73</v>
      </c>
      <c r="F5687" s="259" t="s">
        <v>206</v>
      </c>
      <c r="G5687" s="259" t="s">
        <v>49</v>
      </c>
      <c r="H5687" s="306">
        <v>0</v>
      </c>
      <c r="I5687" s="306">
        <v>0</v>
      </c>
      <c r="J5687" s="306">
        <v>0</v>
      </c>
      <c r="K5687" s="306">
        <v>0</v>
      </c>
      <c r="L5687" s="306">
        <v>1801.5970589999999</v>
      </c>
      <c r="M5687" s="306">
        <v>1801.5970589999999</v>
      </c>
      <c r="N5687" s="306">
        <v>1801.5970589999999</v>
      </c>
      <c r="AE5687" s="322"/>
    </row>
    <row r="5688" spans="1:31">
      <c r="A5688" s="259" t="s">
        <v>44</v>
      </c>
      <c r="B5688" s="259" t="s">
        <v>20</v>
      </c>
      <c r="C5688" s="259" t="s">
        <v>57</v>
      </c>
      <c r="D5688" s="259" t="s">
        <v>74</v>
      </c>
      <c r="E5688" s="259" t="s">
        <v>74</v>
      </c>
      <c r="F5688" s="259" t="s">
        <v>206</v>
      </c>
      <c r="G5688" s="259" t="s">
        <v>49</v>
      </c>
      <c r="H5688" s="306">
        <v>0</v>
      </c>
      <c r="I5688" s="306">
        <v>0</v>
      </c>
      <c r="J5688" s="306">
        <v>0</v>
      </c>
      <c r="K5688" s="306">
        <v>0</v>
      </c>
      <c r="L5688" s="306">
        <v>0</v>
      </c>
      <c r="M5688" s="306">
        <v>0</v>
      </c>
      <c r="N5688" s="306">
        <v>0</v>
      </c>
      <c r="AE5688" s="322"/>
    </row>
    <row r="5689" spans="1:31">
      <c r="A5689" s="259" t="s">
        <v>44</v>
      </c>
      <c r="B5689" s="259" t="s">
        <v>20</v>
      </c>
      <c r="C5689" s="259" t="s">
        <v>64</v>
      </c>
      <c r="D5689" s="259" t="s">
        <v>75</v>
      </c>
      <c r="E5689" s="259" t="s">
        <v>75</v>
      </c>
      <c r="F5689" s="259" t="s">
        <v>206</v>
      </c>
      <c r="G5689" s="259" t="s">
        <v>49</v>
      </c>
      <c r="H5689" s="306">
        <v>0</v>
      </c>
      <c r="I5689" s="306">
        <v>0</v>
      </c>
      <c r="J5689" s="306">
        <v>0</v>
      </c>
      <c r="K5689" s="306">
        <v>0</v>
      </c>
      <c r="L5689" s="306">
        <v>0</v>
      </c>
      <c r="M5689" s="306">
        <v>0</v>
      </c>
      <c r="N5689" s="306">
        <v>0</v>
      </c>
      <c r="AE5689" s="322"/>
    </row>
    <row r="5690" spans="1:31">
      <c r="A5690" s="259" t="s">
        <v>44</v>
      </c>
      <c r="B5690" s="259" t="s">
        <v>20</v>
      </c>
      <c r="C5690" s="259" t="s">
        <v>60</v>
      </c>
      <c r="D5690" s="259" t="s">
        <v>76</v>
      </c>
      <c r="E5690" s="259" t="s">
        <v>76</v>
      </c>
      <c r="F5690" s="259" t="s">
        <v>206</v>
      </c>
      <c r="G5690" s="259" t="s">
        <v>49</v>
      </c>
      <c r="H5690" s="306">
        <v>0</v>
      </c>
      <c r="I5690" s="306">
        <v>0</v>
      </c>
      <c r="J5690" s="306">
        <v>0</v>
      </c>
      <c r="K5690" s="306">
        <v>0</v>
      </c>
      <c r="L5690" s="306">
        <v>0</v>
      </c>
      <c r="M5690" s="306">
        <v>0</v>
      </c>
      <c r="N5690" s="306">
        <v>0</v>
      </c>
      <c r="AE5690" s="322"/>
    </row>
    <row r="5691" spans="1:31">
      <c r="A5691" s="259" t="s">
        <v>44</v>
      </c>
      <c r="B5691" s="259" t="s">
        <v>20</v>
      </c>
      <c r="C5691" s="259" t="s">
        <v>61</v>
      </c>
      <c r="D5691" s="259" t="s">
        <v>77</v>
      </c>
      <c r="E5691" s="259" t="s">
        <v>77</v>
      </c>
      <c r="F5691" s="259" t="s">
        <v>206</v>
      </c>
      <c r="G5691" s="259" t="s">
        <v>49</v>
      </c>
      <c r="H5691" s="306">
        <v>0</v>
      </c>
      <c r="I5691" s="306">
        <v>0</v>
      </c>
      <c r="J5691" s="306">
        <v>2122</v>
      </c>
      <c r="K5691" s="306">
        <v>2122</v>
      </c>
      <c r="L5691" s="306">
        <v>2122</v>
      </c>
      <c r="M5691" s="306">
        <v>2420.413587</v>
      </c>
      <c r="N5691" s="306">
        <v>3818.0905560000001</v>
      </c>
      <c r="AE5691" s="322"/>
    </row>
    <row r="5692" spans="1:31">
      <c r="A5692" s="259" t="s">
        <v>44</v>
      </c>
      <c r="B5692" s="259" t="s">
        <v>20</v>
      </c>
      <c r="C5692" s="259" t="s">
        <v>62</v>
      </c>
      <c r="D5692" s="259" t="s">
        <v>78</v>
      </c>
      <c r="E5692" s="259" t="s">
        <v>78</v>
      </c>
      <c r="F5692" s="259" t="s">
        <v>206</v>
      </c>
      <c r="G5692" s="259" t="s">
        <v>49</v>
      </c>
      <c r="H5692" s="306">
        <v>11</v>
      </c>
      <c r="I5692" s="306">
        <v>11</v>
      </c>
      <c r="J5692" s="306">
        <v>11</v>
      </c>
      <c r="K5692" s="306">
        <v>11</v>
      </c>
      <c r="L5692" s="306">
        <v>11</v>
      </c>
      <c r="M5692" s="306">
        <v>11</v>
      </c>
      <c r="N5692" s="306">
        <v>11</v>
      </c>
      <c r="AE5692" s="322"/>
    </row>
    <row r="5693" spans="1:31">
      <c r="A5693" s="259" t="s">
        <v>44</v>
      </c>
      <c r="B5693" s="259" t="s">
        <v>20</v>
      </c>
      <c r="C5693" s="259" t="s">
        <v>63</v>
      </c>
      <c r="D5693" s="259" t="s">
        <v>79</v>
      </c>
      <c r="E5693" s="259" t="s">
        <v>79</v>
      </c>
      <c r="F5693" s="259" t="s">
        <v>206</v>
      </c>
      <c r="G5693" s="259" t="s">
        <v>49</v>
      </c>
      <c r="H5693" s="306">
        <v>0</v>
      </c>
      <c r="I5693" s="306">
        <v>0</v>
      </c>
      <c r="J5693" s="306">
        <v>0</v>
      </c>
      <c r="K5693" s="306">
        <v>0</v>
      </c>
      <c r="L5693" s="306">
        <v>0</v>
      </c>
      <c r="M5693" s="306">
        <v>0</v>
      </c>
      <c r="N5693" s="306">
        <v>0</v>
      </c>
      <c r="AE5693" s="322"/>
    </row>
    <row r="5694" spans="1:31">
      <c r="A5694" s="259" t="s">
        <v>44</v>
      </c>
      <c r="B5694" s="259" t="s">
        <v>20</v>
      </c>
      <c r="C5694" s="259" t="s">
        <v>60</v>
      </c>
      <c r="D5694" s="259" t="s">
        <v>76</v>
      </c>
      <c r="E5694" s="259" t="s">
        <v>207</v>
      </c>
      <c r="F5694" s="259" t="s">
        <v>206</v>
      </c>
      <c r="G5694" s="259" t="s">
        <v>49</v>
      </c>
      <c r="H5694" s="306">
        <v>0</v>
      </c>
      <c r="I5694" s="306">
        <v>0</v>
      </c>
      <c r="J5694" s="306">
        <v>0</v>
      </c>
      <c r="K5694" s="306">
        <v>0</v>
      </c>
      <c r="L5694" s="306">
        <v>0</v>
      </c>
      <c r="M5694" s="306">
        <v>0</v>
      </c>
      <c r="N5694" s="306">
        <v>0</v>
      </c>
      <c r="AE5694" s="322"/>
    </row>
    <row r="5695" spans="1:31">
      <c r="A5695" s="259" t="s">
        <v>44</v>
      </c>
      <c r="B5695" s="259" t="s">
        <v>20</v>
      </c>
      <c r="C5695" s="259" t="s">
        <v>63</v>
      </c>
      <c r="D5695" s="259" t="s">
        <v>79</v>
      </c>
      <c r="E5695" s="259" t="s">
        <v>208</v>
      </c>
      <c r="F5695" s="259" t="s">
        <v>206</v>
      </c>
      <c r="G5695" s="259" t="s">
        <v>49</v>
      </c>
      <c r="H5695" s="306">
        <v>0</v>
      </c>
      <c r="I5695" s="306">
        <v>0</v>
      </c>
      <c r="J5695" s="306">
        <v>0</v>
      </c>
      <c r="K5695" s="306">
        <v>0</v>
      </c>
      <c r="L5695" s="306">
        <v>0</v>
      </c>
      <c r="M5695" s="306">
        <v>0</v>
      </c>
      <c r="N5695" s="306">
        <v>0</v>
      </c>
      <c r="AE5695" s="322"/>
    </row>
    <row r="5696" spans="1:31">
      <c r="A5696" s="259" t="s">
        <v>44</v>
      </c>
      <c r="B5696" s="259" t="s">
        <v>20</v>
      </c>
      <c r="C5696" s="259" t="s">
        <v>65</v>
      </c>
      <c r="D5696" s="259" t="s">
        <v>209</v>
      </c>
      <c r="E5696" s="259" t="s">
        <v>80</v>
      </c>
      <c r="F5696" s="259" t="s">
        <v>206</v>
      </c>
      <c r="G5696" s="259" t="s">
        <v>49</v>
      </c>
      <c r="H5696" s="306">
        <v>0</v>
      </c>
      <c r="I5696" s="306">
        <v>0</v>
      </c>
      <c r="J5696" s="306">
        <v>0</v>
      </c>
      <c r="K5696" s="306">
        <v>0</v>
      </c>
      <c r="L5696" s="306">
        <v>0</v>
      </c>
      <c r="M5696" s="306">
        <v>0</v>
      </c>
      <c r="N5696" s="306">
        <v>0</v>
      </c>
      <c r="AE5696" s="322"/>
    </row>
    <row r="5697" spans="1:31">
      <c r="A5697" s="259" t="s">
        <v>44</v>
      </c>
      <c r="B5697" s="259" t="s">
        <v>20</v>
      </c>
      <c r="C5697" s="259" t="s">
        <v>65</v>
      </c>
      <c r="D5697" s="259" t="s">
        <v>209</v>
      </c>
      <c r="E5697" s="259" t="s">
        <v>81</v>
      </c>
      <c r="F5697" s="259" t="s">
        <v>206</v>
      </c>
      <c r="G5697" s="259" t="s">
        <v>49</v>
      </c>
      <c r="H5697" s="306">
        <v>0</v>
      </c>
      <c r="I5697" s="306">
        <v>0</v>
      </c>
      <c r="J5697" s="306">
        <v>0</v>
      </c>
      <c r="K5697" s="306">
        <v>0</v>
      </c>
      <c r="L5697" s="306">
        <v>0</v>
      </c>
      <c r="M5697" s="306">
        <v>0</v>
      </c>
      <c r="N5697" s="306">
        <v>0</v>
      </c>
      <c r="AE5697" s="322"/>
    </row>
    <row r="5698" spans="1:31">
      <c r="A5698" s="259" t="s">
        <v>44</v>
      </c>
      <c r="B5698" s="259" t="s">
        <v>20</v>
      </c>
      <c r="C5698" s="259" t="s">
        <v>82</v>
      </c>
      <c r="D5698" s="259" t="s">
        <v>82</v>
      </c>
      <c r="E5698" s="259" t="s">
        <v>82</v>
      </c>
      <c r="F5698" s="259" t="s">
        <v>206</v>
      </c>
      <c r="G5698" s="259" t="s">
        <v>49</v>
      </c>
      <c r="H5698" s="306">
        <v>0</v>
      </c>
      <c r="I5698" s="306">
        <v>0</v>
      </c>
      <c r="J5698" s="306">
        <v>0</v>
      </c>
      <c r="K5698" s="306">
        <v>0</v>
      </c>
      <c r="L5698" s="306">
        <v>0</v>
      </c>
      <c r="M5698" s="306">
        <v>0</v>
      </c>
      <c r="N5698" s="306">
        <v>0</v>
      </c>
      <c r="AE5698" s="322"/>
    </row>
    <row r="5699" spans="1:31">
      <c r="A5699" s="259" t="s">
        <v>44</v>
      </c>
      <c r="B5699" s="259" t="s">
        <v>20</v>
      </c>
      <c r="C5699" s="259" t="s">
        <v>83</v>
      </c>
      <c r="D5699" s="259" t="s">
        <v>83</v>
      </c>
      <c r="E5699" s="259" t="s">
        <v>83</v>
      </c>
      <c r="F5699" s="259" t="s">
        <v>206</v>
      </c>
      <c r="G5699" s="259" t="s">
        <v>49</v>
      </c>
      <c r="H5699" s="306">
        <v>0</v>
      </c>
      <c r="I5699" s="306">
        <v>0</v>
      </c>
      <c r="J5699" s="306">
        <v>0</v>
      </c>
      <c r="K5699" s="306">
        <v>0</v>
      </c>
      <c r="L5699" s="306">
        <v>0</v>
      </c>
      <c r="M5699" s="306">
        <v>0</v>
      </c>
      <c r="N5699" s="306">
        <v>0</v>
      </c>
      <c r="AE5699" s="322"/>
    </row>
    <row r="5700" spans="1:31">
      <c r="A5700" s="259" t="s">
        <v>44</v>
      </c>
      <c r="B5700" s="259" t="s">
        <v>20</v>
      </c>
      <c r="C5700" s="259" t="s">
        <v>84</v>
      </c>
      <c r="D5700" s="259" t="s">
        <v>84</v>
      </c>
      <c r="E5700" s="259" t="s">
        <v>84</v>
      </c>
      <c r="F5700" s="259" t="s">
        <v>206</v>
      </c>
      <c r="G5700" s="259" t="s">
        <v>49</v>
      </c>
      <c r="H5700" s="306">
        <v>0</v>
      </c>
      <c r="I5700" s="306">
        <v>0</v>
      </c>
      <c r="J5700" s="306">
        <v>0</v>
      </c>
      <c r="K5700" s="306">
        <v>0</v>
      </c>
      <c r="L5700" s="306">
        <v>0</v>
      </c>
      <c r="M5700" s="306">
        <v>0</v>
      </c>
      <c r="N5700" s="306">
        <v>0</v>
      </c>
      <c r="AE5700" s="322"/>
    </row>
    <row r="5701" spans="1:31">
      <c r="A5701" s="259" t="s">
        <v>44</v>
      </c>
      <c r="B5701" s="259" t="s">
        <v>20</v>
      </c>
      <c r="C5701" s="259" t="s">
        <v>85</v>
      </c>
      <c r="D5701" s="259" t="s">
        <v>85</v>
      </c>
      <c r="E5701" s="259" t="s">
        <v>85</v>
      </c>
      <c r="F5701" s="259" t="s">
        <v>206</v>
      </c>
      <c r="G5701" s="259" t="s">
        <v>49</v>
      </c>
      <c r="H5701" s="306">
        <v>0</v>
      </c>
      <c r="I5701" s="306">
        <v>3</v>
      </c>
      <c r="J5701" s="306">
        <v>3</v>
      </c>
      <c r="K5701" s="306">
        <v>3</v>
      </c>
      <c r="L5701" s="306">
        <v>3</v>
      </c>
      <c r="M5701" s="306">
        <v>3</v>
      </c>
      <c r="N5701" s="306">
        <v>3</v>
      </c>
      <c r="AE5701" s="322"/>
    </row>
    <row r="5702" spans="1:31">
      <c r="A5702" s="259" t="s">
        <v>44</v>
      </c>
      <c r="B5702" s="259" t="s">
        <v>20</v>
      </c>
      <c r="C5702" s="259" t="s">
        <v>87</v>
      </c>
      <c r="D5702" s="259" t="s">
        <v>87</v>
      </c>
      <c r="E5702" s="259" t="s">
        <v>87</v>
      </c>
      <c r="F5702" s="259" t="s">
        <v>206</v>
      </c>
      <c r="G5702" s="259" t="s">
        <v>49</v>
      </c>
      <c r="H5702" s="306">
        <v>0</v>
      </c>
      <c r="I5702" s="306">
        <v>213.61810800000001</v>
      </c>
      <c r="J5702" s="306">
        <v>220.39599999999999</v>
      </c>
      <c r="K5702" s="306">
        <v>220.39599999999999</v>
      </c>
      <c r="L5702" s="306">
        <v>220.39599999999999</v>
      </c>
      <c r="M5702" s="306">
        <v>220.39599999999999</v>
      </c>
      <c r="N5702" s="306">
        <v>220.39599999999999</v>
      </c>
      <c r="AE5702" s="322"/>
    </row>
    <row r="5703" spans="1:31">
      <c r="A5703" s="259" t="s">
        <v>44</v>
      </c>
      <c r="B5703" s="259" t="s">
        <v>20</v>
      </c>
      <c r="C5703" s="259" t="s">
        <v>88</v>
      </c>
      <c r="D5703" s="259" t="s">
        <v>88</v>
      </c>
      <c r="E5703" s="259" t="s">
        <v>88</v>
      </c>
      <c r="F5703" s="259" t="s">
        <v>206</v>
      </c>
      <c r="G5703" s="259" t="s">
        <v>49</v>
      </c>
      <c r="H5703" s="306">
        <v>0</v>
      </c>
      <c r="I5703" s="306">
        <v>0</v>
      </c>
      <c r="J5703" s="306">
        <v>0</v>
      </c>
      <c r="K5703" s="306">
        <v>0</v>
      </c>
      <c r="L5703" s="306">
        <v>0</v>
      </c>
      <c r="M5703" s="306">
        <v>0</v>
      </c>
      <c r="N5703" s="306">
        <v>0</v>
      </c>
      <c r="AE5703" s="322"/>
    </row>
    <row r="5704" spans="1:31">
      <c r="A5704" s="259" t="s">
        <v>44</v>
      </c>
      <c r="B5704" s="259" t="s">
        <v>21</v>
      </c>
      <c r="C5704" s="259" t="s">
        <v>48</v>
      </c>
      <c r="D5704" s="259" t="s">
        <v>48</v>
      </c>
      <c r="E5704" s="259" t="s">
        <v>48</v>
      </c>
      <c r="F5704" s="259" t="s">
        <v>206</v>
      </c>
      <c r="G5704" s="259" t="s">
        <v>49</v>
      </c>
      <c r="H5704" s="306">
        <v>1275.4970000000001</v>
      </c>
      <c r="I5704" s="306">
        <v>-2.2737400000000001E-13</v>
      </c>
      <c r="J5704" s="306">
        <v>0</v>
      </c>
      <c r="K5704" s="306">
        <v>0</v>
      </c>
      <c r="L5704" s="306">
        <v>0</v>
      </c>
      <c r="M5704" s="306">
        <v>0</v>
      </c>
      <c r="N5704" s="306">
        <v>0</v>
      </c>
      <c r="AE5704" s="322"/>
    </row>
    <row r="5705" spans="1:31">
      <c r="A5705" s="259" t="s">
        <v>44</v>
      </c>
      <c r="B5705" s="259" t="s">
        <v>21</v>
      </c>
      <c r="C5705" s="259" t="s">
        <v>53</v>
      </c>
      <c r="D5705" s="259" t="s">
        <v>53</v>
      </c>
      <c r="E5705" s="259" t="s">
        <v>53</v>
      </c>
      <c r="F5705" s="259" t="s">
        <v>206</v>
      </c>
      <c r="G5705" s="259" t="s">
        <v>49</v>
      </c>
      <c r="H5705" s="306">
        <v>0</v>
      </c>
      <c r="I5705" s="306">
        <v>0</v>
      </c>
      <c r="J5705" s="306">
        <v>0</v>
      </c>
      <c r="K5705" s="306">
        <v>0</v>
      </c>
      <c r="L5705" s="306">
        <v>0</v>
      </c>
      <c r="M5705" s="306">
        <v>0</v>
      </c>
      <c r="N5705" s="306">
        <v>0</v>
      </c>
      <c r="AE5705" s="322"/>
    </row>
    <row r="5706" spans="1:31">
      <c r="A5706" s="259" t="s">
        <v>44</v>
      </c>
      <c r="B5706" s="259" t="s">
        <v>21</v>
      </c>
      <c r="C5706" s="259" t="s">
        <v>54</v>
      </c>
      <c r="D5706" s="259" t="s">
        <v>54</v>
      </c>
      <c r="E5706" s="259" t="s">
        <v>54</v>
      </c>
      <c r="F5706" s="259" t="s">
        <v>206</v>
      </c>
      <c r="G5706" s="259" t="s">
        <v>49</v>
      </c>
      <c r="H5706" s="306">
        <v>2168.62</v>
      </c>
      <c r="I5706" s="306">
        <v>2168.62</v>
      </c>
      <c r="J5706" s="306">
        <v>2168.62</v>
      </c>
      <c r="K5706" s="306">
        <v>2168.62</v>
      </c>
      <c r="L5706" s="306">
        <v>2168.62</v>
      </c>
      <c r="M5706" s="306">
        <v>2168.62</v>
      </c>
      <c r="N5706" s="306">
        <v>2168.62</v>
      </c>
      <c r="AE5706" s="322"/>
    </row>
    <row r="5707" spans="1:31">
      <c r="A5707" s="259" t="s">
        <v>44</v>
      </c>
      <c r="B5707" s="259" t="s">
        <v>21</v>
      </c>
      <c r="C5707" s="259" t="s">
        <v>55</v>
      </c>
      <c r="D5707" s="259" t="s">
        <v>55</v>
      </c>
      <c r="E5707" s="259" t="s">
        <v>55</v>
      </c>
      <c r="F5707" s="259" t="s">
        <v>206</v>
      </c>
      <c r="G5707" s="259" t="s">
        <v>49</v>
      </c>
      <c r="H5707" s="306">
        <v>2107.3000000000002</v>
      </c>
      <c r="I5707" s="306">
        <v>2077.4</v>
      </c>
      <c r="J5707" s="306">
        <v>2077.4</v>
      </c>
      <c r="K5707" s="306">
        <v>2077.4</v>
      </c>
      <c r="L5707" s="306">
        <v>2077.4</v>
      </c>
      <c r="M5707" s="306">
        <v>2077.4</v>
      </c>
      <c r="N5707" s="306">
        <v>2077.4</v>
      </c>
      <c r="AE5707" s="322"/>
    </row>
    <row r="5708" spans="1:31">
      <c r="A5708" s="259" t="s">
        <v>44</v>
      </c>
      <c r="B5708" s="259" t="s">
        <v>21</v>
      </c>
      <c r="C5708" s="259" t="s">
        <v>56</v>
      </c>
      <c r="D5708" s="259" t="s">
        <v>56</v>
      </c>
      <c r="E5708" s="259" t="s">
        <v>56</v>
      </c>
      <c r="F5708" s="259" t="s">
        <v>206</v>
      </c>
      <c r="G5708" s="259" t="s">
        <v>49</v>
      </c>
      <c r="H5708" s="306">
        <v>2224</v>
      </c>
      <c r="I5708" s="306">
        <v>1548</v>
      </c>
      <c r="J5708" s="306">
        <v>1548</v>
      </c>
      <c r="K5708" s="306">
        <v>1548</v>
      </c>
      <c r="L5708" s="306">
        <v>1548</v>
      </c>
      <c r="M5708" s="306">
        <v>1548</v>
      </c>
      <c r="N5708" s="306">
        <v>1548</v>
      </c>
      <c r="AE5708" s="322"/>
    </row>
    <row r="5709" spans="1:31">
      <c r="A5709" s="259" t="s">
        <v>44</v>
      </c>
      <c r="B5709" s="259" t="s">
        <v>21</v>
      </c>
      <c r="C5709" s="259" t="s">
        <v>57</v>
      </c>
      <c r="D5709" s="259" t="s">
        <v>57</v>
      </c>
      <c r="E5709" s="259" t="s">
        <v>57</v>
      </c>
      <c r="F5709" s="259" t="s">
        <v>206</v>
      </c>
      <c r="G5709" s="259" t="s">
        <v>49</v>
      </c>
      <c r="H5709" s="306">
        <v>0</v>
      </c>
      <c r="I5709" s="306">
        <v>0</v>
      </c>
      <c r="J5709" s="306">
        <v>0</v>
      </c>
      <c r="K5709" s="306">
        <v>0</v>
      </c>
      <c r="L5709" s="306">
        <v>0</v>
      </c>
      <c r="M5709" s="306">
        <v>0</v>
      </c>
      <c r="N5709" s="306">
        <v>0</v>
      </c>
      <c r="AE5709" s="322"/>
    </row>
    <row r="5710" spans="1:31">
      <c r="A5710" s="259" t="s">
        <v>44</v>
      </c>
      <c r="B5710" s="259" t="s">
        <v>21</v>
      </c>
      <c r="C5710" s="259" t="s">
        <v>58</v>
      </c>
      <c r="D5710" s="259" t="s">
        <v>58</v>
      </c>
      <c r="E5710" s="259" t="s">
        <v>58</v>
      </c>
      <c r="F5710" s="259" t="s">
        <v>206</v>
      </c>
      <c r="G5710" s="259" t="s">
        <v>49</v>
      </c>
      <c r="H5710" s="306">
        <v>1744.1</v>
      </c>
      <c r="I5710" s="306">
        <v>1744.1</v>
      </c>
      <c r="J5710" s="306">
        <v>1744.1</v>
      </c>
      <c r="K5710" s="306">
        <v>1744.1</v>
      </c>
      <c r="L5710" s="306">
        <v>1744.1</v>
      </c>
      <c r="M5710" s="306">
        <v>1744.1</v>
      </c>
      <c r="N5710" s="306">
        <v>1744.1</v>
      </c>
      <c r="AE5710" s="322"/>
    </row>
    <row r="5711" spans="1:31">
      <c r="A5711" s="259" t="s">
        <v>44</v>
      </c>
      <c r="B5711" s="259" t="s">
        <v>21</v>
      </c>
      <c r="C5711" s="259" t="s">
        <v>59</v>
      </c>
      <c r="D5711" s="259" t="s">
        <v>59</v>
      </c>
      <c r="E5711" s="259" t="s">
        <v>59</v>
      </c>
      <c r="F5711" s="259" t="s">
        <v>206</v>
      </c>
      <c r="G5711" s="259" t="s">
        <v>49</v>
      </c>
      <c r="H5711" s="306">
        <v>566.48</v>
      </c>
      <c r="I5711" s="306">
        <v>566.48</v>
      </c>
      <c r="J5711" s="306">
        <v>566.48</v>
      </c>
      <c r="K5711" s="306">
        <v>566.48</v>
      </c>
      <c r="L5711" s="306">
        <v>566.48</v>
      </c>
      <c r="M5711" s="306">
        <v>566.48</v>
      </c>
      <c r="N5711" s="306">
        <v>566.48</v>
      </c>
      <c r="AE5711" s="322"/>
    </row>
    <row r="5712" spans="1:31">
      <c r="A5712" s="259" t="s">
        <v>44</v>
      </c>
      <c r="B5712" s="259" t="s">
        <v>21</v>
      </c>
      <c r="C5712" s="259" t="s">
        <v>60</v>
      </c>
      <c r="D5712" s="259" t="s">
        <v>60</v>
      </c>
      <c r="E5712" s="259" t="s">
        <v>60</v>
      </c>
      <c r="F5712" s="259" t="s">
        <v>206</v>
      </c>
      <c r="G5712" s="259" t="s">
        <v>49</v>
      </c>
      <c r="H5712" s="306">
        <v>1467.4490000000001</v>
      </c>
      <c r="I5712" s="306">
        <v>1563.249</v>
      </c>
      <c r="J5712" s="306">
        <v>1563.249</v>
      </c>
      <c r="K5712" s="306">
        <v>1563.249</v>
      </c>
      <c r="L5712" s="306">
        <v>1563.249</v>
      </c>
      <c r="M5712" s="306">
        <v>1563.249</v>
      </c>
      <c r="N5712" s="306">
        <v>1563.249</v>
      </c>
      <c r="AE5712" s="322"/>
    </row>
    <row r="5713" spans="1:31">
      <c r="A5713" s="259" t="s">
        <v>44</v>
      </c>
      <c r="B5713" s="259" t="s">
        <v>21</v>
      </c>
      <c r="C5713" s="259" t="s">
        <v>61</v>
      </c>
      <c r="D5713" s="259" t="s">
        <v>61</v>
      </c>
      <c r="E5713" s="259" t="s">
        <v>61</v>
      </c>
      <c r="F5713" s="259" t="s">
        <v>206</v>
      </c>
      <c r="G5713" s="259" t="s">
        <v>49</v>
      </c>
      <c r="H5713" s="306">
        <v>260</v>
      </c>
      <c r="I5713" s="306">
        <v>260</v>
      </c>
      <c r="J5713" s="306">
        <v>260</v>
      </c>
      <c r="K5713" s="306">
        <v>260</v>
      </c>
      <c r="L5713" s="306">
        <v>260</v>
      </c>
      <c r="M5713" s="306">
        <v>260</v>
      </c>
      <c r="N5713" s="306">
        <v>260</v>
      </c>
      <c r="AE5713" s="322"/>
    </row>
    <row r="5714" spans="1:31">
      <c r="A5714" s="259" t="s">
        <v>44</v>
      </c>
      <c r="B5714" s="259" t="s">
        <v>21</v>
      </c>
      <c r="C5714" s="259" t="s">
        <v>63</v>
      </c>
      <c r="D5714" s="259" t="s">
        <v>63</v>
      </c>
      <c r="E5714" s="259" t="s">
        <v>63</v>
      </c>
      <c r="F5714" s="259" t="s">
        <v>206</v>
      </c>
      <c r="G5714" s="259" t="s">
        <v>49</v>
      </c>
      <c r="H5714" s="306">
        <v>6.5</v>
      </c>
      <c r="I5714" s="306">
        <v>6.5</v>
      </c>
      <c r="J5714" s="306">
        <v>6.5</v>
      </c>
      <c r="K5714" s="306">
        <v>6.5</v>
      </c>
      <c r="L5714" s="306">
        <v>6.5</v>
      </c>
      <c r="M5714" s="306">
        <v>6.5</v>
      </c>
      <c r="N5714" s="306">
        <v>6.5</v>
      </c>
      <c r="AE5714" s="322"/>
    </row>
    <row r="5715" spans="1:31">
      <c r="A5715" s="259" t="s">
        <v>44</v>
      </c>
      <c r="B5715" s="259" t="s">
        <v>21</v>
      </c>
      <c r="C5715" s="259" t="s">
        <v>64</v>
      </c>
      <c r="D5715" s="259" t="s">
        <v>64</v>
      </c>
      <c r="E5715" s="259" t="s">
        <v>64</v>
      </c>
      <c r="F5715" s="259" t="s">
        <v>206</v>
      </c>
      <c r="G5715" s="259" t="s">
        <v>49</v>
      </c>
      <c r="H5715" s="306">
        <v>131.19999999999999</v>
      </c>
      <c r="I5715" s="306">
        <v>131.19999999999999</v>
      </c>
      <c r="J5715" s="306">
        <v>73.7</v>
      </c>
      <c r="K5715" s="306">
        <v>73.7</v>
      </c>
      <c r="L5715" s="306">
        <v>73.7</v>
      </c>
      <c r="M5715" s="306">
        <v>73.7</v>
      </c>
      <c r="N5715" s="306">
        <v>73.7</v>
      </c>
      <c r="AE5715" s="322"/>
    </row>
    <row r="5716" spans="1:31">
      <c r="A5716" s="259" t="s">
        <v>44</v>
      </c>
      <c r="B5716" s="259" t="s">
        <v>21</v>
      </c>
      <c r="C5716" s="259" t="s">
        <v>54</v>
      </c>
      <c r="D5716" s="259" t="s">
        <v>72</v>
      </c>
      <c r="E5716" s="259" t="s">
        <v>72</v>
      </c>
      <c r="F5716" s="259" t="s">
        <v>206</v>
      </c>
      <c r="G5716" s="259" t="s">
        <v>49</v>
      </c>
      <c r="H5716" s="306">
        <v>0</v>
      </c>
      <c r="I5716" s="306">
        <v>0</v>
      </c>
      <c r="J5716" s="306">
        <v>0</v>
      </c>
      <c r="K5716" s="306">
        <v>0</v>
      </c>
      <c r="L5716" s="306">
        <v>0</v>
      </c>
      <c r="M5716" s="306">
        <v>0</v>
      </c>
      <c r="N5716" s="306">
        <v>0</v>
      </c>
      <c r="AE5716" s="322"/>
    </row>
    <row r="5717" spans="1:31">
      <c r="A5717" s="259" t="s">
        <v>44</v>
      </c>
      <c r="B5717" s="259" t="s">
        <v>21</v>
      </c>
      <c r="C5717" s="259" t="s">
        <v>55</v>
      </c>
      <c r="D5717" s="259" t="s">
        <v>73</v>
      </c>
      <c r="E5717" s="259" t="s">
        <v>73</v>
      </c>
      <c r="F5717" s="259" t="s">
        <v>206</v>
      </c>
      <c r="G5717" s="259" t="s">
        <v>49</v>
      </c>
      <c r="H5717" s="306">
        <v>0</v>
      </c>
      <c r="I5717" s="306">
        <v>0</v>
      </c>
      <c r="J5717" s="306">
        <v>0</v>
      </c>
      <c r="K5717" s="306">
        <v>0</v>
      </c>
      <c r="L5717" s="306">
        <v>0</v>
      </c>
      <c r="M5717" s="306">
        <v>0</v>
      </c>
      <c r="N5717" s="306">
        <v>0</v>
      </c>
      <c r="AE5717" s="322"/>
    </row>
    <row r="5718" spans="1:31">
      <c r="A5718" s="259" t="s">
        <v>44</v>
      </c>
      <c r="B5718" s="259" t="s">
        <v>21</v>
      </c>
      <c r="C5718" s="259" t="s">
        <v>57</v>
      </c>
      <c r="D5718" s="259" t="s">
        <v>74</v>
      </c>
      <c r="E5718" s="259" t="s">
        <v>74</v>
      </c>
      <c r="F5718" s="259" t="s">
        <v>206</v>
      </c>
      <c r="G5718" s="259" t="s">
        <v>49</v>
      </c>
      <c r="H5718" s="306">
        <v>0</v>
      </c>
      <c r="I5718" s="306">
        <v>0</v>
      </c>
      <c r="J5718" s="306">
        <v>0</v>
      </c>
      <c r="K5718" s="306">
        <v>0</v>
      </c>
      <c r="L5718" s="306">
        <v>0</v>
      </c>
      <c r="M5718" s="306">
        <v>0</v>
      </c>
      <c r="N5718" s="306">
        <v>0</v>
      </c>
      <c r="AE5718" s="322"/>
    </row>
    <row r="5719" spans="1:31">
      <c r="A5719" s="259" t="s">
        <v>44</v>
      </c>
      <c r="B5719" s="259" t="s">
        <v>21</v>
      </c>
      <c r="C5719" s="259" t="s">
        <v>64</v>
      </c>
      <c r="D5719" s="259" t="s">
        <v>75</v>
      </c>
      <c r="E5719" s="259" t="s">
        <v>75</v>
      </c>
      <c r="F5719" s="259" t="s">
        <v>206</v>
      </c>
      <c r="G5719" s="259" t="s">
        <v>49</v>
      </c>
      <c r="H5719" s="306">
        <v>0</v>
      </c>
      <c r="I5719" s="306">
        <v>0</v>
      </c>
      <c r="J5719" s="306">
        <v>0</v>
      </c>
      <c r="K5719" s="306">
        <v>0</v>
      </c>
      <c r="L5719" s="306">
        <v>0</v>
      </c>
      <c r="M5719" s="306">
        <v>0</v>
      </c>
      <c r="N5719" s="306">
        <v>0</v>
      </c>
      <c r="AE5719" s="322"/>
    </row>
    <row r="5720" spans="1:31">
      <c r="A5720" s="259" t="s">
        <v>44</v>
      </c>
      <c r="B5720" s="259" t="s">
        <v>21</v>
      </c>
      <c r="C5720" s="259" t="s">
        <v>60</v>
      </c>
      <c r="D5720" s="259" t="s">
        <v>76</v>
      </c>
      <c r="E5720" s="259" t="s">
        <v>76</v>
      </c>
      <c r="F5720" s="259" t="s">
        <v>206</v>
      </c>
      <c r="G5720" s="259" t="s">
        <v>49</v>
      </c>
      <c r="H5720" s="306">
        <v>0</v>
      </c>
      <c r="I5720" s="306">
        <v>0</v>
      </c>
      <c r="J5720" s="306">
        <v>0</v>
      </c>
      <c r="K5720" s="306">
        <v>0</v>
      </c>
      <c r="L5720" s="306">
        <v>0</v>
      </c>
      <c r="M5720" s="306">
        <v>4000</v>
      </c>
      <c r="N5720" s="306">
        <v>6580.6406729999999</v>
      </c>
      <c r="AE5720" s="322"/>
    </row>
    <row r="5721" spans="1:31">
      <c r="A5721" s="259" t="s">
        <v>44</v>
      </c>
      <c r="B5721" s="259" t="s">
        <v>21</v>
      </c>
      <c r="C5721" s="259" t="s">
        <v>61</v>
      </c>
      <c r="D5721" s="259" t="s">
        <v>77</v>
      </c>
      <c r="E5721" s="259" t="s">
        <v>77</v>
      </c>
      <c r="F5721" s="259" t="s">
        <v>206</v>
      </c>
      <c r="G5721" s="259" t="s">
        <v>49</v>
      </c>
      <c r="H5721" s="306">
        <v>0</v>
      </c>
      <c r="I5721" s="306">
        <v>0</v>
      </c>
      <c r="J5721" s="306">
        <v>678</v>
      </c>
      <c r="K5721" s="306">
        <v>678</v>
      </c>
      <c r="L5721" s="306">
        <v>678</v>
      </c>
      <c r="M5721" s="306">
        <v>678</v>
      </c>
      <c r="N5721" s="306">
        <v>678</v>
      </c>
      <c r="AE5721" s="322"/>
    </row>
    <row r="5722" spans="1:31">
      <c r="A5722" s="259" t="s">
        <v>44</v>
      </c>
      <c r="B5722" s="259" t="s">
        <v>21</v>
      </c>
      <c r="C5722" s="259" t="s">
        <v>62</v>
      </c>
      <c r="D5722" s="259" t="s">
        <v>78</v>
      </c>
      <c r="E5722" s="259" t="s">
        <v>78</v>
      </c>
      <c r="F5722" s="259" t="s">
        <v>206</v>
      </c>
      <c r="G5722" s="259" t="s">
        <v>49</v>
      </c>
      <c r="H5722" s="306">
        <v>0</v>
      </c>
      <c r="I5722" s="306">
        <v>1056.8</v>
      </c>
      <c r="J5722" s="306">
        <v>1056.8</v>
      </c>
      <c r="K5722" s="306">
        <v>1056.8</v>
      </c>
      <c r="L5722" s="306">
        <v>1056.8</v>
      </c>
      <c r="M5722" s="306">
        <v>1056.8</v>
      </c>
      <c r="N5722" s="306">
        <v>1056.8</v>
      </c>
      <c r="AE5722" s="322"/>
    </row>
    <row r="5723" spans="1:31">
      <c r="A5723" s="259" t="s">
        <v>44</v>
      </c>
      <c r="B5723" s="259" t="s">
        <v>21</v>
      </c>
      <c r="C5723" s="259" t="s">
        <v>63</v>
      </c>
      <c r="D5723" s="259" t="s">
        <v>79</v>
      </c>
      <c r="E5723" s="259" t="s">
        <v>79</v>
      </c>
      <c r="F5723" s="259" t="s">
        <v>206</v>
      </c>
      <c r="G5723" s="259" t="s">
        <v>49</v>
      </c>
      <c r="H5723" s="306">
        <v>1349.5181250000001</v>
      </c>
      <c r="I5723" s="306">
        <v>1349.5181250000001</v>
      </c>
      <c r="J5723" s="306">
        <v>1349.5181250000001</v>
      </c>
      <c r="K5723" s="306">
        <v>1349.5181250000001</v>
      </c>
      <c r="L5723" s="306">
        <v>1349.5181250000001</v>
      </c>
      <c r="M5723" s="306">
        <v>1349.5181250000001</v>
      </c>
      <c r="N5723" s="306">
        <v>1349.5181250000001</v>
      </c>
      <c r="AE5723" s="322"/>
    </row>
    <row r="5724" spans="1:31">
      <c r="A5724" s="259" t="s">
        <v>44</v>
      </c>
      <c r="B5724" s="259" t="s">
        <v>21</v>
      </c>
      <c r="C5724" s="259" t="s">
        <v>60</v>
      </c>
      <c r="D5724" s="259" t="s">
        <v>76</v>
      </c>
      <c r="E5724" s="259" t="s">
        <v>207</v>
      </c>
      <c r="F5724" s="259" t="s">
        <v>206</v>
      </c>
      <c r="G5724" s="259" t="s">
        <v>49</v>
      </c>
      <c r="H5724" s="306">
        <v>0</v>
      </c>
      <c r="I5724" s="306">
        <v>0</v>
      </c>
      <c r="J5724" s="306">
        <v>0</v>
      </c>
      <c r="K5724" s="306">
        <v>0</v>
      </c>
      <c r="L5724" s="306">
        <v>0</v>
      </c>
      <c r="M5724" s="306">
        <v>0</v>
      </c>
      <c r="N5724" s="306">
        <v>3419.3593270000001</v>
      </c>
      <c r="AE5724" s="322"/>
    </row>
    <row r="5725" spans="1:31">
      <c r="A5725" s="259" t="s">
        <v>44</v>
      </c>
      <c r="B5725" s="259" t="s">
        <v>21</v>
      </c>
      <c r="C5725" s="259" t="s">
        <v>63</v>
      </c>
      <c r="D5725" s="259" t="s">
        <v>79</v>
      </c>
      <c r="E5725" s="259" t="s">
        <v>208</v>
      </c>
      <c r="F5725" s="259" t="s">
        <v>206</v>
      </c>
      <c r="G5725" s="259" t="s">
        <v>49</v>
      </c>
      <c r="H5725" s="306">
        <v>0</v>
      </c>
      <c r="I5725" s="306">
        <v>0</v>
      </c>
      <c r="J5725" s="306">
        <v>0</v>
      </c>
      <c r="K5725" s="306">
        <v>0</v>
      </c>
      <c r="L5725" s="306">
        <v>0</v>
      </c>
      <c r="M5725" s="306">
        <v>0</v>
      </c>
      <c r="N5725" s="306">
        <v>2051.6155950000002</v>
      </c>
      <c r="AE5725" s="322"/>
    </row>
    <row r="5726" spans="1:31">
      <c r="A5726" s="259" t="s">
        <v>44</v>
      </c>
      <c r="B5726" s="259" t="s">
        <v>21</v>
      </c>
      <c r="C5726" s="259" t="s">
        <v>65</v>
      </c>
      <c r="D5726" s="259" t="s">
        <v>209</v>
      </c>
      <c r="E5726" s="259" t="s">
        <v>80</v>
      </c>
      <c r="F5726" s="259" t="s">
        <v>206</v>
      </c>
      <c r="G5726" s="259" t="s">
        <v>49</v>
      </c>
      <c r="H5726" s="306">
        <v>0</v>
      </c>
      <c r="I5726" s="306">
        <v>0</v>
      </c>
      <c r="J5726" s="306">
        <v>0</v>
      </c>
      <c r="K5726" s="306">
        <v>0</v>
      </c>
      <c r="L5726" s="306">
        <v>0</v>
      </c>
      <c r="M5726" s="306">
        <v>0</v>
      </c>
      <c r="N5726" s="306">
        <v>0</v>
      </c>
      <c r="AE5726" s="322"/>
    </row>
    <row r="5727" spans="1:31">
      <c r="A5727" s="259" t="s">
        <v>44</v>
      </c>
      <c r="B5727" s="259" t="s">
        <v>21</v>
      </c>
      <c r="C5727" s="259" t="s">
        <v>65</v>
      </c>
      <c r="D5727" s="259" t="s">
        <v>209</v>
      </c>
      <c r="E5727" s="259" t="s">
        <v>81</v>
      </c>
      <c r="F5727" s="259" t="s">
        <v>206</v>
      </c>
      <c r="G5727" s="259" t="s">
        <v>49</v>
      </c>
      <c r="H5727" s="306">
        <v>0</v>
      </c>
      <c r="I5727" s="306">
        <v>0</v>
      </c>
      <c r="J5727" s="306">
        <v>0</v>
      </c>
      <c r="K5727" s="306">
        <v>0</v>
      </c>
      <c r="L5727" s="306">
        <v>0</v>
      </c>
      <c r="M5727" s="306">
        <v>0</v>
      </c>
      <c r="N5727" s="306">
        <v>0</v>
      </c>
      <c r="AE5727" s="322"/>
    </row>
    <row r="5728" spans="1:31">
      <c r="A5728" s="259" t="s">
        <v>44</v>
      </c>
      <c r="B5728" s="259" t="s">
        <v>21</v>
      </c>
      <c r="C5728" s="259" t="s">
        <v>82</v>
      </c>
      <c r="D5728" s="259" t="s">
        <v>82</v>
      </c>
      <c r="E5728" s="259" t="s">
        <v>82</v>
      </c>
      <c r="F5728" s="259" t="s">
        <v>206</v>
      </c>
      <c r="G5728" s="259" t="s">
        <v>49</v>
      </c>
      <c r="H5728" s="306">
        <v>0</v>
      </c>
      <c r="I5728" s="306">
        <v>1275.4970000000001</v>
      </c>
      <c r="J5728" s="306">
        <v>0</v>
      </c>
      <c r="K5728" s="306">
        <v>0</v>
      </c>
      <c r="L5728" s="306">
        <v>0</v>
      </c>
      <c r="M5728" s="306">
        <v>0</v>
      </c>
      <c r="N5728" s="306">
        <v>0</v>
      </c>
      <c r="AE5728" s="322"/>
    </row>
    <row r="5729" spans="1:31">
      <c r="A5729" s="259" t="s">
        <v>44</v>
      </c>
      <c r="B5729" s="259" t="s">
        <v>21</v>
      </c>
      <c r="C5729" s="259" t="s">
        <v>83</v>
      </c>
      <c r="D5729" s="259" t="s">
        <v>83</v>
      </c>
      <c r="E5729" s="259" t="s">
        <v>83</v>
      </c>
      <c r="F5729" s="259" t="s">
        <v>206</v>
      </c>
      <c r="G5729" s="259" t="s">
        <v>49</v>
      </c>
      <c r="H5729" s="306">
        <v>0</v>
      </c>
      <c r="I5729" s="306">
        <v>0</v>
      </c>
      <c r="J5729" s="306">
        <v>0</v>
      </c>
      <c r="K5729" s="306">
        <v>0</v>
      </c>
      <c r="L5729" s="306">
        <v>0</v>
      </c>
      <c r="M5729" s="306">
        <v>0</v>
      </c>
      <c r="N5729" s="306">
        <v>0</v>
      </c>
      <c r="AE5729" s="322"/>
    </row>
    <row r="5730" spans="1:31">
      <c r="A5730" s="259" t="s">
        <v>44</v>
      </c>
      <c r="B5730" s="259" t="s">
        <v>21</v>
      </c>
      <c r="C5730" s="259" t="s">
        <v>84</v>
      </c>
      <c r="D5730" s="259" t="s">
        <v>84</v>
      </c>
      <c r="E5730" s="259" t="s">
        <v>84</v>
      </c>
      <c r="F5730" s="259" t="s">
        <v>206</v>
      </c>
      <c r="G5730" s="259" t="s">
        <v>49</v>
      </c>
      <c r="H5730" s="306">
        <v>0</v>
      </c>
      <c r="I5730" s="306">
        <v>0</v>
      </c>
      <c r="J5730" s="306">
        <v>0</v>
      </c>
      <c r="K5730" s="306">
        <v>0</v>
      </c>
      <c r="L5730" s="306">
        <v>0</v>
      </c>
      <c r="M5730" s="306">
        <v>0</v>
      </c>
      <c r="N5730" s="306">
        <v>0</v>
      </c>
      <c r="AE5730" s="322"/>
    </row>
    <row r="5731" spans="1:31">
      <c r="A5731" s="259" t="s">
        <v>44</v>
      </c>
      <c r="B5731" s="259" t="s">
        <v>21</v>
      </c>
      <c r="C5731" s="259" t="s">
        <v>85</v>
      </c>
      <c r="D5731" s="259" t="s">
        <v>85</v>
      </c>
      <c r="E5731" s="259" t="s">
        <v>85</v>
      </c>
      <c r="F5731" s="259" t="s">
        <v>206</v>
      </c>
      <c r="G5731" s="259" t="s">
        <v>49</v>
      </c>
      <c r="H5731" s="306">
        <v>0</v>
      </c>
      <c r="I5731" s="306">
        <v>0</v>
      </c>
      <c r="J5731" s="306">
        <v>0</v>
      </c>
      <c r="K5731" s="306">
        <v>0</v>
      </c>
      <c r="L5731" s="306">
        <v>0</v>
      </c>
      <c r="M5731" s="306">
        <v>0</v>
      </c>
      <c r="N5731" s="306">
        <v>0</v>
      </c>
      <c r="AE5731" s="322"/>
    </row>
    <row r="5732" spans="1:31">
      <c r="A5732" s="259" t="s">
        <v>44</v>
      </c>
      <c r="B5732" s="259" t="s">
        <v>21</v>
      </c>
      <c r="C5732" s="259" t="s">
        <v>87</v>
      </c>
      <c r="D5732" s="259" t="s">
        <v>87</v>
      </c>
      <c r="E5732" s="259" t="s">
        <v>87</v>
      </c>
      <c r="F5732" s="259" t="s">
        <v>206</v>
      </c>
      <c r="G5732" s="259" t="s">
        <v>49</v>
      </c>
      <c r="H5732" s="306">
        <v>0</v>
      </c>
      <c r="I5732" s="306">
        <v>0</v>
      </c>
      <c r="J5732" s="306">
        <v>57.5</v>
      </c>
      <c r="K5732" s="306">
        <v>57.5</v>
      </c>
      <c r="L5732" s="306">
        <v>57.5</v>
      </c>
      <c r="M5732" s="306">
        <v>57.5</v>
      </c>
      <c r="N5732" s="306">
        <v>57.5</v>
      </c>
      <c r="AE5732" s="322"/>
    </row>
    <row r="5733" spans="1:31">
      <c r="A5733" s="259" t="s">
        <v>44</v>
      </c>
      <c r="B5733" s="259" t="s">
        <v>21</v>
      </c>
      <c r="C5733" s="259" t="s">
        <v>88</v>
      </c>
      <c r="D5733" s="259" t="s">
        <v>88</v>
      </c>
      <c r="E5733" s="259" t="s">
        <v>88</v>
      </c>
      <c r="F5733" s="259" t="s">
        <v>206</v>
      </c>
      <c r="G5733" s="259" t="s">
        <v>49</v>
      </c>
      <c r="H5733" s="306">
        <v>0</v>
      </c>
      <c r="I5733" s="306">
        <v>0</v>
      </c>
      <c r="J5733" s="306">
        <v>0</v>
      </c>
      <c r="K5733" s="306">
        <v>0</v>
      </c>
      <c r="L5733" s="306">
        <v>0</v>
      </c>
      <c r="M5733" s="306">
        <v>0</v>
      </c>
      <c r="N5733" s="306">
        <v>0</v>
      </c>
      <c r="AE5733" s="322"/>
    </row>
    <row r="5734" spans="1:31">
      <c r="A5734" s="259" t="s">
        <v>44</v>
      </c>
      <c r="B5734" s="259" t="s">
        <v>22</v>
      </c>
      <c r="C5734" s="259" t="s">
        <v>48</v>
      </c>
      <c r="D5734" s="259" t="s">
        <v>48</v>
      </c>
      <c r="E5734" s="259" t="s">
        <v>48</v>
      </c>
      <c r="F5734" s="259" t="s">
        <v>206</v>
      </c>
      <c r="G5734" s="259" t="s">
        <v>49</v>
      </c>
      <c r="H5734" s="306">
        <v>0</v>
      </c>
      <c r="I5734" s="306">
        <v>0</v>
      </c>
      <c r="J5734" s="306">
        <v>0</v>
      </c>
      <c r="K5734" s="306">
        <v>0</v>
      </c>
      <c r="L5734" s="306">
        <v>0</v>
      </c>
      <c r="M5734" s="306">
        <v>0</v>
      </c>
      <c r="N5734" s="306">
        <v>0</v>
      </c>
      <c r="AE5734" s="322"/>
    </row>
    <row r="5735" spans="1:31">
      <c r="A5735" s="259" t="s">
        <v>44</v>
      </c>
      <c r="B5735" s="259" t="s">
        <v>22</v>
      </c>
      <c r="C5735" s="259" t="s">
        <v>53</v>
      </c>
      <c r="D5735" s="259" t="s">
        <v>53</v>
      </c>
      <c r="E5735" s="259" t="s">
        <v>53</v>
      </c>
      <c r="F5735" s="259" t="s">
        <v>206</v>
      </c>
      <c r="G5735" s="259" t="s">
        <v>49</v>
      </c>
      <c r="H5735" s="306">
        <v>0</v>
      </c>
      <c r="I5735" s="306">
        <v>0</v>
      </c>
      <c r="J5735" s="306">
        <v>0</v>
      </c>
      <c r="K5735" s="306">
        <v>0</v>
      </c>
      <c r="L5735" s="306">
        <v>0</v>
      </c>
      <c r="M5735" s="306">
        <v>0</v>
      </c>
      <c r="N5735" s="306">
        <v>0</v>
      </c>
      <c r="AE5735" s="322"/>
    </row>
    <row r="5736" spans="1:31">
      <c r="A5736" s="259" t="s">
        <v>44</v>
      </c>
      <c r="B5736" s="259" t="s">
        <v>22</v>
      </c>
      <c r="C5736" s="259" t="s">
        <v>54</v>
      </c>
      <c r="D5736" s="259" t="s">
        <v>54</v>
      </c>
      <c r="E5736" s="259" t="s">
        <v>54</v>
      </c>
      <c r="F5736" s="259" t="s">
        <v>206</v>
      </c>
      <c r="G5736" s="259" t="s">
        <v>49</v>
      </c>
      <c r="H5736" s="306">
        <v>4853.0667560000002</v>
      </c>
      <c r="I5736" s="306">
        <v>4778.1637559999999</v>
      </c>
      <c r="J5736" s="306">
        <v>4778.1637559999999</v>
      </c>
      <c r="K5736" s="306">
        <v>4778.1637559999999</v>
      </c>
      <c r="L5736" s="306">
        <v>4778.1637559999999</v>
      </c>
      <c r="M5736" s="306">
        <v>4778.1637559999999</v>
      </c>
      <c r="N5736" s="306">
        <v>4778.1637559999999</v>
      </c>
      <c r="AE5736" s="322"/>
    </row>
    <row r="5737" spans="1:31">
      <c r="A5737" s="259" t="s">
        <v>44</v>
      </c>
      <c r="B5737" s="259" t="s">
        <v>22</v>
      </c>
      <c r="C5737" s="259" t="s">
        <v>55</v>
      </c>
      <c r="D5737" s="259" t="s">
        <v>55</v>
      </c>
      <c r="E5737" s="259" t="s">
        <v>55</v>
      </c>
      <c r="F5737" s="259" t="s">
        <v>206</v>
      </c>
      <c r="G5737" s="259" t="s">
        <v>49</v>
      </c>
      <c r="H5737" s="306">
        <v>1330.1420000000001</v>
      </c>
      <c r="I5737" s="306">
        <v>1205.6220000000001</v>
      </c>
      <c r="J5737" s="306">
        <v>1205.6220000000001</v>
      </c>
      <c r="K5737" s="306">
        <v>1205.6220000000001</v>
      </c>
      <c r="L5737" s="306">
        <v>1205.6220000000001</v>
      </c>
      <c r="M5737" s="306">
        <v>1205.6220000000001</v>
      </c>
      <c r="N5737" s="306">
        <v>1205.6220000000001</v>
      </c>
      <c r="AE5737" s="322"/>
    </row>
    <row r="5738" spans="1:31">
      <c r="A5738" s="259" t="s">
        <v>44</v>
      </c>
      <c r="B5738" s="259" t="s">
        <v>22</v>
      </c>
      <c r="C5738" s="259" t="s">
        <v>56</v>
      </c>
      <c r="D5738" s="259" t="s">
        <v>56</v>
      </c>
      <c r="E5738" s="259" t="s">
        <v>56</v>
      </c>
      <c r="F5738" s="259" t="s">
        <v>206</v>
      </c>
      <c r="G5738" s="259" t="s">
        <v>49</v>
      </c>
      <c r="H5738" s="306">
        <v>1143.9000000000001</v>
      </c>
      <c r="I5738" s="306">
        <v>25.1</v>
      </c>
      <c r="J5738" s="306">
        <v>25.1</v>
      </c>
      <c r="K5738" s="306">
        <v>25.1</v>
      </c>
      <c r="L5738" s="306">
        <v>25.1</v>
      </c>
      <c r="M5738" s="306">
        <v>25.1</v>
      </c>
      <c r="N5738" s="306">
        <v>25.1</v>
      </c>
      <c r="AE5738" s="322"/>
    </row>
    <row r="5739" spans="1:31">
      <c r="A5739" s="259" t="s">
        <v>44</v>
      </c>
      <c r="B5739" s="259" t="s">
        <v>22</v>
      </c>
      <c r="C5739" s="259" t="s">
        <v>57</v>
      </c>
      <c r="D5739" s="259" t="s">
        <v>57</v>
      </c>
      <c r="E5739" s="259" t="s">
        <v>57</v>
      </c>
      <c r="F5739" s="259" t="s">
        <v>206</v>
      </c>
      <c r="G5739" s="259" t="s">
        <v>49</v>
      </c>
      <c r="H5739" s="306">
        <v>0</v>
      </c>
      <c r="I5739" s="306">
        <v>0</v>
      </c>
      <c r="J5739" s="306">
        <v>0</v>
      </c>
      <c r="K5739" s="306">
        <v>0</v>
      </c>
      <c r="L5739" s="306">
        <v>0</v>
      </c>
      <c r="M5739" s="306">
        <v>0</v>
      </c>
      <c r="N5739" s="306">
        <v>0</v>
      </c>
      <c r="AE5739" s="322"/>
    </row>
    <row r="5740" spans="1:31">
      <c r="A5740" s="259" t="s">
        <v>44</v>
      </c>
      <c r="B5740" s="259" t="s">
        <v>22</v>
      </c>
      <c r="C5740" s="259" t="s">
        <v>58</v>
      </c>
      <c r="D5740" s="259" t="s">
        <v>58</v>
      </c>
      <c r="E5740" s="259" t="s">
        <v>58</v>
      </c>
      <c r="F5740" s="259" t="s">
        <v>206</v>
      </c>
      <c r="G5740" s="259" t="s">
        <v>49</v>
      </c>
      <c r="H5740" s="306">
        <v>0</v>
      </c>
      <c r="I5740" s="306">
        <v>0</v>
      </c>
      <c r="J5740" s="306">
        <v>0</v>
      </c>
      <c r="K5740" s="306">
        <v>0</v>
      </c>
      <c r="L5740" s="306">
        <v>0</v>
      </c>
      <c r="M5740" s="306">
        <v>0</v>
      </c>
      <c r="N5740" s="306">
        <v>0</v>
      </c>
      <c r="AE5740" s="322"/>
    </row>
    <row r="5741" spans="1:31">
      <c r="A5741" s="259" t="s">
        <v>44</v>
      </c>
      <c r="B5741" s="259" t="s">
        <v>22</v>
      </c>
      <c r="C5741" s="259" t="s">
        <v>59</v>
      </c>
      <c r="D5741" s="259" t="s">
        <v>59</v>
      </c>
      <c r="E5741" s="259" t="s">
        <v>59</v>
      </c>
      <c r="F5741" s="259" t="s">
        <v>206</v>
      </c>
      <c r="G5741" s="259" t="s">
        <v>49</v>
      </c>
      <c r="H5741" s="306">
        <v>2073.1329999999998</v>
      </c>
      <c r="I5741" s="306">
        <v>2073.1329999999998</v>
      </c>
      <c r="J5741" s="306">
        <v>2073.1329999999998</v>
      </c>
      <c r="K5741" s="306">
        <v>2073.1329999999998</v>
      </c>
      <c r="L5741" s="306">
        <v>2073.1329999999998</v>
      </c>
      <c r="M5741" s="306">
        <v>2073.1329999999998</v>
      </c>
      <c r="N5741" s="306">
        <v>2073.1329999999998</v>
      </c>
      <c r="AE5741" s="322"/>
    </row>
    <row r="5742" spans="1:31">
      <c r="A5742" s="259" t="s">
        <v>44</v>
      </c>
      <c r="B5742" s="259" t="s">
        <v>22</v>
      </c>
      <c r="C5742" s="259" t="s">
        <v>60</v>
      </c>
      <c r="D5742" s="259" t="s">
        <v>60</v>
      </c>
      <c r="E5742" s="259" t="s">
        <v>60</v>
      </c>
      <c r="F5742" s="259" t="s">
        <v>206</v>
      </c>
      <c r="G5742" s="259" t="s">
        <v>49</v>
      </c>
      <c r="H5742" s="306">
        <v>1269.7474999999999</v>
      </c>
      <c r="I5742" s="306">
        <v>1269.7474999999999</v>
      </c>
      <c r="J5742" s="306">
        <v>1269.7474999999999</v>
      </c>
      <c r="K5742" s="306">
        <v>1269.7474999999999</v>
      </c>
      <c r="L5742" s="306">
        <v>1269.7474999999999</v>
      </c>
      <c r="M5742" s="306">
        <v>1269.7474999999999</v>
      </c>
      <c r="N5742" s="306">
        <v>1269.7474999999999</v>
      </c>
      <c r="AE5742" s="322"/>
    </row>
    <row r="5743" spans="1:31">
      <c r="A5743" s="259" t="s">
        <v>44</v>
      </c>
      <c r="B5743" s="259" t="s">
        <v>22</v>
      </c>
      <c r="C5743" s="259" t="s">
        <v>61</v>
      </c>
      <c r="D5743" s="259" t="s">
        <v>61</v>
      </c>
      <c r="E5743" s="259" t="s">
        <v>61</v>
      </c>
      <c r="F5743" s="259" t="s">
        <v>206</v>
      </c>
      <c r="G5743" s="259" t="s">
        <v>49</v>
      </c>
      <c r="H5743" s="306">
        <v>117.949</v>
      </c>
      <c r="I5743" s="306">
        <v>117.949</v>
      </c>
      <c r="J5743" s="306">
        <v>117.949</v>
      </c>
      <c r="K5743" s="306">
        <v>117.949</v>
      </c>
      <c r="L5743" s="306">
        <v>117.949</v>
      </c>
      <c r="M5743" s="306">
        <v>117.949</v>
      </c>
      <c r="N5743" s="306">
        <v>117.949</v>
      </c>
      <c r="AE5743" s="322"/>
    </row>
    <row r="5744" spans="1:31">
      <c r="A5744" s="259" t="s">
        <v>44</v>
      </c>
      <c r="B5744" s="259" t="s">
        <v>22</v>
      </c>
      <c r="C5744" s="259" t="s">
        <v>63</v>
      </c>
      <c r="D5744" s="259" t="s">
        <v>63</v>
      </c>
      <c r="E5744" s="259" t="s">
        <v>63</v>
      </c>
      <c r="F5744" s="259" t="s">
        <v>206</v>
      </c>
      <c r="G5744" s="259" t="s">
        <v>49</v>
      </c>
      <c r="H5744" s="306">
        <v>406</v>
      </c>
      <c r="I5744" s="306">
        <v>1062</v>
      </c>
      <c r="J5744" s="306">
        <v>1062</v>
      </c>
      <c r="K5744" s="306">
        <v>1062</v>
      </c>
      <c r="L5744" s="306">
        <v>1062</v>
      </c>
      <c r="M5744" s="306">
        <v>1062</v>
      </c>
      <c r="N5744" s="306">
        <v>1062</v>
      </c>
      <c r="AE5744" s="322"/>
    </row>
    <row r="5745" spans="1:31">
      <c r="A5745" s="259" t="s">
        <v>44</v>
      </c>
      <c r="B5745" s="259" t="s">
        <v>22</v>
      </c>
      <c r="C5745" s="259" t="s">
        <v>64</v>
      </c>
      <c r="D5745" s="259" t="s">
        <v>64</v>
      </c>
      <c r="E5745" s="259" t="s">
        <v>64</v>
      </c>
      <c r="F5745" s="259" t="s">
        <v>206</v>
      </c>
      <c r="G5745" s="259" t="s">
        <v>49</v>
      </c>
      <c r="H5745" s="306">
        <v>286.899</v>
      </c>
      <c r="I5745" s="306">
        <v>219.899</v>
      </c>
      <c r="J5745" s="306">
        <v>219.899</v>
      </c>
      <c r="K5745" s="306">
        <v>219.899</v>
      </c>
      <c r="L5745" s="306">
        <v>219.899</v>
      </c>
      <c r="M5745" s="306">
        <v>219.899</v>
      </c>
      <c r="N5745" s="306">
        <v>219.899</v>
      </c>
      <c r="AE5745" s="322"/>
    </row>
    <row r="5746" spans="1:31">
      <c r="A5746" s="259" t="s">
        <v>44</v>
      </c>
      <c r="B5746" s="259" t="s">
        <v>22</v>
      </c>
      <c r="C5746" s="259" t="s">
        <v>54</v>
      </c>
      <c r="D5746" s="259" t="s">
        <v>72</v>
      </c>
      <c r="E5746" s="259" t="s">
        <v>72</v>
      </c>
      <c r="F5746" s="259" t="s">
        <v>206</v>
      </c>
      <c r="G5746" s="259" t="s">
        <v>49</v>
      </c>
      <c r="H5746" s="306">
        <v>0</v>
      </c>
      <c r="I5746" s="306">
        <v>0</v>
      </c>
      <c r="J5746" s="306">
        <v>0</v>
      </c>
      <c r="K5746" s="306">
        <v>0</v>
      </c>
      <c r="L5746" s="306">
        <v>94.251086999999998</v>
      </c>
      <c r="M5746" s="306">
        <v>524.99112700000001</v>
      </c>
      <c r="N5746" s="306">
        <v>1591.646017</v>
      </c>
      <c r="AE5746" s="322"/>
    </row>
    <row r="5747" spans="1:31">
      <c r="A5747" s="259" t="s">
        <v>44</v>
      </c>
      <c r="B5747" s="259" t="s">
        <v>22</v>
      </c>
      <c r="C5747" s="259" t="s">
        <v>55</v>
      </c>
      <c r="D5747" s="259" t="s">
        <v>73</v>
      </c>
      <c r="E5747" s="259" t="s">
        <v>73</v>
      </c>
      <c r="F5747" s="259" t="s">
        <v>206</v>
      </c>
      <c r="G5747" s="259" t="s">
        <v>49</v>
      </c>
      <c r="H5747" s="306">
        <v>0</v>
      </c>
      <c r="I5747" s="306">
        <v>0</v>
      </c>
      <c r="J5747" s="306">
        <v>0</v>
      </c>
      <c r="K5747" s="306">
        <v>0</v>
      </c>
      <c r="L5747" s="306">
        <v>0</v>
      </c>
      <c r="M5747" s="306">
        <v>0</v>
      </c>
      <c r="N5747" s="306">
        <v>0</v>
      </c>
      <c r="AE5747" s="322"/>
    </row>
    <row r="5748" spans="1:31">
      <c r="A5748" s="259" t="s">
        <v>44</v>
      </c>
      <c r="B5748" s="259" t="s">
        <v>22</v>
      </c>
      <c r="C5748" s="259" t="s">
        <v>57</v>
      </c>
      <c r="D5748" s="259" t="s">
        <v>74</v>
      </c>
      <c r="E5748" s="259" t="s">
        <v>74</v>
      </c>
      <c r="F5748" s="259" t="s">
        <v>206</v>
      </c>
      <c r="G5748" s="259" t="s">
        <v>49</v>
      </c>
      <c r="H5748" s="306">
        <v>0</v>
      </c>
      <c r="I5748" s="306">
        <v>0</v>
      </c>
      <c r="J5748" s="306">
        <v>0</v>
      </c>
      <c r="K5748" s="306">
        <v>0</v>
      </c>
      <c r="L5748" s="306">
        <v>0</v>
      </c>
      <c r="M5748" s="306">
        <v>0</v>
      </c>
      <c r="N5748" s="306">
        <v>0</v>
      </c>
      <c r="AE5748" s="322"/>
    </row>
    <row r="5749" spans="1:31">
      <c r="A5749" s="259" t="s">
        <v>44</v>
      </c>
      <c r="B5749" s="259" t="s">
        <v>22</v>
      </c>
      <c r="C5749" s="259" t="s">
        <v>64</v>
      </c>
      <c r="D5749" s="259" t="s">
        <v>75</v>
      </c>
      <c r="E5749" s="259" t="s">
        <v>75</v>
      </c>
      <c r="F5749" s="259" t="s">
        <v>206</v>
      </c>
      <c r="G5749" s="259" t="s">
        <v>49</v>
      </c>
      <c r="H5749" s="306">
        <v>0</v>
      </c>
      <c r="I5749" s="306">
        <v>0</v>
      </c>
      <c r="J5749" s="306">
        <v>0</v>
      </c>
      <c r="K5749" s="306">
        <v>0</v>
      </c>
      <c r="L5749" s="306">
        <v>0</v>
      </c>
      <c r="M5749" s="306">
        <v>0</v>
      </c>
      <c r="N5749" s="306">
        <v>0</v>
      </c>
      <c r="AE5749" s="322"/>
    </row>
    <row r="5750" spans="1:31">
      <c r="A5750" s="259" t="s">
        <v>44</v>
      </c>
      <c r="B5750" s="259" t="s">
        <v>22</v>
      </c>
      <c r="C5750" s="259" t="s">
        <v>60</v>
      </c>
      <c r="D5750" s="259" t="s">
        <v>76</v>
      </c>
      <c r="E5750" s="259" t="s">
        <v>76</v>
      </c>
      <c r="F5750" s="259" t="s">
        <v>206</v>
      </c>
      <c r="G5750" s="259" t="s">
        <v>49</v>
      </c>
      <c r="H5750" s="306">
        <v>0</v>
      </c>
      <c r="I5750" s="306">
        <v>0</v>
      </c>
      <c r="J5750" s="306">
        <v>0</v>
      </c>
      <c r="K5750" s="306">
        <v>0</v>
      </c>
      <c r="L5750" s="306">
        <v>0</v>
      </c>
      <c r="M5750" s="306">
        <v>2900.8403410000001</v>
      </c>
      <c r="N5750" s="306">
        <v>8900.8403409999992</v>
      </c>
      <c r="AE5750" s="322"/>
    </row>
    <row r="5751" spans="1:31">
      <c r="A5751" s="259" t="s">
        <v>44</v>
      </c>
      <c r="B5751" s="259" t="s">
        <v>22</v>
      </c>
      <c r="C5751" s="259" t="s">
        <v>61</v>
      </c>
      <c r="D5751" s="259" t="s">
        <v>77</v>
      </c>
      <c r="E5751" s="259" t="s">
        <v>77</v>
      </c>
      <c r="F5751" s="259" t="s">
        <v>206</v>
      </c>
      <c r="G5751" s="259" t="s">
        <v>49</v>
      </c>
      <c r="H5751" s="306">
        <v>0</v>
      </c>
      <c r="I5751" s="306">
        <v>0</v>
      </c>
      <c r="J5751" s="306">
        <v>0</v>
      </c>
      <c r="K5751" s="306">
        <v>0</v>
      </c>
      <c r="L5751" s="306">
        <v>0</v>
      </c>
      <c r="M5751" s="306">
        <v>0</v>
      </c>
      <c r="N5751" s="306">
        <v>0</v>
      </c>
      <c r="AE5751" s="322"/>
    </row>
    <row r="5752" spans="1:31">
      <c r="A5752" s="259" t="s">
        <v>44</v>
      </c>
      <c r="B5752" s="259" t="s">
        <v>22</v>
      </c>
      <c r="C5752" s="259" t="s">
        <v>62</v>
      </c>
      <c r="D5752" s="259" t="s">
        <v>78</v>
      </c>
      <c r="E5752" s="259" t="s">
        <v>78</v>
      </c>
      <c r="F5752" s="259" t="s">
        <v>206</v>
      </c>
      <c r="G5752" s="259" t="s">
        <v>49</v>
      </c>
      <c r="H5752" s="306">
        <v>800</v>
      </c>
      <c r="I5752" s="306">
        <v>800</v>
      </c>
      <c r="J5752" s="306">
        <v>800</v>
      </c>
      <c r="K5752" s="306">
        <v>800</v>
      </c>
      <c r="L5752" s="306">
        <v>800</v>
      </c>
      <c r="M5752" s="306">
        <v>800</v>
      </c>
      <c r="N5752" s="306">
        <v>800</v>
      </c>
      <c r="AE5752" s="322"/>
    </row>
    <row r="5753" spans="1:31">
      <c r="A5753" s="259" t="s">
        <v>44</v>
      </c>
      <c r="B5753" s="259" t="s">
        <v>22</v>
      </c>
      <c r="C5753" s="259" t="s">
        <v>63</v>
      </c>
      <c r="D5753" s="259" t="s">
        <v>79</v>
      </c>
      <c r="E5753" s="259" t="s">
        <v>79</v>
      </c>
      <c r="F5753" s="259" t="s">
        <v>206</v>
      </c>
      <c r="G5753" s="259" t="s">
        <v>49</v>
      </c>
      <c r="H5753" s="306">
        <v>594</v>
      </c>
      <c r="I5753" s="306">
        <v>594</v>
      </c>
      <c r="J5753" s="306">
        <v>594</v>
      </c>
      <c r="K5753" s="306">
        <v>594</v>
      </c>
      <c r="L5753" s="306">
        <v>594</v>
      </c>
      <c r="M5753" s="306">
        <v>594</v>
      </c>
      <c r="N5753" s="306">
        <v>594</v>
      </c>
      <c r="AE5753" s="322"/>
    </row>
    <row r="5754" spans="1:31">
      <c r="A5754" s="259" t="s">
        <v>44</v>
      </c>
      <c r="B5754" s="259" t="s">
        <v>22</v>
      </c>
      <c r="C5754" s="259" t="s">
        <v>60</v>
      </c>
      <c r="D5754" s="259" t="s">
        <v>76</v>
      </c>
      <c r="E5754" s="259" t="s">
        <v>207</v>
      </c>
      <c r="F5754" s="259" t="s">
        <v>206</v>
      </c>
      <c r="G5754" s="259" t="s">
        <v>49</v>
      </c>
      <c r="H5754" s="306">
        <v>0</v>
      </c>
      <c r="I5754" s="306">
        <v>0</v>
      </c>
      <c r="J5754" s="306">
        <v>0</v>
      </c>
      <c r="K5754" s="306">
        <v>0</v>
      </c>
      <c r="L5754" s="306">
        <v>0</v>
      </c>
      <c r="M5754" s="306">
        <v>733.73864200000003</v>
      </c>
      <c r="N5754" s="306">
        <v>733.73864200000003</v>
      </c>
      <c r="AE5754" s="322"/>
    </row>
    <row r="5755" spans="1:31">
      <c r="A5755" s="259" t="s">
        <v>44</v>
      </c>
      <c r="B5755" s="259" t="s">
        <v>22</v>
      </c>
      <c r="C5755" s="259" t="s">
        <v>63</v>
      </c>
      <c r="D5755" s="259" t="s">
        <v>79</v>
      </c>
      <c r="E5755" s="259" t="s">
        <v>208</v>
      </c>
      <c r="F5755" s="259" t="s">
        <v>206</v>
      </c>
      <c r="G5755" s="259" t="s">
        <v>49</v>
      </c>
      <c r="H5755" s="306">
        <v>0</v>
      </c>
      <c r="I5755" s="306">
        <v>0</v>
      </c>
      <c r="J5755" s="306">
        <v>0</v>
      </c>
      <c r="K5755" s="306">
        <v>0</v>
      </c>
      <c r="L5755" s="306">
        <v>0</v>
      </c>
      <c r="M5755" s="306">
        <v>440.24318499999998</v>
      </c>
      <c r="N5755" s="306">
        <v>440.24318499999998</v>
      </c>
      <c r="AE5755" s="322"/>
    </row>
    <row r="5756" spans="1:31">
      <c r="A5756" s="259" t="s">
        <v>44</v>
      </c>
      <c r="B5756" s="259" t="s">
        <v>22</v>
      </c>
      <c r="C5756" s="259" t="s">
        <v>65</v>
      </c>
      <c r="D5756" s="259" t="s">
        <v>209</v>
      </c>
      <c r="E5756" s="259" t="s">
        <v>80</v>
      </c>
      <c r="F5756" s="259" t="s">
        <v>206</v>
      </c>
      <c r="G5756" s="259" t="s">
        <v>49</v>
      </c>
      <c r="H5756" s="306">
        <v>0</v>
      </c>
      <c r="I5756" s="306">
        <v>0</v>
      </c>
      <c r="J5756" s="306">
        <v>0</v>
      </c>
      <c r="K5756" s="306">
        <v>0</v>
      </c>
      <c r="L5756" s="306">
        <v>0</v>
      </c>
      <c r="M5756" s="306">
        <v>0</v>
      </c>
      <c r="N5756" s="306">
        <v>0</v>
      </c>
      <c r="AE5756" s="322"/>
    </row>
    <row r="5757" spans="1:31">
      <c r="A5757" s="259" t="s">
        <v>44</v>
      </c>
      <c r="B5757" s="259" t="s">
        <v>22</v>
      </c>
      <c r="C5757" s="259" t="s">
        <v>65</v>
      </c>
      <c r="D5757" s="259" t="s">
        <v>209</v>
      </c>
      <c r="E5757" s="259" t="s">
        <v>81</v>
      </c>
      <c r="F5757" s="259" t="s">
        <v>206</v>
      </c>
      <c r="G5757" s="259" t="s">
        <v>49</v>
      </c>
      <c r="H5757" s="306">
        <v>0</v>
      </c>
      <c r="I5757" s="306">
        <v>0</v>
      </c>
      <c r="J5757" s="306">
        <v>0</v>
      </c>
      <c r="K5757" s="306">
        <v>0</v>
      </c>
      <c r="L5757" s="306">
        <v>0</v>
      </c>
      <c r="M5757" s="306">
        <v>0</v>
      </c>
      <c r="N5757" s="306">
        <v>0</v>
      </c>
      <c r="AE5757" s="322"/>
    </row>
    <row r="5758" spans="1:31">
      <c r="A5758" s="259" t="s">
        <v>44</v>
      </c>
      <c r="B5758" s="259" t="s">
        <v>22</v>
      </c>
      <c r="C5758" s="259" t="s">
        <v>82</v>
      </c>
      <c r="D5758" s="259" t="s">
        <v>82</v>
      </c>
      <c r="E5758" s="259" t="s">
        <v>82</v>
      </c>
      <c r="F5758" s="259" t="s">
        <v>206</v>
      </c>
      <c r="G5758" s="259" t="s">
        <v>49</v>
      </c>
      <c r="H5758" s="306">
        <v>0</v>
      </c>
      <c r="I5758" s="306">
        <v>0</v>
      </c>
      <c r="J5758" s="306">
        <v>0</v>
      </c>
      <c r="K5758" s="306">
        <v>0</v>
      </c>
      <c r="L5758" s="306">
        <v>0</v>
      </c>
      <c r="M5758" s="306">
        <v>0</v>
      </c>
      <c r="N5758" s="306">
        <v>0</v>
      </c>
      <c r="AE5758" s="322"/>
    </row>
    <row r="5759" spans="1:31">
      <c r="A5759" s="259" t="s">
        <v>44</v>
      </c>
      <c r="B5759" s="259" t="s">
        <v>22</v>
      </c>
      <c r="C5759" s="259" t="s">
        <v>83</v>
      </c>
      <c r="D5759" s="259" t="s">
        <v>83</v>
      </c>
      <c r="E5759" s="259" t="s">
        <v>83</v>
      </c>
      <c r="F5759" s="259" t="s">
        <v>206</v>
      </c>
      <c r="G5759" s="259" t="s">
        <v>49</v>
      </c>
      <c r="H5759" s="306">
        <v>0</v>
      </c>
      <c r="I5759" s="306">
        <v>0</v>
      </c>
      <c r="J5759" s="306">
        <v>0</v>
      </c>
      <c r="K5759" s="306">
        <v>0</v>
      </c>
      <c r="L5759" s="306">
        <v>0</v>
      </c>
      <c r="M5759" s="306">
        <v>0</v>
      </c>
      <c r="N5759" s="306">
        <v>0</v>
      </c>
      <c r="AE5759" s="322"/>
    </row>
    <row r="5760" spans="1:31">
      <c r="A5760" s="259" t="s">
        <v>44</v>
      </c>
      <c r="B5760" s="259" t="s">
        <v>22</v>
      </c>
      <c r="C5760" s="259" t="s">
        <v>84</v>
      </c>
      <c r="D5760" s="259" t="s">
        <v>84</v>
      </c>
      <c r="E5760" s="259" t="s">
        <v>84</v>
      </c>
      <c r="F5760" s="259" t="s">
        <v>206</v>
      </c>
      <c r="G5760" s="259" t="s">
        <v>49</v>
      </c>
      <c r="H5760" s="306">
        <v>0</v>
      </c>
      <c r="I5760" s="306">
        <v>0</v>
      </c>
      <c r="J5760" s="306">
        <v>0</v>
      </c>
      <c r="K5760" s="306">
        <v>0</v>
      </c>
      <c r="L5760" s="306">
        <v>0</v>
      </c>
      <c r="M5760" s="306">
        <v>0</v>
      </c>
      <c r="N5760" s="306">
        <v>0</v>
      </c>
      <c r="AE5760" s="322"/>
    </row>
    <row r="5761" spans="1:31">
      <c r="A5761" s="259" t="s">
        <v>44</v>
      </c>
      <c r="B5761" s="259" t="s">
        <v>22</v>
      </c>
      <c r="C5761" s="259" t="s">
        <v>85</v>
      </c>
      <c r="D5761" s="259" t="s">
        <v>85</v>
      </c>
      <c r="E5761" s="259" t="s">
        <v>85</v>
      </c>
      <c r="F5761" s="259" t="s">
        <v>206</v>
      </c>
      <c r="G5761" s="259" t="s">
        <v>49</v>
      </c>
      <c r="H5761" s="306">
        <v>0</v>
      </c>
      <c r="I5761" s="306">
        <v>1118.8</v>
      </c>
      <c r="J5761" s="306">
        <v>1118.8</v>
      </c>
      <c r="K5761" s="306">
        <v>1118.8</v>
      </c>
      <c r="L5761" s="306">
        <v>1118.8</v>
      </c>
      <c r="M5761" s="306">
        <v>1118.8</v>
      </c>
      <c r="N5761" s="306">
        <v>1118.8</v>
      </c>
      <c r="AE5761" s="322"/>
    </row>
    <row r="5762" spans="1:31">
      <c r="A5762" s="259" t="s">
        <v>44</v>
      </c>
      <c r="B5762" s="259" t="s">
        <v>22</v>
      </c>
      <c r="C5762" s="259" t="s">
        <v>87</v>
      </c>
      <c r="D5762" s="259" t="s">
        <v>87</v>
      </c>
      <c r="E5762" s="259" t="s">
        <v>87</v>
      </c>
      <c r="F5762" s="259" t="s">
        <v>206</v>
      </c>
      <c r="G5762" s="259" t="s">
        <v>49</v>
      </c>
      <c r="H5762" s="306">
        <v>0</v>
      </c>
      <c r="I5762" s="306">
        <v>67</v>
      </c>
      <c r="J5762" s="306">
        <v>67</v>
      </c>
      <c r="K5762" s="306">
        <v>67</v>
      </c>
      <c r="L5762" s="306">
        <v>67</v>
      </c>
      <c r="M5762" s="306">
        <v>67</v>
      </c>
      <c r="N5762" s="306">
        <v>67</v>
      </c>
      <c r="AE5762" s="322"/>
    </row>
    <row r="5763" spans="1:31">
      <c r="A5763" s="259" t="s">
        <v>44</v>
      </c>
      <c r="B5763" s="259" t="s">
        <v>22</v>
      </c>
      <c r="C5763" s="259" t="s">
        <v>88</v>
      </c>
      <c r="D5763" s="259" t="s">
        <v>88</v>
      </c>
      <c r="E5763" s="259" t="s">
        <v>88</v>
      </c>
      <c r="F5763" s="259" t="s">
        <v>206</v>
      </c>
      <c r="G5763" s="259" t="s">
        <v>49</v>
      </c>
      <c r="H5763" s="306">
        <v>0</v>
      </c>
      <c r="I5763" s="306">
        <v>0</v>
      </c>
      <c r="J5763" s="306">
        <v>0</v>
      </c>
      <c r="K5763" s="306">
        <v>0</v>
      </c>
      <c r="L5763" s="306">
        <v>0</v>
      </c>
      <c r="M5763" s="306">
        <v>0</v>
      </c>
      <c r="N5763" s="306">
        <v>0</v>
      </c>
      <c r="AE5763" s="322"/>
    </row>
    <row r="5764" spans="1:31">
      <c r="A5764" s="259" t="s">
        <v>44</v>
      </c>
      <c r="B5764" s="259" t="s">
        <v>23</v>
      </c>
      <c r="C5764" s="259" t="s">
        <v>48</v>
      </c>
      <c r="D5764" s="259" t="s">
        <v>48</v>
      </c>
      <c r="E5764" s="259" t="s">
        <v>48</v>
      </c>
      <c r="F5764" s="259" t="s">
        <v>206</v>
      </c>
      <c r="G5764" s="259" t="s">
        <v>49</v>
      </c>
      <c r="H5764" s="306">
        <v>518.85599999999999</v>
      </c>
      <c r="I5764" s="306">
        <v>0</v>
      </c>
      <c r="J5764" s="306">
        <v>0</v>
      </c>
      <c r="K5764" s="306">
        <v>0</v>
      </c>
      <c r="L5764" s="306">
        <v>0</v>
      </c>
      <c r="M5764" s="306">
        <v>0</v>
      </c>
      <c r="N5764" s="306">
        <v>0</v>
      </c>
      <c r="AE5764" s="322"/>
    </row>
    <row r="5765" spans="1:31">
      <c r="A5765" s="259" t="s">
        <v>44</v>
      </c>
      <c r="B5765" s="259" t="s">
        <v>23</v>
      </c>
      <c r="C5765" s="259" t="s">
        <v>53</v>
      </c>
      <c r="D5765" s="259" t="s">
        <v>53</v>
      </c>
      <c r="E5765" s="259" t="s">
        <v>53</v>
      </c>
      <c r="F5765" s="259" t="s">
        <v>206</v>
      </c>
      <c r="G5765" s="259" t="s">
        <v>49</v>
      </c>
      <c r="H5765" s="306">
        <v>0</v>
      </c>
      <c r="I5765" s="306">
        <v>0</v>
      </c>
      <c r="J5765" s="306">
        <v>0</v>
      </c>
      <c r="K5765" s="306">
        <v>0</v>
      </c>
      <c r="L5765" s="306">
        <v>0</v>
      </c>
      <c r="M5765" s="306">
        <v>0</v>
      </c>
      <c r="N5765" s="306">
        <v>0</v>
      </c>
      <c r="AE5765" s="322"/>
    </row>
    <row r="5766" spans="1:31">
      <c r="A5766" s="259" t="s">
        <v>44</v>
      </c>
      <c r="B5766" s="259" t="s">
        <v>23</v>
      </c>
      <c r="C5766" s="259" t="s">
        <v>54</v>
      </c>
      <c r="D5766" s="259" t="s">
        <v>54</v>
      </c>
      <c r="E5766" s="259" t="s">
        <v>54</v>
      </c>
      <c r="F5766" s="259" t="s">
        <v>206</v>
      </c>
      <c r="G5766" s="259" t="s">
        <v>49</v>
      </c>
      <c r="H5766" s="306">
        <v>1183.694</v>
      </c>
      <c r="I5766" s="306">
        <v>1183.694</v>
      </c>
      <c r="J5766" s="306">
        <v>1183.694</v>
      </c>
      <c r="K5766" s="306">
        <v>1183.694</v>
      </c>
      <c r="L5766" s="306">
        <v>1183.694</v>
      </c>
      <c r="M5766" s="306">
        <v>1183.694</v>
      </c>
      <c r="N5766" s="306">
        <v>1183.694</v>
      </c>
      <c r="AE5766" s="322"/>
    </row>
    <row r="5767" spans="1:31">
      <c r="A5767" s="259" t="s">
        <v>44</v>
      </c>
      <c r="B5767" s="259" t="s">
        <v>23</v>
      </c>
      <c r="C5767" s="259" t="s">
        <v>55</v>
      </c>
      <c r="D5767" s="259" t="s">
        <v>55</v>
      </c>
      <c r="E5767" s="259" t="s">
        <v>55</v>
      </c>
      <c r="F5767" s="259" t="s">
        <v>206</v>
      </c>
      <c r="G5767" s="259" t="s">
        <v>49</v>
      </c>
      <c r="H5767" s="306">
        <v>89.61</v>
      </c>
      <c r="I5767" s="306">
        <v>89.61</v>
      </c>
      <c r="J5767" s="306">
        <v>89.61</v>
      </c>
      <c r="K5767" s="306">
        <v>89.61</v>
      </c>
      <c r="L5767" s="306">
        <v>89.61</v>
      </c>
      <c r="M5767" s="306">
        <v>89.61</v>
      </c>
      <c r="N5767" s="306">
        <v>89.61</v>
      </c>
      <c r="AE5767" s="322"/>
    </row>
    <row r="5768" spans="1:31">
      <c r="A5768" s="259" t="s">
        <v>44</v>
      </c>
      <c r="B5768" s="259" t="s">
        <v>23</v>
      </c>
      <c r="C5768" s="259" t="s">
        <v>56</v>
      </c>
      <c r="D5768" s="259" t="s">
        <v>56</v>
      </c>
      <c r="E5768" s="259" t="s">
        <v>56</v>
      </c>
      <c r="F5768" s="259" t="s">
        <v>206</v>
      </c>
      <c r="G5768" s="259" t="s">
        <v>49</v>
      </c>
      <c r="H5768" s="306">
        <v>400.2</v>
      </c>
      <c r="I5768" s="306">
        <v>107.02023800000001</v>
      </c>
      <c r="J5768" s="306">
        <v>107.02023800000001</v>
      </c>
      <c r="K5768" s="306">
        <v>107.02023800000001</v>
      </c>
      <c r="L5768" s="306">
        <v>107.02023800000001</v>
      </c>
      <c r="M5768" s="306">
        <v>107.02023800000001</v>
      </c>
      <c r="N5768" s="306">
        <v>107.02023800000001</v>
      </c>
      <c r="AE5768" s="322"/>
    </row>
    <row r="5769" spans="1:31">
      <c r="A5769" s="259" t="s">
        <v>44</v>
      </c>
      <c r="B5769" s="259" t="s">
        <v>23</v>
      </c>
      <c r="C5769" s="259" t="s">
        <v>57</v>
      </c>
      <c r="D5769" s="259" t="s">
        <v>57</v>
      </c>
      <c r="E5769" s="259" t="s">
        <v>57</v>
      </c>
      <c r="F5769" s="259" t="s">
        <v>206</v>
      </c>
      <c r="G5769" s="259" t="s">
        <v>49</v>
      </c>
      <c r="H5769" s="306">
        <v>0</v>
      </c>
      <c r="I5769" s="306">
        <v>0</v>
      </c>
      <c r="J5769" s="306">
        <v>0</v>
      </c>
      <c r="K5769" s="306">
        <v>0</v>
      </c>
      <c r="L5769" s="306">
        <v>0</v>
      </c>
      <c r="M5769" s="306">
        <v>0</v>
      </c>
      <c r="N5769" s="306">
        <v>0</v>
      </c>
      <c r="AE5769" s="322"/>
    </row>
    <row r="5770" spans="1:31">
      <c r="A5770" s="259" t="s">
        <v>44</v>
      </c>
      <c r="B5770" s="259" t="s">
        <v>23</v>
      </c>
      <c r="C5770" s="259" t="s">
        <v>58</v>
      </c>
      <c r="D5770" s="259" t="s">
        <v>58</v>
      </c>
      <c r="E5770" s="259" t="s">
        <v>58</v>
      </c>
      <c r="F5770" s="259" t="s">
        <v>206</v>
      </c>
      <c r="G5770" s="259" t="s">
        <v>49</v>
      </c>
      <c r="H5770" s="306">
        <v>1246</v>
      </c>
      <c r="I5770" s="306">
        <v>1246</v>
      </c>
      <c r="J5770" s="306">
        <v>1246</v>
      </c>
      <c r="K5770" s="306">
        <v>1246</v>
      </c>
      <c r="L5770" s="306">
        <v>1246</v>
      </c>
      <c r="M5770" s="306">
        <v>1246</v>
      </c>
      <c r="N5770" s="306">
        <v>1246</v>
      </c>
      <c r="AE5770" s="322"/>
    </row>
    <row r="5771" spans="1:31">
      <c r="A5771" s="259" t="s">
        <v>44</v>
      </c>
      <c r="B5771" s="259" t="s">
        <v>23</v>
      </c>
      <c r="C5771" s="259" t="s">
        <v>59</v>
      </c>
      <c r="D5771" s="259" t="s">
        <v>59</v>
      </c>
      <c r="E5771" s="259" t="s">
        <v>59</v>
      </c>
      <c r="F5771" s="259" t="s">
        <v>206</v>
      </c>
      <c r="G5771" s="259" t="s">
        <v>49</v>
      </c>
      <c r="H5771" s="306">
        <v>509.08800000000002</v>
      </c>
      <c r="I5771" s="306">
        <v>509.08800000000002</v>
      </c>
      <c r="J5771" s="306">
        <v>509.08800000000002</v>
      </c>
      <c r="K5771" s="306">
        <v>509.08800000000002</v>
      </c>
      <c r="L5771" s="306">
        <v>509.08800000000002</v>
      </c>
      <c r="M5771" s="306">
        <v>509.08800000000002</v>
      </c>
      <c r="N5771" s="306">
        <v>509.08800000000002</v>
      </c>
      <c r="AE5771" s="322"/>
    </row>
    <row r="5772" spans="1:31">
      <c r="A5772" s="259" t="s">
        <v>44</v>
      </c>
      <c r="B5772" s="259" t="s">
        <v>23</v>
      </c>
      <c r="C5772" s="259" t="s">
        <v>60</v>
      </c>
      <c r="D5772" s="259" t="s">
        <v>60</v>
      </c>
      <c r="E5772" s="259" t="s">
        <v>60</v>
      </c>
      <c r="F5772" s="259" t="s">
        <v>206</v>
      </c>
      <c r="G5772" s="259" t="s">
        <v>49</v>
      </c>
      <c r="H5772" s="306">
        <v>107.7</v>
      </c>
      <c r="I5772" s="306">
        <v>107.7</v>
      </c>
      <c r="J5772" s="306">
        <v>107.7</v>
      </c>
      <c r="K5772" s="306">
        <v>107.7</v>
      </c>
      <c r="L5772" s="306">
        <v>107.7</v>
      </c>
      <c r="M5772" s="306">
        <v>107.7</v>
      </c>
      <c r="N5772" s="306">
        <v>107.7</v>
      </c>
      <c r="AE5772" s="322"/>
    </row>
    <row r="5773" spans="1:31">
      <c r="A5773" s="259" t="s">
        <v>44</v>
      </c>
      <c r="B5773" s="259" t="s">
        <v>23</v>
      </c>
      <c r="C5773" s="259" t="s">
        <v>61</v>
      </c>
      <c r="D5773" s="259" t="s">
        <v>61</v>
      </c>
      <c r="E5773" s="259" t="s">
        <v>61</v>
      </c>
      <c r="F5773" s="259" t="s">
        <v>206</v>
      </c>
      <c r="G5773" s="259" t="s">
        <v>49</v>
      </c>
      <c r="H5773" s="306">
        <v>212.4</v>
      </c>
      <c r="I5773" s="306">
        <v>212.4</v>
      </c>
      <c r="J5773" s="306">
        <v>212.4</v>
      </c>
      <c r="K5773" s="306">
        <v>212.4</v>
      </c>
      <c r="L5773" s="306">
        <v>212.4</v>
      </c>
      <c r="M5773" s="306">
        <v>212.4</v>
      </c>
      <c r="N5773" s="306">
        <v>212.4</v>
      </c>
      <c r="AE5773" s="322"/>
    </row>
    <row r="5774" spans="1:31">
      <c r="A5774" s="259" t="s">
        <v>44</v>
      </c>
      <c r="B5774" s="259" t="s">
        <v>23</v>
      </c>
      <c r="C5774" s="259" t="s">
        <v>63</v>
      </c>
      <c r="D5774" s="259" t="s">
        <v>63</v>
      </c>
      <c r="E5774" s="259" t="s">
        <v>63</v>
      </c>
      <c r="F5774" s="259" t="s">
        <v>206</v>
      </c>
      <c r="G5774" s="259" t="s">
        <v>49</v>
      </c>
      <c r="H5774" s="306">
        <v>0</v>
      </c>
      <c r="I5774" s="306">
        <v>0</v>
      </c>
      <c r="J5774" s="306">
        <v>0</v>
      </c>
      <c r="K5774" s="306">
        <v>0</v>
      </c>
      <c r="L5774" s="306">
        <v>0</v>
      </c>
      <c r="M5774" s="306">
        <v>0</v>
      </c>
      <c r="N5774" s="306">
        <v>0</v>
      </c>
      <c r="AE5774" s="322"/>
    </row>
    <row r="5775" spans="1:31">
      <c r="A5775" s="259" t="s">
        <v>44</v>
      </c>
      <c r="B5775" s="259" t="s">
        <v>23</v>
      </c>
      <c r="C5775" s="259" t="s">
        <v>64</v>
      </c>
      <c r="D5775" s="259" t="s">
        <v>64</v>
      </c>
      <c r="E5775" s="259" t="s">
        <v>64</v>
      </c>
      <c r="F5775" s="259" t="s">
        <v>206</v>
      </c>
      <c r="G5775" s="259" t="s">
        <v>49</v>
      </c>
      <c r="H5775" s="306">
        <v>310.642</v>
      </c>
      <c r="I5775" s="306">
        <v>26.991</v>
      </c>
      <c r="J5775" s="306">
        <v>26.991</v>
      </c>
      <c r="K5775" s="306">
        <v>26.991</v>
      </c>
      <c r="L5775" s="306">
        <v>26.991</v>
      </c>
      <c r="M5775" s="306">
        <v>26.991</v>
      </c>
      <c r="N5775" s="306">
        <v>26.991</v>
      </c>
      <c r="AE5775" s="322"/>
    </row>
    <row r="5776" spans="1:31">
      <c r="A5776" s="259" t="s">
        <v>44</v>
      </c>
      <c r="B5776" s="259" t="s">
        <v>23</v>
      </c>
      <c r="C5776" s="259" t="s">
        <v>54</v>
      </c>
      <c r="D5776" s="259" t="s">
        <v>72</v>
      </c>
      <c r="E5776" s="259" t="s">
        <v>72</v>
      </c>
      <c r="F5776" s="259" t="s">
        <v>206</v>
      </c>
      <c r="G5776" s="259" t="s">
        <v>49</v>
      </c>
      <c r="H5776" s="306">
        <v>0</v>
      </c>
      <c r="I5776" s="306">
        <v>0</v>
      </c>
      <c r="J5776" s="306">
        <v>0</v>
      </c>
      <c r="K5776" s="306">
        <v>0</v>
      </c>
      <c r="L5776" s="306">
        <v>0</v>
      </c>
      <c r="M5776" s="306">
        <v>0</v>
      </c>
      <c r="N5776" s="306">
        <v>0</v>
      </c>
      <c r="AE5776" s="322"/>
    </row>
    <row r="5777" spans="1:31">
      <c r="A5777" s="259" t="s">
        <v>44</v>
      </c>
      <c r="B5777" s="259" t="s">
        <v>23</v>
      </c>
      <c r="C5777" s="259" t="s">
        <v>55</v>
      </c>
      <c r="D5777" s="259" t="s">
        <v>73</v>
      </c>
      <c r="E5777" s="259" t="s">
        <v>73</v>
      </c>
      <c r="F5777" s="259" t="s">
        <v>206</v>
      </c>
      <c r="G5777" s="259" t="s">
        <v>49</v>
      </c>
      <c r="H5777" s="306">
        <v>0</v>
      </c>
      <c r="I5777" s="306">
        <v>0</v>
      </c>
      <c r="J5777" s="306">
        <v>0</v>
      </c>
      <c r="K5777" s="306">
        <v>0</v>
      </c>
      <c r="L5777" s="306">
        <v>0</v>
      </c>
      <c r="M5777" s="306">
        <v>0</v>
      </c>
      <c r="N5777" s="306">
        <v>0</v>
      </c>
      <c r="AE5777" s="322"/>
    </row>
    <row r="5778" spans="1:31">
      <c r="A5778" s="259" t="s">
        <v>44</v>
      </c>
      <c r="B5778" s="259" t="s">
        <v>23</v>
      </c>
      <c r="C5778" s="259" t="s">
        <v>57</v>
      </c>
      <c r="D5778" s="259" t="s">
        <v>74</v>
      </c>
      <c r="E5778" s="259" t="s">
        <v>74</v>
      </c>
      <c r="F5778" s="259" t="s">
        <v>206</v>
      </c>
      <c r="G5778" s="259" t="s">
        <v>49</v>
      </c>
      <c r="H5778" s="306">
        <v>0</v>
      </c>
      <c r="I5778" s="306">
        <v>0</v>
      </c>
      <c r="J5778" s="306">
        <v>0</v>
      </c>
      <c r="K5778" s="306">
        <v>0</v>
      </c>
      <c r="L5778" s="306">
        <v>0</v>
      </c>
      <c r="M5778" s="306">
        <v>0</v>
      </c>
      <c r="N5778" s="306">
        <v>0</v>
      </c>
      <c r="AE5778" s="322"/>
    </row>
    <row r="5779" spans="1:31">
      <c r="A5779" s="259" t="s">
        <v>44</v>
      </c>
      <c r="B5779" s="259" t="s">
        <v>23</v>
      </c>
      <c r="C5779" s="259" t="s">
        <v>64</v>
      </c>
      <c r="D5779" s="259" t="s">
        <v>75</v>
      </c>
      <c r="E5779" s="259" t="s">
        <v>75</v>
      </c>
      <c r="F5779" s="259" t="s">
        <v>206</v>
      </c>
      <c r="G5779" s="259" t="s">
        <v>49</v>
      </c>
      <c r="H5779" s="306">
        <v>0</v>
      </c>
      <c r="I5779" s="306">
        <v>0</v>
      </c>
      <c r="J5779" s="306">
        <v>0</v>
      </c>
      <c r="K5779" s="306">
        <v>0</v>
      </c>
      <c r="L5779" s="306">
        <v>0</v>
      </c>
      <c r="M5779" s="306">
        <v>0</v>
      </c>
      <c r="N5779" s="306">
        <v>0</v>
      </c>
      <c r="AE5779" s="322"/>
    </row>
    <row r="5780" spans="1:31">
      <c r="A5780" s="259" t="s">
        <v>44</v>
      </c>
      <c r="B5780" s="259" t="s">
        <v>23</v>
      </c>
      <c r="C5780" s="259" t="s">
        <v>60</v>
      </c>
      <c r="D5780" s="259" t="s">
        <v>76</v>
      </c>
      <c r="E5780" s="259" t="s">
        <v>76</v>
      </c>
      <c r="F5780" s="259" t="s">
        <v>206</v>
      </c>
      <c r="G5780" s="259" t="s">
        <v>49</v>
      </c>
      <c r="H5780" s="306">
        <v>0</v>
      </c>
      <c r="I5780" s="306">
        <v>0</v>
      </c>
      <c r="J5780" s="306">
        <v>0</v>
      </c>
      <c r="K5780" s="306">
        <v>0</v>
      </c>
      <c r="L5780" s="306">
        <v>0</v>
      </c>
      <c r="M5780" s="306">
        <v>0</v>
      </c>
      <c r="N5780" s="306">
        <v>0</v>
      </c>
      <c r="AE5780" s="322"/>
    </row>
    <row r="5781" spans="1:31">
      <c r="A5781" s="259" t="s">
        <v>44</v>
      </c>
      <c r="B5781" s="259" t="s">
        <v>23</v>
      </c>
      <c r="C5781" s="259" t="s">
        <v>61</v>
      </c>
      <c r="D5781" s="259" t="s">
        <v>77</v>
      </c>
      <c r="E5781" s="259" t="s">
        <v>77</v>
      </c>
      <c r="F5781" s="259" t="s">
        <v>206</v>
      </c>
      <c r="G5781" s="259" t="s">
        <v>49</v>
      </c>
      <c r="H5781" s="306">
        <v>0</v>
      </c>
      <c r="I5781" s="306">
        <v>0</v>
      </c>
      <c r="J5781" s="306">
        <v>0</v>
      </c>
      <c r="K5781" s="306">
        <v>0</v>
      </c>
      <c r="L5781" s="306">
        <v>0</v>
      </c>
      <c r="M5781" s="306">
        <v>0</v>
      </c>
      <c r="N5781" s="306">
        <v>0</v>
      </c>
      <c r="AE5781" s="322"/>
    </row>
    <row r="5782" spans="1:31">
      <c r="A5782" s="259" t="s">
        <v>44</v>
      </c>
      <c r="B5782" s="259" t="s">
        <v>23</v>
      </c>
      <c r="C5782" s="259" t="s">
        <v>62</v>
      </c>
      <c r="D5782" s="259" t="s">
        <v>78</v>
      </c>
      <c r="E5782" s="259" t="s">
        <v>78</v>
      </c>
      <c r="F5782" s="259" t="s">
        <v>206</v>
      </c>
      <c r="G5782" s="259" t="s">
        <v>49</v>
      </c>
      <c r="H5782" s="306">
        <v>0</v>
      </c>
      <c r="I5782" s="306">
        <v>0</v>
      </c>
      <c r="J5782" s="306">
        <v>0</v>
      </c>
      <c r="K5782" s="306">
        <v>0</v>
      </c>
      <c r="L5782" s="306">
        <v>0</v>
      </c>
      <c r="M5782" s="306">
        <v>0</v>
      </c>
      <c r="N5782" s="306">
        <v>0</v>
      </c>
      <c r="AE5782" s="322"/>
    </row>
    <row r="5783" spans="1:31">
      <c r="A5783" s="259" t="s">
        <v>44</v>
      </c>
      <c r="B5783" s="259" t="s">
        <v>23</v>
      </c>
      <c r="C5783" s="259" t="s">
        <v>63</v>
      </c>
      <c r="D5783" s="259" t="s">
        <v>79</v>
      </c>
      <c r="E5783" s="259" t="s">
        <v>79</v>
      </c>
      <c r="F5783" s="259" t="s">
        <v>206</v>
      </c>
      <c r="G5783" s="259" t="s">
        <v>49</v>
      </c>
      <c r="H5783" s="306">
        <v>0</v>
      </c>
      <c r="I5783" s="306">
        <v>0</v>
      </c>
      <c r="J5783" s="306">
        <v>0</v>
      </c>
      <c r="K5783" s="306">
        <v>0</v>
      </c>
      <c r="L5783" s="306">
        <v>0</v>
      </c>
      <c r="M5783" s="306">
        <v>0</v>
      </c>
      <c r="N5783" s="306">
        <v>0</v>
      </c>
      <c r="AE5783" s="322"/>
    </row>
    <row r="5784" spans="1:31">
      <c r="A5784" s="259" t="s">
        <v>44</v>
      </c>
      <c r="B5784" s="259" t="s">
        <v>23</v>
      </c>
      <c r="C5784" s="259" t="s">
        <v>60</v>
      </c>
      <c r="D5784" s="259" t="s">
        <v>76</v>
      </c>
      <c r="E5784" s="259" t="s">
        <v>207</v>
      </c>
      <c r="F5784" s="259" t="s">
        <v>206</v>
      </c>
      <c r="G5784" s="259" t="s">
        <v>49</v>
      </c>
      <c r="H5784" s="306">
        <v>0</v>
      </c>
      <c r="I5784" s="306">
        <v>0</v>
      </c>
      <c r="J5784" s="306">
        <v>0</v>
      </c>
      <c r="K5784" s="306">
        <v>0</v>
      </c>
      <c r="L5784" s="306">
        <v>0</v>
      </c>
      <c r="M5784" s="306">
        <v>0</v>
      </c>
      <c r="N5784" s="306">
        <v>0</v>
      </c>
      <c r="AE5784" s="322"/>
    </row>
    <row r="5785" spans="1:31">
      <c r="A5785" s="259" t="s">
        <v>44</v>
      </c>
      <c r="B5785" s="259" t="s">
        <v>23</v>
      </c>
      <c r="C5785" s="259" t="s">
        <v>63</v>
      </c>
      <c r="D5785" s="259" t="s">
        <v>79</v>
      </c>
      <c r="E5785" s="259" t="s">
        <v>208</v>
      </c>
      <c r="F5785" s="259" t="s">
        <v>206</v>
      </c>
      <c r="G5785" s="259" t="s">
        <v>49</v>
      </c>
      <c r="H5785" s="306">
        <v>0</v>
      </c>
      <c r="I5785" s="306">
        <v>0</v>
      </c>
      <c r="J5785" s="306">
        <v>0</v>
      </c>
      <c r="K5785" s="306">
        <v>0</v>
      </c>
      <c r="L5785" s="306">
        <v>0</v>
      </c>
      <c r="M5785" s="306">
        <v>0</v>
      </c>
      <c r="N5785" s="306">
        <v>0</v>
      </c>
      <c r="AE5785" s="322"/>
    </row>
    <row r="5786" spans="1:31">
      <c r="A5786" s="259" t="s">
        <v>44</v>
      </c>
      <c r="B5786" s="259" t="s">
        <v>23</v>
      </c>
      <c r="C5786" s="259" t="s">
        <v>65</v>
      </c>
      <c r="D5786" s="259" t="s">
        <v>209</v>
      </c>
      <c r="E5786" s="259" t="s">
        <v>80</v>
      </c>
      <c r="F5786" s="259" t="s">
        <v>206</v>
      </c>
      <c r="G5786" s="259" t="s">
        <v>49</v>
      </c>
      <c r="H5786" s="306">
        <v>0</v>
      </c>
      <c r="I5786" s="306">
        <v>0</v>
      </c>
      <c r="J5786" s="306">
        <v>0</v>
      </c>
      <c r="K5786" s="306">
        <v>0</v>
      </c>
      <c r="L5786" s="306">
        <v>0</v>
      </c>
      <c r="M5786" s="306">
        <v>0</v>
      </c>
      <c r="N5786" s="306">
        <v>0</v>
      </c>
      <c r="AE5786" s="322"/>
    </row>
    <row r="5787" spans="1:31">
      <c r="A5787" s="259" t="s">
        <v>44</v>
      </c>
      <c r="B5787" s="259" t="s">
        <v>23</v>
      </c>
      <c r="C5787" s="259" t="s">
        <v>65</v>
      </c>
      <c r="D5787" s="259" t="s">
        <v>209</v>
      </c>
      <c r="E5787" s="259" t="s">
        <v>81</v>
      </c>
      <c r="F5787" s="259" t="s">
        <v>206</v>
      </c>
      <c r="G5787" s="259" t="s">
        <v>49</v>
      </c>
      <c r="H5787" s="306">
        <v>0</v>
      </c>
      <c r="I5787" s="306">
        <v>0</v>
      </c>
      <c r="J5787" s="306">
        <v>0</v>
      </c>
      <c r="K5787" s="306">
        <v>0</v>
      </c>
      <c r="L5787" s="306">
        <v>0</v>
      </c>
      <c r="M5787" s="306">
        <v>0</v>
      </c>
      <c r="N5787" s="306">
        <v>0</v>
      </c>
      <c r="AE5787" s="322"/>
    </row>
    <row r="5788" spans="1:31">
      <c r="A5788" s="259" t="s">
        <v>44</v>
      </c>
      <c r="B5788" s="259" t="s">
        <v>23</v>
      </c>
      <c r="C5788" s="259" t="s">
        <v>82</v>
      </c>
      <c r="D5788" s="259" t="s">
        <v>82</v>
      </c>
      <c r="E5788" s="259" t="s">
        <v>82</v>
      </c>
      <c r="F5788" s="259" t="s">
        <v>206</v>
      </c>
      <c r="G5788" s="259" t="s">
        <v>49</v>
      </c>
      <c r="H5788" s="306">
        <v>0</v>
      </c>
      <c r="I5788" s="306">
        <v>518.85599999999999</v>
      </c>
      <c r="J5788" s="306">
        <v>518.85599999999999</v>
      </c>
      <c r="K5788" s="306">
        <v>518.85599999999999</v>
      </c>
      <c r="L5788" s="306">
        <v>518.85599999999999</v>
      </c>
      <c r="M5788" s="306">
        <v>518.85599999999999</v>
      </c>
      <c r="N5788" s="306">
        <v>518.85599999999999</v>
      </c>
      <c r="AE5788" s="322"/>
    </row>
    <row r="5789" spans="1:31">
      <c r="A5789" s="259" t="s">
        <v>44</v>
      </c>
      <c r="B5789" s="259" t="s">
        <v>23</v>
      </c>
      <c r="C5789" s="259" t="s">
        <v>83</v>
      </c>
      <c r="D5789" s="259" t="s">
        <v>83</v>
      </c>
      <c r="E5789" s="259" t="s">
        <v>83</v>
      </c>
      <c r="F5789" s="259" t="s">
        <v>206</v>
      </c>
      <c r="G5789" s="259" t="s">
        <v>49</v>
      </c>
      <c r="H5789" s="306">
        <v>0</v>
      </c>
      <c r="I5789" s="306">
        <v>0</v>
      </c>
      <c r="J5789" s="306">
        <v>0</v>
      </c>
      <c r="K5789" s="306">
        <v>0</v>
      </c>
      <c r="L5789" s="306">
        <v>0</v>
      </c>
      <c r="M5789" s="306">
        <v>0</v>
      </c>
      <c r="N5789" s="306">
        <v>0</v>
      </c>
      <c r="AE5789" s="322"/>
    </row>
    <row r="5790" spans="1:31">
      <c r="A5790" s="259" t="s">
        <v>44</v>
      </c>
      <c r="B5790" s="259" t="s">
        <v>23</v>
      </c>
      <c r="C5790" s="259" t="s">
        <v>84</v>
      </c>
      <c r="D5790" s="259" t="s">
        <v>84</v>
      </c>
      <c r="E5790" s="259" t="s">
        <v>84</v>
      </c>
      <c r="F5790" s="259" t="s">
        <v>206</v>
      </c>
      <c r="G5790" s="259" t="s">
        <v>49</v>
      </c>
      <c r="H5790" s="306">
        <v>0</v>
      </c>
      <c r="I5790" s="306">
        <v>0</v>
      </c>
      <c r="J5790" s="306">
        <v>0</v>
      </c>
      <c r="K5790" s="306">
        <v>0</v>
      </c>
      <c r="L5790" s="306">
        <v>0</v>
      </c>
      <c r="M5790" s="306">
        <v>0</v>
      </c>
      <c r="N5790" s="306">
        <v>0</v>
      </c>
      <c r="AE5790" s="322"/>
    </row>
    <row r="5791" spans="1:31">
      <c r="A5791" s="259" t="s">
        <v>44</v>
      </c>
      <c r="B5791" s="259" t="s">
        <v>23</v>
      </c>
      <c r="C5791" s="259" t="s">
        <v>85</v>
      </c>
      <c r="D5791" s="259" t="s">
        <v>85</v>
      </c>
      <c r="E5791" s="259" t="s">
        <v>85</v>
      </c>
      <c r="F5791" s="259" t="s">
        <v>206</v>
      </c>
      <c r="G5791" s="259" t="s">
        <v>49</v>
      </c>
      <c r="H5791" s="306">
        <v>0</v>
      </c>
      <c r="I5791" s="306">
        <v>293.17976199999998</v>
      </c>
      <c r="J5791" s="306">
        <v>293.17976199999998</v>
      </c>
      <c r="K5791" s="306">
        <v>293.17976199999998</v>
      </c>
      <c r="L5791" s="306">
        <v>293.17976199999998</v>
      </c>
      <c r="M5791" s="306">
        <v>293.17976199999998</v>
      </c>
      <c r="N5791" s="306">
        <v>293.17976199999998</v>
      </c>
      <c r="AE5791" s="322"/>
    </row>
    <row r="5792" spans="1:31">
      <c r="A5792" s="259" t="s">
        <v>44</v>
      </c>
      <c r="B5792" s="259" t="s">
        <v>23</v>
      </c>
      <c r="C5792" s="259" t="s">
        <v>87</v>
      </c>
      <c r="D5792" s="259" t="s">
        <v>87</v>
      </c>
      <c r="E5792" s="259" t="s">
        <v>87</v>
      </c>
      <c r="F5792" s="259" t="s">
        <v>206</v>
      </c>
      <c r="G5792" s="259" t="s">
        <v>49</v>
      </c>
      <c r="H5792" s="306">
        <v>0</v>
      </c>
      <c r="I5792" s="306">
        <v>283.65100000000001</v>
      </c>
      <c r="J5792" s="306">
        <v>283.65100000000001</v>
      </c>
      <c r="K5792" s="306">
        <v>283.65100000000001</v>
      </c>
      <c r="L5792" s="306">
        <v>283.65100000000001</v>
      </c>
      <c r="M5792" s="306">
        <v>283.65100000000001</v>
      </c>
      <c r="N5792" s="306">
        <v>283.65100000000001</v>
      </c>
      <c r="AE5792" s="322"/>
    </row>
    <row r="5793" spans="1:31">
      <c r="A5793" s="259" t="s">
        <v>44</v>
      </c>
      <c r="B5793" s="259" t="s">
        <v>23</v>
      </c>
      <c r="C5793" s="259" t="s">
        <v>88</v>
      </c>
      <c r="D5793" s="259" t="s">
        <v>88</v>
      </c>
      <c r="E5793" s="259" t="s">
        <v>88</v>
      </c>
      <c r="F5793" s="259" t="s">
        <v>206</v>
      </c>
      <c r="G5793" s="259" t="s">
        <v>49</v>
      </c>
      <c r="H5793" s="306">
        <v>0</v>
      </c>
      <c r="I5793" s="306">
        <v>0</v>
      </c>
      <c r="J5793" s="306">
        <v>0</v>
      </c>
      <c r="K5793" s="306">
        <v>0</v>
      </c>
      <c r="L5793" s="306">
        <v>0</v>
      </c>
      <c r="M5793" s="306">
        <v>0</v>
      </c>
      <c r="N5793" s="306">
        <v>0</v>
      </c>
      <c r="AE5793" s="322"/>
    </row>
    <row r="5794" spans="1:31">
      <c r="A5794" s="259" t="s">
        <v>44</v>
      </c>
      <c r="B5794" s="259" t="s">
        <v>24</v>
      </c>
      <c r="C5794" s="259" t="s">
        <v>48</v>
      </c>
      <c r="D5794" s="259" t="s">
        <v>48</v>
      </c>
      <c r="E5794" s="259" t="s">
        <v>48</v>
      </c>
      <c r="F5794" s="259" t="s">
        <v>206</v>
      </c>
      <c r="G5794" s="259" t="s">
        <v>49</v>
      </c>
      <c r="H5794" s="306">
        <v>0</v>
      </c>
      <c r="I5794" s="306">
        <v>0</v>
      </c>
      <c r="J5794" s="306">
        <v>0</v>
      </c>
      <c r="K5794" s="306">
        <v>0</v>
      </c>
      <c r="L5794" s="306">
        <v>0</v>
      </c>
      <c r="M5794" s="306">
        <v>0</v>
      </c>
      <c r="N5794" s="306">
        <v>0</v>
      </c>
      <c r="AE5794" s="322"/>
    </row>
    <row r="5795" spans="1:31">
      <c r="A5795" s="259" t="s">
        <v>44</v>
      </c>
      <c r="B5795" s="259" t="s">
        <v>24</v>
      </c>
      <c r="C5795" s="259" t="s">
        <v>53</v>
      </c>
      <c r="D5795" s="259" t="s">
        <v>53</v>
      </c>
      <c r="E5795" s="259" t="s">
        <v>53</v>
      </c>
      <c r="F5795" s="259" t="s">
        <v>206</v>
      </c>
      <c r="G5795" s="259" t="s">
        <v>49</v>
      </c>
      <c r="H5795" s="306">
        <v>0</v>
      </c>
      <c r="I5795" s="306">
        <v>0</v>
      </c>
      <c r="J5795" s="306">
        <v>0</v>
      </c>
      <c r="K5795" s="306">
        <v>0</v>
      </c>
      <c r="L5795" s="306">
        <v>0</v>
      </c>
      <c r="M5795" s="306">
        <v>0</v>
      </c>
      <c r="N5795" s="306">
        <v>0</v>
      </c>
      <c r="AE5795" s="322"/>
    </row>
    <row r="5796" spans="1:31">
      <c r="A5796" s="259" t="s">
        <v>44</v>
      </c>
      <c r="B5796" s="259" t="s">
        <v>24</v>
      </c>
      <c r="C5796" s="259" t="s">
        <v>54</v>
      </c>
      <c r="D5796" s="259" t="s">
        <v>54</v>
      </c>
      <c r="E5796" s="259" t="s">
        <v>54</v>
      </c>
      <c r="F5796" s="259" t="s">
        <v>206</v>
      </c>
      <c r="G5796" s="259" t="s">
        <v>49</v>
      </c>
      <c r="H5796" s="306">
        <v>7360.7790000000005</v>
      </c>
      <c r="I5796" s="306">
        <v>7360.7790000000005</v>
      </c>
      <c r="J5796" s="306">
        <v>7360.7790000000005</v>
      </c>
      <c r="K5796" s="306">
        <v>7360.7790000000005</v>
      </c>
      <c r="L5796" s="306">
        <v>7360.7790000000005</v>
      </c>
      <c r="M5796" s="306">
        <v>7360.7790000000005</v>
      </c>
      <c r="N5796" s="306">
        <v>7360.7790000000005</v>
      </c>
      <c r="AE5796" s="322"/>
    </row>
    <row r="5797" spans="1:31">
      <c r="A5797" s="259" t="s">
        <v>44</v>
      </c>
      <c r="B5797" s="259" t="s">
        <v>24</v>
      </c>
      <c r="C5797" s="259" t="s">
        <v>55</v>
      </c>
      <c r="D5797" s="259" t="s">
        <v>55</v>
      </c>
      <c r="E5797" s="259" t="s">
        <v>55</v>
      </c>
      <c r="F5797" s="259" t="s">
        <v>206</v>
      </c>
      <c r="G5797" s="259" t="s">
        <v>49</v>
      </c>
      <c r="H5797" s="306">
        <v>1953.08</v>
      </c>
      <c r="I5797" s="306">
        <v>1953.08</v>
      </c>
      <c r="J5797" s="306">
        <v>1953.08</v>
      </c>
      <c r="K5797" s="306">
        <v>1953.08</v>
      </c>
      <c r="L5797" s="306">
        <v>1953.08</v>
      </c>
      <c r="M5797" s="306">
        <v>1953.08</v>
      </c>
      <c r="N5797" s="306">
        <v>1953.08</v>
      </c>
      <c r="AE5797" s="322"/>
    </row>
    <row r="5798" spans="1:31">
      <c r="A5798" s="259" t="s">
        <v>44</v>
      </c>
      <c r="B5798" s="259" t="s">
        <v>24</v>
      </c>
      <c r="C5798" s="259" t="s">
        <v>56</v>
      </c>
      <c r="D5798" s="259" t="s">
        <v>56</v>
      </c>
      <c r="E5798" s="259" t="s">
        <v>56</v>
      </c>
      <c r="F5798" s="259" t="s">
        <v>206</v>
      </c>
      <c r="G5798" s="259" t="s">
        <v>49</v>
      </c>
      <c r="H5798" s="306">
        <v>0.6</v>
      </c>
      <c r="I5798" s="306">
        <v>0.6</v>
      </c>
      <c r="J5798" s="306">
        <v>0.6</v>
      </c>
      <c r="K5798" s="306">
        <v>0.6</v>
      </c>
      <c r="L5798" s="306">
        <v>0.6</v>
      </c>
      <c r="M5798" s="306">
        <v>0.6</v>
      </c>
      <c r="N5798" s="306">
        <v>0.6</v>
      </c>
      <c r="AE5798" s="322"/>
    </row>
    <row r="5799" spans="1:31">
      <c r="A5799" s="259" t="s">
        <v>44</v>
      </c>
      <c r="B5799" s="259" t="s">
        <v>24</v>
      </c>
      <c r="C5799" s="259" t="s">
        <v>57</v>
      </c>
      <c r="D5799" s="259" t="s">
        <v>57</v>
      </c>
      <c r="E5799" s="259" t="s">
        <v>57</v>
      </c>
      <c r="F5799" s="259" t="s">
        <v>206</v>
      </c>
      <c r="G5799" s="259" t="s">
        <v>49</v>
      </c>
      <c r="H5799" s="306">
        <v>0</v>
      </c>
      <c r="I5799" s="306">
        <v>0</v>
      </c>
      <c r="J5799" s="306">
        <v>0</v>
      </c>
      <c r="K5799" s="306">
        <v>0</v>
      </c>
      <c r="L5799" s="306">
        <v>0</v>
      </c>
      <c r="M5799" s="306">
        <v>0</v>
      </c>
      <c r="N5799" s="306">
        <v>0</v>
      </c>
      <c r="AE5799" s="322"/>
    </row>
    <row r="5800" spans="1:31">
      <c r="A5800" s="259" t="s">
        <v>44</v>
      </c>
      <c r="B5800" s="259" t="s">
        <v>24</v>
      </c>
      <c r="C5800" s="259" t="s">
        <v>58</v>
      </c>
      <c r="D5800" s="259" t="s">
        <v>58</v>
      </c>
      <c r="E5800" s="259" t="s">
        <v>58</v>
      </c>
      <c r="F5800" s="259" t="s">
        <v>206</v>
      </c>
      <c r="G5800" s="259" t="s">
        <v>49</v>
      </c>
      <c r="H5800" s="306">
        <v>3500</v>
      </c>
      <c r="I5800" s="306">
        <v>3500</v>
      </c>
      <c r="J5800" s="306">
        <v>3500</v>
      </c>
      <c r="K5800" s="306">
        <v>3500</v>
      </c>
      <c r="L5800" s="306">
        <v>2326</v>
      </c>
      <c r="M5800" s="306">
        <v>1659.9399559999999</v>
      </c>
      <c r="N5800" s="306">
        <v>1419.3761950000001</v>
      </c>
      <c r="AE5800" s="322"/>
    </row>
    <row r="5801" spans="1:31">
      <c r="A5801" s="259" t="s">
        <v>44</v>
      </c>
      <c r="B5801" s="259" t="s">
        <v>24</v>
      </c>
      <c r="C5801" s="259" t="s">
        <v>59</v>
      </c>
      <c r="D5801" s="259" t="s">
        <v>59</v>
      </c>
      <c r="E5801" s="259" t="s">
        <v>59</v>
      </c>
      <c r="F5801" s="259" t="s">
        <v>206</v>
      </c>
      <c r="G5801" s="259" t="s">
        <v>49</v>
      </c>
      <c r="H5801" s="306">
        <v>404.8</v>
      </c>
      <c r="I5801" s="306">
        <v>404.8</v>
      </c>
      <c r="J5801" s="306">
        <v>404.8</v>
      </c>
      <c r="K5801" s="306">
        <v>404.8</v>
      </c>
      <c r="L5801" s="306">
        <v>404.8</v>
      </c>
      <c r="M5801" s="306">
        <v>404.8</v>
      </c>
      <c r="N5801" s="306">
        <v>404.8</v>
      </c>
      <c r="AE5801" s="322"/>
    </row>
    <row r="5802" spans="1:31">
      <c r="A5802" s="259" t="s">
        <v>44</v>
      </c>
      <c r="B5802" s="259" t="s">
        <v>24</v>
      </c>
      <c r="C5802" s="259" t="s">
        <v>60</v>
      </c>
      <c r="D5802" s="259" t="s">
        <v>60</v>
      </c>
      <c r="E5802" s="259" t="s">
        <v>60</v>
      </c>
      <c r="F5802" s="259" t="s">
        <v>206</v>
      </c>
      <c r="G5802" s="259" t="s">
        <v>49</v>
      </c>
      <c r="H5802" s="306">
        <v>1409.2809999999999</v>
      </c>
      <c r="I5802" s="306">
        <v>1739.5809999999999</v>
      </c>
      <c r="J5802" s="306">
        <v>1739.5809999999999</v>
      </c>
      <c r="K5802" s="306">
        <v>1739.5809999999999</v>
      </c>
      <c r="L5802" s="306">
        <v>1739.5809999999999</v>
      </c>
      <c r="M5802" s="306">
        <v>1739.5809999999999</v>
      </c>
      <c r="N5802" s="306">
        <v>1739.5809999999999</v>
      </c>
      <c r="AE5802" s="322"/>
    </row>
    <row r="5803" spans="1:31">
      <c r="A5803" s="259" t="s">
        <v>44</v>
      </c>
      <c r="B5803" s="259" t="s">
        <v>24</v>
      </c>
      <c r="C5803" s="259" t="s">
        <v>61</v>
      </c>
      <c r="D5803" s="259" t="s">
        <v>61</v>
      </c>
      <c r="E5803" s="259" t="s">
        <v>61</v>
      </c>
      <c r="F5803" s="259" t="s">
        <v>206</v>
      </c>
      <c r="G5803" s="259" t="s">
        <v>49</v>
      </c>
      <c r="H5803" s="306">
        <v>9</v>
      </c>
      <c r="I5803" s="306">
        <v>9</v>
      </c>
      <c r="J5803" s="306">
        <v>9</v>
      </c>
      <c r="K5803" s="306">
        <v>9</v>
      </c>
      <c r="L5803" s="306">
        <v>9</v>
      </c>
      <c r="M5803" s="306">
        <v>9</v>
      </c>
      <c r="N5803" s="306">
        <v>9</v>
      </c>
      <c r="AE5803" s="322"/>
    </row>
    <row r="5804" spans="1:31">
      <c r="A5804" s="259" t="s">
        <v>44</v>
      </c>
      <c r="B5804" s="259" t="s">
        <v>24</v>
      </c>
      <c r="C5804" s="259" t="s">
        <v>63</v>
      </c>
      <c r="D5804" s="259" t="s">
        <v>63</v>
      </c>
      <c r="E5804" s="259" t="s">
        <v>63</v>
      </c>
      <c r="F5804" s="259" t="s">
        <v>206</v>
      </c>
      <c r="G5804" s="259" t="s">
        <v>49</v>
      </c>
      <c r="H5804" s="306">
        <v>145.30000000000001</v>
      </c>
      <c r="I5804" s="306">
        <v>195.3</v>
      </c>
      <c r="J5804" s="306">
        <v>195.3</v>
      </c>
      <c r="K5804" s="306">
        <v>195.3</v>
      </c>
      <c r="L5804" s="306">
        <v>195.3</v>
      </c>
      <c r="M5804" s="306">
        <v>195.3</v>
      </c>
      <c r="N5804" s="306">
        <v>195.3</v>
      </c>
      <c r="AE5804" s="322"/>
    </row>
    <row r="5805" spans="1:31">
      <c r="A5805" s="259" t="s">
        <v>44</v>
      </c>
      <c r="B5805" s="259" t="s">
        <v>24</v>
      </c>
      <c r="C5805" s="259" t="s">
        <v>64</v>
      </c>
      <c r="D5805" s="259" t="s">
        <v>64</v>
      </c>
      <c r="E5805" s="259" t="s">
        <v>64</v>
      </c>
      <c r="F5805" s="259" t="s">
        <v>206</v>
      </c>
      <c r="G5805" s="259" t="s">
        <v>49</v>
      </c>
      <c r="H5805" s="306">
        <v>251.33099999999999</v>
      </c>
      <c r="I5805" s="306">
        <v>218.875</v>
      </c>
      <c r="J5805" s="306">
        <v>210.875</v>
      </c>
      <c r="K5805" s="306">
        <v>210.875</v>
      </c>
      <c r="L5805" s="306">
        <v>210.875</v>
      </c>
      <c r="M5805" s="306">
        <v>210.875</v>
      </c>
      <c r="N5805" s="306">
        <v>210.875</v>
      </c>
      <c r="AE5805" s="322"/>
    </row>
    <row r="5806" spans="1:31">
      <c r="A5806" s="259" t="s">
        <v>44</v>
      </c>
      <c r="B5806" s="259" t="s">
        <v>24</v>
      </c>
      <c r="C5806" s="259" t="s">
        <v>54</v>
      </c>
      <c r="D5806" s="259" t="s">
        <v>72</v>
      </c>
      <c r="E5806" s="259" t="s">
        <v>72</v>
      </c>
      <c r="F5806" s="259" t="s">
        <v>206</v>
      </c>
      <c r="G5806" s="259" t="s">
        <v>49</v>
      </c>
      <c r="H5806" s="306">
        <v>0</v>
      </c>
      <c r="I5806" s="306">
        <v>0</v>
      </c>
      <c r="J5806" s="306">
        <v>0</v>
      </c>
      <c r="K5806" s="306">
        <v>0</v>
      </c>
      <c r="L5806" s="306">
        <v>0</v>
      </c>
      <c r="M5806" s="306">
        <v>0</v>
      </c>
      <c r="N5806" s="306">
        <v>0</v>
      </c>
      <c r="AE5806" s="322"/>
    </row>
    <row r="5807" spans="1:31">
      <c r="A5807" s="259" t="s">
        <v>44</v>
      </c>
      <c r="B5807" s="259" t="s">
        <v>24</v>
      </c>
      <c r="C5807" s="259" t="s">
        <v>55</v>
      </c>
      <c r="D5807" s="259" t="s">
        <v>73</v>
      </c>
      <c r="E5807" s="259" t="s">
        <v>73</v>
      </c>
      <c r="F5807" s="259" t="s">
        <v>206</v>
      </c>
      <c r="G5807" s="259" t="s">
        <v>49</v>
      </c>
      <c r="H5807" s="306">
        <v>0</v>
      </c>
      <c r="I5807" s="306">
        <v>0</v>
      </c>
      <c r="J5807" s="306">
        <v>0</v>
      </c>
      <c r="K5807" s="306">
        <v>0</v>
      </c>
      <c r="L5807" s="306">
        <v>0</v>
      </c>
      <c r="M5807" s="306">
        <v>0</v>
      </c>
      <c r="N5807" s="306">
        <v>0</v>
      </c>
      <c r="AE5807" s="322"/>
    </row>
    <row r="5808" spans="1:31">
      <c r="A5808" s="259" t="s">
        <v>44</v>
      </c>
      <c r="B5808" s="259" t="s">
        <v>24</v>
      </c>
      <c r="C5808" s="259" t="s">
        <v>57</v>
      </c>
      <c r="D5808" s="259" t="s">
        <v>74</v>
      </c>
      <c r="E5808" s="259" t="s">
        <v>74</v>
      </c>
      <c r="F5808" s="259" t="s">
        <v>206</v>
      </c>
      <c r="G5808" s="259" t="s">
        <v>49</v>
      </c>
      <c r="H5808" s="306">
        <v>0</v>
      </c>
      <c r="I5808" s="306">
        <v>0</v>
      </c>
      <c r="J5808" s="306">
        <v>0</v>
      </c>
      <c r="K5808" s="306">
        <v>0</v>
      </c>
      <c r="L5808" s="306">
        <v>0</v>
      </c>
      <c r="M5808" s="306">
        <v>0</v>
      </c>
      <c r="N5808" s="306">
        <v>0</v>
      </c>
      <c r="AE5808" s="322"/>
    </row>
    <row r="5809" spans="1:31">
      <c r="A5809" s="259" t="s">
        <v>44</v>
      </c>
      <c r="B5809" s="259" t="s">
        <v>24</v>
      </c>
      <c r="C5809" s="259" t="s">
        <v>64</v>
      </c>
      <c r="D5809" s="259" t="s">
        <v>75</v>
      </c>
      <c r="E5809" s="259" t="s">
        <v>75</v>
      </c>
      <c r="F5809" s="259" t="s">
        <v>206</v>
      </c>
      <c r="G5809" s="259" t="s">
        <v>49</v>
      </c>
      <c r="H5809" s="306">
        <v>0</v>
      </c>
      <c r="I5809" s="306">
        <v>0</v>
      </c>
      <c r="J5809" s="306">
        <v>0</v>
      </c>
      <c r="K5809" s="306">
        <v>0</v>
      </c>
      <c r="L5809" s="306">
        <v>0</v>
      </c>
      <c r="M5809" s="306">
        <v>0</v>
      </c>
      <c r="N5809" s="306">
        <v>0</v>
      </c>
      <c r="AE5809" s="322"/>
    </row>
    <row r="5810" spans="1:31">
      <c r="A5810" s="259" t="s">
        <v>44</v>
      </c>
      <c r="B5810" s="259" t="s">
        <v>24</v>
      </c>
      <c r="C5810" s="259" t="s">
        <v>60</v>
      </c>
      <c r="D5810" s="259" t="s">
        <v>76</v>
      </c>
      <c r="E5810" s="259" t="s">
        <v>76</v>
      </c>
      <c r="F5810" s="259" t="s">
        <v>206</v>
      </c>
      <c r="G5810" s="259" t="s">
        <v>49</v>
      </c>
      <c r="H5810" s="306">
        <v>0</v>
      </c>
      <c r="I5810" s="306">
        <v>0</v>
      </c>
      <c r="J5810" s="306">
        <v>0</v>
      </c>
      <c r="K5810" s="306">
        <v>0</v>
      </c>
      <c r="L5810" s="306">
        <v>0</v>
      </c>
      <c r="M5810" s="306">
        <v>0</v>
      </c>
      <c r="N5810" s="306">
        <v>5437.116395</v>
      </c>
      <c r="AE5810" s="322"/>
    </row>
    <row r="5811" spans="1:31">
      <c r="A5811" s="259" t="s">
        <v>44</v>
      </c>
      <c r="B5811" s="259" t="s">
        <v>24</v>
      </c>
      <c r="C5811" s="259" t="s">
        <v>61</v>
      </c>
      <c r="D5811" s="259" t="s">
        <v>77</v>
      </c>
      <c r="E5811" s="259" t="s">
        <v>77</v>
      </c>
      <c r="F5811" s="259" t="s">
        <v>206</v>
      </c>
      <c r="G5811" s="259" t="s">
        <v>49</v>
      </c>
      <c r="H5811" s="306">
        <v>0</v>
      </c>
      <c r="I5811" s="306">
        <v>0</v>
      </c>
      <c r="J5811" s="306">
        <v>0</v>
      </c>
      <c r="K5811" s="306">
        <v>0</v>
      </c>
      <c r="L5811" s="306">
        <v>0</v>
      </c>
      <c r="M5811" s="306">
        <v>0</v>
      </c>
      <c r="N5811" s="306">
        <v>0</v>
      </c>
      <c r="AE5811" s="322"/>
    </row>
    <row r="5812" spans="1:31">
      <c r="A5812" s="259" t="s">
        <v>44</v>
      </c>
      <c r="B5812" s="259" t="s">
        <v>24</v>
      </c>
      <c r="C5812" s="259" t="s">
        <v>62</v>
      </c>
      <c r="D5812" s="259" t="s">
        <v>78</v>
      </c>
      <c r="E5812" s="259" t="s">
        <v>78</v>
      </c>
      <c r="F5812" s="259" t="s">
        <v>206</v>
      </c>
      <c r="G5812" s="259" t="s">
        <v>49</v>
      </c>
      <c r="H5812" s="306">
        <v>0</v>
      </c>
      <c r="I5812" s="306">
        <v>0</v>
      </c>
      <c r="J5812" s="306">
        <v>1148</v>
      </c>
      <c r="K5812" s="306">
        <v>4890</v>
      </c>
      <c r="L5812" s="306">
        <v>4890</v>
      </c>
      <c r="M5812" s="306">
        <v>4890</v>
      </c>
      <c r="N5812" s="306">
        <v>4890</v>
      </c>
      <c r="AE5812" s="322"/>
    </row>
    <row r="5813" spans="1:31">
      <c r="A5813" s="259" t="s">
        <v>44</v>
      </c>
      <c r="B5813" s="259" t="s">
        <v>24</v>
      </c>
      <c r="C5813" s="259" t="s">
        <v>63</v>
      </c>
      <c r="D5813" s="259" t="s">
        <v>79</v>
      </c>
      <c r="E5813" s="259" t="s">
        <v>79</v>
      </c>
      <c r="F5813" s="259" t="s">
        <v>206</v>
      </c>
      <c r="G5813" s="259" t="s">
        <v>49</v>
      </c>
      <c r="H5813" s="306">
        <v>0</v>
      </c>
      <c r="I5813" s="306">
        <v>0</v>
      </c>
      <c r="J5813" s="306">
        <v>0</v>
      </c>
      <c r="K5813" s="306">
        <v>0</v>
      </c>
      <c r="L5813" s="306">
        <v>0</v>
      </c>
      <c r="M5813" s="306">
        <v>0</v>
      </c>
      <c r="N5813" s="306">
        <v>0</v>
      </c>
      <c r="AE5813" s="322"/>
    </row>
    <row r="5814" spans="1:31">
      <c r="A5814" s="259" t="s">
        <v>44</v>
      </c>
      <c r="B5814" s="259" t="s">
        <v>24</v>
      </c>
      <c r="C5814" s="259" t="s">
        <v>60</v>
      </c>
      <c r="D5814" s="259" t="s">
        <v>76</v>
      </c>
      <c r="E5814" s="259" t="s">
        <v>207</v>
      </c>
      <c r="F5814" s="259" t="s">
        <v>206</v>
      </c>
      <c r="G5814" s="259" t="s">
        <v>49</v>
      </c>
      <c r="H5814" s="306">
        <v>0</v>
      </c>
      <c r="I5814" s="306">
        <v>0</v>
      </c>
      <c r="J5814" s="306">
        <v>0</v>
      </c>
      <c r="K5814" s="306">
        <v>0</v>
      </c>
      <c r="L5814" s="306">
        <v>0</v>
      </c>
      <c r="M5814" s="306">
        <v>0</v>
      </c>
      <c r="N5814" s="306">
        <v>0</v>
      </c>
      <c r="AE5814" s="322"/>
    </row>
    <row r="5815" spans="1:31">
      <c r="A5815" s="259" t="s">
        <v>44</v>
      </c>
      <c r="B5815" s="259" t="s">
        <v>24</v>
      </c>
      <c r="C5815" s="259" t="s">
        <v>63</v>
      </c>
      <c r="D5815" s="259" t="s">
        <v>79</v>
      </c>
      <c r="E5815" s="259" t="s">
        <v>208</v>
      </c>
      <c r="F5815" s="259" t="s">
        <v>206</v>
      </c>
      <c r="G5815" s="259" t="s">
        <v>49</v>
      </c>
      <c r="H5815" s="306">
        <v>0</v>
      </c>
      <c r="I5815" s="306">
        <v>0</v>
      </c>
      <c r="J5815" s="306">
        <v>0</v>
      </c>
      <c r="K5815" s="306">
        <v>0</v>
      </c>
      <c r="L5815" s="306">
        <v>0</v>
      </c>
      <c r="M5815" s="306">
        <v>0</v>
      </c>
      <c r="N5815" s="306">
        <v>0</v>
      </c>
      <c r="AE5815" s="322"/>
    </row>
    <row r="5816" spans="1:31">
      <c r="A5816" s="259" t="s">
        <v>44</v>
      </c>
      <c r="B5816" s="259" t="s">
        <v>24</v>
      </c>
      <c r="C5816" s="259" t="s">
        <v>65</v>
      </c>
      <c r="D5816" s="259" t="s">
        <v>209</v>
      </c>
      <c r="E5816" s="259" t="s">
        <v>80</v>
      </c>
      <c r="F5816" s="259" t="s">
        <v>206</v>
      </c>
      <c r="G5816" s="259" t="s">
        <v>49</v>
      </c>
      <c r="H5816" s="306">
        <v>0</v>
      </c>
      <c r="I5816" s="306">
        <v>0</v>
      </c>
      <c r="J5816" s="306">
        <v>0</v>
      </c>
      <c r="K5816" s="306">
        <v>0</v>
      </c>
      <c r="L5816" s="306">
        <v>0</v>
      </c>
      <c r="M5816" s="306">
        <v>0</v>
      </c>
      <c r="N5816" s="306">
        <v>0</v>
      </c>
      <c r="AE5816" s="322"/>
    </row>
    <row r="5817" spans="1:31">
      <c r="A5817" s="259" t="s">
        <v>44</v>
      </c>
      <c r="B5817" s="259" t="s">
        <v>24</v>
      </c>
      <c r="C5817" s="259" t="s">
        <v>65</v>
      </c>
      <c r="D5817" s="259" t="s">
        <v>209</v>
      </c>
      <c r="E5817" s="259" t="s">
        <v>81</v>
      </c>
      <c r="F5817" s="259" t="s">
        <v>206</v>
      </c>
      <c r="G5817" s="259" t="s">
        <v>49</v>
      </c>
      <c r="H5817" s="306">
        <v>0</v>
      </c>
      <c r="I5817" s="306">
        <v>0</v>
      </c>
      <c r="J5817" s="306">
        <v>0</v>
      </c>
      <c r="K5817" s="306">
        <v>0</v>
      </c>
      <c r="L5817" s="306">
        <v>0</v>
      </c>
      <c r="M5817" s="306">
        <v>0</v>
      </c>
      <c r="N5817" s="306">
        <v>0</v>
      </c>
      <c r="AE5817" s="322"/>
    </row>
    <row r="5818" spans="1:31">
      <c r="A5818" s="259" t="s">
        <v>44</v>
      </c>
      <c r="B5818" s="259" t="s">
        <v>24</v>
      </c>
      <c r="C5818" s="259" t="s">
        <v>82</v>
      </c>
      <c r="D5818" s="259" t="s">
        <v>82</v>
      </c>
      <c r="E5818" s="259" t="s">
        <v>82</v>
      </c>
      <c r="F5818" s="259" t="s">
        <v>206</v>
      </c>
      <c r="G5818" s="259" t="s">
        <v>49</v>
      </c>
      <c r="H5818" s="306">
        <v>0</v>
      </c>
      <c r="I5818" s="306">
        <v>0</v>
      </c>
      <c r="J5818" s="306">
        <v>0</v>
      </c>
      <c r="K5818" s="306">
        <v>0</v>
      </c>
      <c r="L5818" s="306">
        <v>0</v>
      </c>
      <c r="M5818" s="306">
        <v>0</v>
      </c>
      <c r="N5818" s="306">
        <v>0</v>
      </c>
      <c r="AE5818" s="322"/>
    </row>
    <row r="5819" spans="1:31">
      <c r="A5819" s="259" t="s">
        <v>44</v>
      </c>
      <c r="B5819" s="259" t="s">
        <v>24</v>
      </c>
      <c r="C5819" s="259" t="s">
        <v>83</v>
      </c>
      <c r="D5819" s="259" t="s">
        <v>83</v>
      </c>
      <c r="E5819" s="259" t="s">
        <v>83</v>
      </c>
      <c r="F5819" s="259" t="s">
        <v>206</v>
      </c>
      <c r="G5819" s="259" t="s">
        <v>49</v>
      </c>
      <c r="H5819" s="306">
        <v>0</v>
      </c>
      <c r="I5819" s="306">
        <v>0</v>
      </c>
      <c r="J5819" s="306">
        <v>0</v>
      </c>
      <c r="K5819" s="306">
        <v>0</v>
      </c>
      <c r="L5819" s="306">
        <v>0</v>
      </c>
      <c r="M5819" s="306">
        <v>0</v>
      </c>
      <c r="N5819" s="306">
        <v>0</v>
      </c>
      <c r="AE5819" s="322"/>
    </row>
    <row r="5820" spans="1:31">
      <c r="A5820" s="259" t="s">
        <v>44</v>
      </c>
      <c r="B5820" s="259" t="s">
        <v>24</v>
      </c>
      <c r="C5820" s="259" t="s">
        <v>84</v>
      </c>
      <c r="D5820" s="259" t="s">
        <v>84</v>
      </c>
      <c r="E5820" s="259" t="s">
        <v>84</v>
      </c>
      <c r="F5820" s="259" t="s">
        <v>206</v>
      </c>
      <c r="G5820" s="259" t="s">
        <v>49</v>
      </c>
      <c r="H5820" s="306">
        <v>0</v>
      </c>
      <c r="I5820" s="306">
        <v>0</v>
      </c>
      <c r="J5820" s="306">
        <v>0</v>
      </c>
      <c r="K5820" s="306">
        <v>0</v>
      </c>
      <c r="L5820" s="306">
        <v>0</v>
      </c>
      <c r="M5820" s="306">
        <v>0</v>
      </c>
      <c r="N5820" s="306">
        <v>0</v>
      </c>
      <c r="AE5820" s="322"/>
    </row>
    <row r="5821" spans="1:31">
      <c r="A5821" s="259" t="s">
        <v>44</v>
      </c>
      <c r="B5821" s="259" t="s">
        <v>24</v>
      </c>
      <c r="C5821" s="259" t="s">
        <v>85</v>
      </c>
      <c r="D5821" s="259" t="s">
        <v>85</v>
      </c>
      <c r="E5821" s="259" t="s">
        <v>85</v>
      </c>
      <c r="F5821" s="259" t="s">
        <v>206</v>
      </c>
      <c r="G5821" s="259" t="s">
        <v>49</v>
      </c>
      <c r="H5821" s="306">
        <v>0</v>
      </c>
      <c r="I5821" s="306">
        <v>0</v>
      </c>
      <c r="J5821" s="306">
        <v>0</v>
      </c>
      <c r="K5821" s="306">
        <v>0</v>
      </c>
      <c r="L5821" s="306">
        <v>0</v>
      </c>
      <c r="M5821" s="306">
        <v>0</v>
      </c>
      <c r="N5821" s="306">
        <v>0</v>
      </c>
      <c r="AE5821" s="322"/>
    </row>
    <row r="5822" spans="1:31">
      <c r="A5822" s="259" t="s">
        <v>44</v>
      </c>
      <c r="B5822" s="259" t="s">
        <v>24</v>
      </c>
      <c r="C5822" s="259" t="s">
        <v>87</v>
      </c>
      <c r="D5822" s="259" t="s">
        <v>87</v>
      </c>
      <c r="E5822" s="259" t="s">
        <v>87</v>
      </c>
      <c r="F5822" s="259" t="s">
        <v>206</v>
      </c>
      <c r="G5822" s="259" t="s">
        <v>49</v>
      </c>
      <c r="H5822" s="306">
        <v>0</v>
      </c>
      <c r="I5822" s="306">
        <v>32.456000000000003</v>
      </c>
      <c r="J5822" s="306">
        <v>40.456000000000003</v>
      </c>
      <c r="K5822" s="306">
        <v>40.456000000000003</v>
      </c>
      <c r="L5822" s="306">
        <v>40.456000000000003</v>
      </c>
      <c r="M5822" s="306">
        <v>40.456000000000003</v>
      </c>
      <c r="N5822" s="306">
        <v>40.456000000000003</v>
      </c>
      <c r="AE5822" s="322"/>
    </row>
    <row r="5823" spans="1:31">
      <c r="A5823" s="259" t="s">
        <v>44</v>
      </c>
      <c r="B5823" s="259" t="s">
        <v>24</v>
      </c>
      <c r="C5823" s="259" t="s">
        <v>88</v>
      </c>
      <c r="D5823" s="259" t="s">
        <v>88</v>
      </c>
      <c r="E5823" s="259" t="s">
        <v>88</v>
      </c>
      <c r="F5823" s="259" t="s">
        <v>206</v>
      </c>
      <c r="G5823" s="259" t="s">
        <v>49</v>
      </c>
      <c r="H5823" s="306">
        <v>0</v>
      </c>
      <c r="I5823" s="306">
        <v>0</v>
      </c>
      <c r="J5823" s="306">
        <v>0</v>
      </c>
      <c r="K5823" s="306">
        <v>0</v>
      </c>
      <c r="L5823" s="306">
        <v>1174</v>
      </c>
      <c r="M5823" s="306">
        <v>1840.0600440000001</v>
      </c>
      <c r="N5823" s="306">
        <v>2080.6238050000002</v>
      </c>
      <c r="AE5823" s="322"/>
    </row>
    <row r="5824" spans="1:31">
      <c r="A5824" s="259" t="s">
        <v>44</v>
      </c>
      <c r="B5824" s="259" t="s">
        <v>25</v>
      </c>
      <c r="C5824" s="259" t="s">
        <v>48</v>
      </c>
      <c r="D5824" s="259" t="s">
        <v>48</v>
      </c>
      <c r="E5824" s="259" t="s">
        <v>48</v>
      </c>
      <c r="F5824" s="259" t="s">
        <v>206</v>
      </c>
      <c r="G5824" s="259" t="s">
        <v>49</v>
      </c>
      <c r="H5824" s="306">
        <v>0</v>
      </c>
      <c r="I5824" s="306">
        <v>0</v>
      </c>
      <c r="J5824" s="306">
        <v>0</v>
      </c>
      <c r="K5824" s="306">
        <v>0</v>
      </c>
      <c r="L5824" s="306">
        <v>0</v>
      </c>
      <c r="M5824" s="306">
        <v>0</v>
      </c>
      <c r="N5824" s="306">
        <v>0</v>
      </c>
      <c r="AE5824" s="322"/>
    </row>
    <row r="5825" spans="1:31">
      <c r="A5825" s="259" t="s">
        <v>44</v>
      </c>
      <c r="B5825" s="259" t="s">
        <v>25</v>
      </c>
      <c r="C5825" s="259" t="s">
        <v>53</v>
      </c>
      <c r="D5825" s="259" t="s">
        <v>53</v>
      </c>
      <c r="E5825" s="259" t="s">
        <v>53</v>
      </c>
      <c r="F5825" s="259" t="s">
        <v>206</v>
      </c>
      <c r="G5825" s="259" t="s">
        <v>49</v>
      </c>
      <c r="H5825" s="306">
        <v>0</v>
      </c>
      <c r="I5825" s="306">
        <v>0</v>
      </c>
      <c r="J5825" s="306">
        <v>0</v>
      </c>
      <c r="K5825" s="306">
        <v>0</v>
      </c>
      <c r="L5825" s="306">
        <v>0</v>
      </c>
      <c r="M5825" s="306">
        <v>0</v>
      </c>
      <c r="N5825" s="306">
        <v>0</v>
      </c>
      <c r="AE5825" s="322"/>
    </row>
    <row r="5826" spans="1:31">
      <c r="A5826" s="259" t="s">
        <v>44</v>
      </c>
      <c r="B5826" s="259" t="s">
        <v>25</v>
      </c>
      <c r="C5826" s="259" t="s">
        <v>54</v>
      </c>
      <c r="D5826" s="259" t="s">
        <v>54</v>
      </c>
      <c r="E5826" s="259" t="s">
        <v>54</v>
      </c>
      <c r="F5826" s="259" t="s">
        <v>206</v>
      </c>
      <c r="G5826" s="259" t="s">
        <v>49</v>
      </c>
      <c r="H5826" s="306">
        <v>11182.063</v>
      </c>
      <c r="I5826" s="306">
        <v>11182.063</v>
      </c>
      <c r="J5826" s="306">
        <v>11182.063</v>
      </c>
      <c r="K5826" s="306">
        <v>11182.05386</v>
      </c>
      <c r="L5826" s="306">
        <v>11181.79492</v>
      </c>
      <c r="M5826" s="306">
        <v>11181.79492</v>
      </c>
      <c r="N5826" s="306">
        <v>11134.03962</v>
      </c>
      <c r="AE5826" s="322"/>
    </row>
    <row r="5827" spans="1:31">
      <c r="A5827" s="259" t="s">
        <v>44</v>
      </c>
      <c r="B5827" s="259" t="s">
        <v>25</v>
      </c>
      <c r="C5827" s="259" t="s">
        <v>55</v>
      </c>
      <c r="D5827" s="259" t="s">
        <v>55</v>
      </c>
      <c r="E5827" s="259" t="s">
        <v>55</v>
      </c>
      <c r="F5827" s="259" t="s">
        <v>206</v>
      </c>
      <c r="G5827" s="259" t="s">
        <v>49</v>
      </c>
      <c r="H5827" s="306">
        <v>4073.3420000000001</v>
      </c>
      <c r="I5827" s="306">
        <v>3464.6419999999998</v>
      </c>
      <c r="J5827" s="306">
        <v>3464.6419999999998</v>
      </c>
      <c r="K5827" s="306">
        <v>3464.6419999999998</v>
      </c>
      <c r="L5827" s="306">
        <v>3464.6419999999998</v>
      </c>
      <c r="M5827" s="306">
        <v>3464.6419999999998</v>
      </c>
      <c r="N5827" s="306">
        <v>3464.6419999999998</v>
      </c>
      <c r="AE5827" s="322"/>
    </row>
    <row r="5828" spans="1:31">
      <c r="A5828" s="259" t="s">
        <v>44</v>
      </c>
      <c r="B5828" s="259" t="s">
        <v>25</v>
      </c>
      <c r="C5828" s="259" t="s">
        <v>56</v>
      </c>
      <c r="D5828" s="259" t="s">
        <v>56</v>
      </c>
      <c r="E5828" s="259" t="s">
        <v>56</v>
      </c>
      <c r="F5828" s="259" t="s">
        <v>206</v>
      </c>
      <c r="G5828" s="259" t="s">
        <v>49</v>
      </c>
      <c r="H5828" s="306">
        <v>10861.2</v>
      </c>
      <c r="I5828" s="306">
        <v>8713.7178729999996</v>
      </c>
      <c r="J5828" s="306">
        <v>8713.7178729999996</v>
      </c>
      <c r="K5828" s="306">
        <v>8713.7178729999996</v>
      </c>
      <c r="L5828" s="306">
        <v>8713.7178729999996</v>
      </c>
      <c r="M5828" s="306">
        <v>8713.7178729999996</v>
      </c>
      <c r="N5828" s="306">
        <v>7404.3324400000001</v>
      </c>
      <c r="AE5828" s="322"/>
    </row>
    <row r="5829" spans="1:31">
      <c r="A5829" s="259" t="s">
        <v>44</v>
      </c>
      <c r="B5829" s="259" t="s">
        <v>25</v>
      </c>
      <c r="C5829" s="259" t="s">
        <v>57</v>
      </c>
      <c r="D5829" s="259" t="s">
        <v>57</v>
      </c>
      <c r="E5829" s="259" t="s">
        <v>57</v>
      </c>
      <c r="F5829" s="259" t="s">
        <v>206</v>
      </c>
      <c r="G5829" s="259" t="s">
        <v>49</v>
      </c>
      <c r="H5829" s="306">
        <v>150</v>
      </c>
      <c r="I5829" s="306">
        <v>150</v>
      </c>
      <c r="J5829" s="306">
        <v>150</v>
      </c>
      <c r="K5829" s="306">
        <v>150</v>
      </c>
      <c r="L5829" s="306">
        <v>150</v>
      </c>
      <c r="M5829" s="306">
        <v>150</v>
      </c>
      <c r="N5829" s="306">
        <v>150</v>
      </c>
      <c r="AE5829" s="322"/>
    </row>
    <row r="5830" spans="1:31">
      <c r="A5830" s="259" t="s">
        <v>44</v>
      </c>
      <c r="B5830" s="259" t="s">
        <v>25</v>
      </c>
      <c r="C5830" s="259" t="s">
        <v>58</v>
      </c>
      <c r="D5830" s="259" t="s">
        <v>58</v>
      </c>
      <c r="E5830" s="259" t="s">
        <v>58</v>
      </c>
      <c r="F5830" s="259" t="s">
        <v>206</v>
      </c>
      <c r="G5830" s="259" t="s">
        <v>49</v>
      </c>
      <c r="H5830" s="306">
        <v>3333.6</v>
      </c>
      <c r="I5830" s="306">
        <v>3333.6</v>
      </c>
      <c r="J5830" s="306">
        <v>3333.6</v>
      </c>
      <c r="K5830" s="306">
        <v>3333.6</v>
      </c>
      <c r="L5830" s="306">
        <v>3333.6</v>
      </c>
      <c r="M5830" s="306">
        <v>3333.6</v>
      </c>
      <c r="N5830" s="306">
        <v>3333.6</v>
      </c>
      <c r="AE5830" s="322"/>
    </row>
    <row r="5831" spans="1:31">
      <c r="A5831" s="259" t="s">
        <v>44</v>
      </c>
      <c r="B5831" s="259" t="s">
        <v>25</v>
      </c>
      <c r="C5831" s="259" t="s">
        <v>59</v>
      </c>
      <c r="D5831" s="259" t="s">
        <v>59</v>
      </c>
      <c r="E5831" s="259" t="s">
        <v>59</v>
      </c>
      <c r="F5831" s="259" t="s">
        <v>206</v>
      </c>
      <c r="G5831" s="259" t="s">
        <v>49</v>
      </c>
      <c r="H5831" s="306">
        <v>5704.7449999999999</v>
      </c>
      <c r="I5831" s="306">
        <v>5704.7449999999999</v>
      </c>
      <c r="J5831" s="306">
        <v>5704.7449999999999</v>
      </c>
      <c r="K5831" s="306">
        <v>5704.7449999999999</v>
      </c>
      <c r="L5831" s="306">
        <v>5704.7449999999999</v>
      </c>
      <c r="M5831" s="306">
        <v>5704.7449999999999</v>
      </c>
      <c r="N5831" s="306">
        <v>5704.7449999999999</v>
      </c>
      <c r="AE5831" s="322"/>
    </row>
    <row r="5832" spans="1:31">
      <c r="A5832" s="259" t="s">
        <v>44</v>
      </c>
      <c r="B5832" s="259" t="s">
        <v>25</v>
      </c>
      <c r="C5832" s="259" t="s">
        <v>60</v>
      </c>
      <c r="D5832" s="259" t="s">
        <v>60</v>
      </c>
      <c r="E5832" s="259" t="s">
        <v>60</v>
      </c>
      <c r="F5832" s="259" t="s">
        <v>206</v>
      </c>
      <c r="G5832" s="259" t="s">
        <v>49</v>
      </c>
      <c r="H5832" s="306">
        <v>9090.1560000000009</v>
      </c>
      <c r="I5832" s="306">
        <v>9838.1560000000009</v>
      </c>
      <c r="J5832" s="306">
        <v>9838.1560000000009</v>
      </c>
      <c r="K5832" s="306">
        <v>9838.1560000000009</v>
      </c>
      <c r="L5832" s="306">
        <v>9838.1560000000009</v>
      </c>
      <c r="M5832" s="306">
        <v>9838.1560000000009</v>
      </c>
      <c r="N5832" s="306">
        <v>9838.1560000000009</v>
      </c>
      <c r="AE5832" s="322"/>
    </row>
    <row r="5833" spans="1:31">
      <c r="A5833" s="259" t="s">
        <v>44</v>
      </c>
      <c r="B5833" s="259" t="s">
        <v>25</v>
      </c>
      <c r="C5833" s="259" t="s">
        <v>61</v>
      </c>
      <c r="D5833" s="259" t="s">
        <v>61</v>
      </c>
      <c r="E5833" s="259" t="s">
        <v>61</v>
      </c>
      <c r="F5833" s="259" t="s">
        <v>206</v>
      </c>
      <c r="G5833" s="259" t="s">
        <v>49</v>
      </c>
      <c r="H5833" s="306">
        <v>3804.4720000000002</v>
      </c>
      <c r="I5833" s="306">
        <v>3804.4720000000002</v>
      </c>
      <c r="J5833" s="306">
        <v>3804.4720000000002</v>
      </c>
      <c r="K5833" s="306">
        <v>3804.4720000000002</v>
      </c>
      <c r="L5833" s="306">
        <v>3804.4720000000002</v>
      </c>
      <c r="M5833" s="306">
        <v>3804.4720000000002</v>
      </c>
      <c r="N5833" s="306">
        <v>3804.4720000000002</v>
      </c>
      <c r="AE5833" s="322"/>
    </row>
    <row r="5834" spans="1:31">
      <c r="A5834" s="259" t="s">
        <v>44</v>
      </c>
      <c r="B5834" s="259" t="s">
        <v>25</v>
      </c>
      <c r="C5834" s="259" t="s">
        <v>62</v>
      </c>
      <c r="D5834" s="259" t="s">
        <v>62</v>
      </c>
      <c r="E5834" s="259" t="s">
        <v>62</v>
      </c>
      <c r="F5834" s="259" t="s">
        <v>206</v>
      </c>
      <c r="G5834" s="259" t="s">
        <v>49</v>
      </c>
      <c r="H5834" s="306">
        <v>136</v>
      </c>
      <c r="I5834" s="306">
        <v>1876</v>
      </c>
      <c r="J5834" s="306">
        <v>1876</v>
      </c>
      <c r="K5834" s="306">
        <v>1876</v>
      </c>
      <c r="L5834" s="306">
        <v>1876</v>
      </c>
      <c r="M5834" s="306">
        <v>1876</v>
      </c>
      <c r="N5834" s="306">
        <v>1876</v>
      </c>
      <c r="AE5834" s="322"/>
    </row>
    <row r="5835" spans="1:31">
      <c r="A5835" s="259" t="s">
        <v>44</v>
      </c>
      <c r="B5835" s="259" t="s">
        <v>25</v>
      </c>
      <c r="C5835" s="259" t="s">
        <v>63</v>
      </c>
      <c r="D5835" s="259" t="s">
        <v>63</v>
      </c>
      <c r="E5835" s="259" t="s">
        <v>63</v>
      </c>
      <c r="F5835" s="259" t="s">
        <v>206</v>
      </c>
      <c r="G5835" s="259" t="s">
        <v>49</v>
      </c>
      <c r="H5835" s="306">
        <v>415</v>
      </c>
      <c r="I5835" s="306">
        <v>1492</v>
      </c>
      <c r="J5835" s="306">
        <v>1492</v>
      </c>
      <c r="K5835" s="306">
        <v>1492</v>
      </c>
      <c r="L5835" s="306">
        <v>1492</v>
      </c>
      <c r="M5835" s="306">
        <v>1492</v>
      </c>
      <c r="N5835" s="306">
        <v>1492</v>
      </c>
      <c r="AE5835" s="322"/>
    </row>
    <row r="5836" spans="1:31">
      <c r="A5836" s="259" t="s">
        <v>44</v>
      </c>
      <c r="B5836" s="259" t="s">
        <v>25</v>
      </c>
      <c r="C5836" s="259" t="s">
        <v>64</v>
      </c>
      <c r="D5836" s="259" t="s">
        <v>64</v>
      </c>
      <c r="E5836" s="259" t="s">
        <v>64</v>
      </c>
      <c r="F5836" s="259" t="s">
        <v>206</v>
      </c>
      <c r="G5836" s="259" t="s">
        <v>49</v>
      </c>
      <c r="H5836" s="306">
        <v>516.16499999999996</v>
      </c>
      <c r="I5836" s="306">
        <v>292.63900000000001</v>
      </c>
      <c r="J5836" s="306">
        <v>292.63900000000001</v>
      </c>
      <c r="K5836" s="306">
        <v>292.63900000000001</v>
      </c>
      <c r="L5836" s="306">
        <v>292.63900000000001</v>
      </c>
      <c r="M5836" s="306">
        <v>292.63900000000001</v>
      </c>
      <c r="N5836" s="306">
        <v>292.63900000000001</v>
      </c>
      <c r="AE5836" s="322"/>
    </row>
    <row r="5837" spans="1:31">
      <c r="A5837" s="259" t="s">
        <v>44</v>
      </c>
      <c r="B5837" s="259" t="s">
        <v>25</v>
      </c>
      <c r="C5837" s="259" t="s">
        <v>54</v>
      </c>
      <c r="D5837" s="259" t="s">
        <v>72</v>
      </c>
      <c r="E5837" s="259" t="s">
        <v>72</v>
      </c>
      <c r="F5837" s="259" t="s">
        <v>206</v>
      </c>
      <c r="G5837" s="259" t="s">
        <v>49</v>
      </c>
      <c r="H5837" s="306">
        <v>0</v>
      </c>
      <c r="I5837" s="306">
        <v>0</v>
      </c>
      <c r="J5837" s="306">
        <v>0</v>
      </c>
      <c r="K5837" s="306">
        <v>0</v>
      </c>
      <c r="L5837" s="306">
        <v>0</v>
      </c>
      <c r="M5837" s="306">
        <v>523.11782300000004</v>
      </c>
      <c r="N5837" s="306">
        <v>1546.81726</v>
      </c>
      <c r="AE5837" s="322"/>
    </row>
    <row r="5838" spans="1:31">
      <c r="A5838" s="259" t="s">
        <v>44</v>
      </c>
      <c r="B5838" s="259" t="s">
        <v>25</v>
      </c>
      <c r="C5838" s="259" t="s">
        <v>55</v>
      </c>
      <c r="D5838" s="259" t="s">
        <v>73</v>
      </c>
      <c r="E5838" s="259" t="s">
        <v>73</v>
      </c>
      <c r="F5838" s="259" t="s">
        <v>206</v>
      </c>
      <c r="G5838" s="259" t="s">
        <v>49</v>
      </c>
      <c r="H5838" s="306">
        <v>0</v>
      </c>
      <c r="I5838" s="306">
        <v>0</v>
      </c>
      <c r="J5838" s="306">
        <v>0</v>
      </c>
      <c r="K5838" s="306">
        <v>0</v>
      </c>
      <c r="L5838" s="306">
        <v>0</v>
      </c>
      <c r="M5838" s="306">
        <v>0</v>
      </c>
      <c r="N5838" s="306">
        <v>0</v>
      </c>
      <c r="AE5838" s="322"/>
    </row>
    <row r="5839" spans="1:31">
      <c r="A5839" s="259" t="s">
        <v>44</v>
      </c>
      <c r="B5839" s="259" t="s">
        <v>25</v>
      </c>
      <c r="C5839" s="259" t="s">
        <v>57</v>
      </c>
      <c r="D5839" s="259" t="s">
        <v>74</v>
      </c>
      <c r="E5839" s="259" t="s">
        <v>74</v>
      </c>
      <c r="F5839" s="259" t="s">
        <v>206</v>
      </c>
      <c r="G5839" s="259" t="s">
        <v>49</v>
      </c>
      <c r="H5839" s="306">
        <v>0</v>
      </c>
      <c r="I5839" s="306">
        <v>0</v>
      </c>
      <c r="J5839" s="306">
        <v>0</v>
      </c>
      <c r="K5839" s="306">
        <v>0</v>
      </c>
      <c r="L5839" s="306">
        <v>0</v>
      </c>
      <c r="M5839" s="306">
        <v>0</v>
      </c>
      <c r="N5839" s="306">
        <v>0</v>
      </c>
      <c r="AE5839" s="322"/>
    </row>
    <row r="5840" spans="1:31">
      <c r="A5840" s="259" t="s">
        <v>44</v>
      </c>
      <c r="B5840" s="259" t="s">
        <v>25</v>
      </c>
      <c r="C5840" s="259" t="s">
        <v>64</v>
      </c>
      <c r="D5840" s="259" t="s">
        <v>75</v>
      </c>
      <c r="E5840" s="259" t="s">
        <v>75</v>
      </c>
      <c r="F5840" s="259" t="s">
        <v>206</v>
      </c>
      <c r="G5840" s="259" t="s">
        <v>49</v>
      </c>
      <c r="H5840" s="306">
        <v>0</v>
      </c>
      <c r="I5840" s="306">
        <v>0</v>
      </c>
      <c r="J5840" s="306">
        <v>0</v>
      </c>
      <c r="K5840" s="306">
        <v>0</v>
      </c>
      <c r="L5840" s="306">
        <v>0</v>
      </c>
      <c r="M5840" s="306">
        <v>0</v>
      </c>
      <c r="N5840" s="306">
        <v>0</v>
      </c>
      <c r="AE5840" s="322"/>
    </row>
    <row r="5841" spans="1:31">
      <c r="A5841" s="259" t="s">
        <v>44</v>
      </c>
      <c r="B5841" s="259" t="s">
        <v>25</v>
      </c>
      <c r="C5841" s="259" t="s">
        <v>60</v>
      </c>
      <c r="D5841" s="259" t="s">
        <v>76</v>
      </c>
      <c r="E5841" s="259" t="s">
        <v>76</v>
      </c>
      <c r="F5841" s="259" t="s">
        <v>206</v>
      </c>
      <c r="G5841" s="259" t="s">
        <v>49</v>
      </c>
      <c r="H5841" s="306">
        <v>0</v>
      </c>
      <c r="I5841" s="306">
        <v>0</v>
      </c>
      <c r="J5841" s="306">
        <v>0</v>
      </c>
      <c r="K5841" s="306">
        <v>0</v>
      </c>
      <c r="L5841" s="306">
        <v>0</v>
      </c>
      <c r="M5841" s="306">
        <v>0</v>
      </c>
      <c r="N5841" s="306">
        <v>0</v>
      </c>
      <c r="AE5841" s="322"/>
    </row>
    <row r="5842" spans="1:31">
      <c r="A5842" s="259" t="s">
        <v>44</v>
      </c>
      <c r="B5842" s="259" t="s">
        <v>25</v>
      </c>
      <c r="C5842" s="259" t="s">
        <v>61</v>
      </c>
      <c r="D5842" s="259" t="s">
        <v>77</v>
      </c>
      <c r="E5842" s="259" t="s">
        <v>77</v>
      </c>
      <c r="F5842" s="259" t="s">
        <v>206</v>
      </c>
      <c r="G5842" s="259" t="s">
        <v>49</v>
      </c>
      <c r="H5842" s="306">
        <v>0</v>
      </c>
      <c r="I5842" s="306">
        <v>0</v>
      </c>
      <c r="J5842" s="306">
        <v>81.615854999999996</v>
      </c>
      <c r="K5842" s="306">
        <v>81.615854999999996</v>
      </c>
      <c r="L5842" s="306">
        <v>81.615854999999996</v>
      </c>
      <c r="M5842" s="306">
        <v>81.615854999999996</v>
      </c>
      <c r="N5842" s="306">
        <v>7581.615855</v>
      </c>
      <c r="AE5842" s="322"/>
    </row>
    <row r="5843" spans="1:31">
      <c r="A5843" s="259" t="s">
        <v>44</v>
      </c>
      <c r="B5843" s="259" t="s">
        <v>25</v>
      </c>
      <c r="C5843" s="259" t="s">
        <v>62</v>
      </c>
      <c r="D5843" s="259" t="s">
        <v>78</v>
      </c>
      <c r="E5843" s="259" t="s">
        <v>78</v>
      </c>
      <c r="F5843" s="259" t="s">
        <v>206</v>
      </c>
      <c r="G5843" s="259" t="s">
        <v>49</v>
      </c>
      <c r="H5843" s="306">
        <v>0</v>
      </c>
      <c r="I5843" s="306">
        <v>0</v>
      </c>
      <c r="J5843" s="306">
        <v>0</v>
      </c>
      <c r="K5843" s="306">
        <v>0</v>
      </c>
      <c r="L5843" s="306">
        <v>0</v>
      </c>
      <c r="M5843" s="306">
        <v>0</v>
      </c>
      <c r="N5843" s="306">
        <v>0</v>
      </c>
      <c r="AE5843" s="322"/>
    </row>
    <row r="5844" spans="1:31">
      <c r="A5844" s="259" t="s">
        <v>44</v>
      </c>
      <c r="B5844" s="259" t="s">
        <v>25</v>
      </c>
      <c r="C5844" s="259" t="s">
        <v>63</v>
      </c>
      <c r="D5844" s="259" t="s">
        <v>79</v>
      </c>
      <c r="E5844" s="259" t="s">
        <v>79</v>
      </c>
      <c r="F5844" s="259" t="s">
        <v>206</v>
      </c>
      <c r="G5844" s="259" t="s">
        <v>49</v>
      </c>
      <c r="H5844" s="306">
        <v>0</v>
      </c>
      <c r="I5844" s="306">
        <v>3818.5296079999998</v>
      </c>
      <c r="J5844" s="306">
        <v>6662.876518</v>
      </c>
      <c r="K5844" s="306">
        <v>8955.4978360000005</v>
      </c>
      <c r="L5844" s="306">
        <v>10944.058279999999</v>
      </c>
      <c r="M5844" s="306">
        <v>10944.058279999999</v>
      </c>
      <c r="N5844" s="306">
        <v>10944.058279999999</v>
      </c>
      <c r="AE5844" s="322"/>
    </row>
    <row r="5845" spans="1:31">
      <c r="A5845" s="259" t="s">
        <v>44</v>
      </c>
      <c r="B5845" s="259" t="s">
        <v>25</v>
      </c>
      <c r="C5845" s="259" t="s">
        <v>60</v>
      </c>
      <c r="D5845" s="259" t="s">
        <v>76</v>
      </c>
      <c r="E5845" s="259" t="s">
        <v>207</v>
      </c>
      <c r="F5845" s="259" t="s">
        <v>206</v>
      </c>
      <c r="G5845" s="259" t="s">
        <v>49</v>
      </c>
      <c r="H5845" s="306">
        <v>0</v>
      </c>
      <c r="I5845" s="306">
        <v>0</v>
      </c>
      <c r="J5845" s="306">
        <v>0</v>
      </c>
      <c r="K5845" s="306">
        <v>0</v>
      </c>
      <c r="L5845" s="306">
        <v>0</v>
      </c>
      <c r="M5845" s="306">
        <v>0</v>
      </c>
      <c r="N5845" s="306">
        <v>0</v>
      </c>
      <c r="AE5845" s="322"/>
    </row>
    <row r="5846" spans="1:31">
      <c r="A5846" s="259" t="s">
        <v>44</v>
      </c>
      <c r="B5846" s="259" t="s">
        <v>25</v>
      </c>
      <c r="C5846" s="259" t="s">
        <v>63</v>
      </c>
      <c r="D5846" s="259" t="s">
        <v>79</v>
      </c>
      <c r="E5846" s="259" t="s">
        <v>208</v>
      </c>
      <c r="F5846" s="259" t="s">
        <v>206</v>
      </c>
      <c r="G5846" s="259" t="s">
        <v>49</v>
      </c>
      <c r="H5846" s="306">
        <v>0</v>
      </c>
      <c r="I5846" s="306">
        <v>0</v>
      </c>
      <c r="J5846" s="306">
        <v>0</v>
      </c>
      <c r="K5846" s="306">
        <v>0</v>
      </c>
      <c r="L5846" s="306">
        <v>0</v>
      </c>
      <c r="M5846" s="306">
        <v>0</v>
      </c>
      <c r="N5846" s="306">
        <v>0</v>
      </c>
      <c r="AE5846" s="322"/>
    </row>
    <row r="5847" spans="1:31">
      <c r="A5847" s="259" t="s">
        <v>44</v>
      </c>
      <c r="B5847" s="259" t="s">
        <v>25</v>
      </c>
      <c r="C5847" s="259" t="s">
        <v>65</v>
      </c>
      <c r="D5847" s="259" t="s">
        <v>209</v>
      </c>
      <c r="E5847" s="259" t="s">
        <v>80</v>
      </c>
      <c r="F5847" s="259" t="s">
        <v>206</v>
      </c>
      <c r="G5847" s="259" t="s">
        <v>49</v>
      </c>
      <c r="H5847" s="306">
        <v>0</v>
      </c>
      <c r="I5847" s="306">
        <v>0</v>
      </c>
      <c r="J5847" s="306">
        <v>0</v>
      </c>
      <c r="K5847" s="306">
        <v>0</v>
      </c>
      <c r="L5847" s="306">
        <v>0</v>
      </c>
      <c r="M5847" s="306">
        <v>0</v>
      </c>
      <c r="N5847" s="306">
        <v>0</v>
      </c>
      <c r="AE5847" s="322"/>
    </row>
    <row r="5848" spans="1:31">
      <c r="A5848" s="259" t="s">
        <v>44</v>
      </c>
      <c r="B5848" s="259" t="s">
        <v>25</v>
      </c>
      <c r="C5848" s="259" t="s">
        <v>65</v>
      </c>
      <c r="D5848" s="259" t="s">
        <v>209</v>
      </c>
      <c r="E5848" s="259" t="s">
        <v>81</v>
      </c>
      <c r="F5848" s="259" t="s">
        <v>206</v>
      </c>
      <c r="G5848" s="259" t="s">
        <v>49</v>
      </c>
      <c r="H5848" s="306">
        <v>0</v>
      </c>
      <c r="I5848" s="306">
        <v>0</v>
      </c>
      <c r="J5848" s="306">
        <v>0</v>
      </c>
      <c r="K5848" s="306">
        <v>0</v>
      </c>
      <c r="L5848" s="306">
        <v>0</v>
      </c>
      <c r="M5848" s="306">
        <v>0</v>
      </c>
      <c r="N5848" s="306">
        <v>0</v>
      </c>
      <c r="AE5848" s="322"/>
    </row>
    <row r="5849" spans="1:31">
      <c r="A5849" s="259" t="s">
        <v>44</v>
      </c>
      <c r="B5849" s="259" t="s">
        <v>25</v>
      </c>
      <c r="C5849" s="259" t="s">
        <v>82</v>
      </c>
      <c r="D5849" s="259" t="s">
        <v>82</v>
      </c>
      <c r="E5849" s="259" t="s">
        <v>82</v>
      </c>
      <c r="F5849" s="259" t="s">
        <v>206</v>
      </c>
      <c r="G5849" s="259" t="s">
        <v>49</v>
      </c>
      <c r="H5849" s="306">
        <v>0</v>
      </c>
      <c r="I5849" s="306">
        <v>0</v>
      </c>
      <c r="J5849" s="306">
        <v>0</v>
      </c>
      <c r="K5849" s="306">
        <v>0</v>
      </c>
      <c r="L5849" s="306">
        <v>0</v>
      </c>
      <c r="M5849" s="306">
        <v>0</v>
      </c>
      <c r="N5849" s="306">
        <v>0</v>
      </c>
      <c r="AE5849" s="322"/>
    </row>
    <row r="5850" spans="1:31">
      <c r="A5850" s="259" t="s">
        <v>44</v>
      </c>
      <c r="B5850" s="259" t="s">
        <v>25</v>
      </c>
      <c r="C5850" s="259" t="s">
        <v>83</v>
      </c>
      <c r="D5850" s="259" t="s">
        <v>83</v>
      </c>
      <c r="E5850" s="259" t="s">
        <v>83</v>
      </c>
      <c r="F5850" s="259" t="s">
        <v>206</v>
      </c>
      <c r="G5850" s="259" t="s">
        <v>49</v>
      </c>
      <c r="H5850" s="306">
        <v>0</v>
      </c>
      <c r="I5850" s="306">
        <v>0</v>
      </c>
      <c r="J5850" s="306">
        <v>0</v>
      </c>
      <c r="K5850" s="306">
        <v>0</v>
      </c>
      <c r="L5850" s="306">
        <v>0</v>
      </c>
      <c r="M5850" s="306">
        <v>0</v>
      </c>
      <c r="N5850" s="306">
        <v>47.755299999999998</v>
      </c>
      <c r="AE5850" s="322"/>
    </row>
    <row r="5851" spans="1:31">
      <c r="A5851" s="259" t="s">
        <v>44</v>
      </c>
      <c r="B5851" s="259" t="s">
        <v>25</v>
      </c>
      <c r="C5851" s="259" t="s">
        <v>84</v>
      </c>
      <c r="D5851" s="259" t="s">
        <v>84</v>
      </c>
      <c r="E5851" s="259" t="s">
        <v>84</v>
      </c>
      <c r="F5851" s="259" t="s">
        <v>206</v>
      </c>
      <c r="G5851" s="259" t="s">
        <v>49</v>
      </c>
      <c r="H5851" s="306">
        <v>0</v>
      </c>
      <c r="I5851" s="306">
        <v>0</v>
      </c>
      <c r="J5851" s="306">
        <v>0</v>
      </c>
      <c r="K5851" s="306">
        <v>0</v>
      </c>
      <c r="L5851" s="306">
        <v>0</v>
      </c>
      <c r="M5851" s="306">
        <v>0</v>
      </c>
      <c r="N5851" s="306">
        <v>0</v>
      </c>
      <c r="AE5851" s="322"/>
    </row>
    <row r="5852" spans="1:31">
      <c r="A5852" s="259" t="s">
        <v>44</v>
      </c>
      <c r="B5852" s="259" t="s">
        <v>25</v>
      </c>
      <c r="C5852" s="259" t="s">
        <v>85</v>
      </c>
      <c r="D5852" s="259" t="s">
        <v>85</v>
      </c>
      <c r="E5852" s="259" t="s">
        <v>85</v>
      </c>
      <c r="F5852" s="259" t="s">
        <v>206</v>
      </c>
      <c r="G5852" s="259" t="s">
        <v>49</v>
      </c>
      <c r="H5852" s="306">
        <v>0</v>
      </c>
      <c r="I5852" s="306">
        <v>2147.4821270000002</v>
      </c>
      <c r="J5852" s="306">
        <v>2147.4821270000002</v>
      </c>
      <c r="K5852" s="306">
        <v>2147.4821270000002</v>
      </c>
      <c r="L5852" s="306">
        <v>2147.4821270000002</v>
      </c>
      <c r="M5852" s="306">
        <v>2147.4821270000002</v>
      </c>
      <c r="N5852" s="306">
        <v>3456.8675600000001</v>
      </c>
      <c r="AE5852" s="322"/>
    </row>
    <row r="5853" spans="1:31">
      <c r="A5853" s="259" t="s">
        <v>44</v>
      </c>
      <c r="B5853" s="259" t="s">
        <v>25</v>
      </c>
      <c r="C5853" s="259" t="s">
        <v>87</v>
      </c>
      <c r="D5853" s="259" t="s">
        <v>87</v>
      </c>
      <c r="E5853" s="259" t="s">
        <v>87</v>
      </c>
      <c r="F5853" s="259" t="s">
        <v>206</v>
      </c>
      <c r="G5853" s="259" t="s">
        <v>49</v>
      </c>
      <c r="H5853" s="306">
        <v>0</v>
      </c>
      <c r="I5853" s="306">
        <v>223.52600000000001</v>
      </c>
      <c r="J5853" s="306">
        <v>223.52600000000001</v>
      </c>
      <c r="K5853" s="306">
        <v>223.52600000000001</v>
      </c>
      <c r="L5853" s="306">
        <v>223.52600000000001</v>
      </c>
      <c r="M5853" s="306">
        <v>223.52600000000001</v>
      </c>
      <c r="N5853" s="306">
        <v>223.52600000000001</v>
      </c>
      <c r="AE5853" s="322"/>
    </row>
    <row r="5854" spans="1:31">
      <c r="A5854" s="259" t="s">
        <v>44</v>
      </c>
      <c r="B5854" s="259" t="s">
        <v>25</v>
      </c>
      <c r="C5854" s="259" t="s">
        <v>88</v>
      </c>
      <c r="D5854" s="259" t="s">
        <v>88</v>
      </c>
      <c r="E5854" s="259" t="s">
        <v>88</v>
      </c>
      <c r="F5854" s="259" t="s">
        <v>206</v>
      </c>
      <c r="G5854" s="259" t="s">
        <v>49</v>
      </c>
      <c r="H5854" s="306">
        <v>0</v>
      </c>
      <c r="I5854" s="306">
        <v>0</v>
      </c>
      <c r="J5854" s="306">
        <v>0</v>
      </c>
      <c r="K5854" s="306">
        <v>0</v>
      </c>
      <c r="L5854" s="306">
        <v>0</v>
      </c>
      <c r="M5854" s="306">
        <v>0</v>
      </c>
      <c r="N5854" s="306">
        <v>0</v>
      </c>
      <c r="AE5854" s="322"/>
    </row>
    <row r="5855" spans="1:31">
      <c r="A5855" s="259" t="s">
        <v>44</v>
      </c>
      <c r="B5855" s="259" t="s">
        <v>26</v>
      </c>
      <c r="C5855" s="259" t="s">
        <v>48</v>
      </c>
      <c r="D5855" s="259" t="s">
        <v>48</v>
      </c>
      <c r="E5855" s="259" t="s">
        <v>48</v>
      </c>
      <c r="F5855" s="259" t="s">
        <v>206</v>
      </c>
      <c r="G5855" s="259" t="s">
        <v>49</v>
      </c>
      <c r="H5855" s="306">
        <v>0</v>
      </c>
      <c r="I5855" s="306">
        <v>0</v>
      </c>
      <c r="J5855" s="306">
        <v>0</v>
      </c>
      <c r="K5855" s="306">
        <v>0</v>
      </c>
      <c r="L5855" s="306">
        <v>0</v>
      </c>
      <c r="M5855" s="306">
        <v>0</v>
      </c>
      <c r="N5855" s="306">
        <v>0</v>
      </c>
      <c r="AE5855" s="322"/>
    </row>
    <row r="5856" spans="1:31">
      <c r="A5856" s="259" t="s">
        <v>44</v>
      </c>
      <c r="B5856" s="259" t="s">
        <v>26</v>
      </c>
      <c r="C5856" s="259" t="s">
        <v>53</v>
      </c>
      <c r="D5856" s="259" t="s">
        <v>53</v>
      </c>
      <c r="E5856" s="259" t="s">
        <v>53</v>
      </c>
      <c r="F5856" s="259" t="s">
        <v>206</v>
      </c>
      <c r="G5856" s="259" t="s">
        <v>49</v>
      </c>
      <c r="H5856" s="306">
        <v>0</v>
      </c>
      <c r="I5856" s="306">
        <v>0</v>
      </c>
      <c r="J5856" s="306">
        <v>0</v>
      </c>
      <c r="K5856" s="306">
        <v>0</v>
      </c>
      <c r="L5856" s="306">
        <v>0</v>
      </c>
      <c r="M5856" s="306">
        <v>0</v>
      </c>
      <c r="N5856" s="306">
        <v>0</v>
      </c>
      <c r="AE5856" s="322"/>
    </row>
    <row r="5857" spans="1:31">
      <c r="A5857" s="259" t="s">
        <v>44</v>
      </c>
      <c r="B5857" s="259" t="s">
        <v>26</v>
      </c>
      <c r="C5857" s="259" t="s">
        <v>54</v>
      </c>
      <c r="D5857" s="259" t="s">
        <v>54</v>
      </c>
      <c r="E5857" s="259" t="s">
        <v>54</v>
      </c>
      <c r="F5857" s="259" t="s">
        <v>206</v>
      </c>
      <c r="G5857" s="259" t="s">
        <v>49</v>
      </c>
      <c r="H5857" s="306">
        <v>1812.7720019999999</v>
      </c>
      <c r="I5857" s="306">
        <v>1812.7720019999999</v>
      </c>
      <c r="J5857" s="306">
        <v>1812.7720019999999</v>
      </c>
      <c r="K5857" s="306">
        <v>1812.7720019999999</v>
      </c>
      <c r="L5857" s="306">
        <v>1812.7720019999999</v>
      </c>
      <c r="M5857" s="306">
        <v>1812.7720019999999</v>
      </c>
      <c r="N5857" s="306">
        <v>1812.7720019999999</v>
      </c>
      <c r="AE5857" s="322"/>
    </row>
    <row r="5858" spans="1:31">
      <c r="A5858" s="259" t="s">
        <v>44</v>
      </c>
      <c r="B5858" s="259" t="s">
        <v>26</v>
      </c>
      <c r="C5858" s="259" t="s">
        <v>55</v>
      </c>
      <c r="D5858" s="259" t="s">
        <v>55</v>
      </c>
      <c r="E5858" s="259" t="s">
        <v>55</v>
      </c>
      <c r="F5858" s="259" t="s">
        <v>206</v>
      </c>
      <c r="G5858" s="259" t="s">
        <v>49</v>
      </c>
      <c r="H5858" s="306">
        <v>9.56</v>
      </c>
      <c r="I5858" s="306">
        <v>3.96</v>
      </c>
      <c r="J5858" s="306">
        <v>3.96</v>
      </c>
      <c r="K5858" s="306">
        <v>3.96</v>
      </c>
      <c r="L5858" s="306">
        <v>3.96</v>
      </c>
      <c r="M5858" s="306">
        <v>3.96</v>
      </c>
      <c r="N5858" s="306">
        <v>3.96</v>
      </c>
      <c r="AE5858" s="322"/>
    </row>
    <row r="5859" spans="1:31">
      <c r="A5859" s="259" t="s">
        <v>44</v>
      </c>
      <c r="B5859" s="259" t="s">
        <v>26</v>
      </c>
      <c r="C5859" s="259" t="s">
        <v>56</v>
      </c>
      <c r="D5859" s="259" t="s">
        <v>56</v>
      </c>
      <c r="E5859" s="259" t="s">
        <v>56</v>
      </c>
      <c r="F5859" s="259" t="s">
        <v>206</v>
      </c>
      <c r="G5859" s="259" t="s">
        <v>49</v>
      </c>
      <c r="H5859" s="306">
        <v>0</v>
      </c>
      <c r="I5859" s="306">
        <v>0</v>
      </c>
      <c r="J5859" s="306">
        <v>0</v>
      </c>
      <c r="K5859" s="306">
        <v>0</v>
      </c>
      <c r="L5859" s="306">
        <v>0</v>
      </c>
      <c r="M5859" s="306">
        <v>0</v>
      </c>
      <c r="N5859" s="306">
        <v>0</v>
      </c>
      <c r="AE5859" s="322"/>
    </row>
    <row r="5860" spans="1:31">
      <c r="A5860" s="259" t="s">
        <v>44</v>
      </c>
      <c r="B5860" s="259" t="s">
        <v>26</v>
      </c>
      <c r="C5860" s="259" t="s">
        <v>57</v>
      </c>
      <c r="D5860" s="259" t="s">
        <v>57</v>
      </c>
      <c r="E5860" s="259" t="s">
        <v>57</v>
      </c>
      <c r="F5860" s="259" t="s">
        <v>206</v>
      </c>
      <c r="G5860" s="259" t="s">
        <v>49</v>
      </c>
      <c r="H5860" s="306">
        <v>0</v>
      </c>
      <c r="I5860" s="306">
        <v>0</v>
      </c>
      <c r="J5860" s="306">
        <v>0</v>
      </c>
      <c r="K5860" s="306">
        <v>0</v>
      </c>
      <c r="L5860" s="306">
        <v>0</v>
      </c>
      <c r="M5860" s="306">
        <v>0</v>
      </c>
      <c r="N5860" s="306">
        <v>0</v>
      </c>
      <c r="AE5860" s="322"/>
    </row>
    <row r="5861" spans="1:31">
      <c r="A5861" s="259" t="s">
        <v>44</v>
      </c>
      <c r="B5861" s="259" t="s">
        <v>26</v>
      </c>
      <c r="C5861" s="259" t="s">
        <v>58</v>
      </c>
      <c r="D5861" s="259" t="s">
        <v>58</v>
      </c>
      <c r="E5861" s="259" t="s">
        <v>58</v>
      </c>
      <c r="F5861" s="259" t="s">
        <v>206</v>
      </c>
      <c r="G5861" s="259" t="s">
        <v>49</v>
      </c>
      <c r="H5861" s="306">
        <v>0</v>
      </c>
      <c r="I5861" s="306">
        <v>0</v>
      </c>
      <c r="J5861" s="306">
        <v>0</v>
      </c>
      <c r="K5861" s="306">
        <v>0</v>
      </c>
      <c r="L5861" s="306">
        <v>0</v>
      </c>
      <c r="M5861" s="306">
        <v>0</v>
      </c>
      <c r="N5861" s="306">
        <v>0</v>
      </c>
      <c r="AE5861" s="322"/>
    </row>
    <row r="5862" spans="1:31">
      <c r="A5862" s="259" t="s">
        <v>44</v>
      </c>
      <c r="B5862" s="259" t="s">
        <v>26</v>
      </c>
      <c r="C5862" s="259" t="s">
        <v>59</v>
      </c>
      <c r="D5862" s="259" t="s">
        <v>59</v>
      </c>
      <c r="E5862" s="259" t="s">
        <v>59</v>
      </c>
      <c r="F5862" s="259" t="s">
        <v>206</v>
      </c>
      <c r="G5862" s="259" t="s">
        <v>49</v>
      </c>
      <c r="H5862" s="306">
        <v>3.1560000000000001</v>
      </c>
      <c r="I5862" s="306">
        <v>3.1560000000000001</v>
      </c>
      <c r="J5862" s="306">
        <v>3.1560000000000001</v>
      </c>
      <c r="K5862" s="306">
        <v>3.1560000000000001</v>
      </c>
      <c r="L5862" s="306">
        <v>3.1560000000000001</v>
      </c>
      <c r="M5862" s="306">
        <v>3.1560000000000001</v>
      </c>
      <c r="N5862" s="306">
        <v>3.1560000000000001</v>
      </c>
      <c r="AE5862" s="322"/>
    </row>
    <row r="5863" spans="1:31">
      <c r="A5863" s="259" t="s">
        <v>44</v>
      </c>
      <c r="B5863" s="259" t="s">
        <v>26</v>
      </c>
      <c r="C5863" s="259" t="s">
        <v>60</v>
      </c>
      <c r="D5863" s="259" t="s">
        <v>60</v>
      </c>
      <c r="E5863" s="259" t="s">
        <v>60</v>
      </c>
      <c r="F5863" s="259" t="s">
        <v>206</v>
      </c>
      <c r="G5863" s="259" t="s">
        <v>49</v>
      </c>
      <c r="H5863" s="306">
        <v>244.8</v>
      </c>
      <c r="I5863" s="306">
        <v>244.8</v>
      </c>
      <c r="J5863" s="306">
        <v>244.8</v>
      </c>
      <c r="K5863" s="306">
        <v>244.8</v>
      </c>
      <c r="L5863" s="306">
        <v>244.8</v>
      </c>
      <c r="M5863" s="306">
        <v>244.8</v>
      </c>
      <c r="N5863" s="306">
        <v>244.8</v>
      </c>
      <c r="AE5863" s="322"/>
    </row>
    <row r="5864" spans="1:31">
      <c r="A5864" s="259" t="s">
        <v>44</v>
      </c>
      <c r="B5864" s="259" t="s">
        <v>26</v>
      </c>
      <c r="C5864" s="259" t="s">
        <v>61</v>
      </c>
      <c r="D5864" s="259" t="s">
        <v>61</v>
      </c>
      <c r="E5864" s="259" t="s">
        <v>61</v>
      </c>
      <c r="F5864" s="259" t="s">
        <v>206</v>
      </c>
      <c r="G5864" s="259" t="s">
        <v>49</v>
      </c>
      <c r="H5864" s="306">
        <v>54.5</v>
      </c>
      <c r="I5864" s="306">
        <v>54.5</v>
      </c>
      <c r="J5864" s="306">
        <v>54.5</v>
      </c>
      <c r="K5864" s="306">
        <v>54.5</v>
      </c>
      <c r="L5864" s="306">
        <v>54.5</v>
      </c>
      <c r="M5864" s="306">
        <v>54.5</v>
      </c>
      <c r="N5864" s="306">
        <v>54.5</v>
      </c>
      <c r="AE5864" s="322"/>
    </row>
    <row r="5865" spans="1:31">
      <c r="A5865" s="259" t="s">
        <v>44</v>
      </c>
      <c r="B5865" s="259" t="s">
        <v>26</v>
      </c>
      <c r="C5865" s="259" t="s">
        <v>63</v>
      </c>
      <c r="D5865" s="259" t="s">
        <v>63</v>
      </c>
      <c r="E5865" s="259" t="s">
        <v>63</v>
      </c>
      <c r="F5865" s="259" t="s">
        <v>206</v>
      </c>
      <c r="G5865" s="259" t="s">
        <v>49</v>
      </c>
      <c r="H5865" s="306">
        <v>0</v>
      </c>
      <c r="I5865" s="306">
        <v>0</v>
      </c>
      <c r="J5865" s="306">
        <v>0</v>
      </c>
      <c r="K5865" s="306">
        <v>0</v>
      </c>
      <c r="L5865" s="306">
        <v>0</v>
      </c>
      <c r="M5865" s="306">
        <v>0</v>
      </c>
      <c r="N5865" s="306">
        <v>0</v>
      </c>
      <c r="AE5865" s="322"/>
    </row>
    <row r="5866" spans="1:31">
      <c r="A5866" s="259" t="s">
        <v>44</v>
      </c>
      <c r="B5866" s="259" t="s">
        <v>26</v>
      </c>
      <c r="C5866" s="259" t="s">
        <v>64</v>
      </c>
      <c r="D5866" s="259" t="s">
        <v>64</v>
      </c>
      <c r="E5866" s="259" t="s">
        <v>64</v>
      </c>
      <c r="F5866" s="259" t="s">
        <v>206</v>
      </c>
      <c r="G5866" s="259" t="s">
        <v>49</v>
      </c>
      <c r="H5866" s="306">
        <v>55.542999999999999</v>
      </c>
      <c r="I5866" s="306">
        <v>53.863</v>
      </c>
      <c r="J5866" s="306">
        <v>53.863</v>
      </c>
      <c r="K5866" s="306">
        <v>53.863</v>
      </c>
      <c r="L5866" s="306">
        <v>53.863</v>
      </c>
      <c r="M5866" s="306">
        <v>53.863</v>
      </c>
      <c r="N5866" s="306">
        <v>53.863</v>
      </c>
      <c r="AE5866" s="322"/>
    </row>
    <row r="5867" spans="1:31">
      <c r="A5867" s="259" t="s">
        <v>44</v>
      </c>
      <c r="B5867" s="259" t="s">
        <v>26</v>
      </c>
      <c r="C5867" s="259" t="s">
        <v>54</v>
      </c>
      <c r="D5867" s="259" t="s">
        <v>72</v>
      </c>
      <c r="E5867" s="259" t="s">
        <v>72</v>
      </c>
      <c r="F5867" s="259" t="s">
        <v>206</v>
      </c>
      <c r="G5867" s="259" t="s">
        <v>49</v>
      </c>
      <c r="H5867" s="306">
        <v>0</v>
      </c>
      <c r="I5867" s="306">
        <v>0</v>
      </c>
      <c r="J5867" s="306">
        <v>0</v>
      </c>
      <c r="K5867" s="306">
        <v>0</v>
      </c>
      <c r="L5867" s="306">
        <v>0</v>
      </c>
      <c r="M5867" s="306">
        <v>0</v>
      </c>
      <c r="N5867" s="306">
        <v>0</v>
      </c>
      <c r="AE5867" s="322"/>
    </row>
    <row r="5868" spans="1:31">
      <c r="A5868" s="259" t="s">
        <v>44</v>
      </c>
      <c r="B5868" s="259" t="s">
        <v>26</v>
      </c>
      <c r="C5868" s="259" t="s">
        <v>55</v>
      </c>
      <c r="D5868" s="259" t="s">
        <v>73</v>
      </c>
      <c r="E5868" s="259" t="s">
        <v>73</v>
      </c>
      <c r="F5868" s="259" t="s">
        <v>206</v>
      </c>
      <c r="G5868" s="259" t="s">
        <v>49</v>
      </c>
      <c r="H5868" s="306">
        <v>0</v>
      </c>
      <c r="I5868" s="306">
        <v>0</v>
      </c>
      <c r="J5868" s="306">
        <v>0</v>
      </c>
      <c r="K5868" s="306">
        <v>0</v>
      </c>
      <c r="L5868" s="306">
        <v>0</v>
      </c>
      <c r="M5868" s="306">
        <v>0</v>
      </c>
      <c r="N5868" s="306">
        <v>0</v>
      </c>
      <c r="AE5868" s="322"/>
    </row>
    <row r="5869" spans="1:31">
      <c r="A5869" s="259" t="s">
        <v>44</v>
      </c>
      <c r="B5869" s="259" t="s">
        <v>26</v>
      </c>
      <c r="C5869" s="259" t="s">
        <v>57</v>
      </c>
      <c r="D5869" s="259" t="s">
        <v>74</v>
      </c>
      <c r="E5869" s="259" t="s">
        <v>74</v>
      </c>
      <c r="F5869" s="259" t="s">
        <v>206</v>
      </c>
      <c r="G5869" s="259" t="s">
        <v>49</v>
      </c>
      <c r="H5869" s="306">
        <v>0</v>
      </c>
      <c r="I5869" s="306">
        <v>0</v>
      </c>
      <c r="J5869" s="306">
        <v>0</v>
      </c>
      <c r="K5869" s="306">
        <v>0</v>
      </c>
      <c r="L5869" s="306">
        <v>0</v>
      </c>
      <c r="M5869" s="306">
        <v>0</v>
      </c>
      <c r="N5869" s="306">
        <v>0</v>
      </c>
      <c r="AE5869" s="322"/>
    </row>
    <row r="5870" spans="1:31">
      <c r="A5870" s="259" t="s">
        <v>44</v>
      </c>
      <c r="B5870" s="259" t="s">
        <v>26</v>
      </c>
      <c r="C5870" s="259" t="s">
        <v>64</v>
      </c>
      <c r="D5870" s="259" t="s">
        <v>75</v>
      </c>
      <c r="E5870" s="259" t="s">
        <v>75</v>
      </c>
      <c r="F5870" s="259" t="s">
        <v>206</v>
      </c>
      <c r="G5870" s="259" t="s">
        <v>49</v>
      </c>
      <c r="H5870" s="306">
        <v>0</v>
      </c>
      <c r="I5870" s="306">
        <v>0</v>
      </c>
      <c r="J5870" s="306">
        <v>0</v>
      </c>
      <c r="K5870" s="306">
        <v>0</v>
      </c>
      <c r="L5870" s="306">
        <v>0</v>
      </c>
      <c r="M5870" s="306">
        <v>0</v>
      </c>
      <c r="N5870" s="306">
        <v>0</v>
      </c>
      <c r="AE5870" s="322"/>
    </row>
    <row r="5871" spans="1:31">
      <c r="A5871" s="259" t="s">
        <v>44</v>
      </c>
      <c r="B5871" s="259" t="s">
        <v>26</v>
      </c>
      <c r="C5871" s="259" t="s">
        <v>60</v>
      </c>
      <c r="D5871" s="259" t="s">
        <v>76</v>
      </c>
      <c r="E5871" s="259" t="s">
        <v>76</v>
      </c>
      <c r="F5871" s="259" t="s">
        <v>206</v>
      </c>
      <c r="G5871" s="259" t="s">
        <v>49</v>
      </c>
      <c r="H5871" s="306">
        <v>0</v>
      </c>
      <c r="I5871" s="306">
        <v>0</v>
      </c>
      <c r="J5871" s="306">
        <v>0</v>
      </c>
      <c r="K5871" s="306">
        <v>0</v>
      </c>
      <c r="L5871" s="306">
        <v>0</v>
      </c>
      <c r="M5871" s="306">
        <v>0</v>
      </c>
      <c r="N5871" s="306">
        <v>5773.1597860000002</v>
      </c>
      <c r="AE5871" s="322"/>
    </row>
    <row r="5872" spans="1:31">
      <c r="A5872" s="259" t="s">
        <v>44</v>
      </c>
      <c r="B5872" s="259" t="s">
        <v>26</v>
      </c>
      <c r="C5872" s="259" t="s">
        <v>61</v>
      </c>
      <c r="D5872" s="259" t="s">
        <v>77</v>
      </c>
      <c r="E5872" s="259" t="s">
        <v>77</v>
      </c>
      <c r="F5872" s="259" t="s">
        <v>206</v>
      </c>
      <c r="G5872" s="259" t="s">
        <v>49</v>
      </c>
      <c r="H5872" s="306">
        <v>0</v>
      </c>
      <c r="I5872" s="306">
        <v>0</v>
      </c>
      <c r="J5872" s="306">
        <v>0</v>
      </c>
      <c r="K5872" s="306">
        <v>0</v>
      </c>
      <c r="L5872" s="306">
        <v>0</v>
      </c>
      <c r="M5872" s="306">
        <v>0</v>
      </c>
      <c r="N5872" s="306">
        <v>0</v>
      </c>
      <c r="AE5872" s="322"/>
    </row>
    <row r="5873" spans="1:31">
      <c r="A5873" s="259" t="s">
        <v>44</v>
      </c>
      <c r="B5873" s="259" t="s">
        <v>26</v>
      </c>
      <c r="C5873" s="259" t="s">
        <v>62</v>
      </c>
      <c r="D5873" s="259" t="s">
        <v>78</v>
      </c>
      <c r="E5873" s="259" t="s">
        <v>78</v>
      </c>
      <c r="F5873" s="259" t="s">
        <v>206</v>
      </c>
      <c r="G5873" s="259" t="s">
        <v>49</v>
      </c>
      <c r="H5873" s="306">
        <v>430</v>
      </c>
      <c r="I5873" s="306">
        <v>430</v>
      </c>
      <c r="J5873" s="306">
        <v>430</v>
      </c>
      <c r="K5873" s="306">
        <v>430</v>
      </c>
      <c r="L5873" s="306">
        <v>430</v>
      </c>
      <c r="M5873" s="306">
        <v>430</v>
      </c>
      <c r="N5873" s="306">
        <v>430</v>
      </c>
      <c r="AE5873" s="322"/>
    </row>
    <row r="5874" spans="1:31">
      <c r="A5874" s="259" t="s">
        <v>44</v>
      </c>
      <c r="B5874" s="259" t="s">
        <v>26</v>
      </c>
      <c r="C5874" s="259" t="s">
        <v>63</v>
      </c>
      <c r="D5874" s="259" t="s">
        <v>79</v>
      </c>
      <c r="E5874" s="259" t="s">
        <v>79</v>
      </c>
      <c r="F5874" s="259" t="s">
        <v>206</v>
      </c>
      <c r="G5874" s="259" t="s">
        <v>49</v>
      </c>
      <c r="H5874" s="306">
        <v>0</v>
      </c>
      <c r="I5874" s="306">
        <v>0</v>
      </c>
      <c r="J5874" s="306">
        <v>0</v>
      </c>
      <c r="K5874" s="306">
        <v>0</v>
      </c>
      <c r="L5874" s="306">
        <v>0</v>
      </c>
      <c r="M5874" s="306">
        <v>0</v>
      </c>
      <c r="N5874" s="306">
        <v>0</v>
      </c>
      <c r="AE5874" s="322"/>
    </row>
    <row r="5875" spans="1:31">
      <c r="A5875" s="259" t="s">
        <v>44</v>
      </c>
      <c r="B5875" s="259" t="s">
        <v>26</v>
      </c>
      <c r="C5875" s="259" t="s">
        <v>60</v>
      </c>
      <c r="D5875" s="259" t="s">
        <v>76</v>
      </c>
      <c r="E5875" s="259" t="s">
        <v>207</v>
      </c>
      <c r="F5875" s="259" t="s">
        <v>206</v>
      </c>
      <c r="G5875" s="259" t="s">
        <v>49</v>
      </c>
      <c r="H5875" s="306">
        <v>0</v>
      </c>
      <c r="I5875" s="306">
        <v>0</v>
      </c>
      <c r="J5875" s="306">
        <v>0</v>
      </c>
      <c r="K5875" s="306">
        <v>0</v>
      </c>
      <c r="L5875" s="306">
        <v>0</v>
      </c>
      <c r="M5875" s="306">
        <v>107.370379</v>
      </c>
      <c r="N5875" s="306">
        <v>334.21059300000002</v>
      </c>
      <c r="AE5875" s="322"/>
    </row>
    <row r="5876" spans="1:31">
      <c r="A5876" s="259" t="s">
        <v>44</v>
      </c>
      <c r="B5876" s="259" t="s">
        <v>26</v>
      </c>
      <c r="C5876" s="259" t="s">
        <v>63</v>
      </c>
      <c r="D5876" s="259" t="s">
        <v>79</v>
      </c>
      <c r="E5876" s="259" t="s">
        <v>208</v>
      </c>
      <c r="F5876" s="259" t="s">
        <v>206</v>
      </c>
      <c r="G5876" s="259" t="s">
        <v>49</v>
      </c>
      <c r="H5876" s="306">
        <v>0</v>
      </c>
      <c r="I5876" s="306">
        <v>0</v>
      </c>
      <c r="J5876" s="306">
        <v>0</v>
      </c>
      <c r="K5876" s="306">
        <v>0</v>
      </c>
      <c r="L5876" s="306">
        <v>0</v>
      </c>
      <c r="M5876" s="306">
        <v>64.422227000000007</v>
      </c>
      <c r="N5876" s="306">
        <v>200.526355</v>
      </c>
      <c r="AE5876" s="322"/>
    </row>
    <row r="5877" spans="1:31">
      <c r="A5877" s="259" t="s">
        <v>44</v>
      </c>
      <c r="B5877" s="259" t="s">
        <v>26</v>
      </c>
      <c r="C5877" s="259" t="s">
        <v>65</v>
      </c>
      <c r="D5877" s="259" t="s">
        <v>209</v>
      </c>
      <c r="E5877" s="259" t="s">
        <v>80</v>
      </c>
      <c r="F5877" s="259" t="s">
        <v>206</v>
      </c>
      <c r="G5877" s="259" t="s">
        <v>49</v>
      </c>
      <c r="H5877" s="306">
        <v>0</v>
      </c>
      <c r="I5877" s="306">
        <v>0</v>
      </c>
      <c r="J5877" s="306">
        <v>0</v>
      </c>
      <c r="K5877" s="306">
        <v>0</v>
      </c>
      <c r="L5877" s="306">
        <v>0</v>
      </c>
      <c r="M5877" s="306">
        <v>0</v>
      </c>
      <c r="N5877" s="306">
        <v>0</v>
      </c>
      <c r="AE5877" s="322"/>
    </row>
    <row r="5878" spans="1:31">
      <c r="A5878" s="259" t="s">
        <v>44</v>
      </c>
      <c r="B5878" s="259" t="s">
        <v>26</v>
      </c>
      <c r="C5878" s="259" t="s">
        <v>65</v>
      </c>
      <c r="D5878" s="259" t="s">
        <v>209</v>
      </c>
      <c r="E5878" s="259" t="s">
        <v>81</v>
      </c>
      <c r="F5878" s="259" t="s">
        <v>206</v>
      </c>
      <c r="G5878" s="259" t="s">
        <v>49</v>
      </c>
      <c r="H5878" s="306">
        <v>0</v>
      </c>
      <c r="I5878" s="306">
        <v>0</v>
      </c>
      <c r="J5878" s="306">
        <v>0</v>
      </c>
      <c r="K5878" s="306">
        <v>0</v>
      </c>
      <c r="L5878" s="306">
        <v>0</v>
      </c>
      <c r="M5878" s="306">
        <v>0</v>
      </c>
      <c r="N5878" s="306">
        <v>0</v>
      </c>
      <c r="AE5878" s="322"/>
    </row>
    <row r="5879" spans="1:31">
      <c r="A5879" s="259" t="s">
        <v>44</v>
      </c>
      <c r="B5879" s="259" t="s">
        <v>26</v>
      </c>
      <c r="C5879" s="259" t="s">
        <v>82</v>
      </c>
      <c r="D5879" s="259" t="s">
        <v>82</v>
      </c>
      <c r="E5879" s="259" t="s">
        <v>82</v>
      </c>
      <c r="F5879" s="259" t="s">
        <v>206</v>
      </c>
      <c r="G5879" s="259" t="s">
        <v>49</v>
      </c>
      <c r="H5879" s="306">
        <v>0</v>
      </c>
      <c r="I5879" s="306">
        <v>0</v>
      </c>
      <c r="J5879" s="306">
        <v>0</v>
      </c>
      <c r="K5879" s="306">
        <v>0</v>
      </c>
      <c r="L5879" s="306">
        <v>0</v>
      </c>
      <c r="M5879" s="306">
        <v>0</v>
      </c>
      <c r="N5879" s="306">
        <v>0</v>
      </c>
      <c r="AE5879" s="322"/>
    </row>
    <row r="5880" spans="1:31">
      <c r="A5880" s="259" t="s">
        <v>44</v>
      </c>
      <c r="B5880" s="259" t="s">
        <v>26</v>
      </c>
      <c r="C5880" s="259" t="s">
        <v>83</v>
      </c>
      <c r="D5880" s="259" t="s">
        <v>83</v>
      </c>
      <c r="E5880" s="259" t="s">
        <v>83</v>
      </c>
      <c r="F5880" s="259" t="s">
        <v>206</v>
      </c>
      <c r="G5880" s="259" t="s">
        <v>49</v>
      </c>
      <c r="H5880" s="306">
        <v>0</v>
      </c>
      <c r="I5880" s="306">
        <v>0</v>
      </c>
      <c r="J5880" s="306">
        <v>0</v>
      </c>
      <c r="K5880" s="306">
        <v>0</v>
      </c>
      <c r="L5880" s="306">
        <v>0</v>
      </c>
      <c r="M5880" s="306">
        <v>0</v>
      </c>
      <c r="N5880" s="306">
        <v>0</v>
      </c>
      <c r="AE5880" s="322"/>
    </row>
    <row r="5881" spans="1:31">
      <c r="A5881" s="259" t="s">
        <v>44</v>
      </c>
      <c r="B5881" s="259" t="s">
        <v>26</v>
      </c>
      <c r="C5881" s="259" t="s">
        <v>84</v>
      </c>
      <c r="D5881" s="259" t="s">
        <v>84</v>
      </c>
      <c r="E5881" s="259" t="s">
        <v>84</v>
      </c>
      <c r="F5881" s="259" t="s">
        <v>206</v>
      </c>
      <c r="G5881" s="259" t="s">
        <v>49</v>
      </c>
      <c r="H5881" s="306">
        <v>0</v>
      </c>
      <c r="I5881" s="306">
        <v>5.6</v>
      </c>
      <c r="J5881" s="306">
        <v>5.6</v>
      </c>
      <c r="K5881" s="306">
        <v>5.6</v>
      </c>
      <c r="L5881" s="306">
        <v>5.6</v>
      </c>
      <c r="M5881" s="306">
        <v>5.6</v>
      </c>
      <c r="N5881" s="306">
        <v>5.6</v>
      </c>
      <c r="AE5881" s="322"/>
    </row>
    <row r="5882" spans="1:31">
      <c r="A5882" s="259" t="s">
        <v>44</v>
      </c>
      <c r="B5882" s="259" t="s">
        <v>26</v>
      </c>
      <c r="C5882" s="259" t="s">
        <v>85</v>
      </c>
      <c r="D5882" s="259" t="s">
        <v>85</v>
      </c>
      <c r="E5882" s="259" t="s">
        <v>85</v>
      </c>
      <c r="F5882" s="259" t="s">
        <v>206</v>
      </c>
      <c r="G5882" s="259" t="s">
        <v>49</v>
      </c>
      <c r="H5882" s="306">
        <v>0</v>
      </c>
      <c r="I5882" s="306">
        <v>0</v>
      </c>
      <c r="J5882" s="306">
        <v>0</v>
      </c>
      <c r="K5882" s="306">
        <v>0</v>
      </c>
      <c r="L5882" s="306">
        <v>0</v>
      </c>
      <c r="M5882" s="306">
        <v>0</v>
      </c>
      <c r="N5882" s="306">
        <v>0</v>
      </c>
      <c r="AE5882" s="322"/>
    </row>
    <row r="5883" spans="1:31">
      <c r="A5883" s="259" t="s">
        <v>44</v>
      </c>
      <c r="B5883" s="259" t="s">
        <v>26</v>
      </c>
      <c r="C5883" s="259" t="s">
        <v>87</v>
      </c>
      <c r="D5883" s="259" t="s">
        <v>87</v>
      </c>
      <c r="E5883" s="259" t="s">
        <v>87</v>
      </c>
      <c r="F5883" s="259" t="s">
        <v>206</v>
      </c>
      <c r="G5883" s="259" t="s">
        <v>49</v>
      </c>
      <c r="H5883" s="306">
        <v>0</v>
      </c>
      <c r="I5883" s="306">
        <v>1.68</v>
      </c>
      <c r="J5883" s="306">
        <v>1.68</v>
      </c>
      <c r="K5883" s="306">
        <v>1.68</v>
      </c>
      <c r="L5883" s="306">
        <v>1.68</v>
      </c>
      <c r="M5883" s="306">
        <v>1.68</v>
      </c>
      <c r="N5883" s="306">
        <v>1.68</v>
      </c>
      <c r="AE5883" s="322"/>
    </row>
    <row r="5884" spans="1:31">
      <c r="A5884" s="259" t="s">
        <v>44</v>
      </c>
      <c r="B5884" s="259" t="s">
        <v>26</v>
      </c>
      <c r="C5884" s="259" t="s">
        <v>88</v>
      </c>
      <c r="D5884" s="259" t="s">
        <v>88</v>
      </c>
      <c r="E5884" s="259" t="s">
        <v>88</v>
      </c>
      <c r="F5884" s="259" t="s">
        <v>206</v>
      </c>
      <c r="G5884" s="259" t="s">
        <v>49</v>
      </c>
      <c r="H5884" s="306">
        <v>0</v>
      </c>
      <c r="I5884" s="306">
        <v>0</v>
      </c>
      <c r="J5884" s="306">
        <v>0</v>
      </c>
      <c r="K5884" s="306">
        <v>0</v>
      </c>
      <c r="L5884" s="306">
        <v>0</v>
      </c>
      <c r="M5884" s="306">
        <v>0</v>
      </c>
      <c r="N5884" s="306">
        <v>0</v>
      </c>
      <c r="AE5884" s="322"/>
    </row>
    <row r="5885" spans="1:31">
      <c r="A5885" s="259" t="s">
        <v>44</v>
      </c>
      <c r="B5885" s="259" t="s">
        <v>27</v>
      </c>
      <c r="C5885" s="259" t="s">
        <v>48</v>
      </c>
      <c r="D5885" s="259" t="s">
        <v>48</v>
      </c>
      <c r="E5885" s="259" t="s">
        <v>48</v>
      </c>
      <c r="F5885" s="259" t="s">
        <v>206</v>
      </c>
      <c r="G5885" s="259" t="s">
        <v>49</v>
      </c>
      <c r="H5885" s="306">
        <v>0</v>
      </c>
      <c r="I5885" s="306">
        <v>0</v>
      </c>
      <c r="J5885" s="306">
        <v>0</v>
      </c>
      <c r="K5885" s="306">
        <v>0</v>
      </c>
      <c r="L5885" s="306">
        <v>0</v>
      </c>
      <c r="M5885" s="306">
        <v>0</v>
      </c>
      <c r="N5885" s="306">
        <v>0</v>
      </c>
      <c r="AE5885" s="322"/>
    </row>
    <row r="5886" spans="1:31">
      <c r="A5886" s="259" t="s">
        <v>44</v>
      </c>
      <c r="B5886" s="259" t="s">
        <v>27</v>
      </c>
      <c r="C5886" s="259" t="s">
        <v>53</v>
      </c>
      <c r="D5886" s="259" t="s">
        <v>53</v>
      </c>
      <c r="E5886" s="259" t="s">
        <v>53</v>
      </c>
      <c r="F5886" s="259" t="s">
        <v>206</v>
      </c>
      <c r="G5886" s="259" t="s">
        <v>49</v>
      </c>
      <c r="H5886" s="306">
        <v>0</v>
      </c>
      <c r="I5886" s="306">
        <v>0</v>
      </c>
      <c r="J5886" s="306">
        <v>0</v>
      </c>
      <c r="K5886" s="306">
        <v>0</v>
      </c>
      <c r="L5886" s="306">
        <v>0</v>
      </c>
      <c r="M5886" s="306">
        <v>0</v>
      </c>
      <c r="N5886" s="306">
        <v>0</v>
      </c>
      <c r="AE5886" s="322"/>
    </row>
    <row r="5887" spans="1:31">
      <c r="A5887" s="259" t="s">
        <v>44</v>
      </c>
      <c r="B5887" s="259" t="s">
        <v>27</v>
      </c>
      <c r="C5887" s="259" t="s">
        <v>54</v>
      </c>
      <c r="D5887" s="259" t="s">
        <v>54</v>
      </c>
      <c r="E5887" s="259" t="s">
        <v>54</v>
      </c>
      <c r="F5887" s="259" t="s">
        <v>206</v>
      </c>
      <c r="G5887" s="259" t="s">
        <v>49</v>
      </c>
      <c r="H5887" s="306">
        <v>0</v>
      </c>
      <c r="I5887" s="306">
        <v>0</v>
      </c>
      <c r="J5887" s="306">
        <v>0</v>
      </c>
      <c r="K5887" s="306">
        <v>0</v>
      </c>
      <c r="L5887" s="306">
        <v>0</v>
      </c>
      <c r="M5887" s="306">
        <v>0</v>
      </c>
      <c r="N5887" s="306">
        <v>0</v>
      </c>
      <c r="AE5887" s="322"/>
    </row>
    <row r="5888" spans="1:31">
      <c r="A5888" s="259" t="s">
        <v>44</v>
      </c>
      <c r="B5888" s="259" t="s">
        <v>27</v>
      </c>
      <c r="C5888" s="259" t="s">
        <v>55</v>
      </c>
      <c r="D5888" s="259" t="s">
        <v>55</v>
      </c>
      <c r="E5888" s="259" t="s">
        <v>55</v>
      </c>
      <c r="F5888" s="259" t="s">
        <v>206</v>
      </c>
      <c r="G5888" s="259" t="s">
        <v>49</v>
      </c>
      <c r="H5888" s="306">
        <v>141.839</v>
      </c>
      <c r="I5888" s="306">
        <v>127.794</v>
      </c>
      <c r="J5888" s="306">
        <v>127.794</v>
      </c>
      <c r="K5888" s="306">
        <v>127.794</v>
      </c>
      <c r="L5888" s="306">
        <v>127.794</v>
      </c>
      <c r="M5888" s="306">
        <v>127.794</v>
      </c>
      <c r="N5888" s="306">
        <v>127.794</v>
      </c>
      <c r="AE5888" s="322"/>
    </row>
    <row r="5889" spans="1:31">
      <c r="A5889" s="259" t="s">
        <v>44</v>
      </c>
      <c r="B5889" s="259" t="s">
        <v>27</v>
      </c>
      <c r="C5889" s="259" t="s">
        <v>56</v>
      </c>
      <c r="D5889" s="259" t="s">
        <v>56</v>
      </c>
      <c r="E5889" s="259" t="s">
        <v>56</v>
      </c>
      <c r="F5889" s="259" t="s">
        <v>206</v>
      </c>
      <c r="G5889" s="259" t="s">
        <v>49</v>
      </c>
      <c r="H5889" s="306">
        <v>0</v>
      </c>
      <c r="I5889" s="306">
        <v>0</v>
      </c>
      <c r="J5889" s="306">
        <v>0</v>
      </c>
      <c r="K5889" s="306">
        <v>0</v>
      </c>
      <c r="L5889" s="306">
        <v>0</v>
      </c>
      <c r="M5889" s="306">
        <v>0</v>
      </c>
      <c r="N5889" s="306">
        <v>0</v>
      </c>
      <c r="AE5889" s="322"/>
    </row>
    <row r="5890" spans="1:31">
      <c r="A5890" s="259" t="s">
        <v>44</v>
      </c>
      <c r="B5890" s="259" t="s">
        <v>27</v>
      </c>
      <c r="C5890" s="259" t="s">
        <v>57</v>
      </c>
      <c r="D5890" s="259" t="s">
        <v>57</v>
      </c>
      <c r="E5890" s="259" t="s">
        <v>57</v>
      </c>
      <c r="F5890" s="259" t="s">
        <v>206</v>
      </c>
      <c r="G5890" s="259" t="s">
        <v>49</v>
      </c>
      <c r="H5890" s="306">
        <v>0</v>
      </c>
      <c r="I5890" s="306">
        <v>0</v>
      </c>
      <c r="J5890" s="306">
        <v>0</v>
      </c>
      <c r="K5890" s="306">
        <v>0</v>
      </c>
      <c r="L5890" s="306">
        <v>0</v>
      </c>
      <c r="M5890" s="306">
        <v>0</v>
      </c>
      <c r="N5890" s="306">
        <v>0</v>
      </c>
      <c r="AE5890" s="322"/>
    </row>
    <row r="5891" spans="1:31">
      <c r="A5891" s="259" t="s">
        <v>44</v>
      </c>
      <c r="B5891" s="259" t="s">
        <v>27</v>
      </c>
      <c r="C5891" s="259" t="s">
        <v>58</v>
      </c>
      <c r="D5891" s="259" t="s">
        <v>58</v>
      </c>
      <c r="E5891" s="259" t="s">
        <v>58</v>
      </c>
      <c r="F5891" s="259" t="s">
        <v>206</v>
      </c>
      <c r="G5891" s="259" t="s">
        <v>49</v>
      </c>
      <c r="H5891" s="306">
        <v>0</v>
      </c>
      <c r="I5891" s="306">
        <v>0</v>
      </c>
      <c r="J5891" s="306">
        <v>0</v>
      </c>
      <c r="K5891" s="306">
        <v>0</v>
      </c>
      <c r="L5891" s="306">
        <v>0</v>
      </c>
      <c r="M5891" s="306">
        <v>0</v>
      </c>
      <c r="N5891" s="306">
        <v>0</v>
      </c>
      <c r="AE5891" s="322"/>
    </row>
    <row r="5892" spans="1:31">
      <c r="A5892" s="259" t="s">
        <v>44</v>
      </c>
      <c r="B5892" s="259" t="s">
        <v>27</v>
      </c>
      <c r="C5892" s="259" t="s">
        <v>59</v>
      </c>
      <c r="D5892" s="259" t="s">
        <v>59</v>
      </c>
      <c r="E5892" s="259" t="s">
        <v>59</v>
      </c>
      <c r="F5892" s="259" t="s">
        <v>206</v>
      </c>
      <c r="G5892" s="259" t="s">
        <v>49</v>
      </c>
      <c r="H5892" s="306">
        <v>319.202</v>
      </c>
      <c r="I5892" s="306">
        <v>319.202</v>
      </c>
      <c r="J5892" s="306">
        <v>319.202</v>
      </c>
      <c r="K5892" s="306">
        <v>319.202</v>
      </c>
      <c r="L5892" s="306">
        <v>319.202</v>
      </c>
      <c r="M5892" s="306">
        <v>319.202</v>
      </c>
      <c r="N5892" s="306">
        <v>319.202</v>
      </c>
      <c r="AE5892" s="322"/>
    </row>
    <row r="5893" spans="1:31">
      <c r="A5893" s="259" t="s">
        <v>44</v>
      </c>
      <c r="B5893" s="259" t="s">
        <v>27</v>
      </c>
      <c r="C5893" s="259" t="s">
        <v>60</v>
      </c>
      <c r="D5893" s="259" t="s">
        <v>60</v>
      </c>
      <c r="E5893" s="259" t="s">
        <v>60</v>
      </c>
      <c r="F5893" s="259" t="s">
        <v>206</v>
      </c>
      <c r="G5893" s="259" t="s">
        <v>49</v>
      </c>
      <c r="H5893" s="306">
        <v>140.52000000000001</v>
      </c>
      <c r="I5893" s="306">
        <v>230.52</v>
      </c>
      <c r="J5893" s="306">
        <v>230.52</v>
      </c>
      <c r="K5893" s="306">
        <v>230.52</v>
      </c>
      <c r="L5893" s="306">
        <v>230.52</v>
      </c>
      <c r="M5893" s="306">
        <v>230.52</v>
      </c>
      <c r="N5893" s="306">
        <v>230.52</v>
      </c>
      <c r="AE5893" s="322"/>
    </row>
    <row r="5894" spans="1:31">
      <c r="A5894" s="259" t="s">
        <v>44</v>
      </c>
      <c r="B5894" s="259" t="s">
        <v>27</v>
      </c>
      <c r="C5894" s="259" t="s">
        <v>61</v>
      </c>
      <c r="D5894" s="259" t="s">
        <v>61</v>
      </c>
      <c r="E5894" s="259" t="s">
        <v>61</v>
      </c>
      <c r="F5894" s="259" t="s">
        <v>206</v>
      </c>
      <c r="G5894" s="259" t="s">
        <v>49</v>
      </c>
      <c r="H5894" s="306">
        <v>151.19999999999999</v>
      </c>
      <c r="I5894" s="306">
        <v>151.19999999999999</v>
      </c>
      <c r="J5894" s="306">
        <v>151.19999999999999</v>
      </c>
      <c r="K5894" s="306">
        <v>151.19999999999999</v>
      </c>
      <c r="L5894" s="306">
        <v>151.19999999999999</v>
      </c>
      <c r="M5894" s="306">
        <v>151.19999999999999</v>
      </c>
      <c r="N5894" s="306">
        <v>151.19999999999999</v>
      </c>
      <c r="AE5894" s="322"/>
    </row>
    <row r="5895" spans="1:31">
      <c r="A5895" s="259" t="s">
        <v>44</v>
      </c>
      <c r="B5895" s="259" t="s">
        <v>27</v>
      </c>
      <c r="C5895" s="259" t="s">
        <v>63</v>
      </c>
      <c r="D5895" s="259" t="s">
        <v>63</v>
      </c>
      <c r="E5895" s="259" t="s">
        <v>63</v>
      </c>
      <c r="F5895" s="259" t="s">
        <v>206</v>
      </c>
      <c r="G5895" s="259" t="s">
        <v>49</v>
      </c>
      <c r="H5895" s="306">
        <v>0</v>
      </c>
      <c r="I5895" s="306">
        <v>0</v>
      </c>
      <c r="J5895" s="306">
        <v>0</v>
      </c>
      <c r="K5895" s="306">
        <v>0</v>
      </c>
      <c r="L5895" s="306">
        <v>0</v>
      </c>
      <c r="M5895" s="306">
        <v>0</v>
      </c>
      <c r="N5895" s="306">
        <v>0</v>
      </c>
      <c r="AE5895" s="322"/>
    </row>
    <row r="5896" spans="1:31">
      <c r="A5896" s="259" t="s">
        <v>44</v>
      </c>
      <c r="B5896" s="259" t="s">
        <v>27</v>
      </c>
      <c r="C5896" s="259" t="s">
        <v>64</v>
      </c>
      <c r="D5896" s="259" t="s">
        <v>64</v>
      </c>
      <c r="E5896" s="259" t="s">
        <v>64</v>
      </c>
      <c r="F5896" s="259" t="s">
        <v>206</v>
      </c>
      <c r="G5896" s="259" t="s">
        <v>49</v>
      </c>
      <c r="H5896" s="306">
        <v>75.7</v>
      </c>
      <c r="I5896" s="306">
        <v>3.7</v>
      </c>
      <c r="J5896" s="306">
        <v>3.7</v>
      </c>
      <c r="K5896" s="306">
        <v>3.7</v>
      </c>
      <c r="L5896" s="306">
        <v>3.7</v>
      </c>
      <c r="M5896" s="306">
        <v>3.7</v>
      </c>
      <c r="N5896" s="306">
        <v>3.7</v>
      </c>
      <c r="AE5896" s="322"/>
    </row>
    <row r="5897" spans="1:31">
      <c r="A5897" s="259" t="s">
        <v>44</v>
      </c>
      <c r="B5897" s="259" t="s">
        <v>27</v>
      </c>
      <c r="C5897" s="259" t="s">
        <v>54</v>
      </c>
      <c r="D5897" s="259" t="s">
        <v>72</v>
      </c>
      <c r="E5897" s="259" t="s">
        <v>72</v>
      </c>
      <c r="F5897" s="259" t="s">
        <v>206</v>
      </c>
      <c r="G5897" s="259" t="s">
        <v>49</v>
      </c>
      <c r="H5897" s="306">
        <v>0</v>
      </c>
      <c r="I5897" s="306">
        <v>0</v>
      </c>
      <c r="J5897" s="306">
        <v>0</v>
      </c>
      <c r="K5897" s="306">
        <v>0</v>
      </c>
      <c r="L5897" s="306">
        <v>0</v>
      </c>
      <c r="M5897" s="306">
        <v>0</v>
      </c>
      <c r="N5897" s="306">
        <v>0</v>
      </c>
      <c r="AE5897" s="322"/>
    </row>
    <row r="5898" spans="1:31">
      <c r="A5898" s="259" t="s">
        <v>44</v>
      </c>
      <c r="B5898" s="259" t="s">
        <v>27</v>
      </c>
      <c r="C5898" s="259" t="s">
        <v>55</v>
      </c>
      <c r="D5898" s="259" t="s">
        <v>73</v>
      </c>
      <c r="E5898" s="259" t="s">
        <v>73</v>
      </c>
      <c r="F5898" s="259" t="s">
        <v>206</v>
      </c>
      <c r="G5898" s="259" t="s">
        <v>49</v>
      </c>
      <c r="H5898" s="306">
        <v>0</v>
      </c>
      <c r="I5898" s="306">
        <v>0</v>
      </c>
      <c r="J5898" s="306">
        <v>0</v>
      </c>
      <c r="K5898" s="306">
        <v>0</v>
      </c>
      <c r="L5898" s="306">
        <v>0</v>
      </c>
      <c r="M5898" s="306">
        <v>0</v>
      </c>
      <c r="N5898" s="306">
        <v>0</v>
      </c>
      <c r="AE5898" s="322"/>
    </row>
    <row r="5899" spans="1:31">
      <c r="A5899" s="259" t="s">
        <v>44</v>
      </c>
      <c r="B5899" s="259" t="s">
        <v>27</v>
      </c>
      <c r="C5899" s="259" t="s">
        <v>57</v>
      </c>
      <c r="D5899" s="259" t="s">
        <v>74</v>
      </c>
      <c r="E5899" s="259" t="s">
        <v>74</v>
      </c>
      <c r="F5899" s="259" t="s">
        <v>206</v>
      </c>
      <c r="G5899" s="259" t="s">
        <v>49</v>
      </c>
      <c r="H5899" s="306">
        <v>0</v>
      </c>
      <c r="I5899" s="306">
        <v>0</v>
      </c>
      <c r="J5899" s="306">
        <v>0</v>
      </c>
      <c r="K5899" s="306">
        <v>0</v>
      </c>
      <c r="L5899" s="306">
        <v>0</v>
      </c>
      <c r="M5899" s="306">
        <v>0</v>
      </c>
      <c r="N5899" s="306">
        <v>0</v>
      </c>
      <c r="AE5899" s="322"/>
    </row>
    <row r="5900" spans="1:31">
      <c r="A5900" s="259" t="s">
        <v>44</v>
      </c>
      <c r="B5900" s="259" t="s">
        <v>27</v>
      </c>
      <c r="C5900" s="259" t="s">
        <v>64</v>
      </c>
      <c r="D5900" s="259" t="s">
        <v>75</v>
      </c>
      <c r="E5900" s="259" t="s">
        <v>75</v>
      </c>
      <c r="F5900" s="259" t="s">
        <v>206</v>
      </c>
      <c r="G5900" s="259" t="s">
        <v>49</v>
      </c>
      <c r="H5900" s="306">
        <v>0</v>
      </c>
      <c r="I5900" s="306">
        <v>0</v>
      </c>
      <c r="J5900" s="306">
        <v>0</v>
      </c>
      <c r="K5900" s="306">
        <v>0</v>
      </c>
      <c r="L5900" s="306">
        <v>0</v>
      </c>
      <c r="M5900" s="306">
        <v>0</v>
      </c>
      <c r="N5900" s="306">
        <v>0</v>
      </c>
      <c r="AE5900" s="322"/>
    </row>
    <row r="5901" spans="1:31">
      <c r="A5901" s="259" t="s">
        <v>44</v>
      </c>
      <c r="B5901" s="259" t="s">
        <v>27</v>
      </c>
      <c r="C5901" s="259" t="s">
        <v>60</v>
      </c>
      <c r="D5901" s="259" t="s">
        <v>76</v>
      </c>
      <c r="E5901" s="259" t="s">
        <v>76</v>
      </c>
      <c r="F5901" s="259" t="s">
        <v>206</v>
      </c>
      <c r="G5901" s="259" t="s">
        <v>49</v>
      </c>
      <c r="H5901" s="306">
        <v>0</v>
      </c>
      <c r="I5901" s="306">
        <v>0</v>
      </c>
      <c r="J5901" s="306">
        <v>0</v>
      </c>
      <c r="K5901" s="306">
        <v>0</v>
      </c>
      <c r="L5901" s="306">
        <v>0</v>
      </c>
      <c r="M5901" s="306">
        <v>0</v>
      </c>
      <c r="N5901" s="306">
        <v>0</v>
      </c>
      <c r="AE5901" s="322"/>
    </row>
    <row r="5902" spans="1:31">
      <c r="A5902" s="259" t="s">
        <v>44</v>
      </c>
      <c r="B5902" s="259" t="s">
        <v>27</v>
      </c>
      <c r="C5902" s="259" t="s">
        <v>61</v>
      </c>
      <c r="D5902" s="259" t="s">
        <v>77</v>
      </c>
      <c r="E5902" s="259" t="s">
        <v>77</v>
      </c>
      <c r="F5902" s="259" t="s">
        <v>206</v>
      </c>
      <c r="G5902" s="259" t="s">
        <v>49</v>
      </c>
      <c r="H5902" s="306">
        <v>0</v>
      </c>
      <c r="I5902" s="306">
        <v>0</v>
      </c>
      <c r="J5902" s="306">
        <v>750.46354899999994</v>
      </c>
      <c r="K5902" s="306">
        <v>3292</v>
      </c>
      <c r="L5902" s="306">
        <v>5993.3719339999998</v>
      </c>
      <c r="M5902" s="306">
        <v>5993.3719339999998</v>
      </c>
      <c r="N5902" s="306">
        <v>6014</v>
      </c>
      <c r="AE5902" s="322"/>
    </row>
    <row r="5903" spans="1:31">
      <c r="A5903" s="259" t="s">
        <v>44</v>
      </c>
      <c r="B5903" s="259" t="s">
        <v>27</v>
      </c>
      <c r="C5903" s="259" t="s">
        <v>62</v>
      </c>
      <c r="D5903" s="259" t="s">
        <v>78</v>
      </c>
      <c r="E5903" s="259" t="s">
        <v>78</v>
      </c>
      <c r="F5903" s="259" t="s">
        <v>206</v>
      </c>
      <c r="G5903" s="259" t="s">
        <v>49</v>
      </c>
      <c r="H5903" s="306">
        <v>0</v>
      </c>
      <c r="I5903" s="306">
        <v>0</v>
      </c>
      <c r="J5903" s="306">
        <v>0</v>
      </c>
      <c r="K5903" s="306">
        <v>0</v>
      </c>
      <c r="L5903" s="306">
        <v>0</v>
      </c>
      <c r="M5903" s="306">
        <v>0</v>
      </c>
      <c r="N5903" s="306">
        <v>0</v>
      </c>
      <c r="AE5903" s="322"/>
    </row>
    <row r="5904" spans="1:31">
      <c r="A5904" s="259" t="s">
        <v>44</v>
      </c>
      <c r="B5904" s="259" t="s">
        <v>27</v>
      </c>
      <c r="C5904" s="259" t="s">
        <v>63</v>
      </c>
      <c r="D5904" s="259" t="s">
        <v>79</v>
      </c>
      <c r="E5904" s="259" t="s">
        <v>79</v>
      </c>
      <c r="F5904" s="259" t="s">
        <v>206</v>
      </c>
      <c r="G5904" s="259" t="s">
        <v>49</v>
      </c>
      <c r="H5904" s="306">
        <v>0</v>
      </c>
      <c r="I5904" s="306">
        <v>0</v>
      </c>
      <c r="J5904" s="306">
        <v>0</v>
      </c>
      <c r="K5904" s="306">
        <v>0</v>
      </c>
      <c r="L5904" s="306">
        <v>0</v>
      </c>
      <c r="M5904" s="306">
        <v>0</v>
      </c>
      <c r="N5904" s="306">
        <v>0</v>
      </c>
      <c r="AE5904" s="322"/>
    </row>
    <row r="5905" spans="1:31">
      <c r="A5905" s="259" t="s">
        <v>44</v>
      </c>
      <c r="B5905" s="259" t="s">
        <v>27</v>
      </c>
      <c r="C5905" s="259" t="s">
        <v>60</v>
      </c>
      <c r="D5905" s="259" t="s">
        <v>76</v>
      </c>
      <c r="E5905" s="259" t="s">
        <v>207</v>
      </c>
      <c r="F5905" s="259" t="s">
        <v>206</v>
      </c>
      <c r="G5905" s="259" t="s">
        <v>49</v>
      </c>
      <c r="H5905" s="306">
        <v>0</v>
      </c>
      <c r="I5905" s="306">
        <v>0</v>
      </c>
      <c r="J5905" s="306">
        <v>0</v>
      </c>
      <c r="K5905" s="306">
        <v>0</v>
      </c>
      <c r="L5905" s="306">
        <v>0</v>
      </c>
      <c r="M5905" s="306">
        <v>1151.097552</v>
      </c>
      <c r="N5905" s="306">
        <v>1771.2630919999999</v>
      </c>
      <c r="AE5905" s="322"/>
    </row>
    <row r="5906" spans="1:31">
      <c r="A5906" s="259" t="s">
        <v>44</v>
      </c>
      <c r="B5906" s="259" t="s">
        <v>27</v>
      </c>
      <c r="C5906" s="259" t="s">
        <v>63</v>
      </c>
      <c r="D5906" s="259" t="s">
        <v>79</v>
      </c>
      <c r="E5906" s="259" t="s">
        <v>208</v>
      </c>
      <c r="F5906" s="259" t="s">
        <v>206</v>
      </c>
      <c r="G5906" s="259" t="s">
        <v>49</v>
      </c>
      <c r="H5906" s="306">
        <v>0</v>
      </c>
      <c r="I5906" s="306">
        <v>0</v>
      </c>
      <c r="J5906" s="306">
        <v>0</v>
      </c>
      <c r="K5906" s="306">
        <v>0</v>
      </c>
      <c r="L5906" s="306">
        <v>0</v>
      </c>
      <c r="M5906" s="306">
        <v>690.65853100000004</v>
      </c>
      <c r="N5906" s="306">
        <v>1062.7578550000001</v>
      </c>
      <c r="AE5906" s="322"/>
    </row>
    <row r="5907" spans="1:31">
      <c r="A5907" s="259" t="s">
        <v>44</v>
      </c>
      <c r="B5907" s="259" t="s">
        <v>27</v>
      </c>
      <c r="C5907" s="259" t="s">
        <v>65</v>
      </c>
      <c r="D5907" s="259" t="s">
        <v>209</v>
      </c>
      <c r="E5907" s="259" t="s">
        <v>80</v>
      </c>
      <c r="F5907" s="259" t="s">
        <v>206</v>
      </c>
      <c r="G5907" s="259" t="s">
        <v>49</v>
      </c>
      <c r="H5907" s="306">
        <v>0</v>
      </c>
      <c r="I5907" s="306">
        <v>0</v>
      </c>
      <c r="J5907" s="306">
        <v>0</v>
      </c>
      <c r="K5907" s="306">
        <v>0</v>
      </c>
      <c r="L5907" s="306">
        <v>0</v>
      </c>
      <c r="M5907" s="306">
        <v>0</v>
      </c>
      <c r="N5907" s="306">
        <v>0</v>
      </c>
      <c r="AE5907" s="322"/>
    </row>
    <row r="5908" spans="1:31">
      <c r="A5908" s="259" t="s">
        <v>44</v>
      </c>
      <c r="B5908" s="259" t="s">
        <v>27</v>
      </c>
      <c r="C5908" s="259" t="s">
        <v>65</v>
      </c>
      <c r="D5908" s="259" t="s">
        <v>209</v>
      </c>
      <c r="E5908" s="259" t="s">
        <v>81</v>
      </c>
      <c r="F5908" s="259" t="s">
        <v>206</v>
      </c>
      <c r="G5908" s="259" t="s">
        <v>49</v>
      </c>
      <c r="H5908" s="306">
        <v>0</v>
      </c>
      <c r="I5908" s="306">
        <v>0</v>
      </c>
      <c r="J5908" s="306">
        <v>0</v>
      </c>
      <c r="K5908" s="306">
        <v>0</v>
      </c>
      <c r="L5908" s="306">
        <v>0</v>
      </c>
      <c r="M5908" s="306">
        <v>0</v>
      </c>
      <c r="N5908" s="306">
        <v>0</v>
      </c>
      <c r="AE5908" s="322"/>
    </row>
    <row r="5909" spans="1:31">
      <c r="A5909" s="259" t="s">
        <v>44</v>
      </c>
      <c r="B5909" s="259" t="s">
        <v>27</v>
      </c>
      <c r="C5909" s="259" t="s">
        <v>82</v>
      </c>
      <c r="D5909" s="259" t="s">
        <v>82</v>
      </c>
      <c r="E5909" s="259" t="s">
        <v>82</v>
      </c>
      <c r="F5909" s="259" t="s">
        <v>206</v>
      </c>
      <c r="G5909" s="259" t="s">
        <v>49</v>
      </c>
      <c r="H5909" s="306">
        <v>0</v>
      </c>
      <c r="I5909" s="306">
        <v>0</v>
      </c>
      <c r="J5909" s="306">
        <v>0</v>
      </c>
      <c r="K5909" s="306">
        <v>0</v>
      </c>
      <c r="L5909" s="306">
        <v>0</v>
      </c>
      <c r="M5909" s="306">
        <v>0</v>
      </c>
      <c r="N5909" s="306">
        <v>0</v>
      </c>
      <c r="AE5909" s="322"/>
    </row>
    <row r="5910" spans="1:31">
      <c r="A5910" s="259" t="s">
        <v>44</v>
      </c>
      <c r="B5910" s="259" t="s">
        <v>27</v>
      </c>
      <c r="C5910" s="259" t="s">
        <v>83</v>
      </c>
      <c r="D5910" s="259" t="s">
        <v>83</v>
      </c>
      <c r="E5910" s="259" t="s">
        <v>83</v>
      </c>
      <c r="F5910" s="259" t="s">
        <v>206</v>
      </c>
      <c r="G5910" s="259" t="s">
        <v>49</v>
      </c>
      <c r="H5910" s="306">
        <v>0</v>
      </c>
      <c r="I5910" s="306">
        <v>0</v>
      </c>
      <c r="J5910" s="306">
        <v>0</v>
      </c>
      <c r="K5910" s="306">
        <v>0</v>
      </c>
      <c r="L5910" s="306">
        <v>0</v>
      </c>
      <c r="M5910" s="306">
        <v>0</v>
      </c>
      <c r="N5910" s="306">
        <v>0</v>
      </c>
      <c r="AE5910" s="322"/>
    </row>
    <row r="5911" spans="1:31">
      <c r="A5911" s="259" t="s">
        <v>44</v>
      </c>
      <c r="B5911" s="259" t="s">
        <v>27</v>
      </c>
      <c r="C5911" s="259" t="s">
        <v>84</v>
      </c>
      <c r="D5911" s="259" t="s">
        <v>84</v>
      </c>
      <c r="E5911" s="259" t="s">
        <v>84</v>
      </c>
      <c r="F5911" s="259" t="s">
        <v>206</v>
      </c>
      <c r="G5911" s="259" t="s">
        <v>49</v>
      </c>
      <c r="H5911" s="306">
        <v>0</v>
      </c>
      <c r="I5911" s="306">
        <v>0</v>
      </c>
      <c r="J5911" s="306">
        <v>0</v>
      </c>
      <c r="K5911" s="306">
        <v>0</v>
      </c>
      <c r="L5911" s="306">
        <v>0</v>
      </c>
      <c r="M5911" s="306">
        <v>0</v>
      </c>
      <c r="N5911" s="306">
        <v>0</v>
      </c>
      <c r="AE5911" s="322"/>
    </row>
    <row r="5912" spans="1:31">
      <c r="A5912" s="259" t="s">
        <v>44</v>
      </c>
      <c r="B5912" s="259" t="s">
        <v>27</v>
      </c>
      <c r="C5912" s="259" t="s">
        <v>85</v>
      </c>
      <c r="D5912" s="259" t="s">
        <v>85</v>
      </c>
      <c r="E5912" s="259" t="s">
        <v>85</v>
      </c>
      <c r="F5912" s="259" t="s">
        <v>206</v>
      </c>
      <c r="G5912" s="259" t="s">
        <v>49</v>
      </c>
      <c r="H5912" s="306">
        <v>0</v>
      </c>
      <c r="I5912" s="306">
        <v>0</v>
      </c>
      <c r="J5912" s="306">
        <v>0</v>
      </c>
      <c r="K5912" s="306">
        <v>0</v>
      </c>
      <c r="L5912" s="306">
        <v>0</v>
      </c>
      <c r="M5912" s="306">
        <v>0</v>
      </c>
      <c r="N5912" s="306">
        <v>0</v>
      </c>
      <c r="AE5912" s="322"/>
    </row>
    <row r="5913" spans="1:31">
      <c r="A5913" s="259" t="s">
        <v>44</v>
      </c>
      <c r="B5913" s="259" t="s">
        <v>27</v>
      </c>
      <c r="C5913" s="259" t="s">
        <v>87</v>
      </c>
      <c r="D5913" s="259" t="s">
        <v>87</v>
      </c>
      <c r="E5913" s="259" t="s">
        <v>87</v>
      </c>
      <c r="F5913" s="259" t="s">
        <v>206</v>
      </c>
      <c r="G5913" s="259" t="s">
        <v>49</v>
      </c>
      <c r="H5913" s="306">
        <v>0</v>
      </c>
      <c r="I5913" s="306">
        <v>72</v>
      </c>
      <c r="J5913" s="306">
        <v>72</v>
      </c>
      <c r="K5913" s="306">
        <v>72</v>
      </c>
      <c r="L5913" s="306">
        <v>72</v>
      </c>
      <c r="M5913" s="306">
        <v>72</v>
      </c>
      <c r="N5913" s="306">
        <v>72</v>
      </c>
      <c r="AE5913" s="322"/>
    </row>
    <row r="5914" spans="1:31">
      <c r="A5914" s="259" t="s">
        <v>44</v>
      </c>
      <c r="B5914" s="259" t="s">
        <v>27</v>
      </c>
      <c r="C5914" s="259" t="s">
        <v>88</v>
      </c>
      <c r="D5914" s="259" t="s">
        <v>88</v>
      </c>
      <c r="E5914" s="259" t="s">
        <v>88</v>
      </c>
      <c r="F5914" s="259" t="s">
        <v>206</v>
      </c>
      <c r="G5914" s="259" t="s">
        <v>49</v>
      </c>
      <c r="H5914" s="306">
        <v>0</v>
      </c>
      <c r="I5914" s="306">
        <v>0</v>
      </c>
      <c r="J5914" s="306">
        <v>0</v>
      </c>
      <c r="K5914" s="306">
        <v>0</v>
      </c>
      <c r="L5914" s="306">
        <v>0</v>
      </c>
      <c r="M5914" s="306">
        <v>0</v>
      </c>
      <c r="N5914" s="306">
        <v>0</v>
      </c>
      <c r="AE5914" s="322"/>
    </row>
    <row r="5915" spans="1:31">
      <c r="A5915" s="259" t="s">
        <v>44</v>
      </c>
      <c r="B5915" s="259" t="s">
        <v>25</v>
      </c>
      <c r="C5915" s="259" t="s">
        <v>67</v>
      </c>
      <c r="D5915" s="259" t="s">
        <v>94</v>
      </c>
      <c r="E5915" s="259">
        <v>122739</v>
      </c>
      <c r="F5915" s="259" t="s">
        <v>206</v>
      </c>
      <c r="G5915" s="259" t="s">
        <v>49</v>
      </c>
      <c r="H5915" s="306">
        <v>1485</v>
      </c>
      <c r="I5915" s="306">
        <v>1485</v>
      </c>
      <c r="J5915" s="306">
        <v>1485</v>
      </c>
      <c r="K5915" s="306">
        <v>1485</v>
      </c>
      <c r="L5915" s="306">
        <v>1485</v>
      </c>
      <c r="M5915" s="306">
        <v>1485</v>
      </c>
      <c r="N5915" s="306">
        <v>1485</v>
      </c>
      <c r="AE5915" s="322"/>
    </row>
    <row r="5916" spans="1:31">
      <c r="A5916" s="259" t="s">
        <v>44</v>
      </c>
      <c r="B5916" s="259" t="s">
        <v>25</v>
      </c>
      <c r="C5916" s="259" t="s">
        <v>67</v>
      </c>
      <c r="D5916" s="259" t="s">
        <v>95</v>
      </c>
      <c r="E5916" s="259">
        <v>122738</v>
      </c>
      <c r="F5916" s="259" t="s">
        <v>206</v>
      </c>
      <c r="G5916" s="259" t="s">
        <v>49</v>
      </c>
      <c r="H5916" s="306">
        <v>0</v>
      </c>
      <c r="I5916" s="306">
        <v>1250</v>
      </c>
      <c r="J5916" s="306">
        <v>1250</v>
      </c>
      <c r="K5916" s="306">
        <v>1250</v>
      </c>
      <c r="L5916" s="306">
        <v>1250</v>
      </c>
      <c r="M5916" s="306">
        <v>1250</v>
      </c>
      <c r="N5916" s="306">
        <v>1250</v>
      </c>
      <c r="AE5916" s="322"/>
    </row>
    <row r="5917" spans="1:31">
      <c r="A5917" s="259" t="s">
        <v>44</v>
      </c>
      <c r="B5917" s="259" t="s">
        <v>22</v>
      </c>
      <c r="C5917" s="259" t="s">
        <v>67</v>
      </c>
      <c r="D5917" s="259" t="s">
        <v>93</v>
      </c>
      <c r="E5917" s="259">
        <v>4390</v>
      </c>
      <c r="F5917" s="259" t="s">
        <v>206</v>
      </c>
      <c r="G5917" s="259" t="s">
        <v>49</v>
      </c>
      <c r="H5917" s="306">
        <v>0</v>
      </c>
      <c r="I5917" s="306">
        <v>1200</v>
      </c>
      <c r="J5917" s="306">
        <v>1200</v>
      </c>
      <c r="K5917" s="306">
        <v>1200</v>
      </c>
      <c r="L5917" s="306">
        <v>1200</v>
      </c>
      <c r="M5917" s="306">
        <v>1200</v>
      </c>
      <c r="N5917" s="306">
        <v>1200</v>
      </c>
      <c r="AE5917" s="322"/>
    </row>
    <row r="5918" spans="1:31">
      <c r="A5918" s="259" t="s">
        <v>44</v>
      </c>
      <c r="B5918" s="259" t="s">
        <v>18</v>
      </c>
      <c r="C5918" s="259" t="s">
        <v>67</v>
      </c>
      <c r="D5918" s="259" t="s">
        <v>67</v>
      </c>
      <c r="F5918" s="259" t="s">
        <v>206</v>
      </c>
      <c r="G5918" s="259" t="s">
        <v>49</v>
      </c>
      <c r="H5918" s="306">
        <v>0</v>
      </c>
      <c r="I5918" s="306">
        <v>0</v>
      </c>
      <c r="J5918" s="306">
        <v>0</v>
      </c>
      <c r="K5918" s="306">
        <v>0</v>
      </c>
      <c r="L5918" s="306">
        <v>0</v>
      </c>
      <c r="M5918" s="306">
        <v>0</v>
      </c>
      <c r="N5918" s="306">
        <v>0</v>
      </c>
      <c r="AE5918" s="322"/>
    </row>
    <row r="5919" spans="1:31">
      <c r="A5919" s="259" t="s">
        <v>44</v>
      </c>
      <c r="B5919" s="259" t="s">
        <v>19</v>
      </c>
      <c r="C5919" s="259" t="s">
        <v>67</v>
      </c>
      <c r="D5919" s="259" t="s">
        <v>67</v>
      </c>
      <c r="F5919" s="259" t="s">
        <v>206</v>
      </c>
      <c r="G5919" s="259" t="s">
        <v>49</v>
      </c>
      <c r="H5919" s="306">
        <v>0</v>
      </c>
      <c r="I5919" s="306">
        <v>0</v>
      </c>
      <c r="J5919" s="306">
        <v>0</v>
      </c>
      <c r="K5919" s="306">
        <v>0</v>
      </c>
      <c r="L5919" s="306">
        <v>0</v>
      </c>
      <c r="M5919" s="306">
        <v>0</v>
      </c>
      <c r="N5919" s="306">
        <v>0</v>
      </c>
      <c r="AE5919" s="322"/>
    </row>
    <row r="5920" spans="1:31">
      <c r="A5920" s="259" t="s">
        <v>44</v>
      </c>
      <c r="B5920" s="259" t="s">
        <v>20</v>
      </c>
      <c r="C5920" s="259" t="s">
        <v>67</v>
      </c>
      <c r="D5920" s="259" t="s">
        <v>67</v>
      </c>
      <c r="F5920" s="259" t="s">
        <v>206</v>
      </c>
      <c r="G5920" s="259" t="s">
        <v>49</v>
      </c>
      <c r="H5920" s="306">
        <v>0</v>
      </c>
      <c r="I5920" s="306">
        <v>0</v>
      </c>
      <c r="J5920" s="306">
        <v>0</v>
      </c>
      <c r="K5920" s="306">
        <v>0</v>
      </c>
      <c r="L5920" s="306">
        <v>0</v>
      </c>
      <c r="M5920" s="306">
        <v>0</v>
      </c>
      <c r="N5920" s="306">
        <v>0</v>
      </c>
      <c r="AE5920" s="322"/>
    </row>
    <row r="5921" spans="1:31">
      <c r="A5921" s="259" t="s">
        <v>44</v>
      </c>
      <c r="B5921" s="259" t="s">
        <v>21</v>
      </c>
      <c r="C5921" s="259" t="s">
        <v>67</v>
      </c>
      <c r="D5921" s="259" t="s">
        <v>67</v>
      </c>
      <c r="F5921" s="259" t="s">
        <v>206</v>
      </c>
      <c r="G5921" s="259" t="s">
        <v>49</v>
      </c>
      <c r="H5921" s="306">
        <v>0</v>
      </c>
      <c r="I5921" s="306">
        <v>0</v>
      </c>
      <c r="J5921" s="306">
        <v>0</v>
      </c>
      <c r="K5921" s="306">
        <v>0</v>
      </c>
      <c r="L5921" s="306">
        <v>0</v>
      </c>
      <c r="M5921" s="306">
        <v>0</v>
      </c>
      <c r="N5921" s="306">
        <v>0</v>
      </c>
      <c r="AE5921" s="322"/>
    </row>
    <row r="5922" spans="1:31">
      <c r="A5922" s="259" t="s">
        <v>44</v>
      </c>
      <c r="B5922" s="259" t="s">
        <v>23</v>
      </c>
      <c r="C5922" s="259" t="s">
        <v>67</v>
      </c>
      <c r="D5922" s="259" t="s">
        <v>67</v>
      </c>
      <c r="F5922" s="259" t="s">
        <v>206</v>
      </c>
      <c r="G5922" s="259" t="s">
        <v>49</v>
      </c>
      <c r="H5922" s="306">
        <v>0</v>
      </c>
      <c r="I5922" s="306">
        <v>0</v>
      </c>
      <c r="J5922" s="306">
        <v>0</v>
      </c>
      <c r="K5922" s="306">
        <v>0</v>
      </c>
      <c r="L5922" s="306">
        <v>0</v>
      </c>
      <c r="M5922" s="306">
        <v>0</v>
      </c>
      <c r="N5922" s="306">
        <v>0</v>
      </c>
      <c r="AE5922" s="322"/>
    </row>
    <row r="5923" spans="1:31">
      <c r="A5923" s="259" t="s">
        <v>44</v>
      </c>
      <c r="B5923" s="259" t="s">
        <v>24</v>
      </c>
      <c r="C5923" s="259" t="s">
        <v>67</v>
      </c>
      <c r="D5923" s="259" t="s">
        <v>67</v>
      </c>
      <c r="F5923" s="259" t="s">
        <v>206</v>
      </c>
      <c r="G5923" s="259" t="s">
        <v>49</v>
      </c>
      <c r="H5923" s="306">
        <v>0</v>
      </c>
      <c r="I5923" s="306">
        <v>0</v>
      </c>
      <c r="J5923" s="306">
        <v>0</v>
      </c>
      <c r="K5923" s="306">
        <v>0</v>
      </c>
      <c r="L5923" s="306">
        <v>0</v>
      </c>
      <c r="M5923" s="306">
        <v>0</v>
      </c>
      <c r="N5923" s="306">
        <v>0</v>
      </c>
      <c r="AE5923" s="322"/>
    </row>
    <row r="5924" spans="1:31">
      <c r="A5924" s="259" t="s">
        <v>44</v>
      </c>
      <c r="B5924" s="259" t="s">
        <v>26</v>
      </c>
      <c r="C5924" s="259" t="s">
        <v>67</v>
      </c>
      <c r="D5924" s="259" t="s">
        <v>67</v>
      </c>
      <c r="F5924" s="259" t="s">
        <v>206</v>
      </c>
      <c r="G5924" s="259" t="s">
        <v>49</v>
      </c>
      <c r="H5924" s="306">
        <v>0</v>
      </c>
      <c r="I5924" s="306">
        <v>0</v>
      </c>
      <c r="J5924" s="306">
        <v>0</v>
      </c>
      <c r="K5924" s="306">
        <v>0</v>
      </c>
      <c r="L5924" s="306">
        <v>0</v>
      </c>
      <c r="M5924" s="306">
        <v>0</v>
      </c>
      <c r="N5924" s="306">
        <v>0</v>
      </c>
      <c r="AE5924" s="322"/>
    </row>
    <row r="5925" spans="1:31">
      <c r="A5925" s="259" t="s">
        <v>44</v>
      </c>
      <c r="B5925" s="259" t="s">
        <v>27</v>
      </c>
      <c r="C5925" s="259" t="s">
        <v>67</v>
      </c>
      <c r="D5925" s="259" t="s">
        <v>67</v>
      </c>
      <c r="F5925" s="259" t="s">
        <v>206</v>
      </c>
      <c r="G5925" s="259" t="s">
        <v>49</v>
      </c>
      <c r="H5925" s="306">
        <v>0</v>
      </c>
      <c r="I5925" s="306">
        <v>0</v>
      </c>
      <c r="J5925" s="306">
        <v>0</v>
      </c>
      <c r="K5925" s="306">
        <v>0</v>
      </c>
      <c r="L5925" s="306">
        <v>0</v>
      </c>
      <c r="M5925" s="306">
        <v>0</v>
      </c>
      <c r="N5925" s="306">
        <v>0</v>
      </c>
      <c r="AE5925" s="322"/>
    </row>
    <row r="5926" spans="1:31">
      <c r="A5926" s="259" t="s">
        <v>44</v>
      </c>
      <c r="B5926" s="259" t="s">
        <v>28</v>
      </c>
      <c r="C5926" s="259" t="s">
        <v>67</v>
      </c>
      <c r="D5926" s="259" t="s">
        <v>94</v>
      </c>
      <c r="E5926" s="259">
        <v>122739</v>
      </c>
      <c r="F5926" s="259" t="s">
        <v>206</v>
      </c>
      <c r="G5926" s="259" t="s">
        <v>49</v>
      </c>
      <c r="H5926" s="306">
        <v>1485</v>
      </c>
      <c r="I5926" s="306">
        <v>1485</v>
      </c>
      <c r="J5926" s="306">
        <v>1485</v>
      </c>
      <c r="K5926" s="306">
        <v>1485</v>
      </c>
      <c r="L5926" s="306">
        <v>1485</v>
      </c>
      <c r="M5926" s="306">
        <v>1485</v>
      </c>
      <c r="N5926" s="306">
        <v>1485</v>
      </c>
      <c r="AE5926" s="322"/>
    </row>
    <row r="5927" spans="1:31">
      <c r="A5927" s="259" t="s">
        <v>44</v>
      </c>
      <c r="B5927" s="259" t="s">
        <v>28</v>
      </c>
      <c r="C5927" s="259" t="s">
        <v>67</v>
      </c>
      <c r="D5927" s="259" t="s">
        <v>95</v>
      </c>
      <c r="E5927" s="259">
        <v>122738</v>
      </c>
      <c r="F5927" s="259" t="s">
        <v>206</v>
      </c>
      <c r="G5927" s="259" t="s">
        <v>49</v>
      </c>
      <c r="H5927" s="306">
        <v>0</v>
      </c>
      <c r="I5927" s="306">
        <v>1250</v>
      </c>
      <c r="J5927" s="306">
        <v>1250</v>
      </c>
      <c r="K5927" s="306">
        <v>1250</v>
      </c>
      <c r="L5927" s="306">
        <v>1250</v>
      </c>
      <c r="M5927" s="306">
        <v>1250</v>
      </c>
      <c r="N5927" s="306">
        <v>1250</v>
      </c>
      <c r="AE5927" s="322"/>
    </row>
    <row r="5928" spans="1:31">
      <c r="A5928" s="259" t="s">
        <v>44</v>
      </c>
      <c r="B5928" s="259" t="s">
        <v>28</v>
      </c>
      <c r="C5928" s="259" t="s">
        <v>67</v>
      </c>
      <c r="D5928" s="259" t="s">
        <v>93</v>
      </c>
      <c r="E5928" s="259">
        <v>4390</v>
      </c>
      <c r="F5928" s="259" t="s">
        <v>206</v>
      </c>
      <c r="G5928" s="259" t="s">
        <v>49</v>
      </c>
      <c r="H5928" s="306">
        <v>0</v>
      </c>
      <c r="I5928" s="306">
        <v>1200</v>
      </c>
      <c r="J5928" s="306">
        <v>1200</v>
      </c>
      <c r="K5928" s="306">
        <v>1200</v>
      </c>
      <c r="L5928" s="306">
        <v>1200</v>
      </c>
      <c r="M5928" s="306">
        <v>1200</v>
      </c>
      <c r="N5928" s="306">
        <v>1200</v>
      </c>
      <c r="AE5928" s="322"/>
    </row>
    <row r="5929" spans="1:31">
      <c r="A5929" s="259" t="s">
        <v>44</v>
      </c>
      <c r="B5929" s="259" t="s">
        <v>18</v>
      </c>
      <c r="C5929" s="259" t="s">
        <v>48</v>
      </c>
      <c r="D5929" s="259" t="s">
        <v>48</v>
      </c>
      <c r="E5929" s="259" t="s">
        <v>48</v>
      </c>
      <c r="F5929" s="259" t="s">
        <v>210</v>
      </c>
      <c r="G5929" s="259" t="s">
        <v>50</v>
      </c>
      <c r="H5929" s="306">
        <v>0</v>
      </c>
      <c r="I5929" s="306">
        <v>0</v>
      </c>
      <c r="J5929" s="306">
        <v>0</v>
      </c>
      <c r="K5929" s="306">
        <v>0</v>
      </c>
      <c r="L5929" s="306">
        <v>0</v>
      </c>
      <c r="M5929" s="306">
        <v>0</v>
      </c>
      <c r="N5929" s="306">
        <v>0</v>
      </c>
      <c r="AE5929" s="322"/>
    </row>
    <row r="5930" spans="1:31">
      <c r="A5930" s="259" t="s">
        <v>44</v>
      </c>
      <c r="B5930" s="259" t="s">
        <v>18</v>
      </c>
      <c r="C5930" s="259" t="s">
        <v>53</v>
      </c>
      <c r="D5930" s="259" t="s">
        <v>53</v>
      </c>
      <c r="E5930" s="259" t="s">
        <v>53</v>
      </c>
      <c r="F5930" s="259" t="s">
        <v>210</v>
      </c>
      <c r="G5930" s="259" t="s">
        <v>50</v>
      </c>
      <c r="H5930" s="306">
        <v>0</v>
      </c>
      <c r="I5930" s="306">
        <v>0</v>
      </c>
      <c r="J5930" s="306">
        <v>0</v>
      </c>
      <c r="K5930" s="306">
        <v>0</v>
      </c>
      <c r="L5930" s="306">
        <v>0</v>
      </c>
      <c r="M5930" s="306">
        <v>0</v>
      </c>
      <c r="N5930" s="306">
        <v>0</v>
      </c>
      <c r="AE5930" s="322"/>
    </row>
    <row r="5931" spans="1:31">
      <c r="A5931" s="259" t="s">
        <v>44</v>
      </c>
      <c r="B5931" s="259" t="s">
        <v>18</v>
      </c>
      <c r="C5931" s="259" t="s">
        <v>54</v>
      </c>
      <c r="D5931" s="259" t="s">
        <v>54</v>
      </c>
      <c r="E5931" s="259" t="s">
        <v>54</v>
      </c>
      <c r="F5931" s="259" t="s">
        <v>210</v>
      </c>
      <c r="G5931" s="259" t="s">
        <v>50</v>
      </c>
      <c r="H5931" s="306">
        <v>18672.946189999999</v>
      </c>
      <c r="I5931" s="306">
        <v>19196.741470000001</v>
      </c>
      <c r="J5931" s="306">
        <v>17220.085490000001</v>
      </c>
      <c r="K5931" s="306">
        <v>14454.83857</v>
      </c>
      <c r="L5931" s="306">
        <v>11058.59403</v>
      </c>
      <c r="M5931" s="306">
        <v>11072.94292</v>
      </c>
      <c r="N5931" s="306">
        <v>6833.5942400000004</v>
      </c>
      <c r="AE5931" s="322"/>
    </row>
    <row r="5932" spans="1:31">
      <c r="A5932" s="259" t="s">
        <v>44</v>
      </c>
      <c r="B5932" s="259" t="s">
        <v>18</v>
      </c>
      <c r="C5932" s="259" t="s">
        <v>55</v>
      </c>
      <c r="D5932" s="259" t="s">
        <v>55</v>
      </c>
      <c r="E5932" s="259" t="s">
        <v>55</v>
      </c>
      <c r="F5932" s="259" t="s">
        <v>210</v>
      </c>
      <c r="G5932" s="259" t="s">
        <v>50</v>
      </c>
      <c r="H5932" s="306">
        <v>0</v>
      </c>
      <c r="I5932" s="306">
        <v>0</v>
      </c>
      <c r="J5932" s="306">
        <v>0</v>
      </c>
      <c r="K5932" s="306">
        <v>0</v>
      </c>
      <c r="L5932" s="306">
        <v>0</v>
      </c>
      <c r="M5932" s="306">
        <v>0</v>
      </c>
      <c r="N5932" s="306">
        <v>0</v>
      </c>
      <c r="AE5932" s="322"/>
    </row>
    <row r="5933" spans="1:31">
      <c r="A5933" s="259" t="s">
        <v>44</v>
      </c>
      <c r="B5933" s="259" t="s">
        <v>18</v>
      </c>
      <c r="C5933" s="259" t="s">
        <v>56</v>
      </c>
      <c r="D5933" s="259" t="s">
        <v>56</v>
      </c>
      <c r="E5933" s="259" t="s">
        <v>56</v>
      </c>
      <c r="F5933" s="259" t="s">
        <v>210</v>
      </c>
      <c r="G5933" s="259" t="s">
        <v>50</v>
      </c>
      <c r="H5933" s="306">
        <v>0</v>
      </c>
      <c r="I5933" s="306">
        <v>0</v>
      </c>
      <c r="J5933" s="306">
        <v>0</v>
      </c>
      <c r="K5933" s="306">
        <v>0</v>
      </c>
      <c r="L5933" s="306">
        <v>0</v>
      </c>
      <c r="M5933" s="306">
        <v>0</v>
      </c>
      <c r="N5933" s="306">
        <v>0</v>
      </c>
      <c r="AE5933" s="322"/>
    </row>
    <row r="5934" spans="1:31">
      <c r="A5934" s="259" t="s">
        <v>44</v>
      </c>
      <c r="B5934" s="259" t="s">
        <v>18</v>
      </c>
      <c r="C5934" s="259" t="s">
        <v>57</v>
      </c>
      <c r="D5934" s="259" t="s">
        <v>57</v>
      </c>
      <c r="E5934" s="259" t="s">
        <v>57</v>
      </c>
      <c r="F5934" s="259" t="s">
        <v>210</v>
      </c>
      <c r="G5934" s="259" t="s">
        <v>50</v>
      </c>
      <c r="H5934" s="306">
        <v>49.055999999999997</v>
      </c>
      <c r="I5934" s="306">
        <v>49.055999999999997</v>
      </c>
      <c r="J5934" s="306">
        <v>49.055999999999997</v>
      </c>
      <c r="K5934" s="306">
        <v>49.055999999999997</v>
      </c>
      <c r="L5934" s="306">
        <v>49.055999999999997</v>
      </c>
      <c r="M5934" s="306">
        <v>49.055999999999997</v>
      </c>
      <c r="N5934" s="306">
        <v>49.055999999999997</v>
      </c>
      <c r="AE5934" s="322"/>
    </row>
    <row r="5935" spans="1:31">
      <c r="A5935" s="259" t="s">
        <v>44</v>
      </c>
      <c r="B5935" s="259" t="s">
        <v>18</v>
      </c>
      <c r="C5935" s="259" t="s">
        <v>58</v>
      </c>
      <c r="D5935" s="259" t="s">
        <v>58</v>
      </c>
      <c r="E5935" s="259" t="s">
        <v>58</v>
      </c>
      <c r="F5935" s="259" t="s">
        <v>210</v>
      </c>
      <c r="G5935" s="259" t="s">
        <v>50</v>
      </c>
      <c r="H5935" s="306">
        <v>16661.562699999999</v>
      </c>
      <c r="I5935" s="306">
        <v>16661.562699999999</v>
      </c>
      <c r="J5935" s="306">
        <v>16661.562699999999</v>
      </c>
      <c r="K5935" s="306">
        <v>16661.562699999999</v>
      </c>
      <c r="L5935" s="306">
        <v>16661.562699999999</v>
      </c>
      <c r="M5935" s="306">
        <v>16661.562699999999</v>
      </c>
      <c r="N5935" s="306">
        <v>16661.562699999999</v>
      </c>
      <c r="AE5935" s="322"/>
    </row>
    <row r="5936" spans="1:31">
      <c r="A5936" s="259" t="s">
        <v>44</v>
      </c>
      <c r="B5936" s="259" t="s">
        <v>18</v>
      </c>
      <c r="C5936" s="259" t="s">
        <v>59</v>
      </c>
      <c r="D5936" s="259" t="s">
        <v>59</v>
      </c>
      <c r="E5936" s="259" t="s">
        <v>59</v>
      </c>
      <c r="F5936" s="259" t="s">
        <v>210</v>
      </c>
      <c r="G5936" s="259" t="s">
        <v>50</v>
      </c>
      <c r="H5936" s="306">
        <v>537.45624569999995</v>
      </c>
      <c r="I5936" s="306">
        <v>537.95331439999995</v>
      </c>
      <c r="J5936" s="306">
        <v>537.46244830000001</v>
      </c>
      <c r="K5936" s="306">
        <v>537.95331329999999</v>
      </c>
      <c r="L5936" s="306">
        <v>538.9373137</v>
      </c>
      <c r="M5936" s="306">
        <v>539.6333214</v>
      </c>
      <c r="N5936" s="306">
        <v>539.47835759999998</v>
      </c>
      <c r="AE5936" s="322"/>
    </row>
    <row r="5937" spans="1:31">
      <c r="A5937" s="259" t="s">
        <v>44</v>
      </c>
      <c r="B5937" s="259" t="s">
        <v>18</v>
      </c>
      <c r="C5937" s="259" t="s">
        <v>60</v>
      </c>
      <c r="D5937" s="259" t="s">
        <v>60</v>
      </c>
      <c r="E5937" s="259" t="s">
        <v>60</v>
      </c>
      <c r="F5937" s="259" t="s">
        <v>210</v>
      </c>
      <c r="G5937" s="259" t="s">
        <v>50</v>
      </c>
      <c r="H5937" s="306">
        <v>902.36521740000001</v>
      </c>
      <c r="I5937" s="306">
        <v>902.36521740000001</v>
      </c>
      <c r="J5937" s="306">
        <v>902.36521740000001</v>
      </c>
      <c r="K5937" s="306">
        <v>902.36521740000001</v>
      </c>
      <c r="L5937" s="306">
        <v>902.06019990000004</v>
      </c>
      <c r="M5937" s="306">
        <v>902.33871399999998</v>
      </c>
      <c r="N5937" s="306">
        <v>901.93233050000003</v>
      </c>
      <c r="AE5937" s="322"/>
    </row>
    <row r="5938" spans="1:31">
      <c r="A5938" s="259" t="s">
        <v>44</v>
      </c>
      <c r="B5938" s="259" t="s">
        <v>18</v>
      </c>
      <c r="C5938" s="259" t="s">
        <v>61</v>
      </c>
      <c r="D5938" s="259" t="s">
        <v>61</v>
      </c>
      <c r="E5938" s="259" t="s">
        <v>61</v>
      </c>
      <c r="F5938" s="259" t="s">
        <v>210</v>
      </c>
      <c r="G5938" s="259" t="s">
        <v>50</v>
      </c>
      <c r="H5938" s="306">
        <v>14.44083616</v>
      </c>
      <c r="I5938" s="306">
        <v>14.44083616</v>
      </c>
      <c r="J5938" s="306">
        <v>14.44083616</v>
      </c>
      <c r="K5938" s="306">
        <v>14.44083616</v>
      </c>
      <c r="L5938" s="306">
        <v>14.44083616</v>
      </c>
      <c r="M5938" s="306">
        <v>14.44083616</v>
      </c>
      <c r="N5938" s="306">
        <v>14.44083616</v>
      </c>
      <c r="AE5938" s="322"/>
    </row>
    <row r="5939" spans="1:31">
      <c r="A5939" s="259" t="s">
        <v>44</v>
      </c>
      <c r="B5939" s="259" t="s">
        <v>18</v>
      </c>
      <c r="C5939" s="259" t="s">
        <v>63</v>
      </c>
      <c r="D5939" s="259" t="s">
        <v>63</v>
      </c>
      <c r="E5939" s="259" t="s">
        <v>63</v>
      </c>
      <c r="F5939" s="259" t="s">
        <v>210</v>
      </c>
      <c r="G5939" s="259" t="s">
        <v>50</v>
      </c>
      <c r="H5939" s="306">
        <v>0</v>
      </c>
      <c r="I5939" s="306">
        <v>2.5338373409999999</v>
      </c>
      <c r="J5939" s="306">
        <v>17.730910730000002</v>
      </c>
      <c r="K5939" s="306">
        <v>20.32668069</v>
      </c>
      <c r="L5939" s="306">
        <v>12.935160440000001</v>
      </c>
      <c r="M5939" s="306">
        <v>53.174392150000003</v>
      </c>
      <c r="N5939" s="306">
        <v>108.79907179999999</v>
      </c>
      <c r="AE5939" s="322"/>
    </row>
    <row r="5940" spans="1:31">
      <c r="A5940" s="259" t="s">
        <v>44</v>
      </c>
      <c r="B5940" s="259" t="s">
        <v>18</v>
      </c>
      <c r="C5940" s="259" t="s">
        <v>64</v>
      </c>
      <c r="D5940" s="259" t="s">
        <v>64</v>
      </c>
      <c r="E5940" s="259" t="s">
        <v>64</v>
      </c>
      <c r="F5940" s="259" t="s">
        <v>210</v>
      </c>
      <c r="G5940" s="259" t="s">
        <v>50</v>
      </c>
      <c r="H5940" s="306">
        <v>1834.9352610000001</v>
      </c>
      <c r="I5940" s="306">
        <v>1748.853261</v>
      </c>
      <c r="J5940" s="306">
        <v>1748.853259</v>
      </c>
      <c r="K5940" s="306">
        <v>1748.853259</v>
      </c>
      <c r="L5940" s="306">
        <v>1748.853261</v>
      </c>
      <c r="M5940" s="306">
        <v>1748.853259</v>
      </c>
      <c r="N5940" s="306">
        <v>1759.9498619999999</v>
      </c>
      <c r="AE5940" s="322"/>
    </row>
    <row r="5941" spans="1:31">
      <c r="A5941" s="259" t="s">
        <v>44</v>
      </c>
      <c r="B5941" s="259" t="s">
        <v>18</v>
      </c>
      <c r="C5941" s="259" t="s">
        <v>54</v>
      </c>
      <c r="D5941" s="259" t="s">
        <v>72</v>
      </c>
      <c r="E5941" s="259" t="s">
        <v>72</v>
      </c>
      <c r="F5941" s="259" t="s">
        <v>210</v>
      </c>
      <c r="G5941" s="259" t="s">
        <v>50</v>
      </c>
      <c r="H5941" s="306">
        <v>0</v>
      </c>
      <c r="I5941" s="306">
        <v>0</v>
      </c>
      <c r="J5941" s="306">
        <v>0</v>
      </c>
      <c r="K5941" s="306">
        <v>0</v>
      </c>
      <c r="L5941" s="306">
        <v>0</v>
      </c>
      <c r="M5941" s="306">
        <v>177.53369559999999</v>
      </c>
      <c r="N5941" s="306">
        <v>177.53369549999999</v>
      </c>
      <c r="AE5941" s="322"/>
    </row>
    <row r="5942" spans="1:31">
      <c r="A5942" s="259" t="s">
        <v>44</v>
      </c>
      <c r="B5942" s="259" t="s">
        <v>18</v>
      </c>
      <c r="C5942" s="259" t="s">
        <v>55</v>
      </c>
      <c r="D5942" s="259" t="s">
        <v>73</v>
      </c>
      <c r="E5942" s="259" t="s">
        <v>73</v>
      </c>
      <c r="F5942" s="259" t="s">
        <v>210</v>
      </c>
      <c r="G5942" s="259" t="s">
        <v>50</v>
      </c>
      <c r="H5942" s="306">
        <v>0</v>
      </c>
      <c r="I5942" s="306">
        <v>0</v>
      </c>
      <c r="J5942" s="306">
        <v>0</v>
      </c>
      <c r="K5942" s="306">
        <v>0</v>
      </c>
      <c r="L5942" s="306">
        <v>0</v>
      </c>
      <c r="M5942" s="306">
        <v>0</v>
      </c>
      <c r="N5942" s="306">
        <v>0</v>
      </c>
      <c r="AE5942" s="322"/>
    </row>
    <row r="5943" spans="1:31">
      <c r="A5943" s="259" t="s">
        <v>44</v>
      </c>
      <c r="B5943" s="259" t="s">
        <v>18</v>
      </c>
      <c r="C5943" s="259" t="s">
        <v>57</v>
      </c>
      <c r="D5943" s="259" t="s">
        <v>74</v>
      </c>
      <c r="E5943" s="259" t="s">
        <v>74</v>
      </c>
      <c r="F5943" s="259" t="s">
        <v>210</v>
      </c>
      <c r="G5943" s="259" t="s">
        <v>50</v>
      </c>
      <c r="H5943" s="306">
        <v>0</v>
      </c>
      <c r="I5943" s="306">
        <v>0</v>
      </c>
      <c r="J5943" s="306">
        <v>0</v>
      </c>
      <c r="K5943" s="306">
        <v>0</v>
      </c>
      <c r="L5943" s="306">
        <v>0</v>
      </c>
      <c r="M5943" s="306">
        <v>0</v>
      </c>
      <c r="N5943" s="306">
        <v>0</v>
      </c>
      <c r="AE5943" s="322"/>
    </row>
    <row r="5944" spans="1:31">
      <c r="A5944" s="259" t="s">
        <v>44</v>
      </c>
      <c r="B5944" s="259" t="s">
        <v>18</v>
      </c>
      <c r="C5944" s="259" t="s">
        <v>64</v>
      </c>
      <c r="D5944" s="259" t="s">
        <v>75</v>
      </c>
      <c r="E5944" s="259" t="s">
        <v>75</v>
      </c>
      <c r="F5944" s="259" t="s">
        <v>210</v>
      </c>
      <c r="G5944" s="259" t="s">
        <v>50</v>
      </c>
      <c r="H5944" s="306">
        <v>0</v>
      </c>
      <c r="I5944" s="306">
        <v>0</v>
      </c>
      <c r="J5944" s="306">
        <v>0</v>
      </c>
      <c r="K5944" s="306">
        <v>0</v>
      </c>
      <c r="L5944" s="306">
        <v>0</v>
      </c>
      <c r="M5944" s="306">
        <v>0</v>
      </c>
      <c r="N5944" s="306">
        <v>0</v>
      </c>
      <c r="AE5944" s="322"/>
    </row>
    <row r="5945" spans="1:31">
      <c r="A5945" s="259" t="s">
        <v>44</v>
      </c>
      <c r="B5945" s="259" t="s">
        <v>18</v>
      </c>
      <c r="C5945" s="259" t="s">
        <v>60</v>
      </c>
      <c r="D5945" s="259" t="s">
        <v>76</v>
      </c>
      <c r="E5945" s="259" t="s">
        <v>76</v>
      </c>
      <c r="F5945" s="259" t="s">
        <v>210</v>
      </c>
      <c r="G5945" s="259" t="s">
        <v>50</v>
      </c>
      <c r="H5945" s="306">
        <v>0</v>
      </c>
      <c r="I5945" s="306">
        <v>0</v>
      </c>
      <c r="J5945" s="306">
        <v>0</v>
      </c>
      <c r="K5945" s="306">
        <v>0</v>
      </c>
      <c r="L5945" s="306">
        <v>0</v>
      </c>
      <c r="M5945" s="306">
        <v>0</v>
      </c>
      <c r="N5945" s="306">
        <v>1289.8173200000001</v>
      </c>
      <c r="AE5945" s="322"/>
    </row>
    <row r="5946" spans="1:31">
      <c r="A5946" s="259" t="s">
        <v>44</v>
      </c>
      <c r="B5946" s="259" t="s">
        <v>18</v>
      </c>
      <c r="C5946" s="259" t="s">
        <v>61</v>
      </c>
      <c r="D5946" s="259" t="s">
        <v>77</v>
      </c>
      <c r="E5946" s="259" t="s">
        <v>77</v>
      </c>
      <c r="F5946" s="259" t="s">
        <v>210</v>
      </c>
      <c r="G5946" s="259" t="s">
        <v>50</v>
      </c>
      <c r="H5946" s="306">
        <v>0</v>
      </c>
      <c r="I5946" s="306">
        <v>0</v>
      </c>
      <c r="J5946" s="306">
        <v>0</v>
      </c>
      <c r="K5946" s="306">
        <v>0</v>
      </c>
      <c r="L5946" s="306">
        <v>0</v>
      </c>
      <c r="M5946" s="306">
        <v>0</v>
      </c>
      <c r="N5946" s="306">
        <v>0</v>
      </c>
      <c r="AE5946" s="322"/>
    </row>
    <row r="5947" spans="1:31">
      <c r="A5947" s="259" t="s">
        <v>44</v>
      </c>
      <c r="B5947" s="259" t="s">
        <v>18</v>
      </c>
      <c r="C5947" s="259" t="s">
        <v>62</v>
      </c>
      <c r="D5947" s="259" t="s">
        <v>78</v>
      </c>
      <c r="E5947" s="259" t="s">
        <v>78</v>
      </c>
      <c r="F5947" s="259" t="s">
        <v>210</v>
      </c>
      <c r="G5947" s="259" t="s">
        <v>50</v>
      </c>
      <c r="H5947" s="306">
        <v>418.39818889999998</v>
      </c>
      <c r="I5947" s="306">
        <v>1251.6288</v>
      </c>
      <c r="J5947" s="306">
        <v>1251.6288</v>
      </c>
      <c r="K5947" s="306">
        <v>1251.6288</v>
      </c>
      <c r="L5947" s="306">
        <v>1251.6288</v>
      </c>
      <c r="M5947" s="306">
        <v>1251.6288</v>
      </c>
      <c r="N5947" s="306">
        <v>1251.6288</v>
      </c>
      <c r="AE5947" s="322"/>
    </row>
    <row r="5948" spans="1:31">
      <c r="A5948" s="259" t="s">
        <v>44</v>
      </c>
      <c r="B5948" s="259" t="s">
        <v>18</v>
      </c>
      <c r="C5948" s="259" t="s">
        <v>63</v>
      </c>
      <c r="D5948" s="259" t="s">
        <v>79</v>
      </c>
      <c r="E5948" s="259" t="s">
        <v>79</v>
      </c>
      <c r="F5948" s="259" t="s">
        <v>210</v>
      </c>
      <c r="G5948" s="259" t="s">
        <v>50</v>
      </c>
      <c r="H5948" s="306">
        <v>0</v>
      </c>
      <c r="I5948" s="306">
        <v>0</v>
      </c>
      <c r="J5948" s="306">
        <v>0</v>
      </c>
      <c r="K5948" s="306">
        <v>0</v>
      </c>
      <c r="L5948" s="306">
        <v>0</v>
      </c>
      <c r="M5948" s="306">
        <v>0</v>
      </c>
      <c r="N5948" s="306">
        <v>0</v>
      </c>
      <c r="AE5948" s="322"/>
    </row>
    <row r="5949" spans="1:31">
      <c r="A5949" s="259" t="s">
        <v>44</v>
      </c>
      <c r="B5949" s="259" t="s">
        <v>18</v>
      </c>
      <c r="C5949" s="259" t="s">
        <v>60</v>
      </c>
      <c r="D5949" s="259" t="s">
        <v>76</v>
      </c>
      <c r="E5949" s="259" t="s">
        <v>207</v>
      </c>
      <c r="F5949" s="259" t="s">
        <v>210</v>
      </c>
      <c r="G5949" s="259" t="s">
        <v>50</v>
      </c>
      <c r="H5949" s="306">
        <v>0</v>
      </c>
      <c r="I5949" s="306">
        <v>0</v>
      </c>
      <c r="J5949" s="306">
        <v>0</v>
      </c>
      <c r="K5949" s="306">
        <v>0</v>
      </c>
      <c r="L5949" s="306">
        <v>0</v>
      </c>
      <c r="M5949" s="306">
        <v>0</v>
      </c>
      <c r="N5949" s="306">
        <v>0</v>
      </c>
      <c r="AE5949" s="322"/>
    </row>
    <row r="5950" spans="1:31">
      <c r="A5950" s="259" t="s">
        <v>44</v>
      </c>
      <c r="B5950" s="259" t="s">
        <v>18</v>
      </c>
      <c r="C5950" s="259" t="s">
        <v>63</v>
      </c>
      <c r="D5950" s="259" t="s">
        <v>79</v>
      </c>
      <c r="E5950" s="259" t="s">
        <v>208</v>
      </c>
      <c r="F5950" s="259" t="s">
        <v>210</v>
      </c>
      <c r="G5950" s="259" t="s">
        <v>50</v>
      </c>
      <c r="H5950" s="306">
        <v>0</v>
      </c>
      <c r="I5950" s="306">
        <v>0</v>
      </c>
      <c r="J5950" s="306">
        <v>0</v>
      </c>
      <c r="K5950" s="306">
        <v>0</v>
      </c>
      <c r="L5950" s="306">
        <v>0</v>
      </c>
      <c r="M5950" s="306">
        <v>0</v>
      </c>
      <c r="N5950" s="306">
        <v>0</v>
      </c>
      <c r="AE5950" s="322"/>
    </row>
    <row r="5951" spans="1:31">
      <c r="A5951" s="259" t="s">
        <v>44</v>
      </c>
      <c r="B5951" s="259" t="s">
        <v>18</v>
      </c>
      <c r="C5951" s="259" t="s">
        <v>65</v>
      </c>
      <c r="D5951" s="259" t="s">
        <v>209</v>
      </c>
      <c r="E5951" s="259" t="s">
        <v>80</v>
      </c>
      <c r="F5951" s="259" t="s">
        <v>210</v>
      </c>
      <c r="G5951" s="259" t="s">
        <v>50</v>
      </c>
      <c r="H5951" s="306">
        <v>0</v>
      </c>
      <c r="I5951" s="306">
        <v>0</v>
      </c>
      <c r="J5951" s="306">
        <v>0</v>
      </c>
      <c r="K5951" s="306">
        <v>0</v>
      </c>
      <c r="L5951" s="306">
        <v>0</v>
      </c>
      <c r="M5951" s="306">
        <v>0</v>
      </c>
      <c r="N5951" s="306">
        <v>0</v>
      </c>
      <c r="AE5951" s="322"/>
    </row>
    <row r="5952" spans="1:31">
      <c r="A5952" s="259" t="s">
        <v>44</v>
      </c>
      <c r="B5952" s="259" t="s">
        <v>18</v>
      </c>
      <c r="C5952" s="259" t="s">
        <v>65</v>
      </c>
      <c r="D5952" s="259" t="s">
        <v>209</v>
      </c>
      <c r="E5952" s="259" t="s">
        <v>81</v>
      </c>
      <c r="F5952" s="259" t="s">
        <v>210</v>
      </c>
      <c r="G5952" s="259" t="s">
        <v>50</v>
      </c>
      <c r="H5952" s="306">
        <v>0</v>
      </c>
      <c r="I5952" s="306">
        <v>0</v>
      </c>
      <c r="J5952" s="306">
        <v>0</v>
      </c>
      <c r="K5952" s="306">
        <v>0</v>
      </c>
      <c r="L5952" s="306">
        <v>0</v>
      </c>
      <c r="M5952" s="306">
        <v>0</v>
      </c>
      <c r="N5952" s="306">
        <v>0</v>
      </c>
      <c r="AE5952" s="322"/>
    </row>
    <row r="5953" spans="1:31">
      <c r="A5953" s="259" t="s">
        <v>44</v>
      </c>
      <c r="B5953" s="259" t="s">
        <v>19</v>
      </c>
      <c r="C5953" s="259" t="s">
        <v>48</v>
      </c>
      <c r="D5953" s="259" t="s">
        <v>48</v>
      </c>
      <c r="E5953" s="259" t="s">
        <v>48</v>
      </c>
      <c r="F5953" s="259" t="s">
        <v>210</v>
      </c>
      <c r="G5953" s="259" t="s">
        <v>50</v>
      </c>
      <c r="H5953" s="306">
        <v>278.99999880000001</v>
      </c>
      <c r="I5953" s="306">
        <v>0</v>
      </c>
      <c r="J5953" s="306">
        <v>0</v>
      </c>
      <c r="K5953" s="306">
        <v>0</v>
      </c>
      <c r="L5953" s="306">
        <v>0</v>
      </c>
      <c r="M5953" s="306">
        <v>0</v>
      </c>
      <c r="N5953" s="306">
        <v>0</v>
      </c>
      <c r="AE5953" s="322"/>
    </row>
    <row r="5954" spans="1:31">
      <c r="A5954" s="259" t="s">
        <v>44</v>
      </c>
      <c r="B5954" s="259" t="s">
        <v>19</v>
      </c>
      <c r="C5954" s="259" t="s">
        <v>53</v>
      </c>
      <c r="D5954" s="259" t="s">
        <v>53</v>
      </c>
      <c r="E5954" s="259" t="s">
        <v>53</v>
      </c>
      <c r="F5954" s="259" t="s">
        <v>210</v>
      </c>
      <c r="G5954" s="259" t="s">
        <v>50</v>
      </c>
      <c r="H5954" s="306">
        <v>0</v>
      </c>
      <c r="I5954" s="306">
        <v>0</v>
      </c>
      <c r="J5954" s="306">
        <v>0</v>
      </c>
      <c r="K5954" s="306">
        <v>0</v>
      </c>
      <c r="L5954" s="306">
        <v>0</v>
      </c>
      <c r="M5954" s="306">
        <v>0</v>
      </c>
      <c r="N5954" s="306">
        <v>0</v>
      </c>
      <c r="AE5954" s="322"/>
    </row>
    <row r="5955" spans="1:31">
      <c r="A5955" s="259" t="s">
        <v>44</v>
      </c>
      <c r="B5955" s="259" t="s">
        <v>19</v>
      </c>
      <c r="C5955" s="259" t="s">
        <v>54</v>
      </c>
      <c r="D5955" s="259" t="s">
        <v>54</v>
      </c>
      <c r="E5955" s="259" t="s">
        <v>54</v>
      </c>
      <c r="F5955" s="259" t="s">
        <v>210</v>
      </c>
      <c r="G5955" s="259" t="s">
        <v>50</v>
      </c>
      <c r="H5955" s="306">
        <v>5004.5902079999996</v>
      </c>
      <c r="I5955" s="306">
        <v>3348.16401</v>
      </c>
      <c r="J5955" s="306">
        <v>3452.0445479999998</v>
      </c>
      <c r="K5955" s="306">
        <v>3216.899328</v>
      </c>
      <c r="L5955" s="306">
        <v>3377.1071860000002</v>
      </c>
      <c r="M5955" s="306">
        <v>3601.0937990000002</v>
      </c>
      <c r="N5955" s="306">
        <v>2249.33736</v>
      </c>
      <c r="AE5955" s="322"/>
    </row>
    <row r="5956" spans="1:31">
      <c r="A5956" s="259" t="s">
        <v>44</v>
      </c>
      <c r="B5956" s="259" t="s">
        <v>19</v>
      </c>
      <c r="C5956" s="259" t="s">
        <v>55</v>
      </c>
      <c r="D5956" s="259" t="s">
        <v>55</v>
      </c>
      <c r="E5956" s="259" t="s">
        <v>55</v>
      </c>
      <c r="F5956" s="259" t="s">
        <v>210</v>
      </c>
      <c r="G5956" s="259" t="s">
        <v>50</v>
      </c>
      <c r="H5956" s="306">
        <v>28.16</v>
      </c>
      <c r="I5956" s="306">
        <v>28.16</v>
      </c>
      <c r="J5956" s="306">
        <v>30.03</v>
      </c>
      <c r="K5956" s="306">
        <v>125.63</v>
      </c>
      <c r="L5956" s="306">
        <v>65.287999999999997</v>
      </c>
      <c r="M5956" s="306">
        <v>10.67</v>
      </c>
      <c r="N5956" s="306">
        <v>30.03</v>
      </c>
      <c r="AE5956" s="322"/>
    </row>
    <row r="5957" spans="1:31">
      <c r="A5957" s="259" t="s">
        <v>44</v>
      </c>
      <c r="B5957" s="259" t="s">
        <v>19</v>
      </c>
      <c r="C5957" s="259" t="s">
        <v>56</v>
      </c>
      <c r="D5957" s="259" t="s">
        <v>56</v>
      </c>
      <c r="E5957" s="259" t="s">
        <v>56</v>
      </c>
      <c r="F5957" s="259" t="s">
        <v>210</v>
      </c>
      <c r="G5957" s="259" t="s">
        <v>50</v>
      </c>
      <c r="H5957" s="306">
        <v>43.722439999999999</v>
      </c>
      <c r="I5957" s="306">
        <v>40.529580000000003</v>
      </c>
      <c r="J5957" s="306">
        <v>40.529580000000003</v>
      </c>
      <c r="K5957" s="306">
        <v>43.426679999999998</v>
      </c>
      <c r="L5957" s="306">
        <v>40.529580000000003</v>
      </c>
      <c r="M5957" s="306">
        <v>40.529580000000003</v>
      </c>
      <c r="N5957" s="306">
        <v>17.050360000000001</v>
      </c>
      <c r="AE5957" s="322"/>
    </row>
    <row r="5958" spans="1:31">
      <c r="A5958" s="259" t="s">
        <v>44</v>
      </c>
      <c r="B5958" s="259" t="s">
        <v>19</v>
      </c>
      <c r="C5958" s="259" t="s">
        <v>57</v>
      </c>
      <c r="D5958" s="259" t="s">
        <v>57</v>
      </c>
      <c r="E5958" s="259" t="s">
        <v>57</v>
      </c>
      <c r="F5958" s="259" t="s">
        <v>210</v>
      </c>
      <c r="G5958" s="259" t="s">
        <v>50</v>
      </c>
      <c r="H5958" s="306">
        <v>0</v>
      </c>
      <c r="I5958" s="306">
        <v>0</v>
      </c>
      <c r="J5958" s="306">
        <v>0</v>
      </c>
      <c r="K5958" s="306">
        <v>0</v>
      </c>
      <c r="L5958" s="306">
        <v>0</v>
      </c>
      <c r="M5958" s="306">
        <v>0</v>
      </c>
      <c r="N5958" s="306">
        <v>0</v>
      </c>
      <c r="AE5958" s="322"/>
    </row>
    <row r="5959" spans="1:31">
      <c r="A5959" s="259" t="s">
        <v>44</v>
      </c>
      <c r="B5959" s="259" t="s">
        <v>19</v>
      </c>
      <c r="C5959" s="259" t="s">
        <v>58</v>
      </c>
      <c r="D5959" s="259" t="s">
        <v>58</v>
      </c>
      <c r="E5959" s="259" t="s">
        <v>58</v>
      </c>
      <c r="F5959" s="259" t="s">
        <v>210</v>
      </c>
      <c r="G5959" s="259" t="s">
        <v>50</v>
      </c>
      <c r="H5959" s="306">
        <v>0</v>
      </c>
      <c r="I5959" s="306">
        <v>0</v>
      </c>
      <c r="J5959" s="306">
        <v>0</v>
      </c>
      <c r="K5959" s="306">
        <v>0</v>
      </c>
      <c r="L5959" s="306">
        <v>0</v>
      </c>
      <c r="M5959" s="306">
        <v>0</v>
      </c>
      <c r="N5959" s="306">
        <v>0</v>
      </c>
      <c r="AE5959" s="322"/>
    </row>
    <row r="5960" spans="1:31">
      <c r="A5960" s="259" t="s">
        <v>44</v>
      </c>
      <c r="B5960" s="259" t="s">
        <v>19</v>
      </c>
      <c r="C5960" s="259" t="s">
        <v>59</v>
      </c>
      <c r="D5960" s="259" t="s">
        <v>59</v>
      </c>
      <c r="E5960" s="259" t="s">
        <v>59</v>
      </c>
      <c r="F5960" s="259" t="s">
        <v>210</v>
      </c>
      <c r="G5960" s="259" t="s">
        <v>50</v>
      </c>
      <c r="H5960" s="306">
        <v>0</v>
      </c>
      <c r="I5960" s="306">
        <v>0</v>
      </c>
      <c r="J5960" s="306">
        <v>0</v>
      </c>
      <c r="K5960" s="306">
        <v>0</v>
      </c>
      <c r="L5960" s="306">
        <v>0</v>
      </c>
      <c r="M5960" s="306">
        <v>0</v>
      </c>
      <c r="N5960" s="306">
        <v>0</v>
      </c>
      <c r="AE5960" s="322"/>
    </row>
    <row r="5961" spans="1:31">
      <c r="A5961" s="259" t="s">
        <v>44</v>
      </c>
      <c r="B5961" s="259" t="s">
        <v>19</v>
      </c>
      <c r="C5961" s="259" t="s">
        <v>60</v>
      </c>
      <c r="D5961" s="259" t="s">
        <v>60</v>
      </c>
      <c r="E5961" s="259" t="s">
        <v>60</v>
      </c>
      <c r="F5961" s="259" t="s">
        <v>210</v>
      </c>
      <c r="G5961" s="259" t="s">
        <v>50</v>
      </c>
      <c r="H5961" s="306">
        <v>551.51453690000005</v>
      </c>
      <c r="I5961" s="306">
        <v>551.51453690000005</v>
      </c>
      <c r="J5961" s="306">
        <v>551.51453690000005</v>
      </c>
      <c r="K5961" s="306">
        <v>551.51453690000005</v>
      </c>
      <c r="L5961" s="306">
        <v>551.51453690000005</v>
      </c>
      <c r="M5961" s="306">
        <v>551.51453690000005</v>
      </c>
      <c r="N5961" s="306">
        <v>551.51453690000005</v>
      </c>
      <c r="AE5961" s="322"/>
    </row>
    <row r="5962" spans="1:31">
      <c r="A5962" s="259" t="s">
        <v>44</v>
      </c>
      <c r="B5962" s="259" t="s">
        <v>19</v>
      </c>
      <c r="C5962" s="259" t="s">
        <v>61</v>
      </c>
      <c r="D5962" s="259" t="s">
        <v>61</v>
      </c>
      <c r="E5962" s="259" t="s">
        <v>61</v>
      </c>
      <c r="F5962" s="259" t="s">
        <v>210</v>
      </c>
      <c r="G5962" s="259" t="s">
        <v>50</v>
      </c>
      <c r="H5962" s="306">
        <v>5.3733189909999997</v>
      </c>
      <c r="I5962" s="306">
        <v>5.3733189909999997</v>
      </c>
      <c r="J5962" s="306">
        <v>5.3733189909999997</v>
      </c>
      <c r="K5962" s="306">
        <v>5.3733189909999997</v>
      </c>
      <c r="L5962" s="306">
        <v>5.3733189909999997</v>
      </c>
      <c r="M5962" s="306">
        <v>5.3733189909999997</v>
      </c>
      <c r="N5962" s="306">
        <v>5.3733189909999997</v>
      </c>
      <c r="AE5962" s="322"/>
    </row>
    <row r="5963" spans="1:31">
      <c r="A5963" s="259" t="s">
        <v>44</v>
      </c>
      <c r="B5963" s="259" t="s">
        <v>19</v>
      </c>
      <c r="C5963" s="259" t="s">
        <v>63</v>
      </c>
      <c r="D5963" s="259" t="s">
        <v>63</v>
      </c>
      <c r="E5963" s="259" t="s">
        <v>63</v>
      </c>
      <c r="F5963" s="259" t="s">
        <v>210</v>
      </c>
      <c r="G5963" s="259" t="s">
        <v>50</v>
      </c>
      <c r="H5963" s="306">
        <v>0</v>
      </c>
      <c r="I5963" s="306">
        <v>0</v>
      </c>
      <c r="J5963" s="306">
        <v>0</v>
      </c>
      <c r="K5963" s="306">
        <v>0</v>
      </c>
      <c r="L5963" s="306">
        <v>0</v>
      </c>
      <c r="M5963" s="306">
        <v>0</v>
      </c>
      <c r="N5963" s="306">
        <v>0</v>
      </c>
      <c r="AE5963" s="322"/>
    </row>
    <row r="5964" spans="1:31">
      <c r="A5964" s="259" t="s">
        <v>44</v>
      </c>
      <c r="B5964" s="259" t="s">
        <v>19</v>
      </c>
      <c r="C5964" s="259" t="s">
        <v>64</v>
      </c>
      <c r="D5964" s="259" t="s">
        <v>64</v>
      </c>
      <c r="E5964" s="259" t="s">
        <v>64</v>
      </c>
      <c r="F5964" s="259" t="s">
        <v>210</v>
      </c>
      <c r="G5964" s="259" t="s">
        <v>50</v>
      </c>
      <c r="H5964" s="306">
        <v>43.172994109999998</v>
      </c>
      <c r="I5964" s="306">
        <v>43.172994109999998</v>
      </c>
      <c r="J5964" s="306">
        <v>43.1729944</v>
      </c>
      <c r="K5964" s="306">
        <v>43.172994109999998</v>
      </c>
      <c r="L5964" s="306">
        <v>43.1729938</v>
      </c>
      <c r="M5964" s="306">
        <v>44.507994760000003</v>
      </c>
      <c r="N5964" s="306">
        <v>55.001093500000003</v>
      </c>
      <c r="AE5964" s="322"/>
    </row>
    <row r="5965" spans="1:31">
      <c r="A5965" s="259" t="s">
        <v>44</v>
      </c>
      <c r="B5965" s="259" t="s">
        <v>19</v>
      </c>
      <c r="C5965" s="259" t="s">
        <v>54</v>
      </c>
      <c r="D5965" s="259" t="s">
        <v>72</v>
      </c>
      <c r="E5965" s="259" t="s">
        <v>72</v>
      </c>
      <c r="F5965" s="259" t="s">
        <v>210</v>
      </c>
      <c r="G5965" s="259" t="s">
        <v>50</v>
      </c>
      <c r="H5965" s="306">
        <v>0</v>
      </c>
      <c r="I5965" s="306">
        <v>0</v>
      </c>
      <c r="J5965" s="306">
        <v>3656.0677649999998</v>
      </c>
      <c r="K5965" s="306">
        <v>1580.3040000000001</v>
      </c>
      <c r="L5965" s="306">
        <v>4274.1026620000002</v>
      </c>
      <c r="M5965" s="306">
        <v>4274.1026620000002</v>
      </c>
      <c r="N5965" s="306">
        <v>4274.1026620000002</v>
      </c>
      <c r="AE5965" s="322"/>
    </row>
    <row r="5966" spans="1:31">
      <c r="A5966" s="259" t="s">
        <v>44</v>
      </c>
      <c r="B5966" s="259" t="s">
        <v>19</v>
      </c>
      <c r="C5966" s="259" t="s">
        <v>55</v>
      </c>
      <c r="D5966" s="259" t="s">
        <v>73</v>
      </c>
      <c r="E5966" s="259" t="s">
        <v>73</v>
      </c>
      <c r="F5966" s="259" t="s">
        <v>210</v>
      </c>
      <c r="G5966" s="259" t="s">
        <v>50</v>
      </c>
      <c r="H5966" s="306">
        <v>0</v>
      </c>
      <c r="I5966" s="306">
        <v>0</v>
      </c>
      <c r="J5966" s="306">
        <v>0</v>
      </c>
      <c r="K5966" s="306">
        <v>0</v>
      </c>
      <c r="L5966" s="306">
        <v>0</v>
      </c>
      <c r="M5966" s="306">
        <v>0</v>
      </c>
      <c r="N5966" s="306">
        <v>0</v>
      </c>
      <c r="AE5966" s="322"/>
    </row>
    <row r="5967" spans="1:31">
      <c r="A5967" s="259" t="s">
        <v>44</v>
      </c>
      <c r="B5967" s="259" t="s">
        <v>19</v>
      </c>
      <c r="C5967" s="259" t="s">
        <v>57</v>
      </c>
      <c r="D5967" s="259" t="s">
        <v>74</v>
      </c>
      <c r="E5967" s="259" t="s">
        <v>74</v>
      </c>
      <c r="F5967" s="259" t="s">
        <v>210</v>
      </c>
      <c r="G5967" s="259" t="s">
        <v>50</v>
      </c>
      <c r="H5967" s="306">
        <v>0</v>
      </c>
      <c r="I5967" s="306">
        <v>0</v>
      </c>
      <c r="J5967" s="306">
        <v>0</v>
      </c>
      <c r="K5967" s="306">
        <v>0</v>
      </c>
      <c r="L5967" s="306">
        <v>0</v>
      </c>
      <c r="M5967" s="306">
        <v>0</v>
      </c>
      <c r="N5967" s="306">
        <v>0</v>
      </c>
      <c r="AE5967" s="322"/>
    </row>
    <row r="5968" spans="1:31">
      <c r="A5968" s="259" t="s">
        <v>44</v>
      </c>
      <c r="B5968" s="259" t="s">
        <v>19</v>
      </c>
      <c r="C5968" s="259" t="s">
        <v>64</v>
      </c>
      <c r="D5968" s="259" t="s">
        <v>75</v>
      </c>
      <c r="E5968" s="259" t="s">
        <v>75</v>
      </c>
      <c r="F5968" s="259" t="s">
        <v>210</v>
      </c>
      <c r="G5968" s="259" t="s">
        <v>50</v>
      </c>
      <c r="H5968" s="306">
        <v>0</v>
      </c>
      <c r="I5968" s="306">
        <v>0</v>
      </c>
      <c r="J5968" s="306">
        <v>0</v>
      </c>
      <c r="K5968" s="306">
        <v>0</v>
      </c>
      <c r="L5968" s="306">
        <v>0</v>
      </c>
      <c r="M5968" s="306">
        <v>0</v>
      </c>
      <c r="N5968" s="306">
        <v>0</v>
      </c>
      <c r="AE5968" s="322"/>
    </row>
    <row r="5969" spans="1:31">
      <c r="A5969" s="259" t="s">
        <v>44</v>
      </c>
      <c r="B5969" s="259" t="s">
        <v>19</v>
      </c>
      <c r="C5969" s="259" t="s">
        <v>60</v>
      </c>
      <c r="D5969" s="259" t="s">
        <v>76</v>
      </c>
      <c r="E5969" s="259" t="s">
        <v>76</v>
      </c>
      <c r="F5969" s="259" t="s">
        <v>210</v>
      </c>
      <c r="G5969" s="259" t="s">
        <v>50</v>
      </c>
      <c r="H5969" s="306">
        <v>0</v>
      </c>
      <c r="I5969" s="306">
        <v>0</v>
      </c>
      <c r="J5969" s="306">
        <v>0</v>
      </c>
      <c r="K5969" s="306">
        <v>0</v>
      </c>
      <c r="L5969" s="306">
        <v>0</v>
      </c>
      <c r="M5969" s="306">
        <v>0</v>
      </c>
      <c r="N5969" s="306">
        <v>4324.6818659999999</v>
      </c>
      <c r="AE5969" s="322"/>
    </row>
    <row r="5970" spans="1:31">
      <c r="A5970" s="259" t="s">
        <v>44</v>
      </c>
      <c r="B5970" s="259" t="s">
        <v>19</v>
      </c>
      <c r="C5970" s="259" t="s">
        <v>61</v>
      </c>
      <c r="D5970" s="259" t="s">
        <v>77</v>
      </c>
      <c r="E5970" s="259" t="s">
        <v>77</v>
      </c>
      <c r="F5970" s="259" t="s">
        <v>210</v>
      </c>
      <c r="G5970" s="259" t="s">
        <v>50</v>
      </c>
      <c r="H5970" s="306">
        <v>0</v>
      </c>
      <c r="I5970" s="306">
        <v>0</v>
      </c>
      <c r="J5970" s="306">
        <v>0</v>
      </c>
      <c r="K5970" s="306">
        <v>0</v>
      </c>
      <c r="L5970" s="306">
        <v>0</v>
      </c>
      <c r="M5970" s="306">
        <v>0</v>
      </c>
      <c r="N5970" s="306">
        <v>0</v>
      </c>
      <c r="AE5970" s="322"/>
    </row>
    <row r="5971" spans="1:31">
      <c r="A5971" s="259" t="s">
        <v>44</v>
      </c>
      <c r="B5971" s="259" t="s">
        <v>19</v>
      </c>
      <c r="C5971" s="259" t="s">
        <v>62</v>
      </c>
      <c r="D5971" s="259" t="s">
        <v>78</v>
      </c>
      <c r="E5971" s="259" t="s">
        <v>78</v>
      </c>
      <c r="F5971" s="259" t="s">
        <v>210</v>
      </c>
      <c r="G5971" s="259" t="s">
        <v>50</v>
      </c>
      <c r="H5971" s="306">
        <v>0</v>
      </c>
      <c r="I5971" s="306">
        <v>0</v>
      </c>
      <c r="J5971" s="306">
        <v>0</v>
      </c>
      <c r="K5971" s="306">
        <v>0</v>
      </c>
      <c r="L5971" s="306">
        <v>0</v>
      </c>
      <c r="M5971" s="306">
        <v>0</v>
      </c>
      <c r="N5971" s="306">
        <v>0</v>
      </c>
      <c r="AE5971" s="322"/>
    </row>
    <row r="5972" spans="1:31">
      <c r="A5972" s="259" t="s">
        <v>44</v>
      </c>
      <c r="B5972" s="259" t="s">
        <v>19</v>
      </c>
      <c r="C5972" s="259" t="s">
        <v>63</v>
      </c>
      <c r="D5972" s="259" t="s">
        <v>79</v>
      </c>
      <c r="E5972" s="259" t="s">
        <v>79</v>
      </c>
      <c r="F5972" s="259" t="s">
        <v>210</v>
      </c>
      <c r="G5972" s="259" t="s">
        <v>50</v>
      </c>
      <c r="H5972" s="306">
        <v>0</v>
      </c>
      <c r="I5972" s="306">
        <v>0</v>
      </c>
      <c r="J5972" s="306">
        <v>0</v>
      </c>
      <c r="K5972" s="306">
        <v>0</v>
      </c>
      <c r="L5972" s="306">
        <v>0</v>
      </c>
      <c r="M5972" s="306">
        <v>0</v>
      </c>
      <c r="N5972" s="306">
        <v>0</v>
      </c>
      <c r="AE5972" s="322"/>
    </row>
    <row r="5973" spans="1:31">
      <c r="A5973" s="259" t="s">
        <v>44</v>
      </c>
      <c r="B5973" s="259" t="s">
        <v>19</v>
      </c>
      <c r="C5973" s="259" t="s">
        <v>60</v>
      </c>
      <c r="D5973" s="259" t="s">
        <v>76</v>
      </c>
      <c r="E5973" s="259" t="s">
        <v>207</v>
      </c>
      <c r="F5973" s="259" t="s">
        <v>210</v>
      </c>
      <c r="G5973" s="259" t="s">
        <v>50</v>
      </c>
      <c r="H5973" s="306">
        <v>0</v>
      </c>
      <c r="I5973" s="306">
        <v>0</v>
      </c>
      <c r="J5973" s="306">
        <v>0</v>
      </c>
      <c r="K5973" s="306">
        <v>0</v>
      </c>
      <c r="L5973" s="306">
        <v>0</v>
      </c>
      <c r="M5973" s="306">
        <v>0</v>
      </c>
      <c r="N5973" s="306">
        <v>0</v>
      </c>
      <c r="AE5973" s="322"/>
    </row>
    <row r="5974" spans="1:31">
      <c r="A5974" s="259" t="s">
        <v>44</v>
      </c>
      <c r="B5974" s="259" t="s">
        <v>19</v>
      </c>
      <c r="C5974" s="259" t="s">
        <v>63</v>
      </c>
      <c r="D5974" s="259" t="s">
        <v>79</v>
      </c>
      <c r="E5974" s="259" t="s">
        <v>208</v>
      </c>
      <c r="F5974" s="259" t="s">
        <v>210</v>
      </c>
      <c r="G5974" s="259" t="s">
        <v>50</v>
      </c>
      <c r="H5974" s="306">
        <v>0</v>
      </c>
      <c r="I5974" s="306">
        <v>0</v>
      </c>
      <c r="J5974" s="306">
        <v>0</v>
      </c>
      <c r="K5974" s="306">
        <v>0</v>
      </c>
      <c r="L5974" s="306">
        <v>0</v>
      </c>
      <c r="M5974" s="306">
        <v>0</v>
      </c>
      <c r="N5974" s="306">
        <v>0</v>
      </c>
      <c r="AE5974" s="322"/>
    </row>
    <row r="5975" spans="1:31">
      <c r="A5975" s="259" t="s">
        <v>44</v>
      </c>
      <c r="B5975" s="259" t="s">
        <v>19</v>
      </c>
      <c r="C5975" s="259" t="s">
        <v>65</v>
      </c>
      <c r="D5975" s="259" t="s">
        <v>209</v>
      </c>
      <c r="E5975" s="259" t="s">
        <v>80</v>
      </c>
      <c r="F5975" s="259" t="s">
        <v>210</v>
      </c>
      <c r="G5975" s="259" t="s">
        <v>50</v>
      </c>
      <c r="H5975" s="306">
        <v>0</v>
      </c>
      <c r="I5975" s="306">
        <v>0</v>
      </c>
      <c r="J5975" s="306">
        <v>0</v>
      </c>
      <c r="K5975" s="306">
        <v>0</v>
      </c>
      <c r="L5975" s="306">
        <v>0</v>
      </c>
      <c r="M5975" s="306">
        <v>0</v>
      </c>
      <c r="N5975" s="306">
        <v>0</v>
      </c>
      <c r="AE5975" s="322"/>
    </row>
    <row r="5976" spans="1:31">
      <c r="A5976" s="259" t="s">
        <v>44</v>
      </c>
      <c r="B5976" s="259" t="s">
        <v>19</v>
      </c>
      <c r="C5976" s="259" t="s">
        <v>65</v>
      </c>
      <c r="D5976" s="259" t="s">
        <v>209</v>
      </c>
      <c r="E5976" s="259" t="s">
        <v>81</v>
      </c>
      <c r="F5976" s="259" t="s">
        <v>210</v>
      </c>
      <c r="G5976" s="259" t="s">
        <v>50</v>
      </c>
      <c r="H5976" s="306">
        <v>0</v>
      </c>
      <c r="I5976" s="306">
        <v>0</v>
      </c>
      <c r="J5976" s="306">
        <v>0</v>
      </c>
      <c r="K5976" s="306">
        <v>0</v>
      </c>
      <c r="L5976" s="306">
        <v>0</v>
      </c>
      <c r="M5976" s="306">
        <v>0</v>
      </c>
      <c r="N5976" s="306">
        <v>0</v>
      </c>
      <c r="AE5976" s="322"/>
    </row>
    <row r="5977" spans="1:31">
      <c r="A5977" s="259" t="s">
        <v>44</v>
      </c>
      <c r="B5977" s="259" t="s">
        <v>20</v>
      </c>
      <c r="C5977" s="259" t="s">
        <v>48</v>
      </c>
      <c r="D5977" s="259" t="s">
        <v>48</v>
      </c>
      <c r="E5977" s="259" t="s">
        <v>48</v>
      </c>
      <c r="F5977" s="259" t="s">
        <v>210</v>
      </c>
      <c r="G5977" s="259" t="s">
        <v>50</v>
      </c>
      <c r="H5977" s="306">
        <v>0</v>
      </c>
      <c r="I5977" s="306">
        <v>0</v>
      </c>
      <c r="J5977" s="306">
        <v>0</v>
      </c>
      <c r="K5977" s="306">
        <v>0</v>
      </c>
      <c r="L5977" s="306">
        <v>0</v>
      </c>
      <c r="M5977" s="306">
        <v>0</v>
      </c>
      <c r="N5977" s="306">
        <v>0</v>
      </c>
      <c r="AE5977" s="322"/>
    </row>
    <row r="5978" spans="1:31">
      <c r="A5978" s="259" t="s">
        <v>44</v>
      </c>
      <c r="B5978" s="259" t="s">
        <v>20</v>
      </c>
      <c r="C5978" s="259" t="s">
        <v>53</v>
      </c>
      <c r="D5978" s="259" t="s">
        <v>53</v>
      </c>
      <c r="E5978" s="259" t="s">
        <v>53</v>
      </c>
      <c r="F5978" s="259" t="s">
        <v>210</v>
      </c>
      <c r="G5978" s="259" t="s">
        <v>50</v>
      </c>
      <c r="H5978" s="306">
        <v>0</v>
      </c>
      <c r="I5978" s="306">
        <v>0</v>
      </c>
      <c r="J5978" s="306">
        <v>0</v>
      </c>
      <c r="K5978" s="306">
        <v>0</v>
      </c>
      <c r="L5978" s="306">
        <v>0</v>
      </c>
      <c r="M5978" s="306">
        <v>0</v>
      </c>
      <c r="N5978" s="306">
        <v>0</v>
      </c>
      <c r="AE5978" s="322"/>
    </row>
    <row r="5979" spans="1:31">
      <c r="A5979" s="259" t="s">
        <v>44</v>
      </c>
      <c r="B5979" s="259" t="s">
        <v>20</v>
      </c>
      <c r="C5979" s="259" t="s">
        <v>54</v>
      </c>
      <c r="D5979" s="259" t="s">
        <v>54</v>
      </c>
      <c r="E5979" s="259" t="s">
        <v>54</v>
      </c>
      <c r="F5979" s="259" t="s">
        <v>210</v>
      </c>
      <c r="G5979" s="259" t="s">
        <v>50</v>
      </c>
      <c r="H5979" s="306">
        <v>2548.827096</v>
      </c>
      <c r="I5979" s="306">
        <v>1931.383783</v>
      </c>
      <c r="J5979" s="306">
        <v>197.815</v>
      </c>
      <c r="K5979" s="306">
        <v>587.70999559999996</v>
      </c>
      <c r="L5979" s="306">
        <v>1193.4941980000001</v>
      </c>
      <c r="M5979" s="306">
        <v>660.12615310000001</v>
      </c>
      <c r="N5979" s="306">
        <v>0</v>
      </c>
      <c r="AE5979" s="322"/>
    </row>
    <row r="5980" spans="1:31">
      <c r="A5980" s="259" t="s">
        <v>44</v>
      </c>
      <c r="B5980" s="259" t="s">
        <v>20</v>
      </c>
      <c r="C5980" s="259" t="s">
        <v>55</v>
      </c>
      <c r="D5980" s="259" t="s">
        <v>55</v>
      </c>
      <c r="E5980" s="259" t="s">
        <v>55</v>
      </c>
      <c r="F5980" s="259" t="s">
        <v>210</v>
      </c>
      <c r="G5980" s="259" t="s">
        <v>50</v>
      </c>
      <c r="H5980" s="306">
        <v>0</v>
      </c>
      <c r="I5980" s="306">
        <v>0</v>
      </c>
      <c r="J5980" s="306">
        <v>0</v>
      </c>
      <c r="K5980" s="306">
        <v>0</v>
      </c>
      <c r="L5980" s="306">
        <v>27.517554000000001</v>
      </c>
      <c r="M5980" s="306">
        <v>0</v>
      </c>
      <c r="N5980" s="306">
        <v>0</v>
      </c>
      <c r="AE5980" s="322"/>
    </row>
    <row r="5981" spans="1:31">
      <c r="A5981" s="259" t="s">
        <v>44</v>
      </c>
      <c r="B5981" s="259" t="s">
        <v>20</v>
      </c>
      <c r="C5981" s="259" t="s">
        <v>56</v>
      </c>
      <c r="D5981" s="259" t="s">
        <v>56</v>
      </c>
      <c r="E5981" s="259" t="s">
        <v>56</v>
      </c>
      <c r="F5981" s="259" t="s">
        <v>210</v>
      </c>
      <c r="G5981" s="259" t="s">
        <v>50</v>
      </c>
      <c r="H5981" s="306">
        <v>0</v>
      </c>
      <c r="I5981" s="306">
        <v>0</v>
      </c>
      <c r="J5981" s="306">
        <v>0</v>
      </c>
      <c r="K5981" s="306">
        <v>0</v>
      </c>
      <c r="L5981" s="306">
        <v>0</v>
      </c>
      <c r="M5981" s="306">
        <v>0</v>
      </c>
      <c r="N5981" s="306">
        <v>0</v>
      </c>
      <c r="AE5981" s="322"/>
    </row>
    <row r="5982" spans="1:31">
      <c r="A5982" s="259" t="s">
        <v>44</v>
      </c>
      <c r="B5982" s="259" t="s">
        <v>20</v>
      </c>
      <c r="C5982" s="259" t="s">
        <v>57</v>
      </c>
      <c r="D5982" s="259" t="s">
        <v>57</v>
      </c>
      <c r="E5982" s="259" t="s">
        <v>57</v>
      </c>
      <c r="F5982" s="259" t="s">
        <v>210</v>
      </c>
      <c r="G5982" s="259" t="s">
        <v>50</v>
      </c>
      <c r="H5982" s="306">
        <v>0</v>
      </c>
      <c r="I5982" s="306">
        <v>0</v>
      </c>
      <c r="J5982" s="306">
        <v>0</v>
      </c>
      <c r="K5982" s="306">
        <v>0</v>
      </c>
      <c r="L5982" s="306">
        <v>0</v>
      </c>
      <c r="M5982" s="306">
        <v>0</v>
      </c>
      <c r="N5982" s="306">
        <v>0</v>
      </c>
      <c r="AE5982" s="322"/>
    </row>
    <row r="5983" spans="1:31">
      <c r="A5983" s="259" t="s">
        <v>44</v>
      </c>
      <c r="B5983" s="259" t="s">
        <v>20</v>
      </c>
      <c r="C5983" s="259" t="s">
        <v>58</v>
      </c>
      <c r="D5983" s="259" t="s">
        <v>58</v>
      </c>
      <c r="E5983" s="259" t="s">
        <v>58</v>
      </c>
      <c r="F5983" s="259" t="s">
        <v>210</v>
      </c>
      <c r="G5983" s="259" t="s">
        <v>50</v>
      </c>
      <c r="H5983" s="306">
        <v>0</v>
      </c>
      <c r="I5983" s="306">
        <v>0</v>
      </c>
      <c r="J5983" s="306">
        <v>0</v>
      </c>
      <c r="K5983" s="306">
        <v>0</v>
      </c>
      <c r="L5983" s="306">
        <v>0</v>
      </c>
      <c r="M5983" s="306">
        <v>0</v>
      </c>
      <c r="N5983" s="306">
        <v>0</v>
      </c>
      <c r="AE5983" s="322"/>
    </row>
    <row r="5984" spans="1:31">
      <c r="A5984" s="259" t="s">
        <v>44</v>
      </c>
      <c r="B5984" s="259" t="s">
        <v>20</v>
      </c>
      <c r="C5984" s="259" t="s">
        <v>59</v>
      </c>
      <c r="D5984" s="259" t="s">
        <v>59</v>
      </c>
      <c r="E5984" s="259" t="s">
        <v>59</v>
      </c>
      <c r="F5984" s="259" t="s">
        <v>210</v>
      </c>
      <c r="G5984" s="259" t="s">
        <v>50</v>
      </c>
      <c r="H5984" s="306">
        <v>2722.6363000000001</v>
      </c>
      <c r="I5984" s="306">
        <v>2722.6362899999999</v>
      </c>
      <c r="J5984" s="306">
        <v>2722.636293</v>
      </c>
      <c r="K5984" s="306">
        <v>2722.6362909999998</v>
      </c>
      <c r="L5984" s="306">
        <v>2722.636289</v>
      </c>
      <c r="M5984" s="306">
        <v>2722.6362819999999</v>
      </c>
      <c r="N5984" s="306">
        <v>1822.2660599999999</v>
      </c>
      <c r="AE5984" s="322"/>
    </row>
    <row r="5985" spans="1:31">
      <c r="A5985" s="259" t="s">
        <v>44</v>
      </c>
      <c r="B5985" s="259" t="s">
        <v>20</v>
      </c>
      <c r="C5985" s="259" t="s">
        <v>60</v>
      </c>
      <c r="D5985" s="259" t="s">
        <v>60</v>
      </c>
      <c r="E5985" s="259" t="s">
        <v>60</v>
      </c>
      <c r="F5985" s="259" t="s">
        <v>210</v>
      </c>
      <c r="G5985" s="259" t="s">
        <v>50</v>
      </c>
      <c r="H5985" s="306">
        <v>1322.9446379999999</v>
      </c>
      <c r="I5985" s="306">
        <v>1432.5937019999999</v>
      </c>
      <c r="J5985" s="306">
        <v>1432.5937019999999</v>
      </c>
      <c r="K5985" s="306">
        <v>1432.5937019999999</v>
      </c>
      <c r="L5985" s="306">
        <v>1432.385655</v>
      </c>
      <c r="M5985" s="306">
        <v>1432.4821179999999</v>
      </c>
      <c r="N5985" s="306">
        <v>1430.2618849999999</v>
      </c>
      <c r="AE5985" s="322"/>
    </row>
    <row r="5986" spans="1:31">
      <c r="A5986" s="259" t="s">
        <v>44</v>
      </c>
      <c r="B5986" s="259" t="s">
        <v>20</v>
      </c>
      <c r="C5986" s="259" t="s">
        <v>61</v>
      </c>
      <c r="D5986" s="259" t="s">
        <v>61</v>
      </c>
      <c r="E5986" s="259" t="s">
        <v>61</v>
      </c>
      <c r="F5986" s="259" t="s">
        <v>210</v>
      </c>
      <c r="G5986" s="259" t="s">
        <v>50</v>
      </c>
      <c r="H5986" s="306">
        <v>3759.4799750000002</v>
      </c>
      <c r="I5986" s="306">
        <v>3939.3214929999999</v>
      </c>
      <c r="J5986" s="306">
        <v>3939.3214929999999</v>
      </c>
      <c r="K5986" s="306">
        <v>3939.3214929999999</v>
      </c>
      <c r="L5986" s="306">
        <v>3919.1478969999998</v>
      </c>
      <c r="M5986" s="306">
        <v>3912.2714000000001</v>
      </c>
      <c r="N5986" s="306">
        <v>3293.7225319999998</v>
      </c>
      <c r="AE5986" s="322"/>
    </row>
    <row r="5987" spans="1:31">
      <c r="A5987" s="259" t="s">
        <v>44</v>
      </c>
      <c r="B5987" s="259" t="s">
        <v>20</v>
      </c>
      <c r="C5987" s="259" t="s">
        <v>63</v>
      </c>
      <c r="D5987" s="259" t="s">
        <v>63</v>
      </c>
      <c r="E5987" s="259" t="s">
        <v>63</v>
      </c>
      <c r="F5987" s="259" t="s">
        <v>210</v>
      </c>
      <c r="G5987" s="259" t="s">
        <v>50</v>
      </c>
      <c r="H5987" s="306">
        <v>0.282654032</v>
      </c>
      <c r="I5987" s="306">
        <v>0.3402</v>
      </c>
      <c r="J5987" s="306">
        <v>201.31375629999999</v>
      </c>
      <c r="K5987" s="306">
        <v>169.2953268</v>
      </c>
      <c r="L5987" s="306">
        <v>237.3331287</v>
      </c>
      <c r="M5987" s="306">
        <v>226.2947297</v>
      </c>
      <c r="N5987" s="306">
        <v>225.04857670000001</v>
      </c>
      <c r="AE5987" s="322"/>
    </row>
    <row r="5988" spans="1:31">
      <c r="A5988" s="259" t="s">
        <v>44</v>
      </c>
      <c r="B5988" s="259" t="s">
        <v>20</v>
      </c>
      <c r="C5988" s="259" t="s">
        <v>64</v>
      </c>
      <c r="D5988" s="259" t="s">
        <v>64</v>
      </c>
      <c r="E5988" s="259" t="s">
        <v>64</v>
      </c>
      <c r="F5988" s="259" t="s">
        <v>210</v>
      </c>
      <c r="G5988" s="259" t="s">
        <v>50</v>
      </c>
      <c r="H5988" s="306">
        <v>982.15645719999998</v>
      </c>
      <c r="I5988" s="306">
        <v>475.46559189999999</v>
      </c>
      <c r="J5988" s="306">
        <v>301.82409630000001</v>
      </c>
      <c r="K5988" s="306">
        <v>308.39207340000002</v>
      </c>
      <c r="L5988" s="306">
        <v>246.68617990000001</v>
      </c>
      <c r="M5988" s="306">
        <v>307.4497538</v>
      </c>
      <c r="N5988" s="306">
        <v>242.59928909999999</v>
      </c>
      <c r="AE5988" s="322"/>
    </row>
    <row r="5989" spans="1:31">
      <c r="A5989" s="259" t="s">
        <v>44</v>
      </c>
      <c r="B5989" s="259" t="s">
        <v>20</v>
      </c>
      <c r="C5989" s="259" t="s">
        <v>54</v>
      </c>
      <c r="D5989" s="259" t="s">
        <v>72</v>
      </c>
      <c r="E5989" s="259" t="s">
        <v>72</v>
      </c>
      <c r="F5989" s="259" t="s">
        <v>210</v>
      </c>
      <c r="G5989" s="259" t="s">
        <v>50</v>
      </c>
      <c r="H5989" s="306">
        <v>0</v>
      </c>
      <c r="I5989" s="306">
        <v>0</v>
      </c>
      <c r="J5989" s="306">
        <v>0</v>
      </c>
      <c r="K5989" s="306">
        <v>0</v>
      </c>
      <c r="L5989" s="306">
        <v>0</v>
      </c>
      <c r="M5989" s="306">
        <v>0</v>
      </c>
      <c r="N5989" s="306">
        <v>0</v>
      </c>
      <c r="AE5989" s="322"/>
    </row>
    <row r="5990" spans="1:31">
      <c r="A5990" s="259" t="s">
        <v>44</v>
      </c>
      <c r="B5990" s="259" t="s">
        <v>20</v>
      </c>
      <c r="C5990" s="259" t="s">
        <v>55</v>
      </c>
      <c r="D5990" s="259" t="s">
        <v>73</v>
      </c>
      <c r="E5990" s="259" t="s">
        <v>73</v>
      </c>
      <c r="F5990" s="259" t="s">
        <v>210</v>
      </c>
      <c r="G5990" s="259" t="s">
        <v>50</v>
      </c>
      <c r="H5990" s="306">
        <v>0</v>
      </c>
      <c r="I5990" s="306">
        <v>0</v>
      </c>
      <c r="J5990" s="306">
        <v>0</v>
      </c>
      <c r="K5990" s="306">
        <v>0</v>
      </c>
      <c r="L5990" s="306">
        <v>0</v>
      </c>
      <c r="M5990" s="306">
        <v>0</v>
      </c>
      <c r="N5990" s="306">
        <v>56.452040629999999</v>
      </c>
      <c r="AE5990" s="322"/>
    </row>
    <row r="5991" spans="1:31">
      <c r="A5991" s="259" t="s">
        <v>44</v>
      </c>
      <c r="B5991" s="259" t="s">
        <v>20</v>
      </c>
      <c r="C5991" s="259" t="s">
        <v>57</v>
      </c>
      <c r="D5991" s="259" t="s">
        <v>74</v>
      </c>
      <c r="E5991" s="259" t="s">
        <v>74</v>
      </c>
      <c r="F5991" s="259" t="s">
        <v>210</v>
      </c>
      <c r="G5991" s="259" t="s">
        <v>50</v>
      </c>
      <c r="H5991" s="306">
        <v>0</v>
      </c>
      <c r="I5991" s="306">
        <v>0</v>
      </c>
      <c r="J5991" s="306">
        <v>0</v>
      </c>
      <c r="K5991" s="306">
        <v>0</v>
      </c>
      <c r="L5991" s="306">
        <v>0</v>
      </c>
      <c r="M5991" s="306">
        <v>0</v>
      </c>
      <c r="N5991" s="306">
        <v>0</v>
      </c>
      <c r="AE5991" s="322"/>
    </row>
    <row r="5992" spans="1:31">
      <c r="A5992" s="259" t="s">
        <v>44</v>
      </c>
      <c r="B5992" s="259" t="s">
        <v>20</v>
      </c>
      <c r="C5992" s="259" t="s">
        <v>64</v>
      </c>
      <c r="D5992" s="259" t="s">
        <v>75</v>
      </c>
      <c r="E5992" s="259" t="s">
        <v>75</v>
      </c>
      <c r="F5992" s="259" t="s">
        <v>210</v>
      </c>
      <c r="G5992" s="259" t="s">
        <v>50</v>
      </c>
      <c r="H5992" s="306">
        <v>0</v>
      </c>
      <c r="I5992" s="306">
        <v>0</v>
      </c>
      <c r="J5992" s="306">
        <v>0</v>
      </c>
      <c r="K5992" s="306">
        <v>0</v>
      </c>
      <c r="L5992" s="306">
        <v>0</v>
      </c>
      <c r="M5992" s="306">
        <v>0</v>
      </c>
      <c r="N5992" s="306">
        <v>0</v>
      </c>
      <c r="AE5992" s="322"/>
    </row>
    <row r="5993" spans="1:31">
      <c r="A5993" s="259" t="s">
        <v>44</v>
      </c>
      <c r="B5993" s="259" t="s">
        <v>20</v>
      </c>
      <c r="C5993" s="259" t="s">
        <v>60</v>
      </c>
      <c r="D5993" s="259" t="s">
        <v>76</v>
      </c>
      <c r="E5993" s="259" t="s">
        <v>76</v>
      </c>
      <c r="F5993" s="259" t="s">
        <v>210</v>
      </c>
      <c r="G5993" s="259" t="s">
        <v>50</v>
      </c>
      <c r="H5993" s="306">
        <v>0</v>
      </c>
      <c r="I5993" s="306">
        <v>0</v>
      </c>
      <c r="J5993" s="306">
        <v>0</v>
      </c>
      <c r="K5993" s="306">
        <v>0</v>
      </c>
      <c r="L5993" s="306">
        <v>0</v>
      </c>
      <c r="M5993" s="306">
        <v>0</v>
      </c>
      <c r="N5993" s="306">
        <v>0</v>
      </c>
      <c r="AE5993" s="322"/>
    </row>
    <row r="5994" spans="1:31">
      <c r="A5994" s="259" t="s">
        <v>44</v>
      </c>
      <c r="B5994" s="259" t="s">
        <v>20</v>
      </c>
      <c r="C5994" s="259" t="s">
        <v>61</v>
      </c>
      <c r="D5994" s="259" t="s">
        <v>77</v>
      </c>
      <c r="E5994" s="259" t="s">
        <v>77</v>
      </c>
      <c r="F5994" s="259" t="s">
        <v>210</v>
      </c>
      <c r="G5994" s="259" t="s">
        <v>50</v>
      </c>
      <c r="H5994" s="306">
        <v>0</v>
      </c>
      <c r="I5994" s="306">
        <v>0</v>
      </c>
      <c r="J5994" s="306">
        <v>10136.62761</v>
      </c>
      <c r="K5994" s="306">
        <v>10136.62761</v>
      </c>
      <c r="L5994" s="306">
        <v>10136.62761</v>
      </c>
      <c r="M5994" s="306">
        <v>11548.221649999999</v>
      </c>
      <c r="N5994" s="306">
        <v>17905.035800000001</v>
      </c>
      <c r="AE5994" s="322"/>
    </row>
    <row r="5995" spans="1:31">
      <c r="A5995" s="259" t="s">
        <v>44</v>
      </c>
      <c r="B5995" s="259" t="s">
        <v>20</v>
      </c>
      <c r="C5995" s="259" t="s">
        <v>62</v>
      </c>
      <c r="D5995" s="259" t="s">
        <v>78</v>
      </c>
      <c r="E5995" s="259" t="s">
        <v>78</v>
      </c>
      <c r="F5995" s="259" t="s">
        <v>210</v>
      </c>
      <c r="G5995" s="259" t="s">
        <v>50</v>
      </c>
      <c r="H5995" s="306">
        <v>51.12764851</v>
      </c>
      <c r="I5995" s="306">
        <v>51.12764851</v>
      </c>
      <c r="J5995" s="306">
        <v>51.12764851</v>
      </c>
      <c r="K5995" s="306">
        <v>51.12764851</v>
      </c>
      <c r="L5995" s="306">
        <v>51.12764851</v>
      </c>
      <c r="M5995" s="306">
        <v>50.028457750000001</v>
      </c>
      <c r="N5995" s="306">
        <v>41.909193559999999</v>
      </c>
      <c r="AE5995" s="322"/>
    </row>
    <row r="5996" spans="1:31">
      <c r="A5996" s="259" t="s">
        <v>44</v>
      </c>
      <c r="B5996" s="259" t="s">
        <v>20</v>
      </c>
      <c r="C5996" s="259" t="s">
        <v>63</v>
      </c>
      <c r="D5996" s="259" t="s">
        <v>79</v>
      </c>
      <c r="E5996" s="259" t="s">
        <v>79</v>
      </c>
      <c r="F5996" s="259" t="s">
        <v>210</v>
      </c>
      <c r="G5996" s="259" t="s">
        <v>50</v>
      </c>
      <c r="H5996" s="306">
        <v>0</v>
      </c>
      <c r="I5996" s="306">
        <v>0</v>
      </c>
      <c r="J5996" s="306">
        <v>0</v>
      </c>
      <c r="K5996" s="306">
        <v>0</v>
      </c>
      <c r="L5996" s="306">
        <v>0</v>
      </c>
      <c r="M5996" s="306">
        <v>0</v>
      </c>
      <c r="N5996" s="306">
        <v>0</v>
      </c>
      <c r="AE5996" s="322"/>
    </row>
    <row r="5997" spans="1:31">
      <c r="A5997" s="259" t="s">
        <v>44</v>
      </c>
      <c r="B5997" s="259" t="s">
        <v>20</v>
      </c>
      <c r="C5997" s="259" t="s">
        <v>60</v>
      </c>
      <c r="D5997" s="259" t="s">
        <v>76</v>
      </c>
      <c r="E5997" s="259" t="s">
        <v>207</v>
      </c>
      <c r="F5997" s="259" t="s">
        <v>210</v>
      </c>
      <c r="G5997" s="259" t="s">
        <v>50</v>
      </c>
      <c r="H5997" s="306">
        <v>0</v>
      </c>
      <c r="I5997" s="306">
        <v>0</v>
      </c>
      <c r="J5997" s="306">
        <v>0</v>
      </c>
      <c r="K5997" s="306">
        <v>0</v>
      </c>
      <c r="L5997" s="306">
        <v>0</v>
      </c>
      <c r="M5997" s="306">
        <v>0</v>
      </c>
      <c r="N5997" s="306">
        <v>0</v>
      </c>
      <c r="AE5997" s="322"/>
    </row>
    <row r="5998" spans="1:31">
      <c r="A5998" s="259" t="s">
        <v>44</v>
      </c>
      <c r="B5998" s="259" t="s">
        <v>20</v>
      </c>
      <c r="C5998" s="259" t="s">
        <v>63</v>
      </c>
      <c r="D5998" s="259" t="s">
        <v>79</v>
      </c>
      <c r="E5998" s="259" t="s">
        <v>208</v>
      </c>
      <c r="F5998" s="259" t="s">
        <v>210</v>
      </c>
      <c r="G5998" s="259" t="s">
        <v>50</v>
      </c>
      <c r="H5998" s="306">
        <v>0</v>
      </c>
      <c r="I5998" s="306">
        <v>0</v>
      </c>
      <c r="J5998" s="306">
        <v>0</v>
      </c>
      <c r="K5998" s="306">
        <v>0</v>
      </c>
      <c r="L5998" s="306">
        <v>0</v>
      </c>
      <c r="M5998" s="306">
        <v>0</v>
      </c>
      <c r="N5998" s="306">
        <v>0</v>
      </c>
      <c r="AE5998" s="322"/>
    </row>
    <row r="5999" spans="1:31">
      <c r="A5999" s="259" t="s">
        <v>44</v>
      </c>
      <c r="B5999" s="259" t="s">
        <v>20</v>
      </c>
      <c r="C5999" s="259" t="s">
        <v>65</v>
      </c>
      <c r="D5999" s="259" t="s">
        <v>209</v>
      </c>
      <c r="E5999" s="259" t="s">
        <v>80</v>
      </c>
      <c r="F5999" s="259" t="s">
        <v>210</v>
      </c>
      <c r="G5999" s="259" t="s">
        <v>50</v>
      </c>
      <c r="H5999" s="306">
        <v>0</v>
      </c>
      <c r="I5999" s="306">
        <v>0</v>
      </c>
      <c r="J5999" s="306">
        <v>0</v>
      </c>
      <c r="K5999" s="306">
        <v>0</v>
      </c>
      <c r="L5999" s="306">
        <v>0</v>
      </c>
      <c r="M5999" s="306">
        <v>0</v>
      </c>
      <c r="N5999" s="306">
        <v>0</v>
      </c>
      <c r="AE5999" s="322"/>
    </row>
    <row r="6000" spans="1:31">
      <c r="A6000" s="259" t="s">
        <v>44</v>
      </c>
      <c r="B6000" s="259" t="s">
        <v>20</v>
      </c>
      <c r="C6000" s="259" t="s">
        <v>65</v>
      </c>
      <c r="D6000" s="259" t="s">
        <v>209</v>
      </c>
      <c r="E6000" s="259" t="s">
        <v>81</v>
      </c>
      <c r="F6000" s="259" t="s">
        <v>210</v>
      </c>
      <c r="G6000" s="259" t="s">
        <v>50</v>
      </c>
      <c r="H6000" s="306">
        <v>0</v>
      </c>
      <c r="I6000" s="306">
        <v>0</v>
      </c>
      <c r="J6000" s="306">
        <v>0</v>
      </c>
      <c r="K6000" s="306">
        <v>0</v>
      </c>
      <c r="L6000" s="306">
        <v>0</v>
      </c>
      <c r="M6000" s="306">
        <v>0</v>
      </c>
      <c r="N6000" s="306">
        <v>0</v>
      </c>
      <c r="AE6000" s="322"/>
    </row>
    <row r="6001" spans="1:31">
      <c r="A6001" s="259" t="s">
        <v>44</v>
      </c>
      <c r="B6001" s="259" t="s">
        <v>21</v>
      </c>
      <c r="C6001" s="259" t="s">
        <v>48</v>
      </c>
      <c r="D6001" s="259" t="s">
        <v>48</v>
      </c>
      <c r="E6001" s="259" t="s">
        <v>48</v>
      </c>
      <c r="F6001" s="259" t="s">
        <v>210</v>
      </c>
      <c r="G6001" s="259" t="s">
        <v>50</v>
      </c>
      <c r="H6001" s="306">
        <v>1905.3195619999999</v>
      </c>
      <c r="I6001" s="306">
        <v>0</v>
      </c>
      <c r="J6001" s="306">
        <v>0</v>
      </c>
      <c r="K6001" s="306">
        <v>0</v>
      </c>
      <c r="L6001" s="306">
        <v>0</v>
      </c>
      <c r="M6001" s="306">
        <v>0</v>
      </c>
      <c r="N6001" s="306">
        <v>0</v>
      </c>
      <c r="AE6001" s="322"/>
    </row>
    <row r="6002" spans="1:31">
      <c r="A6002" s="259" t="s">
        <v>44</v>
      </c>
      <c r="B6002" s="259" t="s">
        <v>21</v>
      </c>
      <c r="C6002" s="259" t="s">
        <v>53</v>
      </c>
      <c r="D6002" s="259" t="s">
        <v>53</v>
      </c>
      <c r="E6002" s="259" t="s">
        <v>53</v>
      </c>
      <c r="F6002" s="259" t="s">
        <v>210</v>
      </c>
      <c r="G6002" s="259" t="s">
        <v>50</v>
      </c>
      <c r="H6002" s="306">
        <v>0</v>
      </c>
      <c r="I6002" s="306">
        <v>0</v>
      </c>
      <c r="J6002" s="306">
        <v>0</v>
      </c>
      <c r="K6002" s="306">
        <v>0</v>
      </c>
      <c r="L6002" s="306">
        <v>0</v>
      </c>
      <c r="M6002" s="306">
        <v>0</v>
      </c>
      <c r="N6002" s="306">
        <v>0</v>
      </c>
      <c r="AE6002" s="322"/>
    </row>
    <row r="6003" spans="1:31">
      <c r="A6003" s="259" t="s">
        <v>44</v>
      </c>
      <c r="B6003" s="259" t="s">
        <v>21</v>
      </c>
      <c r="C6003" s="259" t="s">
        <v>54</v>
      </c>
      <c r="D6003" s="259" t="s">
        <v>54</v>
      </c>
      <c r="E6003" s="259" t="s">
        <v>54</v>
      </c>
      <c r="F6003" s="259" t="s">
        <v>210</v>
      </c>
      <c r="G6003" s="259" t="s">
        <v>50</v>
      </c>
      <c r="H6003" s="306">
        <v>11743.07741</v>
      </c>
      <c r="I6003" s="306">
        <v>9593.4205459999994</v>
      </c>
      <c r="J6003" s="306">
        <v>9629.3843629999992</v>
      </c>
      <c r="K6003" s="306">
        <v>10215.643690000001</v>
      </c>
      <c r="L6003" s="306">
        <v>11345.08005</v>
      </c>
      <c r="M6003" s="306">
        <v>10292.559939999999</v>
      </c>
      <c r="N6003" s="306">
        <v>5783.434663</v>
      </c>
      <c r="AE6003" s="322"/>
    </row>
    <row r="6004" spans="1:31">
      <c r="A6004" s="259" t="s">
        <v>44</v>
      </c>
      <c r="B6004" s="259" t="s">
        <v>21</v>
      </c>
      <c r="C6004" s="259" t="s">
        <v>55</v>
      </c>
      <c r="D6004" s="259" t="s">
        <v>55</v>
      </c>
      <c r="E6004" s="259" t="s">
        <v>55</v>
      </c>
      <c r="F6004" s="259" t="s">
        <v>210</v>
      </c>
      <c r="G6004" s="259" t="s">
        <v>50</v>
      </c>
      <c r="H6004" s="306">
        <v>63.859084860000003</v>
      </c>
      <c r="I6004" s="306">
        <v>16.021221749999999</v>
      </c>
      <c r="J6004" s="306">
        <v>50.600569409999999</v>
      </c>
      <c r="K6004" s="306">
        <v>46.463942799999998</v>
      </c>
      <c r="L6004" s="306">
        <v>56.024115399999999</v>
      </c>
      <c r="M6004" s="306">
        <v>19.439946339999999</v>
      </c>
      <c r="N6004" s="306">
        <v>31.266185960000001</v>
      </c>
      <c r="AE6004" s="322"/>
    </row>
    <row r="6005" spans="1:31">
      <c r="A6005" s="259" t="s">
        <v>44</v>
      </c>
      <c r="B6005" s="259" t="s">
        <v>21</v>
      </c>
      <c r="C6005" s="259" t="s">
        <v>56</v>
      </c>
      <c r="D6005" s="259" t="s">
        <v>56</v>
      </c>
      <c r="E6005" s="259" t="s">
        <v>56</v>
      </c>
      <c r="F6005" s="259" t="s">
        <v>210</v>
      </c>
      <c r="G6005" s="259" t="s">
        <v>50</v>
      </c>
      <c r="H6005" s="306">
        <v>0</v>
      </c>
      <c r="I6005" s="306">
        <v>0</v>
      </c>
      <c r="J6005" s="306">
        <v>0</v>
      </c>
      <c r="K6005" s="306">
        <v>0</v>
      </c>
      <c r="L6005" s="306">
        <v>0</v>
      </c>
      <c r="M6005" s="306">
        <v>0</v>
      </c>
      <c r="N6005" s="306">
        <v>0</v>
      </c>
      <c r="AE6005" s="322"/>
    </row>
    <row r="6006" spans="1:31">
      <c r="A6006" s="259" t="s">
        <v>44</v>
      </c>
      <c r="B6006" s="259" t="s">
        <v>21</v>
      </c>
      <c r="C6006" s="259" t="s">
        <v>57</v>
      </c>
      <c r="D6006" s="259" t="s">
        <v>57</v>
      </c>
      <c r="E6006" s="259" t="s">
        <v>57</v>
      </c>
      <c r="F6006" s="259" t="s">
        <v>210</v>
      </c>
      <c r="G6006" s="259" t="s">
        <v>50</v>
      </c>
      <c r="H6006" s="306">
        <v>0</v>
      </c>
      <c r="I6006" s="306">
        <v>0</v>
      </c>
      <c r="J6006" s="306">
        <v>0</v>
      </c>
      <c r="K6006" s="306">
        <v>0</v>
      </c>
      <c r="L6006" s="306">
        <v>0</v>
      </c>
      <c r="M6006" s="306">
        <v>0</v>
      </c>
      <c r="N6006" s="306">
        <v>0</v>
      </c>
      <c r="AE6006" s="322"/>
    </row>
    <row r="6007" spans="1:31">
      <c r="A6007" s="259" t="s">
        <v>44</v>
      </c>
      <c r="B6007" s="259" t="s">
        <v>21</v>
      </c>
      <c r="C6007" s="259" t="s">
        <v>58</v>
      </c>
      <c r="D6007" s="259" t="s">
        <v>58</v>
      </c>
      <c r="E6007" s="259" t="s">
        <v>58</v>
      </c>
      <c r="F6007" s="259" t="s">
        <v>210</v>
      </c>
      <c r="G6007" s="259" t="s">
        <v>50</v>
      </c>
      <c r="H6007" s="306">
        <v>14796.30855</v>
      </c>
      <c r="I6007" s="306">
        <v>14796.30855</v>
      </c>
      <c r="J6007" s="306">
        <v>14796.30855</v>
      </c>
      <c r="K6007" s="306">
        <v>14796.30855</v>
      </c>
      <c r="L6007" s="306">
        <v>14796.30855</v>
      </c>
      <c r="M6007" s="306">
        <v>14796.30855</v>
      </c>
      <c r="N6007" s="306">
        <v>14796.30855</v>
      </c>
      <c r="AE6007" s="322"/>
    </row>
    <row r="6008" spans="1:31">
      <c r="A6008" s="259" t="s">
        <v>44</v>
      </c>
      <c r="B6008" s="259" t="s">
        <v>21</v>
      </c>
      <c r="C6008" s="259" t="s">
        <v>59</v>
      </c>
      <c r="D6008" s="259" t="s">
        <v>59</v>
      </c>
      <c r="E6008" s="259" t="s">
        <v>59</v>
      </c>
      <c r="F6008" s="259" t="s">
        <v>210</v>
      </c>
      <c r="G6008" s="259" t="s">
        <v>50</v>
      </c>
      <c r="H6008" s="306">
        <v>1814.9908889999999</v>
      </c>
      <c r="I6008" s="306">
        <v>1814.9908889999999</v>
      </c>
      <c r="J6008" s="306">
        <v>1814.9908889999999</v>
      </c>
      <c r="K6008" s="306">
        <v>1814.9908889999999</v>
      </c>
      <c r="L6008" s="306">
        <v>1814.9908869999999</v>
      </c>
      <c r="M6008" s="306">
        <v>1814.990886</v>
      </c>
      <c r="N6008" s="306">
        <v>1814.9908889999999</v>
      </c>
      <c r="AE6008" s="322"/>
    </row>
    <row r="6009" spans="1:31">
      <c r="A6009" s="259" t="s">
        <v>44</v>
      </c>
      <c r="B6009" s="259" t="s">
        <v>21</v>
      </c>
      <c r="C6009" s="259" t="s">
        <v>60</v>
      </c>
      <c r="D6009" s="259" t="s">
        <v>60</v>
      </c>
      <c r="E6009" s="259" t="s">
        <v>60</v>
      </c>
      <c r="F6009" s="259" t="s">
        <v>210</v>
      </c>
      <c r="G6009" s="259" t="s">
        <v>50</v>
      </c>
      <c r="H6009" s="306">
        <v>2246.9392240000002</v>
      </c>
      <c r="I6009" s="306">
        <v>3178.5283060000002</v>
      </c>
      <c r="J6009" s="306">
        <v>3226.952624</v>
      </c>
      <c r="K6009" s="306">
        <v>3226.952624</v>
      </c>
      <c r="L6009" s="306">
        <v>3226.952624</v>
      </c>
      <c r="M6009" s="306">
        <v>3226.952624</v>
      </c>
      <c r="N6009" s="306">
        <v>3226.952624</v>
      </c>
      <c r="AE6009" s="322"/>
    </row>
    <row r="6010" spans="1:31">
      <c r="A6010" s="259" t="s">
        <v>44</v>
      </c>
      <c r="B6010" s="259" t="s">
        <v>21</v>
      </c>
      <c r="C6010" s="259" t="s">
        <v>61</v>
      </c>
      <c r="D6010" s="259" t="s">
        <v>61</v>
      </c>
      <c r="E6010" s="259" t="s">
        <v>61</v>
      </c>
      <c r="F6010" s="259" t="s">
        <v>210</v>
      </c>
      <c r="G6010" s="259" t="s">
        <v>50</v>
      </c>
      <c r="H6010" s="306">
        <v>706.30803560000004</v>
      </c>
      <c r="I6010" s="306">
        <v>754.67252059999998</v>
      </c>
      <c r="J6010" s="306">
        <v>754.67252059999998</v>
      </c>
      <c r="K6010" s="306">
        <v>754.67252059999998</v>
      </c>
      <c r="L6010" s="306">
        <v>754.67252059999998</v>
      </c>
      <c r="M6010" s="306">
        <v>754.67252059999998</v>
      </c>
      <c r="N6010" s="306">
        <v>754.67252059999998</v>
      </c>
      <c r="AE6010" s="322"/>
    </row>
    <row r="6011" spans="1:31">
      <c r="A6011" s="259" t="s">
        <v>44</v>
      </c>
      <c r="B6011" s="259" t="s">
        <v>21</v>
      </c>
      <c r="C6011" s="259" t="s">
        <v>63</v>
      </c>
      <c r="D6011" s="259" t="s">
        <v>63</v>
      </c>
      <c r="E6011" s="259" t="s">
        <v>63</v>
      </c>
      <c r="F6011" s="259" t="s">
        <v>210</v>
      </c>
      <c r="G6011" s="259" t="s">
        <v>50</v>
      </c>
      <c r="H6011" s="306">
        <v>1.3450749399999999</v>
      </c>
      <c r="I6011" s="306">
        <v>3.7935500000000002</v>
      </c>
      <c r="J6011" s="306">
        <v>4.1077001690000001</v>
      </c>
      <c r="K6011" s="306">
        <v>3.8484000530000002</v>
      </c>
      <c r="L6011" s="306">
        <v>3.2867999979999998</v>
      </c>
      <c r="M6011" s="306">
        <v>2.0705999859999999</v>
      </c>
      <c r="N6011" s="306">
        <v>9.2686499839999996</v>
      </c>
      <c r="AE6011" s="322"/>
    </row>
    <row r="6012" spans="1:31">
      <c r="A6012" s="259" t="s">
        <v>44</v>
      </c>
      <c r="B6012" s="259" t="s">
        <v>21</v>
      </c>
      <c r="C6012" s="259" t="s">
        <v>64</v>
      </c>
      <c r="D6012" s="259" t="s">
        <v>64</v>
      </c>
      <c r="E6012" s="259" t="s">
        <v>64</v>
      </c>
      <c r="F6012" s="259" t="s">
        <v>210</v>
      </c>
      <c r="G6012" s="259" t="s">
        <v>50</v>
      </c>
      <c r="H6012" s="306">
        <v>684.25420359999998</v>
      </c>
      <c r="I6012" s="306">
        <v>637.80078619999995</v>
      </c>
      <c r="J6012" s="306">
        <v>595.70478560000004</v>
      </c>
      <c r="K6012" s="306">
        <v>595.7047857</v>
      </c>
      <c r="L6012" s="306">
        <v>595.7047857</v>
      </c>
      <c r="M6012" s="306">
        <v>595.70478490000005</v>
      </c>
      <c r="N6012" s="306">
        <v>595.70478600000001</v>
      </c>
      <c r="AE6012" s="322"/>
    </row>
    <row r="6013" spans="1:31">
      <c r="A6013" s="259" t="s">
        <v>44</v>
      </c>
      <c r="B6013" s="259" t="s">
        <v>21</v>
      </c>
      <c r="C6013" s="259" t="s">
        <v>54</v>
      </c>
      <c r="D6013" s="259" t="s">
        <v>72</v>
      </c>
      <c r="E6013" s="259" t="s">
        <v>72</v>
      </c>
      <c r="F6013" s="259" t="s">
        <v>210</v>
      </c>
      <c r="G6013" s="259" t="s">
        <v>50</v>
      </c>
      <c r="H6013" s="306">
        <v>0</v>
      </c>
      <c r="I6013" s="306">
        <v>0</v>
      </c>
      <c r="J6013" s="306">
        <v>0</v>
      </c>
      <c r="K6013" s="306">
        <v>0</v>
      </c>
      <c r="L6013" s="306">
        <v>0</v>
      </c>
      <c r="M6013" s="306">
        <v>0</v>
      </c>
      <c r="N6013" s="306">
        <v>0</v>
      </c>
      <c r="AE6013" s="322"/>
    </row>
    <row r="6014" spans="1:31">
      <c r="A6014" s="259" t="s">
        <v>44</v>
      </c>
      <c r="B6014" s="259" t="s">
        <v>21</v>
      </c>
      <c r="C6014" s="259" t="s">
        <v>55</v>
      </c>
      <c r="D6014" s="259" t="s">
        <v>73</v>
      </c>
      <c r="E6014" s="259" t="s">
        <v>73</v>
      </c>
      <c r="F6014" s="259" t="s">
        <v>210</v>
      </c>
      <c r="G6014" s="259" t="s">
        <v>50</v>
      </c>
      <c r="H6014" s="306">
        <v>0</v>
      </c>
      <c r="I6014" s="306">
        <v>0</v>
      </c>
      <c r="J6014" s="306">
        <v>0</v>
      </c>
      <c r="K6014" s="306">
        <v>0</v>
      </c>
      <c r="L6014" s="306">
        <v>0</v>
      </c>
      <c r="M6014" s="306">
        <v>0</v>
      </c>
      <c r="N6014" s="306">
        <v>0</v>
      </c>
      <c r="AE6014" s="322"/>
    </row>
    <row r="6015" spans="1:31">
      <c r="A6015" s="259" t="s">
        <v>44</v>
      </c>
      <c r="B6015" s="259" t="s">
        <v>21</v>
      </c>
      <c r="C6015" s="259" t="s">
        <v>57</v>
      </c>
      <c r="D6015" s="259" t="s">
        <v>74</v>
      </c>
      <c r="E6015" s="259" t="s">
        <v>74</v>
      </c>
      <c r="F6015" s="259" t="s">
        <v>210</v>
      </c>
      <c r="G6015" s="259" t="s">
        <v>50</v>
      </c>
      <c r="H6015" s="306">
        <v>0</v>
      </c>
      <c r="I6015" s="306">
        <v>0</v>
      </c>
      <c r="J6015" s="306">
        <v>0</v>
      </c>
      <c r="K6015" s="306">
        <v>0</v>
      </c>
      <c r="L6015" s="306">
        <v>0</v>
      </c>
      <c r="M6015" s="306">
        <v>0</v>
      </c>
      <c r="N6015" s="306">
        <v>0</v>
      </c>
      <c r="AE6015" s="322"/>
    </row>
    <row r="6016" spans="1:31">
      <c r="A6016" s="259" t="s">
        <v>44</v>
      </c>
      <c r="B6016" s="259" t="s">
        <v>21</v>
      </c>
      <c r="C6016" s="259" t="s">
        <v>64</v>
      </c>
      <c r="D6016" s="259" t="s">
        <v>75</v>
      </c>
      <c r="E6016" s="259" t="s">
        <v>75</v>
      </c>
      <c r="F6016" s="259" t="s">
        <v>210</v>
      </c>
      <c r="G6016" s="259" t="s">
        <v>50</v>
      </c>
      <c r="H6016" s="306">
        <v>0</v>
      </c>
      <c r="I6016" s="306">
        <v>0</v>
      </c>
      <c r="J6016" s="306">
        <v>0</v>
      </c>
      <c r="K6016" s="306">
        <v>0</v>
      </c>
      <c r="L6016" s="306">
        <v>0</v>
      </c>
      <c r="M6016" s="306">
        <v>0</v>
      </c>
      <c r="N6016" s="306">
        <v>0</v>
      </c>
      <c r="AE6016" s="322"/>
    </row>
    <row r="6017" spans="1:31">
      <c r="A6017" s="259" t="s">
        <v>44</v>
      </c>
      <c r="B6017" s="259" t="s">
        <v>21</v>
      </c>
      <c r="C6017" s="259" t="s">
        <v>60</v>
      </c>
      <c r="D6017" s="259" t="s">
        <v>76</v>
      </c>
      <c r="E6017" s="259" t="s">
        <v>76</v>
      </c>
      <c r="F6017" s="259" t="s">
        <v>210</v>
      </c>
      <c r="G6017" s="259" t="s">
        <v>50</v>
      </c>
      <c r="H6017" s="306">
        <v>0</v>
      </c>
      <c r="I6017" s="306">
        <v>0</v>
      </c>
      <c r="J6017" s="306">
        <v>0</v>
      </c>
      <c r="K6017" s="306">
        <v>0</v>
      </c>
      <c r="L6017" s="306">
        <v>0</v>
      </c>
      <c r="M6017" s="306">
        <v>8474.9827189999996</v>
      </c>
      <c r="N6017" s="306">
        <v>14010.323050000001</v>
      </c>
      <c r="AE6017" s="322"/>
    </row>
    <row r="6018" spans="1:31">
      <c r="A6018" s="259" t="s">
        <v>44</v>
      </c>
      <c r="B6018" s="259" t="s">
        <v>21</v>
      </c>
      <c r="C6018" s="259" t="s">
        <v>61</v>
      </c>
      <c r="D6018" s="259" t="s">
        <v>77</v>
      </c>
      <c r="E6018" s="259" t="s">
        <v>77</v>
      </c>
      <c r="F6018" s="259" t="s">
        <v>210</v>
      </c>
      <c r="G6018" s="259" t="s">
        <v>50</v>
      </c>
      <c r="H6018" s="306">
        <v>0</v>
      </c>
      <c r="I6018" s="306">
        <v>0</v>
      </c>
      <c r="J6018" s="306">
        <v>2882.4308489999999</v>
      </c>
      <c r="K6018" s="306">
        <v>2882.4308489999999</v>
      </c>
      <c r="L6018" s="306">
        <v>2882.4308489999999</v>
      </c>
      <c r="M6018" s="306">
        <v>2882.4308489999999</v>
      </c>
      <c r="N6018" s="306">
        <v>2882.4308489999999</v>
      </c>
      <c r="AE6018" s="322"/>
    </row>
    <row r="6019" spans="1:31">
      <c r="A6019" s="259" t="s">
        <v>44</v>
      </c>
      <c r="B6019" s="259" t="s">
        <v>21</v>
      </c>
      <c r="C6019" s="259" t="s">
        <v>62</v>
      </c>
      <c r="D6019" s="259" t="s">
        <v>78</v>
      </c>
      <c r="E6019" s="259" t="s">
        <v>78</v>
      </c>
      <c r="F6019" s="259" t="s">
        <v>210</v>
      </c>
      <c r="G6019" s="259" t="s">
        <v>50</v>
      </c>
      <c r="H6019" s="306">
        <v>0</v>
      </c>
      <c r="I6019" s="306">
        <v>4079.1158999999998</v>
      </c>
      <c r="J6019" s="306">
        <v>4079.1158999999998</v>
      </c>
      <c r="K6019" s="306">
        <v>4079.1158999999998</v>
      </c>
      <c r="L6019" s="306">
        <v>4079.1158999999998</v>
      </c>
      <c r="M6019" s="306">
        <v>4079.1158999999998</v>
      </c>
      <c r="N6019" s="306">
        <v>4079.1158999999998</v>
      </c>
      <c r="AE6019" s="322"/>
    </row>
    <row r="6020" spans="1:31">
      <c r="A6020" s="259" t="s">
        <v>44</v>
      </c>
      <c r="B6020" s="259" t="s">
        <v>21</v>
      </c>
      <c r="C6020" s="259" t="s">
        <v>63</v>
      </c>
      <c r="D6020" s="259" t="s">
        <v>79</v>
      </c>
      <c r="E6020" s="259" t="s">
        <v>79</v>
      </c>
      <c r="F6020" s="259" t="s">
        <v>210</v>
      </c>
      <c r="G6020" s="259" t="s">
        <v>50</v>
      </c>
      <c r="H6020" s="306">
        <v>1701.694792</v>
      </c>
      <c r="I6020" s="306">
        <v>1629.1652320000001</v>
      </c>
      <c r="J6020" s="306">
        <v>1799.7936299999999</v>
      </c>
      <c r="K6020" s="306">
        <v>1393.1410470000001</v>
      </c>
      <c r="L6020" s="306">
        <v>818.77416389999996</v>
      </c>
      <c r="M6020" s="306">
        <v>1782.6865789999999</v>
      </c>
      <c r="N6020" s="306">
        <v>1970.2964629999999</v>
      </c>
      <c r="AE6020" s="322"/>
    </row>
    <row r="6021" spans="1:31">
      <c r="A6021" s="259" t="s">
        <v>44</v>
      </c>
      <c r="B6021" s="259" t="s">
        <v>21</v>
      </c>
      <c r="C6021" s="259" t="s">
        <v>60</v>
      </c>
      <c r="D6021" s="259" t="s">
        <v>76</v>
      </c>
      <c r="E6021" s="259" t="s">
        <v>207</v>
      </c>
      <c r="F6021" s="259" t="s">
        <v>210</v>
      </c>
      <c r="G6021" s="259" t="s">
        <v>50</v>
      </c>
      <c r="H6021" s="306">
        <v>0</v>
      </c>
      <c r="I6021" s="306">
        <v>0</v>
      </c>
      <c r="J6021" s="306">
        <v>0</v>
      </c>
      <c r="K6021" s="306">
        <v>0</v>
      </c>
      <c r="L6021" s="306">
        <v>0</v>
      </c>
      <c r="M6021" s="306">
        <v>0</v>
      </c>
      <c r="N6021" s="306">
        <v>7343.8953890000003</v>
      </c>
      <c r="AE6021" s="322"/>
    </row>
    <row r="6022" spans="1:31">
      <c r="A6022" s="259" t="s">
        <v>44</v>
      </c>
      <c r="B6022" s="259" t="s">
        <v>21</v>
      </c>
      <c r="C6022" s="259" t="s">
        <v>63</v>
      </c>
      <c r="D6022" s="259" t="s">
        <v>79</v>
      </c>
      <c r="E6022" s="259" t="s">
        <v>208</v>
      </c>
      <c r="F6022" s="259" t="s">
        <v>210</v>
      </c>
      <c r="G6022" s="259" t="s">
        <v>50</v>
      </c>
      <c r="H6022" s="306">
        <v>0</v>
      </c>
      <c r="I6022" s="306">
        <v>0</v>
      </c>
      <c r="J6022" s="306">
        <v>0</v>
      </c>
      <c r="K6022" s="306">
        <v>0</v>
      </c>
      <c r="L6022" s="306">
        <v>0</v>
      </c>
      <c r="M6022" s="306">
        <v>0</v>
      </c>
      <c r="N6022" s="306">
        <v>2995.3587689999999</v>
      </c>
      <c r="AE6022" s="322"/>
    </row>
    <row r="6023" spans="1:31">
      <c r="A6023" s="259" t="s">
        <v>44</v>
      </c>
      <c r="B6023" s="259" t="s">
        <v>21</v>
      </c>
      <c r="C6023" s="259" t="s">
        <v>65</v>
      </c>
      <c r="D6023" s="259" t="s">
        <v>209</v>
      </c>
      <c r="E6023" s="259" t="s">
        <v>80</v>
      </c>
      <c r="F6023" s="259" t="s">
        <v>210</v>
      </c>
      <c r="G6023" s="259" t="s">
        <v>50</v>
      </c>
      <c r="H6023" s="306">
        <v>0</v>
      </c>
      <c r="I6023" s="306">
        <v>0</v>
      </c>
      <c r="J6023" s="306">
        <v>0</v>
      </c>
      <c r="K6023" s="306">
        <v>0</v>
      </c>
      <c r="L6023" s="306">
        <v>0</v>
      </c>
      <c r="M6023" s="306">
        <v>0</v>
      </c>
      <c r="N6023" s="306">
        <v>0</v>
      </c>
      <c r="AE6023" s="322"/>
    </row>
    <row r="6024" spans="1:31">
      <c r="A6024" s="259" t="s">
        <v>44</v>
      </c>
      <c r="B6024" s="259" t="s">
        <v>21</v>
      </c>
      <c r="C6024" s="259" t="s">
        <v>65</v>
      </c>
      <c r="D6024" s="259" t="s">
        <v>209</v>
      </c>
      <c r="E6024" s="259" t="s">
        <v>81</v>
      </c>
      <c r="F6024" s="259" t="s">
        <v>210</v>
      </c>
      <c r="G6024" s="259" t="s">
        <v>50</v>
      </c>
      <c r="H6024" s="306">
        <v>0</v>
      </c>
      <c r="I6024" s="306">
        <v>0</v>
      </c>
      <c r="J6024" s="306">
        <v>0</v>
      </c>
      <c r="K6024" s="306">
        <v>0</v>
      </c>
      <c r="L6024" s="306">
        <v>0</v>
      </c>
      <c r="M6024" s="306">
        <v>0</v>
      </c>
      <c r="N6024" s="306">
        <v>0</v>
      </c>
      <c r="AE6024" s="322"/>
    </row>
    <row r="6025" spans="1:31">
      <c r="A6025" s="259" t="s">
        <v>44</v>
      </c>
      <c r="B6025" s="259" t="s">
        <v>22</v>
      </c>
      <c r="C6025" s="259" t="s">
        <v>48</v>
      </c>
      <c r="D6025" s="259" t="s">
        <v>48</v>
      </c>
      <c r="E6025" s="259" t="s">
        <v>48</v>
      </c>
      <c r="F6025" s="259" t="s">
        <v>210</v>
      </c>
      <c r="G6025" s="259" t="s">
        <v>50</v>
      </c>
      <c r="H6025" s="306">
        <v>0</v>
      </c>
      <c r="I6025" s="306">
        <v>0</v>
      </c>
      <c r="J6025" s="306">
        <v>0</v>
      </c>
      <c r="K6025" s="306">
        <v>0</v>
      </c>
      <c r="L6025" s="306">
        <v>0</v>
      </c>
      <c r="M6025" s="306">
        <v>0</v>
      </c>
      <c r="N6025" s="306">
        <v>0</v>
      </c>
      <c r="AE6025" s="322"/>
    </row>
    <row r="6026" spans="1:31">
      <c r="A6026" s="259" t="s">
        <v>44</v>
      </c>
      <c r="B6026" s="259" t="s">
        <v>22</v>
      </c>
      <c r="C6026" s="259" t="s">
        <v>53</v>
      </c>
      <c r="D6026" s="259" t="s">
        <v>53</v>
      </c>
      <c r="E6026" s="259" t="s">
        <v>53</v>
      </c>
      <c r="F6026" s="259" t="s">
        <v>210</v>
      </c>
      <c r="G6026" s="259" t="s">
        <v>50</v>
      </c>
      <c r="H6026" s="306">
        <v>0</v>
      </c>
      <c r="I6026" s="306">
        <v>0</v>
      </c>
      <c r="J6026" s="306">
        <v>0</v>
      </c>
      <c r="K6026" s="306">
        <v>0</v>
      </c>
      <c r="L6026" s="306">
        <v>0</v>
      </c>
      <c r="M6026" s="306">
        <v>0</v>
      </c>
      <c r="N6026" s="306">
        <v>0</v>
      </c>
      <c r="AE6026" s="322"/>
    </row>
    <row r="6027" spans="1:31">
      <c r="A6027" s="259" t="s">
        <v>44</v>
      </c>
      <c r="B6027" s="259" t="s">
        <v>22</v>
      </c>
      <c r="C6027" s="259" t="s">
        <v>54</v>
      </c>
      <c r="D6027" s="259" t="s">
        <v>54</v>
      </c>
      <c r="E6027" s="259" t="s">
        <v>54</v>
      </c>
      <c r="F6027" s="259" t="s">
        <v>210</v>
      </c>
      <c r="G6027" s="259" t="s">
        <v>50</v>
      </c>
      <c r="H6027" s="306">
        <v>12690.603499999999</v>
      </c>
      <c r="I6027" s="306">
        <v>13723.687120000001</v>
      </c>
      <c r="J6027" s="306">
        <v>13221.65166</v>
      </c>
      <c r="K6027" s="306">
        <v>12464.397080000001</v>
      </c>
      <c r="L6027" s="306">
        <v>13004.211289999999</v>
      </c>
      <c r="M6027" s="306">
        <v>10794.47106</v>
      </c>
      <c r="N6027" s="306">
        <v>4745.2050230000004</v>
      </c>
      <c r="AE6027" s="322"/>
    </row>
    <row r="6028" spans="1:31">
      <c r="A6028" s="259" t="s">
        <v>44</v>
      </c>
      <c r="B6028" s="259" t="s">
        <v>22</v>
      </c>
      <c r="C6028" s="259" t="s">
        <v>55</v>
      </c>
      <c r="D6028" s="259" t="s">
        <v>55</v>
      </c>
      <c r="E6028" s="259" t="s">
        <v>55</v>
      </c>
      <c r="F6028" s="259" t="s">
        <v>210</v>
      </c>
      <c r="G6028" s="259" t="s">
        <v>50</v>
      </c>
      <c r="H6028" s="306">
        <v>1.7530430400000001</v>
      </c>
      <c r="I6028" s="306">
        <v>2.2164912000000001</v>
      </c>
      <c r="J6028" s="306">
        <v>3.0414911999999998</v>
      </c>
      <c r="K6028" s="306">
        <v>3.0414911999999998</v>
      </c>
      <c r="L6028" s="306">
        <v>3.4044911999999998</v>
      </c>
      <c r="M6028" s="306">
        <v>2.4364911999999999</v>
      </c>
      <c r="N6028" s="306">
        <v>0</v>
      </c>
      <c r="AE6028" s="322"/>
    </row>
    <row r="6029" spans="1:31">
      <c r="A6029" s="259" t="s">
        <v>44</v>
      </c>
      <c r="B6029" s="259" t="s">
        <v>22</v>
      </c>
      <c r="C6029" s="259" t="s">
        <v>56</v>
      </c>
      <c r="D6029" s="259" t="s">
        <v>56</v>
      </c>
      <c r="E6029" s="259" t="s">
        <v>56</v>
      </c>
      <c r="F6029" s="259" t="s">
        <v>210</v>
      </c>
      <c r="G6029" s="259" t="s">
        <v>50</v>
      </c>
      <c r="H6029" s="306">
        <v>0</v>
      </c>
      <c r="I6029" s="306">
        <v>1.3606499999999999</v>
      </c>
      <c r="J6029" s="306">
        <v>1.3606499999999999</v>
      </c>
      <c r="K6029" s="306">
        <v>1.0627500000000001</v>
      </c>
      <c r="L6029" s="306">
        <v>0.52139999999999997</v>
      </c>
      <c r="M6029" s="306">
        <v>0.52139999999999997</v>
      </c>
      <c r="N6029" s="306">
        <v>0</v>
      </c>
      <c r="AE6029" s="322"/>
    </row>
    <row r="6030" spans="1:31">
      <c r="A6030" s="259" t="s">
        <v>44</v>
      </c>
      <c r="B6030" s="259" t="s">
        <v>22</v>
      </c>
      <c r="C6030" s="259" t="s">
        <v>57</v>
      </c>
      <c r="D6030" s="259" t="s">
        <v>57</v>
      </c>
      <c r="E6030" s="259" t="s">
        <v>57</v>
      </c>
      <c r="F6030" s="259" t="s">
        <v>210</v>
      </c>
      <c r="G6030" s="259" t="s">
        <v>50</v>
      </c>
      <c r="H6030" s="306">
        <v>0</v>
      </c>
      <c r="I6030" s="306">
        <v>0</v>
      </c>
      <c r="J6030" s="306">
        <v>0</v>
      </c>
      <c r="K6030" s="306">
        <v>0</v>
      </c>
      <c r="L6030" s="306">
        <v>0</v>
      </c>
      <c r="M6030" s="306">
        <v>0</v>
      </c>
      <c r="N6030" s="306">
        <v>0</v>
      </c>
      <c r="AE6030" s="322"/>
    </row>
    <row r="6031" spans="1:31">
      <c r="A6031" s="259" t="s">
        <v>44</v>
      </c>
      <c r="B6031" s="259" t="s">
        <v>22</v>
      </c>
      <c r="C6031" s="259" t="s">
        <v>58</v>
      </c>
      <c r="D6031" s="259" t="s">
        <v>58</v>
      </c>
      <c r="E6031" s="259" t="s">
        <v>58</v>
      </c>
      <c r="F6031" s="259" t="s">
        <v>210</v>
      </c>
      <c r="G6031" s="259" t="s">
        <v>50</v>
      </c>
      <c r="H6031" s="306">
        <v>0</v>
      </c>
      <c r="I6031" s="306">
        <v>0</v>
      </c>
      <c r="J6031" s="306">
        <v>0</v>
      </c>
      <c r="K6031" s="306">
        <v>0</v>
      </c>
      <c r="L6031" s="306">
        <v>0</v>
      </c>
      <c r="M6031" s="306">
        <v>0</v>
      </c>
      <c r="N6031" s="306">
        <v>0</v>
      </c>
      <c r="AE6031" s="322"/>
    </row>
    <row r="6032" spans="1:31">
      <c r="A6032" s="259" t="s">
        <v>44</v>
      </c>
      <c r="B6032" s="259" t="s">
        <v>22</v>
      </c>
      <c r="C6032" s="259" t="s">
        <v>59</v>
      </c>
      <c r="D6032" s="259" t="s">
        <v>59</v>
      </c>
      <c r="E6032" s="259" t="s">
        <v>59</v>
      </c>
      <c r="F6032" s="259" t="s">
        <v>210</v>
      </c>
      <c r="G6032" s="259" t="s">
        <v>50</v>
      </c>
      <c r="H6032" s="306">
        <v>1119.8859930000001</v>
      </c>
      <c r="I6032" s="306">
        <v>1098.4344590000001</v>
      </c>
      <c r="J6032" s="306">
        <v>1158.436256</v>
      </c>
      <c r="K6032" s="306">
        <v>1119.4942799999999</v>
      </c>
      <c r="L6032" s="306">
        <v>1154.064513</v>
      </c>
      <c r="M6032" s="306">
        <v>1094.584071</v>
      </c>
      <c r="N6032" s="306">
        <v>1868.104591</v>
      </c>
      <c r="AE6032" s="322"/>
    </row>
    <row r="6033" spans="1:31">
      <c r="A6033" s="259" t="s">
        <v>44</v>
      </c>
      <c r="B6033" s="259" t="s">
        <v>22</v>
      </c>
      <c r="C6033" s="259" t="s">
        <v>60</v>
      </c>
      <c r="D6033" s="259" t="s">
        <v>60</v>
      </c>
      <c r="E6033" s="259" t="s">
        <v>60</v>
      </c>
      <c r="F6033" s="259" t="s">
        <v>210</v>
      </c>
      <c r="G6033" s="259" t="s">
        <v>50</v>
      </c>
      <c r="H6033" s="306">
        <v>2664.4149689999999</v>
      </c>
      <c r="I6033" s="306">
        <v>2664.4149689999999</v>
      </c>
      <c r="J6033" s="306">
        <v>2664.4149689999999</v>
      </c>
      <c r="K6033" s="306">
        <v>2664.4149689999999</v>
      </c>
      <c r="L6033" s="306">
        <v>2664.4149689999999</v>
      </c>
      <c r="M6033" s="306">
        <v>2664.4149689999999</v>
      </c>
      <c r="N6033" s="306">
        <v>2664.4149689999999</v>
      </c>
      <c r="AE6033" s="322"/>
    </row>
    <row r="6034" spans="1:31">
      <c r="A6034" s="259" t="s">
        <v>44</v>
      </c>
      <c r="B6034" s="259" t="s">
        <v>22</v>
      </c>
      <c r="C6034" s="259" t="s">
        <v>61</v>
      </c>
      <c r="D6034" s="259" t="s">
        <v>61</v>
      </c>
      <c r="E6034" s="259" t="s">
        <v>61</v>
      </c>
      <c r="F6034" s="259" t="s">
        <v>210</v>
      </c>
      <c r="G6034" s="259" t="s">
        <v>50</v>
      </c>
      <c r="H6034" s="306">
        <v>304.79829100000001</v>
      </c>
      <c r="I6034" s="306">
        <v>304.79829100000001</v>
      </c>
      <c r="J6034" s="306">
        <v>304.79829100000001</v>
      </c>
      <c r="K6034" s="306">
        <v>304.79829100000001</v>
      </c>
      <c r="L6034" s="306">
        <v>304.79829100000001</v>
      </c>
      <c r="M6034" s="306">
        <v>304.79829100000001</v>
      </c>
      <c r="N6034" s="306">
        <v>304.79829100000001</v>
      </c>
      <c r="AE6034" s="322"/>
    </row>
    <row r="6035" spans="1:31">
      <c r="A6035" s="259" t="s">
        <v>44</v>
      </c>
      <c r="B6035" s="259" t="s">
        <v>22</v>
      </c>
      <c r="C6035" s="259" t="s">
        <v>63</v>
      </c>
      <c r="D6035" s="259" t="s">
        <v>63</v>
      </c>
      <c r="E6035" s="259" t="s">
        <v>63</v>
      </c>
      <c r="F6035" s="259" t="s">
        <v>210</v>
      </c>
      <c r="G6035" s="259" t="s">
        <v>50</v>
      </c>
      <c r="H6035" s="306">
        <v>13.822814129999999</v>
      </c>
      <c r="I6035" s="306">
        <v>86.909425440000007</v>
      </c>
      <c r="J6035" s="306">
        <v>81.939041939999996</v>
      </c>
      <c r="K6035" s="306">
        <v>94.877111959999993</v>
      </c>
      <c r="L6035" s="306">
        <v>104.3511158</v>
      </c>
      <c r="M6035" s="306">
        <v>17.398617590000001</v>
      </c>
      <c r="N6035" s="306">
        <v>530.01933559999998</v>
      </c>
      <c r="AE6035" s="322"/>
    </row>
    <row r="6036" spans="1:31">
      <c r="A6036" s="259" t="s">
        <v>44</v>
      </c>
      <c r="B6036" s="259" t="s">
        <v>22</v>
      </c>
      <c r="C6036" s="259" t="s">
        <v>64</v>
      </c>
      <c r="D6036" s="259" t="s">
        <v>64</v>
      </c>
      <c r="E6036" s="259" t="s">
        <v>64</v>
      </c>
      <c r="F6036" s="259" t="s">
        <v>210</v>
      </c>
      <c r="G6036" s="259" t="s">
        <v>50</v>
      </c>
      <c r="H6036" s="306">
        <v>1968.330665</v>
      </c>
      <c r="I6036" s="306">
        <v>1842.077141</v>
      </c>
      <c r="J6036" s="306">
        <v>1842.077143</v>
      </c>
      <c r="K6036" s="306">
        <v>1842.0771440000001</v>
      </c>
      <c r="L6036" s="306">
        <v>1842.0771460000001</v>
      </c>
      <c r="M6036" s="306">
        <v>1842.077147</v>
      </c>
      <c r="N6036" s="306">
        <v>1842.0771259999999</v>
      </c>
      <c r="AE6036" s="322"/>
    </row>
    <row r="6037" spans="1:31">
      <c r="A6037" s="259" t="s">
        <v>44</v>
      </c>
      <c r="B6037" s="259" t="s">
        <v>22</v>
      </c>
      <c r="C6037" s="259" t="s">
        <v>54</v>
      </c>
      <c r="D6037" s="259" t="s">
        <v>72</v>
      </c>
      <c r="E6037" s="259" t="s">
        <v>72</v>
      </c>
      <c r="F6037" s="259" t="s">
        <v>210</v>
      </c>
      <c r="G6037" s="259" t="s">
        <v>50</v>
      </c>
      <c r="H6037" s="306">
        <v>0</v>
      </c>
      <c r="I6037" s="306">
        <v>0</v>
      </c>
      <c r="J6037" s="306">
        <v>0</v>
      </c>
      <c r="K6037" s="306">
        <v>0</v>
      </c>
      <c r="L6037" s="306">
        <v>330.25580889999998</v>
      </c>
      <c r="M6037" s="306">
        <v>1839.568908</v>
      </c>
      <c r="N6037" s="306">
        <v>5577.1276440000001</v>
      </c>
      <c r="AE6037" s="322"/>
    </row>
    <row r="6038" spans="1:31">
      <c r="A6038" s="259" t="s">
        <v>44</v>
      </c>
      <c r="B6038" s="259" t="s">
        <v>22</v>
      </c>
      <c r="C6038" s="259" t="s">
        <v>55</v>
      </c>
      <c r="D6038" s="259" t="s">
        <v>73</v>
      </c>
      <c r="E6038" s="259" t="s">
        <v>73</v>
      </c>
      <c r="F6038" s="259" t="s">
        <v>210</v>
      </c>
      <c r="G6038" s="259" t="s">
        <v>50</v>
      </c>
      <c r="H6038" s="306">
        <v>0</v>
      </c>
      <c r="I6038" s="306">
        <v>0</v>
      </c>
      <c r="J6038" s="306">
        <v>0</v>
      </c>
      <c r="K6038" s="306">
        <v>0</v>
      </c>
      <c r="L6038" s="306">
        <v>0</v>
      </c>
      <c r="M6038" s="306">
        <v>0</v>
      </c>
      <c r="N6038" s="306">
        <v>0</v>
      </c>
      <c r="AE6038" s="322"/>
    </row>
    <row r="6039" spans="1:31">
      <c r="A6039" s="259" t="s">
        <v>44</v>
      </c>
      <c r="B6039" s="259" t="s">
        <v>22</v>
      </c>
      <c r="C6039" s="259" t="s">
        <v>57</v>
      </c>
      <c r="D6039" s="259" t="s">
        <v>74</v>
      </c>
      <c r="E6039" s="259" t="s">
        <v>74</v>
      </c>
      <c r="F6039" s="259" t="s">
        <v>210</v>
      </c>
      <c r="G6039" s="259" t="s">
        <v>50</v>
      </c>
      <c r="H6039" s="306">
        <v>0</v>
      </c>
      <c r="I6039" s="306">
        <v>0</v>
      </c>
      <c r="J6039" s="306">
        <v>0</v>
      </c>
      <c r="K6039" s="306">
        <v>0</v>
      </c>
      <c r="L6039" s="306">
        <v>0</v>
      </c>
      <c r="M6039" s="306">
        <v>0</v>
      </c>
      <c r="N6039" s="306">
        <v>0</v>
      </c>
      <c r="AE6039" s="322"/>
    </row>
    <row r="6040" spans="1:31">
      <c r="A6040" s="259" t="s">
        <v>44</v>
      </c>
      <c r="B6040" s="259" t="s">
        <v>22</v>
      </c>
      <c r="C6040" s="259" t="s">
        <v>64</v>
      </c>
      <c r="D6040" s="259" t="s">
        <v>75</v>
      </c>
      <c r="E6040" s="259" t="s">
        <v>75</v>
      </c>
      <c r="F6040" s="259" t="s">
        <v>210</v>
      </c>
      <c r="G6040" s="259" t="s">
        <v>50</v>
      </c>
      <c r="H6040" s="306">
        <v>0</v>
      </c>
      <c r="I6040" s="306">
        <v>0</v>
      </c>
      <c r="J6040" s="306">
        <v>0</v>
      </c>
      <c r="K6040" s="306">
        <v>0</v>
      </c>
      <c r="L6040" s="306">
        <v>0</v>
      </c>
      <c r="M6040" s="306">
        <v>0</v>
      </c>
      <c r="N6040" s="306">
        <v>0</v>
      </c>
      <c r="AE6040" s="322"/>
    </row>
    <row r="6041" spans="1:31">
      <c r="A6041" s="259" t="s">
        <v>44</v>
      </c>
      <c r="B6041" s="259" t="s">
        <v>22</v>
      </c>
      <c r="C6041" s="259" t="s">
        <v>60</v>
      </c>
      <c r="D6041" s="259" t="s">
        <v>76</v>
      </c>
      <c r="E6041" s="259" t="s">
        <v>76</v>
      </c>
      <c r="F6041" s="259" t="s">
        <v>210</v>
      </c>
      <c r="G6041" s="259" t="s">
        <v>50</v>
      </c>
      <c r="H6041" s="306">
        <v>0</v>
      </c>
      <c r="I6041" s="306">
        <v>0</v>
      </c>
      <c r="J6041" s="306">
        <v>0</v>
      </c>
      <c r="K6041" s="306">
        <v>0</v>
      </c>
      <c r="L6041" s="306">
        <v>0</v>
      </c>
      <c r="M6041" s="306">
        <v>6058.8933580000003</v>
      </c>
      <c r="N6041" s="306">
        <v>18744.70809</v>
      </c>
      <c r="AE6041" s="322"/>
    </row>
    <row r="6042" spans="1:31">
      <c r="A6042" s="259" t="s">
        <v>44</v>
      </c>
      <c r="B6042" s="259" t="s">
        <v>22</v>
      </c>
      <c r="C6042" s="259" t="s">
        <v>61</v>
      </c>
      <c r="D6042" s="259" t="s">
        <v>77</v>
      </c>
      <c r="E6042" s="259" t="s">
        <v>77</v>
      </c>
      <c r="F6042" s="259" t="s">
        <v>210</v>
      </c>
      <c r="G6042" s="259" t="s">
        <v>50</v>
      </c>
      <c r="H6042" s="306">
        <v>0</v>
      </c>
      <c r="I6042" s="306">
        <v>0</v>
      </c>
      <c r="J6042" s="306">
        <v>0</v>
      </c>
      <c r="K6042" s="306">
        <v>0</v>
      </c>
      <c r="L6042" s="306">
        <v>0</v>
      </c>
      <c r="M6042" s="306">
        <v>0</v>
      </c>
      <c r="N6042" s="306">
        <v>0</v>
      </c>
      <c r="AE6042" s="322"/>
    </row>
    <row r="6043" spans="1:31">
      <c r="A6043" s="259" t="s">
        <v>44</v>
      </c>
      <c r="B6043" s="259" t="s">
        <v>22</v>
      </c>
      <c r="C6043" s="259" t="s">
        <v>62</v>
      </c>
      <c r="D6043" s="259" t="s">
        <v>78</v>
      </c>
      <c r="E6043" s="259" t="s">
        <v>78</v>
      </c>
      <c r="F6043" s="259" t="s">
        <v>210</v>
      </c>
      <c r="G6043" s="259" t="s">
        <v>50</v>
      </c>
      <c r="H6043" s="306">
        <v>3293.76</v>
      </c>
      <c r="I6043" s="306">
        <v>3293.76</v>
      </c>
      <c r="J6043" s="306">
        <v>3293.76</v>
      </c>
      <c r="K6043" s="306">
        <v>3293.76</v>
      </c>
      <c r="L6043" s="306">
        <v>3293.76</v>
      </c>
      <c r="M6043" s="306">
        <v>3293.76</v>
      </c>
      <c r="N6043" s="306">
        <v>3293.76</v>
      </c>
      <c r="AE6043" s="322"/>
    </row>
    <row r="6044" spans="1:31">
      <c r="A6044" s="259" t="s">
        <v>44</v>
      </c>
      <c r="B6044" s="259" t="s">
        <v>22</v>
      </c>
      <c r="C6044" s="259" t="s">
        <v>63</v>
      </c>
      <c r="D6044" s="259" t="s">
        <v>79</v>
      </c>
      <c r="E6044" s="259" t="s">
        <v>79</v>
      </c>
      <c r="F6044" s="259" t="s">
        <v>210</v>
      </c>
      <c r="G6044" s="259" t="s">
        <v>50</v>
      </c>
      <c r="H6044" s="306">
        <v>611.66381309999997</v>
      </c>
      <c r="I6044" s="306">
        <v>587.47418670000002</v>
      </c>
      <c r="J6044" s="306">
        <v>661.77998560000003</v>
      </c>
      <c r="K6044" s="306">
        <v>613.40093639999998</v>
      </c>
      <c r="L6044" s="306">
        <v>773.55359699999997</v>
      </c>
      <c r="M6044" s="306">
        <v>652.76132619999998</v>
      </c>
      <c r="N6044" s="306">
        <v>867.24</v>
      </c>
      <c r="AE6044" s="322"/>
    </row>
    <row r="6045" spans="1:31">
      <c r="A6045" s="259" t="s">
        <v>44</v>
      </c>
      <c r="B6045" s="259" t="s">
        <v>22</v>
      </c>
      <c r="C6045" s="259" t="s">
        <v>60</v>
      </c>
      <c r="D6045" s="259" t="s">
        <v>76</v>
      </c>
      <c r="E6045" s="259" t="s">
        <v>207</v>
      </c>
      <c r="F6045" s="259" t="s">
        <v>210</v>
      </c>
      <c r="G6045" s="259" t="s">
        <v>50</v>
      </c>
      <c r="H6045" s="306">
        <v>0</v>
      </c>
      <c r="I6045" s="306">
        <v>0</v>
      </c>
      <c r="J6045" s="306">
        <v>0</v>
      </c>
      <c r="K6045" s="306">
        <v>0</v>
      </c>
      <c r="L6045" s="306">
        <v>0</v>
      </c>
      <c r="M6045" s="306">
        <v>1504.699721</v>
      </c>
      <c r="N6045" s="306">
        <v>1504.699721</v>
      </c>
      <c r="AE6045" s="322"/>
    </row>
    <row r="6046" spans="1:31">
      <c r="A6046" s="259" t="s">
        <v>44</v>
      </c>
      <c r="B6046" s="259" t="s">
        <v>22</v>
      </c>
      <c r="C6046" s="259" t="s">
        <v>63</v>
      </c>
      <c r="D6046" s="259" t="s">
        <v>79</v>
      </c>
      <c r="E6046" s="259" t="s">
        <v>208</v>
      </c>
      <c r="F6046" s="259" t="s">
        <v>210</v>
      </c>
      <c r="G6046" s="259" t="s">
        <v>50</v>
      </c>
      <c r="H6046" s="306">
        <v>0</v>
      </c>
      <c r="I6046" s="306">
        <v>0</v>
      </c>
      <c r="J6046" s="306">
        <v>0</v>
      </c>
      <c r="K6046" s="306">
        <v>0</v>
      </c>
      <c r="L6046" s="306">
        <v>0</v>
      </c>
      <c r="M6046" s="306">
        <v>604.22299750000002</v>
      </c>
      <c r="N6046" s="306">
        <v>642.75505009999995</v>
      </c>
      <c r="AE6046" s="322"/>
    </row>
    <row r="6047" spans="1:31">
      <c r="A6047" s="259" t="s">
        <v>44</v>
      </c>
      <c r="B6047" s="259" t="s">
        <v>22</v>
      </c>
      <c r="C6047" s="259" t="s">
        <v>65</v>
      </c>
      <c r="D6047" s="259" t="s">
        <v>209</v>
      </c>
      <c r="E6047" s="259" t="s">
        <v>80</v>
      </c>
      <c r="F6047" s="259" t="s">
        <v>210</v>
      </c>
      <c r="G6047" s="259" t="s">
        <v>50</v>
      </c>
      <c r="H6047" s="306">
        <v>0</v>
      </c>
      <c r="I6047" s="306">
        <v>0</v>
      </c>
      <c r="J6047" s="306">
        <v>0</v>
      </c>
      <c r="K6047" s="306">
        <v>0</v>
      </c>
      <c r="L6047" s="306">
        <v>0</v>
      </c>
      <c r="M6047" s="306">
        <v>0</v>
      </c>
      <c r="N6047" s="306">
        <v>0</v>
      </c>
      <c r="AE6047" s="322"/>
    </row>
    <row r="6048" spans="1:31">
      <c r="A6048" s="259" t="s">
        <v>44</v>
      </c>
      <c r="B6048" s="259" t="s">
        <v>22</v>
      </c>
      <c r="C6048" s="259" t="s">
        <v>65</v>
      </c>
      <c r="D6048" s="259" t="s">
        <v>209</v>
      </c>
      <c r="E6048" s="259" t="s">
        <v>81</v>
      </c>
      <c r="F6048" s="259" t="s">
        <v>210</v>
      </c>
      <c r="G6048" s="259" t="s">
        <v>50</v>
      </c>
      <c r="H6048" s="306">
        <v>0</v>
      </c>
      <c r="I6048" s="306">
        <v>0</v>
      </c>
      <c r="J6048" s="306">
        <v>0</v>
      </c>
      <c r="K6048" s="306">
        <v>0</v>
      </c>
      <c r="L6048" s="306">
        <v>0</v>
      </c>
      <c r="M6048" s="306">
        <v>0</v>
      </c>
      <c r="N6048" s="306">
        <v>0</v>
      </c>
      <c r="AE6048" s="322"/>
    </row>
    <row r="6049" spans="1:31">
      <c r="A6049" s="259" t="s">
        <v>44</v>
      </c>
      <c r="B6049" s="259" t="s">
        <v>23</v>
      </c>
      <c r="C6049" s="259" t="s">
        <v>48</v>
      </c>
      <c r="D6049" s="259" t="s">
        <v>48</v>
      </c>
      <c r="E6049" s="259" t="s">
        <v>48</v>
      </c>
      <c r="F6049" s="259" t="s">
        <v>210</v>
      </c>
      <c r="G6049" s="259" t="s">
        <v>50</v>
      </c>
      <c r="H6049" s="306">
        <v>560.36447999999996</v>
      </c>
      <c r="I6049" s="306">
        <v>0</v>
      </c>
      <c r="J6049" s="306">
        <v>0</v>
      </c>
      <c r="K6049" s="306">
        <v>0</v>
      </c>
      <c r="L6049" s="306">
        <v>0</v>
      </c>
      <c r="M6049" s="306">
        <v>0</v>
      </c>
      <c r="N6049" s="306">
        <v>0</v>
      </c>
      <c r="AE6049" s="322"/>
    </row>
    <row r="6050" spans="1:31">
      <c r="A6050" s="259" t="s">
        <v>44</v>
      </c>
      <c r="B6050" s="259" t="s">
        <v>23</v>
      </c>
      <c r="C6050" s="259" t="s">
        <v>53</v>
      </c>
      <c r="D6050" s="259" t="s">
        <v>53</v>
      </c>
      <c r="E6050" s="259" t="s">
        <v>53</v>
      </c>
      <c r="F6050" s="259" t="s">
        <v>210</v>
      </c>
      <c r="G6050" s="259" t="s">
        <v>50</v>
      </c>
      <c r="H6050" s="306">
        <v>0</v>
      </c>
      <c r="I6050" s="306">
        <v>0</v>
      </c>
      <c r="J6050" s="306">
        <v>0</v>
      </c>
      <c r="K6050" s="306">
        <v>0</v>
      </c>
      <c r="L6050" s="306">
        <v>0</v>
      </c>
      <c r="M6050" s="306">
        <v>0</v>
      </c>
      <c r="N6050" s="306">
        <v>0</v>
      </c>
      <c r="AE6050" s="322"/>
    </row>
    <row r="6051" spans="1:31">
      <c r="A6051" s="259" t="s">
        <v>44</v>
      </c>
      <c r="B6051" s="259" t="s">
        <v>23</v>
      </c>
      <c r="C6051" s="259" t="s">
        <v>54</v>
      </c>
      <c r="D6051" s="259" t="s">
        <v>54</v>
      </c>
      <c r="E6051" s="259" t="s">
        <v>54</v>
      </c>
      <c r="F6051" s="259" t="s">
        <v>210</v>
      </c>
      <c r="G6051" s="259" t="s">
        <v>50</v>
      </c>
      <c r="H6051" s="306">
        <v>2080.37345</v>
      </c>
      <c r="I6051" s="306">
        <v>2715.4929739999998</v>
      </c>
      <c r="J6051" s="306">
        <v>2239.8645689999998</v>
      </c>
      <c r="K6051" s="306">
        <v>2922.9858380000001</v>
      </c>
      <c r="L6051" s="306">
        <v>3708.053242</v>
      </c>
      <c r="M6051" s="306">
        <v>3078.0592409999999</v>
      </c>
      <c r="N6051" s="306">
        <v>777.90046830000006</v>
      </c>
      <c r="AE6051" s="322"/>
    </row>
    <row r="6052" spans="1:31">
      <c r="A6052" s="259" t="s">
        <v>44</v>
      </c>
      <c r="B6052" s="259" t="s">
        <v>23</v>
      </c>
      <c r="C6052" s="259" t="s">
        <v>55</v>
      </c>
      <c r="D6052" s="259" t="s">
        <v>55</v>
      </c>
      <c r="E6052" s="259" t="s">
        <v>55</v>
      </c>
      <c r="F6052" s="259" t="s">
        <v>210</v>
      </c>
      <c r="G6052" s="259" t="s">
        <v>50</v>
      </c>
      <c r="H6052" s="306">
        <v>0</v>
      </c>
      <c r="I6052" s="306">
        <v>0</v>
      </c>
      <c r="J6052" s="306">
        <v>0.53900000000000003</v>
      </c>
      <c r="K6052" s="306">
        <v>0.66044000000000003</v>
      </c>
      <c r="L6052" s="306">
        <v>0.66044000000000003</v>
      </c>
      <c r="M6052" s="306">
        <v>0.7399</v>
      </c>
      <c r="N6052" s="306">
        <v>0.53900000000000003</v>
      </c>
      <c r="AE6052" s="322"/>
    </row>
    <row r="6053" spans="1:31">
      <c r="A6053" s="259" t="s">
        <v>44</v>
      </c>
      <c r="B6053" s="259" t="s">
        <v>23</v>
      </c>
      <c r="C6053" s="259" t="s">
        <v>56</v>
      </c>
      <c r="D6053" s="259" t="s">
        <v>56</v>
      </c>
      <c r="E6053" s="259" t="s">
        <v>56</v>
      </c>
      <c r="F6053" s="259" t="s">
        <v>210</v>
      </c>
      <c r="G6053" s="259" t="s">
        <v>50</v>
      </c>
      <c r="H6053" s="306">
        <v>0</v>
      </c>
      <c r="I6053" s="306">
        <v>0</v>
      </c>
      <c r="J6053" s="306">
        <v>0</v>
      </c>
      <c r="K6053" s="306">
        <v>0</v>
      </c>
      <c r="L6053" s="306">
        <v>0</v>
      </c>
      <c r="M6053" s="306">
        <v>0</v>
      </c>
      <c r="N6053" s="306">
        <v>0</v>
      </c>
      <c r="AE6053" s="322"/>
    </row>
    <row r="6054" spans="1:31">
      <c r="A6054" s="259" t="s">
        <v>44</v>
      </c>
      <c r="B6054" s="259" t="s">
        <v>23</v>
      </c>
      <c r="C6054" s="259" t="s">
        <v>57</v>
      </c>
      <c r="D6054" s="259" t="s">
        <v>57</v>
      </c>
      <c r="E6054" s="259" t="s">
        <v>57</v>
      </c>
      <c r="F6054" s="259" t="s">
        <v>210</v>
      </c>
      <c r="G6054" s="259" t="s">
        <v>50</v>
      </c>
      <c r="H6054" s="306">
        <v>0</v>
      </c>
      <c r="I6054" s="306">
        <v>0</v>
      </c>
      <c r="J6054" s="306">
        <v>0</v>
      </c>
      <c r="K6054" s="306">
        <v>0</v>
      </c>
      <c r="L6054" s="306">
        <v>0</v>
      </c>
      <c r="M6054" s="306">
        <v>0</v>
      </c>
      <c r="N6054" s="306">
        <v>0</v>
      </c>
      <c r="AE6054" s="322"/>
    </row>
    <row r="6055" spans="1:31">
      <c r="A6055" s="259" t="s">
        <v>44</v>
      </c>
      <c r="B6055" s="259" t="s">
        <v>23</v>
      </c>
      <c r="C6055" s="259" t="s">
        <v>58</v>
      </c>
      <c r="D6055" s="259" t="s">
        <v>58</v>
      </c>
      <c r="E6055" s="259" t="s">
        <v>58</v>
      </c>
      <c r="F6055" s="259" t="s">
        <v>210</v>
      </c>
      <c r="G6055" s="259" t="s">
        <v>50</v>
      </c>
      <c r="H6055" s="306">
        <v>10063.380810000001</v>
      </c>
      <c r="I6055" s="306">
        <v>10063.380810000001</v>
      </c>
      <c r="J6055" s="306">
        <v>10063.380810000001</v>
      </c>
      <c r="K6055" s="306">
        <v>10063.380810000001</v>
      </c>
      <c r="L6055" s="306">
        <v>10063.380810000001</v>
      </c>
      <c r="M6055" s="306">
        <v>10063.380810000001</v>
      </c>
      <c r="N6055" s="306">
        <v>10063.380810000001</v>
      </c>
      <c r="AE6055" s="322"/>
    </row>
    <row r="6056" spans="1:31">
      <c r="A6056" s="259" t="s">
        <v>44</v>
      </c>
      <c r="B6056" s="259" t="s">
        <v>23</v>
      </c>
      <c r="C6056" s="259" t="s">
        <v>59</v>
      </c>
      <c r="D6056" s="259" t="s">
        <v>59</v>
      </c>
      <c r="E6056" s="259" t="s">
        <v>59</v>
      </c>
      <c r="F6056" s="259" t="s">
        <v>210</v>
      </c>
      <c r="G6056" s="259" t="s">
        <v>50</v>
      </c>
      <c r="H6056" s="306">
        <v>1406.080782</v>
      </c>
      <c r="I6056" s="306">
        <v>1406.0807789999999</v>
      </c>
      <c r="J6056" s="306">
        <v>1406.080784</v>
      </c>
      <c r="K6056" s="306">
        <v>1406.0807830000001</v>
      </c>
      <c r="L6056" s="306">
        <v>1406.0807850000001</v>
      </c>
      <c r="M6056" s="306">
        <v>1406.080784</v>
      </c>
      <c r="N6056" s="306">
        <v>1406.080731</v>
      </c>
      <c r="AE6056" s="322"/>
    </row>
    <row r="6057" spans="1:31">
      <c r="A6057" s="259" t="s">
        <v>44</v>
      </c>
      <c r="B6057" s="259" t="s">
        <v>23</v>
      </c>
      <c r="C6057" s="259" t="s">
        <v>60</v>
      </c>
      <c r="D6057" s="259" t="s">
        <v>60</v>
      </c>
      <c r="E6057" s="259" t="s">
        <v>60</v>
      </c>
      <c r="F6057" s="259" t="s">
        <v>210</v>
      </c>
      <c r="G6057" s="259" t="s">
        <v>50</v>
      </c>
      <c r="H6057" s="306">
        <v>232.84862810000001</v>
      </c>
      <c r="I6057" s="306">
        <v>232.84862810000001</v>
      </c>
      <c r="J6057" s="306">
        <v>232.84862810000001</v>
      </c>
      <c r="K6057" s="306">
        <v>232.84862810000001</v>
      </c>
      <c r="L6057" s="306">
        <v>232.84862810000001</v>
      </c>
      <c r="M6057" s="306">
        <v>232.84862810000001</v>
      </c>
      <c r="N6057" s="306">
        <v>232.84862810000001</v>
      </c>
      <c r="AE6057" s="322"/>
    </row>
    <row r="6058" spans="1:31">
      <c r="A6058" s="259" t="s">
        <v>44</v>
      </c>
      <c r="B6058" s="259" t="s">
        <v>23</v>
      </c>
      <c r="C6058" s="259" t="s">
        <v>61</v>
      </c>
      <c r="D6058" s="259" t="s">
        <v>61</v>
      </c>
      <c r="E6058" s="259" t="s">
        <v>61</v>
      </c>
      <c r="F6058" s="259" t="s">
        <v>210</v>
      </c>
      <c r="G6058" s="259" t="s">
        <v>50</v>
      </c>
      <c r="H6058" s="306">
        <v>666.54626029999997</v>
      </c>
      <c r="I6058" s="306">
        <v>666.54626029999997</v>
      </c>
      <c r="J6058" s="306">
        <v>666.54626029999997</v>
      </c>
      <c r="K6058" s="306">
        <v>666.54626029999997</v>
      </c>
      <c r="L6058" s="306">
        <v>666.54626029999997</v>
      </c>
      <c r="M6058" s="306">
        <v>666.54626029999997</v>
      </c>
      <c r="N6058" s="306">
        <v>666.54626029999997</v>
      </c>
      <c r="AE6058" s="322"/>
    </row>
    <row r="6059" spans="1:31">
      <c r="A6059" s="259" t="s">
        <v>44</v>
      </c>
      <c r="B6059" s="259" t="s">
        <v>23</v>
      </c>
      <c r="C6059" s="259" t="s">
        <v>63</v>
      </c>
      <c r="D6059" s="259" t="s">
        <v>63</v>
      </c>
      <c r="E6059" s="259" t="s">
        <v>63</v>
      </c>
      <c r="F6059" s="259" t="s">
        <v>210</v>
      </c>
      <c r="G6059" s="259" t="s">
        <v>50</v>
      </c>
      <c r="H6059" s="306">
        <v>0</v>
      </c>
      <c r="I6059" s="306">
        <v>0</v>
      </c>
      <c r="J6059" s="306">
        <v>0</v>
      </c>
      <c r="K6059" s="306">
        <v>0</v>
      </c>
      <c r="L6059" s="306">
        <v>0</v>
      </c>
      <c r="M6059" s="306">
        <v>0</v>
      </c>
      <c r="N6059" s="306">
        <v>0</v>
      </c>
      <c r="AE6059" s="322"/>
    </row>
    <row r="6060" spans="1:31">
      <c r="A6060" s="259" t="s">
        <v>44</v>
      </c>
      <c r="B6060" s="259" t="s">
        <v>23</v>
      </c>
      <c r="C6060" s="259" t="s">
        <v>64</v>
      </c>
      <c r="D6060" s="259" t="s">
        <v>64</v>
      </c>
      <c r="E6060" s="259" t="s">
        <v>64</v>
      </c>
      <c r="F6060" s="259" t="s">
        <v>210</v>
      </c>
      <c r="G6060" s="259" t="s">
        <v>50</v>
      </c>
      <c r="H6060" s="306">
        <v>506.3936023</v>
      </c>
      <c r="I6060" s="306">
        <v>194.84652070000001</v>
      </c>
      <c r="J6060" s="306">
        <v>194.84652</v>
      </c>
      <c r="K6060" s="306">
        <v>194.84651729999999</v>
      </c>
      <c r="L6060" s="306">
        <v>194.84652030000001</v>
      </c>
      <c r="M6060" s="306">
        <v>194.84652130000001</v>
      </c>
      <c r="N6060" s="306">
        <v>194.8465171</v>
      </c>
      <c r="AE6060" s="322"/>
    </row>
    <row r="6061" spans="1:31">
      <c r="A6061" s="259" t="s">
        <v>44</v>
      </c>
      <c r="B6061" s="259" t="s">
        <v>23</v>
      </c>
      <c r="C6061" s="259" t="s">
        <v>54</v>
      </c>
      <c r="D6061" s="259" t="s">
        <v>72</v>
      </c>
      <c r="E6061" s="259" t="s">
        <v>72</v>
      </c>
      <c r="F6061" s="259" t="s">
        <v>210</v>
      </c>
      <c r="G6061" s="259" t="s">
        <v>50</v>
      </c>
      <c r="H6061" s="306">
        <v>0</v>
      </c>
      <c r="I6061" s="306">
        <v>0</v>
      </c>
      <c r="J6061" s="306">
        <v>0</v>
      </c>
      <c r="K6061" s="306">
        <v>0</v>
      </c>
      <c r="L6061" s="306">
        <v>0</v>
      </c>
      <c r="M6061" s="306">
        <v>0</v>
      </c>
      <c r="N6061" s="306">
        <v>0</v>
      </c>
      <c r="AE6061" s="322"/>
    </row>
    <row r="6062" spans="1:31">
      <c r="A6062" s="259" t="s">
        <v>44</v>
      </c>
      <c r="B6062" s="259" t="s">
        <v>23</v>
      </c>
      <c r="C6062" s="259" t="s">
        <v>55</v>
      </c>
      <c r="D6062" s="259" t="s">
        <v>73</v>
      </c>
      <c r="E6062" s="259" t="s">
        <v>73</v>
      </c>
      <c r="F6062" s="259" t="s">
        <v>210</v>
      </c>
      <c r="G6062" s="259" t="s">
        <v>50</v>
      </c>
      <c r="H6062" s="306">
        <v>0</v>
      </c>
      <c r="I6062" s="306">
        <v>0</v>
      </c>
      <c r="J6062" s="306">
        <v>0</v>
      </c>
      <c r="K6062" s="306">
        <v>0</v>
      </c>
      <c r="L6062" s="306">
        <v>0</v>
      </c>
      <c r="M6062" s="306">
        <v>0</v>
      </c>
      <c r="N6062" s="306">
        <v>0</v>
      </c>
      <c r="AE6062" s="322"/>
    </row>
    <row r="6063" spans="1:31">
      <c r="A6063" s="259" t="s">
        <v>44</v>
      </c>
      <c r="B6063" s="259" t="s">
        <v>23</v>
      </c>
      <c r="C6063" s="259" t="s">
        <v>57</v>
      </c>
      <c r="D6063" s="259" t="s">
        <v>74</v>
      </c>
      <c r="E6063" s="259" t="s">
        <v>74</v>
      </c>
      <c r="F6063" s="259" t="s">
        <v>210</v>
      </c>
      <c r="G6063" s="259" t="s">
        <v>50</v>
      </c>
      <c r="H6063" s="306">
        <v>0</v>
      </c>
      <c r="I6063" s="306">
        <v>0</v>
      </c>
      <c r="J6063" s="306">
        <v>0</v>
      </c>
      <c r="K6063" s="306">
        <v>0</v>
      </c>
      <c r="L6063" s="306">
        <v>0</v>
      </c>
      <c r="M6063" s="306">
        <v>0</v>
      </c>
      <c r="N6063" s="306">
        <v>0</v>
      </c>
      <c r="AE6063" s="322"/>
    </row>
    <row r="6064" spans="1:31">
      <c r="A6064" s="259" t="s">
        <v>44</v>
      </c>
      <c r="B6064" s="259" t="s">
        <v>23</v>
      </c>
      <c r="C6064" s="259" t="s">
        <v>64</v>
      </c>
      <c r="D6064" s="259" t="s">
        <v>75</v>
      </c>
      <c r="E6064" s="259" t="s">
        <v>75</v>
      </c>
      <c r="F6064" s="259" t="s">
        <v>210</v>
      </c>
      <c r="G6064" s="259" t="s">
        <v>50</v>
      </c>
      <c r="H6064" s="306">
        <v>0</v>
      </c>
      <c r="I6064" s="306">
        <v>0</v>
      </c>
      <c r="J6064" s="306">
        <v>0</v>
      </c>
      <c r="K6064" s="306">
        <v>0</v>
      </c>
      <c r="L6064" s="306">
        <v>0</v>
      </c>
      <c r="M6064" s="306">
        <v>0</v>
      </c>
      <c r="N6064" s="306">
        <v>0</v>
      </c>
      <c r="AE6064" s="322"/>
    </row>
    <row r="6065" spans="1:31">
      <c r="A6065" s="259" t="s">
        <v>44</v>
      </c>
      <c r="B6065" s="259" t="s">
        <v>23</v>
      </c>
      <c r="C6065" s="259" t="s">
        <v>60</v>
      </c>
      <c r="D6065" s="259" t="s">
        <v>76</v>
      </c>
      <c r="E6065" s="259" t="s">
        <v>76</v>
      </c>
      <c r="F6065" s="259" t="s">
        <v>210</v>
      </c>
      <c r="G6065" s="259" t="s">
        <v>50</v>
      </c>
      <c r="H6065" s="306">
        <v>0</v>
      </c>
      <c r="I6065" s="306">
        <v>0</v>
      </c>
      <c r="J6065" s="306">
        <v>0</v>
      </c>
      <c r="K6065" s="306">
        <v>0</v>
      </c>
      <c r="L6065" s="306">
        <v>0</v>
      </c>
      <c r="M6065" s="306">
        <v>0</v>
      </c>
      <c r="N6065" s="306">
        <v>0</v>
      </c>
      <c r="AE6065" s="322"/>
    </row>
    <row r="6066" spans="1:31">
      <c r="A6066" s="259" t="s">
        <v>44</v>
      </c>
      <c r="B6066" s="259" t="s">
        <v>23</v>
      </c>
      <c r="C6066" s="259" t="s">
        <v>61</v>
      </c>
      <c r="D6066" s="259" t="s">
        <v>77</v>
      </c>
      <c r="E6066" s="259" t="s">
        <v>77</v>
      </c>
      <c r="F6066" s="259" t="s">
        <v>210</v>
      </c>
      <c r="G6066" s="259" t="s">
        <v>50</v>
      </c>
      <c r="H6066" s="306">
        <v>0</v>
      </c>
      <c r="I6066" s="306">
        <v>0</v>
      </c>
      <c r="J6066" s="306">
        <v>0</v>
      </c>
      <c r="K6066" s="306">
        <v>0</v>
      </c>
      <c r="L6066" s="306">
        <v>0</v>
      </c>
      <c r="M6066" s="306">
        <v>0</v>
      </c>
      <c r="N6066" s="306">
        <v>0</v>
      </c>
      <c r="AE6066" s="322"/>
    </row>
    <row r="6067" spans="1:31">
      <c r="A6067" s="259" t="s">
        <v>44</v>
      </c>
      <c r="B6067" s="259" t="s">
        <v>23</v>
      </c>
      <c r="C6067" s="259" t="s">
        <v>62</v>
      </c>
      <c r="D6067" s="259" t="s">
        <v>78</v>
      </c>
      <c r="E6067" s="259" t="s">
        <v>78</v>
      </c>
      <c r="F6067" s="259" t="s">
        <v>210</v>
      </c>
      <c r="G6067" s="259" t="s">
        <v>50</v>
      </c>
      <c r="H6067" s="306">
        <v>0</v>
      </c>
      <c r="I6067" s="306">
        <v>0</v>
      </c>
      <c r="J6067" s="306">
        <v>0</v>
      </c>
      <c r="K6067" s="306">
        <v>0</v>
      </c>
      <c r="L6067" s="306">
        <v>0</v>
      </c>
      <c r="M6067" s="306">
        <v>0</v>
      </c>
      <c r="N6067" s="306">
        <v>0</v>
      </c>
      <c r="AE6067" s="322"/>
    </row>
    <row r="6068" spans="1:31">
      <c r="A6068" s="259" t="s">
        <v>44</v>
      </c>
      <c r="B6068" s="259" t="s">
        <v>23</v>
      </c>
      <c r="C6068" s="259" t="s">
        <v>63</v>
      </c>
      <c r="D6068" s="259" t="s">
        <v>79</v>
      </c>
      <c r="E6068" s="259" t="s">
        <v>79</v>
      </c>
      <c r="F6068" s="259" t="s">
        <v>210</v>
      </c>
      <c r="G6068" s="259" t="s">
        <v>50</v>
      </c>
      <c r="H6068" s="306">
        <v>0</v>
      </c>
      <c r="I6068" s="306">
        <v>0</v>
      </c>
      <c r="J6068" s="306">
        <v>0</v>
      </c>
      <c r="K6068" s="306">
        <v>0</v>
      </c>
      <c r="L6068" s="306">
        <v>0</v>
      </c>
      <c r="M6068" s="306">
        <v>0</v>
      </c>
      <c r="N6068" s="306">
        <v>0</v>
      </c>
      <c r="AE6068" s="322"/>
    </row>
    <row r="6069" spans="1:31">
      <c r="A6069" s="259" t="s">
        <v>44</v>
      </c>
      <c r="B6069" s="259" t="s">
        <v>23</v>
      </c>
      <c r="C6069" s="259" t="s">
        <v>60</v>
      </c>
      <c r="D6069" s="259" t="s">
        <v>76</v>
      </c>
      <c r="E6069" s="259" t="s">
        <v>207</v>
      </c>
      <c r="F6069" s="259" t="s">
        <v>210</v>
      </c>
      <c r="G6069" s="259" t="s">
        <v>50</v>
      </c>
      <c r="H6069" s="306">
        <v>0</v>
      </c>
      <c r="I6069" s="306">
        <v>0</v>
      </c>
      <c r="J6069" s="306">
        <v>0</v>
      </c>
      <c r="K6069" s="306">
        <v>0</v>
      </c>
      <c r="L6069" s="306">
        <v>0</v>
      </c>
      <c r="M6069" s="306">
        <v>0</v>
      </c>
      <c r="N6069" s="306">
        <v>0</v>
      </c>
      <c r="AE6069" s="322"/>
    </row>
    <row r="6070" spans="1:31">
      <c r="A6070" s="259" t="s">
        <v>44</v>
      </c>
      <c r="B6070" s="259" t="s">
        <v>23</v>
      </c>
      <c r="C6070" s="259" t="s">
        <v>63</v>
      </c>
      <c r="D6070" s="259" t="s">
        <v>79</v>
      </c>
      <c r="E6070" s="259" t="s">
        <v>208</v>
      </c>
      <c r="F6070" s="259" t="s">
        <v>210</v>
      </c>
      <c r="G6070" s="259" t="s">
        <v>50</v>
      </c>
      <c r="H6070" s="306">
        <v>0</v>
      </c>
      <c r="I6070" s="306">
        <v>0</v>
      </c>
      <c r="J6070" s="306">
        <v>0</v>
      </c>
      <c r="K6070" s="306">
        <v>0</v>
      </c>
      <c r="L6070" s="306">
        <v>0</v>
      </c>
      <c r="M6070" s="306">
        <v>0</v>
      </c>
      <c r="N6070" s="306">
        <v>0</v>
      </c>
      <c r="AE6070" s="322"/>
    </row>
    <row r="6071" spans="1:31">
      <c r="A6071" s="259" t="s">
        <v>44</v>
      </c>
      <c r="B6071" s="259" t="s">
        <v>23</v>
      </c>
      <c r="C6071" s="259" t="s">
        <v>65</v>
      </c>
      <c r="D6071" s="259" t="s">
        <v>209</v>
      </c>
      <c r="E6071" s="259" t="s">
        <v>80</v>
      </c>
      <c r="F6071" s="259" t="s">
        <v>210</v>
      </c>
      <c r="G6071" s="259" t="s">
        <v>50</v>
      </c>
      <c r="H6071" s="306">
        <v>0</v>
      </c>
      <c r="I6071" s="306">
        <v>0</v>
      </c>
      <c r="J6071" s="306">
        <v>0</v>
      </c>
      <c r="K6071" s="306">
        <v>0</v>
      </c>
      <c r="L6071" s="306">
        <v>0</v>
      </c>
      <c r="M6071" s="306">
        <v>0</v>
      </c>
      <c r="N6071" s="306">
        <v>0</v>
      </c>
      <c r="AE6071" s="322"/>
    </row>
    <row r="6072" spans="1:31">
      <c r="A6072" s="259" t="s">
        <v>44</v>
      </c>
      <c r="B6072" s="259" t="s">
        <v>23</v>
      </c>
      <c r="C6072" s="259" t="s">
        <v>65</v>
      </c>
      <c r="D6072" s="259" t="s">
        <v>209</v>
      </c>
      <c r="E6072" s="259" t="s">
        <v>81</v>
      </c>
      <c r="F6072" s="259" t="s">
        <v>210</v>
      </c>
      <c r="G6072" s="259" t="s">
        <v>50</v>
      </c>
      <c r="H6072" s="306">
        <v>0</v>
      </c>
      <c r="I6072" s="306">
        <v>0</v>
      </c>
      <c r="J6072" s="306">
        <v>0</v>
      </c>
      <c r="K6072" s="306">
        <v>0</v>
      </c>
      <c r="L6072" s="306">
        <v>0</v>
      </c>
      <c r="M6072" s="306">
        <v>0</v>
      </c>
      <c r="N6072" s="306">
        <v>0</v>
      </c>
      <c r="AE6072" s="322"/>
    </row>
    <row r="6073" spans="1:31">
      <c r="A6073" s="259" t="s">
        <v>44</v>
      </c>
      <c r="B6073" s="259" t="s">
        <v>24</v>
      </c>
      <c r="C6073" s="259" t="s">
        <v>48</v>
      </c>
      <c r="D6073" s="259" t="s">
        <v>48</v>
      </c>
      <c r="E6073" s="259" t="s">
        <v>48</v>
      </c>
      <c r="F6073" s="259" t="s">
        <v>210</v>
      </c>
      <c r="G6073" s="259" t="s">
        <v>50</v>
      </c>
      <c r="H6073" s="306">
        <v>0</v>
      </c>
      <c r="I6073" s="306">
        <v>0</v>
      </c>
      <c r="J6073" s="306">
        <v>0</v>
      </c>
      <c r="K6073" s="306">
        <v>0</v>
      </c>
      <c r="L6073" s="306">
        <v>0</v>
      </c>
      <c r="M6073" s="306">
        <v>0</v>
      </c>
      <c r="N6073" s="306">
        <v>0</v>
      </c>
      <c r="AE6073" s="322"/>
    </row>
    <row r="6074" spans="1:31">
      <c r="A6074" s="259" t="s">
        <v>44</v>
      </c>
      <c r="B6074" s="259" t="s">
        <v>24</v>
      </c>
      <c r="C6074" s="259" t="s">
        <v>53</v>
      </c>
      <c r="D6074" s="259" t="s">
        <v>53</v>
      </c>
      <c r="E6074" s="259" t="s">
        <v>53</v>
      </c>
      <c r="F6074" s="259" t="s">
        <v>210</v>
      </c>
      <c r="G6074" s="259" t="s">
        <v>50</v>
      </c>
      <c r="H6074" s="306">
        <v>0</v>
      </c>
      <c r="I6074" s="306">
        <v>0</v>
      </c>
      <c r="J6074" s="306">
        <v>0</v>
      </c>
      <c r="K6074" s="306">
        <v>0</v>
      </c>
      <c r="L6074" s="306">
        <v>0</v>
      </c>
      <c r="M6074" s="306">
        <v>0</v>
      </c>
      <c r="N6074" s="306">
        <v>0</v>
      </c>
      <c r="AE6074" s="322"/>
    </row>
    <row r="6075" spans="1:31">
      <c r="A6075" s="259" t="s">
        <v>44</v>
      </c>
      <c r="B6075" s="259" t="s">
        <v>24</v>
      </c>
      <c r="C6075" s="259" t="s">
        <v>54</v>
      </c>
      <c r="D6075" s="259" t="s">
        <v>54</v>
      </c>
      <c r="E6075" s="259" t="s">
        <v>54</v>
      </c>
      <c r="F6075" s="259" t="s">
        <v>210</v>
      </c>
      <c r="G6075" s="259" t="s">
        <v>50</v>
      </c>
      <c r="H6075" s="306">
        <v>34381.04982</v>
      </c>
      <c r="I6075" s="306">
        <v>31526.301889999999</v>
      </c>
      <c r="J6075" s="306">
        <v>29049.66375</v>
      </c>
      <c r="K6075" s="306">
        <v>26568.347269999998</v>
      </c>
      <c r="L6075" s="306">
        <v>33683.117160000002</v>
      </c>
      <c r="M6075" s="306">
        <v>32834.915269999998</v>
      </c>
      <c r="N6075" s="306">
        <v>23159.52088</v>
      </c>
      <c r="AE6075" s="322"/>
    </row>
    <row r="6076" spans="1:31">
      <c r="A6076" s="259" t="s">
        <v>44</v>
      </c>
      <c r="B6076" s="259" t="s">
        <v>24</v>
      </c>
      <c r="C6076" s="259" t="s">
        <v>55</v>
      </c>
      <c r="D6076" s="259" t="s">
        <v>55</v>
      </c>
      <c r="E6076" s="259" t="s">
        <v>55</v>
      </c>
      <c r="F6076" s="259" t="s">
        <v>210</v>
      </c>
      <c r="G6076" s="259" t="s">
        <v>50</v>
      </c>
      <c r="H6076" s="306">
        <v>137.44559319999999</v>
      </c>
      <c r="I6076" s="306">
        <v>155.3288</v>
      </c>
      <c r="J6076" s="306">
        <v>155.75479999999999</v>
      </c>
      <c r="K6076" s="306">
        <v>53.274349919999999</v>
      </c>
      <c r="L6076" s="306">
        <v>155.3288</v>
      </c>
      <c r="M6076" s="306">
        <v>135.59283239999999</v>
      </c>
      <c r="N6076" s="306">
        <v>223.8689861</v>
      </c>
      <c r="AE6076" s="322"/>
    </row>
    <row r="6077" spans="1:31">
      <c r="A6077" s="259" t="s">
        <v>44</v>
      </c>
      <c r="B6077" s="259" t="s">
        <v>24</v>
      </c>
      <c r="C6077" s="259" t="s">
        <v>56</v>
      </c>
      <c r="D6077" s="259" t="s">
        <v>56</v>
      </c>
      <c r="E6077" s="259" t="s">
        <v>56</v>
      </c>
      <c r="F6077" s="259" t="s">
        <v>210</v>
      </c>
      <c r="G6077" s="259" t="s">
        <v>50</v>
      </c>
      <c r="H6077" s="306">
        <v>0</v>
      </c>
      <c r="I6077" s="306">
        <v>0</v>
      </c>
      <c r="J6077" s="306">
        <v>0</v>
      </c>
      <c r="K6077" s="306">
        <v>0</v>
      </c>
      <c r="L6077" s="306">
        <v>0</v>
      </c>
      <c r="M6077" s="306">
        <v>0</v>
      </c>
      <c r="N6077" s="306">
        <v>0</v>
      </c>
      <c r="AE6077" s="322"/>
    </row>
    <row r="6078" spans="1:31">
      <c r="A6078" s="259" t="s">
        <v>44</v>
      </c>
      <c r="B6078" s="259" t="s">
        <v>24</v>
      </c>
      <c r="C6078" s="259" t="s">
        <v>57</v>
      </c>
      <c r="D6078" s="259" t="s">
        <v>57</v>
      </c>
      <c r="E6078" s="259" t="s">
        <v>57</v>
      </c>
      <c r="F6078" s="259" t="s">
        <v>210</v>
      </c>
      <c r="G6078" s="259" t="s">
        <v>50</v>
      </c>
      <c r="H6078" s="306">
        <v>0</v>
      </c>
      <c r="I6078" s="306">
        <v>0</v>
      </c>
      <c r="J6078" s="306">
        <v>0</v>
      </c>
      <c r="K6078" s="306">
        <v>0</v>
      </c>
      <c r="L6078" s="306">
        <v>0</v>
      </c>
      <c r="M6078" s="306">
        <v>0</v>
      </c>
      <c r="N6078" s="306">
        <v>0</v>
      </c>
      <c r="AE6078" s="322"/>
    </row>
    <row r="6079" spans="1:31">
      <c r="A6079" s="259" t="s">
        <v>44</v>
      </c>
      <c r="B6079" s="259" t="s">
        <v>24</v>
      </c>
      <c r="C6079" s="259" t="s">
        <v>58</v>
      </c>
      <c r="D6079" s="259" t="s">
        <v>58</v>
      </c>
      <c r="E6079" s="259" t="s">
        <v>58</v>
      </c>
      <c r="F6079" s="259" t="s">
        <v>210</v>
      </c>
      <c r="G6079" s="259" t="s">
        <v>50</v>
      </c>
      <c r="H6079" s="306">
        <v>27397.746360000001</v>
      </c>
      <c r="I6079" s="306">
        <v>27397.746360000001</v>
      </c>
      <c r="J6079" s="306">
        <v>27397.746360000001</v>
      </c>
      <c r="K6079" s="306">
        <v>27397.746360000001</v>
      </c>
      <c r="L6079" s="306">
        <v>17473.75906</v>
      </c>
      <c r="M6079" s="306">
        <v>12590.216399999999</v>
      </c>
      <c r="N6079" s="306">
        <v>10826.406370000001</v>
      </c>
      <c r="AE6079" s="322"/>
    </row>
    <row r="6080" spans="1:31">
      <c r="A6080" s="259" t="s">
        <v>44</v>
      </c>
      <c r="B6080" s="259" t="s">
        <v>24</v>
      </c>
      <c r="C6080" s="259" t="s">
        <v>59</v>
      </c>
      <c r="D6080" s="259" t="s">
        <v>59</v>
      </c>
      <c r="E6080" s="259" t="s">
        <v>59</v>
      </c>
      <c r="F6080" s="259" t="s">
        <v>210</v>
      </c>
      <c r="G6080" s="259" t="s">
        <v>50</v>
      </c>
      <c r="H6080" s="306">
        <v>141.95229140000001</v>
      </c>
      <c r="I6080" s="306">
        <v>163.239011</v>
      </c>
      <c r="J6080" s="306">
        <v>161.84740070000001</v>
      </c>
      <c r="K6080" s="306">
        <v>114.5295204</v>
      </c>
      <c r="L6080" s="306">
        <v>72.943944740000006</v>
      </c>
      <c r="M6080" s="306">
        <v>119.16205170000001</v>
      </c>
      <c r="N6080" s="306">
        <v>387.77362069999998</v>
      </c>
      <c r="AE6080" s="322"/>
    </row>
    <row r="6081" spans="1:31">
      <c r="A6081" s="259" t="s">
        <v>44</v>
      </c>
      <c r="B6081" s="259" t="s">
        <v>24</v>
      </c>
      <c r="C6081" s="259" t="s">
        <v>60</v>
      </c>
      <c r="D6081" s="259" t="s">
        <v>60</v>
      </c>
      <c r="E6081" s="259" t="s">
        <v>60</v>
      </c>
      <c r="F6081" s="259" t="s">
        <v>210</v>
      </c>
      <c r="G6081" s="259" t="s">
        <v>50</v>
      </c>
      <c r="H6081" s="306">
        <v>2946.8438390000001</v>
      </c>
      <c r="I6081" s="306">
        <v>3665.5181779999998</v>
      </c>
      <c r="J6081" s="306">
        <v>3665.5181779999998</v>
      </c>
      <c r="K6081" s="306">
        <v>3665.5181779999998</v>
      </c>
      <c r="L6081" s="306">
        <v>3665.5181779999998</v>
      </c>
      <c r="M6081" s="306">
        <v>3665.5181779999998</v>
      </c>
      <c r="N6081" s="306">
        <v>3665.5181779999998</v>
      </c>
      <c r="AE6081" s="322"/>
    </row>
    <row r="6082" spans="1:31">
      <c r="A6082" s="259" t="s">
        <v>44</v>
      </c>
      <c r="B6082" s="259" t="s">
        <v>24</v>
      </c>
      <c r="C6082" s="259" t="s">
        <v>61</v>
      </c>
      <c r="D6082" s="259" t="s">
        <v>61</v>
      </c>
      <c r="E6082" s="259" t="s">
        <v>61</v>
      </c>
      <c r="F6082" s="259" t="s">
        <v>210</v>
      </c>
      <c r="G6082" s="259" t="s">
        <v>50</v>
      </c>
      <c r="H6082" s="306">
        <v>25.399030289999999</v>
      </c>
      <c r="I6082" s="306">
        <v>25.399030289999999</v>
      </c>
      <c r="J6082" s="306">
        <v>25.399030289999999</v>
      </c>
      <c r="K6082" s="306">
        <v>25.399030289999999</v>
      </c>
      <c r="L6082" s="306">
        <v>25.399030289999999</v>
      </c>
      <c r="M6082" s="306">
        <v>25.399030289999999</v>
      </c>
      <c r="N6082" s="306">
        <v>25.399030289999999</v>
      </c>
      <c r="AE6082" s="322"/>
    </row>
    <row r="6083" spans="1:31">
      <c r="A6083" s="259" t="s">
        <v>44</v>
      </c>
      <c r="B6083" s="259" t="s">
        <v>24</v>
      </c>
      <c r="C6083" s="259" t="s">
        <v>63</v>
      </c>
      <c r="D6083" s="259" t="s">
        <v>63</v>
      </c>
      <c r="E6083" s="259" t="s">
        <v>63</v>
      </c>
      <c r="F6083" s="259" t="s">
        <v>210</v>
      </c>
      <c r="G6083" s="259" t="s">
        <v>50</v>
      </c>
      <c r="H6083" s="306">
        <v>56.808798809999999</v>
      </c>
      <c r="I6083" s="306">
        <v>98.132180230000003</v>
      </c>
      <c r="J6083" s="306">
        <v>123.41665639999999</v>
      </c>
      <c r="K6083" s="306">
        <v>50.13540004</v>
      </c>
      <c r="L6083" s="306">
        <v>50.877089429999998</v>
      </c>
      <c r="M6083" s="306">
        <v>77.179141209999997</v>
      </c>
      <c r="N6083" s="306">
        <v>204.9531264</v>
      </c>
      <c r="AE6083" s="322"/>
    </row>
    <row r="6084" spans="1:31">
      <c r="A6084" s="259" t="s">
        <v>44</v>
      </c>
      <c r="B6084" s="259" t="s">
        <v>24</v>
      </c>
      <c r="C6084" s="259" t="s">
        <v>64</v>
      </c>
      <c r="D6084" s="259" t="s">
        <v>64</v>
      </c>
      <c r="E6084" s="259" t="s">
        <v>64</v>
      </c>
      <c r="F6084" s="259" t="s">
        <v>210</v>
      </c>
      <c r="G6084" s="259" t="s">
        <v>50</v>
      </c>
      <c r="H6084" s="306">
        <v>1704.7891259999999</v>
      </c>
      <c r="I6084" s="306">
        <v>1700.8771260000001</v>
      </c>
      <c r="J6084" s="306">
        <v>1678.9651260000001</v>
      </c>
      <c r="K6084" s="306">
        <v>1678.9651260000001</v>
      </c>
      <c r="L6084" s="306">
        <v>1678.9651260000001</v>
      </c>
      <c r="M6084" s="306">
        <v>1678.9651260000001</v>
      </c>
      <c r="N6084" s="306">
        <v>1678.9651260000001</v>
      </c>
      <c r="AE6084" s="322"/>
    </row>
    <row r="6085" spans="1:31">
      <c r="A6085" s="259" t="s">
        <v>44</v>
      </c>
      <c r="B6085" s="259" t="s">
        <v>24</v>
      </c>
      <c r="C6085" s="259" t="s">
        <v>54</v>
      </c>
      <c r="D6085" s="259" t="s">
        <v>72</v>
      </c>
      <c r="E6085" s="259" t="s">
        <v>72</v>
      </c>
      <c r="F6085" s="259" t="s">
        <v>210</v>
      </c>
      <c r="G6085" s="259" t="s">
        <v>50</v>
      </c>
      <c r="H6085" s="306">
        <v>0</v>
      </c>
      <c r="I6085" s="306">
        <v>0</v>
      </c>
      <c r="J6085" s="306">
        <v>0</v>
      </c>
      <c r="K6085" s="306">
        <v>0</v>
      </c>
      <c r="L6085" s="306">
        <v>0</v>
      </c>
      <c r="M6085" s="306">
        <v>0</v>
      </c>
      <c r="N6085" s="306">
        <v>0</v>
      </c>
      <c r="AE6085" s="322"/>
    </row>
    <row r="6086" spans="1:31">
      <c r="A6086" s="259" t="s">
        <v>44</v>
      </c>
      <c r="B6086" s="259" t="s">
        <v>24</v>
      </c>
      <c r="C6086" s="259" t="s">
        <v>55</v>
      </c>
      <c r="D6086" s="259" t="s">
        <v>73</v>
      </c>
      <c r="E6086" s="259" t="s">
        <v>73</v>
      </c>
      <c r="F6086" s="259" t="s">
        <v>210</v>
      </c>
      <c r="G6086" s="259" t="s">
        <v>50</v>
      </c>
      <c r="H6086" s="306">
        <v>0</v>
      </c>
      <c r="I6086" s="306">
        <v>0</v>
      </c>
      <c r="J6086" s="306">
        <v>0</v>
      </c>
      <c r="K6086" s="306">
        <v>0</v>
      </c>
      <c r="L6086" s="306">
        <v>0</v>
      </c>
      <c r="M6086" s="306">
        <v>0</v>
      </c>
      <c r="N6086" s="306">
        <v>0</v>
      </c>
      <c r="AE6086" s="322"/>
    </row>
    <row r="6087" spans="1:31">
      <c r="A6087" s="259" t="s">
        <v>44</v>
      </c>
      <c r="B6087" s="259" t="s">
        <v>24</v>
      </c>
      <c r="C6087" s="259" t="s">
        <v>57</v>
      </c>
      <c r="D6087" s="259" t="s">
        <v>74</v>
      </c>
      <c r="E6087" s="259" t="s">
        <v>74</v>
      </c>
      <c r="F6087" s="259" t="s">
        <v>210</v>
      </c>
      <c r="G6087" s="259" t="s">
        <v>50</v>
      </c>
      <c r="H6087" s="306">
        <v>0</v>
      </c>
      <c r="I6087" s="306">
        <v>0</v>
      </c>
      <c r="J6087" s="306">
        <v>0</v>
      </c>
      <c r="K6087" s="306">
        <v>0</v>
      </c>
      <c r="L6087" s="306">
        <v>0</v>
      </c>
      <c r="M6087" s="306">
        <v>0</v>
      </c>
      <c r="N6087" s="306">
        <v>0</v>
      </c>
      <c r="AE6087" s="322"/>
    </row>
    <row r="6088" spans="1:31">
      <c r="A6088" s="259" t="s">
        <v>44</v>
      </c>
      <c r="B6088" s="259" t="s">
        <v>24</v>
      </c>
      <c r="C6088" s="259" t="s">
        <v>64</v>
      </c>
      <c r="D6088" s="259" t="s">
        <v>75</v>
      </c>
      <c r="E6088" s="259" t="s">
        <v>75</v>
      </c>
      <c r="F6088" s="259" t="s">
        <v>210</v>
      </c>
      <c r="G6088" s="259" t="s">
        <v>50</v>
      </c>
      <c r="H6088" s="306">
        <v>0</v>
      </c>
      <c r="I6088" s="306">
        <v>0</v>
      </c>
      <c r="J6088" s="306">
        <v>0</v>
      </c>
      <c r="K6088" s="306">
        <v>0</v>
      </c>
      <c r="L6088" s="306">
        <v>0</v>
      </c>
      <c r="M6088" s="306">
        <v>0</v>
      </c>
      <c r="N6088" s="306">
        <v>0</v>
      </c>
      <c r="AE6088" s="322"/>
    </row>
    <row r="6089" spans="1:31">
      <c r="A6089" s="259" t="s">
        <v>44</v>
      </c>
      <c r="B6089" s="259" t="s">
        <v>24</v>
      </c>
      <c r="C6089" s="259" t="s">
        <v>60</v>
      </c>
      <c r="D6089" s="259" t="s">
        <v>76</v>
      </c>
      <c r="E6089" s="259" t="s">
        <v>76</v>
      </c>
      <c r="F6089" s="259" t="s">
        <v>210</v>
      </c>
      <c r="G6089" s="259" t="s">
        <v>50</v>
      </c>
      <c r="H6089" s="306">
        <v>0</v>
      </c>
      <c r="I6089" s="306">
        <v>0</v>
      </c>
      <c r="J6089" s="306">
        <v>0</v>
      </c>
      <c r="K6089" s="306">
        <v>0</v>
      </c>
      <c r="L6089" s="306">
        <v>0</v>
      </c>
      <c r="M6089" s="306">
        <v>0</v>
      </c>
      <c r="N6089" s="306">
        <v>11237.58152</v>
      </c>
      <c r="AE6089" s="322"/>
    </row>
    <row r="6090" spans="1:31">
      <c r="A6090" s="259" t="s">
        <v>44</v>
      </c>
      <c r="B6090" s="259" t="s">
        <v>24</v>
      </c>
      <c r="C6090" s="259" t="s">
        <v>61</v>
      </c>
      <c r="D6090" s="259" t="s">
        <v>77</v>
      </c>
      <c r="E6090" s="259" t="s">
        <v>77</v>
      </c>
      <c r="F6090" s="259" t="s">
        <v>210</v>
      </c>
      <c r="G6090" s="259" t="s">
        <v>50</v>
      </c>
      <c r="H6090" s="306">
        <v>0</v>
      </c>
      <c r="I6090" s="306">
        <v>0</v>
      </c>
      <c r="J6090" s="306">
        <v>0</v>
      </c>
      <c r="K6090" s="306">
        <v>0</v>
      </c>
      <c r="L6090" s="306">
        <v>0</v>
      </c>
      <c r="M6090" s="306">
        <v>0</v>
      </c>
      <c r="N6090" s="306">
        <v>0</v>
      </c>
      <c r="AE6090" s="322"/>
    </row>
    <row r="6091" spans="1:31">
      <c r="A6091" s="259" t="s">
        <v>44</v>
      </c>
      <c r="B6091" s="259" t="s">
        <v>24</v>
      </c>
      <c r="C6091" s="259" t="s">
        <v>62</v>
      </c>
      <c r="D6091" s="259" t="s">
        <v>78</v>
      </c>
      <c r="E6091" s="259" t="s">
        <v>78</v>
      </c>
      <c r="F6091" s="259" t="s">
        <v>210</v>
      </c>
      <c r="G6091" s="259" t="s">
        <v>50</v>
      </c>
      <c r="H6091" s="306">
        <v>0</v>
      </c>
      <c r="I6091" s="306">
        <v>0</v>
      </c>
      <c r="J6091" s="306">
        <v>4726.5456000000004</v>
      </c>
      <c r="K6091" s="306">
        <v>20133.108</v>
      </c>
      <c r="L6091" s="306">
        <v>20133.108</v>
      </c>
      <c r="M6091" s="306">
        <v>20133.108</v>
      </c>
      <c r="N6091" s="306">
        <v>20133.108</v>
      </c>
      <c r="AE6091" s="322"/>
    </row>
    <row r="6092" spans="1:31">
      <c r="A6092" s="259" t="s">
        <v>44</v>
      </c>
      <c r="B6092" s="259" t="s">
        <v>24</v>
      </c>
      <c r="C6092" s="259" t="s">
        <v>63</v>
      </c>
      <c r="D6092" s="259" t="s">
        <v>79</v>
      </c>
      <c r="E6092" s="259" t="s">
        <v>79</v>
      </c>
      <c r="F6092" s="259" t="s">
        <v>210</v>
      </c>
      <c r="G6092" s="259" t="s">
        <v>50</v>
      </c>
      <c r="H6092" s="306">
        <v>0</v>
      </c>
      <c r="I6092" s="306">
        <v>0</v>
      </c>
      <c r="J6092" s="306">
        <v>0</v>
      </c>
      <c r="K6092" s="306">
        <v>0</v>
      </c>
      <c r="L6092" s="306">
        <v>0</v>
      </c>
      <c r="M6092" s="306">
        <v>0</v>
      </c>
      <c r="N6092" s="306">
        <v>0</v>
      </c>
      <c r="AE6092" s="322"/>
    </row>
    <row r="6093" spans="1:31">
      <c r="A6093" s="259" t="s">
        <v>44</v>
      </c>
      <c r="B6093" s="259" t="s">
        <v>24</v>
      </c>
      <c r="C6093" s="259" t="s">
        <v>60</v>
      </c>
      <c r="D6093" s="259" t="s">
        <v>76</v>
      </c>
      <c r="E6093" s="259" t="s">
        <v>207</v>
      </c>
      <c r="F6093" s="259" t="s">
        <v>210</v>
      </c>
      <c r="G6093" s="259" t="s">
        <v>50</v>
      </c>
      <c r="H6093" s="306">
        <v>0</v>
      </c>
      <c r="I6093" s="306">
        <v>0</v>
      </c>
      <c r="J6093" s="306">
        <v>0</v>
      </c>
      <c r="K6093" s="306">
        <v>0</v>
      </c>
      <c r="L6093" s="306">
        <v>0</v>
      </c>
      <c r="M6093" s="306">
        <v>0</v>
      </c>
      <c r="N6093" s="306">
        <v>0</v>
      </c>
      <c r="AE6093" s="322"/>
    </row>
    <row r="6094" spans="1:31">
      <c r="A6094" s="259" t="s">
        <v>44</v>
      </c>
      <c r="B6094" s="259" t="s">
        <v>24</v>
      </c>
      <c r="C6094" s="259" t="s">
        <v>63</v>
      </c>
      <c r="D6094" s="259" t="s">
        <v>79</v>
      </c>
      <c r="E6094" s="259" t="s">
        <v>208</v>
      </c>
      <c r="F6094" s="259" t="s">
        <v>210</v>
      </c>
      <c r="G6094" s="259" t="s">
        <v>50</v>
      </c>
      <c r="H6094" s="306">
        <v>0</v>
      </c>
      <c r="I6094" s="306">
        <v>0</v>
      </c>
      <c r="J6094" s="306">
        <v>0</v>
      </c>
      <c r="K6094" s="306">
        <v>0</v>
      </c>
      <c r="L6094" s="306">
        <v>0</v>
      </c>
      <c r="M6094" s="306">
        <v>0</v>
      </c>
      <c r="N6094" s="306">
        <v>0</v>
      </c>
      <c r="AE6094" s="322"/>
    </row>
    <row r="6095" spans="1:31">
      <c r="A6095" s="259" t="s">
        <v>44</v>
      </c>
      <c r="B6095" s="259" t="s">
        <v>24</v>
      </c>
      <c r="C6095" s="259" t="s">
        <v>65</v>
      </c>
      <c r="D6095" s="259" t="s">
        <v>209</v>
      </c>
      <c r="E6095" s="259" t="s">
        <v>80</v>
      </c>
      <c r="F6095" s="259" t="s">
        <v>210</v>
      </c>
      <c r="G6095" s="259" t="s">
        <v>50</v>
      </c>
      <c r="H6095" s="306">
        <v>0</v>
      </c>
      <c r="I6095" s="306">
        <v>0</v>
      </c>
      <c r="J6095" s="306">
        <v>0</v>
      </c>
      <c r="K6095" s="306">
        <v>0</v>
      </c>
      <c r="L6095" s="306">
        <v>0</v>
      </c>
      <c r="M6095" s="306">
        <v>0</v>
      </c>
      <c r="N6095" s="306">
        <v>0</v>
      </c>
      <c r="AE6095" s="322"/>
    </row>
    <row r="6096" spans="1:31">
      <c r="A6096" s="259" t="s">
        <v>44</v>
      </c>
      <c r="B6096" s="259" t="s">
        <v>24</v>
      </c>
      <c r="C6096" s="259" t="s">
        <v>65</v>
      </c>
      <c r="D6096" s="259" t="s">
        <v>209</v>
      </c>
      <c r="E6096" s="259" t="s">
        <v>81</v>
      </c>
      <c r="F6096" s="259" t="s">
        <v>210</v>
      </c>
      <c r="G6096" s="259" t="s">
        <v>50</v>
      </c>
      <c r="H6096" s="306">
        <v>0</v>
      </c>
      <c r="I6096" s="306">
        <v>0</v>
      </c>
      <c r="J6096" s="306">
        <v>0</v>
      </c>
      <c r="K6096" s="306">
        <v>0</v>
      </c>
      <c r="L6096" s="306">
        <v>0</v>
      </c>
      <c r="M6096" s="306">
        <v>0</v>
      </c>
      <c r="N6096" s="306">
        <v>0</v>
      </c>
      <c r="AE6096" s="322"/>
    </row>
    <row r="6097" spans="1:31">
      <c r="A6097" s="259" t="s">
        <v>44</v>
      </c>
      <c r="B6097" s="259" t="s">
        <v>25</v>
      </c>
      <c r="C6097" s="259" t="s">
        <v>48</v>
      </c>
      <c r="D6097" s="259" t="s">
        <v>48</v>
      </c>
      <c r="E6097" s="259" t="s">
        <v>48</v>
      </c>
      <c r="F6097" s="259" t="s">
        <v>210</v>
      </c>
      <c r="G6097" s="259" t="s">
        <v>50</v>
      </c>
      <c r="H6097" s="306">
        <v>0</v>
      </c>
      <c r="I6097" s="306">
        <v>0</v>
      </c>
      <c r="J6097" s="306">
        <v>0</v>
      </c>
      <c r="K6097" s="306">
        <v>0</v>
      </c>
      <c r="L6097" s="306">
        <v>0</v>
      </c>
      <c r="M6097" s="306">
        <v>0</v>
      </c>
      <c r="N6097" s="306">
        <v>0</v>
      </c>
      <c r="AE6097" s="322"/>
    </row>
    <row r="6098" spans="1:31">
      <c r="A6098" s="259" t="s">
        <v>44</v>
      </c>
      <c r="B6098" s="259" t="s">
        <v>25</v>
      </c>
      <c r="C6098" s="259" t="s">
        <v>53</v>
      </c>
      <c r="D6098" s="259" t="s">
        <v>53</v>
      </c>
      <c r="E6098" s="259" t="s">
        <v>53</v>
      </c>
      <c r="F6098" s="259" t="s">
        <v>210</v>
      </c>
      <c r="G6098" s="259" t="s">
        <v>50</v>
      </c>
      <c r="H6098" s="306">
        <v>0</v>
      </c>
      <c r="I6098" s="306">
        <v>0</v>
      </c>
      <c r="J6098" s="306">
        <v>0</v>
      </c>
      <c r="K6098" s="306">
        <v>0</v>
      </c>
      <c r="L6098" s="306">
        <v>0</v>
      </c>
      <c r="M6098" s="306">
        <v>0</v>
      </c>
      <c r="N6098" s="306">
        <v>0</v>
      </c>
      <c r="AE6098" s="322"/>
    </row>
    <row r="6099" spans="1:31">
      <c r="A6099" s="259" t="s">
        <v>44</v>
      </c>
      <c r="B6099" s="259" t="s">
        <v>25</v>
      </c>
      <c r="C6099" s="259" t="s">
        <v>54</v>
      </c>
      <c r="D6099" s="259" t="s">
        <v>54</v>
      </c>
      <c r="E6099" s="259" t="s">
        <v>54</v>
      </c>
      <c r="F6099" s="259" t="s">
        <v>210</v>
      </c>
      <c r="G6099" s="259" t="s">
        <v>50</v>
      </c>
      <c r="H6099" s="306">
        <v>44935.716679999998</v>
      </c>
      <c r="I6099" s="306">
        <v>39333.504260000002</v>
      </c>
      <c r="J6099" s="306">
        <v>40881.583879999998</v>
      </c>
      <c r="K6099" s="306">
        <v>41198.165260000002</v>
      </c>
      <c r="L6099" s="306">
        <v>49758.156600000002</v>
      </c>
      <c r="M6099" s="306">
        <v>51486.967689999998</v>
      </c>
      <c r="N6099" s="306">
        <v>39952.038860000001</v>
      </c>
      <c r="AE6099" s="322"/>
    </row>
    <row r="6100" spans="1:31">
      <c r="A6100" s="259" t="s">
        <v>44</v>
      </c>
      <c r="B6100" s="259" t="s">
        <v>25</v>
      </c>
      <c r="C6100" s="259" t="s">
        <v>55</v>
      </c>
      <c r="D6100" s="259" t="s">
        <v>55</v>
      </c>
      <c r="E6100" s="259" t="s">
        <v>55</v>
      </c>
      <c r="F6100" s="259" t="s">
        <v>210</v>
      </c>
      <c r="G6100" s="259" t="s">
        <v>50</v>
      </c>
      <c r="H6100" s="306">
        <v>2061.8465369999999</v>
      </c>
      <c r="I6100" s="306">
        <v>388.27367509999999</v>
      </c>
      <c r="J6100" s="306">
        <v>433.7004556</v>
      </c>
      <c r="K6100" s="306">
        <v>409.91784860000001</v>
      </c>
      <c r="L6100" s="306">
        <v>632.589156</v>
      </c>
      <c r="M6100" s="306">
        <v>677.2981638</v>
      </c>
      <c r="N6100" s="306">
        <v>846.48900709999998</v>
      </c>
      <c r="AE6100" s="322"/>
    </row>
    <row r="6101" spans="1:31">
      <c r="A6101" s="259" t="s">
        <v>44</v>
      </c>
      <c r="B6101" s="259" t="s">
        <v>25</v>
      </c>
      <c r="C6101" s="259" t="s">
        <v>56</v>
      </c>
      <c r="D6101" s="259" t="s">
        <v>56</v>
      </c>
      <c r="E6101" s="259" t="s">
        <v>56</v>
      </c>
      <c r="F6101" s="259" t="s">
        <v>210</v>
      </c>
      <c r="G6101" s="259" t="s">
        <v>50</v>
      </c>
      <c r="H6101" s="306">
        <v>8547.3321510000005</v>
      </c>
      <c r="I6101" s="306">
        <v>2441.8784409999998</v>
      </c>
      <c r="J6101" s="306">
        <v>3565.1050359999999</v>
      </c>
      <c r="K6101" s="306">
        <v>5232.8641230000003</v>
      </c>
      <c r="L6101" s="306">
        <v>4908.7434499999999</v>
      </c>
      <c r="M6101" s="306">
        <v>6282.9820609999997</v>
      </c>
      <c r="N6101" s="306">
        <v>8602.4625049999995</v>
      </c>
      <c r="AE6101" s="322"/>
    </row>
    <row r="6102" spans="1:31">
      <c r="A6102" s="259" t="s">
        <v>44</v>
      </c>
      <c r="B6102" s="259" t="s">
        <v>25</v>
      </c>
      <c r="C6102" s="259" t="s">
        <v>57</v>
      </c>
      <c r="D6102" s="259" t="s">
        <v>57</v>
      </c>
      <c r="E6102" s="259" t="s">
        <v>57</v>
      </c>
      <c r="F6102" s="259" t="s">
        <v>210</v>
      </c>
      <c r="G6102" s="259" t="s">
        <v>50</v>
      </c>
      <c r="H6102" s="306">
        <v>882.06</v>
      </c>
      <c r="I6102" s="306">
        <v>1314</v>
      </c>
      <c r="J6102" s="306">
        <v>1314</v>
      </c>
      <c r="K6102" s="306">
        <v>1314</v>
      </c>
      <c r="L6102" s="306">
        <v>1314</v>
      </c>
      <c r="M6102" s="306">
        <v>1314</v>
      </c>
      <c r="N6102" s="306">
        <v>1309.2</v>
      </c>
      <c r="AE6102" s="322"/>
    </row>
    <row r="6103" spans="1:31">
      <c r="A6103" s="259" t="s">
        <v>44</v>
      </c>
      <c r="B6103" s="259" t="s">
        <v>25</v>
      </c>
      <c r="C6103" s="259" t="s">
        <v>58</v>
      </c>
      <c r="D6103" s="259" t="s">
        <v>58</v>
      </c>
      <c r="E6103" s="259" t="s">
        <v>58</v>
      </c>
      <c r="F6103" s="259" t="s">
        <v>210</v>
      </c>
      <c r="G6103" s="259" t="s">
        <v>50</v>
      </c>
      <c r="H6103" s="306">
        <v>24930.792809999999</v>
      </c>
      <c r="I6103" s="306">
        <v>25754.176950000001</v>
      </c>
      <c r="J6103" s="306">
        <v>25692.72869</v>
      </c>
      <c r="K6103" s="306">
        <v>26391.282859999999</v>
      </c>
      <c r="L6103" s="306">
        <v>25831.343850000001</v>
      </c>
      <c r="M6103" s="306">
        <v>25790.828580000001</v>
      </c>
      <c r="N6103" s="306">
        <v>25974.230970000001</v>
      </c>
      <c r="AE6103" s="322"/>
    </row>
    <row r="6104" spans="1:31">
      <c r="A6104" s="259" t="s">
        <v>44</v>
      </c>
      <c r="B6104" s="259" t="s">
        <v>25</v>
      </c>
      <c r="C6104" s="259" t="s">
        <v>59</v>
      </c>
      <c r="D6104" s="259" t="s">
        <v>59</v>
      </c>
      <c r="E6104" s="259" t="s">
        <v>59</v>
      </c>
      <c r="F6104" s="259" t="s">
        <v>210</v>
      </c>
      <c r="G6104" s="259" t="s">
        <v>50</v>
      </c>
      <c r="H6104" s="306">
        <v>27166.68303</v>
      </c>
      <c r="I6104" s="306">
        <v>26962.182970000002</v>
      </c>
      <c r="J6104" s="306">
        <v>27129.894380000002</v>
      </c>
      <c r="K6104" s="306">
        <v>26901.17654</v>
      </c>
      <c r="L6104" s="306">
        <v>26679.09893</v>
      </c>
      <c r="M6104" s="306">
        <v>26746.069650000001</v>
      </c>
      <c r="N6104" s="306">
        <v>27019.240709999998</v>
      </c>
      <c r="AE6104" s="322"/>
    </row>
    <row r="6105" spans="1:31">
      <c r="A6105" s="259" t="s">
        <v>44</v>
      </c>
      <c r="B6105" s="259" t="s">
        <v>25</v>
      </c>
      <c r="C6105" s="259" t="s">
        <v>60</v>
      </c>
      <c r="D6105" s="259" t="s">
        <v>60</v>
      </c>
      <c r="E6105" s="259" t="s">
        <v>60</v>
      </c>
      <c r="F6105" s="259" t="s">
        <v>210</v>
      </c>
      <c r="G6105" s="259" t="s">
        <v>50</v>
      </c>
      <c r="H6105" s="306">
        <v>14036.09879</v>
      </c>
      <c r="I6105" s="306">
        <v>15330.468010000001</v>
      </c>
      <c r="J6105" s="306">
        <v>14654.750529999999</v>
      </c>
      <c r="K6105" s="306">
        <v>16341.529350000001</v>
      </c>
      <c r="L6105" s="306">
        <v>15972.578649999999</v>
      </c>
      <c r="M6105" s="306">
        <v>15340.091200000001</v>
      </c>
      <c r="N6105" s="306">
        <v>14405.547979999999</v>
      </c>
      <c r="AE6105" s="322"/>
    </row>
    <row r="6106" spans="1:31">
      <c r="A6106" s="259" t="s">
        <v>44</v>
      </c>
      <c r="B6106" s="259" t="s">
        <v>25</v>
      </c>
      <c r="C6106" s="259" t="s">
        <v>61</v>
      </c>
      <c r="D6106" s="259" t="s">
        <v>61</v>
      </c>
      <c r="E6106" s="259" t="s">
        <v>61</v>
      </c>
      <c r="F6106" s="259" t="s">
        <v>210</v>
      </c>
      <c r="G6106" s="259" t="s">
        <v>50</v>
      </c>
      <c r="H6106" s="306">
        <v>10447.07467</v>
      </c>
      <c r="I6106" s="306">
        <v>11964.07062</v>
      </c>
      <c r="J6106" s="306">
        <v>11974.549510000001</v>
      </c>
      <c r="K6106" s="306">
        <v>12659.29171</v>
      </c>
      <c r="L6106" s="306">
        <v>12399.438169999999</v>
      </c>
      <c r="M6106" s="306">
        <v>12431.82468</v>
      </c>
      <c r="N6106" s="306">
        <v>12184.745360000001</v>
      </c>
      <c r="AE6106" s="322"/>
    </row>
    <row r="6107" spans="1:31">
      <c r="A6107" s="259" t="s">
        <v>44</v>
      </c>
      <c r="B6107" s="259" t="s">
        <v>25</v>
      </c>
      <c r="C6107" s="259" t="s">
        <v>62</v>
      </c>
      <c r="D6107" s="259" t="s">
        <v>62</v>
      </c>
      <c r="E6107" s="259" t="s">
        <v>62</v>
      </c>
      <c r="F6107" s="259" t="s">
        <v>210</v>
      </c>
      <c r="G6107" s="259" t="s">
        <v>50</v>
      </c>
      <c r="H6107" s="306">
        <v>575.54790100000002</v>
      </c>
      <c r="I6107" s="306">
        <v>7603.566296</v>
      </c>
      <c r="J6107" s="306">
        <v>7430.4196270000002</v>
      </c>
      <c r="K6107" s="306">
        <v>7244.2407670000002</v>
      </c>
      <c r="L6107" s="306">
        <v>7678.8021900000003</v>
      </c>
      <c r="M6107" s="306">
        <v>7552.0431550000003</v>
      </c>
      <c r="N6107" s="306">
        <v>7460.4196949999996</v>
      </c>
      <c r="AE6107" s="322"/>
    </row>
    <row r="6108" spans="1:31">
      <c r="A6108" s="259" t="s">
        <v>44</v>
      </c>
      <c r="B6108" s="259" t="s">
        <v>25</v>
      </c>
      <c r="C6108" s="259" t="s">
        <v>63</v>
      </c>
      <c r="D6108" s="259" t="s">
        <v>63</v>
      </c>
      <c r="E6108" s="259" t="s">
        <v>63</v>
      </c>
      <c r="F6108" s="259" t="s">
        <v>210</v>
      </c>
      <c r="G6108" s="259" t="s">
        <v>50</v>
      </c>
      <c r="H6108" s="306">
        <v>310.58766159999999</v>
      </c>
      <c r="I6108" s="306">
        <v>1484.7846850000001</v>
      </c>
      <c r="J6108" s="306">
        <v>1435.593083</v>
      </c>
      <c r="K6108" s="306">
        <v>879.91336179999996</v>
      </c>
      <c r="L6108" s="306">
        <v>952.43700690000003</v>
      </c>
      <c r="M6108" s="306">
        <v>1023.502965</v>
      </c>
      <c r="N6108" s="306">
        <v>1004.759533</v>
      </c>
      <c r="AE6108" s="322"/>
    </row>
    <row r="6109" spans="1:31">
      <c r="A6109" s="259" t="s">
        <v>44</v>
      </c>
      <c r="B6109" s="259" t="s">
        <v>25</v>
      </c>
      <c r="C6109" s="259" t="s">
        <v>64</v>
      </c>
      <c r="D6109" s="259" t="s">
        <v>64</v>
      </c>
      <c r="E6109" s="259" t="s">
        <v>64</v>
      </c>
      <c r="F6109" s="259" t="s">
        <v>210</v>
      </c>
      <c r="G6109" s="259" t="s">
        <v>50</v>
      </c>
      <c r="H6109" s="306">
        <v>2250.490256</v>
      </c>
      <c r="I6109" s="306">
        <v>2244.5778650000002</v>
      </c>
      <c r="J6109" s="306">
        <v>2234.7139950000001</v>
      </c>
      <c r="K6109" s="306">
        <v>2225.8575300000002</v>
      </c>
      <c r="L6109" s="306">
        <v>2224.398025</v>
      </c>
      <c r="M6109" s="306">
        <v>2193.4565040000002</v>
      </c>
      <c r="N6109" s="306">
        <v>2199.9136520000002</v>
      </c>
      <c r="AE6109" s="322"/>
    </row>
    <row r="6110" spans="1:31">
      <c r="A6110" s="259" t="s">
        <v>44</v>
      </c>
      <c r="B6110" s="259" t="s">
        <v>25</v>
      </c>
      <c r="C6110" s="259" t="s">
        <v>54</v>
      </c>
      <c r="D6110" s="259" t="s">
        <v>72</v>
      </c>
      <c r="E6110" s="259" t="s">
        <v>72</v>
      </c>
      <c r="F6110" s="259" t="s">
        <v>210</v>
      </c>
      <c r="G6110" s="259" t="s">
        <v>50</v>
      </c>
      <c r="H6110" s="306">
        <v>0</v>
      </c>
      <c r="I6110" s="306">
        <v>0</v>
      </c>
      <c r="J6110" s="306">
        <v>0</v>
      </c>
      <c r="K6110" s="306">
        <v>0</v>
      </c>
      <c r="L6110" s="306">
        <v>0</v>
      </c>
      <c r="M6110" s="306">
        <v>1833.004852</v>
      </c>
      <c r="N6110" s="306">
        <v>5420.0476790000002</v>
      </c>
      <c r="AE6110" s="322"/>
    </row>
    <row r="6111" spans="1:31">
      <c r="A6111" s="259" t="s">
        <v>44</v>
      </c>
      <c r="B6111" s="259" t="s">
        <v>25</v>
      </c>
      <c r="C6111" s="259" t="s">
        <v>55</v>
      </c>
      <c r="D6111" s="259" t="s">
        <v>73</v>
      </c>
      <c r="E6111" s="259" t="s">
        <v>73</v>
      </c>
      <c r="F6111" s="259" t="s">
        <v>210</v>
      </c>
      <c r="G6111" s="259" t="s">
        <v>50</v>
      </c>
      <c r="H6111" s="306">
        <v>0</v>
      </c>
      <c r="I6111" s="306">
        <v>0</v>
      </c>
      <c r="J6111" s="306">
        <v>0</v>
      </c>
      <c r="K6111" s="306">
        <v>0</v>
      </c>
      <c r="L6111" s="306">
        <v>0</v>
      </c>
      <c r="M6111" s="306">
        <v>0</v>
      </c>
      <c r="N6111" s="306">
        <v>0</v>
      </c>
      <c r="AE6111" s="322"/>
    </row>
    <row r="6112" spans="1:31">
      <c r="A6112" s="259" t="s">
        <v>44</v>
      </c>
      <c r="B6112" s="259" t="s">
        <v>25</v>
      </c>
      <c r="C6112" s="259" t="s">
        <v>57</v>
      </c>
      <c r="D6112" s="259" t="s">
        <v>74</v>
      </c>
      <c r="E6112" s="259" t="s">
        <v>74</v>
      </c>
      <c r="F6112" s="259" t="s">
        <v>210</v>
      </c>
      <c r="G6112" s="259" t="s">
        <v>50</v>
      </c>
      <c r="H6112" s="306">
        <v>0</v>
      </c>
      <c r="I6112" s="306">
        <v>0</v>
      </c>
      <c r="J6112" s="306">
        <v>0</v>
      </c>
      <c r="K6112" s="306">
        <v>0</v>
      </c>
      <c r="L6112" s="306">
        <v>0</v>
      </c>
      <c r="M6112" s="306">
        <v>0</v>
      </c>
      <c r="N6112" s="306">
        <v>0</v>
      </c>
      <c r="AE6112" s="322"/>
    </row>
    <row r="6113" spans="1:31">
      <c r="A6113" s="259" t="s">
        <v>44</v>
      </c>
      <c r="B6113" s="259" t="s">
        <v>25</v>
      </c>
      <c r="C6113" s="259" t="s">
        <v>64</v>
      </c>
      <c r="D6113" s="259" t="s">
        <v>75</v>
      </c>
      <c r="E6113" s="259" t="s">
        <v>75</v>
      </c>
      <c r="F6113" s="259" t="s">
        <v>210</v>
      </c>
      <c r="G6113" s="259" t="s">
        <v>50</v>
      </c>
      <c r="H6113" s="306">
        <v>0</v>
      </c>
      <c r="I6113" s="306">
        <v>0</v>
      </c>
      <c r="J6113" s="306">
        <v>0</v>
      </c>
      <c r="K6113" s="306">
        <v>0</v>
      </c>
      <c r="L6113" s="306">
        <v>0</v>
      </c>
      <c r="M6113" s="306">
        <v>0</v>
      </c>
      <c r="N6113" s="306">
        <v>0</v>
      </c>
      <c r="AE6113" s="322"/>
    </row>
    <row r="6114" spans="1:31">
      <c r="A6114" s="259" t="s">
        <v>44</v>
      </c>
      <c r="B6114" s="259" t="s">
        <v>25</v>
      </c>
      <c r="C6114" s="259" t="s">
        <v>60</v>
      </c>
      <c r="D6114" s="259" t="s">
        <v>76</v>
      </c>
      <c r="E6114" s="259" t="s">
        <v>76</v>
      </c>
      <c r="F6114" s="259" t="s">
        <v>210</v>
      </c>
      <c r="G6114" s="259" t="s">
        <v>50</v>
      </c>
      <c r="H6114" s="306">
        <v>0</v>
      </c>
      <c r="I6114" s="306">
        <v>0</v>
      </c>
      <c r="J6114" s="306">
        <v>0</v>
      </c>
      <c r="K6114" s="306">
        <v>0</v>
      </c>
      <c r="L6114" s="306">
        <v>0</v>
      </c>
      <c r="M6114" s="306">
        <v>0</v>
      </c>
      <c r="N6114" s="306">
        <v>0</v>
      </c>
      <c r="AE6114" s="322"/>
    </row>
    <row r="6115" spans="1:31">
      <c r="A6115" s="259" t="s">
        <v>44</v>
      </c>
      <c r="B6115" s="259" t="s">
        <v>25</v>
      </c>
      <c r="C6115" s="259" t="s">
        <v>61</v>
      </c>
      <c r="D6115" s="259" t="s">
        <v>77</v>
      </c>
      <c r="E6115" s="259" t="s">
        <v>77</v>
      </c>
      <c r="F6115" s="259" t="s">
        <v>210</v>
      </c>
      <c r="G6115" s="259" t="s">
        <v>50</v>
      </c>
      <c r="H6115" s="306">
        <v>0</v>
      </c>
      <c r="I6115" s="306">
        <v>0</v>
      </c>
      <c r="J6115" s="306">
        <v>317.1858762</v>
      </c>
      <c r="K6115" s="306">
        <v>317.18587639999998</v>
      </c>
      <c r="L6115" s="306">
        <v>317.18587719999999</v>
      </c>
      <c r="M6115" s="306">
        <v>317.18587739999998</v>
      </c>
      <c r="N6115" s="306">
        <v>28198.057659999999</v>
      </c>
      <c r="AE6115" s="322"/>
    </row>
    <row r="6116" spans="1:31">
      <c r="A6116" s="259" t="s">
        <v>44</v>
      </c>
      <c r="B6116" s="259" t="s">
        <v>25</v>
      </c>
      <c r="C6116" s="259" t="s">
        <v>62</v>
      </c>
      <c r="D6116" s="259" t="s">
        <v>78</v>
      </c>
      <c r="E6116" s="259" t="s">
        <v>78</v>
      </c>
      <c r="F6116" s="259" t="s">
        <v>210</v>
      </c>
      <c r="G6116" s="259" t="s">
        <v>50</v>
      </c>
      <c r="H6116" s="306">
        <v>0</v>
      </c>
      <c r="I6116" s="306">
        <v>0</v>
      </c>
      <c r="J6116" s="306">
        <v>0</v>
      </c>
      <c r="K6116" s="306">
        <v>0</v>
      </c>
      <c r="L6116" s="306">
        <v>0</v>
      </c>
      <c r="M6116" s="306">
        <v>0</v>
      </c>
      <c r="N6116" s="306">
        <v>0</v>
      </c>
      <c r="AE6116" s="322"/>
    </row>
    <row r="6117" spans="1:31">
      <c r="A6117" s="259" t="s">
        <v>44</v>
      </c>
      <c r="B6117" s="259" t="s">
        <v>25</v>
      </c>
      <c r="C6117" s="259" t="s">
        <v>63</v>
      </c>
      <c r="D6117" s="259" t="s">
        <v>79</v>
      </c>
      <c r="E6117" s="259" t="s">
        <v>79</v>
      </c>
      <c r="F6117" s="259" t="s">
        <v>210</v>
      </c>
      <c r="G6117" s="259" t="s">
        <v>50</v>
      </c>
      <c r="H6117" s="306">
        <v>0</v>
      </c>
      <c r="I6117" s="306">
        <v>4109.4915460000002</v>
      </c>
      <c r="J6117" s="306">
        <v>4194.7711440000003</v>
      </c>
      <c r="K6117" s="306">
        <v>2429.9272820000001</v>
      </c>
      <c r="L6117" s="306">
        <v>2803.6891649999998</v>
      </c>
      <c r="M6117" s="306">
        <v>2600.9641710000001</v>
      </c>
      <c r="N6117" s="306">
        <v>4256.4748630000004</v>
      </c>
      <c r="AE6117" s="322"/>
    </row>
    <row r="6118" spans="1:31">
      <c r="A6118" s="259" t="s">
        <v>44</v>
      </c>
      <c r="B6118" s="259" t="s">
        <v>25</v>
      </c>
      <c r="C6118" s="259" t="s">
        <v>60</v>
      </c>
      <c r="D6118" s="259" t="s">
        <v>76</v>
      </c>
      <c r="E6118" s="259" t="s">
        <v>207</v>
      </c>
      <c r="F6118" s="259" t="s">
        <v>210</v>
      </c>
      <c r="G6118" s="259" t="s">
        <v>50</v>
      </c>
      <c r="H6118" s="306">
        <v>0</v>
      </c>
      <c r="I6118" s="306">
        <v>0</v>
      </c>
      <c r="J6118" s="306">
        <v>0</v>
      </c>
      <c r="K6118" s="306">
        <v>0</v>
      </c>
      <c r="L6118" s="306">
        <v>0</v>
      </c>
      <c r="M6118" s="306">
        <v>0</v>
      </c>
      <c r="N6118" s="306">
        <v>0</v>
      </c>
      <c r="AE6118" s="322"/>
    </row>
    <row r="6119" spans="1:31">
      <c r="A6119" s="259" t="s">
        <v>44</v>
      </c>
      <c r="B6119" s="259" t="s">
        <v>25</v>
      </c>
      <c r="C6119" s="259" t="s">
        <v>63</v>
      </c>
      <c r="D6119" s="259" t="s">
        <v>79</v>
      </c>
      <c r="E6119" s="259" t="s">
        <v>208</v>
      </c>
      <c r="F6119" s="259" t="s">
        <v>210</v>
      </c>
      <c r="G6119" s="259" t="s">
        <v>50</v>
      </c>
      <c r="H6119" s="306">
        <v>0</v>
      </c>
      <c r="I6119" s="306">
        <v>0</v>
      </c>
      <c r="J6119" s="306">
        <v>0</v>
      </c>
      <c r="K6119" s="306">
        <v>0</v>
      </c>
      <c r="L6119" s="306">
        <v>0</v>
      </c>
      <c r="M6119" s="306">
        <v>0</v>
      </c>
      <c r="N6119" s="306">
        <v>0</v>
      </c>
      <c r="AE6119" s="322"/>
    </row>
    <row r="6120" spans="1:31">
      <c r="A6120" s="259" t="s">
        <v>44</v>
      </c>
      <c r="B6120" s="259" t="s">
        <v>25</v>
      </c>
      <c r="C6120" s="259" t="s">
        <v>65</v>
      </c>
      <c r="D6120" s="259" t="s">
        <v>209</v>
      </c>
      <c r="E6120" s="259" t="s">
        <v>80</v>
      </c>
      <c r="F6120" s="259" t="s">
        <v>210</v>
      </c>
      <c r="G6120" s="259" t="s">
        <v>50</v>
      </c>
      <c r="H6120" s="306">
        <v>0</v>
      </c>
      <c r="I6120" s="306">
        <v>0</v>
      </c>
      <c r="J6120" s="306">
        <v>0</v>
      </c>
      <c r="K6120" s="306">
        <v>0</v>
      </c>
      <c r="L6120" s="306">
        <v>0</v>
      </c>
      <c r="M6120" s="306">
        <v>0</v>
      </c>
      <c r="N6120" s="306">
        <v>0</v>
      </c>
      <c r="AE6120" s="322"/>
    </row>
    <row r="6121" spans="1:31">
      <c r="A6121" s="259" t="s">
        <v>44</v>
      </c>
      <c r="B6121" s="259" t="s">
        <v>25</v>
      </c>
      <c r="C6121" s="259" t="s">
        <v>65</v>
      </c>
      <c r="D6121" s="259" t="s">
        <v>209</v>
      </c>
      <c r="E6121" s="259" t="s">
        <v>81</v>
      </c>
      <c r="F6121" s="259" t="s">
        <v>210</v>
      </c>
      <c r="G6121" s="259" t="s">
        <v>50</v>
      </c>
      <c r="H6121" s="306">
        <v>0</v>
      </c>
      <c r="I6121" s="306">
        <v>0</v>
      </c>
      <c r="J6121" s="306">
        <v>0</v>
      </c>
      <c r="K6121" s="306">
        <v>0</v>
      </c>
      <c r="L6121" s="306">
        <v>0</v>
      </c>
      <c r="M6121" s="306">
        <v>0</v>
      </c>
      <c r="N6121" s="306">
        <v>0</v>
      </c>
      <c r="AE6121" s="322"/>
    </row>
    <row r="6122" spans="1:31">
      <c r="A6122" s="259" t="s">
        <v>44</v>
      </c>
      <c r="B6122" s="259" t="s">
        <v>26</v>
      </c>
      <c r="C6122" s="259" t="s">
        <v>48</v>
      </c>
      <c r="D6122" s="259" t="s">
        <v>48</v>
      </c>
      <c r="E6122" s="259" t="s">
        <v>48</v>
      </c>
      <c r="F6122" s="259" t="s">
        <v>210</v>
      </c>
      <c r="G6122" s="259" t="s">
        <v>50</v>
      </c>
      <c r="H6122" s="306">
        <v>0</v>
      </c>
      <c r="I6122" s="306">
        <v>0</v>
      </c>
      <c r="J6122" s="306">
        <v>0</v>
      </c>
      <c r="K6122" s="306">
        <v>0</v>
      </c>
      <c r="L6122" s="306">
        <v>0</v>
      </c>
      <c r="M6122" s="306">
        <v>0</v>
      </c>
      <c r="N6122" s="306">
        <v>0</v>
      </c>
      <c r="AE6122" s="322"/>
    </row>
    <row r="6123" spans="1:31">
      <c r="A6123" s="259" t="s">
        <v>44</v>
      </c>
      <c r="B6123" s="259" t="s">
        <v>26</v>
      </c>
      <c r="C6123" s="259" t="s">
        <v>53</v>
      </c>
      <c r="D6123" s="259" t="s">
        <v>53</v>
      </c>
      <c r="E6123" s="259" t="s">
        <v>53</v>
      </c>
      <c r="F6123" s="259" t="s">
        <v>210</v>
      </c>
      <c r="G6123" s="259" t="s">
        <v>50</v>
      </c>
      <c r="H6123" s="306">
        <v>0</v>
      </c>
      <c r="I6123" s="306">
        <v>0</v>
      </c>
      <c r="J6123" s="306">
        <v>0</v>
      </c>
      <c r="K6123" s="306">
        <v>0</v>
      </c>
      <c r="L6123" s="306">
        <v>0</v>
      </c>
      <c r="M6123" s="306">
        <v>0</v>
      </c>
      <c r="N6123" s="306">
        <v>0</v>
      </c>
      <c r="AE6123" s="322"/>
    </row>
    <row r="6124" spans="1:31">
      <c r="A6124" s="259" t="s">
        <v>44</v>
      </c>
      <c r="B6124" s="259" t="s">
        <v>26</v>
      </c>
      <c r="C6124" s="259" t="s">
        <v>54</v>
      </c>
      <c r="D6124" s="259" t="s">
        <v>54</v>
      </c>
      <c r="E6124" s="259" t="s">
        <v>54</v>
      </c>
      <c r="F6124" s="259" t="s">
        <v>210</v>
      </c>
      <c r="G6124" s="259" t="s">
        <v>50</v>
      </c>
      <c r="H6124" s="306">
        <v>5955.0510610000001</v>
      </c>
      <c r="I6124" s="306">
        <v>6204.5410190000002</v>
      </c>
      <c r="J6124" s="306">
        <v>6292.8748189999997</v>
      </c>
      <c r="K6124" s="306">
        <v>6487.1883600000001</v>
      </c>
      <c r="L6124" s="306">
        <v>6964.5631320000002</v>
      </c>
      <c r="M6124" s="306">
        <v>6273.9816940000001</v>
      </c>
      <c r="N6124" s="306">
        <v>3618.9528169999999</v>
      </c>
      <c r="AE6124" s="322"/>
    </row>
    <row r="6125" spans="1:31">
      <c r="A6125" s="259" t="s">
        <v>44</v>
      </c>
      <c r="B6125" s="259" t="s">
        <v>26</v>
      </c>
      <c r="C6125" s="259" t="s">
        <v>55</v>
      </c>
      <c r="D6125" s="259" t="s">
        <v>55</v>
      </c>
      <c r="E6125" s="259" t="s">
        <v>55</v>
      </c>
      <c r="F6125" s="259" t="s">
        <v>210</v>
      </c>
      <c r="G6125" s="259" t="s">
        <v>50</v>
      </c>
      <c r="H6125" s="306">
        <v>29.8760336</v>
      </c>
      <c r="I6125" s="306">
        <v>0</v>
      </c>
      <c r="J6125" s="306">
        <v>0</v>
      </c>
      <c r="K6125" s="306">
        <v>0</v>
      </c>
      <c r="L6125" s="306">
        <v>0</v>
      </c>
      <c r="M6125" s="306">
        <v>0</v>
      </c>
      <c r="N6125" s="306">
        <v>0</v>
      </c>
      <c r="AE6125" s="322"/>
    </row>
    <row r="6126" spans="1:31">
      <c r="A6126" s="259" t="s">
        <v>44</v>
      </c>
      <c r="B6126" s="259" t="s">
        <v>26</v>
      </c>
      <c r="C6126" s="259" t="s">
        <v>56</v>
      </c>
      <c r="D6126" s="259" t="s">
        <v>56</v>
      </c>
      <c r="E6126" s="259" t="s">
        <v>56</v>
      </c>
      <c r="F6126" s="259" t="s">
        <v>210</v>
      </c>
      <c r="G6126" s="259" t="s">
        <v>50</v>
      </c>
      <c r="H6126" s="306">
        <v>0</v>
      </c>
      <c r="I6126" s="306">
        <v>0</v>
      </c>
      <c r="J6126" s="306">
        <v>0</v>
      </c>
      <c r="K6126" s="306">
        <v>0</v>
      </c>
      <c r="L6126" s="306">
        <v>0</v>
      </c>
      <c r="M6126" s="306">
        <v>0</v>
      </c>
      <c r="N6126" s="306">
        <v>0</v>
      </c>
      <c r="AE6126" s="322"/>
    </row>
    <row r="6127" spans="1:31">
      <c r="A6127" s="259" t="s">
        <v>44</v>
      </c>
      <c r="B6127" s="259" t="s">
        <v>26</v>
      </c>
      <c r="C6127" s="259" t="s">
        <v>57</v>
      </c>
      <c r="D6127" s="259" t="s">
        <v>57</v>
      </c>
      <c r="E6127" s="259" t="s">
        <v>57</v>
      </c>
      <c r="F6127" s="259" t="s">
        <v>210</v>
      </c>
      <c r="G6127" s="259" t="s">
        <v>50</v>
      </c>
      <c r="H6127" s="306">
        <v>0</v>
      </c>
      <c r="I6127" s="306">
        <v>0</v>
      </c>
      <c r="J6127" s="306">
        <v>0</v>
      </c>
      <c r="K6127" s="306">
        <v>0</v>
      </c>
      <c r="L6127" s="306">
        <v>0</v>
      </c>
      <c r="M6127" s="306">
        <v>0</v>
      </c>
      <c r="N6127" s="306">
        <v>0</v>
      </c>
      <c r="AE6127" s="322"/>
    </row>
    <row r="6128" spans="1:31">
      <c r="A6128" s="259" t="s">
        <v>44</v>
      </c>
      <c r="B6128" s="259" t="s">
        <v>26</v>
      </c>
      <c r="C6128" s="259" t="s">
        <v>58</v>
      </c>
      <c r="D6128" s="259" t="s">
        <v>58</v>
      </c>
      <c r="E6128" s="259" t="s">
        <v>58</v>
      </c>
      <c r="F6128" s="259" t="s">
        <v>210</v>
      </c>
      <c r="G6128" s="259" t="s">
        <v>50</v>
      </c>
      <c r="H6128" s="306">
        <v>0</v>
      </c>
      <c r="I6128" s="306">
        <v>0</v>
      </c>
      <c r="J6128" s="306">
        <v>0</v>
      </c>
      <c r="K6128" s="306">
        <v>0</v>
      </c>
      <c r="L6128" s="306">
        <v>0</v>
      </c>
      <c r="M6128" s="306">
        <v>0</v>
      </c>
      <c r="N6128" s="306">
        <v>0</v>
      </c>
      <c r="AE6128" s="322"/>
    </row>
    <row r="6129" spans="1:31">
      <c r="A6129" s="259" t="s">
        <v>44</v>
      </c>
      <c r="B6129" s="259" t="s">
        <v>26</v>
      </c>
      <c r="C6129" s="259" t="s">
        <v>59</v>
      </c>
      <c r="D6129" s="259" t="s">
        <v>59</v>
      </c>
      <c r="E6129" s="259" t="s">
        <v>59</v>
      </c>
      <c r="F6129" s="259" t="s">
        <v>210</v>
      </c>
      <c r="G6129" s="259" t="s">
        <v>50</v>
      </c>
      <c r="H6129" s="306">
        <v>8.3611883589999998</v>
      </c>
      <c r="I6129" s="306">
        <v>8.3611931780000006</v>
      </c>
      <c r="J6129" s="306">
        <v>8.3611907490000004</v>
      </c>
      <c r="K6129" s="306">
        <v>8.3611936910000004</v>
      </c>
      <c r="L6129" s="306">
        <v>8.3611936730000007</v>
      </c>
      <c r="M6129" s="306">
        <v>8.3611962819999999</v>
      </c>
      <c r="N6129" s="306">
        <v>8.3611932339999999</v>
      </c>
      <c r="AE6129" s="322"/>
    </row>
    <row r="6130" spans="1:31">
      <c r="A6130" s="259" t="s">
        <v>44</v>
      </c>
      <c r="B6130" s="259" t="s">
        <v>26</v>
      </c>
      <c r="C6130" s="259" t="s">
        <v>60</v>
      </c>
      <c r="D6130" s="259" t="s">
        <v>60</v>
      </c>
      <c r="E6130" s="259" t="s">
        <v>60</v>
      </c>
      <c r="F6130" s="259" t="s">
        <v>210</v>
      </c>
      <c r="G6130" s="259" t="s">
        <v>50</v>
      </c>
      <c r="H6130" s="306">
        <v>530.61876119999999</v>
      </c>
      <c r="I6130" s="306">
        <v>530.61876119999999</v>
      </c>
      <c r="J6130" s="306">
        <v>530.61876119999999</v>
      </c>
      <c r="K6130" s="306">
        <v>530.61876119999999</v>
      </c>
      <c r="L6130" s="306">
        <v>530.61876119999999</v>
      </c>
      <c r="M6130" s="306">
        <v>530.61876119999999</v>
      </c>
      <c r="N6130" s="306">
        <v>530.61876119999999</v>
      </c>
      <c r="AE6130" s="322"/>
    </row>
    <row r="6131" spans="1:31">
      <c r="A6131" s="259" t="s">
        <v>44</v>
      </c>
      <c r="B6131" s="259" t="s">
        <v>26</v>
      </c>
      <c r="C6131" s="259" t="s">
        <v>61</v>
      </c>
      <c r="D6131" s="259" t="s">
        <v>61</v>
      </c>
      <c r="E6131" s="259" t="s">
        <v>61</v>
      </c>
      <c r="F6131" s="259" t="s">
        <v>210</v>
      </c>
      <c r="G6131" s="259" t="s">
        <v>50</v>
      </c>
      <c r="H6131" s="306">
        <v>140.4231102</v>
      </c>
      <c r="I6131" s="306">
        <v>140.4231102</v>
      </c>
      <c r="J6131" s="306">
        <v>140.4231102</v>
      </c>
      <c r="K6131" s="306">
        <v>140.4231102</v>
      </c>
      <c r="L6131" s="306">
        <v>140.4231102</v>
      </c>
      <c r="M6131" s="306">
        <v>140.4231102</v>
      </c>
      <c r="N6131" s="306">
        <v>140.4231102</v>
      </c>
      <c r="AE6131" s="322"/>
    </row>
    <row r="6132" spans="1:31">
      <c r="A6132" s="259" t="s">
        <v>44</v>
      </c>
      <c r="B6132" s="259" t="s">
        <v>26</v>
      </c>
      <c r="C6132" s="259" t="s">
        <v>63</v>
      </c>
      <c r="D6132" s="259" t="s">
        <v>63</v>
      </c>
      <c r="E6132" s="259" t="s">
        <v>63</v>
      </c>
      <c r="F6132" s="259" t="s">
        <v>210</v>
      </c>
      <c r="G6132" s="259" t="s">
        <v>50</v>
      </c>
      <c r="H6132" s="306">
        <v>0</v>
      </c>
      <c r="I6132" s="306">
        <v>0</v>
      </c>
      <c r="J6132" s="306">
        <v>0</v>
      </c>
      <c r="K6132" s="306">
        <v>0</v>
      </c>
      <c r="L6132" s="306">
        <v>0</v>
      </c>
      <c r="M6132" s="306">
        <v>0</v>
      </c>
      <c r="N6132" s="306">
        <v>0</v>
      </c>
      <c r="AE6132" s="322"/>
    </row>
    <row r="6133" spans="1:31">
      <c r="A6133" s="259" t="s">
        <v>44</v>
      </c>
      <c r="B6133" s="259" t="s">
        <v>26</v>
      </c>
      <c r="C6133" s="259" t="s">
        <v>64</v>
      </c>
      <c r="D6133" s="259" t="s">
        <v>64</v>
      </c>
      <c r="E6133" s="259" t="s">
        <v>64</v>
      </c>
      <c r="F6133" s="259" t="s">
        <v>210</v>
      </c>
      <c r="G6133" s="259" t="s">
        <v>50</v>
      </c>
      <c r="H6133" s="306">
        <v>326.35757360000002</v>
      </c>
      <c r="I6133" s="306">
        <v>323.49998040000003</v>
      </c>
      <c r="J6133" s="306">
        <v>321.60237849999999</v>
      </c>
      <c r="K6133" s="306">
        <v>323.6439795</v>
      </c>
      <c r="L6133" s="306">
        <v>329.77198600000003</v>
      </c>
      <c r="M6133" s="306">
        <v>303.7911775</v>
      </c>
      <c r="N6133" s="306">
        <v>321.4519798</v>
      </c>
      <c r="AE6133" s="322"/>
    </row>
    <row r="6134" spans="1:31">
      <c r="A6134" s="259" t="s">
        <v>44</v>
      </c>
      <c r="B6134" s="259" t="s">
        <v>26</v>
      </c>
      <c r="C6134" s="259" t="s">
        <v>54</v>
      </c>
      <c r="D6134" s="259" t="s">
        <v>72</v>
      </c>
      <c r="E6134" s="259" t="s">
        <v>72</v>
      </c>
      <c r="F6134" s="259" t="s">
        <v>210</v>
      </c>
      <c r="G6134" s="259" t="s">
        <v>50</v>
      </c>
      <c r="H6134" s="306">
        <v>0</v>
      </c>
      <c r="I6134" s="306">
        <v>0</v>
      </c>
      <c r="J6134" s="306">
        <v>0</v>
      </c>
      <c r="K6134" s="306">
        <v>0</v>
      </c>
      <c r="L6134" s="306">
        <v>0</v>
      </c>
      <c r="M6134" s="306">
        <v>0</v>
      </c>
      <c r="N6134" s="306">
        <v>0</v>
      </c>
      <c r="AE6134" s="322"/>
    </row>
    <row r="6135" spans="1:31">
      <c r="A6135" s="259" t="s">
        <v>44</v>
      </c>
      <c r="B6135" s="259" t="s">
        <v>26</v>
      </c>
      <c r="C6135" s="259" t="s">
        <v>55</v>
      </c>
      <c r="D6135" s="259" t="s">
        <v>73</v>
      </c>
      <c r="E6135" s="259" t="s">
        <v>73</v>
      </c>
      <c r="F6135" s="259" t="s">
        <v>210</v>
      </c>
      <c r="G6135" s="259" t="s">
        <v>50</v>
      </c>
      <c r="H6135" s="306">
        <v>0</v>
      </c>
      <c r="I6135" s="306">
        <v>0</v>
      </c>
      <c r="J6135" s="306">
        <v>0</v>
      </c>
      <c r="K6135" s="306">
        <v>0</v>
      </c>
      <c r="L6135" s="306">
        <v>0</v>
      </c>
      <c r="M6135" s="306">
        <v>0</v>
      </c>
      <c r="N6135" s="306">
        <v>0</v>
      </c>
      <c r="AE6135" s="322"/>
    </row>
    <row r="6136" spans="1:31">
      <c r="A6136" s="259" t="s">
        <v>44</v>
      </c>
      <c r="B6136" s="259" t="s">
        <v>26</v>
      </c>
      <c r="C6136" s="259" t="s">
        <v>57</v>
      </c>
      <c r="D6136" s="259" t="s">
        <v>74</v>
      </c>
      <c r="E6136" s="259" t="s">
        <v>74</v>
      </c>
      <c r="F6136" s="259" t="s">
        <v>210</v>
      </c>
      <c r="G6136" s="259" t="s">
        <v>50</v>
      </c>
      <c r="H6136" s="306">
        <v>0</v>
      </c>
      <c r="I6136" s="306">
        <v>0</v>
      </c>
      <c r="J6136" s="306">
        <v>0</v>
      </c>
      <c r="K6136" s="306">
        <v>0</v>
      </c>
      <c r="L6136" s="306">
        <v>0</v>
      </c>
      <c r="M6136" s="306">
        <v>0</v>
      </c>
      <c r="N6136" s="306">
        <v>0</v>
      </c>
      <c r="AE6136" s="322"/>
    </row>
    <row r="6137" spans="1:31">
      <c r="A6137" s="259" t="s">
        <v>44</v>
      </c>
      <c r="B6137" s="259" t="s">
        <v>26</v>
      </c>
      <c r="C6137" s="259" t="s">
        <v>64</v>
      </c>
      <c r="D6137" s="259" t="s">
        <v>75</v>
      </c>
      <c r="E6137" s="259" t="s">
        <v>75</v>
      </c>
      <c r="F6137" s="259" t="s">
        <v>210</v>
      </c>
      <c r="G6137" s="259" t="s">
        <v>50</v>
      </c>
      <c r="H6137" s="306">
        <v>0</v>
      </c>
      <c r="I6137" s="306">
        <v>0</v>
      </c>
      <c r="J6137" s="306">
        <v>0</v>
      </c>
      <c r="K6137" s="306">
        <v>0</v>
      </c>
      <c r="L6137" s="306">
        <v>0</v>
      </c>
      <c r="M6137" s="306">
        <v>0</v>
      </c>
      <c r="N6137" s="306">
        <v>0</v>
      </c>
      <c r="AE6137" s="322"/>
    </row>
    <row r="6138" spans="1:31">
      <c r="A6138" s="259" t="s">
        <v>44</v>
      </c>
      <c r="B6138" s="259" t="s">
        <v>26</v>
      </c>
      <c r="C6138" s="259" t="s">
        <v>60</v>
      </c>
      <c r="D6138" s="259" t="s">
        <v>76</v>
      </c>
      <c r="E6138" s="259" t="s">
        <v>76</v>
      </c>
      <c r="F6138" s="259" t="s">
        <v>210</v>
      </c>
      <c r="G6138" s="259" t="s">
        <v>50</v>
      </c>
      <c r="H6138" s="306">
        <v>0</v>
      </c>
      <c r="I6138" s="306">
        <v>0</v>
      </c>
      <c r="J6138" s="306">
        <v>0</v>
      </c>
      <c r="K6138" s="306">
        <v>0</v>
      </c>
      <c r="L6138" s="306">
        <v>0</v>
      </c>
      <c r="M6138" s="306">
        <v>0</v>
      </c>
      <c r="N6138" s="306">
        <v>12311.226549999999</v>
      </c>
      <c r="AE6138" s="322"/>
    </row>
    <row r="6139" spans="1:31">
      <c r="A6139" s="259" t="s">
        <v>44</v>
      </c>
      <c r="B6139" s="259" t="s">
        <v>26</v>
      </c>
      <c r="C6139" s="259" t="s">
        <v>61</v>
      </c>
      <c r="D6139" s="259" t="s">
        <v>77</v>
      </c>
      <c r="E6139" s="259" t="s">
        <v>77</v>
      </c>
      <c r="F6139" s="259" t="s">
        <v>210</v>
      </c>
      <c r="G6139" s="259" t="s">
        <v>50</v>
      </c>
      <c r="H6139" s="306">
        <v>0</v>
      </c>
      <c r="I6139" s="306">
        <v>0</v>
      </c>
      <c r="J6139" s="306">
        <v>0</v>
      </c>
      <c r="K6139" s="306">
        <v>0</v>
      </c>
      <c r="L6139" s="306">
        <v>0</v>
      </c>
      <c r="M6139" s="306">
        <v>0</v>
      </c>
      <c r="N6139" s="306">
        <v>0</v>
      </c>
      <c r="AE6139" s="322"/>
    </row>
    <row r="6140" spans="1:31">
      <c r="A6140" s="259" t="s">
        <v>44</v>
      </c>
      <c r="B6140" s="259" t="s">
        <v>26</v>
      </c>
      <c r="C6140" s="259" t="s">
        <v>62</v>
      </c>
      <c r="D6140" s="259" t="s">
        <v>78</v>
      </c>
      <c r="E6140" s="259" t="s">
        <v>78</v>
      </c>
      <c r="F6140" s="259" t="s">
        <v>210</v>
      </c>
      <c r="G6140" s="259" t="s">
        <v>50</v>
      </c>
      <c r="H6140" s="306">
        <v>669.09929199999999</v>
      </c>
      <c r="I6140" s="306">
        <v>1765.455359</v>
      </c>
      <c r="J6140" s="306">
        <v>1765.455359</v>
      </c>
      <c r="K6140" s="306">
        <v>1765.455359</v>
      </c>
      <c r="L6140" s="306">
        <v>1765.455359</v>
      </c>
      <c r="M6140" s="306">
        <v>1765.455359</v>
      </c>
      <c r="N6140" s="306">
        <v>1765.455359</v>
      </c>
      <c r="AE6140" s="322"/>
    </row>
    <row r="6141" spans="1:31">
      <c r="A6141" s="259" t="s">
        <v>44</v>
      </c>
      <c r="B6141" s="259" t="s">
        <v>26</v>
      </c>
      <c r="C6141" s="259" t="s">
        <v>63</v>
      </c>
      <c r="D6141" s="259" t="s">
        <v>79</v>
      </c>
      <c r="E6141" s="259" t="s">
        <v>79</v>
      </c>
      <c r="F6141" s="259" t="s">
        <v>210</v>
      </c>
      <c r="G6141" s="259" t="s">
        <v>50</v>
      </c>
      <c r="H6141" s="306">
        <v>0</v>
      </c>
      <c r="I6141" s="306">
        <v>0</v>
      </c>
      <c r="J6141" s="306">
        <v>0</v>
      </c>
      <c r="K6141" s="306">
        <v>0</v>
      </c>
      <c r="L6141" s="306">
        <v>0</v>
      </c>
      <c r="M6141" s="306">
        <v>0</v>
      </c>
      <c r="N6141" s="306">
        <v>0</v>
      </c>
      <c r="AE6141" s="322"/>
    </row>
    <row r="6142" spans="1:31">
      <c r="A6142" s="259" t="s">
        <v>44</v>
      </c>
      <c r="B6142" s="259" t="s">
        <v>26</v>
      </c>
      <c r="C6142" s="259" t="s">
        <v>60</v>
      </c>
      <c r="D6142" s="259" t="s">
        <v>76</v>
      </c>
      <c r="E6142" s="259" t="s">
        <v>207</v>
      </c>
      <c r="F6142" s="259" t="s">
        <v>210</v>
      </c>
      <c r="G6142" s="259" t="s">
        <v>50</v>
      </c>
      <c r="H6142" s="306">
        <v>0</v>
      </c>
      <c r="I6142" s="306">
        <v>0</v>
      </c>
      <c r="J6142" s="306">
        <v>0</v>
      </c>
      <c r="K6142" s="306">
        <v>0</v>
      </c>
      <c r="L6142" s="306">
        <v>0</v>
      </c>
      <c r="M6142" s="306">
        <v>222.08210510000001</v>
      </c>
      <c r="N6142" s="306">
        <v>691.27251750000005</v>
      </c>
      <c r="AE6142" s="322"/>
    </row>
    <row r="6143" spans="1:31">
      <c r="A6143" s="259" t="s">
        <v>44</v>
      </c>
      <c r="B6143" s="259" t="s">
        <v>26</v>
      </c>
      <c r="C6143" s="259" t="s">
        <v>63</v>
      </c>
      <c r="D6143" s="259" t="s">
        <v>79</v>
      </c>
      <c r="E6143" s="259" t="s">
        <v>208</v>
      </c>
      <c r="F6143" s="259" t="s">
        <v>210</v>
      </c>
      <c r="G6143" s="259" t="s">
        <v>50</v>
      </c>
      <c r="H6143" s="306">
        <v>0</v>
      </c>
      <c r="I6143" s="306">
        <v>0</v>
      </c>
      <c r="J6143" s="306">
        <v>0</v>
      </c>
      <c r="K6143" s="306">
        <v>0</v>
      </c>
      <c r="L6143" s="306">
        <v>0</v>
      </c>
      <c r="M6143" s="306">
        <v>82.846984059999997</v>
      </c>
      <c r="N6143" s="306">
        <v>292.76847959999998</v>
      </c>
      <c r="AE6143" s="322"/>
    </row>
    <row r="6144" spans="1:31">
      <c r="A6144" s="259" t="s">
        <v>44</v>
      </c>
      <c r="B6144" s="259" t="s">
        <v>26</v>
      </c>
      <c r="C6144" s="259" t="s">
        <v>65</v>
      </c>
      <c r="D6144" s="259" t="s">
        <v>209</v>
      </c>
      <c r="E6144" s="259" t="s">
        <v>80</v>
      </c>
      <c r="F6144" s="259" t="s">
        <v>210</v>
      </c>
      <c r="G6144" s="259" t="s">
        <v>50</v>
      </c>
      <c r="H6144" s="306">
        <v>0</v>
      </c>
      <c r="I6144" s="306">
        <v>0</v>
      </c>
      <c r="J6144" s="306">
        <v>0</v>
      </c>
      <c r="K6144" s="306">
        <v>0</v>
      </c>
      <c r="L6144" s="306">
        <v>0</v>
      </c>
      <c r="M6144" s="306">
        <v>0</v>
      </c>
      <c r="N6144" s="306">
        <v>0</v>
      </c>
      <c r="AE6144" s="322"/>
    </row>
    <row r="6145" spans="1:31">
      <c r="A6145" s="259" t="s">
        <v>44</v>
      </c>
      <c r="B6145" s="259" t="s">
        <v>26</v>
      </c>
      <c r="C6145" s="259" t="s">
        <v>65</v>
      </c>
      <c r="D6145" s="259" t="s">
        <v>209</v>
      </c>
      <c r="E6145" s="259" t="s">
        <v>81</v>
      </c>
      <c r="F6145" s="259" t="s">
        <v>210</v>
      </c>
      <c r="G6145" s="259" t="s">
        <v>50</v>
      </c>
      <c r="H6145" s="306">
        <v>0</v>
      </c>
      <c r="I6145" s="306">
        <v>0</v>
      </c>
      <c r="J6145" s="306">
        <v>0</v>
      </c>
      <c r="K6145" s="306">
        <v>0</v>
      </c>
      <c r="L6145" s="306">
        <v>0</v>
      </c>
      <c r="M6145" s="306">
        <v>0</v>
      </c>
      <c r="N6145" s="306">
        <v>0</v>
      </c>
      <c r="AE6145" s="322"/>
    </row>
    <row r="6146" spans="1:31">
      <c r="A6146" s="259" t="s">
        <v>44</v>
      </c>
      <c r="B6146" s="259" t="s">
        <v>27</v>
      </c>
      <c r="C6146" s="259" t="s">
        <v>48</v>
      </c>
      <c r="D6146" s="259" t="s">
        <v>48</v>
      </c>
      <c r="E6146" s="259" t="s">
        <v>48</v>
      </c>
      <c r="F6146" s="259" t="s">
        <v>210</v>
      </c>
      <c r="G6146" s="259" t="s">
        <v>50</v>
      </c>
      <c r="H6146" s="306">
        <v>0</v>
      </c>
      <c r="I6146" s="306">
        <v>0</v>
      </c>
      <c r="J6146" s="306">
        <v>0</v>
      </c>
      <c r="K6146" s="306">
        <v>0</v>
      </c>
      <c r="L6146" s="306">
        <v>0</v>
      </c>
      <c r="M6146" s="306">
        <v>0</v>
      </c>
      <c r="N6146" s="306">
        <v>0</v>
      </c>
      <c r="AE6146" s="322"/>
    </row>
    <row r="6147" spans="1:31">
      <c r="A6147" s="259" t="s">
        <v>44</v>
      </c>
      <c r="B6147" s="259" t="s">
        <v>27</v>
      </c>
      <c r="C6147" s="259" t="s">
        <v>53</v>
      </c>
      <c r="D6147" s="259" t="s">
        <v>53</v>
      </c>
      <c r="E6147" s="259" t="s">
        <v>53</v>
      </c>
      <c r="F6147" s="259" t="s">
        <v>210</v>
      </c>
      <c r="G6147" s="259" t="s">
        <v>50</v>
      </c>
      <c r="H6147" s="306">
        <v>0</v>
      </c>
      <c r="I6147" s="306">
        <v>0</v>
      </c>
      <c r="J6147" s="306">
        <v>0</v>
      </c>
      <c r="K6147" s="306">
        <v>0</v>
      </c>
      <c r="L6147" s="306">
        <v>0</v>
      </c>
      <c r="M6147" s="306">
        <v>0</v>
      </c>
      <c r="N6147" s="306">
        <v>0</v>
      </c>
      <c r="AE6147" s="322"/>
    </row>
    <row r="6148" spans="1:31">
      <c r="A6148" s="259" t="s">
        <v>44</v>
      </c>
      <c r="B6148" s="259" t="s">
        <v>27</v>
      </c>
      <c r="C6148" s="259" t="s">
        <v>54</v>
      </c>
      <c r="D6148" s="259" t="s">
        <v>54</v>
      </c>
      <c r="E6148" s="259" t="s">
        <v>54</v>
      </c>
      <c r="F6148" s="259" t="s">
        <v>210</v>
      </c>
      <c r="G6148" s="259" t="s">
        <v>50</v>
      </c>
      <c r="H6148" s="306">
        <v>0</v>
      </c>
      <c r="I6148" s="306">
        <v>0</v>
      </c>
      <c r="J6148" s="306">
        <v>0</v>
      </c>
      <c r="K6148" s="306">
        <v>0</v>
      </c>
      <c r="L6148" s="306">
        <v>0</v>
      </c>
      <c r="M6148" s="306">
        <v>0</v>
      </c>
      <c r="N6148" s="306">
        <v>0</v>
      </c>
      <c r="AE6148" s="322"/>
    </row>
    <row r="6149" spans="1:31">
      <c r="A6149" s="259" t="s">
        <v>44</v>
      </c>
      <c r="B6149" s="259" t="s">
        <v>27</v>
      </c>
      <c r="C6149" s="259" t="s">
        <v>55</v>
      </c>
      <c r="D6149" s="259" t="s">
        <v>55</v>
      </c>
      <c r="E6149" s="259" t="s">
        <v>55</v>
      </c>
      <c r="F6149" s="259" t="s">
        <v>210</v>
      </c>
      <c r="G6149" s="259" t="s">
        <v>50</v>
      </c>
      <c r="H6149" s="306">
        <v>0</v>
      </c>
      <c r="I6149" s="306">
        <v>0</v>
      </c>
      <c r="J6149" s="306">
        <v>0</v>
      </c>
      <c r="K6149" s="306">
        <v>0</v>
      </c>
      <c r="L6149" s="306">
        <v>0</v>
      </c>
      <c r="M6149" s="306">
        <v>0</v>
      </c>
      <c r="N6149" s="306">
        <v>0</v>
      </c>
      <c r="AE6149" s="322"/>
    </row>
    <row r="6150" spans="1:31">
      <c r="A6150" s="259" t="s">
        <v>44</v>
      </c>
      <c r="B6150" s="259" t="s">
        <v>27</v>
      </c>
      <c r="C6150" s="259" t="s">
        <v>56</v>
      </c>
      <c r="D6150" s="259" t="s">
        <v>56</v>
      </c>
      <c r="E6150" s="259" t="s">
        <v>56</v>
      </c>
      <c r="F6150" s="259" t="s">
        <v>210</v>
      </c>
      <c r="G6150" s="259" t="s">
        <v>50</v>
      </c>
      <c r="H6150" s="306">
        <v>0</v>
      </c>
      <c r="I6150" s="306">
        <v>0</v>
      </c>
      <c r="J6150" s="306">
        <v>0</v>
      </c>
      <c r="K6150" s="306">
        <v>0</v>
      </c>
      <c r="L6150" s="306">
        <v>0</v>
      </c>
      <c r="M6150" s="306">
        <v>0</v>
      </c>
      <c r="N6150" s="306">
        <v>0</v>
      </c>
      <c r="AE6150" s="322"/>
    </row>
    <row r="6151" spans="1:31">
      <c r="A6151" s="259" t="s">
        <v>44</v>
      </c>
      <c r="B6151" s="259" t="s">
        <v>27</v>
      </c>
      <c r="C6151" s="259" t="s">
        <v>57</v>
      </c>
      <c r="D6151" s="259" t="s">
        <v>57</v>
      </c>
      <c r="E6151" s="259" t="s">
        <v>57</v>
      </c>
      <c r="F6151" s="259" t="s">
        <v>210</v>
      </c>
      <c r="G6151" s="259" t="s">
        <v>50</v>
      </c>
      <c r="H6151" s="306">
        <v>0</v>
      </c>
      <c r="I6151" s="306">
        <v>0</v>
      </c>
      <c r="J6151" s="306">
        <v>0</v>
      </c>
      <c r="K6151" s="306">
        <v>0</v>
      </c>
      <c r="L6151" s="306">
        <v>0</v>
      </c>
      <c r="M6151" s="306">
        <v>0</v>
      </c>
      <c r="N6151" s="306">
        <v>0</v>
      </c>
      <c r="AE6151" s="322"/>
    </row>
    <row r="6152" spans="1:31">
      <c r="A6152" s="259" t="s">
        <v>44</v>
      </c>
      <c r="B6152" s="259" t="s">
        <v>27</v>
      </c>
      <c r="C6152" s="259" t="s">
        <v>58</v>
      </c>
      <c r="D6152" s="259" t="s">
        <v>58</v>
      </c>
      <c r="E6152" s="259" t="s">
        <v>58</v>
      </c>
      <c r="F6152" s="259" t="s">
        <v>210</v>
      </c>
      <c r="G6152" s="259" t="s">
        <v>50</v>
      </c>
      <c r="H6152" s="306">
        <v>0</v>
      </c>
      <c r="I6152" s="306">
        <v>0</v>
      </c>
      <c r="J6152" s="306">
        <v>0</v>
      </c>
      <c r="K6152" s="306">
        <v>0</v>
      </c>
      <c r="L6152" s="306">
        <v>0</v>
      </c>
      <c r="M6152" s="306">
        <v>0</v>
      </c>
      <c r="N6152" s="306">
        <v>0</v>
      </c>
      <c r="AE6152" s="322"/>
    </row>
    <row r="6153" spans="1:31">
      <c r="A6153" s="259" t="s">
        <v>44</v>
      </c>
      <c r="B6153" s="259" t="s">
        <v>27</v>
      </c>
      <c r="C6153" s="259" t="s">
        <v>59</v>
      </c>
      <c r="D6153" s="259" t="s">
        <v>59</v>
      </c>
      <c r="E6153" s="259" t="s">
        <v>59</v>
      </c>
      <c r="F6153" s="259" t="s">
        <v>210</v>
      </c>
      <c r="G6153" s="259" t="s">
        <v>50</v>
      </c>
      <c r="H6153" s="306">
        <v>1267.8717730000001</v>
      </c>
      <c r="I6153" s="306">
        <v>1267.871774</v>
      </c>
      <c r="J6153" s="306">
        <v>1267.871774</v>
      </c>
      <c r="K6153" s="306">
        <v>1267.8717799999999</v>
      </c>
      <c r="L6153" s="306">
        <v>1267.87177</v>
      </c>
      <c r="M6153" s="306">
        <v>1267.871764</v>
      </c>
      <c r="N6153" s="306">
        <v>1267.8717959999999</v>
      </c>
      <c r="AE6153" s="322"/>
    </row>
    <row r="6154" spans="1:31">
      <c r="A6154" s="259" t="s">
        <v>44</v>
      </c>
      <c r="B6154" s="259" t="s">
        <v>27</v>
      </c>
      <c r="C6154" s="259" t="s">
        <v>60</v>
      </c>
      <c r="D6154" s="259" t="s">
        <v>60</v>
      </c>
      <c r="E6154" s="259" t="s">
        <v>60</v>
      </c>
      <c r="F6154" s="259" t="s">
        <v>210</v>
      </c>
      <c r="G6154" s="259" t="s">
        <v>50</v>
      </c>
      <c r="H6154" s="306">
        <v>282.81551159999998</v>
      </c>
      <c r="I6154" s="306">
        <v>463.95268249999998</v>
      </c>
      <c r="J6154" s="306">
        <v>463.95268249999998</v>
      </c>
      <c r="K6154" s="306">
        <v>463.95268249999998</v>
      </c>
      <c r="L6154" s="306">
        <v>463.68545060000002</v>
      </c>
      <c r="M6154" s="306">
        <v>463.95268249999998</v>
      </c>
      <c r="N6154" s="306">
        <v>463.95268249999998</v>
      </c>
      <c r="AE6154" s="322"/>
    </row>
    <row r="6155" spans="1:31">
      <c r="A6155" s="259" t="s">
        <v>44</v>
      </c>
      <c r="B6155" s="259" t="s">
        <v>27</v>
      </c>
      <c r="C6155" s="259" t="s">
        <v>61</v>
      </c>
      <c r="D6155" s="259" t="s">
        <v>61</v>
      </c>
      <c r="E6155" s="259" t="s">
        <v>61</v>
      </c>
      <c r="F6155" s="259" t="s">
        <v>210</v>
      </c>
      <c r="G6155" s="259" t="s">
        <v>50</v>
      </c>
      <c r="H6155" s="306">
        <v>462.30657880000001</v>
      </c>
      <c r="I6155" s="306">
        <v>462.30657880000001</v>
      </c>
      <c r="J6155" s="306">
        <v>462.30657880000001</v>
      </c>
      <c r="K6155" s="306">
        <v>462.30657880000001</v>
      </c>
      <c r="L6155" s="306">
        <v>422.54068890000002</v>
      </c>
      <c r="M6155" s="306">
        <v>462.21445990000001</v>
      </c>
      <c r="N6155" s="306">
        <v>462.30657880000001</v>
      </c>
      <c r="AE6155" s="322"/>
    </row>
    <row r="6156" spans="1:31">
      <c r="A6156" s="259" t="s">
        <v>44</v>
      </c>
      <c r="B6156" s="259" t="s">
        <v>27</v>
      </c>
      <c r="C6156" s="259" t="s">
        <v>63</v>
      </c>
      <c r="D6156" s="259" t="s">
        <v>63</v>
      </c>
      <c r="E6156" s="259" t="s">
        <v>63</v>
      </c>
      <c r="F6156" s="259" t="s">
        <v>210</v>
      </c>
      <c r="G6156" s="259" t="s">
        <v>50</v>
      </c>
      <c r="H6156" s="306">
        <v>0</v>
      </c>
      <c r="I6156" s="306">
        <v>0</v>
      </c>
      <c r="J6156" s="306">
        <v>0</v>
      </c>
      <c r="K6156" s="306">
        <v>0</v>
      </c>
      <c r="L6156" s="306">
        <v>0</v>
      </c>
      <c r="M6156" s="306">
        <v>0</v>
      </c>
      <c r="N6156" s="306">
        <v>0</v>
      </c>
      <c r="AE6156" s="322"/>
    </row>
    <row r="6157" spans="1:31">
      <c r="A6157" s="259" t="s">
        <v>44</v>
      </c>
      <c r="B6157" s="259" t="s">
        <v>27</v>
      </c>
      <c r="C6157" s="259" t="s">
        <v>64</v>
      </c>
      <c r="D6157" s="259" t="s">
        <v>64</v>
      </c>
      <c r="E6157" s="259" t="s">
        <v>64</v>
      </c>
      <c r="F6157" s="259" t="s">
        <v>210</v>
      </c>
      <c r="G6157" s="259" t="s">
        <v>50</v>
      </c>
      <c r="H6157" s="306">
        <v>178.12269430000001</v>
      </c>
      <c r="I6157" s="306">
        <v>23.53315014</v>
      </c>
      <c r="J6157" s="306">
        <v>23.53315001</v>
      </c>
      <c r="K6157" s="306">
        <v>23.533149869999999</v>
      </c>
      <c r="L6157" s="306">
        <v>23.198649589999999</v>
      </c>
      <c r="M6157" s="306">
        <v>23.50214768</v>
      </c>
      <c r="N6157" s="306">
        <v>23.533145300000001</v>
      </c>
      <c r="AE6157" s="322"/>
    </row>
    <row r="6158" spans="1:31">
      <c r="A6158" s="259" t="s">
        <v>44</v>
      </c>
      <c r="B6158" s="259" t="s">
        <v>27</v>
      </c>
      <c r="C6158" s="259" t="s">
        <v>54</v>
      </c>
      <c r="D6158" s="259" t="s">
        <v>72</v>
      </c>
      <c r="E6158" s="259" t="s">
        <v>72</v>
      </c>
      <c r="F6158" s="259" t="s">
        <v>210</v>
      </c>
      <c r="G6158" s="259" t="s">
        <v>50</v>
      </c>
      <c r="H6158" s="306">
        <v>0</v>
      </c>
      <c r="I6158" s="306">
        <v>0</v>
      </c>
      <c r="J6158" s="306">
        <v>0</v>
      </c>
      <c r="K6158" s="306">
        <v>0</v>
      </c>
      <c r="L6158" s="306">
        <v>0</v>
      </c>
      <c r="M6158" s="306">
        <v>0</v>
      </c>
      <c r="N6158" s="306">
        <v>0</v>
      </c>
      <c r="AE6158" s="322"/>
    </row>
    <row r="6159" spans="1:31">
      <c r="A6159" s="259" t="s">
        <v>44</v>
      </c>
      <c r="B6159" s="259" t="s">
        <v>27</v>
      </c>
      <c r="C6159" s="259" t="s">
        <v>55</v>
      </c>
      <c r="D6159" s="259" t="s">
        <v>73</v>
      </c>
      <c r="E6159" s="259" t="s">
        <v>73</v>
      </c>
      <c r="F6159" s="259" t="s">
        <v>210</v>
      </c>
      <c r="G6159" s="259" t="s">
        <v>50</v>
      </c>
      <c r="H6159" s="306">
        <v>0</v>
      </c>
      <c r="I6159" s="306">
        <v>0</v>
      </c>
      <c r="J6159" s="306">
        <v>0</v>
      </c>
      <c r="K6159" s="306">
        <v>0</v>
      </c>
      <c r="L6159" s="306">
        <v>0</v>
      </c>
      <c r="M6159" s="306">
        <v>0</v>
      </c>
      <c r="N6159" s="306">
        <v>0</v>
      </c>
      <c r="AE6159" s="322"/>
    </row>
    <row r="6160" spans="1:31">
      <c r="A6160" s="259" t="s">
        <v>44</v>
      </c>
      <c r="B6160" s="259" t="s">
        <v>27</v>
      </c>
      <c r="C6160" s="259" t="s">
        <v>57</v>
      </c>
      <c r="D6160" s="259" t="s">
        <v>74</v>
      </c>
      <c r="E6160" s="259" t="s">
        <v>74</v>
      </c>
      <c r="F6160" s="259" t="s">
        <v>210</v>
      </c>
      <c r="G6160" s="259" t="s">
        <v>50</v>
      </c>
      <c r="H6160" s="306">
        <v>0</v>
      </c>
      <c r="I6160" s="306">
        <v>0</v>
      </c>
      <c r="J6160" s="306">
        <v>0</v>
      </c>
      <c r="K6160" s="306">
        <v>0</v>
      </c>
      <c r="L6160" s="306">
        <v>0</v>
      </c>
      <c r="M6160" s="306">
        <v>0</v>
      </c>
      <c r="N6160" s="306">
        <v>0</v>
      </c>
      <c r="AE6160" s="322"/>
    </row>
    <row r="6161" spans="1:31">
      <c r="A6161" s="259" t="s">
        <v>44</v>
      </c>
      <c r="B6161" s="259" t="s">
        <v>27</v>
      </c>
      <c r="C6161" s="259" t="s">
        <v>64</v>
      </c>
      <c r="D6161" s="259" t="s">
        <v>75</v>
      </c>
      <c r="E6161" s="259" t="s">
        <v>75</v>
      </c>
      <c r="F6161" s="259" t="s">
        <v>210</v>
      </c>
      <c r="G6161" s="259" t="s">
        <v>50</v>
      </c>
      <c r="H6161" s="306">
        <v>0</v>
      </c>
      <c r="I6161" s="306">
        <v>0</v>
      </c>
      <c r="J6161" s="306">
        <v>0</v>
      </c>
      <c r="K6161" s="306">
        <v>0</v>
      </c>
      <c r="L6161" s="306">
        <v>0</v>
      </c>
      <c r="M6161" s="306">
        <v>0</v>
      </c>
      <c r="N6161" s="306">
        <v>0</v>
      </c>
      <c r="AE6161" s="322"/>
    </row>
    <row r="6162" spans="1:31">
      <c r="A6162" s="259" t="s">
        <v>44</v>
      </c>
      <c r="B6162" s="259" t="s">
        <v>27</v>
      </c>
      <c r="C6162" s="259" t="s">
        <v>60</v>
      </c>
      <c r="D6162" s="259" t="s">
        <v>76</v>
      </c>
      <c r="E6162" s="259" t="s">
        <v>76</v>
      </c>
      <c r="F6162" s="259" t="s">
        <v>210</v>
      </c>
      <c r="G6162" s="259" t="s">
        <v>50</v>
      </c>
      <c r="H6162" s="306">
        <v>0</v>
      </c>
      <c r="I6162" s="306">
        <v>0</v>
      </c>
      <c r="J6162" s="306">
        <v>0</v>
      </c>
      <c r="K6162" s="306">
        <v>0</v>
      </c>
      <c r="L6162" s="306">
        <v>0</v>
      </c>
      <c r="M6162" s="306">
        <v>0</v>
      </c>
      <c r="N6162" s="306">
        <v>0</v>
      </c>
      <c r="AE6162" s="322"/>
    </row>
    <row r="6163" spans="1:31">
      <c r="A6163" s="259" t="s">
        <v>44</v>
      </c>
      <c r="B6163" s="259" t="s">
        <v>27</v>
      </c>
      <c r="C6163" s="259" t="s">
        <v>61</v>
      </c>
      <c r="D6163" s="259" t="s">
        <v>77</v>
      </c>
      <c r="E6163" s="259" t="s">
        <v>77</v>
      </c>
      <c r="F6163" s="259" t="s">
        <v>210</v>
      </c>
      <c r="G6163" s="259" t="s">
        <v>50</v>
      </c>
      <c r="H6163" s="306">
        <v>0</v>
      </c>
      <c r="I6163" s="306">
        <v>0</v>
      </c>
      <c r="J6163" s="306">
        <v>3153.6389600000002</v>
      </c>
      <c r="K6163" s="306">
        <v>14078.361269999999</v>
      </c>
      <c r="L6163" s="306">
        <v>24421.997439999999</v>
      </c>
      <c r="M6163" s="306">
        <v>24421.997439999999</v>
      </c>
      <c r="N6163" s="306">
        <v>24500.428550000001</v>
      </c>
      <c r="AE6163" s="322"/>
    </row>
    <row r="6164" spans="1:31">
      <c r="A6164" s="259" t="s">
        <v>44</v>
      </c>
      <c r="B6164" s="259" t="s">
        <v>27</v>
      </c>
      <c r="C6164" s="259" t="s">
        <v>62</v>
      </c>
      <c r="D6164" s="259" t="s">
        <v>78</v>
      </c>
      <c r="E6164" s="259" t="s">
        <v>78</v>
      </c>
      <c r="F6164" s="259" t="s">
        <v>210</v>
      </c>
      <c r="G6164" s="259" t="s">
        <v>50</v>
      </c>
      <c r="H6164" s="306">
        <v>0</v>
      </c>
      <c r="I6164" s="306">
        <v>0</v>
      </c>
      <c r="J6164" s="306">
        <v>0</v>
      </c>
      <c r="K6164" s="306">
        <v>0</v>
      </c>
      <c r="L6164" s="306">
        <v>0</v>
      </c>
      <c r="M6164" s="306">
        <v>0</v>
      </c>
      <c r="N6164" s="306">
        <v>0</v>
      </c>
      <c r="AE6164" s="322"/>
    </row>
    <row r="6165" spans="1:31">
      <c r="A6165" s="259" t="s">
        <v>44</v>
      </c>
      <c r="B6165" s="259" t="s">
        <v>27</v>
      </c>
      <c r="C6165" s="259" t="s">
        <v>63</v>
      </c>
      <c r="D6165" s="259" t="s">
        <v>79</v>
      </c>
      <c r="E6165" s="259" t="s">
        <v>79</v>
      </c>
      <c r="F6165" s="259" t="s">
        <v>210</v>
      </c>
      <c r="G6165" s="259" t="s">
        <v>50</v>
      </c>
      <c r="H6165" s="306">
        <v>0</v>
      </c>
      <c r="I6165" s="306">
        <v>0</v>
      </c>
      <c r="J6165" s="306">
        <v>0</v>
      </c>
      <c r="K6165" s="306">
        <v>0</v>
      </c>
      <c r="L6165" s="306">
        <v>0</v>
      </c>
      <c r="M6165" s="306">
        <v>0</v>
      </c>
      <c r="N6165" s="306">
        <v>0</v>
      </c>
      <c r="AE6165" s="322"/>
    </row>
    <row r="6166" spans="1:31">
      <c r="A6166" s="259" t="s">
        <v>44</v>
      </c>
      <c r="B6166" s="259" t="s">
        <v>27</v>
      </c>
      <c r="C6166" s="259" t="s">
        <v>60</v>
      </c>
      <c r="D6166" s="259" t="s">
        <v>76</v>
      </c>
      <c r="E6166" s="259" t="s">
        <v>207</v>
      </c>
      <c r="F6166" s="259" t="s">
        <v>210</v>
      </c>
      <c r="G6166" s="259" t="s">
        <v>50</v>
      </c>
      <c r="H6166" s="306">
        <v>0</v>
      </c>
      <c r="I6166" s="306">
        <v>0</v>
      </c>
      <c r="J6166" s="306">
        <v>0</v>
      </c>
      <c r="K6166" s="306">
        <v>0</v>
      </c>
      <c r="L6166" s="306">
        <v>0</v>
      </c>
      <c r="M6166" s="306">
        <v>2316.739493</v>
      </c>
      <c r="N6166" s="306">
        <v>3564.9065129999999</v>
      </c>
      <c r="AE6166" s="322"/>
    </row>
    <row r="6167" spans="1:31">
      <c r="A6167" s="259" t="s">
        <v>44</v>
      </c>
      <c r="B6167" s="259" t="s">
        <v>27</v>
      </c>
      <c r="C6167" s="259" t="s">
        <v>63</v>
      </c>
      <c r="D6167" s="259" t="s">
        <v>79</v>
      </c>
      <c r="E6167" s="259" t="s">
        <v>208</v>
      </c>
      <c r="F6167" s="259" t="s">
        <v>210</v>
      </c>
      <c r="G6167" s="259" t="s">
        <v>50</v>
      </c>
      <c r="H6167" s="306">
        <v>0</v>
      </c>
      <c r="I6167" s="306">
        <v>0</v>
      </c>
      <c r="J6167" s="306">
        <v>0</v>
      </c>
      <c r="K6167" s="306">
        <v>0</v>
      </c>
      <c r="L6167" s="306">
        <v>0</v>
      </c>
      <c r="M6167" s="306">
        <v>524.420162</v>
      </c>
      <c r="N6167" s="306">
        <v>907.58231820000003</v>
      </c>
      <c r="AE6167" s="322"/>
    </row>
    <row r="6168" spans="1:31">
      <c r="A6168" s="259" t="s">
        <v>44</v>
      </c>
      <c r="B6168" s="259" t="s">
        <v>27</v>
      </c>
      <c r="C6168" s="259" t="s">
        <v>65</v>
      </c>
      <c r="D6168" s="259" t="s">
        <v>209</v>
      </c>
      <c r="E6168" s="259" t="s">
        <v>80</v>
      </c>
      <c r="F6168" s="259" t="s">
        <v>210</v>
      </c>
      <c r="G6168" s="259" t="s">
        <v>50</v>
      </c>
      <c r="H6168" s="306">
        <v>0</v>
      </c>
      <c r="I6168" s="306">
        <v>0</v>
      </c>
      <c r="J6168" s="306">
        <v>0</v>
      </c>
      <c r="K6168" s="306">
        <v>0</v>
      </c>
      <c r="L6168" s="306">
        <v>0</v>
      </c>
      <c r="M6168" s="306">
        <v>0</v>
      </c>
      <c r="N6168" s="306">
        <v>0</v>
      </c>
      <c r="AE6168" s="322"/>
    </row>
    <row r="6169" spans="1:31">
      <c r="A6169" s="259" t="s">
        <v>44</v>
      </c>
      <c r="B6169" s="259" t="s">
        <v>27</v>
      </c>
      <c r="C6169" s="259" t="s">
        <v>65</v>
      </c>
      <c r="D6169" s="259" t="s">
        <v>209</v>
      </c>
      <c r="E6169" s="259" t="s">
        <v>81</v>
      </c>
      <c r="F6169" s="259" t="s">
        <v>210</v>
      </c>
      <c r="G6169" s="259" t="s">
        <v>50</v>
      </c>
      <c r="H6169" s="306">
        <v>0</v>
      </c>
      <c r="I6169" s="306">
        <v>0</v>
      </c>
      <c r="J6169" s="306">
        <v>0</v>
      </c>
      <c r="K6169" s="306">
        <v>0</v>
      </c>
      <c r="L6169" s="306">
        <v>0</v>
      </c>
      <c r="M6169" s="306">
        <v>0</v>
      </c>
      <c r="N6169" s="306">
        <v>0</v>
      </c>
      <c r="AE6169" s="322"/>
    </row>
    <row r="6170" spans="1:31">
      <c r="A6170" s="259" t="s">
        <v>44</v>
      </c>
      <c r="B6170" s="259" t="s">
        <v>25</v>
      </c>
      <c r="C6170" s="259" t="s">
        <v>67</v>
      </c>
      <c r="D6170" s="259" t="s">
        <v>94</v>
      </c>
      <c r="E6170" s="259">
        <v>122739</v>
      </c>
      <c r="F6170" s="259" t="s">
        <v>210</v>
      </c>
      <c r="G6170" s="259" t="s">
        <v>50</v>
      </c>
      <c r="H6170" s="306">
        <v>10052.63845</v>
      </c>
      <c r="I6170" s="306">
        <v>10183.90186</v>
      </c>
      <c r="J6170" s="306">
        <v>10323.50022</v>
      </c>
      <c r="K6170" s="306">
        <v>10354.94541</v>
      </c>
      <c r="L6170" s="306">
        <v>10305.73654</v>
      </c>
      <c r="M6170" s="306">
        <v>10253.530720000001</v>
      </c>
      <c r="N6170" s="306">
        <v>10139.196739999999</v>
      </c>
      <c r="AE6170" s="322"/>
    </row>
    <row r="6171" spans="1:31">
      <c r="A6171" s="259" t="s">
        <v>44</v>
      </c>
      <c r="B6171" s="259" t="s">
        <v>25</v>
      </c>
      <c r="C6171" s="259" t="s">
        <v>67</v>
      </c>
      <c r="D6171" s="259" t="s">
        <v>95</v>
      </c>
      <c r="E6171" s="259">
        <v>122738</v>
      </c>
      <c r="F6171" s="259" t="s">
        <v>210</v>
      </c>
      <c r="G6171" s="259" t="s">
        <v>50</v>
      </c>
      <c r="H6171" s="306">
        <v>0</v>
      </c>
      <c r="I6171" s="306">
        <v>10258.17461</v>
      </c>
      <c r="J6171" s="306">
        <v>10243.375</v>
      </c>
      <c r="K6171" s="306">
        <v>10402.5</v>
      </c>
      <c r="L6171" s="306">
        <v>10331.25</v>
      </c>
      <c r="M6171" s="306">
        <v>10317.928190000001</v>
      </c>
      <c r="N6171" s="306">
        <v>10191.0934</v>
      </c>
      <c r="AE6171" s="322"/>
    </row>
    <row r="6172" spans="1:31">
      <c r="A6172" s="259" t="s">
        <v>44</v>
      </c>
      <c r="B6172" s="259" t="s">
        <v>22</v>
      </c>
      <c r="C6172" s="259" t="s">
        <v>67</v>
      </c>
      <c r="D6172" s="259" t="s">
        <v>93</v>
      </c>
      <c r="E6172" s="259">
        <v>4390</v>
      </c>
      <c r="F6172" s="259" t="s">
        <v>210</v>
      </c>
      <c r="G6172" s="259" t="s">
        <v>50</v>
      </c>
      <c r="H6172" s="306">
        <v>0</v>
      </c>
      <c r="I6172" s="306">
        <v>10512</v>
      </c>
      <c r="J6172" s="306">
        <v>10512</v>
      </c>
      <c r="K6172" s="306">
        <v>10512</v>
      </c>
      <c r="L6172" s="306">
        <v>10512</v>
      </c>
      <c r="M6172" s="306">
        <v>10512</v>
      </c>
      <c r="N6172" s="306">
        <v>9960.4417250000006</v>
      </c>
      <c r="AE6172" s="322"/>
    </row>
    <row r="6173" spans="1:31">
      <c r="A6173" s="259" t="s">
        <v>44</v>
      </c>
      <c r="B6173" s="259" t="s">
        <v>18</v>
      </c>
      <c r="C6173" s="259" t="s">
        <v>67</v>
      </c>
      <c r="D6173" s="259" t="s">
        <v>67</v>
      </c>
      <c r="F6173" s="259" t="s">
        <v>210</v>
      </c>
      <c r="G6173" s="259" t="s">
        <v>50</v>
      </c>
      <c r="H6173" s="306">
        <v>0</v>
      </c>
      <c r="I6173" s="306">
        <v>0</v>
      </c>
      <c r="J6173" s="306">
        <v>0</v>
      </c>
      <c r="K6173" s="306">
        <v>0</v>
      </c>
      <c r="L6173" s="306">
        <v>0</v>
      </c>
      <c r="M6173" s="306">
        <v>0</v>
      </c>
      <c r="N6173" s="306">
        <v>0</v>
      </c>
      <c r="AE6173" s="322"/>
    </row>
    <row r="6174" spans="1:31">
      <c r="A6174" s="259" t="s">
        <v>44</v>
      </c>
      <c r="B6174" s="259" t="s">
        <v>19</v>
      </c>
      <c r="C6174" s="259" t="s">
        <v>67</v>
      </c>
      <c r="D6174" s="259" t="s">
        <v>67</v>
      </c>
      <c r="F6174" s="259" t="s">
        <v>210</v>
      </c>
      <c r="G6174" s="259" t="s">
        <v>50</v>
      </c>
      <c r="H6174" s="306">
        <v>0</v>
      </c>
      <c r="I6174" s="306">
        <v>0</v>
      </c>
      <c r="J6174" s="306">
        <v>0</v>
      </c>
      <c r="K6174" s="306">
        <v>0</v>
      </c>
      <c r="L6174" s="306">
        <v>0</v>
      </c>
      <c r="M6174" s="306">
        <v>0</v>
      </c>
      <c r="N6174" s="306">
        <v>0</v>
      </c>
      <c r="AE6174" s="322"/>
    </row>
    <row r="6175" spans="1:31">
      <c r="A6175" s="259" t="s">
        <v>44</v>
      </c>
      <c r="B6175" s="259" t="s">
        <v>20</v>
      </c>
      <c r="C6175" s="259" t="s">
        <v>67</v>
      </c>
      <c r="D6175" s="259" t="s">
        <v>67</v>
      </c>
      <c r="F6175" s="259" t="s">
        <v>210</v>
      </c>
      <c r="G6175" s="259" t="s">
        <v>50</v>
      </c>
      <c r="H6175" s="306">
        <v>0</v>
      </c>
      <c r="I6175" s="306">
        <v>0</v>
      </c>
      <c r="J6175" s="306">
        <v>0</v>
      </c>
      <c r="K6175" s="306">
        <v>0</v>
      </c>
      <c r="L6175" s="306">
        <v>0</v>
      </c>
      <c r="M6175" s="306">
        <v>0</v>
      </c>
      <c r="N6175" s="306">
        <v>0</v>
      </c>
      <c r="AE6175" s="322"/>
    </row>
    <row r="6176" spans="1:31">
      <c r="A6176" s="259" t="s">
        <v>44</v>
      </c>
      <c r="B6176" s="259" t="s">
        <v>21</v>
      </c>
      <c r="C6176" s="259" t="s">
        <v>67</v>
      </c>
      <c r="D6176" s="259" t="s">
        <v>67</v>
      </c>
      <c r="F6176" s="259" t="s">
        <v>210</v>
      </c>
      <c r="G6176" s="259" t="s">
        <v>50</v>
      </c>
      <c r="H6176" s="306">
        <v>0</v>
      </c>
      <c r="I6176" s="306">
        <v>0</v>
      </c>
      <c r="J6176" s="306">
        <v>0</v>
      </c>
      <c r="K6176" s="306">
        <v>0</v>
      </c>
      <c r="L6176" s="306">
        <v>0</v>
      </c>
      <c r="M6176" s="306">
        <v>0</v>
      </c>
      <c r="N6176" s="306">
        <v>0</v>
      </c>
      <c r="AE6176" s="322"/>
    </row>
    <row r="6177" spans="1:31">
      <c r="A6177" s="259" t="s">
        <v>44</v>
      </c>
      <c r="B6177" s="259" t="s">
        <v>23</v>
      </c>
      <c r="C6177" s="259" t="s">
        <v>67</v>
      </c>
      <c r="D6177" s="259" t="s">
        <v>67</v>
      </c>
      <c r="F6177" s="259" t="s">
        <v>210</v>
      </c>
      <c r="G6177" s="259" t="s">
        <v>50</v>
      </c>
      <c r="H6177" s="306">
        <v>0</v>
      </c>
      <c r="I6177" s="306">
        <v>0</v>
      </c>
      <c r="J6177" s="306">
        <v>0</v>
      </c>
      <c r="K6177" s="306">
        <v>0</v>
      </c>
      <c r="L6177" s="306">
        <v>0</v>
      </c>
      <c r="M6177" s="306">
        <v>0</v>
      </c>
      <c r="N6177" s="306">
        <v>0</v>
      </c>
      <c r="AE6177" s="322"/>
    </row>
    <row r="6178" spans="1:31">
      <c r="A6178" s="259" t="s">
        <v>44</v>
      </c>
      <c r="B6178" s="259" t="s">
        <v>24</v>
      </c>
      <c r="C6178" s="259" t="s">
        <v>67</v>
      </c>
      <c r="D6178" s="259" t="s">
        <v>67</v>
      </c>
      <c r="F6178" s="259" t="s">
        <v>210</v>
      </c>
      <c r="G6178" s="259" t="s">
        <v>50</v>
      </c>
      <c r="H6178" s="306">
        <v>0</v>
      </c>
      <c r="I6178" s="306">
        <v>0</v>
      </c>
      <c r="J6178" s="306">
        <v>0</v>
      </c>
      <c r="K6178" s="306">
        <v>0</v>
      </c>
      <c r="L6178" s="306">
        <v>0</v>
      </c>
      <c r="M6178" s="306">
        <v>0</v>
      </c>
      <c r="N6178" s="306">
        <v>0</v>
      </c>
      <c r="AE6178" s="322"/>
    </row>
    <row r="6179" spans="1:31">
      <c r="A6179" s="259" t="s">
        <v>44</v>
      </c>
      <c r="B6179" s="259" t="s">
        <v>26</v>
      </c>
      <c r="C6179" s="259" t="s">
        <v>67</v>
      </c>
      <c r="D6179" s="259" t="s">
        <v>67</v>
      </c>
      <c r="F6179" s="259" t="s">
        <v>210</v>
      </c>
      <c r="G6179" s="259" t="s">
        <v>50</v>
      </c>
      <c r="H6179" s="306">
        <v>0</v>
      </c>
      <c r="I6179" s="306">
        <v>0</v>
      </c>
      <c r="J6179" s="306">
        <v>0</v>
      </c>
      <c r="K6179" s="306">
        <v>0</v>
      </c>
      <c r="L6179" s="306">
        <v>0</v>
      </c>
      <c r="M6179" s="306">
        <v>0</v>
      </c>
      <c r="N6179" s="306">
        <v>0</v>
      </c>
      <c r="AE6179" s="322"/>
    </row>
    <row r="6180" spans="1:31">
      <c r="A6180" s="259" t="s">
        <v>44</v>
      </c>
      <c r="B6180" s="259" t="s">
        <v>27</v>
      </c>
      <c r="C6180" s="259" t="s">
        <v>67</v>
      </c>
      <c r="D6180" s="259" t="s">
        <v>67</v>
      </c>
      <c r="F6180" s="259" t="s">
        <v>210</v>
      </c>
      <c r="G6180" s="259" t="s">
        <v>50</v>
      </c>
      <c r="H6180" s="306">
        <v>0</v>
      </c>
      <c r="I6180" s="306">
        <v>0</v>
      </c>
      <c r="J6180" s="306">
        <v>0</v>
      </c>
      <c r="K6180" s="306">
        <v>0</v>
      </c>
      <c r="L6180" s="306">
        <v>0</v>
      </c>
      <c r="M6180" s="306">
        <v>0</v>
      </c>
      <c r="N6180" s="306">
        <v>0</v>
      </c>
      <c r="AE6180" s="322"/>
    </row>
    <row r="6181" spans="1:31">
      <c r="A6181" s="259" t="s">
        <v>44</v>
      </c>
      <c r="B6181" s="259" t="s">
        <v>28</v>
      </c>
      <c r="C6181" s="259" t="s">
        <v>67</v>
      </c>
      <c r="D6181" s="259" t="s">
        <v>94</v>
      </c>
      <c r="E6181" s="259">
        <v>122739</v>
      </c>
      <c r="F6181" s="259" t="s">
        <v>210</v>
      </c>
      <c r="G6181" s="259" t="s">
        <v>50</v>
      </c>
      <c r="H6181" s="306">
        <v>10052.63845</v>
      </c>
      <c r="I6181" s="306">
        <v>10183.90186</v>
      </c>
      <c r="J6181" s="306">
        <v>10323.50022</v>
      </c>
      <c r="K6181" s="306">
        <v>10354.94541</v>
      </c>
      <c r="L6181" s="306">
        <v>10305.73654</v>
      </c>
      <c r="M6181" s="306">
        <v>10253.530720000001</v>
      </c>
      <c r="N6181" s="306">
        <v>10139.196739999999</v>
      </c>
      <c r="AE6181" s="322"/>
    </row>
    <row r="6182" spans="1:31">
      <c r="A6182" s="259" t="s">
        <v>44</v>
      </c>
      <c r="B6182" s="259" t="s">
        <v>28</v>
      </c>
      <c r="C6182" s="259" t="s">
        <v>67</v>
      </c>
      <c r="D6182" s="259" t="s">
        <v>95</v>
      </c>
      <c r="E6182" s="259">
        <v>122738</v>
      </c>
      <c r="F6182" s="259" t="s">
        <v>210</v>
      </c>
      <c r="G6182" s="259" t="s">
        <v>50</v>
      </c>
      <c r="H6182" s="306">
        <v>0</v>
      </c>
      <c r="I6182" s="306">
        <v>10258.17461</v>
      </c>
      <c r="J6182" s="306">
        <v>10243.375</v>
      </c>
      <c r="K6182" s="306">
        <v>10402.5</v>
      </c>
      <c r="L6182" s="306">
        <v>10331.25</v>
      </c>
      <c r="M6182" s="306">
        <v>10317.928190000001</v>
      </c>
      <c r="N6182" s="306">
        <v>10191.0934</v>
      </c>
      <c r="AE6182" s="322"/>
    </row>
    <row r="6183" spans="1:31">
      <c r="A6183" s="259" t="s">
        <v>44</v>
      </c>
      <c r="B6183" s="259" t="s">
        <v>28</v>
      </c>
      <c r="C6183" s="259" t="s">
        <v>67</v>
      </c>
      <c r="D6183" s="259" t="s">
        <v>93</v>
      </c>
      <c r="E6183" s="259">
        <v>4390</v>
      </c>
      <c r="F6183" s="259" t="s">
        <v>210</v>
      </c>
      <c r="G6183" s="259" t="s">
        <v>50</v>
      </c>
      <c r="H6183" s="306">
        <v>0</v>
      </c>
      <c r="I6183" s="306">
        <v>10512</v>
      </c>
      <c r="J6183" s="306">
        <v>10512</v>
      </c>
      <c r="K6183" s="306">
        <v>10512</v>
      </c>
      <c r="L6183" s="306">
        <v>10512</v>
      </c>
      <c r="M6183" s="306">
        <v>10512</v>
      </c>
      <c r="N6183" s="306">
        <v>9960.4417250000006</v>
      </c>
      <c r="AE6183" s="322"/>
    </row>
    <row r="6184" spans="1:31">
      <c r="AE6184" s="322"/>
    </row>
    <row r="6185" spans="1:31">
      <c r="A6185" s="259" t="s">
        <v>2</v>
      </c>
      <c r="B6185" s="259" t="s">
        <v>43</v>
      </c>
      <c r="C6185" s="259" t="s">
        <v>203</v>
      </c>
      <c r="D6185" s="259" t="s">
        <v>204</v>
      </c>
      <c r="E6185" s="259" t="s">
        <v>205</v>
      </c>
      <c r="F6185" s="259" t="s">
        <v>99</v>
      </c>
      <c r="G6185" s="259" t="s">
        <v>46</v>
      </c>
      <c r="H6185" s="306">
        <v>2025</v>
      </c>
      <c r="I6185" s="306">
        <v>2028</v>
      </c>
      <c r="J6185" s="306">
        <v>2030</v>
      </c>
      <c r="K6185" s="306">
        <v>2032</v>
      </c>
      <c r="L6185" s="306">
        <v>2035</v>
      </c>
      <c r="M6185" s="306">
        <v>2037</v>
      </c>
      <c r="N6185" s="306">
        <v>2040</v>
      </c>
      <c r="AE6185" s="322"/>
    </row>
    <row r="6186" spans="1:31">
      <c r="A6186" s="259" t="s">
        <v>44</v>
      </c>
      <c r="B6186" s="259" t="s">
        <v>28</v>
      </c>
      <c r="C6186" s="259" t="s">
        <v>48</v>
      </c>
      <c r="D6186" s="259" t="s">
        <v>48</v>
      </c>
      <c r="E6186" s="259" t="s">
        <v>48</v>
      </c>
      <c r="F6186" s="259" t="s">
        <v>206</v>
      </c>
      <c r="G6186" s="259" t="s">
        <v>49</v>
      </c>
      <c r="H6186" s="306">
        <v>2214.3530000000001</v>
      </c>
      <c r="I6186" s="306">
        <v>-2.2737400000000001E-13</v>
      </c>
      <c r="J6186" s="306">
        <v>0</v>
      </c>
      <c r="K6186" s="306">
        <v>0</v>
      </c>
      <c r="L6186" s="306">
        <v>0</v>
      </c>
      <c r="M6186" s="306">
        <v>0</v>
      </c>
      <c r="N6186" s="306">
        <v>0</v>
      </c>
      <c r="AE6186" s="322"/>
    </row>
    <row r="6187" spans="1:31">
      <c r="A6187" s="259" t="s">
        <v>44</v>
      </c>
      <c r="B6187" s="259" t="s">
        <v>28</v>
      </c>
      <c r="C6187" s="259" t="s">
        <v>53</v>
      </c>
      <c r="D6187" s="259" t="s">
        <v>53</v>
      </c>
      <c r="E6187" s="259" t="s">
        <v>53</v>
      </c>
      <c r="F6187" s="259" t="s">
        <v>206</v>
      </c>
      <c r="G6187" s="259" t="s">
        <v>49</v>
      </c>
      <c r="H6187" s="306">
        <v>0</v>
      </c>
      <c r="I6187" s="306">
        <v>0</v>
      </c>
      <c r="J6187" s="306">
        <v>0</v>
      </c>
      <c r="K6187" s="306">
        <v>0</v>
      </c>
      <c r="L6187" s="306">
        <v>0</v>
      </c>
      <c r="M6187" s="306">
        <v>0</v>
      </c>
      <c r="N6187" s="306">
        <v>0</v>
      </c>
      <c r="AE6187" s="322"/>
    </row>
    <row r="6188" spans="1:31">
      <c r="A6188" s="259" t="s">
        <v>44</v>
      </c>
      <c r="B6188" s="259" t="s">
        <v>28</v>
      </c>
      <c r="C6188" s="259" t="s">
        <v>54</v>
      </c>
      <c r="D6188" s="259" t="s">
        <v>54</v>
      </c>
      <c r="E6188" s="259" t="s">
        <v>54</v>
      </c>
      <c r="F6188" s="259" t="s">
        <v>206</v>
      </c>
      <c r="G6188" s="259" t="s">
        <v>49</v>
      </c>
      <c r="H6188" s="306">
        <v>35910.515760000002</v>
      </c>
      <c r="I6188" s="306">
        <v>35835.612760000004</v>
      </c>
      <c r="J6188" s="306">
        <v>35835.612760000004</v>
      </c>
      <c r="K6188" s="306">
        <v>35835.603620000002</v>
      </c>
      <c r="L6188" s="306">
        <v>35835.344680000002</v>
      </c>
      <c r="M6188" s="306">
        <v>35835.344680000002</v>
      </c>
      <c r="N6188" s="306">
        <v>35787.589379999998</v>
      </c>
      <c r="AE6188" s="322"/>
    </row>
    <row r="6189" spans="1:31">
      <c r="A6189" s="259" t="s">
        <v>44</v>
      </c>
      <c r="B6189" s="259" t="s">
        <v>28</v>
      </c>
      <c r="C6189" s="259" t="s">
        <v>55</v>
      </c>
      <c r="D6189" s="259" t="s">
        <v>55</v>
      </c>
      <c r="E6189" s="259" t="s">
        <v>55</v>
      </c>
      <c r="F6189" s="259" t="s">
        <v>206</v>
      </c>
      <c r="G6189" s="259" t="s">
        <v>49</v>
      </c>
      <c r="H6189" s="306">
        <v>11900.339</v>
      </c>
      <c r="I6189" s="306">
        <v>11100.450999999999</v>
      </c>
      <c r="J6189" s="306">
        <v>11100.450999999999</v>
      </c>
      <c r="K6189" s="306">
        <v>11100.450999999999</v>
      </c>
      <c r="L6189" s="306">
        <v>11100.450999999999</v>
      </c>
      <c r="M6189" s="306">
        <v>11100.450999999999</v>
      </c>
      <c r="N6189" s="306">
        <v>11100.450999999999</v>
      </c>
      <c r="AE6189" s="322"/>
    </row>
    <row r="6190" spans="1:31">
      <c r="A6190" s="259" t="s">
        <v>44</v>
      </c>
      <c r="B6190" s="259" t="s">
        <v>28</v>
      </c>
      <c r="C6190" s="259" t="s">
        <v>56</v>
      </c>
      <c r="D6190" s="259" t="s">
        <v>56</v>
      </c>
      <c r="E6190" s="259" t="s">
        <v>56</v>
      </c>
      <c r="F6190" s="259" t="s">
        <v>206</v>
      </c>
      <c r="G6190" s="259" t="s">
        <v>49</v>
      </c>
      <c r="H6190" s="306">
        <v>17973.691999999999</v>
      </c>
      <c r="I6190" s="306">
        <v>12574.829110000001</v>
      </c>
      <c r="J6190" s="306">
        <v>12574.829110000001</v>
      </c>
      <c r="K6190" s="306">
        <v>12574.829110000001</v>
      </c>
      <c r="L6190" s="306">
        <v>12574.829110000001</v>
      </c>
      <c r="M6190" s="306">
        <v>12574.829110000001</v>
      </c>
      <c r="N6190" s="306">
        <v>11265.44368</v>
      </c>
      <c r="AE6190" s="322"/>
    </row>
    <row r="6191" spans="1:31">
      <c r="A6191" s="259" t="s">
        <v>44</v>
      </c>
      <c r="B6191" s="259" t="s">
        <v>28</v>
      </c>
      <c r="C6191" s="259" t="s">
        <v>57</v>
      </c>
      <c r="D6191" s="259" t="s">
        <v>57</v>
      </c>
      <c r="E6191" s="259" t="s">
        <v>57</v>
      </c>
      <c r="F6191" s="259" t="s">
        <v>206</v>
      </c>
      <c r="G6191" s="259" t="s">
        <v>49</v>
      </c>
      <c r="H6191" s="306">
        <v>155.6</v>
      </c>
      <c r="I6191" s="306">
        <v>155.6</v>
      </c>
      <c r="J6191" s="306">
        <v>155.6</v>
      </c>
      <c r="K6191" s="306">
        <v>155.6</v>
      </c>
      <c r="L6191" s="306">
        <v>155.6</v>
      </c>
      <c r="M6191" s="306">
        <v>155.6</v>
      </c>
      <c r="N6191" s="306">
        <v>155.6</v>
      </c>
      <c r="AE6191" s="322"/>
    </row>
    <row r="6192" spans="1:31">
      <c r="A6192" s="259" t="s">
        <v>44</v>
      </c>
      <c r="B6192" s="259" t="s">
        <v>28</v>
      </c>
      <c r="C6192" s="259" t="s">
        <v>58</v>
      </c>
      <c r="D6192" s="259" t="s">
        <v>58</v>
      </c>
      <c r="E6192" s="259" t="s">
        <v>58</v>
      </c>
      <c r="F6192" s="259" t="s">
        <v>206</v>
      </c>
      <c r="G6192" s="259" t="s">
        <v>49</v>
      </c>
      <c r="H6192" s="306">
        <v>11925.7</v>
      </c>
      <c r="I6192" s="306">
        <v>11925.7</v>
      </c>
      <c r="J6192" s="306">
        <v>11925.7</v>
      </c>
      <c r="K6192" s="306">
        <v>11925.7</v>
      </c>
      <c r="L6192" s="306">
        <v>10751.7</v>
      </c>
      <c r="M6192" s="306">
        <v>10085.63996</v>
      </c>
      <c r="N6192" s="306">
        <v>9845.0761949999996</v>
      </c>
      <c r="AE6192" s="322"/>
    </row>
    <row r="6193" spans="1:31">
      <c r="A6193" s="259" t="s">
        <v>44</v>
      </c>
      <c r="B6193" s="259" t="s">
        <v>28</v>
      </c>
      <c r="C6193" s="259" t="s">
        <v>59</v>
      </c>
      <c r="D6193" s="259" t="s">
        <v>59</v>
      </c>
      <c r="E6193" s="259" t="s">
        <v>59</v>
      </c>
      <c r="F6193" s="259" t="s">
        <v>206</v>
      </c>
      <c r="G6193" s="259" t="s">
        <v>49</v>
      </c>
      <c r="H6193" s="306">
        <v>10287.383</v>
      </c>
      <c r="I6193" s="306">
        <v>10287.383</v>
      </c>
      <c r="J6193" s="306">
        <v>10287.383</v>
      </c>
      <c r="K6193" s="306">
        <v>10287.383</v>
      </c>
      <c r="L6193" s="306">
        <v>10287.383</v>
      </c>
      <c r="M6193" s="306">
        <v>10287.383</v>
      </c>
      <c r="N6193" s="306">
        <v>10287.383</v>
      </c>
      <c r="AE6193" s="322"/>
    </row>
    <row r="6194" spans="1:31">
      <c r="A6194" s="259" t="s">
        <v>44</v>
      </c>
      <c r="B6194" s="259" t="s">
        <v>28</v>
      </c>
      <c r="C6194" s="259" t="s">
        <v>60</v>
      </c>
      <c r="D6194" s="259" t="s">
        <v>60</v>
      </c>
      <c r="E6194" s="259" t="s">
        <v>60</v>
      </c>
      <c r="F6194" s="259" t="s">
        <v>206</v>
      </c>
      <c r="G6194" s="259" t="s">
        <v>49</v>
      </c>
      <c r="H6194" s="306">
        <v>15065.0535</v>
      </c>
      <c r="I6194" s="306">
        <v>16329.1535</v>
      </c>
      <c r="J6194" s="306">
        <v>16329.1535</v>
      </c>
      <c r="K6194" s="306">
        <v>16329.1535</v>
      </c>
      <c r="L6194" s="306">
        <v>16329.1535</v>
      </c>
      <c r="M6194" s="306">
        <v>16329.1535</v>
      </c>
      <c r="N6194" s="306">
        <v>16329.1535</v>
      </c>
      <c r="AE6194" s="322"/>
    </row>
    <row r="6195" spans="1:31">
      <c r="A6195" s="259" t="s">
        <v>44</v>
      </c>
      <c r="B6195" s="259" t="s">
        <v>28</v>
      </c>
      <c r="C6195" s="259" t="s">
        <v>61</v>
      </c>
      <c r="D6195" s="259" t="s">
        <v>61</v>
      </c>
      <c r="E6195" s="259" t="s">
        <v>61</v>
      </c>
      <c r="F6195" s="259" t="s">
        <v>206</v>
      </c>
      <c r="G6195" s="259" t="s">
        <v>49</v>
      </c>
      <c r="H6195" s="306">
        <v>5857.0209990000003</v>
      </c>
      <c r="I6195" s="306">
        <v>5857.0209990000003</v>
      </c>
      <c r="J6195" s="306">
        <v>5857.0209990000003</v>
      </c>
      <c r="K6195" s="306">
        <v>5857.0209990000003</v>
      </c>
      <c r="L6195" s="306">
        <v>5857.0209990000003</v>
      </c>
      <c r="M6195" s="306">
        <v>5857.0209990000003</v>
      </c>
      <c r="N6195" s="306">
        <v>5857.0209990000003</v>
      </c>
      <c r="AE6195" s="322"/>
    </row>
    <row r="6196" spans="1:31">
      <c r="A6196" s="259" t="s">
        <v>44</v>
      </c>
      <c r="B6196" s="259" t="s">
        <v>28</v>
      </c>
      <c r="C6196" s="259" t="s">
        <v>62</v>
      </c>
      <c r="D6196" s="259" t="s">
        <v>62</v>
      </c>
      <c r="E6196" s="259" t="s">
        <v>62</v>
      </c>
      <c r="F6196" s="259" t="s">
        <v>206</v>
      </c>
      <c r="G6196" s="259" t="s">
        <v>49</v>
      </c>
      <c r="H6196" s="306">
        <v>136</v>
      </c>
      <c r="I6196" s="306">
        <v>1876</v>
      </c>
      <c r="J6196" s="306">
        <v>1876</v>
      </c>
      <c r="K6196" s="306">
        <v>1876</v>
      </c>
      <c r="L6196" s="306">
        <v>1876</v>
      </c>
      <c r="M6196" s="306">
        <v>1876</v>
      </c>
      <c r="N6196" s="306">
        <v>1876</v>
      </c>
      <c r="AE6196" s="322"/>
    </row>
    <row r="6197" spans="1:31">
      <c r="A6197" s="259" t="s">
        <v>44</v>
      </c>
      <c r="B6197" s="259" t="s">
        <v>28</v>
      </c>
      <c r="C6197" s="259" t="s">
        <v>63</v>
      </c>
      <c r="D6197" s="259" t="s">
        <v>63</v>
      </c>
      <c r="E6197" s="259" t="s">
        <v>63</v>
      </c>
      <c r="F6197" s="259" t="s">
        <v>206</v>
      </c>
      <c r="G6197" s="259" t="s">
        <v>49</v>
      </c>
      <c r="H6197" s="306">
        <v>1166</v>
      </c>
      <c r="I6197" s="306">
        <v>3154.3200069999998</v>
      </c>
      <c r="J6197" s="306">
        <v>3154.3200069999998</v>
      </c>
      <c r="K6197" s="306">
        <v>3154.3200069999998</v>
      </c>
      <c r="L6197" s="306">
        <v>3154.3200069999998</v>
      </c>
      <c r="M6197" s="306">
        <v>3154.3200069999998</v>
      </c>
      <c r="N6197" s="306">
        <v>3154.3200069999998</v>
      </c>
      <c r="AE6197" s="322"/>
    </row>
    <row r="6198" spans="1:31">
      <c r="A6198" s="259" t="s">
        <v>44</v>
      </c>
      <c r="B6198" s="259" t="s">
        <v>28</v>
      </c>
      <c r="C6198" s="259" t="s">
        <v>64</v>
      </c>
      <c r="D6198" s="259" t="s">
        <v>64</v>
      </c>
      <c r="E6198" s="259" t="s">
        <v>64</v>
      </c>
      <c r="F6198" s="259" t="s">
        <v>206</v>
      </c>
      <c r="G6198" s="259" t="s">
        <v>49</v>
      </c>
      <c r="H6198" s="306">
        <v>2219.741</v>
      </c>
      <c r="I6198" s="306">
        <v>1273.2098920000001</v>
      </c>
      <c r="J6198" s="306">
        <v>1200.932</v>
      </c>
      <c r="K6198" s="306">
        <v>1200.932</v>
      </c>
      <c r="L6198" s="306">
        <v>1200.932</v>
      </c>
      <c r="M6198" s="306">
        <v>1200.932</v>
      </c>
      <c r="N6198" s="306">
        <v>1200.932</v>
      </c>
      <c r="AE6198" s="322"/>
    </row>
    <row r="6199" spans="1:31">
      <c r="A6199" s="259" t="s">
        <v>44</v>
      </c>
      <c r="B6199" s="259" t="s">
        <v>28</v>
      </c>
      <c r="C6199" s="259" t="s">
        <v>54</v>
      </c>
      <c r="D6199" s="259" t="s">
        <v>72</v>
      </c>
      <c r="E6199" s="259" t="s">
        <v>72</v>
      </c>
      <c r="F6199" s="259" t="s">
        <v>206</v>
      </c>
      <c r="G6199" s="259" t="s">
        <v>49</v>
      </c>
      <c r="H6199" s="306">
        <v>0</v>
      </c>
      <c r="I6199" s="306">
        <v>0</v>
      </c>
      <c r="J6199" s="306">
        <v>451</v>
      </c>
      <c r="K6199" s="306">
        <v>451</v>
      </c>
      <c r="L6199" s="306">
        <v>1314.0292440000001</v>
      </c>
      <c r="M6199" s="306">
        <v>2318.553116</v>
      </c>
      <c r="N6199" s="306">
        <v>4408.9074430000001</v>
      </c>
      <c r="AE6199" s="322"/>
    </row>
    <row r="6200" spans="1:31">
      <c r="A6200" s="259" t="s">
        <v>44</v>
      </c>
      <c r="B6200" s="259" t="s">
        <v>28</v>
      </c>
      <c r="C6200" s="259" t="s">
        <v>55</v>
      </c>
      <c r="D6200" s="259" t="s">
        <v>73</v>
      </c>
      <c r="E6200" s="259" t="s">
        <v>73</v>
      </c>
      <c r="F6200" s="259" t="s">
        <v>206</v>
      </c>
      <c r="G6200" s="259" t="s">
        <v>49</v>
      </c>
      <c r="H6200" s="306">
        <v>0</v>
      </c>
      <c r="I6200" s="306">
        <v>0</v>
      </c>
      <c r="J6200" s="306">
        <v>0</v>
      </c>
      <c r="K6200" s="306">
        <v>0</v>
      </c>
      <c r="L6200" s="306">
        <v>1801.5970589999999</v>
      </c>
      <c r="M6200" s="306">
        <v>1801.5970589999999</v>
      </c>
      <c r="N6200" s="306">
        <v>1801.5970589999999</v>
      </c>
      <c r="AE6200" s="322"/>
    </row>
    <row r="6201" spans="1:31">
      <c r="A6201" s="259" t="s">
        <v>44</v>
      </c>
      <c r="B6201" s="259" t="s">
        <v>28</v>
      </c>
      <c r="C6201" s="259" t="s">
        <v>57</v>
      </c>
      <c r="D6201" s="259" t="s">
        <v>74</v>
      </c>
      <c r="E6201" s="259" t="s">
        <v>74</v>
      </c>
      <c r="F6201" s="259" t="s">
        <v>206</v>
      </c>
      <c r="G6201" s="259" t="s">
        <v>49</v>
      </c>
      <c r="H6201" s="306">
        <v>0</v>
      </c>
      <c r="I6201" s="306">
        <v>0</v>
      </c>
      <c r="J6201" s="306">
        <v>0</v>
      </c>
      <c r="K6201" s="306">
        <v>0</v>
      </c>
      <c r="L6201" s="306">
        <v>0</v>
      </c>
      <c r="M6201" s="306">
        <v>0</v>
      </c>
      <c r="N6201" s="306">
        <v>0</v>
      </c>
      <c r="AE6201" s="322"/>
    </row>
    <row r="6202" spans="1:31">
      <c r="A6202" s="259" t="s">
        <v>44</v>
      </c>
      <c r="B6202" s="259" t="s">
        <v>28</v>
      </c>
      <c r="C6202" s="259" t="s">
        <v>64</v>
      </c>
      <c r="D6202" s="259" t="s">
        <v>75</v>
      </c>
      <c r="E6202" s="259" t="s">
        <v>75</v>
      </c>
      <c r="F6202" s="259" t="s">
        <v>206</v>
      </c>
      <c r="G6202" s="259" t="s">
        <v>49</v>
      </c>
      <c r="H6202" s="306">
        <v>0</v>
      </c>
      <c r="I6202" s="306">
        <v>0</v>
      </c>
      <c r="J6202" s="306">
        <v>0</v>
      </c>
      <c r="K6202" s="306">
        <v>0</v>
      </c>
      <c r="L6202" s="306">
        <v>0</v>
      </c>
      <c r="M6202" s="306">
        <v>0</v>
      </c>
      <c r="N6202" s="306">
        <v>0</v>
      </c>
      <c r="AE6202" s="322"/>
    </row>
    <row r="6203" spans="1:31">
      <c r="A6203" s="259" t="s">
        <v>44</v>
      </c>
      <c r="B6203" s="259" t="s">
        <v>28</v>
      </c>
      <c r="C6203" s="259" t="s">
        <v>60</v>
      </c>
      <c r="D6203" s="259" t="s">
        <v>76</v>
      </c>
      <c r="E6203" s="259" t="s">
        <v>76</v>
      </c>
      <c r="F6203" s="259" t="s">
        <v>206</v>
      </c>
      <c r="G6203" s="259" t="s">
        <v>49</v>
      </c>
      <c r="H6203" s="306">
        <v>0</v>
      </c>
      <c r="I6203" s="306">
        <v>0</v>
      </c>
      <c r="J6203" s="306">
        <v>0</v>
      </c>
      <c r="K6203" s="306">
        <v>0</v>
      </c>
      <c r="L6203" s="306">
        <v>0</v>
      </c>
      <c r="M6203" s="306">
        <v>6900.8403410000001</v>
      </c>
      <c r="N6203" s="306">
        <v>29232.207399999999</v>
      </c>
      <c r="AE6203" s="322"/>
    </row>
    <row r="6204" spans="1:31">
      <c r="A6204" s="259" t="s">
        <v>44</v>
      </c>
      <c r="B6204" s="259" t="s">
        <v>28</v>
      </c>
      <c r="C6204" s="259" t="s">
        <v>61</v>
      </c>
      <c r="D6204" s="259" t="s">
        <v>77</v>
      </c>
      <c r="E6204" s="259" t="s">
        <v>77</v>
      </c>
      <c r="F6204" s="259" t="s">
        <v>206</v>
      </c>
      <c r="G6204" s="259" t="s">
        <v>49</v>
      </c>
      <c r="H6204" s="306">
        <v>0</v>
      </c>
      <c r="I6204" s="306">
        <v>0</v>
      </c>
      <c r="J6204" s="306">
        <v>3632.0794040000001</v>
      </c>
      <c r="K6204" s="306">
        <v>6173.615855</v>
      </c>
      <c r="L6204" s="306">
        <v>8874.9877890000007</v>
      </c>
      <c r="M6204" s="306">
        <v>9173.4013759999998</v>
      </c>
      <c r="N6204" s="306">
        <v>18091.706409999999</v>
      </c>
      <c r="AE6204" s="322"/>
    </row>
    <row r="6205" spans="1:31">
      <c r="A6205" s="259" t="s">
        <v>44</v>
      </c>
      <c r="B6205" s="259" t="s">
        <v>28</v>
      </c>
      <c r="C6205" s="259" t="s">
        <v>62</v>
      </c>
      <c r="D6205" s="259" t="s">
        <v>78</v>
      </c>
      <c r="E6205" s="259" t="s">
        <v>78</v>
      </c>
      <c r="F6205" s="259" t="s">
        <v>206</v>
      </c>
      <c r="G6205" s="259" t="s">
        <v>49</v>
      </c>
      <c r="H6205" s="306">
        <v>1545</v>
      </c>
      <c r="I6205" s="306">
        <v>2601.8000000000002</v>
      </c>
      <c r="J6205" s="306">
        <v>3749.8</v>
      </c>
      <c r="K6205" s="306">
        <v>7491.8</v>
      </c>
      <c r="L6205" s="306">
        <v>7491.8</v>
      </c>
      <c r="M6205" s="306">
        <v>7491.8</v>
      </c>
      <c r="N6205" s="306">
        <v>7491.8</v>
      </c>
      <c r="AE6205" s="322"/>
    </row>
    <row r="6206" spans="1:31">
      <c r="A6206" s="259" t="s">
        <v>44</v>
      </c>
      <c r="B6206" s="259" t="s">
        <v>28</v>
      </c>
      <c r="C6206" s="259" t="s">
        <v>63</v>
      </c>
      <c r="D6206" s="259" t="s">
        <v>79</v>
      </c>
      <c r="E6206" s="259" t="s">
        <v>79</v>
      </c>
      <c r="F6206" s="259" t="s">
        <v>206</v>
      </c>
      <c r="G6206" s="259" t="s">
        <v>49</v>
      </c>
      <c r="H6206" s="306">
        <v>1943.5181250000001</v>
      </c>
      <c r="I6206" s="306">
        <v>5762.0477330000003</v>
      </c>
      <c r="J6206" s="306">
        <v>8606.3946429999996</v>
      </c>
      <c r="K6206" s="306">
        <v>10899.015960000001</v>
      </c>
      <c r="L6206" s="306">
        <v>12887.5764</v>
      </c>
      <c r="M6206" s="306">
        <v>12887.5764</v>
      </c>
      <c r="N6206" s="306">
        <v>12887.5764</v>
      </c>
      <c r="AE6206" s="322"/>
    </row>
    <row r="6207" spans="1:31">
      <c r="A6207" s="259" t="s">
        <v>44</v>
      </c>
      <c r="B6207" s="259" t="s">
        <v>28</v>
      </c>
      <c r="C6207" s="259" t="s">
        <v>60</v>
      </c>
      <c r="D6207" s="259" t="s">
        <v>76</v>
      </c>
      <c r="E6207" s="259" t="s">
        <v>207</v>
      </c>
      <c r="F6207" s="259" t="s">
        <v>206</v>
      </c>
      <c r="G6207" s="259" t="s">
        <v>49</v>
      </c>
      <c r="H6207" s="306">
        <v>0</v>
      </c>
      <c r="I6207" s="306">
        <v>0</v>
      </c>
      <c r="J6207" s="306">
        <v>0</v>
      </c>
      <c r="K6207" s="306">
        <v>0</v>
      </c>
      <c r="L6207" s="306">
        <v>0</v>
      </c>
      <c r="M6207" s="306">
        <v>1992.2065729999999</v>
      </c>
      <c r="N6207" s="306">
        <v>6258.5716540000003</v>
      </c>
      <c r="AE6207" s="322"/>
    </row>
    <row r="6208" spans="1:31">
      <c r="A6208" s="259" t="s">
        <v>44</v>
      </c>
      <c r="B6208" s="259" t="s">
        <v>28</v>
      </c>
      <c r="C6208" s="259" t="s">
        <v>63</v>
      </c>
      <c r="D6208" s="259" t="s">
        <v>79</v>
      </c>
      <c r="E6208" s="259" t="s">
        <v>208</v>
      </c>
      <c r="F6208" s="259" t="s">
        <v>206</v>
      </c>
      <c r="G6208" s="259" t="s">
        <v>49</v>
      </c>
      <c r="H6208" s="306">
        <v>0</v>
      </c>
      <c r="I6208" s="306">
        <v>0</v>
      </c>
      <c r="J6208" s="306">
        <v>0</v>
      </c>
      <c r="K6208" s="306">
        <v>0</v>
      </c>
      <c r="L6208" s="306">
        <v>0</v>
      </c>
      <c r="M6208" s="306">
        <v>1195.3239430000001</v>
      </c>
      <c r="N6208" s="306">
        <v>3755.1429899999998</v>
      </c>
      <c r="AE6208" s="322"/>
    </row>
    <row r="6209" spans="1:31">
      <c r="A6209" s="259" t="s">
        <v>44</v>
      </c>
      <c r="B6209" s="259" t="s">
        <v>28</v>
      </c>
      <c r="C6209" s="259" t="s">
        <v>65</v>
      </c>
      <c r="D6209" s="259" t="s">
        <v>209</v>
      </c>
      <c r="E6209" s="259" t="s">
        <v>80</v>
      </c>
      <c r="F6209" s="259" t="s">
        <v>206</v>
      </c>
      <c r="G6209" s="259" t="s">
        <v>49</v>
      </c>
      <c r="H6209" s="306">
        <v>0</v>
      </c>
      <c r="I6209" s="306">
        <v>0</v>
      </c>
      <c r="J6209" s="306">
        <v>0</v>
      </c>
      <c r="K6209" s="306">
        <v>0</v>
      </c>
      <c r="L6209" s="306">
        <v>0</v>
      </c>
      <c r="M6209" s="306">
        <v>0</v>
      </c>
      <c r="N6209" s="306">
        <v>0</v>
      </c>
      <c r="AE6209" s="322"/>
    </row>
    <row r="6210" spans="1:31">
      <c r="A6210" s="259" t="s">
        <v>44</v>
      </c>
      <c r="B6210" s="259" t="s">
        <v>28</v>
      </c>
      <c r="C6210" s="259" t="s">
        <v>65</v>
      </c>
      <c r="D6210" s="259" t="s">
        <v>209</v>
      </c>
      <c r="E6210" s="259" t="s">
        <v>81</v>
      </c>
      <c r="F6210" s="259" t="s">
        <v>206</v>
      </c>
      <c r="G6210" s="259" t="s">
        <v>49</v>
      </c>
      <c r="H6210" s="306">
        <v>0</v>
      </c>
      <c r="I6210" s="306">
        <v>0</v>
      </c>
      <c r="J6210" s="306">
        <v>0</v>
      </c>
      <c r="K6210" s="306">
        <v>0</v>
      </c>
      <c r="L6210" s="306">
        <v>0</v>
      </c>
      <c r="M6210" s="306">
        <v>0</v>
      </c>
      <c r="N6210" s="306">
        <v>0</v>
      </c>
      <c r="AE6210" s="322"/>
    </row>
    <row r="6211" spans="1:31">
      <c r="A6211" s="259" t="s">
        <v>44</v>
      </c>
      <c r="B6211" s="259" t="s">
        <v>28</v>
      </c>
      <c r="C6211" s="259" t="s">
        <v>82</v>
      </c>
      <c r="D6211" s="259" t="s">
        <v>82</v>
      </c>
      <c r="E6211" s="259" t="s">
        <v>82</v>
      </c>
      <c r="F6211" s="259" t="s">
        <v>206</v>
      </c>
      <c r="G6211" s="259" t="s">
        <v>49</v>
      </c>
      <c r="H6211" s="306">
        <v>0</v>
      </c>
      <c r="I6211" s="306">
        <v>1794.3530000000001</v>
      </c>
      <c r="J6211" s="306">
        <v>518.85599999999999</v>
      </c>
      <c r="K6211" s="306">
        <v>518.85599999999999</v>
      </c>
      <c r="L6211" s="306">
        <v>518.85599999999999</v>
      </c>
      <c r="M6211" s="306">
        <v>518.85599999999999</v>
      </c>
      <c r="N6211" s="306">
        <v>518.85599999999999</v>
      </c>
      <c r="AE6211" s="322"/>
    </row>
    <row r="6212" spans="1:31">
      <c r="A6212" s="259" t="s">
        <v>44</v>
      </c>
      <c r="B6212" s="259" t="s">
        <v>28</v>
      </c>
      <c r="C6212" s="259" t="s">
        <v>83</v>
      </c>
      <c r="D6212" s="259" t="s">
        <v>83</v>
      </c>
      <c r="E6212" s="259" t="s">
        <v>83</v>
      </c>
      <c r="F6212" s="259" t="s">
        <v>206</v>
      </c>
      <c r="G6212" s="259" t="s">
        <v>49</v>
      </c>
      <c r="H6212" s="306">
        <v>0</v>
      </c>
      <c r="I6212" s="306">
        <v>0</v>
      </c>
      <c r="J6212" s="306">
        <v>0</v>
      </c>
      <c r="K6212" s="306">
        <v>0</v>
      </c>
      <c r="L6212" s="306">
        <v>0</v>
      </c>
      <c r="M6212" s="306">
        <v>0</v>
      </c>
      <c r="N6212" s="306">
        <v>47.755299999999998</v>
      </c>
      <c r="AE6212" s="322"/>
    </row>
    <row r="6213" spans="1:31">
      <c r="A6213" s="259" t="s">
        <v>44</v>
      </c>
      <c r="B6213" s="259" t="s">
        <v>28</v>
      </c>
      <c r="C6213" s="259" t="s">
        <v>84</v>
      </c>
      <c r="D6213" s="259" t="s">
        <v>84</v>
      </c>
      <c r="E6213" s="259" t="s">
        <v>84</v>
      </c>
      <c r="F6213" s="259" t="s">
        <v>206</v>
      </c>
      <c r="G6213" s="259" t="s">
        <v>49</v>
      </c>
      <c r="H6213" s="306">
        <v>0</v>
      </c>
      <c r="I6213" s="306">
        <v>5.6</v>
      </c>
      <c r="J6213" s="306">
        <v>5.6</v>
      </c>
      <c r="K6213" s="306">
        <v>5.6</v>
      </c>
      <c r="L6213" s="306">
        <v>5.6</v>
      </c>
      <c r="M6213" s="306">
        <v>5.6</v>
      </c>
      <c r="N6213" s="306">
        <v>5.6</v>
      </c>
      <c r="AE6213" s="322"/>
    </row>
    <row r="6214" spans="1:31">
      <c r="A6214" s="259" t="s">
        <v>44</v>
      </c>
      <c r="B6214" s="259" t="s">
        <v>28</v>
      </c>
      <c r="C6214" s="259" t="s">
        <v>85</v>
      </c>
      <c r="D6214" s="259" t="s">
        <v>85</v>
      </c>
      <c r="E6214" s="259" t="s">
        <v>85</v>
      </c>
      <c r="F6214" s="259" t="s">
        <v>206</v>
      </c>
      <c r="G6214" s="259" t="s">
        <v>49</v>
      </c>
      <c r="H6214" s="306">
        <v>0</v>
      </c>
      <c r="I6214" s="306">
        <v>4605.862889</v>
      </c>
      <c r="J6214" s="306">
        <v>4605.862889</v>
      </c>
      <c r="K6214" s="306">
        <v>4605.862889</v>
      </c>
      <c r="L6214" s="306">
        <v>4605.862889</v>
      </c>
      <c r="M6214" s="306">
        <v>4605.862889</v>
      </c>
      <c r="N6214" s="306">
        <v>5915.2483220000004</v>
      </c>
      <c r="AE6214" s="322"/>
    </row>
    <row r="6215" spans="1:31">
      <c r="A6215" s="259" t="s">
        <v>44</v>
      </c>
      <c r="B6215" s="259" t="s">
        <v>28</v>
      </c>
      <c r="C6215" s="259" t="s">
        <v>87</v>
      </c>
      <c r="D6215" s="259" t="s">
        <v>87</v>
      </c>
      <c r="E6215" s="259" t="s">
        <v>87</v>
      </c>
      <c r="F6215" s="259" t="s">
        <v>206</v>
      </c>
      <c r="G6215" s="259" t="s">
        <v>49</v>
      </c>
      <c r="H6215" s="306">
        <v>0</v>
      </c>
      <c r="I6215" s="306">
        <v>946.53110800000002</v>
      </c>
      <c r="J6215" s="306">
        <v>1018.809</v>
      </c>
      <c r="K6215" s="306">
        <v>1018.809</v>
      </c>
      <c r="L6215" s="306">
        <v>1018.809</v>
      </c>
      <c r="M6215" s="306">
        <v>1018.809</v>
      </c>
      <c r="N6215" s="306">
        <v>1018.809</v>
      </c>
      <c r="AE6215" s="322"/>
    </row>
    <row r="6216" spans="1:31">
      <c r="A6216" s="259" t="s">
        <v>44</v>
      </c>
      <c r="B6216" s="259" t="s">
        <v>28</v>
      </c>
      <c r="C6216" s="259" t="s">
        <v>88</v>
      </c>
      <c r="D6216" s="259" t="s">
        <v>88</v>
      </c>
      <c r="E6216" s="259" t="s">
        <v>88</v>
      </c>
      <c r="F6216" s="259" t="s">
        <v>206</v>
      </c>
      <c r="G6216" s="259" t="s">
        <v>49</v>
      </c>
      <c r="H6216" s="306">
        <v>0</v>
      </c>
      <c r="I6216" s="306">
        <v>0</v>
      </c>
      <c r="J6216" s="306">
        <v>0</v>
      </c>
      <c r="K6216" s="306">
        <v>0</v>
      </c>
      <c r="L6216" s="306">
        <v>1174</v>
      </c>
      <c r="M6216" s="306">
        <v>1840.0600440000001</v>
      </c>
      <c r="N6216" s="306">
        <v>2080.6238050000002</v>
      </c>
      <c r="AE6216" s="322"/>
    </row>
    <row r="6217" spans="1:31">
      <c r="A6217" s="259" t="s">
        <v>44</v>
      </c>
      <c r="B6217" s="259" t="s">
        <v>28</v>
      </c>
      <c r="C6217" s="259" t="s">
        <v>48</v>
      </c>
      <c r="D6217" s="259" t="s">
        <v>48</v>
      </c>
      <c r="E6217" s="259" t="s">
        <v>48</v>
      </c>
      <c r="F6217" s="259" t="s">
        <v>210</v>
      </c>
      <c r="G6217" s="259" t="s">
        <v>50</v>
      </c>
      <c r="H6217" s="306">
        <v>2744.6840400000001</v>
      </c>
      <c r="I6217" s="306">
        <v>0</v>
      </c>
      <c r="J6217" s="306">
        <v>0</v>
      </c>
      <c r="K6217" s="306">
        <v>0</v>
      </c>
      <c r="L6217" s="306">
        <v>0</v>
      </c>
      <c r="M6217" s="306">
        <v>0</v>
      </c>
      <c r="N6217" s="306">
        <v>0</v>
      </c>
      <c r="AE6217" s="322"/>
    </row>
    <row r="6218" spans="1:31">
      <c r="A6218" s="259" t="s">
        <v>44</v>
      </c>
      <c r="B6218" s="259" t="s">
        <v>28</v>
      </c>
      <c r="C6218" s="259" t="s">
        <v>53</v>
      </c>
      <c r="D6218" s="259" t="s">
        <v>53</v>
      </c>
      <c r="E6218" s="259" t="s">
        <v>53</v>
      </c>
      <c r="F6218" s="259" t="s">
        <v>210</v>
      </c>
      <c r="G6218" s="259" t="s">
        <v>50</v>
      </c>
      <c r="H6218" s="306">
        <v>0</v>
      </c>
      <c r="I6218" s="306">
        <v>0</v>
      </c>
      <c r="J6218" s="306">
        <v>0</v>
      </c>
      <c r="K6218" s="306">
        <v>0</v>
      </c>
      <c r="L6218" s="306">
        <v>0</v>
      </c>
      <c r="M6218" s="306">
        <v>0</v>
      </c>
      <c r="N6218" s="306">
        <v>0</v>
      </c>
      <c r="AE6218" s="322"/>
    </row>
    <row r="6219" spans="1:31">
      <c r="A6219" s="259" t="s">
        <v>44</v>
      </c>
      <c r="B6219" s="259" t="s">
        <v>28</v>
      </c>
      <c r="C6219" s="259" t="s">
        <v>54</v>
      </c>
      <c r="D6219" s="259" t="s">
        <v>54</v>
      </c>
      <c r="E6219" s="259" t="s">
        <v>54</v>
      </c>
      <c r="F6219" s="259" t="s">
        <v>210</v>
      </c>
      <c r="G6219" s="259" t="s">
        <v>50</v>
      </c>
      <c r="H6219" s="306">
        <v>138012.23540000001</v>
      </c>
      <c r="I6219" s="306">
        <v>127573.2371</v>
      </c>
      <c r="J6219" s="306">
        <v>122184.9681</v>
      </c>
      <c r="K6219" s="306">
        <v>118116.17539999999</v>
      </c>
      <c r="L6219" s="306">
        <v>134092.3769</v>
      </c>
      <c r="M6219" s="306">
        <v>130095.11780000001</v>
      </c>
      <c r="N6219" s="306">
        <v>87119.98431</v>
      </c>
      <c r="AE6219" s="322"/>
    </row>
    <row r="6220" spans="1:31">
      <c r="A6220" s="259" t="s">
        <v>44</v>
      </c>
      <c r="B6220" s="259" t="s">
        <v>28</v>
      </c>
      <c r="C6220" s="259" t="s">
        <v>55</v>
      </c>
      <c r="D6220" s="259" t="s">
        <v>55</v>
      </c>
      <c r="E6220" s="259" t="s">
        <v>55</v>
      </c>
      <c r="F6220" s="259" t="s">
        <v>210</v>
      </c>
      <c r="G6220" s="259" t="s">
        <v>50</v>
      </c>
      <c r="H6220" s="306">
        <v>2322.9402920000002</v>
      </c>
      <c r="I6220" s="306">
        <v>590.00018809999995</v>
      </c>
      <c r="J6220" s="306">
        <v>673.66631619999998</v>
      </c>
      <c r="K6220" s="306">
        <v>638.98807250000004</v>
      </c>
      <c r="L6220" s="306">
        <v>940.81255659999999</v>
      </c>
      <c r="M6220" s="306">
        <v>846.17733380000004</v>
      </c>
      <c r="N6220" s="306">
        <v>1132.1931790000001</v>
      </c>
      <c r="AE6220" s="322"/>
    </row>
    <row r="6221" spans="1:31">
      <c r="A6221" s="259" t="s">
        <v>44</v>
      </c>
      <c r="B6221" s="259" t="s">
        <v>28</v>
      </c>
      <c r="C6221" s="259" t="s">
        <v>56</v>
      </c>
      <c r="D6221" s="259" t="s">
        <v>56</v>
      </c>
      <c r="E6221" s="259" t="s">
        <v>56</v>
      </c>
      <c r="F6221" s="259" t="s">
        <v>210</v>
      </c>
      <c r="G6221" s="259" t="s">
        <v>50</v>
      </c>
      <c r="H6221" s="306">
        <v>8591.0545910000001</v>
      </c>
      <c r="I6221" s="306">
        <v>2483.7686709999998</v>
      </c>
      <c r="J6221" s="306">
        <v>3606.9952659999999</v>
      </c>
      <c r="K6221" s="306">
        <v>5277.3535529999999</v>
      </c>
      <c r="L6221" s="306">
        <v>4949.7944299999999</v>
      </c>
      <c r="M6221" s="306">
        <v>6324.0330409999997</v>
      </c>
      <c r="N6221" s="306">
        <v>8619.5128650000006</v>
      </c>
      <c r="AE6221" s="322"/>
    </row>
    <row r="6222" spans="1:31">
      <c r="A6222" s="259" t="s">
        <v>44</v>
      </c>
      <c r="B6222" s="259" t="s">
        <v>28</v>
      </c>
      <c r="C6222" s="259" t="s">
        <v>57</v>
      </c>
      <c r="D6222" s="259" t="s">
        <v>57</v>
      </c>
      <c r="E6222" s="259" t="s">
        <v>57</v>
      </c>
      <c r="F6222" s="259" t="s">
        <v>210</v>
      </c>
      <c r="G6222" s="259" t="s">
        <v>50</v>
      </c>
      <c r="H6222" s="306">
        <v>931.11599999999999</v>
      </c>
      <c r="I6222" s="306">
        <v>1363.056</v>
      </c>
      <c r="J6222" s="306">
        <v>1363.056</v>
      </c>
      <c r="K6222" s="306">
        <v>1363.056</v>
      </c>
      <c r="L6222" s="306">
        <v>1363.056</v>
      </c>
      <c r="M6222" s="306">
        <v>1363.056</v>
      </c>
      <c r="N6222" s="306">
        <v>1358.2560000000001</v>
      </c>
      <c r="AE6222" s="322"/>
    </row>
    <row r="6223" spans="1:31">
      <c r="A6223" s="259" t="s">
        <v>44</v>
      </c>
      <c r="B6223" s="259" t="s">
        <v>28</v>
      </c>
      <c r="C6223" s="259" t="s">
        <v>58</v>
      </c>
      <c r="D6223" s="259" t="s">
        <v>58</v>
      </c>
      <c r="E6223" s="259" t="s">
        <v>58</v>
      </c>
      <c r="F6223" s="259" t="s">
        <v>210</v>
      </c>
      <c r="G6223" s="259" t="s">
        <v>50</v>
      </c>
      <c r="H6223" s="306">
        <v>93849.791219999999</v>
      </c>
      <c r="I6223" s="306">
        <v>94673.175359999994</v>
      </c>
      <c r="J6223" s="306">
        <v>94611.727100000004</v>
      </c>
      <c r="K6223" s="306">
        <v>95310.281270000007</v>
      </c>
      <c r="L6223" s="306">
        <v>84826.354959999997</v>
      </c>
      <c r="M6223" s="306">
        <v>79902.297040000005</v>
      </c>
      <c r="N6223" s="306">
        <v>78321.889389999997</v>
      </c>
      <c r="AE6223" s="322"/>
    </row>
    <row r="6224" spans="1:31">
      <c r="A6224" s="259" t="s">
        <v>44</v>
      </c>
      <c r="B6224" s="259" t="s">
        <v>28</v>
      </c>
      <c r="C6224" s="259" t="s">
        <v>59</v>
      </c>
      <c r="D6224" s="259" t="s">
        <v>59</v>
      </c>
      <c r="E6224" s="259" t="s">
        <v>59</v>
      </c>
      <c r="F6224" s="259" t="s">
        <v>210</v>
      </c>
      <c r="G6224" s="259" t="s">
        <v>50</v>
      </c>
      <c r="H6224" s="306">
        <v>36185.918489999996</v>
      </c>
      <c r="I6224" s="306">
        <v>35981.750679999997</v>
      </c>
      <c r="J6224" s="306">
        <v>36207.581420000002</v>
      </c>
      <c r="K6224" s="306">
        <v>35893.094590000001</v>
      </c>
      <c r="L6224" s="306">
        <v>35664.985630000003</v>
      </c>
      <c r="M6224" s="306">
        <v>35719.390010000003</v>
      </c>
      <c r="N6224" s="306">
        <v>36134.167950000003</v>
      </c>
      <c r="AE6224" s="322"/>
    </row>
    <row r="6225" spans="1:31">
      <c r="A6225" s="259" t="s">
        <v>44</v>
      </c>
      <c r="B6225" s="259" t="s">
        <v>28</v>
      </c>
      <c r="C6225" s="259" t="s">
        <v>60</v>
      </c>
      <c r="D6225" s="259" t="s">
        <v>60</v>
      </c>
      <c r="E6225" s="259" t="s">
        <v>60</v>
      </c>
      <c r="F6225" s="259" t="s">
        <v>210</v>
      </c>
      <c r="G6225" s="259" t="s">
        <v>50</v>
      </c>
      <c r="H6225" s="306">
        <v>25717.404119999999</v>
      </c>
      <c r="I6225" s="306">
        <v>28952.822990000001</v>
      </c>
      <c r="J6225" s="306">
        <v>28325.529829999999</v>
      </c>
      <c r="K6225" s="306">
        <v>30012.308649999999</v>
      </c>
      <c r="L6225" s="306">
        <v>29642.577649999999</v>
      </c>
      <c r="M6225" s="306">
        <v>29010.732410000001</v>
      </c>
      <c r="N6225" s="306">
        <v>28073.562580000002</v>
      </c>
      <c r="AE6225" s="322"/>
    </row>
    <row r="6226" spans="1:31">
      <c r="A6226" s="259" t="s">
        <v>44</v>
      </c>
      <c r="B6226" s="259" t="s">
        <v>28</v>
      </c>
      <c r="C6226" s="259" t="s">
        <v>61</v>
      </c>
      <c r="D6226" s="259" t="s">
        <v>61</v>
      </c>
      <c r="E6226" s="259" t="s">
        <v>61</v>
      </c>
      <c r="F6226" s="259" t="s">
        <v>210</v>
      </c>
      <c r="G6226" s="259" t="s">
        <v>50</v>
      </c>
      <c r="H6226" s="306">
        <v>16532.150099999999</v>
      </c>
      <c r="I6226" s="306">
        <v>18277.352060000001</v>
      </c>
      <c r="J6226" s="306">
        <v>18287.83095</v>
      </c>
      <c r="K6226" s="306">
        <v>18972.57315</v>
      </c>
      <c r="L6226" s="306">
        <v>18652.780129999999</v>
      </c>
      <c r="M6226" s="306">
        <v>18717.963909999999</v>
      </c>
      <c r="N6226" s="306">
        <v>17852.42784</v>
      </c>
      <c r="AE6226" s="322"/>
    </row>
    <row r="6227" spans="1:31">
      <c r="A6227" s="259" t="s">
        <v>44</v>
      </c>
      <c r="B6227" s="259" t="s">
        <v>28</v>
      </c>
      <c r="C6227" s="259" t="s">
        <v>62</v>
      </c>
      <c r="D6227" s="259" t="s">
        <v>62</v>
      </c>
      <c r="E6227" s="259" t="s">
        <v>62</v>
      </c>
      <c r="F6227" s="259" t="s">
        <v>210</v>
      </c>
      <c r="G6227" s="259" t="s">
        <v>50</v>
      </c>
      <c r="H6227" s="306">
        <v>575.54790100000002</v>
      </c>
      <c r="I6227" s="306">
        <v>7603.566296</v>
      </c>
      <c r="J6227" s="306">
        <v>7430.4196270000002</v>
      </c>
      <c r="K6227" s="306">
        <v>7244.2407670000002</v>
      </c>
      <c r="L6227" s="306">
        <v>7678.8021900000003</v>
      </c>
      <c r="M6227" s="306">
        <v>7552.0431550000003</v>
      </c>
      <c r="N6227" s="306">
        <v>7460.4196949999996</v>
      </c>
      <c r="AE6227" s="322"/>
    </row>
    <row r="6228" spans="1:31">
      <c r="A6228" s="259" t="s">
        <v>44</v>
      </c>
      <c r="B6228" s="259" t="s">
        <v>28</v>
      </c>
      <c r="C6228" s="259" t="s">
        <v>63</v>
      </c>
      <c r="D6228" s="259" t="s">
        <v>63</v>
      </c>
      <c r="E6228" s="259" t="s">
        <v>63</v>
      </c>
      <c r="F6228" s="259" t="s">
        <v>210</v>
      </c>
      <c r="G6228" s="259" t="s">
        <v>50</v>
      </c>
      <c r="H6228" s="306">
        <v>382.84700350000003</v>
      </c>
      <c r="I6228" s="306">
        <v>1676.493878</v>
      </c>
      <c r="J6228" s="306">
        <v>1864.1011490000001</v>
      </c>
      <c r="K6228" s="306">
        <v>1218.396281</v>
      </c>
      <c r="L6228" s="306">
        <v>1361.2203010000001</v>
      </c>
      <c r="M6228" s="306">
        <v>1399.6204459999999</v>
      </c>
      <c r="N6228" s="306">
        <v>2082.8482939999999</v>
      </c>
      <c r="AE6228" s="322"/>
    </row>
    <row r="6229" spans="1:31">
      <c r="A6229" s="259" t="s">
        <v>44</v>
      </c>
      <c r="B6229" s="259" t="s">
        <v>28</v>
      </c>
      <c r="C6229" s="259" t="s">
        <v>64</v>
      </c>
      <c r="D6229" s="259" t="s">
        <v>64</v>
      </c>
      <c r="E6229" s="259" t="s">
        <v>64</v>
      </c>
      <c r="F6229" s="259" t="s">
        <v>210</v>
      </c>
      <c r="G6229" s="259" t="s">
        <v>50</v>
      </c>
      <c r="H6229" s="306">
        <v>10479.002829999999</v>
      </c>
      <c r="I6229" s="306">
        <v>9234.7044170000008</v>
      </c>
      <c r="J6229" s="306">
        <v>8985.2934480000004</v>
      </c>
      <c r="K6229" s="306">
        <v>8985.0465590000003</v>
      </c>
      <c r="L6229" s="306">
        <v>8927.6746739999999</v>
      </c>
      <c r="M6229" s="306">
        <v>8933.1544159999994</v>
      </c>
      <c r="N6229" s="306">
        <v>8914.0425770000002</v>
      </c>
      <c r="AE6229" s="322"/>
    </row>
    <row r="6230" spans="1:31">
      <c r="A6230" s="259" t="s">
        <v>44</v>
      </c>
      <c r="B6230" s="259" t="s">
        <v>28</v>
      </c>
      <c r="C6230" s="259" t="s">
        <v>54</v>
      </c>
      <c r="D6230" s="259" t="s">
        <v>72</v>
      </c>
      <c r="E6230" s="259" t="s">
        <v>72</v>
      </c>
      <c r="F6230" s="259" t="s">
        <v>210</v>
      </c>
      <c r="G6230" s="259" t="s">
        <v>50</v>
      </c>
      <c r="H6230" s="306">
        <v>0</v>
      </c>
      <c r="I6230" s="306">
        <v>0</v>
      </c>
      <c r="J6230" s="306">
        <v>3656.0677649999998</v>
      </c>
      <c r="K6230" s="306">
        <v>1580.3040000000001</v>
      </c>
      <c r="L6230" s="306">
        <v>4604.3584709999996</v>
      </c>
      <c r="M6230" s="306">
        <v>8124.210118</v>
      </c>
      <c r="N6230" s="306">
        <v>15448.811680000001</v>
      </c>
      <c r="AE6230" s="322"/>
    </row>
    <row r="6231" spans="1:31">
      <c r="A6231" s="259" t="s">
        <v>44</v>
      </c>
      <c r="B6231" s="259" t="s">
        <v>28</v>
      </c>
      <c r="C6231" s="259" t="s">
        <v>55</v>
      </c>
      <c r="D6231" s="259" t="s">
        <v>73</v>
      </c>
      <c r="E6231" s="259" t="s">
        <v>73</v>
      </c>
      <c r="F6231" s="259" t="s">
        <v>210</v>
      </c>
      <c r="G6231" s="259" t="s">
        <v>50</v>
      </c>
      <c r="H6231" s="306">
        <v>0</v>
      </c>
      <c r="I6231" s="306">
        <v>0</v>
      </c>
      <c r="J6231" s="306">
        <v>0</v>
      </c>
      <c r="K6231" s="306">
        <v>0</v>
      </c>
      <c r="L6231" s="306">
        <v>0</v>
      </c>
      <c r="M6231" s="306">
        <v>0</v>
      </c>
      <c r="N6231" s="306">
        <v>56.452040629999999</v>
      </c>
      <c r="AE6231" s="322"/>
    </row>
    <row r="6232" spans="1:31">
      <c r="A6232" s="259" t="s">
        <v>44</v>
      </c>
      <c r="B6232" s="259" t="s">
        <v>28</v>
      </c>
      <c r="C6232" s="259" t="s">
        <v>57</v>
      </c>
      <c r="D6232" s="259" t="s">
        <v>74</v>
      </c>
      <c r="E6232" s="259" t="s">
        <v>74</v>
      </c>
      <c r="F6232" s="259" t="s">
        <v>210</v>
      </c>
      <c r="G6232" s="259" t="s">
        <v>50</v>
      </c>
      <c r="H6232" s="306">
        <v>0</v>
      </c>
      <c r="I6232" s="306">
        <v>0</v>
      </c>
      <c r="J6232" s="306">
        <v>0</v>
      </c>
      <c r="K6232" s="306">
        <v>0</v>
      </c>
      <c r="L6232" s="306">
        <v>0</v>
      </c>
      <c r="M6232" s="306">
        <v>0</v>
      </c>
      <c r="N6232" s="306">
        <v>0</v>
      </c>
      <c r="AE6232" s="322"/>
    </row>
    <row r="6233" spans="1:31">
      <c r="A6233" s="259" t="s">
        <v>44</v>
      </c>
      <c r="B6233" s="259" t="s">
        <v>28</v>
      </c>
      <c r="C6233" s="259" t="s">
        <v>64</v>
      </c>
      <c r="D6233" s="259" t="s">
        <v>75</v>
      </c>
      <c r="E6233" s="259" t="s">
        <v>75</v>
      </c>
      <c r="F6233" s="259" t="s">
        <v>210</v>
      </c>
      <c r="G6233" s="259" t="s">
        <v>50</v>
      </c>
      <c r="H6233" s="306">
        <v>0</v>
      </c>
      <c r="I6233" s="306">
        <v>0</v>
      </c>
      <c r="J6233" s="306">
        <v>0</v>
      </c>
      <c r="K6233" s="306">
        <v>0</v>
      </c>
      <c r="L6233" s="306">
        <v>0</v>
      </c>
      <c r="M6233" s="306">
        <v>0</v>
      </c>
      <c r="N6233" s="306">
        <v>0</v>
      </c>
      <c r="AE6233" s="322"/>
    </row>
    <row r="6234" spans="1:31">
      <c r="A6234" s="259" t="s">
        <v>44</v>
      </c>
      <c r="B6234" s="259" t="s">
        <v>28</v>
      </c>
      <c r="C6234" s="259" t="s">
        <v>60</v>
      </c>
      <c r="D6234" s="259" t="s">
        <v>76</v>
      </c>
      <c r="E6234" s="259" t="s">
        <v>76</v>
      </c>
      <c r="F6234" s="259" t="s">
        <v>210</v>
      </c>
      <c r="G6234" s="259" t="s">
        <v>50</v>
      </c>
      <c r="H6234" s="306">
        <v>0</v>
      </c>
      <c r="I6234" s="306">
        <v>0</v>
      </c>
      <c r="J6234" s="306">
        <v>0</v>
      </c>
      <c r="K6234" s="306">
        <v>0</v>
      </c>
      <c r="L6234" s="306">
        <v>0</v>
      </c>
      <c r="M6234" s="306">
        <v>14533.87608</v>
      </c>
      <c r="N6234" s="306">
        <v>61918.338400000001</v>
      </c>
      <c r="AE6234" s="322"/>
    </row>
    <row r="6235" spans="1:31">
      <c r="A6235" s="259" t="s">
        <v>44</v>
      </c>
      <c r="B6235" s="259" t="s">
        <v>28</v>
      </c>
      <c r="C6235" s="259" t="s">
        <v>61</v>
      </c>
      <c r="D6235" s="259" t="s">
        <v>77</v>
      </c>
      <c r="E6235" s="259" t="s">
        <v>77</v>
      </c>
      <c r="F6235" s="259" t="s">
        <v>210</v>
      </c>
      <c r="G6235" s="259" t="s">
        <v>50</v>
      </c>
      <c r="H6235" s="306">
        <v>0</v>
      </c>
      <c r="I6235" s="306">
        <v>0</v>
      </c>
      <c r="J6235" s="306">
        <v>16489.883290000002</v>
      </c>
      <c r="K6235" s="306">
        <v>27414.605599999999</v>
      </c>
      <c r="L6235" s="306">
        <v>37758.241770000001</v>
      </c>
      <c r="M6235" s="306">
        <v>39169.835809999997</v>
      </c>
      <c r="N6235" s="306">
        <v>73485.952869999994</v>
      </c>
      <c r="AE6235" s="322"/>
    </row>
    <row r="6236" spans="1:31">
      <c r="A6236" s="259" t="s">
        <v>44</v>
      </c>
      <c r="B6236" s="259" t="s">
        <v>28</v>
      </c>
      <c r="C6236" s="259" t="s">
        <v>62</v>
      </c>
      <c r="D6236" s="259" t="s">
        <v>78</v>
      </c>
      <c r="E6236" s="259" t="s">
        <v>78</v>
      </c>
      <c r="F6236" s="259" t="s">
        <v>210</v>
      </c>
      <c r="G6236" s="259" t="s">
        <v>50</v>
      </c>
      <c r="H6236" s="306">
        <v>4432.3851290000002</v>
      </c>
      <c r="I6236" s="306">
        <v>10441.08771</v>
      </c>
      <c r="J6236" s="306">
        <v>15167.633309999999</v>
      </c>
      <c r="K6236" s="306">
        <v>30574.19571</v>
      </c>
      <c r="L6236" s="306">
        <v>30574.19571</v>
      </c>
      <c r="M6236" s="306">
        <v>30573.096519999999</v>
      </c>
      <c r="N6236" s="306">
        <v>30564.97725</v>
      </c>
      <c r="AE6236" s="322"/>
    </row>
    <row r="6237" spans="1:31">
      <c r="A6237" s="259" t="s">
        <v>44</v>
      </c>
      <c r="B6237" s="259" t="s">
        <v>28</v>
      </c>
      <c r="C6237" s="259" t="s">
        <v>63</v>
      </c>
      <c r="D6237" s="259" t="s">
        <v>79</v>
      </c>
      <c r="E6237" s="259" t="s">
        <v>79</v>
      </c>
      <c r="F6237" s="259" t="s">
        <v>210</v>
      </c>
      <c r="G6237" s="259" t="s">
        <v>50</v>
      </c>
      <c r="H6237" s="306">
        <v>2313.3586049999999</v>
      </c>
      <c r="I6237" s="306">
        <v>6326.1309650000003</v>
      </c>
      <c r="J6237" s="306">
        <v>6656.3447589999996</v>
      </c>
      <c r="K6237" s="306">
        <v>4436.4692660000001</v>
      </c>
      <c r="L6237" s="306">
        <v>4396.0169260000002</v>
      </c>
      <c r="M6237" s="306">
        <v>5036.4120750000002</v>
      </c>
      <c r="N6237" s="306">
        <v>7094.0113259999998</v>
      </c>
      <c r="AE6237" s="322"/>
    </row>
    <row r="6238" spans="1:31">
      <c r="A6238" s="259" t="s">
        <v>44</v>
      </c>
      <c r="B6238" s="259" t="s">
        <v>28</v>
      </c>
      <c r="C6238" s="259" t="s">
        <v>60</v>
      </c>
      <c r="D6238" s="259" t="s">
        <v>76</v>
      </c>
      <c r="E6238" s="259" t="s">
        <v>207</v>
      </c>
      <c r="F6238" s="259" t="s">
        <v>210</v>
      </c>
      <c r="G6238" s="259" t="s">
        <v>50</v>
      </c>
      <c r="H6238" s="306">
        <v>0</v>
      </c>
      <c r="I6238" s="306">
        <v>0</v>
      </c>
      <c r="J6238" s="306">
        <v>0</v>
      </c>
      <c r="K6238" s="306">
        <v>0</v>
      </c>
      <c r="L6238" s="306">
        <v>0</v>
      </c>
      <c r="M6238" s="306">
        <v>4043.5213199999998</v>
      </c>
      <c r="N6238" s="306">
        <v>13104.77414</v>
      </c>
      <c r="AE6238" s="322"/>
    </row>
    <row r="6239" spans="1:31">
      <c r="A6239" s="259" t="s">
        <v>44</v>
      </c>
      <c r="B6239" s="259" t="s">
        <v>28</v>
      </c>
      <c r="C6239" s="259" t="s">
        <v>63</v>
      </c>
      <c r="D6239" s="259" t="s">
        <v>79</v>
      </c>
      <c r="E6239" s="259" t="s">
        <v>208</v>
      </c>
      <c r="F6239" s="259" t="s">
        <v>210</v>
      </c>
      <c r="G6239" s="259" t="s">
        <v>50</v>
      </c>
      <c r="H6239" s="306">
        <v>0</v>
      </c>
      <c r="I6239" s="306">
        <v>0</v>
      </c>
      <c r="J6239" s="306">
        <v>0</v>
      </c>
      <c r="K6239" s="306">
        <v>0</v>
      </c>
      <c r="L6239" s="306">
        <v>0</v>
      </c>
      <c r="M6239" s="306">
        <v>1211.4901440000001</v>
      </c>
      <c r="N6239" s="306">
        <v>4838.4646169999996</v>
      </c>
      <c r="AE6239" s="322"/>
    </row>
    <row r="6240" spans="1:31">
      <c r="A6240" s="259" t="s">
        <v>44</v>
      </c>
      <c r="B6240" s="259" t="s">
        <v>28</v>
      </c>
      <c r="C6240" s="259" t="s">
        <v>65</v>
      </c>
      <c r="D6240" s="259" t="s">
        <v>209</v>
      </c>
      <c r="E6240" s="259" t="s">
        <v>80</v>
      </c>
      <c r="F6240" s="259" t="s">
        <v>210</v>
      </c>
      <c r="G6240" s="259" t="s">
        <v>50</v>
      </c>
      <c r="H6240" s="306">
        <v>0</v>
      </c>
      <c r="I6240" s="306">
        <v>0</v>
      </c>
      <c r="J6240" s="306">
        <v>0</v>
      </c>
      <c r="K6240" s="306">
        <v>0</v>
      </c>
      <c r="L6240" s="306">
        <v>0</v>
      </c>
      <c r="M6240" s="306">
        <v>0</v>
      </c>
      <c r="N6240" s="306">
        <v>0</v>
      </c>
      <c r="AE6240" s="322"/>
    </row>
    <row r="6241" spans="1:31">
      <c r="A6241" s="259" t="s">
        <v>44</v>
      </c>
      <c r="B6241" s="259" t="s">
        <v>28</v>
      </c>
      <c r="C6241" s="259" t="s">
        <v>65</v>
      </c>
      <c r="D6241" s="259" t="s">
        <v>209</v>
      </c>
      <c r="E6241" s="259" t="s">
        <v>81</v>
      </c>
      <c r="F6241" s="259" t="s">
        <v>210</v>
      </c>
      <c r="G6241" s="259" t="s">
        <v>50</v>
      </c>
      <c r="H6241" s="306">
        <v>0</v>
      </c>
      <c r="I6241" s="306">
        <v>0</v>
      </c>
      <c r="J6241" s="306">
        <v>0</v>
      </c>
      <c r="K6241" s="306">
        <v>0</v>
      </c>
      <c r="L6241" s="306">
        <v>0</v>
      </c>
      <c r="M6241" s="306">
        <v>0</v>
      </c>
      <c r="N6241" s="306">
        <v>0</v>
      </c>
      <c r="AE6241" s="322"/>
    </row>
    <row r="6242" spans="1:31">
      <c r="AE6242" s="322"/>
    </row>
    <row r="6243" spans="1:31">
      <c r="A6243" s="259" t="s">
        <v>2</v>
      </c>
      <c r="B6243" s="259" t="s">
        <v>43</v>
      </c>
      <c r="C6243" s="259" t="s">
        <v>203</v>
      </c>
      <c r="D6243" s="259" t="s">
        <v>204</v>
      </c>
      <c r="E6243" s="259" t="s">
        <v>205</v>
      </c>
      <c r="F6243" s="259" t="s">
        <v>99</v>
      </c>
      <c r="G6243" s="259" t="s">
        <v>46</v>
      </c>
      <c r="H6243" s="306">
        <v>2025</v>
      </c>
      <c r="I6243" s="306">
        <v>2028</v>
      </c>
      <c r="J6243" s="306">
        <v>2030</v>
      </c>
      <c r="K6243" s="306">
        <v>2032</v>
      </c>
      <c r="L6243" s="306">
        <v>2035</v>
      </c>
      <c r="M6243" s="306">
        <v>2037</v>
      </c>
      <c r="N6243" s="306">
        <v>2040</v>
      </c>
      <c r="AE6243" s="322"/>
    </row>
    <row r="6244" spans="1:31">
      <c r="A6244" s="259" t="s">
        <v>44</v>
      </c>
      <c r="B6244" s="259" t="s">
        <v>30</v>
      </c>
      <c r="C6244" s="259" t="s">
        <v>48</v>
      </c>
      <c r="D6244" s="259" t="s">
        <v>48</v>
      </c>
      <c r="E6244" s="259" t="s">
        <v>48</v>
      </c>
      <c r="F6244" s="259" t="s">
        <v>206</v>
      </c>
      <c r="G6244" s="259" t="s">
        <v>49</v>
      </c>
      <c r="H6244" s="306">
        <v>518.85599999999999</v>
      </c>
      <c r="I6244" s="306">
        <v>0</v>
      </c>
      <c r="J6244" s="306">
        <v>0</v>
      </c>
      <c r="K6244" s="306">
        <v>0</v>
      </c>
      <c r="L6244" s="306">
        <v>0</v>
      </c>
      <c r="M6244" s="306">
        <v>0</v>
      </c>
      <c r="N6244" s="306">
        <v>0</v>
      </c>
      <c r="AE6244" s="322"/>
    </row>
    <row r="6245" spans="1:31">
      <c r="A6245" s="259" t="s">
        <v>44</v>
      </c>
      <c r="B6245" s="259" t="s">
        <v>30</v>
      </c>
      <c r="C6245" s="259" t="s">
        <v>53</v>
      </c>
      <c r="D6245" s="259" t="s">
        <v>53</v>
      </c>
      <c r="E6245" s="259" t="s">
        <v>53</v>
      </c>
      <c r="F6245" s="259" t="s">
        <v>206</v>
      </c>
      <c r="G6245" s="259" t="s">
        <v>49</v>
      </c>
      <c r="H6245" s="306">
        <v>0</v>
      </c>
      <c r="I6245" s="306">
        <v>0</v>
      </c>
      <c r="J6245" s="306">
        <v>0</v>
      </c>
      <c r="K6245" s="306">
        <v>0</v>
      </c>
      <c r="L6245" s="306">
        <v>0</v>
      </c>
      <c r="M6245" s="306">
        <v>0</v>
      </c>
      <c r="N6245" s="306">
        <v>0</v>
      </c>
      <c r="AE6245" s="322"/>
    </row>
    <row r="6246" spans="1:31">
      <c r="A6246" s="259" t="s">
        <v>44</v>
      </c>
      <c r="B6246" s="259" t="s">
        <v>30</v>
      </c>
      <c r="C6246" s="259" t="s">
        <v>54</v>
      </c>
      <c r="D6246" s="259" t="s">
        <v>54</v>
      </c>
      <c r="E6246" s="259" t="s">
        <v>54</v>
      </c>
      <c r="F6246" s="259" t="s">
        <v>206</v>
      </c>
      <c r="G6246" s="259" t="s">
        <v>49</v>
      </c>
      <c r="H6246" s="306">
        <v>13800.053760000001</v>
      </c>
      <c r="I6246" s="306">
        <v>13725.15076</v>
      </c>
      <c r="J6246" s="306">
        <v>13725.15076</v>
      </c>
      <c r="K6246" s="306">
        <v>13725.15076</v>
      </c>
      <c r="L6246" s="306">
        <v>13725.15076</v>
      </c>
      <c r="M6246" s="306">
        <v>13725.15076</v>
      </c>
      <c r="N6246" s="306">
        <v>13725.15076</v>
      </c>
      <c r="AE6246" s="322"/>
    </row>
    <row r="6247" spans="1:31">
      <c r="A6247" s="259" t="s">
        <v>44</v>
      </c>
      <c r="B6247" s="259" t="s">
        <v>30</v>
      </c>
      <c r="C6247" s="259" t="s">
        <v>55</v>
      </c>
      <c r="D6247" s="259" t="s">
        <v>55</v>
      </c>
      <c r="E6247" s="259" t="s">
        <v>55</v>
      </c>
      <c r="F6247" s="259" t="s">
        <v>206</v>
      </c>
      <c r="G6247" s="259" t="s">
        <v>49</v>
      </c>
      <c r="H6247" s="306">
        <v>3396.1170000000002</v>
      </c>
      <c r="I6247" s="306">
        <v>3234.8290000000002</v>
      </c>
      <c r="J6247" s="306">
        <v>3234.8290000000002</v>
      </c>
      <c r="K6247" s="306">
        <v>3234.8290000000002</v>
      </c>
      <c r="L6247" s="306">
        <v>3234.8290000000002</v>
      </c>
      <c r="M6247" s="306">
        <v>3234.8290000000002</v>
      </c>
      <c r="N6247" s="306">
        <v>3234.8290000000002</v>
      </c>
      <c r="AE6247" s="322"/>
    </row>
    <row r="6248" spans="1:31">
      <c r="A6248" s="259" t="s">
        <v>44</v>
      </c>
      <c r="B6248" s="259" t="s">
        <v>30</v>
      </c>
      <c r="C6248" s="259" t="s">
        <v>56</v>
      </c>
      <c r="D6248" s="259" t="s">
        <v>56</v>
      </c>
      <c r="E6248" s="259" t="s">
        <v>56</v>
      </c>
      <c r="F6248" s="259" t="s">
        <v>206</v>
      </c>
      <c r="G6248" s="259" t="s">
        <v>49</v>
      </c>
      <c r="H6248" s="306">
        <v>4047.8919999999998</v>
      </c>
      <c r="I6248" s="306">
        <v>1472.511238</v>
      </c>
      <c r="J6248" s="306">
        <v>1472.511238</v>
      </c>
      <c r="K6248" s="306">
        <v>1472.511238</v>
      </c>
      <c r="L6248" s="306">
        <v>1472.511238</v>
      </c>
      <c r="M6248" s="306">
        <v>1472.511238</v>
      </c>
      <c r="N6248" s="306">
        <v>1472.511238</v>
      </c>
      <c r="AE6248" s="322"/>
    </row>
    <row r="6249" spans="1:31">
      <c r="A6249" s="259" t="s">
        <v>44</v>
      </c>
      <c r="B6249" s="259" t="s">
        <v>30</v>
      </c>
      <c r="C6249" s="259" t="s">
        <v>57</v>
      </c>
      <c r="D6249" s="259" t="s">
        <v>57</v>
      </c>
      <c r="E6249" s="259" t="s">
        <v>57</v>
      </c>
      <c r="F6249" s="259" t="s">
        <v>206</v>
      </c>
      <c r="G6249" s="259" t="s">
        <v>49</v>
      </c>
      <c r="H6249" s="306">
        <v>5.6</v>
      </c>
      <c r="I6249" s="306">
        <v>5.6</v>
      </c>
      <c r="J6249" s="306">
        <v>5.6</v>
      </c>
      <c r="K6249" s="306">
        <v>5.6</v>
      </c>
      <c r="L6249" s="306">
        <v>5.6</v>
      </c>
      <c r="M6249" s="306">
        <v>5.6</v>
      </c>
      <c r="N6249" s="306">
        <v>5.6</v>
      </c>
      <c r="AE6249" s="322"/>
    </row>
    <row r="6250" spans="1:31">
      <c r="A6250" s="259" t="s">
        <v>44</v>
      </c>
      <c r="B6250" s="259" t="s">
        <v>30</v>
      </c>
      <c r="C6250" s="259" t="s">
        <v>58</v>
      </c>
      <c r="D6250" s="259" t="s">
        <v>58</v>
      </c>
      <c r="E6250" s="259" t="s">
        <v>58</v>
      </c>
      <c r="F6250" s="259" t="s">
        <v>206</v>
      </c>
      <c r="G6250" s="259" t="s">
        <v>49</v>
      </c>
      <c r="H6250" s="306">
        <v>3348</v>
      </c>
      <c r="I6250" s="306">
        <v>3348</v>
      </c>
      <c r="J6250" s="306">
        <v>3348</v>
      </c>
      <c r="K6250" s="306">
        <v>3348</v>
      </c>
      <c r="L6250" s="306">
        <v>3348</v>
      </c>
      <c r="M6250" s="306">
        <v>3348</v>
      </c>
      <c r="N6250" s="306">
        <v>3348</v>
      </c>
      <c r="AE6250" s="322"/>
    </row>
    <row r="6251" spans="1:31">
      <c r="A6251" s="259" t="s">
        <v>44</v>
      </c>
      <c r="B6251" s="259" t="s">
        <v>30</v>
      </c>
      <c r="C6251" s="259" t="s">
        <v>59</v>
      </c>
      <c r="D6251" s="259" t="s">
        <v>59</v>
      </c>
      <c r="E6251" s="259" t="s">
        <v>59</v>
      </c>
      <c r="F6251" s="259" t="s">
        <v>206</v>
      </c>
      <c r="G6251" s="259" t="s">
        <v>49</v>
      </c>
      <c r="H6251" s="306">
        <v>3611.3580000000002</v>
      </c>
      <c r="I6251" s="306">
        <v>3611.3580000000002</v>
      </c>
      <c r="J6251" s="306">
        <v>3611.3580000000002</v>
      </c>
      <c r="K6251" s="306">
        <v>3611.3580000000002</v>
      </c>
      <c r="L6251" s="306">
        <v>3611.3580000000002</v>
      </c>
      <c r="M6251" s="306">
        <v>3611.3580000000002</v>
      </c>
      <c r="N6251" s="306">
        <v>3611.3580000000002</v>
      </c>
      <c r="AE6251" s="322"/>
    </row>
    <row r="6252" spans="1:31">
      <c r="A6252" s="259" t="s">
        <v>44</v>
      </c>
      <c r="B6252" s="259" t="s">
        <v>30</v>
      </c>
      <c r="C6252" s="259" t="s">
        <v>60</v>
      </c>
      <c r="D6252" s="259" t="s">
        <v>60</v>
      </c>
      <c r="E6252" s="259" t="s">
        <v>60</v>
      </c>
      <c r="F6252" s="259" t="s">
        <v>206</v>
      </c>
      <c r="G6252" s="259" t="s">
        <v>49</v>
      </c>
      <c r="H6252" s="306">
        <v>2843.0675000000001</v>
      </c>
      <c r="I6252" s="306">
        <v>2933.0675000000001</v>
      </c>
      <c r="J6252" s="306">
        <v>2933.0675000000001</v>
      </c>
      <c r="K6252" s="306">
        <v>2933.0675000000001</v>
      </c>
      <c r="L6252" s="306">
        <v>2933.0675000000001</v>
      </c>
      <c r="M6252" s="306">
        <v>2933.0675000000001</v>
      </c>
      <c r="N6252" s="306">
        <v>2933.0675000000001</v>
      </c>
      <c r="AE6252" s="322"/>
    </row>
    <row r="6253" spans="1:31">
      <c r="A6253" s="259" t="s">
        <v>44</v>
      </c>
      <c r="B6253" s="259" t="s">
        <v>30</v>
      </c>
      <c r="C6253" s="259" t="s">
        <v>61</v>
      </c>
      <c r="D6253" s="259" t="s">
        <v>61</v>
      </c>
      <c r="E6253" s="259" t="s">
        <v>61</v>
      </c>
      <c r="F6253" s="259" t="s">
        <v>206</v>
      </c>
      <c r="G6253" s="259" t="s">
        <v>49</v>
      </c>
      <c r="H6253" s="306">
        <v>1781.5489990000001</v>
      </c>
      <c r="I6253" s="306">
        <v>1781.5489990000001</v>
      </c>
      <c r="J6253" s="306">
        <v>1781.5489990000001</v>
      </c>
      <c r="K6253" s="306">
        <v>1781.5489990000001</v>
      </c>
      <c r="L6253" s="306">
        <v>1781.5489990000001</v>
      </c>
      <c r="M6253" s="306">
        <v>1781.5489990000001</v>
      </c>
      <c r="N6253" s="306">
        <v>1781.5489990000001</v>
      </c>
      <c r="AE6253" s="322"/>
    </row>
    <row r="6254" spans="1:31">
      <c r="A6254" s="259" t="s">
        <v>44</v>
      </c>
      <c r="B6254" s="259" t="s">
        <v>30</v>
      </c>
      <c r="C6254" s="259" t="s">
        <v>63</v>
      </c>
      <c r="D6254" s="259" t="s">
        <v>63</v>
      </c>
      <c r="E6254" s="259" t="s">
        <v>63</v>
      </c>
      <c r="F6254" s="259" t="s">
        <v>206</v>
      </c>
      <c r="G6254" s="259" t="s">
        <v>49</v>
      </c>
      <c r="H6254" s="306">
        <v>599.20000000000005</v>
      </c>
      <c r="I6254" s="306">
        <v>1460.5200070000001</v>
      </c>
      <c r="J6254" s="306">
        <v>1460.5200070000001</v>
      </c>
      <c r="K6254" s="306">
        <v>1460.5200070000001</v>
      </c>
      <c r="L6254" s="306">
        <v>1460.5200070000001</v>
      </c>
      <c r="M6254" s="306">
        <v>1460.5200070000001</v>
      </c>
      <c r="N6254" s="306">
        <v>1460.5200070000001</v>
      </c>
      <c r="AE6254" s="322"/>
    </row>
    <row r="6255" spans="1:31">
      <c r="A6255" s="259" t="s">
        <v>44</v>
      </c>
      <c r="B6255" s="259" t="s">
        <v>30</v>
      </c>
      <c r="C6255" s="259" t="s">
        <v>64</v>
      </c>
      <c r="D6255" s="259" t="s">
        <v>64</v>
      </c>
      <c r="E6255" s="259" t="s">
        <v>64</v>
      </c>
      <c r="F6255" s="259" t="s">
        <v>206</v>
      </c>
      <c r="G6255" s="259" t="s">
        <v>49</v>
      </c>
      <c r="H6255" s="306">
        <v>1286.345</v>
      </c>
      <c r="I6255" s="306">
        <v>595.79589199999998</v>
      </c>
      <c r="J6255" s="306">
        <v>589.01800000000003</v>
      </c>
      <c r="K6255" s="306">
        <v>589.01800000000003</v>
      </c>
      <c r="L6255" s="306">
        <v>589.01800000000003</v>
      </c>
      <c r="M6255" s="306">
        <v>589.01800000000003</v>
      </c>
      <c r="N6255" s="306">
        <v>589.01800000000003</v>
      </c>
      <c r="AE6255" s="322"/>
    </row>
    <row r="6256" spans="1:31">
      <c r="A6256" s="259" t="s">
        <v>44</v>
      </c>
      <c r="B6256" s="259" t="s">
        <v>30</v>
      </c>
      <c r="C6256" s="259" t="s">
        <v>54</v>
      </c>
      <c r="D6256" s="259" t="s">
        <v>72</v>
      </c>
      <c r="E6256" s="259" t="s">
        <v>72</v>
      </c>
      <c r="F6256" s="259" t="s">
        <v>206</v>
      </c>
      <c r="G6256" s="259" t="s">
        <v>49</v>
      </c>
      <c r="H6256" s="306">
        <v>0</v>
      </c>
      <c r="I6256" s="306">
        <v>0</v>
      </c>
      <c r="J6256" s="306">
        <v>0</v>
      </c>
      <c r="K6256" s="306">
        <v>0</v>
      </c>
      <c r="L6256" s="306">
        <v>94.251086999999998</v>
      </c>
      <c r="M6256" s="306">
        <v>575.65713600000004</v>
      </c>
      <c r="N6256" s="306">
        <v>1642.3120260000001</v>
      </c>
      <c r="AE6256" s="322"/>
    </row>
    <row r="6257" spans="1:31">
      <c r="A6257" s="259" t="s">
        <v>44</v>
      </c>
      <c r="B6257" s="259" t="s">
        <v>30</v>
      </c>
      <c r="C6257" s="259" t="s">
        <v>55</v>
      </c>
      <c r="D6257" s="259" t="s">
        <v>73</v>
      </c>
      <c r="E6257" s="259" t="s">
        <v>73</v>
      </c>
      <c r="F6257" s="259" t="s">
        <v>206</v>
      </c>
      <c r="G6257" s="259" t="s">
        <v>49</v>
      </c>
      <c r="H6257" s="306">
        <v>0</v>
      </c>
      <c r="I6257" s="306">
        <v>0</v>
      </c>
      <c r="J6257" s="306">
        <v>0</v>
      </c>
      <c r="K6257" s="306">
        <v>0</v>
      </c>
      <c r="L6257" s="306">
        <v>1801.5970589999999</v>
      </c>
      <c r="M6257" s="306">
        <v>1801.5970589999999</v>
      </c>
      <c r="N6257" s="306">
        <v>1801.5970589999999</v>
      </c>
      <c r="AE6257" s="322"/>
    </row>
    <row r="6258" spans="1:31">
      <c r="A6258" s="259" t="s">
        <v>44</v>
      </c>
      <c r="B6258" s="259" t="s">
        <v>30</v>
      </c>
      <c r="C6258" s="259" t="s">
        <v>57</v>
      </c>
      <c r="D6258" s="259" t="s">
        <v>74</v>
      </c>
      <c r="E6258" s="259" t="s">
        <v>74</v>
      </c>
      <c r="F6258" s="259" t="s">
        <v>206</v>
      </c>
      <c r="G6258" s="259" t="s">
        <v>49</v>
      </c>
      <c r="H6258" s="306">
        <v>0</v>
      </c>
      <c r="I6258" s="306">
        <v>0</v>
      </c>
      <c r="J6258" s="306">
        <v>0</v>
      </c>
      <c r="K6258" s="306">
        <v>0</v>
      </c>
      <c r="L6258" s="306">
        <v>0</v>
      </c>
      <c r="M6258" s="306">
        <v>0</v>
      </c>
      <c r="N6258" s="306">
        <v>0</v>
      </c>
      <c r="AE6258" s="322"/>
    </row>
    <row r="6259" spans="1:31">
      <c r="A6259" s="259" t="s">
        <v>44</v>
      </c>
      <c r="B6259" s="259" t="s">
        <v>30</v>
      </c>
      <c r="C6259" s="259" t="s">
        <v>64</v>
      </c>
      <c r="D6259" s="259" t="s">
        <v>75</v>
      </c>
      <c r="E6259" s="259" t="s">
        <v>75</v>
      </c>
      <c r="F6259" s="259" t="s">
        <v>206</v>
      </c>
      <c r="G6259" s="259" t="s">
        <v>49</v>
      </c>
      <c r="H6259" s="306">
        <v>0</v>
      </c>
      <c r="I6259" s="306">
        <v>0</v>
      </c>
      <c r="J6259" s="306">
        <v>0</v>
      </c>
      <c r="K6259" s="306">
        <v>0</v>
      </c>
      <c r="L6259" s="306">
        <v>0</v>
      </c>
      <c r="M6259" s="306">
        <v>0</v>
      </c>
      <c r="N6259" s="306">
        <v>0</v>
      </c>
      <c r="AE6259" s="322"/>
    </row>
    <row r="6260" spans="1:31">
      <c r="A6260" s="259" t="s">
        <v>44</v>
      </c>
      <c r="B6260" s="259" t="s">
        <v>30</v>
      </c>
      <c r="C6260" s="259" t="s">
        <v>60</v>
      </c>
      <c r="D6260" s="259" t="s">
        <v>76</v>
      </c>
      <c r="E6260" s="259" t="s">
        <v>76</v>
      </c>
      <c r="F6260" s="259" t="s">
        <v>206</v>
      </c>
      <c r="G6260" s="259" t="s">
        <v>49</v>
      </c>
      <c r="H6260" s="306">
        <v>0</v>
      </c>
      <c r="I6260" s="306">
        <v>0</v>
      </c>
      <c r="J6260" s="306">
        <v>0</v>
      </c>
      <c r="K6260" s="306">
        <v>0</v>
      </c>
      <c r="L6260" s="306">
        <v>0</v>
      </c>
      <c r="M6260" s="306">
        <v>2900.8403410000001</v>
      </c>
      <c r="N6260" s="306">
        <v>15287.911330000001</v>
      </c>
      <c r="AE6260" s="322"/>
    </row>
    <row r="6261" spans="1:31">
      <c r="A6261" s="259" t="s">
        <v>44</v>
      </c>
      <c r="B6261" s="259" t="s">
        <v>30</v>
      </c>
      <c r="C6261" s="259" t="s">
        <v>61</v>
      </c>
      <c r="D6261" s="259" t="s">
        <v>77</v>
      </c>
      <c r="E6261" s="259" t="s">
        <v>77</v>
      </c>
      <c r="F6261" s="259" t="s">
        <v>206</v>
      </c>
      <c r="G6261" s="259" t="s">
        <v>49</v>
      </c>
      <c r="H6261" s="306">
        <v>0</v>
      </c>
      <c r="I6261" s="306">
        <v>0</v>
      </c>
      <c r="J6261" s="306">
        <v>2872.4635490000001</v>
      </c>
      <c r="K6261" s="306">
        <v>5414</v>
      </c>
      <c r="L6261" s="306">
        <v>8115.3719339999998</v>
      </c>
      <c r="M6261" s="306">
        <v>8413.7855209999998</v>
      </c>
      <c r="N6261" s="306">
        <v>9832.0905559999992</v>
      </c>
      <c r="AE6261" s="322"/>
    </row>
    <row r="6262" spans="1:31">
      <c r="A6262" s="259" t="s">
        <v>44</v>
      </c>
      <c r="B6262" s="259" t="s">
        <v>30</v>
      </c>
      <c r="C6262" s="259" t="s">
        <v>62</v>
      </c>
      <c r="D6262" s="259" t="s">
        <v>78</v>
      </c>
      <c r="E6262" s="259" t="s">
        <v>78</v>
      </c>
      <c r="F6262" s="259" t="s">
        <v>206</v>
      </c>
      <c r="G6262" s="259" t="s">
        <v>49</v>
      </c>
      <c r="H6262" s="306">
        <v>1545</v>
      </c>
      <c r="I6262" s="306">
        <v>1545</v>
      </c>
      <c r="J6262" s="306">
        <v>1545</v>
      </c>
      <c r="K6262" s="306">
        <v>1545</v>
      </c>
      <c r="L6262" s="306">
        <v>1545</v>
      </c>
      <c r="M6262" s="306">
        <v>1545</v>
      </c>
      <c r="N6262" s="306">
        <v>1545</v>
      </c>
      <c r="AE6262" s="322"/>
    </row>
    <row r="6263" spans="1:31">
      <c r="A6263" s="259" t="s">
        <v>44</v>
      </c>
      <c r="B6263" s="259" t="s">
        <v>30</v>
      </c>
      <c r="C6263" s="259" t="s">
        <v>63</v>
      </c>
      <c r="D6263" s="259" t="s">
        <v>79</v>
      </c>
      <c r="E6263" s="259" t="s">
        <v>79</v>
      </c>
      <c r="F6263" s="259" t="s">
        <v>206</v>
      </c>
      <c r="G6263" s="259" t="s">
        <v>49</v>
      </c>
      <c r="H6263" s="306">
        <v>594</v>
      </c>
      <c r="I6263" s="306">
        <v>594</v>
      </c>
      <c r="J6263" s="306">
        <v>594</v>
      </c>
      <c r="K6263" s="306">
        <v>594</v>
      </c>
      <c r="L6263" s="306">
        <v>594</v>
      </c>
      <c r="M6263" s="306">
        <v>594</v>
      </c>
      <c r="N6263" s="306">
        <v>594</v>
      </c>
      <c r="AE6263" s="322"/>
    </row>
    <row r="6264" spans="1:31">
      <c r="A6264" s="259" t="s">
        <v>44</v>
      </c>
      <c r="B6264" s="259" t="s">
        <v>30</v>
      </c>
      <c r="C6264" s="259" t="s">
        <v>60</v>
      </c>
      <c r="D6264" s="259" t="s">
        <v>76</v>
      </c>
      <c r="E6264" s="259" t="s">
        <v>207</v>
      </c>
      <c r="F6264" s="259" t="s">
        <v>206</v>
      </c>
      <c r="G6264" s="259" t="s">
        <v>49</v>
      </c>
      <c r="H6264" s="306">
        <v>0</v>
      </c>
      <c r="I6264" s="306">
        <v>0</v>
      </c>
      <c r="J6264" s="306">
        <v>0</v>
      </c>
      <c r="K6264" s="306">
        <v>0</v>
      </c>
      <c r="L6264" s="306">
        <v>0</v>
      </c>
      <c r="M6264" s="306">
        <v>1992.2065729999999</v>
      </c>
      <c r="N6264" s="306">
        <v>2839.2123270000002</v>
      </c>
      <c r="AE6264" s="322"/>
    </row>
    <row r="6265" spans="1:31">
      <c r="A6265" s="259" t="s">
        <v>44</v>
      </c>
      <c r="B6265" s="259" t="s">
        <v>30</v>
      </c>
      <c r="C6265" s="259" t="s">
        <v>63</v>
      </c>
      <c r="D6265" s="259" t="s">
        <v>79</v>
      </c>
      <c r="E6265" s="259" t="s">
        <v>208</v>
      </c>
      <c r="F6265" s="259" t="s">
        <v>206</v>
      </c>
      <c r="G6265" s="259" t="s">
        <v>49</v>
      </c>
      <c r="H6265" s="306">
        <v>0</v>
      </c>
      <c r="I6265" s="306">
        <v>0</v>
      </c>
      <c r="J6265" s="306">
        <v>0</v>
      </c>
      <c r="K6265" s="306">
        <v>0</v>
      </c>
      <c r="L6265" s="306">
        <v>0</v>
      </c>
      <c r="M6265" s="306">
        <v>1195.3239430000001</v>
      </c>
      <c r="N6265" s="306">
        <v>1703.5273950000001</v>
      </c>
      <c r="AE6265" s="322"/>
    </row>
    <row r="6266" spans="1:31">
      <c r="A6266" s="259" t="s">
        <v>44</v>
      </c>
      <c r="B6266" s="259" t="s">
        <v>30</v>
      </c>
      <c r="C6266" s="259" t="s">
        <v>65</v>
      </c>
      <c r="D6266" s="259" t="s">
        <v>209</v>
      </c>
      <c r="E6266" s="259" t="s">
        <v>80</v>
      </c>
      <c r="F6266" s="259" t="s">
        <v>206</v>
      </c>
      <c r="G6266" s="259" t="s">
        <v>49</v>
      </c>
      <c r="H6266" s="306">
        <v>0</v>
      </c>
      <c r="I6266" s="306">
        <v>0</v>
      </c>
      <c r="J6266" s="306">
        <v>0</v>
      </c>
      <c r="K6266" s="306">
        <v>0</v>
      </c>
      <c r="L6266" s="306">
        <v>0</v>
      </c>
      <c r="M6266" s="306">
        <v>0</v>
      </c>
      <c r="N6266" s="306">
        <v>0</v>
      </c>
      <c r="AE6266" s="322"/>
    </row>
    <row r="6267" spans="1:31">
      <c r="A6267" s="259" t="s">
        <v>44</v>
      </c>
      <c r="B6267" s="259" t="s">
        <v>30</v>
      </c>
      <c r="C6267" s="259" t="s">
        <v>65</v>
      </c>
      <c r="D6267" s="259" t="s">
        <v>209</v>
      </c>
      <c r="E6267" s="259" t="s">
        <v>81</v>
      </c>
      <c r="F6267" s="259" t="s">
        <v>206</v>
      </c>
      <c r="G6267" s="259" t="s">
        <v>49</v>
      </c>
      <c r="H6267" s="306">
        <v>0</v>
      </c>
      <c r="I6267" s="306">
        <v>0</v>
      </c>
      <c r="J6267" s="306">
        <v>0</v>
      </c>
      <c r="K6267" s="306">
        <v>0</v>
      </c>
      <c r="L6267" s="306">
        <v>0</v>
      </c>
      <c r="M6267" s="306">
        <v>0</v>
      </c>
      <c r="N6267" s="306">
        <v>0</v>
      </c>
      <c r="AE6267" s="322"/>
    </row>
    <row r="6268" spans="1:31">
      <c r="A6268" s="259" t="s">
        <v>44</v>
      </c>
      <c r="B6268" s="259" t="s">
        <v>30</v>
      </c>
      <c r="C6268" s="259" t="s">
        <v>82</v>
      </c>
      <c r="D6268" s="259" t="s">
        <v>82</v>
      </c>
      <c r="E6268" s="259" t="s">
        <v>82</v>
      </c>
      <c r="F6268" s="259" t="s">
        <v>206</v>
      </c>
      <c r="G6268" s="259" t="s">
        <v>49</v>
      </c>
      <c r="H6268" s="306">
        <v>0</v>
      </c>
      <c r="I6268" s="306">
        <v>518.85599999999999</v>
      </c>
      <c r="J6268" s="306">
        <v>518.85599999999999</v>
      </c>
      <c r="K6268" s="306">
        <v>518.85599999999999</v>
      </c>
      <c r="L6268" s="306">
        <v>518.85599999999999</v>
      </c>
      <c r="M6268" s="306">
        <v>518.85599999999999</v>
      </c>
      <c r="N6268" s="306">
        <v>518.85599999999999</v>
      </c>
      <c r="AE6268" s="322"/>
    </row>
    <row r="6269" spans="1:31">
      <c r="A6269" s="259" t="s">
        <v>44</v>
      </c>
      <c r="B6269" s="259" t="s">
        <v>30</v>
      </c>
      <c r="C6269" s="259" t="s">
        <v>83</v>
      </c>
      <c r="D6269" s="259" t="s">
        <v>83</v>
      </c>
      <c r="E6269" s="259" t="s">
        <v>83</v>
      </c>
      <c r="F6269" s="259" t="s">
        <v>206</v>
      </c>
      <c r="G6269" s="259" t="s">
        <v>49</v>
      </c>
      <c r="H6269" s="306">
        <v>0</v>
      </c>
      <c r="I6269" s="306">
        <v>0</v>
      </c>
      <c r="J6269" s="306">
        <v>0</v>
      </c>
      <c r="K6269" s="306">
        <v>0</v>
      </c>
      <c r="L6269" s="306">
        <v>0</v>
      </c>
      <c r="M6269" s="306">
        <v>0</v>
      </c>
      <c r="N6269" s="306">
        <v>0</v>
      </c>
      <c r="AE6269" s="322"/>
    </row>
    <row r="6270" spans="1:31">
      <c r="A6270" s="259" t="s">
        <v>44</v>
      </c>
      <c r="B6270" s="259" t="s">
        <v>30</v>
      </c>
      <c r="C6270" s="259" t="s">
        <v>84</v>
      </c>
      <c r="D6270" s="259" t="s">
        <v>84</v>
      </c>
      <c r="E6270" s="259" t="s">
        <v>84</v>
      </c>
      <c r="F6270" s="259" t="s">
        <v>206</v>
      </c>
      <c r="G6270" s="259" t="s">
        <v>49</v>
      </c>
      <c r="H6270" s="306">
        <v>0</v>
      </c>
      <c r="I6270" s="306">
        <v>5.6</v>
      </c>
      <c r="J6270" s="306">
        <v>5.6</v>
      </c>
      <c r="K6270" s="306">
        <v>5.6</v>
      </c>
      <c r="L6270" s="306">
        <v>5.6</v>
      </c>
      <c r="M6270" s="306">
        <v>5.6</v>
      </c>
      <c r="N6270" s="306">
        <v>5.6</v>
      </c>
      <c r="AE6270" s="322"/>
    </row>
    <row r="6271" spans="1:31">
      <c r="A6271" s="259" t="s">
        <v>44</v>
      </c>
      <c r="B6271" s="259" t="s">
        <v>30</v>
      </c>
      <c r="C6271" s="259" t="s">
        <v>85</v>
      </c>
      <c r="D6271" s="259" t="s">
        <v>85</v>
      </c>
      <c r="E6271" s="259" t="s">
        <v>85</v>
      </c>
      <c r="F6271" s="259" t="s">
        <v>206</v>
      </c>
      <c r="G6271" s="259" t="s">
        <v>49</v>
      </c>
      <c r="H6271" s="306">
        <v>0</v>
      </c>
      <c r="I6271" s="306">
        <v>2458.3807619999998</v>
      </c>
      <c r="J6271" s="306">
        <v>2458.3807619999998</v>
      </c>
      <c r="K6271" s="306">
        <v>2458.3807619999998</v>
      </c>
      <c r="L6271" s="306">
        <v>2458.3807619999998</v>
      </c>
      <c r="M6271" s="306">
        <v>2458.3807619999998</v>
      </c>
      <c r="N6271" s="306">
        <v>2458.3807619999998</v>
      </c>
      <c r="AE6271" s="322"/>
    </row>
    <row r="6272" spans="1:31">
      <c r="A6272" s="259" t="s">
        <v>44</v>
      </c>
      <c r="B6272" s="259" t="s">
        <v>30</v>
      </c>
      <c r="C6272" s="259" t="s">
        <v>87</v>
      </c>
      <c r="D6272" s="259" t="s">
        <v>87</v>
      </c>
      <c r="E6272" s="259" t="s">
        <v>87</v>
      </c>
      <c r="F6272" s="259" t="s">
        <v>206</v>
      </c>
      <c r="G6272" s="259" t="s">
        <v>49</v>
      </c>
      <c r="H6272" s="306">
        <v>0</v>
      </c>
      <c r="I6272" s="306">
        <v>690.54910800000005</v>
      </c>
      <c r="J6272" s="306">
        <v>697.327</v>
      </c>
      <c r="K6272" s="306">
        <v>697.327</v>
      </c>
      <c r="L6272" s="306">
        <v>697.327</v>
      </c>
      <c r="M6272" s="306">
        <v>697.327</v>
      </c>
      <c r="N6272" s="306">
        <v>697.327</v>
      </c>
      <c r="AE6272" s="322"/>
    </row>
    <row r="6273" spans="1:31">
      <c r="A6273" s="259" t="s">
        <v>44</v>
      </c>
      <c r="B6273" s="259" t="s">
        <v>30</v>
      </c>
      <c r="C6273" s="259" t="s">
        <v>88</v>
      </c>
      <c r="D6273" s="259" t="s">
        <v>88</v>
      </c>
      <c r="E6273" s="259" t="s">
        <v>88</v>
      </c>
      <c r="F6273" s="259" t="s">
        <v>206</v>
      </c>
      <c r="G6273" s="259" t="s">
        <v>49</v>
      </c>
      <c r="H6273" s="306">
        <v>0</v>
      </c>
      <c r="I6273" s="306">
        <v>0</v>
      </c>
      <c r="J6273" s="306">
        <v>0</v>
      </c>
      <c r="K6273" s="306">
        <v>0</v>
      </c>
      <c r="L6273" s="306">
        <v>0</v>
      </c>
      <c r="M6273" s="306">
        <v>0</v>
      </c>
      <c r="N6273" s="306">
        <v>0</v>
      </c>
      <c r="AE6273" s="322"/>
    </row>
    <row r="6274" spans="1:31">
      <c r="A6274" s="259" t="s">
        <v>44</v>
      </c>
      <c r="B6274" s="259" t="s">
        <v>30</v>
      </c>
      <c r="C6274" s="259" t="s">
        <v>48</v>
      </c>
      <c r="D6274" s="259" t="s">
        <v>48</v>
      </c>
      <c r="E6274" s="259" t="s">
        <v>48</v>
      </c>
      <c r="F6274" s="259" t="s">
        <v>210</v>
      </c>
      <c r="G6274" s="259" t="s">
        <v>50</v>
      </c>
      <c r="H6274" s="306">
        <v>560.36447999999996</v>
      </c>
      <c r="I6274" s="306">
        <v>0</v>
      </c>
      <c r="J6274" s="306">
        <v>0</v>
      </c>
      <c r="K6274" s="306">
        <v>0</v>
      </c>
      <c r="L6274" s="306">
        <v>0</v>
      </c>
      <c r="M6274" s="306">
        <v>0</v>
      </c>
      <c r="N6274" s="306">
        <v>0</v>
      </c>
      <c r="AE6274" s="322"/>
    </row>
    <row r="6275" spans="1:31">
      <c r="A6275" s="259" t="s">
        <v>44</v>
      </c>
      <c r="B6275" s="259" t="s">
        <v>30</v>
      </c>
      <c r="C6275" s="259" t="s">
        <v>53</v>
      </c>
      <c r="D6275" s="259" t="s">
        <v>53</v>
      </c>
      <c r="E6275" s="259" t="s">
        <v>53</v>
      </c>
      <c r="F6275" s="259" t="s">
        <v>210</v>
      </c>
      <c r="G6275" s="259" t="s">
        <v>50</v>
      </c>
      <c r="H6275" s="306">
        <v>0</v>
      </c>
      <c r="I6275" s="306">
        <v>0</v>
      </c>
      <c r="J6275" s="306">
        <v>0</v>
      </c>
      <c r="K6275" s="306">
        <v>0</v>
      </c>
      <c r="L6275" s="306">
        <v>0</v>
      </c>
      <c r="M6275" s="306">
        <v>0</v>
      </c>
      <c r="N6275" s="306">
        <v>0</v>
      </c>
      <c r="AE6275" s="322"/>
    </row>
    <row r="6276" spans="1:31">
      <c r="A6276" s="259" t="s">
        <v>44</v>
      </c>
      <c r="B6276" s="259" t="s">
        <v>30</v>
      </c>
      <c r="C6276" s="259" t="s">
        <v>54</v>
      </c>
      <c r="D6276" s="259" t="s">
        <v>54</v>
      </c>
      <c r="E6276" s="259" t="s">
        <v>54</v>
      </c>
      <c r="F6276" s="259" t="s">
        <v>210</v>
      </c>
      <c r="G6276" s="259" t="s">
        <v>50</v>
      </c>
      <c r="H6276" s="306">
        <v>41947.801299999999</v>
      </c>
      <c r="I6276" s="306">
        <v>43771.846369999999</v>
      </c>
      <c r="J6276" s="306">
        <v>39172.291539999998</v>
      </c>
      <c r="K6276" s="306">
        <v>36917.119850000003</v>
      </c>
      <c r="L6276" s="306">
        <v>35928.9159</v>
      </c>
      <c r="M6276" s="306">
        <v>31879.58107</v>
      </c>
      <c r="N6276" s="306">
        <v>15975.652550000001</v>
      </c>
      <c r="AE6276" s="322"/>
    </row>
    <row r="6277" spans="1:31">
      <c r="A6277" s="259" t="s">
        <v>44</v>
      </c>
      <c r="B6277" s="259" t="s">
        <v>30</v>
      </c>
      <c r="C6277" s="259" t="s">
        <v>55</v>
      </c>
      <c r="D6277" s="259" t="s">
        <v>55</v>
      </c>
      <c r="E6277" s="259" t="s">
        <v>55</v>
      </c>
      <c r="F6277" s="259" t="s">
        <v>210</v>
      </c>
      <c r="G6277" s="259" t="s">
        <v>50</v>
      </c>
      <c r="H6277" s="306">
        <v>31.629076640000001</v>
      </c>
      <c r="I6277" s="306">
        <v>2.2164912000000001</v>
      </c>
      <c r="J6277" s="306">
        <v>3.5804912</v>
      </c>
      <c r="K6277" s="306">
        <v>3.7019312000000002</v>
      </c>
      <c r="L6277" s="306">
        <v>31.582485200000001</v>
      </c>
      <c r="M6277" s="306">
        <v>3.1763911999999999</v>
      </c>
      <c r="N6277" s="306">
        <v>0.53900000000000003</v>
      </c>
      <c r="AE6277" s="322"/>
    </row>
    <row r="6278" spans="1:31">
      <c r="A6278" s="259" t="s">
        <v>44</v>
      </c>
      <c r="B6278" s="259" t="s">
        <v>30</v>
      </c>
      <c r="C6278" s="259" t="s">
        <v>56</v>
      </c>
      <c r="D6278" s="259" t="s">
        <v>56</v>
      </c>
      <c r="E6278" s="259" t="s">
        <v>56</v>
      </c>
      <c r="F6278" s="259" t="s">
        <v>210</v>
      </c>
      <c r="G6278" s="259" t="s">
        <v>50</v>
      </c>
      <c r="H6278" s="306">
        <v>0</v>
      </c>
      <c r="I6278" s="306">
        <v>1.3606499999999999</v>
      </c>
      <c r="J6278" s="306">
        <v>1.3606499999999999</v>
      </c>
      <c r="K6278" s="306">
        <v>1.0627500000000001</v>
      </c>
      <c r="L6278" s="306">
        <v>0.52139999999999997</v>
      </c>
      <c r="M6278" s="306">
        <v>0.52139999999999997</v>
      </c>
      <c r="N6278" s="306">
        <v>0</v>
      </c>
      <c r="AE6278" s="322"/>
    </row>
    <row r="6279" spans="1:31">
      <c r="A6279" s="259" t="s">
        <v>44</v>
      </c>
      <c r="B6279" s="259" t="s">
        <v>30</v>
      </c>
      <c r="C6279" s="259" t="s">
        <v>57</v>
      </c>
      <c r="D6279" s="259" t="s">
        <v>57</v>
      </c>
      <c r="E6279" s="259" t="s">
        <v>57</v>
      </c>
      <c r="F6279" s="259" t="s">
        <v>210</v>
      </c>
      <c r="G6279" s="259" t="s">
        <v>50</v>
      </c>
      <c r="H6279" s="306">
        <v>49.055999999999997</v>
      </c>
      <c r="I6279" s="306">
        <v>49.055999999999997</v>
      </c>
      <c r="J6279" s="306">
        <v>49.055999999999997</v>
      </c>
      <c r="K6279" s="306">
        <v>49.055999999999997</v>
      </c>
      <c r="L6279" s="306">
        <v>49.055999999999997</v>
      </c>
      <c r="M6279" s="306">
        <v>49.055999999999997</v>
      </c>
      <c r="N6279" s="306">
        <v>49.055999999999997</v>
      </c>
      <c r="AE6279" s="322"/>
    </row>
    <row r="6280" spans="1:31">
      <c r="A6280" s="259" t="s">
        <v>44</v>
      </c>
      <c r="B6280" s="259" t="s">
        <v>30</v>
      </c>
      <c r="C6280" s="259" t="s">
        <v>58</v>
      </c>
      <c r="D6280" s="259" t="s">
        <v>58</v>
      </c>
      <c r="E6280" s="259" t="s">
        <v>58</v>
      </c>
      <c r="F6280" s="259" t="s">
        <v>210</v>
      </c>
      <c r="G6280" s="259" t="s">
        <v>50</v>
      </c>
      <c r="H6280" s="306">
        <v>26724.943500000001</v>
      </c>
      <c r="I6280" s="306">
        <v>26724.943500000001</v>
      </c>
      <c r="J6280" s="306">
        <v>26724.943500000001</v>
      </c>
      <c r="K6280" s="306">
        <v>26724.943500000001</v>
      </c>
      <c r="L6280" s="306">
        <v>26724.943500000001</v>
      </c>
      <c r="M6280" s="306">
        <v>26724.943500000001</v>
      </c>
      <c r="N6280" s="306">
        <v>26724.943500000001</v>
      </c>
      <c r="AE6280" s="322"/>
    </row>
    <row r="6281" spans="1:31">
      <c r="A6281" s="259" t="s">
        <v>44</v>
      </c>
      <c r="B6281" s="259" t="s">
        <v>30</v>
      </c>
      <c r="C6281" s="259" t="s">
        <v>59</v>
      </c>
      <c r="D6281" s="259" t="s">
        <v>59</v>
      </c>
      <c r="E6281" s="259" t="s">
        <v>59</v>
      </c>
      <c r="F6281" s="259" t="s">
        <v>210</v>
      </c>
      <c r="G6281" s="259" t="s">
        <v>50</v>
      </c>
      <c r="H6281" s="306">
        <v>7062.2922820000003</v>
      </c>
      <c r="I6281" s="306">
        <v>7041.3378089999997</v>
      </c>
      <c r="J6281" s="306">
        <v>7100.8487450000002</v>
      </c>
      <c r="K6281" s="306">
        <v>7062.3976400000001</v>
      </c>
      <c r="L6281" s="306">
        <v>7097.9518639999997</v>
      </c>
      <c r="M6281" s="306">
        <v>7039.1674190000003</v>
      </c>
      <c r="N6281" s="306">
        <v>6912.1627289999997</v>
      </c>
      <c r="AE6281" s="322"/>
    </row>
    <row r="6282" spans="1:31">
      <c r="A6282" s="259" t="s">
        <v>44</v>
      </c>
      <c r="B6282" s="259" t="s">
        <v>30</v>
      </c>
      <c r="C6282" s="259" t="s">
        <v>60</v>
      </c>
      <c r="D6282" s="259" t="s">
        <v>60</v>
      </c>
      <c r="E6282" s="259" t="s">
        <v>60</v>
      </c>
      <c r="F6282" s="259" t="s">
        <v>210</v>
      </c>
      <c r="G6282" s="259" t="s">
        <v>50</v>
      </c>
      <c r="H6282" s="306">
        <v>5936.0077250000004</v>
      </c>
      <c r="I6282" s="306">
        <v>6226.79396</v>
      </c>
      <c r="J6282" s="306">
        <v>6226.79396</v>
      </c>
      <c r="K6282" s="306">
        <v>6226.79396</v>
      </c>
      <c r="L6282" s="306">
        <v>6226.0136640000001</v>
      </c>
      <c r="M6282" s="306">
        <v>6226.6558720000003</v>
      </c>
      <c r="N6282" s="306">
        <v>6224.0292559999998</v>
      </c>
      <c r="AE6282" s="322"/>
    </row>
    <row r="6283" spans="1:31">
      <c r="A6283" s="259" t="s">
        <v>44</v>
      </c>
      <c r="B6283" s="259" t="s">
        <v>30</v>
      </c>
      <c r="C6283" s="259" t="s">
        <v>61</v>
      </c>
      <c r="D6283" s="259" t="s">
        <v>61</v>
      </c>
      <c r="E6283" s="259" t="s">
        <v>61</v>
      </c>
      <c r="F6283" s="259" t="s">
        <v>210</v>
      </c>
      <c r="G6283" s="259" t="s">
        <v>50</v>
      </c>
      <c r="H6283" s="306">
        <v>5347.9950520000002</v>
      </c>
      <c r="I6283" s="306">
        <v>5527.8365700000004</v>
      </c>
      <c r="J6283" s="306">
        <v>5527.8365700000004</v>
      </c>
      <c r="K6283" s="306">
        <v>5527.8365700000004</v>
      </c>
      <c r="L6283" s="306">
        <v>5467.8970840000002</v>
      </c>
      <c r="M6283" s="306">
        <v>5500.6943579999997</v>
      </c>
      <c r="N6283" s="306">
        <v>4882.2376080000004</v>
      </c>
      <c r="AE6283" s="322"/>
    </row>
    <row r="6284" spans="1:31">
      <c r="A6284" s="259" t="s">
        <v>44</v>
      </c>
      <c r="B6284" s="259" t="s">
        <v>30</v>
      </c>
      <c r="C6284" s="259" t="s">
        <v>63</v>
      </c>
      <c r="D6284" s="259" t="s">
        <v>63</v>
      </c>
      <c r="E6284" s="259" t="s">
        <v>63</v>
      </c>
      <c r="F6284" s="259" t="s">
        <v>210</v>
      </c>
      <c r="G6284" s="259" t="s">
        <v>50</v>
      </c>
      <c r="H6284" s="306">
        <v>14.105468159999999</v>
      </c>
      <c r="I6284" s="306">
        <v>89.783462779999994</v>
      </c>
      <c r="J6284" s="306">
        <v>300.98370899999998</v>
      </c>
      <c r="K6284" s="306">
        <v>284.49911939999998</v>
      </c>
      <c r="L6284" s="306">
        <v>354.61940490000001</v>
      </c>
      <c r="M6284" s="306">
        <v>296.86773950000003</v>
      </c>
      <c r="N6284" s="306">
        <v>863.86698420000005</v>
      </c>
      <c r="AE6284" s="322"/>
    </row>
    <row r="6285" spans="1:31">
      <c r="A6285" s="259" t="s">
        <v>44</v>
      </c>
      <c r="B6285" s="259" t="s">
        <v>30</v>
      </c>
      <c r="C6285" s="259" t="s">
        <v>64</v>
      </c>
      <c r="D6285" s="259" t="s">
        <v>64</v>
      </c>
      <c r="E6285" s="259" t="s">
        <v>64</v>
      </c>
      <c r="F6285" s="259" t="s">
        <v>210</v>
      </c>
      <c r="G6285" s="259" t="s">
        <v>50</v>
      </c>
      <c r="H6285" s="306">
        <v>5796.2962530000004</v>
      </c>
      <c r="I6285" s="306">
        <v>4608.2756449999997</v>
      </c>
      <c r="J6285" s="306">
        <v>4432.7365460000001</v>
      </c>
      <c r="K6285" s="306">
        <v>4441.3461230000003</v>
      </c>
      <c r="L6285" s="306">
        <v>4385.4337429999996</v>
      </c>
      <c r="M6285" s="306">
        <v>4420.5200059999997</v>
      </c>
      <c r="N6285" s="306">
        <v>4384.4579190000004</v>
      </c>
      <c r="AE6285" s="322"/>
    </row>
    <row r="6286" spans="1:31">
      <c r="A6286" s="259" t="s">
        <v>44</v>
      </c>
      <c r="B6286" s="259" t="s">
        <v>30</v>
      </c>
      <c r="C6286" s="259" t="s">
        <v>54</v>
      </c>
      <c r="D6286" s="259" t="s">
        <v>72</v>
      </c>
      <c r="E6286" s="259" t="s">
        <v>72</v>
      </c>
      <c r="F6286" s="259" t="s">
        <v>210</v>
      </c>
      <c r="G6286" s="259" t="s">
        <v>50</v>
      </c>
      <c r="H6286" s="306">
        <v>0</v>
      </c>
      <c r="I6286" s="306">
        <v>0</v>
      </c>
      <c r="J6286" s="306">
        <v>0</v>
      </c>
      <c r="K6286" s="306">
        <v>0</v>
      </c>
      <c r="L6286" s="306">
        <v>330.25580889999998</v>
      </c>
      <c r="M6286" s="306">
        <v>2017.1026039999999</v>
      </c>
      <c r="N6286" s="306">
        <v>5754.6613390000002</v>
      </c>
      <c r="AE6286" s="322"/>
    </row>
    <row r="6287" spans="1:31">
      <c r="A6287" s="259" t="s">
        <v>44</v>
      </c>
      <c r="B6287" s="259" t="s">
        <v>30</v>
      </c>
      <c r="C6287" s="259" t="s">
        <v>55</v>
      </c>
      <c r="D6287" s="259" t="s">
        <v>73</v>
      </c>
      <c r="E6287" s="259" t="s">
        <v>73</v>
      </c>
      <c r="F6287" s="259" t="s">
        <v>210</v>
      </c>
      <c r="G6287" s="259" t="s">
        <v>50</v>
      </c>
      <c r="H6287" s="306">
        <v>0</v>
      </c>
      <c r="I6287" s="306">
        <v>0</v>
      </c>
      <c r="J6287" s="306">
        <v>0</v>
      </c>
      <c r="K6287" s="306">
        <v>0</v>
      </c>
      <c r="L6287" s="306">
        <v>0</v>
      </c>
      <c r="M6287" s="306">
        <v>0</v>
      </c>
      <c r="N6287" s="306">
        <v>56.452040629999999</v>
      </c>
      <c r="AE6287" s="322"/>
    </row>
    <row r="6288" spans="1:31">
      <c r="A6288" s="259" t="s">
        <v>44</v>
      </c>
      <c r="B6288" s="259" t="s">
        <v>30</v>
      </c>
      <c r="C6288" s="259" t="s">
        <v>57</v>
      </c>
      <c r="D6288" s="259" t="s">
        <v>74</v>
      </c>
      <c r="E6288" s="259" t="s">
        <v>74</v>
      </c>
      <c r="F6288" s="259" t="s">
        <v>210</v>
      </c>
      <c r="G6288" s="259" t="s">
        <v>50</v>
      </c>
      <c r="H6288" s="306">
        <v>0</v>
      </c>
      <c r="I6288" s="306">
        <v>0</v>
      </c>
      <c r="J6288" s="306">
        <v>0</v>
      </c>
      <c r="K6288" s="306">
        <v>0</v>
      </c>
      <c r="L6288" s="306">
        <v>0</v>
      </c>
      <c r="M6288" s="306">
        <v>0</v>
      </c>
      <c r="N6288" s="306">
        <v>0</v>
      </c>
      <c r="AE6288" s="322"/>
    </row>
    <row r="6289" spans="1:31">
      <c r="A6289" s="259" t="s">
        <v>44</v>
      </c>
      <c r="B6289" s="259" t="s">
        <v>30</v>
      </c>
      <c r="C6289" s="259" t="s">
        <v>64</v>
      </c>
      <c r="D6289" s="259" t="s">
        <v>75</v>
      </c>
      <c r="E6289" s="259" t="s">
        <v>75</v>
      </c>
      <c r="F6289" s="259" t="s">
        <v>210</v>
      </c>
      <c r="G6289" s="259" t="s">
        <v>50</v>
      </c>
      <c r="H6289" s="306">
        <v>0</v>
      </c>
      <c r="I6289" s="306">
        <v>0</v>
      </c>
      <c r="J6289" s="306">
        <v>0</v>
      </c>
      <c r="K6289" s="306">
        <v>0</v>
      </c>
      <c r="L6289" s="306">
        <v>0</v>
      </c>
      <c r="M6289" s="306">
        <v>0</v>
      </c>
      <c r="N6289" s="306">
        <v>0</v>
      </c>
      <c r="AE6289" s="322"/>
    </row>
    <row r="6290" spans="1:31">
      <c r="A6290" s="259" t="s">
        <v>44</v>
      </c>
      <c r="B6290" s="259" t="s">
        <v>30</v>
      </c>
      <c r="C6290" s="259" t="s">
        <v>60</v>
      </c>
      <c r="D6290" s="259" t="s">
        <v>76</v>
      </c>
      <c r="E6290" s="259" t="s">
        <v>76</v>
      </c>
      <c r="F6290" s="259" t="s">
        <v>210</v>
      </c>
      <c r="G6290" s="259" t="s">
        <v>50</v>
      </c>
      <c r="H6290" s="306">
        <v>0</v>
      </c>
      <c r="I6290" s="306">
        <v>0</v>
      </c>
      <c r="J6290" s="306">
        <v>0</v>
      </c>
      <c r="K6290" s="306">
        <v>0</v>
      </c>
      <c r="L6290" s="306">
        <v>0</v>
      </c>
      <c r="M6290" s="306">
        <v>6058.8933580000003</v>
      </c>
      <c r="N6290" s="306">
        <v>32345.751960000001</v>
      </c>
      <c r="AE6290" s="322"/>
    </row>
    <row r="6291" spans="1:31">
      <c r="A6291" s="259" t="s">
        <v>44</v>
      </c>
      <c r="B6291" s="259" t="s">
        <v>30</v>
      </c>
      <c r="C6291" s="259" t="s">
        <v>61</v>
      </c>
      <c r="D6291" s="259" t="s">
        <v>77</v>
      </c>
      <c r="E6291" s="259" t="s">
        <v>77</v>
      </c>
      <c r="F6291" s="259" t="s">
        <v>210</v>
      </c>
      <c r="G6291" s="259" t="s">
        <v>50</v>
      </c>
      <c r="H6291" s="306">
        <v>0</v>
      </c>
      <c r="I6291" s="306">
        <v>0</v>
      </c>
      <c r="J6291" s="306">
        <v>13290.26657</v>
      </c>
      <c r="K6291" s="306">
        <v>24214.988870000001</v>
      </c>
      <c r="L6291" s="306">
        <v>34558.625050000002</v>
      </c>
      <c r="M6291" s="306">
        <v>35970.219089999999</v>
      </c>
      <c r="N6291" s="306">
        <v>42405.464359999998</v>
      </c>
      <c r="AE6291" s="322"/>
    </row>
    <row r="6292" spans="1:31">
      <c r="A6292" s="259" t="s">
        <v>44</v>
      </c>
      <c r="B6292" s="259" t="s">
        <v>30</v>
      </c>
      <c r="C6292" s="259" t="s">
        <v>62</v>
      </c>
      <c r="D6292" s="259" t="s">
        <v>78</v>
      </c>
      <c r="E6292" s="259" t="s">
        <v>78</v>
      </c>
      <c r="F6292" s="259" t="s">
        <v>210</v>
      </c>
      <c r="G6292" s="259" t="s">
        <v>50</v>
      </c>
      <c r="H6292" s="306">
        <v>4432.3851290000002</v>
      </c>
      <c r="I6292" s="306">
        <v>6361.9718080000002</v>
      </c>
      <c r="J6292" s="306">
        <v>6361.9718080000002</v>
      </c>
      <c r="K6292" s="306">
        <v>6361.9718080000002</v>
      </c>
      <c r="L6292" s="306">
        <v>6361.9718080000002</v>
      </c>
      <c r="M6292" s="306">
        <v>6360.872617</v>
      </c>
      <c r="N6292" s="306">
        <v>6352.7533530000001</v>
      </c>
      <c r="AE6292" s="322"/>
    </row>
    <row r="6293" spans="1:31">
      <c r="A6293" s="259" t="s">
        <v>44</v>
      </c>
      <c r="B6293" s="259" t="s">
        <v>30</v>
      </c>
      <c r="C6293" s="259" t="s">
        <v>63</v>
      </c>
      <c r="D6293" s="259" t="s">
        <v>79</v>
      </c>
      <c r="E6293" s="259" t="s">
        <v>79</v>
      </c>
      <c r="F6293" s="259" t="s">
        <v>210</v>
      </c>
      <c r="G6293" s="259" t="s">
        <v>50</v>
      </c>
      <c r="H6293" s="306">
        <v>611.66381309999997</v>
      </c>
      <c r="I6293" s="306">
        <v>587.47418670000002</v>
      </c>
      <c r="J6293" s="306">
        <v>661.77998560000003</v>
      </c>
      <c r="K6293" s="306">
        <v>613.40093639999998</v>
      </c>
      <c r="L6293" s="306">
        <v>773.55359699999997</v>
      </c>
      <c r="M6293" s="306">
        <v>652.76132619999998</v>
      </c>
      <c r="N6293" s="306">
        <v>867.24</v>
      </c>
      <c r="AE6293" s="322"/>
    </row>
    <row r="6294" spans="1:31">
      <c r="A6294" s="259" t="s">
        <v>44</v>
      </c>
      <c r="B6294" s="259" t="s">
        <v>30</v>
      </c>
      <c r="C6294" s="259" t="s">
        <v>60</v>
      </c>
      <c r="D6294" s="259" t="s">
        <v>76</v>
      </c>
      <c r="E6294" s="259" t="s">
        <v>207</v>
      </c>
      <c r="F6294" s="259" t="s">
        <v>210</v>
      </c>
      <c r="G6294" s="259" t="s">
        <v>50</v>
      </c>
      <c r="H6294" s="306">
        <v>0</v>
      </c>
      <c r="I6294" s="306">
        <v>0</v>
      </c>
      <c r="J6294" s="306">
        <v>0</v>
      </c>
      <c r="K6294" s="306">
        <v>0</v>
      </c>
      <c r="L6294" s="306">
        <v>0</v>
      </c>
      <c r="M6294" s="306">
        <v>4043.5213199999998</v>
      </c>
      <c r="N6294" s="306">
        <v>5760.8787519999996</v>
      </c>
      <c r="AE6294" s="322"/>
    </row>
    <row r="6295" spans="1:31">
      <c r="A6295" s="259" t="s">
        <v>44</v>
      </c>
      <c r="B6295" s="259" t="s">
        <v>30</v>
      </c>
      <c r="C6295" s="259" t="s">
        <v>63</v>
      </c>
      <c r="D6295" s="259" t="s">
        <v>79</v>
      </c>
      <c r="E6295" s="259" t="s">
        <v>208</v>
      </c>
      <c r="F6295" s="259" t="s">
        <v>210</v>
      </c>
      <c r="G6295" s="259" t="s">
        <v>50</v>
      </c>
      <c r="H6295" s="306">
        <v>0</v>
      </c>
      <c r="I6295" s="306">
        <v>0</v>
      </c>
      <c r="J6295" s="306">
        <v>0</v>
      </c>
      <c r="K6295" s="306">
        <v>0</v>
      </c>
      <c r="L6295" s="306">
        <v>0</v>
      </c>
      <c r="M6295" s="306">
        <v>1211.4901440000001</v>
      </c>
      <c r="N6295" s="306">
        <v>1843.1058479999999</v>
      </c>
      <c r="AE6295" s="322"/>
    </row>
    <row r="6296" spans="1:31">
      <c r="A6296" s="259" t="s">
        <v>44</v>
      </c>
      <c r="B6296" s="259" t="s">
        <v>30</v>
      </c>
      <c r="C6296" s="259" t="s">
        <v>65</v>
      </c>
      <c r="D6296" s="259" t="s">
        <v>209</v>
      </c>
      <c r="E6296" s="259" t="s">
        <v>80</v>
      </c>
      <c r="F6296" s="259" t="s">
        <v>210</v>
      </c>
      <c r="G6296" s="259" t="s">
        <v>50</v>
      </c>
      <c r="H6296" s="306">
        <v>0</v>
      </c>
      <c r="I6296" s="306">
        <v>0</v>
      </c>
      <c r="J6296" s="306">
        <v>0</v>
      </c>
      <c r="K6296" s="306">
        <v>0</v>
      </c>
      <c r="L6296" s="306">
        <v>0</v>
      </c>
      <c r="M6296" s="306">
        <v>0</v>
      </c>
      <c r="N6296" s="306">
        <v>0</v>
      </c>
      <c r="AE6296" s="322"/>
    </row>
    <row r="6297" spans="1:31">
      <c r="A6297" s="259" t="s">
        <v>44</v>
      </c>
      <c r="B6297" s="259" t="s">
        <v>30</v>
      </c>
      <c r="C6297" s="259" t="s">
        <v>65</v>
      </c>
      <c r="D6297" s="259" t="s">
        <v>209</v>
      </c>
      <c r="E6297" s="259" t="s">
        <v>81</v>
      </c>
      <c r="F6297" s="259" t="s">
        <v>210</v>
      </c>
      <c r="G6297" s="259" t="s">
        <v>50</v>
      </c>
      <c r="H6297" s="306">
        <v>0</v>
      </c>
      <c r="I6297" s="306">
        <v>0</v>
      </c>
      <c r="J6297" s="306">
        <v>0</v>
      </c>
      <c r="K6297" s="306">
        <v>0</v>
      </c>
      <c r="L6297" s="306">
        <v>0</v>
      </c>
      <c r="M6297" s="306">
        <v>0</v>
      </c>
      <c r="N6297" s="306">
        <v>0</v>
      </c>
      <c r="AE6297" s="322"/>
    </row>
    <row r="6299" spans="1:31">
      <c r="A6299" s="259" t="s">
        <v>2</v>
      </c>
      <c r="B6299" s="259" t="s">
        <v>43</v>
      </c>
      <c r="C6299" s="259" t="s">
        <v>203</v>
      </c>
      <c r="D6299" s="259" t="s">
        <v>204</v>
      </c>
      <c r="E6299" s="259" t="s">
        <v>205</v>
      </c>
      <c r="F6299" s="259" t="s">
        <v>99</v>
      </c>
      <c r="G6299" s="259" t="s">
        <v>46</v>
      </c>
      <c r="H6299" s="306">
        <v>2025</v>
      </c>
      <c r="I6299" s="306">
        <v>2028</v>
      </c>
      <c r="J6299" s="306">
        <v>2030</v>
      </c>
      <c r="K6299" s="306">
        <v>2032</v>
      </c>
      <c r="L6299" s="306">
        <v>2035</v>
      </c>
      <c r="M6299" s="306">
        <v>2037</v>
      </c>
      <c r="N6299" s="306">
        <v>2040</v>
      </c>
    </row>
    <row r="6300" spans="1:31">
      <c r="A6300" s="259" t="s">
        <v>44</v>
      </c>
      <c r="B6300" s="259" t="s">
        <v>29</v>
      </c>
      <c r="C6300" s="259" t="s">
        <v>48</v>
      </c>
      <c r="D6300" s="259" t="s">
        <v>48</v>
      </c>
      <c r="E6300" s="259" t="s">
        <v>48</v>
      </c>
      <c r="F6300" s="259" t="s">
        <v>206</v>
      </c>
      <c r="G6300" s="259" t="s">
        <v>49</v>
      </c>
      <c r="H6300" s="306">
        <v>1695.4970000000001</v>
      </c>
      <c r="I6300" s="306">
        <v>-2.2737400000000001E-13</v>
      </c>
      <c r="J6300" s="306">
        <v>0</v>
      </c>
      <c r="K6300" s="306">
        <v>0</v>
      </c>
      <c r="L6300" s="306">
        <v>0</v>
      </c>
      <c r="M6300" s="306">
        <v>0</v>
      </c>
      <c r="N6300" s="306">
        <v>0</v>
      </c>
    </row>
    <row r="6301" spans="1:31">
      <c r="A6301" s="259" t="s">
        <v>44</v>
      </c>
      <c r="B6301" s="259" t="s">
        <v>29</v>
      </c>
      <c r="C6301" s="259" t="s">
        <v>53</v>
      </c>
      <c r="D6301" s="259" t="s">
        <v>53</v>
      </c>
      <c r="E6301" s="259" t="s">
        <v>53</v>
      </c>
      <c r="F6301" s="259" t="s">
        <v>206</v>
      </c>
      <c r="G6301" s="259" t="s">
        <v>49</v>
      </c>
      <c r="H6301" s="306">
        <v>0</v>
      </c>
      <c r="I6301" s="306">
        <v>0</v>
      </c>
      <c r="J6301" s="306">
        <v>0</v>
      </c>
      <c r="K6301" s="306">
        <v>0</v>
      </c>
      <c r="L6301" s="306">
        <v>0</v>
      </c>
      <c r="M6301" s="306">
        <v>0</v>
      </c>
      <c r="N6301" s="306">
        <v>0</v>
      </c>
    </row>
    <row r="6302" spans="1:31">
      <c r="A6302" s="259" t="s">
        <v>44</v>
      </c>
      <c r="B6302" s="259" t="s">
        <v>29</v>
      </c>
      <c r="C6302" s="259" t="s">
        <v>54</v>
      </c>
      <c r="D6302" s="259" t="s">
        <v>54</v>
      </c>
      <c r="E6302" s="259" t="s">
        <v>54</v>
      </c>
      <c r="F6302" s="259" t="s">
        <v>206</v>
      </c>
      <c r="G6302" s="259" t="s">
        <v>49</v>
      </c>
      <c r="H6302" s="306">
        <v>10928.398999999999</v>
      </c>
      <c r="I6302" s="306">
        <v>10928.398999999999</v>
      </c>
      <c r="J6302" s="306">
        <v>10928.398999999999</v>
      </c>
      <c r="K6302" s="306">
        <v>10928.398999999999</v>
      </c>
      <c r="L6302" s="306">
        <v>10928.398999999999</v>
      </c>
      <c r="M6302" s="306">
        <v>10928.398999999999</v>
      </c>
      <c r="N6302" s="306">
        <v>10928.398999999999</v>
      </c>
    </row>
    <row r="6303" spans="1:31">
      <c r="A6303" s="259" t="s">
        <v>44</v>
      </c>
      <c r="B6303" s="259" t="s">
        <v>29</v>
      </c>
      <c r="C6303" s="259" t="s">
        <v>55</v>
      </c>
      <c r="D6303" s="259" t="s">
        <v>55</v>
      </c>
      <c r="E6303" s="259" t="s">
        <v>55</v>
      </c>
      <c r="F6303" s="259" t="s">
        <v>206</v>
      </c>
      <c r="G6303" s="259" t="s">
        <v>49</v>
      </c>
      <c r="H6303" s="306">
        <v>4430.88</v>
      </c>
      <c r="I6303" s="306">
        <v>4400.9799999999996</v>
      </c>
      <c r="J6303" s="306">
        <v>4400.9799999999996</v>
      </c>
      <c r="K6303" s="306">
        <v>4400.9799999999996</v>
      </c>
      <c r="L6303" s="306">
        <v>4400.9799999999996</v>
      </c>
      <c r="M6303" s="306">
        <v>4400.9799999999996</v>
      </c>
      <c r="N6303" s="306">
        <v>4400.9799999999996</v>
      </c>
    </row>
    <row r="6304" spans="1:31">
      <c r="A6304" s="259" t="s">
        <v>44</v>
      </c>
      <c r="B6304" s="259" t="s">
        <v>29</v>
      </c>
      <c r="C6304" s="259" t="s">
        <v>56</v>
      </c>
      <c r="D6304" s="259" t="s">
        <v>56</v>
      </c>
      <c r="E6304" s="259" t="s">
        <v>56</v>
      </c>
      <c r="F6304" s="259" t="s">
        <v>206</v>
      </c>
      <c r="G6304" s="259" t="s">
        <v>49</v>
      </c>
      <c r="H6304" s="306">
        <v>3064.6</v>
      </c>
      <c r="I6304" s="306">
        <v>2388.6</v>
      </c>
      <c r="J6304" s="306">
        <v>2388.6</v>
      </c>
      <c r="K6304" s="306">
        <v>2388.6</v>
      </c>
      <c r="L6304" s="306">
        <v>2388.6</v>
      </c>
      <c r="M6304" s="306">
        <v>2388.6</v>
      </c>
      <c r="N6304" s="306">
        <v>2388.6</v>
      </c>
    </row>
    <row r="6305" spans="1:14">
      <c r="A6305" s="259" t="s">
        <v>44</v>
      </c>
      <c r="B6305" s="259" t="s">
        <v>29</v>
      </c>
      <c r="C6305" s="259" t="s">
        <v>57</v>
      </c>
      <c r="D6305" s="259" t="s">
        <v>57</v>
      </c>
      <c r="E6305" s="259" t="s">
        <v>57</v>
      </c>
      <c r="F6305" s="259" t="s">
        <v>206</v>
      </c>
      <c r="G6305" s="259" t="s">
        <v>49</v>
      </c>
      <c r="H6305" s="306">
        <v>0</v>
      </c>
      <c r="I6305" s="306">
        <v>0</v>
      </c>
      <c r="J6305" s="306">
        <v>0</v>
      </c>
      <c r="K6305" s="306">
        <v>0</v>
      </c>
      <c r="L6305" s="306">
        <v>0</v>
      </c>
      <c r="M6305" s="306">
        <v>0</v>
      </c>
      <c r="N6305" s="306">
        <v>0</v>
      </c>
    </row>
    <row r="6306" spans="1:14">
      <c r="A6306" s="259" t="s">
        <v>44</v>
      </c>
      <c r="B6306" s="259" t="s">
        <v>29</v>
      </c>
      <c r="C6306" s="259" t="s">
        <v>58</v>
      </c>
      <c r="D6306" s="259" t="s">
        <v>58</v>
      </c>
      <c r="E6306" s="259" t="s">
        <v>58</v>
      </c>
      <c r="F6306" s="259" t="s">
        <v>206</v>
      </c>
      <c r="G6306" s="259" t="s">
        <v>49</v>
      </c>
      <c r="H6306" s="306">
        <v>5244.1</v>
      </c>
      <c r="I6306" s="306">
        <v>5244.1</v>
      </c>
      <c r="J6306" s="306">
        <v>5244.1</v>
      </c>
      <c r="K6306" s="306">
        <v>5244.1</v>
      </c>
      <c r="L6306" s="306">
        <v>4070.1</v>
      </c>
      <c r="M6306" s="306">
        <v>3404.0399560000001</v>
      </c>
      <c r="N6306" s="306">
        <v>3163.4761950000002</v>
      </c>
    </row>
    <row r="6307" spans="1:14">
      <c r="A6307" s="259" t="s">
        <v>44</v>
      </c>
      <c r="B6307" s="259" t="s">
        <v>29</v>
      </c>
      <c r="C6307" s="259" t="s">
        <v>59</v>
      </c>
      <c r="D6307" s="259" t="s">
        <v>59</v>
      </c>
      <c r="E6307" s="259" t="s">
        <v>59</v>
      </c>
      <c r="F6307" s="259" t="s">
        <v>206</v>
      </c>
      <c r="G6307" s="259" t="s">
        <v>49</v>
      </c>
      <c r="H6307" s="306">
        <v>971.28</v>
      </c>
      <c r="I6307" s="306">
        <v>971.28</v>
      </c>
      <c r="J6307" s="306">
        <v>971.28</v>
      </c>
      <c r="K6307" s="306">
        <v>971.28</v>
      </c>
      <c r="L6307" s="306">
        <v>971.28</v>
      </c>
      <c r="M6307" s="306">
        <v>971.28</v>
      </c>
      <c r="N6307" s="306">
        <v>971.28</v>
      </c>
    </row>
    <row r="6308" spans="1:14">
      <c r="A6308" s="259" t="s">
        <v>44</v>
      </c>
      <c r="B6308" s="259" t="s">
        <v>29</v>
      </c>
      <c r="C6308" s="259" t="s">
        <v>60</v>
      </c>
      <c r="D6308" s="259" t="s">
        <v>60</v>
      </c>
      <c r="E6308" s="259" t="s">
        <v>60</v>
      </c>
      <c r="F6308" s="259" t="s">
        <v>206</v>
      </c>
      <c r="G6308" s="259" t="s">
        <v>49</v>
      </c>
      <c r="H6308" s="306">
        <v>3131.83</v>
      </c>
      <c r="I6308" s="306">
        <v>3557.93</v>
      </c>
      <c r="J6308" s="306">
        <v>3557.93</v>
      </c>
      <c r="K6308" s="306">
        <v>3557.93</v>
      </c>
      <c r="L6308" s="306">
        <v>3557.93</v>
      </c>
      <c r="M6308" s="306">
        <v>3557.93</v>
      </c>
      <c r="N6308" s="306">
        <v>3557.93</v>
      </c>
    </row>
    <row r="6309" spans="1:14">
      <c r="A6309" s="259" t="s">
        <v>44</v>
      </c>
      <c r="B6309" s="259" t="s">
        <v>29</v>
      </c>
      <c r="C6309" s="259" t="s">
        <v>61</v>
      </c>
      <c r="D6309" s="259" t="s">
        <v>61</v>
      </c>
      <c r="E6309" s="259" t="s">
        <v>61</v>
      </c>
      <c r="F6309" s="259" t="s">
        <v>206</v>
      </c>
      <c r="G6309" s="259" t="s">
        <v>49</v>
      </c>
      <c r="H6309" s="306">
        <v>271</v>
      </c>
      <c r="I6309" s="306">
        <v>271</v>
      </c>
      <c r="J6309" s="306">
        <v>271</v>
      </c>
      <c r="K6309" s="306">
        <v>271</v>
      </c>
      <c r="L6309" s="306">
        <v>271</v>
      </c>
      <c r="M6309" s="306">
        <v>271</v>
      </c>
      <c r="N6309" s="306">
        <v>271</v>
      </c>
    </row>
    <row r="6310" spans="1:14">
      <c r="A6310" s="259" t="s">
        <v>44</v>
      </c>
      <c r="B6310" s="259" t="s">
        <v>29</v>
      </c>
      <c r="C6310" s="259" t="s">
        <v>63</v>
      </c>
      <c r="D6310" s="259" t="s">
        <v>63</v>
      </c>
      <c r="E6310" s="259" t="s">
        <v>63</v>
      </c>
      <c r="F6310" s="259" t="s">
        <v>206</v>
      </c>
      <c r="G6310" s="259" t="s">
        <v>49</v>
      </c>
      <c r="H6310" s="306">
        <v>151.80000000000001</v>
      </c>
      <c r="I6310" s="306">
        <v>201.8</v>
      </c>
      <c r="J6310" s="306">
        <v>201.8</v>
      </c>
      <c r="K6310" s="306">
        <v>201.8</v>
      </c>
      <c r="L6310" s="306">
        <v>201.8</v>
      </c>
      <c r="M6310" s="306">
        <v>201.8</v>
      </c>
      <c r="N6310" s="306">
        <v>201.8</v>
      </c>
    </row>
    <row r="6311" spans="1:14">
      <c r="A6311" s="259" t="s">
        <v>44</v>
      </c>
      <c r="B6311" s="259" t="s">
        <v>29</v>
      </c>
      <c r="C6311" s="259" t="s">
        <v>64</v>
      </c>
      <c r="D6311" s="259" t="s">
        <v>64</v>
      </c>
      <c r="E6311" s="259" t="s">
        <v>64</v>
      </c>
      <c r="F6311" s="259" t="s">
        <v>206</v>
      </c>
      <c r="G6311" s="259" t="s">
        <v>49</v>
      </c>
      <c r="H6311" s="306">
        <v>417.23099999999999</v>
      </c>
      <c r="I6311" s="306">
        <v>384.77499999999998</v>
      </c>
      <c r="J6311" s="306">
        <v>319.27499999999998</v>
      </c>
      <c r="K6311" s="306">
        <v>319.27499999999998</v>
      </c>
      <c r="L6311" s="306">
        <v>319.27499999999998</v>
      </c>
      <c r="M6311" s="306">
        <v>319.27499999999998</v>
      </c>
      <c r="N6311" s="306">
        <v>319.27499999999998</v>
      </c>
    </row>
    <row r="6312" spans="1:14">
      <c r="A6312" s="259" t="s">
        <v>44</v>
      </c>
      <c r="B6312" s="259" t="s">
        <v>29</v>
      </c>
      <c r="C6312" s="259" t="s">
        <v>54</v>
      </c>
      <c r="D6312" s="259" t="s">
        <v>72</v>
      </c>
      <c r="E6312" s="259" t="s">
        <v>72</v>
      </c>
      <c r="F6312" s="259" t="s">
        <v>206</v>
      </c>
      <c r="G6312" s="259" t="s">
        <v>49</v>
      </c>
      <c r="H6312" s="306">
        <v>0</v>
      </c>
      <c r="I6312" s="306">
        <v>0</v>
      </c>
      <c r="J6312" s="306">
        <v>451</v>
      </c>
      <c r="K6312" s="306">
        <v>451</v>
      </c>
      <c r="L6312" s="306">
        <v>1219.778157</v>
      </c>
      <c r="M6312" s="306">
        <v>1219.778157</v>
      </c>
      <c r="N6312" s="306">
        <v>1219.778157</v>
      </c>
    </row>
    <row r="6313" spans="1:14">
      <c r="A6313" s="259" t="s">
        <v>44</v>
      </c>
      <c r="B6313" s="259" t="s">
        <v>29</v>
      </c>
      <c r="C6313" s="259" t="s">
        <v>55</v>
      </c>
      <c r="D6313" s="259" t="s">
        <v>73</v>
      </c>
      <c r="E6313" s="259" t="s">
        <v>73</v>
      </c>
      <c r="F6313" s="259" t="s">
        <v>206</v>
      </c>
      <c r="G6313" s="259" t="s">
        <v>49</v>
      </c>
      <c r="H6313" s="306">
        <v>0</v>
      </c>
      <c r="I6313" s="306">
        <v>0</v>
      </c>
      <c r="J6313" s="306">
        <v>0</v>
      </c>
      <c r="K6313" s="306">
        <v>0</v>
      </c>
      <c r="L6313" s="306">
        <v>0</v>
      </c>
      <c r="M6313" s="306">
        <v>0</v>
      </c>
      <c r="N6313" s="306">
        <v>0</v>
      </c>
    </row>
    <row r="6314" spans="1:14">
      <c r="A6314" s="259" t="s">
        <v>44</v>
      </c>
      <c r="B6314" s="259" t="s">
        <v>29</v>
      </c>
      <c r="C6314" s="259" t="s">
        <v>57</v>
      </c>
      <c r="D6314" s="259" t="s">
        <v>74</v>
      </c>
      <c r="E6314" s="259" t="s">
        <v>74</v>
      </c>
      <c r="F6314" s="259" t="s">
        <v>206</v>
      </c>
      <c r="G6314" s="259" t="s">
        <v>49</v>
      </c>
      <c r="H6314" s="306">
        <v>0</v>
      </c>
      <c r="I6314" s="306">
        <v>0</v>
      </c>
      <c r="J6314" s="306">
        <v>0</v>
      </c>
      <c r="K6314" s="306">
        <v>0</v>
      </c>
      <c r="L6314" s="306">
        <v>0</v>
      </c>
      <c r="M6314" s="306">
        <v>0</v>
      </c>
      <c r="N6314" s="306">
        <v>0</v>
      </c>
    </row>
    <row r="6315" spans="1:14">
      <c r="A6315" s="259" t="s">
        <v>44</v>
      </c>
      <c r="B6315" s="259" t="s">
        <v>29</v>
      </c>
      <c r="C6315" s="259" t="s">
        <v>64</v>
      </c>
      <c r="D6315" s="259" t="s">
        <v>75</v>
      </c>
      <c r="E6315" s="259" t="s">
        <v>75</v>
      </c>
      <c r="F6315" s="259" t="s">
        <v>206</v>
      </c>
      <c r="G6315" s="259" t="s">
        <v>49</v>
      </c>
      <c r="H6315" s="306">
        <v>0</v>
      </c>
      <c r="I6315" s="306">
        <v>0</v>
      </c>
      <c r="J6315" s="306">
        <v>0</v>
      </c>
      <c r="K6315" s="306">
        <v>0</v>
      </c>
      <c r="L6315" s="306">
        <v>0</v>
      </c>
      <c r="M6315" s="306">
        <v>0</v>
      </c>
      <c r="N6315" s="306">
        <v>0</v>
      </c>
    </row>
    <row r="6316" spans="1:14">
      <c r="A6316" s="259" t="s">
        <v>44</v>
      </c>
      <c r="B6316" s="259" t="s">
        <v>29</v>
      </c>
      <c r="C6316" s="259" t="s">
        <v>60</v>
      </c>
      <c r="D6316" s="259" t="s">
        <v>76</v>
      </c>
      <c r="E6316" s="259" t="s">
        <v>76</v>
      </c>
      <c r="F6316" s="259" t="s">
        <v>206</v>
      </c>
      <c r="G6316" s="259" t="s">
        <v>49</v>
      </c>
      <c r="H6316" s="306">
        <v>0</v>
      </c>
      <c r="I6316" s="306">
        <v>0</v>
      </c>
      <c r="J6316" s="306">
        <v>0</v>
      </c>
      <c r="K6316" s="306">
        <v>0</v>
      </c>
      <c r="L6316" s="306">
        <v>0</v>
      </c>
      <c r="M6316" s="306">
        <v>4000</v>
      </c>
      <c r="N6316" s="306">
        <v>13944.29607</v>
      </c>
    </row>
    <row r="6317" spans="1:14">
      <c r="A6317" s="259" t="s">
        <v>44</v>
      </c>
      <c r="B6317" s="259" t="s">
        <v>29</v>
      </c>
      <c r="C6317" s="259" t="s">
        <v>61</v>
      </c>
      <c r="D6317" s="259" t="s">
        <v>77</v>
      </c>
      <c r="E6317" s="259" t="s">
        <v>77</v>
      </c>
      <c r="F6317" s="259" t="s">
        <v>206</v>
      </c>
      <c r="G6317" s="259" t="s">
        <v>49</v>
      </c>
      <c r="H6317" s="306">
        <v>0</v>
      </c>
      <c r="I6317" s="306">
        <v>0</v>
      </c>
      <c r="J6317" s="306">
        <v>678</v>
      </c>
      <c r="K6317" s="306">
        <v>678</v>
      </c>
      <c r="L6317" s="306">
        <v>678</v>
      </c>
      <c r="M6317" s="306">
        <v>678</v>
      </c>
      <c r="N6317" s="306">
        <v>678</v>
      </c>
    </row>
    <row r="6318" spans="1:14">
      <c r="A6318" s="259" t="s">
        <v>44</v>
      </c>
      <c r="B6318" s="259" t="s">
        <v>29</v>
      </c>
      <c r="C6318" s="259" t="s">
        <v>62</v>
      </c>
      <c r="D6318" s="259" t="s">
        <v>78</v>
      </c>
      <c r="E6318" s="259" t="s">
        <v>78</v>
      </c>
      <c r="F6318" s="259" t="s">
        <v>206</v>
      </c>
      <c r="G6318" s="259" t="s">
        <v>49</v>
      </c>
      <c r="H6318" s="306">
        <v>0</v>
      </c>
      <c r="I6318" s="306">
        <v>1056.8</v>
      </c>
      <c r="J6318" s="306">
        <v>2204.8000000000002</v>
      </c>
      <c r="K6318" s="306">
        <v>5946.8</v>
      </c>
      <c r="L6318" s="306">
        <v>5946.8</v>
      </c>
      <c r="M6318" s="306">
        <v>5946.8</v>
      </c>
      <c r="N6318" s="306">
        <v>5946.8</v>
      </c>
    </row>
    <row r="6319" spans="1:14">
      <c r="A6319" s="259" t="s">
        <v>44</v>
      </c>
      <c r="B6319" s="259" t="s">
        <v>29</v>
      </c>
      <c r="C6319" s="259" t="s">
        <v>63</v>
      </c>
      <c r="D6319" s="259" t="s">
        <v>79</v>
      </c>
      <c r="E6319" s="259" t="s">
        <v>79</v>
      </c>
      <c r="F6319" s="259" t="s">
        <v>206</v>
      </c>
      <c r="G6319" s="259" t="s">
        <v>49</v>
      </c>
      <c r="H6319" s="306">
        <v>1349.5181250000001</v>
      </c>
      <c r="I6319" s="306">
        <v>1349.5181250000001</v>
      </c>
      <c r="J6319" s="306">
        <v>1349.5181250000001</v>
      </c>
      <c r="K6319" s="306">
        <v>1349.5181250000001</v>
      </c>
      <c r="L6319" s="306">
        <v>1349.5181250000001</v>
      </c>
      <c r="M6319" s="306">
        <v>1349.5181250000001</v>
      </c>
      <c r="N6319" s="306">
        <v>1349.5181250000001</v>
      </c>
    </row>
    <row r="6320" spans="1:14">
      <c r="A6320" s="259" t="s">
        <v>44</v>
      </c>
      <c r="B6320" s="259" t="s">
        <v>29</v>
      </c>
      <c r="C6320" s="259" t="s">
        <v>60</v>
      </c>
      <c r="D6320" s="259" t="s">
        <v>76</v>
      </c>
      <c r="E6320" s="259" t="s">
        <v>207</v>
      </c>
      <c r="F6320" s="259" t="s">
        <v>206</v>
      </c>
      <c r="G6320" s="259" t="s">
        <v>49</v>
      </c>
      <c r="H6320" s="306">
        <v>0</v>
      </c>
      <c r="I6320" s="306">
        <v>0</v>
      </c>
      <c r="J6320" s="306">
        <v>0</v>
      </c>
      <c r="K6320" s="306">
        <v>0</v>
      </c>
      <c r="L6320" s="306">
        <v>0</v>
      </c>
      <c r="M6320" s="306">
        <v>0</v>
      </c>
      <c r="N6320" s="306">
        <v>3419.3593270000001</v>
      </c>
    </row>
    <row r="6321" spans="1:14">
      <c r="A6321" s="259" t="s">
        <v>44</v>
      </c>
      <c r="B6321" s="259" t="s">
        <v>29</v>
      </c>
      <c r="C6321" s="259" t="s">
        <v>63</v>
      </c>
      <c r="D6321" s="259" t="s">
        <v>79</v>
      </c>
      <c r="E6321" s="259" t="s">
        <v>208</v>
      </c>
      <c r="F6321" s="259" t="s">
        <v>206</v>
      </c>
      <c r="G6321" s="259" t="s">
        <v>49</v>
      </c>
      <c r="H6321" s="306">
        <v>0</v>
      </c>
      <c r="I6321" s="306">
        <v>0</v>
      </c>
      <c r="J6321" s="306">
        <v>0</v>
      </c>
      <c r="K6321" s="306">
        <v>0</v>
      </c>
      <c r="L6321" s="306">
        <v>0</v>
      </c>
      <c r="M6321" s="306">
        <v>0</v>
      </c>
      <c r="N6321" s="306">
        <v>2051.6155950000002</v>
      </c>
    </row>
    <row r="6322" spans="1:14">
      <c r="A6322" s="259" t="s">
        <v>44</v>
      </c>
      <c r="B6322" s="259" t="s">
        <v>29</v>
      </c>
      <c r="C6322" s="259" t="s">
        <v>65</v>
      </c>
      <c r="D6322" s="259" t="s">
        <v>209</v>
      </c>
      <c r="E6322" s="259" t="s">
        <v>80</v>
      </c>
      <c r="F6322" s="259" t="s">
        <v>206</v>
      </c>
      <c r="G6322" s="259" t="s">
        <v>49</v>
      </c>
      <c r="H6322" s="306">
        <v>0</v>
      </c>
      <c r="I6322" s="306">
        <v>0</v>
      </c>
      <c r="J6322" s="306">
        <v>0</v>
      </c>
      <c r="K6322" s="306">
        <v>0</v>
      </c>
      <c r="L6322" s="306">
        <v>0</v>
      </c>
      <c r="M6322" s="306">
        <v>0</v>
      </c>
      <c r="N6322" s="306">
        <v>0</v>
      </c>
    </row>
    <row r="6323" spans="1:14">
      <c r="A6323" s="259" t="s">
        <v>44</v>
      </c>
      <c r="B6323" s="259" t="s">
        <v>29</v>
      </c>
      <c r="C6323" s="259" t="s">
        <v>65</v>
      </c>
      <c r="D6323" s="259" t="s">
        <v>209</v>
      </c>
      <c r="E6323" s="259" t="s">
        <v>81</v>
      </c>
      <c r="F6323" s="259" t="s">
        <v>206</v>
      </c>
      <c r="G6323" s="259" t="s">
        <v>49</v>
      </c>
      <c r="H6323" s="306">
        <v>0</v>
      </c>
      <c r="I6323" s="306">
        <v>0</v>
      </c>
      <c r="J6323" s="306">
        <v>0</v>
      </c>
      <c r="K6323" s="306">
        <v>0</v>
      </c>
      <c r="L6323" s="306">
        <v>0</v>
      </c>
      <c r="M6323" s="306">
        <v>0</v>
      </c>
      <c r="N6323" s="306">
        <v>0</v>
      </c>
    </row>
    <row r="6324" spans="1:14">
      <c r="A6324" s="259" t="s">
        <v>44</v>
      </c>
      <c r="B6324" s="259" t="s">
        <v>29</v>
      </c>
      <c r="C6324" s="259" t="s">
        <v>82</v>
      </c>
      <c r="D6324" s="259" t="s">
        <v>82</v>
      </c>
      <c r="E6324" s="259" t="s">
        <v>82</v>
      </c>
      <c r="F6324" s="259" t="s">
        <v>206</v>
      </c>
      <c r="G6324" s="259" t="s">
        <v>49</v>
      </c>
      <c r="H6324" s="306">
        <v>0</v>
      </c>
      <c r="I6324" s="306">
        <v>1275.4970000000001</v>
      </c>
      <c r="J6324" s="306">
        <v>0</v>
      </c>
      <c r="K6324" s="306">
        <v>0</v>
      </c>
      <c r="L6324" s="306">
        <v>0</v>
      </c>
      <c r="M6324" s="306">
        <v>0</v>
      </c>
      <c r="N6324" s="306">
        <v>0</v>
      </c>
    </row>
    <row r="6325" spans="1:14">
      <c r="A6325" s="259" t="s">
        <v>44</v>
      </c>
      <c r="B6325" s="259" t="s">
        <v>29</v>
      </c>
      <c r="C6325" s="259" t="s">
        <v>83</v>
      </c>
      <c r="D6325" s="259" t="s">
        <v>83</v>
      </c>
      <c r="E6325" s="259" t="s">
        <v>83</v>
      </c>
      <c r="F6325" s="259" t="s">
        <v>206</v>
      </c>
      <c r="G6325" s="259" t="s">
        <v>49</v>
      </c>
      <c r="H6325" s="306">
        <v>0</v>
      </c>
      <c r="I6325" s="306">
        <v>0</v>
      </c>
      <c r="J6325" s="306">
        <v>0</v>
      </c>
      <c r="K6325" s="306">
        <v>0</v>
      </c>
      <c r="L6325" s="306">
        <v>0</v>
      </c>
      <c r="M6325" s="306">
        <v>0</v>
      </c>
      <c r="N6325" s="306">
        <v>0</v>
      </c>
    </row>
    <row r="6326" spans="1:14">
      <c r="A6326" s="259" t="s">
        <v>44</v>
      </c>
      <c r="B6326" s="259" t="s">
        <v>29</v>
      </c>
      <c r="C6326" s="259" t="s">
        <v>84</v>
      </c>
      <c r="D6326" s="259" t="s">
        <v>84</v>
      </c>
      <c r="E6326" s="259" t="s">
        <v>84</v>
      </c>
      <c r="F6326" s="259" t="s">
        <v>206</v>
      </c>
      <c r="G6326" s="259" t="s">
        <v>49</v>
      </c>
      <c r="H6326" s="306">
        <v>0</v>
      </c>
      <c r="I6326" s="306">
        <v>0</v>
      </c>
      <c r="J6326" s="306">
        <v>0</v>
      </c>
      <c r="K6326" s="306">
        <v>0</v>
      </c>
      <c r="L6326" s="306">
        <v>0</v>
      </c>
      <c r="M6326" s="306">
        <v>0</v>
      </c>
      <c r="N6326" s="306">
        <v>0</v>
      </c>
    </row>
    <row r="6327" spans="1:14">
      <c r="A6327" s="259" t="s">
        <v>44</v>
      </c>
      <c r="B6327" s="259" t="s">
        <v>29</v>
      </c>
      <c r="C6327" s="259" t="s">
        <v>85</v>
      </c>
      <c r="D6327" s="259" t="s">
        <v>85</v>
      </c>
      <c r="E6327" s="259" t="s">
        <v>85</v>
      </c>
      <c r="F6327" s="259" t="s">
        <v>206</v>
      </c>
      <c r="G6327" s="259" t="s">
        <v>49</v>
      </c>
      <c r="H6327" s="306">
        <v>0</v>
      </c>
      <c r="I6327" s="306">
        <v>0</v>
      </c>
      <c r="J6327" s="306">
        <v>0</v>
      </c>
      <c r="K6327" s="306">
        <v>0</v>
      </c>
      <c r="L6327" s="306">
        <v>0</v>
      </c>
      <c r="M6327" s="306">
        <v>0</v>
      </c>
      <c r="N6327" s="306">
        <v>0</v>
      </c>
    </row>
    <row r="6328" spans="1:14">
      <c r="A6328" s="259" t="s">
        <v>44</v>
      </c>
      <c r="B6328" s="259" t="s">
        <v>29</v>
      </c>
      <c r="C6328" s="259" t="s">
        <v>87</v>
      </c>
      <c r="D6328" s="259" t="s">
        <v>87</v>
      </c>
      <c r="E6328" s="259" t="s">
        <v>87</v>
      </c>
      <c r="F6328" s="259" t="s">
        <v>206</v>
      </c>
      <c r="G6328" s="259" t="s">
        <v>49</v>
      </c>
      <c r="H6328" s="306">
        <v>0</v>
      </c>
      <c r="I6328" s="306">
        <v>32.456000000000003</v>
      </c>
      <c r="J6328" s="306">
        <v>97.956000000000003</v>
      </c>
      <c r="K6328" s="306">
        <v>97.956000000000003</v>
      </c>
      <c r="L6328" s="306">
        <v>97.956000000000003</v>
      </c>
      <c r="M6328" s="306">
        <v>97.956000000000003</v>
      </c>
      <c r="N6328" s="306">
        <v>97.956000000000003</v>
      </c>
    </row>
    <row r="6329" spans="1:14">
      <c r="A6329" s="259" t="s">
        <v>44</v>
      </c>
      <c r="B6329" s="259" t="s">
        <v>29</v>
      </c>
      <c r="C6329" s="259" t="s">
        <v>88</v>
      </c>
      <c r="D6329" s="259" t="s">
        <v>88</v>
      </c>
      <c r="E6329" s="259" t="s">
        <v>88</v>
      </c>
      <c r="F6329" s="259" t="s">
        <v>206</v>
      </c>
      <c r="G6329" s="259" t="s">
        <v>49</v>
      </c>
      <c r="H6329" s="306">
        <v>0</v>
      </c>
      <c r="I6329" s="306">
        <v>0</v>
      </c>
      <c r="J6329" s="306">
        <v>0</v>
      </c>
      <c r="K6329" s="306">
        <v>0</v>
      </c>
      <c r="L6329" s="306">
        <v>1174</v>
      </c>
      <c r="M6329" s="306">
        <v>1840.0600440000001</v>
      </c>
      <c r="N6329" s="306">
        <v>2080.6238050000002</v>
      </c>
    </row>
    <row r="6330" spans="1:14">
      <c r="A6330" s="259" t="s">
        <v>44</v>
      </c>
      <c r="B6330" s="259" t="s">
        <v>29</v>
      </c>
      <c r="C6330" s="259" t="s">
        <v>48</v>
      </c>
      <c r="D6330" s="259" t="s">
        <v>48</v>
      </c>
      <c r="E6330" s="259" t="s">
        <v>48</v>
      </c>
      <c r="F6330" s="259" t="s">
        <v>210</v>
      </c>
      <c r="G6330" s="259" t="s">
        <v>50</v>
      </c>
      <c r="H6330" s="306">
        <v>2184.3195599999999</v>
      </c>
      <c r="I6330" s="306">
        <v>0</v>
      </c>
      <c r="J6330" s="306">
        <v>0</v>
      </c>
      <c r="K6330" s="306">
        <v>0</v>
      </c>
      <c r="L6330" s="306">
        <v>0</v>
      </c>
      <c r="M6330" s="306">
        <v>0</v>
      </c>
      <c r="N6330" s="306">
        <v>0</v>
      </c>
    </row>
    <row r="6331" spans="1:14">
      <c r="A6331" s="259" t="s">
        <v>44</v>
      </c>
      <c r="B6331" s="259" t="s">
        <v>29</v>
      </c>
      <c r="C6331" s="259" t="s">
        <v>53</v>
      </c>
      <c r="D6331" s="259" t="s">
        <v>53</v>
      </c>
      <c r="E6331" s="259" t="s">
        <v>53</v>
      </c>
      <c r="F6331" s="259" t="s">
        <v>210</v>
      </c>
      <c r="G6331" s="259" t="s">
        <v>50</v>
      </c>
      <c r="H6331" s="306">
        <v>0</v>
      </c>
      <c r="I6331" s="306">
        <v>0</v>
      </c>
      <c r="J6331" s="306">
        <v>0</v>
      </c>
      <c r="K6331" s="306">
        <v>0</v>
      </c>
      <c r="L6331" s="306">
        <v>0</v>
      </c>
      <c r="M6331" s="306">
        <v>0</v>
      </c>
      <c r="N6331" s="306">
        <v>0</v>
      </c>
    </row>
    <row r="6332" spans="1:14">
      <c r="A6332" s="259" t="s">
        <v>44</v>
      </c>
      <c r="B6332" s="259" t="s">
        <v>29</v>
      </c>
      <c r="C6332" s="259" t="s">
        <v>54</v>
      </c>
      <c r="D6332" s="259" t="s">
        <v>54</v>
      </c>
      <c r="E6332" s="259" t="s">
        <v>54</v>
      </c>
      <c r="F6332" s="259" t="s">
        <v>210</v>
      </c>
      <c r="G6332" s="259" t="s">
        <v>50</v>
      </c>
      <c r="H6332" s="306">
        <v>51128.71744</v>
      </c>
      <c r="I6332" s="306">
        <v>44467.886449999998</v>
      </c>
      <c r="J6332" s="306">
        <v>42131.092660000002</v>
      </c>
      <c r="K6332" s="306">
        <v>40000.890290000003</v>
      </c>
      <c r="L6332" s="306">
        <v>48405.304389999998</v>
      </c>
      <c r="M6332" s="306">
        <v>46728.569009999999</v>
      </c>
      <c r="N6332" s="306">
        <v>31192.2929</v>
      </c>
    </row>
    <row r="6333" spans="1:14">
      <c r="A6333" s="259" t="s">
        <v>44</v>
      </c>
      <c r="B6333" s="259" t="s">
        <v>29</v>
      </c>
      <c r="C6333" s="259" t="s">
        <v>55</v>
      </c>
      <c r="D6333" s="259" t="s">
        <v>55</v>
      </c>
      <c r="E6333" s="259" t="s">
        <v>55</v>
      </c>
      <c r="F6333" s="259" t="s">
        <v>210</v>
      </c>
      <c r="G6333" s="259" t="s">
        <v>50</v>
      </c>
      <c r="H6333" s="306">
        <v>229.46467809999999</v>
      </c>
      <c r="I6333" s="306">
        <v>199.5100218</v>
      </c>
      <c r="J6333" s="306">
        <v>236.3853694</v>
      </c>
      <c r="K6333" s="306">
        <v>225.36829270000001</v>
      </c>
      <c r="L6333" s="306">
        <v>276.64091539999998</v>
      </c>
      <c r="M6333" s="306">
        <v>165.7027788</v>
      </c>
      <c r="N6333" s="306">
        <v>285.16517210000001</v>
      </c>
    </row>
    <row r="6334" spans="1:14">
      <c r="A6334" s="259" t="s">
        <v>44</v>
      </c>
      <c r="B6334" s="259" t="s">
        <v>29</v>
      </c>
      <c r="C6334" s="259" t="s">
        <v>56</v>
      </c>
      <c r="D6334" s="259" t="s">
        <v>56</v>
      </c>
      <c r="E6334" s="259" t="s">
        <v>56</v>
      </c>
      <c r="F6334" s="259" t="s">
        <v>210</v>
      </c>
      <c r="G6334" s="259" t="s">
        <v>50</v>
      </c>
      <c r="H6334" s="306">
        <v>43.722439999999999</v>
      </c>
      <c r="I6334" s="306">
        <v>40.529580000000003</v>
      </c>
      <c r="J6334" s="306">
        <v>40.529580000000003</v>
      </c>
      <c r="K6334" s="306">
        <v>43.426679999999998</v>
      </c>
      <c r="L6334" s="306">
        <v>40.529580000000003</v>
      </c>
      <c r="M6334" s="306">
        <v>40.529580000000003</v>
      </c>
      <c r="N6334" s="306">
        <v>17.050360000000001</v>
      </c>
    </row>
    <row r="6335" spans="1:14">
      <c r="A6335" s="259" t="s">
        <v>44</v>
      </c>
      <c r="B6335" s="259" t="s">
        <v>29</v>
      </c>
      <c r="C6335" s="259" t="s">
        <v>57</v>
      </c>
      <c r="D6335" s="259" t="s">
        <v>57</v>
      </c>
      <c r="E6335" s="259" t="s">
        <v>57</v>
      </c>
      <c r="F6335" s="259" t="s">
        <v>210</v>
      </c>
      <c r="G6335" s="259" t="s">
        <v>50</v>
      </c>
      <c r="H6335" s="306">
        <v>0</v>
      </c>
      <c r="I6335" s="306">
        <v>0</v>
      </c>
      <c r="J6335" s="306">
        <v>0</v>
      </c>
      <c r="K6335" s="306">
        <v>0</v>
      </c>
      <c r="L6335" s="306">
        <v>0</v>
      </c>
      <c r="M6335" s="306">
        <v>0</v>
      </c>
      <c r="N6335" s="306">
        <v>0</v>
      </c>
    </row>
    <row r="6336" spans="1:14">
      <c r="A6336" s="259" t="s">
        <v>44</v>
      </c>
      <c r="B6336" s="259" t="s">
        <v>29</v>
      </c>
      <c r="C6336" s="259" t="s">
        <v>58</v>
      </c>
      <c r="D6336" s="259" t="s">
        <v>58</v>
      </c>
      <c r="E6336" s="259" t="s">
        <v>58</v>
      </c>
      <c r="F6336" s="259" t="s">
        <v>210</v>
      </c>
      <c r="G6336" s="259" t="s">
        <v>50</v>
      </c>
      <c r="H6336" s="306">
        <v>42194.054909999999</v>
      </c>
      <c r="I6336" s="306">
        <v>42194.054909999999</v>
      </c>
      <c r="J6336" s="306">
        <v>42194.054909999999</v>
      </c>
      <c r="K6336" s="306">
        <v>42194.054909999999</v>
      </c>
      <c r="L6336" s="306">
        <v>32270.067609999998</v>
      </c>
      <c r="M6336" s="306">
        <v>27386.524959999999</v>
      </c>
      <c r="N6336" s="306">
        <v>25622.714919999999</v>
      </c>
    </row>
    <row r="6337" spans="1:14">
      <c r="A6337" s="259" t="s">
        <v>44</v>
      </c>
      <c r="B6337" s="259" t="s">
        <v>29</v>
      </c>
      <c r="C6337" s="259" t="s">
        <v>59</v>
      </c>
      <c r="D6337" s="259" t="s">
        <v>59</v>
      </c>
      <c r="E6337" s="259" t="s">
        <v>59</v>
      </c>
      <c r="F6337" s="259" t="s">
        <v>210</v>
      </c>
      <c r="G6337" s="259" t="s">
        <v>50</v>
      </c>
      <c r="H6337" s="306">
        <v>1956.94318</v>
      </c>
      <c r="I6337" s="306">
        <v>1978.2299</v>
      </c>
      <c r="J6337" s="306">
        <v>1976.8382899999999</v>
      </c>
      <c r="K6337" s="306">
        <v>1929.5204100000001</v>
      </c>
      <c r="L6337" s="306">
        <v>1887.9348319999999</v>
      </c>
      <c r="M6337" s="306">
        <v>1934.1529379999999</v>
      </c>
      <c r="N6337" s="306">
        <v>2202.76451</v>
      </c>
    </row>
    <row r="6338" spans="1:14">
      <c r="A6338" s="259" t="s">
        <v>44</v>
      </c>
      <c r="B6338" s="259" t="s">
        <v>29</v>
      </c>
      <c r="C6338" s="259" t="s">
        <v>60</v>
      </c>
      <c r="D6338" s="259" t="s">
        <v>60</v>
      </c>
      <c r="E6338" s="259" t="s">
        <v>60</v>
      </c>
      <c r="F6338" s="259" t="s">
        <v>210</v>
      </c>
      <c r="G6338" s="259" t="s">
        <v>50</v>
      </c>
      <c r="H6338" s="306">
        <v>5745.2975999999999</v>
      </c>
      <c r="I6338" s="306">
        <v>7395.5610210000004</v>
      </c>
      <c r="J6338" s="306">
        <v>7443.9853389999998</v>
      </c>
      <c r="K6338" s="306">
        <v>7443.9853389999998</v>
      </c>
      <c r="L6338" s="306">
        <v>7443.9853389999998</v>
      </c>
      <c r="M6338" s="306">
        <v>7443.9853389999998</v>
      </c>
      <c r="N6338" s="306">
        <v>7443.9853389999998</v>
      </c>
    </row>
    <row r="6339" spans="1:14">
      <c r="A6339" s="259" t="s">
        <v>44</v>
      </c>
      <c r="B6339" s="259" t="s">
        <v>29</v>
      </c>
      <c r="C6339" s="259" t="s">
        <v>61</v>
      </c>
      <c r="D6339" s="259" t="s">
        <v>61</v>
      </c>
      <c r="E6339" s="259" t="s">
        <v>61</v>
      </c>
      <c r="F6339" s="259" t="s">
        <v>210</v>
      </c>
      <c r="G6339" s="259" t="s">
        <v>50</v>
      </c>
      <c r="H6339" s="306">
        <v>737.08038480000005</v>
      </c>
      <c r="I6339" s="306">
        <v>785.44486989999996</v>
      </c>
      <c r="J6339" s="306">
        <v>785.44486989999996</v>
      </c>
      <c r="K6339" s="306">
        <v>785.44486989999996</v>
      </c>
      <c r="L6339" s="306">
        <v>785.44486989999996</v>
      </c>
      <c r="M6339" s="306">
        <v>785.44486989999996</v>
      </c>
      <c r="N6339" s="306">
        <v>785.44486989999996</v>
      </c>
    </row>
    <row r="6340" spans="1:14">
      <c r="A6340" s="259" t="s">
        <v>44</v>
      </c>
      <c r="B6340" s="259" t="s">
        <v>29</v>
      </c>
      <c r="C6340" s="259" t="s">
        <v>63</v>
      </c>
      <c r="D6340" s="259" t="s">
        <v>63</v>
      </c>
      <c r="E6340" s="259" t="s">
        <v>63</v>
      </c>
      <c r="F6340" s="259" t="s">
        <v>210</v>
      </c>
      <c r="G6340" s="259" t="s">
        <v>50</v>
      </c>
      <c r="H6340" s="306">
        <v>58.153873750000002</v>
      </c>
      <c r="I6340" s="306">
        <v>101.9257302</v>
      </c>
      <c r="J6340" s="306">
        <v>127.5243566</v>
      </c>
      <c r="K6340" s="306">
        <v>53.983800090000003</v>
      </c>
      <c r="L6340" s="306">
        <v>54.163889419999997</v>
      </c>
      <c r="M6340" s="306">
        <v>79.249741189999995</v>
      </c>
      <c r="N6340" s="306">
        <v>214.22177640000001</v>
      </c>
    </row>
    <row r="6341" spans="1:14">
      <c r="A6341" s="259" t="s">
        <v>44</v>
      </c>
      <c r="B6341" s="259" t="s">
        <v>29</v>
      </c>
      <c r="C6341" s="259" t="s">
        <v>64</v>
      </c>
      <c r="D6341" s="259" t="s">
        <v>64</v>
      </c>
      <c r="E6341" s="259" t="s">
        <v>64</v>
      </c>
      <c r="F6341" s="259" t="s">
        <v>210</v>
      </c>
      <c r="G6341" s="259" t="s">
        <v>50</v>
      </c>
      <c r="H6341" s="306">
        <v>2432.216324</v>
      </c>
      <c r="I6341" s="306">
        <v>2381.8509060000001</v>
      </c>
      <c r="J6341" s="306">
        <v>2317.8429059999999</v>
      </c>
      <c r="K6341" s="306">
        <v>2317.8429059999999</v>
      </c>
      <c r="L6341" s="306">
        <v>2317.842905</v>
      </c>
      <c r="M6341" s="306">
        <v>2319.177905</v>
      </c>
      <c r="N6341" s="306">
        <v>2329.6710050000002</v>
      </c>
    </row>
    <row r="6342" spans="1:14">
      <c r="A6342" s="259" t="s">
        <v>44</v>
      </c>
      <c r="B6342" s="259" t="s">
        <v>29</v>
      </c>
      <c r="C6342" s="259" t="s">
        <v>54</v>
      </c>
      <c r="D6342" s="259" t="s">
        <v>72</v>
      </c>
      <c r="E6342" s="259" t="s">
        <v>72</v>
      </c>
      <c r="F6342" s="259" t="s">
        <v>210</v>
      </c>
      <c r="G6342" s="259" t="s">
        <v>50</v>
      </c>
      <c r="H6342" s="306">
        <v>0</v>
      </c>
      <c r="I6342" s="306">
        <v>0</v>
      </c>
      <c r="J6342" s="306">
        <v>3656.0677649999998</v>
      </c>
      <c r="K6342" s="306">
        <v>1580.3040000000001</v>
      </c>
      <c r="L6342" s="306">
        <v>4274.1026620000002</v>
      </c>
      <c r="M6342" s="306">
        <v>4274.1026620000002</v>
      </c>
      <c r="N6342" s="306">
        <v>4274.1026620000002</v>
      </c>
    </row>
    <row r="6343" spans="1:14">
      <c r="A6343" s="259" t="s">
        <v>44</v>
      </c>
      <c r="B6343" s="259" t="s">
        <v>29</v>
      </c>
      <c r="C6343" s="259" t="s">
        <v>55</v>
      </c>
      <c r="D6343" s="259" t="s">
        <v>73</v>
      </c>
      <c r="E6343" s="259" t="s">
        <v>73</v>
      </c>
      <c r="F6343" s="259" t="s">
        <v>210</v>
      </c>
      <c r="G6343" s="259" t="s">
        <v>50</v>
      </c>
      <c r="H6343" s="306">
        <v>0</v>
      </c>
      <c r="I6343" s="306">
        <v>0</v>
      </c>
      <c r="J6343" s="306">
        <v>0</v>
      </c>
      <c r="K6343" s="306">
        <v>0</v>
      </c>
      <c r="L6343" s="306">
        <v>0</v>
      </c>
      <c r="M6343" s="306">
        <v>0</v>
      </c>
      <c r="N6343" s="306">
        <v>0</v>
      </c>
    </row>
    <row r="6344" spans="1:14">
      <c r="A6344" s="259" t="s">
        <v>44</v>
      </c>
      <c r="B6344" s="259" t="s">
        <v>29</v>
      </c>
      <c r="C6344" s="259" t="s">
        <v>57</v>
      </c>
      <c r="D6344" s="259" t="s">
        <v>74</v>
      </c>
      <c r="E6344" s="259" t="s">
        <v>74</v>
      </c>
      <c r="F6344" s="259" t="s">
        <v>210</v>
      </c>
      <c r="G6344" s="259" t="s">
        <v>50</v>
      </c>
      <c r="H6344" s="306">
        <v>0</v>
      </c>
      <c r="I6344" s="306">
        <v>0</v>
      </c>
      <c r="J6344" s="306">
        <v>0</v>
      </c>
      <c r="K6344" s="306">
        <v>0</v>
      </c>
      <c r="L6344" s="306">
        <v>0</v>
      </c>
      <c r="M6344" s="306">
        <v>0</v>
      </c>
      <c r="N6344" s="306">
        <v>0</v>
      </c>
    </row>
    <row r="6345" spans="1:14">
      <c r="A6345" s="259" t="s">
        <v>44</v>
      </c>
      <c r="B6345" s="259" t="s">
        <v>29</v>
      </c>
      <c r="C6345" s="259" t="s">
        <v>64</v>
      </c>
      <c r="D6345" s="259" t="s">
        <v>75</v>
      </c>
      <c r="E6345" s="259" t="s">
        <v>75</v>
      </c>
      <c r="F6345" s="259" t="s">
        <v>210</v>
      </c>
      <c r="G6345" s="259" t="s">
        <v>50</v>
      </c>
      <c r="H6345" s="306">
        <v>0</v>
      </c>
      <c r="I6345" s="306">
        <v>0</v>
      </c>
      <c r="J6345" s="306">
        <v>0</v>
      </c>
      <c r="K6345" s="306">
        <v>0</v>
      </c>
      <c r="L6345" s="306">
        <v>0</v>
      </c>
      <c r="M6345" s="306">
        <v>0</v>
      </c>
      <c r="N6345" s="306">
        <v>0</v>
      </c>
    </row>
    <row r="6346" spans="1:14">
      <c r="A6346" s="259" t="s">
        <v>44</v>
      </c>
      <c r="B6346" s="259" t="s">
        <v>29</v>
      </c>
      <c r="C6346" s="259" t="s">
        <v>60</v>
      </c>
      <c r="D6346" s="259" t="s">
        <v>76</v>
      </c>
      <c r="E6346" s="259" t="s">
        <v>76</v>
      </c>
      <c r="F6346" s="259" t="s">
        <v>210</v>
      </c>
      <c r="G6346" s="259" t="s">
        <v>50</v>
      </c>
      <c r="H6346" s="306">
        <v>0</v>
      </c>
      <c r="I6346" s="306">
        <v>0</v>
      </c>
      <c r="J6346" s="306">
        <v>0</v>
      </c>
      <c r="K6346" s="306">
        <v>0</v>
      </c>
      <c r="L6346" s="306">
        <v>0</v>
      </c>
      <c r="M6346" s="306">
        <v>8474.9827189999996</v>
      </c>
      <c r="N6346" s="306">
        <v>29572.586439999999</v>
      </c>
    </row>
    <row r="6347" spans="1:14">
      <c r="A6347" s="259" t="s">
        <v>44</v>
      </c>
      <c r="B6347" s="259" t="s">
        <v>29</v>
      </c>
      <c r="C6347" s="259" t="s">
        <v>61</v>
      </c>
      <c r="D6347" s="259" t="s">
        <v>77</v>
      </c>
      <c r="E6347" s="259" t="s">
        <v>77</v>
      </c>
      <c r="F6347" s="259" t="s">
        <v>210</v>
      </c>
      <c r="G6347" s="259" t="s">
        <v>50</v>
      </c>
      <c r="H6347" s="306">
        <v>0</v>
      </c>
      <c r="I6347" s="306">
        <v>0</v>
      </c>
      <c r="J6347" s="306">
        <v>2882.4308489999999</v>
      </c>
      <c r="K6347" s="306">
        <v>2882.4308489999999</v>
      </c>
      <c r="L6347" s="306">
        <v>2882.4308489999999</v>
      </c>
      <c r="M6347" s="306">
        <v>2882.4308489999999</v>
      </c>
      <c r="N6347" s="306">
        <v>2882.4308489999999</v>
      </c>
    </row>
    <row r="6348" spans="1:14">
      <c r="A6348" s="259" t="s">
        <v>44</v>
      </c>
      <c r="B6348" s="259" t="s">
        <v>29</v>
      </c>
      <c r="C6348" s="259" t="s">
        <v>62</v>
      </c>
      <c r="D6348" s="259" t="s">
        <v>78</v>
      </c>
      <c r="E6348" s="259" t="s">
        <v>78</v>
      </c>
      <c r="F6348" s="259" t="s">
        <v>210</v>
      </c>
      <c r="G6348" s="259" t="s">
        <v>50</v>
      </c>
      <c r="H6348" s="306">
        <v>0</v>
      </c>
      <c r="I6348" s="306">
        <v>4079.1158999999998</v>
      </c>
      <c r="J6348" s="306">
        <v>8805.6614989999998</v>
      </c>
      <c r="K6348" s="306">
        <v>24212.223900000001</v>
      </c>
      <c r="L6348" s="306">
        <v>24212.223900000001</v>
      </c>
      <c r="M6348" s="306">
        <v>24212.223900000001</v>
      </c>
      <c r="N6348" s="306">
        <v>24212.223900000001</v>
      </c>
    </row>
    <row r="6349" spans="1:14">
      <c r="A6349" s="259" t="s">
        <v>44</v>
      </c>
      <c r="B6349" s="259" t="s">
        <v>29</v>
      </c>
      <c r="C6349" s="259" t="s">
        <v>63</v>
      </c>
      <c r="D6349" s="259" t="s">
        <v>79</v>
      </c>
      <c r="E6349" s="259" t="s">
        <v>79</v>
      </c>
      <c r="F6349" s="259" t="s">
        <v>210</v>
      </c>
      <c r="G6349" s="259" t="s">
        <v>50</v>
      </c>
      <c r="H6349" s="306">
        <v>1701.694792</v>
      </c>
      <c r="I6349" s="306">
        <v>1629.1652320000001</v>
      </c>
      <c r="J6349" s="306">
        <v>1799.7936299999999</v>
      </c>
      <c r="K6349" s="306">
        <v>1393.1410470000001</v>
      </c>
      <c r="L6349" s="306">
        <v>818.77416389999996</v>
      </c>
      <c r="M6349" s="306">
        <v>1782.6865789999999</v>
      </c>
      <c r="N6349" s="306">
        <v>1970.2964629999999</v>
      </c>
    </row>
    <row r="6350" spans="1:14">
      <c r="A6350" s="259" t="s">
        <v>44</v>
      </c>
      <c r="B6350" s="259" t="s">
        <v>29</v>
      </c>
      <c r="C6350" s="259" t="s">
        <v>60</v>
      </c>
      <c r="D6350" s="259" t="s">
        <v>76</v>
      </c>
      <c r="E6350" s="259" t="s">
        <v>207</v>
      </c>
      <c r="F6350" s="259" t="s">
        <v>210</v>
      </c>
      <c r="G6350" s="259" t="s">
        <v>50</v>
      </c>
      <c r="H6350" s="306">
        <v>0</v>
      </c>
      <c r="I6350" s="306">
        <v>0</v>
      </c>
      <c r="J6350" s="306">
        <v>0</v>
      </c>
      <c r="K6350" s="306">
        <v>0</v>
      </c>
      <c r="L6350" s="306">
        <v>0</v>
      </c>
      <c r="M6350" s="306">
        <v>0</v>
      </c>
      <c r="N6350" s="306">
        <v>7343.8953890000003</v>
      </c>
    </row>
    <row r="6351" spans="1:14">
      <c r="A6351" s="259" t="s">
        <v>44</v>
      </c>
      <c r="B6351" s="259" t="s">
        <v>29</v>
      </c>
      <c r="C6351" s="259" t="s">
        <v>63</v>
      </c>
      <c r="D6351" s="259" t="s">
        <v>79</v>
      </c>
      <c r="E6351" s="259" t="s">
        <v>208</v>
      </c>
      <c r="F6351" s="259" t="s">
        <v>210</v>
      </c>
      <c r="G6351" s="259" t="s">
        <v>50</v>
      </c>
      <c r="H6351" s="306">
        <v>0</v>
      </c>
      <c r="I6351" s="306">
        <v>0</v>
      </c>
      <c r="J6351" s="306">
        <v>0</v>
      </c>
      <c r="K6351" s="306">
        <v>0</v>
      </c>
      <c r="L6351" s="306">
        <v>0</v>
      </c>
      <c r="M6351" s="306">
        <v>0</v>
      </c>
      <c r="N6351" s="306">
        <v>2995.3587689999999</v>
      </c>
    </row>
    <row r="6352" spans="1:14">
      <c r="A6352" s="259" t="s">
        <v>44</v>
      </c>
      <c r="B6352" s="259" t="s">
        <v>29</v>
      </c>
      <c r="C6352" s="259" t="s">
        <v>65</v>
      </c>
      <c r="D6352" s="259" t="s">
        <v>209</v>
      </c>
      <c r="E6352" s="259" t="s">
        <v>80</v>
      </c>
      <c r="F6352" s="259" t="s">
        <v>210</v>
      </c>
      <c r="G6352" s="259" t="s">
        <v>50</v>
      </c>
      <c r="H6352" s="306">
        <v>0</v>
      </c>
      <c r="I6352" s="306">
        <v>0</v>
      </c>
      <c r="J6352" s="306">
        <v>0</v>
      </c>
      <c r="K6352" s="306">
        <v>0</v>
      </c>
      <c r="L6352" s="306">
        <v>0</v>
      </c>
      <c r="M6352" s="306">
        <v>0</v>
      </c>
      <c r="N6352" s="306">
        <v>0</v>
      </c>
    </row>
    <row r="6353" spans="1:14">
      <c r="A6353" s="259" t="s">
        <v>44</v>
      </c>
      <c r="B6353" s="259" t="s">
        <v>29</v>
      </c>
      <c r="C6353" s="259" t="s">
        <v>65</v>
      </c>
      <c r="D6353" s="259" t="s">
        <v>209</v>
      </c>
      <c r="E6353" s="259" t="s">
        <v>81</v>
      </c>
      <c r="F6353" s="259" t="s">
        <v>210</v>
      </c>
      <c r="G6353" s="259" t="s">
        <v>50</v>
      </c>
      <c r="H6353" s="306">
        <v>0</v>
      </c>
      <c r="I6353" s="306">
        <v>0</v>
      </c>
      <c r="J6353" s="306">
        <v>0</v>
      </c>
      <c r="K6353" s="306">
        <v>0</v>
      </c>
      <c r="L6353" s="306">
        <v>0</v>
      </c>
      <c r="M6353" s="306">
        <v>0</v>
      </c>
      <c r="N6353" s="306">
        <v>0</v>
      </c>
    </row>
    <row r="6355" spans="1:14">
      <c r="A6355" s="259" t="s">
        <v>2</v>
      </c>
      <c r="B6355" s="259" t="s">
        <v>43</v>
      </c>
      <c r="C6355" s="259" t="s">
        <v>203</v>
      </c>
      <c r="D6355" s="259" t="s">
        <v>204</v>
      </c>
      <c r="E6355" s="259" t="s">
        <v>205</v>
      </c>
      <c r="F6355" s="259" t="s">
        <v>99</v>
      </c>
      <c r="G6355" s="259" t="s">
        <v>46</v>
      </c>
      <c r="H6355" s="306">
        <v>2025</v>
      </c>
      <c r="I6355" s="306">
        <v>2028</v>
      </c>
      <c r="J6355" s="306">
        <v>2030</v>
      </c>
      <c r="K6355" s="306">
        <v>2032</v>
      </c>
      <c r="L6355" s="306">
        <v>2035</v>
      </c>
      <c r="M6355" s="306">
        <v>2037</v>
      </c>
      <c r="N6355" s="306">
        <v>2040</v>
      </c>
    </row>
    <row r="6356" spans="1:14">
      <c r="A6356" s="259" t="s">
        <v>44</v>
      </c>
      <c r="B6356" s="259" t="s">
        <v>211</v>
      </c>
      <c r="C6356" s="259" t="s">
        <v>48</v>
      </c>
      <c r="D6356" s="259" t="s">
        <v>48</v>
      </c>
      <c r="E6356" s="259" t="s">
        <v>48</v>
      </c>
      <c r="F6356" s="259" t="s">
        <v>206</v>
      </c>
      <c r="G6356" s="259" t="s">
        <v>49</v>
      </c>
      <c r="H6356" s="306">
        <v>120578.1443</v>
      </c>
      <c r="I6356" s="306">
        <v>78054.770279999997</v>
      </c>
      <c r="J6356" s="306">
        <v>46055.625639999998</v>
      </c>
      <c r="K6356" s="306">
        <v>1670.419789</v>
      </c>
      <c r="L6356" s="306">
        <v>1457.6510029999999</v>
      </c>
      <c r="M6356" s="306">
        <v>1427.2510030000001</v>
      </c>
      <c r="N6356" s="306">
        <v>1227.7862150000001</v>
      </c>
    </row>
    <row r="6357" spans="1:14">
      <c r="A6357" s="259" t="s">
        <v>44</v>
      </c>
      <c r="B6357" s="259" t="s">
        <v>211</v>
      </c>
      <c r="C6357" s="259" t="s">
        <v>53</v>
      </c>
      <c r="D6357" s="259" t="s">
        <v>53</v>
      </c>
      <c r="E6357" s="259" t="s">
        <v>53</v>
      </c>
      <c r="F6357" s="259" t="s">
        <v>206</v>
      </c>
      <c r="G6357" s="259" t="s">
        <v>49</v>
      </c>
      <c r="H6357" s="306">
        <v>0</v>
      </c>
      <c r="I6357" s="306">
        <v>0</v>
      </c>
      <c r="J6357" s="306">
        <v>0</v>
      </c>
      <c r="K6357" s="306">
        <v>6846.3803099999996</v>
      </c>
      <c r="L6357" s="306">
        <v>6846.3803099999996</v>
      </c>
      <c r="M6357" s="306">
        <v>6846.3803099999996</v>
      </c>
      <c r="N6357" s="306">
        <v>6846.3803099999996</v>
      </c>
    </row>
    <row r="6358" spans="1:14">
      <c r="A6358" s="259" t="s">
        <v>44</v>
      </c>
      <c r="B6358" s="259" t="s">
        <v>211</v>
      </c>
      <c r="C6358" s="259" t="s">
        <v>54</v>
      </c>
      <c r="D6358" s="259" t="s">
        <v>54</v>
      </c>
      <c r="E6358" s="259" t="s">
        <v>54</v>
      </c>
      <c r="F6358" s="259" t="s">
        <v>206</v>
      </c>
      <c r="G6358" s="259" t="s">
        <v>49</v>
      </c>
      <c r="H6358" s="306">
        <v>175351.3028</v>
      </c>
      <c r="I6358" s="306">
        <v>178652.3028</v>
      </c>
      <c r="J6358" s="306">
        <v>178652.3028</v>
      </c>
      <c r="K6358" s="306">
        <v>178201.1912</v>
      </c>
      <c r="L6358" s="306">
        <v>178201.1912</v>
      </c>
      <c r="M6358" s="306">
        <v>177901.22990000001</v>
      </c>
      <c r="N6358" s="306">
        <v>166352.41519999999</v>
      </c>
    </row>
    <row r="6359" spans="1:14">
      <c r="A6359" s="259" t="s">
        <v>44</v>
      </c>
      <c r="B6359" s="259" t="s">
        <v>211</v>
      </c>
      <c r="C6359" s="259" t="s">
        <v>55</v>
      </c>
      <c r="D6359" s="259" t="s">
        <v>55</v>
      </c>
      <c r="E6359" s="259" t="s">
        <v>55</v>
      </c>
      <c r="F6359" s="259" t="s">
        <v>206</v>
      </c>
      <c r="G6359" s="259" t="s">
        <v>49</v>
      </c>
      <c r="H6359" s="306">
        <v>108679.061</v>
      </c>
      <c r="I6359" s="306">
        <v>107072.061</v>
      </c>
      <c r="J6359" s="306">
        <v>106699.0113</v>
      </c>
      <c r="K6359" s="306">
        <v>105688.46859999999</v>
      </c>
      <c r="L6359" s="306">
        <v>105688.46859999999</v>
      </c>
      <c r="M6359" s="306">
        <v>103909.46490000001</v>
      </c>
      <c r="N6359" s="306">
        <v>90432.992320000005</v>
      </c>
    </row>
    <row r="6360" spans="1:14">
      <c r="A6360" s="259" t="s">
        <v>44</v>
      </c>
      <c r="B6360" s="259" t="s">
        <v>211</v>
      </c>
      <c r="C6360" s="259" t="s">
        <v>56</v>
      </c>
      <c r="D6360" s="259" t="s">
        <v>56</v>
      </c>
      <c r="E6360" s="259" t="s">
        <v>56</v>
      </c>
      <c r="F6360" s="259" t="s">
        <v>206</v>
      </c>
      <c r="G6360" s="259" t="s">
        <v>49</v>
      </c>
      <c r="H6360" s="306">
        <v>61496.719129999998</v>
      </c>
      <c r="I6360" s="306">
        <v>58338.778720000002</v>
      </c>
      <c r="J6360" s="306">
        <v>68086.599199999997</v>
      </c>
      <c r="K6360" s="306">
        <v>67916.599199999997</v>
      </c>
      <c r="L6360" s="306">
        <v>66220.596290000001</v>
      </c>
      <c r="M6360" s="306">
        <v>57787.616269999999</v>
      </c>
      <c r="N6360" s="306">
        <v>34074.209779999997</v>
      </c>
    </row>
    <row r="6361" spans="1:14">
      <c r="A6361" s="259" t="s">
        <v>44</v>
      </c>
      <c r="B6361" s="259" t="s">
        <v>211</v>
      </c>
      <c r="C6361" s="259" t="s">
        <v>57</v>
      </c>
      <c r="D6361" s="259" t="s">
        <v>57</v>
      </c>
      <c r="E6361" s="259" t="s">
        <v>57</v>
      </c>
      <c r="F6361" s="259" t="s">
        <v>206</v>
      </c>
      <c r="G6361" s="259" t="s">
        <v>49</v>
      </c>
      <c r="H6361" s="306">
        <v>237.6</v>
      </c>
      <c r="I6361" s="306">
        <v>237.6</v>
      </c>
      <c r="J6361" s="306">
        <v>237.6</v>
      </c>
      <c r="K6361" s="306">
        <v>237.6</v>
      </c>
      <c r="L6361" s="306">
        <v>237.6</v>
      </c>
      <c r="M6361" s="306">
        <v>237.6</v>
      </c>
      <c r="N6361" s="306">
        <v>237.6</v>
      </c>
    </row>
    <row r="6362" spans="1:14">
      <c r="A6362" s="259" t="s">
        <v>44</v>
      </c>
      <c r="B6362" s="259" t="s">
        <v>211</v>
      </c>
      <c r="C6362" s="259" t="s">
        <v>58</v>
      </c>
      <c r="D6362" s="259" t="s">
        <v>58</v>
      </c>
      <c r="E6362" s="259" t="s">
        <v>58</v>
      </c>
      <c r="F6362" s="259" t="s">
        <v>206</v>
      </c>
      <c r="G6362" s="259" t="s">
        <v>49</v>
      </c>
      <c r="H6362" s="306">
        <v>82051</v>
      </c>
      <c r="I6362" s="306">
        <v>83017</v>
      </c>
      <c r="J6362" s="306">
        <v>83010</v>
      </c>
      <c r="K6362" s="306">
        <v>83538</v>
      </c>
      <c r="L6362" s="306">
        <v>75922.488299999997</v>
      </c>
      <c r="M6362" s="306">
        <v>66661.450469999996</v>
      </c>
      <c r="N6362" s="306">
        <v>42969.854599999999</v>
      </c>
    </row>
    <row r="6363" spans="1:14">
      <c r="A6363" s="259" t="s">
        <v>44</v>
      </c>
      <c r="B6363" s="259" t="s">
        <v>211</v>
      </c>
      <c r="C6363" s="259" t="s">
        <v>59</v>
      </c>
      <c r="D6363" s="259" t="s">
        <v>59</v>
      </c>
      <c r="E6363" s="259" t="s">
        <v>59</v>
      </c>
      <c r="F6363" s="259" t="s">
        <v>206</v>
      </c>
      <c r="G6363" s="259" t="s">
        <v>49</v>
      </c>
      <c r="H6363" s="306">
        <v>60401.618000000002</v>
      </c>
      <c r="I6363" s="306">
        <v>60402.612999999998</v>
      </c>
      <c r="J6363" s="306">
        <v>60402.612999999998</v>
      </c>
      <c r="K6363" s="306">
        <v>60401.213000000003</v>
      </c>
      <c r="L6363" s="306">
        <v>60401.213000000003</v>
      </c>
      <c r="M6363" s="306">
        <v>60401.213000000003</v>
      </c>
      <c r="N6363" s="306">
        <v>60401.213000000003</v>
      </c>
    </row>
    <row r="6364" spans="1:14">
      <c r="A6364" s="259" t="s">
        <v>44</v>
      </c>
      <c r="B6364" s="259" t="s">
        <v>211</v>
      </c>
      <c r="C6364" s="259" t="s">
        <v>60</v>
      </c>
      <c r="D6364" s="259" t="s">
        <v>60</v>
      </c>
      <c r="E6364" s="259" t="s">
        <v>60</v>
      </c>
      <c r="F6364" s="259" t="s">
        <v>206</v>
      </c>
      <c r="G6364" s="259" t="s">
        <v>49</v>
      </c>
      <c r="H6364" s="306">
        <v>52169.697999999997</v>
      </c>
      <c r="I6364" s="306">
        <v>54924.697999999997</v>
      </c>
      <c r="J6364" s="306">
        <v>54924.697999999997</v>
      </c>
      <c r="K6364" s="306">
        <v>54924.697999999997</v>
      </c>
      <c r="L6364" s="306">
        <v>54924.697999999997</v>
      </c>
      <c r="M6364" s="306">
        <v>54924.697999999997</v>
      </c>
      <c r="N6364" s="306">
        <v>54924.697999999997</v>
      </c>
    </row>
    <row r="6365" spans="1:14">
      <c r="A6365" s="259" t="s">
        <v>44</v>
      </c>
      <c r="B6365" s="259" t="s">
        <v>211</v>
      </c>
      <c r="C6365" s="259" t="s">
        <v>61</v>
      </c>
      <c r="D6365" s="259" t="s">
        <v>61</v>
      </c>
      <c r="E6365" s="259" t="s">
        <v>61</v>
      </c>
      <c r="F6365" s="259" t="s">
        <v>206</v>
      </c>
      <c r="G6365" s="259" t="s">
        <v>49</v>
      </c>
      <c r="H6365" s="306">
        <v>87104.956999999995</v>
      </c>
      <c r="I6365" s="306">
        <v>88114.956999999995</v>
      </c>
      <c r="J6365" s="306">
        <v>88114.956999999995</v>
      </c>
      <c r="K6365" s="306">
        <v>88114.956999999995</v>
      </c>
      <c r="L6365" s="306">
        <v>88114.956999999995</v>
      </c>
      <c r="M6365" s="306">
        <v>88114.956999999995</v>
      </c>
      <c r="N6365" s="306">
        <v>88114.956999999995</v>
      </c>
    </row>
    <row r="6366" spans="1:14">
      <c r="A6366" s="259" t="s">
        <v>44</v>
      </c>
      <c r="B6366" s="259" t="s">
        <v>211</v>
      </c>
      <c r="C6366" s="259" t="s">
        <v>63</v>
      </c>
      <c r="D6366" s="259" t="s">
        <v>63</v>
      </c>
      <c r="E6366" s="259" t="s">
        <v>63</v>
      </c>
      <c r="F6366" s="259" t="s">
        <v>206</v>
      </c>
      <c r="G6366" s="259" t="s">
        <v>49</v>
      </c>
      <c r="H6366" s="306">
        <v>1222.4000000000001</v>
      </c>
      <c r="I6366" s="306">
        <v>1632.4</v>
      </c>
      <c r="J6366" s="306">
        <v>1632.4</v>
      </c>
      <c r="K6366" s="306">
        <v>1632.4</v>
      </c>
      <c r="L6366" s="306">
        <v>1632.4</v>
      </c>
      <c r="M6366" s="306">
        <v>1632.4</v>
      </c>
      <c r="N6366" s="306">
        <v>1632.4</v>
      </c>
    </row>
    <row r="6367" spans="1:14">
      <c r="A6367" s="259" t="s">
        <v>44</v>
      </c>
      <c r="B6367" s="259" t="s">
        <v>211</v>
      </c>
      <c r="C6367" s="259" t="s">
        <v>64</v>
      </c>
      <c r="D6367" s="259" t="s">
        <v>64</v>
      </c>
      <c r="E6367" s="259" t="s">
        <v>64</v>
      </c>
      <c r="F6367" s="259" t="s">
        <v>206</v>
      </c>
      <c r="G6367" s="259" t="s">
        <v>49</v>
      </c>
      <c r="H6367" s="306">
        <v>6433.43</v>
      </c>
      <c r="I6367" s="306">
        <v>3903.7896460000002</v>
      </c>
      <c r="J6367" s="306">
        <v>3814.96</v>
      </c>
      <c r="K6367" s="306">
        <v>3441.9859999999999</v>
      </c>
      <c r="L6367" s="306">
        <v>3441.9859999999999</v>
      </c>
      <c r="M6367" s="306">
        <v>3441.9859999999999</v>
      </c>
      <c r="N6367" s="306">
        <v>3422.9259999999999</v>
      </c>
    </row>
    <row r="6368" spans="1:14">
      <c r="A6368" s="259" t="s">
        <v>44</v>
      </c>
      <c r="B6368" s="259" t="s">
        <v>211</v>
      </c>
      <c r="C6368" s="259" t="s">
        <v>54</v>
      </c>
      <c r="D6368" s="259" t="s">
        <v>72</v>
      </c>
      <c r="E6368" s="259" t="s">
        <v>72</v>
      </c>
      <c r="F6368" s="259" t="s">
        <v>206</v>
      </c>
      <c r="G6368" s="259" t="s">
        <v>49</v>
      </c>
      <c r="H6368" s="306">
        <v>0</v>
      </c>
      <c r="I6368" s="306">
        <v>26386.55774</v>
      </c>
      <c r="J6368" s="306">
        <v>28762.66145</v>
      </c>
      <c r="K6368" s="306">
        <v>54769.289599999996</v>
      </c>
      <c r="L6368" s="306">
        <v>61298.917179999997</v>
      </c>
      <c r="M6368" s="306">
        <v>61339.316010000002</v>
      </c>
      <c r="N6368" s="306">
        <v>61339.316010000002</v>
      </c>
    </row>
    <row r="6369" spans="1:14">
      <c r="A6369" s="259" t="s">
        <v>44</v>
      </c>
      <c r="B6369" s="259" t="s">
        <v>211</v>
      </c>
      <c r="C6369" s="259" t="s">
        <v>55</v>
      </c>
      <c r="D6369" s="259" t="s">
        <v>73</v>
      </c>
      <c r="E6369" s="259" t="s">
        <v>73</v>
      </c>
      <c r="F6369" s="259" t="s">
        <v>206</v>
      </c>
      <c r="G6369" s="259" t="s">
        <v>49</v>
      </c>
      <c r="H6369" s="306">
        <v>0</v>
      </c>
      <c r="I6369" s="306">
        <v>542.08199999999999</v>
      </c>
      <c r="J6369" s="306">
        <v>542.08199999999999</v>
      </c>
      <c r="K6369" s="306">
        <v>15246.76749</v>
      </c>
      <c r="L6369" s="306">
        <v>15246.76749</v>
      </c>
      <c r="M6369" s="306">
        <v>15246.76749</v>
      </c>
      <c r="N6369" s="306">
        <v>15386.21313</v>
      </c>
    </row>
    <row r="6370" spans="1:14">
      <c r="A6370" s="259" t="s">
        <v>44</v>
      </c>
      <c r="B6370" s="259" t="s">
        <v>211</v>
      </c>
      <c r="C6370" s="259" t="s">
        <v>57</v>
      </c>
      <c r="D6370" s="259" t="s">
        <v>74</v>
      </c>
      <c r="E6370" s="259" t="s">
        <v>74</v>
      </c>
      <c r="F6370" s="259" t="s">
        <v>206</v>
      </c>
      <c r="G6370" s="259" t="s">
        <v>49</v>
      </c>
      <c r="H6370" s="306">
        <v>0</v>
      </c>
      <c r="I6370" s="306">
        <v>0</v>
      </c>
      <c r="J6370" s="306">
        <v>0</v>
      </c>
      <c r="K6370" s="306">
        <v>0</v>
      </c>
      <c r="L6370" s="306">
        <v>0</v>
      </c>
      <c r="M6370" s="306">
        <v>0</v>
      </c>
      <c r="N6370" s="306">
        <v>0</v>
      </c>
    </row>
    <row r="6371" spans="1:14">
      <c r="A6371" s="259" t="s">
        <v>44</v>
      </c>
      <c r="B6371" s="259" t="s">
        <v>211</v>
      </c>
      <c r="C6371" s="259" t="s">
        <v>64</v>
      </c>
      <c r="D6371" s="259" t="s">
        <v>75</v>
      </c>
      <c r="E6371" s="259" t="s">
        <v>75</v>
      </c>
      <c r="F6371" s="259" t="s">
        <v>206</v>
      </c>
      <c r="G6371" s="259" t="s">
        <v>49</v>
      </c>
      <c r="H6371" s="306">
        <v>0</v>
      </c>
      <c r="I6371" s="306">
        <v>0</v>
      </c>
      <c r="J6371" s="306">
        <v>0</v>
      </c>
      <c r="K6371" s="306">
        <v>6269.4347230000003</v>
      </c>
      <c r="L6371" s="306">
        <v>6271.4347230000003</v>
      </c>
      <c r="M6371" s="306">
        <v>6271.4347230000003</v>
      </c>
      <c r="N6371" s="306">
        <v>6271.4347230000003</v>
      </c>
    </row>
    <row r="6372" spans="1:14">
      <c r="A6372" s="259" t="s">
        <v>44</v>
      </c>
      <c r="B6372" s="259" t="s">
        <v>211</v>
      </c>
      <c r="C6372" s="259" t="s">
        <v>60</v>
      </c>
      <c r="D6372" s="259" t="s">
        <v>76</v>
      </c>
      <c r="E6372" s="259" t="s">
        <v>76</v>
      </c>
      <c r="F6372" s="259" t="s">
        <v>206</v>
      </c>
      <c r="G6372" s="259" t="s">
        <v>49</v>
      </c>
      <c r="H6372" s="306">
        <v>0</v>
      </c>
      <c r="I6372" s="306">
        <v>0</v>
      </c>
      <c r="J6372" s="306">
        <v>0</v>
      </c>
      <c r="K6372" s="306">
        <v>0</v>
      </c>
      <c r="L6372" s="306">
        <v>10928.43756</v>
      </c>
      <c r="M6372" s="306">
        <v>99481.253630000007</v>
      </c>
      <c r="N6372" s="306">
        <v>205581.2513</v>
      </c>
    </row>
    <row r="6373" spans="1:14">
      <c r="A6373" s="259" t="s">
        <v>44</v>
      </c>
      <c r="B6373" s="259" t="s">
        <v>211</v>
      </c>
      <c r="C6373" s="259" t="s">
        <v>61</v>
      </c>
      <c r="D6373" s="259" t="s">
        <v>77</v>
      </c>
      <c r="E6373" s="259" t="s">
        <v>77</v>
      </c>
      <c r="F6373" s="259" t="s">
        <v>206</v>
      </c>
      <c r="G6373" s="259" t="s">
        <v>49</v>
      </c>
      <c r="H6373" s="306">
        <v>0</v>
      </c>
      <c r="I6373" s="306">
        <v>5755.5111020000004</v>
      </c>
      <c r="J6373" s="306">
        <v>87085.306679999994</v>
      </c>
      <c r="K6373" s="306">
        <v>98666.292619999993</v>
      </c>
      <c r="L6373" s="306">
        <v>132779.87530000001</v>
      </c>
      <c r="M6373" s="306">
        <v>146930.19080000001</v>
      </c>
      <c r="N6373" s="306">
        <v>286407.91369999998</v>
      </c>
    </row>
    <row r="6374" spans="1:14">
      <c r="A6374" s="259" t="s">
        <v>44</v>
      </c>
      <c r="B6374" s="259" t="s">
        <v>211</v>
      </c>
      <c r="C6374" s="259" t="s">
        <v>62</v>
      </c>
      <c r="D6374" s="259" t="s">
        <v>78</v>
      </c>
      <c r="E6374" s="259" t="s">
        <v>78</v>
      </c>
      <c r="F6374" s="259" t="s">
        <v>206</v>
      </c>
      <c r="G6374" s="259" t="s">
        <v>49</v>
      </c>
      <c r="H6374" s="306">
        <v>12</v>
      </c>
      <c r="I6374" s="306">
        <v>2612</v>
      </c>
      <c r="J6374" s="306">
        <v>2612</v>
      </c>
      <c r="K6374" s="306">
        <v>2612</v>
      </c>
      <c r="L6374" s="306">
        <v>2612</v>
      </c>
      <c r="M6374" s="306">
        <v>2612</v>
      </c>
      <c r="N6374" s="306">
        <v>2612</v>
      </c>
    </row>
    <row r="6375" spans="1:14">
      <c r="A6375" s="259" t="s">
        <v>44</v>
      </c>
      <c r="B6375" s="259" t="s">
        <v>211</v>
      </c>
      <c r="C6375" s="259" t="s">
        <v>63</v>
      </c>
      <c r="D6375" s="259" t="s">
        <v>79</v>
      </c>
      <c r="E6375" s="259" t="s">
        <v>79</v>
      </c>
      <c r="F6375" s="259" t="s">
        <v>206</v>
      </c>
      <c r="G6375" s="259" t="s">
        <v>49</v>
      </c>
      <c r="H6375" s="306">
        <v>10027.025089999999</v>
      </c>
      <c r="I6375" s="306">
        <v>10027.025089999999</v>
      </c>
      <c r="J6375" s="306">
        <v>10329.27665</v>
      </c>
      <c r="K6375" s="306">
        <v>10329.27665</v>
      </c>
      <c r="L6375" s="306">
        <v>10329.27665</v>
      </c>
      <c r="M6375" s="306">
        <v>10329.27665</v>
      </c>
      <c r="N6375" s="306">
        <v>10329.27665</v>
      </c>
    </row>
    <row r="6376" spans="1:14">
      <c r="A6376" s="259" t="s">
        <v>44</v>
      </c>
      <c r="B6376" s="259" t="s">
        <v>211</v>
      </c>
      <c r="C6376" s="259" t="s">
        <v>60</v>
      </c>
      <c r="D6376" s="259" t="s">
        <v>76</v>
      </c>
      <c r="E6376" s="259" t="s">
        <v>207</v>
      </c>
      <c r="F6376" s="259" t="s">
        <v>206</v>
      </c>
      <c r="G6376" s="259" t="s">
        <v>49</v>
      </c>
      <c r="H6376" s="306">
        <v>0</v>
      </c>
      <c r="I6376" s="306">
        <v>0</v>
      </c>
      <c r="J6376" s="306">
        <v>9236</v>
      </c>
      <c r="K6376" s="306">
        <v>9966.7020639999992</v>
      </c>
      <c r="L6376" s="306">
        <v>23002.96369</v>
      </c>
      <c r="M6376" s="306">
        <v>33923.201820000002</v>
      </c>
      <c r="N6376" s="306">
        <v>90480.227450000006</v>
      </c>
    </row>
    <row r="6377" spans="1:14">
      <c r="A6377" s="259" t="s">
        <v>44</v>
      </c>
      <c r="B6377" s="259" t="s">
        <v>211</v>
      </c>
      <c r="C6377" s="259" t="s">
        <v>63</v>
      </c>
      <c r="D6377" s="259" t="s">
        <v>79</v>
      </c>
      <c r="E6377" s="259" t="s">
        <v>208</v>
      </c>
      <c r="F6377" s="259" t="s">
        <v>206</v>
      </c>
      <c r="G6377" s="259" t="s">
        <v>49</v>
      </c>
      <c r="H6377" s="306">
        <v>0</v>
      </c>
      <c r="I6377" s="306">
        <v>0</v>
      </c>
      <c r="J6377" s="306">
        <v>5541.5999979999997</v>
      </c>
      <c r="K6377" s="306">
        <v>5980.0212359999996</v>
      </c>
      <c r="L6377" s="306">
        <v>13801.77821</v>
      </c>
      <c r="M6377" s="306">
        <v>20353.92109</v>
      </c>
      <c r="N6377" s="306">
        <v>54288.136460000002</v>
      </c>
    </row>
    <row r="6378" spans="1:14">
      <c r="A6378" s="259" t="s">
        <v>44</v>
      </c>
      <c r="B6378" s="259" t="s">
        <v>211</v>
      </c>
      <c r="C6378" s="259" t="s">
        <v>65</v>
      </c>
      <c r="D6378" s="259" t="s">
        <v>209</v>
      </c>
      <c r="E6378" s="259" t="s">
        <v>80</v>
      </c>
      <c r="F6378" s="259" t="s">
        <v>206</v>
      </c>
      <c r="G6378" s="259" t="s">
        <v>49</v>
      </c>
      <c r="H6378" s="306">
        <v>0</v>
      </c>
      <c r="I6378" s="306">
        <v>0</v>
      </c>
      <c r="J6378" s="306">
        <v>0</v>
      </c>
      <c r="K6378" s="306">
        <v>0</v>
      </c>
      <c r="L6378" s="306">
        <v>0</v>
      </c>
      <c r="M6378" s="306">
        <v>0</v>
      </c>
      <c r="N6378" s="306">
        <v>0</v>
      </c>
    </row>
    <row r="6379" spans="1:14">
      <c r="A6379" s="259" t="s">
        <v>44</v>
      </c>
      <c r="B6379" s="259" t="s">
        <v>211</v>
      </c>
      <c r="C6379" s="259" t="s">
        <v>65</v>
      </c>
      <c r="D6379" s="259" t="s">
        <v>209</v>
      </c>
      <c r="E6379" s="259" t="s">
        <v>81</v>
      </c>
      <c r="F6379" s="259" t="s">
        <v>206</v>
      </c>
      <c r="G6379" s="259" t="s">
        <v>49</v>
      </c>
      <c r="H6379" s="306">
        <v>0</v>
      </c>
      <c r="I6379" s="306">
        <v>0</v>
      </c>
      <c r="J6379" s="306">
        <v>0</v>
      </c>
      <c r="K6379" s="306">
        <v>0</v>
      </c>
      <c r="L6379" s="306">
        <v>0</v>
      </c>
      <c r="M6379" s="306">
        <v>0</v>
      </c>
      <c r="N6379" s="306">
        <v>0</v>
      </c>
    </row>
    <row r="6380" spans="1:14">
      <c r="A6380" s="259" t="s">
        <v>44</v>
      </c>
      <c r="B6380" s="259" t="s">
        <v>211</v>
      </c>
      <c r="C6380" s="259" t="s">
        <v>82</v>
      </c>
      <c r="D6380" s="259" t="s">
        <v>82</v>
      </c>
      <c r="E6380" s="259" t="s">
        <v>82</v>
      </c>
      <c r="F6380" s="259" t="s">
        <v>206</v>
      </c>
      <c r="G6380" s="259" t="s">
        <v>49</v>
      </c>
      <c r="H6380" s="306">
        <v>0</v>
      </c>
      <c r="I6380" s="306">
        <v>18441.631580000001</v>
      </c>
      <c r="J6380" s="306">
        <v>27654.77865</v>
      </c>
      <c r="K6380" s="306">
        <v>56855.564149999998</v>
      </c>
      <c r="L6380" s="306">
        <v>51934.286939999998</v>
      </c>
      <c r="M6380" s="306">
        <v>51964.68694</v>
      </c>
      <c r="N6380" s="306">
        <v>52164.151729999998</v>
      </c>
    </row>
    <row r="6381" spans="1:14">
      <c r="A6381" s="259" t="s">
        <v>44</v>
      </c>
      <c r="B6381" s="259" t="s">
        <v>211</v>
      </c>
      <c r="C6381" s="259" t="s">
        <v>83</v>
      </c>
      <c r="D6381" s="259" t="s">
        <v>83</v>
      </c>
      <c r="E6381" s="259" t="s">
        <v>83</v>
      </c>
      <c r="F6381" s="259" t="s">
        <v>206</v>
      </c>
      <c r="G6381" s="259" t="s">
        <v>49</v>
      </c>
      <c r="H6381" s="306">
        <v>0</v>
      </c>
      <c r="I6381" s="306">
        <v>0</v>
      </c>
      <c r="J6381" s="306">
        <v>0</v>
      </c>
      <c r="K6381" s="306">
        <v>265</v>
      </c>
      <c r="L6381" s="306">
        <v>265</v>
      </c>
      <c r="M6381" s="306">
        <v>564.96130400000004</v>
      </c>
      <c r="N6381" s="306">
        <v>12113.77599</v>
      </c>
    </row>
    <row r="6382" spans="1:14">
      <c r="A6382" s="259" t="s">
        <v>44</v>
      </c>
      <c r="B6382" s="259" t="s">
        <v>211</v>
      </c>
      <c r="C6382" s="259" t="s">
        <v>84</v>
      </c>
      <c r="D6382" s="259" t="s">
        <v>84</v>
      </c>
      <c r="E6382" s="259" t="s">
        <v>84</v>
      </c>
      <c r="F6382" s="259" t="s">
        <v>206</v>
      </c>
      <c r="G6382" s="259" t="s">
        <v>49</v>
      </c>
      <c r="H6382" s="306">
        <v>0</v>
      </c>
      <c r="I6382" s="306">
        <v>189.6</v>
      </c>
      <c r="J6382" s="306">
        <v>254.649731</v>
      </c>
      <c r="K6382" s="306">
        <v>665.99236099999996</v>
      </c>
      <c r="L6382" s="306">
        <v>665.99236099999996</v>
      </c>
      <c r="M6382" s="306">
        <v>2444.9960510000001</v>
      </c>
      <c r="N6382" s="306">
        <v>15428.268679999999</v>
      </c>
    </row>
    <row r="6383" spans="1:14">
      <c r="A6383" s="259" t="s">
        <v>44</v>
      </c>
      <c r="B6383" s="259" t="s">
        <v>211</v>
      </c>
      <c r="C6383" s="259" t="s">
        <v>85</v>
      </c>
      <c r="D6383" s="259" t="s">
        <v>85</v>
      </c>
      <c r="E6383" s="259" t="s">
        <v>85</v>
      </c>
      <c r="F6383" s="259" t="s">
        <v>206</v>
      </c>
      <c r="G6383" s="259" t="s">
        <v>49</v>
      </c>
      <c r="H6383" s="306">
        <v>0</v>
      </c>
      <c r="I6383" s="306">
        <v>1471.2648220000001</v>
      </c>
      <c r="J6383" s="306">
        <v>1382.0239140000001</v>
      </c>
      <c r="K6383" s="306">
        <v>1138.0239140000001</v>
      </c>
      <c r="L6383" s="306">
        <v>1700.02682</v>
      </c>
      <c r="M6383" s="306">
        <v>10133.00684</v>
      </c>
      <c r="N6383" s="306">
        <v>33846.413339999999</v>
      </c>
    </row>
    <row r="6384" spans="1:14">
      <c r="A6384" s="259" t="s">
        <v>44</v>
      </c>
      <c r="B6384" s="259" t="s">
        <v>211</v>
      </c>
      <c r="C6384" s="259" t="s">
        <v>87</v>
      </c>
      <c r="D6384" s="259" t="s">
        <v>87</v>
      </c>
      <c r="E6384" s="259" t="s">
        <v>87</v>
      </c>
      <c r="F6384" s="259" t="s">
        <v>206</v>
      </c>
      <c r="G6384" s="259" t="s">
        <v>49</v>
      </c>
      <c r="H6384" s="306">
        <v>0</v>
      </c>
      <c r="I6384" s="306">
        <v>2491.1503539999999</v>
      </c>
      <c r="J6384" s="306">
        <v>2579.98</v>
      </c>
      <c r="K6384" s="306">
        <v>2952.9540000000002</v>
      </c>
      <c r="L6384" s="306">
        <v>2952.9540000000002</v>
      </c>
      <c r="M6384" s="306">
        <v>2952.9540000000002</v>
      </c>
      <c r="N6384" s="306">
        <v>2972.0140000000001</v>
      </c>
    </row>
    <row r="6385" spans="1:14">
      <c r="A6385" s="259" t="s">
        <v>44</v>
      </c>
      <c r="B6385" s="259" t="s">
        <v>211</v>
      </c>
      <c r="C6385" s="259" t="s">
        <v>88</v>
      </c>
      <c r="D6385" s="259" t="s">
        <v>88</v>
      </c>
      <c r="E6385" s="259" t="s">
        <v>88</v>
      </c>
      <c r="F6385" s="259" t="s">
        <v>206</v>
      </c>
      <c r="G6385" s="259" t="s">
        <v>49</v>
      </c>
      <c r="H6385" s="306">
        <v>0</v>
      </c>
      <c r="I6385" s="306">
        <v>0</v>
      </c>
      <c r="J6385" s="306">
        <v>0</v>
      </c>
      <c r="K6385" s="306">
        <v>0</v>
      </c>
      <c r="L6385" s="306">
        <v>9965.5117030000001</v>
      </c>
      <c r="M6385" s="306">
        <v>19226.54953</v>
      </c>
      <c r="N6385" s="306">
        <v>42918.145400000001</v>
      </c>
    </row>
    <row r="6386" spans="1:14">
      <c r="A6386" s="259" t="s">
        <v>44</v>
      </c>
      <c r="B6386" s="259" t="s">
        <v>211</v>
      </c>
      <c r="C6386" s="259" t="s">
        <v>48</v>
      </c>
      <c r="D6386" s="259" t="s">
        <v>48</v>
      </c>
      <c r="E6386" s="259" t="s">
        <v>48</v>
      </c>
      <c r="F6386" s="259" t="s">
        <v>210</v>
      </c>
      <c r="G6386" s="259" t="s">
        <v>50</v>
      </c>
      <c r="H6386" s="306">
        <v>578727.36129999999</v>
      </c>
      <c r="I6386" s="306">
        <v>378024.3701</v>
      </c>
      <c r="J6386" s="306">
        <v>159812.95610000001</v>
      </c>
      <c r="K6386" s="306">
        <v>7033.2447970000003</v>
      </c>
      <c r="L6386" s="306">
        <v>7006.4262630000003</v>
      </c>
      <c r="M6386" s="306">
        <v>6471.2067029999998</v>
      </c>
      <c r="N6386" s="306">
        <v>5621.908504</v>
      </c>
    </row>
    <row r="6387" spans="1:14">
      <c r="A6387" s="259" t="s">
        <v>44</v>
      </c>
      <c r="B6387" s="259" t="s">
        <v>211</v>
      </c>
      <c r="C6387" s="259" t="s">
        <v>53</v>
      </c>
      <c r="D6387" s="259" t="s">
        <v>53</v>
      </c>
      <c r="E6387" s="259" t="s">
        <v>53</v>
      </c>
      <c r="F6387" s="259" t="s">
        <v>210</v>
      </c>
      <c r="G6387" s="259" t="s">
        <v>50</v>
      </c>
      <c r="H6387" s="306">
        <v>0</v>
      </c>
      <c r="I6387" s="306">
        <v>0</v>
      </c>
      <c r="J6387" s="306">
        <v>0</v>
      </c>
      <c r="K6387" s="306">
        <v>59974.291519999999</v>
      </c>
      <c r="L6387" s="306">
        <v>59974.291519999999</v>
      </c>
      <c r="M6387" s="306">
        <v>59974.291510000003</v>
      </c>
      <c r="N6387" s="306">
        <v>59974.291519999999</v>
      </c>
    </row>
    <row r="6388" spans="1:14">
      <c r="A6388" s="259" t="s">
        <v>44</v>
      </c>
      <c r="B6388" s="259" t="s">
        <v>211</v>
      </c>
      <c r="C6388" s="259" t="s">
        <v>54</v>
      </c>
      <c r="D6388" s="259" t="s">
        <v>54</v>
      </c>
      <c r="E6388" s="259" t="s">
        <v>54</v>
      </c>
      <c r="F6388" s="259" t="s">
        <v>210</v>
      </c>
      <c r="G6388" s="259" t="s">
        <v>50</v>
      </c>
      <c r="H6388" s="306">
        <v>1011610.791</v>
      </c>
      <c r="I6388" s="306">
        <v>1076622.665</v>
      </c>
      <c r="J6388" s="306">
        <v>978735.98149999999</v>
      </c>
      <c r="K6388" s="306">
        <v>1047106.5820000001</v>
      </c>
      <c r="L6388" s="306">
        <v>1025134.814</v>
      </c>
      <c r="M6388" s="306">
        <v>900963.74620000005</v>
      </c>
      <c r="N6388" s="306">
        <v>385860.93930000003</v>
      </c>
    </row>
    <row r="6389" spans="1:14">
      <c r="A6389" s="259" t="s">
        <v>44</v>
      </c>
      <c r="B6389" s="259" t="s">
        <v>211</v>
      </c>
      <c r="C6389" s="259" t="s">
        <v>55</v>
      </c>
      <c r="D6389" s="259" t="s">
        <v>55</v>
      </c>
      <c r="E6389" s="259" t="s">
        <v>55</v>
      </c>
      <c r="F6389" s="259" t="s">
        <v>210</v>
      </c>
      <c r="G6389" s="259" t="s">
        <v>50</v>
      </c>
      <c r="H6389" s="306">
        <v>9760.7601689999992</v>
      </c>
      <c r="I6389" s="306">
        <v>10436.393830000001</v>
      </c>
      <c r="J6389" s="306">
        <v>10276.25534</v>
      </c>
      <c r="K6389" s="306">
        <v>9513.1778770000001</v>
      </c>
      <c r="L6389" s="306">
        <v>4913.9818009999999</v>
      </c>
      <c r="M6389" s="306">
        <v>1347.88075</v>
      </c>
      <c r="N6389" s="306">
        <v>1098.428367</v>
      </c>
    </row>
    <row r="6390" spans="1:14">
      <c r="A6390" s="259" t="s">
        <v>44</v>
      </c>
      <c r="B6390" s="259" t="s">
        <v>211</v>
      </c>
      <c r="C6390" s="259" t="s">
        <v>56</v>
      </c>
      <c r="D6390" s="259" t="s">
        <v>56</v>
      </c>
      <c r="E6390" s="259" t="s">
        <v>56</v>
      </c>
      <c r="F6390" s="259" t="s">
        <v>210</v>
      </c>
      <c r="G6390" s="259" t="s">
        <v>50</v>
      </c>
      <c r="H6390" s="306">
        <v>9155.428543</v>
      </c>
      <c r="I6390" s="306">
        <v>13464.411319999999</v>
      </c>
      <c r="J6390" s="306">
        <v>20834.3999</v>
      </c>
      <c r="K6390" s="306">
        <v>32425.548650000001</v>
      </c>
      <c r="L6390" s="306">
        <v>10050.800450000001</v>
      </c>
      <c r="M6390" s="306">
        <v>6298.9560149999998</v>
      </c>
      <c r="N6390" s="306">
        <v>220.83667399999999</v>
      </c>
    </row>
    <row r="6391" spans="1:14">
      <c r="A6391" s="259" t="s">
        <v>44</v>
      </c>
      <c r="B6391" s="259" t="s">
        <v>211</v>
      </c>
      <c r="C6391" s="259" t="s">
        <v>57</v>
      </c>
      <c r="D6391" s="259" t="s">
        <v>57</v>
      </c>
      <c r="E6391" s="259" t="s">
        <v>57</v>
      </c>
      <c r="F6391" s="259" t="s">
        <v>210</v>
      </c>
      <c r="G6391" s="259" t="s">
        <v>50</v>
      </c>
      <c r="H6391" s="306">
        <v>2081.3760000000002</v>
      </c>
      <c r="I6391" s="306">
        <v>2081.3760000000002</v>
      </c>
      <c r="J6391" s="306">
        <v>2081.3760000000002</v>
      </c>
      <c r="K6391" s="306">
        <v>2081.3760000000002</v>
      </c>
      <c r="L6391" s="306">
        <v>2081.3760000000002</v>
      </c>
      <c r="M6391" s="306">
        <v>2081.3760000000002</v>
      </c>
      <c r="N6391" s="306">
        <v>2081.3760000000002</v>
      </c>
    </row>
    <row r="6392" spans="1:14">
      <c r="A6392" s="259" t="s">
        <v>44</v>
      </c>
      <c r="B6392" s="259" t="s">
        <v>211</v>
      </c>
      <c r="C6392" s="259" t="s">
        <v>58</v>
      </c>
      <c r="D6392" s="259" t="s">
        <v>58</v>
      </c>
      <c r="E6392" s="259" t="s">
        <v>58</v>
      </c>
      <c r="F6392" s="259" t="s">
        <v>210</v>
      </c>
      <c r="G6392" s="259" t="s">
        <v>50</v>
      </c>
      <c r="H6392" s="306">
        <v>658133.74639999995</v>
      </c>
      <c r="I6392" s="306">
        <v>666716.74100000004</v>
      </c>
      <c r="J6392" s="306">
        <v>667470.41850000003</v>
      </c>
      <c r="K6392" s="306">
        <v>673879.44790000003</v>
      </c>
      <c r="L6392" s="306">
        <v>620550.71950000001</v>
      </c>
      <c r="M6392" s="306">
        <v>546315.36979999999</v>
      </c>
      <c r="N6392" s="306">
        <v>336748.40769999998</v>
      </c>
    </row>
    <row r="6393" spans="1:14">
      <c r="A6393" s="259" t="s">
        <v>44</v>
      </c>
      <c r="B6393" s="259" t="s">
        <v>211</v>
      </c>
      <c r="C6393" s="259" t="s">
        <v>59</v>
      </c>
      <c r="D6393" s="259" t="s">
        <v>59</v>
      </c>
      <c r="E6393" s="259" t="s">
        <v>59</v>
      </c>
      <c r="F6393" s="259" t="s">
        <v>210</v>
      </c>
      <c r="G6393" s="259" t="s">
        <v>50</v>
      </c>
      <c r="H6393" s="306">
        <v>193640.8665</v>
      </c>
      <c r="I6393" s="306">
        <v>193198.41529999999</v>
      </c>
      <c r="J6393" s="306">
        <v>191789.1508</v>
      </c>
      <c r="K6393" s="306">
        <v>189243.75880000001</v>
      </c>
      <c r="L6393" s="306">
        <v>188768.98240000001</v>
      </c>
      <c r="M6393" s="306">
        <v>192764.21739999999</v>
      </c>
      <c r="N6393" s="306">
        <v>194804.49650000001</v>
      </c>
    </row>
    <row r="6394" spans="1:14">
      <c r="A6394" s="259" t="s">
        <v>44</v>
      </c>
      <c r="B6394" s="259" t="s">
        <v>211</v>
      </c>
      <c r="C6394" s="259" t="s">
        <v>60</v>
      </c>
      <c r="D6394" s="259" t="s">
        <v>60</v>
      </c>
      <c r="E6394" s="259" t="s">
        <v>60</v>
      </c>
      <c r="F6394" s="259" t="s">
        <v>210</v>
      </c>
      <c r="G6394" s="259" t="s">
        <v>50</v>
      </c>
      <c r="H6394" s="306">
        <v>112255.3996</v>
      </c>
      <c r="I6394" s="306">
        <v>121213.61380000001</v>
      </c>
      <c r="J6394" s="306">
        <v>121213.61380000001</v>
      </c>
      <c r="K6394" s="306">
        <v>121213.61380000001</v>
      </c>
      <c r="L6394" s="306">
        <v>121213.61380000001</v>
      </c>
      <c r="M6394" s="306">
        <v>121213.61380000001</v>
      </c>
      <c r="N6394" s="306">
        <v>120491.8309</v>
      </c>
    </row>
    <row r="6395" spans="1:14">
      <c r="A6395" s="259" t="s">
        <v>44</v>
      </c>
      <c r="B6395" s="259" t="s">
        <v>211</v>
      </c>
      <c r="C6395" s="259" t="s">
        <v>61</v>
      </c>
      <c r="D6395" s="259" t="s">
        <v>61</v>
      </c>
      <c r="E6395" s="259" t="s">
        <v>61</v>
      </c>
      <c r="F6395" s="259" t="s">
        <v>210</v>
      </c>
      <c r="G6395" s="259" t="s">
        <v>50</v>
      </c>
      <c r="H6395" s="306">
        <v>302152.6874</v>
      </c>
      <c r="I6395" s="306">
        <v>308266.31640000001</v>
      </c>
      <c r="J6395" s="306">
        <v>308263.46429999999</v>
      </c>
      <c r="K6395" s="306">
        <v>308263.46429999999</v>
      </c>
      <c r="L6395" s="306">
        <v>308267.2353</v>
      </c>
      <c r="M6395" s="306">
        <v>308263.46429999999</v>
      </c>
      <c r="N6395" s="306">
        <v>294234.73609999998</v>
      </c>
    </row>
    <row r="6396" spans="1:14">
      <c r="A6396" s="259" t="s">
        <v>44</v>
      </c>
      <c r="B6396" s="259" t="s">
        <v>211</v>
      </c>
      <c r="C6396" s="259" t="s">
        <v>63</v>
      </c>
      <c r="D6396" s="259" t="s">
        <v>63</v>
      </c>
      <c r="E6396" s="259" t="s">
        <v>63</v>
      </c>
      <c r="F6396" s="259" t="s">
        <v>210</v>
      </c>
      <c r="G6396" s="259" t="s">
        <v>50</v>
      </c>
      <c r="H6396" s="306">
        <v>937.51068280000004</v>
      </c>
      <c r="I6396" s="306">
        <v>644.14937039999995</v>
      </c>
      <c r="J6396" s="306">
        <v>673.68749009999999</v>
      </c>
      <c r="K6396" s="306">
        <v>374.1786371</v>
      </c>
      <c r="L6396" s="306">
        <v>300.21954920000002</v>
      </c>
      <c r="M6396" s="306">
        <v>629.35987130000001</v>
      </c>
      <c r="N6396" s="306">
        <v>1647.6522629999999</v>
      </c>
    </row>
    <row r="6397" spans="1:14">
      <c r="A6397" s="259" t="s">
        <v>44</v>
      </c>
      <c r="B6397" s="259" t="s">
        <v>211</v>
      </c>
      <c r="C6397" s="259" t="s">
        <v>64</v>
      </c>
      <c r="D6397" s="259" t="s">
        <v>64</v>
      </c>
      <c r="E6397" s="259" t="s">
        <v>64</v>
      </c>
      <c r="F6397" s="259" t="s">
        <v>210</v>
      </c>
      <c r="G6397" s="259" t="s">
        <v>50</v>
      </c>
      <c r="H6397" s="306">
        <v>30975.965800000002</v>
      </c>
      <c r="I6397" s="306">
        <v>27977.530419999999</v>
      </c>
      <c r="J6397" s="306">
        <v>26646.718079999999</v>
      </c>
      <c r="K6397" s="306">
        <v>26291.711429999999</v>
      </c>
      <c r="L6397" s="306">
        <v>26291.712889999999</v>
      </c>
      <c r="M6397" s="306">
        <v>26291.76959</v>
      </c>
      <c r="N6397" s="306">
        <v>24726.735280000001</v>
      </c>
    </row>
    <row r="6398" spans="1:14">
      <c r="A6398" s="259" t="s">
        <v>44</v>
      </c>
      <c r="B6398" s="259" t="s">
        <v>211</v>
      </c>
      <c r="C6398" s="259" t="s">
        <v>54</v>
      </c>
      <c r="D6398" s="259" t="s">
        <v>72</v>
      </c>
      <c r="E6398" s="259" t="s">
        <v>72</v>
      </c>
      <c r="F6398" s="259" t="s">
        <v>210</v>
      </c>
      <c r="G6398" s="259" t="s">
        <v>50</v>
      </c>
      <c r="H6398" s="306">
        <v>0</v>
      </c>
      <c r="I6398" s="306">
        <v>218613.3634</v>
      </c>
      <c r="J6398" s="306">
        <v>235409.079</v>
      </c>
      <c r="K6398" s="306">
        <v>194672.1899</v>
      </c>
      <c r="L6398" s="306">
        <v>218609.95170000001</v>
      </c>
      <c r="M6398" s="306">
        <v>218967.34450000001</v>
      </c>
      <c r="N6398" s="306">
        <v>201754.45189999999</v>
      </c>
    </row>
    <row r="6399" spans="1:14">
      <c r="A6399" s="259" t="s">
        <v>44</v>
      </c>
      <c r="B6399" s="259" t="s">
        <v>211</v>
      </c>
      <c r="C6399" s="259" t="s">
        <v>55</v>
      </c>
      <c r="D6399" s="259" t="s">
        <v>73</v>
      </c>
      <c r="E6399" s="259" t="s">
        <v>73</v>
      </c>
      <c r="F6399" s="259" t="s">
        <v>210</v>
      </c>
      <c r="G6399" s="259" t="s">
        <v>50</v>
      </c>
      <c r="H6399" s="306">
        <v>0</v>
      </c>
      <c r="I6399" s="306">
        <v>234.24912359999999</v>
      </c>
      <c r="J6399" s="306">
        <v>327.417528</v>
      </c>
      <c r="K6399" s="306">
        <v>31380.775450000001</v>
      </c>
      <c r="L6399" s="306">
        <v>16029.81293</v>
      </c>
      <c r="M6399" s="306">
        <v>5760.7191769999999</v>
      </c>
      <c r="N6399" s="306">
        <v>3563.995633</v>
      </c>
    </row>
    <row r="6400" spans="1:14">
      <c r="A6400" s="259" t="s">
        <v>44</v>
      </c>
      <c r="B6400" s="259" t="s">
        <v>211</v>
      </c>
      <c r="C6400" s="259" t="s">
        <v>57</v>
      </c>
      <c r="D6400" s="259" t="s">
        <v>74</v>
      </c>
      <c r="E6400" s="259" t="s">
        <v>74</v>
      </c>
      <c r="F6400" s="259" t="s">
        <v>210</v>
      </c>
      <c r="G6400" s="259" t="s">
        <v>50</v>
      </c>
      <c r="H6400" s="306">
        <v>0</v>
      </c>
      <c r="I6400" s="306">
        <v>0</v>
      </c>
      <c r="J6400" s="306">
        <v>0</v>
      </c>
      <c r="K6400" s="306">
        <v>0</v>
      </c>
      <c r="L6400" s="306">
        <v>0</v>
      </c>
      <c r="M6400" s="306">
        <v>0</v>
      </c>
      <c r="N6400" s="306">
        <v>0</v>
      </c>
    </row>
    <row r="6401" spans="1:14">
      <c r="A6401" s="259" t="s">
        <v>44</v>
      </c>
      <c r="B6401" s="259" t="s">
        <v>211</v>
      </c>
      <c r="C6401" s="259" t="s">
        <v>64</v>
      </c>
      <c r="D6401" s="259" t="s">
        <v>75</v>
      </c>
      <c r="E6401" s="259" t="s">
        <v>75</v>
      </c>
      <c r="F6401" s="259" t="s">
        <v>210</v>
      </c>
      <c r="G6401" s="259" t="s">
        <v>50</v>
      </c>
      <c r="H6401" s="306">
        <v>0</v>
      </c>
      <c r="I6401" s="306">
        <v>0</v>
      </c>
      <c r="J6401" s="306">
        <v>0</v>
      </c>
      <c r="K6401" s="306">
        <v>33071.382550000002</v>
      </c>
      <c r="L6401" s="306">
        <v>33081.821389999997</v>
      </c>
      <c r="M6401" s="306">
        <v>33081.821389999997</v>
      </c>
      <c r="N6401" s="306">
        <v>33081.821389999997</v>
      </c>
    </row>
    <row r="6402" spans="1:14">
      <c r="A6402" s="259" t="s">
        <v>44</v>
      </c>
      <c r="B6402" s="259" t="s">
        <v>211</v>
      </c>
      <c r="C6402" s="259" t="s">
        <v>60</v>
      </c>
      <c r="D6402" s="259" t="s">
        <v>76</v>
      </c>
      <c r="E6402" s="259" t="s">
        <v>76</v>
      </c>
      <c r="F6402" s="259" t="s">
        <v>210</v>
      </c>
      <c r="G6402" s="259" t="s">
        <v>50</v>
      </c>
      <c r="H6402" s="306">
        <v>0</v>
      </c>
      <c r="I6402" s="306">
        <v>0</v>
      </c>
      <c r="J6402" s="306">
        <v>0</v>
      </c>
      <c r="K6402" s="306">
        <v>0</v>
      </c>
      <c r="L6402" s="306">
        <v>27624.888289999999</v>
      </c>
      <c r="M6402" s="306">
        <v>239375.14540000001</v>
      </c>
      <c r="N6402" s="306">
        <v>487565.15429999999</v>
      </c>
    </row>
    <row r="6403" spans="1:14">
      <c r="A6403" s="259" t="s">
        <v>44</v>
      </c>
      <c r="B6403" s="259" t="s">
        <v>211</v>
      </c>
      <c r="C6403" s="259" t="s">
        <v>61</v>
      </c>
      <c r="D6403" s="259" t="s">
        <v>77</v>
      </c>
      <c r="E6403" s="259" t="s">
        <v>77</v>
      </c>
      <c r="F6403" s="259" t="s">
        <v>210</v>
      </c>
      <c r="G6403" s="259" t="s">
        <v>50</v>
      </c>
      <c r="H6403" s="306">
        <v>0</v>
      </c>
      <c r="I6403" s="306">
        <v>22371.46802</v>
      </c>
      <c r="J6403" s="306">
        <v>365281.3835</v>
      </c>
      <c r="K6403" s="306">
        <v>415375.08720000001</v>
      </c>
      <c r="L6403" s="306">
        <v>555942.73060000001</v>
      </c>
      <c r="M6403" s="306">
        <v>615826.4203</v>
      </c>
      <c r="N6403" s="306">
        <v>1114812.0989999999</v>
      </c>
    </row>
    <row r="6404" spans="1:14">
      <c r="A6404" s="259" t="s">
        <v>44</v>
      </c>
      <c r="B6404" s="259" t="s">
        <v>211</v>
      </c>
      <c r="C6404" s="259" t="s">
        <v>62</v>
      </c>
      <c r="D6404" s="259" t="s">
        <v>78</v>
      </c>
      <c r="E6404" s="259" t="s">
        <v>78</v>
      </c>
      <c r="F6404" s="259" t="s">
        <v>210</v>
      </c>
      <c r="G6404" s="259" t="s">
        <v>50</v>
      </c>
      <c r="H6404" s="306">
        <v>46.318499780000003</v>
      </c>
      <c r="I6404" s="306">
        <v>10751.038500000001</v>
      </c>
      <c r="J6404" s="306">
        <v>10751.038500000001</v>
      </c>
      <c r="K6404" s="306">
        <v>10751.038500000001</v>
      </c>
      <c r="L6404" s="306">
        <v>10751.038500000001</v>
      </c>
      <c r="M6404" s="306">
        <v>10751.038500000001</v>
      </c>
      <c r="N6404" s="306">
        <v>10751.038500000001</v>
      </c>
    </row>
    <row r="6405" spans="1:14">
      <c r="A6405" s="259" t="s">
        <v>44</v>
      </c>
      <c r="B6405" s="259" t="s">
        <v>211</v>
      </c>
      <c r="C6405" s="259" t="s">
        <v>63</v>
      </c>
      <c r="D6405" s="259" t="s">
        <v>79</v>
      </c>
      <c r="E6405" s="259" t="s">
        <v>79</v>
      </c>
      <c r="F6405" s="259" t="s">
        <v>210</v>
      </c>
      <c r="G6405" s="259" t="s">
        <v>50</v>
      </c>
      <c r="H6405" s="306">
        <v>10350.46673</v>
      </c>
      <c r="I6405" s="306">
        <v>11110.568450000001</v>
      </c>
      <c r="J6405" s="306">
        <v>11169.067440000001</v>
      </c>
      <c r="K6405" s="306">
        <v>7667.7423760000001</v>
      </c>
      <c r="L6405" s="306">
        <v>9108.1228360000005</v>
      </c>
      <c r="M6405" s="306">
        <v>12775.005579999999</v>
      </c>
      <c r="N6405" s="306">
        <v>14029.264499999999</v>
      </c>
    </row>
    <row r="6406" spans="1:14">
      <c r="A6406" s="259" t="s">
        <v>44</v>
      </c>
      <c r="B6406" s="259" t="s">
        <v>211</v>
      </c>
      <c r="C6406" s="259" t="s">
        <v>60</v>
      </c>
      <c r="D6406" s="259" t="s">
        <v>76</v>
      </c>
      <c r="E6406" s="259" t="s">
        <v>207</v>
      </c>
      <c r="F6406" s="259" t="s">
        <v>210</v>
      </c>
      <c r="G6406" s="259" t="s">
        <v>50</v>
      </c>
      <c r="H6406" s="306">
        <v>0</v>
      </c>
      <c r="I6406" s="306">
        <v>0</v>
      </c>
      <c r="J6406" s="306">
        <v>21447.016039999999</v>
      </c>
      <c r="K6406" s="306">
        <v>23276.063160000002</v>
      </c>
      <c r="L6406" s="306">
        <v>56304.894099999998</v>
      </c>
      <c r="M6406" s="306">
        <v>83846.710909999994</v>
      </c>
      <c r="N6406" s="306">
        <v>219838.5312</v>
      </c>
    </row>
    <row r="6407" spans="1:14">
      <c r="A6407" s="259" t="s">
        <v>44</v>
      </c>
      <c r="B6407" s="259" t="s">
        <v>211</v>
      </c>
      <c r="C6407" s="259" t="s">
        <v>63</v>
      </c>
      <c r="D6407" s="259" t="s">
        <v>79</v>
      </c>
      <c r="E6407" s="259" t="s">
        <v>208</v>
      </c>
      <c r="F6407" s="259" t="s">
        <v>210</v>
      </c>
      <c r="G6407" s="259" t="s">
        <v>50</v>
      </c>
      <c r="H6407" s="306">
        <v>0</v>
      </c>
      <c r="I6407" s="306">
        <v>0</v>
      </c>
      <c r="J6407" s="306">
        <v>6315.2382200000002</v>
      </c>
      <c r="K6407" s="306">
        <v>1885.5556690000001</v>
      </c>
      <c r="L6407" s="306">
        <v>8315.6594399999994</v>
      </c>
      <c r="M6407" s="306">
        <v>29025.312559999998</v>
      </c>
      <c r="N6407" s="306">
        <v>79260.679229999994</v>
      </c>
    </row>
    <row r="6408" spans="1:14">
      <c r="A6408" s="259" t="s">
        <v>44</v>
      </c>
      <c r="B6408" s="259" t="s">
        <v>211</v>
      </c>
      <c r="C6408" s="259" t="s">
        <v>65</v>
      </c>
      <c r="D6408" s="259" t="s">
        <v>209</v>
      </c>
      <c r="E6408" s="259" t="s">
        <v>80</v>
      </c>
      <c r="F6408" s="259" t="s">
        <v>210</v>
      </c>
      <c r="G6408" s="259" t="s">
        <v>50</v>
      </c>
      <c r="H6408" s="306">
        <v>0</v>
      </c>
      <c r="I6408" s="306">
        <v>0</v>
      </c>
      <c r="J6408" s="306">
        <v>0</v>
      </c>
      <c r="K6408" s="306">
        <v>0</v>
      </c>
      <c r="L6408" s="306">
        <v>0</v>
      </c>
      <c r="M6408" s="306">
        <v>0</v>
      </c>
      <c r="N6408" s="306">
        <v>0</v>
      </c>
    </row>
    <row r="6409" spans="1:14">
      <c r="A6409" s="259" t="s">
        <v>44</v>
      </c>
      <c r="B6409" s="259" t="s">
        <v>211</v>
      </c>
      <c r="C6409" s="259" t="s">
        <v>65</v>
      </c>
      <c r="D6409" s="259" t="s">
        <v>209</v>
      </c>
      <c r="E6409" s="259" t="s">
        <v>81</v>
      </c>
      <c r="F6409" s="259" t="s">
        <v>210</v>
      </c>
      <c r="G6409" s="259" t="s">
        <v>50</v>
      </c>
      <c r="H6409" s="306">
        <v>0</v>
      </c>
      <c r="I6409" s="306">
        <v>0</v>
      </c>
      <c r="J6409" s="306">
        <v>0</v>
      </c>
      <c r="K6409" s="306">
        <v>0</v>
      </c>
      <c r="L6409" s="306">
        <v>0</v>
      </c>
      <c r="M6409" s="306">
        <v>0</v>
      </c>
      <c r="N6409" s="306">
        <v>0</v>
      </c>
    </row>
    <row r="6411" spans="1:14">
      <c r="A6411" s="259" t="s">
        <v>2</v>
      </c>
      <c r="B6411" s="259" t="s">
        <v>43</v>
      </c>
      <c r="C6411" s="259" t="s">
        <v>203</v>
      </c>
      <c r="D6411" s="259" t="s">
        <v>204</v>
      </c>
      <c r="E6411" s="259" t="s">
        <v>205</v>
      </c>
      <c r="F6411" s="259" t="s">
        <v>99</v>
      </c>
      <c r="G6411" s="259" t="s">
        <v>46</v>
      </c>
      <c r="H6411" s="306">
        <v>2025</v>
      </c>
      <c r="I6411" s="306">
        <v>2028</v>
      </c>
      <c r="J6411" s="306">
        <v>2030</v>
      </c>
      <c r="K6411" s="306">
        <v>2032</v>
      </c>
      <c r="L6411" s="306">
        <v>2035</v>
      </c>
      <c r="M6411" s="306">
        <v>2037</v>
      </c>
      <c r="N6411" s="306">
        <v>2040</v>
      </c>
    </row>
    <row r="6412" spans="1:14">
      <c r="A6412" s="259" t="s">
        <v>44</v>
      </c>
      <c r="B6412" s="259" t="s">
        <v>215</v>
      </c>
      <c r="C6412" s="259" t="s">
        <v>48</v>
      </c>
      <c r="D6412" s="259" t="s">
        <v>48</v>
      </c>
      <c r="E6412" s="259" t="s">
        <v>48</v>
      </c>
      <c r="F6412" s="259" t="s">
        <v>206</v>
      </c>
      <c r="G6412" s="259" t="s">
        <v>49</v>
      </c>
      <c r="H6412" s="306">
        <v>0</v>
      </c>
      <c r="I6412" s="306">
        <v>0</v>
      </c>
      <c r="J6412" s="306">
        <v>0</v>
      </c>
      <c r="K6412" s="306">
        <v>0</v>
      </c>
      <c r="L6412" s="306">
        <v>0</v>
      </c>
      <c r="M6412" s="306">
        <v>0</v>
      </c>
      <c r="N6412" s="306">
        <v>0</v>
      </c>
    </row>
    <row r="6413" spans="1:14">
      <c r="A6413" s="259" t="s">
        <v>44</v>
      </c>
      <c r="B6413" s="259" t="s">
        <v>215</v>
      </c>
      <c r="C6413" s="259" t="s">
        <v>53</v>
      </c>
      <c r="D6413" s="259" t="s">
        <v>53</v>
      </c>
      <c r="E6413" s="259" t="s">
        <v>53</v>
      </c>
      <c r="F6413" s="259" t="s">
        <v>206</v>
      </c>
      <c r="G6413" s="259" t="s">
        <v>49</v>
      </c>
      <c r="H6413" s="306">
        <v>0</v>
      </c>
      <c r="I6413" s="306">
        <v>0</v>
      </c>
      <c r="J6413" s="306">
        <v>0</v>
      </c>
      <c r="K6413" s="306">
        <v>0</v>
      </c>
      <c r="L6413" s="306">
        <v>0</v>
      </c>
      <c r="M6413" s="306">
        <v>0</v>
      </c>
      <c r="N6413" s="306">
        <v>0</v>
      </c>
    </row>
    <row r="6414" spans="1:14">
      <c r="A6414" s="259" t="s">
        <v>44</v>
      </c>
      <c r="B6414" s="259" t="s">
        <v>215</v>
      </c>
      <c r="C6414" s="259" t="s">
        <v>54</v>
      </c>
      <c r="D6414" s="259" t="s">
        <v>54</v>
      </c>
      <c r="E6414" s="259" t="s">
        <v>54</v>
      </c>
      <c r="F6414" s="259" t="s">
        <v>206</v>
      </c>
      <c r="G6414" s="259" t="s">
        <v>49</v>
      </c>
      <c r="H6414" s="306">
        <v>6655.6257999999998</v>
      </c>
      <c r="I6414" s="306">
        <v>6655.6257999999998</v>
      </c>
      <c r="J6414" s="306">
        <v>6655.6257999999998</v>
      </c>
      <c r="K6414" s="306">
        <v>6655.6257999999998</v>
      </c>
      <c r="L6414" s="306">
        <v>6655.6257999999998</v>
      </c>
      <c r="M6414" s="306">
        <v>6655.6257999999998</v>
      </c>
      <c r="N6414" s="306">
        <v>6655.6257999999998</v>
      </c>
    </row>
    <row r="6415" spans="1:14">
      <c r="A6415" s="259" t="s">
        <v>44</v>
      </c>
      <c r="B6415" s="259" t="s">
        <v>215</v>
      </c>
      <c r="C6415" s="259" t="s">
        <v>55</v>
      </c>
      <c r="D6415" s="259" t="s">
        <v>55</v>
      </c>
      <c r="E6415" s="259" t="s">
        <v>55</v>
      </c>
      <c r="F6415" s="259" t="s">
        <v>206</v>
      </c>
      <c r="G6415" s="259" t="s">
        <v>49</v>
      </c>
      <c r="H6415" s="306">
        <v>1082.25</v>
      </c>
      <c r="I6415" s="306">
        <v>1082.25</v>
      </c>
      <c r="J6415" s="306">
        <v>1082.25</v>
      </c>
      <c r="K6415" s="306">
        <v>1082.25</v>
      </c>
      <c r="L6415" s="306">
        <v>1082.25</v>
      </c>
      <c r="M6415" s="306">
        <v>1082.25</v>
      </c>
      <c r="N6415" s="306">
        <v>1082.25</v>
      </c>
    </row>
    <row r="6416" spans="1:14">
      <c r="A6416" s="259" t="s">
        <v>44</v>
      </c>
      <c r="B6416" s="259" t="s">
        <v>215</v>
      </c>
      <c r="C6416" s="259" t="s">
        <v>56</v>
      </c>
      <c r="D6416" s="259" t="s">
        <v>56</v>
      </c>
      <c r="E6416" s="259" t="s">
        <v>56</v>
      </c>
      <c r="F6416" s="259" t="s">
        <v>206</v>
      </c>
      <c r="G6416" s="259" t="s">
        <v>49</v>
      </c>
      <c r="H6416" s="306">
        <v>2503.4169999999999</v>
      </c>
      <c r="I6416" s="306">
        <v>2503.4169999999999</v>
      </c>
      <c r="J6416" s="306">
        <v>2503.4169999999999</v>
      </c>
      <c r="K6416" s="306">
        <v>2503.4169999999999</v>
      </c>
      <c r="L6416" s="306">
        <v>2503.4169999999999</v>
      </c>
      <c r="M6416" s="306">
        <v>2503.4169999999999</v>
      </c>
      <c r="N6416" s="306">
        <v>2503.4169999999999</v>
      </c>
    </row>
    <row r="6417" spans="1:14">
      <c r="A6417" s="259" t="s">
        <v>44</v>
      </c>
      <c r="B6417" s="259" t="s">
        <v>215</v>
      </c>
      <c r="C6417" s="259" t="s">
        <v>57</v>
      </c>
      <c r="D6417" s="259" t="s">
        <v>57</v>
      </c>
      <c r="E6417" s="259" t="s">
        <v>57</v>
      </c>
      <c r="F6417" s="259" t="s">
        <v>206</v>
      </c>
      <c r="G6417" s="259" t="s">
        <v>49</v>
      </c>
      <c r="H6417" s="306">
        <v>0</v>
      </c>
      <c r="I6417" s="306">
        <v>0</v>
      </c>
      <c r="J6417" s="306">
        <v>0</v>
      </c>
      <c r="K6417" s="306">
        <v>0</v>
      </c>
      <c r="L6417" s="306">
        <v>0</v>
      </c>
      <c r="M6417" s="306">
        <v>0</v>
      </c>
      <c r="N6417" s="306">
        <v>0</v>
      </c>
    </row>
    <row r="6418" spans="1:14">
      <c r="A6418" s="259" t="s">
        <v>44</v>
      </c>
      <c r="B6418" s="259" t="s">
        <v>215</v>
      </c>
      <c r="C6418" s="259" t="s">
        <v>58</v>
      </c>
      <c r="D6418" s="259" t="s">
        <v>58</v>
      </c>
      <c r="E6418" s="259" t="s">
        <v>58</v>
      </c>
      <c r="F6418" s="259" t="s">
        <v>206</v>
      </c>
      <c r="G6418" s="259" t="s">
        <v>49</v>
      </c>
      <c r="H6418" s="306">
        <v>9508</v>
      </c>
      <c r="I6418" s="306">
        <v>9068</v>
      </c>
      <c r="J6418" s="306">
        <v>9051</v>
      </c>
      <c r="K6418" s="306">
        <v>9579</v>
      </c>
      <c r="L6418" s="306">
        <v>11929</v>
      </c>
      <c r="M6418" s="306">
        <v>11929</v>
      </c>
      <c r="N6418" s="306">
        <v>11929</v>
      </c>
    </row>
    <row r="6419" spans="1:14">
      <c r="A6419" s="259" t="s">
        <v>44</v>
      </c>
      <c r="B6419" s="259" t="s">
        <v>215</v>
      </c>
      <c r="C6419" s="259" t="s">
        <v>59</v>
      </c>
      <c r="D6419" s="259" t="s">
        <v>59</v>
      </c>
      <c r="E6419" s="259" t="s">
        <v>59</v>
      </c>
      <c r="F6419" s="259" t="s">
        <v>206</v>
      </c>
      <c r="G6419" s="259" t="s">
        <v>49</v>
      </c>
      <c r="H6419" s="306">
        <v>9264.5679999999993</v>
      </c>
      <c r="I6419" s="306">
        <v>9264.5679999999993</v>
      </c>
      <c r="J6419" s="306">
        <v>9264.5679999999993</v>
      </c>
      <c r="K6419" s="306">
        <v>9264.5679999999993</v>
      </c>
      <c r="L6419" s="306">
        <v>9264.5679999999993</v>
      </c>
      <c r="M6419" s="306">
        <v>9264.5679999999993</v>
      </c>
      <c r="N6419" s="306">
        <v>9264.5679999999993</v>
      </c>
    </row>
    <row r="6420" spans="1:14">
      <c r="A6420" s="259" t="s">
        <v>44</v>
      </c>
      <c r="B6420" s="259" t="s">
        <v>215</v>
      </c>
      <c r="C6420" s="259" t="s">
        <v>60</v>
      </c>
      <c r="D6420" s="259" t="s">
        <v>60</v>
      </c>
      <c r="E6420" s="259" t="s">
        <v>60</v>
      </c>
      <c r="F6420" s="259" t="s">
        <v>206</v>
      </c>
      <c r="G6420" s="259" t="s">
        <v>49</v>
      </c>
      <c r="H6420" s="306">
        <v>1480.67</v>
      </c>
      <c r="I6420" s="306">
        <v>1480.67</v>
      </c>
      <c r="J6420" s="306">
        <v>1480.67</v>
      </c>
      <c r="K6420" s="306">
        <v>1480.67</v>
      </c>
      <c r="L6420" s="306">
        <v>1480.67</v>
      </c>
      <c r="M6420" s="306">
        <v>1480.67</v>
      </c>
      <c r="N6420" s="306">
        <v>1480.67</v>
      </c>
    </row>
    <row r="6421" spans="1:14">
      <c r="A6421" s="259" t="s">
        <v>44</v>
      </c>
      <c r="B6421" s="259" t="s">
        <v>215</v>
      </c>
      <c r="C6421" s="259" t="s">
        <v>61</v>
      </c>
      <c r="D6421" s="259" t="s">
        <v>61</v>
      </c>
      <c r="E6421" s="259" t="s">
        <v>61</v>
      </c>
      <c r="F6421" s="259" t="s">
        <v>206</v>
      </c>
      <c r="G6421" s="259" t="s">
        <v>49</v>
      </c>
      <c r="H6421" s="306">
        <v>5045.3950000000004</v>
      </c>
      <c r="I6421" s="306">
        <v>5045.3950000000004</v>
      </c>
      <c r="J6421" s="306">
        <v>5045.3950000000004</v>
      </c>
      <c r="K6421" s="306">
        <v>5045.3950000000004</v>
      </c>
      <c r="L6421" s="306">
        <v>5045.3950000000004</v>
      </c>
      <c r="M6421" s="306">
        <v>5045.3950000000004</v>
      </c>
      <c r="N6421" s="306">
        <v>5045.3950000000004</v>
      </c>
    </row>
    <row r="6422" spans="1:14">
      <c r="A6422" s="259" t="s">
        <v>44</v>
      </c>
      <c r="B6422" s="259" t="s">
        <v>215</v>
      </c>
      <c r="C6422" s="259" t="s">
        <v>63</v>
      </c>
      <c r="D6422" s="259" t="s">
        <v>63</v>
      </c>
      <c r="E6422" s="259" t="s">
        <v>63</v>
      </c>
      <c r="F6422" s="259" t="s">
        <v>206</v>
      </c>
      <c r="G6422" s="259" t="s">
        <v>49</v>
      </c>
      <c r="H6422" s="306">
        <v>0</v>
      </c>
      <c r="I6422" s="306">
        <v>0</v>
      </c>
      <c r="J6422" s="306">
        <v>0</v>
      </c>
      <c r="K6422" s="306">
        <v>0</v>
      </c>
      <c r="L6422" s="306">
        <v>0</v>
      </c>
      <c r="M6422" s="306">
        <v>0</v>
      </c>
      <c r="N6422" s="306">
        <v>0</v>
      </c>
    </row>
    <row r="6423" spans="1:14">
      <c r="A6423" s="259" t="s">
        <v>44</v>
      </c>
      <c r="B6423" s="259" t="s">
        <v>215</v>
      </c>
      <c r="C6423" s="259" t="s">
        <v>64</v>
      </c>
      <c r="D6423" s="259" t="s">
        <v>64</v>
      </c>
      <c r="E6423" s="259" t="s">
        <v>64</v>
      </c>
      <c r="F6423" s="259" t="s">
        <v>206</v>
      </c>
      <c r="G6423" s="259" t="s">
        <v>49</v>
      </c>
      <c r="H6423" s="306">
        <v>603.46900000000005</v>
      </c>
      <c r="I6423" s="306">
        <v>235.3</v>
      </c>
      <c r="J6423" s="306">
        <v>235.3</v>
      </c>
      <c r="K6423" s="306">
        <v>235.3</v>
      </c>
      <c r="L6423" s="306">
        <v>235.3</v>
      </c>
      <c r="M6423" s="306">
        <v>235.3</v>
      </c>
      <c r="N6423" s="306">
        <v>235.3</v>
      </c>
    </row>
    <row r="6424" spans="1:14">
      <c r="A6424" s="259" t="s">
        <v>44</v>
      </c>
      <c r="B6424" s="259" t="s">
        <v>215</v>
      </c>
      <c r="C6424" s="259" t="s">
        <v>54</v>
      </c>
      <c r="D6424" s="259" t="s">
        <v>72</v>
      </c>
      <c r="E6424" s="259" t="s">
        <v>72</v>
      </c>
      <c r="F6424" s="259" t="s">
        <v>206</v>
      </c>
      <c r="G6424" s="259" t="s">
        <v>49</v>
      </c>
      <c r="H6424" s="306">
        <v>0</v>
      </c>
      <c r="I6424" s="306">
        <v>0</v>
      </c>
      <c r="J6424" s="306">
        <v>0</v>
      </c>
      <c r="K6424" s="306">
        <v>0</v>
      </c>
      <c r="L6424" s="306">
        <v>0</v>
      </c>
      <c r="M6424" s="306">
        <v>0</v>
      </c>
      <c r="N6424" s="306">
        <v>0</v>
      </c>
    </row>
    <row r="6425" spans="1:14">
      <c r="A6425" s="259" t="s">
        <v>44</v>
      </c>
      <c r="B6425" s="259" t="s">
        <v>215</v>
      </c>
      <c r="C6425" s="259" t="s">
        <v>55</v>
      </c>
      <c r="D6425" s="259" t="s">
        <v>73</v>
      </c>
      <c r="E6425" s="259" t="s">
        <v>73</v>
      </c>
      <c r="F6425" s="259" t="s">
        <v>206</v>
      </c>
      <c r="G6425" s="259" t="s">
        <v>49</v>
      </c>
      <c r="H6425" s="306">
        <v>0</v>
      </c>
      <c r="I6425" s="306">
        <v>0</v>
      </c>
      <c r="J6425" s="306">
        <v>0</v>
      </c>
      <c r="K6425" s="306">
        <v>444.49926199999999</v>
      </c>
      <c r="L6425" s="306">
        <v>444.49926199999999</v>
      </c>
      <c r="M6425" s="306">
        <v>444.49926199999999</v>
      </c>
      <c r="N6425" s="306">
        <v>583.94490699999994</v>
      </c>
    </row>
    <row r="6426" spans="1:14">
      <c r="A6426" s="259" t="s">
        <v>44</v>
      </c>
      <c r="B6426" s="259" t="s">
        <v>215</v>
      </c>
      <c r="C6426" s="259" t="s">
        <v>57</v>
      </c>
      <c r="D6426" s="259" t="s">
        <v>74</v>
      </c>
      <c r="E6426" s="259" t="s">
        <v>74</v>
      </c>
      <c r="F6426" s="259" t="s">
        <v>206</v>
      </c>
      <c r="G6426" s="259" t="s">
        <v>49</v>
      </c>
      <c r="H6426" s="306">
        <v>0</v>
      </c>
      <c r="I6426" s="306">
        <v>0</v>
      </c>
      <c r="J6426" s="306">
        <v>0</v>
      </c>
      <c r="K6426" s="306">
        <v>0</v>
      </c>
      <c r="L6426" s="306">
        <v>0</v>
      </c>
      <c r="M6426" s="306">
        <v>0</v>
      </c>
      <c r="N6426" s="306">
        <v>0</v>
      </c>
    </row>
    <row r="6427" spans="1:14">
      <c r="A6427" s="259" t="s">
        <v>44</v>
      </c>
      <c r="B6427" s="259" t="s">
        <v>215</v>
      </c>
      <c r="C6427" s="259" t="s">
        <v>64</v>
      </c>
      <c r="D6427" s="259" t="s">
        <v>75</v>
      </c>
      <c r="E6427" s="259" t="s">
        <v>75</v>
      </c>
      <c r="F6427" s="259" t="s">
        <v>206</v>
      </c>
      <c r="G6427" s="259" t="s">
        <v>49</v>
      </c>
      <c r="H6427" s="306">
        <v>0</v>
      </c>
      <c r="I6427" s="306">
        <v>0</v>
      </c>
      <c r="J6427" s="306">
        <v>0</v>
      </c>
      <c r="K6427" s="306">
        <v>0</v>
      </c>
      <c r="L6427" s="306">
        <v>0</v>
      </c>
      <c r="M6427" s="306">
        <v>0</v>
      </c>
      <c r="N6427" s="306">
        <v>0</v>
      </c>
    </row>
    <row r="6428" spans="1:14">
      <c r="A6428" s="259" t="s">
        <v>44</v>
      </c>
      <c r="B6428" s="259" t="s">
        <v>215</v>
      </c>
      <c r="C6428" s="259" t="s">
        <v>60</v>
      </c>
      <c r="D6428" s="259" t="s">
        <v>76</v>
      </c>
      <c r="E6428" s="259" t="s">
        <v>76</v>
      </c>
      <c r="F6428" s="259" t="s">
        <v>206</v>
      </c>
      <c r="G6428" s="259" t="s">
        <v>49</v>
      </c>
      <c r="H6428" s="306">
        <v>0</v>
      </c>
      <c r="I6428" s="306">
        <v>0</v>
      </c>
      <c r="J6428" s="306">
        <v>0</v>
      </c>
      <c r="K6428" s="306">
        <v>0</v>
      </c>
      <c r="L6428" s="306">
        <v>0</v>
      </c>
      <c r="M6428" s="306">
        <v>0</v>
      </c>
      <c r="N6428" s="306">
        <v>0</v>
      </c>
    </row>
    <row r="6429" spans="1:14">
      <c r="A6429" s="259" t="s">
        <v>44</v>
      </c>
      <c r="B6429" s="259" t="s">
        <v>215</v>
      </c>
      <c r="C6429" s="259" t="s">
        <v>61</v>
      </c>
      <c r="D6429" s="259" t="s">
        <v>77</v>
      </c>
      <c r="E6429" s="259" t="s">
        <v>77</v>
      </c>
      <c r="F6429" s="259" t="s">
        <v>206</v>
      </c>
      <c r="G6429" s="259" t="s">
        <v>49</v>
      </c>
      <c r="H6429" s="306">
        <v>0</v>
      </c>
      <c r="I6429" s="306">
        <v>0</v>
      </c>
      <c r="J6429" s="306">
        <v>0</v>
      </c>
      <c r="K6429" s="306">
        <v>815.37514399999998</v>
      </c>
      <c r="L6429" s="306">
        <v>859.35485000000006</v>
      </c>
      <c r="M6429" s="306">
        <v>1887.774664</v>
      </c>
      <c r="N6429" s="306">
        <v>2420.740503</v>
      </c>
    </row>
    <row r="6430" spans="1:14">
      <c r="A6430" s="259" t="s">
        <v>44</v>
      </c>
      <c r="B6430" s="259" t="s">
        <v>215</v>
      </c>
      <c r="C6430" s="259" t="s">
        <v>62</v>
      </c>
      <c r="D6430" s="259" t="s">
        <v>78</v>
      </c>
      <c r="E6430" s="259" t="s">
        <v>78</v>
      </c>
      <c r="F6430" s="259" t="s">
        <v>206</v>
      </c>
      <c r="G6430" s="259" t="s">
        <v>49</v>
      </c>
      <c r="H6430" s="306">
        <v>0</v>
      </c>
      <c r="I6430" s="306">
        <v>0</v>
      </c>
      <c r="J6430" s="306">
        <v>0</v>
      </c>
      <c r="K6430" s="306">
        <v>0</v>
      </c>
      <c r="L6430" s="306">
        <v>0</v>
      </c>
      <c r="M6430" s="306">
        <v>0</v>
      </c>
      <c r="N6430" s="306">
        <v>0</v>
      </c>
    </row>
    <row r="6431" spans="1:14">
      <c r="A6431" s="259" t="s">
        <v>44</v>
      </c>
      <c r="B6431" s="259" t="s">
        <v>215</v>
      </c>
      <c r="C6431" s="259" t="s">
        <v>63</v>
      </c>
      <c r="D6431" s="259" t="s">
        <v>79</v>
      </c>
      <c r="E6431" s="259" t="s">
        <v>79</v>
      </c>
      <c r="F6431" s="259" t="s">
        <v>206</v>
      </c>
      <c r="G6431" s="259" t="s">
        <v>49</v>
      </c>
      <c r="H6431" s="306">
        <v>0</v>
      </c>
      <c r="I6431" s="306">
        <v>0</v>
      </c>
      <c r="J6431" s="306">
        <v>0</v>
      </c>
      <c r="K6431" s="306">
        <v>0</v>
      </c>
      <c r="L6431" s="306">
        <v>0</v>
      </c>
      <c r="M6431" s="306">
        <v>0</v>
      </c>
      <c r="N6431" s="306">
        <v>0</v>
      </c>
    </row>
    <row r="6432" spans="1:14">
      <c r="A6432" s="259" t="s">
        <v>44</v>
      </c>
      <c r="B6432" s="259" t="s">
        <v>215</v>
      </c>
      <c r="C6432" s="259" t="s">
        <v>60</v>
      </c>
      <c r="D6432" s="259" t="s">
        <v>76</v>
      </c>
      <c r="E6432" s="259" t="s">
        <v>207</v>
      </c>
      <c r="F6432" s="259" t="s">
        <v>206</v>
      </c>
      <c r="G6432" s="259" t="s">
        <v>49</v>
      </c>
      <c r="H6432" s="306">
        <v>0</v>
      </c>
      <c r="I6432" s="306">
        <v>0</v>
      </c>
      <c r="J6432" s="306">
        <v>0</v>
      </c>
      <c r="K6432" s="306">
        <v>0</v>
      </c>
      <c r="L6432" s="306">
        <v>0</v>
      </c>
      <c r="M6432" s="306">
        <v>0</v>
      </c>
      <c r="N6432" s="306">
        <v>0</v>
      </c>
    </row>
    <row r="6433" spans="1:14">
      <c r="A6433" s="259" t="s">
        <v>44</v>
      </c>
      <c r="B6433" s="259" t="s">
        <v>215</v>
      </c>
      <c r="C6433" s="259" t="s">
        <v>63</v>
      </c>
      <c r="D6433" s="259" t="s">
        <v>79</v>
      </c>
      <c r="E6433" s="259" t="s">
        <v>208</v>
      </c>
      <c r="F6433" s="259" t="s">
        <v>206</v>
      </c>
      <c r="G6433" s="259" t="s">
        <v>49</v>
      </c>
      <c r="H6433" s="306">
        <v>0</v>
      </c>
      <c r="I6433" s="306">
        <v>0</v>
      </c>
      <c r="J6433" s="306">
        <v>0</v>
      </c>
      <c r="K6433" s="306">
        <v>0</v>
      </c>
      <c r="L6433" s="306">
        <v>0</v>
      </c>
      <c r="M6433" s="306">
        <v>0</v>
      </c>
      <c r="N6433" s="306">
        <v>0</v>
      </c>
    </row>
    <row r="6434" spans="1:14">
      <c r="A6434" s="259" t="s">
        <v>44</v>
      </c>
      <c r="B6434" s="259" t="s">
        <v>215</v>
      </c>
      <c r="C6434" s="259" t="s">
        <v>65</v>
      </c>
      <c r="D6434" s="259" t="s">
        <v>209</v>
      </c>
      <c r="E6434" s="259" t="s">
        <v>80</v>
      </c>
      <c r="F6434" s="259" t="s">
        <v>206</v>
      </c>
      <c r="G6434" s="259" t="s">
        <v>49</v>
      </c>
      <c r="H6434" s="306">
        <v>0</v>
      </c>
      <c r="I6434" s="306">
        <v>0</v>
      </c>
      <c r="J6434" s="306">
        <v>0</v>
      </c>
      <c r="K6434" s="306">
        <v>0</v>
      </c>
      <c r="L6434" s="306">
        <v>0</v>
      </c>
      <c r="M6434" s="306">
        <v>0</v>
      </c>
      <c r="N6434" s="306">
        <v>0</v>
      </c>
    </row>
    <row r="6435" spans="1:14">
      <c r="A6435" s="259" t="s">
        <v>44</v>
      </c>
      <c r="B6435" s="259" t="s">
        <v>215</v>
      </c>
      <c r="C6435" s="259" t="s">
        <v>65</v>
      </c>
      <c r="D6435" s="259" t="s">
        <v>209</v>
      </c>
      <c r="E6435" s="259" t="s">
        <v>81</v>
      </c>
      <c r="F6435" s="259" t="s">
        <v>206</v>
      </c>
      <c r="G6435" s="259" t="s">
        <v>49</v>
      </c>
      <c r="H6435" s="306">
        <v>0</v>
      </c>
      <c r="I6435" s="306">
        <v>0</v>
      </c>
      <c r="J6435" s="306">
        <v>0</v>
      </c>
      <c r="K6435" s="306">
        <v>0</v>
      </c>
      <c r="L6435" s="306">
        <v>0</v>
      </c>
      <c r="M6435" s="306">
        <v>0</v>
      </c>
      <c r="N6435" s="306">
        <v>0</v>
      </c>
    </row>
    <row r="6436" spans="1:14">
      <c r="A6436" s="259" t="s">
        <v>44</v>
      </c>
      <c r="B6436" s="259" t="s">
        <v>215</v>
      </c>
      <c r="C6436" s="259" t="s">
        <v>82</v>
      </c>
      <c r="D6436" s="259" t="s">
        <v>82</v>
      </c>
      <c r="E6436" s="259" t="s">
        <v>82</v>
      </c>
      <c r="F6436" s="259" t="s">
        <v>206</v>
      </c>
      <c r="G6436" s="259" t="s">
        <v>49</v>
      </c>
      <c r="H6436" s="306">
        <v>0</v>
      </c>
      <c r="I6436" s="306">
        <v>0</v>
      </c>
      <c r="J6436" s="306">
        <v>0</v>
      </c>
      <c r="K6436" s="306">
        <v>0</v>
      </c>
      <c r="L6436" s="306">
        <v>0</v>
      </c>
      <c r="M6436" s="306">
        <v>0</v>
      </c>
      <c r="N6436" s="306">
        <v>0</v>
      </c>
    </row>
    <row r="6437" spans="1:14">
      <c r="A6437" s="259" t="s">
        <v>44</v>
      </c>
      <c r="B6437" s="259" t="s">
        <v>215</v>
      </c>
      <c r="C6437" s="259" t="s">
        <v>83</v>
      </c>
      <c r="D6437" s="259" t="s">
        <v>83</v>
      </c>
      <c r="E6437" s="259" t="s">
        <v>83</v>
      </c>
      <c r="F6437" s="259" t="s">
        <v>206</v>
      </c>
      <c r="G6437" s="259" t="s">
        <v>49</v>
      </c>
      <c r="H6437" s="306">
        <v>0</v>
      </c>
      <c r="I6437" s="306">
        <v>0</v>
      </c>
      <c r="J6437" s="306">
        <v>0</v>
      </c>
      <c r="K6437" s="306">
        <v>0</v>
      </c>
      <c r="L6437" s="306">
        <v>0</v>
      </c>
      <c r="M6437" s="306">
        <v>0</v>
      </c>
      <c r="N6437" s="306">
        <v>0</v>
      </c>
    </row>
    <row r="6438" spans="1:14">
      <c r="A6438" s="259" t="s">
        <v>44</v>
      </c>
      <c r="B6438" s="259" t="s">
        <v>215</v>
      </c>
      <c r="C6438" s="259" t="s">
        <v>84</v>
      </c>
      <c r="D6438" s="259" t="s">
        <v>84</v>
      </c>
      <c r="E6438" s="259" t="s">
        <v>84</v>
      </c>
      <c r="F6438" s="259" t="s">
        <v>206</v>
      </c>
      <c r="G6438" s="259" t="s">
        <v>49</v>
      </c>
      <c r="H6438" s="306">
        <v>0</v>
      </c>
      <c r="I6438" s="306">
        <v>0</v>
      </c>
      <c r="J6438" s="306">
        <v>0</v>
      </c>
      <c r="K6438" s="306">
        <v>0</v>
      </c>
      <c r="L6438" s="306">
        <v>0</v>
      </c>
      <c r="M6438" s="306">
        <v>0</v>
      </c>
      <c r="N6438" s="306">
        <v>0</v>
      </c>
    </row>
    <row r="6439" spans="1:14">
      <c r="A6439" s="259" t="s">
        <v>44</v>
      </c>
      <c r="B6439" s="259" t="s">
        <v>215</v>
      </c>
      <c r="C6439" s="259" t="s">
        <v>85</v>
      </c>
      <c r="D6439" s="259" t="s">
        <v>85</v>
      </c>
      <c r="E6439" s="259" t="s">
        <v>85</v>
      </c>
      <c r="F6439" s="259" t="s">
        <v>206</v>
      </c>
      <c r="G6439" s="259" t="s">
        <v>49</v>
      </c>
      <c r="H6439" s="306">
        <v>0</v>
      </c>
      <c r="I6439" s="306">
        <v>0</v>
      </c>
      <c r="J6439" s="306">
        <v>0</v>
      </c>
      <c r="K6439" s="306">
        <v>0</v>
      </c>
      <c r="L6439" s="306">
        <v>0</v>
      </c>
      <c r="M6439" s="306">
        <v>0</v>
      </c>
      <c r="N6439" s="306">
        <v>0</v>
      </c>
    </row>
    <row r="6440" spans="1:14">
      <c r="A6440" s="259" t="s">
        <v>44</v>
      </c>
      <c r="B6440" s="259" t="s">
        <v>215</v>
      </c>
      <c r="C6440" s="259" t="s">
        <v>87</v>
      </c>
      <c r="D6440" s="259" t="s">
        <v>87</v>
      </c>
      <c r="E6440" s="259" t="s">
        <v>87</v>
      </c>
      <c r="F6440" s="259" t="s">
        <v>206</v>
      </c>
      <c r="G6440" s="259" t="s">
        <v>49</v>
      </c>
      <c r="H6440" s="306">
        <v>0</v>
      </c>
      <c r="I6440" s="306">
        <v>368.16899999999998</v>
      </c>
      <c r="J6440" s="306">
        <v>368.16899999999998</v>
      </c>
      <c r="K6440" s="306">
        <v>368.16899999999998</v>
      </c>
      <c r="L6440" s="306">
        <v>368.16899999999998</v>
      </c>
      <c r="M6440" s="306">
        <v>368.16899999999998</v>
      </c>
      <c r="N6440" s="306">
        <v>368.16899999999998</v>
      </c>
    </row>
    <row r="6441" spans="1:14">
      <c r="A6441" s="259" t="s">
        <v>44</v>
      </c>
      <c r="B6441" s="259" t="s">
        <v>215</v>
      </c>
      <c r="C6441" s="259" t="s">
        <v>88</v>
      </c>
      <c r="D6441" s="259" t="s">
        <v>88</v>
      </c>
      <c r="E6441" s="259" t="s">
        <v>88</v>
      </c>
      <c r="F6441" s="259" t="s">
        <v>206</v>
      </c>
      <c r="G6441" s="259" t="s">
        <v>49</v>
      </c>
      <c r="H6441" s="306">
        <v>0</v>
      </c>
      <c r="I6441" s="306">
        <v>0</v>
      </c>
      <c r="J6441" s="306">
        <v>0</v>
      </c>
      <c r="K6441" s="306">
        <v>0</v>
      </c>
      <c r="L6441" s="306">
        <v>0</v>
      </c>
      <c r="M6441" s="306">
        <v>0</v>
      </c>
      <c r="N6441" s="306">
        <v>0</v>
      </c>
    </row>
    <row r="6442" spans="1:14">
      <c r="A6442" s="259" t="s">
        <v>44</v>
      </c>
      <c r="B6442" s="259" t="s">
        <v>215</v>
      </c>
      <c r="C6442" s="259" t="s">
        <v>48</v>
      </c>
      <c r="D6442" s="259" t="s">
        <v>48</v>
      </c>
      <c r="E6442" s="259" t="s">
        <v>48</v>
      </c>
      <c r="F6442" s="259" t="s">
        <v>210</v>
      </c>
      <c r="G6442" s="259" t="s">
        <v>50</v>
      </c>
      <c r="H6442" s="306">
        <v>0</v>
      </c>
      <c r="I6442" s="306">
        <v>0</v>
      </c>
      <c r="J6442" s="306">
        <v>0</v>
      </c>
      <c r="K6442" s="306">
        <v>0</v>
      </c>
      <c r="L6442" s="306">
        <v>0</v>
      </c>
      <c r="M6442" s="306">
        <v>0</v>
      </c>
      <c r="N6442" s="306">
        <v>0</v>
      </c>
    </row>
    <row r="6443" spans="1:14">
      <c r="A6443" s="259" t="s">
        <v>44</v>
      </c>
      <c r="B6443" s="259" t="s">
        <v>215</v>
      </c>
      <c r="C6443" s="259" t="s">
        <v>53</v>
      </c>
      <c r="D6443" s="259" t="s">
        <v>53</v>
      </c>
      <c r="E6443" s="259" t="s">
        <v>53</v>
      </c>
      <c r="F6443" s="259" t="s">
        <v>210</v>
      </c>
      <c r="G6443" s="259" t="s">
        <v>50</v>
      </c>
      <c r="H6443" s="306">
        <v>0</v>
      </c>
      <c r="I6443" s="306">
        <v>0</v>
      </c>
      <c r="J6443" s="306">
        <v>0</v>
      </c>
      <c r="K6443" s="306">
        <v>0</v>
      </c>
      <c r="L6443" s="306">
        <v>0</v>
      </c>
      <c r="M6443" s="306">
        <v>0</v>
      </c>
      <c r="N6443" s="306">
        <v>0</v>
      </c>
    </row>
    <row r="6444" spans="1:14">
      <c r="A6444" s="259" t="s">
        <v>44</v>
      </c>
      <c r="B6444" s="259" t="s">
        <v>215</v>
      </c>
      <c r="C6444" s="259" t="s">
        <v>54</v>
      </c>
      <c r="D6444" s="259" t="s">
        <v>54</v>
      </c>
      <c r="E6444" s="259" t="s">
        <v>54</v>
      </c>
      <c r="F6444" s="259" t="s">
        <v>210</v>
      </c>
      <c r="G6444" s="259" t="s">
        <v>50</v>
      </c>
      <c r="H6444" s="306">
        <v>7204.2684230000004</v>
      </c>
      <c r="I6444" s="306">
        <v>20042.936109999999</v>
      </c>
      <c r="J6444" s="306">
        <v>23358.31955</v>
      </c>
      <c r="K6444" s="306">
        <v>24271.524969999999</v>
      </c>
      <c r="L6444" s="306">
        <v>20223.700140000001</v>
      </c>
      <c r="M6444" s="306">
        <v>21346.58049</v>
      </c>
      <c r="N6444" s="306">
        <v>20018.339199999999</v>
      </c>
    </row>
    <row r="6445" spans="1:14">
      <c r="A6445" s="259" t="s">
        <v>44</v>
      </c>
      <c r="B6445" s="259" t="s">
        <v>215</v>
      </c>
      <c r="C6445" s="259" t="s">
        <v>55</v>
      </c>
      <c r="D6445" s="259" t="s">
        <v>55</v>
      </c>
      <c r="E6445" s="259" t="s">
        <v>55</v>
      </c>
      <c r="F6445" s="259" t="s">
        <v>210</v>
      </c>
      <c r="G6445" s="259" t="s">
        <v>50</v>
      </c>
      <c r="H6445" s="306">
        <v>0</v>
      </c>
      <c r="I6445" s="306">
        <v>0</v>
      </c>
      <c r="J6445" s="306">
        <v>282.86810000000003</v>
      </c>
      <c r="K6445" s="306">
        <v>296.38839999999999</v>
      </c>
      <c r="L6445" s="306">
        <v>31.5534</v>
      </c>
      <c r="M6445" s="306">
        <v>22.870100000000001</v>
      </c>
      <c r="N6445" s="306">
        <v>29.584800000000001</v>
      </c>
    </row>
    <row r="6446" spans="1:14">
      <c r="A6446" s="259" t="s">
        <v>44</v>
      </c>
      <c r="B6446" s="259" t="s">
        <v>215</v>
      </c>
      <c r="C6446" s="259" t="s">
        <v>56</v>
      </c>
      <c r="D6446" s="259" t="s">
        <v>56</v>
      </c>
      <c r="E6446" s="259" t="s">
        <v>56</v>
      </c>
      <c r="F6446" s="259" t="s">
        <v>210</v>
      </c>
      <c r="G6446" s="259" t="s">
        <v>50</v>
      </c>
      <c r="H6446" s="306">
        <v>0</v>
      </c>
      <c r="I6446" s="306">
        <v>0</v>
      </c>
      <c r="J6446" s="306">
        <v>0</v>
      </c>
      <c r="K6446" s="306">
        <v>0.51898049999999996</v>
      </c>
      <c r="L6446" s="306">
        <v>0</v>
      </c>
      <c r="M6446" s="306">
        <v>0</v>
      </c>
      <c r="N6446" s="306">
        <v>0</v>
      </c>
    </row>
    <row r="6447" spans="1:14">
      <c r="A6447" s="259" t="s">
        <v>44</v>
      </c>
      <c r="B6447" s="259" t="s">
        <v>215</v>
      </c>
      <c r="C6447" s="259" t="s">
        <v>57</v>
      </c>
      <c r="D6447" s="259" t="s">
        <v>57</v>
      </c>
      <c r="E6447" s="259" t="s">
        <v>57</v>
      </c>
      <c r="F6447" s="259" t="s">
        <v>210</v>
      </c>
      <c r="G6447" s="259" t="s">
        <v>50</v>
      </c>
      <c r="H6447" s="306">
        <v>0</v>
      </c>
      <c r="I6447" s="306">
        <v>0</v>
      </c>
      <c r="J6447" s="306">
        <v>0</v>
      </c>
      <c r="K6447" s="306">
        <v>0</v>
      </c>
      <c r="L6447" s="306">
        <v>0</v>
      </c>
      <c r="M6447" s="306">
        <v>0</v>
      </c>
      <c r="N6447" s="306">
        <v>0</v>
      </c>
    </row>
    <row r="6448" spans="1:14">
      <c r="A6448" s="259" t="s">
        <v>44</v>
      </c>
      <c r="B6448" s="259" t="s">
        <v>215</v>
      </c>
      <c r="C6448" s="259" t="s">
        <v>58</v>
      </c>
      <c r="D6448" s="259" t="s">
        <v>58</v>
      </c>
      <c r="E6448" s="259" t="s">
        <v>58</v>
      </c>
      <c r="F6448" s="259" t="s">
        <v>210</v>
      </c>
      <c r="G6448" s="259" t="s">
        <v>50</v>
      </c>
      <c r="H6448" s="306">
        <v>79764.689570000002</v>
      </c>
      <c r="I6448" s="306">
        <v>76463.070519999994</v>
      </c>
      <c r="J6448" s="306">
        <v>77535.249739999999</v>
      </c>
      <c r="K6448" s="306">
        <v>83912.04</v>
      </c>
      <c r="L6448" s="306">
        <v>104498.04</v>
      </c>
      <c r="M6448" s="306">
        <v>104498.04</v>
      </c>
      <c r="N6448" s="306">
        <v>104498.04</v>
      </c>
    </row>
    <row r="6449" spans="1:14">
      <c r="A6449" s="259" t="s">
        <v>44</v>
      </c>
      <c r="B6449" s="259" t="s">
        <v>215</v>
      </c>
      <c r="C6449" s="259" t="s">
        <v>59</v>
      </c>
      <c r="D6449" s="259" t="s">
        <v>59</v>
      </c>
      <c r="E6449" s="259" t="s">
        <v>59</v>
      </c>
      <c r="F6449" s="259" t="s">
        <v>210</v>
      </c>
      <c r="G6449" s="259" t="s">
        <v>50</v>
      </c>
      <c r="H6449" s="306">
        <v>41147.020629999999</v>
      </c>
      <c r="I6449" s="306">
        <v>41147.020629999999</v>
      </c>
      <c r="J6449" s="306">
        <v>41156.41663</v>
      </c>
      <c r="K6449" s="306">
        <v>41169.814630000001</v>
      </c>
      <c r="L6449" s="306">
        <v>41170.470589999997</v>
      </c>
      <c r="M6449" s="306">
        <v>41155.198629999999</v>
      </c>
      <c r="N6449" s="306">
        <v>41176.77463</v>
      </c>
    </row>
    <row r="6450" spans="1:14">
      <c r="A6450" s="259" t="s">
        <v>44</v>
      </c>
      <c r="B6450" s="259" t="s">
        <v>215</v>
      </c>
      <c r="C6450" s="259" t="s">
        <v>60</v>
      </c>
      <c r="D6450" s="259" t="s">
        <v>60</v>
      </c>
      <c r="E6450" s="259" t="s">
        <v>60</v>
      </c>
      <c r="F6450" s="259" t="s">
        <v>210</v>
      </c>
      <c r="G6450" s="259" t="s">
        <v>50</v>
      </c>
      <c r="H6450" s="306">
        <v>2939.2687850000002</v>
      </c>
      <c r="I6450" s="306">
        <v>2939.2687850000002</v>
      </c>
      <c r="J6450" s="306">
        <v>2939.2687850000002</v>
      </c>
      <c r="K6450" s="306">
        <v>2939.2687850000002</v>
      </c>
      <c r="L6450" s="306">
        <v>2939.2687850000002</v>
      </c>
      <c r="M6450" s="306">
        <v>2939.2687850000002</v>
      </c>
      <c r="N6450" s="306">
        <v>2939.2687850000002</v>
      </c>
    </row>
    <row r="6451" spans="1:14">
      <c r="A6451" s="259" t="s">
        <v>44</v>
      </c>
      <c r="B6451" s="259" t="s">
        <v>215</v>
      </c>
      <c r="C6451" s="259" t="s">
        <v>61</v>
      </c>
      <c r="D6451" s="259" t="s">
        <v>61</v>
      </c>
      <c r="E6451" s="259" t="s">
        <v>61</v>
      </c>
      <c r="F6451" s="259" t="s">
        <v>210</v>
      </c>
      <c r="G6451" s="259" t="s">
        <v>50</v>
      </c>
      <c r="H6451" s="306">
        <v>14626.058139999999</v>
      </c>
      <c r="I6451" s="306">
        <v>14626.058139999999</v>
      </c>
      <c r="J6451" s="306">
        <v>14626.058139999999</v>
      </c>
      <c r="K6451" s="306">
        <v>14626.058139999999</v>
      </c>
      <c r="L6451" s="306">
        <v>14626.058139999999</v>
      </c>
      <c r="M6451" s="306">
        <v>14626.058139999999</v>
      </c>
      <c r="N6451" s="306">
        <v>14626.058139999999</v>
      </c>
    </row>
    <row r="6452" spans="1:14">
      <c r="A6452" s="259" t="s">
        <v>44</v>
      </c>
      <c r="B6452" s="259" t="s">
        <v>215</v>
      </c>
      <c r="C6452" s="259" t="s">
        <v>63</v>
      </c>
      <c r="D6452" s="259" t="s">
        <v>63</v>
      </c>
      <c r="E6452" s="259" t="s">
        <v>63</v>
      </c>
      <c r="F6452" s="259" t="s">
        <v>210</v>
      </c>
      <c r="G6452" s="259" t="s">
        <v>50</v>
      </c>
      <c r="H6452" s="306">
        <v>0</v>
      </c>
      <c r="I6452" s="306">
        <v>0</v>
      </c>
      <c r="J6452" s="306">
        <v>0</v>
      </c>
      <c r="K6452" s="306">
        <v>0</v>
      </c>
      <c r="L6452" s="306">
        <v>0</v>
      </c>
      <c r="M6452" s="306">
        <v>0</v>
      </c>
      <c r="N6452" s="306">
        <v>0</v>
      </c>
    </row>
    <row r="6453" spans="1:14">
      <c r="A6453" s="259" t="s">
        <v>44</v>
      </c>
      <c r="B6453" s="259" t="s">
        <v>215</v>
      </c>
      <c r="C6453" s="259" t="s">
        <v>64</v>
      </c>
      <c r="D6453" s="259" t="s">
        <v>64</v>
      </c>
      <c r="E6453" s="259" t="s">
        <v>64</v>
      </c>
      <c r="F6453" s="259" t="s">
        <v>210</v>
      </c>
      <c r="G6453" s="259" t="s">
        <v>50</v>
      </c>
      <c r="H6453" s="306">
        <v>3267.5081329999998</v>
      </c>
      <c r="I6453" s="306">
        <v>1861.729724</v>
      </c>
      <c r="J6453" s="306">
        <v>1861.7297209999999</v>
      </c>
      <c r="K6453" s="306">
        <v>1861.7297229999999</v>
      </c>
      <c r="L6453" s="306">
        <v>1861.7297209999999</v>
      </c>
      <c r="M6453" s="306">
        <v>1861.7297209999999</v>
      </c>
      <c r="N6453" s="306">
        <v>1861.7297229999999</v>
      </c>
    </row>
    <row r="6454" spans="1:14">
      <c r="A6454" s="259" t="s">
        <v>44</v>
      </c>
      <c r="B6454" s="259" t="s">
        <v>215</v>
      </c>
      <c r="C6454" s="259" t="s">
        <v>54</v>
      </c>
      <c r="D6454" s="259" t="s">
        <v>72</v>
      </c>
      <c r="E6454" s="259" t="s">
        <v>72</v>
      </c>
      <c r="F6454" s="259" t="s">
        <v>210</v>
      </c>
      <c r="G6454" s="259" t="s">
        <v>50</v>
      </c>
      <c r="H6454" s="306">
        <v>0</v>
      </c>
      <c r="I6454" s="306">
        <v>0</v>
      </c>
      <c r="J6454" s="306">
        <v>0</v>
      </c>
      <c r="K6454" s="306">
        <v>0</v>
      </c>
      <c r="L6454" s="306">
        <v>0</v>
      </c>
      <c r="M6454" s="306">
        <v>0</v>
      </c>
      <c r="N6454" s="306">
        <v>0</v>
      </c>
    </row>
    <row r="6455" spans="1:14">
      <c r="A6455" s="259" t="s">
        <v>44</v>
      </c>
      <c r="B6455" s="259" t="s">
        <v>215</v>
      </c>
      <c r="C6455" s="259" t="s">
        <v>55</v>
      </c>
      <c r="D6455" s="259" t="s">
        <v>73</v>
      </c>
      <c r="E6455" s="259" t="s">
        <v>73</v>
      </c>
      <c r="F6455" s="259" t="s">
        <v>210</v>
      </c>
      <c r="G6455" s="259" t="s">
        <v>50</v>
      </c>
      <c r="H6455" s="306">
        <v>0</v>
      </c>
      <c r="I6455" s="306">
        <v>0</v>
      </c>
      <c r="J6455" s="306">
        <v>0</v>
      </c>
      <c r="K6455" s="306">
        <v>31.766302629999998</v>
      </c>
      <c r="L6455" s="306">
        <v>1.282773773</v>
      </c>
      <c r="M6455" s="306">
        <v>6.9419750589999998</v>
      </c>
      <c r="N6455" s="306">
        <v>21.77094044</v>
      </c>
    </row>
    <row r="6456" spans="1:14">
      <c r="A6456" s="259" t="s">
        <v>44</v>
      </c>
      <c r="B6456" s="259" t="s">
        <v>215</v>
      </c>
      <c r="C6456" s="259" t="s">
        <v>57</v>
      </c>
      <c r="D6456" s="259" t="s">
        <v>74</v>
      </c>
      <c r="E6456" s="259" t="s">
        <v>74</v>
      </c>
      <c r="F6456" s="259" t="s">
        <v>210</v>
      </c>
      <c r="G6456" s="259" t="s">
        <v>50</v>
      </c>
      <c r="H6456" s="306">
        <v>0</v>
      </c>
      <c r="I6456" s="306">
        <v>0</v>
      </c>
      <c r="J6456" s="306">
        <v>0</v>
      </c>
      <c r="K6456" s="306">
        <v>0</v>
      </c>
      <c r="L6456" s="306">
        <v>0</v>
      </c>
      <c r="M6456" s="306">
        <v>0</v>
      </c>
      <c r="N6456" s="306">
        <v>0</v>
      </c>
    </row>
    <row r="6457" spans="1:14">
      <c r="A6457" s="259" t="s">
        <v>44</v>
      </c>
      <c r="B6457" s="259" t="s">
        <v>215</v>
      </c>
      <c r="C6457" s="259" t="s">
        <v>64</v>
      </c>
      <c r="D6457" s="259" t="s">
        <v>75</v>
      </c>
      <c r="E6457" s="259" t="s">
        <v>75</v>
      </c>
      <c r="F6457" s="259" t="s">
        <v>210</v>
      </c>
      <c r="G6457" s="259" t="s">
        <v>50</v>
      </c>
      <c r="H6457" s="306">
        <v>0</v>
      </c>
      <c r="I6457" s="306">
        <v>0</v>
      </c>
      <c r="J6457" s="306">
        <v>0</v>
      </c>
      <c r="K6457" s="306">
        <v>0</v>
      </c>
      <c r="L6457" s="306">
        <v>0</v>
      </c>
      <c r="M6457" s="306">
        <v>0</v>
      </c>
      <c r="N6457" s="306">
        <v>0</v>
      </c>
    </row>
    <row r="6458" spans="1:14">
      <c r="A6458" s="259" t="s">
        <v>44</v>
      </c>
      <c r="B6458" s="259" t="s">
        <v>215</v>
      </c>
      <c r="C6458" s="259" t="s">
        <v>60</v>
      </c>
      <c r="D6458" s="259" t="s">
        <v>76</v>
      </c>
      <c r="E6458" s="259" t="s">
        <v>76</v>
      </c>
      <c r="F6458" s="259" t="s">
        <v>210</v>
      </c>
      <c r="G6458" s="259" t="s">
        <v>50</v>
      </c>
      <c r="H6458" s="306">
        <v>0</v>
      </c>
      <c r="I6458" s="306">
        <v>0</v>
      </c>
      <c r="J6458" s="306">
        <v>0</v>
      </c>
      <c r="K6458" s="306">
        <v>0</v>
      </c>
      <c r="L6458" s="306">
        <v>0</v>
      </c>
      <c r="M6458" s="306">
        <v>0</v>
      </c>
      <c r="N6458" s="306">
        <v>0</v>
      </c>
    </row>
    <row r="6459" spans="1:14">
      <c r="A6459" s="259" t="s">
        <v>44</v>
      </c>
      <c r="B6459" s="259" t="s">
        <v>215</v>
      </c>
      <c r="C6459" s="259" t="s">
        <v>61</v>
      </c>
      <c r="D6459" s="259" t="s">
        <v>77</v>
      </c>
      <c r="E6459" s="259" t="s">
        <v>77</v>
      </c>
      <c r="F6459" s="259" t="s">
        <v>210</v>
      </c>
      <c r="G6459" s="259" t="s">
        <v>50</v>
      </c>
      <c r="H6459" s="306">
        <v>0</v>
      </c>
      <c r="I6459" s="306">
        <v>0</v>
      </c>
      <c r="J6459" s="306">
        <v>0</v>
      </c>
      <c r="K6459" s="306">
        <v>3895.637076</v>
      </c>
      <c r="L6459" s="306">
        <v>4103.259857</v>
      </c>
      <c r="M6459" s="306">
        <v>8965.8899469999997</v>
      </c>
      <c r="N6459" s="306">
        <v>11491.901019999999</v>
      </c>
    </row>
    <row r="6460" spans="1:14">
      <c r="A6460" s="259" t="s">
        <v>44</v>
      </c>
      <c r="B6460" s="259" t="s">
        <v>215</v>
      </c>
      <c r="C6460" s="259" t="s">
        <v>62</v>
      </c>
      <c r="D6460" s="259" t="s">
        <v>78</v>
      </c>
      <c r="E6460" s="259" t="s">
        <v>78</v>
      </c>
      <c r="F6460" s="259" t="s">
        <v>210</v>
      </c>
      <c r="G6460" s="259" t="s">
        <v>50</v>
      </c>
      <c r="H6460" s="306">
        <v>0</v>
      </c>
      <c r="I6460" s="306">
        <v>0</v>
      </c>
      <c r="J6460" s="306">
        <v>0</v>
      </c>
      <c r="K6460" s="306">
        <v>0</v>
      </c>
      <c r="L6460" s="306">
        <v>0</v>
      </c>
      <c r="M6460" s="306">
        <v>0</v>
      </c>
      <c r="N6460" s="306">
        <v>0</v>
      </c>
    </row>
    <row r="6461" spans="1:14">
      <c r="A6461" s="259" t="s">
        <v>44</v>
      </c>
      <c r="B6461" s="259" t="s">
        <v>215</v>
      </c>
      <c r="C6461" s="259" t="s">
        <v>63</v>
      </c>
      <c r="D6461" s="259" t="s">
        <v>79</v>
      </c>
      <c r="E6461" s="259" t="s">
        <v>79</v>
      </c>
      <c r="F6461" s="259" t="s">
        <v>210</v>
      </c>
      <c r="G6461" s="259" t="s">
        <v>50</v>
      </c>
      <c r="H6461" s="306">
        <v>0</v>
      </c>
      <c r="I6461" s="306">
        <v>0</v>
      </c>
      <c r="J6461" s="306">
        <v>0</v>
      </c>
      <c r="K6461" s="306">
        <v>0</v>
      </c>
      <c r="L6461" s="306">
        <v>0</v>
      </c>
      <c r="M6461" s="306">
        <v>0</v>
      </c>
      <c r="N6461" s="306">
        <v>0</v>
      </c>
    </row>
    <row r="6462" spans="1:14">
      <c r="A6462" s="259" t="s">
        <v>44</v>
      </c>
      <c r="B6462" s="259" t="s">
        <v>215</v>
      </c>
      <c r="C6462" s="259" t="s">
        <v>60</v>
      </c>
      <c r="D6462" s="259" t="s">
        <v>76</v>
      </c>
      <c r="E6462" s="259" t="s">
        <v>207</v>
      </c>
      <c r="F6462" s="259" t="s">
        <v>210</v>
      </c>
      <c r="G6462" s="259" t="s">
        <v>50</v>
      </c>
      <c r="H6462" s="306">
        <v>0</v>
      </c>
      <c r="I6462" s="306">
        <v>0</v>
      </c>
      <c r="J6462" s="306">
        <v>0</v>
      </c>
      <c r="K6462" s="306">
        <v>0</v>
      </c>
      <c r="L6462" s="306">
        <v>0</v>
      </c>
      <c r="M6462" s="306">
        <v>0</v>
      </c>
      <c r="N6462" s="306">
        <v>0</v>
      </c>
    </row>
    <row r="6463" spans="1:14">
      <c r="A6463" s="259" t="s">
        <v>44</v>
      </c>
      <c r="B6463" s="259" t="s">
        <v>215</v>
      </c>
      <c r="C6463" s="259" t="s">
        <v>63</v>
      </c>
      <c r="D6463" s="259" t="s">
        <v>79</v>
      </c>
      <c r="E6463" s="259" t="s">
        <v>208</v>
      </c>
      <c r="F6463" s="259" t="s">
        <v>210</v>
      </c>
      <c r="G6463" s="259" t="s">
        <v>50</v>
      </c>
      <c r="H6463" s="306">
        <v>0</v>
      </c>
      <c r="I6463" s="306">
        <v>0</v>
      </c>
      <c r="J6463" s="306">
        <v>0</v>
      </c>
      <c r="K6463" s="306">
        <v>0</v>
      </c>
      <c r="L6463" s="306">
        <v>0</v>
      </c>
      <c r="M6463" s="306">
        <v>0</v>
      </c>
      <c r="N6463" s="306">
        <v>0</v>
      </c>
    </row>
    <row r="6464" spans="1:14">
      <c r="A6464" s="259" t="s">
        <v>44</v>
      </c>
      <c r="B6464" s="259" t="s">
        <v>215</v>
      </c>
      <c r="C6464" s="259" t="s">
        <v>65</v>
      </c>
      <c r="D6464" s="259" t="s">
        <v>209</v>
      </c>
      <c r="E6464" s="259" t="s">
        <v>80</v>
      </c>
      <c r="F6464" s="259" t="s">
        <v>210</v>
      </c>
      <c r="G6464" s="259" t="s">
        <v>50</v>
      </c>
      <c r="H6464" s="306">
        <v>0</v>
      </c>
      <c r="I6464" s="306">
        <v>0</v>
      </c>
      <c r="J6464" s="306">
        <v>0</v>
      </c>
      <c r="K6464" s="306">
        <v>0</v>
      </c>
      <c r="L6464" s="306">
        <v>0</v>
      </c>
      <c r="M6464" s="306">
        <v>0</v>
      </c>
      <c r="N6464" s="306">
        <v>0</v>
      </c>
    </row>
    <row r="6465" spans="1:14">
      <c r="A6465" s="259" t="s">
        <v>44</v>
      </c>
      <c r="B6465" s="259" t="s">
        <v>215</v>
      </c>
      <c r="C6465" s="259" t="s">
        <v>65</v>
      </c>
      <c r="D6465" s="259" t="s">
        <v>209</v>
      </c>
      <c r="E6465" s="259" t="s">
        <v>81</v>
      </c>
      <c r="F6465" s="259" t="s">
        <v>210</v>
      </c>
      <c r="G6465" s="259" t="s">
        <v>50</v>
      </c>
      <c r="H6465" s="306">
        <v>0</v>
      </c>
      <c r="I6465" s="306">
        <v>0</v>
      </c>
      <c r="J6465" s="306">
        <v>0</v>
      </c>
      <c r="K6465" s="306">
        <v>0</v>
      </c>
      <c r="L6465" s="306">
        <v>0</v>
      </c>
      <c r="M6465" s="306">
        <v>0</v>
      </c>
      <c r="N6465" s="306">
        <v>0</v>
      </c>
    </row>
    <row r="6467" spans="1:14">
      <c r="A6467" s="259" t="s">
        <v>2</v>
      </c>
      <c r="B6467" s="259" t="s">
        <v>43</v>
      </c>
      <c r="C6467" s="259" t="s">
        <v>203</v>
      </c>
      <c r="D6467" s="259" t="s">
        <v>204</v>
      </c>
      <c r="E6467" s="259" t="s">
        <v>205</v>
      </c>
      <c r="F6467" s="259" t="s">
        <v>99</v>
      </c>
      <c r="G6467" s="259" t="s">
        <v>46</v>
      </c>
      <c r="H6467" s="306">
        <v>2025</v>
      </c>
      <c r="I6467" s="306">
        <v>2028</v>
      </c>
      <c r="J6467" s="306">
        <v>2030</v>
      </c>
      <c r="K6467" s="306">
        <v>2032</v>
      </c>
      <c r="L6467" s="306">
        <v>2035</v>
      </c>
      <c r="M6467" s="306">
        <v>2037</v>
      </c>
      <c r="N6467" s="306">
        <v>2040</v>
      </c>
    </row>
    <row r="6468" spans="1:14">
      <c r="A6468" s="259" t="s">
        <v>44</v>
      </c>
      <c r="B6468" s="259" t="s">
        <v>18</v>
      </c>
      <c r="C6468" s="259" t="s">
        <v>213</v>
      </c>
      <c r="D6468" s="259" t="s">
        <v>213</v>
      </c>
      <c r="E6468" s="259" t="s">
        <v>213</v>
      </c>
      <c r="F6468" s="259" t="s">
        <v>193</v>
      </c>
      <c r="G6468" s="259" t="s">
        <v>214</v>
      </c>
      <c r="H6468" s="306">
        <v>7.5</v>
      </c>
      <c r="I6468" s="306">
        <v>7.8</v>
      </c>
      <c r="J6468" s="306">
        <v>6.9</v>
      </c>
      <c r="K6468" s="306">
        <v>5.8</v>
      </c>
      <c r="L6468" s="306">
        <v>4.4000000000000004</v>
      </c>
      <c r="M6468" s="306">
        <v>4.5</v>
      </c>
      <c r="N6468" s="306">
        <v>2.7</v>
      </c>
    </row>
    <row r="6469" spans="1:14">
      <c r="A6469" s="259" t="s">
        <v>44</v>
      </c>
      <c r="B6469" s="259" t="s">
        <v>19</v>
      </c>
      <c r="C6469" s="259" t="s">
        <v>213</v>
      </c>
      <c r="D6469" s="259" t="s">
        <v>213</v>
      </c>
      <c r="E6469" s="259" t="s">
        <v>213</v>
      </c>
      <c r="F6469" s="259" t="s">
        <v>193</v>
      </c>
      <c r="G6469" s="259" t="s">
        <v>214</v>
      </c>
      <c r="H6469" s="306">
        <v>2.6</v>
      </c>
      <c r="I6469" s="306">
        <v>1.5</v>
      </c>
      <c r="J6469" s="306">
        <v>2.9</v>
      </c>
      <c r="K6469" s="306">
        <v>2</v>
      </c>
      <c r="L6469" s="306">
        <v>3.1</v>
      </c>
      <c r="M6469" s="306">
        <v>3.1</v>
      </c>
      <c r="N6469" s="306">
        <v>2.6</v>
      </c>
    </row>
    <row r="6470" spans="1:14">
      <c r="A6470" s="259" t="s">
        <v>44</v>
      </c>
      <c r="B6470" s="259" t="s">
        <v>20</v>
      </c>
      <c r="C6470" s="259" t="s">
        <v>213</v>
      </c>
      <c r="D6470" s="259" t="s">
        <v>213</v>
      </c>
      <c r="E6470" s="259" t="s">
        <v>213</v>
      </c>
      <c r="F6470" s="259" t="s">
        <v>193</v>
      </c>
      <c r="G6470" s="259" t="s">
        <v>214</v>
      </c>
      <c r="H6470" s="306">
        <v>1.1000000000000001</v>
      </c>
      <c r="I6470" s="306">
        <v>0.8</v>
      </c>
      <c r="J6470" s="306">
        <v>0.1</v>
      </c>
      <c r="K6470" s="306">
        <v>0.2</v>
      </c>
      <c r="L6470" s="306">
        <v>0.5</v>
      </c>
      <c r="M6470" s="306">
        <v>0.3</v>
      </c>
      <c r="N6470" s="306">
        <v>0</v>
      </c>
    </row>
    <row r="6471" spans="1:14">
      <c r="A6471" s="259" t="s">
        <v>44</v>
      </c>
      <c r="B6471" s="259" t="s">
        <v>21</v>
      </c>
      <c r="C6471" s="259" t="s">
        <v>213</v>
      </c>
      <c r="D6471" s="259" t="s">
        <v>213</v>
      </c>
      <c r="E6471" s="259" t="s">
        <v>213</v>
      </c>
      <c r="F6471" s="259" t="s">
        <v>193</v>
      </c>
      <c r="G6471" s="259" t="s">
        <v>214</v>
      </c>
      <c r="H6471" s="306">
        <v>7.1</v>
      </c>
      <c r="I6471" s="306">
        <v>4</v>
      </c>
      <c r="J6471" s="306">
        <v>4</v>
      </c>
      <c r="K6471" s="306">
        <v>4.3</v>
      </c>
      <c r="L6471" s="306">
        <v>4.8</v>
      </c>
      <c r="M6471" s="306">
        <v>4.3</v>
      </c>
      <c r="N6471" s="306">
        <v>2.4</v>
      </c>
    </row>
    <row r="6472" spans="1:14">
      <c r="A6472" s="259" t="s">
        <v>44</v>
      </c>
      <c r="B6472" s="259" t="s">
        <v>22</v>
      </c>
      <c r="C6472" s="259" t="s">
        <v>213</v>
      </c>
      <c r="D6472" s="259" t="s">
        <v>213</v>
      </c>
      <c r="E6472" s="259" t="s">
        <v>213</v>
      </c>
      <c r="F6472" s="259" t="s">
        <v>193</v>
      </c>
      <c r="G6472" s="259" t="s">
        <v>214</v>
      </c>
      <c r="H6472" s="306">
        <v>5.3</v>
      </c>
      <c r="I6472" s="306">
        <v>5.7</v>
      </c>
      <c r="J6472" s="306">
        <v>5.5</v>
      </c>
      <c r="K6472" s="306">
        <v>5.2</v>
      </c>
      <c r="L6472" s="306">
        <v>5.6</v>
      </c>
      <c r="M6472" s="306">
        <v>5.2</v>
      </c>
      <c r="N6472" s="306">
        <v>4</v>
      </c>
    </row>
    <row r="6473" spans="1:14">
      <c r="A6473" s="259" t="s">
        <v>44</v>
      </c>
      <c r="B6473" s="259" t="s">
        <v>23</v>
      </c>
      <c r="C6473" s="259" t="s">
        <v>213</v>
      </c>
      <c r="D6473" s="259" t="s">
        <v>213</v>
      </c>
      <c r="E6473" s="259" t="s">
        <v>213</v>
      </c>
      <c r="F6473" s="259" t="s">
        <v>193</v>
      </c>
      <c r="G6473" s="259" t="s">
        <v>214</v>
      </c>
      <c r="H6473" s="306">
        <v>1.6</v>
      </c>
      <c r="I6473" s="306">
        <v>1.2</v>
      </c>
      <c r="J6473" s="306">
        <v>1</v>
      </c>
      <c r="K6473" s="306">
        <v>1.3</v>
      </c>
      <c r="L6473" s="306">
        <v>1.6</v>
      </c>
      <c r="M6473" s="306">
        <v>1.3</v>
      </c>
      <c r="N6473" s="306">
        <v>0.3</v>
      </c>
    </row>
    <row r="6474" spans="1:14">
      <c r="A6474" s="259" t="s">
        <v>44</v>
      </c>
      <c r="B6474" s="259" t="s">
        <v>24</v>
      </c>
      <c r="C6474" s="259" t="s">
        <v>213</v>
      </c>
      <c r="D6474" s="259" t="s">
        <v>213</v>
      </c>
      <c r="E6474" s="259" t="s">
        <v>213</v>
      </c>
      <c r="F6474" s="259" t="s">
        <v>193</v>
      </c>
      <c r="G6474" s="259" t="s">
        <v>214</v>
      </c>
      <c r="H6474" s="306">
        <v>18.3</v>
      </c>
      <c r="I6474" s="306">
        <v>16.5</v>
      </c>
      <c r="J6474" s="306">
        <v>15.4</v>
      </c>
      <c r="K6474" s="306">
        <v>14.3</v>
      </c>
      <c r="L6474" s="306">
        <v>17.399999999999999</v>
      </c>
      <c r="M6474" s="306">
        <v>17.100000000000001</v>
      </c>
      <c r="N6474" s="306">
        <v>13.1</v>
      </c>
    </row>
    <row r="6475" spans="1:14">
      <c r="A6475" s="259" t="s">
        <v>44</v>
      </c>
      <c r="B6475" s="259" t="s">
        <v>25</v>
      </c>
      <c r="C6475" s="259" t="s">
        <v>213</v>
      </c>
      <c r="D6475" s="259" t="s">
        <v>213</v>
      </c>
      <c r="E6475" s="259" t="s">
        <v>213</v>
      </c>
      <c r="F6475" s="259" t="s">
        <v>193</v>
      </c>
      <c r="G6475" s="259" t="s">
        <v>214</v>
      </c>
      <c r="H6475" s="306">
        <v>21.7</v>
      </c>
      <c r="I6475" s="306">
        <v>15</v>
      </c>
      <c r="J6475" s="306">
        <v>16.5</v>
      </c>
      <c r="K6475" s="306">
        <v>17.7</v>
      </c>
      <c r="L6475" s="306">
        <v>21.2</v>
      </c>
      <c r="M6475" s="306">
        <v>22.7</v>
      </c>
      <c r="N6475" s="306">
        <v>20.6</v>
      </c>
    </row>
    <row r="6476" spans="1:14">
      <c r="A6476" s="259" t="s">
        <v>44</v>
      </c>
      <c r="B6476" s="259" t="s">
        <v>26</v>
      </c>
      <c r="C6476" s="259" t="s">
        <v>213</v>
      </c>
      <c r="D6476" s="259" t="s">
        <v>213</v>
      </c>
      <c r="E6476" s="259" t="s">
        <v>213</v>
      </c>
      <c r="F6476" s="259" t="s">
        <v>193</v>
      </c>
      <c r="G6476" s="259" t="s">
        <v>214</v>
      </c>
      <c r="H6476" s="306">
        <v>2.4</v>
      </c>
      <c r="I6476" s="306">
        <v>2.5</v>
      </c>
      <c r="J6476" s="306">
        <v>2.5</v>
      </c>
      <c r="K6476" s="306">
        <v>2.6</v>
      </c>
      <c r="L6476" s="306">
        <v>2.9</v>
      </c>
      <c r="M6476" s="306">
        <v>2.5</v>
      </c>
      <c r="N6476" s="306">
        <v>1.5</v>
      </c>
    </row>
    <row r="6477" spans="1:14">
      <c r="A6477" s="259" t="s">
        <v>44</v>
      </c>
      <c r="B6477" s="259" t="s">
        <v>27</v>
      </c>
      <c r="C6477" s="259" t="s">
        <v>213</v>
      </c>
      <c r="D6477" s="259" t="s">
        <v>213</v>
      </c>
      <c r="E6477" s="259" t="s">
        <v>213</v>
      </c>
      <c r="F6477" s="259" t="s">
        <v>193</v>
      </c>
      <c r="G6477" s="259" t="s">
        <v>214</v>
      </c>
      <c r="H6477" s="306" t="s">
        <v>248</v>
      </c>
      <c r="I6477" s="306" t="s">
        <v>246</v>
      </c>
      <c r="J6477" s="306" t="s">
        <v>248</v>
      </c>
      <c r="K6477" s="306" t="s">
        <v>248</v>
      </c>
      <c r="L6477" s="306" t="s">
        <v>246</v>
      </c>
      <c r="M6477" s="306" t="s">
        <v>246</v>
      </c>
      <c r="N6477" s="306" t="s">
        <v>246</v>
      </c>
    </row>
    <row r="6478" spans="1:14">
      <c r="A6478" s="259" t="s">
        <v>44</v>
      </c>
      <c r="B6478" s="259" t="s">
        <v>215</v>
      </c>
      <c r="C6478" s="259" t="s">
        <v>213</v>
      </c>
      <c r="D6478" s="259" t="s">
        <v>213</v>
      </c>
      <c r="E6478" s="259" t="s">
        <v>213</v>
      </c>
      <c r="F6478" s="259" t="s">
        <v>193</v>
      </c>
      <c r="G6478" s="259" t="s">
        <v>214</v>
      </c>
      <c r="H6478" s="306">
        <v>4.7</v>
      </c>
      <c r="I6478" s="306">
        <v>8.4</v>
      </c>
      <c r="J6478" s="306">
        <v>9.9</v>
      </c>
      <c r="K6478" s="306">
        <v>10.4</v>
      </c>
      <c r="L6478" s="306">
        <v>8.5</v>
      </c>
      <c r="M6478" s="306">
        <v>9</v>
      </c>
      <c r="N6478" s="306">
        <v>8.5</v>
      </c>
    </row>
    <row r="6479" spans="1:14">
      <c r="A6479" s="259" t="s">
        <v>44</v>
      </c>
      <c r="B6479" s="259" t="s">
        <v>28</v>
      </c>
      <c r="C6479" s="259" t="s">
        <v>213</v>
      </c>
      <c r="D6479" s="259" t="s">
        <v>213</v>
      </c>
      <c r="E6479" s="259" t="s">
        <v>213</v>
      </c>
      <c r="F6479" s="259" t="s">
        <v>193</v>
      </c>
      <c r="G6479" s="259" t="s">
        <v>214</v>
      </c>
      <c r="H6479" s="306">
        <v>67.599999999999994</v>
      </c>
      <c r="I6479" s="306">
        <v>54.9</v>
      </c>
      <c r="J6479" s="306">
        <v>54.8</v>
      </c>
      <c r="K6479" s="306">
        <v>53.5</v>
      </c>
      <c r="L6479" s="306">
        <v>61.4</v>
      </c>
      <c r="M6479" s="306">
        <v>61.1</v>
      </c>
      <c r="N6479" s="306">
        <v>47.3</v>
      </c>
    </row>
    <row r="6480" spans="1:14">
      <c r="A6480" s="259" t="s">
        <v>44</v>
      </c>
      <c r="B6480" s="259" t="s">
        <v>29</v>
      </c>
      <c r="C6480" s="259" t="s">
        <v>213</v>
      </c>
      <c r="D6480" s="259" t="s">
        <v>213</v>
      </c>
      <c r="E6480" s="259" t="s">
        <v>213</v>
      </c>
      <c r="F6480" s="259" t="s">
        <v>193</v>
      </c>
      <c r="G6480" s="259" t="s">
        <v>214</v>
      </c>
      <c r="H6480" s="306">
        <v>28</v>
      </c>
      <c r="I6480" s="306">
        <v>22</v>
      </c>
      <c r="J6480" s="306">
        <v>22.3</v>
      </c>
      <c r="K6480" s="306">
        <v>20.6</v>
      </c>
      <c r="L6480" s="306">
        <v>25.3</v>
      </c>
      <c r="M6480" s="306">
        <v>24.6</v>
      </c>
      <c r="N6480" s="306">
        <v>18.100000000000001</v>
      </c>
    </row>
    <row r="6481" spans="1:14">
      <c r="A6481" s="259" t="s">
        <v>44</v>
      </c>
      <c r="B6481" s="259" t="s">
        <v>129</v>
      </c>
      <c r="C6481" s="259" t="s">
        <v>213</v>
      </c>
      <c r="D6481" s="259" t="s">
        <v>213</v>
      </c>
      <c r="E6481" s="259" t="s">
        <v>213</v>
      </c>
      <c r="F6481" s="259" t="s">
        <v>193</v>
      </c>
      <c r="G6481" s="259" t="s">
        <v>214</v>
      </c>
      <c r="H6481" s="306">
        <v>536.20000000000005</v>
      </c>
      <c r="I6481" s="306">
        <v>437.3</v>
      </c>
      <c r="J6481" s="306">
        <v>356.7</v>
      </c>
      <c r="K6481" s="306">
        <v>273.7</v>
      </c>
      <c r="L6481" s="306">
        <v>256.7</v>
      </c>
      <c r="M6481" s="306">
        <v>230.3</v>
      </c>
      <c r="N6481" s="306">
        <v>132.69999999999999</v>
      </c>
    </row>
    <row r="6483" spans="1:14">
      <c r="A6483" s="259" t="s">
        <v>2</v>
      </c>
      <c r="B6483" s="259" t="s">
        <v>43</v>
      </c>
      <c r="C6483" s="259" t="s">
        <v>203</v>
      </c>
      <c r="D6483" s="259" t="s">
        <v>204</v>
      </c>
      <c r="E6483" s="259" t="s">
        <v>205</v>
      </c>
      <c r="F6483" s="259" t="s">
        <v>99</v>
      </c>
      <c r="G6483" s="259" t="s">
        <v>46</v>
      </c>
      <c r="H6483" s="306">
        <v>2025</v>
      </c>
      <c r="I6483" s="306">
        <v>2028</v>
      </c>
      <c r="J6483" s="306">
        <v>2030</v>
      </c>
      <c r="K6483" s="306">
        <v>2032</v>
      </c>
      <c r="L6483" s="306">
        <v>2035</v>
      </c>
      <c r="M6483" s="306">
        <v>2037</v>
      </c>
      <c r="N6483" s="306">
        <v>2040</v>
      </c>
    </row>
    <row r="6484" spans="1:14">
      <c r="A6484" s="259" t="s">
        <v>44</v>
      </c>
      <c r="B6484" s="259" t="s">
        <v>30</v>
      </c>
      <c r="C6484" s="259" t="s">
        <v>48</v>
      </c>
      <c r="D6484" s="259" t="s">
        <v>48</v>
      </c>
      <c r="E6484" s="259" t="s">
        <v>48</v>
      </c>
      <c r="F6484" s="259" t="s">
        <v>193</v>
      </c>
      <c r="G6484" s="259" t="s">
        <v>214</v>
      </c>
      <c r="H6484" s="306">
        <v>0.67411229500000003</v>
      </c>
      <c r="I6484" s="306">
        <v>0</v>
      </c>
      <c r="J6484" s="306">
        <v>0</v>
      </c>
      <c r="K6484" s="306">
        <v>0</v>
      </c>
      <c r="L6484" s="306">
        <v>0</v>
      </c>
      <c r="M6484" s="306">
        <v>0</v>
      </c>
      <c r="N6484" s="306">
        <v>0</v>
      </c>
    </row>
    <row r="6485" spans="1:14">
      <c r="A6485" s="259" t="s">
        <v>44</v>
      </c>
      <c r="B6485" s="259" t="s">
        <v>30</v>
      </c>
      <c r="C6485" s="259" t="s">
        <v>54</v>
      </c>
      <c r="D6485" s="259" t="s">
        <v>54</v>
      </c>
      <c r="E6485" s="259" t="s">
        <v>54</v>
      </c>
      <c r="F6485" s="259" t="s">
        <v>193</v>
      </c>
      <c r="G6485" s="259" t="s">
        <v>214</v>
      </c>
      <c r="H6485" s="306">
        <v>17.197030739999999</v>
      </c>
      <c r="I6485" s="306">
        <v>17.936182850000002</v>
      </c>
      <c r="J6485" s="306">
        <v>16.006164569999999</v>
      </c>
      <c r="K6485" s="306">
        <v>15.10205822</v>
      </c>
      <c r="L6485" s="306">
        <v>14.825751179999999</v>
      </c>
      <c r="M6485" s="306">
        <v>13.02685256</v>
      </c>
      <c r="N6485" s="306">
        <v>6.3829043219999999</v>
      </c>
    </row>
    <row r="6486" spans="1:14">
      <c r="A6486" s="259" t="s">
        <v>44</v>
      </c>
      <c r="B6486" s="259" t="s">
        <v>30</v>
      </c>
      <c r="C6486" s="259" t="s">
        <v>55</v>
      </c>
      <c r="D6486" s="259" t="s">
        <v>55</v>
      </c>
      <c r="E6486" s="259" t="s">
        <v>55</v>
      </c>
      <c r="F6486" s="259" t="s">
        <v>193</v>
      </c>
      <c r="G6486" s="259" t="s">
        <v>214</v>
      </c>
      <c r="H6486" s="306">
        <v>0</v>
      </c>
      <c r="I6486" s="306">
        <v>0</v>
      </c>
      <c r="J6486" s="306">
        <v>0</v>
      </c>
      <c r="K6486" s="306">
        <v>0</v>
      </c>
      <c r="L6486" s="306">
        <v>1.4014634999999999E-2</v>
      </c>
      <c r="M6486" s="306">
        <v>0</v>
      </c>
      <c r="N6486" s="306">
        <v>0</v>
      </c>
    </row>
    <row r="6487" spans="1:14">
      <c r="A6487" s="259" t="s">
        <v>44</v>
      </c>
      <c r="B6487" s="259" t="s">
        <v>30</v>
      </c>
      <c r="C6487" s="259" t="s">
        <v>56</v>
      </c>
      <c r="D6487" s="259" t="s">
        <v>56</v>
      </c>
      <c r="E6487" s="259" t="s">
        <v>56</v>
      </c>
      <c r="F6487" s="259" t="s">
        <v>193</v>
      </c>
      <c r="G6487" s="259" t="s">
        <v>214</v>
      </c>
      <c r="H6487" s="306">
        <v>0</v>
      </c>
      <c r="I6487" s="306">
        <v>0</v>
      </c>
      <c r="J6487" s="306">
        <v>0</v>
      </c>
      <c r="K6487" s="306">
        <v>0</v>
      </c>
      <c r="L6487" s="306">
        <v>0</v>
      </c>
      <c r="M6487" s="306">
        <v>0</v>
      </c>
      <c r="N6487" s="306">
        <v>0</v>
      </c>
    </row>
    <row r="6488" spans="1:14">
      <c r="A6488" s="259" t="s">
        <v>44</v>
      </c>
      <c r="B6488" s="259" t="s">
        <v>30</v>
      </c>
      <c r="C6488" s="259" t="s">
        <v>54</v>
      </c>
      <c r="D6488" s="259" t="s">
        <v>72</v>
      </c>
      <c r="E6488" s="259" t="s">
        <v>72</v>
      </c>
      <c r="F6488" s="259" t="s">
        <v>193</v>
      </c>
      <c r="G6488" s="259" t="s">
        <v>214</v>
      </c>
      <c r="H6488" s="306">
        <v>0</v>
      </c>
      <c r="I6488" s="306">
        <v>0</v>
      </c>
      <c r="J6488" s="306">
        <v>0</v>
      </c>
      <c r="K6488" s="306">
        <v>0</v>
      </c>
      <c r="L6488" s="306">
        <v>0.124331649</v>
      </c>
      <c r="M6488" s="306">
        <v>0.75874614799999995</v>
      </c>
      <c r="N6488" s="306">
        <v>2.1658276509999999</v>
      </c>
    </row>
    <row r="6489" spans="1:14">
      <c r="A6489" s="259" t="s">
        <v>44</v>
      </c>
      <c r="B6489" s="259" t="s">
        <v>30</v>
      </c>
      <c r="C6489" s="259" t="s">
        <v>55</v>
      </c>
      <c r="D6489" s="259" t="s">
        <v>73</v>
      </c>
      <c r="E6489" s="259" t="s">
        <v>73</v>
      </c>
      <c r="F6489" s="259" t="s">
        <v>193</v>
      </c>
      <c r="G6489" s="259" t="s">
        <v>214</v>
      </c>
      <c r="H6489" s="306">
        <v>0</v>
      </c>
      <c r="I6489" s="306">
        <v>0</v>
      </c>
      <c r="J6489" s="306">
        <v>0</v>
      </c>
      <c r="K6489" s="306">
        <v>0</v>
      </c>
      <c r="L6489" s="306">
        <v>0</v>
      </c>
      <c r="M6489" s="306">
        <v>0</v>
      </c>
      <c r="N6489" s="306">
        <v>3.2733077999999999E-2</v>
      </c>
    </row>
    <row r="6490" spans="1:14">
      <c r="A6490" s="259" t="s">
        <v>44</v>
      </c>
      <c r="B6490" s="259" t="s">
        <v>150</v>
      </c>
      <c r="C6490" s="259" t="s">
        <v>48</v>
      </c>
      <c r="D6490" s="259" t="s">
        <v>48</v>
      </c>
      <c r="E6490" s="259" t="s">
        <v>48</v>
      </c>
      <c r="F6490" s="259" t="s">
        <v>193</v>
      </c>
      <c r="G6490" s="259" t="s">
        <v>214</v>
      </c>
      <c r="H6490" s="306">
        <v>0</v>
      </c>
      <c r="I6490" s="306">
        <v>0</v>
      </c>
      <c r="J6490" s="306">
        <v>0</v>
      </c>
      <c r="K6490" s="306">
        <v>0</v>
      </c>
      <c r="L6490" s="306">
        <v>0</v>
      </c>
      <c r="M6490" s="306">
        <v>0</v>
      </c>
      <c r="N6490" s="306">
        <v>0</v>
      </c>
    </row>
    <row r="6491" spans="1:14">
      <c r="A6491" s="259" t="s">
        <v>44</v>
      </c>
      <c r="B6491" s="259" t="s">
        <v>150</v>
      </c>
      <c r="C6491" s="259" t="s">
        <v>54</v>
      </c>
      <c r="D6491" s="259" t="s">
        <v>54</v>
      </c>
      <c r="E6491" s="259" t="s">
        <v>54</v>
      </c>
      <c r="F6491" s="259" t="s">
        <v>193</v>
      </c>
      <c r="G6491" s="259" t="s">
        <v>214</v>
      </c>
      <c r="H6491" s="306">
        <v>18.46129586</v>
      </c>
      <c r="I6491" s="306">
        <v>15.960502290000001</v>
      </c>
      <c r="J6491" s="306">
        <v>16.67266626</v>
      </c>
      <c r="K6491" s="306">
        <v>16.902460139999999</v>
      </c>
      <c r="L6491" s="306">
        <v>20.4997519</v>
      </c>
      <c r="M6491" s="306">
        <v>21.19323563</v>
      </c>
      <c r="N6491" s="306">
        <v>16.228619049999999</v>
      </c>
    </row>
    <row r="6492" spans="1:14">
      <c r="A6492" s="259" t="s">
        <v>44</v>
      </c>
      <c r="B6492" s="259" t="s">
        <v>150</v>
      </c>
      <c r="C6492" s="259" t="s">
        <v>55</v>
      </c>
      <c r="D6492" s="259" t="s">
        <v>55</v>
      </c>
      <c r="E6492" s="259" t="s">
        <v>55</v>
      </c>
      <c r="F6492" s="259" t="s">
        <v>193</v>
      </c>
      <c r="G6492" s="259" t="s">
        <v>214</v>
      </c>
      <c r="H6492" s="306">
        <v>1.3387045479999999</v>
      </c>
      <c r="I6492" s="306">
        <v>0.22793090499999999</v>
      </c>
      <c r="J6492" s="306">
        <v>0.24523773800000001</v>
      </c>
      <c r="K6492" s="306">
        <v>0.23088500100000001</v>
      </c>
      <c r="L6492" s="306">
        <v>0.38696745100000002</v>
      </c>
      <c r="M6492" s="306">
        <v>0.39523237900000002</v>
      </c>
      <c r="N6492" s="306">
        <v>0.52827578900000005</v>
      </c>
    </row>
    <row r="6493" spans="1:14">
      <c r="A6493" s="259" t="s">
        <v>44</v>
      </c>
      <c r="B6493" s="259" t="s">
        <v>150</v>
      </c>
      <c r="C6493" s="259" t="s">
        <v>56</v>
      </c>
      <c r="D6493" s="259" t="s">
        <v>56</v>
      </c>
      <c r="E6493" s="259" t="s">
        <v>56</v>
      </c>
      <c r="F6493" s="259" t="s">
        <v>193</v>
      </c>
      <c r="G6493" s="259" t="s">
        <v>214</v>
      </c>
      <c r="H6493" s="306">
        <v>5.2416594700000001</v>
      </c>
      <c r="I6493" s="306">
        <v>1.5520795489999999</v>
      </c>
      <c r="J6493" s="306">
        <v>2.2586916860000001</v>
      </c>
      <c r="K6493" s="306">
        <v>3.2780003039999999</v>
      </c>
      <c r="L6493" s="306">
        <v>3.0706855389999999</v>
      </c>
      <c r="M6493" s="306">
        <v>3.976597903</v>
      </c>
      <c r="N6493" s="306">
        <v>5.5184832769999996</v>
      </c>
    </row>
    <row r="6494" spans="1:14">
      <c r="A6494" s="259" t="s">
        <v>44</v>
      </c>
      <c r="B6494" s="259" t="s">
        <v>150</v>
      </c>
      <c r="C6494" s="259" t="s">
        <v>54</v>
      </c>
      <c r="D6494" s="259" t="s">
        <v>72</v>
      </c>
      <c r="E6494" s="259" t="s">
        <v>72</v>
      </c>
      <c r="F6494" s="259" t="s">
        <v>193</v>
      </c>
      <c r="G6494" s="259" t="s">
        <v>214</v>
      </c>
      <c r="H6494" s="306">
        <v>0</v>
      </c>
      <c r="I6494" s="306">
        <v>0</v>
      </c>
      <c r="J6494" s="306">
        <v>0</v>
      </c>
      <c r="K6494" s="306">
        <v>0</v>
      </c>
      <c r="L6494" s="306">
        <v>0</v>
      </c>
      <c r="M6494" s="306">
        <v>0</v>
      </c>
      <c r="N6494" s="306">
        <v>1.1143625260000001</v>
      </c>
    </row>
    <row r="6495" spans="1:14">
      <c r="A6495" s="259" t="s">
        <v>44</v>
      </c>
      <c r="B6495" s="259" t="s">
        <v>150</v>
      </c>
      <c r="C6495" s="259" t="s">
        <v>55</v>
      </c>
      <c r="D6495" s="259" t="s">
        <v>73</v>
      </c>
      <c r="E6495" s="259" t="s">
        <v>73</v>
      </c>
      <c r="F6495" s="259" t="s">
        <v>193</v>
      </c>
      <c r="G6495" s="259" t="s">
        <v>214</v>
      </c>
      <c r="H6495" s="306">
        <v>0</v>
      </c>
      <c r="I6495" s="306">
        <v>0</v>
      </c>
      <c r="J6495" s="306">
        <v>0</v>
      </c>
      <c r="K6495" s="306">
        <v>0</v>
      </c>
      <c r="L6495" s="306">
        <v>0</v>
      </c>
      <c r="M6495" s="306">
        <v>0</v>
      </c>
      <c r="N6495" s="306">
        <v>0</v>
      </c>
    </row>
    <row r="6496" spans="1:14">
      <c r="A6496" s="259" t="s">
        <v>44</v>
      </c>
      <c r="B6496" s="259" t="s">
        <v>216</v>
      </c>
      <c r="C6496" s="259" t="s">
        <v>48</v>
      </c>
      <c r="D6496" s="259" t="s">
        <v>48</v>
      </c>
      <c r="E6496" s="259" t="s">
        <v>48</v>
      </c>
      <c r="F6496" s="259" t="s">
        <v>193</v>
      </c>
      <c r="G6496" s="259" t="s">
        <v>214</v>
      </c>
      <c r="H6496" s="306">
        <v>2.5523825549999999</v>
      </c>
      <c r="I6496" s="306">
        <v>0</v>
      </c>
      <c r="J6496" s="306">
        <v>0</v>
      </c>
      <c r="K6496" s="306">
        <v>0</v>
      </c>
      <c r="L6496" s="306">
        <v>0</v>
      </c>
      <c r="M6496" s="306">
        <v>0</v>
      </c>
      <c r="N6496" s="306">
        <v>0</v>
      </c>
    </row>
    <row r="6497" spans="1:14">
      <c r="A6497" s="259" t="s">
        <v>44</v>
      </c>
      <c r="B6497" s="259" t="s">
        <v>216</v>
      </c>
      <c r="C6497" s="259" t="s">
        <v>54</v>
      </c>
      <c r="D6497" s="259" t="s">
        <v>54</v>
      </c>
      <c r="E6497" s="259" t="s">
        <v>54</v>
      </c>
      <c r="F6497" s="259" t="s">
        <v>193</v>
      </c>
      <c r="G6497" s="259" t="s">
        <v>214</v>
      </c>
      <c r="H6497" s="306">
        <v>21.592749569999999</v>
      </c>
      <c r="I6497" s="306">
        <v>18.726112969999999</v>
      </c>
      <c r="J6497" s="306">
        <v>17.73417719</v>
      </c>
      <c r="K6497" s="306">
        <v>16.84361286</v>
      </c>
      <c r="L6497" s="306">
        <v>20.3763158</v>
      </c>
      <c r="M6497" s="306">
        <v>19.666498699999998</v>
      </c>
      <c r="N6497" s="306">
        <v>13.15900959</v>
      </c>
    </row>
    <row r="6498" spans="1:14">
      <c r="A6498" s="259" t="s">
        <v>44</v>
      </c>
      <c r="B6498" s="259" t="s">
        <v>216</v>
      </c>
      <c r="C6498" s="259" t="s">
        <v>55</v>
      </c>
      <c r="D6498" s="259" t="s">
        <v>55</v>
      </c>
      <c r="E6498" s="259" t="s">
        <v>55</v>
      </c>
      <c r="F6498" s="259" t="s">
        <v>193</v>
      </c>
      <c r="G6498" s="259" t="s">
        <v>214</v>
      </c>
      <c r="H6498" s="306">
        <v>0.143069901</v>
      </c>
      <c r="I6498" s="306">
        <v>0.124954911</v>
      </c>
      <c r="J6498" s="306">
        <v>0.14784098100000001</v>
      </c>
      <c r="K6498" s="306">
        <v>0.14217054100000001</v>
      </c>
      <c r="L6498" s="306">
        <v>0.17560735099999999</v>
      </c>
      <c r="M6498" s="306">
        <v>0.102312114</v>
      </c>
      <c r="N6498" s="306">
        <v>0.187073607</v>
      </c>
    </row>
    <row r="6499" spans="1:14">
      <c r="A6499" s="259" t="s">
        <v>44</v>
      </c>
      <c r="B6499" s="259" t="s">
        <v>216</v>
      </c>
      <c r="C6499" s="259" t="s">
        <v>56</v>
      </c>
      <c r="D6499" s="259" t="s">
        <v>56</v>
      </c>
      <c r="E6499" s="259" t="s">
        <v>56</v>
      </c>
      <c r="F6499" s="259" t="s">
        <v>193</v>
      </c>
      <c r="G6499" s="259" t="s">
        <v>214</v>
      </c>
      <c r="H6499" s="306">
        <v>0</v>
      </c>
      <c r="I6499" s="306">
        <v>0</v>
      </c>
      <c r="J6499" s="306">
        <v>0</v>
      </c>
      <c r="K6499" s="306">
        <v>0</v>
      </c>
      <c r="L6499" s="306">
        <v>0</v>
      </c>
      <c r="M6499" s="306">
        <v>0</v>
      </c>
      <c r="N6499" s="306">
        <v>0</v>
      </c>
    </row>
    <row r="6500" spans="1:14">
      <c r="A6500" s="259" t="s">
        <v>44</v>
      </c>
      <c r="B6500" s="259" t="s">
        <v>216</v>
      </c>
      <c r="C6500" s="259" t="s">
        <v>54</v>
      </c>
      <c r="D6500" s="259" t="s">
        <v>72</v>
      </c>
      <c r="E6500" s="259" t="s">
        <v>72</v>
      </c>
      <c r="F6500" s="259" t="s">
        <v>193</v>
      </c>
      <c r="G6500" s="259" t="s">
        <v>214</v>
      </c>
      <c r="H6500" s="306">
        <v>0</v>
      </c>
      <c r="I6500" s="306">
        <v>0</v>
      </c>
      <c r="J6500" s="306">
        <v>1.3633469380000001</v>
      </c>
      <c r="K6500" s="306">
        <v>0.58929504600000004</v>
      </c>
      <c r="L6500" s="306">
        <v>1.5938120280000001</v>
      </c>
      <c r="M6500" s="306">
        <v>1.5938120280000001</v>
      </c>
      <c r="N6500" s="306">
        <v>1.5938120280000001</v>
      </c>
    </row>
    <row r="6501" spans="1:14">
      <c r="A6501" s="259" t="s">
        <v>44</v>
      </c>
      <c r="B6501" s="259" t="s">
        <v>216</v>
      </c>
      <c r="C6501" s="259" t="s">
        <v>55</v>
      </c>
      <c r="D6501" s="259" t="s">
        <v>73</v>
      </c>
      <c r="E6501" s="259" t="s">
        <v>73</v>
      </c>
      <c r="F6501" s="259" t="s">
        <v>193</v>
      </c>
      <c r="G6501" s="259" t="s">
        <v>214</v>
      </c>
      <c r="H6501" s="306">
        <v>0</v>
      </c>
      <c r="I6501" s="306">
        <v>0</v>
      </c>
      <c r="J6501" s="306">
        <v>0</v>
      </c>
      <c r="K6501" s="306">
        <v>0</v>
      </c>
      <c r="L6501" s="306">
        <v>0</v>
      </c>
      <c r="M6501" s="306">
        <v>0</v>
      </c>
      <c r="N6501" s="306">
        <v>0</v>
      </c>
    </row>
    <row r="6502" spans="1:14">
      <c r="A6502" s="259" t="s">
        <v>44</v>
      </c>
      <c r="B6502" s="259" t="s">
        <v>217</v>
      </c>
      <c r="C6502" s="259" t="s">
        <v>48</v>
      </c>
      <c r="D6502" s="259" t="s">
        <v>48</v>
      </c>
      <c r="E6502" s="259" t="s">
        <v>48</v>
      </c>
      <c r="F6502" s="259" t="s">
        <v>193</v>
      </c>
      <c r="G6502" s="259" t="s">
        <v>214</v>
      </c>
      <c r="H6502" s="306">
        <v>134.6758097</v>
      </c>
      <c r="I6502" s="306">
        <v>59.016758379999999</v>
      </c>
      <c r="J6502" s="306">
        <v>32.425182270000001</v>
      </c>
      <c r="K6502" s="306">
        <v>0</v>
      </c>
      <c r="L6502" s="306">
        <v>0</v>
      </c>
      <c r="M6502" s="306">
        <v>0</v>
      </c>
      <c r="N6502" s="306">
        <v>0</v>
      </c>
    </row>
    <row r="6503" spans="1:14">
      <c r="A6503" s="259" t="s">
        <v>44</v>
      </c>
      <c r="B6503" s="259" t="s">
        <v>217</v>
      </c>
      <c r="C6503" s="259" t="s">
        <v>54</v>
      </c>
      <c r="D6503" s="259" t="s">
        <v>54</v>
      </c>
      <c r="E6503" s="259" t="s">
        <v>54</v>
      </c>
      <c r="F6503" s="259" t="s">
        <v>193</v>
      </c>
      <c r="G6503" s="259" t="s">
        <v>214</v>
      </c>
      <c r="H6503" s="306">
        <v>100.97179920000001</v>
      </c>
      <c r="I6503" s="306">
        <v>100.1872544</v>
      </c>
      <c r="J6503" s="306">
        <v>96.411039450000004</v>
      </c>
      <c r="K6503" s="306">
        <v>112.8375015</v>
      </c>
      <c r="L6503" s="306">
        <v>114.2973368</v>
      </c>
      <c r="M6503" s="306">
        <v>90.752721719999997</v>
      </c>
      <c r="N6503" s="306">
        <v>26.756646140000001</v>
      </c>
    </row>
    <row r="6504" spans="1:14">
      <c r="A6504" s="259" t="s">
        <v>44</v>
      </c>
      <c r="B6504" s="259" t="s">
        <v>217</v>
      </c>
      <c r="C6504" s="259" t="s">
        <v>55</v>
      </c>
      <c r="D6504" s="259" t="s">
        <v>55</v>
      </c>
      <c r="E6504" s="259" t="s">
        <v>55</v>
      </c>
      <c r="F6504" s="259" t="s">
        <v>193</v>
      </c>
      <c r="G6504" s="259" t="s">
        <v>214</v>
      </c>
      <c r="H6504" s="306">
        <v>1.144307221</v>
      </c>
      <c r="I6504" s="306">
        <v>0.85464665500000003</v>
      </c>
      <c r="J6504" s="306">
        <v>0.85269916899999998</v>
      </c>
      <c r="K6504" s="306">
        <v>1.3699029009999999</v>
      </c>
      <c r="L6504" s="306">
        <v>0.954835027</v>
      </c>
      <c r="M6504" s="306">
        <v>0.20719453500000001</v>
      </c>
      <c r="N6504" s="306">
        <v>3.7433613999999997E-2</v>
      </c>
    </row>
    <row r="6505" spans="1:14">
      <c r="A6505" s="259" t="s">
        <v>44</v>
      </c>
      <c r="B6505" s="259" t="s">
        <v>217</v>
      </c>
      <c r="C6505" s="259" t="s">
        <v>56</v>
      </c>
      <c r="D6505" s="259" t="s">
        <v>56</v>
      </c>
      <c r="E6505" s="259" t="s">
        <v>56</v>
      </c>
      <c r="F6505" s="259" t="s">
        <v>193</v>
      </c>
      <c r="G6505" s="259" t="s">
        <v>214</v>
      </c>
      <c r="H6505" s="306">
        <v>0.100428789</v>
      </c>
      <c r="I6505" s="306">
        <v>0.589827353</v>
      </c>
      <c r="J6505" s="306">
        <v>0.607695031</v>
      </c>
      <c r="K6505" s="306">
        <v>1.270589626</v>
      </c>
      <c r="L6505" s="306">
        <v>0.74210002900000005</v>
      </c>
      <c r="M6505" s="306">
        <v>0.607695031</v>
      </c>
      <c r="N6505" s="306">
        <v>5.5536776000000003E-2</v>
      </c>
    </row>
    <row r="6506" spans="1:14">
      <c r="A6506" s="259" t="s">
        <v>44</v>
      </c>
      <c r="B6506" s="259" t="s">
        <v>217</v>
      </c>
      <c r="C6506" s="259" t="s">
        <v>54</v>
      </c>
      <c r="D6506" s="259" t="s">
        <v>72</v>
      </c>
      <c r="E6506" s="259" t="s">
        <v>72</v>
      </c>
      <c r="F6506" s="259" t="s">
        <v>193</v>
      </c>
      <c r="G6506" s="259" t="s">
        <v>214</v>
      </c>
      <c r="H6506" s="306">
        <v>0</v>
      </c>
      <c r="I6506" s="306">
        <v>22.208340589999999</v>
      </c>
      <c r="J6506" s="306">
        <v>25.40028362</v>
      </c>
      <c r="K6506" s="306">
        <v>22.583210430000001</v>
      </c>
      <c r="L6506" s="306">
        <v>25.41141107</v>
      </c>
      <c r="M6506" s="306">
        <v>25.41141107</v>
      </c>
      <c r="N6506" s="306">
        <v>22.702645</v>
      </c>
    </row>
    <row r="6507" spans="1:14">
      <c r="A6507" s="259" t="s">
        <v>44</v>
      </c>
      <c r="B6507" s="259" t="s">
        <v>217</v>
      </c>
      <c r="C6507" s="259" t="s">
        <v>55</v>
      </c>
      <c r="D6507" s="259" t="s">
        <v>73</v>
      </c>
      <c r="E6507" s="259" t="s">
        <v>73</v>
      </c>
      <c r="F6507" s="259" t="s">
        <v>193</v>
      </c>
      <c r="G6507" s="259" t="s">
        <v>214</v>
      </c>
      <c r="H6507" s="306">
        <v>0</v>
      </c>
      <c r="I6507" s="306">
        <v>0</v>
      </c>
      <c r="J6507" s="306">
        <v>0</v>
      </c>
      <c r="K6507" s="306">
        <v>0</v>
      </c>
      <c r="L6507" s="306">
        <v>0</v>
      </c>
      <c r="M6507" s="306">
        <v>0</v>
      </c>
      <c r="N6507" s="306">
        <v>0</v>
      </c>
    </row>
    <row r="6509" spans="1:14">
      <c r="A6509" s="259" t="s">
        <v>2</v>
      </c>
      <c r="B6509" s="259" t="s">
        <v>43</v>
      </c>
      <c r="C6509" s="259" t="s">
        <v>203</v>
      </c>
      <c r="D6509" s="259" t="s">
        <v>204</v>
      </c>
      <c r="E6509" s="259" t="s">
        <v>205</v>
      </c>
      <c r="F6509" s="259" t="s">
        <v>99</v>
      </c>
      <c r="G6509" s="259" t="s">
        <v>46</v>
      </c>
      <c r="H6509" s="306">
        <v>2025</v>
      </c>
      <c r="I6509" s="306">
        <v>2028</v>
      </c>
      <c r="J6509" s="306">
        <v>2030</v>
      </c>
      <c r="K6509" s="306">
        <v>2032</v>
      </c>
      <c r="L6509" s="306">
        <v>2035</v>
      </c>
      <c r="M6509" s="306">
        <v>2037</v>
      </c>
      <c r="N6509" s="306">
        <v>2040</v>
      </c>
    </row>
    <row r="6510" spans="1:14">
      <c r="A6510" s="259" t="s">
        <v>44</v>
      </c>
      <c r="B6510" s="259" t="s">
        <v>128</v>
      </c>
      <c r="C6510" s="259" t="s">
        <v>48</v>
      </c>
      <c r="D6510" s="259" t="s">
        <v>48</v>
      </c>
      <c r="E6510" s="259" t="s">
        <v>48</v>
      </c>
      <c r="F6510" s="259" t="s">
        <v>193</v>
      </c>
      <c r="G6510" s="259" t="s">
        <v>214</v>
      </c>
      <c r="H6510" s="306">
        <v>619.01117099999999</v>
      </c>
      <c r="I6510" s="306">
        <v>402.60597769999998</v>
      </c>
      <c r="J6510" s="306">
        <v>168.21654770000001</v>
      </c>
      <c r="K6510" s="306">
        <v>8.1935746120000008</v>
      </c>
      <c r="L6510" s="306">
        <v>8.2845073730000003</v>
      </c>
      <c r="M6510" s="306">
        <v>7.5985880679999998</v>
      </c>
      <c r="N6510" s="306">
        <v>6.5509776290000001</v>
      </c>
    </row>
    <row r="6511" spans="1:14">
      <c r="A6511" s="259" t="s">
        <v>44</v>
      </c>
      <c r="B6511" s="259" t="s">
        <v>128</v>
      </c>
      <c r="C6511" s="259" t="s">
        <v>54</v>
      </c>
      <c r="D6511" s="259" t="s">
        <v>54</v>
      </c>
      <c r="E6511" s="259" t="s">
        <v>54</v>
      </c>
      <c r="F6511" s="259" t="s">
        <v>193</v>
      </c>
      <c r="G6511" s="259" t="s">
        <v>214</v>
      </c>
      <c r="H6511" s="306">
        <v>481.16994940000001</v>
      </c>
      <c r="I6511" s="306">
        <v>503.4086312</v>
      </c>
      <c r="J6511" s="306">
        <v>459.98846120000002</v>
      </c>
      <c r="K6511" s="306">
        <v>483.55381460000001</v>
      </c>
      <c r="L6511" s="306">
        <v>480.39656860000002</v>
      </c>
      <c r="M6511" s="306">
        <v>424.61018130000002</v>
      </c>
      <c r="N6511" s="306">
        <v>190.67023420000001</v>
      </c>
    </row>
    <row r="6512" spans="1:14">
      <c r="A6512" s="259" t="s">
        <v>44</v>
      </c>
      <c r="B6512" s="259" t="s">
        <v>128</v>
      </c>
      <c r="C6512" s="259" t="s">
        <v>55</v>
      </c>
      <c r="D6512" s="259" t="s">
        <v>55</v>
      </c>
      <c r="E6512" s="259" t="s">
        <v>55</v>
      </c>
      <c r="F6512" s="259" t="s">
        <v>193</v>
      </c>
      <c r="G6512" s="259" t="s">
        <v>214</v>
      </c>
      <c r="H6512" s="306">
        <v>7.6670301959999998</v>
      </c>
      <c r="I6512" s="306">
        <v>6.8728267780000003</v>
      </c>
      <c r="J6512" s="306">
        <v>6.9424747089999999</v>
      </c>
      <c r="K6512" s="306">
        <v>6.4204980840000001</v>
      </c>
      <c r="L6512" s="306">
        <v>3.6853143749999999</v>
      </c>
      <c r="M6512" s="306">
        <v>1.4146693079999999</v>
      </c>
      <c r="N6512" s="306">
        <v>1.5133198299999999</v>
      </c>
    </row>
    <row r="6513" spans="1:14">
      <c r="A6513" s="259" t="s">
        <v>44</v>
      </c>
      <c r="B6513" s="259" t="s">
        <v>128</v>
      </c>
      <c r="C6513" s="259" t="s">
        <v>56</v>
      </c>
      <c r="D6513" s="259" t="s">
        <v>56</v>
      </c>
      <c r="E6513" s="259" t="s">
        <v>56</v>
      </c>
      <c r="F6513" s="259" t="s">
        <v>193</v>
      </c>
      <c r="G6513" s="259" t="s">
        <v>214</v>
      </c>
      <c r="H6513" s="306">
        <v>10.5563979</v>
      </c>
      <c r="I6513" s="306">
        <v>9.6255054770000008</v>
      </c>
      <c r="J6513" s="306">
        <v>14.841489109999999</v>
      </c>
      <c r="K6513" s="306">
        <v>22.82428307</v>
      </c>
      <c r="L6513" s="306">
        <v>9.0883821030000007</v>
      </c>
      <c r="M6513" s="306">
        <v>7.7215751419999998</v>
      </c>
      <c r="N6513" s="306">
        <v>5.6248137509999996</v>
      </c>
    </row>
    <row r="6514" spans="1:14">
      <c r="A6514" s="259" t="s">
        <v>44</v>
      </c>
      <c r="B6514" s="259" t="s">
        <v>128</v>
      </c>
      <c r="C6514" s="259" t="s">
        <v>54</v>
      </c>
      <c r="D6514" s="259" t="s">
        <v>72</v>
      </c>
      <c r="E6514" s="259" t="s">
        <v>72</v>
      </c>
      <c r="F6514" s="259" t="s">
        <v>193</v>
      </c>
      <c r="G6514" s="259" t="s">
        <v>214</v>
      </c>
      <c r="H6514" s="306">
        <v>0</v>
      </c>
      <c r="I6514" s="306">
        <v>81.686010920000001</v>
      </c>
      <c r="J6514" s="306">
        <v>89.310566199999997</v>
      </c>
      <c r="K6514" s="306">
        <v>73.259841129999998</v>
      </c>
      <c r="L6514" s="306">
        <v>83.315076320000003</v>
      </c>
      <c r="M6514" s="306">
        <v>84.772835220000005</v>
      </c>
      <c r="N6514" s="306">
        <v>81.111649180000001</v>
      </c>
    </row>
    <row r="6515" spans="1:14">
      <c r="A6515" s="259" t="s">
        <v>44</v>
      </c>
      <c r="B6515" s="259" t="s">
        <v>128</v>
      </c>
      <c r="C6515" s="259" t="s">
        <v>55</v>
      </c>
      <c r="D6515" s="259" t="s">
        <v>73</v>
      </c>
      <c r="E6515" s="259" t="s">
        <v>73</v>
      </c>
      <c r="F6515" s="259" t="s">
        <v>193</v>
      </c>
      <c r="G6515" s="259" t="s">
        <v>214</v>
      </c>
      <c r="H6515" s="306">
        <v>0</v>
      </c>
      <c r="I6515" s="306">
        <v>0.13582670699999999</v>
      </c>
      <c r="J6515" s="306">
        <v>0.189849354</v>
      </c>
      <c r="K6515" s="306">
        <v>18.19578804</v>
      </c>
      <c r="L6515" s="306">
        <v>9.2947058879999993</v>
      </c>
      <c r="M6515" s="306">
        <v>3.340287918</v>
      </c>
      <c r="N6515" s="306">
        <v>2.0992756720000001</v>
      </c>
    </row>
    <row r="6517" spans="1:14">
      <c r="A6517" s="259" t="s">
        <v>2</v>
      </c>
      <c r="B6517" s="259" t="s">
        <v>43</v>
      </c>
      <c r="C6517" s="259" t="s">
        <v>132</v>
      </c>
      <c r="D6517" s="259" t="s">
        <v>218</v>
      </c>
      <c r="E6517" s="259" t="s">
        <v>219</v>
      </c>
      <c r="F6517" s="259" t="s">
        <v>99</v>
      </c>
      <c r="G6517" s="259" t="s">
        <v>46</v>
      </c>
      <c r="H6517" s="306">
        <v>2025</v>
      </c>
      <c r="I6517" s="306">
        <v>2028</v>
      </c>
      <c r="J6517" s="306">
        <v>2030</v>
      </c>
      <c r="K6517" s="306">
        <v>2032</v>
      </c>
      <c r="L6517" s="306">
        <v>2035</v>
      </c>
      <c r="M6517" s="306">
        <v>2037</v>
      </c>
      <c r="N6517" s="306">
        <v>2040</v>
      </c>
    </row>
    <row r="6518" spans="1:14">
      <c r="A6518" s="259" t="s">
        <v>44</v>
      </c>
      <c r="B6518" s="259" t="s">
        <v>18</v>
      </c>
      <c r="C6518" s="259" t="s">
        <v>133</v>
      </c>
      <c r="D6518" s="259" t="s">
        <v>220</v>
      </c>
      <c r="E6518" s="259" t="s">
        <v>48</v>
      </c>
      <c r="F6518" s="259" t="s">
        <v>131</v>
      </c>
      <c r="G6518" s="259" t="s">
        <v>221</v>
      </c>
      <c r="H6518" s="306">
        <v>0</v>
      </c>
      <c r="I6518" s="306">
        <v>0</v>
      </c>
      <c r="J6518" s="306">
        <v>0</v>
      </c>
      <c r="K6518" s="306">
        <v>0</v>
      </c>
      <c r="L6518" s="306">
        <v>0</v>
      </c>
      <c r="M6518" s="306">
        <v>0</v>
      </c>
      <c r="N6518" s="306">
        <v>0</v>
      </c>
    </row>
    <row r="6519" spans="1:14">
      <c r="A6519" s="259" t="s">
        <v>44</v>
      </c>
      <c r="B6519" s="259" t="s">
        <v>18</v>
      </c>
      <c r="C6519" s="259" t="s">
        <v>133</v>
      </c>
      <c r="D6519" s="259" t="s">
        <v>220</v>
      </c>
      <c r="E6519" s="259" t="s">
        <v>137</v>
      </c>
      <c r="F6519" s="259" t="s">
        <v>131</v>
      </c>
      <c r="G6519" s="259" t="s">
        <v>221</v>
      </c>
      <c r="H6519" s="306">
        <v>130.1780383</v>
      </c>
      <c r="I6519" s="306">
        <v>133.8376974</v>
      </c>
      <c r="J6519" s="306">
        <v>119.6224495</v>
      </c>
      <c r="K6519" s="306">
        <v>100.036435</v>
      </c>
      <c r="L6519" s="306">
        <v>76.254308390000006</v>
      </c>
      <c r="M6519" s="306">
        <v>77.299092689999995</v>
      </c>
      <c r="N6519" s="306">
        <v>47.952597769999997</v>
      </c>
    </row>
    <row r="6520" spans="1:14">
      <c r="A6520" s="259" t="s">
        <v>44</v>
      </c>
      <c r="B6520" s="259" t="s">
        <v>18</v>
      </c>
      <c r="C6520" s="259" t="s">
        <v>133</v>
      </c>
      <c r="D6520" s="259" t="s">
        <v>220</v>
      </c>
      <c r="E6520" s="259" t="s">
        <v>136</v>
      </c>
      <c r="F6520" s="259" t="s">
        <v>131</v>
      </c>
      <c r="G6520" s="259" t="s">
        <v>221</v>
      </c>
      <c r="H6520" s="306">
        <v>0</v>
      </c>
      <c r="I6520" s="306">
        <v>0</v>
      </c>
      <c r="J6520" s="306">
        <v>0</v>
      </c>
      <c r="K6520" s="306">
        <v>0</v>
      </c>
      <c r="L6520" s="306">
        <v>0</v>
      </c>
      <c r="M6520" s="306">
        <v>0</v>
      </c>
      <c r="N6520" s="306">
        <v>0</v>
      </c>
    </row>
    <row r="6521" spans="1:14">
      <c r="A6521" s="259" t="s">
        <v>44</v>
      </c>
      <c r="B6521" s="259" t="s">
        <v>18</v>
      </c>
      <c r="C6521" s="259" t="s">
        <v>141</v>
      </c>
      <c r="D6521" s="259" t="s">
        <v>220</v>
      </c>
      <c r="E6521" s="259" t="s">
        <v>48</v>
      </c>
      <c r="F6521" s="259" t="s">
        <v>131</v>
      </c>
      <c r="G6521" s="259" t="s">
        <v>221</v>
      </c>
      <c r="H6521" s="306">
        <v>0</v>
      </c>
      <c r="I6521" s="306">
        <v>0</v>
      </c>
      <c r="J6521" s="306">
        <v>0</v>
      </c>
      <c r="K6521" s="306">
        <v>0</v>
      </c>
      <c r="L6521" s="306">
        <v>0</v>
      </c>
      <c r="M6521" s="306">
        <v>0</v>
      </c>
      <c r="N6521" s="306">
        <v>0</v>
      </c>
    </row>
    <row r="6522" spans="1:14">
      <c r="A6522" s="259" t="s">
        <v>44</v>
      </c>
      <c r="B6522" s="259" t="s">
        <v>18</v>
      </c>
      <c r="C6522" s="259" t="s">
        <v>141</v>
      </c>
      <c r="D6522" s="259" t="s">
        <v>220</v>
      </c>
      <c r="E6522" s="259" t="s">
        <v>137</v>
      </c>
      <c r="F6522" s="259" t="s">
        <v>131</v>
      </c>
      <c r="G6522" s="259" t="s">
        <v>221</v>
      </c>
      <c r="H6522" s="306">
        <v>30.244736079999999</v>
      </c>
      <c r="I6522" s="306">
        <v>35.944063800000002</v>
      </c>
      <c r="J6522" s="306">
        <v>30.845260360000001</v>
      </c>
      <c r="K6522" s="306">
        <v>20.2213019</v>
      </c>
      <c r="L6522" s="306">
        <v>9.4019714519999997</v>
      </c>
      <c r="M6522" s="306">
        <v>12.282213130000001</v>
      </c>
      <c r="N6522" s="306">
        <v>12.65441399</v>
      </c>
    </row>
    <row r="6523" spans="1:14">
      <c r="A6523" s="259" t="s">
        <v>44</v>
      </c>
      <c r="B6523" s="259" t="s">
        <v>18</v>
      </c>
      <c r="C6523" s="259" t="s">
        <v>141</v>
      </c>
      <c r="D6523" s="259" t="s">
        <v>220</v>
      </c>
      <c r="E6523" s="259" t="s">
        <v>136</v>
      </c>
      <c r="F6523" s="259" t="s">
        <v>131</v>
      </c>
      <c r="G6523" s="259" t="s">
        <v>221</v>
      </c>
      <c r="H6523" s="306">
        <v>0</v>
      </c>
      <c r="I6523" s="306">
        <v>0</v>
      </c>
      <c r="J6523" s="306">
        <v>0</v>
      </c>
      <c r="K6523" s="306">
        <v>0</v>
      </c>
      <c r="L6523" s="306">
        <v>0</v>
      </c>
      <c r="M6523" s="306">
        <v>0</v>
      </c>
      <c r="N6523" s="306">
        <v>0</v>
      </c>
    </row>
    <row r="6524" spans="1:14">
      <c r="A6524" s="259" t="s">
        <v>44</v>
      </c>
      <c r="B6524" s="259" t="s">
        <v>19</v>
      </c>
      <c r="C6524" s="259" t="s">
        <v>133</v>
      </c>
      <c r="D6524" s="259" t="s">
        <v>220</v>
      </c>
      <c r="E6524" s="259" t="s">
        <v>48</v>
      </c>
      <c r="F6524" s="259" t="s">
        <v>131</v>
      </c>
      <c r="G6524" s="259" t="s">
        <v>221</v>
      </c>
      <c r="H6524" s="306">
        <v>3.4894529859999999</v>
      </c>
      <c r="I6524" s="306">
        <v>0</v>
      </c>
      <c r="J6524" s="306">
        <v>0</v>
      </c>
      <c r="K6524" s="306">
        <v>0</v>
      </c>
      <c r="L6524" s="306">
        <v>0</v>
      </c>
      <c r="M6524" s="306">
        <v>0</v>
      </c>
      <c r="N6524" s="306">
        <v>0</v>
      </c>
    </row>
    <row r="6525" spans="1:14">
      <c r="A6525" s="259" t="s">
        <v>44</v>
      </c>
      <c r="B6525" s="259" t="s">
        <v>19</v>
      </c>
      <c r="C6525" s="259" t="s">
        <v>133</v>
      </c>
      <c r="D6525" s="259" t="s">
        <v>220</v>
      </c>
      <c r="E6525" s="259" t="s">
        <v>137</v>
      </c>
      <c r="F6525" s="259" t="s">
        <v>131</v>
      </c>
      <c r="G6525" s="259" t="s">
        <v>221</v>
      </c>
      <c r="H6525" s="306">
        <v>38.527979979999998</v>
      </c>
      <c r="I6525" s="306">
        <v>25.14983775</v>
      </c>
      <c r="J6525" s="306">
        <v>49.308834930000003</v>
      </c>
      <c r="K6525" s="306">
        <v>35.274435760000003</v>
      </c>
      <c r="L6525" s="306">
        <v>52.794643430000001</v>
      </c>
      <c r="M6525" s="306">
        <v>54.007335380000001</v>
      </c>
      <c r="N6525" s="306">
        <v>43.774944349999998</v>
      </c>
    </row>
    <row r="6526" spans="1:14">
      <c r="A6526" s="259" t="s">
        <v>44</v>
      </c>
      <c r="B6526" s="259" t="s">
        <v>19</v>
      </c>
      <c r="C6526" s="259" t="s">
        <v>133</v>
      </c>
      <c r="D6526" s="259" t="s">
        <v>220</v>
      </c>
      <c r="E6526" s="259" t="s">
        <v>136</v>
      </c>
      <c r="F6526" s="259" t="s">
        <v>131</v>
      </c>
      <c r="G6526" s="259" t="s">
        <v>221</v>
      </c>
      <c r="H6526" s="306">
        <v>0</v>
      </c>
      <c r="I6526" s="306">
        <v>0</v>
      </c>
      <c r="J6526" s="306">
        <v>0</v>
      </c>
      <c r="K6526" s="306">
        <v>0</v>
      </c>
      <c r="L6526" s="306">
        <v>0</v>
      </c>
      <c r="M6526" s="306">
        <v>0</v>
      </c>
      <c r="N6526" s="306">
        <v>0</v>
      </c>
    </row>
    <row r="6527" spans="1:14">
      <c r="A6527" s="259" t="s">
        <v>44</v>
      </c>
      <c r="B6527" s="259" t="s">
        <v>19</v>
      </c>
      <c r="C6527" s="259" t="s">
        <v>141</v>
      </c>
      <c r="D6527" s="259" t="s">
        <v>220</v>
      </c>
      <c r="E6527" s="259" t="s">
        <v>48</v>
      </c>
      <c r="F6527" s="259" t="s">
        <v>131</v>
      </c>
      <c r="G6527" s="259" t="s">
        <v>221</v>
      </c>
      <c r="H6527" s="306">
        <v>2.2692700800000001</v>
      </c>
      <c r="I6527" s="306">
        <v>0</v>
      </c>
      <c r="J6527" s="306">
        <v>0</v>
      </c>
      <c r="K6527" s="306">
        <v>0</v>
      </c>
      <c r="L6527" s="306">
        <v>0</v>
      </c>
      <c r="M6527" s="306">
        <v>0</v>
      </c>
      <c r="N6527" s="306">
        <v>0</v>
      </c>
    </row>
    <row r="6528" spans="1:14">
      <c r="A6528" s="259" t="s">
        <v>44</v>
      </c>
      <c r="B6528" s="259" t="s">
        <v>19</v>
      </c>
      <c r="C6528" s="259" t="s">
        <v>141</v>
      </c>
      <c r="D6528" s="259" t="s">
        <v>220</v>
      </c>
      <c r="E6528" s="259" t="s">
        <v>137</v>
      </c>
      <c r="F6528" s="259" t="s">
        <v>131</v>
      </c>
      <c r="G6528" s="259" t="s">
        <v>221</v>
      </c>
      <c r="H6528" s="306">
        <v>5.7998999260000001</v>
      </c>
      <c r="I6528" s="306">
        <v>4.1739687329999997</v>
      </c>
      <c r="J6528" s="306">
        <v>8.4919535810000006</v>
      </c>
      <c r="K6528" s="306">
        <v>5.9224068430000001</v>
      </c>
      <c r="L6528" s="306">
        <v>11.277949720000001</v>
      </c>
      <c r="M6528" s="306">
        <v>14.313616</v>
      </c>
      <c r="N6528" s="306">
        <v>6.9550117020000002</v>
      </c>
    </row>
    <row r="6529" spans="1:14">
      <c r="A6529" s="259" t="s">
        <v>44</v>
      </c>
      <c r="B6529" s="259" t="s">
        <v>19</v>
      </c>
      <c r="C6529" s="259" t="s">
        <v>141</v>
      </c>
      <c r="D6529" s="259" t="s">
        <v>220</v>
      </c>
      <c r="E6529" s="259" t="s">
        <v>136</v>
      </c>
      <c r="F6529" s="259" t="s">
        <v>131</v>
      </c>
      <c r="G6529" s="259" t="s">
        <v>221</v>
      </c>
      <c r="H6529" s="306">
        <v>0</v>
      </c>
      <c r="I6529" s="306">
        <v>0</v>
      </c>
      <c r="J6529" s="306">
        <v>0</v>
      </c>
      <c r="K6529" s="306">
        <v>0</v>
      </c>
      <c r="L6529" s="306">
        <v>0</v>
      </c>
      <c r="M6529" s="306">
        <v>0</v>
      </c>
      <c r="N6529" s="306">
        <v>0</v>
      </c>
    </row>
    <row r="6530" spans="1:14">
      <c r="A6530" s="259" t="s">
        <v>44</v>
      </c>
      <c r="B6530" s="259" t="s">
        <v>20</v>
      </c>
      <c r="C6530" s="259" t="s">
        <v>133</v>
      </c>
      <c r="D6530" s="259" t="s">
        <v>220</v>
      </c>
      <c r="E6530" s="259" t="s">
        <v>48</v>
      </c>
      <c r="F6530" s="259" t="s">
        <v>131</v>
      </c>
      <c r="G6530" s="259" t="s">
        <v>221</v>
      </c>
      <c r="H6530" s="306">
        <v>0</v>
      </c>
      <c r="I6530" s="306">
        <v>0</v>
      </c>
      <c r="J6530" s="306">
        <v>0</v>
      </c>
      <c r="K6530" s="306">
        <v>0</v>
      </c>
      <c r="L6530" s="306">
        <v>0</v>
      </c>
      <c r="M6530" s="306">
        <v>0</v>
      </c>
      <c r="N6530" s="306">
        <v>0</v>
      </c>
    </row>
    <row r="6531" spans="1:14">
      <c r="A6531" s="259" t="s">
        <v>44</v>
      </c>
      <c r="B6531" s="259" t="s">
        <v>20</v>
      </c>
      <c r="C6531" s="259" t="s">
        <v>133</v>
      </c>
      <c r="D6531" s="259" t="s">
        <v>220</v>
      </c>
      <c r="E6531" s="259" t="s">
        <v>137</v>
      </c>
      <c r="F6531" s="259" t="s">
        <v>131</v>
      </c>
      <c r="G6531" s="259" t="s">
        <v>221</v>
      </c>
      <c r="H6531" s="306">
        <v>18.504507780000001</v>
      </c>
      <c r="I6531" s="306">
        <v>13.87312972</v>
      </c>
      <c r="J6531" s="306">
        <v>1.4209051450000001</v>
      </c>
      <c r="K6531" s="306">
        <v>4.224683948</v>
      </c>
      <c r="L6531" s="306">
        <v>8.9878194570000005</v>
      </c>
      <c r="M6531" s="306">
        <v>4.7416861580000003</v>
      </c>
      <c r="N6531" s="306">
        <v>0.55915746200000005</v>
      </c>
    </row>
    <row r="6532" spans="1:14">
      <c r="A6532" s="259" t="s">
        <v>44</v>
      </c>
      <c r="B6532" s="259" t="s">
        <v>20</v>
      </c>
      <c r="C6532" s="259" t="s">
        <v>133</v>
      </c>
      <c r="D6532" s="259" t="s">
        <v>220</v>
      </c>
      <c r="E6532" s="259" t="s">
        <v>136</v>
      </c>
      <c r="F6532" s="259" t="s">
        <v>131</v>
      </c>
      <c r="G6532" s="259" t="s">
        <v>221</v>
      </c>
      <c r="H6532" s="306">
        <v>0</v>
      </c>
      <c r="I6532" s="306">
        <v>0</v>
      </c>
      <c r="J6532" s="306">
        <v>0</v>
      </c>
      <c r="K6532" s="306">
        <v>0</v>
      </c>
      <c r="L6532" s="306">
        <v>0</v>
      </c>
      <c r="M6532" s="306">
        <v>0</v>
      </c>
      <c r="N6532" s="306">
        <v>0</v>
      </c>
    </row>
    <row r="6533" spans="1:14">
      <c r="A6533" s="259" t="s">
        <v>44</v>
      </c>
      <c r="B6533" s="259" t="s">
        <v>20</v>
      </c>
      <c r="C6533" s="259" t="s">
        <v>141</v>
      </c>
      <c r="D6533" s="259" t="s">
        <v>220</v>
      </c>
      <c r="E6533" s="259" t="s">
        <v>48</v>
      </c>
      <c r="F6533" s="259" t="s">
        <v>131</v>
      </c>
      <c r="G6533" s="259" t="s">
        <v>221</v>
      </c>
      <c r="H6533" s="306">
        <v>0</v>
      </c>
      <c r="I6533" s="306">
        <v>0</v>
      </c>
      <c r="J6533" s="306">
        <v>0</v>
      </c>
      <c r="K6533" s="306">
        <v>0</v>
      </c>
      <c r="L6533" s="306">
        <v>0</v>
      </c>
      <c r="M6533" s="306">
        <v>0</v>
      </c>
      <c r="N6533" s="306">
        <v>0</v>
      </c>
    </row>
    <row r="6534" spans="1:14">
      <c r="A6534" s="259" t="s">
        <v>44</v>
      </c>
      <c r="B6534" s="259" t="s">
        <v>20</v>
      </c>
      <c r="C6534" s="259" t="s">
        <v>141</v>
      </c>
      <c r="D6534" s="259" t="s">
        <v>220</v>
      </c>
      <c r="E6534" s="259" t="s">
        <v>137</v>
      </c>
      <c r="F6534" s="259" t="s">
        <v>131</v>
      </c>
      <c r="G6534" s="259" t="s">
        <v>221</v>
      </c>
      <c r="H6534" s="306">
        <v>1.2231820419999999</v>
      </c>
      <c r="I6534" s="306">
        <v>4.1208635969999996</v>
      </c>
      <c r="J6534" s="306">
        <v>0</v>
      </c>
      <c r="K6534" s="306">
        <v>0</v>
      </c>
      <c r="L6534" s="306">
        <v>0</v>
      </c>
      <c r="M6534" s="306">
        <v>0</v>
      </c>
      <c r="N6534" s="306">
        <v>0</v>
      </c>
    </row>
    <row r="6535" spans="1:14">
      <c r="A6535" s="259" t="s">
        <v>44</v>
      </c>
      <c r="B6535" s="259" t="s">
        <v>20</v>
      </c>
      <c r="C6535" s="259" t="s">
        <v>141</v>
      </c>
      <c r="D6535" s="259" t="s">
        <v>220</v>
      </c>
      <c r="E6535" s="259" t="s">
        <v>136</v>
      </c>
      <c r="F6535" s="259" t="s">
        <v>131</v>
      </c>
      <c r="G6535" s="259" t="s">
        <v>221</v>
      </c>
      <c r="H6535" s="306">
        <v>0</v>
      </c>
      <c r="I6535" s="306">
        <v>0</v>
      </c>
      <c r="J6535" s="306">
        <v>0</v>
      </c>
      <c r="K6535" s="306">
        <v>0</v>
      </c>
      <c r="L6535" s="306">
        <v>0</v>
      </c>
      <c r="M6535" s="306">
        <v>0</v>
      </c>
      <c r="N6535" s="306">
        <v>0</v>
      </c>
    </row>
    <row r="6536" spans="1:14">
      <c r="A6536" s="259" t="s">
        <v>44</v>
      </c>
      <c r="B6536" s="259" t="s">
        <v>21</v>
      </c>
      <c r="C6536" s="259" t="s">
        <v>133</v>
      </c>
      <c r="D6536" s="259" t="s">
        <v>220</v>
      </c>
      <c r="E6536" s="259" t="s">
        <v>48</v>
      </c>
      <c r="F6536" s="259" t="s">
        <v>131</v>
      </c>
      <c r="G6536" s="259" t="s">
        <v>221</v>
      </c>
      <c r="H6536" s="306">
        <v>21.37545257</v>
      </c>
      <c r="I6536" s="306">
        <v>0</v>
      </c>
      <c r="J6536" s="306">
        <v>0</v>
      </c>
      <c r="K6536" s="306">
        <v>0</v>
      </c>
      <c r="L6536" s="306">
        <v>0</v>
      </c>
      <c r="M6536" s="306">
        <v>0</v>
      </c>
      <c r="N6536" s="306">
        <v>0</v>
      </c>
    </row>
    <row r="6537" spans="1:14">
      <c r="A6537" s="259" t="s">
        <v>44</v>
      </c>
      <c r="B6537" s="259" t="s">
        <v>21</v>
      </c>
      <c r="C6537" s="259" t="s">
        <v>133</v>
      </c>
      <c r="D6537" s="259" t="s">
        <v>220</v>
      </c>
      <c r="E6537" s="259" t="s">
        <v>137</v>
      </c>
      <c r="F6537" s="259" t="s">
        <v>131</v>
      </c>
      <c r="G6537" s="259" t="s">
        <v>221</v>
      </c>
      <c r="H6537" s="306">
        <v>84.088724490000004</v>
      </c>
      <c r="I6537" s="306">
        <v>68.432419999999993</v>
      </c>
      <c r="J6537" s="306">
        <v>69.030087530000003</v>
      </c>
      <c r="K6537" s="306">
        <v>73.618274470000003</v>
      </c>
      <c r="L6537" s="306">
        <v>81.854103280000004</v>
      </c>
      <c r="M6537" s="306">
        <v>73.439944069999996</v>
      </c>
      <c r="N6537" s="306">
        <v>41.417030429999997</v>
      </c>
    </row>
    <row r="6538" spans="1:14">
      <c r="A6538" s="259" t="s">
        <v>44</v>
      </c>
      <c r="B6538" s="259" t="s">
        <v>21</v>
      </c>
      <c r="C6538" s="259" t="s">
        <v>133</v>
      </c>
      <c r="D6538" s="259" t="s">
        <v>220</v>
      </c>
      <c r="E6538" s="259" t="s">
        <v>136</v>
      </c>
      <c r="F6538" s="259" t="s">
        <v>131</v>
      </c>
      <c r="G6538" s="259" t="s">
        <v>221</v>
      </c>
      <c r="H6538" s="306">
        <v>0</v>
      </c>
      <c r="I6538" s="306">
        <v>0</v>
      </c>
      <c r="J6538" s="306">
        <v>0</v>
      </c>
      <c r="K6538" s="306">
        <v>0</v>
      </c>
      <c r="L6538" s="306">
        <v>0</v>
      </c>
      <c r="M6538" s="306">
        <v>0</v>
      </c>
      <c r="N6538" s="306">
        <v>0</v>
      </c>
    </row>
    <row r="6539" spans="1:14">
      <c r="A6539" s="259" t="s">
        <v>44</v>
      </c>
      <c r="B6539" s="259" t="s">
        <v>21</v>
      </c>
      <c r="C6539" s="259" t="s">
        <v>141</v>
      </c>
      <c r="D6539" s="259" t="s">
        <v>220</v>
      </c>
      <c r="E6539" s="259" t="s">
        <v>48</v>
      </c>
      <c r="F6539" s="259" t="s">
        <v>131</v>
      </c>
      <c r="G6539" s="259" t="s">
        <v>221</v>
      </c>
      <c r="H6539" s="306">
        <v>21.37545257</v>
      </c>
      <c r="I6539" s="306">
        <v>0</v>
      </c>
      <c r="J6539" s="306">
        <v>0</v>
      </c>
      <c r="K6539" s="306">
        <v>0</v>
      </c>
      <c r="L6539" s="306">
        <v>0</v>
      </c>
      <c r="M6539" s="306">
        <v>0</v>
      </c>
      <c r="N6539" s="306">
        <v>0</v>
      </c>
    </row>
    <row r="6540" spans="1:14">
      <c r="A6540" s="259" t="s">
        <v>44</v>
      </c>
      <c r="B6540" s="259" t="s">
        <v>21</v>
      </c>
      <c r="C6540" s="259" t="s">
        <v>141</v>
      </c>
      <c r="D6540" s="259" t="s">
        <v>220</v>
      </c>
      <c r="E6540" s="259" t="s">
        <v>137</v>
      </c>
      <c r="F6540" s="259" t="s">
        <v>131</v>
      </c>
      <c r="G6540" s="259" t="s">
        <v>221</v>
      </c>
      <c r="H6540" s="306">
        <v>12.9861907</v>
      </c>
      <c r="I6540" s="306">
        <v>12.9861907</v>
      </c>
      <c r="J6540" s="306">
        <v>12.9861907</v>
      </c>
      <c r="K6540" s="306">
        <v>14.239470539999999</v>
      </c>
      <c r="L6540" s="306">
        <v>15.46507297</v>
      </c>
      <c r="M6540" s="306">
        <v>13.07850019</v>
      </c>
      <c r="N6540" s="306">
        <v>12.9861907</v>
      </c>
    </row>
    <row r="6541" spans="1:14">
      <c r="A6541" s="259" t="s">
        <v>44</v>
      </c>
      <c r="B6541" s="259" t="s">
        <v>21</v>
      </c>
      <c r="C6541" s="259" t="s">
        <v>141</v>
      </c>
      <c r="D6541" s="259" t="s">
        <v>220</v>
      </c>
      <c r="E6541" s="259" t="s">
        <v>136</v>
      </c>
      <c r="F6541" s="259" t="s">
        <v>131</v>
      </c>
      <c r="G6541" s="259" t="s">
        <v>221</v>
      </c>
      <c r="H6541" s="306">
        <v>0</v>
      </c>
      <c r="I6541" s="306">
        <v>0</v>
      </c>
      <c r="J6541" s="306">
        <v>0</v>
      </c>
      <c r="K6541" s="306">
        <v>0</v>
      </c>
      <c r="L6541" s="306">
        <v>0</v>
      </c>
      <c r="M6541" s="306">
        <v>0</v>
      </c>
      <c r="N6541" s="306">
        <v>0</v>
      </c>
    </row>
    <row r="6542" spans="1:14">
      <c r="A6542" s="259" t="s">
        <v>44</v>
      </c>
      <c r="B6542" s="259" t="s">
        <v>22</v>
      </c>
      <c r="C6542" s="259" t="s">
        <v>133</v>
      </c>
      <c r="D6542" s="259" t="s">
        <v>220</v>
      </c>
      <c r="E6542" s="259" t="s">
        <v>48</v>
      </c>
      <c r="F6542" s="259" t="s">
        <v>131</v>
      </c>
      <c r="G6542" s="259" t="s">
        <v>221</v>
      </c>
      <c r="H6542" s="306">
        <v>0</v>
      </c>
      <c r="I6542" s="306">
        <v>0</v>
      </c>
      <c r="J6542" s="306">
        <v>0</v>
      </c>
      <c r="K6542" s="306">
        <v>0</v>
      </c>
      <c r="L6542" s="306">
        <v>0</v>
      </c>
      <c r="M6542" s="306">
        <v>0</v>
      </c>
      <c r="N6542" s="306">
        <v>0</v>
      </c>
    </row>
    <row r="6543" spans="1:14">
      <c r="A6543" s="259" t="s">
        <v>44</v>
      </c>
      <c r="B6543" s="259" t="s">
        <v>22</v>
      </c>
      <c r="C6543" s="259" t="s">
        <v>133</v>
      </c>
      <c r="D6543" s="259" t="s">
        <v>220</v>
      </c>
      <c r="E6543" s="259" t="s">
        <v>137</v>
      </c>
      <c r="F6543" s="259" t="s">
        <v>131</v>
      </c>
      <c r="G6543" s="259" t="s">
        <v>221</v>
      </c>
      <c r="H6543" s="306">
        <v>89.907805710000005</v>
      </c>
      <c r="I6543" s="306">
        <v>97.31507225</v>
      </c>
      <c r="J6543" s="306">
        <v>93.843108169999994</v>
      </c>
      <c r="K6543" s="306">
        <v>88.526007699999994</v>
      </c>
      <c r="L6543" s="306">
        <v>95.660037169999995</v>
      </c>
      <c r="M6543" s="306">
        <v>88.554606019999994</v>
      </c>
      <c r="N6543" s="306">
        <v>68.391860960000002</v>
      </c>
    </row>
    <row r="6544" spans="1:14">
      <c r="A6544" s="259" t="s">
        <v>44</v>
      </c>
      <c r="B6544" s="259" t="s">
        <v>22</v>
      </c>
      <c r="C6544" s="259" t="s">
        <v>133</v>
      </c>
      <c r="D6544" s="259" t="s">
        <v>220</v>
      </c>
      <c r="E6544" s="259" t="s">
        <v>136</v>
      </c>
      <c r="F6544" s="259" t="s">
        <v>131</v>
      </c>
      <c r="G6544" s="259" t="s">
        <v>221</v>
      </c>
      <c r="H6544" s="306">
        <v>0</v>
      </c>
      <c r="I6544" s="306">
        <v>0</v>
      </c>
      <c r="J6544" s="306">
        <v>0</v>
      </c>
      <c r="K6544" s="306">
        <v>0</v>
      </c>
      <c r="L6544" s="306">
        <v>0</v>
      </c>
      <c r="M6544" s="306">
        <v>0</v>
      </c>
      <c r="N6544" s="306">
        <v>0</v>
      </c>
    </row>
    <row r="6545" spans="1:14">
      <c r="A6545" s="259" t="s">
        <v>44</v>
      </c>
      <c r="B6545" s="259" t="s">
        <v>22</v>
      </c>
      <c r="C6545" s="259" t="s">
        <v>141</v>
      </c>
      <c r="D6545" s="259" t="s">
        <v>220</v>
      </c>
      <c r="E6545" s="259" t="s">
        <v>48</v>
      </c>
      <c r="F6545" s="259" t="s">
        <v>131</v>
      </c>
      <c r="G6545" s="259" t="s">
        <v>221</v>
      </c>
      <c r="H6545" s="306">
        <v>0</v>
      </c>
      <c r="I6545" s="306">
        <v>0</v>
      </c>
      <c r="J6545" s="306">
        <v>0</v>
      </c>
      <c r="K6545" s="306">
        <v>0</v>
      </c>
      <c r="L6545" s="306">
        <v>0</v>
      </c>
      <c r="M6545" s="306">
        <v>0</v>
      </c>
      <c r="N6545" s="306">
        <v>0</v>
      </c>
    </row>
    <row r="6546" spans="1:14">
      <c r="A6546" s="259" t="s">
        <v>44</v>
      </c>
      <c r="B6546" s="259" t="s">
        <v>22</v>
      </c>
      <c r="C6546" s="259" t="s">
        <v>141</v>
      </c>
      <c r="D6546" s="259" t="s">
        <v>220</v>
      </c>
      <c r="E6546" s="259" t="s">
        <v>137</v>
      </c>
      <c r="F6546" s="259" t="s">
        <v>131</v>
      </c>
      <c r="G6546" s="259" t="s">
        <v>221</v>
      </c>
      <c r="H6546" s="306">
        <v>20.632367120000001</v>
      </c>
      <c r="I6546" s="306">
        <v>24.949369990000001</v>
      </c>
      <c r="J6546" s="306">
        <v>23.289898449999999</v>
      </c>
      <c r="K6546" s="306">
        <v>18.47651565</v>
      </c>
      <c r="L6546" s="306">
        <v>17.523995800000002</v>
      </c>
      <c r="M6546" s="306">
        <v>21.808283200000002</v>
      </c>
      <c r="N6546" s="306">
        <v>16.591352489999998</v>
      </c>
    </row>
    <row r="6547" spans="1:14">
      <c r="A6547" s="259" t="s">
        <v>44</v>
      </c>
      <c r="B6547" s="259" t="s">
        <v>22</v>
      </c>
      <c r="C6547" s="259" t="s">
        <v>141</v>
      </c>
      <c r="D6547" s="259" t="s">
        <v>220</v>
      </c>
      <c r="E6547" s="259" t="s">
        <v>136</v>
      </c>
      <c r="F6547" s="259" t="s">
        <v>131</v>
      </c>
      <c r="G6547" s="259" t="s">
        <v>221</v>
      </c>
      <c r="H6547" s="306">
        <v>0</v>
      </c>
      <c r="I6547" s="306">
        <v>0</v>
      </c>
      <c r="J6547" s="306">
        <v>0</v>
      </c>
      <c r="K6547" s="306">
        <v>0</v>
      </c>
      <c r="L6547" s="306">
        <v>0</v>
      </c>
      <c r="M6547" s="306">
        <v>0</v>
      </c>
      <c r="N6547" s="306">
        <v>0</v>
      </c>
    </row>
    <row r="6548" spans="1:14">
      <c r="A6548" s="259" t="s">
        <v>44</v>
      </c>
      <c r="B6548" s="259" t="s">
        <v>23</v>
      </c>
      <c r="C6548" s="259" t="s">
        <v>133</v>
      </c>
      <c r="D6548" s="259" t="s">
        <v>220</v>
      </c>
      <c r="E6548" s="259" t="s">
        <v>48</v>
      </c>
      <c r="F6548" s="259" t="s">
        <v>131</v>
      </c>
      <c r="G6548" s="259" t="s">
        <v>221</v>
      </c>
      <c r="H6548" s="306">
        <v>6.5670949370000002</v>
      </c>
      <c r="I6548" s="306">
        <v>0</v>
      </c>
      <c r="J6548" s="306">
        <v>0</v>
      </c>
      <c r="K6548" s="306">
        <v>0</v>
      </c>
      <c r="L6548" s="306">
        <v>0</v>
      </c>
      <c r="M6548" s="306">
        <v>0</v>
      </c>
      <c r="N6548" s="306">
        <v>0</v>
      </c>
    </row>
    <row r="6549" spans="1:14">
      <c r="A6549" s="259" t="s">
        <v>44</v>
      </c>
      <c r="B6549" s="259" t="s">
        <v>23</v>
      </c>
      <c r="C6549" s="259" t="s">
        <v>133</v>
      </c>
      <c r="D6549" s="259" t="s">
        <v>220</v>
      </c>
      <c r="E6549" s="259" t="s">
        <v>137</v>
      </c>
      <c r="F6549" s="259" t="s">
        <v>131</v>
      </c>
      <c r="G6549" s="259" t="s">
        <v>221</v>
      </c>
      <c r="H6549" s="306">
        <v>15.390649740000001</v>
      </c>
      <c r="I6549" s="306">
        <v>20.031027829999999</v>
      </c>
      <c r="J6549" s="306">
        <v>16.5583034</v>
      </c>
      <c r="K6549" s="306">
        <v>21.618713199999998</v>
      </c>
      <c r="L6549" s="306">
        <v>27.468604129999999</v>
      </c>
      <c r="M6549" s="306">
        <v>22.770220770000002</v>
      </c>
      <c r="N6549" s="306">
        <v>5.7201397370000002</v>
      </c>
    </row>
    <row r="6550" spans="1:14">
      <c r="A6550" s="259" t="s">
        <v>44</v>
      </c>
      <c r="B6550" s="259" t="s">
        <v>23</v>
      </c>
      <c r="C6550" s="259" t="s">
        <v>133</v>
      </c>
      <c r="D6550" s="259" t="s">
        <v>220</v>
      </c>
      <c r="E6550" s="259" t="s">
        <v>136</v>
      </c>
      <c r="F6550" s="259" t="s">
        <v>131</v>
      </c>
      <c r="G6550" s="259" t="s">
        <v>221</v>
      </c>
      <c r="H6550" s="306">
        <v>0</v>
      </c>
      <c r="I6550" s="306">
        <v>0</v>
      </c>
      <c r="J6550" s="306">
        <v>0</v>
      </c>
      <c r="K6550" s="306">
        <v>0</v>
      </c>
      <c r="L6550" s="306">
        <v>0</v>
      </c>
      <c r="M6550" s="306">
        <v>0</v>
      </c>
      <c r="N6550" s="306">
        <v>0</v>
      </c>
    </row>
    <row r="6551" spans="1:14">
      <c r="A6551" s="259" t="s">
        <v>44</v>
      </c>
      <c r="B6551" s="259" t="s">
        <v>23</v>
      </c>
      <c r="C6551" s="259" t="s">
        <v>141</v>
      </c>
      <c r="D6551" s="259" t="s">
        <v>220</v>
      </c>
      <c r="E6551" s="259" t="s">
        <v>48</v>
      </c>
      <c r="F6551" s="259" t="s">
        <v>131</v>
      </c>
      <c r="G6551" s="259" t="s">
        <v>221</v>
      </c>
      <c r="H6551" s="306">
        <v>6.5670949370000002</v>
      </c>
      <c r="I6551" s="306">
        <v>0</v>
      </c>
      <c r="J6551" s="306">
        <v>0</v>
      </c>
      <c r="K6551" s="306">
        <v>0</v>
      </c>
      <c r="L6551" s="306">
        <v>0</v>
      </c>
      <c r="M6551" s="306">
        <v>0</v>
      </c>
      <c r="N6551" s="306">
        <v>0</v>
      </c>
    </row>
    <row r="6552" spans="1:14">
      <c r="A6552" s="259" t="s">
        <v>44</v>
      </c>
      <c r="B6552" s="259" t="s">
        <v>23</v>
      </c>
      <c r="C6552" s="259" t="s">
        <v>141</v>
      </c>
      <c r="D6552" s="259" t="s">
        <v>220</v>
      </c>
      <c r="E6552" s="259" t="s">
        <v>137</v>
      </c>
      <c r="F6552" s="259" t="s">
        <v>131</v>
      </c>
      <c r="G6552" s="259" t="s">
        <v>221</v>
      </c>
      <c r="H6552" s="306">
        <v>0.26526514000000001</v>
      </c>
      <c r="I6552" s="306">
        <v>4.7167083979999997</v>
      </c>
      <c r="J6552" s="306">
        <v>0.38978559000000002</v>
      </c>
      <c r="K6552" s="306">
        <v>1.6408539150000001</v>
      </c>
      <c r="L6552" s="306">
        <v>1.7846010409999999</v>
      </c>
      <c r="M6552" s="306">
        <v>0.26701297000000002</v>
      </c>
      <c r="N6552" s="306">
        <v>0</v>
      </c>
    </row>
    <row r="6553" spans="1:14">
      <c r="A6553" s="259" t="s">
        <v>44</v>
      </c>
      <c r="B6553" s="259" t="s">
        <v>23</v>
      </c>
      <c r="C6553" s="259" t="s">
        <v>141</v>
      </c>
      <c r="D6553" s="259" t="s">
        <v>220</v>
      </c>
      <c r="E6553" s="259" t="s">
        <v>136</v>
      </c>
      <c r="F6553" s="259" t="s">
        <v>131</v>
      </c>
      <c r="G6553" s="259" t="s">
        <v>221</v>
      </c>
      <c r="H6553" s="306">
        <v>0</v>
      </c>
      <c r="I6553" s="306">
        <v>0</v>
      </c>
      <c r="J6553" s="306">
        <v>0</v>
      </c>
      <c r="K6553" s="306">
        <v>0</v>
      </c>
      <c r="L6553" s="306">
        <v>0</v>
      </c>
      <c r="M6553" s="306">
        <v>0</v>
      </c>
      <c r="N6553" s="306">
        <v>0</v>
      </c>
    </row>
    <row r="6554" spans="1:14">
      <c r="A6554" s="259" t="s">
        <v>44</v>
      </c>
      <c r="B6554" s="259" t="s">
        <v>24</v>
      </c>
      <c r="C6554" s="259" t="s">
        <v>133</v>
      </c>
      <c r="D6554" s="259" t="s">
        <v>220</v>
      </c>
      <c r="E6554" s="259" t="s">
        <v>48</v>
      </c>
      <c r="F6554" s="259" t="s">
        <v>131</v>
      </c>
      <c r="G6554" s="259" t="s">
        <v>221</v>
      </c>
      <c r="H6554" s="306">
        <v>0</v>
      </c>
      <c r="I6554" s="306">
        <v>0</v>
      </c>
      <c r="J6554" s="306">
        <v>0</v>
      </c>
      <c r="K6554" s="306">
        <v>0</v>
      </c>
      <c r="L6554" s="306">
        <v>0</v>
      </c>
      <c r="M6554" s="306">
        <v>0</v>
      </c>
      <c r="N6554" s="306">
        <v>0</v>
      </c>
    </row>
    <row r="6555" spans="1:14">
      <c r="A6555" s="259" t="s">
        <v>44</v>
      </c>
      <c r="B6555" s="259" t="s">
        <v>24</v>
      </c>
      <c r="C6555" s="259" t="s">
        <v>133</v>
      </c>
      <c r="D6555" s="259" t="s">
        <v>220</v>
      </c>
      <c r="E6555" s="259" t="s">
        <v>137</v>
      </c>
      <c r="F6555" s="259" t="s">
        <v>131</v>
      </c>
      <c r="G6555" s="259" t="s">
        <v>221</v>
      </c>
      <c r="H6555" s="306">
        <v>249.59623329999999</v>
      </c>
      <c r="I6555" s="306">
        <v>229.32982609999999</v>
      </c>
      <c r="J6555" s="306">
        <v>211.2982662</v>
      </c>
      <c r="K6555" s="306">
        <v>192.1251561</v>
      </c>
      <c r="L6555" s="306">
        <v>244.65401610000001</v>
      </c>
      <c r="M6555" s="306">
        <v>238.42568360000001</v>
      </c>
      <c r="N6555" s="306">
        <v>170.52492849999999</v>
      </c>
    </row>
    <row r="6556" spans="1:14">
      <c r="A6556" s="259" t="s">
        <v>44</v>
      </c>
      <c r="B6556" s="259" t="s">
        <v>24</v>
      </c>
      <c r="C6556" s="259" t="s">
        <v>133</v>
      </c>
      <c r="D6556" s="259" t="s">
        <v>220</v>
      </c>
      <c r="E6556" s="259" t="s">
        <v>136</v>
      </c>
      <c r="F6556" s="259" t="s">
        <v>131</v>
      </c>
      <c r="G6556" s="259" t="s">
        <v>221</v>
      </c>
      <c r="H6556" s="306">
        <v>0</v>
      </c>
      <c r="I6556" s="306">
        <v>0</v>
      </c>
      <c r="J6556" s="306">
        <v>0</v>
      </c>
      <c r="K6556" s="306">
        <v>0</v>
      </c>
      <c r="L6556" s="306">
        <v>0</v>
      </c>
      <c r="M6556" s="306">
        <v>0</v>
      </c>
      <c r="N6556" s="306">
        <v>0</v>
      </c>
    </row>
    <row r="6557" spans="1:14">
      <c r="A6557" s="259" t="s">
        <v>44</v>
      </c>
      <c r="B6557" s="259" t="s">
        <v>24</v>
      </c>
      <c r="C6557" s="259" t="s">
        <v>141</v>
      </c>
      <c r="D6557" s="259" t="s">
        <v>220</v>
      </c>
      <c r="E6557" s="259" t="s">
        <v>48</v>
      </c>
      <c r="F6557" s="259" t="s">
        <v>131</v>
      </c>
      <c r="G6557" s="259" t="s">
        <v>221</v>
      </c>
      <c r="H6557" s="306">
        <v>0</v>
      </c>
      <c r="I6557" s="306">
        <v>0</v>
      </c>
      <c r="J6557" s="306">
        <v>0</v>
      </c>
      <c r="K6557" s="306">
        <v>0</v>
      </c>
      <c r="L6557" s="306">
        <v>0</v>
      </c>
      <c r="M6557" s="306">
        <v>0</v>
      </c>
      <c r="N6557" s="306">
        <v>0</v>
      </c>
    </row>
    <row r="6558" spans="1:14">
      <c r="A6558" s="259" t="s">
        <v>44</v>
      </c>
      <c r="B6558" s="259" t="s">
        <v>24</v>
      </c>
      <c r="C6558" s="259" t="s">
        <v>141</v>
      </c>
      <c r="D6558" s="259" t="s">
        <v>220</v>
      </c>
      <c r="E6558" s="259" t="s">
        <v>137</v>
      </c>
      <c r="F6558" s="259" t="s">
        <v>131</v>
      </c>
      <c r="G6558" s="259" t="s">
        <v>221</v>
      </c>
      <c r="H6558" s="306">
        <v>78.023255379999995</v>
      </c>
      <c r="I6558" s="306">
        <v>76.924538040000002</v>
      </c>
      <c r="J6558" s="306">
        <v>74.633481070000002</v>
      </c>
      <c r="K6558" s="306">
        <v>67.090444919999996</v>
      </c>
      <c r="L6558" s="306">
        <v>76.597953930000003</v>
      </c>
      <c r="M6558" s="306">
        <v>75.976391649999997</v>
      </c>
      <c r="N6558" s="306">
        <v>66.658848689999999</v>
      </c>
    </row>
    <row r="6559" spans="1:14">
      <c r="A6559" s="259" t="s">
        <v>44</v>
      </c>
      <c r="B6559" s="259" t="s">
        <v>24</v>
      </c>
      <c r="C6559" s="259" t="s">
        <v>141</v>
      </c>
      <c r="D6559" s="259" t="s">
        <v>220</v>
      </c>
      <c r="E6559" s="259" t="s">
        <v>136</v>
      </c>
      <c r="F6559" s="259" t="s">
        <v>131</v>
      </c>
      <c r="G6559" s="259" t="s">
        <v>221</v>
      </c>
      <c r="H6559" s="306">
        <v>0</v>
      </c>
      <c r="I6559" s="306">
        <v>0</v>
      </c>
      <c r="J6559" s="306">
        <v>0</v>
      </c>
      <c r="K6559" s="306">
        <v>0</v>
      </c>
      <c r="L6559" s="306">
        <v>0</v>
      </c>
      <c r="M6559" s="306">
        <v>0</v>
      </c>
      <c r="N6559" s="306">
        <v>0</v>
      </c>
    </row>
    <row r="6560" spans="1:14">
      <c r="A6560" s="259" t="s">
        <v>44</v>
      </c>
      <c r="B6560" s="259" t="s">
        <v>25</v>
      </c>
      <c r="C6560" s="259" t="s">
        <v>133</v>
      </c>
      <c r="D6560" s="259" t="s">
        <v>220</v>
      </c>
      <c r="E6560" s="259" t="s">
        <v>48</v>
      </c>
      <c r="F6560" s="259" t="s">
        <v>131</v>
      </c>
      <c r="G6560" s="259" t="s">
        <v>221</v>
      </c>
      <c r="H6560" s="306">
        <v>0</v>
      </c>
      <c r="I6560" s="306">
        <v>0</v>
      </c>
      <c r="J6560" s="306">
        <v>0</v>
      </c>
      <c r="K6560" s="306">
        <v>0</v>
      </c>
      <c r="L6560" s="306">
        <v>0</v>
      </c>
      <c r="M6560" s="306">
        <v>0</v>
      </c>
      <c r="N6560" s="306">
        <v>0</v>
      </c>
    </row>
    <row r="6561" spans="1:14">
      <c r="A6561" s="259" t="s">
        <v>44</v>
      </c>
      <c r="B6561" s="259" t="s">
        <v>25</v>
      </c>
      <c r="C6561" s="259" t="s">
        <v>133</v>
      </c>
      <c r="D6561" s="259" t="s">
        <v>220</v>
      </c>
      <c r="E6561" s="259" t="s">
        <v>137</v>
      </c>
      <c r="F6561" s="259" t="s">
        <v>131</v>
      </c>
      <c r="G6561" s="259" t="s">
        <v>221</v>
      </c>
      <c r="H6561" s="306">
        <v>428.71963829999999</v>
      </c>
      <c r="I6561" s="306">
        <v>304.61457969999998</v>
      </c>
      <c r="J6561" s="306">
        <v>329.38931209999998</v>
      </c>
      <c r="K6561" s="306">
        <v>350.52484070000003</v>
      </c>
      <c r="L6561" s="306">
        <v>411.18560489999999</v>
      </c>
      <c r="M6561" s="306">
        <v>450.90852799999999</v>
      </c>
      <c r="N6561" s="306">
        <v>417.64856930000002</v>
      </c>
    </row>
    <row r="6562" spans="1:14">
      <c r="A6562" s="259" t="s">
        <v>44</v>
      </c>
      <c r="B6562" s="259" t="s">
        <v>25</v>
      </c>
      <c r="C6562" s="259" t="s">
        <v>133</v>
      </c>
      <c r="D6562" s="259" t="s">
        <v>220</v>
      </c>
      <c r="E6562" s="259" t="s">
        <v>136</v>
      </c>
      <c r="F6562" s="259" t="s">
        <v>131</v>
      </c>
      <c r="G6562" s="259" t="s">
        <v>221</v>
      </c>
      <c r="H6562" s="306">
        <v>0.76835016</v>
      </c>
      <c r="I6562" s="306">
        <v>0</v>
      </c>
      <c r="J6562" s="306">
        <v>0</v>
      </c>
      <c r="K6562" s="306">
        <v>0</v>
      </c>
      <c r="L6562" s="306">
        <v>0</v>
      </c>
      <c r="M6562" s="306">
        <v>0</v>
      </c>
      <c r="N6562" s="306">
        <v>0</v>
      </c>
    </row>
    <row r="6563" spans="1:14">
      <c r="A6563" s="259" t="s">
        <v>44</v>
      </c>
      <c r="B6563" s="259" t="s">
        <v>25</v>
      </c>
      <c r="C6563" s="259" t="s">
        <v>141</v>
      </c>
      <c r="D6563" s="259" t="s">
        <v>220</v>
      </c>
      <c r="E6563" s="259" t="s">
        <v>48</v>
      </c>
      <c r="F6563" s="259" t="s">
        <v>131</v>
      </c>
      <c r="G6563" s="259" t="s">
        <v>221</v>
      </c>
      <c r="H6563" s="306">
        <v>0</v>
      </c>
      <c r="I6563" s="306">
        <v>0</v>
      </c>
      <c r="J6563" s="306">
        <v>0</v>
      </c>
      <c r="K6563" s="306">
        <v>0</v>
      </c>
      <c r="L6563" s="306">
        <v>0</v>
      </c>
      <c r="M6563" s="306">
        <v>0</v>
      </c>
      <c r="N6563" s="306">
        <v>0</v>
      </c>
    </row>
    <row r="6564" spans="1:14">
      <c r="A6564" s="259" t="s">
        <v>44</v>
      </c>
      <c r="B6564" s="259" t="s">
        <v>25</v>
      </c>
      <c r="C6564" s="259" t="s">
        <v>141</v>
      </c>
      <c r="D6564" s="259" t="s">
        <v>220</v>
      </c>
      <c r="E6564" s="259" t="s">
        <v>137</v>
      </c>
      <c r="F6564" s="259" t="s">
        <v>131</v>
      </c>
      <c r="G6564" s="259" t="s">
        <v>221</v>
      </c>
      <c r="H6564" s="306">
        <v>108.93695940000001</v>
      </c>
      <c r="I6564" s="306">
        <v>69.009198119999994</v>
      </c>
      <c r="J6564" s="306">
        <v>72.73081483</v>
      </c>
      <c r="K6564" s="306">
        <v>85.670547810000002</v>
      </c>
      <c r="L6564" s="306">
        <v>98.695953360000004</v>
      </c>
      <c r="M6564" s="306">
        <v>111.9101132</v>
      </c>
      <c r="N6564" s="306">
        <v>83.271514629999999</v>
      </c>
    </row>
    <row r="6565" spans="1:14">
      <c r="A6565" s="259" t="s">
        <v>44</v>
      </c>
      <c r="B6565" s="259" t="s">
        <v>25</v>
      </c>
      <c r="C6565" s="259" t="s">
        <v>141</v>
      </c>
      <c r="D6565" s="259" t="s">
        <v>220</v>
      </c>
      <c r="E6565" s="259" t="s">
        <v>136</v>
      </c>
      <c r="F6565" s="259" t="s">
        <v>131</v>
      </c>
      <c r="G6565" s="259" t="s">
        <v>221</v>
      </c>
      <c r="H6565" s="306">
        <v>0.76835016</v>
      </c>
      <c r="I6565" s="306">
        <v>0</v>
      </c>
      <c r="J6565" s="306">
        <v>0</v>
      </c>
      <c r="K6565" s="306">
        <v>0</v>
      </c>
      <c r="L6565" s="306">
        <v>0</v>
      </c>
      <c r="M6565" s="306">
        <v>0</v>
      </c>
      <c r="N6565" s="306">
        <v>0</v>
      </c>
    </row>
    <row r="6566" spans="1:14">
      <c r="A6566" s="259" t="s">
        <v>44</v>
      </c>
      <c r="B6566" s="259" t="s">
        <v>26</v>
      </c>
      <c r="C6566" s="259" t="s">
        <v>133</v>
      </c>
      <c r="D6566" s="259" t="s">
        <v>220</v>
      </c>
      <c r="E6566" s="259" t="s">
        <v>48</v>
      </c>
      <c r="F6566" s="259" t="s">
        <v>131</v>
      </c>
      <c r="G6566" s="259" t="s">
        <v>221</v>
      </c>
      <c r="H6566" s="306">
        <v>0</v>
      </c>
      <c r="I6566" s="306">
        <v>0</v>
      </c>
      <c r="J6566" s="306">
        <v>0</v>
      </c>
      <c r="K6566" s="306">
        <v>0</v>
      </c>
      <c r="L6566" s="306">
        <v>0</v>
      </c>
      <c r="M6566" s="306">
        <v>0</v>
      </c>
      <c r="N6566" s="306">
        <v>0</v>
      </c>
    </row>
    <row r="6567" spans="1:14">
      <c r="A6567" s="259" t="s">
        <v>44</v>
      </c>
      <c r="B6567" s="259" t="s">
        <v>26</v>
      </c>
      <c r="C6567" s="259" t="s">
        <v>133</v>
      </c>
      <c r="D6567" s="259" t="s">
        <v>220</v>
      </c>
      <c r="E6567" s="259" t="s">
        <v>137</v>
      </c>
      <c r="F6567" s="259" t="s">
        <v>131</v>
      </c>
      <c r="G6567" s="259" t="s">
        <v>221</v>
      </c>
      <c r="H6567" s="306">
        <v>42.831605019999998</v>
      </c>
      <c r="I6567" s="306">
        <v>44.3889973</v>
      </c>
      <c r="J6567" s="306">
        <v>45.021101549999997</v>
      </c>
      <c r="K6567" s="306">
        <v>46.520854200000002</v>
      </c>
      <c r="L6567" s="306">
        <v>50.15995092</v>
      </c>
      <c r="M6567" s="306">
        <v>44.900831799999999</v>
      </c>
      <c r="N6567" s="306">
        <v>26.020173159999999</v>
      </c>
    </row>
    <row r="6568" spans="1:14">
      <c r="A6568" s="259" t="s">
        <v>44</v>
      </c>
      <c r="B6568" s="259" t="s">
        <v>26</v>
      </c>
      <c r="C6568" s="259" t="s">
        <v>133</v>
      </c>
      <c r="D6568" s="259" t="s">
        <v>220</v>
      </c>
      <c r="E6568" s="259" t="s">
        <v>136</v>
      </c>
      <c r="F6568" s="259" t="s">
        <v>131</v>
      </c>
      <c r="G6568" s="259" t="s">
        <v>221</v>
      </c>
      <c r="H6568" s="306">
        <v>0</v>
      </c>
      <c r="I6568" s="306">
        <v>0</v>
      </c>
      <c r="J6568" s="306">
        <v>0</v>
      </c>
      <c r="K6568" s="306">
        <v>0</v>
      </c>
      <c r="L6568" s="306">
        <v>0</v>
      </c>
      <c r="M6568" s="306">
        <v>0</v>
      </c>
      <c r="N6568" s="306">
        <v>0</v>
      </c>
    </row>
    <row r="6569" spans="1:14">
      <c r="A6569" s="259" t="s">
        <v>44</v>
      </c>
      <c r="B6569" s="259" t="s">
        <v>26</v>
      </c>
      <c r="C6569" s="259" t="s">
        <v>141</v>
      </c>
      <c r="D6569" s="259" t="s">
        <v>220</v>
      </c>
      <c r="E6569" s="259" t="s">
        <v>48</v>
      </c>
      <c r="F6569" s="259" t="s">
        <v>131</v>
      </c>
      <c r="G6569" s="259" t="s">
        <v>221</v>
      </c>
      <c r="H6569" s="306">
        <v>0</v>
      </c>
      <c r="I6569" s="306">
        <v>0</v>
      </c>
      <c r="J6569" s="306">
        <v>0</v>
      </c>
      <c r="K6569" s="306">
        <v>0</v>
      </c>
      <c r="L6569" s="306">
        <v>0</v>
      </c>
      <c r="M6569" s="306">
        <v>0</v>
      </c>
      <c r="N6569" s="306">
        <v>0</v>
      </c>
    </row>
    <row r="6570" spans="1:14">
      <c r="A6570" s="259" t="s">
        <v>44</v>
      </c>
      <c r="B6570" s="259" t="s">
        <v>26</v>
      </c>
      <c r="C6570" s="259" t="s">
        <v>141</v>
      </c>
      <c r="D6570" s="259" t="s">
        <v>220</v>
      </c>
      <c r="E6570" s="259" t="s">
        <v>137</v>
      </c>
      <c r="F6570" s="259" t="s">
        <v>131</v>
      </c>
      <c r="G6570" s="259" t="s">
        <v>221</v>
      </c>
      <c r="H6570" s="306">
        <v>11.536283409999999</v>
      </c>
      <c r="I6570" s="306">
        <v>12.109197399999999</v>
      </c>
      <c r="J6570" s="306">
        <v>12.12047473</v>
      </c>
      <c r="K6570" s="306">
        <v>10.75889475</v>
      </c>
      <c r="L6570" s="306">
        <v>11.316088260000001</v>
      </c>
      <c r="M6570" s="306">
        <v>9.1719524809999999</v>
      </c>
      <c r="N6570" s="306">
        <v>8.2037358190000003</v>
      </c>
    </row>
    <row r="6571" spans="1:14">
      <c r="A6571" s="259" t="s">
        <v>44</v>
      </c>
      <c r="B6571" s="259" t="s">
        <v>26</v>
      </c>
      <c r="C6571" s="259" t="s">
        <v>141</v>
      </c>
      <c r="D6571" s="259" t="s">
        <v>220</v>
      </c>
      <c r="E6571" s="259" t="s">
        <v>136</v>
      </c>
      <c r="F6571" s="259" t="s">
        <v>131</v>
      </c>
      <c r="G6571" s="259" t="s">
        <v>221</v>
      </c>
      <c r="H6571" s="306">
        <v>0</v>
      </c>
      <c r="I6571" s="306">
        <v>0</v>
      </c>
      <c r="J6571" s="306">
        <v>0</v>
      </c>
      <c r="K6571" s="306">
        <v>0</v>
      </c>
      <c r="L6571" s="306">
        <v>0</v>
      </c>
      <c r="M6571" s="306">
        <v>0</v>
      </c>
      <c r="N6571" s="306">
        <v>0</v>
      </c>
    </row>
    <row r="6572" spans="1:14">
      <c r="A6572" s="259" t="s">
        <v>44</v>
      </c>
      <c r="B6572" s="259" t="s">
        <v>27</v>
      </c>
      <c r="C6572" s="259" t="s">
        <v>133</v>
      </c>
      <c r="D6572" s="259" t="s">
        <v>220</v>
      </c>
      <c r="E6572" s="259" t="s">
        <v>48</v>
      </c>
      <c r="F6572" s="259" t="s">
        <v>131</v>
      </c>
      <c r="G6572" s="259" t="s">
        <v>221</v>
      </c>
      <c r="H6572" s="306">
        <v>0</v>
      </c>
      <c r="I6572" s="306">
        <v>0</v>
      </c>
      <c r="J6572" s="306">
        <v>0</v>
      </c>
      <c r="K6572" s="306">
        <v>0</v>
      </c>
      <c r="L6572" s="306">
        <v>0</v>
      </c>
      <c r="M6572" s="306">
        <v>0</v>
      </c>
      <c r="N6572" s="306">
        <v>0</v>
      </c>
    </row>
    <row r="6573" spans="1:14">
      <c r="A6573" s="259" t="s">
        <v>44</v>
      </c>
      <c r="B6573" s="259" t="s">
        <v>27</v>
      </c>
      <c r="C6573" s="259" t="s">
        <v>133</v>
      </c>
      <c r="D6573" s="259" t="s">
        <v>220</v>
      </c>
      <c r="E6573" s="259" t="s">
        <v>137</v>
      </c>
      <c r="F6573" s="259" t="s">
        <v>131</v>
      </c>
      <c r="G6573" s="259" t="s">
        <v>221</v>
      </c>
      <c r="H6573" s="306">
        <v>0</v>
      </c>
      <c r="I6573" s="306">
        <v>0</v>
      </c>
      <c r="J6573" s="306">
        <v>0</v>
      </c>
      <c r="K6573" s="306">
        <v>0</v>
      </c>
      <c r="L6573" s="306">
        <v>0</v>
      </c>
      <c r="M6573" s="306">
        <v>0</v>
      </c>
      <c r="N6573" s="306">
        <v>0</v>
      </c>
    </row>
    <row r="6574" spans="1:14">
      <c r="A6574" s="259" t="s">
        <v>44</v>
      </c>
      <c r="B6574" s="259" t="s">
        <v>27</v>
      </c>
      <c r="C6574" s="259" t="s">
        <v>133</v>
      </c>
      <c r="D6574" s="259" t="s">
        <v>220</v>
      </c>
      <c r="E6574" s="259" t="s">
        <v>136</v>
      </c>
      <c r="F6574" s="259" t="s">
        <v>131</v>
      </c>
      <c r="G6574" s="259" t="s">
        <v>221</v>
      </c>
      <c r="H6574" s="306">
        <v>0</v>
      </c>
      <c r="I6574" s="306">
        <v>0</v>
      </c>
      <c r="J6574" s="306">
        <v>0</v>
      </c>
      <c r="K6574" s="306">
        <v>0</v>
      </c>
      <c r="L6574" s="306">
        <v>0</v>
      </c>
      <c r="M6574" s="306">
        <v>0</v>
      </c>
      <c r="N6574" s="306">
        <v>0</v>
      </c>
    </row>
    <row r="6575" spans="1:14">
      <c r="A6575" s="259" t="s">
        <v>44</v>
      </c>
      <c r="B6575" s="259" t="s">
        <v>27</v>
      </c>
      <c r="C6575" s="259" t="s">
        <v>141</v>
      </c>
      <c r="D6575" s="259" t="s">
        <v>220</v>
      </c>
      <c r="E6575" s="259" t="s">
        <v>48</v>
      </c>
      <c r="F6575" s="259" t="s">
        <v>131</v>
      </c>
      <c r="G6575" s="259" t="s">
        <v>221</v>
      </c>
      <c r="H6575" s="306">
        <v>0</v>
      </c>
      <c r="I6575" s="306">
        <v>0</v>
      </c>
      <c r="J6575" s="306">
        <v>0</v>
      </c>
      <c r="K6575" s="306">
        <v>0</v>
      </c>
      <c r="L6575" s="306">
        <v>0</v>
      </c>
      <c r="M6575" s="306">
        <v>0</v>
      </c>
      <c r="N6575" s="306">
        <v>0</v>
      </c>
    </row>
    <row r="6576" spans="1:14">
      <c r="A6576" s="259" t="s">
        <v>44</v>
      </c>
      <c r="B6576" s="259" t="s">
        <v>27</v>
      </c>
      <c r="C6576" s="259" t="s">
        <v>141</v>
      </c>
      <c r="D6576" s="259" t="s">
        <v>220</v>
      </c>
      <c r="E6576" s="259" t="s">
        <v>137</v>
      </c>
      <c r="F6576" s="259" t="s">
        <v>131</v>
      </c>
      <c r="G6576" s="259" t="s">
        <v>221</v>
      </c>
      <c r="H6576" s="306">
        <v>0</v>
      </c>
      <c r="I6576" s="306">
        <v>0</v>
      </c>
      <c r="J6576" s="306">
        <v>0</v>
      </c>
      <c r="K6576" s="306">
        <v>0</v>
      </c>
      <c r="L6576" s="306">
        <v>0</v>
      </c>
      <c r="M6576" s="306">
        <v>0</v>
      </c>
      <c r="N6576" s="306">
        <v>0</v>
      </c>
    </row>
    <row r="6577" spans="1:14">
      <c r="A6577" s="259" t="s">
        <v>44</v>
      </c>
      <c r="B6577" s="259" t="s">
        <v>27</v>
      </c>
      <c r="C6577" s="259" t="s">
        <v>141</v>
      </c>
      <c r="D6577" s="259" t="s">
        <v>220</v>
      </c>
      <c r="E6577" s="259" t="s">
        <v>136</v>
      </c>
      <c r="F6577" s="259" t="s">
        <v>131</v>
      </c>
      <c r="G6577" s="259" t="s">
        <v>221</v>
      </c>
      <c r="H6577" s="306">
        <v>0</v>
      </c>
      <c r="I6577" s="306">
        <v>0</v>
      </c>
      <c r="J6577" s="306">
        <v>0</v>
      </c>
      <c r="K6577" s="306">
        <v>0</v>
      </c>
      <c r="L6577" s="306">
        <v>0</v>
      </c>
      <c r="M6577" s="306">
        <v>0</v>
      </c>
      <c r="N6577" s="306">
        <v>0</v>
      </c>
    </row>
    <row r="6578" spans="1:14">
      <c r="A6578" s="259" t="s">
        <v>44</v>
      </c>
      <c r="B6578" s="259" t="s">
        <v>18</v>
      </c>
      <c r="C6578" s="259" t="s">
        <v>142</v>
      </c>
      <c r="D6578" s="259" t="s">
        <v>220</v>
      </c>
      <c r="E6578" s="259" t="s">
        <v>48</v>
      </c>
      <c r="F6578" s="259" t="s">
        <v>131</v>
      </c>
      <c r="G6578" s="259" t="s">
        <v>221</v>
      </c>
      <c r="H6578" s="306">
        <v>0</v>
      </c>
      <c r="I6578" s="306">
        <v>0</v>
      </c>
      <c r="J6578" s="306">
        <v>0</v>
      </c>
      <c r="K6578" s="306">
        <v>0</v>
      </c>
      <c r="L6578" s="306">
        <v>0</v>
      </c>
      <c r="M6578" s="306">
        <v>0</v>
      </c>
      <c r="N6578" s="306">
        <v>0</v>
      </c>
    </row>
    <row r="6579" spans="1:14">
      <c r="A6579" s="259" t="s">
        <v>44</v>
      </c>
      <c r="B6579" s="259" t="s">
        <v>18</v>
      </c>
      <c r="C6579" s="259" t="s">
        <v>142</v>
      </c>
      <c r="D6579" s="259" t="s">
        <v>220</v>
      </c>
      <c r="E6579" s="259" t="s">
        <v>137</v>
      </c>
      <c r="F6579" s="259" t="s">
        <v>131</v>
      </c>
      <c r="G6579" s="259" t="s">
        <v>221</v>
      </c>
      <c r="H6579" s="306">
        <v>55.51329844</v>
      </c>
      <c r="I6579" s="306">
        <v>55.401165429999999</v>
      </c>
      <c r="J6579" s="306">
        <v>47.72127613</v>
      </c>
      <c r="K6579" s="306">
        <v>45.014626999999997</v>
      </c>
      <c r="L6579" s="306">
        <v>40.77604642</v>
      </c>
      <c r="M6579" s="306">
        <v>39.377945240000003</v>
      </c>
      <c r="N6579" s="306">
        <v>30.30475564</v>
      </c>
    </row>
    <row r="6580" spans="1:14">
      <c r="A6580" s="259" t="s">
        <v>44</v>
      </c>
      <c r="B6580" s="259" t="s">
        <v>18</v>
      </c>
      <c r="C6580" s="259" t="s">
        <v>142</v>
      </c>
      <c r="D6580" s="259" t="s">
        <v>220</v>
      </c>
      <c r="E6580" s="259" t="s">
        <v>136</v>
      </c>
      <c r="F6580" s="259" t="s">
        <v>131</v>
      </c>
      <c r="G6580" s="259" t="s">
        <v>221</v>
      </c>
      <c r="H6580" s="306">
        <v>0</v>
      </c>
      <c r="I6580" s="306">
        <v>0</v>
      </c>
      <c r="J6580" s="306">
        <v>0</v>
      </c>
      <c r="K6580" s="306">
        <v>0</v>
      </c>
      <c r="L6580" s="306">
        <v>0</v>
      </c>
      <c r="M6580" s="306">
        <v>0</v>
      </c>
      <c r="N6580" s="306">
        <v>0</v>
      </c>
    </row>
    <row r="6581" spans="1:14">
      <c r="A6581" s="259" t="s">
        <v>44</v>
      </c>
      <c r="B6581" s="259" t="s">
        <v>19</v>
      </c>
      <c r="C6581" s="259" t="s">
        <v>142</v>
      </c>
      <c r="D6581" s="259" t="s">
        <v>220</v>
      </c>
      <c r="E6581" s="259" t="s">
        <v>48</v>
      </c>
      <c r="F6581" s="259" t="s">
        <v>131</v>
      </c>
      <c r="G6581" s="259" t="s">
        <v>221</v>
      </c>
      <c r="H6581" s="306">
        <v>1.220182906</v>
      </c>
      <c r="I6581" s="306">
        <v>0</v>
      </c>
      <c r="J6581" s="306">
        <v>0</v>
      </c>
      <c r="K6581" s="306">
        <v>0</v>
      </c>
      <c r="L6581" s="306">
        <v>0</v>
      </c>
      <c r="M6581" s="306">
        <v>0</v>
      </c>
      <c r="N6581" s="306">
        <v>0</v>
      </c>
    </row>
    <row r="6582" spans="1:14">
      <c r="A6582" s="259" t="s">
        <v>44</v>
      </c>
      <c r="B6582" s="259" t="s">
        <v>19</v>
      </c>
      <c r="C6582" s="259" t="s">
        <v>142</v>
      </c>
      <c r="D6582" s="259" t="s">
        <v>220</v>
      </c>
      <c r="E6582" s="259" t="s">
        <v>137</v>
      </c>
      <c r="F6582" s="259" t="s">
        <v>131</v>
      </c>
      <c r="G6582" s="259" t="s">
        <v>221</v>
      </c>
      <c r="H6582" s="306">
        <v>13.1090804</v>
      </c>
      <c r="I6582" s="306">
        <v>10.13165195</v>
      </c>
      <c r="J6582" s="306">
        <v>16.502946550000001</v>
      </c>
      <c r="K6582" s="306">
        <v>16.753410460000001</v>
      </c>
      <c r="L6582" s="306">
        <v>24.903265170000001</v>
      </c>
      <c r="M6582" s="306">
        <v>22.885999810000001</v>
      </c>
      <c r="N6582" s="306">
        <v>14.58319547</v>
      </c>
    </row>
    <row r="6583" spans="1:14">
      <c r="A6583" s="259" t="s">
        <v>44</v>
      </c>
      <c r="B6583" s="259" t="s">
        <v>19</v>
      </c>
      <c r="C6583" s="259" t="s">
        <v>142</v>
      </c>
      <c r="D6583" s="259" t="s">
        <v>220</v>
      </c>
      <c r="E6583" s="259" t="s">
        <v>136</v>
      </c>
      <c r="F6583" s="259" t="s">
        <v>131</v>
      </c>
      <c r="G6583" s="259" t="s">
        <v>221</v>
      </c>
      <c r="H6583" s="306">
        <v>0</v>
      </c>
      <c r="I6583" s="306">
        <v>0</v>
      </c>
      <c r="J6583" s="306">
        <v>0</v>
      </c>
      <c r="K6583" s="306">
        <v>0</v>
      </c>
      <c r="L6583" s="306">
        <v>0</v>
      </c>
      <c r="M6583" s="306">
        <v>0</v>
      </c>
      <c r="N6583" s="306">
        <v>0</v>
      </c>
    </row>
    <row r="6584" spans="1:14">
      <c r="A6584" s="259" t="s">
        <v>44</v>
      </c>
      <c r="B6584" s="259" t="s">
        <v>20</v>
      </c>
      <c r="C6584" s="259" t="s">
        <v>142</v>
      </c>
      <c r="D6584" s="259" t="s">
        <v>220</v>
      </c>
      <c r="E6584" s="259" t="s">
        <v>48</v>
      </c>
      <c r="F6584" s="259" t="s">
        <v>131</v>
      </c>
      <c r="G6584" s="259" t="s">
        <v>221</v>
      </c>
      <c r="H6584" s="306">
        <v>0</v>
      </c>
      <c r="I6584" s="306">
        <v>0</v>
      </c>
      <c r="J6584" s="306">
        <v>0</v>
      </c>
      <c r="K6584" s="306">
        <v>0</v>
      </c>
      <c r="L6584" s="306">
        <v>0</v>
      </c>
      <c r="M6584" s="306">
        <v>0</v>
      </c>
      <c r="N6584" s="306">
        <v>0</v>
      </c>
    </row>
    <row r="6585" spans="1:14">
      <c r="A6585" s="259" t="s">
        <v>44</v>
      </c>
      <c r="B6585" s="259" t="s">
        <v>20</v>
      </c>
      <c r="C6585" s="259" t="s">
        <v>142</v>
      </c>
      <c r="D6585" s="259" t="s">
        <v>220</v>
      </c>
      <c r="E6585" s="259" t="s">
        <v>137</v>
      </c>
      <c r="F6585" s="259" t="s">
        <v>131</v>
      </c>
      <c r="G6585" s="259" t="s">
        <v>221</v>
      </c>
      <c r="H6585" s="306">
        <v>12.30813891</v>
      </c>
      <c r="I6585" s="306">
        <v>6.5059304200000003</v>
      </c>
      <c r="J6585" s="306">
        <v>1.4209051450000001</v>
      </c>
      <c r="K6585" s="306">
        <v>4.224683948</v>
      </c>
      <c r="L6585" s="306">
        <v>8.9878194570000005</v>
      </c>
      <c r="M6585" s="306">
        <v>4.7416861580000003</v>
      </c>
      <c r="N6585" s="306">
        <v>0.55915746200000005</v>
      </c>
    </row>
    <row r="6586" spans="1:14">
      <c r="A6586" s="259" t="s">
        <v>44</v>
      </c>
      <c r="B6586" s="259" t="s">
        <v>20</v>
      </c>
      <c r="C6586" s="259" t="s">
        <v>142</v>
      </c>
      <c r="D6586" s="259" t="s">
        <v>220</v>
      </c>
      <c r="E6586" s="259" t="s">
        <v>136</v>
      </c>
      <c r="F6586" s="259" t="s">
        <v>131</v>
      </c>
      <c r="G6586" s="259" t="s">
        <v>221</v>
      </c>
      <c r="H6586" s="306">
        <v>0</v>
      </c>
      <c r="I6586" s="306">
        <v>0</v>
      </c>
      <c r="J6586" s="306">
        <v>0</v>
      </c>
      <c r="K6586" s="306">
        <v>0</v>
      </c>
      <c r="L6586" s="306">
        <v>0</v>
      </c>
      <c r="M6586" s="306">
        <v>0</v>
      </c>
      <c r="N6586" s="306">
        <v>0</v>
      </c>
    </row>
    <row r="6587" spans="1:14">
      <c r="A6587" s="259" t="s">
        <v>44</v>
      </c>
      <c r="B6587" s="259" t="s">
        <v>21</v>
      </c>
      <c r="C6587" s="259" t="s">
        <v>142</v>
      </c>
      <c r="D6587" s="259" t="s">
        <v>220</v>
      </c>
      <c r="E6587" s="259" t="s">
        <v>48</v>
      </c>
      <c r="F6587" s="259" t="s">
        <v>131</v>
      </c>
      <c r="G6587" s="259" t="s">
        <v>221</v>
      </c>
      <c r="H6587" s="306">
        <v>0</v>
      </c>
      <c r="I6587" s="306">
        <v>0</v>
      </c>
      <c r="J6587" s="306">
        <v>0</v>
      </c>
      <c r="K6587" s="306">
        <v>0</v>
      </c>
      <c r="L6587" s="306">
        <v>0</v>
      </c>
      <c r="M6587" s="306">
        <v>0</v>
      </c>
      <c r="N6587" s="306">
        <v>0</v>
      </c>
    </row>
    <row r="6588" spans="1:14">
      <c r="A6588" s="259" t="s">
        <v>44</v>
      </c>
      <c r="B6588" s="259" t="s">
        <v>21</v>
      </c>
      <c r="C6588" s="259" t="s">
        <v>142</v>
      </c>
      <c r="D6588" s="259" t="s">
        <v>220</v>
      </c>
      <c r="E6588" s="259" t="s">
        <v>137</v>
      </c>
      <c r="F6588" s="259" t="s">
        <v>131</v>
      </c>
      <c r="G6588" s="259" t="s">
        <v>221</v>
      </c>
      <c r="H6588" s="306">
        <v>31.371952520000001</v>
      </c>
      <c r="I6588" s="306">
        <v>30.961939210000001</v>
      </c>
      <c r="J6588" s="306">
        <v>31.216046810000002</v>
      </c>
      <c r="K6588" s="306">
        <v>32.973549499999997</v>
      </c>
      <c r="L6588" s="306">
        <v>32.83003927</v>
      </c>
      <c r="M6588" s="306">
        <v>31.310836470000002</v>
      </c>
      <c r="N6588" s="306">
        <v>24.015648559999999</v>
      </c>
    </row>
    <row r="6589" spans="1:14">
      <c r="A6589" s="259" t="s">
        <v>44</v>
      </c>
      <c r="B6589" s="259" t="s">
        <v>21</v>
      </c>
      <c r="C6589" s="259" t="s">
        <v>142</v>
      </c>
      <c r="D6589" s="259" t="s">
        <v>220</v>
      </c>
      <c r="E6589" s="259" t="s">
        <v>136</v>
      </c>
      <c r="F6589" s="259" t="s">
        <v>131</v>
      </c>
      <c r="G6589" s="259" t="s">
        <v>221</v>
      </c>
      <c r="H6589" s="306">
        <v>0</v>
      </c>
      <c r="I6589" s="306">
        <v>0</v>
      </c>
      <c r="J6589" s="306">
        <v>0</v>
      </c>
      <c r="K6589" s="306">
        <v>0</v>
      </c>
      <c r="L6589" s="306">
        <v>0</v>
      </c>
      <c r="M6589" s="306">
        <v>0</v>
      </c>
      <c r="N6589" s="306">
        <v>0</v>
      </c>
    </row>
    <row r="6590" spans="1:14">
      <c r="A6590" s="259" t="s">
        <v>44</v>
      </c>
      <c r="B6590" s="259" t="s">
        <v>22</v>
      </c>
      <c r="C6590" s="259" t="s">
        <v>142</v>
      </c>
      <c r="D6590" s="259" t="s">
        <v>220</v>
      </c>
      <c r="E6590" s="259" t="s">
        <v>48</v>
      </c>
      <c r="F6590" s="259" t="s">
        <v>131</v>
      </c>
      <c r="G6590" s="259" t="s">
        <v>221</v>
      </c>
      <c r="H6590" s="306">
        <v>0</v>
      </c>
      <c r="I6590" s="306">
        <v>0</v>
      </c>
      <c r="J6590" s="306">
        <v>0</v>
      </c>
      <c r="K6590" s="306">
        <v>0</v>
      </c>
      <c r="L6590" s="306">
        <v>0</v>
      </c>
      <c r="M6590" s="306">
        <v>0</v>
      </c>
      <c r="N6590" s="306">
        <v>0</v>
      </c>
    </row>
    <row r="6591" spans="1:14">
      <c r="A6591" s="259" t="s">
        <v>44</v>
      </c>
      <c r="B6591" s="259" t="s">
        <v>22</v>
      </c>
      <c r="C6591" s="259" t="s">
        <v>142</v>
      </c>
      <c r="D6591" s="259" t="s">
        <v>220</v>
      </c>
      <c r="E6591" s="259" t="s">
        <v>137</v>
      </c>
      <c r="F6591" s="259" t="s">
        <v>131</v>
      </c>
      <c r="G6591" s="259" t="s">
        <v>221</v>
      </c>
      <c r="H6591" s="306">
        <v>40.975820400000003</v>
      </c>
      <c r="I6591" s="306">
        <v>38.239509869999999</v>
      </c>
      <c r="J6591" s="306">
        <v>38.780117500000003</v>
      </c>
      <c r="K6591" s="306">
        <v>40.728456710000003</v>
      </c>
      <c r="L6591" s="306">
        <v>45.597241339999997</v>
      </c>
      <c r="M6591" s="306">
        <v>42.023198860000001</v>
      </c>
      <c r="N6591" s="306">
        <v>25.408543730000002</v>
      </c>
    </row>
    <row r="6592" spans="1:14">
      <c r="A6592" s="259" t="s">
        <v>44</v>
      </c>
      <c r="B6592" s="259" t="s">
        <v>22</v>
      </c>
      <c r="C6592" s="259" t="s">
        <v>142</v>
      </c>
      <c r="D6592" s="259" t="s">
        <v>220</v>
      </c>
      <c r="E6592" s="259" t="s">
        <v>136</v>
      </c>
      <c r="F6592" s="259" t="s">
        <v>131</v>
      </c>
      <c r="G6592" s="259" t="s">
        <v>221</v>
      </c>
      <c r="H6592" s="306">
        <v>0</v>
      </c>
      <c r="I6592" s="306">
        <v>0</v>
      </c>
      <c r="J6592" s="306">
        <v>0</v>
      </c>
      <c r="K6592" s="306">
        <v>0</v>
      </c>
      <c r="L6592" s="306">
        <v>0</v>
      </c>
      <c r="M6592" s="306">
        <v>0</v>
      </c>
      <c r="N6592" s="306">
        <v>0</v>
      </c>
    </row>
    <row r="6593" spans="1:14">
      <c r="A6593" s="259" t="s">
        <v>44</v>
      </c>
      <c r="B6593" s="259" t="s">
        <v>23</v>
      </c>
      <c r="C6593" s="259" t="s">
        <v>142</v>
      </c>
      <c r="D6593" s="259" t="s">
        <v>220</v>
      </c>
      <c r="E6593" s="259" t="s">
        <v>48</v>
      </c>
      <c r="F6593" s="259" t="s">
        <v>131</v>
      </c>
      <c r="G6593" s="259" t="s">
        <v>221</v>
      </c>
      <c r="H6593" s="306">
        <v>0</v>
      </c>
      <c r="I6593" s="306">
        <v>0</v>
      </c>
      <c r="J6593" s="306">
        <v>0</v>
      </c>
      <c r="K6593" s="306">
        <v>0</v>
      </c>
      <c r="L6593" s="306">
        <v>0</v>
      </c>
      <c r="M6593" s="306">
        <v>0</v>
      </c>
      <c r="N6593" s="306">
        <v>0</v>
      </c>
    </row>
    <row r="6594" spans="1:14">
      <c r="A6594" s="259" t="s">
        <v>44</v>
      </c>
      <c r="B6594" s="259" t="s">
        <v>23</v>
      </c>
      <c r="C6594" s="259" t="s">
        <v>142</v>
      </c>
      <c r="D6594" s="259" t="s">
        <v>220</v>
      </c>
      <c r="E6594" s="259" t="s">
        <v>137</v>
      </c>
      <c r="F6594" s="259" t="s">
        <v>131</v>
      </c>
      <c r="G6594" s="259" t="s">
        <v>221</v>
      </c>
      <c r="H6594" s="306">
        <v>12.909299649999999</v>
      </c>
      <c r="I6594" s="306">
        <v>11.86134521</v>
      </c>
      <c r="J6594" s="306">
        <v>12.7155436</v>
      </c>
      <c r="K6594" s="306">
        <v>13.76293791</v>
      </c>
      <c r="L6594" s="306">
        <v>16.712581329999999</v>
      </c>
      <c r="M6594" s="306">
        <v>16.481787610000001</v>
      </c>
      <c r="N6594" s="306">
        <v>5.7201397370000002</v>
      </c>
    </row>
    <row r="6595" spans="1:14">
      <c r="A6595" s="259" t="s">
        <v>44</v>
      </c>
      <c r="B6595" s="259" t="s">
        <v>23</v>
      </c>
      <c r="C6595" s="259" t="s">
        <v>142</v>
      </c>
      <c r="D6595" s="259" t="s">
        <v>220</v>
      </c>
      <c r="E6595" s="259" t="s">
        <v>136</v>
      </c>
      <c r="F6595" s="259" t="s">
        <v>131</v>
      </c>
      <c r="G6595" s="259" t="s">
        <v>221</v>
      </c>
      <c r="H6595" s="306">
        <v>0</v>
      </c>
      <c r="I6595" s="306">
        <v>0</v>
      </c>
      <c r="J6595" s="306">
        <v>0</v>
      </c>
      <c r="K6595" s="306">
        <v>0</v>
      </c>
      <c r="L6595" s="306">
        <v>0</v>
      </c>
      <c r="M6595" s="306">
        <v>0</v>
      </c>
      <c r="N6595" s="306">
        <v>0</v>
      </c>
    </row>
    <row r="6596" spans="1:14">
      <c r="A6596" s="259" t="s">
        <v>44</v>
      </c>
      <c r="B6596" s="259" t="s">
        <v>24</v>
      </c>
      <c r="C6596" s="259" t="s">
        <v>142</v>
      </c>
      <c r="D6596" s="259" t="s">
        <v>220</v>
      </c>
      <c r="E6596" s="259" t="s">
        <v>48</v>
      </c>
      <c r="F6596" s="259" t="s">
        <v>131</v>
      </c>
      <c r="G6596" s="259" t="s">
        <v>221</v>
      </c>
      <c r="H6596" s="306">
        <v>0</v>
      </c>
      <c r="I6596" s="306">
        <v>0</v>
      </c>
      <c r="J6596" s="306">
        <v>0</v>
      </c>
      <c r="K6596" s="306">
        <v>0</v>
      </c>
      <c r="L6596" s="306">
        <v>0</v>
      </c>
      <c r="M6596" s="306">
        <v>0</v>
      </c>
      <c r="N6596" s="306">
        <v>0</v>
      </c>
    </row>
    <row r="6597" spans="1:14">
      <c r="A6597" s="259" t="s">
        <v>44</v>
      </c>
      <c r="B6597" s="259" t="s">
        <v>24</v>
      </c>
      <c r="C6597" s="259" t="s">
        <v>142</v>
      </c>
      <c r="D6597" s="259" t="s">
        <v>220</v>
      </c>
      <c r="E6597" s="259" t="s">
        <v>137</v>
      </c>
      <c r="F6597" s="259" t="s">
        <v>131</v>
      </c>
      <c r="G6597" s="259" t="s">
        <v>221</v>
      </c>
      <c r="H6597" s="306">
        <v>89.312841050000003</v>
      </c>
      <c r="I6597" s="306">
        <v>83.292562669999995</v>
      </c>
      <c r="J6597" s="306">
        <v>76.934724939999995</v>
      </c>
      <c r="K6597" s="306">
        <v>71.170967869999998</v>
      </c>
      <c r="L6597" s="306">
        <v>92.215254369999997</v>
      </c>
      <c r="M6597" s="306">
        <v>87.912841319999998</v>
      </c>
      <c r="N6597" s="306">
        <v>65.829492139999999</v>
      </c>
    </row>
    <row r="6598" spans="1:14">
      <c r="A6598" s="259" t="s">
        <v>44</v>
      </c>
      <c r="B6598" s="259" t="s">
        <v>24</v>
      </c>
      <c r="C6598" s="259" t="s">
        <v>142</v>
      </c>
      <c r="D6598" s="259" t="s">
        <v>220</v>
      </c>
      <c r="E6598" s="259" t="s">
        <v>136</v>
      </c>
      <c r="F6598" s="259" t="s">
        <v>131</v>
      </c>
      <c r="G6598" s="259" t="s">
        <v>221</v>
      </c>
      <c r="H6598" s="306">
        <v>0</v>
      </c>
      <c r="I6598" s="306">
        <v>0</v>
      </c>
      <c r="J6598" s="306">
        <v>0</v>
      </c>
      <c r="K6598" s="306">
        <v>0</v>
      </c>
      <c r="L6598" s="306">
        <v>0</v>
      </c>
      <c r="M6598" s="306">
        <v>0</v>
      </c>
      <c r="N6598" s="306">
        <v>0</v>
      </c>
    </row>
    <row r="6599" spans="1:14">
      <c r="A6599" s="259" t="s">
        <v>44</v>
      </c>
      <c r="B6599" s="259" t="s">
        <v>25</v>
      </c>
      <c r="C6599" s="259" t="s">
        <v>142</v>
      </c>
      <c r="D6599" s="259" t="s">
        <v>220</v>
      </c>
      <c r="E6599" s="259" t="s">
        <v>48</v>
      </c>
      <c r="F6599" s="259" t="s">
        <v>131</v>
      </c>
      <c r="G6599" s="259" t="s">
        <v>221</v>
      </c>
      <c r="H6599" s="306">
        <v>0</v>
      </c>
      <c r="I6599" s="306">
        <v>0</v>
      </c>
      <c r="J6599" s="306">
        <v>0</v>
      </c>
      <c r="K6599" s="306">
        <v>0</v>
      </c>
      <c r="L6599" s="306">
        <v>0</v>
      </c>
      <c r="M6599" s="306">
        <v>0</v>
      </c>
      <c r="N6599" s="306">
        <v>0</v>
      </c>
    </row>
    <row r="6600" spans="1:14">
      <c r="A6600" s="259" t="s">
        <v>44</v>
      </c>
      <c r="B6600" s="259" t="s">
        <v>25</v>
      </c>
      <c r="C6600" s="259" t="s">
        <v>142</v>
      </c>
      <c r="D6600" s="259" t="s">
        <v>220</v>
      </c>
      <c r="E6600" s="259" t="s">
        <v>137</v>
      </c>
      <c r="F6600" s="259" t="s">
        <v>131</v>
      </c>
      <c r="G6600" s="259" t="s">
        <v>221</v>
      </c>
      <c r="H6600" s="306">
        <v>145.74537169999999</v>
      </c>
      <c r="I6600" s="306">
        <v>116.2925042</v>
      </c>
      <c r="J6600" s="306">
        <v>119.9492879</v>
      </c>
      <c r="K6600" s="306">
        <v>128.9339267</v>
      </c>
      <c r="L6600" s="306">
        <v>159.15959459999999</v>
      </c>
      <c r="M6600" s="306">
        <v>168.21224290000001</v>
      </c>
      <c r="N6600" s="306">
        <v>191.20112549999999</v>
      </c>
    </row>
    <row r="6601" spans="1:14">
      <c r="A6601" s="259" t="s">
        <v>44</v>
      </c>
      <c r="B6601" s="259" t="s">
        <v>25</v>
      </c>
      <c r="C6601" s="259" t="s">
        <v>142</v>
      </c>
      <c r="D6601" s="259" t="s">
        <v>220</v>
      </c>
      <c r="E6601" s="259" t="s">
        <v>136</v>
      </c>
      <c r="F6601" s="259" t="s">
        <v>131</v>
      </c>
      <c r="G6601" s="259" t="s">
        <v>221</v>
      </c>
      <c r="H6601" s="306">
        <v>0</v>
      </c>
      <c r="I6601" s="306">
        <v>0</v>
      </c>
      <c r="J6601" s="306">
        <v>0</v>
      </c>
      <c r="K6601" s="306">
        <v>0</v>
      </c>
      <c r="L6601" s="306">
        <v>0</v>
      </c>
      <c r="M6601" s="306">
        <v>0</v>
      </c>
      <c r="N6601" s="306">
        <v>0</v>
      </c>
    </row>
    <row r="6602" spans="1:14">
      <c r="A6602" s="259" t="s">
        <v>44</v>
      </c>
      <c r="B6602" s="259" t="s">
        <v>26</v>
      </c>
      <c r="C6602" s="259" t="s">
        <v>142</v>
      </c>
      <c r="D6602" s="259" t="s">
        <v>220</v>
      </c>
      <c r="E6602" s="259" t="s">
        <v>48</v>
      </c>
      <c r="F6602" s="259" t="s">
        <v>131</v>
      </c>
      <c r="G6602" s="259" t="s">
        <v>221</v>
      </c>
      <c r="H6602" s="306">
        <v>0</v>
      </c>
      <c r="I6602" s="306">
        <v>0</v>
      </c>
      <c r="J6602" s="306">
        <v>0</v>
      </c>
      <c r="K6602" s="306">
        <v>0</v>
      </c>
      <c r="L6602" s="306">
        <v>0</v>
      </c>
      <c r="M6602" s="306">
        <v>0</v>
      </c>
      <c r="N6602" s="306">
        <v>0</v>
      </c>
    </row>
    <row r="6603" spans="1:14">
      <c r="A6603" s="259" t="s">
        <v>44</v>
      </c>
      <c r="B6603" s="259" t="s">
        <v>26</v>
      </c>
      <c r="C6603" s="259" t="s">
        <v>142</v>
      </c>
      <c r="D6603" s="259" t="s">
        <v>220</v>
      </c>
      <c r="E6603" s="259" t="s">
        <v>137</v>
      </c>
      <c r="F6603" s="259" t="s">
        <v>131</v>
      </c>
      <c r="G6603" s="259" t="s">
        <v>221</v>
      </c>
      <c r="H6603" s="306">
        <v>13.250389119999999</v>
      </c>
      <c r="I6603" s="306">
        <v>13.291432289999999</v>
      </c>
      <c r="J6603" s="306">
        <v>13.339576750000001</v>
      </c>
      <c r="K6603" s="306">
        <v>14.207507440000001</v>
      </c>
      <c r="L6603" s="306">
        <v>15.74419103</v>
      </c>
      <c r="M6603" s="306">
        <v>13.339576750000001</v>
      </c>
      <c r="N6603" s="306">
        <v>12.796255629999999</v>
      </c>
    </row>
    <row r="6604" spans="1:14">
      <c r="A6604" s="259" t="s">
        <v>44</v>
      </c>
      <c r="B6604" s="259" t="s">
        <v>26</v>
      </c>
      <c r="C6604" s="259" t="s">
        <v>142</v>
      </c>
      <c r="D6604" s="259" t="s">
        <v>220</v>
      </c>
      <c r="E6604" s="259" t="s">
        <v>136</v>
      </c>
      <c r="F6604" s="259" t="s">
        <v>131</v>
      </c>
      <c r="G6604" s="259" t="s">
        <v>221</v>
      </c>
      <c r="H6604" s="306">
        <v>0</v>
      </c>
      <c r="I6604" s="306">
        <v>0</v>
      </c>
      <c r="J6604" s="306">
        <v>0</v>
      </c>
      <c r="K6604" s="306">
        <v>0</v>
      </c>
      <c r="L6604" s="306">
        <v>0</v>
      </c>
      <c r="M6604" s="306">
        <v>0</v>
      </c>
      <c r="N6604" s="306">
        <v>0</v>
      </c>
    </row>
    <row r="6605" spans="1:14">
      <c r="A6605" s="259" t="s">
        <v>44</v>
      </c>
      <c r="B6605" s="259" t="s">
        <v>27</v>
      </c>
      <c r="C6605" s="259" t="s">
        <v>142</v>
      </c>
      <c r="D6605" s="259" t="s">
        <v>220</v>
      </c>
      <c r="E6605" s="259" t="s">
        <v>48</v>
      </c>
      <c r="F6605" s="259" t="s">
        <v>131</v>
      </c>
      <c r="G6605" s="259" t="s">
        <v>221</v>
      </c>
      <c r="H6605" s="306">
        <v>0</v>
      </c>
      <c r="I6605" s="306">
        <v>0</v>
      </c>
      <c r="J6605" s="306">
        <v>0</v>
      </c>
      <c r="K6605" s="306">
        <v>0</v>
      </c>
      <c r="L6605" s="306">
        <v>0</v>
      </c>
      <c r="M6605" s="306">
        <v>0</v>
      </c>
      <c r="N6605" s="306">
        <v>0</v>
      </c>
    </row>
    <row r="6606" spans="1:14">
      <c r="A6606" s="259" t="s">
        <v>44</v>
      </c>
      <c r="B6606" s="259" t="s">
        <v>27</v>
      </c>
      <c r="C6606" s="259" t="s">
        <v>142</v>
      </c>
      <c r="D6606" s="259" t="s">
        <v>220</v>
      </c>
      <c r="E6606" s="259" t="s">
        <v>137</v>
      </c>
      <c r="F6606" s="259" t="s">
        <v>131</v>
      </c>
      <c r="G6606" s="259" t="s">
        <v>221</v>
      </c>
      <c r="H6606" s="306">
        <v>0</v>
      </c>
      <c r="I6606" s="306">
        <v>0</v>
      </c>
      <c r="J6606" s="306">
        <v>0</v>
      </c>
      <c r="K6606" s="306">
        <v>0</v>
      </c>
      <c r="L6606" s="306">
        <v>0</v>
      </c>
      <c r="M6606" s="306">
        <v>0</v>
      </c>
      <c r="N6606" s="306">
        <v>0</v>
      </c>
    </row>
    <row r="6607" spans="1:14">
      <c r="A6607" s="259" t="s">
        <v>44</v>
      </c>
      <c r="B6607" s="259" t="s">
        <v>27</v>
      </c>
      <c r="C6607" s="259" t="s">
        <v>142</v>
      </c>
      <c r="D6607" s="259" t="s">
        <v>220</v>
      </c>
      <c r="E6607" s="259" t="s">
        <v>136</v>
      </c>
      <c r="F6607" s="259" t="s">
        <v>131</v>
      </c>
      <c r="G6607" s="259" t="s">
        <v>221</v>
      </c>
      <c r="H6607" s="306">
        <v>0</v>
      </c>
      <c r="I6607" s="306">
        <v>0</v>
      </c>
      <c r="J6607" s="306">
        <v>0</v>
      </c>
      <c r="K6607" s="306">
        <v>0</v>
      </c>
      <c r="L6607" s="306">
        <v>0</v>
      </c>
      <c r="M6607" s="306">
        <v>0</v>
      </c>
      <c r="N6607" s="306">
        <v>0</v>
      </c>
    </row>
    <row r="6610" spans="1:14">
      <c r="A6610" s="259" t="s">
        <v>2</v>
      </c>
      <c r="B6610" s="259" t="s">
        <v>43</v>
      </c>
      <c r="C6610" s="259" t="s">
        <v>132</v>
      </c>
      <c r="D6610" s="259" t="s">
        <v>218</v>
      </c>
      <c r="E6610" s="259" t="s">
        <v>219</v>
      </c>
      <c r="F6610" s="259" t="s">
        <v>99</v>
      </c>
      <c r="G6610" s="259" t="s">
        <v>46</v>
      </c>
      <c r="H6610" s="306">
        <v>2025</v>
      </c>
      <c r="I6610" s="306">
        <v>2028</v>
      </c>
      <c r="J6610" s="306">
        <v>2030</v>
      </c>
      <c r="K6610" s="306">
        <v>2032</v>
      </c>
      <c r="L6610" s="306">
        <v>2035</v>
      </c>
      <c r="M6610" s="306">
        <v>2037</v>
      </c>
      <c r="N6610" s="306">
        <v>2040</v>
      </c>
    </row>
    <row r="6611" spans="1:14">
      <c r="A6611" s="259" t="s">
        <v>44</v>
      </c>
      <c r="B6611" s="259" t="s">
        <v>28</v>
      </c>
      <c r="C6611" s="259" t="s">
        <v>133</v>
      </c>
      <c r="D6611" s="259" t="s">
        <v>220</v>
      </c>
      <c r="E6611" s="259" t="s">
        <v>48</v>
      </c>
      <c r="F6611" s="259" t="s">
        <v>131</v>
      </c>
      <c r="G6611" s="259" t="s">
        <v>221</v>
      </c>
      <c r="H6611" s="306">
        <v>31.43200049</v>
      </c>
      <c r="I6611" s="306">
        <v>0</v>
      </c>
      <c r="J6611" s="306">
        <v>0</v>
      </c>
      <c r="K6611" s="306">
        <v>0</v>
      </c>
      <c r="L6611" s="306">
        <v>0</v>
      </c>
      <c r="M6611" s="306">
        <v>0</v>
      </c>
      <c r="N6611" s="306">
        <v>0</v>
      </c>
    </row>
    <row r="6612" spans="1:14">
      <c r="A6612" s="259" t="s">
        <v>44</v>
      </c>
      <c r="B6612" s="259" t="s">
        <v>28</v>
      </c>
      <c r="C6612" s="259" t="s">
        <v>133</v>
      </c>
      <c r="D6612" s="259" t="s">
        <v>220</v>
      </c>
      <c r="E6612" s="259" t="s">
        <v>137</v>
      </c>
      <c r="F6612" s="259" t="s">
        <v>131</v>
      </c>
      <c r="G6612" s="259" t="s">
        <v>221</v>
      </c>
      <c r="H6612" s="306">
        <v>1097.745183</v>
      </c>
      <c r="I6612" s="306">
        <v>936.97258799999997</v>
      </c>
      <c r="J6612" s="306">
        <v>935.49236840000003</v>
      </c>
      <c r="K6612" s="306">
        <v>912.46940119999999</v>
      </c>
      <c r="L6612" s="306">
        <v>1049.019088</v>
      </c>
      <c r="M6612" s="306">
        <v>1055.047928</v>
      </c>
      <c r="N6612" s="306">
        <v>822.00940160000005</v>
      </c>
    </row>
    <row r="6613" spans="1:14">
      <c r="A6613" s="259" t="s">
        <v>44</v>
      </c>
      <c r="B6613" s="259" t="s">
        <v>28</v>
      </c>
      <c r="C6613" s="259" t="s">
        <v>133</v>
      </c>
      <c r="D6613" s="259" t="s">
        <v>220</v>
      </c>
      <c r="E6613" s="259" t="s">
        <v>136</v>
      </c>
      <c r="F6613" s="259" t="s">
        <v>131</v>
      </c>
      <c r="G6613" s="259" t="s">
        <v>221</v>
      </c>
      <c r="H6613" s="306">
        <v>0.76835016</v>
      </c>
      <c r="I6613" s="306">
        <v>0</v>
      </c>
      <c r="J6613" s="306">
        <v>0</v>
      </c>
      <c r="K6613" s="306">
        <v>0</v>
      </c>
      <c r="L6613" s="306">
        <v>0</v>
      </c>
      <c r="M6613" s="306">
        <v>0</v>
      </c>
      <c r="N6613" s="306">
        <v>0</v>
      </c>
    </row>
    <row r="6614" spans="1:14">
      <c r="A6614" s="259" t="s">
        <v>44</v>
      </c>
      <c r="B6614" s="259" t="s">
        <v>28</v>
      </c>
      <c r="C6614" s="259" t="s">
        <v>141</v>
      </c>
      <c r="D6614" s="259" t="s">
        <v>220</v>
      </c>
      <c r="E6614" s="259" t="s">
        <v>48</v>
      </c>
      <c r="F6614" s="259" t="s">
        <v>131</v>
      </c>
      <c r="G6614" s="259" t="s">
        <v>221</v>
      </c>
      <c r="H6614" s="306">
        <v>30.211817580000002</v>
      </c>
      <c r="I6614" s="306">
        <v>0</v>
      </c>
      <c r="J6614" s="306">
        <v>0</v>
      </c>
      <c r="K6614" s="306">
        <v>0</v>
      </c>
      <c r="L6614" s="306">
        <v>0</v>
      </c>
      <c r="M6614" s="306">
        <v>0</v>
      </c>
      <c r="N6614" s="306">
        <v>0</v>
      </c>
    </row>
    <row r="6615" spans="1:14">
      <c r="A6615" s="259" t="s">
        <v>44</v>
      </c>
      <c r="B6615" s="259" t="s">
        <v>28</v>
      </c>
      <c r="C6615" s="259" t="s">
        <v>141</v>
      </c>
      <c r="D6615" s="259" t="s">
        <v>220</v>
      </c>
      <c r="E6615" s="259" t="s">
        <v>137</v>
      </c>
      <c r="F6615" s="259" t="s">
        <v>131</v>
      </c>
      <c r="G6615" s="259" t="s">
        <v>221</v>
      </c>
      <c r="H6615" s="306">
        <v>269.6481392</v>
      </c>
      <c r="I6615" s="306">
        <v>244.93409879999999</v>
      </c>
      <c r="J6615" s="306">
        <v>235.4878593</v>
      </c>
      <c r="K6615" s="306">
        <v>224.0204363</v>
      </c>
      <c r="L6615" s="306">
        <v>242.06358650000001</v>
      </c>
      <c r="M6615" s="306">
        <v>258.80808289999999</v>
      </c>
      <c r="N6615" s="306">
        <v>207.321068</v>
      </c>
    </row>
    <row r="6616" spans="1:14">
      <c r="A6616" s="259" t="s">
        <v>44</v>
      </c>
      <c r="B6616" s="259" t="s">
        <v>28</v>
      </c>
      <c r="C6616" s="259" t="s">
        <v>141</v>
      </c>
      <c r="D6616" s="259" t="s">
        <v>220</v>
      </c>
      <c r="E6616" s="259" t="s">
        <v>136</v>
      </c>
      <c r="F6616" s="259" t="s">
        <v>131</v>
      </c>
      <c r="G6616" s="259" t="s">
        <v>221</v>
      </c>
      <c r="H6616" s="306">
        <v>0.76835016</v>
      </c>
      <c r="I6616" s="306">
        <v>0</v>
      </c>
      <c r="J6616" s="306">
        <v>0</v>
      </c>
      <c r="K6616" s="306">
        <v>0</v>
      </c>
      <c r="L6616" s="306">
        <v>0</v>
      </c>
      <c r="M6616" s="306">
        <v>0</v>
      </c>
      <c r="N6616" s="306">
        <v>0</v>
      </c>
    </row>
    <row r="6617" spans="1:14">
      <c r="A6617" s="259" t="s">
        <v>44</v>
      </c>
      <c r="B6617" s="259" t="s">
        <v>28</v>
      </c>
      <c r="C6617" s="259" t="s">
        <v>142</v>
      </c>
      <c r="D6617" s="259" t="s">
        <v>220</v>
      </c>
      <c r="E6617" s="259" t="s">
        <v>48</v>
      </c>
      <c r="F6617" s="259" t="s">
        <v>131</v>
      </c>
      <c r="G6617" s="259" t="s">
        <v>221</v>
      </c>
      <c r="H6617" s="306">
        <v>1.220182906</v>
      </c>
      <c r="I6617" s="306">
        <v>0</v>
      </c>
      <c r="J6617" s="306">
        <v>0</v>
      </c>
      <c r="K6617" s="306">
        <v>0</v>
      </c>
      <c r="L6617" s="306">
        <v>0</v>
      </c>
      <c r="M6617" s="306">
        <v>0</v>
      </c>
      <c r="N6617" s="306">
        <v>0</v>
      </c>
    </row>
    <row r="6618" spans="1:14">
      <c r="A6618" s="259" t="s">
        <v>44</v>
      </c>
      <c r="B6618" s="259" t="s">
        <v>28</v>
      </c>
      <c r="C6618" s="259" t="s">
        <v>142</v>
      </c>
      <c r="D6618" s="259" t="s">
        <v>220</v>
      </c>
      <c r="E6618" s="259" t="s">
        <v>137</v>
      </c>
      <c r="F6618" s="259" t="s">
        <v>131</v>
      </c>
      <c r="G6618" s="259" t="s">
        <v>221</v>
      </c>
      <c r="H6618" s="306">
        <v>414.49619209999997</v>
      </c>
      <c r="I6618" s="306">
        <v>365.97804120000001</v>
      </c>
      <c r="J6618" s="306">
        <v>358.58042540000002</v>
      </c>
      <c r="K6618" s="306">
        <v>367.77006749999998</v>
      </c>
      <c r="L6618" s="306">
        <v>436.92603300000002</v>
      </c>
      <c r="M6618" s="306">
        <v>426.28611510000002</v>
      </c>
      <c r="N6618" s="306">
        <v>370.41831389999999</v>
      </c>
    </row>
    <row r="6619" spans="1:14">
      <c r="A6619" s="259" t="s">
        <v>44</v>
      </c>
      <c r="B6619" s="259" t="s">
        <v>28</v>
      </c>
      <c r="C6619" s="259" t="s">
        <v>142</v>
      </c>
      <c r="D6619" s="259" t="s">
        <v>220</v>
      </c>
      <c r="E6619" s="259" t="s">
        <v>136</v>
      </c>
      <c r="F6619" s="259" t="s">
        <v>131</v>
      </c>
      <c r="G6619" s="259" t="s">
        <v>221</v>
      </c>
      <c r="H6619" s="306">
        <v>0</v>
      </c>
      <c r="I6619" s="306">
        <v>0</v>
      </c>
      <c r="J6619" s="306">
        <v>0</v>
      </c>
      <c r="K6619" s="306">
        <v>0</v>
      </c>
      <c r="L6619" s="306">
        <v>0</v>
      </c>
      <c r="M6619" s="306">
        <v>0</v>
      </c>
      <c r="N6619" s="306">
        <v>0</v>
      </c>
    </row>
    <row r="6621" spans="1:14">
      <c r="A6621" s="259" t="s">
        <v>2</v>
      </c>
      <c r="B6621" s="259" t="s">
        <v>43</v>
      </c>
      <c r="C6621" s="259" t="s">
        <v>132</v>
      </c>
      <c r="D6621" s="259" t="s">
        <v>200</v>
      </c>
      <c r="E6621" s="259" t="s">
        <v>191</v>
      </c>
      <c r="F6621" s="259" t="s">
        <v>99</v>
      </c>
      <c r="G6621" s="259" t="s">
        <v>46</v>
      </c>
      <c r="H6621" s="306">
        <v>2025</v>
      </c>
      <c r="I6621" s="306">
        <v>2028</v>
      </c>
      <c r="J6621" s="306">
        <v>2030</v>
      </c>
      <c r="K6621" s="306">
        <v>2032</v>
      </c>
      <c r="L6621" s="306">
        <v>2035</v>
      </c>
      <c r="M6621" s="306">
        <v>2037</v>
      </c>
      <c r="N6621" s="306">
        <v>2040</v>
      </c>
    </row>
    <row r="6622" spans="1:14">
      <c r="A6622" s="259" t="s">
        <v>44</v>
      </c>
      <c r="B6622" s="259" t="s">
        <v>22</v>
      </c>
      <c r="C6622" s="259" t="s">
        <v>133</v>
      </c>
      <c r="D6622" s="259" t="s">
        <v>222</v>
      </c>
      <c r="E6622" s="259" t="s">
        <v>223</v>
      </c>
      <c r="F6622" s="259" t="s">
        <v>224</v>
      </c>
      <c r="G6622" s="259" t="s">
        <v>225</v>
      </c>
      <c r="H6622" s="306">
        <v>39.333323159999999</v>
      </c>
      <c r="I6622" s="306">
        <v>39.940865690000003</v>
      </c>
      <c r="J6622" s="306">
        <v>38.429858230000001</v>
      </c>
      <c r="K6622" s="306">
        <v>45.14114884</v>
      </c>
      <c r="L6622" s="306">
        <v>51.76430706</v>
      </c>
      <c r="M6622" s="306">
        <v>54.181100290000003</v>
      </c>
      <c r="N6622" s="306">
        <v>50.868642309999998</v>
      </c>
    </row>
    <row r="6623" spans="1:14">
      <c r="A6623" s="259" t="s">
        <v>44</v>
      </c>
      <c r="B6623" s="259" t="s">
        <v>18</v>
      </c>
      <c r="C6623" s="259" t="s">
        <v>133</v>
      </c>
      <c r="D6623" s="259" t="s">
        <v>222</v>
      </c>
      <c r="E6623" s="259" t="s">
        <v>223</v>
      </c>
      <c r="F6623" s="259" t="s">
        <v>224</v>
      </c>
      <c r="G6623" s="259" t="s">
        <v>225</v>
      </c>
      <c r="H6623" s="306">
        <v>40.811784330000002</v>
      </c>
      <c r="I6623" s="306">
        <v>41.23612713</v>
      </c>
      <c r="J6623" s="306">
        <v>39.751243979999998</v>
      </c>
      <c r="K6623" s="306">
        <v>47.223251900000001</v>
      </c>
      <c r="L6623" s="306">
        <v>56.195214470000003</v>
      </c>
      <c r="M6623" s="306">
        <v>57.30328205</v>
      </c>
      <c r="N6623" s="306">
        <v>48.367175899999999</v>
      </c>
    </row>
    <row r="6624" spans="1:14">
      <c r="A6624" s="259" t="s">
        <v>44</v>
      </c>
      <c r="B6624" s="259" t="s">
        <v>20</v>
      </c>
      <c r="C6624" s="259" t="s">
        <v>133</v>
      </c>
      <c r="D6624" s="259" t="s">
        <v>222</v>
      </c>
      <c r="E6624" s="259" t="s">
        <v>223</v>
      </c>
      <c r="F6624" s="259" t="s">
        <v>224</v>
      </c>
      <c r="G6624" s="259" t="s">
        <v>225</v>
      </c>
      <c r="H6624" s="306">
        <v>40.269082920000002</v>
      </c>
      <c r="I6624" s="306">
        <v>40.800639940000003</v>
      </c>
      <c r="J6624" s="306">
        <v>26.357122279999999</v>
      </c>
      <c r="K6624" s="306">
        <v>34.169944360000002</v>
      </c>
      <c r="L6624" s="306">
        <v>39.14013499</v>
      </c>
      <c r="M6624" s="306">
        <v>41.837551410000003</v>
      </c>
      <c r="N6624" s="306">
        <v>30.913614970000001</v>
      </c>
    </row>
    <row r="6625" spans="1:14">
      <c r="A6625" s="259" t="s">
        <v>44</v>
      </c>
      <c r="B6625" s="259" t="s">
        <v>23</v>
      </c>
      <c r="C6625" s="259" t="s">
        <v>133</v>
      </c>
      <c r="D6625" s="259" t="s">
        <v>222</v>
      </c>
      <c r="E6625" s="259" t="s">
        <v>223</v>
      </c>
      <c r="F6625" s="259" t="s">
        <v>224</v>
      </c>
      <c r="G6625" s="259" t="s">
        <v>225</v>
      </c>
      <c r="H6625" s="306">
        <v>41.297833199999999</v>
      </c>
      <c r="I6625" s="306">
        <v>40.539573740000002</v>
      </c>
      <c r="J6625" s="306">
        <v>37.58634885</v>
      </c>
      <c r="K6625" s="306">
        <v>45.747217689999999</v>
      </c>
      <c r="L6625" s="306">
        <v>54.04817242</v>
      </c>
      <c r="M6625" s="306">
        <v>54.964759030000003</v>
      </c>
      <c r="N6625" s="306">
        <v>51.700378319999999</v>
      </c>
    </row>
    <row r="6626" spans="1:14">
      <c r="A6626" s="259" t="s">
        <v>44</v>
      </c>
      <c r="B6626" s="259" t="s">
        <v>26</v>
      </c>
      <c r="C6626" s="259" t="s">
        <v>133</v>
      </c>
      <c r="D6626" s="259" t="s">
        <v>222</v>
      </c>
      <c r="E6626" s="259" t="s">
        <v>223</v>
      </c>
      <c r="F6626" s="259" t="s">
        <v>224</v>
      </c>
      <c r="G6626" s="259" t="s">
        <v>225</v>
      </c>
      <c r="H6626" s="306">
        <v>42.174904499999997</v>
      </c>
      <c r="I6626" s="306">
        <v>42.439723059999999</v>
      </c>
      <c r="J6626" s="306">
        <v>41.153013420000001</v>
      </c>
      <c r="K6626" s="306">
        <v>48.658140520000003</v>
      </c>
      <c r="L6626" s="306">
        <v>58.13852662</v>
      </c>
      <c r="M6626" s="306">
        <v>58.033150220000003</v>
      </c>
      <c r="N6626" s="306">
        <v>43.7109357</v>
      </c>
    </row>
    <row r="6627" spans="1:14">
      <c r="A6627" s="259" t="s">
        <v>44</v>
      </c>
      <c r="B6627" s="259" t="s">
        <v>27</v>
      </c>
      <c r="C6627" s="259" t="s">
        <v>133</v>
      </c>
      <c r="D6627" s="259" t="s">
        <v>222</v>
      </c>
      <c r="E6627" s="259" t="s">
        <v>223</v>
      </c>
      <c r="F6627" s="259" t="s">
        <v>224</v>
      </c>
      <c r="G6627" s="259" t="s">
        <v>225</v>
      </c>
      <c r="H6627" s="306">
        <v>45.294615729999997</v>
      </c>
      <c r="I6627" s="306">
        <v>42.313572090000001</v>
      </c>
      <c r="J6627" s="306">
        <v>41.481815079999997</v>
      </c>
      <c r="K6627" s="306">
        <v>48.221149699999998</v>
      </c>
      <c r="L6627" s="306">
        <v>51.204432699999998</v>
      </c>
      <c r="M6627" s="306">
        <v>52.938893059999998</v>
      </c>
      <c r="N6627" s="306">
        <v>42.455811529999998</v>
      </c>
    </row>
    <row r="6628" spans="1:14">
      <c r="A6628" s="259" t="s">
        <v>44</v>
      </c>
      <c r="B6628" s="259" t="s">
        <v>25</v>
      </c>
      <c r="C6628" s="259" t="s">
        <v>133</v>
      </c>
      <c r="D6628" s="259" t="s">
        <v>222</v>
      </c>
      <c r="E6628" s="259" t="s">
        <v>223</v>
      </c>
      <c r="F6628" s="259" t="s">
        <v>224</v>
      </c>
      <c r="G6628" s="259" t="s">
        <v>225</v>
      </c>
      <c r="H6628" s="306">
        <v>28.794786120000001</v>
      </c>
      <c r="I6628" s="306">
        <v>31.146218640000001</v>
      </c>
      <c r="J6628" s="306">
        <v>30.501954380000001</v>
      </c>
      <c r="K6628" s="306">
        <v>33.515338620000001</v>
      </c>
      <c r="L6628" s="306">
        <v>39.474290549999999</v>
      </c>
      <c r="M6628" s="306">
        <v>40.713611149999998</v>
      </c>
      <c r="N6628" s="306">
        <v>37.294621679999999</v>
      </c>
    </row>
    <row r="6629" spans="1:14">
      <c r="A6629" s="259" t="s">
        <v>44</v>
      </c>
      <c r="B6629" s="259" t="s">
        <v>19</v>
      </c>
      <c r="C6629" s="259" t="s">
        <v>133</v>
      </c>
      <c r="D6629" s="259" t="s">
        <v>222</v>
      </c>
      <c r="E6629" s="259" t="s">
        <v>223</v>
      </c>
      <c r="F6629" s="259" t="s">
        <v>224</v>
      </c>
      <c r="G6629" s="259" t="s">
        <v>225</v>
      </c>
      <c r="H6629" s="306">
        <v>39.34786476</v>
      </c>
      <c r="I6629" s="306">
        <v>45.753450479999998</v>
      </c>
      <c r="J6629" s="306">
        <v>38.63497134</v>
      </c>
      <c r="K6629" s="306">
        <v>40.90621462</v>
      </c>
      <c r="L6629" s="306">
        <v>46.445351690000003</v>
      </c>
      <c r="M6629" s="306">
        <v>44.573151600000003</v>
      </c>
      <c r="N6629" s="306">
        <v>39.130718510000001</v>
      </c>
    </row>
    <row r="6630" spans="1:14">
      <c r="A6630" s="259" t="s">
        <v>44</v>
      </c>
      <c r="B6630" s="259" t="s">
        <v>21</v>
      </c>
      <c r="C6630" s="259" t="s">
        <v>133</v>
      </c>
      <c r="D6630" s="259" t="s">
        <v>222</v>
      </c>
      <c r="E6630" s="259" t="s">
        <v>223</v>
      </c>
      <c r="F6630" s="259" t="s">
        <v>224</v>
      </c>
      <c r="G6630" s="259" t="s">
        <v>225</v>
      </c>
      <c r="H6630" s="306">
        <v>51.924010250000002</v>
      </c>
      <c r="I6630" s="306">
        <v>49.447660370000001</v>
      </c>
      <c r="J6630" s="306">
        <v>42.535068629999998</v>
      </c>
      <c r="K6630" s="306">
        <v>44.097565500000002</v>
      </c>
      <c r="L6630" s="306">
        <v>48.619682519999998</v>
      </c>
      <c r="M6630" s="306">
        <v>45.356264930000002</v>
      </c>
      <c r="N6630" s="306">
        <v>40.16217177</v>
      </c>
    </row>
    <row r="6631" spans="1:14">
      <c r="A6631" s="259" t="s">
        <v>44</v>
      </c>
      <c r="B6631" s="259" t="s">
        <v>24</v>
      </c>
      <c r="C6631" s="259" t="s">
        <v>133</v>
      </c>
      <c r="D6631" s="259" t="s">
        <v>222</v>
      </c>
      <c r="E6631" s="259" t="s">
        <v>223</v>
      </c>
      <c r="F6631" s="259" t="s">
        <v>224</v>
      </c>
      <c r="G6631" s="259" t="s">
        <v>225</v>
      </c>
      <c r="H6631" s="306">
        <v>43.717641829999998</v>
      </c>
      <c r="I6631" s="306">
        <v>49.744084649999998</v>
      </c>
      <c r="J6631" s="306">
        <v>43.271308509999997</v>
      </c>
      <c r="K6631" s="306">
        <v>46.757919129999998</v>
      </c>
      <c r="L6631" s="306">
        <v>52.706052239999998</v>
      </c>
      <c r="M6631" s="306">
        <v>47.81296708</v>
      </c>
      <c r="N6631" s="306">
        <v>35.994870079999998</v>
      </c>
    </row>
    <row r="6632" spans="1:14">
      <c r="A6632" s="259" t="s">
        <v>44</v>
      </c>
      <c r="B6632" s="259" t="s">
        <v>22</v>
      </c>
      <c r="C6632" s="259" t="s">
        <v>133</v>
      </c>
      <c r="D6632" s="259" t="s">
        <v>222</v>
      </c>
      <c r="E6632" s="259" t="s">
        <v>223</v>
      </c>
      <c r="F6632" s="259" t="s">
        <v>226</v>
      </c>
      <c r="G6632" s="259" t="s">
        <v>225</v>
      </c>
      <c r="H6632" s="306">
        <v>40.811784330000002</v>
      </c>
      <c r="I6632" s="306">
        <v>41.23612713</v>
      </c>
      <c r="J6632" s="306">
        <v>39.751243979999998</v>
      </c>
      <c r="K6632" s="306">
        <v>41.45612861</v>
      </c>
      <c r="L6632" s="306">
        <v>45.453205339999997</v>
      </c>
      <c r="M6632" s="306">
        <v>45.258761499999999</v>
      </c>
      <c r="N6632" s="306">
        <v>40.40941334</v>
      </c>
    </row>
    <row r="6633" spans="1:14">
      <c r="A6633" s="259" t="s">
        <v>44</v>
      </c>
      <c r="B6633" s="259" t="s">
        <v>18</v>
      </c>
      <c r="C6633" s="259" t="s">
        <v>133</v>
      </c>
      <c r="D6633" s="259" t="s">
        <v>222</v>
      </c>
      <c r="E6633" s="259" t="s">
        <v>223</v>
      </c>
      <c r="F6633" s="259" t="s">
        <v>226</v>
      </c>
      <c r="G6633" s="259" t="s">
        <v>225</v>
      </c>
      <c r="H6633" s="306">
        <v>39.333323159999999</v>
      </c>
      <c r="I6633" s="306">
        <v>39.940865690000003</v>
      </c>
      <c r="J6633" s="306">
        <v>38.429858230000001</v>
      </c>
      <c r="K6633" s="306">
        <v>39.374025549999999</v>
      </c>
      <c r="L6633" s="306">
        <v>41.022297930000001</v>
      </c>
      <c r="M6633" s="306">
        <v>42.136579740000002</v>
      </c>
      <c r="N6633" s="306">
        <v>42.91087976</v>
      </c>
    </row>
    <row r="6634" spans="1:14">
      <c r="A6634" s="259" t="s">
        <v>44</v>
      </c>
      <c r="B6634" s="259" t="s">
        <v>20</v>
      </c>
      <c r="C6634" s="259" t="s">
        <v>133</v>
      </c>
      <c r="D6634" s="259" t="s">
        <v>222</v>
      </c>
      <c r="E6634" s="259" t="s">
        <v>223</v>
      </c>
      <c r="F6634" s="259" t="s">
        <v>226</v>
      </c>
      <c r="G6634" s="259" t="s">
        <v>225</v>
      </c>
      <c r="H6634" s="306">
        <v>40.269082920000002</v>
      </c>
      <c r="I6634" s="306">
        <v>40.800639940000003</v>
      </c>
      <c r="J6634" s="306">
        <v>26.357122279999999</v>
      </c>
      <c r="K6634" s="306">
        <v>28.402821070000002</v>
      </c>
      <c r="L6634" s="306">
        <v>28.39812586</v>
      </c>
      <c r="M6634" s="306">
        <v>29.793030869999999</v>
      </c>
      <c r="N6634" s="306">
        <v>22.955852409999999</v>
      </c>
    </row>
    <row r="6635" spans="1:14">
      <c r="A6635" s="259" t="s">
        <v>44</v>
      </c>
      <c r="B6635" s="259" t="s">
        <v>23</v>
      </c>
      <c r="C6635" s="259" t="s">
        <v>133</v>
      </c>
      <c r="D6635" s="259" t="s">
        <v>222</v>
      </c>
      <c r="E6635" s="259" t="s">
        <v>223</v>
      </c>
      <c r="F6635" s="259" t="s">
        <v>226</v>
      </c>
      <c r="G6635" s="259" t="s">
        <v>225</v>
      </c>
      <c r="H6635" s="306">
        <v>41.297833199999999</v>
      </c>
      <c r="I6635" s="306">
        <v>40.539573740000002</v>
      </c>
      <c r="J6635" s="306">
        <v>37.58634885</v>
      </c>
      <c r="K6635" s="306">
        <v>39.980094399999999</v>
      </c>
      <c r="L6635" s="306">
        <v>43.306163290000001</v>
      </c>
      <c r="M6635" s="306">
        <v>42.920238480000002</v>
      </c>
      <c r="N6635" s="306">
        <v>43.74261576</v>
      </c>
    </row>
    <row r="6636" spans="1:14">
      <c r="A6636" s="259" t="s">
        <v>44</v>
      </c>
      <c r="B6636" s="259" t="s">
        <v>26</v>
      </c>
      <c r="C6636" s="259" t="s">
        <v>133</v>
      </c>
      <c r="D6636" s="259" t="s">
        <v>222</v>
      </c>
      <c r="E6636" s="259" t="s">
        <v>223</v>
      </c>
      <c r="F6636" s="259" t="s">
        <v>226</v>
      </c>
      <c r="G6636" s="259" t="s">
        <v>225</v>
      </c>
      <c r="H6636" s="306">
        <v>42.174904499999997</v>
      </c>
      <c r="I6636" s="306">
        <v>42.439723059999999</v>
      </c>
      <c r="J6636" s="306">
        <v>41.153013420000001</v>
      </c>
      <c r="K6636" s="306">
        <v>42.891017239999996</v>
      </c>
      <c r="L6636" s="306">
        <v>47.396517490000001</v>
      </c>
      <c r="M6636" s="306">
        <v>45.988629670000002</v>
      </c>
      <c r="N6636" s="306">
        <v>35.753173150000002</v>
      </c>
    </row>
    <row r="6637" spans="1:14">
      <c r="A6637" s="259" t="s">
        <v>44</v>
      </c>
      <c r="B6637" s="259" t="s">
        <v>27</v>
      </c>
      <c r="C6637" s="259" t="s">
        <v>133</v>
      </c>
      <c r="D6637" s="259" t="s">
        <v>222</v>
      </c>
      <c r="E6637" s="259" t="s">
        <v>223</v>
      </c>
      <c r="F6637" s="259" t="s">
        <v>226</v>
      </c>
      <c r="G6637" s="259" t="s">
        <v>225</v>
      </c>
      <c r="H6637" s="306">
        <v>45.294615729999997</v>
      </c>
      <c r="I6637" s="306">
        <v>42.313572090000001</v>
      </c>
      <c r="J6637" s="306">
        <v>41.481815079999997</v>
      </c>
      <c r="K6637" s="306">
        <v>42.454026409999997</v>
      </c>
      <c r="L6637" s="306">
        <v>40.462423569999999</v>
      </c>
      <c r="M6637" s="306">
        <v>40.894372509999997</v>
      </c>
      <c r="N6637" s="306">
        <v>34.498048969999999</v>
      </c>
    </row>
    <row r="6638" spans="1:14">
      <c r="A6638" s="259" t="s">
        <v>44</v>
      </c>
      <c r="B6638" s="259" t="s">
        <v>25</v>
      </c>
      <c r="C6638" s="259" t="s">
        <v>133</v>
      </c>
      <c r="D6638" s="259" t="s">
        <v>222</v>
      </c>
      <c r="E6638" s="259" t="s">
        <v>223</v>
      </c>
      <c r="F6638" s="259" t="s">
        <v>226</v>
      </c>
      <c r="G6638" s="259" t="s">
        <v>225</v>
      </c>
      <c r="H6638" s="306">
        <v>28.09523926</v>
      </c>
      <c r="I6638" s="306">
        <v>25.800338929999999</v>
      </c>
      <c r="J6638" s="306">
        <v>25.013155680000001</v>
      </c>
      <c r="K6638" s="306">
        <v>27.750928429999998</v>
      </c>
      <c r="L6638" s="306">
        <v>33.230924809999998</v>
      </c>
      <c r="M6638" s="306">
        <v>33.653258940000001</v>
      </c>
      <c r="N6638" s="306">
        <v>32.987819790000003</v>
      </c>
    </row>
    <row r="6639" spans="1:14">
      <c r="A6639" s="259" t="s">
        <v>44</v>
      </c>
      <c r="B6639" s="259" t="s">
        <v>19</v>
      </c>
      <c r="C6639" s="259" t="s">
        <v>133</v>
      </c>
      <c r="D6639" s="259" t="s">
        <v>222</v>
      </c>
      <c r="E6639" s="259" t="s">
        <v>223</v>
      </c>
      <c r="F6639" s="259" t="s">
        <v>226</v>
      </c>
      <c r="G6639" s="259" t="s">
        <v>225</v>
      </c>
      <c r="H6639" s="306">
        <v>28.101198100000001</v>
      </c>
      <c r="I6639" s="306">
        <v>26.4452313</v>
      </c>
      <c r="J6639" s="306">
        <v>25.162368600000001</v>
      </c>
      <c r="K6639" s="306">
        <v>29.55347489</v>
      </c>
      <c r="L6639" s="306">
        <v>34.935077720000002</v>
      </c>
      <c r="M6639" s="306">
        <v>35.271781730000001</v>
      </c>
      <c r="N6639" s="306">
        <v>32.017704809999998</v>
      </c>
    </row>
    <row r="6640" spans="1:14">
      <c r="A6640" s="259" t="s">
        <v>44</v>
      </c>
      <c r="B6640" s="259" t="s">
        <v>21</v>
      </c>
      <c r="C6640" s="259" t="s">
        <v>133</v>
      </c>
      <c r="D6640" s="259" t="s">
        <v>222</v>
      </c>
      <c r="E6640" s="259" t="s">
        <v>223</v>
      </c>
      <c r="F6640" s="259" t="s">
        <v>226</v>
      </c>
      <c r="G6640" s="259" t="s">
        <v>225</v>
      </c>
      <c r="H6640" s="306">
        <v>32.492760250000003</v>
      </c>
      <c r="I6640" s="306">
        <v>30.139441189999999</v>
      </c>
      <c r="J6640" s="306">
        <v>29.062465889999999</v>
      </c>
      <c r="K6640" s="306">
        <v>32.744825779999999</v>
      </c>
      <c r="L6640" s="306">
        <v>37.109408549999998</v>
      </c>
      <c r="M6640" s="306">
        <v>36.05489506</v>
      </c>
      <c r="N6640" s="306">
        <v>33.049158079999998</v>
      </c>
    </row>
    <row r="6641" spans="1:14">
      <c r="A6641" s="259" t="s">
        <v>44</v>
      </c>
      <c r="B6641" s="259" t="s">
        <v>24</v>
      </c>
      <c r="C6641" s="259" t="s">
        <v>133</v>
      </c>
      <c r="D6641" s="259" t="s">
        <v>222</v>
      </c>
      <c r="E6641" s="259" t="s">
        <v>223</v>
      </c>
      <c r="F6641" s="259" t="s">
        <v>226</v>
      </c>
      <c r="G6641" s="259" t="s">
        <v>225</v>
      </c>
      <c r="H6641" s="306">
        <v>28.190436980000001</v>
      </c>
      <c r="I6641" s="306">
        <v>26.066400139999999</v>
      </c>
      <c r="J6641" s="306">
        <v>24.98044561</v>
      </c>
      <c r="K6641" s="306">
        <v>26.56532297</v>
      </c>
      <c r="L6641" s="306">
        <v>31.16891734</v>
      </c>
      <c r="M6641" s="306">
        <v>32.0253826</v>
      </c>
      <c r="N6641" s="306">
        <v>32.528693140000001</v>
      </c>
    </row>
    <row r="6642" spans="1:14">
      <c r="A6642" s="259" t="s">
        <v>44</v>
      </c>
      <c r="B6642" s="259" t="s">
        <v>22</v>
      </c>
      <c r="C6642" s="259" t="s">
        <v>133</v>
      </c>
      <c r="D6642" s="259" t="s">
        <v>222</v>
      </c>
      <c r="E6642" s="259" t="s">
        <v>223</v>
      </c>
      <c r="F6642" s="259" t="s">
        <v>227</v>
      </c>
      <c r="G6642" s="259" t="s">
        <v>228</v>
      </c>
      <c r="H6642" s="306">
        <v>0</v>
      </c>
      <c r="I6642" s="306">
        <v>0</v>
      </c>
      <c r="J6642" s="306">
        <v>0</v>
      </c>
      <c r="K6642" s="306">
        <v>50.52</v>
      </c>
      <c r="L6642" s="306">
        <v>94.1</v>
      </c>
      <c r="M6642" s="306">
        <v>105.51</v>
      </c>
      <c r="N6642" s="306">
        <v>69.709999999999994</v>
      </c>
    </row>
    <row r="6643" spans="1:14">
      <c r="A6643" s="259" t="s">
        <v>44</v>
      </c>
      <c r="B6643" s="259" t="s">
        <v>18</v>
      </c>
      <c r="C6643" s="259" t="s">
        <v>133</v>
      </c>
      <c r="D6643" s="259" t="s">
        <v>222</v>
      </c>
      <c r="E6643" s="259" t="s">
        <v>223</v>
      </c>
      <c r="F6643" s="259" t="s">
        <v>227</v>
      </c>
      <c r="G6643" s="259" t="s">
        <v>228</v>
      </c>
      <c r="H6643" s="306">
        <v>0</v>
      </c>
      <c r="I6643" s="306">
        <v>0</v>
      </c>
      <c r="J6643" s="306">
        <v>0</v>
      </c>
      <c r="K6643" s="306">
        <v>50.52</v>
      </c>
      <c r="L6643" s="306">
        <v>94.1</v>
      </c>
      <c r="M6643" s="306">
        <v>105.51</v>
      </c>
      <c r="N6643" s="306">
        <v>69.709999999999994</v>
      </c>
    </row>
    <row r="6644" spans="1:14">
      <c r="A6644" s="259" t="s">
        <v>44</v>
      </c>
      <c r="B6644" s="259" t="s">
        <v>20</v>
      </c>
      <c r="C6644" s="259" t="s">
        <v>133</v>
      </c>
      <c r="D6644" s="259" t="s">
        <v>222</v>
      </c>
      <c r="E6644" s="259" t="s">
        <v>223</v>
      </c>
      <c r="F6644" s="259" t="s">
        <v>227</v>
      </c>
      <c r="G6644" s="259" t="s">
        <v>228</v>
      </c>
      <c r="H6644" s="306">
        <v>0</v>
      </c>
      <c r="I6644" s="306">
        <v>0</v>
      </c>
      <c r="J6644" s="306">
        <v>0</v>
      </c>
      <c r="K6644" s="306">
        <v>50.52</v>
      </c>
      <c r="L6644" s="306">
        <v>94.1</v>
      </c>
      <c r="M6644" s="306">
        <v>105.51</v>
      </c>
      <c r="N6644" s="306">
        <v>69.709999999999994</v>
      </c>
    </row>
    <row r="6645" spans="1:14">
      <c r="A6645" s="259" t="s">
        <v>44</v>
      </c>
      <c r="B6645" s="259" t="s">
        <v>23</v>
      </c>
      <c r="C6645" s="259" t="s">
        <v>133</v>
      </c>
      <c r="D6645" s="259" t="s">
        <v>222</v>
      </c>
      <c r="E6645" s="259" t="s">
        <v>223</v>
      </c>
      <c r="F6645" s="259" t="s">
        <v>227</v>
      </c>
      <c r="G6645" s="259" t="s">
        <v>228</v>
      </c>
      <c r="H6645" s="306">
        <v>0</v>
      </c>
      <c r="I6645" s="306">
        <v>0</v>
      </c>
      <c r="J6645" s="306">
        <v>0</v>
      </c>
      <c r="K6645" s="306">
        <v>50.52</v>
      </c>
      <c r="L6645" s="306">
        <v>94.1</v>
      </c>
      <c r="M6645" s="306">
        <v>105.51</v>
      </c>
      <c r="N6645" s="306">
        <v>69.709999999999994</v>
      </c>
    </row>
    <row r="6646" spans="1:14">
      <c r="A6646" s="259" t="s">
        <v>44</v>
      </c>
      <c r="B6646" s="259" t="s">
        <v>26</v>
      </c>
      <c r="C6646" s="259" t="s">
        <v>133</v>
      </c>
      <c r="D6646" s="259" t="s">
        <v>222</v>
      </c>
      <c r="E6646" s="259" t="s">
        <v>223</v>
      </c>
      <c r="F6646" s="259" t="s">
        <v>227</v>
      </c>
      <c r="G6646" s="259" t="s">
        <v>228</v>
      </c>
      <c r="H6646" s="306">
        <v>0</v>
      </c>
      <c r="I6646" s="306">
        <v>0</v>
      </c>
      <c r="J6646" s="306">
        <v>0</v>
      </c>
      <c r="K6646" s="306">
        <v>50.52</v>
      </c>
      <c r="L6646" s="306">
        <v>94.1</v>
      </c>
      <c r="M6646" s="306">
        <v>105.51</v>
      </c>
      <c r="N6646" s="306">
        <v>69.709999999999994</v>
      </c>
    </row>
    <row r="6647" spans="1:14">
      <c r="A6647" s="259" t="s">
        <v>44</v>
      </c>
      <c r="B6647" s="259" t="s">
        <v>27</v>
      </c>
      <c r="C6647" s="259" t="s">
        <v>133</v>
      </c>
      <c r="D6647" s="259" t="s">
        <v>222</v>
      </c>
      <c r="E6647" s="259" t="s">
        <v>223</v>
      </c>
      <c r="F6647" s="259" t="s">
        <v>227</v>
      </c>
      <c r="G6647" s="259" t="s">
        <v>228</v>
      </c>
      <c r="H6647" s="306">
        <v>0</v>
      </c>
      <c r="I6647" s="306">
        <v>0</v>
      </c>
      <c r="J6647" s="306">
        <v>0</v>
      </c>
      <c r="K6647" s="306">
        <v>50.52</v>
      </c>
      <c r="L6647" s="306">
        <v>94.1</v>
      </c>
      <c r="M6647" s="306">
        <v>105.51</v>
      </c>
      <c r="N6647" s="306">
        <v>69.709999999999994</v>
      </c>
    </row>
    <row r="6648" spans="1:14">
      <c r="A6648" s="259" t="s">
        <v>44</v>
      </c>
      <c r="B6648" s="259" t="s">
        <v>25</v>
      </c>
      <c r="C6648" s="259" t="s">
        <v>133</v>
      </c>
      <c r="D6648" s="259" t="s">
        <v>222</v>
      </c>
      <c r="E6648" s="259" t="s">
        <v>223</v>
      </c>
      <c r="F6648" s="259" t="s">
        <v>227</v>
      </c>
      <c r="G6648" s="259" t="s">
        <v>228</v>
      </c>
      <c r="H6648" s="306">
        <v>6.1280304660000002</v>
      </c>
      <c r="I6648" s="306">
        <v>46.829906260000001</v>
      </c>
      <c r="J6648" s="306">
        <v>48.081876559999998</v>
      </c>
      <c r="K6648" s="306">
        <v>50.4962333</v>
      </c>
      <c r="L6648" s="306">
        <v>54.691883869999998</v>
      </c>
      <c r="M6648" s="306">
        <v>61.848685369999998</v>
      </c>
      <c r="N6648" s="306">
        <v>37.727584520000001</v>
      </c>
    </row>
    <row r="6649" spans="1:14">
      <c r="A6649" s="259" t="s">
        <v>44</v>
      </c>
      <c r="B6649" s="259" t="s">
        <v>19</v>
      </c>
      <c r="C6649" s="259" t="s">
        <v>133</v>
      </c>
      <c r="D6649" s="259" t="s">
        <v>222</v>
      </c>
      <c r="E6649" s="259" t="s">
        <v>223</v>
      </c>
      <c r="F6649" s="259" t="s">
        <v>227</v>
      </c>
      <c r="G6649" s="259" t="s">
        <v>228</v>
      </c>
      <c r="H6649" s="306">
        <v>98.520799999999994</v>
      </c>
      <c r="I6649" s="306">
        <v>169.14</v>
      </c>
      <c r="J6649" s="306">
        <v>118.02</v>
      </c>
      <c r="K6649" s="306">
        <v>99.45</v>
      </c>
      <c r="L6649" s="306">
        <v>100.83</v>
      </c>
      <c r="M6649" s="306">
        <v>81.48</v>
      </c>
      <c r="N6649" s="306">
        <v>62.31</v>
      </c>
    </row>
    <row r="6650" spans="1:14">
      <c r="A6650" s="259" t="s">
        <v>44</v>
      </c>
      <c r="B6650" s="259" t="s">
        <v>21</v>
      </c>
      <c r="C6650" s="259" t="s">
        <v>133</v>
      </c>
      <c r="D6650" s="259" t="s">
        <v>222</v>
      </c>
      <c r="E6650" s="259" t="s">
        <v>223</v>
      </c>
      <c r="F6650" s="259" t="s">
        <v>227</v>
      </c>
      <c r="G6650" s="259" t="s">
        <v>228</v>
      </c>
      <c r="H6650" s="306">
        <v>170.21775</v>
      </c>
      <c r="I6650" s="306">
        <v>169.14</v>
      </c>
      <c r="J6650" s="306">
        <v>118.02</v>
      </c>
      <c r="K6650" s="306">
        <v>99.45</v>
      </c>
      <c r="L6650" s="306">
        <v>100.83</v>
      </c>
      <c r="M6650" s="306">
        <v>81.48</v>
      </c>
      <c r="N6650" s="306">
        <v>62.31</v>
      </c>
    </row>
    <row r="6651" spans="1:14">
      <c r="A6651" s="259" t="s">
        <v>44</v>
      </c>
      <c r="B6651" s="259" t="s">
        <v>24</v>
      </c>
      <c r="C6651" s="259" t="s">
        <v>133</v>
      </c>
      <c r="D6651" s="259" t="s">
        <v>222</v>
      </c>
      <c r="E6651" s="259" t="s">
        <v>223</v>
      </c>
      <c r="F6651" s="259" t="s">
        <v>227</v>
      </c>
      <c r="G6651" s="259" t="s">
        <v>228</v>
      </c>
      <c r="H6651" s="306">
        <v>98.520799999999994</v>
      </c>
      <c r="I6651" s="306">
        <v>169.14</v>
      </c>
      <c r="J6651" s="306">
        <v>118.02</v>
      </c>
      <c r="K6651" s="306">
        <v>99.45</v>
      </c>
      <c r="L6651" s="306">
        <v>100.83</v>
      </c>
      <c r="M6651" s="306">
        <v>81.48</v>
      </c>
      <c r="N6651" s="306">
        <v>62.31</v>
      </c>
    </row>
    <row r="6652" spans="1:14">
      <c r="A6652" s="259" t="s">
        <v>44</v>
      </c>
      <c r="B6652" s="259" t="s">
        <v>229</v>
      </c>
      <c r="C6652" s="259" t="s">
        <v>133</v>
      </c>
      <c r="D6652" s="259" t="s">
        <v>230</v>
      </c>
      <c r="E6652" s="259" t="s">
        <v>223</v>
      </c>
      <c r="F6652" s="259" t="s">
        <v>231</v>
      </c>
      <c r="G6652" s="259" t="s">
        <v>232</v>
      </c>
      <c r="H6652" s="306">
        <v>3.37</v>
      </c>
      <c r="I6652" s="306">
        <v>3.14</v>
      </c>
      <c r="J6652" s="306">
        <v>2.99</v>
      </c>
      <c r="K6652" s="306">
        <v>3.31</v>
      </c>
      <c r="L6652" s="306">
        <v>3.8300000019999998</v>
      </c>
      <c r="M6652" s="306">
        <v>3.9</v>
      </c>
      <c r="N6652" s="306">
        <v>4.12</v>
      </c>
    </row>
    <row r="6653" spans="1:14">
      <c r="A6653" s="259" t="s">
        <v>44</v>
      </c>
      <c r="B6653" s="259" t="s">
        <v>22</v>
      </c>
      <c r="C6653" s="259" t="s">
        <v>133</v>
      </c>
      <c r="D6653" s="259" t="s">
        <v>222</v>
      </c>
      <c r="E6653" s="259" t="s">
        <v>233</v>
      </c>
      <c r="F6653" s="259" t="s">
        <v>224</v>
      </c>
      <c r="G6653" s="259" t="s">
        <v>225</v>
      </c>
      <c r="H6653" s="306">
        <v>43.640463109999999</v>
      </c>
      <c r="I6653" s="306">
        <v>47.165387879999997</v>
      </c>
      <c r="J6653" s="306">
        <v>47.307086630000001</v>
      </c>
      <c r="K6653" s="306">
        <v>57.927063410000002</v>
      </c>
      <c r="L6653" s="306">
        <v>70.699531519999994</v>
      </c>
      <c r="M6653" s="306">
        <v>77.141030430000001</v>
      </c>
      <c r="N6653" s="306">
        <v>77.084132310000001</v>
      </c>
    </row>
    <row r="6654" spans="1:14">
      <c r="A6654" s="259" t="s">
        <v>44</v>
      </c>
      <c r="B6654" s="259" t="s">
        <v>18</v>
      </c>
      <c r="C6654" s="259" t="s">
        <v>133</v>
      </c>
      <c r="D6654" s="259" t="s">
        <v>222</v>
      </c>
      <c r="E6654" s="259" t="s">
        <v>233</v>
      </c>
      <c r="F6654" s="259" t="s">
        <v>224</v>
      </c>
      <c r="G6654" s="259" t="s">
        <v>225</v>
      </c>
      <c r="H6654" s="306">
        <v>45.280821090000003</v>
      </c>
      <c r="I6654" s="306">
        <v>48.694936800000001</v>
      </c>
      <c r="J6654" s="306">
        <v>48.933710120000001</v>
      </c>
      <c r="K6654" s="306">
        <v>60.598907599999997</v>
      </c>
      <c r="L6654" s="306">
        <v>76.751251249999996</v>
      </c>
      <c r="M6654" s="306">
        <v>81.586276409999996</v>
      </c>
      <c r="N6654" s="306">
        <v>73.293518689999999</v>
      </c>
    </row>
    <row r="6655" spans="1:14">
      <c r="A6655" s="259" t="s">
        <v>44</v>
      </c>
      <c r="B6655" s="259" t="s">
        <v>20</v>
      </c>
      <c r="C6655" s="259" t="s">
        <v>133</v>
      </c>
      <c r="D6655" s="259" t="s">
        <v>222</v>
      </c>
      <c r="E6655" s="259" t="s">
        <v>233</v>
      </c>
      <c r="F6655" s="259" t="s">
        <v>224</v>
      </c>
      <c r="G6655" s="259" t="s">
        <v>225</v>
      </c>
      <c r="H6655" s="306">
        <v>44.678691919999999</v>
      </c>
      <c r="I6655" s="306">
        <v>48.180678489999998</v>
      </c>
      <c r="J6655" s="306">
        <v>32.4455703</v>
      </c>
      <c r="K6655" s="306">
        <v>43.848342019999997</v>
      </c>
      <c r="L6655" s="306">
        <v>53.457476100000001</v>
      </c>
      <c r="M6655" s="306">
        <v>59.566745769999997</v>
      </c>
      <c r="N6655" s="306">
        <v>46.84515013</v>
      </c>
    </row>
    <row r="6656" spans="1:14">
      <c r="A6656" s="259" t="s">
        <v>44</v>
      </c>
      <c r="B6656" s="259" t="s">
        <v>23</v>
      </c>
      <c r="C6656" s="259" t="s">
        <v>133</v>
      </c>
      <c r="D6656" s="259" t="s">
        <v>222</v>
      </c>
      <c r="E6656" s="259" t="s">
        <v>233</v>
      </c>
      <c r="F6656" s="259" t="s">
        <v>224</v>
      </c>
      <c r="G6656" s="259" t="s">
        <v>225</v>
      </c>
      <c r="H6656" s="306">
        <v>45.820094050000002</v>
      </c>
      <c r="I6656" s="306">
        <v>47.872390520000003</v>
      </c>
      <c r="J6656" s="306">
        <v>46.268728099999997</v>
      </c>
      <c r="K6656" s="306">
        <v>58.704797020000001</v>
      </c>
      <c r="L6656" s="306">
        <v>73.818827819999996</v>
      </c>
      <c r="M6656" s="306">
        <v>78.256774519999993</v>
      </c>
      <c r="N6656" s="306">
        <v>78.344508950000005</v>
      </c>
    </row>
    <row r="6657" spans="1:14">
      <c r="A6657" s="259" t="s">
        <v>44</v>
      </c>
      <c r="B6657" s="259" t="s">
        <v>26</v>
      </c>
      <c r="C6657" s="259" t="s">
        <v>133</v>
      </c>
      <c r="D6657" s="259" t="s">
        <v>222</v>
      </c>
      <c r="E6657" s="259" t="s">
        <v>233</v>
      </c>
      <c r="F6657" s="259" t="s">
        <v>224</v>
      </c>
      <c r="G6657" s="259" t="s">
        <v>225</v>
      </c>
      <c r="H6657" s="306">
        <v>46.793207799999998</v>
      </c>
      <c r="I6657" s="306">
        <v>50.116239720000003</v>
      </c>
      <c r="J6657" s="306">
        <v>50.659285789999998</v>
      </c>
      <c r="K6657" s="306">
        <v>62.440218379999997</v>
      </c>
      <c r="L6657" s="306">
        <v>79.405421009999998</v>
      </c>
      <c r="M6657" s="306">
        <v>82.625435490000001</v>
      </c>
      <c r="N6657" s="306">
        <v>66.23765444</v>
      </c>
    </row>
    <row r="6658" spans="1:14">
      <c r="A6658" s="259" t="s">
        <v>44</v>
      </c>
      <c r="B6658" s="259" t="s">
        <v>27</v>
      </c>
      <c r="C6658" s="259" t="s">
        <v>133</v>
      </c>
      <c r="D6658" s="259" t="s">
        <v>222</v>
      </c>
      <c r="E6658" s="259" t="s">
        <v>233</v>
      </c>
      <c r="F6658" s="259" t="s">
        <v>224</v>
      </c>
      <c r="G6658" s="259" t="s">
        <v>225</v>
      </c>
      <c r="H6658" s="306">
        <v>50.254538599999997</v>
      </c>
      <c r="I6658" s="306">
        <v>49.967270509999999</v>
      </c>
      <c r="J6658" s="306">
        <v>51.064040040000002</v>
      </c>
      <c r="K6658" s="306">
        <v>61.879452970000003</v>
      </c>
      <c r="L6658" s="306">
        <v>69.934856839999995</v>
      </c>
      <c r="M6658" s="306">
        <v>75.372422090000001</v>
      </c>
      <c r="N6658" s="306">
        <v>64.335693750000004</v>
      </c>
    </row>
    <row r="6659" spans="1:14">
      <c r="A6659" s="259" t="s">
        <v>44</v>
      </c>
      <c r="B6659" s="259" t="s">
        <v>25</v>
      </c>
      <c r="C6659" s="259" t="s">
        <v>133</v>
      </c>
      <c r="D6659" s="259" t="s">
        <v>222</v>
      </c>
      <c r="E6659" s="259" t="s">
        <v>233</v>
      </c>
      <c r="F6659" s="259" t="s">
        <v>224</v>
      </c>
      <c r="G6659" s="259" t="s">
        <v>225</v>
      </c>
      <c r="H6659" s="306">
        <v>31.947918470000001</v>
      </c>
      <c r="I6659" s="306">
        <v>36.779961020000002</v>
      </c>
      <c r="J6659" s="306">
        <v>37.547851190000003</v>
      </c>
      <c r="K6659" s="306">
        <v>43.008323789999999</v>
      </c>
      <c r="L6659" s="306">
        <v>53.913864740000001</v>
      </c>
      <c r="M6659" s="306">
        <v>57.966521530000001</v>
      </c>
      <c r="N6659" s="306">
        <v>56.514650699999997</v>
      </c>
    </row>
    <row r="6660" spans="1:14">
      <c r="A6660" s="259" t="s">
        <v>44</v>
      </c>
      <c r="B6660" s="259" t="s">
        <v>19</v>
      </c>
      <c r="C6660" s="259" t="s">
        <v>133</v>
      </c>
      <c r="D6660" s="259" t="s">
        <v>222</v>
      </c>
      <c r="E6660" s="259" t="s">
        <v>233</v>
      </c>
      <c r="F6660" s="259" t="s">
        <v>224</v>
      </c>
      <c r="G6660" s="259" t="s">
        <v>225</v>
      </c>
      <c r="H6660" s="306">
        <v>43.656597069999997</v>
      </c>
      <c r="I6660" s="306">
        <v>54.029355680000002</v>
      </c>
      <c r="J6660" s="306">
        <v>47.559580500000003</v>
      </c>
      <c r="K6660" s="306">
        <v>52.4926137</v>
      </c>
      <c r="L6660" s="306">
        <v>63.434918629999999</v>
      </c>
      <c r="M6660" s="306">
        <v>63.461591319999997</v>
      </c>
      <c r="N6660" s="306">
        <v>59.29699213</v>
      </c>
    </row>
    <row r="6661" spans="1:14">
      <c r="A6661" s="259" t="s">
        <v>44</v>
      </c>
      <c r="B6661" s="259" t="s">
        <v>21</v>
      </c>
      <c r="C6661" s="259" t="s">
        <v>133</v>
      </c>
      <c r="D6661" s="259" t="s">
        <v>222</v>
      </c>
      <c r="E6661" s="259" t="s">
        <v>233</v>
      </c>
      <c r="F6661" s="259" t="s">
        <v>224</v>
      </c>
      <c r="G6661" s="259" t="s">
        <v>225</v>
      </c>
      <c r="H6661" s="306">
        <v>57.609875600000002</v>
      </c>
      <c r="I6661" s="306">
        <v>58.391775959999997</v>
      </c>
      <c r="J6661" s="306">
        <v>52.360593280000003</v>
      </c>
      <c r="K6661" s="306">
        <v>56.587892400000001</v>
      </c>
      <c r="L6661" s="306">
        <v>66.404612990000004</v>
      </c>
      <c r="M6661" s="306">
        <v>64.57655887</v>
      </c>
      <c r="N6661" s="306">
        <v>60.860011630000002</v>
      </c>
    </row>
    <row r="6662" spans="1:14">
      <c r="A6662" s="259" t="s">
        <v>44</v>
      </c>
      <c r="B6662" s="259" t="s">
        <v>24</v>
      </c>
      <c r="C6662" s="259" t="s">
        <v>133</v>
      </c>
      <c r="D6662" s="259" t="s">
        <v>222</v>
      </c>
      <c r="E6662" s="259" t="s">
        <v>233</v>
      </c>
      <c r="F6662" s="259" t="s">
        <v>224</v>
      </c>
      <c r="G6662" s="259" t="s">
        <v>225</v>
      </c>
      <c r="H6662" s="306">
        <v>48.504880399999998</v>
      </c>
      <c r="I6662" s="306">
        <v>58.741817599999997</v>
      </c>
      <c r="J6662" s="306">
        <v>53.266903259999999</v>
      </c>
      <c r="K6662" s="306">
        <v>60.001772580000001</v>
      </c>
      <c r="L6662" s="306">
        <v>71.985764189999998</v>
      </c>
      <c r="M6662" s="306">
        <v>68.074319799999998</v>
      </c>
      <c r="N6662" s="306">
        <v>54.545063550000002</v>
      </c>
    </row>
    <row r="6663" spans="1:14">
      <c r="A6663" s="259" t="s">
        <v>44</v>
      </c>
      <c r="B6663" s="259" t="s">
        <v>22</v>
      </c>
      <c r="C6663" s="259" t="s">
        <v>133</v>
      </c>
      <c r="D6663" s="259" t="s">
        <v>222</v>
      </c>
      <c r="E6663" s="259" t="s">
        <v>233</v>
      </c>
      <c r="F6663" s="259" t="s">
        <v>226</v>
      </c>
      <c r="G6663" s="259" t="s">
        <v>225</v>
      </c>
      <c r="H6663" s="306">
        <v>45.280821090000003</v>
      </c>
      <c r="I6663" s="306">
        <v>48.694936800000001</v>
      </c>
      <c r="J6663" s="306">
        <v>48.933710120000001</v>
      </c>
      <c r="K6663" s="306">
        <v>53.19828699</v>
      </c>
      <c r="L6663" s="306">
        <v>62.079848179999999</v>
      </c>
      <c r="M6663" s="306">
        <v>64.437737130000002</v>
      </c>
      <c r="N6663" s="306">
        <v>61.234670770000001</v>
      </c>
    </row>
    <row r="6664" spans="1:14">
      <c r="A6664" s="259" t="s">
        <v>44</v>
      </c>
      <c r="B6664" s="259" t="s">
        <v>18</v>
      </c>
      <c r="C6664" s="259" t="s">
        <v>133</v>
      </c>
      <c r="D6664" s="259" t="s">
        <v>222</v>
      </c>
      <c r="E6664" s="259" t="s">
        <v>233</v>
      </c>
      <c r="F6664" s="259" t="s">
        <v>226</v>
      </c>
      <c r="G6664" s="259" t="s">
        <v>225</v>
      </c>
      <c r="H6664" s="306">
        <v>43.640463109999999</v>
      </c>
      <c r="I6664" s="306">
        <v>47.165387879999997</v>
      </c>
      <c r="J6664" s="306">
        <v>47.307086630000001</v>
      </c>
      <c r="K6664" s="306">
        <v>50.526442809999999</v>
      </c>
      <c r="L6664" s="306">
        <v>56.028128459999998</v>
      </c>
      <c r="M6664" s="306">
        <v>59.99249116</v>
      </c>
      <c r="N6664" s="306">
        <v>65.025284389999996</v>
      </c>
    </row>
    <row r="6665" spans="1:14">
      <c r="A6665" s="259" t="s">
        <v>44</v>
      </c>
      <c r="B6665" s="259" t="s">
        <v>20</v>
      </c>
      <c r="C6665" s="259" t="s">
        <v>133</v>
      </c>
      <c r="D6665" s="259" t="s">
        <v>222</v>
      </c>
      <c r="E6665" s="259" t="s">
        <v>233</v>
      </c>
      <c r="F6665" s="259" t="s">
        <v>226</v>
      </c>
      <c r="G6665" s="259" t="s">
        <v>225</v>
      </c>
      <c r="H6665" s="306">
        <v>44.678691919999999</v>
      </c>
      <c r="I6665" s="306">
        <v>48.180678489999998</v>
      </c>
      <c r="J6665" s="306">
        <v>32.4455703</v>
      </c>
      <c r="K6665" s="306">
        <v>36.447721420000001</v>
      </c>
      <c r="L6665" s="306">
        <v>38.786073039999998</v>
      </c>
      <c r="M6665" s="306">
        <v>42.418206499999997</v>
      </c>
      <c r="N6665" s="306">
        <v>34.786302210000002</v>
      </c>
    </row>
    <row r="6666" spans="1:14">
      <c r="A6666" s="259" t="s">
        <v>44</v>
      </c>
      <c r="B6666" s="259" t="s">
        <v>23</v>
      </c>
      <c r="C6666" s="259" t="s">
        <v>133</v>
      </c>
      <c r="D6666" s="259" t="s">
        <v>222</v>
      </c>
      <c r="E6666" s="259" t="s">
        <v>233</v>
      </c>
      <c r="F6666" s="259" t="s">
        <v>226</v>
      </c>
      <c r="G6666" s="259" t="s">
        <v>225</v>
      </c>
      <c r="H6666" s="306">
        <v>45.820094050000002</v>
      </c>
      <c r="I6666" s="306">
        <v>47.872390520000003</v>
      </c>
      <c r="J6666" s="306">
        <v>46.268728099999997</v>
      </c>
      <c r="K6666" s="306">
        <v>51.304176409999997</v>
      </c>
      <c r="L6666" s="306">
        <v>59.147424749999999</v>
      </c>
      <c r="M6666" s="306">
        <v>61.10823525</v>
      </c>
      <c r="N6666" s="306">
        <v>66.285661020000006</v>
      </c>
    </row>
    <row r="6667" spans="1:14">
      <c r="A6667" s="259" t="s">
        <v>44</v>
      </c>
      <c r="B6667" s="259" t="s">
        <v>26</v>
      </c>
      <c r="C6667" s="259" t="s">
        <v>133</v>
      </c>
      <c r="D6667" s="259" t="s">
        <v>222</v>
      </c>
      <c r="E6667" s="259" t="s">
        <v>233</v>
      </c>
      <c r="F6667" s="259" t="s">
        <v>226</v>
      </c>
      <c r="G6667" s="259" t="s">
        <v>225</v>
      </c>
      <c r="H6667" s="306">
        <v>46.793207799999998</v>
      </c>
      <c r="I6667" s="306">
        <v>50.116239720000003</v>
      </c>
      <c r="J6667" s="306">
        <v>50.659285789999998</v>
      </c>
      <c r="K6667" s="306">
        <v>55.039597780000001</v>
      </c>
      <c r="L6667" s="306">
        <v>64.734017949999995</v>
      </c>
      <c r="M6667" s="306">
        <v>65.47689622</v>
      </c>
      <c r="N6667" s="306">
        <v>54.178806510000001</v>
      </c>
    </row>
    <row r="6668" spans="1:14">
      <c r="A6668" s="259" t="s">
        <v>44</v>
      </c>
      <c r="B6668" s="259" t="s">
        <v>27</v>
      </c>
      <c r="C6668" s="259" t="s">
        <v>133</v>
      </c>
      <c r="D6668" s="259" t="s">
        <v>222</v>
      </c>
      <c r="E6668" s="259" t="s">
        <v>233</v>
      </c>
      <c r="F6668" s="259" t="s">
        <v>226</v>
      </c>
      <c r="G6668" s="259" t="s">
        <v>225</v>
      </c>
      <c r="H6668" s="306">
        <v>50.254538599999997</v>
      </c>
      <c r="I6668" s="306">
        <v>49.967270509999999</v>
      </c>
      <c r="J6668" s="306">
        <v>51.064040040000002</v>
      </c>
      <c r="K6668" s="306">
        <v>54.478832359999998</v>
      </c>
      <c r="L6668" s="306">
        <v>55.263453769999998</v>
      </c>
      <c r="M6668" s="306">
        <v>58.223882809999999</v>
      </c>
      <c r="N6668" s="306">
        <v>52.276845819999998</v>
      </c>
    </row>
    <row r="6669" spans="1:14">
      <c r="A6669" s="259" t="s">
        <v>44</v>
      </c>
      <c r="B6669" s="259" t="s">
        <v>25</v>
      </c>
      <c r="C6669" s="259" t="s">
        <v>133</v>
      </c>
      <c r="D6669" s="259" t="s">
        <v>222</v>
      </c>
      <c r="E6669" s="259" t="s">
        <v>233</v>
      </c>
      <c r="F6669" s="259" t="s">
        <v>226</v>
      </c>
      <c r="G6669" s="259" t="s">
        <v>225</v>
      </c>
      <c r="H6669" s="306">
        <v>31.17176873</v>
      </c>
      <c r="I6669" s="306">
        <v>30.46711612</v>
      </c>
      <c r="J6669" s="306">
        <v>30.791149829999998</v>
      </c>
      <c r="K6669" s="306">
        <v>35.611184739999999</v>
      </c>
      <c r="L6669" s="306">
        <v>45.386695000000003</v>
      </c>
      <c r="M6669" s="306">
        <v>47.914255300000001</v>
      </c>
      <c r="N6669" s="306">
        <v>49.988310079999998</v>
      </c>
    </row>
    <row r="6670" spans="1:14">
      <c r="A6670" s="259" t="s">
        <v>44</v>
      </c>
      <c r="B6670" s="259" t="s">
        <v>19</v>
      </c>
      <c r="C6670" s="259" t="s">
        <v>133</v>
      </c>
      <c r="D6670" s="259" t="s">
        <v>222</v>
      </c>
      <c r="E6670" s="259" t="s">
        <v>233</v>
      </c>
      <c r="F6670" s="259" t="s">
        <v>226</v>
      </c>
      <c r="G6670" s="259" t="s">
        <v>225</v>
      </c>
      <c r="H6670" s="306">
        <v>31.178380069999999</v>
      </c>
      <c r="I6670" s="306">
        <v>31.228656919999999</v>
      </c>
      <c r="J6670" s="306">
        <v>30.974830659999999</v>
      </c>
      <c r="K6670" s="306">
        <v>37.924289880000003</v>
      </c>
      <c r="L6670" s="306">
        <v>47.714221799999997</v>
      </c>
      <c r="M6670" s="306">
        <v>50.218647709999999</v>
      </c>
      <c r="N6670" s="306">
        <v>48.518239960000002</v>
      </c>
    </row>
    <row r="6671" spans="1:14">
      <c r="A6671" s="259" t="s">
        <v>44</v>
      </c>
      <c r="B6671" s="259" t="s">
        <v>21</v>
      </c>
      <c r="C6671" s="259" t="s">
        <v>133</v>
      </c>
      <c r="D6671" s="259" t="s">
        <v>222</v>
      </c>
      <c r="E6671" s="259" t="s">
        <v>233</v>
      </c>
      <c r="F6671" s="259" t="s">
        <v>226</v>
      </c>
      <c r="G6671" s="259" t="s">
        <v>225</v>
      </c>
      <c r="H6671" s="306">
        <v>36.050834039999998</v>
      </c>
      <c r="I6671" s="306">
        <v>35.591077200000001</v>
      </c>
      <c r="J6671" s="306">
        <v>35.775843440000003</v>
      </c>
      <c r="K6671" s="306">
        <v>42.019568579999998</v>
      </c>
      <c r="L6671" s="306">
        <v>50.683916170000003</v>
      </c>
      <c r="M6671" s="306">
        <v>51.333615270000003</v>
      </c>
      <c r="N6671" s="306">
        <v>50.081259459999998</v>
      </c>
    </row>
    <row r="6672" spans="1:14">
      <c r="A6672" s="259" t="s">
        <v>44</v>
      </c>
      <c r="B6672" s="259" t="s">
        <v>24</v>
      </c>
      <c r="C6672" s="259" t="s">
        <v>133</v>
      </c>
      <c r="D6672" s="259" t="s">
        <v>222</v>
      </c>
      <c r="E6672" s="259" t="s">
        <v>233</v>
      </c>
      <c r="F6672" s="259" t="s">
        <v>226</v>
      </c>
      <c r="G6672" s="259" t="s">
        <v>225</v>
      </c>
      <c r="H6672" s="306">
        <v>31.27739094</v>
      </c>
      <c r="I6672" s="306">
        <v>30.7813026</v>
      </c>
      <c r="J6672" s="306">
        <v>30.75088379</v>
      </c>
      <c r="K6672" s="306">
        <v>34.08976483</v>
      </c>
      <c r="L6672" s="306">
        <v>42.57041152</v>
      </c>
      <c r="M6672" s="306">
        <v>45.596545669999998</v>
      </c>
      <c r="N6672" s="306">
        <v>49.292569489999998</v>
      </c>
    </row>
    <row r="6673" spans="1:14">
      <c r="A6673" s="259" t="s">
        <v>44</v>
      </c>
      <c r="B6673" s="259" t="s">
        <v>22</v>
      </c>
      <c r="C6673" s="259" t="s">
        <v>133</v>
      </c>
      <c r="D6673" s="259" t="s">
        <v>222</v>
      </c>
      <c r="E6673" s="259" t="s">
        <v>233</v>
      </c>
      <c r="F6673" s="259" t="s">
        <v>227</v>
      </c>
      <c r="G6673" s="259" t="s">
        <v>228</v>
      </c>
      <c r="H6673" s="306">
        <v>0</v>
      </c>
      <c r="I6673" s="306">
        <v>0</v>
      </c>
      <c r="J6673" s="306">
        <v>0</v>
      </c>
      <c r="K6673" s="306">
        <v>0</v>
      </c>
      <c r="L6673" s="306">
        <v>0</v>
      </c>
      <c r="M6673" s="306">
        <v>0</v>
      </c>
      <c r="N6673" s="306">
        <v>0</v>
      </c>
    </row>
    <row r="6674" spans="1:14">
      <c r="A6674" s="259" t="s">
        <v>44</v>
      </c>
      <c r="B6674" s="259" t="s">
        <v>18</v>
      </c>
      <c r="C6674" s="259" t="s">
        <v>133</v>
      </c>
      <c r="D6674" s="259" t="s">
        <v>222</v>
      </c>
      <c r="E6674" s="259" t="s">
        <v>233</v>
      </c>
      <c r="F6674" s="259" t="s">
        <v>227</v>
      </c>
      <c r="G6674" s="259" t="s">
        <v>228</v>
      </c>
      <c r="H6674" s="306">
        <v>0</v>
      </c>
      <c r="I6674" s="306">
        <v>0</v>
      </c>
      <c r="J6674" s="306">
        <v>0</v>
      </c>
      <c r="K6674" s="306">
        <v>64.829436529999995</v>
      </c>
      <c r="L6674" s="306">
        <v>128.5214909</v>
      </c>
      <c r="M6674" s="306">
        <v>150.221204</v>
      </c>
      <c r="N6674" s="306">
        <v>105.6355078</v>
      </c>
    </row>
    <row r="6675" spans="1:14">
      <c r="A6675" s="259" t="s">
        <v>44</v>
      </c>
      <c r="B6675" s="259" t="s">
        <v>20</v>
      </c>
      <c r="C6675" s="259" t="s">
        <v>133</v>
      </c>
      <c r="D6675" s="259" t="s">
        <v>222</v>
      </c>
      <c r="E6675" s="259" t="s">
        <v>233</v>
      </c>
      <c r="F6675" s="259" t="s">
        <v>227</v>
      </c>
      <c r="G6675" s="259" t="s">
        <v>228</v>
      </c>
      <c r="H6675" s="306">
        <v>0</v>
      </c>
      <c r="I6675" s="306">
        <v>0</v>
      </c>
      <c r="J6675" s="306">
        <v>0</v>
      </c>
      <c r="K6675" s="306">
        <v>64.829436529999995</v>
      </c>
      <c r="L6675" s="306">
        <v>128.5214909</v>
      </c>
      <c r="M6675" s="306">
        <v>150.221204</v>
      </c>
      <c r="N6675" s="306">
        <v>105.6355078</v>
      </c>
    </row>
    <row r="6676" spans="1:14">
      <c r="A6676" s="259" t="s">
        <v>44</v>
      </c>
      <c r="B6676" s="259" t="s">
        <v>23</v>
      </c>
      <c r="C6676" s="259" t="s">
        <v>133</v>
      </c>
      <c r="D6676" s="259" t="s">
        <v>222</v>
      </c>
      <c r="E6676" s="259" t="s">
        <v>233</v>
      </c>
      <c r="F6676" s="259" t="s">
        <v>227</v>
      </c>
      <c r="G6676" s="259" t="s">
        <v>228</v>
      </c>
      <c r="H6676" s="306">
        <v>0</v>
      </c>
      <c r="I6676" s="306">
        <v>0</v>
      </c>
      <c r="J6676" s="306">
        <v>0</v>
      </c>
      <c r="K6676" s="306">
        <v>64.829436529999995</v>
      </c>
      <c r="L6676" s="306">
        <v>128.5214909</v>
      </c>
      <c r="M6676" s="306">
        <v>150.221204</v>
      </c>
      <c r="N6676" s="306">
        <v>105.6355078</v>
      </c>
    </row>
    <row r="6677" spans="1:14">
      <c r="A6677" s="259" t="s">
        <v>44</v>
      </c>
      <c r="B6677" s="259" t="s">
        <v>26</v>
      </c>
      <c r="C6677" s="259" t="s">
        <v>133</v>
      </c>
      <c r="D6677" s="259" t="s">
        <v>222</v>
      </c>
      <c r="E6677" s="259" t="s">
        <v>233</v>
      </c>
      <c r="F6677" s="259" t="s">
        <v>227</v>
      </c>
      <c r="G6677" s="259" t="s">
        <v>228</v>
      </c>
      <c r="H6677" s="306">
        <v>0</v>
      </c>
      <c r="I6677" s="306">
        <v>0</v>
      </c>
      <c r="J6677" s="306">
        <v>0</v>
      </c>
      <c r="K6677" s="306">
        <v>64.829436529999995</v>
      </c>
      <c r="L6677" s="306">
        <v>128.5214909</v>
      </c>
      <c r="M6677" s="306">
        <v>150.221204</v>
      </c>
      <c r="N6677" s="306">
        <v>105.6355078</v>
      </c>
    </row>
    <row r="6678" spans="1:14">
      <c r="A6678" s="259" t="s">
        <v>44</v>
      </c>
      <c r="B6678" s="259" t="s">
        <v>27</v>
      </c>
      <c r="C6678" s="259" t="s">
        <v>133</v>
      </c>
      <c r="D6678" s="259" t="s">
        <v>222</v>
      </c>
      <c r="E6678" s="259" t="s">
        <v>233</v>
      </c>
      <c r="F6678" s="259" t="s">
        <v>227</v>
      </c>
      <c r="G6678" s="259" t="s">
        <v>228</v>
      </c>
      <c r="H6678" s="306">
        <v>0</v>
      </c>
      <c r="I6678" s="306">
        <v>0</v>
      </c>
      <c r="J6678" s="306">
        <v>0</v>
      </c>
      <c r="K6678" s="306">
        <v>64.829436529999995</v>
      </c>
      <c r="L6678" s="306">
        <v>128.5214909</v>
      </c>
      <c r="M6678" s="306">
        <v>150.221204</v>
      </c>
      <c r="N6678" s="306">
        <v>105.6355078</v>
      </c>
    </row>
    <row r="6679" spans="1:14">
      <c r="A6679" s="259" t="s">
        <v>44</v>
      </c>
      <c r="B6679" s="259" t="s">
        <v>25</v>
      </c>
      <c r="C6679" s="259" t="s">
        <v>133</v>
      </c>
      <c r="D6679" s="259" t="s">
        <v>222</v>
      </c>
      <c r="E6679" s="259" t="s">
        <v>233</v>
      </c>
      <c r="F6679" s="259" t="s">
        <v>227</v>
      </c>
      <c r="G6679" s="259" t="s">
        <v>228</v>
      </c>
      <c r="H6679" s="306">
        <v>6.7990717800000002</v>
      </c>
      <c r="I6679" s="306">
        <v>55.300521279999998</v>
      </c>
      <c r="J6679" s="306">
        <v>59.1887039</v>
      </c>
      <c r="K6679" s="306">
        <v>64.798938070000005</v>
      </c>
      <c r="L6679" s="306">
        <v>74.698006939999999</v>
      </c>
      <c r="M6679" s="306">
        <v>88.057852170000004</v>
      </c>
      <c r="N6679" s="306">
        <v>57.170743790000003</v>
      </c>
    </row>
    <row r="6680" spans="1:14">
      <c r="A6680" s="259" t="s">
        <v>44</v>
      </c>
      <c r="B6680" s="259" t="s">
        <v>19</v>
      </c>
      <c r="C6680" s="259" t="s">
        <v>133</v>
      </c>
      <c r="D6680" s="259" t="s">
        <v>222</v>
      </c>
      <c r="E6680" s="259" t="s">
        <v>233</v>
      </c>
      <c r="F6680" s="259" t="s">
        <v>227</v>
      </c>
      <c r="G6680" s="259" t="s">
        <v>228</v>
      </c>
      <c r="H6680" s="306">
        <v>98.520799999999994</v>
      </c>
      <c r="I6680" s="306">
        <v>199.73412110000001</v>
      </c>
      <c r="J6680" s="306">
        <v>145.2824086</v>
      </c>
      <c r="K6680" s="306">
        <v>127.6185167</v>
      </c>
      <c r="L6680" s="306">
        <v>137.71330420000001</v>
      </c>
      <c r="M6680" s="306">
        <v>116.00818599999999</v>
      </c>
      <c r="N6680" s="306">
        <v>94.42186907</v>
      </c>
    </row>
    <row r="6681" spans="1:14">
      <c r="A6681" s="259" t="s">
        <v>44</v>
      </c>
      <c r="B6681" s="259" t="s">
        <v>21</v>
      </c>
      <c r="C6681" s="259" t="s">
        <v>133</v>
      </c>
      <c r="D6681" s="259" t="s">
        <v>222</v>
      </c>
      <c r="E6681" s="259" t="s">
        <v>233</v>
      </c>
      <c r="F6681" s="259" t="s">
        <v>227</v>
      </c>
      <c r="G6681" s="259" t="s">
        <v>228</v>
      </c>
      <c r="H6681" s="306">
        <v>170.21775</v>
      </c>
      <c r="I6681" s="306">
        <v>199.73412110000001</v>
      </c>
      <c r="J6681" s="306">
        <v>145.2824086</v>
      </c>
      <c r="K6681" s="306">
        <v>127.6185167</v>
      </c>
      <c r="L6681" s="306">
        <v>137.71330420000001</v>
      </c>
      <c r="M6681" s="306">
        <v>116.00818599999999</v>
      </c>
      <c r="N6681" s="306">
        <v>94.42186907</v>
      </c>
    </row>
    <row r="6682" spans="1:14">
      <c r="A6682" s="259" t="s">
        <v>44</v>
      </c>
      <c r="B6682" s="259" t="s">
        <v>24</v>
      </c>
      <c r="C6682" s="259" t="s">
        <v>133</v>
      </c>
      <c r="D6682" s="259" t="s">
        <v>222</v>
      </c>
      <c r="E6682" s="259" t="s">
        <v>233</v>
      </c>
      <c r="F6682" s="259" t="s">
        <v>227</v>
      </c>
      <c r="G6682" s="259" t="s">
        <v>228</v>
      </c>
      <c r="H6682" s="306">
        <v>98.520799999999994</v>
      </c>
      <c r="I6682" s="306">
        <v>199.73412110000001</v>
      </c>
      <c r="J6682" s="306">
        <v>145.2824086</v>
      </c>
      <c r="K6682" s="306">
        <v>127.6185167</v>
      </c>
      <c r="L6682" s="306">
        <v>137.71330420000001</v>
      </c>
      <c r="M6682" s="306">
        <v>116.00818599999999</v>
      </c>
      <c r="N6682" s="306">
        <v>94.42186907</v>
      </c>
    </row>
    <row r="6683" spans="1:14">
      <c r="A6683" s="259" t="s">
        <v>44</v>
      </c>
      <c r="B6683" s="259" t="s">
        <v>229</v>
      </c>
      <c r="C6683" s="259" t="s">
        <v>133</v>
      </c>
      <c r="D6683" s="259" t="s">
        <v>230</v>
      </c>
      <c r="E6683" s="259" t="s">
        <v>233</v>
      </c>
      <c r="F6683" s="259" t="s">
        <v>231</v>
      </c>
      <c r="G6683" s="259" t="s">
        <v>232</v>
      </c>
      <c r="H6683" s="306">
        <v>3.7390270870000002</v>
      </c>
      <c r="I6683" s="306">
        <v>3.7079646469999998</v>
      </c>
      <c r="J6683" s="306">
        <v>3.6806846430000002</v>
      </c>
      <c r="K6683" s="306">
        <v>4.2475343409999997</v>
      </c>
      <c r="L6683" s="306">
        <v>5.231002234</v>
      </c>
      <c r="M6683" s="306">
        <v>5.5526745870000003</v>
      </c>
      <c r="N6683" s="306">
        <v>6.2432691470000004</v>
      </c>
    </row>
    <row r="6685" spans="1:14">
      <c r="A6685" s="259" t="s">
        <v>2</v>
      </c>
      <c r="B6685" s="259" t="s">
        <v>234</v>
      </c>
      <c r="C6685" s="259" t="s">
        <v>153</v>
      </c>
      <c r="D6685" s="259" t="s">
        <v>154</v>
      </c>
      <c r="E6685" s="259" t="s">
        <v>132</v>
      </c>
      <c r="F6685" s="259" t="s">
        <v>99</v>
      </c>
      <c r="G6685" s="259" t="s">
        <v>46</v>
      </c>
      <c r="H6685" s="306">
        <v>2025</v>
      </c>
      <c r="I6685" s="306">
        <v>2028</v>
      </c>
      <c r="J6685" s="306">
        <v>2030</v>
      </c>
      <c r="K6685" s="306">
        <v>2032</v>
      </c>
      <c r="L6685" s="306">
        <v>2035</v>
      </c>
      <c r="M6685" s="306">
        <v>2037</v>
      </c>
      <c r="N6685" s="306">
        <v>2040</v>
      </c>
    </row>
    <row r="6686" spans="1:14">
      <c r="A6686" s="259" t="s">
        <v>44</v>
      </c>
      <c r="B6686" s="259" t="s">
        <v>235</v>
      </c>
      <c r="C6686" s="259" t="s">
        <v>158</v>
      </c>
      <c r="D6686" s="259" t="s">
        <v>150</v>
      </c>
      <c r="E6686" s="259" t="s">
        <v>133</v>
      </c>
      <c r="F6686" s="259" t="s">
        <v>236</v>
      </c>
      <c r="G6686" s="259" t="s">
        <v>152</v>
      </c>
      <c r="H6686" s="306">
        <v>14.76567794</v>
      </c>
      <c r="I6686" s="306">
        <v>20.555169930000002</v>
      </c>
      <c r="J6686" s="306">
        <v>20.711332980000002</v>
      </c>
      <c r="K6686" s="306">
        <v>23.200986889999999</v>
      </c>
      <c r="L6686" s="306">
        <v>22.476299919999999</v>
      </c>
      <c r="M6686" s="306">
        <v>26.906034980000001</v>
      </c>
      <c r="N6686" s="306">
        <v>21.258101150000002</v>
      </c>
    </row>
    <row r="6687" spans="1:14">
      <c r="A6687" s="259" t="s">
        <v>44</v>
      </c>
      <c r="B6687" s="259" t="s">
        <v>235</v>
      </c>
      <c r="C6687" s="259" t="s">
        <v>30</v>
      </c>
      <c r="D6687" s="259" t="s">
        <v>150</v>
      </c>
      <c r="E6687" s="259" t="s">
        <v>133</v>
      </c>
      <c r="F6687" s="259" t="s">
        <v>236</v>
      </c>
      <c r="G6687" s="259" t="s">
        <v>152</v>
      </c>
      <c r="H6687" s="306">
        <v>1.1188741929999999</v>
      </c>
      <c r="I6687" s="306">
        <v>0.43238502400000001</v>
      </c>
      <c r="J6687" s="306">
        <v>0.69987006200000001</v>
      </c>
      <c r="K6687" s="306">
        <v>0.56220752299999999</v>
      </c>
      <c r="L6687" s="306">
        <v>0.96598129399999999</v>
      </c>
      <c r="M6687" s="306">
        <v>1.056179706</v>
      </c>
      <c r="N6687" s="306">
        <v>2.2808785980000001</v>
      </c>
    </row>
    <row r="6688" spans="1:14">
      <c r="A6688" s="259" t="s">
        <v>44</v>
      </c>
      <c r="B6688" s="259" t="s">
        <v>235</v>
      </c>
      <c r="C6688" s="259" t="s">
        <v>156</v>
      </c>
      <c r="D6688" s="259" t="s">
        <v>150</v>
      </c>
      <c r="E6688" s="259" t="s">
        <v>133</v>
      </c>
      <c r="F6688" s="259" t="s">
        <v>236</v>
      </c>
      <c r="G6688" s="259" t="s">
        <v>152</v>
      </c>
      <c r="H6688" s="306">
        <v>0.33183027399999998</v>
      </c>
      <c r="I6688" s="306">
        <v>0.74557336699999999</v>
      </c>
      <c r="J6688" s="306">
        <v>0.74572238199999996</v>
      </c>
      <c r="K6688" s="306">
        <v>0.78372851200000004</v>
      </c>
      <c r="L6688" s="306">
        <v>0.53224982099999996</v>
      </c>
      <c r="M6688" s="306">
        <v>1.29965646</v>
      </c>
      <c r="N6688" s="306">
        <v>1.1688321939999999</v>
      </c>
    </row>
    <row r="6689" spans="1:14">
      <c r="A6689" s="259" t="s">
        <v>44</v>
      </c>
      <c r="B6689" s="259" t="s">
        <v>235</v>
      </c>
      <c r="C6689" s="259" t="s">
        <v>157</v>
      </c>
      <c r="D6689" s="259" t="s">
        <v>150</v>
      </c>
      <c r="E6689" s="259" t="s">
        <v>133</v>
      </c>
      <c r="F6689" s="259" t="s">
        <v>236</v>
      </c>
      <c r="G6689" s="259" t="s">
        <v>152</v>
      </c>
      <c r="H6689" s="306">
        <v>4.9337411720000004</v>
      </c>
      <c r="I6689" s="306">
        <v>3.6754262529999999</v>
      </c>
      <c r="J6689" s="306">
        <v>3.6241344350000002</v>
      </c>
      <c r="K6689" s="306">
        <v>4.6202121099999998</v>
      </c>
      <c r="L6689" s="306">
        <v>6.9440621900000004</v>
      </c>
      <c r="M6689" s="306">
        <v>6.7197984420000001</v>
      </c>
      <c r="N6689" s="306">
        <v>4.4855218890000002</v>
      </c>
    </row>
    <row r="6690" spans="1:14">
      <c r="A6690" s="259" t="s">
        <v>44</v>
      </c>
      <c r="B6690" s="259" t="s">
        <v>235</v>
      </c>
      <c r="C6690" s="259" t="s">
        <v>67</v>
      </c>
      <c r="D6690" s="259" t="s">
        <v>150</v>
      </c>
      <c r="E6690" s="259" t="s">
        <v>133</v>
      </c>
      <c r="F6690" s="259" t="s">
        <v>236</v>
      </c>
      <c r="G6690" s="259" t="s">
        <v>152</v>
      </c>
      <c r="H6690" s="306">
        <v>21.150123570000002</v>
      </c>
      <c r="I6690" s="306">
        <v>25.40855457</v>
      </c>
      <c r="J6690" s="306">
        <v>25.781059859999999</v>
      </c>
      <c r="K6690" s="306">
        <v>29.167135030000001</v>
      </c>
      <c r="L6690" s="306">
        <v>30.918593220000002</v>
      </c>
      <c r="M6690" s="306">
        <v>35.981669590000003</v>
      </c>
      <c r="N6690" s="306">
        <v>29.19333383</v>
      </c>
    </row>
    <row r="6691" spans="1:14">
      <c r="A6691" s="259" t="s">
        <v>44</v>
      </c>
      <c r="B6691" s="259" t="s">
        <v>235</v>
      </c>
      <c r="C6691" s="259" t="s">
        <v>150</v>
      </c>
      <c r="D6691" s="259" t="s">
        <v>158</v>
      </c>
      <c r="E6691" s="259" t="s">
        <v>133</v>
      </c>
      <c r="F6691" s="259" t="s">
        <v>236</v>
      </c>
      <c r="G6691" s="259" t="s">
        <v>152</v>
      </c>
      <c r="H6691" s="306">
        <v>3.9043109870000001</v>
      </c>
      <c r="I6691" s="306">
        <v>4.826141346</v>
      </c>
      <c r="J6691" s="306">
        <v>5.2220138230000002</v>
      </c>
      <c r="K6691" s="306">
        <v>5.6504573069999999</v>
      </c>
      <c r="L6691" s="306">
        <v>3.5495246159999998</v>
      </c>
      <c r="M6691" s="306">
        <v>4.8521889309999997</v>
      </c>
      <c r="N6691" s="306">
        <v>5.0004804470000002</v>
      </c>
    </row>
    <row r="6692" spans="1:14">
      <c r="A6692" s="259" t="s">
        <v>44</v>
      </c>
      <c r="B6692" s="259" t="s">
        <v>235</v>
      </c>
      <c r="C6692" s="259" t="s">
        <v>150</v>
      </c>
      <c r="D6692" s="259" t="s">
        <v>30</v>
      </c>
      <c r="E6692" s="259" t="s">
        <v>133</v>
      </c>
      <c r="F6692" s="259" t="s">
        <v>236</v>
      </c>
      <c r="G6692" s="259" t="s">
        <v>152</v>
      </c>
      <c r="H6692" s="306">
        <v>5.8773042670000004</v>
      </c>
      <c r="I6692" s="306">
        <v>6.2975882409999997</v>
      </c>
      <c r="J6692" s="306">
        <v>6.418760486</v>
      </c>
      <c r="K6692" s="306">
        <v>4.9214942529999997</v>
      </c>
      <c r="L6692" s="306">
        <v>4.4800018919999998</v>
      </c>
      <c r="M6692" s="306">
        <v>4.7079049169999996</v>
      </c>
      <c r="N6692" s="306">
        <v>4.8580519310000003</v>
      </c>
    </row>
    <row r="6693" spans="1:14">
      <c r="A6693" s="259" t="s">
        <v>44</v>
      </c>
      <c r="B6693" s="259" t="s">
        <v>235</v>
      </c>
      <c r="C6693" s="259" t="s">
        <v>150</v>
      </c>
      <c r="D6693" s="259" t="s">
        <v>156</v>
      </c>
      <c r="E6693" s="259" t="s">
        <v>133</v>
      </c>
      <c r="F6693" s="259" t="s">
        <v>236</v>
      </c>
      <c r="G6693" s="259" t="s">
        <v>152</v>
      </c>
      <c r="H6693" s="306">
        <v>0.57141904499999996</v>
      </c>
      <c r="I6693" s="306">
        <v>0.36712725600000001</v>
      </c>
      <c r="J6693" s="306">
        <v>0.45806740699999998</v>
      </c>
      <c r="K6693" s="306">
        <v>0.16233111</v>
      </c>
      <c r="L6693" s="306">
        <v>0.28543763100000002</v>
      </c>
      <c r="M6693" s="306">
        <v>0.44890699699999997</v>
      </c>
      <c r="N6693" s="306">
        <v>0.26805772900000002</v>
      </c>
    </row>
    <row r="6694" spans="1:14">
      <c r="A6694" s="259" t="s">
        <v>44</v>
      </c>
      <c r="B6694" s="259" t="s">
        <v>235</v>
      </c>
      <c r="C6694" s="259" t="s">
        <v>150</v>
      </c>
      <c r="D6694" s="259" t="s">
        <v>157</v>
      </c>
      <c r="E6694" s="259" t="s">
        <v>133</v>
      </c>
      <c r="F6694" s="259" t="s">
        <v>236</v>
      </c>
      <c r="G6694" s="259" t="s">
        <v>152</v>
      </c>
      <c r="H6694" s="306">
        <v>0.79317291700000003</v>
      </c>
      <c r="I6694" s="306">
        <v>0.50258333799999999</v>
      </c>
      <c r="J6694" s="306">
        <v>0.54239499999999996</v>
      </c>
      <c r="K6694" s="306">
        <v>0.49943276800000003</v>
      </c>
      <c r="L6694" s="306">
        <v>0.55700411299999997</v>
      </c>
      <c r="M6694" s="306">
        <v>0.51551951699999998</v>
      </c>
      <c r="N6694" s="306">
        <v>1.508104925</v>
      </c>
    </row>
    <row r="6695" spans="1:14">
      <c r="A6695" s="259" t="s">
        <v>44</v>
      </c>
      <c r="B6695" s="259" t="s">
        <v>235</v>
      </c>
      <c r="C6695" s="259" t="s">
        <v>159</v>
      </c>
      <c r="D6695" s="259" t="s">
        <v>150</v>
      </c>
      <c r="E6695" s="259" t="s">
        <v>133</v>
      </c>
      <c r="F6695" s="259" t="s">
        <v>236</v>
      </c>
      <c r="G6695" s="259" t="s">
        <v>152</v>
      </c>
      <c r="H6695" s="306">
        <v>11.146207220000001</v>
      </c>
      <c r="I6695" s="306">
        <v>11.99344018</v>
      </c>
      <c r="J6695" s="306">
        <v>12.64123672</v>
      </c>
      <c r="K6695" s="306">
        <v>11.233715439999999</v>
      </c>
      <c r="L6695" s="306">
        <v>8.8719682520000003</v>
      </c>
      <c r="M6695" s="306">
        <v>10.52452036</v>
      </c>
      <c r="N6695" s="306">
        <v>11.63469503</v>
      </c>
    </row>
    <row r="6696" spans="1:14">
      <c r="A6696" s="259" t="s">
        <v>44</v>
      </c>
      <c r="B6696" s="259" t="s">
        <v>235</v>
      </c>
      <c r="C6696" s="259" t="s">
        <v>151</v>
      </c>
      <c r="D6696" s="259" t="s">
        <v>150</v>
      </c>
      <c r="E6696" s="259" t="s">
        <v>133</v>
      </c>
      <c r="F6696" s="259" t="s">
        <v>236</v>
      </c>
      <c r="G6696" s="259" t="s">
        <v>152</v>
      </c>
      <c r="H6696" s="306">
        <v>10.00391636</v>
      </c>
      <c r="I6696" s="306">
        <v>13.415114389999999</v>
      </c>
      <c r="J6696" s="306">
        <v>13.139823140000001</v>
      </c>
      <c r="K6696" s="306">
        <v>17.933419600000001</v>
      </c>
      <c r="L6696" s="306">
        <v>22.04662497</v>
      </c>
      <c r="M6696" s="306">
        <v>25.457149220000002</v>
      </c>
      <c r="N6696" s="306">
        <v>17.55863879</v>
      </c>
    </row>
    <row r="6697" spans="1:14">
      <c r="A6697" s="259" t="s">
        <v>44</v>
      </c>
      <c r="B6697" s="259" t="s">
        <v>235</v>
      </c>
      <c r="C6697" s="259" t="s">
        <v>158</v>
      </c>
      <c r="D6697" s="259" t="s">
        <v>30</v>
      </c>
      <c r="E6697" s="259" t="s">
        <v>133</v>
      </c>
      <c r="F6697" s="259" t="s">
        <v>236</v>
      </c>
      <c r="G6697" s="259" t="s">
        <v>152</v>
      </c>
      <c r="H6697" s="306">
        <v>17.438710870000001</v>
      </c>
      <c r="I6697" s="306">
        <v>19.035489070000001</v>
      </c>
      <c r="J6697" s="306">
        <v>18.52160082</v>
      </c>
      <c r="K6697" s="306">
        <v>18.603297179999998</v>
      </c>
      <c r="L6697" s="306">
        <v>20.861198300000002</v>
      </c>
      <c r="M6697" s="306">
        <v>20.67902793</v>
      </c>
      <c r="N6697" s="306">
        <v>20.56985281</v>
      </c>
    </row>
    <row r="6698" spans="1:14">
      <c r="A6698" s="259" t="s">
        <v>44</v>
      </c>
      <c r="B6698" s="259" t="s">
        <v>235</v>
      </c>
      <c r="C6698" s="259" t="s">
        <v>67</v>
      </c>
      <c r="D6698" s="259" t="s">
        <v>30</v>
      </c>
      <c r="E6698" s="259" t="s">
        <v>133</v>
      </c>
      <c r="F6698" s="259" t="s">
        <v>236</v>
      </c>
      <c r="G6698" s="259" t="s">
        <v>152</v>
      </c>
      <c r="H6698" s="306">
        <v>23.54609537</v>
      </c>
      <c r="I6698" s="306">
        <v>25.471358590000001</v>
      </c>
      <c r="J6698" s="306">
        <v>25.31454166</v>
      </c>
      <c r="K6698" s="306">
        <v>23.524791430000001</v>
      </c>
      <c r="L6698" s="306">
        <v>25.341200189999999</v>
      </c>
      <c r="M6698" s="306">
        <v>25.386932850000001</v>
      </c>
      <c r="N6698" s="306">
        <v>25.427904739999999</v>
      </c>
    </row>
    <row r="6699" spans="1:14">
      <c r="A6699" s="259" t="s">
        <v>44</v>
      </c>
      <c r="B6699" s="259" t="s">
        <v>235</v>
      </c>
      <c r="C6699" s="259" t="s">
        <v>30</v>
      </c>
      <c r="D6699" s="259" t="s">
        <v>158</v>
      </c>
      <c r="E6699" s="259" t="s">
        <v>133</v>
      </c>
      <c r="F6699" s="259" t="s">
        <v>236</v>
      </c>
      <c r="G6699" s="259" t="s">
        <v>152</v>
      </c>
      <c r="H6699" s="306">
        <v>0</v>
      </c>
      <c r="I6699" s="306">
        <v>0.33191732400000001</v>
      </c>
      <c r="J6699" s="306">
        <v>3.269675216</v>
      </c>
      <c r="K6699" s="306">
        <v>2.6790780230000002</v>
      </c>
      <c r="L6699" s="306">
        <v>1.335817364</v>
      </c>
      <c r="M6699" s="306">
        <v>1.685877208</v>
      </c>
      <c r="N6699" s="306">
        <v>6.2851787100000003</v>
      </c>
    </row>
    <row r="6700" spans="1:14">
      <c r="A6700" s="259" t="s">
        <v>44</v>
      </c>
      <c r="B6700" s="259" t="s">
        <v>235</v>
      </c>
      <c r="C6700" s="259" t="s">
        <v>159</v>
      </c>
      <c r="D6700" s="259" t="s">
        <v>30</v>
      </c>
      <c r="E6700" s="259" t="s">
        <v>133</v>
      </c>
      <c r="F6700" s="259" t="s">
        <v>236</v>
      </c>
      <c r="G6700" s="259" t="s">
        <v>152</v>
      </c>
      <c r="H6700" s="306">
        <v>1.1188741929999999</v>
      </c>
      <c r="I6700" s="306">
        <v>0.76430234699999999</v>
      </c>
      <c r="J6700" s="306">
        <v>3.969545278</v>
      </c>
      <c r="K6700" s="306">
        <v>3.2412855459999999</v>
      </c>
      <c r="L6700" s="306">
        <v>2.3017986580000001</v>
      </c>
      <c r="M6700" s="306">
        <v>2.742056914</v>
      </c>
      <c r="N6700" s="306">
        <v>8.5660573079999995</v>
      </c>
    </row>
    <row r="6701" spans="1:14">
      <c r="A6701" s="259" t="s">
        <v>44</v>
      </c>
      <c r="B6701" s="259" t="s">
        <v>235</v>
      </c>
      <c r="C6701" s="259" t="s">
        <v>151</v>
      </c>
      <c r="D6701" s="259" t="s">
        <v>30</v>
      </c>
      <c r="E6701" s="259" t="s">
        <v>133</v>
      </c>
      <c r="F6701" s="259" t="s">
        <v>236</v>
      </c>
      <c r="G6701" s="259" t="s">
        <v>152</v>
      </c>
      <c r="H6701" s="306">
        <v>22.427221169999999</v>
      </c>
      <c r="I6701" s="306">
        <v>24.70705624</v>
      </c>
      <c r="J6701" s="306">
        <v>21.344996380000001</v>
      </c>
      <c r="K6701" s="306">
        <v>20.283505890000001</v>
      </c>
      <c r="L6701" s="306">
        <v>23.03940154</v>
      </c>
      <c r="M6701" s="306">
        <v>22.644875939999999</v>
      </c>
      <c r="N6701" s="306">
        <v>16.861847430000001</v>
      </c>
    </row>
    <row r="6702" spans="1:14">
      <c r="A6702" s="259" t="s">
        <v>44</v>
      </c>
      <c r="B6702" s="259" t="s">
        <v>235</v>
      </c>
      <c r="C6702" s="259" t="s">
        <v>156</v>
      </c>
      <c r="D6702" s="259" t="s">
        <v>157</v>
      </c>
      <c r="E6702" s="259" t="s">
        <v>133</v>
      </c>
      <c r="F6702" s="259" t="s">
        <v>236</v>
      </c>
      <c r="G6702" s="259" t="s">
        <v>152</v>
      </c>
      <c r="H6702" s="306">
        <v>42.734854239999997</v>
      </c>
      <c r="I6702" s="306">
        <v>40.847285620000001</v>
      </c>
      <c r="J6702" s="306">
        <v>44.510520030000002</v>
      </c>
      <c r="K6702" s="306">
        <v>52.7688512</v>
      </c>
      <c r="L6702" s="306">
        <v>52.969340539999997</v>
      </c>
      <c r="M6702" s="306">
        <v>49.766861630000001</v>
      </c>
      <c r="N6702" s="306">
        <v>66.389285670000007</v>
      </c>
    </row>
    <row r="6703" spans="1:14">
      <c r="A6703" s="259" t="s">
        <v>44</v>
      </c>
      <c r="B6703" s="259" t="s">
        <v>235</v>
      </c>
      <c r="C6703" s="259" t="s">
        <v>67</v>
      </c>
      <c r="D6703" s="259" t="s">
        <v>157</v>
      </c>
      <c r="E6703" s="259" t="s">
        <v>133</v>
      </c>
      <c r="F6703" s="259" t="s">
        <v>236</v>
      </c>
      <c r="G6703" s="259" t="s">
        <v>152</v>
      </c>
      <c r="H6703" s="306">
        <v>44.116744060000002</v>
      </c>
      <c r="I6703" s="306">
        <v>41.883139079999999</v>
      </c>
      <c r="J6703" s="306">
        <v>45.867001729999998</v>
      </c>
      <c r="K6703" s="306">
        <v>53.812256570000002</v>
      </c>
      <c r="L6703" s="306">
        <v>53.773356470000003</v>
      </c>
      <c r="M6703" s="306">
        <v>50.655443089999999</v>
      </c>
      <c r="N6703" s="306">
        <v>68.776933929999998</v>
      </c>
    </row>
    <row r="6704" spans="1:14">
      <c r="A6704" s="259" t="s">
        <v>44</v>
      </c>
      <c r="B6704" s="259" t="s">
        <v>235</v>
      </c>
      <c r="C6704" s="259" t="s">
        <v>157</v>
      </c>
      <c r="D6704" s="259" t="s">
        <v>156</v>
      </c>
      <c r="E6704" s="259" t="s">
        <v>133</v>
      </c>
      <c r="F6704" s="259" t="s">
        <v>236</v>
      </c>
      <c r="G6704" s="259" t="s">
        <v>152</v>
      </c>
      <c r="H6704" s="306">
        <v>9.9314682659999995</v>
      </c>
      <c r="I6704" s="306">
        <v>10.02950875</v>
      </c>
      <c r="J6704" s="306">
        <v>11.443301399999999</v>
      </c>
      <c r="K6704" s="306">
        <v>24.050554129999998</v>
      </c>
      <c r="L6704" s="306">
        <v>13.73351188</v>
      </c>
      <c r="M6704" s="306">
        <v>11.403221139999999</v>
      </c>
      <c r="N6704" s="306">
        <v>15.68526894</v>
      </c>
    </row>
    <row r="6705" spans="1:14">
      <c r="A6705" s="259" t="s">
        <v>44</v>
      </c>
      <c r="B6705" s="259" t="s">
        <v>235</v>
      </c>
      <c r="C6705" s="259" t="s">
        <v>159</v>
      </c>
      <c r="D6705" s="259" t="s">
        <v>157</v>
      </c>
      <c r="E6705" s="259" t="s">
        <v>133</v>
      </c>
      <c r="F6705" s="259" t="s">
        <v>236</v>
      </c>
      <c r="G6705" s="259" t="s">
        <v>152</v>
      </c>
      <c r="H6705" s="306">
        <v>14.865209439999999</v>
      </c>
      <c r="I6705" s="306">
        <v>13.70493501</v>
      </c>
      <c r="J6705" s="306">
        <v>15.067435830000001</v>
      </c>
      <c r="K6705" s="306">
        <v>28.670766239999999</v>
      </c>
      <c r="L6705" s="306">
        <v>20.677574069999999</v>
      </c>
      <c r="M6705" s="306">
        <v>18.123019589999998</v>
      </c>
      <c r="N6705" s="306">
        <v>20.170790830000001</v>
      </c>
    </row>
    <row r="6706" spans="1:14">
      <c r="A6706" s="259" t="s">
        <v>44</v>
      </c>
      <c r="B6706" s="259" t="s">
        <v>98</v>
      </c>
      <c r="C6706" s="259" t="s">
        <v>151</v>
      </c>
      <c r="D6706" s="259" t="s">
        <v>157</v>
      </c>
      <c r="E6706" s="259" t="s">
        <v>133</v>
      </c>
      <c r="F6706" s="259" t="s">
        <v>236</v>
      </c>
      <c r="G6706" s="259" t="s">
        <v>152</v>
      </c>
      <c r="H6706" s="306">
        <v>29.251534629999998</v>
      </c>
      <c r="I6706" s="306">
        <v>28.17820407</v>
      </c>
      <c r="J6706" s="306">
        <v>30.799565900000001</v>
      </c>
      <c r="K6706" s="306">
        <v>25.141490319999999</v>
      </c>
      <c r="L6706" s="306">
        <v>33.095782399999997</v>
      </c>
      <c r="M6706" s="306">
        <v>32.532423510000001</v>
      </c>
      <c r="N6706" s="306">
        <v>48.606143099999997</v>
      </c>
    </row>
    <row r="6707" spans="1:14">
      <c r="A6707" s="259" t="s">
        <v>44</v>
      </c>
      <c r="B6707" s="259" t="s">
        <v>98</v>
      </c>
      <c r="C6707" s="259" t="s">
        <v>151</v>
      </c>
      <c r="D6707" s="259" t="s">
        <v>21</v>
      </c>
      <c r="E6707" s="259" t="s">
        <v>133</v>
      </c>
      <c r="F6707" s="259" t="s">
        <v>236</v>
      </c>
      <c r="G6707" s="259" t="s">
        <v>152</v>
      </c>
      <c r="H6707" s="306">
        <v>24.72</v>
      </c>
      <c r="I6707" s="306">
        <v>25.59</v>
      </c>
      <c r="J6707" s="306">
        <v>23.15</v>
      </c>
      <c r="K6707" s="306">
        <v>24.36</v>
      </c>
      <c r="L6707" s="306">
        <v>25.95</v>
      </c>
      <c r="M6707" s="306">
        <v>19.850000000000001</v>
      </c>
      <c r="N6707" s="306">
        <v>11.88</v>
      </c>
    </row>
    <row r="6708" spans="1:14">
      <c r="A6708" s="259" t="s">
        <v>44</v>
      </c>
      <c r="B6708" s="259" t="s">
        <v>98</v>
      </c>
      <c r="C6708" s="259" t="s">
        <v>151</v>
      </c>
      <c r="D6708" s="259" t="s">
        <v>19</v>
      </c>
      <c r="E6708" s="259" t="s">
        <v>133</v>
      </c>
      <c r="F6708" s="259" t="s">
        <v>236</v>
      </c>
      <c r="G6708" s="259" t="s">
        <v>152</v>
      </c>
      <c r="H6708" s="306">
        <v>5.85</v>
      </c>
      <c r="I6708" s="306">
        <v>7.81</v>
      </c>
      <c r="J6708" s="306">
        <v>4.01</v>
      </c>
      <c r="K6708" s="306">
        <v>6.37</v>
      </c>
      <c r="L6708" s="306">
        <v>3.82</v>
      </c>
      <c r="M6708" s="306">
        <v>3.99</v>
      </c>
      <c r="N6708" s="306">
        <v>1.53</v>
      </c>
    </row>
    <row r="6709" spans="1:14">
      <c r="A6709" s="259" t="s">
        <v>44</v>
      </c>
      <c r="B6709" s="259" t="s">
        <v>98</v>
      </c>
      <c r="C6709" s="259" t="s">
        <v>151</v>
      </c>
      <c r="D6709" s="259" t="s">
        <v>24</v>
      </c>
      <c r="E6709" s="259" t="s">
        <v>133</v>
      </c>
      <c r="F6709" s="259" t="s">
        <v>236</v>
      </c>
      <c r="G6709" s="259" t="s">
        <v>152</v>
      </c>
      <c r="H6709" s="306">
        <v>11.68</v>
      </c>
      <c r="I6709" s="306">
        <v>17.8</v>
      </c>
      <c r="J6709" s="306">
        <v>18.38</v>
      </c>
      <c r="K6709" s="306">
        <v>9.31</v>
      </c>
      <c r="L6709" s="306">
        <v>18.559999999999999</v>
      </c>
      <c r="M6709" s="306">
        <v>29.72</v>
      </c>
      <c r="N6709" s="306">
        <v>38.25</v>
      </c>
    </row>
    <row r="6711" spans="1:14">
      <c r="A6711" s="259" t="s">
        <v>2</v>
      </c>
      <c r="B6711" s="259" t="s">
        <v>234</v>
      </c>
      <c r="C6711" s="259" t="s">
        <v>153</v>
      </c>
      <c r="D6711" s="259" t="s">
        <v>154</v>
      </c>
      <c r="E6711" s="259" t="s">
        <v>132</v>
      </c>
      <c r="F6711" s="259" t="s">
        <v>99</v>
      </c>
      <c r="G6711" s="259" t="s">
        <v>46</v>
      </c>
      <c r="H6711" s="306">
        <v>2025</v>
      </c>
      <c r="I6711" s="306">
        <v>2028</v>
      </c>
      <c r="J6711" s="306">
        <v>2030</v>
      </c>
      <c r="K6711" s="306">
        <v>2032</v>
      </c>
      <c r="L6711" s="306">
        <v>2035</v>
      </c>
      <c r="M6711" s="306">
        <v>2037</v>
      </c>
      <c r="N6711" s="306">
        <v>2040</v>
      </c>
    </row>
    <row r="6712" spans="1:14">
      <c r="A6712" s="259" t="s">
        <v>44</v>
      </c>
      <c r="B6712" s="259" t="s">
        <v>28</v>
      </c>
      <c r="C6712" s="259" t="s">
        <v>133</v>
      </c>
      <c r="D6712" s="259" t="s">
        <v>237</v>
      </c>
      <c r="E6712" s="259" t="s">
        <v>223</v>
      </c>
      <c r="F6712" s="259" t="s">
        <v>238</v>
      </c>
      <c r="G6712" s="259" t="s">
        <v>239</v>
      </c>
      <c r="H6712" s="318">
        <v>2.6227717300000002</v>
      </c>
      <c r="I6712" s="318">
        <v>2.8264376410000001</v>
      </c>
      <c r="J6712" s="318">
        <v>2.9584950320000001</v>
      </c>
      <c r="K6712" s="318">
        <v>3.0965353659999999</v>
      </c>
      <c r="L6712" s="318">
        <v>3.2955741330000001</v>
      </c>
      <c r="M6712" s="318">
        <v>3.4360065280000001</v>
      </c>
      <c r="N6712" s="318">
        <v>3.629</v>
      </c>
    </row>
    <row r="6714" spans="1:14">
      <c r="A6714" s="259" t="s">
        <v>2</v>
      </c>
      <c r="B6714" s="259" t="s">
        <v>43</v>
      </c>
      <c r="C6714" s="259" t="s">
        <v>132</v>
      </c>
      <c r="D6714" s="259" t="s">
        <v>200</v>
      </c>
      <c r="E6714" s="259" t="s">
        <v>191</v>
      </c>
      <c r="F6714" s="259" t="s">
        <v>99</v>
      </c>
      <c r="G6714" s="259" t="s">
        <v>46</v>
      </c>
      <c r="H6714" s="306">
        <v>2025</v>
      </c>
      <c r="I6714" s="306">
        <v>2028</v>
      </c>
      <c r="J6714" s="306">
        <v>2030</v>
      </c>
      <c r="K6714" s="306">
        <v>2032</v>
      </c>
      <c r="L6714" s="306">
        <v>2035</v>
      </c>
      <c r="M6714" s="306">
        <v>2037</v>
      </c>
      <c r="N6714" s="306">
        <v>2040</v>
      </c>
    </row>
    <row r="6715" spans="1:14">
      <c r="A6715" s="259" t="s">
        <v>44</v>
      </c>
      <c r="B6715" s="259" t="s">
        <v>240</v>
      </c>
      <c r="C6715" s="259" t="s">
        <v>133</v>
      </c>
      <c r="D6715" s="259" t="s">
        <v>213</v>
      </c>
      <c r="E6715" s="259" t="s">
        <v>192</v>
      </c>
      <c r="F6715" s="259" t="s">
        <v>193</v>
      </c>
      <c r="G6715" s="259" t="s">
        <v>194</v>
      </c>
      <c r="H6715" s="306">
        <v>90294.74</v>
      </c>
      <c r="I6715" s="306">
        <v>67418.27</v>
      </c>
      <c r="J6715" s="306">
        <v>62311.14</v>
      </c>
      <c r="K6715" s="306">
        <v>61034.36</v>
      </c>
      <c r="L6715" s="306">
        <v>61034.36</v>
      </c>
      <c r="M6715" s="306">
        <v>61034.36</v>
      </c>
      <c r="N6715" s="306">
        <v>61034.36</v>
      </c>
    </row>
    <row r="6716" spans="1:14">
      <c r="A6716" s="259" t="s">
        <v>44</v>
      </c>
      <c r="B6716" s="259" t="s">
        <v>240</v>
      </c>
      <c r="C6716" s="259" t="s">
        <v>133</v>
      </c>
      <c r="D6716" s="259" t="s">
        <v>213</v>
      </c>
      <c r="E6716" s="259" t="s">
        <v>195</v>
      </c>
      <c r="F6716" s="259" t="s">
        <v>193</v>
      </c>
      <c r="G6716" s="259" t="s">
        <v>194</v>
      </c>
      <c r="H6716" s="306">
        <v>67581.48113</v>
      </c>
      <c r="I6716" s="306">
        <v>54904.13321</v>
      </c>
      <c r="J6716" s="306">
        <v>54804.495089999997</v>
      </c>
      <c r="K6716" s="306">
        <v>53464.851849999999</v>
      </c>
      <c r="L6716" s="306">
        <v>61443.077219999999</v>
      </c>
      <c r="M6716" s="306">
        <v>61779.199829999998</v>
      </c>
      <c r="N6716" s="306">
        <v>48213.067439999999</v>
      </c>
    </row>
    <row r="6717" spans="1:14">
      <c r="A6717" s="259" t="s">
        <v>44</v>
      </c>
      <c r="B6717" s="259" t="s">
        <v>240</v>
      </c>
      <c r="C6717" s="259" t="s">
        <v>133</v>
      </c>
      <c r="D6717" s="259" t="s">
        <v>213</v>
      </c>
      <c r="E6717" s="259" t="s">
        <v>196</v>
      </c>
      <c r="F6717" s="259" t="s">
        <v>193</v>
      </c>
      <c r="G6717" s="259" t="s">
        <v>194</v>
      </c>
      <c r="H6717" s="306">
        <v>22713.258870000001</v>
      </c>
      <c r="I6717" s="306">
        <v>12514.13679</v>
      </c>
      <c r="J6717" s="306">
        <v>7506.6449060000004</v>
      </c>
      <c r="K6717" s="306">
        <v>7569.5081529999998</v>
      </c>
      <c r="L6717" s="306">
        <v>-408.71721939999998</v>
      </c>
      <c r="M6717" s="306">
        <v>-744.83983460000002</v>
      </c>
      <c r="N6717" s="306">
        <v>12821.29256</v>
      </c>
    </row>
    <row r="6718" spans="1:14">
      <c r="A6718" s="259" t="s">
        <v>44</v>
      </c>
      <c r="B6718" s="259" t="s">
        <v>240</v>
      </c>
      <c r="C6718" s="259" t="s">
        <v>133</v>
      </c>
      <c r="D6718" s="259" t="s">
        <v>213</v>
      </c>
      <c r="E6718" s="259" t="s">
        <v>197</v>
      </c>
      <c r="F6718" s="259" t="s">
        <v>193</v>
      </c>
      <c r="G6718" s="259" t="s">
        <v>194</v>
      </c>
      <c r="H6718" s="306">
        <v>68139.776599999997</v>
      </c>
      <c r="I6718" s="306">
        <v>93168.050180000006</v>
      </c>
      <c r="J6718" s="306">
        <v>108181.34</v>
      </c>
      <c r="K6718" s="306">
        <v>123320.3563</v>
      </c>
      <c r="L6718" s="306">
        <v>121685.4874</v>
      </c>
      <c r="M6718" s="306">
        <v>120195.8078</v>
      </c>
      <c r="N6718" s="306">
        <v>171480.978</v>
      </c>
    </row>
    <row r="6720" spans="1:14">
      <c r="A6720" s="259" t="s">
        <v>2</v>
      </c>
      <c r="B6720" s="259" t="s">
        <v>43</v>
      </c>
      <c r="C6720" s="259" t="s">
        <v>132</v>
      </c>
      <c r="D6720" s="259" t="s">
        <v>200</v>
      </c>
      <c r="E6720" s="259" t="s">
        <v>191</v>
      </c>
      <c r="F6720" s="259" t="s">
        <v>99</v>
      </c>
      <c r="G6720" s="259" t="s">
        <v>46</v>
      </c>
      <c r="H6720" s="306">
        <v>2025</v>
      </c>
      <c r="I6720" s="306">
        <v>2028</v>
      </c>
      <c r="J6720" s="306">
        <v>2030</v>
      </c>
      <c r="K6720" s="306">
        <v>2032</v>
      </c>
      <c r="L6720" s="306">
        <v>2035</v>
      </c>
      <c r="M6720" s="306">
        <v>2037</v>
      </c>
      <c r="N6720" s="306">
        <v>2040</v>
      </c>
    </row>
    <row r="6721" spans="1:14">
      <c r="A6721" s="259" t="s">
        <v>44</v>
      </c>
      <c r="B6721" s="259" t="s">
        <v>18</v>
      </c>
      <c r="C6721" s="259" t="s">
        <v>66</v>
      </c>
      <c r="D6721" s="259" t="s">
        <v>66</v>
      </c>
      <c r="E6721" s="259" t="s">
        <v>66</v>
      </c>
      <c r="F6721" s="259" t="s">
        <v>210</v>
      </c>
      <c r="G6721" s="259" t="s">
        <v>50</v>
      </c>
      <c r="H6721" s="306">
        <v>0</v>
      </c>
      <c r="I6721" s="306">
        <v>-2</v>
      </c>
      <c r="J6721" s="306">
        <v>-8</v>
      </c>
      <c r="K6721" s="306">
        <v>-9</v>
      </c>
      <c r="L6721" s="306">
        <v>-6</v>
      </c>
      <c r="M6721" s="306">
        <v>-24</v>
      </c>
      <c r="N6721" s="306">
        <v>-47</v>
      </c>
    </row>
    <row r="6722" spans="1:14">
      <c r="A6722" s="259" t="s">
        <v>44</v>
      </c>
      <c r="B6722" s="259" t="s">
        <v>19</v>
      </c>
      <c r="C6722" s="259" t="s">
        <v>66</v>
      </c>
      <c r="D6722" s="259" t="s">
        <v>66</v>
      </c>
      <c r="E6722" s="259" t="s">
        <v>66</v>
      </c>
      <c r="F6722" s="259" t="s">
        <v>210</v>
      </c>
      <c r="G6722" s="259" t="s">
        <v>50</v>
      </c>
      <c r="H6722" s="306" t="s">
        <v>248</v>
      </c>
      <c r="I6722" s="306" t="s">
        <v>246</v>
      </c>
      <c r="J6722" s="306" t="s">
        <v>248</v>
      </c>
      <c r="K6722" s="306" t="s">
        <v>248</v>
      </c>
      <c r="L6722" s="306" t="s">
        <v>246</v>
      </c>
      <c r="M6722" s="306" t="s">
        <v>246</v>
      </c>
      <c r="N6722" s="306" t="s">
        <v>246</v>
      </c>
    </row>
    <row r="6723" spans="1:14">
      <c r="A6723" s="259" t="s">
        <v>44</v>
      </c>
      <c r="B6723" s="259" t="s">
        <v>20</v>
      </c>
      <c r="C6723" s="259" t="s">
        <v>66</v>
      </c>
      <c r="D6723" s="259" t="s">
        <v>66</v>
      </c>
      <c r="E6723" s="259" t="s">
        <v>66</v>
      </c>
      <c r="F6723" s="259" t="s">
        <v>210</v>
      </c>
      <c r="G6723" s="259" t="s">
        <v>50</v>
      </c>
      <c r="H6723" s="306">
        <v>0</v>
      </c>
      <c r="I6723" s="306">
        <v>0</v>
      </c>
      <c r="J6723" s="306">
        <v>-86</v>
      </c>
      <c r="K6723" s="306">
        <v>-72</v>
      </c>
      <c r="L6723" s="306">
        <v>-101</v>
      </c>
      <c r="M6723" s="306">
        <v>-96</v>
      </c>
      <c r="N6723" s="306">
        <v>-96</v>
      </c>
    </row>
    <row r="6724" spans="1:14">
      <c r="A6724" s="259" t="s">
        <v>44</v>
      </c>
      <c r="B6724" s="259" t="s">
        <v>21</v>
      </c>
      <c r="C6724" s="259" t="s">
        <v>66</v>
      </c>
      <c r="D6724" s="259" t="s">
        <v>66</v>
      </c>
      <c r="E6724" s="259" t="s">
        <v>66</v>
      </c>
      <c r="F6724" s="259" t="s">
        <v>210</v>
      </c>
      <c r="G6724" s="259" t="s">
        <v>50</v>
      </c>
      <c r="H6724" s="306">
        <v>-301</v>
      </c>
      <c r="I6724" s="306">
        <v>-289</v>
      </c>
      <c r="J6724" s="306">
        <v>-319</v>
      </c>
      <c r="K6724" s="306">
        <v>-247</v>
      </c>
      <c r="L6724" s="306">
        <v>-146</v>
      </c>
      <c r="M6724" s="306">
        <v>-315</v>
      </c>
      <c r="N6724" s="306">
        <v>-880</v>
      </c>
    </row>
    <row r="6725" spans="1:14">
      <c r="A6725" s="259" t="s">
        <v>44</v>
      </c>
      <c r="B6725" s="259" t="s">
        <v>22</v>
      </c>
      <c r="C6725" s="259" t="s">
        <v>66</v>
      </c>
      <c r="D6725" s="259" t="s">
        <v>66</v>
      </c>
      <c r="E6725" s="259" t="s">
        <v>66</v>
      </c>
      <c r="F6725" s="259" t="s">
        <v>210</v>
      </c>
      <c r="G6725" s="259" t="s">
        <v>50</v>
      </c>
      <c r="H6725" s="306">
        <v>-146</v>
      </c>
      <c r="I6725" s="306">
        <v>-165</v>
      </c>
      <c r="J6725" s="306">
        <v>-200</v>
      </c>
      <c r="K6725" s="306">
        <v>-181</v>
      </c>
      <c r="L6725" s="306">
        <v>-228</v>
      </c>
      <c r="M6725" s="306">
        <v>-251</v>
      </c>
      <c r="N6725" s="306">
        <v>-835</v>
      </c>
    </row>
    <row r="6726" spans="1:14">
      <c r="A6726" s="259" t="s">
        <v>44</v>
      </c>
      <c r="B6726" s="259" t="s">
        <v>23</v>
      </c>
      <c r="C6726" s="259" t="s">
        <v>66</v>
      </c>
      <c r="D6726" s="259" t="s">
        <v>66</v>
      </c>
      <c r="E6726" s="259" t="s">
        <v>66</v>
      </c>
      <c r="F6726" s="259" t="s">
        <v>210</v>
      </c>
      <c r="G6726" s="259" t="s">
        <v>50</v>
      </c>
      <c r="H6726" s="306" t="s">
        <v>248</v>
      </c>
      <c r="I6726" s="306" t="s">
        <v>246</v>
      </c>
      <c r="J6726" s="306" t="s">
        <v>248</v>
      </c>
      <c r="K6726" s="306" t="s">
        <v>248</v>
      </c>
      <c r="L6726" s="306" t="s">
        <v>246</v>
      </c>
      <c r="M6726" s="306" t="s">
        <v>246</v>
      </c>
      <c r="N6726" s="306" t="s">
        <v>246</v>
      </c>
    </row>
    <row r="6727" spans="1:14">
      <c r="A6727" s="259" t="s">
        <v>44</v>
      </c>
      <c r="B6727" s="259" t="s">
        <v>24</v>
      </c>
      <c r="C6727" s="259" t="s">
        <v>66</v>
      </c>
      <c r="D6727" s="259" t="s">
        <v>66</v>
      </c>
      <c r="E6727" s="259" t="s">
        <v>66</v>
      </c>
      <c r="F6727" s="259" t="s">
        <v>210</v>
      </c>
      <c r="G6727" s="259" t="s">
        <v>50</v>
      </c>
      <c r="H6727" s="306">
        <v>-81</v>
      </c>
      <c r="I6727" s="306">
        <v>-108</v>
      </c>
      <c r="J6727" s="306">
        <v>-118</v>
      </c>
      <c r="K6727" s="306">
        <v>-67</v>
      </c>
      <c r="L6727" s="306">
        <v>-49</v>
      </c>
      <c r="M6727" s="306">
        <v>-80</v>
      </c>
      <c r="N6727" s="306">
        <v>-248</v>
      </c>
    </row>
    <row r="6728" spans="1:14">
      <c r="A6728" s="259" t="s">
        <v>44</v>
      </c>
      <c r="B6728" s="259" t="s">
        <v>25</v>
      </c>
      <c r="C6728" s="259" t="s">
        <v>66</v>
      </c>
      <c r="D6728" s="259" t="s">
        <v>66</v>
      </c>
      <c r="E6728" s="259" t="s">
        <v>66</v>
      </c>
      <c r="F6728" s="259" t="s">
        <v>210</v>
      </c>
      <c r="G6728" s="259" t="s">
        <v>50</v>
      </c>
      <c r="H6728" s="306">
        <v>-553</v>
      </c>
      <c r="I6728" s="306">
        <v>-1657</v>
      </c>
      <c r="J6728" s="306">
        <v>-1736</v>
      </c>
      <c r="K6728" s="306">
        <v>-1070</v>
      </c>
      <c r="L6728" s="306">
        <v>-1056</v>
      </c>
      <c r="M6728" s="306">
        <v>-1083</v>
      </c>
      <c r="N6728" s="306">
        <v>-1506</v>
      </c>
    </row>
    <row r="6729" spans="1:14">
      <c r="A6729" s="259" t="s">
        <v>44</v>
      </c>
      <c r="B6729" s="259" t="s">
        <v>26</v>
      </c>
      <c r="C6729" s="259" t="s">
        <v>66</v>
      </c>
      <c r="D6729" s="259" t="s">
        <v>66</v>
      </c>
      <c r="E6729" s="259" t="s">
        <v>66</v>
      </c>
      <c r="F6729" s="259" t="s">
        <v>210</v>
      </c>
      <c r="G6729" s="259" t="s">
        <v>50</v>
      </c>
      <c r="H6729" s="306" t="s">
        <v>248</v>
      </c>
      <c r="I6729" s="306" t="s">
        <v>246</v>
      </c>
      <c r="J6729" s="306" t="s">
        <v>248</v>
      </c>
      <c r="K6729" s="306" t="s">
        <v>248</v>
      </c>
      <c r="L6729" s="306" t="s">
        <v>246</v>
      </c>
      <c r="M6729" s="306">
        <v>-15</v>
      </c>
      <c r="N6729" s="306">
        <v>-52</v>
      </c>
    </row>
    <row r="6730" spans="1:14">
      <c r="A6730" s="259" t="s">
        <v>44</v>
      </c>
      <c r="B6730" s="259" t="s">
        <v>27</v>
      </c>
      <c r="C6730" s="259" t="s">
        <v>66</v>
      </c>
      <c r="D6730" s="259" t="s">
        <v>66</v>
      </c>
      <c r="E6730" s="259" t="s">
        <v>66</v>
      </c>
      <c r="F6730" s="259" t="s">
        <v>210</v>
      </c>
      <c r="G6730" s="259" t="s">
        <v>50</v>
      </c>
      <c r="H6730" s="306" t="s">
        <v>248</v>
      </c>
      <c r="I6730" s="306" t="s">
        <v>246</v>
      </c>
      <c r="J6730" s="306" t="s">
        <v>248</v>
      </c>
      <c r="K6730" s="306" t="s">
        <v>248</v>
      </c>
      <c r="L6730" s="306" t="s">
        <v>246</v>
      </c>
      <c r="M6730" s="306">
        <v>-93</v>
      </c>
      <c r="N6730" s="306">
        <v>-160</v>
      </c>
    </row>
    <row r="6731" spans="1:14">
      <c r="A6731" s="259" t="s">
        <v>44</v>
      </c>
      <c r="B6731" s="259" t="s">
        <v>28</v>
      </c>
      <c r="C6731" s="259" t="s">
        <v>66</v>
      </c>
      <c r="D6731" s="259" t="s">
        <v>66</v>
      </c>
      <c r="E6731" s="259" t="s">
        <v>66</v>
      </c>
      <c r="F6731" s="259" t="s">
        <v>210</v>
      </c>
      <c r="G6731" s="259" t="s">
        <v>50</v>
      </c>
      <c r="H6731" s="306">
        <v>-1082</v>
      </c>
      <c r="I6731" s="306">
        <v>-2220</v>
      </c>
      <c r="J6731" s="306">
        <v>-2466</v>
      </c>
      <c r="K6731" s="306">
        <v>-1647</v>
      </c>
      <c r="L6731" s="306">
        <v>-1585</v>
      </c>
      <c r="M6731" s="306">
        <v>-1957</v>
      </c>
      <c r="N6731" s="306">
        <v>-3825</v>
      </c>
    </row>
    <row r="6732" spans="1:14">
      <c r="A6732" s="259" t="s">
        <v>44</v>
      </c>
      <c r="B6732" s="259" t="s">
        <v>29</v>
      </c>
      <c r="C6732" s="259" t="s">
        <v>66</v>
      </c>
      <c r="D6732" s="259" t="s">
        <v>66</v>
      </c>
      <c r="E6732" s="259" t="s">
        <v>66</v>
      </c>
      <c r="F6732" s="259" t="s">
        <v>210</v>
      </c>
      <c r="G6732" s="259" t="s">
        <v>50</v>
      </c>
      <c r="H6732" s="306">
        <v>-382</v>
      </c>
      <c r="I6732" s="306">
        <v>-397</v>
      </c>
      <c r="J6732" s="306">
        <v>-437</v>
      </c>
      <c r="K6732" s="306">
        <v>-314</v>
      </c>
      <c r="L6732" s="306">
        <v>-195</v>
      </c>
      <c r="M6732" s="306">
        <v>-396</v>
      </c>
      <c r="N6732" s="306">
        <v>-1129</v>
      </c>
    </row>
    <row r="6733" spans="1:14">
      <c r="A6733" s="259" t="s">
        <v>44</v>
      </c>
      <c r="B6733" s="259" t="s">
        <v>30</v>
      </c>
      <c r="C6733" s="259" t="s">
        <v>66</v>
      </c>
      <c r="D6733" s="259" t="s">
        <v>66</v>
      </c>
      <c r="E6733" s="259" t="s">
        <v>66</v>
      </c>
      <c r="F6733" s="259" t="s">
        <v>210</v>
      </c>
      <c r="G6733" s="259" t="s">
        <v>50</v>
      </c>
      <c r="H6733" s="306">
        <v>-147</v>
      </c>
      <c r="I6733" s="306">
        <v>-166</v>
      </c>
      <c r="J6733" s="306">
        <v>-294</v>
      </c>
      <c r="K6733" s="306">
        <v>-262</v>
      </c>
      <c r="L6733" s="306">
        <v>-335</v>
      </c>
      <c r="M6733" s="306">
        <v>-478</v>
      </c>
      <c r="N6733" s="306">
        <v>-1191</v>
      </c>
    </row>
    <row r="6734" spans="1:14">
      <c r="A6734" s="259" t="s">
        <v>44</v>
      </c>
      <c r="B6734" s="259" t="s">
        <v>128</v>
      </c>
      <c r="C6734" s="259" t="s">
        <v>66</v>
      </c>
      <c r="D6734" s="259" t="s">
        <v>66</v>
      </c>
      <c r="E6734" s="259" t="s">
        <v>66</v>
      </c>
      <c r="F6734" s="259" t="s">
        <v>210</v>
      </c>
      <c r="G6734" s="259" t="s">
        <v>50</v>
      </c>
      <c r="H6734" s="306">
        <v>-5602</v>
      </c>
      <c r="I6734" s="306">
        <v>-6586</v>
      </c>
      <c r="J6734" s="306">
        <v>-7788</v>
      </c>
      <c r="K6734" s="306">
        <v>-4490</v>
      </c>
      <c r="L6734" s="306">
        <v>-5596</v>
      </c>
      <c r="M6734" s="306">
        <v>-11499</v>
      </c>
      <c r="N6734" s="306">
        <v>-25020</v>
      </c>
    </row>
    <row r="6735" spans="1:14">
      <c r="A6735" s="259" t="s">
        <v>44</v>
      </c>
      <c r="B6735" s="259" t="s">
        <v>241</v>
      </c>
      <c r="C6735" s="259" t="s">
        <v>66</v>
      </c>
      <c r="D6735" s="259" t="s">
        <v>66</v>
      </c>
      <c r="E6735" s="259" t="s">
        <v>66</v>
      </c>
      <c r="F6735" s="259" t="s">
        <v>210</v>
      </c>
      <c r="G6735" s="259" t="s">
        <v>50</v>
      </c>
      <c r="H6735" s="306">
        <v>-4520</v>
      </c>
      <c r="I6735" s="306">
        <v>-4366</v>
      </c>
      <c r="J6735" s="306">
        <v>-5322</v>
      </c>
      <c r="K6735" s="306">
        <v>-2843</v>
      </c>
      <c r="L6735" s="306">
        <v>-4010</v>
      </c>
      <c r="M6735" s="306">
        <v>-9542</v>
      </c>
      <c r="N6735" s="306">
        <v>-21196</v>
      </c>
    </row>
    <row r="6737" spans="1:14">
      <c r="A6737" s="259" t="s">
        <v>2</v>
      </c>
      <c r="B6737" s="259" t="s">
        <v>43</v>
      </c>
      <c r="C6737" s="259" t="s">
        <v>203</v>
      </c>
      <c r="D6737" s="259" t="s">
        <v>204</v>
      </c>
      <c r="E6737" s="259" t="s">
        <v>205</v>
      </c>
      <c r="F6737" s="259" t="s">
        <v>99</v>
      </c>
      <c r="G6737" s="259" t="s">
        <v>46</v>
      </c>
      <c r="H6737" s="306">
        <v>2025</v>
      </c>
      <c r="I6737" s="306">
        <v>2028</v>
      </c>
      <c r="J6737" s="306">
        <v>2030</v>
      </c>
      <c r="K6737" s="306">
        <v>2032</v>
      </c>
      <c r="L6737" s="306">
        <v>2035</v>
      </c>
      <c r="M6737" s="306">
        <v>2037</v>
      </c>
      <c r="N6737" s="306">
        <v>2040</v>
      </c>
    </row>
    <row r="6738" spans="1:14">
      <c r="A6738" s="259" t="s">
        <v>249</v>
      </c>
      <c r="B6738" s="259" t="s">
        <v>18</v>
      </c>
      <c r="C6738" s="259" t="s">
        <v>48</v>
      </c>
      <c r="D6738" s="259" t="s">
        <v>48</v>
      </c>
      <c r="E6738" s="259" t="s">
        <v>48</v>
      </c>
      <c r="F6738" s="259" t="s">
        <v>206</v>
      </c>
      <c r="G6738" s="259" t="s">
        <v>49</v>
      </c>
      <c r="H6738" s="306">
        <v>0</v>
      </c>
      <c r="I6738" s="306">
        <v>0</v>
      </c>
      <c r="J6738" s="306">
        <v>0</v>
      </c>
      <c r="K6738" s="306">
        <v>0</v>
      </c>
      <c r="L6738" s="306">
        <v>0</v>
      </c>
      <c r="M6738" s="306">
        <v>0</v>
      </c>
      <c r="N6738" s="306">
        <v>0</v>
      </c>
    </row>
    <row r="6739" spans="1:14">
      <c r="A6739" s="259" t="s">
        <v>249</v>
      </c>
      <c r="B6739" s="259" t="s">
        <v>18</v>
      </c>
      <c r="C6739" s="259" t="s">
        <v>53</v>
      </c>
      <c r="D6739" s="259" t="s">
        <v>53</v>
      </c>
      <c r="E6739" s="259" t="s">
        <v>53</v>
      </c>
      <c r="F6739" s="259" t="s">
        <v>206</v>
      </c>
      <c r="G6739" s="259" t="s">
        <v>49</v>
      </c>
      <c r="H6739" s="306">
        <v>0</v>
      </c>
      <c r="I6739" s="306">
        <v>0</v>
      </c>
      <c r="J6739" s="306">
        <v>0</v>
      </c>
      <c r="K6739" s="306">
        <v>0</v>
      </c>
      <c r="L6739" s="306">
        <v>0</v>
      </c>
      <c r="M6739" s="306">
        <v>0</v>
      </c>
      <c r="N6739" s="306">
        <v>0</v>
      </c>
    </row>
    <row r="6740" spans="1:14">
      <c r="A6740" s="259" t="s">
        <v>249</v>
      </c>
      <c r="B6740" s="259" t="s">
        <v>18</v>
      </c>
      <c r="C6740" s="259" t="s">
        <v>54</v>
      </c>
      <c r="D6740" s="259" t="s">
        <v>54</v>
      </c>
      <c r="E6740" s="259" t="s">
        <v>54</v>
      </c>
      <c r="F6740" s="259" t="s">
        <v>206</v>
      </c>
      <c r="G6740" s="259" t="s">
        <v>49</v>
      </c>
      <c r="H6740" s="306">
        <v>4701.5649999999996</v>
      </c>
      <c r="I6740" s="306">
        <v>4701.5649999999996</v>
      </c>
      <c r="J6740" s="306">
        <v>4701.5649999999996</v>
      </c>
      <c r="K6740" s="306">
        <v>4701.5649999999996</v>
      </c>
      <c r="L6740" s="306">
        <v>4701.5649999999996</v>
      </c>
      <c r="M6740" s="306">
        <v>4701.5649999999996</v>
      </c>
      <c r="N6740" s="306">
        <v>4701.5649999999996</v>
      </c>
    </row>
    <row r="6741" spans="1:14">
      <c r="A6741" s="259" t="s">
        <v>249</v>
      </c>
      <c r="B6741" s="259" t="s">
        <v>18</v>
      </c>
      <c r="C6741" s="259" t="s">
        <v>55</v>
      </c>
      <c r="D6741" s="259" t="s">
        <v>55</v>
      </c>
      <c r="E6741" s="259" t="s">
        <v>55</v>
      </c>
      <c r="F6741" s="259" t="s">
        <v>206</v>
      </c>
      <c r="G6741" s="259" t="s">
        <v>49</v>
      </c>
      <c r="H6741" s="306">
        <v>1461.1720000000009</v>
      </c>
      <c r="I6741" s="306">
        <v>1444.0490000000009</v>
      </c>
      <c r="J6741" s="306">
        <v>1444.0490000000009</v>
      </c>
      <c r="K6741" s="306">
        <v>1444.0490000000009</v>
      </c>
      <c r="L6741" s="306">
        <v>1444.0490000000009</v>
      </c>
      <c r="M6741" s="306">
        <v>1444.0490000000009</v>
      </c>
      <c r="N6741" s="306">
        <v>1444.0490000000009</v>
      </c>
    </row>
    <row r="6742" spans="1:14">
      <c r="A6742" s="259" t="s">
        <v>249</v>
      </c>
      <c r="B6742" s="259" t="s">
        <v>18</v>
      </c>
      <c r="C6742" s="259" t="s">
        <v>56</v>
      </c>
      <c r="D6742" s="259" t="s">
        <v>56</v>
      </c>
      <c r="E6742" s="259" t="s">
        <v>56</v>
      </c>
      <c r="F6742" s="259" t="s">
        <v>206</v>
      </c>
      <c r="G6742" s="259" t="s">
        <v>49</v>
      </c>
      <c r="H6742" s="306">
        <v>1758.7949999999998</v>
      </c>
      <c r="I6742" s="306">
        <v>1608.6497790000001</v>
      </c>
      <c r="J6742" s="306">
        <v>1608.6497790000001</v>
      </c>
      <c r="K6742" s="306">
        <v>1608.6497790000001</v>
      </c>
      <c r="L6742" s="306">
        <v>1608.6497790000001</v>
      </c>
      <c r="M6742" s="306">
        <v>1608.6497790000001</v>
      </c>
      <c r="N6742" s="306">
        <v>1608.6497790000001</v>
      </c>
    </row>
    <row r="6743" spans="1:14">
      <c r="A6743" s="259" t="s">
        <v>249</v>
      </c>
      <c r="B6743" s="259" t="s">
        <v>18</v>
      </c>
      <c r="C6743" s="259" t="s">
        <v>57</v>
      </c>
      <c r="D6743" s="259" t="s">
        <v>57</v>
      </c>
      <c r="E6743" s="259" t="s">
        <v>57</v>
      </c>
      <c r="F6743" s="259" t="s">
        <v>206</v>
      </c>
      <c r="G6743" s="259" t="s">
        <v>49</v>
      </c>
      <c r="H6743" s="306">
        <v>5.6</v>
      </c>
      <c r="I6743" s="306">
        <v>5.6</v>
      </c>
      <c r="J6743" s="306">
        <v>5.6</v>
      </c>
      <c r="K6743" s="306">
        <v>5.6</v>
      </c>
      <c r="L6743" s="306">
        <v>5.6</v>
      </c>
      <c r="M6743" s="306">
        <v>5.6</v>
      </c>
      <c r="N6743" s="306">
        <v>5.6</v>
      </c>
    </row>
    <row r="6744" spans="1:14">
      <c r="A6744" s="259" t="s">
        <v>249</v>
      </c>
      <c r="B6744" s="259" t="s">
        <v>18</v>
      </c>
      <c r="C6744" s="259" t="s">
        <v>58</v>
      </c>
      <c r="D6744" s="259" t="s">
        <v>58</v>
      </c>
      <c r="E6744" s="259" t="s">
        <v>58</v>
      </c>
      <c r="F6744" s="259" t="s">
        <v>206</v>
      </c>
      <c r="G6744" s="259" t="s">
        <v>49</v>
      </c>
      <c r="H6744" s="306">
        <v>2102</v>
      </c>
      <c r="I6744" s="306">
        <v>2102</v>
      </c>
      <c r="J6744" s="306">
        <v>2102</v>
      </c>
      <c r="K6744" s="306">
        <v>2102</v>
      </c>
      <c r="L6744" s="306">
        <v>2102</v>
      </c>
      <c r="M6744" s="306">
        <v>2102</v>
      </c>
      <c r="N6744" s="306">
        <v>2102</v>
      </c>
    </row>
    <row r="6745" spans="1:14">
      <c r="A6745" s="259" t="s">
        <v>249</v>
      </c>
      <c r="B6745" s="259" t="s">
        <v>18</v>
      </c>
      <c r="C6745" s="259" t="s">
        <v>59</v>
      </c>
      <c r="D6745" s="259" t="s">
        <v>59</v>
      </c>
      <c r="E6745" s="259" t="s">
        <v>59</v>
      </c>
      <c r="F6745" s="259" t="s">
        <v>206</v>
      </c>
      <c r="G6745" s="259" t="s">
        <v>49</v>
      </c>
      <c r="H6745" s="306">
        <v>158.881</v>
      </c>
      <c r="I6745" s="306">
        <v>158.881</v>
      </c>
      <c r="J6745" s="306">
        <v>158.881</v>
      </c>
      <c r="K6745" s="306">
        <v>158.881</v>
      </c>
      <c r="L6745" s="306">
        <v>158.881</v>
      </c>
      <c r="M6745" s="306">
        <v>158.881</v>
      </c>
      <c r="N6745" s="306">
        <v>158.881</v>
      </c>
    </row>
    <row r="6746" spans="1:14">
      <c r="A6746" s="259" t="s">
        <v>249</v>
      </c>
      <c r="B6746" s="259" t="s">
        <v>18</v>
      </c>
      <c r="C6746" s="259" t="s">
        <v>60</v>
      </c>
      <c r="D6746" s="259" t="s">
        <v>60</v>
      </c>
      <c r="E6746" s="259" t="s">
        <v>60</v>
      </c>
      <c r="F6746" s="259" t="s">
        <v>206</v>
      </c>
      <c r="G6746" s="259" t="s">
        <v>49</v>
      </c>
      <c r="H6746" s="306">
        <v>433.9</v>
      </c>
      <c r="I6746" s="306">
        <v>433.9</v>
      </c>
      <c r="J6746" s="306">
        <v>433.9</v>
      </c>
      <c r="K6746" s="306">
        <v>433.9</v>
      </c>
      <c r="L6746" s="306">
        <v>433.9</v>
      </c>
      <c r="M6746" s="306">
        <v>433.9</v>
      </c>
      <c r="N6746" s="306">
        <v>433.9</v>
      </c>
    </row>
    <row r="6747" spans="1:14">
      <c r="A6747" s="259" t="s">
        <v>249</v>
      </c>
      <c r="B6747" s="259" t="s">
        <v>18</v>
      </c>
      <c r="C6747" s="259" t="s">
        <v>61</v>
      </c>
      <c r="D6747" s="259" t="s">
        <v>61</v>
      </c>
      <c r="E6747" s="259" t="s">
        <v>61</v>
      </c>
      <c r="F6747" s="259" t="s">
        <v>206</v>
      </c>
      <c r="G6747" s="259" t="s">
        <v>49</v>
      </c>
      <c r="H6747" s="306">
        <v>4.8</v>
      </c>
      <c r="I6747" s="306">
        <v>4.8</v>
      </c>
      <c r="J6747" s="306">
        <v>4.8</v>
      </c>
      <c r="K6747" s="306">
        <v>4.8</v>
      </c>
      <c r="L6747" s="306">
        <v>4.8</v>
      </c>
      <c r="M6747" s="306">
        <v>4.8</v>
      </c>
      <c r="N6747" s="306">
        <v>4.8</v>
      </c>
    </row>
    <row r="6748" spans="1:14">
      <c r="A6748" s="259" t="s">
        <v>249</v>
      </c>
      <c r="B6748" s="259" t="s">
        <v>18</v>
      </c>
      <c r="C6748" s="259" t="s">
        <v>63</v>
      </c>
      <c r="D6748" s="259" t="s">
        <v>63</v>
      </c>
      <c r="E6748" s="259" t="s">
        <v>63</v>
      </c>
      <c r="F6748" s="259" t="s">
        <v>206</v>
      </c>
      <c r="G6748" s="259" t="s">
        <v>49</v>
      </c>
      <c r="H6748" s="306">
        <v>0</v>
      </c>
      <c r="I6748" s="306">
        <v>205.32000729999999</v>
      </c>
      <c r="J6748" s="306">
        <v>205.32000729999999</v>
      </c>
      <c r="K6748" s="306">
        <v>205.32000729999999</v>
      </c>
      <c r="L6748" s="306">
        <v>205.32000729999999</v>
      </c>
      <c r="M6748" s="306">
        <v>205.32000729999999</v>
      </c>
      <c r="N6748" s="306">
        <v>205.32000729999999</v>
      </c>
    </row>
    <row r="6749" spans="1:14">
      <c r="A6749" s="259" t="s">
        <v>249</v>
      </c>
      <c r="B6749" s="259" t="s">
        <v>18</v>
      </c>
      <c r="C6749" s="259" t="s">
        <v>64</v>
      </c>
      <c r="D6749" s="259" t="s">
        <v>64</v>
      </c>
      <c r="E6749" s="259" t="s">
        <v>64</v>
      </c>
      <c r="F6749" s="259" t="s">
        <v>206</v>
      </c>
      <c r="G6749" s="259" t="s">
        <v>49</v>
      </c>
      <c r="H6749" s="306">
        <v>268.30899999999997</v>
      </c>
      <c r="I6749" s="306">
        <v>215.709</v>
      </c>
      <c r="J6749" s="306">
        <v>215.709</v>
      </c>
      <c r="K6749" s="306">
        <v>215.709</v>
      </c>
      <c r="L6749" s="306">
        <v>215.709</v>
      </c>
      <c r="M6749" s="306">
        <v>215.709</v>
      </c>
      <c r="N6749" s="306">
        <v>24.917999999999999</v>
      </c>
    </row>
    <row r="6750" spans="1:14">
      <c r="A6750" s="259" t="s">
        <v>249</v>
      </c>
      <c r="B6750" s="259" t="s">
        <v>18</v>
      </c>
      <c r="C6750" s="259" t="s">
        <v>54</v>
      </c>
      <c r="D6750" s="259" t="s">
        <v>72</v>
      </c>
      <c r="E6750" s="259" t="s">
        <v>72</v>
      </c>
      <c r="F6750" s="259" t="s">
        <v>206</v>
      </c>
      <c r="G6750" s="259" t="s">
        <v>49</v>
      </c>
      <c r="H6750" s="306">
        <v>0</v>
      </c>
      <c r="I6750" s="306">
        <v>0</v>
      </c>
      <c r="J6750" s="306">
        <v>0</v>
      </c>
      <c r="K6750" s="306">
        <v>0</v>
      </c>
      <c r="L6750" s="306">
        <v>0</v>
      </c>
      <c r="M6750" s="306">
        <v>0</v>
      </c>
      <c r="N6750" s="306">
        <v>0</v>
      </c>
    </row>
    <row r="6751" spans="1:14">
      <c r="A6751" s="259" t="s">
        <v>249</v>
      </c>
      <c r="B6751" s="259" t="s">
        <v>18</v>
      </c>
      <c r="C6751" s="259" t="s">
        <v>55</v>
      </c>
      <c r="D6751" s="259" t="s">
        <v>73</v>
      </c>
      <c r="E6751" s="259" t="s">
        <v>73</v>
      </c>
      <c r="F6751" s="259" t="s">
        <v>206</v>
      </c>
      <c r="G6751" s="259" t="s">
        <v>49</v>
      </c>
      <c r="H6751" s="306">
        <v>0</v>
      </c>
      <c r="I6751" s="306">
        <v>0</v>
      </c>
      <c r="J6751" s="306">
        <v>0</v>
      </c>
      <c r="K6751" s="306">
        <v>0</v>
      </c>
      <c r="L6751" s="306">
        <v>63</v>
      </c>
      <c r="M6751" s="306">
        <v>63</v>
      </c>
      <c r="N6751" s="306">
        <v>63</v>
      </c>
    </row>
    <row r="6752" spans="1:14">
      <c r="A6752" s="259" t="s">
        <v>249</v>
      </c>
      <c r="B6752" s="259" t="s">
        <v>18</v>
      </c>
      <c r="C6752" s="259" t="s">
        <v>57</v>
      </c>
      <c r="D6752" s="259" t="s">
        <v>74</v>
      </c>
      <c r="E6752" s="259" t="s">
        <v>74</v>
      </c>
      <c r="F6752" s="259" t="s">
        <v>206</v>
      </c>
      <c r="G6752" s="259" t="s">
        <v>49</v>
      </c>
      <c r="H6752" s="306">
        <v>0</v>
      </c>
      <c r="I6752" s="306">
        <v>0</v>
      </c>
      <c r="J6752" s="306">
        <v>0</v>
      </c>
      <c r="K6752" s="306">
        <v>0</v>
      </c>
      <c r="L6752" s="306">
        <v>0</v>
      </c>
      <c r="M6752" s="306">
        <v>0</v>
      </c>
      <c r="N6752" s="306">
        <v>0</v>
      </c>
    </row>
    <row r="6753" spans="1:14">
      <c r="A6753" s="259" t="s">
        <v>249</v>
      </c>
      <c r="B6753" s="259" t="s">
        <v>18</v>
      </c>
      <c r="C6753" s="259" t="s">
        <v>64</v>
      </c>
      <c r="D6753" s="259" t="s">
        <v>75</v>
      </c>
      <c r="E6753" s="259" t="s">
        <v>75</v>
      </c>
      <c r="F6753" s="259" t="s">
        <v>206</v>
      </c>
      <c r="G6753" s="259" t="s">
        <v>49</v>
      </c>
      <c r="H6753" s="306">
        <v>0</v>
      </c>
      <c r="I6753" s="306">
        <v>0</v>
      </c>
      <c r="J6753" s="306">
        <v>0</v>
      </c>
      <c r="K6753" s="306">
        <v>0</v>
      </c>
      <c r="L6753" s="306">
        <v>59</v>
      </c>
      <c r="M6753" s="306">
        <v>59</v>
      </c>
      <c r="N6753" s="306">
        <v>59</v>
      </c>
    </row>
    <row r="6754" spans="1:14">
      <c r="A6754" s="259" t="s">
        <v>249</v>
      </c>
      <c r="B6754" s="259" t="s">
        <v>18</v>
      </c>
      <c r="C6754" s="259" t="s">
        <v>60</v>
      </c>
      <c r="D6754" s="259" t="s">
        <v>76</v>
      </c>
      <c r="E6754" s="259" t="s">
        <v>76</v>
      </c>
      <c r="F6754" s="259" t="s">
        <v>206</v>
      </c>
      <c r="G6754" s="259" t="s">
        <v>49</v>
      </c>
      <c r="H6754" s="306">
        <v>0</v>
      </c>
      <c r="I6754" s="306">
        <v>0</v>
      </c>
      <c r="J6754" s="306">
        <v>0</v>
      </c>
      <c r="K6754" s="306">
        <v>0</v>
      </c>
      <c r="L6754" s="306">
        <v>0</v>
      </c>
      <c r="M6754" s="306">
        <v>0</v>
      </c>
      <c r="N6754" s="306">
        <v>0</v>
      </c>
    </row>
    <row r="6755" spans="1:14">
      <c r="A6755" s="259" t="s">
        <v>249</v>
      </c>
      <c r="B6755" s="259" t="s">
        <v>18</v>
      </c>
      <c r="C6755" s="259" t="s">
        <v>61</v>
      </c>
      <c r="D6755" s="259" t="s">
        <v>77</v>
      </c>
      <c r="E6755" s="259" t="s">
        <v>77</v>
      </c>
      <c r="F6755" s="259" t="s">
        <v>206</v>
      </c>
      <c r="G6755" s="259" t="s">
        <v>49</v>
      </c>
      <c r="H6755" s="306">
        <v>0</v>
      </c>
      <c r="I6755" s="306">
        <v>0</v>
      </c>
      <c r="J6755" s="306">
        <v>0</v>
      </c>
      <c r="K6755" s="306">
        <v>0</v>
      </c>
      <c r="L6755" s="306">
        <v>0</v>
      </c>
      <c r="M6755" s="306">
        <v>0</v>
      </c>
      <c r="N6755" s="306">
        <v>0</v>
      </c>
    </row>
    <row r="6756" spans="1:14">
      <c r="A6756" s="259" t="s">
        <v>249</v>
      </c>
      <c r="B6756" s="259" t="s">
        <v>18</v>
      </c>
      <c r="C6756" s="259" t="s">
        <v>62</v>
      </c>
      <c r="D6756" s="259" t="s">
        <v>78</v>
      </c>
      <c r="E6756" s="259" t="s">
        <v>78</v>
      </c>
      <c r="F6756" s="259" t="s">
        <v>206</v>
      </c>
      <c r="G6756" s="259" t="s">
        <v>49</v>
      </c>
      <c r="H6756" s="306">
        <v>304</v>
      </c>
      <c r="I6756" s="306">
        <v>304</v>
      </c>
      <c r="J6756" s="306">
        <v>2000</v>
      </c>
      <c r="K6756" s="306">
        <v>2000</v>
      </c>
      <c r="L6756" s="306">
        <v>2000</v>
      </c>
      <c r="M6756" s="306">
        <v>2000</v>
      </c>
      <c r="N6756" s="306">
        <v>2000</v>
      </c>
    </row>
    <row r="6757" spans="1:14">
      <c r="A6757" s="259" t="s">
        <v>249</v>
      </c>
      <c r="B6757" s="259" t="s">
        <v>18</v>
      </c>
      <c r="C6757" s="259" t="s">
        <v>63</v>
      </c>
      <c r="D6757" s="259" t="s">
        <v>79</v>
      </c>
      <c r="E6757" s="259" t="s">
        <v>79</v>
      </c>
      <c r="F6757" s="259" t="s">
        <v>206</v>
      </c>
      <c r="G6757" s="259" t="s">
        <v>49</v>
      </c>
      <c r="H6757" s="306">
        <v>300</v>
      </c>
      <c r="I6757" s="306">
        <v>445</v>
      </c>
      <c r="J6757" s="306">
        <v>795</v>
      </c>
      <c r="K6757" s="306">
        <v>795</v>
      </c>
      <c r="L6757" s="306">
        <v>795</v>
      </c>
      <c r="M6757" s="306">
        <v>795</v>
      </c>
      <c r="N6757" s="306">
        <v>795</v>
      </c>
    </row>
    <row r="6758" spans="1:14">
      <c r="A6758" s="259" t="s">
        <v>249</v>
      </c>
      <c r="B6758" s="259" t="s">
        <v>18</v>
      </c>
      <c r="C6758" s="259" t="s">
        <v>60</v>
      </c>
      <c r="D6758" s="259" t="s">
        <v>76</v>
      </c>
      <c r="E6758" s="259" t="s">
        <v>207</v>
      </c>
      <c r="F6758" s="259" t="s">
        <v>206</v>
      </c>
      <c r="G6758" s="259" t="s">
        <v>49</v>
      </c>
      <c r="H6758" s="306">
        <v>0</v>
      </c>
      <c r="I6758" s="306">
        <v>0</v>
      </c>
      <c r="J6758" s="306">
        <v>0</v>
      </c>
      <c r="K6758" s="306">
        <v>0</v>
      </c>
      <c r="L6758" s="306">
        <v>0</v>
      </c>
      <c r="M6758" s="306">
        <v>0</v>
      </c>
      <c r="N6758" s="306">
        <v>4194.2138500000001</v>
      </c>
    </row>
    <row r="6759" spans="1:14">
      <c r="A6759" s="259" t="s">
        <v>249</v>
      </c>
      <c r="B6759" s="259" t="s">
        <v>18</v>
      </c>
      <c r="C6759" s="259" t="s">
        <v>63</v>
      </c>
      <c r="D6759" s="259" t="s">
        <v>79</v>
      </c>
      <c r="E6759" s="259" t="s">
        <v>208</v>
      </c>
      <c r="F6759" s="259" t="s">
        <v>206</v>
      </c>
      <c r="G6759" s="259" t="s">
        <v>49</v>
      </c>
      <c r="H6759" s="306">
        <v>0</v>
      </c>
      <c r="I6759" s="306">
        <v>0</v>
      </c>
      <c r="J6759" s="306">
        <v>0</v>
      </c>
      <c r="K6759" s="306">
        <v>0</v>
      </c>
      <c r="L6759" s="306">
        <v>0</v>
      </c>
      <c r="M6759" s="306">
        <v>0</v>
      </c>
      <c r="N6759" s="306">
        <v>2516.5283089999998</v>
      </c>
    </row>
    <row r="6760" spans="1:14">
      <c r="A6760" s="259" t="s">
        <v>249</v>
      </c>
      <c r="B6760" s="259" t="s">
        <v>18</v>
      </c>
      <c r="C6760" s="259" t="s">
        <v>65</v>
      </c>
      <c r="D6760" s="259" t="s">
        <v>209</v>
      </c>
      <c r="E6760" s="259" t="s">
        <v>80</v>
      </c>
      <c r="F6760" s="259" t="s">
        <v>206</v>
      </c>
      <c r="G6760" s="259" t="s">
        <v>49</v>
      </c>
      <c r="H6760" s="306">
        <v>0</v>
      </c>
      <c r="I6760" s="306">
        <v>0</v>
      </c>
      <c r="J6760" s="306">
        <v>0</v>
      </c>
      <c r="K6760" s="306">
        <v>0</v>
      </c>
      <c r="L6760" s="306">
        <v>0</v>
      </c>
      <c r="M6760" s="306">
        <v>0</v>
      </c>
      <c r="N6760" s="306">
        <v>0</v>
      </c>
    </row>
    <row r="6761" spans="1:14">
      <c r="A6761" s="259" t="s">
        <v>249</v>
      </c>
      <c r="B6761" s="259" t="s">
        <v>18</v>
      </c>
      <c r="C6761" s="259" t="s">
        <v>65</v>
      </c>
      <c r="D6761" s="259" t="s">
        <v>209</v>
      </c>
      <c r="E6761" s="259" t="s">
        <v>81</v>
      </c>
      <c r="F6761" s="259" t="s">
        <v>206</v>
      </c>
      <c r="G6761" s="259" t="s">
        <v>49</v>
      </c>
      <c r="H6761" s="306">
        <v>0</v>
      </c>
      <c r="I6761" s="306">
        <v>0</v>
      </c>
      <c r="J6761" s="306">
        <v>0</v>
      </c>
      <c r="K6761" s="306">
        <v>0</v>
      </c>
      <c r="L6761" s="306">
        <v>0</v>
      </c>
      <c r="M6761" s="306">
        <v>0</v>
      </c>
      <c r="N6761" s="306">
        <v>0</v>
      </c>
    </row>
    <row r="6762" spans="1:14">
      <c r="A6762" s="259" t="s">
        <v>249</v>
      </c>
      <c r="B6762" s="259" t="s">
        <v>18</v>
      </c>
      <c r="C6762" s="259" t="s">
        <v>82</v>
      </c>
      <c r="D6762" s="259" t="s">
        <v>82</v>
      </c>
      <c r="E6762" s="259" t="s">
        <v>82</v>
      </c>
      <c r="F6762" s="259" t="s">
        <v>206</v>
      </c>
      <c r="G6762" s="259" t="s">
        <v>49</v>
      </c>
      <c r="H6762" s="306">
        <v>0</v>
      </c>
      <c r="I6762" s="306">
        <v>0</v>
      </c>
      <c r="J6762" s="306">
        <v>0</v>
      </c>
      <c r="K6762" s="306">
        <v>0</v>
      </c>
      <c r="L6762" s="306">
        <v>0</v>
      </c>
      <c r="M6762" s="306">
        <v>0</v>
      </c>
      <c r="N6762" s="306">
        <v>0</v>
      </c>
    </row>
    <row r="6763" spans="1:14">
      <c r="A6763" s="259" t="s">
        <v>249</v>
      </c>
      <c r="B6763" s="259" t="s">
        <v>18</v>
      </c>
      <c r="C6763" s="259" t="s">
        <v>83</v>
      </c>
      <c r="D6763" s="259" t="s">
        <v>83</v>
      </c>
      <c r="E6763" s="259" t="s">
        <v>83</v>
      </c>
      <c r="F6763" s="259" t="s">
        <v>206</v>
      </c>
      <c r="G6763" s="259" t="s">
        <v>49</v>
      </c>
      <c r="H6763" s="306">
        <v>0</v>
      </c>
      <c r="I6763" s="306">
        <v>0</v>
      </c>
      <c r="J6763" s="306">
        <v>0</v>
      </c>
      <c r="K6763" s="306">
        <v>0</v>
      </c>
      <c r="L6763" s="306">
        <v>0</v>
      </c>
      <c r="M6763" s="306">
        <v>0</v>
      </c>
      <c r="N6763" s="306">
        <v>0</v>
      </c>
    </row>
    <row r="6764" spans="1:14">
      <c r="A6764" s="259" t="s">
        <v>249</v>
      </c>
      <c r="B6764" s="259" t="s">
        <v>18</v>
      </c>
      <c r="C6764" s="259" t="s">
        <v>84</v>
      </c>
      <c r="D6764" s="259" t="s">
        <v>84</v>
      </c>
      <c r="E6764" s="259" t="s">
        <v>84</v>
      </c>
      <c r="F6764" s="259" t="s">
        <v>206</v>
      </c>
      <c r="G6764" s="259" t="s">
        <v>49</v>
      </c>
      <c r="H6764" s="306">
        <v>0</v>
      </c>
      <c r="I6764" s="306">
        <v>0</v>
      </c>
      <c r="J6764" s="306">
        <v>0</v>
      </c>
      <c r="K6764" s="306">
        <v>0</v>
      </c>
      <c r="L6764" s="306">
        <v>0</v>
      </c>
      <c r="M6764" s="306">
        <v>0</v>
      </c>
      <c r="N6764" s="306">
        <v>0</v>
      </c>
    </row>
    <row r="6765" spans="1:14">
      <c r="A6765" s="259" t="s">
        <v>249</v>
      </c>
      <c r="B6765" s="259" t="s">
        <v>18</v>
      </c>
      <c r="C6765" s="259" t="s">
        <v>85</v>
      </c>
      <c r="D6765" s="259" t="s">
        <v>85</v>
      </c>
      <c r="E6765" s="259" t="s">
        <v>85</v>
      </c>
      <c r="F6765" s="259" t="s">
        <v>206</v>
      </c>
      <c r="G6765" s="259" t="s">
        <v>49</v>
      </c>
      <c r="H6765" s="306">
        <v>0</v>
      </c>
      <c r="I6765" s="306">
        <v>33.145220999999999</v>
      </c>
      <c r="J6765" s="306">
        <v>33.145220999999999</v>
      </c>
      <c r="K6765" s="306">
        <v>33.145220999999999</v>
      </c>
      <c r="L6765" s="306">
        <v>33.145220999999999</v>
      </c>
      <c r="M6765" s="306">
        <v>33.145220999999999</v>
      </c>
      <c r="N6765" s="306">
        <v>33.145220999999999</v>
      </c>
    </row>
    <row r="6766" spans="1:14">
      <c r="A6766" s="259" t="s">
        <v>249</v>
      </c>
      <c r="B6766" s="259" t="s">
        <v>18</v>
      </c>
      <c r="C6766" s="259" t="s">
        <v>87</v>
      </c>
      <c r="D6766" s="259" t="s">
        <v>87</v>
      </c>
      <c r="E6766" s="259" t="s">
        <v>87</v>
      </c>
      <c r="F6766" s="259" t="s">
        <v>206</v>
      </c>
      <c r="G6766" s="259" t="s">
        <v>49</v>
      </c>
      <c r="H6766" s="306">
        <v>0</v>
      </c>
      <c r="I6766" s="306">
        <v>52.6</v>
      </c>
      <c r="J6766" s="306">
        <v>52.6</v>
      </c>
      <c r="K6766" s="306">
        <v>52.6</v>
      </c>
      <c r="L6766" s="306">
        <v>52.6</v>
      </c>
      <c r="M6766" s="306">
        <v>52.6</v>
      </c>
      <c r="N6766" s="306">
        <v>243.39099999999999</v>
      </c>
    </row>
    <row r="6767" spans="1:14">
      <c r="A6767" s="259" t="s">
        <v>249</v>
      </c>
      <c r="B6767" s="259" t="s">
        <v>18</v>
      </c>
      <c r="C6767" s="259" t="s">
        <v>88</v>
      </c>
      <c r="D6767" s="259" t="s">
        <v>88</v>
      </c>
      <c r="E6767" s="259" t="s">
        <v>88</v>
      </c>
      <c r="F6767" s="259" t="s">
        <v>206</v>
      </c>
      <c r="G6767" s="259" t="s">
        <v>49</v>
      </c>
      <c r="H6767" s="306">
        <v>0</v>
      </c>
      <c r="I6767" s="306">
        <v>0</v>
      </c>
      <c r="J6767" s="306">
        <v>0</v>
      </c>
      <c r="K6767" s="306">
        <v>0</v>
      </c>
      <c r="L6767" s="306">
        <v>0</v>
      </c>
      <c r="M6767" s="306">
        <v>0</v>
      </c>
      <c r="N6767" s="306">
        <v>0</v>
      </c>
    </row>
    <row r="6768" spans="1:14">
      <c r="A6768" s="259" t="s">
        <v>249</v>
      </c>
      <c r="B6768" s="259" t="s">
        <v>19</v>
      </c>
      <c r="C6768" s="259" t="s">
        <v>48</v>
      </c>
      <c r="D6768" s="259" t="s">
        <v>48</v>
      </c>
      <c r="E6768" s="259" t="s">
        <v>48</v>
      </c>
      <c r="F6768" s="259" t="s">
        <v>206</v>
      </c>
      <c r="G6768" s="259" t="s">
        <v>49</v>
      </c>
      <c r="H6768" s="306">
        <v>420</v>
      </c>
      <c r="I6768" s="306">
        <v>0</v>
      </c>
      <c r="J6768" s="306">
        <v>0</v>
      </c>
      <c r="K6768" s="306">
        <v>0</v>
      </c>
      <c r="L6768" s="306">
        <v>0</v>
      </c>
      <c r="M6768" s="306">
        <v>0</v>
      </c>
      <c r="N6768" s="306">
        <v>0</v>
      </c>
    </row>
    <row r="6769" spans="1:14">
      <c r="A6769" s="259" t="s">
        <v>249</v>
      </c>
      <c r="B6769" s="259" t="s">
        <v>19</v>
      </c>
      <c r="C6769" s="259" t="s">
        <v>53</v>
      </c>
      <c r="D6769" s="259" t="s">
        <v>53</v>
      </c>
      <c r="E6769" s="259" t="s">
        <v>53</v>
      </c>
      <c r="F6769" s="259" t="s">
        <v>206</v>
      </c>
      <c r="G6769" s="259" t="s">
        <v>49</v>
      </c>
      <c r="H6769" s="306">
        <v>0</v>
      </c>
      <c r="I6769" s="306">
        <v>0</v>
      </c>
      <c r="J6769" s="306">
        <v>0</v>
      </c>
      <c r="K6769" s="306">
        <v>0</v>
      </c>
      <c r="L6769" s="306">
        <v>0</v>
      </c>
      <c r="M6769" s="306">
        <v>0</v>
      </c>
      <c r="N6769" s="306">
        <v>0</v>
      </c>
    </row>
    <row r="6770" spans="1:14">
      <c r="A6770" s="259" t="s">
        <v>249</v>
      </c>
      <c r="B6770" s="259" t="s">
        <v>19</v>
      </c>
      <c r="C6770" s="259" t="s">
        <v>54</v>
      </c>
      <c r="D6770" s="259" t="s">
        <v>54</v>
      </c>
      <c r="E6770" s="259" t="s">
        <v>54</v>
      </c>
      <c r="F6770" s="259" t="s">
        <v>206</v>
      </c>
      <c r="G6770" s="259" t="s">
        <v>49</v>
      </c>
      <c r="H6770" s="306">
        <v>1399</v>
      </c>
      <c r="I6770" s="306">
        <v>1399</v>
      </c>
      <c r="J6770" s="306">
        <v>1399</v>
      </c>
      <c r="K6770" s="306">
        <v>1399</v>
      </c>
      <c r="L6770" s="306">
        <v>1399</v>
      </c>
      <c r="M6770" s="306">
        <v>1399</v>
      </c>
      <c r="N6770" s="306">
        <v>1399</v>
      </c>
    </row>
    <row r="6771" spans="1:14">
      <c r="A6771" s="259" t="s">
        <v>249</v>
      </c>
      <c r="B6771" s="259" t="s">
        <v>19</v>
      </c>
      <c r="C6771" s="259" t="s">
        <v>55</v>
      </c>
      <c r="D6771" s="259" t="s">
        <v>55</v>
      </c>
      <c r="E6771" s="259" t="s">
        <v>55</v>
      </c>
      <c r="F6771" s="259" t="s">
        <v>206</v>
      </c>
      <c r="G6771" s="259" t="s">
        <v>49</v>
      </c>
      <c r="H6771" s="306">
        <v>370.5</v>
      </c>
      <c r="I6771" s="306">
        <v>370.5</v>
      </c>
      <c r="J6771" s="306">
        <v>370.5</v>
      </c>
      <c r="K6771" s="306">
        <v>370.5</v>
      </c>
      <c r="L6771" s="306">
        <v>370.5</v>
      </c>
      <c r="M6771" s="306">
        <v>370.5</v>
      </c>
      <c r="N6771" s="306">
        <v>370.5</v>
      </c>
    </row>
    <row r="6772" spans="1:14">
      <c r="A6772" s="259" t="s">
        <v>249</v>
      </c>
      <c r="B6772" s="259" t="s">
        <v>19</v>
      </c>
      <c r="C6772" s="259" t="s">
        <v>56</v>
      </c>
      <c r="D6772" s="259" t="s">
        <v>56</v>
      </c>
      <c r="E6772" s="259" t="s">
        <v>56</v>
      </c>
      <c r="F6772" s="259" t="s">
        <v>206</v>
      </c>
      <c r="G6772" s="259" t="s">
        <v>49</v>
      </c>
      <c r="H6772" s="306">
        <v>840</v>
      </c>
      <c r="I6772" s="306">
        <v>840</v>
      </c>
      <c r="J6772" s="306">
        <v>840</v>
      </c>
      <c r="K6772" s="306">
        <v>840</v>
      </c>
      <c r="L6772" s="306">
        <v>840</v>
      </c>
      <c r="M6772" s="306">
        <v>840</v>
      </c>
      <c r="N6772" s="306">
        <v>840</v>
      </c>
    </row>
    <row r="6773" spans="1:14">
      <c r="A6773" s="259" t="s">
        <v>249</v>
      </c>
      <c r="B6773" s="259" t="s">
        <v>19</v>
      </c>
      <c r="C6773" s="259" t="s">
        <v>57</v>
      </c>
      <c r="D6773" s="259" t="s">
        <v>57</v>
      </c>
      <c r="E6773" s="259" t="s">
        <v>57</v>
      </c>
      <c r="F6773" s="259" t="s">
        <v>206</v>
      </c>
      <c r="G6773" s="259" t="s">
        <v>49</v>
      </c>
      <c r="H6773" s="306">
        <v>0</v>
      </c>
      <c r="I6773" s="306">
        <v>0</v>
      </c>
      <c r="J6773" s="306">
        <v>0</v>
      </c>
      <c r="K6773" s="306">
        <v>0</v>
      </c>
      <c r="L6773" s="306">
        <v>0</v>
      </c>
      <c r="M6773" s="306">
        <v>0</v>
      </c>
      <c r="N6773" s="306">
        <v>0</v>
      </c>
    </row>
    <row r="6774" spans="1:14">
      <c r="A6774" s="259" t="s">
        <v>249</v>
      </c>
      <c r="B6774" s="259" t="s">
        <v>19</v>
      </c>
      <c r="C6774" s="259" t="s">
        <v>58</v>
      </c>
      <c r="D6774" s="259" t="s">
        <v>58</v>
      </c>
      <c r="E6774" s="259" t="s">
        <v>58</v>
      </c>
      <c r="F6774" s="259" t="s">
        <v>206</v>
      </c>
      <c r="G6774" s="259" t="s">
        <v>49</v>
      </c>
      <c r="H6774" s="306">
        <v>0</v>
      </c>
      <c r="I6774" s="306">
        <v>0</v>
      </c>
      <c r="J6774" s="306">
        <v>0</v>
      </c>
      <c r="K6774" s="306">
        <v>0</v>
      </c>
      <c r="L6774" s="306">
        <v>0</v>
      </c>
      <c r="M6774" s="306">
        <v>0</v>
      </c>
      <c r="N6774" s="306">
        <v>0</v>
      </c>
    </row>
    <row r="6775" spans="1:14">
      <c r="A6775" s="259" t="s">
        <v>249</v>
      </c>
      <c r="B6775" s="259" t="s">
        <v>19</v>
      </c>
      <c r="C6775" s="259" t="s">
        <v>59</v>
      </c>
      <c r="D6775" s="259" t="s">
        <v>59</v>
      </c>
      <c r="E6775" s="259" t="s">
        <v>59</v>
      </c>
      <c r="F6775" s="259" t="s">
        <v>206</v>
      </c>
      <c r="G6775" s="259" t="s">
        <v>49</v>
      </c>
      <c r="H6775" s="306">
        <v>0</v>
      </c>
      <c r="I6775" s="306">
        <v>0</v>
      </c>
      <c r="J6775" s="306">
        <v>0</v>
      </c>
      <c r="K6775" s="306">
        <v>0</v>
      </c>
      <c r="L6775" s="306">
        <v>0</v>
      </c>
      <c r="M6775" s="306">
        <v>0</v>
      </c>
      <c r="N6775" s="306">
        <v>0</v>
      </c>
    </row>
    <row r="6776" spans="1:14">
      <c r="A6776" s="259" t="s">
        <v>249</v>
      </c>
      <c r="B6776" s="259" t="s">
        <v>19</v>
      </c>
      <c r="C6776" s="259" t="s">
        <v>60</v>
      </c>
      <c r="D6776" s="259" t="s">
        <v>60</v>
      </c>
      <c r="E6776" s="259" t="s">
        <v>60</v>
      </c>
      <c r="F6776" s="259" t="s">
        <v>206</v>
      </c>
      <c r="G6776" s="259" t="s">
        <v>49</v>
      </c>
      <c r="H6776" s="306">
        <v>255.1</v>
      </c>
      <c r="I6776" s="306">
        <v>255.1</v>
      </c>
      <c r="J6776" s="306">
        <v>255.1</v>
      </c>
      <c r="K6776" s="306">
        <v>255.1</v>
      </c>
      <c r="L6776" s="306">
        <v>255.1</v>
      </c>
      <c r="M6776" s="306">
        <v>255.1</v>
      </c>
      <c r="N6776" s="306">
        <v>255.1</v>
      </c>
    </row>
    <row r="6777" spans="1:14">
      <c r="A6777" s="259" t="s">
        <v>249</v>
      </c>
      <c r="B6777" s="259" t="s">
        <v>19</v>
      </c>
      <c r="C6777" s="259" t="s">
        <v>61</v>
      </c>
      <c r="D6777" s="259" t="s">
        <v>61</v>
      </c>
      <c r="E6777" s="259" t="s">
        <v>61</v>
      </c>
      <c r="F6777" s="259" t="s">
        <v>206</v>
      </c>
      <c r="G6777" s="259" t="s">
        <v>49</v>
      </c>
      <c r="H6777" s="306">
        <v>2</v>
      </c>
      <c r="I6777" s="306">
        <v>2</v>
      </c>
      <c r="J6777" s="306">
        <v>2</v>
      </c>
      <c r="K6777" s="306">
        <v>2</v>
      </c>
      <c r="L6777" s="306">
        <v>2</v>
      </c>
      <c r="M6777" s="306">
        <v>2</v>
      </c>
      <c r="N6777" s="306">
        <v>2</v>
      </c>
    </row>
    <row r="6778" spans="1:14">
      <c r="A6778" s="259" t="s">
        <v>249</v>
      </c>
      <c r="B6778" s="259" t="s">
        <v>19</v>
      </c>
      <c r="C6778" s="259" t="s">
        <v>63</v>
      </c>
      <c r="D6778" s="259" t="s">
        <v>63</v>
      </c>
      <c r="E6778" s="259" t="s">
        <v>63</v>
      </c>
      <c r="F6778" s="259" t="s">
        <v>206</v>
      </c>
      <c r="G6778" s="259" t="s">
        <v>49</v>
      </c>
      <c r="H6778" s="306">
        <v>0</v>
      </c>
      <c r="I6778" s="306">
        <v>0</v>
      </c>
      <c r="J6778" s="306">
        <v>0</v>
      </c>
      <c r="K6778" s="306">
        <v>0</v>
      </c>
      <c r="L6778" s="306">
        <v>0</v>
      </c>
      <c r="M6778" s="306">
        <v>0</v>
      </c>
      <c r="N6778" s="306">
        <v>0</v>
      </c>
    </row>
    <row r="6779" spans="1:14">
      <c r="A6779" s="259" t="s">
        <v>249</v>
      </c>
      <c r="B6779" s="259" t="s">
        <v>19</v>
      </c>
      <c r="C6779" s="259" t="s">
        <v>64</v>
      </c>
      <c r="D6779" s="259" t="s">
        <v>64</v>
      </c>
      <c r="E6779" s="259" t="s">
        <v>64</v>
      </c>
      <c r="F6779" s="259" t="s">
        <v>206</v>
      </c>
      <c r="G6779" s="259" t="s">
        <v>49</v>
      </c>
      <c r="H6779" s="306">
        <v>34.700000000000003</v>
      </c>
      <c r="I6779" s="306">
        <v>34.700000000000003</v>
      </c>
      <c r="J6779" s="306">
        <v>34.700000000000003</v>
      </c>
      <c r="K6779" s="306">
        <v>34.700000000000003</v>
      </c>
      <c r="L6779" s="306">
        <v>34.700000000000003</v>
      </c>
      <c r="M6779" s="306">
        <v>34.700000000000003</v>
      </c>
      <c r="N6779" s="306">
        <v>34.700000000000003</v>
      </c>
    </row>
    <row r="6780" spans="1:14">
      <c r="A6780" s="259" t="s">
        <v>249</v>
      </c>
      <c r="B6780" s="259" t="s">
        <v>19</v>
      </c>
      <c r="C6780" s="259" t="s">
        <v>54</v>
      </c>
      <c r="D6780" s="259" t="s">
        <v>72</v>
      </c>
      <c r="E6780" s="259" t="s">
        <v>72</v>
      </c>
      <c r="F6780" s="259" t="s">
        <v>206</v>
      </c>
      <c r="G6780" s="259" t="s">
        <v>49</v>
      </c>
      <c r="H6780" s="306">
        <v>0</v>
      </c>
      <c r="I6780" s="306">
        <v>0</v>
      </c>
      <c r="J6780" s="306">
        <v>0</v>
      </c>
      <c r="K6780" s="306">
        <v>0</v>
      </c>
      <c r="L6780" s="306">
        <v>0</v>
      </c>
      <c r="M6780" s="306">
        <v>0</v>
      </c>
      <c r="N6780" s="306">
        <v>0</v>
      </c>
    </row>
    <row r="6781" spans="1:14">
      <c r="A6781" s="259" t="s">
        <v>249</v>
      </c>
      <c r="B6781" s="259" t="s">
        <v>19</v>
      </c>
      <c r="C6781" s="259" t="s">
        <v>55</v>
      </c>
      <c r="D6781" s="259" t="s">
        <v>73</v>
      </c>
      <c r="E6781" s="259" t="s">
        <v>73</v>
      </c>
      <c r="F6781" s="259" t="s">
        <v>206</v>
      </c>
      <c r="G6781" s="259" t="s">
        <v>49</v>
      </c>
      <c r="H6781" s="306">
        <v>0</v>
      </c>
      <c r="I6781" s="306">
        <v>0</v>
      </c>
      <c r="J6781" s="306">
        <v>451</v>
      </c>
      <c r="K6781" s="306">
        <v>451</v>
      </c>
      <c r="L6781" s="306">
        <v>451</v>
      </c>
      <c r="M6781" s="306">
        <v>451</v>
      </c>
      <c r="N6781" s="306">
        <v>451</v>
      </c>
    </row>
    <row r="6782" spans="1:14">
      <c r="A6782" s="259" t="s">
        <v>249</v>
      </c>
      <c r="B6782" s="259" t="s">
        <v>19</v>
      </c>
      <c r="C6782" s="259" t="s">
        <v>57</v>
      </c>
      <c r="D6782" s="259" t="s">
        <v>74</v>
      </c>
      <c r="E6782" s="259" t="s">
        <v>74</v>
      </c>
      <c r="F6782" s="259" t="s">
        <v>206</v>
      </c>
      <c r="G6782" s="259" t="s">
        <v>49</v>
      </c>
      <c r="H6782" s="306">
        <v>0</v>
      </c>
      <c r="I6782" s="306">
        <v>0</v>
      </c>
      <c r="J6782" s="306">
        <v>0</v>
      </c>
      <c r="K6782" s="306">
        <v>0</v>
      </c>
      <c r="L6782" s="306">
        <v>0</v>
      </c>
      <c r="M6782" s="306">
        <v>0</v>
      </c>
      <c r="N6782" s="306">
        <v>0</v>
      </c>
    </row>
    <row r="6783" spans="1:14">
      <c r="A6783" s="259" t="s">
        <v>249</v>
      </c>
      <c r="B6783" s="259" t="s">
        <v>19</v>
      </c>
      <c r="C6783" s="259" t="s">
        <v>64</v>
      </c>
      <c r="D6783" s="259" t="s">
        <v>75</v>
      </c>
      <c r="E6783" s="259" t="s">
        <v>75</v>
      </c>
      <c r="F6783" s="259" t="s">
        <v>206</v>
      </c>
      <c r="G6783" s="259" t="s">
        <v>49</v>
      </c>
      <c r="H6783" s="306">
        <v>0</v>
      </c>
      <c r="I6783" s="306">
        <v>0</v>
      </c>
      <c r="J6783" s="306">
        <v>0</v>
      </c>
      <c r="K6783" s="306">
        <v>0</v>
      </c>
      <c r="L6783" s="306">
        <v>0</v>
      </c>
      <c r="M6783" s="306">
        <v>0</v>
      </c>
      <c r="N6783" s="306">
        <v>0</v>
      </c>
    </row>
    <row r="6784" spans="1:14">
      <c r="A6784" s="259" t="s">
        <v>249</v>
      </c>
      <c r="B6784" s="259" t="s">
        <v>19</v>
      </c>
      <c r="C6784" s="259" t="s">
        <v>60</v>
      </c>
      <c r="D6784" s="259" t="s">
        <v>76</v>
      </c>
      <c r="E6784" s="259" t="s">
        <v>76</v>
      </c>
      <c r="F6784" s="259" t="s">
        <v>206</v>
      </c>
      <c r="G6784" s="259" t="s">
        <v>49</v>
      </c>
      <c r="H6784" s="306">
        <v>0</v>
      </c>
      <c r="I6784" s="306">
        <v>0</v>
      </c>
      <c r="J6784" s="306">
        <v>0</v>
      </c>
      <c r="K6784" s="306">
        <v>0</v>
      </c>
      <c r="L6784" s="306">
        <v>0</v>
      </c>
      <c r="M6784" s="306">
        <v>0</v>
      </c>
      <c r="N6784" s="306">
        <v>1222.180507</v>
      </c>
    </row>
    <row r="6785" spans="1:14">
      <c r="A6785" s="259" t="s">
        <v>249</v>
      </c>
      <c r="B6785" s="259" t="s">
        <v>19</v>
      </c>
      <c r="C6785" s="259" t="s">
        <v>61</v>
      </c>
      <c r="D6785" s="259" t="s">
        <v>77</v>
      </c>
      <c r="E6785" s="259" t="s">
        <v>77</v>
      </c>
      <c r="F6785" s="259" t="s">
        <v>206</v>
      </c>
      <c r="G6785" s="259" t="s">
        <v>49</v>
      </c>
      <c r="H6785" s="306">
        <v>0</v>
      </c>
      <c r="I6785" s="306">
        <v>0</v>
      </c>
      <c r="J6785" s="306">
        <v>0</v>
      </c>
      <c r="K6785" s="306">
        <v>0</v>
      </c>
      <c r="L6785" s="306">
        <v>0</v>
      </c>
      <c r="M6785" s="306">
        <v>0</v>
      </c>
      <c r="N6785" s="306">
        <v>0</v>
      </c>
    </row>
    <row r="6786" spans="1:14">
      <c r="A6786" s="259" t="s">
        <v>249</v>
      </c>
      <c r="B6786" s="259" t="s">
        <v>19</v>
      </c>
      <c r="C6786" s="259" t="s">
        <v>62</v>
      </c>
      <c r="D6786" s="259" t="s">
        <v>78</v>
      </c>
      <c r="E6786" s="259" t="s">
        <v>78</v>
      </c>
      <c r="F6786" s="259" t="s">
        <v>206</v>
      </c>
      <c r="G6786" s="259" t="s">
        <v>49</v>
      </c>
      <c r="H6786" s="306">
        <v>0</v>
      </c>
      <c r="I6786" s="306">
        <v>0</v>
      </c>
      <c r="J6786" s="306">
        <v>0</v>
      </c>
      <c r="K6786" s="306">
        <v>0</v>
      </c>
      <c r="L6786" s="306">
        <v>0</v>
      </c>
      <c r="M6786" s="306">
        <v>0</v>
      </c>
      <c r="N6786" s="306">
        <v>0</v>
      </c>
    </row>
    <row r="6787" spans="1:14">
      <c r="A6787" s="259" t="s">
        <v>249</v>
      </c>
      <c r="B6787" s="259" t="s">
        <v>19</v>
      </c>
      <c r="C6787" s="259" t="s">
        <v>63</v>
      </c>
      <c r="D6787" s="259" t="s">
        <v>79</v>
      </c>
      <c r="E6787" s="259" t="s">
        <v>79</v>
      </c>
      <c r="F6787" s="259" t="s">
        <v>206</v>
      </c>
      <c r="G6787" s="259" t="s">
        <v>49</v>
      </c>
      <c r="H6787" s="306">
        <v>0</v>
      </c>
      <c r="I6787" s="306">
        <v>0</v>
      </c>
      <c r="J6787" s="306">
        <v>0</v>
      </c>
      <c r="K6787" s="306">
        <v>0</v>
      </c>
      <c r="L6787" s="306">
        <v>0</v>
      </c>
      <c r="M6787" s="306">
        <v>0</v>
      </c>
      <c r="N6787" s="306">
        <v>0</v>
      </c>
    </row>
    <row r="6788" spans="1:14">
      <c r="A6788" s="259" t="s">
        <v>249</v>
      </c>
      <c r="B6788" s="259" t="s">
        <v>19</v>
      </c>
      <c r="C6788" s="259" t="s">
        <v>60</v>
      </c>
      <c r="D6788" s="259" t="s">
        <v>76</v>
      </c>
      <c r="E6788" s="259" t="s">
        <v>207</v>
      </c>
      <c r="F6788" s="259" t="s">
        <v>206</v>
      </c>
      <c r="G6788" s="259" t="s">
        <v>49</v>
      </c>
      <c r="H6788" s="306">
        <v>0</v>
      </c>
      <c r="I6788" s="306">
        <v>0</v>
      </c>
      <c r="J6788" s="306">
        <v>0</v>
      </c>
      <c r="K6788" s="306">
        <v>0</v>
      </c>
      <c r="L6788" s="306">
        <v>0</v>
      </c>
      <c r="M6788" s="306">
        <v>0</v>
      </c>
      <c r="N6788" s="306">
        <v>0</v>
      </c>
    </row>
    <row r="6789" spans="1:14">
      <c r="A6789" s="259" t="s">
        <v>249</v>
      </c>
      <c r="B6789" s="259" t="s">
        <v>19</v>
      </c>
      <c r="C6789" s="259" t="s">
        <v>63</v>
      </c>
      <c r="D6789" s="259" t="s">
        <v>79</v>
      </c>
      <c r="E6789" s="259" t="s">
        <v>208</v>
      </c>
      <c r="F6789" s="259" t="s">
        <v>206</v>
      </c>
      <c r="G6789" s="259" t="s">
        <v>49</v>
      </c>
      <c r="H6789" s="306">
        <v>0</v>
      </c>
      <c r="I6789" s="306">
        <v>0</v>
      </c>
      <c r="J6789" s="306">
        <v>0</v>
      </c>
      <c r="K6789" s="306">
        <v>0</v>
      </c>
      <c r="L6789" s="306">
        <v>0</v>
      </c>
      <c r="M6789" s="306">
        <v>0</v>
      </c>
      <c r="N6789" s="306">
        <v>0</v>
      </c>
    </row>
    <row r="6790" spans="1:14">
      <c r="A6790" s="259" t="s">
        <v>249</v>
      </c>
      <c r="B6790" s="259" t="s">
        <v>19</v>
      </c>
      <c r="C6790" s="259" t="s">
        <v>65</v>
      </c>
      <c r="D6790" s="259" t="s">
        <v>209</v>
      </c>
      <c r="E6790" s="259" t="s">
        <v>80</v>
      </c>
      <c r="F6790" s="259" t="s">
        <v>206</v>
      </c>
      <c r="G6790" s="259" t="s">
        <v>49</v>
      </c>
      <c r="H6790" s="306">
        <v>0</v>
      </c>
      <c r="I6790" s="306">
        <v>0</v>
      </c>
      <c r="J6790" s="306">
        <v>0</v>
      </c>
      <c r="K6790" s="306">
        <v>0</v>
      </c>
      <c r="L6790" s="306">
        <v>0</v>
      </c>
      <c r="M6790" s="306">
        <v>0</v>
      </c>
      <c r="N6790" s="306">
        <v>0</v>
      </c>
    </row>
    <row r="6791" spans="1:14">
      <c r="A6791" s="259" t="s">
        <v>249</v>
      </c>
      <c r="B6791" s="259" t="s">
        <v>19</v>
      </c>
      <c r="C6791" s="259" t="s">
        <v>65</v>
      </c>
      <c r="D6791" s="259" t="s">
        <v>209</v>
      </c>
      <c r="E6791" s="259" t="s">
        <v>81</v>
      </c>
      <c r="F6791" s="259" t="s">
        <v>206</v>
      </c>
      <c r="G6791" s="259" t="s">
        <v>49</v>
      </c>
      <c r="H6791" s="306">
        <v>0</v>
      </c>
      <c r="I6791" s="306">
        <v>0</v>
      </c>
      <c r="J6791" s="306">
        <v>0</v>
      </c>
      <c r="K6791" s="306">
        <v>0</v>
      </c>
      <c r="L6791" s="306">
        <v>0</v>
      </c>
      <c r="M6791" s="306">
        <v>0</v>
      </c>
      <c r="N6791" s="306">
        <v>0</v>
      </c>
    </row>
    <row r="6792" spans="1:14">
      <c r="A6792" s="259" t="s">
        <v>249</v>
      </c>
      <c r="B6792" s="259" t="s">
        <v>19</v>
      </c>
      <c r="C6792" s="259" t="s">
        <v>82</v>
      </c>
      <c r="D6792" s="259" t="s">
        <v>82</v>
      </c>
      <c r="E6792" s="259" t="s">
        <v>82</v>
      </c>
      <c r="F6792" s="259" t="s">
        <v>206</v>
      </c>
      <c r="G6792" s="259" t="s">
        <v>49</v>
      </c>
      <c r="H6792" s="306">
        <v>0</v>
      </c>
      <c r="I6792" s="306">
        <v>0</v>
      </c>
      <c r="J6792" s="306">
        <v>0</v>
      </c>
      <c r="K6792" s="306">
        <v>0</v>
      </c>
      <c r="L6792" s="306">
        <v>0</v>
      </c>
      <c r="M6792" s="306">
        <v>0</v>
      </c>
      <c r="N6792" s="306">
        <v>0</v>
      </c>
    </row>
    <row r="6793" spans="1:14">
      <c r="A6793" s="259" t="s">
        <v>249</v>
      </c>
      <c r="B6793" s="259" t="s">
        <v>19</v>
      </c>
      <c r="C6793" s="259" t="s">
        <v>83</v>
      </c>
      <c r="D6793" s="259" t="s">
        <v>83</v>
      </c>
      <c r="E6793" s="259" t="s">
        <v>83</v>
      </c>
      <c r="F6793" s="259" t="s">
        <v>206</v>
      </c>
      <c r="G6793" s="259" t="s">
        <v>49</v>
      </c>
      <c r="H6793" s="306">
        <v>0</v>
      </c>
      <c r="I6793" s="306">
        <v>0</v>
      </c>
      <c r="J6793" s="306">
        <v>0</v>
      </c>
      <c r="K6793" s="306">
        <v>0</v>
      </c>
      <c r="L6793" s="306">
        <v>0</v>
      </c>
      <c r="M6793" s="306">
        <v>0</v>
      </c>
      <c r="N6793" s="306">
        <v>0</v>
      </c>
    </row>
    <row r="6794" spans="1:14">
      <c r="A6794" s="259" t="s">
        <v>249</v>
      </c>
      <c r="B6794" s="259" t="s">
        <v>19</v>
      </c>
      <c r="C6794" s="259" t="s">
        <v>84</v>
      </c>
      <c r="D6794" s="259" t="s">
        <v>84</v>
      </c>
      <c r="E6794" s="259" t="s">
        <v>84</v>
      </c>
      <c r="F6794" s="259" t="s">
        <v>206</v>
      </c>
      <c r="G6794" s="259" t="s">
        <v>49</v>
      </c>
      <c r="H6794" s="306">
        <v>0</v>
      </c>
      <c r="I6794" s="306">
        <v>0</v>
      </c>
      <c r="J6794" s="306">
        <v>0</v>
      </c>
      <c r="K6794" s="306">
        <v>0</v>
      </c>
      <c r="L6794" s="306">
        <v>0</v>
      </c>
      <c r="M6794" s="306">
        <v>0</v>
      </c>
      <c r="N6794" s="306">
        <v>0</v>
      </c>
    </row>
    <row r="6795" spans="1:14">
      <c r="A6795" s="259" t="s">
        <v>249</v>
      </c>
      <c r="B6795" s="259" t="s">
        <v>19</v>
      </c>
      <c r="C6795" s="259" t="s">
        <v>85</v>
      </c>
      <c r="D6795" s="259" t="s">
        <v>85</v>
      </c>
      <c r="E6795" s="259" t="s">
        <v>85</v>
      </c>
      <c r="F6795" s="259" t="s">
        <v>206</v>
      </c>
      <c r="G6795" s="259" t="s">
        <v>49</v>
      </c>
      <c r="H6795" s="306">
        <v>0</v>
      </c>
      <c r="I6795" s="306">
        <v>0</v>
      </c>
      <c r="J6795" s="306">
        <v>0</v>
      </c>
      <c r="K6795" s="306">
        <v>0</v>
      </c>
      <c r="L6795" s="306">
        <v>0</v>
      </c>
      <c r="M6795" s="306">
        <v>0</v>
      </c>
      <c r="N6795" s="306">
        <v>0</v>
      </c>
    </row>
    <row r="6796" spans="1:14">
      <c r="A6796" s="259" t="s">
        <v>249</v>
      </c>
      <c r="B6796" s="259" t="s">
        <v>19</v>
      </c>
      <c r="C6796" s="259" t="s">
        <v>87</v>
      </c>
      <c r="D6796" s="259" t="s">
        <v>87</v>
      </c>
      <c r="E6796" s="259" t="s">
        <v>87</v>
      </c>
      <c r="F6796" s="259" t="s">
        <v>206</v>
      </c>
      <c r="G6796" s="259" t="s">
        <v>49</v>
      </c>
      <c r="H6796" s="306">
        <v>0</v>
      </c>
      <c r="I6796" s="306">
        <v>0</v>
      </c>
      <c r="J6796" s="306">
        <v>0</v>
      </c>
      <c r="K6796" s="306">
        <v>0</v>
      </c>
      <c r="L6796" s="306">
        <v>0</v>
      </c>
      <c r="M6796" s="306">
        <v>0</v>
      </c>
      <c r="N6796" s="306">
        <v>0</v>
      </c>
    </row>
    <row r="6797" spans="1:14">
      <c r="A6797" s="259" t="s">
        <v>249</v>
      </c>
      <c r="B6797" s="259" t="s">
        <v>19</v>
      </c>
      <c r="C6797" s="259" t="s">
        <v>88</v>
      </c>
      <c r="D6797" s="259" t="s">
        <v>88</v>
      </c>
      <c r="E6797" s="259" t="s">
        <v>88</v>
      </c>
      <c r="F6797" s="259" t="s">
        <v>206</v>
      </c>
      <c r="G6797" s="259" t="s">
        <v>49</v>
      </c>
      <c r="H6797" s="306">
        <v>0</v>
      </c>
      <c r="I6797" s="306">
        <v>0</v>
      </c>
      <c r="J6797" s="306">
        <v>0</v>
      </c>
      <c r="K6797" s="306">
        <v>0</v>
      </c>
      <c r="L6797" s="306">
        <v>0</v>
      </c>
      <c r="M6797" s="306">
        <v>0</v>
      </c>
      <c r="N6797" s="306">
        <v>0</v>
      </c>
    </row>
    <row r="6798" spans="1:14">
      <c r="A6798" s="259" t="s">
        <v>249</v>
      </c>
      <c r="B6798" s="259" t="s">
        <v>20</v>
      </c>
      <c r="C6798" s="259" t="s">
        <v>48</v>
      </c>
      <c r="D6798" s="259" t="s">
        <v>48</v>
      </c>
      <c r="E6798" s="259" t="s">
        <v>48</v>
      </c>
      <c r="F6798" s="259" t="s">
        <v>206</v>
      </c>
      <c r="G6798" s="259" t="s">
        <v>49</v>
      </c>
      <c r="H6798" s="306">
        <v>0</v>
      </c>
      <c r="I6798" s="306">
        <v>0</v>
      </c>
      <c r="J6798" s="306">
        <v>0</v>
      </c>
      <c r="K6798" s="306">
        <v>0</v>
      </c>
      <c r="L6798" s="306">
        <v>0</v>
      </c>
      <c r="M6798" s="306">
        <v>0</v>
      </c>
      <c r="N6798" s="306">
        <v>0</v>
      </c>
    </row>
    <row r="6799" spans="1:14">
      <c r="A6799" s="259" t="s">
        <v>249</v>
      </c>
      <c r="B6799" s="259" t="s">
        <v>20</v>
      </c>
      <c r="C6799" s="259" t="s">
        <v>53</v>
      </c>
      <c r="D6799" s="259" t="s">
        <v>53</v>
      </c>
      <c r="E6799" s="259" t="s">
        <v>53</v>
      </c>
      <c r="F6799" s="259" t="s">
        <v>206</v>
      </c>
      <c r="G6799" s="259" t="s">
        <v>49</v>
      </c>
      <c r="H6799" s="306">
        <v>0</v>
      </c>
      <c r="I6799" s="306">
        <v>0</v>
      </c>
      <c r="J6799" s="306">
        <v>0</v>
      </c>
      <c r="K6799" s="306">
        <v>0</v>
      </c>
      <c r="L6799" s="306">
        <v>0</v>
      </c>
      <c r="M6799" s="306">
        <v>0</v>
      </c>
      <c r="N6799" s="306">
        <v>0</v>
      </c>
    </row>
    <row r="6800" spans="1:14">
      <c r="A6800" s="259" t="s">
        <v>249</v>
      </c>
      <c r="B6800" s="259" t="s">
        <v>20</v>
      </c>
      <c r="C6800" s="259" t="s">
        <v>54</v>
      </c>
      <c r="D6800" s="259" t="s">
        <v>54</v>
      </c>
      <c r="E6800" s="259" t="s">
        <v>54</v>
      </c>
      <c r="F6800" s="259" t="s">
        <v>206</v>
      </c>
      <c r="G6800" s="259" t="s">
        <v>49</v>
      </c>
      <c r="H6800" s="306">
        <v>1248.9560000000001</v>
      </c>
      <c r="I6800" s="306">
        <v>1248.9560000000001</v>
      </c>
      <c r="J6800" s="306">
        <v>1248.9560000000001</v>
      </c>
      <c r="K6800" s="306">
        <v>1248.9560000000001</v>
      </c>
      <c r="L6800" s="306">
        <v>1248.9560000000001</v>
      </c>
      <c r="M6800" s="306">
        <v>1248.9560000000001</v>
      </c>
      <c r="N6800" s="306">
        <v>1248.9560000000001</v>
      </c>
    </row>
    <row r="6801" spans="1:14">
      <c r="A6801" s="259" t="s">
        <v>249</v>
      </c>
      <c r="B6801" s="259" t="s">
        <v>20</v>
      </c>
      <c r="C6801" s="259" t="s">
        <v>55</v>
      </c>
      <c r="D6801" s="259" t="s">
        <v>55</v>
      </c>
      <c r="E6801" s="259" t="s">
        <v>55</v>
      </c>
      <c r="F6801" s="259" t="s">
        <v>206</v>
      </c>
      <c r="G6801" s="259" t="s">
        <v>49</v>
      </c>
      <c r="H6801" s="306">
        <v>363.79399999999998</v>
      </c>
      <c r="I6801" s="306">
        <v>363.79399999999998</v>
      </c>
      <c r="J6801" s="306">
        <v>363.79399999999998</v>
      </c>
      <c r="K6801" s="306">
        <v>363.79399999999998</v>
      </c>
      <c r="L6801" s="306">
        <v>363.79399999999998</v>
      </c>
      <c r="M6801" s="306">
        <v>363.79399999999998</v>
      </c>
      <c r="N6801" s="306">
        <v>363.79399999999998</v>
      </c>
    </row>
    <row r="6802" spans="1:14">
      <c r="A6802" s="259" t="s">
        <v>249</v>
      </c>
      <c r="B6802" s="259" t="s">
        <v>20</v>
      </c>
      <c r="C6802" s="259" t="s">
        <v>56</v>
      </c>
      <c r="D6802" s="259" t="s">
        <v>56</v>
      </c>
      <c r="E6802" s="259" t="s">
        <v>56</v>
      </c>
      <c r="F6802" s="259" t="s">
        <v>206</v>
      </c>
      <c r="G6802" s="259" t="s">
        <v>49</v>
      </c>
      <c r="H6802" s="306">
        <v>744.99700000000007</v>
      </c>
      <c r="I6802" s="306">
        <v>744.99700000000007</v>
      </c>
      <c r="J6802" s="306">
        <v>744.99700000000018</v>
      </c>
      <c r="K6802" s="306">
        <v>744.99700000000018</v>
      </c>
      <c r="L6802" s="306">
        <v>744.99700000000018</v>
      </c>
      <c r="M6802" s="306">
        <v>744.99700000000018</v>
      </c>
      <c r="N6802" s="306">
        <v>744.99700000000018</v>
      </c>
    </row>
    <row r="6803" spans="1:14">
      <c r="A6803" s="259" t="s">
        <v>249</v>
      </c>
      <c r="B6803" s="259" t="s">
        <v>20</v>
      </c>
      <c r="C6803" s="259" t="s">
        <v>57</v>
      </c>
      <c r="D6803" s="259" t="s">
        <v>57</v>
      </c>
      <c r="E6803" s="259" t="s">
        <v>57</v>
      </c>
      <c r="F6803" s="259" t="s">
        <v>206</v>
      </c>
      <c r="G6803" s="259" t="s">
        <v>49</v>
      </c>
      <c r="H6803" s="306">
        <v>0</v>
      </c>
      <c r="I6803" s="306">
        <v>0</v>
      </c>
      <c r="J6803" s="306">
        <v>0</v>
      </c>
      <c r="K6803" s="306">
        <v>0</v>
      </c>
      <c r="L6803" s="306">
        <v>0</v>
      </c>
      <c r="M6803" s="306">
        <v>0</v>
      </c>
      <c r="N6803" s="306">
        <v>0</v>
      </c>
    </row>
    <row r="6804" spans="1:14">
      <c r="A6804" s="259" t="s">
        <v>249</v>
      </c>
      <c r="B6804" s="259" t="s">
        <v>20</v>
      </c>
      <c r="C6804" s="259" t="s">
        <v>58</v>
      </c>
      <c r="D6804" s="259" t="s">
        <v>58</v>
      </c>
      <c r="E6804" s="259" t="s">
        <v>58</v>
      </c>
      <c r="F6804" s="259" t="s">
        <v>206</v>
      </c>
      <c r="G6804" s="259" t="s">
        <v>49</v>
      </c>
      <c r="H6804" s="306">
        <v>0</v>
      </c>
      <c r="I6804" s="306">
        <v>0</v>
      </c>
      <c r="J6804" s="306">
        <v>0</v>
      </c>
      <c r="K6804" s="306">
        <v>0</v>
      </c>
      <c r="L6804" s="306">
        <v>0</v>
      </c>
      <c r="M6804" s="306">
        <v>0</v>
      </c>
      <c r="N6804" s="306">
        <v>0</v>
      </c>
    </row>
    <row r="6805" spans="1:14">
      <c r="A6805" s="259" t="s">
        <v>249</v>
      </c>
      <c r="B6805" s="259" t="s">
        <v>20</v>
      </c>
      <c r="C6805" s="259" t="s">
        <v>59</v>
      </c>
      <c r="D6805" s="259" t="s">
        <v>59</v>
      </c>
      <c r="E6805" s="259" t="s">
        <v>59</v>
      </c>
      <c r="F6805" s="259" t="s">
        <v>206</v>
      </c>
      <c r="G6805" s="259" t="s">
        <v>49</v>
      </c>
      <c r="H6805" s="306">
        <v>547.89800000000014</v>
      </c>
      <c r="I6805" s="306">
        <v>547.89800000000014</v>
      </c>
      <c r="J6805" s="306">
        <v>547.89800000000014</v>
      </c>
      <c r="K6805" s="306">
        <v>547.89800000000014</v>
      </c>
      <c r="L6805" s="306">
        <v>547.89800000000014</v>
      </c>
      <c r="M6805" s="306">
        <v>547.89800000000014</v>
      </c>
      <c r="N6805" s="306">
        <v>547.89800000000014</v>
      </c>
    </row>
    <row r="6806" spans="1:14">
      <c r="A6806" s="259" t="s">
        <v>249</v>
      </c>
      <c r="B6806" s="259" t="s">
        <v>20</v>
      </c>
      <c r="C6806" s="259" t="s">
        <v>60</v>
      </c>
      <c r="D6806" s="259" t="s">
        <v>60</v>
      </c>
      <c r="E6806" s="259" t="s">
        <v>60</v>
      </c>
      <c r="F6806" s="259" t="s">
        <v>206</v>
      </c>
      <c r="G6806" s="259" t="s">
        <v>49</v>
      </c>
      <c r="H6806" s="306">
        <v>646.4</v>
      </c>
      <c r="I6806" s="306">
        <v>646.4</v>
      </c>
      <c r="J6806" s="306">
        <v>646.4</v>
      </c>
      <c r="K6806" s="306">
        <v>646.4</v>
      </c>
      <c r="L6806" s="306">
        <v>646.4</v>
      </c>
      <c r="M6806" s="306">
        <v>646.4</v>
      </c>
      <c r="N6806" s="306">
        <v>646.4</v>
      </c>
    </row>
    <row r="6807" spans="1:14">
      <c r="A6807" s="259" t="s">
        <v>249</v>
      </c>
      <c r="B6807" s="259" t="s">
        <v>20</v>
      </c>
      <c r="C6807" s="259" t="s">
        <v>61</v>
      </c>
      <c r="D6807" s="259" t="s">
        <v>61</v>
      </c>
      <c r="E6807" s="259" t="s">
        <v>61</v>
      </c>
      <c r="F6807" s="259" t="s">
        <v>206</v>
      </c>
      <c r="G6807" s="259" t="s">
        <v>49</v>
      </c>
      <c r="H6807" s="306">
        <v>1240.6999992399999</v>
      </c>
      <c r="I6807" s="306">
        <v>1240.6999992399999</v>
      </c>
      <c r="J6807" s="306">
        <v>1240.6999992399999</v>
      </c>
      <c r="K6807" s="306">
        <v>1240.6999992399999</v>
      </c>
      <c r="L6807" s="306">
        <v>1240.6999992399999</v>
      </c>
      <c r="M6807" s="306">
        <v>1240.6999992399999</v>
      </c>
      <c r="N6807" s="306">
        <v>1240.6999992399999</v>
      </c>
    </row>
    <row r="6808" spans="1:14">
      <c r="A6808" s="259" t="s">
        <v>249</v>
      </c>
      <c r="B6808" s="259" t="s">
        <v>20</v>
      </c>
      <c r="C6808" s="259" t="s">
        <v>63</v>
      </c>
      <c r="D6808" s="259" t="s">
        <v>63</v>
      </c>
      <c r="E6808" s="259" t="s">
        <v>63</v>
      </c>
      <c r="F6808" s="259" t="s">
        <v>206</v>
      </c>
      <c r="G6808" s="259" t="s">
        <v>49</v>
      </c>
      <c r="H6808" s="306">
        <v>193.2</v>
      </c>
      <c r="I6808" s="306">
        <v>193.2</v>
      </c>
      <c r="J6808" s="306">
        <v>193.2</v>
      </c>
      <c r="K6808" s="306">
        <v>193.2</v>
      </c>
      <c r="L6808" s="306">
        <v>193.2</v>
      </c>
      <c r="M6808" s="306">
        <v>193.2</v>
      </c>
      <c r="N6808" s="306">
        <v>193.2</v>
      </c>
    </row>
    <row r="6809" spans="1:14">
      <c r="A6809" s="259" t="s">
        <v>249</v>
      </c>
      <c r="B6809" s="259" t="s">
        <v>20</v>
      </c>
      <c r="C6809" s="259" t="s">
        <v>64</v>
      </c>
      <c r="D6809" s="259" t="s">
        <v>64</v>
      </c>
      <c r="E6809" s="259" t="s">
        <v>64</v>
      </c>
      <c r="F6809" s="259" t="s">
        <v>206</v>
      </c>
      <c r="G6809" s="259" t="s">
        <v>49</v>
      </c>
      <c r="H6809" s="306">
        <v>289.25199999999995</v>
      </c>
      <c r="I6809" s="306">
        <v>75.697512000000003</v>
      </c>
      <c r="J6809" s="306">
        <v>68.856000000000009</v>
      </c>
      <c r="K6809" s="306">
        <v>68.856000000000009</v>
      </c>
      <c r="L6809" s="306">
        <v>68.856000000000009</v>
      </c>
      <c r="M6809" s="306">
        <v>68.856000000000009</v>
      </c>
      <c r="N6809" s="306">
        <v>31.6</v>
      </c>
    </row>
    <row r="6810" spans="1:14">
      <c r="A6810" s="259" t="s">
        <v>249</v>
      </c>
      <c r="B6810" s="259" t="s">
        <v>20</v>
      </c>
      <c r="C6810" s="259" t="s">
        <v>54</v>
      </c>
      <c r="D6810" s="259" t="s">
        <v>72</v>
      </c>
      <c r="E6810" s="259" t="s">
        <v>72</v>
      </c>
      <c r="F6810" s="259" t="s">
        <v>206</v>
      </c>
      <c r="G6810" s="259" t="s">
        <v>49</v>
      </c>
      <c r="H6810" s="306">
        <v>0</v>
      </c>
      <c r="I6810" s="306">
        <v>0</v>
      </c>
      <c r="J6810" s="306">
        <v>0</v>
      </c>
      <c r="K6810" s="306">
        <v>0</v>
      </c>
      <c r="L6810" s="306">
        <v>0</v>
      </c>
      <c r="M6810" s="306">
        <v>0</v>
      </c>
      <c r="N6810" s="306">
        <v>0</v>
      </c>
    </row>
    <row r="6811" spans="1:14">
      <c r="A6811" s="259" t="s">
        <v>249</v>
      </c>
      <c r="B6811" s="259" t="s">
        <v>20</v>
      </c>
      <c r="C6811" s="259" t="s">
        <v>55</v>
      </c>
      <c r="D6811" s="259" t="s">
        <v>73</v>
      </c>
      <c r="E6811" s="259" t="s">
        <v>73</v>
      </c>
      <c r="F6811" s="259" t="s">
        <v>206</v>
      </c>
      <c r="G6811" s="259" t="s">
        <v>49</v>
      </c>
      <c r="H6811" s="306">
        <v>0</v>
      </c>
      <c r="I6811" s="306">
        <v>0</v>
      </c>
      <c r="J6811" s="306">
        <v>0</v>
      </c>
      <c r="K6811" s="306">
        <v>0</v>
      </c>
      <c r="L6811" s="306">
        <v>0</v>
      </c>
      <c r="M6811" s="306">
        <v>0</v>
      </c>
      <c r="N6811" s="306">
        <v>0</v>
      </c>
    </row>
    <row r="6812" spans="1:14">
      <c r="A6812" s="259" t="s">
        <v>249</v>
      </c>
      <c r="B6812" s="259" t="s">
        <v>20</v>
      </c>
      <c r="C6812" s="259" t="s">
        <v>57</v>
      </c>
      <c r="D6812" s="259" t="s">
        <v>74</v>
      </c>
      <c r="E6812" s="259" t="s">
        <v>74</v>
      </c>
      <c r="F6812" s="259" t="s">
        <v>206</v>
      </c>
      <c r="G6812" s="259" t="s">
        <v>49</v>
      </c>
      <c r="H6812" s="306">
        <v>0</v>
      </c>
      <c r="I6812" s="306">
        <v>0</v>
      </c>
      <c r="J6812" s="306">
        <v>0</v>
      </c>
      <c r="K6812" s="306">
        <v>0</v>
      </c>
      <c r="L6812" s="306">
        <v>0</v>
      </c>
      <c r="M6812" s="306">
        <v>0</v>
      </c>
      <c r="N6812" s="306">
        <v>0</v>
      </c>
    </row>
    <row r="6813" spans="1:14">
      <c r="A6813" s="259" t="s">
        <v>249</v>
      </c>
      <c r="B6813" s="259" t="s">
        <v>20</v>
      </c>
      <c r="C6813" s="259" t="s">
        <v>64</v>
      </c>
      <c r="D6813" s="259" t="s">
        <v>75</v>
      </c>
      <c r="E6813" s="259" t="s">
        <v>75</v>
      </c>
      <c r="F6813" s="259" t="s">
        <v>206</v>
      </c>
      <c r="G6813" s="259" t="s">
        <v>49</v>
      </c>
      <c r="H6813" s="306">
        <v>0</v>
      </c>
      <c r="I6813" s="306">
        <v>0</v>
      </c>
      <c r="J6813" s="306">
        <v>0</v>
      </c>
      <c r="K6813" s="306">
        <v>0</v>
      </c>
      <c r="L6813" s="306">
        <v>0</v>
      </c>
      <c r="M6813" s="306">
        <v>0</v>
      </c>
      <c r="N6813" s="306">
        <v>0</v>
      </c>
    </row>
    <row r="6814" spans="1:14">
      <c r="A6814" s="259" t="s">
        <v>249</v>
      </c>
      <c r="B6814" s="259" t="s">
        <v>20</v>
      </c>
      <c r="C6814" s="259" t="s">
        <v>60</v>
      </c>
      <c r="D6814" s="259" t="s">
        <v>76</v>
      </c>
      <c r="E6814" s="259" t="s">
        <v>76</v>
      </c>
      <c r="F6814" s="259" t="s">
        <v>206</v>
      </c>
      <c r="G6814" s="259" t="s">
        <v>49</v>
      </c>
      <c r="H6814" s="306">
        <v>0</v>
      </c>
      <c r="I6814" s="306">
        <v>0</v>
      </c>
      <c r="J6814" s="306">
        <v>0</v>
      </c>
      <c r="K6814" s="306">
        <v>0</v>
      </c>
      <c r="L6814" s="306">
        <v>0</v>
      </c>
      <c r="M6814" s="306">
        <v>0</v>
      </c>
      <c r="N6814" s="306">
        <v>0</v>
      </c>
    </row>
    <row r="6815" spans="1:14">
      <c r="A6815" s="259" t="s">
        <v>249</v>
      </c>
      <c r="B6815" s="259" t="s">
        <v>20</v>
      </c>
      <c r="C6815" s="259" t="s">
        <v>61</v>
      </c>
      <c r="D6815" s="259" t="s">
        <v>77</v>
      </c>
      <c r="E6815" s="259" t="s">
        <v>77</v>
      </c>
      <c r="F6815" s="259" t="s">
        <v>206</v>
      </c>
      <c r="G6815" s="259" t="s">
        <v>49</v>
      </c>
      <c r="H6815" s="306">
        <v>0</v>
      </c>
      <c r="I6815" s="306">
        <v>846.03720799999996</v>
      </c>
      <c r="J6815" s="306">
        <v>1463.434575</v>
      </c>
      <c r="K6815" s="306">
        <v>1463.434575</v>
      </c>
      <c r="L6815" s="306">
        <v>2122</v>
      </c>
      <c r="M6815" s="306">
        <v>2236.2303830000001</v>
      </c>
      <c r="N6815" s="306">
        <v>2352.0000000000005</v>
      </c>
    </row>
    <row r="6816" spans="1:14">
      <c r="A6816" s="259" t="s">
        <v>249</v>
      </c>
      <c r="B6816" s="259" t="s">
        <v>20</v>
      </c>
      <c r="C6816" s="259" t="s">
        <v>62</v>
      </c>
      <c r="D6816" s="259" t="s">
        <v>78</v>
      </c>
      <c r="E6816" s="259" t="s">
        <v>78</v>
      </c>
      <c r="F6816" s="259" t="s">
        <v>206</v>
      </c>
      <c r="G6816" s="259" t="s">
        <v>49</v>
      </c>
      <c r="H6816" s="306">
        <v>11</v>
      </c>
      <c r="I6816" s="306">
        <v>11</v>
      </c>
      <c r="J6816" s="306">
        <v>11</v>
      </c>
      <c r="K6816" s="306">
        <v>11</v>
      </c>
      <c r="L6816" s="306">
        <v>11</v>
      </c>
      <c r="M6816" s="306">
        <v>11</v>
      </c>
      <c r="N6816" s="306">
        <v>3000</v>
      </c>
    </row>
    <row r="6817" spans="1:14">
      <c r="A6817" s="259" t="s">
        <v>249</v>
      </c>
      <c r="B6817" s="259" t="s">
        <v>20</v>
      </c>
      <c r="C6817" s="259" t="s">
        <v>63</v>
      </c>
      <c r="D6817" s="259" t="s">
        <v>79</v>
      </c>
      <c r="E6817" s="259" t="s">
        <v>79</v>
      </c>
      <c r="F6817" s="259" t="s">
        <v>206</v>
      </c>
      <c r="G6817" s="259" t="s">
        <v>49</v>
      </c>
      <c r="H6817" s="306">
        <v>107</v>
      </c>
      <c r="I6817" s="306">
        <v>107</v>
      </c>
      <c r="J6817" s="306">
        <v>207</v>
      </c>
      <c r="K6817" s="306">
        <v>207</v>
      </c>
      <c r="L6817" s="306">
        <v>207</v>
      </c>
      <c r="M6817" s="306">
        <v>207</v>
      </c>
      <c r="N6817" s="306">
        <v>207</v>
      </c>
    </row>
    <row r="6818" spans="1:14">
      <c r="A6818" s="259" t="s">
        <v>249</v>
      </c>
      <c r="B6818" s="259" t="s">
        <v>20</v>
      </c>
      <c r="C6818" s="259" t="s">
        <v>60</v>
      </c>
      <c r="D6818" s="259" t="s">
        <v>76</v>
      </c>
      <c r="E6818" s="259" t="s">
        <v>207</v>
      </c>
      <c r="F6818" s="259" t="s">
        <v>206</v>
      </c>
      <c r="G6818" s="259" t="s">
        <v>49</v>
      </c>
      <c r="H6818" s="306">
        <v>0</v>
      </c>
      <c r="I6818" s="306">
        <v>0</v>
      </c>
      <c r="J6818" s="306">
        <v>0</v>
      </c>
      <c r="K6818" s="306">
        <v>0</v>
      </c>
      <c r="L6818" s="306">
        <v>0</v>
      </c>
      <c r="M6818" s="306">
        <v>0</v>
      </c>
      <c r="N6818" s="306">
        <v>0</v>
      </c>
    </row>
    <row r="6819" spans="1:14">
      <c r="A6819" s="259" t="s">
        <v>249</v>
      </c>
      <c r="B6819" s="259" t="s">
        <v>20</v>
      </c>
      <c r="C6819" s="259" t="s">
        <v>63</v>
      </c>
      <c r="D6819" s="259" t="s">
        <v>79</v>
      </c>
      <c r="E6819" s="259" t="s">
        <v>208</v>
      </c>
      <c r="F6819" s="259" t="s">
        <v>206</v>
      </c>
      <c r="G6819" s="259" t="s">
        <v>49</v>
      </c>
      <c r="H6819" s="306">
        <v>0</v>
      </c>
      <c r="I6819" s="306">
        <v>0</v>
      </c>
      <c r="J6819" s="306">
        <v>0</v>
      </c>
      <c r="K6819" s="306">
        <v>0</v>
      </c>
      <c r="L6819" s="306">
        <v>0</v>
      </c>
      <c r="M6819" s="306">
        <v>0</v>
      </c>
      <c r="N6819" s="306">
        <v>0</v>
      </c>
    </row>
    <row r="6820" spans="1:14">
      <c r="A6820" s="259" t="s">
        <v>249</v>
      </c>
      <c r="B6820" s="259" t="s">
        <v>20</v>
      </c>
      <c r="C6820" s="259" t="s">
        <v>65</v>
      </c>
      <c r="D6820" s="259" t="s">
        <v>209</v>
      </c>
      <c r="E6820" s="259" t="s">
        <v>80</v>
      </c>
      <c r="F6820" s="259" t="s">
        <v>206</v>
      </c>
      <c r="G6820" s="259" t="s">
        <v>49</v>
      </c>
      <c r="H6820" s="306">
        <v>0</v>
      </c>
      <c r="I6820" s="306">
        <v>0</v>
      </c>
      <c r="J6820" s="306">
        <v>0</v>
      </c>
      <c r="K6820" s="306">
        <v>0</v>
      </c>
      <c r="L6820" s="306">
        <v>0</v>
      </c>
      <c r="M6820" s="306">
        <v>0</v>
      </c>
      <c r="N6820" s="306">
        <v>0</v>
      </c>
    </row>
    <row r="6821" spans="1:14">
      <c r="A6821" s="259" t="s">
        <v>249</v>
      </c>
      <c r="B6821" s="259" t="s">
        <v>20</v>
      </c>
      <c r="C6821" s="259" t="s">
        <v>65</v>
      </c>
      <c r="D6821" s="259" t="s">
        <v>209</v>
      </c>
      <c r="E6821" s="259" t="s">
        <v>81</v>
      </c>
      <c r="F6821" s="259" t="s">
        <v>206</v>
      </c>
      <c r="G6821" s="259" t="s">
        <v>49</v>
      </c>
      <c r="H6821" s="306">
        <v>0</v>
      </c>
      <c r="I6821" s="306">
        <v>0</v>
      </c>
      <c r="J6821" s="306">
        <v>0</v>
      </c>
      <c r="K6821" s="306">
        <v>0</v>
      </c>
      <c r="L6821" s="306">
        <v>0</v>
      </c>
      <c r="M6821" s="306">
        <v>0</v>
      </c>
      <c r="N6821" s="306">
        <v>0</v>
      </c>
    </row>
    <row r="6822" spans="1:14">
      <c r="A6822" s="259" t="s">
        <v>249</v>
      </c>
      <c r="B6822" s="259" t="s">
        <v>20</v>
      </c>
      <c r="C6822" s="259" t="s">
        <v>82</v>
      </c>
      <c r="D6822" s="259" t="s">
        <v>82</v>
      </c>
      <c r="E6822" s="259" t="s">
        <v>82</v>
      </c>
      <c r="F6822" s="259" t="s">
        <v>206</v>
      </c>
      <c r="G6822" s="259" t="s">
        <v>49</v>
      </c>
      <c r="H6822" s="306">
        <v>0</v>
      </c>
      <c r="I6822" s="306">
        <v>0</v>
      </c>
      <c r="J6822" s="306">
        <v>0</v>
      </c>
      <c r="K6822" s="306">
        <v>0</v>
      </c>
      <c r="L6822" s="306">
        <v>0</v>
      </c>
      <c r="M6822" s="306">
        <v>0</v>
      </c>
      <c r="N6822" s="306">
        <v>0</v>
      </c>
    </row>
    <row r="6823" spans="1:14">
      <c r="A6823" s="259" t="s">
        <v>249</v>
      </c>
      <c r="B6823" s="259" t="s">
        <v>20</v>
      </c>
      <c r="C6823" s="259" t="s">
        <v>83</v>
      </c>
      <c r="D6823" s="259" t="s">
        <v>83</v>
      </c>
      <c r="E6823" s="259" t="s">
        <v>83</v>
      </c>
      <c r="F6823" s="259" t="s">
        <v>206</v>
      </c>
      <c r="G6823" s="259" t="s">
        <v>49</v>
      </c>
      <c r="H6823" s="306">
        <v>0</v>
      </c>
      <c r="I6823" s="306">
        <v>0</v>
      </c>
      <c r="J6823" s="306">
        <v>0</v>
      </c>
      <c r="K6823" s="306">
        <v>0</v>
      </c>
      <c r="L6823" s="306">
        <v>0</v>
      </c>
      <c r="M6823" s="306">
        <v>0</v>
      </c>
      <c r="N6823" s="306">
        <v>0</v>
      </c>
    </row>
    <row r="6824" spans="1:14">
      <c r="A6824" s="259" t="s">
        <v>249</v>
      </c>
      <c r="B6824" s="259" t="s">
        <v>20</v>
      </c>
      <c r="C6824" s="259" t="s">
        <v>84</v>
      </c>
      <c r="D6824" s="259" t="s">
        <v>84</v>
      </c>
      <c r="E6824" s="259" t="s">
        <v>84</v>
      </c>
      <c r="F6824" s="259" t="s">
        <v>206</v>
      </c>
      <c r="G6824" s="259" t="s">
        <v>49</v>
      </c>
      <c r="H6824" s="306">
        <v>0</v>
      </c>
      <c r="I6824" s="306">
        <v>0</v>
      </c>
      <c r="J6824" s="306">
        <v>0</v>
      </c>
      <c r="K6824" s="306">
        <v>0</v>
      </c>
      <c r="L6824" s="306">
        <v>0</v>
      </c>
      <c r="M6824" s="306">
        <v>0</v>
      </c>
      <c r="N6824" s="306">
        <v>0</v>
      </c>
    </row>
    <row r="6825" spans="1:14">
      <c r="A6825" s="259" t="s">
        <v>249</v>
      </c>
      <c r="B6825" s="259" t="s">
        <v>20</v>
      </c>
      <c r="C6825" s="259" t="s">
        <v>85</v>
      </c>
      <c r="D6825" s="259" t="s">
        <v>85</v>
      </c>
      <c r="E6825" s="259" t="s">
        <v>85</v>
      </c>
      <c r="F6825" s="259" t="s">
        <v>206</v>
      </c>
      <c r="G6825" s="259" t="s">
        <v>49</v>
      </c>
      <c r="H6825" s="306">
        <v>0</v>
      </c>
      <c r="I6825" s="306">
        <v>0</v>
      </c>
      <c r="J6825" s="306">
        <v>0</v>
      </c>
      <c r="K6825" s="306">
        <v>0</v>
      </c>
      <c r="L6825" s="306">
        <v>0</v>
      </c>
      <c r="M6825" s="306">
        <v>0</v>
      </c>
      <c r="N6825" s="306">
        <v>0</v>
      </c>
    </row>
    <row r="6826" spans="1:14">
      <c r="A6826" s="259" t="s">
        <v>249</v>
      </c>
      <c r="B6826" s="259" t="s">
        <v>20</v>
      </c>
      <c r="C6826" s="259" t="s">
        <v>87</v>
      </c>
      <c r="D6826" s="259" t="s">
        <v>87</v>
      </c>
      <c r="E6826" s="259" t="s">
        <v>87</v>
      </c>
      <c r="F6826" s="259" t="s">
        <v>206</v>
      </c>
      <c r="G6826" s="259" t="s">
        <v>49</v>
      </c>
      <c r="H6826" s="306">
        <v>0</v>
      </c>
      <c r="I6826" s="306">
        <v>213.55448800000002</v>
      </c>
      <c r="J6826" s="306">
        <v>220.39600000000002</v>
      </c>
      <c r="K6826" s="306">
        <v>220.39600000000002</v>
      </c>
      <c r="L6826" s="306">
        <v>220.39600000000002</v>
      </c>
      <c r="M6826" s="306">
        <v>220.39600000000002</v>
      </c>
      <c r="N6826" s="306">
        <v>257.65200000000004</v>
      </c>
    </row>
    <row r="6827" spans="1:14">
      <c r="A6827" s="259" t="s">
        <v>249</v>
      </c>
      <c r="B6827" s="259" t="s">
        <v>20</v>
      </c>
      <c r="C6827" s="259" t="s">
        <v>88</v>
      </c>
      <c r="D6827" s="259" t="s">
        <v>88</v>
      </c>
      <c r="E6827" s="259" t="s">
        <v>88</v>
      </c>
      <c r="F6827" s="259" t="s">
        <v>206</v>
      </c>
      <c r="G6827" s="259" t="s">
        <v>49</v>
      </c>
      <c r="H6827" s="306">
        <v>0</v>
      </c>
      <c r="I6827" s="306">
        <v>0</v>
      </c>
      <c r="J6827" s="306">
        <v>0</v>
      </c>
      <c r="K6827" s="306">
        <v>0</v>
      </c>
      <c r="L6827" s="306">
        <v>0</v>
      </c>
      <c r="M6827" s="306">
        <v>0</v>
      </c>
      <c r="N6827" s="306">
        <v>0</v>
      </c>
    </row>
    <row r="6828" spans="1:14">
      <c r="A6828" s="259" t="s">
        <v>249</v>
      </c>
      <c r="B6828" s="259" t="s">
        <v>21</v>
      </c>
      <c r="C6828" s="259" t="s">
        <v>48</v>
      </c>
      <c r="D6828" s="259" t="s">
        <v>48</v>
      </c>
      <c r="E6828" s="259" t="s">
        <v>48</v>
      </c>
      <c r="F6828" s="259" t="s">
        <v>206</v>
      </c>
      <c r="G6828" s="259" t="s">
        <v>49</v>
      </c>
      <c r="H6828" s="306">
        <v>1275.4970000000001</v>
      </c>
      <c r="I6828" s="306">
        <v>-2.2737367544323201E-13</v>
      </c>
      <c r="J6828" s="306">
        <v>0</v>
      </c>
      <c r="K6828" s="306">
        <v>0</v>
      </c>
      <c r="L6828" s="306">
        <v>0</v>
      </c>
      <c r="M6828" s="306">
        <v>0</v>
      </c>
      <c r="N6828" s="306">
        <v>0</v>
      </c>
    </row>
    <row r="6829" spans="1:14">
      <c r="A6829" s="259" t="s">
        <v>249</v>
      </c>
      <c r="B6829" s="259" t="s">
        <v>21</v>
      </c>
      <c r="C6829" s="259" t="s">
        <v>53</v>
      </c>
      <c r="D6829" s="259" t="s">
        <v>53</v>
      </c>
      <c r="E6829" s="259" t="s">
        <v>53</v>
      </c>
      <c r="F6829" s="259" t="s">
        <v>206</v>
      </c>
      <c r="G6829" s="259" t="s">
        <v>49</v>
      </c>
      <c r="H6829" s="306">
        <v>0</v>
      </c>
      <c r="I6829" s="306">
        <v>0</v>
      </c>
      <c r="J6829" s="306">
        <v>0</v>
      </c>
      <c r="K6829" s="306">
        <v>0</v>
      </c>
      <c r="L6829" s="306">
        <v>0</v>
      </c>
      <c r="M6829" s="306">
        <v>0</v>
      </c>
      <c r="N6829" s="306">
        <v>0</v>
      </c>
    </row>
    <row r="6830" spans="1:14">
      <c r="A6830" s="259" t="s">
        <v>249</v>
      </c>
      <c r="B6830" s="259" t="s">
        <v>21</v>
      </c>
      <c r="C6830" s="259" t="s">
        <v>54</v>
      </c>
      <c r="D6830" s="259" t="s">
        <v>54</v>
      </c>
      <c r="E6830" s="259" t="s">
        <v>54</v>
      </c>
      <c r="F6830" s="259" t="s">
        <v>206</v>
      </c>
      <c r="G6830" s="259" t="s">
        <v>49</v>
      </c>
      <c r="H6830" s="306">
        <v>2168.62</v>
      </c>
      <c r="I6830" s="306">
        <v>2168.62</v>
      </c>
      <c r="J6830" s="306">
        <v>2168.62</v>
      </c>
      <c r="K6830" s="306">
        <v>2168.0084881176467</v>
      </c>
      <c r="L6830" s="306">
        <v>2168.0084881176467</v>
      </c>
      <c r="M6830" s="306">
        <v>2168.0084881176467</v>
      </c>
      <c r="N6830" s="306">
        <v>2168.0084881176467</v>
      </c>
    </row>
    <row r="6831" spans="1:14">
      <c r="A6831" s="259" t="s">
        <v>249</v>
      </c>
      <c r="B6831" s="259" t="s">
        <v>21</v>
      </c>
      <c r="C6831" s="259" t="s">
        <v>55</v>
      </c>
      <c r="D6831" s="259" t="s">
        <v>55</v>
      </c>
      <c r="E6831" s="259" t="s">
        <v>55</v>
      </c>
      <c r="F6831" s="259" t="s">
        <v>206</v>
      </c>
      <c r="G6831" s="259" t="s">
        <v>49</v>
      </c>
      <c r="H6831" s="306">
        <v>2107.3000000000002</v>
      </c>
      <c r="I6831" s="306">
        <v>2077.4</v>
      </c>
      <c r="J6831" s="306">
        <v>2077.4</v>
      </c>
      <c r="K6831" s="306">
        <v>2077.4</v>
      </c>
      <c r="L6831" s="306">
        <v>2077.4</v>
      </c>
      <c r="M6831" s="306">
        <v>2077.4</v>
      </c>
      <c r="N6831" s="306">
        <v>2077.4</v>
      </c>
    </row>
    <row r="6832" spans="1:14">
      <c r="A6832" s="259" t="s">
        <v>249</v>
      </c>
      <c r="B6832" s="259" t="s">
        <v>21</v>
      </c>
      <c r="C6832" s="259" t="s">
        <v>56</v>
      </c>
      <c r="D6832" s="259" t="s">
        <v>56</v>
      </c>
      <c r="E6832" s="259" t="s">
        <v>56</v>
      </c>
      <c r="F6832" s="259" t="s">
        <v>206</v>
      </c>
      <c r="G6832" s="259" t="s">
        <v>49</v>
      </c>
      <c r="H6832" s="306">
        <v>2224</v>
      </c>
      <c r="I6832" s="306">
        <v>1548</v>
      </c>
      <c r="J6832" s="306">
        <v>1548</v>
      </c>
      <c r="K6832" s="306">
        <v>1548</v>
      </c>
      <c r="L6832" s="306">
        <v>1548</v>
      </c>
      <c r="M6832" s="306">
        <v>1548</v>
      </c>
      <c r="N6832" s="306">
        <v>1548</v>
      </c>
    </row>
    <row r="6833" spans="1:14">
      <c r="A6833" s="259" t="s">
        <v>249</v>
      </c>
      <c r="B6833" s="259" t="s">
        <v>21</v>
      </c>
      <c r="C6833" s="259" t="s">
        <v>57</v>
      </c>
      <c r="D6833" s="259" t="s">
        <v>57</v>
      </c>
      <c r="E6833" s="259" t="s">
        <v>57</v>
      </c>
      <c r="F6833" s="259" t="s">
        <v>206</v>
      </c>
      <c r="G6833" s="259" t="s">
        <v>49</v>
      </c>
      <c r="H6833" s="306">
        <v>0</v>
      </c>
      <c r="I6833" s="306">
        <v>0</v>
      </c>
      <c r="J6833" s="306">
        <v>0</v>
      </c>
      <c r="K6833" s="306">
        <v>0</v>
      </c>
      <c r="L6833" s="306">
        <v>0</v>
      </c>
      <c r="M6833" s="306">
        <v>0</v>
      </c>
      <c r="N6833" s="306">
        <v>0</v>
      </c>
    </row>
    <row r="6834" spans="1:14">
      <c r="A6834" s="259" t="s">
        <v>249</v>
      </c>
      <c r="B6834" s="259" t="s">
        <v>21</v>
      </c>
      <c r="C6834" s="259" t="s">
        <v>58</v>
      </c>
      <c r="D6834" s="259" t="s">
        <v>58</v>
      </c>
      <c r="E6834" s="259" t="s">
        <v>58</v>
      </c>
      <c r="F6834" s="259" t="s">
        <v>206</v>
      </c>
      <c r="G6834" s="259" t="s">
        <v>49</v>
      </c>
      <c r="H6834" s="306">
        <v>1744.1</v>
      </c>
      <c r="I6834" s="306">
        <v>1744.1</v>
      </c>
      <c r="J6834" s="306">
        <v>1744.1</v>
      </c>
      <c r="K6834" s="306">
        <v>1744.1</v>
      </c>
      <c r="L6834" s="306">
        <v>1744.1</v>
      </c>
      <c r="M6834" s="306">
        <v>1744.1</v>
      </c>
      <c r="N6834" s="306">
        <v>1744.1</v>
      </c>
    </row>
    <row r="6835" spans="1:14">
      <c r="A6835" s="259" t="s">
        <v>249</v>
      </c>
      <c r="B6835" s="259" t="s">
        <v>21</v>
      </c>
      <c r="C6835" s="259" t="s">
        <v>59</v>
      </c>
      <c r="D6835" s="259" t="s">
        <v>59</v>
      </c>
      <c r="E6835" s="259" t="s">
        <v>59</v>
      </c>
      <c r="F6835" s="259" t="s">
        <v>206</v>
      </c>
      <c r="G6835" s="259" t="s">
        <v>49</v>
      </c>
      <c r="H6835" s="306">
        <v>566.48</v>
      </c>
      <c r="I6835" s="306">
        <v>566.48</v>
      </c>
      <c r="J6835" s="306">
        <v>566.48</v>
      </c>
      <c r="K6835" s="306">
        <v>566.48</v>
      </c>
      <c r="L6835" s="306">
        <v>566.48</v>
      </c>
      <c r="M6835" s="306">
        <v>566.48</v>
      </c>
      <c r="N6835" s="306">
        <v>566.48</v>
      </c>
    </row>
    <row r="6836" spans="1:14">
      <c r="A6836" s="259" t="s">
        <v>249</v>
      </c>
      <c r="B6836" s="259" t="s">
        <v>21</v>
      </c>
      <c r="C6836" s="259" t="s">
        <v>60</v>
      </c>
      <c r="D6836" s="259" t="s">
        <v>60</v>
      </c>
      <c r="E6836" s="259" t="s">
        <v>60</v>
      </c>
      <c r="F6836" s="259" t="s">
        <v>206</v>
      </c>
      <c r="G6836" s="259" t="s">
        <v>49</v>
      </c>
      <c r="H6836" s="306">
        <v>1467.4489999999998</v>
      </c>
      <c r="I6836" s="306">
        <v>1563.2489999999998</v>
      </c>
      <c r="J6836" s="306">
        <v>1563.2489999999998</v>
      </c>
      <c r="K6836" s="306">
        <v>1563.2489999999998</v>
      </c>
      <c r="L6836" s="306">
        <v>1563.2489999999998</v>
      </c>
      <c r="M6836" s="306">
        <v>1563.2489999999998</v>
      </c>
      <c r="N6836" s="306">
        <v>1563.2489999999998</v>
      </c>
    </row>
    <row r="6837" spans="1:14">
      <c r="A6837" s="259" t="s">
        <v>249</v>
      </c>
      <c r="B6837" s="259" t="s">
        <v>21</v>
      </c>
      <c r="C6837" s="259" t="s">
        <v>61</v>
      </c>
      <c r="D6837" s="259" t="s">
        <v>61</v>
      </c>
      <c r="E6837" s="259" t="s">
        <v>61</v>
      </c>
      <c r="F6837" s="259" t="s">
        <v>206</v>
      </c>
      <c r="G6837" s="259" t="s">
        <v>49</v>
      </c>
      <c r="H6837" s="306">
        <v>260</v>
      </c>
      <c r="I6837" s="306">
        <v>260</v>
      </c>
      <c r="J6837" s="306">
        <v>260</v>
      </c>
      <c r="K6837" s="306">
        <v>260</v>
      </c>
      <c r="L6837" s="306">
        <v>260</v>
      </c>
      <c r="M6837" s="306">
        <v>260</v>
      </c>
      <c r="N6837" s="306">
        <v>260</v>
      </c>
    </row>
    <row r="6838" spans="1:14">
      <c r="A6838" s="259" t="s">
        <v>249</v>
      </c>
      <c r="B6838" s="259" t="s">
        <v>21</v>
      </c>
      <c r="C6838" s="259" t="s">
        <v>63</v>
      </c>
      <c r="D6838" s="259" t="s">
        <v>63</v>
      </c>
      <c r="E6838" s="259" t="s">
        <v>63</v>
      </c>
      <c r="F6838" s="259" t="s">
        <v>206</v>
      </c>
      <c r="G6838" s="259" t="s">
        <v>49</v>
      </c>
      <c r="H6838" s="306">
        <v>6.5</v>
      </c>
      <c r="I6838" s="306">
        <v>6.5</v>
      </c>
      <c r="J6838" s="306">
        <v>6.5</v>
      </c>
      <c r="K6838" s="306">
        <v>6.5</v>
      </c>
      <c r="L6838" s="306">
        <v>6.5</v>
      </c>
      <c r="M6838" s="306">
        <v>6.5</v>
      </c>
      <c r="N6838" s="306">
        <v>6.5</v>
      </c>
    </row>
    <row r="6839" spans="1:14">
      <c r="A6839" s="259" t="s">
        <v>249</v>
      </c>
      <c r="B6839" s="259" t="s">
        <v>21</v>
      </c>
      <c r="C6839" s="259" t="s">
        <v>64</v>
      </c>
      <c r="D6839" s="259" t="s">
        <v>64</v>
      </c>
      <c r="E6839" s="259" t="s">
        <v>64</v>
      </c>
      <c r="F6839" s="259" t="s">
        <v>206</v>
      </c>
      <c r="G6839" s="259" t="s">
        <v>49</v>
      </c>
      <c r="H6839" s="306">
        <v>131.19999999999999</v>
      </c>
      <c r="I6839" s="306">
        <v>127.7</v>
      </c>
      <c r="J6839" s="306">
        <v>73.7</v>
      </c>
      <c r="K6839" s="306">
        <v>73.7</v>
      </c>
      <c r="L6839" s="306">
        <v>73.7</v>
      </c>
      <c r="M6839" s="306">
        <v>73.7</v>
      </c>
      <c r="N6839" s="306">
        <v>73.7</v>
      </c>
    </row>
    <row r="6840" spans="1:14">
      <c r="A6840" s="259" t="s">
        <v>249</v>
      </c>
      <c r="B6840" s="259" t="s">
        <v>21</v>
      </c>
      <c r="C6840" s="259" t="s">
        <v>54</v>
      </c>
      <c r="D6840" s="259" t="s">
        <v>72</v>
      </c>
      <c r="E6840" s="259" t="s">
        <v>72</v>
      </c>
      <c r="F6840" s="259" t="s">
        <v>206</v>
      </c>
      <c r="G6840" s="259" t="s">
        <v>49</v>
      </c>
      <c r="H6840" s="306">
        <v>0</v>
      </c>
      <c r="I6840" s="306">
        <v>0</v>
      </c>
      <c r="J6840" s="306">
        <v>0</v>
      </c>
      <c r="K6840" s="306">
        <v>0</v>
      </c>
      <c r="L6840" s="306">
        <v>0</v>
      </c>
      <c r="M6840" s="306">
        <v>0</v>
      </c>
      <c r="N6840" s="306">
        <v>0</v>
      </c>
    </row>
    <row r="6841" spans="1:14">
      <c r="A6841" s="259" t="s">
        <v>249</v>
      </c>
      <c r="B6841" s="259" t="s">
        <v>21</v>
      </c>
      <c r="C6841" s="259" t="s">
        <v>55</v>
      </c>
      <c r="D6841" s="259" t="s">
        <v>73</v>
      </c>
      <c r="E6841" s="259" t="s">
        <v>73</v>
      </c>
      <c r="F6841" s="259" t="s">
        <v>206</v>
      </c>
      <c r="G6841" s="259" t="s">
        <v>49</v>
      </c>
      <c r="H6841" s="306">
        <v>0</v>
      </c>
      <c r="I6841" s="306">
        <v>0</v>
      </c>
      <c r="J6841" s="306">
        <v>87</v>
      </c>
      <c r="K6841" s="306">
        <v>87</v>
      </c>
      <c r="L6841" s="306">
        <v>87</v>
      </c>
      <c r="M6841" s="306">
        <v>87</v>
      </c>
      <c r="N6841" s="306">
        <v>87</v>
      </c>
    </row>
    <row r="6842" spans="1:14">
      <c r="A6842" s="259" t="s">
        <v>249</v>
      </c>
      <c r="B6842" s="259" t="s">
        <v>21</v>
      </c>
      <c r="C6842" s="259" t="s">
        <v>57</v>
      </c>
      <c r="D6842" s="259" t="s">
        <v>74</v>
      </c>
      <c r="E6842" s="259" t="s">
        <v>74</v>
      </c>
      <c r="F6842" s="259" t="s">
        <v>206</v>
      </c>
      <c r="G6842" s="259" t="s">
        <v>49</v>
      </c>
      <c r="H6842" s="306">
        <v>0</v>
      </c>
      <c r="I6842" s="306">
        <v>0</v>
      </c>
      <c r="J6842" s="306">
        <v>0</v>
      </c>
      <c r="K6842" s="306">
        <v>0</v>
      </c>
      <c r="L6842" s="306">
        <v>0</v>
      </c>
      <c r="M6842" s="306">
        <v>0</v>
      </c>
      <c r="N6842" s="306">
        <v>0</v>
      </c>
    </row>
    <row r="6843" spans="1:14">
      <c r="A6843" s="259" t="s">
        <v>249</v>
      </c>
      <c r="B6843" s="259" t="s">
        <v>21</v>
      </c>
      <c r="C6843" s="259" t="s">
        <v>64</v>
      </c>
      <c r="D6843" s="259" t="s">
        <v>75</v>
      </c>
      <c r="E6843" s="259" t="s">
        <v>75</v>
      </c>
      <c r="F6843" s="259" t="s">
        <v>206</v>
      </c>
      <c r="G6843" s="259" t="s">
        <v>49</v>
      </c>
      <c r="H6843" s="306">
        <v>0</v>
      </c>
      <c r="I6843" s="306">
        <v>0</v>
      </c>
      <c r="J6843" s="306">
        <v>0</v>
      </c>
      <c r="K6843" s="306">
        <v>0</v>
      </c>
      <c r="L6843" s="306">
        <v>0</v>
      </c>
      <c r="M6843" s="306">
        <v>0</v>
      </c>
      <c r="N6843" s="306">
        <v>0</v>
      </c>
    </row>
    <row r="6844" spans="1:14">
      <c r="A6844" s="259" t="s">
        <v>249</v>
      </c>
      <c r="B6844" s="259" t="s">
        <v>21</v>
      </c>
      <c r="C6844" s="259" t="s">
        <v>60</v>
      </c>
      <c r="D6844" s="259" t="s">
        <v>76</v>
      </c>
      <c r="E6844" s="259" t="s">
        <v>76</v>
      </c>
      <c r="F6844" s="259" t="s">
        <v>206</v>
      </c>
      <c r="G6844" s="259" t="s">
        <v>49</v>
      </c>
      <c r="H6844" s="306">
        <v>0</v>
      </c>
      <c r="I6844" s="306">
        <v>0</v>
      </c>
      <c r="J6844" s="306">
        <v>0</v>
      </c>
      <c r="K6844" s="306">
        <v>0</v>
      </c>
      <c r="L6844" s="306">
        <v>0</v>
      </c>
      <c r="M6844" s="306">
        <v>3093.9184449999998</v>
      </c>
      <c r="N6844" s="306">
        <v>3093.9184449999998</v>
      </c>
    </row>
    <row r="6845" spans="1:14">
      <c r="A6845" s="259" t="s">
        <v>249</v>
      </c>
      <c r="B6845" s="259" t="s">
        <v>21</v>
      </c>
      <c r="C6845" s="259" t="s">
        <v>61</v>
      </c>
      <c r="D6845" s="259" t="s">
        <v>77</v>
      </c>
      <c r="E6845" s="259" t="s">
        <v>77</v>
      </c>
      <c r="F6845" s="259" t="s">
        <v>206</v>
      </c>
      <c r="G6845" s="259" t="s">
        <v>49</v>
      </c>
      <c r="H6845" s="306">
        <v>0</v>
      </c>
      <c r="I6845" s="306">
        <v>209</v>
      </c>
      <c r="J6845" s="306">
        <v>678</v>
      </c>
      <c r="K6845" s="306">
        <v>678</v>
      </c>
      <c r="L6845" s="306">
        <v>1303</v>
      </c>
      <c r="M6845" s="306">
        <v>1303</v>
      </c>
      <c r="N6845" s="306">
        <v>1303</v>
      </c>
    </row>
    <row r="6846" spans="1:14">
      <c r="A6846" s="259" t="s">
        <v>249</v>
      </c>
      <c r="B6846" s="259" t="s">
        <v>21</v>
      </c>
      <c r="C6846" s="259" t="s">
        <v>62</v>
      </c>
      <c r="D6846" s="259" t="s">
        <v>78</v>
      </c>
      <c r="E6846" s="259" t="s">
        <v>78</v>
      </c>
      <c r="F6846" s="259" t="s">
        <v>206</v>
      </c>
      <c r="G6846" s="259" t="s">
        <v>49</v>
      </c>
      <c r="H6846" s="306">
        <v>0</v>
      </c>
      <c r="I6846" s="306">
        <v>1056.8</v>
      </c>
      <c r="J6846" s="306">
        <v>1056.8</v>
      </c>
      <c r="K6846" s="306">
        <v>8499.8000000000011</v>
      </c>
      <c r="L6846" s="306">
        <v>8499.8000000000011</v>
      </c>
      <c r="M6846" s="306">
        <v>8499.8000000000011</v>
      </c>
      <c r="N6846" s="306">
        <v>8499.8000000000011</v>
      </c>
    </row>
    <row r="6847" spans="1:14">
      <c r="A6847" s="259" t="s">
        <v>249</v>
      </c>
      <c r="B6847" s="259" t="s">
        <v>21</v>
      </c>
      <c r="C6847" s="259" t="s">
        <v>63</v>
      </c>
      <c r="D6847" s="259" t="s">
        <v>79</v>
      </c>
      <c r="E6847" s="259" t="s">
        <v>79</v>
      </c>
      <c r="F6847" s="259" t="s">
        <v>206</v>
      </c>
      <c r="G6847" s="259" t="s">
        <v>49</v>
      </c>
      <c r="H6847" s="306">
        <v>378.448058</v>
      </c>
      <c r="I6847" s="306">
        <v>378.448058</v>
      </c>
      <c r="J6847" s="306">
        <v>378.448058</v>
      </c>
      <c r="K6847" s="306">
        <v>378.448058</v>
      </c>
      <c r="L6847" s="306">
        <v>378.448058</v>
      </c>
      <c r="M6847" s="306">
        <v>378.448058</v>
      </c>
      <c r="N6847" s="306">
        <v>378.448058</v>
      </c>
    </row>
    <row r="6848" spans="1:14">
      <c r="A6848" s="259" t="s">
        <v>249</v>
      </c>
      <c r="B6848" s="259" t="s">
        <v>21</v>
      </c>
      <c r="C6848" s="259" t="s">
        <v>60</v>
      </c>
      <c r="D6848" s="259" t="s">
        <v>76</v>
      </c>
      <c r="E6848" s="259" t="s">
        <v>207</v>
      </c>
      <c r="F6848" s="259" t="s">
        <v>206</v>
      </c>
      <c r="G6848" s="259" t="s">
        <v>49</v>
      </c>
      <c r="H6848" s="306">
        <v>0</v>
      </c>
      <c r="I6848" s="306">
        <v>0</v>
      </c>
      <c r="J6848" s="306">
        <v>0</v>
      </c>
      <c r="K6848" s="306">
        <v>0</v>
      </c>
      <c r="L6848" s="306">
        <v>1185.7772600000001</v>
      </c>
      <c r="M6848" s="306">
        <v>2091.858815</v>
      </c>
      <c r="N6848" s="306">
        <v>8091.8588149999996</v>
      </c>
    </row>
    <row r="6849" spans="1:14">
      <c r="A6849" s="259" t="s">
        <v>249</v>
      </c>
      <c r="B6849" s="259" t="s">
        <v>21</v>
      </c>
      <c r="C6849" s="259" t="s">
        <v>63</v>
      </c>
      <c r="D6849" s="259" t="s">
        <v>79</v>
      </c>
      <c r="E6849" s="259" t="s">
        <v>208</v>
      </c>
      <c r="F6849" s="259" t="s">
        <v>206</v>
      </c>
      <c r="G6849" s="259" t="s">
        <v>49</v>
      </c>
      <c r="H6849" s="306">
        <v>0</v>
      </c>
      <c r="I6849" s="306">
        <v>0</v>
      </c>
      <c r="J6849" s="306">
        <v>0</v>
      </c>
      <c r="K6849" s="306">
        <v>0</v>
      </c>
      <c r="L6849" s="306">
        <v>711.46635600000002</v>
      </c>
      <c r="M6849" s="306">
        <v>1255.1152890000001</v>
      </c>
      <c r="N6849" s="306">
        <v>4855.115288</v>
      </c>
    </row>
    <row r="6850" spans="1:14">
      <c r="A6850" s="259" t="s">
        <v>249</v>
      </c>
      <c r="B6850" s="259" t="s">
        <v>21</v>
      </c>
      <c r="C6850" s="259" t="s">
        <v>65</v>
      </c>
      <c r="D6850" s="259" t="s">
        <v>209</v>
      </c>
      <c r="E6850" s="259" t="s">
        <v>80</v>
      </c>
      <c r="F6850" s="259" t="s">
        <v>206</v>
      </c>
      <c r="G6850" s="259" t="s">
        <v>49</v>
      </c>
      <c r="H6850" s="306">
        <v>0</v>
      </c>
      <c r="I6850" s="306">
        <v>0</v>
      </c>
      <c r="J6850" s="306">
        <v>0</v>
      </c>
      <c r="K6850" s="306">
        <v>0</v>
      </c>
      <c r="L6850" s="306">
        <v>0</v>
      </c>
      <c r="M6850" s="306">
        <v>0</v>
      </c>
      <c r="N6850" s="306">
        <v>0</v>
      </c>
    </row>
    <row r="6851" spans="1:14">
      <c r="A6851" s="259" t="s">
        <v>249</v>
      </c>
      <c r="B6851" s="259" t="s">
        <v>21</v>
      </c>
      <c r="C6851" s="259" t="s">
        <v>65</v>
      </c>
      <c r="D6851" s="259" t="s">
        <v>209</v>
      </c>
      <c r="E6851" s="259" t="s">
        <v>81</v>
      </c>
      <c r="F6851" s="259" t="s">
        <v>206</v>
      </c>
      <c r="G6851" s="259" t="s">
        <v>49</v>
      </c>
      <c r="H6851" s="306">
        <v>0</v>
      </c>
      <c r="I6851" s="306">
        <v>0</v>
      </c>
      <c r="J6851" s="306">
        <v>0</v>
      </c>
      <c r="K6851" s="306">
        <v>0</v>
      </c>
      <c r="L6851" s="306">
        <v>0</v>
      </c>
      <c r="M6851" s="306">
        <v>0</v>
      </c>
      <c r="N6851" s="306">
        <v>0</v>
      </c>
    </row>
    <row r="6852" spans="1:14">
      <c r="A6852" s="259" t="s">
        <v>249</v>
      </c>
      <c r="B6852" s="259" t="s">
        <v>21</v>
      </c>
      <c r="C6852" s="259" t="s">
        <v>82</v>
      </c>
      <c r="D6852" s="259" t="s">
        <v>82</v>
      </c>
      <c r="E6852" s="259" t="s">
        <v>82</v>
      </c>
      <c r="F6852" s="259" t="s">
        <v>206</v>
      </c>
      <c r="G6852" s="259" t="s">
        <v>49</v>
      </c>
      <c r="H6852" s="306">
        <v>0</v>
      </c>
      <c r="I6852" s="306">
        <v>1275.4970000000001</v>
      </c>
      <c r="J6852" s="306">
        <v>0</v>
      </c>
      <c r="K6852" s="306">
        <v>0</v>
      </c>
      <c r="L6852" s="306">
        <v>0</v>
      </c>
      <c r="M6852" s="306">
        <v>0</v>
      </c>
      <c r="N6852" s="306">
        <v>0</v>
      </c>
    </row>
    <row r="6853" spans="1:14">
      <c r="A6853" s="259" t="s">
        <v>249</v>
      </c>
      <c r="B6853" s="259" t="s">
        <v>21</v>
      </c>
      <c r="C6853" s="259" t="s">
        <v>83</v>
      </c>
      <c r="D6853" s="259" t="s">
        <v>83</v>
      </c>
      <c r="E6853" s="259" t="s">
        <v>83</v>
      </c>
      <c r="F6853" s="259" t="s">
        <v>206</v>
      </c>
      <c r="G6853" s="259" t="s">
        <v>49</v>
      </c>
      <c r="H6853" s="306">
        <v>0</v>
      </c>
      <c r="I6853" s="306">
        <v>0</v>
      </c>
      <c r="J6853" s="306">
        <v>0</v>
      </c>
      <c r="K6853" s="306">
        <v>0</v>
      </c>
      <c r="L6853" s="306">
        <v>0</v>
      </c>
      <c r="M6853" s="306">
        <v>0</v>
      </c>
      <c r="N6853" s="306">
        <v>0</v>
      </c>
    </row>
    <row r="6854" spans="1:14">
      <c r="A6854" s="259" t="s">
        <v>249</v>
      </c>
      <c r="B6854" s="259" t="s">
        <v>21</v>
      </c>
      <c r="C6854" s="259" t="s">
        <v>84</v>
      </c>
      <c r="D6854" s="259" t="s">
        <v>84</v>
      </c>
      <c r="E6854" s="259" t="s">
        <v>84</v>
      </c>
      <c r="F6854" s="259" t="s">
        <v>206</v>
      </c>
      <c r="G6854" s="259" t="s">
        <v>49</v>
      </c>
      <c r="H6854" s="306">
        <v>0</v>
      </c>
      <c r="I6854" s="306">
        <v>0</v>
      </c>
      <c r="J6854" s="306">
        <v>0</v>
      </c>
      <c r="K6854" s="306">
        <v>0</v>
      </c>
      <c r="L6854" s="306">
        <v>0</v>
      </c>
      <c r="M6854" s="306">
        <v>0</v>
      </c>
      <c r="N6854" s="306">
        <v>0</v>
      </c>
    </row>
    <row r="6855" spans="1:14">
      <c r="A6855" s="259" t="s">
        <v>249</v>
      </c>
      <c r="B6855" s="259" t="s">
        <v>21</v>
      </c>
      <c r="C6855" s="259" t="s">
        <v>85</v>
      </c>
      <c r="D6855" s="259" t="s">
        <v>85</v>
      </c>
      <c r="E6855" s="259" t="s">
        <v>85</v>
      </c>
      <c r="F6855" s="259" t="s">
        <v>206</v>
      </c>
      <c r="G6855" s="259" t="s">
        <v>49</v>
      </c>
      <c r="H6855" s="306">
        <v>0</v>
      </c>
      <c r="I6855" s="306">
        <v>0</v>
      </c>
      <c r="J6855" s="306">
        <v>0</v>
      </c>
      <c r="K6855" s="306">
        <v>0</v>
      </c>
      <c r="L6855" s="306">
        <v>0</v>
      </c>
      <c r="M6855" s="306">
        <v>0</v>
      </c>
      <c r="N6855" s="306">
        <v>0</v>
      </c>
    </row>
    <row r="6856" spans="1:14">
      <c r="A6856" s="259" t="s">
        <v>249</v>
      </c>
      <c r="B6856" s="259" t="s">
        <v>21</v>
      </c>
      <c r="C6856" s="259" t="s">
        <v>87</v>
      </c>
      <c r="D6856" s="259" t="s">
        <v>87</v>
      </c>
      <c r="E6856" s="259" t="s">
        <v>87</v>
      </c>
      <c r="F6856" s="259" t="s">
        <v>206</v>
      </c>
      <c r="G6856" s="259" t="s">
        <v>49</v>
      </c>
      <c r="H6856" s="306">
        <v>0</v>
      </c>
      <c r="I6856" s="306">
        <v>3.5</v>
      </c>
      <c r="J6856" s="306">
        <v>57.5</v>
      </c>
      <c r="K6856" s="306">
        <v>57.5</v>
      </c>
      <c r="L6856" s="306">
        <v>57.5</v>
      </c>
      <c r="M6856" s="306">
        <v>57.5</v>
      </c>
      <c r="N6856" s="306">
        <v>57.5</v>
      </c>
    </row>
    <row r="6857" spans="1:14">
      <c r="A6857" s="259" t="s">
        <v>249</v>
      </c>
      <c r="B6857" s="259" t="s">
        <v>21</v>
      </c>
      <c r="C6857" s="259" t="s">
        <v>88</v>
      </c>
      <c r="D6857" s="259" t="s">
        <v>88</v>
      </c>
      <c r="E6857" s="259" t="s">
        <v>88</v>
      </c>
      <c r="F6857" s="259" t="s">
        <v>206</v>
      </c>
      <c r="G6857" s="259" t="s">
        <v>49</v>
      </c>
      <c r="H6857" s="306">
        <v>0</v>
      </c>
      <c r="I6857" s="306">
        <v>0</v>
      </c>
      <c r="J6857" s="306">
        <v>0</v>
      </c>
      <c r="K6857" s="306">
        <v>0</v>
      </c>
      <c r="L6857" s="306">
        <v>0</v>
      </c>
      <c r="M6857" s="306">
        <v>0</v>
      </c>
      <c r="N6857" s="306">
        <v>0</v>
      </c>
    </row>
    <row r="6858" spans="1:14">
      <c r="A6858" s="259" t="s">
        <v>249</v>
      </c>
      <c r="B6858" s="259" t="s">
        <v>22</v>
      </c>
      <c r="C6858" s="259" t="s">
        <v>48</v>
      </c>
      <c r="D6858" s="259" t="s">
        <v>48</v>
      </c>
      <c r="E6858" s="259" t="s">
        <v>48</v>
      </c>
      <c r="F6858" s="259" t="s">
        <v>206</v>
      </c>
      <c r="G6858" s="259" t="s">
        <v>49</v>
      </c>
      <c r="H6858" s="306">
        <v>0</v>
      </c>
      <c r="I6858" s="306">
        <v>0</v>
      </c>
      <c r="J6858" s="306">
        <v>0</v>
      </c>
      <c r="K6858" s="306">
        <v>0</v>
      </c>
      <c r="L6858" s="306">
        <v>0</v>
      </c>
      <c r="M6858" s="306">
        <v>0</v>
      </c>
      <c r="N6858" s="306">
        <v>0</v>
      </c>
    </row>
    <row r="6859" spans="1:14">
      <c r="A6859" s="259" t="s">
        <v>249</v>
      </c>
      <c r="B6859" s="259" t="s">
        <v>22</v>
      </c>
      <c r="C6859" s="259" t="s">
        <v>53</v>
      </c>
      <c r="D6859" s="259" t="s">
        <v>53</v>
      </c>
      <c r="E6859" s="259" t="s">
        <v>53</v>
      </c>
      <c r="F6859" s="259" t="s">
        <v>206</v>
      </c>
      <c r="G6859" s="259" t="s">
        <v>49</v>
      </c>
      <c r="H6859" s="306">
        <v>0</v>
      </c>
      <c r="I6859" s="306">
        <v>0</v>
      </c>
      <c r="J6859" s="306">
        <v>0</v>
      </c>
      <c r="K6859" s="306">
        <v>0</v>
      </c>
      <c r="L6859" s="306">
        <v>0</v>
      </c>
      <c r="M6859" s="306">
        <v>0</v>
      </c>
      <c r="N6859" s="306">
        <v>0</v>
      </c>
    </row>
    <row r="6860" spans="1:14">
      <c r="A6860" s="259" t="s">
        <v>249</v>
      </c>
      <c r="B6860" s="259" t="s">
        <v>22</v>
      </c>
      <c r="C6860" s="259" t="s">
        <v>54</v>
      </c>
      <c r="D6860" s="259" t="s">
        <v>54</v>
      </c>
      <c r="E6860" s="259" t="s">
        <v>54</v>
      </c>
      <c r="F6860" s="259" t="s">
        <v>206</v>
      </c>
      <c r="G6860" s="259" t="s">
        <v>49</v>
      </c>
      <c r="H6860" s="306">
        <v>4853.066756199999</v>
      </c>
      <c r="I6860" s="306">
        <v>4778.1637561999987</v>
      </c>
      <c r="J6860" s="306">
        <v>4778.1637561999987</v>
      </c>
      <c r="K6860" s="306">
        <v>4778.1637561999987</v>
      </c>
      <c r="L6860" s="306">
        <v>4778.1637561999987</v>
      </c>
      <c r="M6860" s="306">
        <v>4778.1637561999987</v>
      </c>
      <c r="N6860" s="306">
        <v>4778.1637561999987</v>
      </c>
    </row>
    <row r="6861" spans="1:14">
      <c r="A6861" s="259" t="s">
        <v>249</v>
      </c>
      <c r="B6861" s="259" t="s">
        <v>22</v>
      </c>
      <c r="C6861" s="259" t="s">
        <v>55</v>
      </c>
      <c r="D6861" s="259" t="s">
        <v>55</v>
      </c>
      <c r="E6861" s="259" t="s">
        <v>55</v>
      </c>
      <c r="F6861" s="259" t="s">
        <v>206</v>
      </c>
      <c r="G6861" s="259" t="s">
        <v>49</v>
      </c>
      <c r="H6861" s="306">
        <v>1330.1420000000001</v>
      </c>
      <c r="I6861" s="306">
        <v>1205.6220000000001</v>
      </c>
      <c r="J6861" s="306">
        <v>1205.6220000000001</v>
      </c>
      <c r="K6861" s="306">
        <v>1205.6220000000001</v>
      </c>
      <c r="L6861" s="306">
        <v>1205.6220000000001</v>
      </c>
      <c r="M6861" s="306">
        <v>1205.6220000000001</v>
      </c>
      <c r="N6861" s="306">
        <v>1205.6220000000001</v>
      </c>
    </row>
    <row r="6862" spans="1:14">
      <c r="A6862" s="259" t="s">
        <v>249</v>
      </c>
      <c r="B6862" s="259" t="s">
        <v>22</v>
      </c>
      <c r="C6862" s="259" t="s">
        <v>56</v>
      </c>
      <c r="D6862" s="259" t="s">
        <v>56</v>
      </c>
      <c r="E6862" s="259" t="s">
        <v>56</v>
      </c>
      <c r="F6862" s="259" t="s">
        <v>206</v>
      </c>
      <c r="G6862" s="259" t="s">
        <v>49</v>
      </c>
      <c r="H6862" s="306">
        <v>1143.9000000000001</v>
      </c>
      <c r="I6862" s="306">
        <v>813.97175899999991</v>
      </c>
      <c r="J6862" s="306">
        <v>813.97175899999991</v>
      </c>
      <c r="K6862" s="306">
        <v>813.97175899999991</v>
      </c>
      <c r="L6862" s="306">
        <v>813.97175899999991</v>
      </c>
      <c r="M6862" s="306">
        <v>813.97175899999991</v>
      </c>
      <c r="N6862" s="306">
        <v>813.97175899999991</v>
      </c>
    </row>
    <row r="6863" spans="1:14">
      <c r="A6863" s="259" t="s">
        <v>249</v>
      </c>
      <c r="B6863" s="259" t="s">
        <v>22</v>
      </c>
      <c r="C6863" s="259" t="s">
        <v>57</v>
      </c>
      <c r="D6863" s="259" t="s">
        <v>57</v>
      </c>
      <c r="E6863" s="259" t="s">
        <v>57</v>
      </c>
      <c r="F6863" s="259" t="s">
        <v>206</v>
      </c>
      <c r="G6863" s="259" t="s">
        <v>49</v>
      </c>
      <c r="H6863" s="306">
        <v>0</v>
      </c>
      <c r="I6863" s="306">
        <v>0</v>
      </c>
      <c r="J6863" s="306">
        <v>0</v>
      </c>
      <c r="K6863" s="306">
        <v>0</v>
      </c>
      <c r="L6863" s="306">
        <v>0</v>
      </c>
      <c r="M6863" s="306">
        <v>0</v>
      </c>
      <c r="N6863" s="306">
        <v>0</v>
      </c>
    </row>
    <row r="6864" spans="1:14">
      <c r="A6864" s="259" t="s">
        <v>249</v>
      </c>
      <c r="B6864" s="259" t="s">
        <v>22</v>
      </c>
      <c r="C6864" s="259" t="s">
        <v>58</v>
      </c>
      <c r="D6864" s="259" t="s">
        <v>58</v>
      </c>
      <c r="E6864" s="259" t="s">
        <v>58</v>
      </c>
      <c r="F6864" s="259" t="s">
        <v>206</v>
      </c>
      <c r="G6864" s="259" t="s">
        <v>49</v>
      </c>
      <c r="H6864" s="306">
        <v>0</v>
      </c>
      <c r="I6864" s="306">
        <v>0</v>
      </c>
      <c r="J6864" s="306">
        <v>0</v>
      </c>
      <c r="K6864" s="306">
        <v>0</v>
      </c>
      <c r="L6864" s="306">
        <v>0</v>
      </c>
      <c r="M6864" s="306">
        <v>0</v>
      </c>
      <c r="N6864" s="306">
        <v>0</v>
      </c>
    </row>
    <row r="6865" spans="1:14">
      <c r="A6865" s="259" t="s">
        <v>249</v>
      </c>
      <c r="B6865" s="259" t="s">
        <v>22</v>
      </c>
      <c r="C6865" s="259" t="s">
        <v>59</v>
      </c>
      <c r="D6865" s="259" t="s">
        <v>59</v>
      </c>
      <c r="E6865" s="259" t="s">
        <v>59</v>
      </c>
      <c r="F6865" s="259" t="s">
        <v>206</v>
      </c>
      <c r="G6865" s="259" t="s">
        <v>49</v>
      </c>
      <c r="H6865" s="306">
        <v>2073.1329999999998</v>
      </c>
      <c r="I6865" s="306">
        <v>2073.1329999999998</v>
      </c>
      <c r="J6865" s="306">
        <v>2073.1329999999998</v>
      </c>
      <c r="K6865" s="306">
        <v>2073.1329999999998</v>
      </c>
      <c r="L6865" s="306">
        <v>2073.1329999999998</v>
      </c>
      <c r="M6865" s="306">
        <v>2073.1329999999998</v>
      </c>
      <c r="N6865" s="306">
        <v>2073.1329999999998</v>
      </c>
    </row>
    <row r="6866" spans="1:14">
      <c r="A6866" s="259" t="s">
        <v>249</v>
      </c>
      <c r="B6866" s="259" t="s">
        <v>22</v>
      </c>
      <c r="C6866" s="259" t="s">
        <v>60</v>
      </c>
      <c r="D6866" s="259" t="s">
        <v>60</v>
      </c>
      <c r="E6866" s="259" t="s">
        <v>60</v>
      </c>
      <c r="F6866" s="259" t="s">
        <v>206</v>
      </c>
      <c r="G6866" s="259" t="s">
        <v>49</v>
      </c>
      <c r="H6866" s="306">
        <v>1269.747499999999</v>
      </c>
      <c r="I6866" s="306">
        <v>1269.747499999999</v>
      </c>
      <c r="J6866" s="306">
        <v>1269.747499999999</v>
      </c>
      <c r="K6866" s="306">
        <v>1269.747499999999</v>
      </c>
      <c r="L6866" s="306">
        <v>1269.747499999999</v>
      </c>
      <c r="M6866" s="306">
        <v>1269.747499999999</v>
      </c>
      <c r="N6866" s="306">
        <v>1269.747499999999</v>
      </c>
    </row>
    <row r="6867" spans="1:14">
      <c r="A6867" s="259" t="s">
        <v>249</v>
      </c>
      <c r="B6867" s="259" t="s">
        <v>22</v>
      </c>
      <c r="C6867" s="259" t="s">
        <v>61</v>
      </c>
      <c r="D6867" s="259" t="s">
        <v>61</v>
      </c>
      <c r="E6867" s="259" t="s">
        <v>61</v>
      </c>
      <c r="F6867" s="259" t="s">
        <v>206</v>
      </c>
      <c r="G6867" s="259" t="s">
        <v>49</v>
      </c>
      <c r="H6867" s="306">
        <v>117.94899999999998</v>
      </c>
      <c r="I6867" s="306">
        <v>117.94899999999998</v>
      </c>
      <c r="J6867" s="306">
        <v>117.94899999999998</v>
      </c>
      <c r="K6867" s="306">
        <v>117.94899999999998</v>
      </c>
      <c r="L6867" s="306">
        <v>117.94899999999998</v>
      </c>
      <c r="M6867" s="306">
        <v>117.94899999999998</v>
      </c>
      <c r="N6867" s="306">
        <v>117.94899999999998</v>
      </c>
    </row>
    <row r="6868" spans="1:14">
      <c r="A6868" s="259" t="s">
        <v>249</v>
      </c>
      <c r="B6868" s="259" t="s">
        <v>22</v>
      </c>
      <c r="C6868" s="259" t="s">
        <v>63</v>
      </c>
      <c r="D6868" s="259" t="s">
        <v>63</v>
      </c>
      <c r="E6868" s="259" t="s">
        <v>63</v>
      </c>
      <c r="F6868" s="259" t="s">
        <v>206</v>
      </c>
      <c r="G6868" s="259" t="s">
        <v>49</v>
      </c>
      <c r="H6868" s="306">
        <v>406</v>
      </c>
      <c r="I6868" s="306">
        <v>1062</v>
      </c>
      <c r="J6868" s="306">
        <v>1062</v>
      </c>
      <c r="K6868" s="306">
        <v>1062</v>
      </c>
      <c r="L6868" s="306">
        <v>1062</v>
      </c>
      <c r="M6868" s="306">
        <v>1062</v>
      </c>
      <c r="N6868" s="306">
        <v>1062</v>
      </c>
    </row>
    <row r="6869" spans="1:14">
      <c r="A6869" s="259" t="s">
        <v>249</v>
      </c>
      <c r="B6869" s="259" t="s">
        <v>22</v>
      </c>
      <c r="C6869" s="259" t="s">
        <v>64</v>
      </c>
      <c r="D6869" s="259" t="s">
        <v>64</v>
      </c>
      <c r="E6869" s="259" t="s">
        <v>64</v>
      </c>
      <c r="F6869" s="259" t="s">
        <v>206</v>
      </c>
      <c r="G6869" s="259" t="s">
        <v>49</v>
      </c>
      <c r="H6869" s="306">
        <v>286.899</v>
      </c>
      <c r="I6869" s="306">
        <v>219.89899999999997</v>
      </c>
      <c r="J6869" s="306">
        <v>219.89899999999997</v>
      </c>
      <c r="K6869" s="306">
        <v>219.89899999999997</v>
      </c>
      <c r="L6869" s="306">
        <v>219.89899999999997</v>
      </c>
      <c r="M6869" s="306">
        <v>219.89899999999997</v>
      </c>
      <c r="N6869" s="306">
        <v>219.89899999999997</v>
      </c>
    </row>
    <row r="6870" spans="1:14">
      <c r="A6870" s="259" t="s">
        <v>249</v>
      </c>
      <c r="B6870" s="259" t="s">
        <v>22</v>
      </c>
      <c r="C6870" s="259" t="s">
        <v>54</v>
      </c>
      <c r="D6870" s="259" t="s">
        <v>72</v>
      </c>
      <c r="E6870" s="259" t="s">
        <v>72</v>
      </c>
      <c r="F6870" s="259" t="s">
        <v>206</v>
      </c>
      <c r="G6870" s="259" t="s">
        <v>49</v>
      </c>
      <c r="H6870" s="306">
        <v>0</v>
      </c>
      <c r="I6870" s="306">
        <v>0</v>
      </c>
      <c r="J6870" s="306">
        <v>0</v>
      </c>
      <c r="K6870" s="306">
        <v>0</v>
      </c>
      <c r="L6870" s="306">
        <v>0</v>
      </c>
      <c r="M6870" s="306">
        <v>0</v>
      </c>
      <c r="N6870" s="306">
        <v>0</v>
      </c>
    </row>
    <row r="6871" spans="1:14">
      <c r="A6871" s="259" t="s">
        <v>249</v>
      </c>
      <c r="B6871" s="259" t="s">
        <v>22</v>
      </c>
      <c r="C6871" s="259" t="s">
        <v>55</v>
      </c>
      <c r="D6871" s="259" t="s">
        <v>73</v>
      </c>
      <c r="E6871" s="259" t="s">
        <v>73</v>
      </c>
      <c r="F6871" s="259" t="s">
        <v>206</v>
      </c>
      <c r="G6871" s="259" t="s">
        <v>49</v>
      </c>
      <c r="H6871" s="306">
        <v>0</v>
      </c>
      <c r="I6871" s="306">
        <v>0</v>
      </c>
      <c r="J6871" s="306">
        <v>0</v>
      </c>
      <c r="K6871" s="306">
        <v>0</v>
      </c>
      <c r="L6871" s="306">
        <v>0</v>
      </c>
      <c r="M6871" s="306">
        <v>0</v>
      </c>
      <c r="N6871" s="306">
        <v>0</v>
      </c>
    </row>
    <row r="6872" spans="1:14">
      <c r="A6872" s="259" t="s">
        <v>249</v>
      </c>
      <c r="B6872" s="259" t="s">
        <v>22</v>
      </c>
      <c r="C6872" s="259" t="s">
        <v>57</v>
      </c>
      <c r="D6872" s="259" t="s">
        <v>74</v>
      </c>
      <c r="E6872" s="259" t="s">
        <v>74</v>
      </c>
      <c r="F6872" s="259" t="s">
        <v>206</v>
      </c>
      <c r="G6872" s="259" t="s">
        <v>49</v>
      </c>
      <c r="H6872" s="306">
        <v>0</v>
      </c>
      <c r="I6872" s="306">
        <v>0</v>
      </c>
      <c r="J6872" s="306">
        <v>0</v>
      </c>
      <c r="K6872" s="306">
        <v>0</v>
      </c>
      <c r="L6872" s="306">
        <v>0</v>
      </c>
      <c r="M6872" s="306">
        <v>0</v>
      </c>
      <c r="N6872" s="306">
        <v>0</v>
      </c>
    </row>
    <row r="6873" spans="1:14">
      <c r="A6873" s="259" t="s">
        <v>249</v>
      </c>
      <c r="B6873" s="259" t="s">
        <v>22</v>
      </c>
      <c r="C6873" s="259" t="s">
        <v>64</v>
      </c>
      <c r="D6873" s="259" t="s">
        <v>75</v>
      </c>
      <c r="E6873" s="259" t="s">
        <v>75</v>
      </c>
      <c r="F6873" s="259" t="s">
        <v>206</v>
      </c>
      <c r="G6873" s="259" t="s">
        <v>49</v>
      </c>
      <c r="H6873" s="306">
        <v>0</v>
      </c>
      <c r="I6873" s="306">
        <v>0</v>
      </c>
      <c r="J6873" s="306">
        <v>0</v>
      </c>
      <c r="K6873" s="306">
        <v>0</v>
      </c>
      <c r="L6873" s="306">
        <v>0</v>
      </c>
      <c r="M6873" s="306">
        <v>0</v>
      </c>
      <c r="N6873" s="306">
        <v>0</v>
      </c>
    </row>
    <row r="6874" spans="1:14">
      <c r="A6874" s="259" t="s">
        <v>249</v>
      </c>
      <c r="B6874" s="259" t="s">
        <v>22</v>
      </c>
      <c r="C6874" s="259" t="s">
        <v>60</v>
      </c>
      <c r="D6874" s="259" t="s">
        <v>76</v>
      </c>
      <c r="E6874" s="259" t="s">
        <v>76</v>
      </c>
      <c r="F6874" s="259" t="s">
        <v>206</v>
      </c>
      <c r="G6874" s="259" t="s">
        <v>49</v>
      </c>
      <c r="H6874" s="306">
        <v>0</v>
      </c>
      <c r="I6874" s="306">
        <v>0</v>
      </c>
      <c r="J6874" s="306">
        <v>0</v>
      </c>
      <c r="K6874" s="306">
        <v>0</v>
      </c>
      <c r="L6874" s="306">
        <v>0</v>
      </c>
      <c r="M6874" s="306">
        <v>235.82949300000001</v>
      </c>
      <c r="N6874" s="306">
        <v>6235.8294930000002</v>
      </c>
    </row>
    <row r="6875" spans="1:14">
      <c r="A6875" s="259" t="s">
        <v>249</v>
      </c>
      <c r="B6875" s="259" t="s">
        <v>22</v>
      </c>
      <c r="C6875" s="259" t="s">
        <v>61</v>
      </c>
      <c r="D6875" s="259" t="s">
        <v>77</v>
      </c>
      <c r="E6875" s="259" t="s">
        <v>77</v>
      </c>
      <c r="F6875" s="259" t="s">
        <v>206</v>
      </c>
      <c r="G6875" s="259" t="s">
        <v>49</v>
      </c>
      <c r="H6875" s="306">
        <v>0</v>
      </c>
      <c r="I6875" s="306">
        <v>0</v>
      </c>
      <c r="J6875" s="306">
        <v>0</v>
      </c>
      <c r="K6875" s="306">
        <v>0</v>
      </c>
      <c r="L6875" s="306">
        <v>0</v>
      </c>
      <c r="M6875" s="306">
        <v>0</v>
      </c>
      <c r="N6875" s="306">
        <v>0</v>
      </c>
    </row>
    <row r="6876" spans="1:14">
      <c r="A6876" s="259" t="s">
        <v>249</v>
      </c>
      <c r="B6876" s="259" t="s">
        <v>22</v>
      </c>
      <c r="C6876" s="259" t="s">
        <v>62</v>
      </c>
      <c r="D6876" s="259" t="s">
        <v>78</v>
      </c>
      <c r="E6876" s="259" t="s">
        <v>78</v>
      </c>
      <c r="F6876" s="259" t="s">
        <v>206</v>
      </c>
      <c r="G6876" s="259" t="s">
        <v>49</v>
      </c>
      <c r="H6876" s="306">
        <v>800</v>
      </c>
      <c r="I6876" s="306">
        <v>800</v>
      </c>
      <c r="J6876" s="306">
        <v>800</v>
      </c>
      <c r="K6876" s="306">
        <v>800</v>
      </c>
      <c r="L6876" s="306">
        <v>800</v>
      </c>
      <c r="M6876" s="306">
        <v>5600</v>
      </c>
      <c r="N6876" s="306">
        <v>5600</v>
      </c>
    </row>
    <row r="6877" spans="1:14">
      <c r="A6877" s="259" t="s">
        <v>249</v>
      </c>
      <c r="B6877" s="259" t="s">
        <v>22</v>
      </c>
      <c r="C6877" s="259" t="s">
        <v>63</v>
      </c>
      <c r="D6877" s="259" t="s">
        <v>79</v>
      </c>
      <c r="E6877" s="259" t="s">
        <v>79</v>
      </c>
      <c r="F6877" s="259" t="s">
        <v>206</v>
      </c>
      <c r="G6877" s="259" t="s">
        <v>49</v>
      </c>
      <c r="H6877" s="306">
        <v>594</v>
      </c>
      <c r="I6877" s="306">
        <v>594</v>
      </c>
      <c r="J6877" s="306">
        <v>594</v>
      </c>
      <c r="K6877" s="306">
        <v>594</v>
      </c>
      <c r="L6877" s="306">
        <v>594</v>
      </c>
      <c r="M6877" s="306">
        <v>594</v>
      </c>
      <c r="N6877" s="306">
        <v>594</v>
      </c>
    </row>
    <row r="6878" spans="1:14">
      <c r="A6878" s="259" t="s">
        <v>249</v>
      </c>
      <c r="B6878" s="259" t="s">
        <v>22</v>
      </c>
      <c r="C6878" s="259" t="s">
        <v>60</v>
      </c>
      <c r="D6878" s="259" t="s">
        <v>76</v>
      </c>
      <c r="E6878" s="259" t="s">
        <v>207</v>
      </c>
      <c r="F6878" s="259" t="s">
        <v>206</v>
      </c>
      <c r="G6878" s="259" t="s">
        <v>49</v>
      </c>
      <c r="H6878" s="306">
        <v>0</v>
      </c>
      <c r="I6878" s="306">
        <v>0</v>
      </c>
      <c r="J6878" s="306">
        <v>0</v>
      </c>
      <c r="K6878" s="306">
        <v>0</v>
      </c>
      <c r="L6878" s="306">
        <v>1075</v>
      </c>
      <c r="M6878" s="306">
        <v>3718.1685370000005</v>
      </c>
      <c r="N6878" s="306">
        <v>3718.1685370000005</v>
      </c>
    </row>
    <row r="6879" spans="1:14">
      <c r="A6879" s="259" t="s">
        <v>249</v>
      </c>
      <c r="B6879" s="259" t="s">
        <v>22</v>
      </c>
      <c r="C6879" s="259" t="s">
        <v>63</v>
      </c>
      <c r="D6879" s="259" t="s">
        <v>79</v>
      </c>
      <c r="E6879" s="259" t="s">
        <v>208</v>
      </c>
      <c r="F6879" s="259" t="s">
        <v>206</v>
      </c>
      <c r="G6879" s="259" t="s">
        <v>49</v>
      </c>
      <c r="H6879" s="306">
        <v>0</v>
      </c>
      <c r="I6879" s="306">
        <v>0</v>
      </c>
      <c r="J6879" s="306">
        <v>0</v>
      </c>
      <c r="K6879" s="306">
        <v>0</v>
      </c>
      <c r="L6879" s="306">
        <v>645</v>
      </c>
      <c r="M6879" s="306">
        <v>2230.9011220000002</v>
      </c>
      <c r="N6879" s="306">
        <v>2230.9011220000002</v>
      </c>
    </row>
    <row r="6880" spans="1:14">
      <c r="A6880" s="259" t="s">
        <v>249</v>
      </c>
      <c r="B6880" s="259" t="s">
        <v>22</v>
      </c>
      <c r="C6880" s="259" t="s">
        <v>65</v>
      </c>
      <c r="D6880" s="259" t="s">
        <v>209</v>
      </c>
      <c r="E6880" s="259" t="s">
        <v>80</v>
      </c>
      <c r="F6880" s="259" t="s">
        <v>206</v>
      </c>
      <c r="G6880" s="259" t="s">
        <v>49</v>
      </c>
      <c r="H6880" s="306">
        <v>0</v>
      </c>
      <c r="I6880" s="306">
        <v>0</v>
      </c>
      <c r="J6880" s="306">
        <v>0</v>
      </c>
      <c r="K6880" s="306">
        <v>0</v>
      </c>
      <c r="L6880" s="306">
        <v>0</v>
      </c>
      <c r="M6880" s="306">
        <v>0</v>
      </c>
      <c r="N6880" s="306">
        <v>0</v>
      </c>
    </row>
    <row r="6881" spans="1:14">
      <c r="A6881" s="259" t="s">
        <v>249</v>
      </c>
      <c r="B6881" s="259" t="s">
        <v>22</v>
      </c>
      <c r="C6881" s="259" t="s">
        <v>65</v>
      </c>
      <c r="D6881" s="259" t="s">
        <v>209</v>
      </c>
      <c r="E6881" s="259" t="s">
        <v>81</v>
      </c>
      <c r="F6881" s="259" t="s">
        <v>206</v>
      </c>
      <c r="G6881" s="259" t="s">
        <v>49</v>
      </c>
      <c r="H6881" s="306">
        <v>0</v>
      </c>
      <c r="I6881" s="306">
        <v>0</v>
      </c>
      <c r="J6881" s="306">
        <v>0</v>
      </c>
      <c r="K6881" s="306">
        <v>0</v>
      </c>
      <c r="L6881" s="306">
        <v>0</v>
      </c>
      <c r="M6881" s="306">
        <v>0</v>
      </c>
      <c r="N6881" s="306">
        <v>0</v>
      </c>
    </row>
    <row r="6882" spans="1:14">
      <c r="A6882" s="259" t="s">
        <v>249</v>
      </c>
      <c r="B6882" s="259" t="s">
        <v>22</v>
      </c>
      <c r="C6882" s="259" t="s">
        <v>82</v>
      </c>
      <c r="D6882" s="259" t="s">
        <v>82</v>
      </c>
      <c r="E6882" s="259" t="s">
        <v>82</v>
      </c>
      <c r="F6882" s="259" t="s">
        <v>206</v>
      </c>
      <c r="G6882" s="259" t="s">
        <v>49</v>
      </c>
      <c r="H6882" s="306">
        <v>0</v>
      </c>
      <c r="I6882" s="306">
        <v>0</v>
      </c>
      <c r="J6882" s="306">
        <v>0</v>
      </c>
      <c r="K6882" s="306">
        <v>0</v>
      </c>
      <c r="L6882" s="306">
        <v>0</v>
      </c>
      <c r="M6882" s="306">
        <v>0</v>
      </c>
      <c r="N6882" s="306">
        <v>0</v>
      </c>
    </row>
    <row r="6883" spans="1:14">
      <c r="A6883" s="259" t="s">
        <v>249</v>
      </c>
      <c r="B6883" s="259" t="s">
        <v>22</v>
      </c>
      <c r="C6883" s="259" t="s">
        <v>83</v>
      </c>
      <c r="D6883" s="259" t="s">
        <v>83</v>
      </c>
      <c r="E6883" s="259" t="s">
        <v>83</v>
      </c>
      <c r="F6883" s="259" t="s">
        <v>206</v>
      </c>
      <c r="G6883" s="259" t="s">
        <v>49</v>
      </c>
      <c r="H6883" s="306">
        <v>0</v>
      </c>
      <c r="I6883" s="306">
        <v>0</v>
      </c>
      <c r="J6883" s="306">
        <v>0</v>
      </c>
      <c r="K6883" s="306">
        <v>0</v>
      </c>
      <c r="L6883" s="306">
        <v>0</v>
      </c>
      <c r="M6883" s="306">
        <v>0</v>
      </c>
      <c r="N6883" s="306">
        <v>0</v>
      </c>
    </row>
    <row r="6884" spans="1:14">
      <c r="A6884" s="259" t="s">
        <v>249</v>
      </c>
      <c r="B6884" s="259" t="s">
        <v>22</v>
      </c>
      <c r="C6884" s="259" t="s">
        <v>84</v>
      </c>
      <c r="D6884" s="259" t="s">
        <v>84</v>
      </c>
      <c r="E6884" s="259" t="s">
        <v>84</v>
      </c>
      <c r="F6884" s="259" t="s">
        <v>206</v>
      </c>
      <c r="G6884" s="259" t="s">
        <v>49</v>
      </c>
      <c r="H6884" s="306">
        <v>0</v>
      </c>
      <c r="I6884" s="306">
        <v>0</v>
      </c>
      <c r="J6884" s="306">
        <v>0</v>
      </c>
      <c r="K6884" s="306">
        <v>0</v>
      </c>
      <c r="L6884" s="306">
        <v>0</v>
      </c>
      <c r="M6884" s="306">
        <v>0</v>
      </c>
      <c r="N6884" s="306">
        <v>0</v>
      </c>
    </row>
    <row r="6885" spans="1:14">
      <c r="A6885" s="259" t="s">
        <v>249</v>
      </c>
      <c r="B6885" s="259" t="s">
        <v>22</v>
      </c>
      <c r="C6885" s="259" t="s">
        <v>85</v>
      </c>
      <c r="D6885" s="259" t="s">
        <v>85</v>
      </c>
      <c r="E6885" s="259" t="s">
        <v>85</v>
      </c>
      <c r="F6885" s="259" t="s">
        <v>206</v>
      </c>
      <c r="G6885" s="259" t="s">
        <v>49</v>
      </c>
      <c r="H6885" s="306">
        <v>0</v>
      </c>
      <c r="I6885" s="306">
        <v>329.92824100000001</v>
      </c>
      <c r="J6885" s="306">
        <v>329.92824100000001</v>
      </c>
      <c r="K6885" s="306">
        <v>329.92824100000001</v>
      </c>
      <c r="L6885" s="306">
        <v>329.92824100000001</v>
      </c>
      <c r="M6885" s="306">
        <v>329.92824100000001</v>
      </c>
      <c r="N6885" s="306">
        <v>329.92824100000001</v>
      </c>
    </row>
    <row r="6886" spans="1:14">
      <c r="A6886" s="259" t="s">
        <v>249</v>
      </c>
      <c r="B6886" s="259" t="s">
        <v>22</v>
      </c>
      <c r="C6886" s="259" t="s">
        <v>87</v>
      </c>
      <c r="D6886" s="259" t="s">
        <v>87</v>
      </c>
      <c r="E6886" s="259" t="s">
        <v>87</v>
      </c>
      <c r="F6886" s="259" t="s">
        <v>206</v>
      </c>
      <c r="G6886" s="259" t="s">
        <v>49</v>
      </c>
      <c r="H6886" s="306">
        <v>0</v>
      </c>
      <c r="I6886" s="306">
        <v>67</v>
      </c>
      <c r="J6886" s="306">
        <v>67</v>
      </c>
      <c r="K6886" s="306">
        <v>67</v>
      </c>
      <c r="L6886" s="306">
        <v>67</v>
      </c>
      <c r="M6886" s="306">
        <v>67</v>
      </c>
      <c r="N6886" s="306">
        <v>67</v>
      </c>
    </row>
    <row r="6887" spans="1:14">
      <c r="A6887" s="259" t="s">
        <v>249</v>
      </c>
      <c r="B6887" s="259" t="s">
        <v>22</v>
      </c>
      <c r="C6887" s="259" t="s">
        <v>88</v>
      </c>
      <c r="D6887" s="259" t="s">
        <v>88</v>
      </c>
      <c r="E6887" s="259" t="s">
        <v>88</v>
      </c>
      <c r="F6887" s="259" t="s">
        <v>206</v>
      </c>
      <c r="G6887" s="259" t="s">
        <v>49</v>
      </c>
      <c r="H6887" s="306">
        <v>0</v>
      </c>
      <c r="I6887" s="306">
        <v>0</v>
      </c>
      <c r="J6887" s="306">
        <v>0</v>
      </c>
      <c r="K6887" s="306">
        <v>0</v>
      </c>
      <c r="L6887" s="306">
        <v>0</v>
      </c>
      <c r="M6887" s="306">
        <v>0</v>
      </c>
      <c r="N6887" s="306">
        <v>0</v>
      </c>
    </row>
    <row r="6888" spans="1:14">
      <c r="A6888" s="259" t="s">
        <v>249</v>
      </c>
      <c r="B6888" s="259" t="s">
        <v>23</v>
      </c>
      <c r="C6888" s="259" t="s">
        <v>48</v>
      </c>
      <c r="D6888" s="259" t="s">
        <v>48</v>
      </c>
      <c r="E6888" s="259" t="s">
        <v>48</v>
      </c>
      <c r="F6888" s="259" t="s">
        <v>206</v>
      </c>
      <c r="G6888" s="259" t="s">
        <v>49</v>
      </c>
      <c r="H6888" s="306">
        <v>518.85599999999999</v>
      </c>
      <c r="I6888" s="306">
        <v>0</v>
      </c>
      <c r="J6888" s="306">
        <v>0</v>
      </c>
      <c r="K6888" s="306">
        <v>0</v>
      </c>
      <c r="L6888" s="306">
        <v>0</v>
      </c>
      <c r="M6888" s="306">
        <v>0</v>
      </c>
      <c r="N6888" s="306">
        <v>0</v>
      </c>
    </row>
    <row r="6889" spans="1:14">
      <c r="A6889" s="259" t="s">
        <v>249</v>
      </c>
      <c r="B6889" s="259" t="s">
        <v>23</v>
      </c>
      <c r="C6889" s="259" t="s">
        <v>53</v>
      </c>
      <c r="D6889" s="259" t="s">
        <v>53</v>
      </c>
      <c r="E6889" s="259" t="s">
        <v>53</v>
      </c>
      <c r="F6889" s="259" t="s">
        <v>206</v>
      </c>
      <c r="G6889" s="259" t="s">
        <v>49</v>
      </c>
      <c r="H6889" s="306">
        <v>0</v>
      </c>
      <c r="I6889" s="306">
        <v>0</v>
      </c>
      <c r="J6889" s="306">
        <v>0</v>
      </c>
      <c r="K6889" s="306">
        <v>0</v>
      </c>
      <c r="L6889" s="306">
        <v>0</v>
      </c>
      <c r="M6889" s="306">
        <v>0</v>
      </c>
      <c r="N6889" s="306">
        <v>0</v>
      </c>
    </row>
    <row r="6890" spans="1:14">
      <c r="A6890" s="259" t="s">
        <v>249</v>
      </c>
      <c r="B6890" s="259" t="s">
        <v>23</v>
      </c>
      <c r="C6890" s="259" t="s">
        <v>54</v>
      </c>
      <c r="D6890" s="259" t="s">
        <v>54</v>
      </c>
      <c r="E6890" s="259" t="s">
        <v>54</v>
      </c>
      <c r="F6890" s="259" t="s">
        <v>206</v>
      </c>
      <c r="G6890" s="259" t="s">
        <v>49</v>
      </c>
      <c r="H6890" s="306">
        <v>1183.6940000000002</v>
      </c>
      <c r="I6890" s="306">
        <v>1183.6940000000002</v>
      </c>
      <c r="J6890" s="306">
        <v>1183.6940000000002</v>
      </c>
      <c r="K6890" s="306">
        <v>1183.6940000000002</v>
      </c>
      <c r="L6890" s="306">
        <v>1183.6940000000002</v>
      </c>
      <c r="M6890" s="306">
        <v>1183.6940000000002</v>
      </c>
      <c r="N6890" s="306">
        <v>1183.6940000000002</v>
      </c>
    </row>
    <row r="6891" spans="1:14">
      <c r="A6891" s="259" t="s">
        <v>249</v>
      </c>
      <c r="B6891" s="259" t="s">
        <v>23</v>
      </c>
      <c r="C6891" s="259" t="s">
        <v>55</v>
      </c>
      <c r="D6891" s="259" t="s">
        <v>55</v>
      </c>
      <c r="E6891" s="259" t="s">
        <v>55</v>
      </c>
      <c r="F6891" s="259" t="s">
        <v>206</v>
      </c>
      <c r="G6891" s="259" t="s">
        <v>49</v>
      </c>
      <c r="H6891" s="306">
        <v>89.61</v>
      </c>
      <c r="I6891" s="306">
        <v>89.61</v>
      </c>
      <c r="J6891" s="306">
        <v>89.61</v>
      </c>
      <c r="K6891" s="306">
        <v>89.61</v>
      </c>
      <c r="L6891" s="306">
        <v>89.61</v>
      </c>
      <c r="M6891" s="306">
        <v>89.61</v>
      </c>
      <c r="N6891" s="306">
        <v>89.61</v>
      </c>
    </row>
    <row r="6892" spans="1:14">
      <c r="A6892" s="259" t="s">
        <v>249</v>
      </c>
      <c r="B6892" s="259" t="s">
        <v>23</v>
      </c>
      <c r="C6892" s="259" t="s">
        <v>56</v>
      </c>
      <c r="D6892" s="259" t="s">
        <v>56</v>
      </c>
      <c r="E6892" s="259" t="s">
        <v>56</v>
      </c>
      <c r="F6892" s="259" t="s">
        <v>206</v>
      </c>
      <c r="G6892" s="259" t="s">
        <v>49</v>
      </c>
      <c r="H6892" s="306">
        <v>400.2</v>
      </c>
      <c r="I6892" s="306">
        <v>400.2</v>
      </c>
      <c r="J6892" s="306">
        <v>400.2</v>
      </c>
      <c r="K6892" s="306">
        <v>400.2</v>
      </c>
      <c r="L6892" s="306">
        <v>400.2</v>
      </c>
      <c r="M6892" s="306">
        <v>400.2</v>
      </c>
      <c r="N6892" s="306">
        <v>400.2</v>
      </c>
    </row>
    <row r="6893" spans="1:14">
      <c r="A6893" s="259" t="s">
        <v>249</v>
      </c>
      <c r="B6893" s="259" t="s">
        <v>23</v>
      </c>
      <c r="C6893" s="259" t="s">
        <v>57</v>
      </c>
      <c r="D6893" s="259" t="s">
        <v>57</v>
      </c>
      <c r="E6893" s="259" t="s">
        <v>57</v>
      </c>
      <c r="F6893" s="259" t="s">
        <v>206</v>
      </c>
      <c r="G6893" s="259" t="s">
        <v>49</v>
      </c>
      <c r="H6893" s="306">
        <v>0</v>
      </c>
      <c r="I6893" s="306">
        <v>0</v>
      </c>
      <c r="J6893" s="306">
        <v>0</v>
      </c>
      <c r="K6893" s="306">
        <v>0</v>
      </c>
      <c r="L6893" s="306">
        <v>0</v>
      </c>
      <c r="M6893" s="306">
        <v>0</v>
      </c>
      <c r="N6893" s="306">
        <v>0</v>
      </c>
    </row>
    <row r="6894" spans="1:14">
      <c r="A6894" s="259" t="s">
        <v>249</v>
      </c>
      <c r="B6894" s="259" t="s">
        <v>23</v>
      </c>
      <c r="C6894" s="259" t="s">
        <v>58</v>
      </c>
      <c r="D6894" s="259" t="s">
        <v>58</v>
      </c>
      <c r="E6894" s="259" t="s">
        <v>58</v>
      </c>
      <c r="F6894" s="259" t="s">
        <v>206</v>
      </c>
      <c r="G6894" s="259" t="s">
        <v>49</v>
      </c>
      <c r="H6894" s="306">
        <v>1246</v>
      </c>
      <c r="I6894" s="306">
        <v>1246</v>
      </c>
      <c r="J6894" s="306">
        <v>1246</v>
      </c>
      <c r="K6894" s="306">
        <v>1246</v>
      </c>
      <c r="L6894" s="306">
        <v>1246</v>
      </c>
      <c r="M6894" s="306">
        <v>1246</v>
      </c>
      <c r="N6894" s="306">
        <v>1246</v>
      </c>
    </row>
    <row r="6895" spans="1:14">
      <c r="A6895" s="259" t="s">
        <v>249</v>
      </c>
      <c r="B6895" s="259" t="s">
        <v>23</v>
      </c>
      <c r="C6895" s="259" t="s">
        <v>59</v>
      </c>
      <c r="D6895" s="259" t="s">
        <v>59</v>
      </c>
      <c r="E6895" s="259" t="s">
        <v>59</v>
      </c>
      <c r="F6895" s="259" t="s">
        <v>206</v>
      </c>
      <c r="G6895" s="259" t="s">
        <v>49</v>
      </c>
      <c r="H6895" s="306">
        <v>509.08800000000059</v>
      </c>
      <c r="I6895" s="306">
        <v>509.08800000000059</v>
      </c>
      <c r="J6895" s="306">
        <v>509.08800000000059</v>
      </c>
      <c r="K6895" s="306">
        <v>509.08800000000059</v>
      </c>
      <c r="L6895" s="306">
        <v>509.08800000000059</v>
      </c>
      <c r="M6895" s="306">
        <v>509.08800000000059</v>
      </c>
      <c r="N6895" s="306">
        <v>509.08800000000059</v>
      </c>
    </row>
    <row r="6896" spans="1:14">
      <c r="A6896" s="259" t="s">
        <v>249</v>
      </c>
      <c r="B6896" s="259" t="s">
        <v>23</v>
      </c>
      <c r="C6896" s="259" t="s">
        <v>60</v>
      </c>
      <c r="D6896" s="259" t="s">
        <v>60</v>
      </c>
      <c r="E6896" s="259" t="s">
        <v>60</v>
      </c>
      <c r="F6896" s="259" t="s">
        <v>206</v>
      </c>
      <c r="G6896" s="259" t="s">
        <v>49</v>
      </c>
      <c r="H6896" s="306">
        <v>107.7</v>
      </c>
      <c r="I6896" s="306">
        <v>107.7</v>
      </c>
      <c r="J6896" s="306">
        <v>107.7</v>
      </c>
      <c r="K6896" s="306">
        <v>107.7</v>
      </c>
      <c r="L6896" s="306">
        <v>107.7</v>
      </c>
      <c r="M6896" s="306">
        <v>107.7</v>
      </c>
      <c r="N6896" s="306">
        <v>107.7</v>
      </c>
    </row>
    <row r="6897" spans="1:14">
      <c r="A6897" s="259" t="s">
        <v>249</v>
      </c>
      <c r="B6897" s="259" t="s">
        <v>23</v>
      </c>
      <c r="C6897" s="259" t="s">
        <v>61</v>
      </c>
      <c r="D6897" s="259" t="s">
        <v>61</v>
      </c>
      <c r="E6897" s="259" t="s">
        <v>61</v>
      </c>
      <c r="F6897" s="259" t="s">
        <v>206</v>
      </c>
      <c r="G6897" s="259" t="s">
        <v>49</v>
      </c>
      <c r="H6897" s="306">
        <v>212.4</v>
      </c>
      <c r="I6897" s="306">
        <v>212.4</v>
      </c>
      <c r="J6897" s="306">
        <v>212.4</v>
      </c>
      <c r="K6897" s="306">
        <v>212.4</v>
      </c>
      <c r="L6897" s="306">
        <v>212.4</v>
      </c>
      <c r="M6897" s="306">
        <v>212.4</v>
      </c>
      <c r="N6897" s="306">
        <v>212.4</v>
      </c>
    </row>
    <row r="6898" spans="1:14">
      <c r="A6898" s="259" t="s">
        <v>249</v>
      </c>
      <c r="B6898" s="259" t="s">
        <v>23</v>
      </c>
      <c r="C6898" s="259" t="s">
        <v>63</v>
      </c>
      <c r="D6898" s="259" t="s">
        <v>63</v>
      </c>
      <c r="E6898" s="259" t="s">
        <v>63</v>
      </c>
      <c r="F6898" s="259" t="s">
        <v>206</v>
      </c>
      <c r="G6898" s="259" t="s">
        <v>49</v>
      </c>
      <c r="H6898" s="306">
        <v>0</v>
      </c>
      <c r="I6898" s="306">
        <v>0</v>
      </c>
      <c r="J6898" s="306">
        <v>0</v>
      </c>
      <c r="K6898" s="306">
        <v>0</v>
      </c>
      <c r="L6898" s="306">
        <v>0</v>
      </c>
      <c r="M6898" s="306">
        <v>0</v>
      </c>
      <c r="N6898" s="306">
        <v>0</v>
      </c>
    </row>
    <row r="6899" spans="1:14">
      <c r="A6899" s="259" t="s">
        <v>249</v>
      </c>
      <c r="B6899" s="259" t="s">
        <v>23</v>
      </c>
      <c r="C6899" s="259" t="s">
        <v>64</v>
      </c>
      <c r="D6899" s="259" t="s">
        <v>64</v>
      </c>
      <c r="E6899" s="259" t="s">
        <v>64</v>
      </c>
      <c r="F6899" s="259" t="s">
        <v>206</v>
      </c>
      <c r="G6899" s="259" t="s">
        <v>49</v>
      </c>
      <c r="H6899" s="306">
        <v>310.642</v>
      </c>
      <c r="I6899" s="306">
        <v>70.073000000000008</v>
      </c>
      <c r="J6899" s="306">
        <v>70.073000000000008</v>
      </c>
      <c r="K6899" s="306">
        <v>70.073000000000008</v>
      </c>
      <c r="L6899" s="306">
        <v>70.073000000000008</v>
      </c>
      <c r="M6899" s="306">
        <v>70.073000000000008</v>
      </c>
      <c r="N6899" s="306">
        <v>70.073000000000008</v>
      </c>
    </row>
    <row r="6900" spans="1:14">
      <c r="A6900" s="259" t="s">
        <v>249</v>
      </c>
      <c r="B6900" s="259" t="s">
        <v>23</v>
      </c>
      <c r="C6900" s="259" t="s">
        <v>54</v>
      </c>
      <c r="D6900" s="259" t="s">
        <v>72</v>
      </c>
      <c r="E6900" s="259" t="s">
        <v>72</v>
      </c>
      <c r="F6900" s="259" t="s">
        <v>206</v>
      </c>
      <c r="G6900" s="259" t="s">
        <v>49</v>
      </c>
      <c r="H6900" s="306">
        <v>0</v>
      </c>
      <c r="I6900" s="306">
        <v>0</v>
      </c>
      <c r="J6900" s="306">
        <v>0</v>
      </c>
      <c r="K6900" s="306">
        <v>0</v>
      </c>
      <c r="L6900" s="306">
        <v>0</v>
      </c>
      <c r="M6900" s="306">
        <v>0</v>
      </c>
      <c r="N6900" s="306">
        <v>0</v>
      </c>
    </row>
    <row r="6901" spans="1:14">
      <c r="A6901" s="259" t="s">
        <v>249</v>
      </c>
      <c r="B6901" s="259" t="s">
        <v>23</v>
      </c>
      <c r="C6901" s="259" t="s">
        <v>55</v>
      </c>
      <c r="D6901" s="259" t="s">
        <v>73</v>
      </c>
      <c r="E6901" s="259" t="s">
        <v>73</v>
      </c>
      <c r="F6901" s="259" t="s">
        <v>206</v>
      </c>
      <c r="G6901" s="259" t="s">
        <v>49</v>
      </c>
      <c r="H6901" s="306">
        <v>0</v>
      </c>
      <c r="I6901" s="306">
        <v>0</v>
      </c>
      <c r="J6901" s="306">
        <v>0</v>
      </c>
      <c r="K6901" s="306">
        <v>0</v>
      </c>
      <c r="L6901" s="306">
        <v>0</v>
      </c>
      <c r="M6901" s="306">
        <v>0</v>
      </c>
      <c r="N6901" s="306">
        <v>0</v>
      </c>
    </row>
    <row r="6902" spans="1:14">
      <c r="A6902" s="259" t="s">
        <v>249</v>
      </c>
      <c r="B6902" s="259" t="s">
        <v>23</v>
      </c>
      <c r="C6902" s="259" t="s">
        <v>57</v>
      </c>
      <c r="D6902" s="259" t="s">
        <v>74</v>
      </c>
      <c r="E6902" s="259" t="s">
        <v>74</v>
      </c>
      <c r="F6902" s="259" t="s">
        <v>206</v>
      </c>
      <c r="G6902" s="259" t="s">
        <v>49</v>
      </c>
      <c r="H6902" s="306">
        <v>0</v>
      </c>
      <c r="I6902" s="306">
        <v>0</v>
      </c>
      <c r="J6902" s="306">
        <v>0</v>
      </c>
      <c r="K6902" s="306">
        <v>0</v>
      </c>
      <c r="L6902" s="306">
        <v>0</v>
      </c>
      <c r="M6902" s="306">
        <v>0</v>
      </c>
      <c r="N6902" s="306">
        <v>0</v>
      </c>
    </row>
    <row r="6903" spans="1:14">
      <c r="A6903" s="259" t="s">
        <v>249</v>
      </c>
      <c r="B6903" s="259" t="s">
        <v>23</v>
      </c>
      <c r="C6903" s="259" t="s">
        <v>64</v>
      </c>
      <c r="D6903" s="259" t="s">
        <v>75</v>
      </c>
      <c r="E6903" s="259" t="s">
        <v>75</v>
      </c>
      <c r="F6903" s="259" t="s">
        <v>206</v>
      </c>
      <c r="G6903" s="259" t="s">
        <v>49</v>
      </c>
      <c r="H6903" s="306">
        <v>0</v>
      </c>
      <c r="I6903" s="306">
        <v>0</v>
      </c>
      <c r="J6903" s="306">
        <v>0</v>
      </c>
      <c r="K6903" s="306">
        <v>0</v>
      </c>
      <c r="L6903" s="306">
        <v>0</v>
      </c>
      <c r="M6903" s="306">
        <v>0</v>
      </c>
      <c r="N6903" s="306">
        <v>0</v>
      </c>
    </row>
    <row r="6904" spans="1:14">
      <c r="A6904" s="259" t="s">
        <v>249</v>
      </c>
      <c r="B6904" s="259" t="s">
        <v>23</v>
      </c>
      <c r="C6904" s="259" t="s">
        <v>60</v>
      </c>
      <c r="D6904" s="259" t="s">
        <v>76</v>
      </c>
      <c r="E6904" s="259" t="s">
        <v>76</v>
      </c>
      <c r="F6904" s="259" t="s">
        <v>206</v>
      </c>
      <c r="G6904" s="259" t="s">
        <v>49</v>
      </c>
      <c r="H6904" s="306">
        <v>0</v>
      </c>
      <c r="I6904" s="306">
        <v>0</v>
      </c>
      <c r="J6904" s="306">
        <v>0</v>
      </c>
      <c r="K6904" s="306">
        <v>0</v>
      </c>
      <c r="L6904" s="306">
        <v>0</v>
      </c>
      <c r="M6904" s="306">
        <v>0</v>
      </c>
      <c r="N6904" s="306">
        <v>0</v>
      </c>
    </row>
    <row r="6905" spans="1:14">
      <c r="A6905" s="259" t="s">
        <v>249</v>
      </c>
      <c r="B6905" s="259" t="s">
        <v>23</v>
      </c>
      <c r="C6905" s="259" t="s">
        <v>61</v>
      </c>
      <c r="D6905" s="259" t="s">
        <v>77</v>
      </c>
      <c r="E6905" s="259" t="s">
        <v>77</v>
      </c>
      <c r="F6905" s="259" t="s">
        <v>206</v>
      </c>
      <c r="G6905" s="259" t="s">
        <v>49</v>
      </c>
      <c r="H6905" s="306">
        <v>0</v>
      </c>
      <c r="I6905" s="306">
        <v>0</v>
      </c>
      <c r="J6905" s="306">
        <v>0</v>
      </c>
      <c r="K6905" s="306">
        <v>0</v>
      </c>
      <c r="L6905" s="306">
        <v>0</v>
      </c>
      <c r="M6905" s="306">
        <v>0</v>
      </c>
      <c r="N6905" s="306">
        <v>0</v>
      </c>
    </row>
    <row r="6906" spans="1:14">
      <c r="A6906" s="259" t="s">
        <v>249</v>
      </c>
      <c r="B6906" s="259" t="s">
        <v>23</v>
      </c>
      <c r="C6906" s="259" t="s">
        <v>62</v>
      </c>
      <c r="D6906" s="259" t="s">
        <v>78</v>
      </c>
      <c r="E6906" s="259" t="s">
        <v>78</v>
      </c>
      <c r="F6906" s="259" t="s">
        <v>206</v>
      </c>
      <c r="G6906" s="259" t="s">
        <v>49</v>
      </c>
      <c r="H6906" s="306">
        <v>0</v>
      </c>
      <c r="I6906" s="306">
        <v>0</v>
      </c>
      <c r="J6906" s="306">
        <v>0</v>
      </c>
      <c r="K6906" s="306">
        <v>0</v>
      </c>
      <c r="L6906" s="306">
        <v>0</v>
      </c>
      <c r="M6906" s="306">
        <v>0</v>
      </c>
      <c r="N6906" s="306">
        <v>0</v>
      </c>
    </row>
    <row r="6907" spans="1:14">
      <c r="A6907" s="259" t="s">
        <v>249</v>
      </c>
      <c r="B6907" s="259" t="s">
        <v>23</v>
      </c>
      <c r="C6907" s="259" t="s">
        <v>63</v>
      </c>
      <c r="D6907" s="259" t="s">
        <v>79</v>
      </c>
      <c r="E6907" s="259" t="s">
        <v>79</v>
      </c>
      <c r="F6907" s="259" t="s">
        <v>206</v>
      </c>
      <c r="G6907" s="259" t="s">
        <v>49</v>
      </c>
      <c r="H6907" s="306">
        <v>0</v>
      </c>
      <c r="I6907" s="306">
        <v>0</v>
      </c>
      <c r="J6907" s="306">
        <v>0</v>
      </c>
      <c r="K6907" s="306">
        <v>0</v>
      </c>
      <c r="L6907" s="306">
        <v>0</v>
      </c>
      <c r="M6907" s="306">
        <v>0</v>
      </c>
      <c r="N6907" s="306">
        <v>0</v>
      </c>
    </row>
    <row r="6908" spans="1:14">
      <c r="A6908" s="259" t="s">
        <v>249</v>
      </c>
      <c r="B6908" s="259" t="s">
        <v>23</v>
      </c>
      <c r="C6908" s="259" t="s">
        <v>60</v>
      </c>
      <c r="D6908" s="259" t="s">
        <v>76</v>
      </c>
      <c r="E6908" s="259" t="s">
        <v>207</v>
      </c>
      <c r="F6908" s="259" t="s">
        <v>206</v>
      </c>
      <c r="G6908" s="259" t="s">
        <v>49</v>
      </c>
      <c r="H6908" s="306">
        <v>0</v>
      </c>
      <c r="I6908" s="306">
        <v>0</v>
      </c>
      <c r="J6908" s="306">
        <v>0</v>
      </c>
      <c r="K6908" s="306">
        <v>0</v>
      </c>
      <c r="L6908" s="306">
        <v>0</v>
      </c>
      <c r="M6908" s="306">
        <v>0</v>
      </c>
      <c r="N6908" s="306">
        <v>0</v>
      </c>
    </row>
    <row r="6909" spans="1:14">
      <c r="A6909" s="259" t="s">
        <v>249</v>
      </c>
      <c r="B6909" s="259" t="s">
        <v>23</v>
      </c>
      <c r="C6909" s="259" t="s">
        <v>63</v>
      </c>
      <c r="D6909" s="259" t="s">
        <v>79</v>
      </c>
      <c r="E6909" s="259" t="s">
        <v>208</v>
      </c>
      <c r="F6909" s="259" t="s">
        <v>206</v>
      </c>
      <c r="G6909" s="259" t="s">
        <v>49</v>
      </c>
      <c r="H6909" s="306">
        <v>0</v>
      </c>
      <c r="I6909" s="306">
        <v>0</v>
      </c>
      <c r="J6909" s="306">
        <v>0</v>
      </c>
      <c r="K6909" s="306">
        <v>0</v>
      </c>
      <c r="L6909" s="306">
        <v>0</v>
      </c>
      <c r="M6909" s="306">
        <v>0</v>
      </c>
      <c r="N6909" s="306">
        <v>0</v>
      </c>
    </row>
    <row r="6910" spans="1:14">
      <c r="A6910" s="259" t="s">
        <v>249</v>
      </c>
      <c r="B6910" s="259" t="s">
        <v>23</v>
      </c>
      <c r="C6910" s="259" t="s">
        <v>65</v>
      </c>
      <c r="D6910" s="259" t="s">
        <v>209</v>
      </c>
      <c r="E6910" s="259" t="s">
        <v>80</v>
      </c>
      <c r="F6910" s="259" t="s">
        <v>206</v>
      </c>
      <c r="G6910" s="259" t="s">
        <v>49</v>
      </c>
      <c r="H6910" s="306">
        <v>0</v>
      </c>
      <c r="I6910" s="306">
        <v>0</v>
      </c>
      <c r="J6910" s="306">
        <v>0</v>
      </c>
      <c r="K6910" s="306">
        <v>0</v>
      </c>
      <c r="L6910" s="306">
        <v>0</v>
      </c>
      <c r="M6910" s="306">
        <v>0</v>
      </c>
      <c r="N6910" s="306">
        <v>0</v>
      </c>
    </row>
    <row r="6911" spans="1:14">
      <c r="A6911" s="259" t="s">
        <v>249</v>
      </c>
      <c r="B6911" s="259" t="s">
        <v>23</v>
      </c>
      <c r="C6911" s="259" t="s">
        <v>65</v>
      </c>
      <c r="D6911" s="259" t="s">
        <v>209</v>
      </c>
      <c r="E6911" s="259" t="s">
        <v>81</v>
      </c>
      <c r="F6911" s="259" t="s">
        <v>206</v>
      </c>
      <c r="G6911" s="259" t="s">
        <v>49</v>
      </c>
      <c r="H6911" s="306">
        <v>0</v>
      </c>
      <c r="I6911" s="306">
        <v>0</v>
      </c>
      <c r="J6911" s="306">
        <v>0</v>
      </c>
      <c r="K6911" s="306">
        <v>0</v>
      </c>
      <c r="L6911" s="306">
        <v>0</v>
      </c>
      <c r="M6911" s="306">
        <v>0</v>
      </c>
      <c r="N6911" s="306">
        <v>0</v>
      </c>
    </row>
    <row r="6912" spans="1:14">
      <c r="A6912" s="259" t="s">
        <v>249</v>
      </c>
      <c r="B6912" s="259" t="s">
        <v>23</v>
      </c>
      <c r="C6912" s="259" t="s">
        <v>82</v>
      </c>
      <c r="D6912" s="259" t="s">
        <v>82</v>
      </c>
      <c r="E6912" s="259" t="s">
        <v>82</v>
      </c>
      <c r="F6912" s="259" t="s">
        <v>206</v>
      </c>
      <c r="G6912" s="259" t="s">
        <v>49</v>
      </c>
      <c r="H6912" s="306">
        <v>0</v>
      </c>
      <c r="I6912" s="306">
        <v>518.85599999999999</v>
      </c>
      <c r="J6912" s="306">
        <v>518.85599999999999</v>
      </c>
      <c r="K6912" s="306">
        <v>518.85599999999999</v>
      </c>
      <c r="L6912" s="306">
        <v>518.85599999999999</v>
      </c>
      <c r="M6912" s="306">
        <v>518.85599999999999</v>
      </c>
      <c r="N6912" s="306">
        <v>518.85599999999999</v>
      </c>
    </row>
    <row r="6913" spans="1:14">
      <c r="A6913" s="259" t="s">
        <v>249</v>
      </c>
      <c r="B6913" s="259" t="s">
        <v>23</v>
      </c>
      <c r="C6913" s="259" t="s">
        <v>83</v>
      </c>
      <c r="D6913" s="259" t="s">
        <v>83</v>
      </c>
      <c r="E6913" s="259" t="s">
        <v>83</v>
      </c>
      <c r="F6913" s="259" t="s">
        <v>206</v>
      </c>
      <c r="G6913" s="259" t="s">
        <v>49</v>
      </c>
      <c r="H6913" s="306">
        <v>0</v>
      </c>
      <c r="I6913" s="306">
        <v>0</v>
      </c>
      <c r="J6913" s="306">
        <v>0</v>
      </c>
      <c r="K6913" s="306">
        <v>0</v>
      </c>
      <c r="L6913" s="306">
        <v>0</v>
      </c>
      <c r="M6913" s="306">
        <v>0</v>
      </c>
      <c r="N6913" s="306">
        <v>0</v>
      </c>
    </row>
    <row r="6914" spans="1:14">
      <c r="A6914" s="259" t="s">
        <v>249</v>
      </c>
      <c r="B6914" s="259" t="s">
        <v>23</v>
      </c>
      <c r="C6914" s="259" t="s">
        <v>84</v>
      </c>
      <c r="D6914" s="259" t="s">
        <v>84</v>
      </c>
      <c r="E6914" s="259" t="s">
        <v>84</v>
      </c>
      <c r="F6914" s="259" t="s">
        <v>206</v>
      </c>
      <c r="G6914" s="259" t="s">
        <v>49</v>
      </c>
      <c r="H6914" s="306">
        <v>0</v>
      </c>
      <c r="I6914" s="306">
        <v>0</v>
      </c>
      <c r="J6914" s="306">
        <v>0</v>
      </c>
      <c r="K6914" s="306">
        <v>0</v>
      </c>
      <c r="L6914" s="306">
        <v>0</v>
      </c>
      <c r="M6914" s="306">
        <v>0</v>
      </c>
      <c r="N6914" s="306">
        <v>0</v>
      </c>
    </row>
    <row r="6915" spans="1:14">
      <c r="A6915" s="259" t="s">
        <v>249</v>
      </c>
      <c r="B6915" s="259" t="s">
        <v>23</v>
      </c>
      <c r="C6915" s="259" t="s">
        <v>85</v>
      </c>
      <c r="D6915" s="259" t="s">
        <v>85</v>
      </c>
      <c r="E6915" s="259" t="s">
        <v>85</v>
      </c>
      <c r="F6915" s="259" t="s">
        <v>206</v>
      </c>
      <c r="G6915" s="259" t="s">
        <v>49</v>
      </c>
      <c r="H6915" s="306">
        <v>0</v>
      </c>
      <c r="I6915" s="306">
        <v>0</v>
      </c>
      <c r="J6915" s="306">
        <v>0</v>
      </c>
      <c r="K6915" s="306">
        <v>0</v>
      </c>
      <c r="L6915" s="306">
        <v>0</v>
      </c>
      <c r="M6915" s="306">
        <v>0</v>
      </c>
      <c r="N6915" s="306">
        <v>0</v>
      </c>
    </row>
    <row r="6916" spans="1:14">
      <c r="A6916" s="259" t="s">
        <v>249</v>
      </c>
      <c r="B6916" s="259" t="s">
        <v>23</v>
      </c>
      <c r="C6916" s="259" t="s">
        <v>87</v>
      </c>
      <c r="D6916" s="259" t="s">
        <v>87</v>
      </c>
      <c r="E6916" s="259" t="s">
        <v>87</v>
      </c>
      <c r="F6916" s="259" t="s">
        <v>206</v>
      </c>
      <c r="G6916" s="259" t="s">
        <v>49</v>
      </c>
      <c r="H6916" s="306">
        <v>0</v>
      </c>
      <c r="I6916" s="306">
        <v>240.56899999999999</v>
      </c>
      <c r="J6916" s="306">
        <v>240.56899999999999</v>
      </c>
      <c r="K6916" s="306">
        <v>240.56899999999999</v>
      </c>
      <c r="L6916" s="306">
        <v>240.56899999999999</v>
      </c>
      <c r="M6916" s="306">
        <v>240.56899999999999</v>
      </c>
      <c r="N6916" s="306">
        <v>240.56899999999999</v>
      </c>
    </row>
    <row r="6917" spans="1:14">
      <c r="A6917" s="259" t="s">
        <v>249</v>
      </c>
      <c r="B6917" s="259" t="s">
        <v>23</v>
      </c>
      <c r="C6917" s="259" t="s">
        <v>88</v>
      </c>
      <c r="D6917" s="259" t="s">
        <v>88</v>
      </c>
      <c r="E6917" s="259" t="s">
        <v>88</v>
      </c>
      <c r="F6917" s="259" t="s">
        <v>206</v>
      </c>
      <c r="G6917" s="259" t="s">
        <v>49</v>
      </c>
      <c r="H6917" s="306">
        <v>0</v>
      </c>
      <c r="I6917" s="306">
        <v>0</v>
      </c>
      <c r="J6917" s="306">
        <v>0</v>
      </c>
      <c r="K6917" s="306">
        <v>0</v>
      </c>
      <c r="L6917" s="306">
        <v>0</v>
      </c>
      <c r="M6917" s="306">
        <v>0</v>
      </c>
      <c r="N6917" s="306">
        <v>0</v>
      </c>
    </row>
    <row r="6918" spans="1:14">
      <c r="A6918" s="259" t="s">
        <v>249</v>
      </c>
      <c r="B6918" s="259" t="s">
        <v>24</v>
      </c>
      <c r="C6918" s="259" t="s">
        <v>48</v>
      </c>
      <c r="D6918" s="259" t="s">
        <v>48</v>
      </c>
      <c r="E6918" s="259" t="s">
        <v>48</v>
      </c>
      <c r="F6918" s="259" t="s">
        <v>206</v>
      </c>
      <c r="G6918" s="259" t="s">
        <v>49</v>
      </c>
      <c r="H6918" s="306">
        <v>0</v>
      </c>
      <c r="I6918" s="306">
        <v>0</v>
      </c>
      <c r="J6918" s="306">
        <v>0</v>
      </c>
      <c r="K6918" s="306">
        <v>0</v>
      </c>
      <c r="L6918" s="306">
        <v>0</v>
      </c>
      <c r="M6918" s="306">
        <v>0</v>
      </c>
      <c r="N6918" s="306">
        <v>0</v>
      </c>
    </row>
    <row r="6919" spans="1:14">
      <c r="A6919" s="259" t="s">
        <v>249</v>
      </c>
      <c r="B6919" s="259" t="s">
        <v>24</v>
      </c>
      <c r="C6919" s="259" t="s">
        <v>53</v>
      </c>
      <c r="D6919" s="259" t="s">
        <v>53</v>
      </c>
      <c r="E6919" s="259" t="s">
        <v>53</v>
      </c>
      <c r="F6919" s="259" t="s">
        <v>206</v>
      </c>
      <c r="G6919" s="259" t="s">
        <v>49</v>
      </c>
      <c r="H6919" s="306">
        <v>0</v>
      </c>
      <c r="I6919" s="306">
        <v>0</v>
      </c>
      <c r="J6919" s="306">
        <v>0</v>
      </c>
      <c r="K6919" s="306">
        <v>0</v>
      </c>
      <c r="L6919" s="306">
        <v>0</v>
      </c>
      <c r="M6919" s="306">
        <v>0</v>
      </c>
      <c r="N6919" s="306">
        <v>0</v>
      </c>
    </row>
    <row r="6920" spans="1:14">
      <c r="A6920" s="259" t="s">
        <v>249</v>
      </c>
      <c r="B6920" s="259" t="s">
        <v>24</v>
      </c>
      <c r="C6920" s="259" t="s">
        <v>54</v>
      </c>
      <c r="D6920" s="259" t="s">
        <v>54</v>
      </c>
      <c r="E6920" s="259" t="s">
        <v>54</v>
      </c>
      <c r="F6920" s="259" t="s">
        <v>206</v>
      </c>
      <c r="G6920" s="259" t="s">
        <v>49</v>
      </c>
      <c r="H6920" s="306">
        <v>7360.7790000600007</v>
      </c>
      <c r="I6920" s="306">
        <v>7360.7790000600007</v>
      </c>
      <c r="J6920" s="306">
        <v>7360.7790000600007</v>
      </c>
      <c r="K6920" s="306">
        <v>7360.7790000600007</v>
      </c>
      <c r="L6920" s="306">
        <v>7360.7790000600007</v>
      </c>
      <c r="M6920" s="306">
        <v>7360.7790000600007</v>
      </c>
      <c r="N6920" s="306">
        <v>7360.7790000600007</v>
      </c>
    </row>
    <row r="6921" spans="1:14">
      <c r="A6921" s="259" t="s">
        <v>249</v>
      </c>
      <c r="B6921" s="259" t="s">
        <v>24</v>
      </c>
      <c r="C6921" s="259" t="s">
        <v>55</v>
      </c>
      <c r="D6921" s="259" t="s">
        <v>55</v>
      </c>
      <c r="E6921" s="259" t="s">
        <v>55</v>
      </c>
      <c r="F6921" s="259" t="s">
        <v>206</v>
      </c>
      <c r="G6921" s="259" t="s">
        <v>49</v>
      </c>
      <c r="H6921" s="306">
        <v>1953.0800000000002</v>
      </c>
      <c r="I6921" s="306">
        <v>1953.0800000000002</v>
      </c>
      <c r="J6921" s="306">
        <v>1953.0800000000002</v>
      </c>
      <c r="K6921" s="306">
        <v>1953.0800000000002</v>
      </c>
      <c r="L6921" s="306">
        <v>1953.0800000000002</v>
      </c>
      <c r="M6921" s="306">
        <v>1953.0800000000002</v>
      </c>
      <c r="N6921" s="306">
        <v>1953.0800000000002</v>
      </c>
    </row>
    <row r="6922" spans="1:14">
      <c r="A6922" s="259" t="s">
        <v>249</v>
      </c>
      <c r="B6922" s="259" t="s">
        <v>24</v>
      </c>
      <c r="C6922" s="259" t="s">
        <v>56</v>
      </c>
      <c r="D6922" s="259" t="s">
        <v>56</v>
      </c>
      <c r="E6922" s="259" t="s">
        <v>56</v>
      </c>
      <c r="F6922" s="259" t="s">
        <v>206</v>
      </c>
      <c r="G6922" s="259" t="s">
        <v>49</v>
      </c>
      <c r="H6922" s="306">
        <v>0.6</v>
      </c>
      <c r="I6922" s="306">
        <v>0.6</v>
      </c>
      <c r="J6922" s="306">
        <v>0.6</v>
      </c>
      <c r="K6922" s="306">
        <v>0.6</v>
      </c>
      <c r="L6922" s="306">
        <v>0.6</v>
      </c>
      <c r="M6922" s="306">
        <v>0.6</v>
      </c>
      <c r="N6922" s="306">
        <v>0.6</v>
      </c>
    </row>
    <row r="6923" spans="1:14">
      <c r="A6923" s="259" t="s">
        <v>249</v>
      </c>
      <c r="B6923" s="259" t="s">
        <v>24</v>
      </c>
      <c r="C6923" s="259" t="s">
        <v>57</v>
      </c>
      <c r="D6923" s="259" t="s">
        <v>57</v>
      </c>
      <c r="E6923" s="259" t="s">
        <v>57</v>
      </c>
      <c r="F6923" s="259" t="s">
        <v>206</v>
      </c>
      <c r="G6923" s="259" t="s">
        <v>49</v>
      </c>
      <c r="H6923" s="306">
        <v>0</v>
      </c>
      <c r="I6923" s="306">
        <v>0</v>
      </c>
      <c r="J6923" s="306">
        <v>0</v>
      </c>
      <c r="K6923" s="306">
        <v>0</v>
      </c>
      <c r="L6923" s="306">
        <v>0</v>
      </c>
      <c r="M6923" s="306">
        <v>0</v>
      </c>
      <c r="N6923" s="306">
        <v>0</v>
      </c>
    </row>
    <row r="6924" spans="1:14">
      <c r="A6924" s="259" t="s">
        <v>249</v>
      </c>
      <c r="B6924" s="259" t="s">
        <v>24</v>
      </c>
      <c r="C6924" s="259" t="s">
        <v>58</v>
      </c>
      <c r="D6924" s="259" t="s">
        <v>58</v>
      </c>
      <c r="E6924" s="259" t="s">
        <v>58</v>
      </c>
      <c r="F6924" s="259" t="s">
        <v>206</v>
      </c>
      <c r="G6924" s="259" t="s">
        <v>49</v>
      </c>
      <c r="H6924" s="306">
        <v>3500</v>
      </c>
      <c r="I6924" s="306">
        <v>3500</v>
      </c>
      <c r="J6924" s="306">
        <v>3500</v>
      </c>
      <c r="K6924" s="306">
        <v>3500</v>
      </c>
      <c r="L6924" s="306">
        <v>2326</v>
      </c>
      <c r="M6924" s="306">
        <v>2326</v>
      </c>
      <c r="N6924" s="306">
        <v>2326</v>
      </c>
    </row>
    <row r="6925" spans="1:14">
      <c r="A6925" s="259" t="s">
        <v>249</v>
      </c>
      <c r="B6925" s="259" t="s">
        <v>24</v>
      </c>
      <c r="C6925" s="259" t="s">
        <v>59</v>
      </c>
      <c r="D6925" s="259" t="s">
        <v>59</v>
      </c>
      <c r="E6925" s="259" t="s">
        <v>59</v>
      </c>
      <c r="F6925" s="259" t="s">
        <v>206</v>
      </c>
      <c r="G6925" s="259" t="s">
        <v>49</v>
      </c>
      <c r="H6925" s="306">
        <v>404.8</v>
      </c>
      <c r="I6925" s="306">
        <v>404.8</v>
      </c>
      <c r="J6925" s="306">
        <v>404.8</v>
      </c>
      <c r="K6925" s="306">
        <v>404.8</v>
      </c>
      <c r="L6925" s="306">
        <v>404.8</v>
      </c>
      <c r="M6925" s="306">
        <v>404.8</v>
      </c>
      <c r="N6925" s="306">
        <v>404.8</v>
      </c>
    </row>
    <row r="6926" spans="1:14">
      <c r="A6926" s="259" t="s">
        <v>249</v>
      </c>
      <c r="B6926" s="259" t="s">
        <v>24</v>
      </c>
      <c r="C6926" s="259" t="s">
        <v>60</v>
      </c>
      <c r="D6926" s="259" t="s">
        <v>60</v>
      </c>
      <c r="E6926" s="259" t="s">
        <v>60</v>
      </c>
      <c r="F6926" s="259" t="s">
        <v>206</v>
      </c>
      <c r="G6926" s="259" t="s">
        <v>49</v>
      </c>
      <c r="H6926" s="306">
        <v>1409.2809999999999</v>
      </c>
      <c r="I6926" s="306">
        <v>1739.5809999999997</v>
      </c>
      <c r="J6926" s="306">
        <v>1739.5809999999997</v>
      </c>
      <c r="K6926" s="306">
        <v>1739.5809999999997</v>
      </c>
      <c r="L6926" s="306">
        <v>1739.5809999999997</v>
      </c>
      <c r="M6926" s="306">
        <v>1739.5809999999997</v>
      </c>
      <c r="N6926" s="306">
        <v>1739.5809999999997</v>
      </c>
    </row>
    <row r="6927" spans="1:14">
      <c r="A6927" s="259" t="s">
        <v>249</v>
      </c>
      <c r="B6927" s="259" t="s">
        <v>24</v>
      </c>
      <c r="C6927" s="259" t="s">
        <v>61</v>
      </c>
      <c r="D6927" s="259" t="s">
        <v>61</v>
      </c>
      <c r="E6927" s="259" t="s">
        <v>61</v>
      </c>
      <c r="F6927" s="259" t="s">
        <v>206</v>
      </c>
      <c r="G6927" s="259" t="s">
        <v>49</v>
      </c>
      <c r="H6927" s="306">
        <v>9</v>
      </c>
      <c r="I6927" s="306">
        <v>9</v>
      </c>
      <c r="J6927" s="306">
        <v>9</v>
      </c>
      <c r="K6927" s="306">
        <v>9</v>
      </c>
      <c r="L6927" s="306">
        <v>9</v>
      </c>
      <c r="M6927" s="306">
        <v>9</v>
      </c>
      <c r="N6927" s="306">
        <v>9</v>
      </c>
    </row>
    <row r="6928" spans="1:14">
      <c r="A6928" s="259" t="s">
        <v>249</v>
      </c>
      <c r="B6928" s="259" t="s">
        <v>24</v>
      </c>
      <c r="C6928" s="259" t="s">
        <v>63</v>
      </c>
      <c r="D6928" s="259" t="s">
        <v>63</v>
      </c>
      <c r="E6928" s="259" t="s">
        <v>63</v>
      </c>
      <c r="F6928" s="259" t="s">
        <v>206</v>
      </c>
      <c r="G6928" s="259" t="s">
        <v>49</v>
      </c>
      <c r="H6928" s="306">
        <v>145.30000000000001</v>
      </c>
      <c r="I6928" s="306">
        <v>195.3</v>
      </c>
      <c r="J6928" s="306">
        <v>195.3</v>
      </c>
      <c r="K6928" s="306">
        <v>195.3</v>
      </c>
      <c r="L6928" s="306">
        <v>195.3</v>
      </c>
      <c r="M6928" s="306">
        <v>195.3</v>
      </c>
      <c r="N6928" s="306">
        <v>195.3</v>
      </c>
    </row>
    <row r="6929" spans="1:14">
      <c r="A6929" s="259" t="s">
        <v>249</v>
      </c>
      <c r="B6929" s="259" t="s">
        <v>24</v>
      </c>
      <c r="C6929" s="259" t="s">
        <v>64</v>
      </c>
      <c r="D6929" s="259" t="s">
        <v>64</v>
      </c>
      <c r="E6929" s="259" t="s">
        <v>64</v>
      </c>
      <c r="F6929" s="259" t="s">
        <v>206</v>
      </c>
      <c r="G6929" s="259" t="s">
        <v>49</v>
      </c>
      <c r="H6929" s="306">
        <v>251.33100000000002</v>
      </c>
      <c r="I6929" s="306">
        <v>218.875</v>
      </c>
      <c r="J6929" s="306">
        <v>218.875</v>
      </c>
      <c r="K6929" s="306">
        <v>210.875</v>
      </c>
      <c r="L6929" s="306">
        <v>210.875</v>
      </c>
      <c r="M6929" s="306">
        <v>210.875</v>
      </c>
      <c r="N6929" s="306">
        <v>210.875</v>
      </c>
    </row>
    <row r="6930" spans="1:14">
      <c r="A6930" s="259" t="s">
        <v>249</v>
      </c>
      <c r="B6930" s="259" t="s">
        <v>24</v>
      </c>
      <c r="C6930" s="259" t="s">
        <v>54</v>
      </c>
      <c r="D6930" s="259" t="s">
        <v>72</v>
      </c>
      <c r="E6930" s="259" t="s">
        <v>72</v>
      </c>
      <c r="F6930" s="259" t="s">
        <v>206</v>
      </c>
      <c r="G6930" s="259" t="s">
        <v>49</v>
      </c>
      <c r="H6930" s="306">
        <v>0</v>
      </c>
      <c r="I6930" s="306">
        <v>0</v>
      </c>
      <c r="J6930" s="306">
        <v>0</v>
      </c>
      <c r="K6930" s="306">
        <v>0</v>
      </c>
      <c r="L6930" s="306">
        <v>0</v>
      </c>
      <c r="M6930" s="306">
        <v>0</v>
      </c>
      <c r="N6930" s="306">
        <v>0</v>
      </c>
    </row>
    <row r="6931" spans="1:14">
      <c r="A6931" s="259" t="s">
        <v>249</v>
      </c>
      <c r="B6931" s="259" t="s">
        <v>24</v>
      </c>
      <c r="C6931" s="259" t="s">
        <v>55</v>
      </c>
      <c r="D6931" s="259" t="s">
        <v>73</v>
      </c>
      <c r="E6931" s="259" t="s">
        <v>73</v>
      </c>
      <c r="F6931" s="259" t="s">
        <v>206</v>
      </c>
      <c r="G6931" s="259" t="s">
        <v>49</v>
      </c>
      <c r="H6931" s="306">
        <v>0</v>
      </c>
      <c r="I6931" s="306">
        <v>0</v>
      </c>
      <c r="J6931" s="306">
        <v>5</v>
      </c>
      <c r="K6931" s="306">
        <v>5</v>
      </c>
      <c r="L6931" s="306">
        <v>5</v>
      </c>
      <c r="M6931" s="306">
        <v>5</v>
      </c>
      <c r="N6931" s="306">
        <v>5</v>
      </c>
    </row>
    <row r="6932" spans="1:14">
      <c r="A6932" s="259" t="s">
        <v>249</v>
      </c>
      <c r="B6932" s="259" t="s">
        <v>24</v>
      </c>
      <c r="C6932" s="259" t="s">
        <v>57</v>
      </c>
      <c r="D6932" s="259" t="s">
        <v>74</v>
      </c>
      <c r="E6932" s="259" t="s">
        <v>74</v>
      </c>
      <c r="F6932" s="259" t="s">
        <v>206</v>
      </c>
      <c r="G6932" s="259" t="s">
        <v>49</v>
      </c>
      <c r="H6932" s="306">
        <v>0</v>
      </c>
      <c r="I6932" s="306">
        <v>0</v>
      </c>
      <c r="J6932" s="306">
        <v>0</v>
      </c>
      <c r="K6932" s="306">
        <v>0</v>
      </c>
      <c r="L6932" s="306">
        <v>0</v>
      </c>
      <c r="M6932" s="306">
        <v>0</v>
      </c>
      <c r="N6932" s="306">
        <v>0</v>
      </c>
    </row>
    <row r="6933" spans="1:14">
      <c r="A6933" s="259" t="s">
        <v>249</v>
      </c>
      <c r="B6933" s="259" t="s">
        <v>24</v>
      </c>
      <c r="C6933" s="259" t="s">
        <v>64</v>
      </c>
      <c r="D6933" s="259" t="s">
        <v>75</v>
      </c>
      <c r="E6933" s="259" t="s">
        <v>75</v>
      </c>
      <c r="F6933" s="259" t="s">
        <v>206</v>
      </c>
      <c r="G6933" s="259" t="s">
        <v>49</v>
      </c>
      <c r="H6933" s="306">
        <v>0</v>
      </c>
      <c r="I6933" s="306">
        <v>0</v>
      </c>
      <c r="J6933" s="306">
        <v>0</v>
      </c>
      <c r="K6933" s="306">
        <v>0</v>
      </c>
      <c r="L6933" s="306">
        <v>0</v>
      </c>
      <c r="M6933" s="306">
        <v>0</v>
      </c>
      <c r="N6933" s="306">
        <v>0</v>
      </c>
    </row>
    <row r="6934" spans="1:14">
      <c r="A6934" s="259" t="s">
        <v>249</v>
      </c>
      <c r="B6934" s="259" t="s">
        <v>24</v>
      </c>
      <c r="C6934" s="259" t="s">
        <v>60</v>
      </c>
      <c r="D6934" s="259" t="s">
        <v>76</v>
      </c>
      <c r="E6934" s="259" t="s">
        <v>76</v>
      </c>
      <c r="F6934" s="259" t="s">
        <v>206</v>
      </c>
      <c r="G6934" s="259" t="s">
        <v>49</v>
      </c>
      <c r="H6934" s="306">
        <v>0</v>
      </c>
      <c r="I6934" s="306">
        <v>0</v>
      </c>
      <c r="J6934" s="306">
        <v>0</v>
      </c>
      <c r="K6934" s="306">
        <v>0</v>
      </c>
      <c r="L6934" s="306">
        <v>0</v>
      </c>
      <c r="M6934" s="306">
        <v>0</v>
      </c>
      <c r="N6934" s="306">
        <v>4159.9505420000005</v>
      </c>
    </row>
    <row r="6935" spans="1:14">
      <c r="A6935" s="259" t="s">
        <v>249</v>
      </c>
      <c r="B6935" s="259" t="s">
        <v>24</v>
      </c>
      <c r="C6935" s="259" t="s">
        <v>61</v>
      </c>
      <c r="D6935" s="259" t="s">
        <v>77</v>
      </c>
      <c r="E6935" s="259" t="s">
        <v>77</v>
      </c>
      <c r="F6935" s="259" t="s">
        <v>206</v>
      </c>
      <c r="G6935" s="259" t="s">
        <v>49</v>
      </c>
      <c r="H6935" s="306">
        <v>0</v>
      </c>
      <c r="I6935" s="306">
        <v>0</v>
      </c>
      <c r="J6935" s="306">
        <v>0</v>
      </c>
      <c r="K6935" s="306">
        <v>0</v>
      </c>
      <c r="L6935" s="306">
        <v>0</v>
      </c>
      <c r="M6935" s="306">
        <v>0</v>
      </c>
      <c r="N6935" s="306">
        <v>0</v>
      </c>
    </row>
    <row r="6936" spans="1:14">
      <c r="A6936" s="259" t="s">
        <v>249</v>
      </c>
      <c r="B6936" s="259" t="s">
        <v>24</v>
      </c>
      <c r="C6936" s="259" t="s">
        <v>62</v>
      </c>
      <c r="D6936" s="259" t="s">
        <v>78</v>
      </c>
      <c r="E6936" s="259" t="s">
        <v>78</v>
      </c>
      <c r="F6936" s="259" t="s">
        <v>206</v>
      </c>
      <c r="G6936" s="259" t="s">
        <v>49</v>
      </c>
      <c r="H6936" s="306">
        <v>0</v>
      </c>
      <c r="I6936" s="306">
        <v>0</v>
      </c>
      <c r="J6936" s="306">
        <v>1148</v>
      </c>
      <c r="K6936" s="306">
        <v>4890</v>
      </c>
      <c r="L6936" s="306">
        <v>7000</v>
      </c>
      <c r="M6936" s="306">
        <v>7000</v>
      </c>
      <c r="N6936" s="306">
        <v>11000</v>
      </c>
    </row>
    <row r="6937" spans="1:14">
      <c r="A6937" s="259" t="s">
        <v>249</v>
      </c>
      <c r="B6937" s="259" t="s">
        <v>24</v>
      </c>
      <c r="C6937" s="259" t="s">
        <v>63</v>
      </c>
      <c r="D6937" s="259" t="s">
        <v>79</v>
      </c>
      <c r="E6937" s="259" t="s">
        <v>79</v>
      </c>
      <c r="F6937" s="259" t="s">
        <v>206</v>
      </c>
      <c r="G6937" s="259" t="s">
        <v>49</v>
      </c>
      <c r="H6937" s="306">
        <v>2305</v>
      </c>
      <c r="I6937" s="306">
        <v>2305</v>
      </c>
      <c r="J6937" s="306">
        <v>2305</v>
      </c>
      <c r="K6937" s="306">
        <v>2305</v>
      </c>
      <c r="L6937" s="306">
        <v>2305</v>
      </c>
      <c r="M6937" s="306">
        <v>2305</v>
      </c>
      <c r="N6937" s="306">
        <v>2305</v>
      </c>
    </row>
    <row r="6938" spans="1:14">
      <c r="A6938" s="259" t="s">
        <v>249</v>
      </c>
      <c r="B6938" s="259" t="s">
        <v>24</v>
      </c>
      <c r="C6938" s="259" t="s">
        <v>60</v>
      </c>
      <c r="D6938" s="259" t="s">
        <v>76</v>
      </c>
      <c r="E6938" s="259" t="s">
        <v>207</v>
      </c>
      <c r="F6938" s="259" t="s">
        <v>206</v>
      </c>
      <c r="G6938" s="259" t="s">
        <v>49</v>
      </c>
      <c r="H6938" s="306">
        <v>0</v>
      </c>
      <c r="I6938" s="306">
        <v>0</v>
      </c>
      <c r="J6938" s="306">
        <v>0</v>
      </c>
      <c r="K6938" s="306">
        <v>0</v>
      </c>
      <c r="L6938" s="306">
        <v>0</v>
      </c>
      <c r="M6938" s="306">
        <v>0</v>
      </c>
      <c r="N6938" s="306">
        <v>0</v>
      </c>
    </row>
    <row r="6939" spans="1:14">
      <c r="A6939" s="259" t="s">
        <v>249</v>
      </c>
      <c r="B6939" s="259" t="s">
        <v>24</v>
      </c>
      <c r="C6939" s="259" t="s">
        <v>63</v>
      </c>
      <c r="D6939" s="259" t="s">
        <v>79</v>
      </c>
      <c r="E6939" s="259" t="s">
        <v>208</v>
      </c>
      <c r="F6939" s="259" t="s">
        <v>206</v>
      </c>
      <c r="G6939" s="259" t="s">
        <v>49</v>
      </c>
      <c r="H6939" s="306">
        <v>0</v>
      </c>
      <c r="I6939" s="306">
        <v>0</v>
      </c>
      <c r="J6939" s="306">
        <v>0</v>
      </c>
      <c r="K6939" s="306">
        <v>0</v>
      </c>
      <c r="L6939" s="306">
        <v>0</v>
      </c>
      <c r="M6939" s="306">
        <v>0</v>
      </c>
      <c r="N6939" s="306">
        <v>0</v>
      </c>
    </row>
    <row r="6940" spans="1:14">
      <c r="A6940" s="259" t="s">
        <v>249</v>
      </c>
      <c r="B6940" s="259" t="s">
        <v>24</v>
      </c>
      <c r="C6940" s="259" t="s">
        <v>65</v>
      </c>
      <c r="D6940" s="259" t="s">
        <v>209</v>
      </c>
      <c r="E6940" s="259" t="s">
        <v>80</v>
      </c>
      <c r="F6940" s="259" t="s">
        <v>206</v>
      </c>
      <c r="G6940" s="259" t="s">
        <v>49</v>
      </c>
      <c r="H6940" s="306">
        <v>0</v>
      </c>
      <c r="I6940" s="306">
        <v>0</v>
      </c>
      <c r="J6940" s="306">
        <v>0</v>
      </c>
      <c r="K6940" s="306">
        <v>0</v>
      </c>
      <c r="L6940" s="306">
        <v>0</v>
      </c>
      <c r="M6940" s="306">
        <v>0</v>
      </c>
      <c r="N6940" s="306">
        <v>0</v>
      </c>
    </row>
    <row r="6941" spans="1:14">
      <c r="A6941" s="259" t="s">
        <v>249</v>
      </c>
      <c r="B6941" s="259" t="s">
        <v>24</v>
      </c>
      <c r="C6941" s="259" t="s">
        <v>65</v>
      </c>
      <c r="D6941" s="259" t="s">
        <v>209</v>
      </c>
      <c r="E6941" s="259" t="s">
        <v>81</v>
      </c>
      <c r="F6941" s="259" t="s">
        <v>206</v>
      </c>
      <c r="G6941" s="259" t="s">
        <v>49</v>
      </c>
      <c r="H6941" s="306">
        <v>0</v>
      </c>
      <c r="I6941" s="306">
        <v>0</v>
      </c>
      <c r="J6941" s="306">
        <v>0</v>
      </c>
      <c r="K6941" s="306">
        <v>0</v>
      </c>
      <c r="L6941" s="306">
        <v>0</v>
      </c>
      <c r="M6941" s="306">
        <v>0</v>
      </c>
      <c r="N6941" s="306">
        <v>0</v>
      </c>
    </row>
    <row r="6942" spans="1:14">
      <c r="A6942" s="259" t="s">
        <v>249</v>
      </c>
      <c r="B6942" s="259" t="s">
        <v>24</v>
      </c>
      <c r="C6942" s="259" t="s">
        <v>82</v>
      </c>
      <c r="D6942" s="259" t="s">
        <v>82</v>
      </c>
      <c r="E6942" s="259" t="s">
        <v>82</v>
      </c>
      <c r="F6942" s="259" t="s">
        <v>206</v>
      </c>
      <c r="G6942" s="259" t="s">
        <v>49</v>
      </c>
      <c r="H6942" s="306">
        <v>0</v>
      </c>
      <c r="I6942" s="306">
        <v>0</v>
      </c>
      <c r="J6942" s="306">
        <v>0</v>
      </c>
      <c r="K6942" s="306">
        <v>0</v>
      </c>
      <c r="L6942" s="306">
        <v>0</v>
      </c>
      <c r="M6942" s="306">
        <v>0</v>
      </c>
      <c r="N6942" s="306">
        <v>0</v>
      </c>
    </row>
    <row r="6943" spans="1:14">
      <c r="A6943" s="259" t="s">
        <v>249</v>
      </c>
      <c r="B6943" s="259" t="s">
        <v>24</v>
      </c>
      <c r="C6943" s="259" t="s">
        <v>83</v>
      </c>
      <c r="D6943" s="259" t="s">
        <v>83</v>
      </c>
      <c r="E6943" s="259" t="s">
        <v>83</v>
      </c>
      <c r="F6943" s="259" t="s">
        <v>206</v>
      </c>
      <c r="G6943" s="259" t="s">
        <v>49</v>
      </c>
      <c r="H6943" s="306">
        <v>0</v>
      </c>
      <c r="I6943" s="306">
        <v>0</v>
      </c>
      <c r="J6943" s="306">
        <v>0</v>
      </c>
      <c r="K6943" s="306">
        <v>0</v>
      </c>
      <c r="L6943" s="306">
        <v>0</v>
      </c>
      <c r="M6943" s="306">
        <v>0</v>
      </c>
      <c r="N6943" s="306">
        <v>0</v>
      </c>
    </row>
    <row r="6944" spans="1:14">
      <c r="A6944" s="259" t="s">
        <v>249</v>
      </c>
      <c r="B6944" s="259" t="s">
        <v>24</v>
      </c>
      <c r="C6944" s="259" t="s">
        <v>84</v>
      </c>
      <c r="D6944" s="259" t="s">
        <v>84</v>
      </c>
      <c r="E6944" s="259" t="s">
        <v>84</v>
      </c>
      <c r="F6944" s="259" t="s">
        <v>206</v>
      </c>
      <c r="G6944" s="259" t="s">
        <v>49</v>
      </c>
      <c r="H6944" s="306">
        <v>0</v>
      </c>
      <c r="I6944" s="306">
        <v>0</v>
      </c>
      <c r="J6944" s="306">
        <v>0</v>
      </c>
      <c r="K6944" s="306">
        <v>0</v>
      </c>
      <c r="L6944" s="306">
        <v>0</v>
      </c>
      <c r="M6944" s="306">
        <v>0</v>
      </c>
      <c r="N6944" s="306">
        <v>0</v>
      </c>
    </row>
    <row r="6945" spans="1:14">
      <c r="A6945" s="259" t="s">
        <v>249</v>
      </c>
      <c r="B6945" s="259" t="s">
        <v>24</v>
      </c>
      <c r="C6945" s="259" t="s">
        <v>85</v>
      </c>
      <c r="D6945" s="259" t="s">
        <v>85</v>
      </c>
      <c r="E6945" s="259" t="s">
        <v>85</v>
      </c>
      <c r="F6945" s="259" t="s">
        <v>206</v>
      </c>
      <c r="G6945" s="259" t="s">
        <v>49</v>
      </c>
      <c r="H6945" s="306">
        <v>0</v>
      </c>
      <c r="I6945" s="306">
        <v>0</v>
      </c>
      <c r="J6945" s="306">
        <v>0</v>
      </c>
      <c r="K6945" s="306">
        <v>0</v>
      </c>
      <c r="L6945" s="306">
        <v>0</v>
      </c>
      <c r="M6945" s="306">
        <v>0</v>
      </c>
      <c r="N6945" s="306">
        <v>0</v>
      </c>
    </row>
    <row r="6946" spans="1:14">
      <c r="A6946" s="259" t="s">
        <v>249</v>
      </c>
      <c r="B6946" s="259" t="s">
        <v>24</v>
      </c>
      <c r="C6946" s="259" t="s">
        <v>87</v>
      </c>
      <c r="D6946" s="259" t="s">
        <v>87</v>
      </c>
      <c r="E6946" s="259" t="s">
        <v>87</v>
      </c>
      <c r="F6946" s="259" t="s">
        <v>206</v>
      </c>
      <c r="G6946" s="259" t="s">
        <v>49</v>
      </c>
      <c r="H6946" s="306">
        <v>0</v>
      </c>
      <c r="I6946" s="306">
        <v>32.456000000000003</v>
      </c>
      <c r="J6946" s="306">
        <v>32.456000000000003</v>
      </c>
      <c r="K6946" s="306">
        <v>40.456000000000003</v>
      </c>
      <c r="L6946" s="306">
        <v>40.456000000000003</v>
      </c>
      <c r="M6946" s="306">
        <v>40.456000000000003</v>
      </c>
      <c r="N6946" s="306">
        <v>40.456000000000003</v>
      </c>
    </row>
    <row r="6947" spans="1:14">
      <c r="A6947" s="259" t="s">
        <v>249</v>
      </c>
      <c r="B6947" s="259" t="s">
        <v>24</v>
      </c>
      <c r="C6947" s="259" t="s">
        <v>88</v>
      </c>
      <c r="D6947" s="259" t="s">
        <v>88</v>
      </c>
      <c r="E6947" s="259" t="s">
        <v>88</v>
      </c>
      <c r="F6947" s="259" t="s">
        <v>206</v>
      </c>
      <c r="G6947" s="259" t="s">
        <v>49</v>
      </c>
      <c r="H6947" s="306">
        <v>0</v>
      </c>
      <c r="I6947" s="306">
        <v>0</v>
      </c>
      <c r="J6947" s="306">
        <v>0</v>
      </c>
      <c r="K6947" s="306">
        <v>0</v>
      </c>
      <c r="L6947" s="306">
        <v>1174</v>
      </c>
      <c r="M6947" s="306">
        <v>1174</v>
      </c>
      <c r="N6947" s="306">
        <v>1174</v>
      </c>
    </row>
    <row r="6948" spans="1:14">
      <c r="A6948" s="259" t="s">
        <v>249</v>
      </c>
      <c r="B6948" s="259" t="s">
        <v>25</v>
      </c>
      <c r="C6948" s="259" t="s">
        <v>48</v>
      </c>
      <c r="D6948" s="259" t="s">
        <v>48</v>
      </c>
      <c r="E6948" s="259" t="s">
        <v>48</v>
      </c>
      <c r="F6948" s="259" t="s">
        <v>206</v>
      </c>
      <c r="G6948" s="259" t="s">
        <v>49</v>
      </c>
      <c r="H6948" s="306">
        <v>0</v>
      </c>
      <c r="I6948" s="306">
        <v>0</v>
      </c>
      <c r="J6948" s="306">
        <v>0</v>
      </c>
      <c r="K6948" s="306">
        <v>0</v>
      </c>
      <c r="L6948" s="306">
        <v>0</v>
      </c>
      <c r="M6948" s="306">
        <v>0</v>
      </c>
      <c r="N6948" s="306">
        <v>0</v>
      </c>
    </row>
    <row r="6949" spans="1:14">
      <c r="A6949" s="259" t="s">
        <v>249</v>
      </c>
      <c r="B6949" s="259" t="s">
        <v>25</v>
      </c>
      <c r="C6949" s="259" t="s">
        <v>53</v>
      </c>
      <c r="D6949" s="259" t="s">
        <v>53</v>
      </c>
      <c r="E6949" s="259" t="s">
        <v>53</v>
      </c>
      <c r="F6949" s="259" t="s">
        <v>206</v>
      </c>
      <c r="G6949" s="259" t="s">
        <v>49</v>
      </c>
      <c r="H6949" s="306">
        <v>0</v>
      </c>
      <c r="I6949" s="306">
        <v>0</v>
      </c>
      <c r="J6949" s="306">
        <v>0</v>
      </c>
      <c r="K6949" s="306">
        <v>0</v>
      </c>
      <c r="L6949" s="306">
        <v>0</v>
      </c>
      <c r="M6949" s="306">
        <v>0</v>
      </c>
      <c r="N6949" s="306">
        <v>0</v>
      </c>
    </row>
    <row r="6950" spans="1:14">
      <c r="A6950" s="259" t="s">
        <v>249</v>
      </c>
      <c r="B6950" s="259" t="s">
        <v>25</v>
      </c>
      <c r="C6950" s="259" t="s">
        <v>54</v>
      </c>
      <c r="D6950" s="259" t="s">
        <v>54</v>
      </c>
      <c r="E6950" s="259" t="s">
        <v>54</v>
      </c>
      <c r="F6950" s="259" t="s">
        <v>206</v>
      </c>
      <c r="G6950" s="259" t="s">
        <v>49</v>
      </c>
      <c r="H6950" s="306">
        <v>11173.937929021005</v>
      </c>
      <c r="I6950" s="306">
        <v>10568.111798021004</v>
      </c>
      <c r="J6950" s="306">
        <v>10568.111798021004</v>
      </c>
      <c r="K6950" s="306">
        <v>10568.111798021004</v>
      </c>
      <c r="L6950" s="306">
        <v>10568.111798021004</v>
      </c>
      <c r="M6950" s="306">
        <v>10568.111798021004</v>
      </c>
      <c r="N6950" s="306">
        <v>10568.111798021004</v>
      </c>
    </row>
    <row r="6951" spans="1:14">
      <c r="A6951" s="259" t="s">
        <v>249</v>
      </c>
      <c r="B6951" s="259" t="s">
        <v>25</v>
      </c>
      <c r="C6951" s="259" t="s">
        <v>55</v>
      </c>
      <c r="D6951" s="259" t="s">
        <v>55</v>
      </c>
      <c r="E6951" s="259" t="s">
        <v>55</v>
      </c>
      <c r="F6951" s="259" t="s">
        <v>206</v>
      </c>
      <c r="G6951" s="259" t="s">
        <v>49</v>
      </c>
      <c r="H6951" s="306">
        <v>4215.5420000000004</v>
      </c>
      <c r="I6951" s="306">
        <v>4113.2420000000002</v>
      </c>
      <c r="J6951" s="306">
        <v>4113.2420000000002</v>
      </c>
      <c r="K6951" s="306">
        <v>3211.7419999999997</v>
      </c>
      <c r="L6951" s="306">
        <v>1867.4920000000002</v>
      </c>
      <c r="M6951" s="306">
        <v>1867.4920000000002</v>
      </c>
      <c r="N6951" s="306">
        <v>7489.2420000000002</v>
      </c>
    </row>
    <row r="6952" spans="1:14">
      <c r="A6952" s="259" t="s">
        <v>249</v>
      </c>
      <c r="B6952" s="259" t="s">
        <v>25</v>
      </c>
      <c r="C6952" s="259" t="s">
        <v>56</v>
      </c>
      <c r="D6952" s="259" t="s">
        <v>56</v>
      </c>
      <c r="E6952" s="259" t="s">
        <v>56</v>
      </c>
      <c r="F6952" s="259" t="s">
        <v>206</v>
      </c>
      <c r="G6952" s="259" t="s">
        <v>49</v>
      </c>
      <c r="H6952" s="306">
        <v>10594.453080000001</v>
      </c>
      <c r="I6952" s="306">
        <v>10100.037420000001</v>
      </c>
      <c r="J6952" s="306">
        <v>6202.7743</v>
      </c>
      <c r="K6952" s="306">
        <v>6202.7743</v>
      </c>
      <c r="L6952" s="306">
        <v>442.19159999999982</v>
      </c>
      <c r="M6952" s="306">
        <v>46.499999999999858</v>
      </c>
      <c r="N6952" s="306">
        <v>46.499999999999837</v>
      </c>
    </row>
    <row r="6953" spans="1:14">
      <c r="A6953" s="259" t="s">
        <v>249</v>
      </c>
      <c r="B6953" s="259" t="s">
        <v>25</v>
      </c>
      <c r="C6953" s="259" t="s">
        <v>57</v>
      </c>
      <c r="D6953" s="259" t="s">
        <v>57</v>
      </c>
      <c r="E6953" s="259" t="s">
        <v>57</v>
      </c>
      <c r="F6953" s="259" t="s">
        <v>206</v>
      </c>
      <c r="G6953" s="259" t="s">
        <v>49</v>
      </c>
      <c r="H6953" s="306">
        <v>0</v>
      </c>
      <c r="I6953" s="306">
        <v>0</v>
      </c>
      <c r="J6953" s="306">
        <v>0</v>
      </c>
      <c r="K6953" s="306">
        <v>0</v>
      </c>
      <c r="L6953" s="306">
        <v>0</v>
      </c>
      <c r="M6953" s="306">
        <v>0</v>
      </c>
      <c r="N6953" s="306">
        <v>0</v>
      </c>
    </row>
    <row r="6954" spans="1:14">
      <c r="A6954" s="259" t="s">
        <v>249</v>
      </c>
      <c r="B6954" s="259" t="s">
        <v>25</v>
      </c>
      <c r="C6954" s="259" t="s">
        <v>58</v>
      </c>
      <c r="D6954" s="259" t="s">
        <v>58</v>
      </c>
      <c r="E6954" s="259" t="s">
        <v>58</v>
      </c>
      <c r="F6954" s="259" t="s">
        <v>206</v>
      </c>
      <c r="G6954" s="259" t="s">
        <v>49</v>
      </c>
      <c r="H6954" s="306">
        <v>3333.6</v>
      </c>
      <c r="I6954" s="306">
        <v>3333.6</v>
      </c>
      <c r="J6954" s="306">
        <v>3333.6</v>
      </c>
      <c r="K6954" s="306">
        <v>3333.6</v>
      </c>
      <c r="L6954" s="306">
        <v>3333.6</v>
      </c>
      <c r="M6954" s="306">
        <v>3333.6</v>
      </c>
      <c r="N6954" s="306">
        <v>3333.6</v>
      </c>
    </row>
    <row r="6955" spans="1:14">
      <c r="A6955" s="259" t="s">
        <v>249</v>
      </c>
      <c r="B6955" s="259" t="s">
        <v>25</v>
      </c>
      <c r="C6955" s="259" t="s">
        <v>59</v>
      </c>
      <c r="D6955" s="259" t="s">
        <v>59</v>
      </c>
      <c r="E6955" s="259" t="s">
        <v>59</v>
      </c>
      <c r="F6955" s="259" t="s">
        <v>206</v>
      </c>
      <c r="G6955" s="259" t="s">
        <v>49</v>
      </c>
      <c r="H6955" s="306">
        <v>5704.7449999999999</v>
      </c>
      <c r="I6955" s="306">
        <v>5704.7449999999999</v>
      </c>
      <c r="J6955" s="306">
        <v>5704.7449999999999</v>
      </c>
      <c r="K6955" s="306">
        <v>5704.7449999999999</v>
      </c>
      <c r="L6955" s="306">
        <v>5704.7449999999999</v>
      </c>
      <c r="M6955" s="306">
        <v>5704.7449999999999</v>
      </c>
      <c r="N6955" s="306">
        <v>5704.7449999999999</v>
      </c>
    </row>
    <row r="6956" spans="1:14">
      <c r="A6956" s="259" t="s">
        <v>249</v>
      </c>
      <c r="B6956" s="259" t="s">
        <v>25</v>
      </c>
      <c r="C6956" s="259" t="s">
        <v>60</v>
      </c>
      <c r="D6956" s="259" t="s">
        <v>60</v>
      </c>
      <c r="E6956" s="259" t="s">
        <v>60</v>
      </c>
      <c r="F6956" s="259" t="s">
        <v>206</v>
      </c>
      <c r="G6956" s="259" t="s">
        <v>49</v>
      </c>
      <c r="H6956" s="306">
        <v>13433</v>
      </c>
      <c r="I6956" s="306">
        <v>19828</v>
      </c>
      <c r="J6956" s="306">
        <v>22339</v>
      </c>
      <c r="K6956" s="306">
        <v>25088</v>
      </c>
      <c r="L6956" s="306">
        <v>29213</v>
      </c>
      <c r="M6956" s="306">
        <v>34259</v>
      </c>
      <c r="N6956" s="306">
        <v>41831</v>
      </c>
    </row>
    <row r="6957" spans="1:14">
      <c r="A6957" s="259" t="s">
        <v>249</v>
      </c>
      <c r="B6957" s="259" t="s">
        <v>25</v>
      </c>
      <c r="C6957" s="259" t="s">
        <v>61</v>
      </c>
      <c r="D6957" s="259" t="s">
        <v>61</v>
      </c>
      <c r="E6957" s="259" t="s">
        <v>61</v>
      </c>
      <c r="F6957" s="259" t="s">
        <v>206</v>
      </c>
      <c r="G6957" s="259" t="s">
        <v>49</v>
      </c>
      <c r="H6957" s="306">
        <v>4055</v>
      </c>
      <c r="I6957" s="306">
        <v>4190</v>
      </c>
      <c r="J6957" s="306">
        <v>8234</v>
      </c>
      <c r="K6957" s="306">
        <v>9571</v>
      </c>
      <c r="L6957" s="306">
        <v>11579</v>
      </c>
      <c r="M6957" s="306">
        <v>12801</v>
      </c>
      <c r="N6957" s="306">
        <v>14634</v>
      </c>
    </row>
    <row r="6958" spans="1:14">
      <c r="A6958" s="259" t="s">
        <v>249</v>
      </c>
      <c r="B6958" s="259" t="s">
        <v>25</v>
      </c>
      <c r="C6958" s="259" t="s">
        <v>62</v>
      </c>
      <c r="D6958" s="259" t="s">
        <v>62</v>
      </c>
      <c r="E6958" s="259" t="s">
        <v>62</v>
      </c>
      <c r="F6958" s="259" t="s">
        <v>206</v>
      </c>
      <c r="G6958" s="259" t="s">
        <v>49</v>
      </c>
      <c r="H6958" s="306">
        <v>1054</v>
      </c>
      <c r="I6958" s="306">
        <v>4142</v>
      </c>
      <c r="J6958" s="306">
        <v>6200</v>
      </c>
      <c r="K6958" s="306">
        <v>8126</v>
      </c>
      <c r="L6958" s="306">
        <v>11015</v>
      </c>
      <c r="M6958" s="306">
        <v>12551</v>
      </c>
      <c r="N6958" s="306">
        <v>14855</v>
      </c>
    </row>
    <row r="6959" spans="1:14">
      <c r="A6959" s="259" t="s">
        <v>249</v>
      </c>
      <c r="B6959" s="259" t="s">
        <v>25</v>
      </c>
      <c r="C6959" s="259" t="s">
        <v>63</v>
      </c>
      <c r="D6959" s="259" t="s">
        <v>63</v>
      </c>
      <c r="E6959" s="259" t="s">
        <v>63</v>
      </c>
      <c r="F6959" s="259" t="s">
        <v>206</v>
      </c>
      <c r="G6959" s="259" t="s">
        <v>49</v>
      </c>
      <c r="H6959" s="306">
        <v>1802</v>
      </c>
      <c r="I6959" s="306">
        <v>2702</v>
      </c>
      <c r="J6959" s="306">
        <v>3302</v>
      </c>
      <c r="K6959" s="306">
        <v>6409.8500000000013</v>
      </c>
      <c r="L6959" s="306">
        <v>11071.65</v>
      </c>
      <c r="M6959" s="306">
        <v>12382.009999999998</v>
      </c>
      <c r="N6959" s="306">
        <v>14347.56</v>
      </c>
    </row>
    <row r="6960" spans="1:14">
      <c r="A6960" s="259" t="s">
        <v>249</v>
      </c>
      <c r="B6960" s="259" t="s">
        <v>25</v>
      </c>
      <c r="C6960" s="259" t="s">
        <v>64</v>
      </c>
      <c r="D6960" s="259" t="s">
        <v>64</v>
      </c>
      <c r="E6960" s="259" t="s">
        <v>64</v>
      </c>
      <c r="F6960" s="259" t="s">
        <v>206</v>
      </c>
      <c r="G6960" s="259" t="s">
        <v>49</v>
      </c>
      <c r="H6960" s="306">
        <v>516.16499999999996</v>
      </c>
      <c r="I6960" s="306">
        <v>516.16499999999996</v>
      </c>
      <c r="J6960" s="306">
        <v>516.16499999999996</v>
      </c>
      <c r="K6960" s="306">
        <v>516.16499999999996</v>
      </c>
      <c r="L6960" s="306">
        <v>516.16499999999996</v>
      </c>
      <c r="M6960" s="306">
        <v>516.16499999999996</v>
      </c>
      <c r="N6960" s="306">
        <v>106.3</v>
      </c>
    </row>
    <row r="6961" spans="1:14">
      <c r="A6961" s="259" t="s">
        <v>249</v>
      </c>
      <c r="B6961" s="259" t="s">
        <v>25</v>
      </c>
      <c r="C6961" s="259" t="s">
        <v>54</v>
      </c>
      <c r="D6961" s="259" t="s">
        <v>72</v>
      </c>
      <c r="E6961" s="259" t="s">
        <v>72</v>
      </c>
      <c r="F6961" s="259" t="s">
        <v>206</v>
      </c>
      <c r="G6961" s="259" t="s">
        <v>49</v>
      </c>
      <c r="H6961" s="306">
        <v>0</v>
      </c>
      <c r="I6961" s="306">
        <v>0</v>
      </c>
      <c r="J6961" s="306">
        <v>0</v>
      </c>
      <c r="K6961" s="306">
        <v>0</v>
      </c>
      <c r="L6961" s="306">
        <v>0</v>
      </c>
      <c r="M6961" s="306">
        <v>0</v>
      </c>
      <c r="N6961" s="306">
        <v>0</v>
      </c>
    </row>
    <row r="6962" spans="1:14">
      <c r="A6962" s="259" t="s">
        <v>249</v>
      </c>
      <c r="B6962" s="259" t="s">
        <v>25</v>
      </c>
      <c r="C6962" s="259" t="s">
        <v>55</v>
      </c>
      <c r="D6962" s="259" t="s">
        <v>73</v>
      </c>
      <c r="E6962" s="259" t="s">
        <v>73</v>
      </c>
      <c r="F6962" s="259" t="s">
        <v>206</v>
      </c>
      <c r="G6962" s="259" t="s">
        <v>49</v>
      </c>
      <c r="H6962" s="306">
        <v>0</v>
      </c>
      <c r="I6962" s="306">
        <v>0</v>
      </c>
      <c r="J6962" s="306">
        <v>0</v>
      </c>
      <c r="K6962" s="306">
        <v>0</v>
      </c>
      <c r="L6962" s="306">
        <v>0</v>
      </c>
      <c r="M6962" s="306">
        <v>0</v>
      </c>
      <c r="N6962" s="306">
        <v>0</v>
      </c>
    </row>
    <row r="6963" spans="1:14">
      <c r="A6963" s="259" t="s">
        <v>249</v>
      </c>
      <c r="B6963" s="259" t="s">
        <v>25</v>
      </c>
      <c r="C6963" s="259" t="s">
        <v>57</v>
      </c>
      <c r="D6963" s="259" t="s">
        <v>74</v>
      </c>
      <c r="E6963" s="259" t="s">
        <v>74</v>
      </c>
      <c r="F6963" s="259" t="s">
        <v>206</v>
      </c>
      <c r="G6963" s="259" t="s">
        <v>49</v>
      </c>
      <c r="H6963" s="306">
        <v>0</v>
      </c>
      <c r="I6963" s="306">
        <v>0</v>
      </c>
      <c r="J6963" s="306">
        <v>0</v>
      </c>
      <c r="K6963" s="306">
        <v>0</v>
      </c>
      <c r="L6963" s="306">
        <v>0</v>
      </c>
      <c r="M6963" s="306">
        <v>0</v>
      </c>
      <c r="N6963" s="306">
        <v>0</v>
      </c>
    </row>
    <row r="6964" spans="1:14">
      <c r="A6964" s="259" t="s">
        <v>249</v>
      </c>
      <c r="B6964" s="259" t="s">
        <v>25</v>
      </c>
      <c r="C6964" s="259" t="s">
        <v>64</v>
      </c>
      <c r="D6964" s="259" t="s">
        <v>75</v>
      </c>
      <c r="E6964" s="259" t="s">
        <v>75</v>
      </c>
      <c r="F6964" s="259" t="s">
        <v>206</v>
      </c>
      <c r="G6964" s="259" t="s">
        <v>49</v>
      </c>
      <c r="H6964" s="306">
        <v>0</v>
      </c>
      <c r="I6964" s="306">
        <v>0</v>
      </c>
      <c r="J6964" s="306">
        <v>0</v>
      </c>
      <c r="K6964" s="306">
        <v>0</v>
      </c>
      <c r="L6964" s="306">
        <v>172</v>
      </c>
      <c r="M6964" s="306">
        <v>172</v>
      </c>
      <c r="N6964" s="306">
        <v>172</v>
      </c>
    </row>
    <row r="6965" spans="1:14">
      <c r="A6965" s="259" t="s">
        <v>249</v>
      </c>
      <c r="B6965" s="259" t="s">
        <v>25</v>
      </c>
      <c r="C6965" s="259" t="s">
        <v>60</v>
      </c>
      <c r="D6965" s="259" t="s">
        <v>76</v>
      </c>
      <c r="E6965" s="259" t="s">
        <v>76</v>
      </c>
      <c r="F6965" s="259" t="s">
        <v>206</v>
      </c>
      <c r="G6965" s="259" t="s">
        <v>49</v>
      </c>
      <c r="H6965" s="306">
        <v>0</v>
      </c>
      <c r="I6965" s="306">
        <v>0</v>
      </c>
      <c r="J6965" s="306">
        <v>0</v>
      </c>
      <c r="K6965" s="306">
        <v>0</v>
      </c>
      <c r="L6965" s="306">
        <v>0</v>
      </c>
      <c r="M6965" s="306">
        <v>0</v>
      </c>
      <c r="N6965" s="306">
        <v>0</v>
      </c>
    </row>
    <row r="6966" spans="1:14">
      <c r="A6966" s="259" t="s">
        <v>249</v>
      </c>
      <c r="B6966" s="259" t="s">
        <v>25</v>
      </c>
      <c r="C6966" s="259" t="s">
        <v>61</v>
      </c>
      <c r="D6966" s="259" t="s">
        <v>77</v>
      </c>
      <c r="E6966" s="259" t="s">
        <v>77</v>
      </c>
      <c r="F6966" s="259" t="s">
        <v>206</v>
      </c>
      <c r="G6966" s="259" t="s">
        <v>49</v>
      </c>
      <c r="H6966" s="306">
        <v>0</v>
      </c>
      <c r="I6966" s="306">
        <v>0</v>
      </c>
      <c r="J6966" s="306">
        <v>0</v>
      </c>
      <c r="K6966" s="306">
        <v>0</v>
      </c>
      <c r="L6966" s="306">
        <v>0</v>
      </c>
      <c r="M6966" s="306">
        <v>0</v>
      </c>
      <c r="N6966" s="306">
        <v>0</v>
      </c>
    </row>
    <row r="6967" spans="1:14">
      <c r="A6967" s="259" t="s">
        <v>249</v>
      </c>
      <c r="B6967" s="259" t="s">
        <v>25</v>
      </c>
      <c r="C6967" s="259" t="s">
        <v>62</v>
      </c>
      <c r="D6967" s="259" t="s">
        <v>78</v>
      </c>
      <c r="E6967" s="259" t="s">
        <v>78</v>
      </c>
      <c r="F6967" s="259" t="s">
        <v>206</v>
      </c>
      <c r="G6967" s="259" t="s">
        <v>49</v>
      </c>
      <c r="H6967" s="306">
        <v>0</v>
      </c>
      <c r="I6967" s="306">
        <v>0</v>
      </c>
      <c r="J6967" s="306">
        <v>0</v>
      </c>
      <c r="K6967" s="306">
        <v>0</v>
      </c>
      <c r="L6967" s="306">
        <v>0</v>
      </c>
      <c r="M6967" s="306">
        <v>0</v>
      </c>
      <c r="N6967" s="306">
        <v>0</v>
      </c>
    </row>
    <row r="6968" spans="1:14">
      <c r="A6968" s="259" t="s">
        <v>249</v>
      </c>
      <c r="B6968" s="259" t="s">
        <v>25</v>
      </c>
      <c r="C6968" s="259" t="s">
        <v>63</v>
      </c>
      <c r="D6968" s="259" t="s">
        <v>79</v>
      </c>
      <c r="E6968" s="259" t="s">
        <v>79</v>
      </c>
      <c r="F6968" s="259" t="s">
        <v>206</v>
      </c>
      <c r="G6968" s="259" t="s">
        <v>49</v>
      </c>
      <c r="H6968" s="306">
        <v>0</v>
      </c>
      <c r="I6968" s="306">
        <v>0</v>
      </c>
      <c r="J6968" s="306">
        <v>0</v>
      </c>
      <c r="K6968" s="306">
        <v>0</v>
      </c>
      <c r="L6968" s="306">
        <v>0</v>
      </c>
      <c r="M6968" s="306">
        <v>0</v>
      </c>
      <c r="N6968" s="306">
        <v>1828</v>
      </c>
    </row>
    <row r="6969" spans="1:14">
      <c r="A6969" s="259" t="s">
        <v>249</v>
      </c>
      <c r="B6969" s="259" t="s">
        <v>25</v>
      </c>
      <c r="C6969" s="259" t="s">
        <v>60</v>
      </c>
      <c r="D6969" s="259" t="s">
        <v>76</v>
      </c>
      <c r="E6969" s="259" t="s">
        <v>207</v>
      </c>
      <c r="F6969" s="259" t="s">
        <v>206</v>
      </c>
      <c r="G6969" s="259" t="s">
        <v>49</v>
      </c>
      <c r="H6969" s="306">
        <v>0</v>
      </c>
      <c r="I6969" s="306">
        <v>0</v>
      </c>
      <c r="J6969" s="306">
        <v>0</v>
      </c>
      <c r="K6969" s="306">
        <v>0</v>
      </c>
      <c r="L6969" s="306">
        <v>0</v>
      </c>
      <c r="M6969" s="306">
        <v>0</v>
      </c>
      <c r="N6969" s="306">
        <v>0</v>
      </c>
    </row>
    <row r="6970" spans="1:14">
      <c r="A6970" s="259" t="s">
        <v>249</v>
      </c>
      <c r="B6970" s="259" t="s">
        <v>25</v>
      </c>
      <c r="C6970" s="259" t="s">
        <v>63</v>
      </c>
      <c r="D6970" s="259" t="s">
        <v>79</v>
      </c>
      <c r="E6970" s="259" t="s">
        <v>208</v>
      </c>
      <c r="F6970" s="259" t="s">
        <v>206</v>
      </c>
      <c r="G6970" s="259" t="s">
        <v>49</v>
      </c>
      <c r="H6970" s="306">
        <v>0</v>
      </c>
      <c r="I6970" s="306">
        <v>0</v>
      </c>
      <c r="J6970" s="306">
        <v>0</v>
      </c>
      <c r="K6970" s="306">
        <v>0</v>
      </c>
      <c r="L6970" s="306">
        <v>0</v>
      </c>
      <c r="M6970" s="306">
        <v>0</v>
      </c>
      <c r="N6970" s="306">
        <v>0</v>
      </c>
    </row>
    <row r="6971" spans="1:14">
      <c r="A6971" s="259" t="s">
        <v>249</v>
      </c>
      <c r="B6971" s="259" t="s">
        <v>25</v>
      </c>
      <c r="C6971" s="259" t="s">
        <v>65</v>
      </c>
      <c r="D6971" s="259" t="s">
        <v>209</v>
      </c>
      <c r="E6971" s="259" t="s">
        <v>80</v>
      </c>
      <c r="F6971" s="259" t="s">
        <v>206</v>
      </c>
      <c r="G6971" s="259" t="s">
        <v>49</v>
      </c>
      <c r="H6971" s="306">
        <v>0</v>
      </c>
      <c r="I6971" s="306">
        <v>0</v>
      </c>
      <c r="J6971" s="306">
        <v>0</v>
      </c>
      <c r="K6971" s="306">
        <v>0</v>
      </c>
      <c r="L6971" s="306">
        <v>0</v>
      </c>
      <c r="M6971" s="306">
        <v>0</v>
      </c>
      <c r="N6971" s="306">
        <v>0</v>
      </c>
    </row>
    <row r="6972" spans="1:14">
      <c r="A6972" s="259" t="s">
        <v>249</v>
      </c>
      <c r="B6972" s="259" t="s">
        <v>25</v>
      </c>
      <c r="C6972" s="259" t="s">
        <v>65</v>
      </c>
      <c r="D6972" s="259" t="s">
        <v>209</v>
      </c>
      <c r="E6972" s="259" t="s">
        <v>81</v>
      </c>
      <c r="F6972" s="259" t="s">
        <v>206</v>
      </c>
      <c r="G6972" s="259" t="s">
        <v>49</v>
      </c>
      <c r="H6972" s="306">
        <v>0</v>
      </c>
      <c r="I6972" s="306">
        <v>0</v>
      </c>
      <c r="J6972" s="306">
        <v>0</v>
      </c>
      <c r="K6972" s="306">
        <v>0</v>
      </c>
      <c r="L6972" s="306">
        <v>0</v>
      </c>
      <c r="M6972" s="306">
        <v>0</v>
      </c>
      <c r="N6972" s="306">
        <v>0</v>
      </c>
    </row>
    <row r="6973" spans="1:14">
      <c r="A6973" s="259" t="s">
        <v>249</v>
      </c>
      <c r="B6973" s="259" t="s">
        <v>25</v>
      </c>
      <c r="C6973" s="259" t="s">
        <v>82</v>
      </c>
      <c r="D6973" s="259" t="s">
        <v>82</v>
      </c>
      <c r="E6973" s="259" t="s">
        <v>82</v>
      </c>
      <c r="F6973" s="259" t="s">
        <v>206</v>
      </c>
      <c r="G6973" s="259" t="s">
        <v>49</v>
      </c>
      <c r="H6973" s="306">
        <v>0</v>
      </c>
      <c r="I6973" s="306">
        <v>0</v>
      </c>
      <c r="J6973" s="306">
        <v>0</v>
      </c>
      <c r="K6973" s="306">
        <v>0</v>
      </c>
      <c r="L6973" s="306">
        <v>0</v>
      </c>
      <c r="M6973" s="306">
        <v>0</v>
      </c>
      <c r="N6973" s="306">
        <v>0</v>
      </c>
    </row>
    <row r="6974" spans="1:14">
      <c r="A6974" s="259" t="s">
        <v>249</v>
      </c>
      <c r="B6974" s="259" t="s">
        <v>25</v>
      </c>
      <c r="C6974" s="259" t="s">
        <v>83</v>
      </c>
      <c r="D6974" s="259" t="s">
        <v>83</v>
      </c>
      <c r="E6974" s="259" t="s">
        <v>83</v>
      </c>
      <c r="F6974" s="259" t="s">
        <v>206</v>
      </c>
      <c r="G6974" s="259" t="s">
        <v>49</v>
      </c>
      <c r="H6974" s="306">
        <v>8.1250710000000002</v>
      </c>
      <c r="I6974" s="306">
        <v>613.95120200000008</v>
      </c>
      <c r="J6974" s="306">
        <v>613.95120200000008</v>
      </c>
      <c r="K6974" s="306">
        <v>613.95120200000008</v>
      </c>
      <c r="L6974" s="306">
        <v>613.95120200000008</v>
      </c>
      <c r="M6974" s="306">
        <v>613.95120200000008</v>
      </c>
      <c r="N6974" s="306">
        <v>613.95120200000008</v>
      </c>
    </row>
    <row r="6975" spans="1:14">
      <c r="A6975" s="259" t="s">
        <v>249</v>
      </c>
      <c r="B6975" s="259" t="s">
        <v>25</v>
      </c>
      <c r="C6975" s="259" t="s">
        <v>84</v>
      </c>
      <c r="D6975" s="259" t="s">
        <v>84</v>
      </c>
      <c r="E6975" s="259" t="s">
        <v>84</v>
      </c>
      <c r="F6975" s="259" t="s">
        <v>206</v>
      </c>
      <c r="G6975" s="259" t="s">
        <v>49</v>
      </c>
      <c r="H6975" s="306">
        <v>0</v>
      </c>
      <c r="I6975" s="306">
        <v>28</v>
      </c>
      <c r="J6975" s="306">
        <v>28</v>
      </c>
      <c r="K6975" s="306">
        <v>28</v>
      </c>
      <c r="L6975" s="306">
        <v>1040.0999999999999</v>
      </c>
      <c r="M6975" s="306">
        <v>1040.0999999999999</v>
      </c>
      <c r="N6975" s="306">
        <v>1040.0999999999999</v>
      </c>
    </row>
    <row r="6976" spans="1:14">
      <c r="A6976" s="259" t="s">
        <v>249</v>
      </c>
      <c r="B6976" s="259" t="s">
        <v>25</v>
      </c>
      <c r="C6976" s="259" t="s">
        <v>85</v>
      </c>
      <c r="D6976" s="259" t="s">
        <v>85</v>
      </c>
      <c r="E6976" s="259" t="s">
        <v>85</v>
      </c>
      <c r="F6976" s="259" t="s">
        <v>206</v>
      </c>
      <c r="G6976" s="259" t="s">
        <v>49</v>
      </c>
      <c r="H6976" s="306">
        <v>266.74691999999999</v>
      </c>
      <c r="I6976" s="306">
        <v>761.16258000000005</v>
      </c>
      <c r="J6976" s="306">
        <v>4658.4256999999998</v>
      </c>
      <c r="K6976" s="306">
        <v>4658.4256999999998</v>
      </c>
      <c r="L6976" s="306">
        <v>10419.008400000002</v>
      </c>
      <c r="M6976" s="306">
        <v>10814.700000000003</v>
      </c>
      <c r="N6976" s="306">
        <v>10814.700000000003</v>
      </c>
    </row>
    <row r="6977" spans="1:14">
      <c r="A6977" s="259" t="s">
        <v>249</v>
      </c>
      <c r="B6977" s="259" t="s">
        <v>25</v>
      </c>
      <c r="C6977" s="259" t="s">
        <v>87</v>
      </c>
      <c r="D6977" s="259" t="s">
        <v>87</v>
      </c>
      <c r="E6977" s="259" t="s">
        <v>87</v>
      </c>
      <c r="F6977" s="259" t="s">
        <v>206</v>
      </c>
      <c r="G6977" s="259" t="s">
        <v>49</v>
      </c>
      <c r="H6977" s="306">
        <v>0</v>
      </c>
      <c r="I6977" s="306">
        <v>0</v>
      </c>
      <c r="J6977" s="306">
        <v>0</v>
      </c>
      <c r="K6977" s="306">
        <v>0</v>
      </c>
      <c r="L6977" s="306">
        <v>0</v>
      </c>
      <c r="M6977" s="306">
        <v>0</v>
      </c>
      <c r="N6977" s="306">
        <v>0</v>
      </c>
    </row>
    <row r="6978" spans="1:14">
      <c r="A6978" s="259" t="s">
        <v>249</v>
      </c>
      <c r="B6978" s="259" t="s">
        <v>25</v>
      </c>
      <c r="C6978" s="259" t="s">
        <v>88</v>
      </c>
      <c r="D6978" s="259" t="s">
        <v>88</v>
      </c>
      <c r="E6978" s="259" t="s">
        <v>88</v>
      </c>
      <c r="F6978" s="259" t="s">
        <v>206</v>
      </c>
      <c r="G6978" s="259" t="s">
        <v>49</v>
      </c>
      <c r="H6978" s="306">
        <v>0</v>
      </c>
      <c r="I6978" s="306">
        <v>0</v>
      </c>
      <c r="J6978" s="306">
        <v>0</v>
      </c>
      <c r="K6978" s="306">
        <v>0</v>
      </c>
      <c r="L6978" s="306">
        <v>0</v>
      </c>
      <c r="M6978" s="306">
        <v>0</v>
      </c>
      <c r="N6978" s="306">
        <v>0</v>
      </c>
    </row>
    <row r="6979" spans="1:14">
      <c r="A6979" s="259" t="s">
        <v>249</v>
      </c>
      <c r="B6979" s="259" t="s">
        <v>26</v>
      </c>
      <c r="C6979" s="259" t="s">
        <v>48</v>
      </c>
      <c r="D6979" s="259" t="s">
        <v>48</v>
      </c>
      <c r="E6979" s="259" t="s">
        <v>48</v>
      </c>
      <c r="F6979" s="259" t="s">
        <v>206</v>
      </c>
      <c r="G6979" s="259" t="s">
        <v>49</v>
      </c>
      <c r="H6979" s="306">
        <v>0</v>
      </c>
      <c r="I6979" s="306">
        <v>0</v>
      </c>
      <c r="J6979" s="306">
        <v>0</v>
      </c>
      <c r="K6979" s="306">
        <v>0</v>
      </c>
      <c r="L6979" s="306">
        <v>0</v>
      </c>
      <c r="M6979" s="306">
        <v>0</v>
      </c>
      <c r="N6979" s="306">
        <v>0</v>
      </c>
    </row>
    <row r="6980" spans="1:14">
      <c r="A6980" s="259" t="s">
        <v>249</v>
      </c>
      <c r="B6980" s="259" t="s">
        <v>26</v>
      </c>
      <c r="C6980" s="259" t="s">
        <v>53</v>
      </c>
      <c r="D6980" s="259" t="s">
        <v>53</v>
      </c>
      <c r="E6980" s="259" t="s">
        <v>53</v>
      </c>
      <c r="F6980" s="259" t="s">
        <v>206</v>
      </c>
      <c r="G6980" s="259" t="s">
        <v>49</v>
      </c>
      <c r="H6980" s="306">
        <v>0</v>
      </c>
      <c r="I6980" s="306">
        <v>0</v>
      </c>
      <c r="J6980" s="306">
        <v>0</v>
      </c>
      <c r="K6980" s="306">
        <v>0</v>
      </c>
      <c r="L6980" s="306">
        <v>0</v>
      </c>
      <c r="M6980" s="306">
        <v>0</v>
      </c>
      <c r="N6980" s="306">
        <v>0</v>
      </c>
    </row>
    <row r="6981" spans="1:14">
      <c r="A6981" s="259" t="s">
        <v>249</v>
      </c>
      <c r="B6981" s="259" t="s">
        <v>26</v>
      </c>
      <c r="C6981" s="259" t="s">
        <v>54</v>
      </c>
      <c r="D6981" s="259" t="s">
        <v>54</v>
      </c>
      <c r="E6981" s="259" t="s">
        <v>54</v>
      </c>
      <c r="F6981" s="259" t="s">
        <v>206</v>
      </c>
      <c r="G6981" s="259" t="s">
        <v>49</v>
      </c>
      <c r="H6981" s="306">
        <v>1812.7720023803711</v>
      </c>
      <c r="I6981" s="306">
        <v>1812.7720023803711</v>
      </c>
      <c r="J6981" s="306">
        <v>1812.7720023803711</v>
      </c>
      <c r="K6981" s="306">
        <v>1812.7720023803711</v>
      </c>
      <c r="L6981" s="306">
        <v>1812.7720023803711</v>
      </c>
      <c r="M6981" s="306">
        <v>1812.7720023803711</v>
      </c>
      <c r="N6981" s="306">
        <v>1812.7720023803711</v>
      </c>
    </row>
    <row r="6982" spans="1:14">
      <c r="A6982" s="259" t="s">
        <v>249</v>
      </c>
      <c r="B6982" s="259" t="s">
        <v>26</v>
      </c>
      <c r="C6982" s="259" t="s">
        <v>55</v>
      </c>
      <c r="D6982" s="259" t="s">
        <v>55</v>
      </c>
      <c r="E6982" s="259" t="s">
        <v>55</v>
      </c>
      <c r="F6982" s="259" t="s">
        <v>206</v>
      </c>
      <c r="G6982" s="259" t="s">
        <v>49</v>
      </c>
      <c r="H6982" s="306">
        <v>9.56</v>
      </c>
      <c r="I6982" s="306">
        <v>9.56</v>
      </c>
      <c r="J6982" s="306">
        <v>9.56</v>
      </c>
      <c r="K6982" s="306">
        <v>9.56</v>
      </c>
      <c r="L6982" s="306">
        <v>9.56</v>
      </c>
      <c r="M6982" s="306">
        <v>3.9600000000000009</v>
      </c>
      <c r="N6982" s="306">
        <v>3.9600000000000009</v>
      </c>
    </row>
    <row r="6983" spans="1:14">
      <c r="A6983" s="259" t="s">
        <v>249</v>
      </c>
      <c r="B6983" s="259" t="s">
        <v>26</v>
      </c>
      <c r="C6983" s="259" t="s">
        <v>56</v>
      </c>
      <c r="D6983" s="259" t="s">
        <v>56</v>
      </c>
      <c r="E6983" s="259" t="s">
        <v>56</v>
      </c>
      <c r="F6983" s="259" t="s">
        <v>206</v>
      </c>
      <c r="G6983" s="259" t="s">
        <v>49</v>
      </c>
      <c r="H6983" s="306">
        <v>0</v>
      </c>
      <c r="I6983" s="306">
        <v>0</v>
      </c>
      <c r="J6983" s="306">
        <v>0</v>
      </c>
      <c r="K6983" s="306">
        <v>0</v>
      </c>
      <c r="L6983" s="306">
        <v>0</v>
      </c>
      <c r="M6983" s="306">
        <v>0</v>
      </c>
      <c r="N6983" s="306">
        <v>0</v>
      </c>
    </row>
    <row r="6984" spans="1:14">
      <c r="A6984" s="259" t="s">
        <v>249</v>
      </c>
      <c r="B6984" s="259" t="s">
        <v>26</v>
      </c>
      <c r="C6984" s="259" t="s">
        <v>57</v>
      </c>
      <c r="D6984" s="259" t="s">
        <v>57</v>
      </c>
      <c r="E6984" s="259" t="s">
        <v>57</v>
      </c>
      <c r="F6984" s="259" t="s">
        <v>206</v>
      </c>
      <c r="G6984" s="259" t="s">
        <v>49</v>
      </c>
      <c r="H6984" s="306">
        <v>0</v>
      </c>
      <c r="I6984" s="306">
        <v>0</v>
      </c>
      <c r="J6984" s="306">
        <v>0</v>
      </c>
      <c r="K6984" s="306">
        <v>0</v>
      </c>
      <c r="L6984" s="306">
        <v>0</v>
      </c>
      <c r="M6984" s="306">
        <v>0</v>
      </c>
      <c r="N6984" s="306">
        <v>0</v>
      </c>
    </row>
    <row r="6985" spans="1:14">
      <c r="A6985" s="259" t="s">
        <v>249</v>
      </c>
      <c r="B6985" s="259" t="s">
        <v>26</v>
      </c>
      <c r="C6985" s="259" t="s">
        <v>58</v>
      </c>
      <c r="D6985" s="259" t="s">
        <v>58</v>
      </c>
      <c r="E6985" s="259" t="s">
        <v>58</v>
      </c>
      <c r="F6985" s="259" t="s">
        <v>206</v>
      </c>
      <c r="G6985" s="259" t="s">
        <v>49</v>
      </c>
      <c r="H6985" s="306">
        <v>0</v>
      </c>
      <c r="I6985" s="306">
        <v>0</v>
      </c>
      <c r="J6985" s="306">
        <v>0</v>
      </c>
      <c r="K6985" s="306">
        <v>0</v>
      </c>
      <c r="L6985" s="306">
        <v>0</v>
      </c>
      <c r="M6985" s="306">
        <v>0</v>
      </c>
      <c r="N6985" s="306">
        <v>0</v>
      </c>
    </row>
    <row r="6986" spans="1:14">
      <c r="A6986" s="259" t="s">
        <v>249</v>
      </c>
      <c r="B6986" s="259" t="s">
        <v>26</v>
      </c>
      <c r="C6986" s="259" t="s">
        <v>59</v>
      </c>
      <c r="D6986" s="259" t="s">
        <v>59</v>
      </c>
      <c r="E6986" s="259" t="s">
        <v>59</v>
      </c>
      <c r="F6986" s="259" t="s">
        <v>206</v>
      </c>
      <c r="G6986" s="259" t="s">
        <v>49</v>
      </c>
      <c r="H6986" s="306">
        <v>3.1560000000000001</v>
      </c>
      <c r="I6986" s="306">
        <v>3.1560000000000001</v>
      </c>
      <c r="J6986" s="306">
        <v>3.1560000000000001</v>
      </c>
      <c r="K6986" s="306">
        <v>3.1560000000000001</v>
      </c>
      <c r="L6986" s="306">
        <v>3.1560000000000001</v>
      </c>
      <c r="M6986" s="306">
        <v>3.1560000000000001</v>
      </c>
      <c r="N6986" s="306">
        <v>3.1560000000000001</v>
      </c>
    </row>
    <row r="6987" spans="1:14">
      <c r="A6987" s="259" t="s">
        <v>249</v>
      </c>
      <c r="B6987" s="259" t="s">
        <v>26</v>
      </c>
      <c r="C6987" s="259" t="s">
        <v>60</v>
      </c>
      <c r="D6987" s="259" t="s">
        <v>60</v>
      </c>
      <c r="E6987" s="259" t="s">
        <v>60</v>
      </c>
      <c r="F6987" s="259" t="s">
        <v>206</v>
      </c>
      <c r="G6987" s="259" t="s">
        <v>49</v>
      </c>
      <c r="H6987" s="306">
        <v>244.79999999999998</v>
      </c>
      <c r="I6987" s="306">
        <v>244.79999999999998</v>
      </c>
      <c r="J6987" s="306">
        <v>244.79999999999998</v>
      </c>
      <c r="K6987" s="306">
        <v>244.79999999999998</v>
      </c>
      <c r="L6987" s="306">
        <v>244.79999999999998</v>
      </c>
      <c r="M6987" s="306">
        <v>244.79999999999998</v>
      </c>
      <c r="N6987" s="306">
        <v>244.79999999999998</v>
      </c>
    </row>
    <row r="6988" spans="1:14">
      <c r="A6988" s="259" t="s">
        <v>249</v>
      </c>
      <c r="B6988" s="259" t="s">
        <v>26</v>
      </c>
      <c r="C6988" s="259" t="s">
        <v>61</v>
      </c>
      <c r="D6988" s="259" t="s">
        <v>61</v>
      </c>
      <c r="E6988" s="259" t="s">
        <v>61</v>
      </c>
      <c r="F6988" s="259" t="s">
        <v>206</v>
      </c>
      <c r="G6988" s="259" t="s">
        <v>49</v>
      </c>
      <c r="H6988" s="306">
        <v>54.5</v>
      </c>
      <c r="I6988" s="306">
        <v>54.5</v>
      </c>
      <c r="J6988" s="306">
        <v>54.5</v>
      </c>
      <c r="K6988" s="306">
        <v>54.5</v>
      </c>
      <c r="L6988" s="306">
        <v>54.5</v>
      </c>
      <c r="M6988" s="306">
        <v>54.5</v>
      </c>
      <c r="N6988" s="306">
        <v>54.5</v>
      </c>
    </row>
    <row r="6989" spans="1:14">
      <c r="A6989" s="259" t="s">
        <v>249</v>
      </c>
      <c r="B6989" s="259" t="s">
        <v>26</v>
      </c>
      <c r="C6989" s="259" t="s">
        <v>63</v>
      </c>
      <c r="D6989" s="259" t="s">
        <v>63</v>
      </c>
      <c r="E6989" s="259" t="s">
        <v>63</v>
      </c>
      <c r="F6989" s="259" t="s">
        <v>206</v>
      </c>
      <c r="G6989" s="259" t="s">
        <v>49</v>
      </c>
      <c r="H6989" s="306">
        <v>0</v>
      </c>
      <c r="I6989" s="306">
        <v>0</v>
      </c>
      <c r="J6989" s="306">
        <v>0</v>
      </c>
      <c r="K6989" s="306">
        <v>0</v>
      </c>
      <c r="L6989" s="306">
        <v>0</v>
      </c>
      <c r="M6989" s="306">
        <v>0</v>
      </c>
      <c r="N6989" s="306">
        <v>0</v>
      </c>
    </row>
    <row r="6990" spans="1:14">
      <c r="A6990" s="259" t="s">
        <v>249</v>
      </c>
      <c r="B6990" s="259" t="s">
        <v>26</v>
      </c>
      <c r="C6990" s="259" t="s">
        <v>64</v>
      </c>
      <c r="D6990" s="259" t="s">
        <v>64</v>
      </c>
      <c r="E6990" s="259" t="s">
        <v>64</v>
      </c>
      <c r="F6990" s="259" t="s">
        <v>206</v>
      </c>
      <c r="G6990" s="259" t="s">
        <v>49</v>
      </c>
      <c r="H6990" s="306">
        <v>55.542999999999999</v>
      </c>
      <c r="I6990" s="306">
        <v>53.863</v>
      </c>
      <c r="J6990" s="306">
        <v>53.863</v>
      </c>
      <c r="K6990" s="306">
        <v>53.863</v>
      </c>
      <c r="L6990" s="306">
        <v>53.863</v>
      </c>
      <c r="M6990" s="306">
        <v>53.863</v>
      </c>
      <c r="N6990" s="306">
        <v>53.863</v>
      </c>
    </row>
    <row r="6991" spans="1:14">
      <c r="A6991" s="259" t="s">
        <v>249</v>
      </c>
      <c r="B6991" s="259" t="s">
        <v>26</v>
      </c>
      <c r="C6991" s="259" t="s">
        <v>54</v>
      </c>
      <c r="D6991" s="259" t="s">
        <v>72</v>
      </c>
      <c r="E6991" s="259" t="s">
        <v>72</v>
      </c>
      <c r="F6991" s="259" t="s">
        <v>206</v>
      </c>
      <c r="G6991" s="259" t="s">
        <v>49</v>
      </c>
      <c r="H6991" s="306">
        <v>0</v>
      </c>
      <c r="I6991" s="306">
        <v>0</v>
      </c>
      <c r="J6991" s="306">
        <v>0</v>
      </c>
      <c r="K6991" s="306">
        <v>0</v>
      </c>
      <c r="L6991" s="306">
        <v>0</v>
      </c>
      <c r="M6991" s="306">
        <v>0</v>
      </c>
      <c r="N6991" s="306">
        <v>0</v>
      </c>
    </row>
    <row r="6992" spans="1:14">
      <c r="A6992" s="259" t="s">
        <v>249</v>
      </c>
      <c r="B6992" s="259" t="s">
        <v>26</v>
      </c>
      <c r="C6992" s="259" t="s">
        <v>55</v>
      </c>
      <c r="D6992" s="259" t="s">
        <v>73</v>
      </c>
      <c r="E6992" s="259" t="s">
        <v>73</v>
      </c>
      <c r="F6992" s="259" t="s">
        <v>206</v>
      </c>
      <c r="G6992" s="259" t="s">
        <v>49</v>
      </c>
      <c r="H6992" s="306">
        <v>0</v>
      </c>
      <c r="I6992" s="306">
        <v>0</v>
      </c>
      <c r="J6992" s="306">
        <v>0</v>
      </c>
      <c r="K6992" s="306">
        <v>0</v>
      </c>
      <c r="L6992" s="306">
        <v>0</v>
      </c>
      <c r="M6992" s="306">
        <v>0</v>
      </c>
      <c r="N6992" s="306">
        <v>0</v>
      </c>
    </row>
    <row r="6993" spans="1:14">
      <c r="A6993" s="259" t="s">
        <v>249</v>
      </c>
      <c r="B6993" s="259" t="s">
        <v>26</v>
      </c>
      <c r="C6993" s="259" t="s">
        <v>57</v>
      </c>
      <c r="D6993" s="259" t="s">
        <v>74</v>
      </c>
      <c r="E6993" s="259" t="s">
        <v>74</v>
      </c>
      <c r="F6993" s="259" t="s">
        <v>206</v>
      </c>
      <c r="G6993" s="259" t="s">
        <v>49</v>
      </c>
      <c r="H6993" s="306">
        <v>0</v>
      </c>
      <c r="I6993" s="306">
        <v>0</v>
      </c>
      <c r="J6993" s="306">
        <v>0</v>
      </c>
      <c r="K6993" s="306">
        <v>0</v>
      </c>
      <c r="L6993" s="306">
        <v>0</v>
      </c>
      <c r="M6993" s="306">
        <v>0</v>
      </c>
      <c r="N6993" s="306">
        <v>0</v>
      </c>
    </row>
    <row r="6994" spans="1:14">
      <c r="A6994" s="259" t="s">
        <v>249</v>
      </c>
      <c r="B6994" s="259" t="s">
        <v>26</v>
      </c>
      <c r="C6994" s="259" t="s">
        <v>64</v>
      </c>
      <c r="D6994" s="259" t="s">
        <v>75</v>
      </c>
      <c r="E6994" s="259" t="s">
        <v>75</v>
      </c>
      <c r="F6994" s="259" t="s">
        <v>206</v>
      </c>
      <c r="G6994" s="259" t="s">
        <v>49</v>
      </c>
      <c r="H6994" s="306">
        <v>0</v>
      </c>
      <c r="I6994" s="306">
        <v>0</v>
      </c>
      <c r="J6994" s="306">
        <v>0</v>
      </c>
      <c r="K6994" s="306">
        <v>0</v>
      </c>
      <c r="L6994" s="306">
        <v>0</v>
      </c>
      <c r="M6994" s="306">
        <v>0</v>
      </c>
      <c r="N6994" s="306">
        <v>0</v>
      </c>
    </row>
    <row r="6995" spans="1:14">
      <c r="A6995" s="259" t="s">
        <v>249</v>
      </c>
      <c r="B6995" s="259" t="s">
        <v>26</v>
      </c>
      <c r="C6995" s="259" t="s">
        <v>60</v>
      </c>
      <c r="D6995" s="259" t="s">
        <v>76</v>
      </c>
      <c r="E6995" s="259" t="s">
        <v>76</v>
      </c>
      <c r="F6995" s="259" t="s">
        <v>206</v>
      </c>
      <c r="G6995" s="259" t="s">
        <v>49</v>
      </c>
      <c r="H6995" s="306">
        <v>0</v>
      </c>
      <c r="I6995" s="306">
        <v>0</v>
      </c>
      <c r="J6995" s="306">
        <v>0</v>
      </c>
      <c r="K6995" s="306">
        <v>0</v>
      </c>
      <c r="L6995" s="306">
        <v>0</v>
      </c>
      <c r="M6995" s="306">
        <v>0</v>
      </c>
      <c r="N6995" s="306">
        <v>4866.5514560000001</v>
      </c>
    </row>
    <row r="6996" spans="1:14">
      <c r="A6996" s="259" t="s">
        <v>249</v>
      </c>
      <c r="B6996" s="259" t="s">
        <v>26</v>
      </c>
      <c r="C6996" s="259" t="s">
        <v>61</v>
      </c>
      <c r="D6996" s="259" t="s">
        <v>77</v>
      </c>
      <c r="E6996" s="259" t="s">
        <v>77</v>
      </c>
      <c r="F6996" s="259" t="s">
        <v>206</v>
      </c>
      <c r="G6996" s="259" t="s">
        <v>49</v>
      </c>
      <c r="H6996" s="306">
        <v>0</v>
      </c>
      <c r="I6996" s="306">
        <v>0</v>
      </c>
      <c r="J6996" s="306">
        <v>0</v>
      </c>
      <c r="K6996" s="306">
        <v>0</v>
      </c>
      <c r="L6996" s="306">
        <v>0</v>
      </c>
      <c r="M6996" s="306">
        <v>0</v>
      </c>
      <c r="N6996" s="306">
        <v>0</v>
      </c>
    </row>
    <row r="6997" spans="1:14">
      <c r="A6997" s="259" t="s">
        <v>249</v>
      </c>
      <c r="B6997" s="259" t="s">
        <v>26</v>
      </c>
      <c r="C6997" s="259" t="s">
        <v>62</v>
      </c>
      <c r="D6997" s="259" t="s">
        <v>78</v>
      </c>
      <c r="E6997" s="259" t="s">
        <v>78</v>
      </c>
      <c r="F6997" s="259" t="s">
        <v>206</v>
      </c>
      <c r="G6997" s="259" t="s">
        <v>49</v>
      </c>
      <c r="H6997" s="306">
        <v>430</v>
      </c>
      <c r="I6997" s="306">
        <v>430</v>
      </c>
      <c r="J6997" s="306">
        <v>1430</v>
      </c>
      <c r="K6997" s="306">
        <v>1430</v>
      </c>
      <c r="L6997" s="306">
        <v>1430</v>
      </c>
      <c r="M6997" s="306">
        <v>1430</v>
      </c>
      <c r="N6997" s="306">
        <v>1430</v>
      </c>
    </row>
    <row r="6998" spans="1:14">
      <c r="A6998" s="259" t="s">
        <v>249</v>
      </c>
      <c r="B6998" s="259" t="s">
        <v>26</v>
      </c>
      <c r="C6998" s="259" t="s">
        <v>63</v>
      </c>
      <c r="D6998" s="259" t="s">
        <v>79</v>
      </c>
      <c r="E6998" s="259" t="s">
        <v>79</v>
      </c>
      <c r="F6998" s="259" t="s">
        <v>206</v>
      </c>
      <c r="G6998" s="259" t="s">
        <v>49</v>
      </c>
      <c r="H6998" s="306">
        <v>0</v>
      </c>
      <c r="I6998" s="306">
        <v>0</v>
      </c>
      <c r="J6998" s="306">
        <v>0</v>
      </c>
      <c r="K6998" s="306">
        <v>0</v>
      </c>
      <c r="L6998" s="306">
        <v>0</v>
      </c>
      <c r="M6998" s="306">
        <v>0</v>
      </c>
      <c r="N6998" s="306">
        <v>0</v>
      </c>
    </row>
    <row r="6999" spans="1:14">
      <c r="A6999" s="259" t="s">
        <v>249</v>
      </c>
      <c r="B6999" s="259" t="s">
        <v>26</v>
      </c>
      <c r="C6999" s="259" t="s">
        <v>60</v>
      </c>
      <c r="D6999" s="259" t="s">
        <v>76</v>
      </c>
      <c r="E6999" s="259" t="s">
        <v>207</v>
      </c>
      <c r="F6999" s="259" t="s">
        <v>206</v>
      </c>
      <c r="G6999" s="259" t="s">
        <v>49</v>
      </c>
      <c r="H6999" s="306">
        <v>0</v>
      </c>
      <c r="I6999" s="306">
        <v>0</v>
      </c>
      <c r="J6999" s="306">
        <v>0</v>
      </c>
      <c r="K6999" s="306">
        <v>0</v>
      </c>
      <c r="L6999" s="306">
        <v>377</v>
      </c>
      <c r="M6999" s="306">
        <v>377</v>
      </c>
      <c r="N6999" s="306">
        <v>2207.514009</v>
      </c>
    </row>
    <row r="7000" spans="1:14">
      <c r="A7000" s="259" t="s">
        <v>249</v>
      </c>
      <c r="B7000" s="259" t="s">
        <v>26</v>
      </c>
      <c r="C7000" s="259" t="s">
        <v>63</v>
      </c>
      <c r="D7000" s="259" t="s">
        <v>79</v>
      </c>
      <c r="E7000" s="259" t="s">
        <v>208</v>
      </c>
      <c r="F7000" s="259" t="s">
        <v>206</v>
      </c>
      <c r="G7000" s="259" t="s">
        <v>49</v>
      </c>
      <c r="H7000" s="306">
        <v>0</v>
      </c>
      <c r="I7000" s="306">
        <v>0</v>
      </c>
      <c r="J7000" s="306">
        <v>0</v>
      </c>
      <c r="K7000" s="306">
        <v>0</v>
      </c>
      <c r="L7000" s="306">
        <v>226.2</v>
      </c>
      <c r="M7000" s="306">
        <v>226.2</v>
      </c>
      <c r="N7000" s="306">
        <v>1324.508405</v>
      </c>
    </row>
    <row r="7001" spans="1:14">
      <c r="A7001" s="259" t="s">
        <v>249</v>
      </c>
      <c r="B7001" s="259" t="s">
        <v>26</v>
      </c>
      <c r="C7001" s="259" t="s">
        <v>65</v>
      </c>
      <c r="D7001" s="259" t="s">
        <v>209</v>
      </c>
      <c r="E7001" s="259" t="s">
        <v>80</v>
      </c>
      <c r="F7001" s="259" t="s">
        <v>206</v>
      </c>
      <c r="G7001" s="259" t="s">
        <v>49</v>
      </c>
      <c r="H7001" s="306">
        <v>0</v>
      </c>
      <c r="I7001" s="306">
        <v>0</v>
      </c>
      <c r="J7001" s="306">
        <v>0</v>
      </c>
      <c r="K7001" s="306">
        <v>0</v>
      </c>
      <c r="L7001" s="306">
        <v>0</v>
      </c>
      <c r="M7001" s="306">
        <v>0</v>
      </c>
      <c r="N7001" s="306">
        <v>0</v>
      </c>
    </row>
    <row r="7002" spans="1:14">
      <c r="A7002" s="259" t="s">
        <v>249</v>
      </c>
      <c r="B7002" s="259" t="s">
        <v>26</v>
      </c>
      <c r="C7002" s="259" t="s">
        <v>65</v>
      </c>
      <c r="D7002" s="259" t="s">
        <v>209</v>
      </c>
      <c r="E7002" s="259" t="s">
        <v>81</v>
      </c>
      <c r="F7002" s="259" t="s">
        <v>206</v>
      </c>
      <c r="G7002" s="259" t="s">
        <v>49</v>
      </c>
      <c r="H7002" s="306">
        <v>0</v>
      </c>
      <c r="I7002" s="306">
        <v>0</v>
      </c>
      <c r="J7002" s="306">
        <v>0</v>
      </c>
      <c r="K7002" s="306">
        <v>0</v>
      </c>
      <c r="L7002" s="306">
        <v>0</v>
      </c>
      <c r="M7002" s="306">
        <v>0</v>
      </c>
      <c r="N7002" s="306">
        <v>0</v>
      </c>
    </row>
    <row r="7003" spans="1:14">
      <c r="A7003" s="259" t="s">
        <v>249</v>
      </c>
      <c r="B7003" s="259" t="s">
        <v>26</v>
      </c>
      <c r="C7003" s="259" t="s">
        <v>82</v>
      </c>
      <c r="D7003" s="259" t="s">
        <v>82</v>
      </c>
      <c r="E7003" s="259" t="s">
        <v>82</v>
      </c>
      <c r="F7003" s="259" t="s">
        <v>206</v>
      </c>
      <c r="G7003" s="259" t="s">
        <v>49</v>
      </c>
      <c r="H7003" s="306">
        <v>0</v>
      </c>
      <c r="I7003" s="306">
        <v>0</v>
      </c>
      <c r="J7003" s="306">
        <v>0</v>
      </c>
      <c r="K7003" s="306">
        <v>0</v>
      </c>
      <c r="L7003" s="306">
        <v>0</v>
      </c>
      <c r="M7003" s="306">
        <v>0</v>
      </c>
      <c r="N7003" s="306">
        <v>0</v>
      </c>
    </row>
    <row r="7004" spans="1:14">
      <c r="A7004" s="259" t="s">
        <v>249</v>
      </c>
      <c r="B7004" s="259" t="s">
        <v>26</v>
      </c>
      <c r="C7004" s="259" t="s">
        <v>83</v>
      </c>
      <c r="D7004" s="259" t="s">
        <v>83</v>
      </c>
      <c r="E7004" s="259" t="s">
        <v>83</v>
      </c>
      <c r="F7004" s="259" t="s">
        <v>206</v>
      </c>
      <c r="G7004" s="259" t="s">
        <v>49</v>
      </c>
      <c r="H7004" s="306">
        <v>0</v>
      </c>
      <c r="I7004" s="306">
        <v>0</v>
      </c>
      <c r="J7004" s="306">
        <v>0</v>
      </c>
      <c r="K7004" s="306">
        <v>0</v>
      </c>
      <c r="L7004" s="306">
        <v>0</v>
      </c>
      <c r="M7004" s="306">
        <v>0</v>
      </c>
      <c r="N7004" s="306">
        <v>0</v>
      </c>
    </row>
    <row r="7005" spans="1:14">
      <c r="A7005" s="259" t="s">
        <v>249</v>
      </c>
      <c r="B7005" s="259" t="s">
        <v>26</v>
      </c>
      <c r="C7005" s="259" t="s">
        <v>84</v>
      </c>
      <c r="D7005" s="259" t="s">
        <v>84</v>
      </c>
      <c r="E7005" s="259" t="s">
        <v>84</v>
      </c>
      <c r="F7005" s="259" t="s">
        <v>206</v>
      </c>
      <c r="G7005" s="259" t="s">
        <v>49</v>
      </c>
      <c r="H7005" s="306">
        <v>0</v>
      </c>
      <c r="I7005" s="306">
        <v>0</v>
      </c>
      <c r="J7005" s="306">
        <v>0</v>
      </c>
      <c r="K7005" s="306">
        <v>0</v>
      </c>
      <c r="L7005" s="306">
        <v>0</v>
      </c>
      <c r="M7005" s="306">
        <v>5.6</v>
      </c>
      <c r="N7005" s="306">
        <v>5.6</v>
      </c>
    </row>
    <row r="7006" spans="1:14">
      <c r="A7006" s="259" t="s">
        <v>249</v>
      </c>
      <c r="B7006" s="259" t="s">
        <v>26</v>
      </c>
      <c r="C7006" s="259" t="s">
        <v>85</v>
      </c>
      <c r="D7006" s="259" t="s">
        <v>85</v>
      </c>
      <c r="E7006" s="259" t="s">
        <v>85</v>
      </c>
      <c r="F7006" s="259" t="s">
        <v>206</v>
      </c>
      <c r="G7006" s="259" t="s">
        <v>49</v>
      </c>
      <c r="H7006" s="306">
        <v>0</v>
      </c>
      <c r="I7006" s="306">
        <v>0</v>
      </c>
      <c r="J7006" s="306">
        <v>0</v>
      </c>
      <c r="K7006" s="306">
        <v>0</v>
      </c>
      <c r="L7006" s="306">
        <v>0</v>
      </c>
      <c r="M7006" s="306">
        <v>0</v>
      </c>
      <c r="N7006" s="306">
        <v>0</v>
      </c>
    </row>
    <row r="7007" spans="1:14">
      <c r="A7007" s="259" t="s">
        <v>249</v>
      </c>
      <c r="B7007" s="259" t="s">
        <v>26</v>
      </c>
      <c r="C7007" s="259" t="s">
        <v>87</v>
      </c>
      <c r="D7007" s="259" t="s">
        <v>87</v>
      </c>
      <c r="E7007" s="259" t="s">
        <v>87</v>
      </c>
      <c r="F7007" s="259" t="s">
        <v>206</v>
      </c>
      <c r="G7007" s="259" t="s">
        <v>49</v>
      </c>
      <c r="H7007" s="306">
        <v>0</v>
      </c>
      <c r="I7007" s="306">
        <v>1.68</v>
      </c>
      <c r="J7007" s="306">
        <v>1.68</v>
      </c>
      <c r="K7007" s="306">
        <v>1.68</v>
      </c>
      <c r="L7007" s="306">
        <v>1.68</v>
      </c>
      <c r="M7007" s="306">
        <v>1.68</v>
      </c>
      <c r="N7007" s="306">
        <v>1.68</v>
      </c>
    </row>
    <row r="7008" spans="1:14">
      <c r="A7008" s="259" t="s">
        <v>249</v>
      </c>
      <c r="B7008" s="259" t="s">
        <v>26</v>
      </c>
      <c r="C7008" s="259" t="s">
        <v>88</v>
      </c>
      <c r="D7008" s="259" t="s">
        <v>88</v>
      </c>
      <c r="E7008" s="259" t="s">
        <v>88</v>
      </c>
      <c r="F7008" s="259" t="s">
        <v>206</v>
      </c>
      <c r="G7008" s="259" t="s">
        <v>49</v>
      </c>
      <c r="H7008" s="306">
        <v>0</v>
      </c>
      <c r="I7008" s="306">
        <v>0</v>
      </c>
      <c r="J7008" s="306">
        <v>0</v>
      </c>
      <c r="K7008" s="306">
        <v>0</v>
      </c>
      <c r="L7008" s="306">
        <v>0</v>
      </c>
      <c r="M7008" s="306">
        <v>0</v>
      </c>
      <c r="N7008" s="306">
        <v>0</v>
      </c>
    </row>
    <row r="7009" spans="1:14">
      <c r="A7009" s="259" t="s">
        <v>249</v>
      </c>
      <c r="B7009" s="259" t="s">
        <v>27</v>
      </c>
      <c r="C7009" s="259" t="s">
        <v>48</v>
      </c>
      <c r="D7009" s="259" t="s">
        <v>48</v>
      </c>
      <c r="E7009" s="259" t="s">
        <v>48</v>
      </c>
      <c r="F7009" s="259" t="s">
        <v>206</v>
      </c>
      <c r="G7009" s="259" t="s">
        <v>49</v>
      </c>
      <c r="H7009" s="306">
        <v>0</v>
      </c>
      <c r="I7009" s="306">
        <v>0</v>
      </c>
      <c r="J7009" s="306">
        <v>0</v>
      </c>
      <c r="K7009" s="306">
        <v>0</v>
      </c>
      <c r="L7009" s="306">
        <v>0</v>
      </c>
      <c r="M7009" s="306">
        <v>0</v>
      </c>
      <c r="N7009" s="306">
        <v>0</v>
      </c>
    </row>
    <row r="7010" spans="1:14">
      <c r="A7010" s="259" t="s">
        <v>249</v>
      </c>
      <c r="B7010" s="259" t="s">
        <v>27</v>
      </c>
      <c r="C7010" s="259" t="s">
        <v>53</v>
      </c>
      <c r="D7010" s="259" t="s">
        <v>53</v>
      </c>
      <c r="E7010" s="259" t="s">
        <v>53</v>
      </c>
      <c r="F7010" s="259" t="s">
        <v>206</v>
      </c>
      <c r="G7010" s="259" t="s">
        <v>49</v>
      </c>
      <c r="H7010" s="306">
        <v>0</v>
      </c>
      <c r="I7010" s="306">
        <v>0</v>
      </c>
      <c r="J7010" s="306">
        <v>0</v>
      </c>
      <c r="K7010" s="306">
        <v>0</v>
      </c>
      <c r="L7010" s="306">
        <v>0</v>
      </c>
      <c r="M7010" s="306">
        <v>0</v>
      </c>
      <c r="N7010" s="306">
        <v>0</v>
      </c>
    </row>
    <row r="7011" spans="1:14">
      <c r="A7011" s="259" t="s">
        <v>249</v>
      </c>
      <c r="B7011" s="259" t="s">
        <v>27</v>
      </c>
      <c r="C7011" s="259" t="s">
        <v>54</v>
      </c>
      <c r="D7011" s="259" t="s">
        <v>54</v>
      </c>
      <c r="E7011" s="259" t="s">
        <v>54</v>
      </c>
      <c r="F7011" s="259" t="s">
        <v>206</v>
      </c>
      <c r="G7011" s="259" t="s">
        <v>49</v>
      </c>
      <c r="H7011" s="306">
        <v>0</v>
      </c>
      <c r="I7011" s="306">
        <v>0</v>
      </c>
      <c r="J7011" s="306">
        <v>0</v>
      </c>
      <c r="K7011" s="306">
        <v>0</v>
      </c>
      <c r="L7011" s="306">
        <v>0</v>
      </c>
      <c r="M7011" s="306">
        <v>0</v>
      </c>
      <c r="N7011" s="306">
        <v>0</v>
      </c>
    </row>
    <row r="7012" spans="1:14">
      <c r="A7012" s="259" t="s">
        <v>249</v>
      </c>
      <c r="B7012" s="259" t="s">
        <v>27</v>
      </c>
      <c r="C7012" s="259" t="s">
        <v>55</v>
      </c>
      <c r="D7012" s="259" t="s">
        <v>55</v>
      </c>
      <c r="E7012" s="259" t="s">
        <v>55</v>
      </c>
      <c r="F7012" s="259" t="s">
        <v>206</v>
      </c>
      <c r="G7012" s="259" t="s">
        <v>49</v>
      </c>
      <c r="H7012" s="306">
        <v>141.839</v>
      </c>
      <c r="I7012" s="306">
        <v>127.79400000000001</v>
      </c>
      <c r="J7012" s="306">
        <v>127.79400000000001</v>
      </c>
      <c r="K7012" s="306">
        <v>127.79400000000001</v>
      </c>
      <c r="L7012" s="306">
        <v>127.79400000000001</v>
      </c>
      <c r="M7012" s="306">
        <v>127.79400000000001</v>
      </c>
      <c r="N7012" s="306">
        <v>127.79400000000001</v>
      </c>
    </row>
    <row r="7013" spans="1:14">
      <c r="A7013" s="259" t="s">
        <v>249</v>
      </c>
      <c r="B7013" s="259" t="s">
        <v>27</v>
      </c>
      <c r="C7013" s="259" t="s">
        <v>56</v>
      </c>
      <c r="D7013" s="259" t="s">
        <v>56</v>
      </c>
      <c r="E7013" s="259" t="s">
        <v>56</v>
      </c>
      <c r="F7013" s="259" t="s">
        <v>206</v>
      </c>
      <c r="G7013" s="259" t="s">
        <v>49</v>
      </c>
      <c r="H7013" s="306">
        <v>0</v>
      </c>
      <c r="I7013" s="306">
        <v>0</v>
      </c>
      <c r="J7013" s="306">
        <v>0</v>
      </c>
      <c r="K7013" s="306">
        <v>0</v>
      </c>
      <c r="L7013" s="306">
        <v>0</v>
      </c>
      <c r="M7013" s="306">
        <v>0</v>
      </c>
      <c r="N7013" s="306">
        <v>0</v>
      </c>
    </row>
    <row r="7014" spans="1:14">
      <c r="A7014" s="259" t="s">
        <v>249</v>
      </c>
      <c r="B7014" s="259" t="s">
        <v>27</v>
      </c>
      <c r="C7014" s="259" t="s">
        <v>57</v>
      </c>
      <c r="D7014" s="259" t="s">
        <v>57</v>
      </c>
      <c r="E7014" s="259" t="s">
        <v>57</v>
      </c>
      <c r="F7014" s="259" t="s">
        <v>206</v>
      </c>
      <c r="G7014" s="259" t="s">
        <v>49</v>
      </c>
      <c r="H7014" s="306">
        <v>0</v>
      </c>
      <c r="I7014" s="306">
        <v>0</v>
      </c>
      <c r="J7014" s="306">
        <v>0</v>
      </c>
      <c r="K7014" s="306">
        <v>0</v>
      </c>
      <c r="L7014" s="306">
        <v>0</v>
      </c>
      <c r="M7014" s="306">
        <v>0</v>
      </c>
      <c r="N7014" s="306">
        <v>0</v>
      </c>
    </row>
    <row r="7015" spans="1:14">
      <c r="A7015" s="259" t="s">
        <v>249</v>
      </c>
      <c r="B7015" s="259" t="s">
        <v>27</v>
      </c>
      <c r="C7015" s="259" t="s">
        <v>58</v>
      </c>
      <c r="D7015" s="259" t="s">
        <v>58</v>
      </c>
      <c r="E7015" s="259" t="s">
        <v>58</v>
      </c>
      <c r="F7015" s="259" t="s">
        <v>206</v>
      </c>
      <c r="G7015" s="259" t="s">
        <v>49</v>
      </c>
      <c r="H7015" s="306">
        <v>0</v>
      </c>
      <c r="I7015" s="306">
        <v>0</v>
      </c>
      <c r="J7015" s="306">
        <v>0</v>
      </c>
      <c r="K7015" s="306">
        <v>0</v>
      </c>
      <c r="L7015" s="306">
        <v>0</v>
      </c>
      <c r="M7015" s="306">
        <v>0</v>
      </c>
      <c r="N7015" s="306">
        <v>0</v>
      </c>
    </row>
    <row r="7016" spans="1:14">
      <c r="A7016" s="259" t="s">
        <v>249</v>
      </c>
      <c r="B7016" s="259" t="s">
        <v>27</v>
      </c>
      <c r="C7016" s="259" t="s">
        <v>59</v>
      </c>
      <c r="D7016" s="259" t="s">
        <v>59</v>
      </c>
      <c r="E7016" s="259" t="s">
        <v>59</v>
      </c>
      <c r="F7016" s="259" t="s">
        <v>206</v>
      </c>
      <c r="G7016" s="259" t="s">
        <v>49</v>
      </c>
      <c r="H7016" s="306">
        <v>319.20200000000006</v>
      </c>
      <c r="I7016" s="306">
        <v>319.20200000000006</v>
      </c>
      <c r="J7016" s="306">
        <v>319.20200000000006</v>
      </c>
      <c r="K7016" s="306">
        <v>319.20200000000006</v>
      </c>
      <c r="L7016" s="306">
        <v>319.20200000000006</v>
      </c>
      <c r="M7016" s="306">
        <v>319.20200000000006</v>
      </c>
      <c r="N7016" s="306">
        <v>319.20200000000006</v>
      </c>
    </row>
    <row r="7017" spans="1:14">
      <c r="A7017" s="259" t="s">
        <v>249</v>
      </c>
      <c r="B7017" s="259" t="s">
        <v>27</v>
      </c>
      <c r="C7017" s="259" t="s">
        <v>60</v>
      </c>
      <c r="D7017" s="259" t="s">
        <v>60</v>
      </c>
      <c r="E7017" s="259" t="s">
        <v>60</v>
      </c>
      <c r="F7017" s="259" t="s">
        <v>206</v>
      </c>
      <c r="G7017" s="259" t="s">
        <v>49</v>
      </c>
      <c r="H7017" s="306">
        <v>140.51999999999998</v>
      </c>
      <c r="I7017" s="306">
        <v>230.51999999999998</v>
      </c>
      <c r="J7017" s="306">
        <v>230.51999999999998</v>
      </c>
      <c r="K7017" s="306">
        <v>230.51999999999998</v>
      </c>
      <c r="L7017" s="306">
        <v>230.51999999999998</v>
      </c>
      <c r="M7017" s="306">
        <v>230.51999999999998</v>
      </c>
      <c r="N7017" s="306">
        <v>230.51999999999998</v>
      </c>
    </row>
    <row r="7018" spans="1:14">
      <c r="A7018" s="259" t="s">
        <v>249</v>
      </c>
      <c r="B7018" s="259" t="s">
        <v>27</v>
      </c>
      <c r="C7018" s="259" t="s">
        <v>61</v>
      </c>
      <c r="D7018" s="259" t="s">
        <v>61</v>
      </c>
      <c r="E7018" s="259" t="s">
        <v>61</v>
      </c>
      <c r="F7018" s="259" t="s">
        <v>206</v>
      </c>
      <c r="G7018" s="259" t="s">
        <v>49</v>
      </c>
      <c r="H7018" s="306">
        <v>151.20000000000002</v>
      </c>
      <c r="I7018" s="306">
        <v>151.20000000000002</v>
      </c>
      <c r="J7018" s="306">
        <v>151.20000000000002</v>
      </c>
      <c r="K7018" s="306">
        <v>151.20000000000002</v>
      </c>
      <c r="L7018" s="306">
        <v>151.20000000000002</v>
      </c>
      <c r="M7018" s="306">
        <v>151.20000000000002</v>
      </c>
      <c r="N7018" s="306">
        <v>151.20000000000002</v>
      </c>
    </row>
    <row r="7019" spans="1:14">
      <c r="A7019" s="259" t="s">
        <v>249</v>
      </c>
      <c r="B7019" s="259" t="s">
        <v>27</v>
      </c>
      <c r="C7019" s="259" t="s">
        <v>63</v>
      </c>
      <c r="D7019" s="259" t="s">
        <v>63</v>
      </c>
      <c r="E7019" s="259" t="s">
        <v>63</v>
      </c>
      <c r="F7019" s="259" t="s">
        <v>206</v>
      </c>
      <c r="G7019" s="259" t="s">
        <v>49</v>
      </c>
      <c r="H7019" s="306">
        <v>0</v>
      </c>
      <c r="I7019" s="306">
        <v>0</v>
      </c>
      <c r="J7019" s="306">
        <v>0</v>
      </c>
      <c r="K7019" s="306">
        <v>0</v>
      </c>
      <c r="L7019" s="306">
        <v>0</v>
      </c>
      <c r="M7019" s="306">
        <v>0</v>
      </c>
      <c r="N7019" s="306">
        <v>0</v>
      </c>
    </row>
    <row r="7020" spans="1:14">
      <c r="A7020" s="259" t="s">
        <v>249</v>
      </c>
      <c r="B7020" s="259" t="s">
        <v>27</v>
      </c>
      <c r="C7020" s="259" t="s">
        <v>64</v>
      </c>
      <c r="D7020" s="259" t="s">
        <v>64</v>
      </c>
      <c r="E7020" s="259" t="s">
        <v>64</v>
      </c>
      <c r="F7020" s="259" t="s">
        <v>206</v>
      </c>
      <c r="G7020" s="259" t="s">
        <v>49</v>
      </c>
      <c r="H7020" s="306">
        <v>75.7</v>
      </c>
      <c r="I7020" s="306">
        <v>3.7</v>
      </c>
      <c r="J7020" s="306">
        <v>3.7</v>
      </c>
      <c r="K7020" s="306">
        <v>3.7</v>
      </c>
      <c r="L7020" s="306">
        <v>3.7</v>
      </c>
      <c r="M7020" s="306">
        <v>3.7</v>
      </c>
      <c r="N7020" s="306">
        <v>3.7</v>
      </c>
    </row>
    <row r="7021" spans="1:14">
      <c r="A7021" s="259" t="s">
        <v>249</v>
      </c>
      <c r="B7021" s="259" t="s">
        <v>27</v>
      </c>
      <c r="C7021" s="259" t="s">
        <v>54</v>
      </c>
      <c r="D7021" s="259" t="s">
        <v>72</v>
      </c>
      <c r="E7021" s="259" t="s">
        <v>72</v>
      </c>
      <c r="F7021" s="259" t="s">
        <v>206</v>
      </c>
      <c r="G7021" s="259" t="s">
        <v>49</v>
      </c>
      <c r="H7021" s="306">
        <v>0</v>
      </c>
      <c r="I7021" s="306">
        <v>0</v>
      </c>
      <c r="J7021" s="306">
        <v>0</v>
      </c>
      <c r="K7021" s="306">
        <v>0</v>
      </c>
      <c r="L7021" s="306">
        <v>0</v>
      </c>
      <c r="M7021" s="306">
        <v>0</v>
      </c>
      <c r="N7021" s="306">
        <v>0</v>
      </c>
    </row>
    <row r="7022" spans="1:14">
      <c r="A7022" s="259" t="s">
        <v>249</v>
      </c>
      <c r="B7022" s="259" t="s">
        <v>27</v>
      </c>
      <c r="C7022" s="259" t="s">
        <v>55</v>
      </c>
      <c r="D7022" s="259" t="s">
        <v>73</v>
      </c>
      <c r="E7022" s="259" t="s">
        <v>73</v>
      </c>
      <c r="F7022" s="259" t="s">
        <v>206</v>
      </c>
      <c r="G7022" s="259" t="s">
        <v>49</v>
      </c>
      <c r="H7022" s="306">
        <v>0</v>
      </c>
      <c r="I7022" s="306">
        <v>0</v>
      </c>
      <c r="J7022" s="306">
        <v>0</v>
      </c>
      <c r="K7022" s="306">
        <v>0</v>
      </c>
      <c r="L7022" s="306">
        <v>0</v>
      </c>
      <c r="M7022" s="306">
        <v>0</v>
      </c>
      <c r="N7022" s="306">
        <v>0</v>
      </c>
    </row>
    <row r="7023" spans="1:14">
      <c r="A7023" s="259" t="s">
        <v>249</v>
      </c>
      <c r="B7023" s="259" t="s">
        <v>27</v>
      </c>
      <c r="C7023" s="259" t="s">
        <v>57</v>
      </c>
      <c r="D7023" s="259" t="s">
        <v>74</v>
      </c>
      <c r="E7023" s="259" t="s">
        <v>74</v>
      </c>
      <c r="F7023" s="259" t="s">
        <v>206</v>
      </c>
      <c r="G7023" s="259" t="s">
        <v>49</v>
      </c>
      <c r="H7023" s="306">
        <v>0</v>
      </c>
      <c r="I7023" s="306">
        <v>0</v>
      </c>
      <c r="J7023" s="306">
        <v>0</v>
      </c>
      <c r="K7023" s="306">
        <v>0</v>
      </c>
      <c r="L7023" s="306">
        <v>0</v>
      </c>
      <c r="M7023" s="306">
        <v>0</v>
      </c>
      <c r="N7023" s="306">
        <v>0</v>
      </c>
    </row>
    <row r="7024" spans="1:14">
      <c r="A7024" s="259" t="s">
        <v>249</v>
      </c>
      <c r="B7024" s="259" t="s">
        <v>27</v>
      </c>
      <c r="C7024" s="259" t="s">
        <v>64</v>
      </c>
      <c r="D7024" s="259" t="s">
        <v>75</v>
      </c>
      <c r="E7024" s="259" t="s">
        <v>75</v>
      </c>
      <c r="F7024" s="259" t="s">
        <v>206</v>
      </c>
      <c r="G7024" s="259" t="s">
        <v>49</v>
      </c>
      <c r="H7024" s="306">
        <v>0</v>
      </c>
      <c r="I7024" s="306">
        <v>0</v>
      </c>
      <c r="J7024" s="306">
        <v>0</v>
      </c>
      <c r="K7024" s="306">
        <v>0</v>
      </c>
      <c r="L7024" s="306">
        <v>0</v>
      </c>
      <c r="M7024" s="306">
        <v>0</v>
      </c>
      <c r="N7024" s="306">
        <v>0</v>
      </c>
    </row>
    <row r="7025" spans="1:14">
      <c r="A7025" s="259" t="s">
        <v>249</v>
      </c>
      <c r="B7025" s="259" t="s">
        <v>27</v>
      </c>
      <c r="C7025" s="259" t="s">
        <v>60</v>
      </c>
      <c r="D7025" s="259" t="s">
        <v>76</v>
      </c>
      <c r="E7025" s="259" t="s">
        <v>76</v>
      </c>
      <c r="F7025" s="259" t="s">
        <v>206</v>
      </c>
      <c r="G7025" s="259" t="s">
        <v>49</v>
      </c>
      <c r="H7025" s="306">
        <v>0</v>
      </c>
      <c r="I7025" s="306">
        <v>0</v>
      </c>
      <c r="J7025" s="306">
        <v>0</v>
      </c>
      <c r="K7025" s="306">
        <v>0</v>
      </c>
      <c r="L7025" s="306">
        <v>0</v>
      </c>
      <c r="M7025" s="306">
        <v>0</v>
      </c>
      <c r="N7025" s="306">
        <v>0</v>
      </c>
    </row>
    <row r="7026" spans="1:14">
      <c r="A7026" s="259" t="s">
        <v>249</v>
      </c>
      <c r="B7026" s="259" t="s">
        <v>27</v>
      </c>
      <c r="C7026" s="259" t="s">
        <v>61</v>
      </c>
      <c r="D7026" s="259" t="s">
        <v>77</v>
      </c>
      <c r="E7026" s="259" t="s">
        <v>77</v>
      </c>
      <c r="F7026" s="259" t="s">
        <v>206</v>
      </c>
      <c r="G7026" s="259" t="s">
        <v>49</v>
      </c>
      <c r="H7026" s="306">
        <v>0</v>
      </c>
      <c r="I7026" s="306">
        <v>0</v>
      </c>
      <c r="J7026" s="306">
        <v>3292</v>
      </c>
      <c r="K7026" s="306">
        <v>3292</v>
      </c>
      <c r="L7026" s="306">
        <v>5887</v>
      </c>
      <c r="M7026" s="306">
        <v>6014</v>
      </c>
      <c r="N7026" s="306">
        <v>6014</v>
      </c>
    </row>
    <row r="7027" spans="1:14">
      <c r="A7027" s="259" t="s">
        <v>249</v>
      </c>
      <c r="B7027" s="259" t="s">
        <v>27</v>
      </c>
      <c r="C7027" s="259" t="s">
        <v>62</v>
      </c>
      <c r="D7027" s="259" t="s">
        <v>78</v>
      </c>
      <c r="E7027" s="259" t="s">
        <v>78</v>
      </c>
      <c r="F7027" s="259" t="s">
        <v>206</v>
      </c>
      <c r="G7027" s="259" t="s">
        <v>49</v>
      </c>
      <c r="H7027" s="306">
        <v>0</v>
      </c>
      <c r="I7027" s="306">
        <v>0</v>
      </c>
      <c r="J7027" s="306">
        <v>0</v>
      </c>
      <c r="K7027" s="306">
        <v>0</v>
      </c>
      <c r="L7027" s="306">
        <v>0</v>
      </c>
      <c r="M7027" s="306">
        <v>0</v>
      </c>
      <c r="N7027" s="306">
        <v>0</v>
      </c>
    </row>
    <row r="7028" spans="1:14">
      <c r="A7028" s="259" t="s">
        <v>249</v>
      </c>
      <c r="B7028" s="259" t="s">
        <v>27</v>
      </c>
      <c r="C7028" s="259" t="s">
        <v>63</v>
      </c>
      <c r="D7028" s="259" t="s">
        <v>79</v>
      </c>
      <c r="E7028" s="259" t="s">
        <v>79</v>
      </c>
      <c r="F7028" s="259" t="s">
        <v>206</v>
      </c>
      <c r="G7028" s="259" t="s">
        <v>49</v>
      </c>
      <c r="H7028" s="306">
        <v>0</v>
      </c>
      <c r="I7028" s="306">
        <v>0</v>
      </c>
      <c r="J7028" s="306">
        <v>0</v>
      </c>
      <c r="K7028" s="306">
        <v>0</v>
      </c>
      <c r="L7028" s="306">
        <v>0</v>
      </c>
      <c r="M7028" s="306">
        <v>0</v>
      </c>
      <c r="N7028" s="306">
        <v>0</v>
      </c>
    </row>
    <row r="7029" spans="1:14">
      <c r="A7029" s="259" t="s">
        <v>249</v>
      </c>
      <c r="B7029" s="259" t="s">
        <v>27</v>
      </c>
      <c r="C7029" s="259" t="s">
        <v>60</v>
      </c>
      <c r="D7029" s="259" t="s">
        <v>76</v>
      </c>
      <c r="E7029" s="259" t="s">
        <v>207</v>
      </c>
      <c r="F7029" s="259" t="s">
        <v>206</v>
      </c>
      <c r="G7029" s="259" t="s">
        <v>49</v>
      </c>
      <c r="H7029" s="306">
        <v>0</v>
      </c>
      <c r="I7029" s="306">
        <v>0</v>
      </c>
      <c r="J7029" s="306">
        <v>0</v>
      </c>
      <c r="K7029" s="306">
        <v>0</v>
      </c>
      <c r="L7029" s="306">
        <v>90</v>
      </c>
      <c r="M7029" s="306">
        <v>2224.370911</v>
      </c>
      <c r="N7029" s="306">
        <v>2425.093648</v>
      </c>
    </row>
    <row r="7030" spans="1:14">
      <c r="A7030" s="259" t="s">
        <v>249</v>
      </c>
      <c r="B7030" s="259" t="s">
        <v>27</v>
      </c>
      <c r="C7030" s="259" t="s">
        <v>63</v>
      </c>
      <c r="D7030" s="259" t="s">
        <v>79</v>
      </c>
      <c r="E7030" s="259" t="s">
        <v>208</v>
      </c>
      <c r="F7030" s="259" t="s">
        <v>206</v>
      </c>
      <c r="G7030" s="259" t="s">
        <v>49</v>
      </c>
      <c r="H7030" s="306">
        <v>0</v>
      </c>
      <c r="I7030" s="306">
        <v>0</v>
      </c>
      <c r="J7030" s="306">
        <v>0</v>
      </c>
      <c r="K7030" s="306">
        <v>0</v>
      </c>
      <c r="L7030" s="306">
        <v>54</v>
      </c>
      <c r="M7030" s="306">
        <v>1334.6225460000001</v>
      </c>
      <c r="N7030" s="306">
        <v>1455.056188</v>
      </c>
    </row>
    <row r="7031" spans="1:14">
      <c r="A7031" s="259" t="s">
        <v>249</v>
      </c>
      <c r="B7031" s="259" t="s">
        <v>27</v>
      </c>
      <c r="C7031" s="259" t="s">
        <v>65</v>
      </c>
      <c r="D7031" s="259" t="s">
        <v>209</v>
      </c>
      <c r="E7031" s="259" t="s">
        <v>80</v>
      </c>
      <c r="F7031" s="259" t="s">
        <v>206</v>
      </c>
      <c r="G7031" s="259" t="s">
        <v>49</v>
      </c>
      <c r="H7031" s="306">
        <v>0</v>
      </c>
      <c r="I7031" s="306">
        <v>0</v>
      </c>
      <c r="J7031" s="306">
        <v>0</v>
      </c>
      <c r="K7031" s="306">
        <v>0</v>
      </c>
      <c r="L7031" s="306">
        <v>0</v>
      </c>
      <c r="M7031" s="306">
        <v>0</v>
      </c>
      <c r="N7031" s="306">
        <v>0</v>
      </c>
    </row>
    <row r="7032" spans="1:14">
      <c r="A7032" s="259" t="s">
        <v>249</v>
      </c>
      <c r="B7032" s="259" t="s">
        <v>27</v>
      </c>
      <c r="C7032" s="259" t="s">
        <v>65</v>
      </c>
      <c r="D7032" s="259" t="s">
        <v>209</v>
      </c>
      <c r="E7032" s="259" t="s">
        <v>81</v>
      </c>
      <c r="F7032" s="259" t="s">
        <v>206</v>
      </c>
      <c r="G7032" s="259" t="s">
        <v>49</v>
      </c>
      <c r="H7032" s="306">
        <v>0</v>
      </c>
      <c r="I7032" s="306">
        <v>0</v>
      </c>
      <c r="J7032" s="306">
        <v>0</v>
      </c>
      <c r="K7032" s="306">
        <v>0</v>
      </c>
      <c r="L7032" s="306">
        <v>0</v>
      </c>
      <c r="M7032" s="306">
        <v>0</v>
      </c>
      <c r="N7032" s="306">
        <v>0</v>
      </c>
    </row>
    <row r="7033" spans="1:14">
      <c r="A7033" s="259" t="s">
        <v>249</v>
      </c>
      <c r="B7033" s="259" t="s">
        <v>27</v>
      </c>
      <c r="C7033" s="259" t="s">
        <v>82</v>
      </c>
      <c r="D7033" s="259" t="s">
        <v>82</v>
      </c>
      <c r="E7033" s="259" t="s">
        <v>82</v>
      </c>
      <c r="F7033" s="259" t="s">
        <v>206</v>
      </c>
      <c r="G7033" s="259" t="s">
        <v>49</v>
      </c>
      <c r="H7033" s="306">
        <v>0</v>
      </c>
      <c r="I7033" s="306">
        <v>0</v>
      </c>
      <c r="J7033" s="306">
        <v>0</v>
      </c>
      <c r="K7033" s="306">
        <v>0</v>
      </c>
      <c r="L7033" s="306">
        <v>0</v>
      </c>
      <c r="M7033" s="306">
        <v>0</v>
      </c>
      <c r="N7033" s="306">
        <v>0</v>
      </c>
    </row>
    <row r="7034" spans="1:14">
      <c r="A7034" s="259" t="s">
        <v>249</v>
      </c>
      <c r="B7034" s="259" t="s">
        <v>27</v>
      </c>
      <c r="C7034" s="259" t="s">
        <v>83</v>
      </c>
      <c r="D7034" s="259" t="s">
        <v>83</v>
      </c>
      <c r="E7034" s="259" t="s">
        <v>83</v>
      </c>
      <c r="F7034" s="259" t="s">
        <v>206</v>
      </c>
      <c r="G7034" s="259" t="s">
        <v>49</v>
      </c>
      <c r="H7034" s="306">
        <v>0</v>
      </c>
      <c r="I7034" s="306">
        <v>0</v>
      </c>
      <c r="J7034" s="306">
        <v>0</v>
      </c>
      <c r="K7034" s="306">
        <v>0</v>
      </c>
      <c r="L7034" s="306">
        <v>0</v>
      </c>
      <c r="M7034" s="306">
        <v>0</v>
      </c>
      <c r="N7034" s="306">
        <v>0</v>
      </c>
    </row>
    <row r="7035" spans="1:14">
      <c r="A7035" s="259" t="s">
        <v>249</v>
      </c>
      <c r="B7035" s="259" t="s">
        <v>27</v>
      </c>
      <c r="C7035" s="259" t="s">
        <v>84</v>
      </c>
      <c r="D7035" s="259" t="s">
        <v>84</v>
      </c>
      <c r="E7035" s="259" t="s">
        <v>84</v>
      </c>
      <c r="F7035" s="259" t="s">
        <v>206</v>
      </c>
      <c r="G7035" s="259" t="s">
        <v>49</v>
      </c>
      <c r="H7035" s="306">
        <v>0</v>
      </c>
      <c r="I7035" s="306">
        <v>0</v>
      </c>
      <c r="J7035" s="306">
        <v>0</v>
      </c>
      <c r="K7035" s="306">
        <v>0</v>
      </c>
      <c r="L7035" s="306">
        <v>0</v>
      </c>
      <c r="M7035" s="306">
        <v>0</v>
      </c>
      <c r="N7035" s="306">
        <v>0</v>
      </c>
    </row>
    <row r="7036" spans="1:14">
      <c r="A7036" s="259" t="s">
        <v>249</v>
      </c>
      <c r="B7036" s="259" t="s">
        <v>27</v>
      </c>
      <c r="C7036" s="259" t="s">
        <v>85</v>
      </c>
      <c r="D7036" s="259" t="s">
        <v>85</v>
      </c>
      <c r="E7036" s="259" t="s">
        <v>85</v>
      </c>
      <c r="F7036" s="259" t="s">
        <v>206</v>
      </c>
      <c r="G7036" s="259" t="s">
        <v>49</v>
      </c>
      <c r="H7036" s="306">
        <v>0</v>
      </c>
      <c r="I7036" s="306">
        <v>0</v>
      </c>
      <c r="J7036" s="306">
        <v>0</v>
      </c>
      <c r="K7036" s="306">
        <v>0</v>
      </c>
      <c r="L7036" s="306">
        <v>0</v>
      </c>
      <c r="M7036" s="306">
        <v>0</v>
      </c>
      <c r="N7036" s="306">
        <v>0</v>
      </c>
    </row>
    <row r="7037" spans="1:14">
      <c r="A7037" s="259" t="s">
        <v>249</v>
      </c>
      <c r="B7037" s="259" t="s">
        <v>27</v>
      </c>
      <c r="C7037" s="259" t="s">
        <v>87</v>
      </c>
      <c r="D7037" s="259" t="s">
        <v>87</v>
      </c>
      <c r="E7037" s="259" t="s">
        <v>87</v>
      </c>
      <c r="F7037" s="259" t="s">
        <v>206</v>
      </c>
      <c r="G7037" s="259" t="s">
        <v>49</v>
      </c>
      <c r="H7037" s="306">
        <v>0</v>
      </c>
      <c r="I7037" s="306">
        <v>72</v>
      </c>
      <c r="J7037" s="306">
        <v>72</v>
      </c>
      <c r="K7037" s="306">
        <v>72</v>
      </c>
      <c r="L7037" s="306">
        <v>72</v>
      </c>
      <c r="M7037" s="306">
        <v>72</v>
      </c>
      <c r="N7037" s="306">
        <v>72</v>
      </c>
    </row>
    <row r="7038" spans="1:14">
      <c r="A7038" s="259" t="s">
        <v>249</v>
      </c>
      <c r="B7038" s="259" t="s">
        <v>27</v>
      </c>
      <c r="C7038" s="259" t="s">
        <v>88</v>
      </c>
      <c r="D7038" s="259" t="s">
        <v>88</v>
      </c>
      <c r="E7038" s="259" t="s">
        <v>88</v>
      </c>
      <c r="F7038" s="259" t="s">
        <v>206</v>
      </c>
      <c r="G7038" s="259" t="s">
        <v>49</v>
      </c>
      <c r="H7038" s="306">
        <v>0</v>
      </c>
      <c r="I7038" s="306">
        <v>0</v>
      </c>
      <c r="J7038" s="306">
        <v>0</v>
      </c>
      <c r="K7038" s="306">
        <v>0</v>
      </c>
      <c r="L7038" s="306">
        <v>0</v>
      </c>
      <c r="M7038" s="306">
        <v>0</v>
      </c>
      <c r="N7038" s="306">
        <v>0</v>
      </c>
    </row>
    <row r="7039" spans="1:14">
      <c r="A7039" s="259" t="s">
        <v>249</v>
      </c>
      <c r="B7039" s="259" t="s">
        <v>25</v>
      </c>
      <c r="C7039" s="259" t="s">
        <v>67</v>
      </c>
      <c r="D7039" s="259" t="s">
        <v>94</v>
      </c>
      <c r="E7039" s="259">
        <v>122739</v>
      </c>
      <c r="F7039" s="259" t="s">
        <v>206</v>
      </c>
      <c r="G7039" s="259" t="s">
        <v>49</v>
      </c>
      <c r="H7039" s="306">
        <v>1485</v>
      </c>
      <c r="I7039" s="306">
        <v>1485</v>
      </c>
      <c r="J7039" s="306">
        <v>1485</v>
      </c>
      <c r="K7039" s="306">
        <v>1485</v>
      </c>
      <c r="L7039" s="306">
        <v>1485</v>
      </c>
      <c r="M7039" s="306">
        <v>1485</v>
      </c>
      <c r="N7039" s="306">
        <v>1485</v>
      </c>
    </row>
    <row r="7040" spans="1:14">
      <c r="A7040" s="259" t="s">
        <v>249</v>
      </c>
      <c r="B7040" s="259" t="s">
        <v>25</v>
      </c>
      <c r="C7040" s="259" t="s">
        <v>67</v>
      </c>
      <c r="D7040" s="259" t="s">
        <v>95</v>
      </c>
      <c r="E7040" s="259">
        <v>122738</v>
      </c>
      <c r="F7040" s="259" t="s">
        <v>206</v>
      </c>
      <c r="G7040" s="259" t="s">
        <v>49</v>
      </c>
      <c r="H7040" s="306">
        <v>0</v>
      </c>
      <c r="I7040" s="306">
        <v>1250</v>
      </c>
      <c r="J7040" s="306">
        <v>1250</v>
      </c>
      <c r="K7040" s="306">
        <v>1250</v>
      </c>
      <c r="L7040" s="306">
        <v>1250</v>
      </c>
      <c r="M7040" s="306">
        <v>1250</v>
      </c>
      <c r="N7040" s="306">
        <v>1250</v>
      </c>
    </row>
    <row r="7041" spans="1:14">
      <c r="A7041" s="259" t="s">
        <v>249</v>
      </c>
      <c r="B7041" s="259" t="s">
        <v>22</v>
      </c>
      <c r="C7041" s="259" t="s">
        <v>67</v>
      </c>
      <c r="D7041" s="259" t="s">
        <v>93</v>
      </c>
      <c r="E7041" s="259">
        <v>4390</v>
      </c>
      <c r="F7041" s="259" t="s">
        <v>206</v>
      </c>
      <c r="G7041" s="259" t="s">
        <v>49</v>
      </c>
      <c r="H7041" s="306">
        <v>0</v>
      </c>
      <c r="I7041" s="306">
        <v>1200</v>
      </c>
      <c r="J7041" s="306">
        <v>1200</v>
      </c>
      <c r="K7041" s="306">
        <v>1200</v>
      </c>
      <c r="L7041" s="306">
        <v>1200</v>
      </c>
      <c r="M7041" s="306">
        <v>1200</v>
      </c>
      <c r="N7041" s="306">
        <v>1200</v>
      </c>
    </row>
    <row r="7042" spans="1:14">
      <c r="A7042" s="259" t="s">
        <v>249</v>
      </c>
      <c r="B7042" s="259" t="s">
        <v>18</v>
      </c>
      <c r="C7042" s="259" t="s">
        <v>67</v>
      </c>
      <c r="D7042" s="259" t="s">
        <v>67</v>
      </c>
      <c r="F7042" s="259" t="s">
        <v>206</v>
      </c>
      <c r="G7042" s="259" t="s">
        <v>49</v>
      </c>
      <c r="H7042" s="306">
        <v>0</v>
      </c>
      <c r="I7042" s="306">
        <v>0</v>
      </c>
      <c r="J7042" s="306">
        <v>0</v>
      </c>
      <c r="K7042" s="306">
        <v>0</v>
      </c>
      <c r="L7042" s="306">
        <v>0</v>
      </c>
      <c r="M7042" s="306">
        <v>0</v>
      </c>
      <c r="N7042" s="306">
        <v>0</v>
      </c>
    </row>
    <row r="7043" spans="1:14">
      <c r="A7043" s="259" t="s">
        <v>249</v>
      </c>
      <c r="B7043" s="259" t="s">
        <v>19</v>
      </c>
      <c r="C7043" s="259" t="s">
        <v>67</v>
      </c>
      <c r="D7043" s="259" t="s">
        <v>67</v>
      </c>
      <c r="F7043" s="259" t="s">
        <v>206</v>
      </c>
      <c r="G7043" s="259" t="s">
        <v>49</v>
      </c>
      <c r="H7043" s="306">
        <v>0</v>
      </c>
      <c r="I7043" s="306">
        <v>0</v>
      </c>
      <c r="J7043" s="306">
        <v>0</v>
      </c>
      <c r="K7043" s="306">
        <v>0</v>
      </c>
      <c r="L7043" s="306">
        <v>0</v>
      </c>
      <c r="M7043" s="306">
        <v>0</v>
      </c>
      <c r="N7043" s="306">
        <v>0</v>
      </c>
    </row>
    <row r="7044" spans="1:14">
      <c r="A7044" s="259" t="s">
        <v>249</v>
      </c>
      <c r="B7044" s="259" t="s">
        <v>20</v>
      </c>
      <c r="C7044" s="259" t="s">
        <v>67</v>
      </c>
      <c r="D7044" s="259" t="s">
        <v>67</v>
      </c>
      <c r="F7044" s="259" t="s">
        <v>206</v>
      </c>
      <c r="G7044" s="259" t="s">
        <v>49</v>
      </c>
      <c r="H7044" s="306">
        <v>0</v>
      </c>
      <c r="I7044" s="306">
        <v>0</v>
      </c>
      <c r="J7044" s="306">
        <v>0</v>
      </c>
      <c r="K7044" s="306">
        <v>0</v>
      </c>
      <c r="L7044" s="306">
        <v>0</v>
      </c>
      <c r="M7044" s="306">
        <v>0</v>
      </c>
      <c r="N7044" s="306">
        <v>0</v>
      </c>
    </row>
    <row r="7045" spans="1:14">
      <c r="A7045" s="259" t="s">
        <v>249</v>
      </c>
      <c r="B7045" s="259" t="s">
        <v>21</v>
      </c>
      <c r="C7045" s="259" t="s">
        <v>67</v>
      </c>
      <c r="D7045" s="259" t="s">
        <v>67</v>
      </c>
      <c r="F7045" s="259" t="s">
        <v>206</v>
      </c>
      <c r="G7045" s="259" t="s">
        <v>49</v>
      </c>
      <c r="H7045" s="306">
        <v>0</v>
      </c>
      <c r="I7045" s="306">
        <v>0</v>
      </c>
      <c r="J7045" s="306">
        <v>0</v>
      </c>
      <c r="K7045" s="306">
        <v>0</v>
      </c>
      <c r="L7045" s="306">
        <v>0</v>
      </c>
      <c r="M7045" s="306">
        <v>0</v>
      </c>
      <c r="N7045" s="306">
        <v>0</v>
      </c>
    </row>
    <row r="7046" spans="1:14">
      <c r="A7046" s="259" t="s">
        <v>249</v>
      </c>
      <c r="B7046" s="259" t="s">
        <v>23</v>
      </c>
      <c r="C7046" s="259" t="s">
        <v>67</v>
      </c>
      <c r="D7046" s="259" t="s">
        <v>67</v>
      </c>
      <c r="F7046" s="259" t="s">
        <v>206</v>
      </c>
      <c r="G7046" s="259" t="s">
        <v>49</v>
      </c>
      <c r="H7046" s="306">
        <v>0</v>
      </c>
      <c r="I7046" s="306">
        <v>0</v>
      </c>
      <c r="J7046" s="306">
        <v>0</v>
      </c>
      <c r="K7046" s="306">
        <v>0</v>
      </c>
      <c r="L7046" s="306">
        <v>0</v>
      </c>
      <c r="M7046" s="306">
        <v>0</v>
      </c>
      <c r="N7046" s="306">
        <v>0</v>
      </c>
    </row>
    <row r="7047" spans="1:14">
      <c r="A7047" s="259" t="s">
        <v>249</v>
      </c>
      <c r="B7047" s="259" t="s">
        <v>24</v>
      </c>
      <c r="C7047" s="259" t="s">
        <v>67</v>
      </c>
      <c r="D7047" s="259" t="s">
        <v>67</v>
      </c>
      <c r="F7047" s="259" t="s">
        <v>206</v>
      </c>
      <c r="G7047" s="259" t="s">
        <v>49</v>
      </c>
      <c r="H7047" s="306">
        <v>0</v>
      </c>
      <c r="I7047" s="306">
        <v>0</v>
      </c>
      <c r="J7047" s="306">
        <v>0</v>
      </c>
      <c r="K7047" s="306">
        <v>0</v>
      </c>
      <c r="L7047" s="306">
        <v>0</v>
      </c>
      <c r="M7047" s="306">
        <v>0</v>
      </c>
      <c r="N7047" s="306">
        <v>0</v>
      </c>
    </row>
    <row r="7048" spans="1:14">
      <c r="A7048" s="259" t="s">
        <v>249</v>
      </c>
      <c r="B7048" s="259" t="s">
        <v>26</v>
      </c>
      <c r="C7048" s="259" t="s">
        <v>67</v>
      </c>
      <c r="D7048" s="259" t="s">
        <v>67</v>
      </c>
      <c r="F7048" s="259" t="s">
        <v>206</v>
      </c>
      <c r="G7048" s="259" t="s">
        <v>49</v>
      </c>
      <c r="H7048" s="306">
        <v>0</v>
      </c>
      <c r="I7048" s="306">
        <v>0</v>
      </c>
      <c r="J7048" s="306">
        <v>0</v>
      </c>
      <c r="K7048" s="306">
        <v>0</v>
      </c>
      <c r="L7048" s="306">
        <v>0</v>
      </c>
      <c r="M7048" s="306">
        <v>0</v>
      </c>
      <c r="N7048" s="306">
        <v>0</v>
      </c>
    </row>
    <row r="7049" spans="1:14">
      <c r="A7049" s="259" t="s">
        <v>249</v>
      </c>
      <c r="B7049" s="259" t="s">
        <v>27</v>
      </c>
      <c r="C7049" s="259" t="s">
        <v>67</v>
      </c>
      <c r="D7049" s="259" t="s">
        <v>67</v>
      </c>
      <c r="F7049" s="259" t="s">
        <v>206</v>
      </c>
      <c r="G7049" s="259" t="s">
        <v>49</v>
      </c>
      <c r="H7049" s="306">
        <v>0</v>
      </c>
      <c r="I7049" s="306">
        <v>0</v>
      </c>
      <c r="J7049" s="306">
        <v>0</v>
      </c>
      <c r="K7049" s="306">
        <v>0</v>
      </c>
      <c r="L7049" s="306">
        <v>0</v>
      </c>
      <c r="M7049" s="306">
        <v>0</v>
      </c>
      <c r="N7049" s="306">
        <v>0</v>
      </c>
    </row>
    <row r="7050" spans="1:14">
      <c r="A7050" s="259" t="s">
        <v>249</v>
      </c>
      <c r="B7050" s="259" t="s">
        <v>28</v>
      </c>
      <c r="C7050" s="259" t="s">
        <v>67</v>
      </c>
      <c r="D7050" s="259" t="s">
        <v>94</v>
      </c>
      <c r="E7050" s="259">
        <v>122739</v>
      </c>
      <c r="F7050" s="259" t="s">
        <v>206</v>
      </c>
      <c r="G7050" s="259" t="s">
        <v>49</v>
      </c>
      <c r="H7050" s="306">
        <v>1485</v>
      </c>
      <c r="I7050" s="306">
        <v>1485</v>
      </c>
      <c r="J7050" s="306">
        <v>1485</v>
      </c>
      <c r="K7050" s="306">
        <v>1485</v>
      </c>
      <c r="L7050" s="306">
        <v>1485</v>
      </c>
      <c r="M7050" s="306">
        <v>1485</v>
      </c>
      <c r="N7050" s="306">
        <v>1485</v>
      </c>
    </row>
    <row r="7051" spans="1:14">
      <c r="A7051" s="259" t="s">
        <v>249</v>
      </c>
      <c r="B7051" s="259" t="s">
        <v>28</v>
      </c>
      <c r="C7051" s="259" t="s">
        <v>67</v>
      </c>
      <c r="D7051" s="259" t="s">
        <v>95</v>
      </c>
      <c r="E7051" s="259">
        <v>122738</v>
      </c>
      <c r="F7051" s="259" t="s">
        <v>206</v>
      </c>
      <c r="G7051" s="259" t="s">
        <v>49</v>
      </c>
      <c r="H7051" s="306">
        <v>0</v>
      </c>
      <c r="I7051" s="306">
        <v>1250</v>
      </c>
      <c r="J7051" s="306">
        <v>1250</v>
      </c>
      <c r="K7051" s="306">
        <v>1250</v>
      </c>
      <c r="L7051" s="306">
        <v>1250</v>
      </c>
      <c r="M7051" s="306">
        <v>1250</v>
      </c>
      <c r="N7051" s="306">
        <v>1250</v>
      </c>
    </row>
    <row r="7052" spans="1:14">
      <c r="A7052" s="259" t="s">
        <v>249</v>
      </c>
      <c r="B7052" s="259" t="s">
        <v>28</v>
      </c>
      <c r="C7052" s="259" t="s">
        <v>67</v>
      </c>
      <c r="D7052" s="259" t="s">
        <v>93</v>
      </c>
      <c r="E7052" s="259">
        <v>4390</v>
      </c>
      <c r="F7052" s="259" t="s">
        <v>206</v>
      </c>
      <c r="G7052" s="259" t="s">
        <v>49</v>
      </c>
      <c r="H7052" s="306">
        <v>0</v>
      </c>
      <c r="I7052" s="306">
        <v>1200</v>
      </c>
      <c r="J7052" s="306">
        <v>1200</v>
      </c>
      <c r="K7052" s="306">
        <v>1200</v>
      </c>
      <c r="L7052" s="306">
        <v>1200</v>
      </c>
      <c r="M7052" s="306">
        <v>1200</v>
      </c>
      <c r="N7052" s="306">
        <v>1200</v>
      </c>
    </row>
    <row r="7053" spans="1:14">
      <c r="A7053" s="259" t="s">
        <v>249</v>
      </c>
      <c r="B7053" s="259" t="s">
        <v>18</v>
      </c>
      <c r="C7053" s="259" t="s">
        <v>48</v>
      </c>
      <c r="D7053" s="259" t="s">
        <v>48</v>
      </c>
      <c r="E7053" s="259" t="s">
        <v>48</v>
      </c>
      <c r="F7053" s="259" t="s">
        <v>210</v>
      </c>
      <c r="G7053" s="259" t="s">
        <v>50</v>
      </c>
      <c r="H7053" s="306">
        <v>0</v>
      </c>
      <c r="I7053" s="306">
        <v>0</v>
      </c>
      <c r="J7053" s="306">
        <v>0</v>
      </c>
      <c r="K7053" s="306">
        <v>0</v>
      </c>
      <c r="L7053" s="306">
        <v>0</v>
      </c>
      <c r="M7053" s="306">
        <v>0</v>
      </c>
      <c r="N7053" s="306">
        <v>0</v>
      </c>
    </row>
    <row r="7054" spans="1:14">
      <c r="A7054" s="259" t="s">
        <v>249</v>
      </c>
      <c r="B7054" s="259" t="s">
        <v>18</v>
      </c>
      <c r="C7054" s="259" t="s">
        <v>53</v>
      </c>
      <c r="D7054" s="259" t="s">
        <v>53</v>
      </c>
      <c r="E7054" s="259" t="s">
        <v>53</v>
      </c>
      <c r="F7054" s="259" t="s">
        <v>210</v>
      </c>
      <c r="G7054" s="259" t="s">
        <v>50</v>
      </c>
      <c r="H7054" s="306">
        <v>0</v>
      </c>
      <c r="I7054" s="306">
        <v>0</v>
      </c>
      <c r="J7054" s="306">
        <v>0</v>
      </c>
      <c r="K7054" s="306">
        <v>0</v>
      </c>
      <c r="L7054" s="306">
        <v>0</v>
      </c>
      <c r="M7054" s="306">
        <v>0</v>
      </c>
      <c r="N7054" s="306">
        <v>0</v>
      </c>
    </row>
    <row r="7055" spans="1:14">
      <c r="A7055" s="259" t="s">
        <v>249</v>
      </c>
      <c r="B7055" s="259" t="s">
        <v>18</v>
      </c>
      <c r="C7055" s="259" t="s">
        <v>54</v>
      </c>
      <c r="D7055" s="259" t="s">
        <v>54</v>
      </c>
      <c r="E7055" s="259" t="s">
        <v>54</v>
      </c>
      <c r="F7055" s="259" t="s">
        <v>210</v>
      </c>
      <c r="G7055" s="259" t="s">
        <v>50</v>
      </c>
      <c r="H7055" s="306">
        <v>17509.244384201</v>
      </c>
      <c r="I7055" s="306">
        <v>17274.347919602998</v>
      </c>
      <c r="J7055" s="306">
        <v>6612.2504073560012</v>
      </c>
      <c r="K7055" s="306">
        <v>7752.425608853001</v>
      </c>
      <c r="L7055" s="306">
        <v>7908.9320856940012</v>
      </c>
      <c r="M7055" s="306">
        <v>7923.0902116279995</v>
      </c>
      <c r="N7055" s="306">
        <v>0</v>
      </c>
    </row>
    <row r="7056" spans="1:14">
      <c r="A7056" s="259" t="s">
        <v>249</v>
      </c>
      <c r="B7056" s="259" t="s">
        <v>18</v>
      </c>
      <c r="C7056" s="259" t="s">
        <v>55</v>
      </c>
      <c r="D7056" s="259" t="s">
        <v>55</v>
      </c>
      <c r="E7056" s="259" t="s">
        <v>55</v>
      </c>
      <c r="F7056" s="259" t="s">
        <v>210</v>
      </c>
      <c r="G7056" s="259" t="s">
        <v>50</v>
      </c>
      <c r="H7056" s="306">
        <v>0</v>
      </c>
      <c r="I7056" s="306">
        <v>41.995000000000005</v>
      </c>
      <c r="J7056" s="306">
        <v>59.764500000000005</v>
      </c>
      <c r="K7056" s="306">
        <v>162.41999999999999</v>
      </c>
      <c r="L7056" s="306">
        <v>119.332387008</v>
      </c>
      <c r="M7056" s="306">
        <v>138.29400000000001</v>
      </c>
      <c r="N7056" s="306">
        <v>0</v>
      </c>
    </row>
    <row r="7057" spans="1:14">
      <c r="A7057" s="259" t="s">
        <v>249</v>
      </c>
      <c r="B7057" s="259" t="s">
        <v>18</v>
      </c>
      <c r="C7057" s="259" t="s">
        <v>56</v>
      </c>
      <c r="D7057" s="259" t="s">
        <v>56</v>
      </c>
      <c r="E7057" s="259" t="s">
        <v>56</v>
      </c>
      <c r="F7057" s="259" t="s">
        <v>210</v>
      </c>
      <c r="G7057" s="259" t="s">
        <v>50</v>
      </c>
      <c r="H7057" s="306">
        <v>0</v>
      </c>
      <c r="I7057" s="306">
        <v>0</v>
      </c>
      <c r="J7057" s="306">
        <v>25.74</v>
      </c>
      <c r="K7057" s="306">
        <v>18.787499999999994</v>
      </c>
      <c r="L7057" s="306">
        <v>0</v>
      </c>
      <c r="M7057" s="306">
        <v>0</v>
      </c>
      <c r="N7057" s="306">
        <v>0</v>
      </c>
    </row>
    <row r="7058" spans="1:14">
      <c r="A7058" s="259" t="s">
        <v>249</v>
      </c>
      <c r="B7058" s="259" t="s">
        <v>18</v>
      </c>
      <c r="C7058" s="259" t="s">
        <v>57</v>
      </c>
      <c r="D7058" s="259" t="s">
        <v>57</v>
      </c>
      <c r="E7058" s="259" t="s">
        <v>57</v>
      </c>
      <c r="F7058" s="259" t="s">
        <v>210</v>
      </c>
      <c r="G7058" s="259" t="s">
        <v>50</v>
      </c>
      <c r="H7058" s="306">
        <v>49.055999999999997</v>
      </c>
      <c r="I7058" s="306">
        <v>49.055999999999997</v>
      </c>
      <c r="J7058" s="306">
        <v>49.055999999999997</v>
      </c>
      <c r="K7058" s="306">
        <v>49.055999999999997</v>
      </c>
      <c r="L7058" s="306">
        <v>49.055999999999997</v>
      </c>
      <c r="M7058" s="306">
        <v>49.055999999999997</v>
      </c>
      <c r="N7058" s="306">
        <v>49.055999999999997</v>
      </c>
    </row>
    <row r="7059" spans="1:14">
      <c r="A7059" s="259" t="s">
        <v>249</v>
      </c>
      <c r="B7059" s="259" t="s">
        <v>18</v>
      </c>
      <c r="C7059" s="259" t="s">
        <v>58</v>
      </c>
      <c r="D7059" s="259" t="s">
        <v>58</v>
      </c>
      <c r="E7059" s="259" t="s">
        <v>58</v>
      </c>
      <c r="F7059" s="259" t="s">
        <v>210</v>
      </c>
      <c r="G7059" s="259" t="s">
        <v>50</v>
      </c>
      <c r="H7059" s="306">
        <v>16661.562696000001</v>
      </c>
      <c r="I7059" s="306">
        <v>16661.562696000001</v>
      </c>
      <c r="J7059" s="306">
        <v>16661.562696000001</v>
      </c>
      <c r="K7059" s="306">
        <v>16661.562696000001</v>
      </c>
      <c r="L7059" s="306">
        <v>16661.562696000001</v>
      </c>
      <c r="M7059" s="306">
        <v>16661.562696000001</v>
      </c>
      <c r="N7059" s="306">
        <v>16661.562696000001</v>
      </c>
    </row>
    <row r="7060" spans="1:14">
      <c r="A7060" s="259" t="s">
        <v>249</v>
      </c>
      <c r="B7060" s="259" t="s">
        <v>18</v>
      </c>
      <c r="C7060" s="259" t="s">
        <v>59</v>
      </c>
      <c r="D7060" s="259" t="s">
        <v>59</v>
      </c>
      <c r="E7060" s="259" t="s">
        <v>59</v>
      </c>
      <c r="F7060" s="259" t="s">
        <v>210</v>
      </c>
      <c r="G7060" s="259" t="s">
        <v>50</v>
      </c>
      <c r="H7060" s="306">
        <v>545.90286242699972</v>
      </c>
      <c r="I7060" s="306">
        <v>537.81044867199989</v>
      </c>
      <c r="J7060" s="306">
        <v>538.95911491600009</v>
      </c>
      <c r="K7060" s="306">
        <v>538.49911219000001</v>
      </c>
      <c r="L7060" s="306">
        <v>538.4911150009998</v>
      </c>
      <c r="M7060" s="306">
        <v>538.66709998100021</v>
      </c>
      <c r="N7060" s="306">
        <v>539.13761384499969</v>
      </c>
    </row>
    <row r="7061" spans="1:14">
      <c r="A7061" s="259" t="s">
        <v>249</v>
      </c>
      <c r="B7061" s="259" t="s">
        <v>18</v>
      </c>
      <c r="C7061" s="259" t="s">
        <v>60</v>
      </c>
      <c r="D7061" s="259" t="s">
        <v>60</v>
      </c>
      <c r="E7061" s="259" t="s">
        <v>60</v>
      </c>
      <c r="F7061" s="259" t="s">
        <v>210</v>
      </c>
      <c r="G7061" s="259" t="s">
        <v>50</v>
      </c>
      <c r="H7061" s="306">
        <v>902.36521742032937</v>
      </c>
      <c r="I7061" s="306">
        <v>902.36521742032937</v>
      </c>
      <c r="J7061" s="306">
        <v>902.36521742032937</v>
      </c>
      <c r="K7061" s="306">
        <v>902.36521742032937</v>
      </c>
      <c r="L7061" s="306">
        <v>902.36521742032937</v>
      </c>
      <c r="M7061" s="306">
        <v>902.36521742032937</v>
      </c>
      <c r="N7061" s="306">
        <v>902.36521742032937</v>
      </c>
    </row>
    <row r="7062" spans="1:14">
      <c r="A7062" s="259" t="s">
        <v>249</v>
      </c>
      <c r="B7062" s="259" t="s">
        <v>18</v>
      </c>
      <c r="C7062" s="259" t="s">
        <v>61</v>
      </c>
      <c r="D7062" s="259" t="s">
        <v>61</v>
      </c>
      <c r="E7062" s="259" t="s">
        <v>61</v>
      </c>
      <c r="F7062" s="259" t="s">
        <v>210</v>
      </c>
      <c r="G7062" s="259" t="s">
        <v>50</v>
      </c>
      <c r="H7062" s="306">
        <v>14.440836164</v>
      </c>
      <c r="I7062" s="306">
        <v>14.440836164</v>
      </c>
      <c r="J7062" s="306">
        <v>14.440836164</v>
      </c>
      <c r="K7062" s="306">
        <v>14.440836164</v>
      </c>
      <c r="L7062" s="306">
        <v>14.440836164</v>
      </c>
      <c r="M7062" s="306">
        <v>14.440836164</v>
      </c>
      <c r="N7062" s="306">
        <v>14.440836164</v>
      </c>
    </row>
    <row r="7063" spans="1:14">
      <c r="A7063" s="259" t="s">
        <v>249</v>
      </c>
      <c r="B7063" s="259" t="s">
        <v>18</v>
      </c>
      <c r="C7063" s="259" t="s">
        <v>63</v>
      </c>
      <c r="D7063" s="259" t="s">
        <v>63</v>
      </c>
      <c r="E7063" s="259" t="s">
        <v>63</v>
      </c>
      <c r="F7063" s="259" t="s">
        <v>210</v>
      </c>
      <c r="G7063" s="259" t="s">
        <v>50</v>
      </c>
      <c r="H7063" s="306">
        <v>0</v>
      </c>
      <c r="I7063" s="306">
        <v>8.7671642460000001</v>
      </c>
      <c r="J7063" s="306">
        <v>19.871034186999999</v>
      </c>
      <c r="K7063" s="306">
        <v>8.9108883320000007</v>
      </c>
      <c r="L7063" s="306">
        <v>26.656080303</v>
      </c>
      <c r="M7063" s="306">
        <v>11.683226997</v>
      </c>
      <c r="N7063" s="306">
        <v>112.618023838</v>
      </c>
    </row>
    <row r="7064" spans="1:14">
      <c r="A7064" s="259" t="s">
        <v>249</v>
      </c>
      <c r="B7064" s="259" t="s">
        <v>18</v>
      </c>
      <c r="C7064" s="259" t="s">
        <v>64</v>
      </c>
      <c r="D7064" s="259" t="s">
        <v>64</v>
      </c>
      <c r="E7064" s="259" t="s">
        <v>64</v>
      </c>
      <c r="F7064" s="259" t="s">
        <v>210</v>
      </c>
      <c r="G7064" s="259" t="s">
        <v>50</v>
      </c>
      <c r="H7064" s="306">
        <v>1870.7275950100002</v>
      </c>
      <c r="I7064" s="306">
        <v>1748.8532632780002</v>
      </c>
      <c r="J7064" s="306">
        <v>1748.8532611200003</v>
      </c>
      <c r="K7064" s="306">
        <v>1748.8532616500001</v>
      </c>
      <c r="L7064" s="306">
        <v>1750.306588814</v>
      </c>
      <c r="M7064" s="306">
        <v>1748.8532603150002</v>
      </c>
      <c r="N7064" s="306">
        <v>63.638756000000001</v>
      </c>
    </row>
    <row r="7065" spans="1:14">
      <c r="A7065" s="259" t="s">
        <v>249</v>
      </c>
      <c r="B7065" s="259" t="s">
        <v>18</v>
      </c>
      <c r="C7065" s="259" t="s">
        <v>54</v>
      </c>
      <c r="D7065" s="259" t="s">
        <v>72</v>
      </c>
      <c r="E7065" s="259" t="s">
        <v>72</v>
      </c>
      <c r="F7065" s="259" t="s">
        <v>210</v>
      </c>
      <c r="G7065" s="259" t="s">
        <v>50</v>
      </c>
      <c r="H7065" s="306">
        <v>0</v>
      </c>
      <c r="I7065" s="306">
        <v>0</v>
      </c>
      <c r="J7065" s="306">
        <v>0</v>
      </c>
      <c r="K7065" s="306">
        <v>0</v>
      </c>
      <c r="L7065" s="306">
        <v>0</v>
      </c>
      <c r="M7065" s="306">
        <v>0</v>
      </c>
      <c r="N7065" s="306">
        <v>0</v>
      </c>
    </row>
    <row r="7066" spans="1:14">
      <c r="A7066" s="259" t="s">
        <v>249</v>
      </c>
      <c r="B7066" s="259" t="s">
        <v>18</v>
      </c>
      <c r="C7066" s="259" t="s">
        <v>55</v>
      </c>
      <c r="D7066" s="259" t="s">
        <v>73</v>
      </c>
      <c r="E7066" s="259" t="s">
        <v>73</v>
      </c>
      <c r="F7066" s="259" t="s">
        <v>210</v>
      </c>
      <c r="G7066" s="259" t="s">
        <v>50</v>
      </c>
      <c r="H7066" s="306">
        <v>0</v>
      </c>
      <c r="I7066" s="306">
        <v>0</v>
      </c>
      <c r="J7066" s="306">
        <v>0</v>
      </c>
      <c r="K7066" s="306">
        <v>0</v>
      </c>
      <c r="L7066" s="306">
        <v>0</v>
      </c>
      <c r="M7066" s="306">
        <v>0</v>
      </c>
      <c r="N7066" s="306">
        <v>0</v>
      </c>
    </row>
    <row r="7067" spans="1:14">
      <c r="A7067" s="259" t="s">
        <v>249</v>
      </c>
      <c r="B7067" s="259" t="s">
        <v>18</v>
      </c>
      <c r="C7067" s="259" t="s">
        <v>57</v>
      </c>
      <c r="D7067" s="259" t="s">
        <v>74</v>
      </c>
      <c r="E7067" s="259" t="s">
        <v>74</v>
      </c>
      <c r="F7067" s="259" t="s">
        <v>210</v>
      </c>
      <c r="G7067" s="259" t="s">
        <v>50</v>
      </c>
      <c r="H7067" s="306">
        <v>0</v>
      </c>
      <c r="I7067" s="306">
        <v>0</v>
      </c>
      <c r="J7067" s="306">
        <v>0</v>
      </c>
      <c r="K7067" s="306">
        <v>0</v>
      </c>
      <c r="L7067" s="306">
        <v>0</v>
      </c>
      <c r="M7067" s="306">
        <v>0</v>
      </c>
      <c r="N7067" s="306">
        <v>0</v>
      </c>
    </row>
    <row r="7068" spans="1:14">
      <c r="A7068" s="259" t="s">
        <v>249</v>
      </c>
      <c r="B7068" s="259" t="s">
        <v>18</v>
      </c>
      <c r="C7068" s="259" t="s">
        <v>64</v>
      </c>
      <c r="D7068" s="259" t="s">
        <v>75</v>
      </c>
      <c r="E7068" s="259" t="s">
        <v>75</v>
      </c>
      <c r="F7068" s="259" t="s">
        <v>210</v>
      </c>
      <c r="G7068" s="259" t="s">
        <v>50</v>
      </c>
      <c r="H7068" s="306">
        <v>0</v>
      </c>
      <c r="I7068" s="306">
        <v>0</v>
      </c>
      <c r="J7068" s="306">
        <v>0</v>
      </c>
      <c r="K7068" s="306">
        <v>0</v>
      </c>
      <c r="L7068" s="306">
        <v>342.75837571800002</v>
      </c>
      <c r="M7068" s="306">
        <v>342.758376478</v>
      </c>
      <c r="N7068" s="306">
        <v>342.75837701099999</v>
      </c>
    </row>
    <row r="7069" spans="1:14">
      <c r="A7069" s="259" t="s">
        <v>249</v>
      </c>
      <c r="B7069" s="259" t="s">
        <v>18</v>
      </c>
      <c r="C7069" s="259" t="s">
        <v>60</v>
      </c>
      <c r="D7069" s="259" t="s">
        <v>76</v>
      </c>
      <c r="E7069" s="259" t="s">
        <v>76</v>
      </c>
      <c r="F7069" s="259" t="s">
        <v>210</v>
      </c>
      <c r="G7069" s="259" t="s">
        <v>50</v>
      </c>
      <c r="H7069" s="306">
        <v>0</v>
      </c>
      <c r="I7069" s="306">
        <v>0</v>
      </c>
      <c r="J7069" s="306">
        <v>0</v>
      </c>
      <c r="K7069" s="306">
        <v>0</v>
      </c>
      <c r="L7069" s="306">
        <v>0</v>
      </c>
      <c r="M7069" s="306">
        <v>0</v>
      </c>
      <c r="N7069" s="306">
        <v>0</v>
      </c>
    </row>
    <row r="7070" spans="1:14">
      <c r="A7070" s="259" t="s">
        <v>249</v>
      </c>
      <c r="B7070" s="259" t="s">
        <v>18</v>
      </c>
      <c r="C7070" s="259" t="s">
        <v>61</v>
      </c>
      <c r="D7070" s="259" t="s">
        <v>77</v>
      </c>
      <c r="E7070" s="259" t="s">
        <v>77</v>
      </c>
      <c r="F7070" s="259" t="s">
        <v>210</v>
      </c>
      <c r="G7070" s="259" t="s">
        <v>50</v>
      </c>
      <c r="H7070" s="306">
        <v>0</v>
      </c>
      <c r="I7070" s="306">
        <v>0</v>
      </c>
      <c r="J7070" s="306">
        <v>0</v>
      </c>
      <c r="K7070" s="306">
        <v>0</v>
      </c>
      <c r="L7070" s="306">
        <v>0</v>
      </c>
      <c r="M7070" s="306">
        <v>0</v>
      </c>
      <c r="N7070" s="306">
        <v>0</v>
      </c>
    </row>
    <row r="7071" spans="1:14">
      <c r="A7071" s="259" t="s">
        <v>249</v>
      </c>
      <c r="B7071" s="259" t="s">
        <v>18</v>
      </c>
      <c r="C7071" s="259" t="s">
        <v>62</v>
      </c>
      <c r="D7071" s="259" t="s">
        <v>78</v>
      </c>
      <c r="E7071" s="259" t="s">
        <v>78</v>
      </c>
      <c r="F7071" s="259" t="s">
        <v>210</v>
      </c>
      <c r="G7071" s="259" t="s">
        <v>50</v>
      </c>
      <c r="H7071" s="306">
        <v>418.39818893500001</v>
      </c>
      <c r="I7071" s="306">
        <v>1251.6288002619999</v>
      </c>
      <c r="J7071" s="306">
        <v>6065.7702465900002</v>
      </c>
      <c r="K7071" s="306">
        <v>6065.7702465900002</v>
      </c>
      <c r="L7071" s="306">
        <v>6065.7702465900002</v>
      </c>
      <c r="M7071" s="306">
        <v>6065.7702465900002</v>
      </c>
      <c r="N7071" s="306">
        <v>6065.7702465900002</v>
      </c>
    </row>
    <row r="7072" spans="1:14">
      <c r="A7072" s="259" t="s">
        <v>249</v>
      </c>
      <c r="B7072" s="259" t="s">
        <v>18</v>
      </c>
      <c r="C7072" s="259" t="s">
        <v>63</v>
      </c>
      <c r="D7072" s="259" t="s">
        <v>79</v>
      </c>
      <c r="E7072" s="259" t="s">
        <v>79</v>
      </c>
      <c r="F7072" s="259" t="s">
        <v>210</v>
      </c>
      <c r="G7072" s="259" t="s">
        <v>50</v>
      </c>
      <c r="H7072" s="306">
        <v>125.820014822</v>
      </c>
      <c r="I7072" s="306">
        <v>486.27561837299999</v>
      </c>
      <c r="J7072" s="306">
        <v>892.86179408199996</v>
      </c>
      <c r="K7072" s="306">
        <v>810.04672192299995</v>
      </c>
      <c r="L7072" s="306">
        <v>1046.944402915</v>
      </c>
      <c r="M7072" s="306">
        <v>1042.9707480339998</v>
      </c>
      <c r="N7072" s="306">
        <v>986.74961439399999</v>
      </c>
    </row>
    <row r="7073" spans="1:14">
      <c r="A7073" s="259" t="s">
        <v>249</v>
      </c>
      <c r="B7073" s="259" t="s">
        <v>18</v>
      </c>
      <c r="C7073" s="259" t="s">
        <v>60</v>
      </c>
      <c r="D7073" s="259" t="s">
        <v>76</v>
      </c>
      <c r="E7073" s="259" t="s">
        <v>207</v>
      </c>
      <c r="F7073" s="259" t="s">
        <v>210</v>
      </c>
      <c r="G7073" s="259" t="s">
        <v>50</v>
      </c>
      <c r="H7073" s="306">
        <v>0</v>
      </c>
      <c r="I7073" s="306">
        <v>0</v>
      </c>
      <c r="J7073" s="306">
        <v>0</v>
      </c>
      <c r="K7073" s="306">
        <v>0</v>
      </c>
      <c r="L7073" s="306">
        <v>0</v>
      </c>
      <c r="M7073" s="306">
        <v>0</v>
      </c>
      <c r="N7073" s="306">
        <v>8547.0166582689999</v>
      </c>
    </row>
    <row r="7074" spans="1:14">
      <c r="A7074" s="259" t="s">
        <v>249</v>
      </c>
      <c r="B7074" s="259" t="s">
        <v>18</v>
      </c>
      <c r="C7074" s="259" t="s">
        <v>63</v>
      </c>
      <c r="D7074" s="259" t="s">
        <v>79</v>
      </c>
      <c r="E7074" s="259" t="s">
        <v>208</v>
      </c>
      <c r="F7074" s="259" t="s">
        <v>210</v>
      </c>
      <c r="G7074" s="259" t="s">
        <v>50</v>
      </c>
      <c r="H7074" s="306">
        <v>0</v>
      </c>
      <c r="I7074" s="306">
        <v>0</v>
      </c>
      <c r="J7074" s="306">
        <v>0</v>
      </c>
      <c r="K7074" s="306">
        <v>0</v>
      </c>
      <c r="L7074" s="306">
        <v>0</v>
      </c>
      <c r="M7074" s="306">
        <v>0</v>
      </c>
      <c r="N7074" s="306">
        <v>3674.1313315279999</v>
      </c>
    </row>
    <row r="7075" spans="1:14">
      <c r="A7075" s="259" t="s">
        <v>249</v>
      </c>
      <c r="B7075" s="259" t="s">
        <v>18</v>
      </c>
      <c r="C7075" s="259" t="s">
        <v>65</v>
      </c>
      <c r="D7075" s="259" t="s">
        <v>209</v>
      </c>
      <c r="E7075" s="259" t="s">
        <v>80</v>
      </c>
      <c r="F7075" s="259" t="s">
        <v>210</v>
      </c>
      <c r="G7075" s="259" t="s">
        <v>50</v>
      </c>
      <c r="H7075" s="306">
        <v>0</v>
      </c>
      <c r="I7075" s="306">
        <v>0</v>
      </c>
      <c r="J7075" s="306">
        <v>0</v>
      </c>
      <c r="K7075" s="306">
        <v>0</v>
      </c>
      <c r="L7075" s="306">
        <v>0</v>
      </c>
      <c r="M7075" s="306">
        <v>0</v>
      </c>
      <c r="N7075" s="306">
        <v>0</v>
      </c>
    </row>
    <row r="7076" spans="1:14">
      <c r="A7076" s="259" t="s">
        <v>249</v>
      </c>
      <c r="B7076" s="259" t="s">
        <v>18</v>
      </c>
      <c r="C7076" s="259" t="s">
        <v>65</v>
      </c>
      <c r="D7076" s="259" t="s">
        <v>209</v>
      </c>
      <c r="E7076" s="259" t="s">
        <v>81</v>
      </c>
      <c r="F7076" s="259" t="s">
        <v>210</v>
      </c>
      <c r="G7076" s="259" t="s">
        <v>50</v>
      </c>
      <c r="H7076" s="306">
        <v>0</v>
      </c>
      <c r="I7076" s="306">
        <v>0</v>
      </c>
      <c r="J7076" s="306">
        <v>0</v>
      </c>
      <c r="K7076" s="306">
        <v>0</v>
      </c>
      <c r="L7076" s="306">
        <v>0</v>
      </c>
      <c r="M7076" s="306">
        <v>0</v>
      </c>
      <c r="N7076" s="306">
        <v>0</v>
      </c>
    </row>
    <row r="7077" spans="1:14">
      <c r="A7077" s="259" t="s">
        <v>249</v>
      </c>
      <c r="B7077" s="259" t="s">
        <v>19</v>
      </c>
      <c r="C7077" s="259" t="s">
        <v>48</v>
      </c>
      <c r="D7077" s="259" t="s">
        <v>48</v>
      </c>
      <c r="E7077" s="259" t="s">
        <v>48</v>
      </c>
      <c r="F7077" s="259" t="s">
        <v>210</v>
      </c>
      <c r="G7077" s="259" t="s">
        <v>50</v>
      </c>
      <c r="H7077" s="306">
        <v>278.99999884800002</v>
      </c>
      <c r="I7077" s="306">
        <v>0</v>
      </c>
      <c r="J7077" s="306">
        <v>0</v>
      </c>
      <c r="K7077" s="306">
        <v>0</v>
      </c>
      <c r="L7077" s="306">
        <v>0</v>
      </c>
      <c r="M7077" s="306">
        <v>0</v>
      </c>
      <c r="N7077" s="306">
        <v>0</v>
      </c>
    </row>
    <row r="7078" spans="1:14">
      <c r="A7078" s="259" t="s">
        <v>249</v>
      </c>
      <c r="B7078" s="259" t="s">
        <v>19</v>
      </c>
      <c r="C7078" s="259" t="s">
        <v>53</v>
      </c>
      <c r="D7078" s="259" t="s">
        <v>53</v>
      </c>
      <c r="E7078" s="259" t="s">
        <v>53</v>
      </c>
      <c r="F7078" s="259" t="s">
        <v>210</v>
      </c>
      <c r="G7078" s="259" t="s">
        <v>50</v>
      </c>
      <c r="H7078" s="306">
        <v>0</v>
      </c>
      <c r="I7078" s="306">
        <v>0</v>
      </c>
      <c r="J7078" s="306">
        <v>0</v>
      </c>
      <c r="K7078" s="306">
        <v>0</v>
      </c>
      <c r="L7078" s="306">
        <v>0</v>
      </c>
      <c r="M7078" s="306">
        <v>0</v>
      </c>
      <c r="N7078" s="306">
        <v>0</v>
      </c>
    </row>
    <row r="7079" spans="1:14">
      <c r="A7079" s="259" t="s">
        <v>249</v>
      </c>
      <c r="B7079" s="259" t="s">
        <v>19</v>
      </c>
      <c r="C7079" s="259" t="s">
        <v>54</v>
      </c>
      <c r="D7079" s="259" t="s">
        <v>54</v>
      </c>
      <c r="E7079" s="259" t="s">
        <v>54</v>
      </c>
      <c r="F7079" s="259" t="s">
        <v>210</v>
      </c>
      <c r="G7079" s="259" t="s">
        <v>50</v>
      </c>
      <c r="H7079" s="306">
        <v>2390.2116593639998</v>
      </c>
      <c r="I7079" s="306">
        <v>752.41184326400003</v>
      </c>
      <c r="J7079" s="306">
        <v>752.05669030800004</v>
      </c>
      <c r="K7079" s="306">
        <v>594.24590000000001</v>
      </c>
      <c r="L7079" s="306">
        <v>802.17200000000003</v>
      </c>
      <c r="M7079" s="306">
        <v>546.79781729800004</v>
      </c>
      <c r="N7079" s="306">
        <v>119.9</v>
      </c>
    </row>
    <row r="7080" spans="1:14">
      <c r="A7080" s="259" t="s">
        <v>249</v>
      </c>
      <c r="B7080" s="259" t="s">
        <v>19</v>
      </c>
      <c r="C7080" s="259" t="s">
        <v>55</v>
      </c>
      <c r="D7080" s="259" t="s">
        <v>55</v>
      </c>
      <c r="E7080" s="259" t="s">
        <v>55</v>
      </c>
      <c r="F7080" s="259" t="s">
        <v>210</v>
      </c>
      <c r="G7080" s="259" t="s">
        <v>50</v>
      </c>
      <c r="H7080" s="306">
        <v>30.03</v>
      </c>
      <c r="I7080" s="306">
        <v>30.03</v>
      </c>
      <c r="J7080" s="306">
        <v>30.03</v>
      </c>
      <c r="K7080" s="306">
        <v>1.43</v>
      </c>
      <c r="L7080" s="306">
        <v>1.43</v>
      </c>
      <c r="M7080" s="306">
        <v>1.43</v>
      </c>
      <c r="N7080" s="306">
        <v>3.41</v>
      </c>
    </row>
    <row r="7081" spans="1:14">
      <c r="A7081" s="259" t="s">
        <v>249</v>
      </c>
      <c r="B7081" s="259" t="s">
        <v>19</v>
      </c>
      <c r="C7081" s="259" t="s">
        <v>56</v>
      </c>
      <c r="D7081" s="259" t="s">
        <v>56</v>
      </c>
      <c r="E7081" s="259" t="s">
        <v>56</v>
      </c>
      <c r="F7081" s="259" t="s">
        <v>210</v>
      </c>
      <c r="G7081" s="259" t="s">
        <v>50</v>
      </c>
      <c r="H7081" s="306">
        <v>66</v>
      </c>
      <c r="I7081" s="306">
        <v>76.498559999999998</v>
      </c>
      <c r="J7081" s="306">
        <v>81.007019999999997</v>
      </c>
      <c r="K7081" s="306">
        <v>53.311799999999998</v>
      </c>
      <c r="L7081" s="306">
        <v>33.893740000000001</v>
      </c>
      <c r="M7081" s="306">
        <v>31.832039999999999</v>
      </c>
      <c r="N7081" s="306">
        <v>17.050360000000001</v>
      </c>
    </row>
    <row r="7082" spans="1:14">
      <c r="A7082" s="259" t="s">
        <v>249</v>
      </c>
      <c r="B7082" s="259" t="s">
        <v>19</v>
      </c>
      <c r="C7082" s="259" t="s">
        <v>57</v>
      </c>
      <c r="D7082" s="259" t="s">
        <v>57</v>
      </c>
      <c r="E7082" s="259" t="s">
        <v>57</v>
      </c>
      <c r="F7082" s="259" t="s">
        <v>210</v>
      </c>
      <c r="G7082" s="259" t="s">
        <v>50</v>
      </c>
      <c r="H7082" s="306">
        <v>0</v>
      </c>
      <c r="I7082" s="306">
        <v>0</v>
      </c>
      <c r="J7082" s="306">
        <v>0</v>
      </c>
      <c r="K7082" s="306">
        <v>0</v>
      </c>
      <c r="L7082" s="306">
        <v>0</v>
      </c>
      <c r="M7082" s="306">
        <v>0</v>
      </c>
      <c r="N7082" s="306">
        <v>0</v>
      </c>
    </row>
    <row r="7083" spans="1:14">
      <c r="A7083" s="259" t="s">
        <v>249</v>
      </c>
      <c r="B7083" s="259" t="s">
        <v>19</v>
      </c>
      <c r="C7083" s="259" t="s">
        <v>58</v>
      </c>
      <c r="D7083" s="259" t="s">
        <v>58</v>
      </c>
      <c r="E7083" s="259" t="s">
        <v>58</v>
      </c>
      <c r="F7083" s="259" t="s">
        <v>210</v>
      </c>
      <c r="G7083" s="259" t="s">
        <v>50</v>
      </c>
      <c r="H7083" s="306">
        <v>0</v>
      </c>
      <c r="I7083" s="306">
        <v>0</v>
      </c>
      <c r="J7083" s="306">
        <v>0</v>
      </c>
      <c r="K7083" s="306">
        <v>0</v>
      </c>
      <c r="L7083" s="306">
        <v>0</v>
      </c>
      <c r="M7083" s="306">
        <v>0</v>
      </c>
      <c r="N7083" s="306">
        <v>0</v>
      </c>
    </row>
    <row r="7084" spans="1:14">
      <c r="A7084" s="259" t="s">
        <v>249</v>
      </c>
      <c r="B7084" s="259" t="s">
        <v>19</v>
      </c>
      <c r="C7084" s="259" t="s">
        <v>59</v>
      </c>
      <c r="D7084" s="259" t="s">
        <v>59</v>
      </c>
      <c r="E7084" s="259" t="s">
        <v>59</v>
      </c>
      <c r="F7084" s="259" t="s">
        <v>210</v>
      </c>
      <c r="G7084" s="259" t="s">
        <v>50</v>
      </c>
      <c r="H7084" s="306">
        <v>0</v>
      </c>
      <c r="I7084" s="306">
        <v>0</v>
      </c>
      <c r="J7084" s="306">
        <v>0</v>
      </c>
      <c r="K7084" s="306">
        <v>0</v>
      </c>
      <c r="L7084" s="306">
        <v>0</v>
      </c>
      <c r="M7084" s="306">
        <v>0</v>
      </c>
      <c r="N7084" s="306">
        <v>0</v>
      </c>
    </row>
    <row r="7085" spans="1:14">
      <c r="A7085" s="259" t="s">
        <v>249</v>
      </c>
      <c r="B7085" s="259" t="s">
        <v>19</v>
      </c>
      <c r="C7085" s="259" t="s">
        <v>60</v>
      </c>
      <c r="D7085" s="259" t="s">
        <v>60</v>
      </c>
      <c r="E7085" s="259" t="s">
        <v>60</v>
      </c>
      <c r="F7085" s="259" t="s">
        <v>210</v>
      </c>
      <c r="G7085" s="259" t="s">
        <v>50</v>
      </c>
      <c r="H7085" s="306">
        <v>551.51453688476784</v>
      </c>
      <c r="I7085" s="306">
        <v>551.51453688476784</v>
      </c>
      <c r="J7085" s="306">
        <v>551.51453688476784</v>
      </c>
      <c r="K7085" s="306">
        <v>551.51453688476784</v>
      </c>
      <c r="L7085" s="306">
        <v>551.51453688476784</v>
      </c>
      <c r="M7085" s="306">
        <v>551.51453688476784</v>
      </c>
      <c r="N7085" s="306">
        <v>551.51453688476784</v>
      </c>
    </row>
    <row r="7086" spans="1:14">
      <c r="A7086" s="259" t="s">
        <v>249</v>
      </c>
      <c r="B7086" s="259" t="s">
        <v>19</v>
      </c>
      <c r="C7086" s="259" t="s">
        <v>61</v>
      </c>
      <c r="D7086" s="259" t="s">
        <v>61</v>
      </c>
      <c r="E7086" s="259" t="s">
        <v>61</v>
      </c>
      <c r="F7086" s="259" t="s">
        <v>210</v>
      </c>
      <c r="G7086" s="259" t="s">
        <v>50</v>
      </c>
      <c r="H7086" s="306">
        <v>5.3733189909999997</v>
      </c>
      <c r="I7086" s="306">
        <v>5.3733189909999997</v>
      </c>
      <c r="J7086" s="306">
        <v>5.3733189909999997</v>
      </c>
      <c r="K7086" s="306">
        <v>5.3733189909999997</v>
      </c>
      <c r="L7086" s="306">
        <v>5.3733189909999997</v>
      </c>
      <c r="M7086" s="306">
        <v>5.3733189909999997</v>
      </c>
      <c r="N7086" s="306">
        <v>5.3733189909999997</v>
      </c>
    </row>
    <row r="7087" spans="1:14">
      <c r="A7087" s="259" t="s">
        <v>249</v>
      </c>
      <c r="B7087" s="259" t="s">
        <v>19</v>
      </c>
      <c r="C7087" s="259" t="s">
        <v>63</v>
      </c>
      <c r="D7087" s="259" t="s">
        <v>63</v>
      </c>
      <c r="E7087" s="259" t="s">
        <v>63</v>
      </c>
      <c r="F7087" s="259" t="s">
        <v>210</v>
      </c>
      <c r="G7087" s="259" t="s">
        <v>50</v>
      </c>
      <c r="H7087" s="306">
        <v>0</v>
      </c>
      <c r="I7087" s="306">
        <v>0</v>
      </c>
      <c r="J7087" s="306">
        <v>0</v>
      </c>
      <c r="K7087" s="306">
        <v>0</v>
      </c>
      <c r="L7087" s="306">
        <v>0</v>
      </c>
      <c r="M7087" s="306">
        <v>0</v>
      </c>
      <c r="N7087" s="306">
        <v>0</v>
      </c>
    </row>
    <row r="7088" spans="1:14">
      <c r="A7088" s="259" t="s">
        <v>249</v>
      </c>
      <c r="B7088" s="259" t="s">
        <v>19</v>
      </c>
      <c r="C7088" s="259" t="s">
        <v>64</v>
      </c>
      <c r="D7088" s="259" t="s">
        <v>64</v>
      </c>
      <c r="E7088" s="259" t="s">
        <v>64</v>
      </c>
      <c r="F7088" s="259" t="s">
        <v>210</v>
      </c>
      <c r="G7088" s="259" t="s">
        <v>50</v>
      </c>
      <c r="H7088" s="306">
        <v>276.42419443900002</v>
      </c>
      <c r="I7088" s="306">
        <v>124.821594112</v>
      </c>
      <c r="J7088" s="306">
        <v>43.172993828999999</v>
      </c>
      <c r="K7088" s="306">
        <v>42.532194814</v>
      </c>
      <c r="L7088" s="306">
        <v>42.532194531000002</v>
      </c>
      <c r="M7088" s="306">
        <v>43.172993565999995</v>
      </c>
      <c r="N7088" s="306">
        <v>54.467093565999996</v>
      </c>
    </row>
    <row r="7089" spans="1:14">
      <c r="A7089" s="259" t="s">
        <v>249</v>
      </c>
      <c r="B7089" s="259" t="s">
        <v>19</v>
      </c>
      <c r="C7089" s="259" t="s">
        <v>54</v>
      </c>
      <c r="D7089" s="259" t="s">
        <v>72</v>
      </c>
      <c r="E7089" s="259" t="s">
        <v>72</v>
      </c>
      <c r="F7089" s="259" t="s">
        <v>210</v>
      </c>
      <c r="G7089" s="259" t="s">
        <v>50</v>
      </c>
      <c r="H7089" s="306">
        <v>0</v>
      </c>
      <c r="I7089" s="306">
        <v>0</v>
      </c>
      <c r="J7089" s="306">
        <v>0</v>
      </c>
      <c r="K7089" s="306">
        <v>0</v>
      </c>
      <c r="L7089" s="306">
        <v>0</v>
      </c>
      <c r="M7089" s="306">
        <v>0</v>
      </c>
      <c r="N7089" s="306">
        <v>0</v>
      </c>
    </row>
    <row r="7090" spans="1:14">
      <c r="A7090" s="259" t="s">
        <v>249</v>
      </c>
      <c r="B7090" s="259" t="s">
        <v>19</v>
      </c>
      <c r="C7090" s="259" t="s">
        <v>55</v>
      </c>
      <c r="D7090" s="259" t="s">
        <v>73</v>
      </c>
      <c r="E7090" s="259" t="s">
        <v>73</v>
      </c>
      <c r="F7090" s="259" t="s">
        <v>210</v>
      </c>
      <c r="G7090" s="259" t="s">
        <v>50</v>
      </c>
      <c r="H7090" s="306">
        <v>0</v>
      </c>
      <c r="I7090" s="306">
        <v>0</v>
      </c>
      <c r="J7090" s="306">
        <v>10.824</v>
      </c>
      <c r="K7090" s="306">
        <v>3.4824907440000001</v>
      </c>
      <c r="L7090" s="306">
        <v>10.824</v>
      </c>
      <c r="M7090" s="306">
        <v>10.824</v>
      </c>
      <c r="N7090" s="306">
        <v>201.59700000000001</v>
      </c>
    </row>
    <row r="7091" spans="1:14">
      <c r="A7091" s="259" t="s">
        <v>249</v>
      </c>
      <c r="B7091" s="259" t="s">
        <v>19</v>
      </c>
      <c r="C7091" s="259" t="s">
        <v>57</v>
      </c>
      <c r="D7091" s="259" t="s">
        <v>74</v>
      </c>
      <c r="E7091" s="259" t="s">
        <v>74</v>
      </c>
      <c r="F7091" s="259" t="s">
        <v>210</v>
      </c>
      <c r="G7091" s="259" t="s">
        <v>50</v>
      </c>
      <c r="H7091" s="306">
        <v>0</v>
      </c>
      <c r="I7091" s="306">
        <v>0</v>
      </c>
      <c r="J7091" s="306">
        <v>0</v>
      </c>
      <c r="K7091" s="306">
        <v>0</v>
      </c>
      <c r="L7091" s="306">
        <v>0</v>
      </c>
      <c r="M7091" s="306">
        <v>0</v>
      </c>
      <c r="N7091" s="306">
        <v>0</v>
      </c>
    </row>
    <row r="7092" spans="1:14">
      <c r="A7092" s="259" t="s">
        <v>249</v>
      </c>
      <c r="B7092" s="259" t="s">
        <v>19</v>
      </c>
      <c r="C7092" s="259" t="s">
        <v>64</v>
      </c>
      <c r="D7092" s="259" t="s">
        <v>75</v>
      </c>
      <c r="E7092" s="259" t="s">
        <v>75</v>
      </c>
      <c r="F7092" s="259" t="s">
        <v>210</v>
      </c>
      <c r="G7092" s="259" t="s">
        <v>50</v>
      </c>
      <c r="H7092" s="306">
        <v>0</v>
      </c>
      <c r="I7092" s="306">
        <v>0</v>
      </c>
      <c r="J7092" s="306">
        <v>0</v>
      </c>
      <c r="K7092" s="306">
        <v>0</v>
      </c>
      <c r="L7092" s="306">
        <v>0</v>
      </c>
      <c r="M7092" s="306">
        <v>0</v>
      </c>
      <c r="N7092" s="306">
        <v>0</v>
      </c>
    </row>
    <row r="7093" spans="1:14">
      <c r="A7093" s="259" t="s">
        <v>249</v>
      </c>
      <c r="B7093" s="259" t="s">
        <v>19</v>
      </c>
      <c r="C7093" s="259" t="s">
        <v>60</v>
      </c>
      <c r="D7093" s="259" t="s">
        <v>76</v>
      </c>
      <c r="E7093" s="259" t="s">
        <v>76</v>
      </c>
      <c r="F7093" s="259" t="s">
        <v>210</v>
      </c>
      <c r="G7093" s="259" t="s">
        <v>50</v>
      </c>
      <c r="H7093" s="306">
        <v>0</v>
      </c>
      <c r="I7093" s="306">
        <v>0</v>
      </c>
      <c r="J7093" s="306">
        <v>0</v>
      </c>
      <c r="K7093" s="306">
        <v>0</v>
      </c>
      <c r="L7093" s="306">
        <v>0</v>
      </c>
      <c r="M7093" s="306">
        <v>0</v>
      </c>
      <c r="N7093" s="306">
        <v>2743.5426333989999</v>
      </c>
    </row>
    <row r="7094" spans="1:14">
      <c r="A7094" s="259" t="s">
        <v>249</v>
      </c>
      <c r="B7094" s="259" t="s">
        <v>19</v>
      </c>
      <c r="C7094" s="259" t="s">
        <v>61</v>
      </c>
      <c r="D7094" s="259" t="s">
        <v>77</v>
      </c>
      <c r="E7094" s="259" t="s">
        <v>77</v>
      </c>
      <c r="F7094" s="259" t="s">
        <v>210</v>
      </c>
      <c r="G7094" s="259" t="s">
        <v>50</v>
      </c>
      <c r="H7094" s="306">
        <v>0</v>
      </c>
      <c r="I7094" s="306">
        <v>0</v>
      </c>
      <c r="J7094" s="306">
        <v>0</v>
      </c>
      <c r="K7094" s="306">
        <v>0</v>
      </c>
      <c r="L7094" s="306">
        <v>0</v>
      </c>
      <c r="M7094" s="306">
        <v>0</v>
      </c>
      <c r="N7094" s="306">
        <v>0</v>
      </c>
    </row>
    <row r="7095" spans="1:14">
      <c r="A7095" s="259" t="s">
        <v>249</v>
      </c>
      <c r="B7095" s="259" t="s">
        <v>19</v>
      </c>
      <c r="C7095" s="259" t="s">
        <v>62</v>
      </c>
      <c r="D7095" s="259" t="s">
        <v>78</v>
      </c>
      <c r="E7095" s="259" t="s">
        <v>78</v>
      </c>
      <c r="F7095" s="259" t="s">
        <v>210</v>
      </c>
      <c r="G7095" s="259" t="s">
        <v>50</v>
      </c>
      <c r="H7095" s="306">
        <v>0</v>
      </c>
      <c r="I7095" s="306">
        <v>0</v>
      </c>
      <c r="J7095" s="306">
        <v>0</v>
      </c>
      <c r="K7095" s="306">
        <v>0</v>
      </c>
      <c r="L7095" s="306">
        <v>0</v>
      </c>
      <c r="M7095" s="306">
        <v>0</v>
      </c>
      <c r="N7095" s="306">
        <v>0</v>
      </c>
    </row>
    <row r="7096" spans="1:14">
      <c r="A7096" s="259" t="s">
        <v>249</v>
      </c>
      <c r="B7096" s="259" t="s">
        <v>19</v>
      </c>
      <c r="C7096" s="259" t="s">
        <v>63</v>
      </c>
      <c r="D7096" s="259" t="s">
        <v>79</v>
      </c>
      <c r="E7096" s="259" t="s">
        <v>79</v>
      </c>
      <c r="F7096" s="259" t="s">
        <v>210</v>
      </c>
      <c r="G7096" s="259" t="s">
        <v>50</v>
      </c>
      <c r="H7096" s="306">
        <v>0</v>
      </c>
      <c r="I7096" s="306">
        <v>0</v>
      </c>
      <c r="J7096" s="306">
        <v>0</v>
      </c>
      <c r="K7096" s="306">
        <v>0</v>
      </c>
      <c r="L7096" s="306">
        <v>0</v>
      </c>
      <c r="M7096" s="306">
        <v>0</v>
      </c>
      <c r="N7096" s="306">
        <v>0</v>
      </c>
    </row>
    <row r="7097" spans="1:14">
      <c r="A7097" s="259" t="s">
        <v>249</v>
      </c>
      <c r="B7097" s="259" t="s">
        <v>19</v>
      </c>
      <c r="C7097" s="259" t="s">
        <v>60</v>
      </c>
      <c r="D7097" s="259" t="s">
        <v>76</v>
      </c>
      <c r="E7097" s="259" t="s">
        <v>207</v>
      </c>
      <c r="F7097" s="259" t="s">
        <v>210</v>
      </c>
      <c r="G7097" s="259" t="s">
        <v>50</v>
      </c>
      <c r="H7097" s="306">
        <v>0</v>
      </c>
      <c r="I7097" s="306">
        <v>0</v>
      </c>
      <c r="J7097" s="306">
        <v>0</v>
      </c>
      <c r="K7097" s="306">
        <v>0</v>
      </c>
      <c r="L7097" s="306">
        <v>0</v>
      </c>
      <c r="M7097" s="306">
        <v>0</v>
      </c>
      <c r="N7097" s="306">
        <v>0</v>
      </c>
    </row>
    <row r="7098" spans="1:14">
      <c r="A7098" s="259" t="s">
        <v>249</v>
      </c>
      <c r="B7098" s="259" t="s">
        <v>19</v>
      </c>
      <c r="C7098" s="259" t="s">
        <v>63</v>
      </c>
      <c r="D7098" s="259" t="s">
        <v>79</v>
      </c>
      <c r="E7098" s="259" t="s">
        <v>208</v>
      </c>
      <c r="F7098" s="259" t="s">
        <v>210</v>
      </c>
      <c r="G7098" s="259" t="s">
        <v>50</v>
      </c>
      <c r="H7098" s="306">
        <v>0</v>
      </c>
      <c r="I7098" s="306">
        <v>0</v>
      </c>
      <c r="J7098" s="306">
        <v>0</v>
      </c>
      <c r="K7098" s="306">
        <v>0</v>
      </c>
      <c r="L7098" s="306">
        <v>0</v>
      </c>
      <c r="M7098" s="306">
        <v>0</v>
      </c>
      <c r="N7098" s="306">
        <v>0</v>
      </c>
    </row>
    <row r="7099" spans="1:14">
      <c r="A7099" s="259" t="s">
        <v>249</v>
      </c>
      <c r="B7099" s="259" t="s">
        <v>19</v>
      </c>
      <c r="C7099" s="259" t="s">
        <v>65</v>
      </c>
      <c r="D7099" s="259" t="s">
        <v>209</v>
      </c>
      <c r="E7099" s="259" t="s">
        <v>80</v>
      </c>
      <c r="F7099" s="259" t="s">
        <v>210</v>
      </c>
      <c r="G7099" s="259" t="s">
        <v>50</v>
      </c>
      <c r="H7099" s="306">
        <v>0</v>
      </c>
      <c r="I7099" s="306">
        <v>0</v>
      </c>
      <c r="J7099" s="306">
        <v>0</v>
      </c>
      <c r="K7099" s="306">
        <v>0</v>
      </c>
      <c r="L7099" s="306">
        <v>0</v>
      </c>
      <c r="M7099" s="306">
        <v>0</v>
      </c>
      <c r="N7099" s="306">
        <v>0</v>
      </c>
    </row>
    <row r="7100" spans="1:14">
      <c r="A7100" s="259" t="s">
        <v>249</v>
      </c>
      <c r="B7100" s="259" t="s">
        <v>19</v>
      </c>
      <c r="C7100" s="259" t="s">
        <v>65</v>
      </c>
      <c r="D7100" s="259" t="s">
        <v>209</v>
      </c>
      <c r="E7100" s="259" t="s">
        <v>81</v>
      </c>
      <c r="F7100" s="259" t="s">
        <v>210</v>
      </c>
      <c r="G7100" s="259" t="s">
        <v>50</v>
      </c>
      <c r="H7100" s="306">
        <v>0</v>
      </c>
      <c r="I7100" s="306">
        <v>0</v>
      </c>
      <c r="J7100" s="306">
        <v>0</v>
      </c>
      <c r="K7100" s="306">
        <v>0</v>
      </c>
      <c r="L7100" s="306">
        <v>0</v>
      </c>
      <c r="M7100" s="306">
        <v>0</v>
      </c>
      <c r="N7100" s="306">
        <v>0</v>
      </c>
    </row>
    <row r="7101" spans="1:14">
      <c r="A7101" s="259" t="s">
        <v>249</v>
      </c>
      <c r="B7101" s="259" t="s">
        <v>20</v>
      </c>
      <c r="C7101" s="259" t="s">
        <v>48</v>
      </c>
      <c r="D7101" s="259" t="s">
        <v>48</v>
      </c>
      <c r="E7101" s="259" t="s">
        <v>48</v>
      </c>
      <c r="F7101" s="259" t="s">
        <v>210</v>
      </c>
      <c r="G7101" s="259" t="s">
        <v>50</v>
      </c>
      <c r="H7101" s="306">
        <v>0</v>
      </c>
      <c r="I7101" s="306">
        <v>0</v>
      </c>
      <c r="J7101" s="306">
        <v>0</v>
      </c>
      <c r="K7101" s="306">
        <v>0</v>
      </c>
      <c r="L7101" s="306">
        <v>0</v>
      </c>
      <c r="M7101" s="306">
        <v>0</v>
      </c>
      <c r="N7101" s="306">
        <v>0</v>
      </c>
    </row>
    <row r="7102" spans="1:14">
      <c r="A7102" s="259" t="s">
        <v>249</v>
      </c>
      <c r="B7102" s="259" t="s">
        <v>20</v>
      </c>
      <c r="C7102" s="259" t="s">
        <v>53</v>
      </c>
      <c r="D7102" s="259" t="s">
        <v>53</v>
      </c>
      <c r="E7102" s="259" t="s">
        <v>53</v>
      </c>
      <c r="F7102" s="259" t="s">
        <v>210</v>
      </c>
      <c r="G7102" s="259" t="s">
        <v>50</v>
      </c>
      <c r="H7102" s="306">
        <v>0</v>
      </c>
      <c r="I7102" s="306">
        <v>0</v>
      </c>
      <c r="J7102" s="306">
        <v>0</v>
      </c>
      <c r="K7102" s="306">
        <v>0</v>
      </c>
      <c r="L7102" s="306">
        <v>0</v>
      </c>
      <c r="M7102" s="306">
        <v>0</v>
      </c>
      <c r="N7102" s="306">
        <v>0</v>
      </c>
    </row>
    <row r="7103" spans="1:14">
      <c r="A7103" s="259" t="s">
        <v>249</v>
      </c>
      <c r="B7103" s="259" t="s">
        <v>20</v>
      </c>
      <c r="C7103" s="259" t="s">
        <v>54</v>
      </c>
      <c r="D7103" s="259" t="s">
        <v>54</v>
      </c>
      <c r="E7103" s="259" t="s">
        <v>54</v>
      </c>
      <c r="F7103" s="259" t="s">
        <v>210</v>
      </c>
      <c r="G7103" s="259" t="s">
        <v>50</v>
      </c>
      <c r="H7103" s="306">
        <v>1564.8686117159998</v>
      </c>
      <c r="I7103" s="306">
        <v>530.67952000000002</v>
      </c>
      <c r="J7103" s="306">
        <v>307.02940751400001</v>
      </c>
      <c r="K7103" s="306">
        <v>616.19554400000004</v>
      </c>
      <c r="L7103" s="306">
        <v>615.00102773600008</v>
      </c>
      <c r="M7103" s="306">
        <v>349.72864505999996</v>
      </c>
      <c r="N7103" s="306">
        <v>0</v>
      </c>
    </row>
    <row r="7104" spans="1:14">
      <c r="A7104" s="259" t="s">
        <v>249</v>
      </c>
      <c r="B7104" s="259" t="s">
        <v>20</v>
      </c>
      <c r="C7104" s="259" t="s">
        <v>55</v>
      </c>
      <c r="D7104" s="259" t="s">
        <v>55</v>
      </c>
      <c r="E7104" s="259" t="s">
        <v>55</v>
      </c>
      <c r="F7104" s="259" t="s">
        <v>210</v>
      </c>
      <c r="G7104" s="259" t="s">
        <v>50</v>
      </c>
      <c r="H7104" s="306">
        <v>0</v>
      </c>
      <c r="I7104" s="306">
        <v>0</v>
      </c>
      <c r="J7104" s="306">
        <v>0</v>
      </c>
      <c r="K7104" s="306">
        <v>0</v>
      </c>
      <c r="L7104" s="306">
        <v>0.53880000000000006</v>
      </c>
      <c r="M7104" s="306">
        <v>0</v>
      </c>
      <c r="N7104" s="306">
        <v>0</v>
      </c>
    </row>
    <row r="7105" spans="1:14">
      <c r="A7105" s="259" t="s">
        <v>249</v>
      </c>
      <c r="B7105" s="259" t="s">
        <v>20</v>
      </c>
      <c r="C7105" s="259" t="s">
        <v>56</v>
      </c>
      <c r="D7105" s="259" t="s">
        <v>56</v>
      </c>
      <c r="E7105" s="259" t="s">
        <v>56</v>
      </c>
      <c r="F7105" s="259" t="s">
        <v>210</v>
      </c>
      <c r="G7105" s="259" t="s">
        <v>50</v>
      </c>
      <c r="H7105" s="306">
        <v>14.961618</v>
      </c>
      <c r="I7105" s="306">
        <v>11.016</v>
      </c>
      <c r="J7105" s="306">
        <v>11.016</v>
      </c>
      <c r="K7105" s="306">
        <v>11.016</v>
      </c>
      <c r="L7105" s="306">
        <v>11.016</v>
      </c>
      <c r="M7105" s="306">
        <v>11.016</v>
      </c>
      <c r="N7105" s="306">
        <v>0</v>
      </c>
    </row>
    <row r="7106" spans="1:14">
      <c r="A7106" s="259" t="s">
        <v>249</v>
      </c>
      <c r="B7106" s="259" t="s">
        <v>20</v>
      </c>
      <c r="C7106" s="259" t="s">
        <v>57</v>
      </c>
      <c r="D7106" s="259" t="s">
        <v>57</v>
      </c>
      <c r="E7106" s="259" t="s">
        <v>57</v>
      </c>
      <c r="F7106" s="259" t="s">
        <v>210</v>
      </c>
      <c r="G7106" s="259" t="s">
        <v>50</v>
      </c>
      <c r="H7106" s="306">
        <v>0</v>
      </c>
      <c r="I7106" s="306">
        <v>0</v>
      </c>
      <c r="J7106" s="306">
        <v>0</v>
      </c>
      <c r="K7106" s="306">
        <v>0</v>
      </c>
      <c r="L7106" s="306">
        <v>0</v>
      </c>
      <c r="M7106" s="306">
        <v>0</v>
      </c>
      <c r="N7106" s="306">
        <v>0</v>
      </c>
    </row>
    <row r="7107" spans="1:14">
      <c r="A7107" s="259" t="s">
        <v>249</v>
      </c>
      <c r="B7107" s="259" t="s">
        <v>20</v>
      </c>
      <c r="C7107" s="259" t="s">
        <v>58</v>
      </c>
      <c r="D7107" s="259" t="s">
        <v>58</v>
      </c>
      <c r="E7107" s="259" t="s">
        <v>58</v>
      </c>
      <c r="F7107" s="259" t="s">
        <v>210</v>
      </c>
      <c r="G7107" s="259" t="s">
        <v>50</v>
      </c>
      <c r="H7107" s="306">
        <v>0</v>
      </c>
      <c r="I7107" s="306">
        <v>0</v>
      </c>
      <c r="J7107" s="306">
        <v>0</v>
      </c>
      <c r="K7107" s="306">
        <v>0</v>
      </c>
      <c r="L7107" s="306">
        <v>0</v>
      </c>
      <c r="M7107" s="306">
        <v>0</v>
      </c>
      <c r="N7107" s="306">
        <v>0</v>
      </c>
    </row>
    <row r="7108" spans="1:14">
      <c r="A7108" s="259" t="s">
        <v>249</v>
      </c>
      <c r="B7108" s="259" t="s">
        <v>20</v>
      </c>
      <c r="C7108" s="259" t="s">
        <v>59</v>
      </c>
      <c r="D7108" s="259" t="s">
        <v>59</v>
      </c>
      <c r="E7108" s="259" t="s">
        <v>59</v>
      </c>
      <c r="F7108" s="259" t="s">
        <v>210</v>
      </c>
      <c r="G7108" s="259" t="s">
        <v>50</v>
      </c>
      <c r="H7108" s="306">
        <v>2722.6363076758075</v>
      </c>
      <c r="I7108" s="306">
        <v>2722.636273881903</v>
      </c>
      <c r="J7108" s="306">
        <v>2722.6362877757811</v>
      </c>
      <c r="K7108" s="306">
        <v>2722.6362912025315</v>
      </c>
      <c r="L7108" s="306">
        <v>2520.8360122521058</v>
      </c>
      <c r="M7108" s="306">
        <v>2722.6362857985282</v>
      </c>
      <c r="N7108" s="306">
        <v>1854.6099725475597</v>
      </c>
    </row>
    <row r="7109" spans="1:14">
      <c r="A7109" s="259" t="s">
        <v>249</v>
      </c>
      <c r="B7109" s="259" t="s">
        <v>20</v>
      </c>
      <c r="C7109" s="259" t="s">
        <v>60</v>
      </c>
      <c r="D7109" s="259" t="s">
        <v>60</v>
      </c>
      <c r="E7109" s="259" t="s">
        <v>60</v>
      </c>
      <c r="F7109" s="259" t="s">
        <v>210</v>
      </c>
      <c r="G7109" s="259" t="s">
        <v>50</v>
      </c>
      <c r="H7109" s="306">
        <v>1322.94463818642</v>
      </c>
      <c r="I7109" s="306">
        <v>1432.5937016658927</v>
      </c>
      <c r="J7109" s="306">
        <v>1432.5937016658927</v>
      </c>
      <c r="K7109" s="306">
        <v>1432.5937016658927</v>
      </c>
      <c r="L7109" s="306">
        <v>1432.5937016658927</v>
      </c>
      <c r="M7109" s="306">
        <v>1432.5937016658927</v>
      </c>
      <c r="N7109" s="306">
        <v>1432.5937016658927</v>
      </c>
    </row>
    <row r="7110" spans="1:14">
      <c r="A7110" s="259" t="s">
        <v>249</v>
      </c>
      <c r="B7110" s="259" t="s">
        <v>20</v>
      </c>
      <c r="C7110" s="259" t="s">
        <v>61</v>
      </c>
      <c r="D7110" s="259" t="s">
        <v>61</v>
      </c>
      <c r="E7110" s="259" t="s">
        <v>61</v>
      </c>
      <c r="F7110" s="259" t="s">
        <v>210</v>
      </c>
      <c r="G7110" s="259" t="s">
        <v>50</v>
      </c>
      <c r="H7110" s="306">
        <v>3759.4799751190003</v>
      </c>
      <c r="I7110" s="306">
        <v>3939.3214933889994</v>
      </c>
      <c r="J7110" s="306">
        <v>3939.3214933889994</v>
      </c>
      <c r="K7110" s="306">
        <v>3939.3214933889994</v>
      </c>
      <c r="L7110" s="306">
        <v>3939.3214933889994</v>
      </c>
      <c r="M7110" s="306">
        <v>3939.3214933889994</v>
      </c>
      <c r="N7110" s="306">
        <v>3939.3214933889994</v>
      </c>
    </row>
    <row r="7111" spans="1:14">
      <c r="A7111" s="259" t="s">
        <v>249</v>
      </c>
      <c r="B7111" s="259" t="s">
        <v>20</v>
      </c>
      <c r="C7111" s="259" t="s">
        <v>63</v>
      </c>
      <c r="D7111" s="259" t="s">
        <v>63</v>
      </c>
      <c r="E7111" s="259" t="s">
        <v>63</v>
      </c>
      <c r="F7111" s="259" t="s">
        <v>210</v>
      </c>
      <c r="G7111" s="259" t="s">
        <v>50</v>
      </c>
      <c r="H7111" s="306">
        <v>0</v>
      </c>
      <c r="I7111" s="306">
        <v>17.017322535000002</v>
      </c>
      <c r="J7111" s="306">
        <v>5.9790486999999999</v>
      </c>
      <c r="K7111" s="306">
        <v>14.743190709999999</v>
      </c>
      <c r="L7111" s="306">
        <v>112.08500974299999</v>
      </c>
      <c r="M7111" s="306">
        <v>48.505188190999995</v>
      </c>
      <c r="N7111" s="306">
        <v>39.610409312000002</v>
      </c>
    </row>
    <row r="7112" spans="1:14">
      <c r="A7112" s="259" t="s">
        <v>249</v>
      </c>
      <c r="B7112" s="259" t="s">
        <v>20</v>
      </c>
      <c r="C7112" s="259" t="s">
        <v>64</v>
      </c>
      <c r="D7112" s="259" t="s">
        <v>64</v>
      </c>
      <c r="E7112" s="259" t="s">
        <v>64</v>
      </c>
      <c r="F7112" s="259" t="s">
        <v>210</v>
      </c>
      <c r="G7112" s="259" t="s">
        <v>50</v>
      </c>
      <c r="H7112" s="306">
        <v>1145.6914686740001</v>
      </c>
      <c r="I7112" s="306">
        <v>469.61640190399999</v>
      </c>
      <c r="J7112" s="306">
        <v>371.66642039000004</v>
      </c>
      <c r="K7112" s="306">
        <v>376.04178984599997</v>
      </c>
      <c r="L7112" s="306">
        <v>242.599290688</v>
      </c>
      <c r="M7112" s="306">
        <v>243.904204765</v>
      </c>
      <c r="N7112" s="306">
        <v>24.093498750000002</v>
      </c>
    </row>
    <row r="7113" spans="1:14">
      <c r="A7113" s="259" t="s">
        <v>249</v>
      </c>
      <c r="B7113" s="259" t="s">
        <v>20</v>
      </c>
      <c r="C7113" s="259" t="s">
        <v>54</v>
      </c>
      <c r="D7113" s="259" t="s">
        <v>72</v>
      </c>
      <c r="E7113" s="259" t="s">
        <v>72</v>
      </c>
      <c r="F7113" s="259" t="s">
        <v>210</v>
      </c>
      <c r="G7113" s="259" t="s">
        <v>50</v>
      </c>
      <c r="H7113" s="306">
        <v>0</v>
      </c>
      <c r="I7113" s="306">
        <v>0</v>
      </c>
      <c r="J7113" s="306">
        <v>0</v>
      </c>
      <c r="K7113" s="306">
        <v>0</v>
      </c>
      <c r="L7113" s="306">
        <v>0</v>
      </c>
      <c r="M7113" s="306">
        <v>0</v>
      </c>
      <c r="N7113" s="306">
        <v>0</v>
      </c>
    </row>
    <row r="7114" spans="1:14">
      <c r="A7114" s="259" t="s">
        <v>249</v>
      </c>
      <c r="B7114" s="259" t="s">
        <v>20</v>
      </c>
      <c r="C7114" s="259" t="s">
        <v>55</v>
      </c>
      <c r="D7114" s="259" t="s">
        <v>73</v>
      </c>
      <c r="E7114" s="259" t="s">
        <v>73</v>
      </c>
      <c r="F7114" s="259" t="s">
        <v>210</v>
      </c>
      <c r="G7114" s="259" t="s">
        <v>50</v>
      </c>
      <c r="H7114" s="306">
        <v>0</v>
      </c>
      <c r="I7114" s="306">
        <v>0</v>
      </c>
      <c r="J7114" s="306">
        <v>0</v>
      </c>
      <c r="K7114" s="306">
        <v>0</v>
      </c>
      <c r="L7114" s="306">
        <v>0</v>
      </c>
      <c r="M7114" s="306">
        <v>0</v>
      </c>
      <c r="N7114" s="306">
        <v>0</v>
      </c>
    </row>
    <row r="7115" spans="1:14">
      <c r="A7115" s="259" t="s">
        <v>249</v>
      </c>
      <c r="B7115" s="259" t="s">
        <v>20</v>
      </c>
      <c r="C7115" s="259" t="s">
        <v>57</v>
      </c>
      <c r="D7115" s="259" t="s">
        <v>74</v>
      </c>
      <c r="E7115" s="259" t="s">
        <v>74</v>
      </c>
      <c r="F7115" s="259" t="s">
        <v>210</v>
      </c>
      <c r="G7115" s="259" t="s">
        <v>50</v>
      </c>
      <c r="H7115" s="306">
        <v>0</v>
      </c>
      <c r="I7115" s="306">
        <v>0</v>
      </c>
      <c r="J7115" s="306">
        <v>0</v>
      </c>
      <c r="K7115" s="306">
        <v>0</v>
      </c>
      <c r="L7115" s="306">
        <v>0</v>
      </c>
      <c r="M7115" s="306">
        <v>0</v>
      </c>
      <c r="N7115" s="306">
        <v>0</v>
      </c>
    </row>
    <row r="7116" spans="1:14">
      <c r="A7116" s="259" t="s">
        <v>249</v>
      </c>
      <c r="B7116" s="259" t="s">
        <v>20</v>
      </c>
      <c r="C7116" s="259" t="s">
        <v>64</v>
      </c>
      <c r="D7116" s="259" t="s">
        <v>75</v>
      </c>
      <c r="E7116" s="259" t="s">
        <v>75</v>
      </c>
      <c r="F7116" s="259" t="s">
        <v>210</v>
      </c>
      <c r="G7116" s="259" t="s">
        <v>50</v>
      </c>
      <c r="H7116" s="306">
        <v>0</v>
      </c>
      <c r="I7116" s="306">
        <v>0</v>
      </c>
      <c r="J7116" s="306">
        <v>0</v>
      </c>
      <c r="K7116" s="306">
        <v>0</v>
      </c>
      <c r="L7116" s="306">
        <v>0</v>
      </c>
      <c r="M7116" s="306">
        <v>0</v>
      </c>
      <c r="N7116" s="306">
        <v>0</v>
      </c>
    </row>
    <row r="7117" spans="1:14">
      <c r="A7117" s="259" t="s">
        <v>249</v>
      </c>
      <c r="B7117" s="259" t="s">
        <v>20</v>
      </c>
      <c r="C7117" s="259" t="s">
        <v>60</v>
      </c>
      <c r="D7117" s="259" t="s">
        <v>76</v>
      </c>
      <c r="E7117" s="259" t="s">
        <v>76</v>
      </c>
      <c r="F7117" s="259" t="s">
        <v>210</v>
      </c>
      <c r="G7117" s="259" t="s">
        <v>50</v>
      </c>
      <c r="H7117" s="306">
        <v>0</v>
      </c>
      <c r="I7117" s="306">
        <v>0</v>
      </c>
      <c r="J7117" s="306">
        <v>0</v>
      </c>
      <c r="K7117" s="306">
        <v>0</v>
      </c>
      <c r="L7117" s="306">
        <v>0</v>
      </c>
      <c r="M7117" s="306">
        <v>0</v>
      </c>
      <c r="N7117" s="306">
        <v>0</v>
      </c>
    </row>
    <row r="7118" spans="1:14">
      <c r="A7118" s="259" t="s">
        <v>249</v>
      </c>
      <c r="B7118" s="259" t="s">
        <v>20</v>
      </c>
      <c r="C7118" s="259" t="s">
        <v>61</v>
      </c>
      <c r="D7118" s="259" t="s">
        <v>77</v>
      </c>
      <c r="E7118" s="259" t="s">
        <v>77</v>
      </c>
      <c r="F7118" s="259" t="s">
        <v>210</v>
      </c>
      <c r="G7118" s="259" t="s">
        <v>50</v>
      </c>
      <c r="H7118" s="306">
        <v>0</v>
      </c>
      <c r="I7118" s="306">
        <v>4028.2809541019997</v>
      </c>
      <c r="J7118" s="306">
        <v>6990.866961959</v>
      </c>
      <c r="K7118" s="306">
        <v>6990.866961959</v>
      </c>
      <c r="L7118" s="306">
        <v>10177.354802513</v>
      </c>
      <c r="M7118" s="306">
        <v>10684.321559593</v>
      </c>
      <c r="N7118" s="306">
        <v>11199.384158907998</v>
      </c>
    </row>
    <row r="7119" spans="1:14">
      <c r="A7119" s="259" t="s">
        <v>249</v>
      </c>
      <c r="B7119" s="259" t="s">
        <v>20</v>
      </c>
      <c r="C7119" s="259" t="s">
        <v>62</v>
      </c>
      <c r="D7119" s="259" t="s">
        <v>78</v>
      </c>
      <c r="E7119" s="259" t="s">
        <v>78</v>
      </c>
      <c r="F7119" s="259" t="s">
        <v>210</v>
      </c>
      <c r="G7119" s="259" t="s">
        <v>50</v>
      </c>
      <c r="H7119" s="306">
        <v>51.127648508999997</v>
      </c>
      <c r="I7119" s="306">
        <v>51.127648508999997</v>
      </c>
      <c r="J7119" s="306">
        <v>51.127648508999997</v>
      </c>
      <c r="K7119" s="306">
        <v>51.127648508999997</v>
      </c>
      <c r="L7119" s="306">
        <v>51.127648508999997</v>
      </c>
      <c r="M7119" s="306">
        <v>51.127648508999997</v>
      </c>
      <c r="N7119" s="306">
        <v>11086.670880176</v>
      </c>
    </row>
    <row r="7120" spans="1:14">
      <c r="A7120" s="259" t="s">
        <v>249</v>
      </c>
      <c r="B7120" s="259" t="s">
        <v>20</v>
      </c>
      <c r="C7120" s="259" t="s">
        <v>63</v>
      </c>
      <c r="D7120" s="259" t="s">
        <v>79</v>
      </c>
      <c r="E7120" s="259" t="s">
        <v>79</v>
      </c>
      <c r="F7120" s="259" t="s">
        <v>210</v>
      </c>
      <c r="G7120" s="259" t="s">
        <v>50</v>
      </c>
      <c r="H7120" s="306">
        <v>30.6499758</v>
      </c>
      <c r="I7120" s="306">
        <v>87.026311110999998</v>
      </c>
      <c r="J7120" s="306">
        <v>184.48516644599999</v>
      </c>
      <c r="K7120" s="306">
        <v>192.73860048399999</v>
      </c>
      <c r="L7120" s="306">
        <v>233.75379179499998</v>
      </c>
      <c r="M7120" s="306">
        <v>205.41148687</v>
      </c>
      <c r="N7120" s="306">
        <v>119.47984166399999</v>
      </c>
    </row>
    <row r="7121" spans="1:14">
      <c r="A7121" s="259" t="s">
        <v>249</v>
      </c>
      <c r="B7121" s="259" t="s">
        <v>20</v>
      </c>
      <c r="C7121" s="259" t="s">
        <v>60</v>
      </c>
      <c r="D7121" s="259" t="s">
        <v>76</v>
      </c>
      <c r="E7121" s="259" t="s">
        <v>207</v>
      </c>
      <c r="F7121" s="259" t="s">
        <v>210</v>
      </c>
      <c r="G7121" s="259" t="s">
        <v>50</v>
      </c>
      <c r="H7121" s="306">
        <v>0</v>
      </c>
      <c r="I7121" s="306">
        <v>0</v>
      </c>
      <c r="J7121" s="306">
        <v>0</v>
      </c>
      <c r="K7121" s="306">
        <v>0</v>
      </c>
      <c r="L7121" s="306">
        <v>0</v>
      </c>
      <c r="M7121" s="306">
        <v>0</v>
      </c>
      <c r="N7121" s="306">
        <v>0</v>
      </c>
    </row>
    <row r="7122" spans="1:14">
      <c r="A7122" s="259" t="s">
        <v>249</v>
      </c>
      <c r="B7122" s="259" t="s">
        <v>20</v>
      </c>
      <c r="C7122" s="259" t="s">
        <v>63</v>
      </c>
      <c r="D7122" s="259" t="s">
        <v>79</v>
      </c>
      <c r="E7122" s="259" t="s">
        <v>208</v>
      </c>
      <c r="F7122" s="259" t="s">
        <v>210</v>
      </c>
      <c r="G7122" s="259" t="s">
        <v>50</v>
      </c>
      <c r="H7122" s="306">
        <v>0</v>
      </c>
      <c r="I7122" s="306">
        <v>0</v>
      </c>
      <c r="J7122" s="306">
        <v>0</v>
      </c>
      <c r="K7122" s="306">
        <v>0</v>
      </c>
      <c r="L7122" s="306">
        <v>0</v>
      </c>
      <c r="M7122" s="306">
        <v>0</v>
      </c>
      <c r="N7122" s="306">
        <v>0</v>
      </c>
    </row>
    <row r="7123" spans="1:14">
      <c r="A7123" s="259" t="s">
        <v>249</v>
      </c>
      <c r="B7123" s="259" t="s">
        <v>20</v>
      </c>
      <c r="C7123" s="259" t="s">
        <v>65</v>
      </c>
      <c r="D7123" s="259" t="s">
        <v>209</v>
      </c>
      <c r="E7123" s="259" t="s">
        <v>80</v>
      </c>
      <c r="F7123" s="259" t="s">
        <v>210</v>
      </c>
      <c r="G7123" s="259" t="s">
        <v>50</v>
      </c>
      <c r="H7123" s="306">
        <v>0</v>
      </c>
      <c r="I7123" s="306">
        <v>0</v>
      </c>
      <c r="J7123" s="306">
        <v>0</v>
      </c>
      <c r="K7123" s="306">
        <v>0</v>
      </c>
      <c r="L7123" s="306">
        <v>0</v>
      </c>
      <c r="M7123" s="306">
        <v>0</v>
      </c>
      <c r="N7123" s="306">
        <v>0</v>
      </c>
    </row>
    <row r="7124" spans="1:14">
      <c r="A7124" s="259" t="s">
        <v>249</v>
      </c>
      <c r="B7124" s="259" t="s">
        <v>20</v>
      </c>
      <c r="C7124" s="259" t="s">
        <v>65</v>
      </c>
      <c r="D7124" s="259" t="s">
        <v>209</v>
      </c>
      <c r="E7124" s="259" t="s">
        <v>81</v>
      </c>
      <c r="F7124" s="259" t="s">
        <v>210</v>
      </c>
      <c r="G7124" s="259" t="s">
        <v>50</v>
      </c>
      <c r="H7124" s="306">
        <v>0</v>
      </c>
      <c r="I7124" s="306">
        <v>0</v>
      </c>
      <c r="J7124" s="306">
        <v>0</v>
      </c>
      <c r="K7124" s="306">
        <v>0</v>
      </c>
      <c r="L7124" s="306">
        <v>0</v>
      </c>
      <c r="M7124" s="306">
        <v>0</v>
      </c>
      <c r="N7124" s="306">
        <v>0</v>
      </c>
    </row>
    <row r="7125" spans="1:14">
      <c r="A7125" s="259" t="s">
        <v>249</v>
      </c>
      <c r="B7125" s="259" t="s">
        <v>21</v>
      </c>
      <c r="C7125" s="259" t="s">
        <v>48</v>
      </c>
      <c r="D7125" s="259" t="s">
        <v>48</v>
      </c>
      <c r="E7125" s="259" t="s">
        <v>48</v>
      </c>
      <c r="F7125" s="259" t="s">
        <v>210</v>
      </c>
      <c r="G7125" s="259" t="s">
        <v>50</v>
      </c>
      <c r="H7125" s="306">
        <v>0</v>
      </c>
      <c r="I7125" s="306">
        <v>0</v>
      </c>
      <c r="J7125" s="306">
        <v>0</v>
      </c>
      <c r="K7125" s="306">
        <v>0</v>
      </c>
      <c r="L7125" s="306">
        <v>0</v>
      </c>
      <c r="M7125" s="306">
        <v>0</v>
      </c>
      <c r="N7125" s="306">
        <v>0</v>
      </c>
    </row>
    <row r="7126" spans="1:14">
      <c r="A7126" s="259" t="s">
        <v>249</v>
      </c>
      <c r="B7126" s="259" t="s">
        <v>21</v>
      </c>
      <c r="C7126" s="259" t="s">
        <v>53</v>
      </c>
      <c r="D7126" s="259" t="s">
        <v>53</v>
      </c>
      <c r="E7126" s="259" t="s">
        <v>53</v>
      </c>
      <c r="F7126" s="259" t="s">
        <v>210</v>
      </c>
      <c r="G7126" s="259" t="s">
        <v>50</v>
      </c>
      <c r="H7126" s="306">
        <v>0</v>
      </c>
      <c r="I7126" s="306">
        <v>0</v>
      </c>
      <c r="J7126" s="306">
        <v>0</v>
      </c>
      <c r="K7126" s="306">
        <v>0</v>
      </c>
      <c r="L7126" s="306">
        <v>0</v>
      </c>
      <c r="M7126" s="306">
        <v>0</v>
      </c>
      <c r="N7126" s="306">
        <v>0</v>
      </c>
    </row>
    <row r="7127" spans="1:14">
      <c r="A7127" s="259" t="s">
        <v>249</v>
      </c>
      <c r="B7127" s="259" t="s">
        <v>21</v>
      </c>
      <c r="C7127" s="259" t="s">
        <v>54</v>
      </c>
      <c r="D7127" s="259" t="s">
        <v>54</v>
      </c>
      <c r="E7127" s="259" t="s">
        <v>54</v>
      </c>
      <c r="F7127" s="259" t="s">
        <v>210</v>
      </c>
      <c r="G7127" s="259" t="s">
        <v>50</v>
      </c>
      <c r="H7127" s="306">
        <v>4110.2324129749995</v>
      </c>
      <c r="I7127" s="306">
        <v>3357.4912406109997</v>
      </c>
      <c r="J7127" s="306">
        <v>2492.500367093</v>
      </c>
      <c r="K7127" s="306">
        <v>1801.212045296</v>
      </c>
      <c r="L7127" s="306">
        <v>2402.9672215799997</v>
      </c>
      <c r="M7127" s="306">
        <v>1808.0835033359997</v>
      </c>
      <c r="N7127" s="306">
        <v>41.338715108000002</v>
      </c>
    </row>
    <row r="7128" spans="1:14">
      <c r="A7128" s="259" t="s">
        <v>249</v>
      </c>
      <c r="B7128" s="259" t="s">
        <v>21</v>
      </c>
      <c r="C7128" s="259" t="s">
        <v>55</v>
      </c>
      <c r="D7128" s="259" t="s">
        <v>55</v>
      </c>
      <c r="E7128" s="259" t="s">
        <v>55</v>
      </c>
      <c r="F7128" s="259" t="s">
        <v>210</v>
      </c>
      <c r="G7128" s="259" t="s">
        <v>50</v>
      </c>
      <c r="H7128" s="306">
        <v>15.290785960000001</v>
      </c>
      <c r="I7128" s="306">
        <v>15.510785960000002</v>
      </c>
      <c r="J7128" s="306">
        <v>21.682115968999998</v>
      </c>
      <c r="K7128" s="306">
        <v>0</v>
      </c>
      <c r="L7128" s="306">
        <v>0</v>
      </c>
      <c r="M7128" s="306">
        <v>10.70278596</v>
      </c>
      <c r="N7128" s="306">
        <v>28.042185960000001</v>
      </c>
    </row>
    <row r="7129" spans="1:14">
      <c r="A7129" s="259" t="s">
        <v>249</v>
      </c>
      <c r="B7129" s="259" t="s">
        <v>21</v>
      </c>
      <c r="C7129" s="259" t="s">
        <v>56</v>
      </c>
      <c r="D7129" s="259" t="s">
        <v>56</v>
      </c>
      <c r="E7129" s="259" t="s">
        <v>56</v>
      </c>
      <c r="F7129" s="259" t="s">
        <v>210</v>
      </c>
      <c r="G7129" s="259" t="s">
        <v>50</v>
      </c>
      <c r="H7129" s="306">
        <v>0</v>
      </c>
      <c r="I7129" s="306">
        <v>0</v>
      </c>
      <c r="J7129" s="306">
        <v>0</v>
      </c>
      <c r="K7129" s="306">
        <v>0</v>
      </c>
      <c r="L7129" s="306">
        <v>0</v>
      </c>
      <c r="M7129" s="306">
        <v>0</v>
      </c>
      <c r="N7129" s="306">
        <v>0</v>
      </c>
    </row>
    <row r="7130" spans="1:14">
      <c r="A7130" s="259" t="s">
        <v>249</v>
      </c>
      <c r="B7130" s="259" t="s">
        <v>21</v>
      </c>
      <c r="C7130" s="259" t="s">
        <v>57</v>
      </c>
      <c r="D7130" s="259" t="s">
        <v>57</v>
      </c>
      <c r="E7130" s="259" t="s">
        <v>57</v>
      </c>
      <c r="F7130" s="259" t="s">
        <v>210</v>
      </c>
      <c r="G7130" s="259" t="s">
        <v>50</v>
      </c>
      <c r="H7130" s="306">
        <v>0</v>
      </c>
      <c r="I7130" s="306">
        <v>0</v>
      </c>
      <c r="J7130" s="306">
        <v>0</v>
      </c>
      <c r="K7130" s="306">
        <v>0</v>
      </c>
      <c r="L7130" s="306">
        <v>0</v>
      </c>
      <c r="M7130" s="306">
        <v>0</v>
      </c>
      <c r="N7130" s="306">
        <v>0</v>
      </c>
    </row>
    <row r="7131" spans="1:14">
      <c r="A7131" s="259" t="s">
        <v>249</v>
      </c>
      <c r="B7131" s="259" t="s">
        <v>21</v>
      </c>
      <c r="C7131" s="259" t="s">
        <v>58</v>
      </c>
      <c r="D7131" s="259" t="s">
        <v>58</v>
      </c>
      <c r="E7131" s="259" t="s">
        <v>58</v>
      </c>
      <c r="F7131" s="259" t="s">
        <v>210</v>
      </c>
      <c r="G7131" s="259" t="s">
        <v>50</v>
      </c>
      <c r="H7131" s="306">
        <v>14796.308553600002</v>
      </c>
      <c r="I7131" s="306">
        <v>14796.308553600002</v>
      </c>
      <c r="J7131" s="306">
        <v>14796.308553600002</v>
      </c>
      <c r="K7131" s="306">
        <v>14796.308553600002</v>
      </c>
      <c r="L7131" s="306">
        <v>14796.308553600002</v>
      </c>
      <c r="M7131" s="306">
        <v>14796.308553600002</v>
      </c>
      <c r="N7131" s="306">
        <v>14796.308553600002</v>
      </c>
    </row>
    <row r="7132" spans="1:14">
      <c r="A7132" s="259" t="s">
        <v>249</v>
      </c>
      <c r="B7132" s="259" t="s">
        <v>21</v>
      </c>
      <c r="C7132" s="259" t="s">
        <v>59</v>
      </c>
      <c r="D7132" s="259" t="s">
        <v>59</v>
      </c>
      <c r="E7132" s="259" t="s">
        <v>59</v>
      </c>
      <c r="F7132" s="259" t="s">
        <v>210</v>
      </c>
      <c r="G7132" s="259" t="s">
        <v>50</v>
      </c>
      <c r="H7132" s="306">
        <v>1814.9908896259999</v>
      </c>
      <c r="I7132" s="306">
        <v>1814.9908881680001</v>
      </c>
      <c r="J7132" s="306">
        <v>1814.9908887929998</v>
      </c>
      <c r="K7132" s="306">
        <v>1814.990888629</v>
      </c>
      <c r="L7132" s="306">
        <v>1814.9908895189999</v>
      </c>
      <c r="M7132" s="306">
        <v>1814.990887832</v>
      </c>
      <c r="N7132" s="306">
        <v>1814.990887742</v>
      </c>
    </row>
    <row r="7133" spans="1:14">
      <c r="A7133" s="259" t="s">
        <v>249</v>
      </c>
      <c r="B7133" s="259" t="s">
        <v>21</v>
      </c>
      <c r="C7133" s="259" t="s">
        <v>60</v>
      </c>
      <c r="D7133" s="259" t="s">
        <v>60</v>
      </c>
      <c r="E7133" s="259" t="s">
        <v>60</v>
      </c>
      <c r="F7133" s="259" t="s">
        <v>210</v>
      </c>
      <c r="G7133" s="259" t="s">
        <v>50</v>
      </c>
      <c r="H7133" s="306">
        <v>2246.9392238067089</v>
      </c>
      <c r="I7133" s="306">
        <v>3178.5283055289474</v>
      </c>
      <c r="J7133" s="306">
        <v>3226.9526236909473</v>
      </c>
      <c r="K7133" s="306">
        <v>3226.9526236909473</v>
      </c>
      <c r="L7133" s="306">
        <v>3226.9526236909473</v>
      </c>
      <c r="M7133" s="306">
        <v>3226.9526236909473</v>
      </c>
      <c r="N7133" s="306">
        <v>3226.9526236909473</v>
      </c>
    </row>
    <row r="7134" spans="1:14">
      <c r="A7134" s="259" t="s">
        <v>249</v>
      </c>
      <c r="B7134" s="259" t="s">
        <v>21</v>
      </c>
      <c r="C7134" s="259" t="s">
        <v>61</v>
      </c>
      <c r="D7134" s="259" t="s">
        <v>61</v>
      </c>
      <c r="E7134" s="259" t="s">
        <v>61</v>
      </c>
      <c r="F7134" s="259" t="s">
        <v>210</v>
      </c>
      <c r="G7134" s="259" t="s">
        <v>50</v>
      </c>
      <c r="H7134" s="306">
        <v>706.30803555000011</v>
      </c>
      <c r="I7134" s="306">
        <v>754.67252059599991</v>
      </c>
      <c r="J7134" s="306">
        <v>754.67252059599991</v>
      </c>
      <c r="K7134" s="306">
        <v>754.67252059599991</v>
      </c>
      <c r="L7134" s="306">
        <v>754.67252059599991</v>
      </c>
      <c r="M7134" s="306">
        <v>754.67252059599991</v>
      </c>
      <c r="N7134" s="306">
        <v>754.67252059599991</v>
      </c>
    </row>
    <row r="7135" spans="1:14">
      <c r="A7135" s="259" t="s">
        <v>249</v>
      </c>
      <c r="B7135" s="259" t="s">
        <v>21</v>
      </c>
      <c r="C7135" s="259" t="s">
        <v>63</v>
      </c>
      <c r="D7135" s="259" t="s">
        <v>63</v>
      </c>
      <c r="E7135" s="259" t="s">
        <v>63</v>
      </c>
      <c r="F7135" s="259" t="s">
        <v>210</v>
      </c>
      <c r="G7135" s="259" t="s">
        <v>50</v>
      </c>
      <c r="H7135" s="306">
        <v>1.4981999240000001</v>
      </c>
      <c r="I7135" s="306">
        <v>4.0331498870000004</v>
      </c>
      <c r="J7135" s="306">
        <v>4.5598000550000002</v>
      </c>
      <c r="K7135" s="306">
        <v>2.2244000340000003</v>
      </c>
      <c r="L7135" s="306">
        <v>1.053900034</v>
      </c>
      <c r="M7135" s="306">
        <v>3.9076000099999999</v>
      </c>
      <c r="N7135" s="306">
        <v>7.8908499699999997</v>
      </c>
    </row>
    <row r="7136" spans="1:14">
      <c r="A7136" s="259" t="s">
        <v>249</v>
      </c>
      <c r="B7136" s="259" t="s">
        <v>21</v>
      </c>
      <c r="C7136" s="259" t="s">
        <v>64</v>
      </c>
      <c r="D7136" s="259" t="s">
        <v>64</v>
      </c>
      <c r="E7136" s="259" t="s">
        <v>64</v>
      </c>
      <c r="F7136" s="259" t="s">
        <v>210</v>
      </c>
      <c r="G7136" s="259" t="s">
        <v>50</v>
      </c>
      <c r="H7136" s="306">
        <v>1099.404786264</v>
      </c>
      <c r="I7136" s="306">
        <v>878.1787874449999</v>
      </c>
      <c r="J7136" s="306">
        <v>595.70478672500008</v>
      </c>
      <c r="K7136" s="306">
        <v>595.70478559899993</v>
      </c>
      <c r="L7136" s="306">
        <v>595.70478483900001</v>
      </c>
      <c r="M7136" s="306">
        <v>595.70478546599998</v>
      </c>
      <c r="N7136" s="306">
        <v>595.70478536299993</v>
      </c>
    </row>
    <row r="7137" spans="1:14">
      <c r="A7137" s="259" t="s">
        <v>249</v>
      </c>
      <c r="B7137" s="259" t="s">
        <v>21</v>
      </c>
      <c r="C7137" s="259" t="s">
        <v>54</v>
      </c>
      <c r="D7137" s="259" t="s">
        <v>72</v>
      </c>
      <c r="E7137" s="259" t="s">
        <v>72</v>
      </c>
      <c r="F7137" s="259" t="s">
        <v>210</v>
      </c>
      <c r="G7137" s="259" t="s">
        <v>50</v>
      </c>
      <c r="H7137" s="306">
        <v>0</v>
      </c>
      <c r="I7137" s="306">
        <v>0</v>
      </c>
      <c r="J7137" s="306">
        <v>0</v>
      </c>
      <c r="K7137" s="306">
        <v>0</v>
      </c>
      <c r="L7137" s="306">
        <v>0</v>
      </c>
      <c r="M7137" s="306">
        <v>0</v>
      </c>
      <c r="N7137" s="306">
        <v>0</v>
      </c>
    </row>
    <row r="7138" spans="1:14">
      <c r="A7138" s="259" t="s">
        <v>249</v>
      </c>
      <c r="B7138" s="259" t="s">
        <v>21</v>
      </c>
      <c r="C7138" s="259" t="s">
        <v>55</v>
      </c>
      <c r="D7138" s="259" t="s">
        <v>73</v>
      </c>
      <c r="E7138" s="259" t="s">
        <v>73</v>
      </c>
      <c r="F7138" s="259" t="s">
        <v>210</v>
      </c>
      <c r="G7138" s="259" t="s">
        <v>50</v>
      </c>
      <c r="H7138" s="306">
        <v>0</v>
      </c>
      <c r="I7138" s="306">
        <v>0</v>
      </c>
      <c r="J7138" s="306">
        <v>2.0880000000000001</v>
      </c>
      <c r="K7138" s="306">
        <v>0</v>
      </c>
      <c r="L7138" s="306">
        <v>0</v>
      </c>
      <c r="M7138" s="306">
        <v>2.0880000000000001</v>
      </c>
      <c r="N7138" s="306">
        <v>14.268000000000001</v>
      </c>
    </row>
    <row r="7139" spans="1:14">
      <c r="A7139" s="259" t="s">
        <v>249</v>
      </c>
      <c r="B7139" s="259" t="s">
        <v>21</v>
      </c>
      <c r="C7139" s="259" t="s">
        <v>57</v>
      </c>
      <c r="D7139" s="259" t="s">
        <v>74</v>
      </c>
      <c r="E7139" s="259" t="s">
        <v>74</v>
      </c>
      <c r="F7139" s="259" t="s">
        <v>210</v>
      </c>
      <c r="G7139" s="259" t="s">
        <v>50</v>
      </c>
      <c r="H7139" s="306">
        <v>0</v>
      </c>
      <c r="I7139" s="306">
        <v>0</v>
      </c>
      <c r="J7139" s="306">
        <v>0</v>
      </c>
      <c r="K7139" s="306">
        <v>0</v>
      </c>
      <c r="L7139" s="306">
        <v>0</v>
      </c>
      <c r="M7139" s="306">
        <v>0</v>
      </c>
      <c r="N7139" s="306">
        <v>0</v>
      </c>
    </row>
    <row r="7140" spans="1:14">
      <c r="A7140" s="259" t="s">
        <v>249</v>
      </c>
      <c r="B7140" s="259" t="s">
        <v>21</v>
      </c>
      <c r="C7140" s="259" t="s">
        <v>64</v>
      </c>
      <c r="D7140" s="259" t="s">
        <v>75</v>
      </c>
      <c r="E7140" s="259" t="s">
        <v>75</v>
      </c>
      <c r="F7140" s="259" t="s">
        <v>210</v>
      </c>
      <c r="G7140" s="259" t="s">
        <v>50</v>
      </c>
      <c r="H7140" s="306">
        <v>0</v>
      </c>
      <c r="I7140" s="306">
        <v>0</v>
      </c>
      <c r="J7140" s="306">
        <v>0</v>
      </c>
      <c r="K7140" s="306">
        <v>0</v>
      </c>
      <c r="L7140" s="306">
        <v>0</v>
      </c>
      <c r="M7140" s="306">
        <v>0</v>
      </c>
      <c r="N7140" s="306">
        <v>0</v>
      </c>
    </row>
    <row r="7141" spans="1:14">
      <c r="A7141" s="259" t="s">
        <v>249</v>
      </c>
      <c r="B7141" s="259" t="s">
        <v>21</v>
      </c>
      <c r="C7141" s="259" t="s">
        <v>60</v>
      </c>
      <c r="D7141" s="259" t="s">
        <v>76</v>
      </c>
      <c r="E7141" s="259" t="s">
        <v>76</v>
      </c>
      <c r="F7141" s="259" t="s">
        <v>210</v>
      </c>
      <c r="G7141" s="259" t="s">
        <v>50</v>
      </c>
      <c r="H7141" s="306">
        <v>0</v>
      </c>
      <c r="I7141" s="306">
        <v>0</v>
      </c>
      <c r="J7141" s="306">
        <v>0</v>
      </c>
      <c r="K7141" s="306">
        <v>0</v>
      </c>
      <c r="L7141" s="306">
        <v>0</v>
      </c>
      <c r="M7141" s="306">
        <v>6555.2263389729997</v>
      </c>
      <c r="N7141" s="306">
        <v>6555.2263389729997</v>
      </c>
    </row>
    <row r="7142" spans="1:14">
      <c r="A7142" s="259" t="s">
        <v>249</v>
      </c>
      <c r="B7142" s="259" t="s">
        <v>21</v>
      </c>
      <c r="C7142" s="259" t="s">
        <v>61</v>
      </c>
      <c r="D7142" s="259" t="s">
        <v>77</v>
      </c>
      <c r="E7142" s="259" t="s">
        <v>77</v>
      </c>
      <c r="F7142" s="259" t="s">
        <v>210</v>
      </c>
      <c r="G7142" s="259" t="s">
        <v>50</v>
      </c>
      <c r="H7142" s="306">
        <v>0</v>
      </c>
      <c r="I7142" s="306">
        <v>928.38059360499994</v>
      </c>
      <c r="J7142" s="306">
        <v>2868.8689629149999</v>
      </c>
      <c r="K7142" s="306">
        <v>2868.8689629149999</v>
      </c>
      <c r="L7142" s="306">
        <v>5113.8821898619999</v>
      </c>
      <c r="M7142" s="306">
        <v>5113.8821898619999</v>
      </c>
      <c r="N7142" s="306">
        <v>5113.8821898619999</v>
      </c>
    </row>
    <row r="7143" spans="1:14">
      <c r="A7143" s="259" t="s">
        <v>249</v>
      </c>
      <c r="B7143" s="259" t="s">
        <v>21</v>
      </c>
      <c r="C7143" s="259" t="s">
        <v>62</v>
      </c>
      <c r="D7143" s="259" t="s">
        <v>78</v>
      </c>
      <c r="E7143" s="259" t="s">
        <v>78</v>
      </c>
      <c r="F7143" s="259" t="s">
        <v>210</v>
      </c>
      <c r="G7143" s="259" t="s">
        <v>50</v>
      </c>
      <c r="H7143" s="306">
        <v>0</v>
      </c>
      <c r="I7143" s="306">
        <v>4079.1158996170002</v>
      </c>
      <c r="J7143" s="306">
        <v>4079.1158996170002</v>
      </c>
      <c r="K7143" s="306">
        <v>34965.751994427003</v>
      </c>
      <c r="L7143" s="306">
        <v>34965.751994427003</v>
      </c>
      <c r="M7143" s="306">
        <v>34965.751994427003</v>
      </c>
      <c r="N7143" s="306">
        <v>34965.751994427003</v>
      </c>
    </row>
    <row r="7144" spans="1:14">
      <c r="A7144" s="259" t="s">
        <v>249</v>
      </c>
      <c r="B7144" s="259" t="s">
        <v>21</v>
      </c>
      <c r="C7144" s="259" t="s">
        <v>63</v>
      </c>
      <c r="D7144" s="259" t="s">
        <v>79</v>
      </c>
      <c r="E7144" s="259" t="s">
        <v>79</v>
      </c>
      <c r="F7144" s="259" t="s">
        <v>210</v>
      </c>
      <c r="G7144" s="259" t="s">
        <v>50</v>
      </c>
      <c r="H7144" s="306">
        <v>509.98852935500003</v>
      </c>
      <c r="I7144" s="306">
        <v>494.71104487500003</v>
      </c>
      <c r="J7144" s="306">
        <v>545.61768268100002</v>
      </c>
      <c r="K7144" s="306">
        <v>489.818279588</v>
      </c>
      <c r="L7144" s="306">
        <v>382.48369912800001</v>
      </c>
      <c r="M7144" s="306">
        <v>552.53416480299995</v>
      </c>
      <c r="N7144" s="306">
        <v>431.41186370200001</v>
      </c>
    </row>
    <row r="7145" spans="1:14">
      <c r="A7145" s="259" t="s">
        <v>249</v>
      </c>
      <c r="B7145" s="259" t="s">
        <v>21</v>
      </c>
      <c r="C7145" s="259" t="s">
        <v>60</v>
      </c>
      <c r="D7145" s="259" t="s">
        <v>76</v>
      </c>
      <c r="E7145" s="259" t="s">
        <v>207</v>
      </c>
      <c r="F7145" s="259" t="s">
        <v>210</v>
      </c>
      <c r="G7145" s="259" t="s">
        <v>50</v>
      </c>
      <c r="H7145" s="306">
        <v>0</v>
      </c>
      <c r="I7145" s="306">
        <v>0</v>
      </c>
      <c r="J7145" s="306">
        <v>0</v>
      </c>
      <c r="K7145" s="306">
        <v>0</v>
      </c>
      <c r="L7145" s="306">
        <v>2546.741457565</v>
      </c>
      <c r="M7145" s="306">
        <v>4492.769211029</v>
      </c>
      <c r="N7145" s="306">
        <v>17379.210242493999</v>
      </c>
    </row>
    <row r="7146" spans="1:14">
      <c r="A7146" s="259" t="s">
        <v>249</v>
      </c>
      <c r="B7146" s="259" t="s">
        <v>21</v>
      </c>
      <c r="C7146" s="259" t="s">
        <v>63</v>
      </c>
      <c r="D7146" s="259" t="s">
        <v>79</v>
      </c>
      <c r="E7146" s="259" t="s">
        <v>208</v>
      </c>
      <c r="F7146" s="259" t="s">
        <v>210</v>
      </c>
      <c r="G7146" s="259" t="s">
        <v>50</v>
      </c>
      <c r="H7146" s="306">
        <v>0</v>
      </c>
      <c r="I7146" s="306">
        <v>0</v>
      </c>
      <c r="J7146" s="306">
        <v>0</v>
      </c>
      <c r="K7146" s="306">
        <v>0</v>
      </c>
      <c r="L7146" s="306">
        <v>951.665964626</v>
      </c>
      <c r="M7146" s="306">
        <v>1832.468321977</v>
      </c>
      <c r="N7146" s="306">
        <v>6620.980629439</v>
      </c>
    </row>
    <row r="7147" spans="1:14">
      <c r="A7147" s="259" t="s">
        <v>249</v>
      </c>
      <c r="B7147" s="259" t="s">
        <v>21</v>
      </c>
      <c r="C7147" s="259" t="s">
        <v>65</v>
      </c>
      <c r="D7147" s="259" t="s">
        <v>209</v>
      </c>
      <c r="E7147" s="259" t="s">
        <v>80</v>
      </c>
      <c r="F7147" s="259" t="s">
        <v>210</v>
      </c>
      <c r="G7147" s="259" t="s">
        <v>50</v>
      </c>
      <c r="H7147" s="306">
        <v>0</v>
      </c>
      <c r="I7147" s="306">
        <v>0</v>
      </c>
      <c r="J7147" s="306">
        <v>0</v>
      </c>
      <c r="K7147" s="306">
        <v>0</v>
      </c>
      <c r="L7147" s="306">
        <v>0</v>
      </c>
      <c r="M7147" s="306">
        <v>0</v>
      </c>
      <c r="N7147" s="306">
        <v>0</v>
      </c>
    </row>
    <row r="7148" spans="1:14">
      <c r="A7148" s="259" t="s">
        <v>249</v>
      </c>
      <c r="B7148" s="259" t="s">
        <v>21</v>
      </c>
      <c r="C7148" s="259" t="s">
        <v>65</v>
      </c>
      <c r="D7148" s="259" t="s">
        <v>209</v>
      </c>
      <c r="E7148" s="259" t="s">
        <v>81</v>
      </c>
      <c r="F7148" s="259" t="s">
        <v>210</v>
      </c>
      <c r="G7148" s="259" t="s">
        <v>50</v>
      </c>
      <c r="H7148" s="306">
        <v>0</v>
      </c>
      <c r="I7148" s="306">
        <v>0</v>
      </c>
      <c r="J7148" s="306">
        <v>0</v>
      </c>
      <c r="K7148" s="306">
        <v>0</v>
      </c>
      <c r="L7148" s="306">
        <v>0</v>
      </c>
      <c r="M7148" s="306">
        <v>0</v>
      </c>
      <c r="N7148" s="306">
        <v>0</v>
      </c>
    </row>
    <row r="7149" spans="1:14">
      <c r="A7149" s="259" t="s">
        <v>249</v>
      </c>
      <c r="B7149" s="259" t="s">
        <v>22</v>
      </c>
      <c r="C7149" s="259" t="s">
        <v>48</v>
      </c>
      <c r="D7149" s="259" t="s">
        <v>48</v>
      </c>
      <c r="E7149" s="259" t="s">
        <v>48</v>
      </c>
      <c r="F7149" s="259" t="s">
        <v>210</v>
      </c>
      <c r="G7149" s="259" t="s">
        <v>50</v>
      </c>
      <c r="H7149" s="306">
        <v>0</v>
      </c>
      <c r="I7149" s="306">
        <v>0</v>
      </c>
      <c r="J7149" s="306">
        <v>0</v>
      </c>
      <c r="K7149" s="306">
        <v>0</v>
      </c>
      <c r="L7149" s="306">
        <v>0</v>
      </c>
      <c r="M7149" s="306">
        <v>0</v>
      </c>
      <c r="N7149" s="306">
        <v>0</v>
      </c>
    </row>
    <row r="7150" spans="1:14">
      <c r="A7150" s="259" t="s">
        <v>249</v>
      </c>
      <c r="B7150" s="259" t="s">
        <v>22</v>
      </c>
      <c r="C7150" s="259" t="s">
        <v>53</v>
      </c>
      <c r="D7150" s="259" t="s">
        <v>53</v>
      </c>
      <c r="E7150" s="259" t="s">
        <v>53</v>
      </c>
      <c r="F7150" s="259" t="s">
        <v>210</v>
      </c>
      <c r="G7150" s="259" t="s">
        <v>50</v>
      </c>
      <c r="H7150" s="306">
        <v>0</v>
      </c>
      <c r="I7150" s="306">
        <v>0</v>
      </c>
      <c r="J7150" s="306">
        <v>0</v>
      </c>
      <c r="K7150" s="306">
        <v>0</v>
      </c>
      <c r="L7150" s="306">
        <v>0</v>
      </c>
      <c r="M7150" s="306">
        <v>0</v>
      </c>
      <c r="N7150" s="306">
        <v>0</v>
      </c>
    </row>
    <row r="7151" spans="1:14">
      <c r="A7151" s="259" t="s">
        <v>249</v>
      </c>
      <c r="B7151" s="259" t="s">
        <v>22</v>
      </c>
      <c r="C7151" s="259" t="s">
        <v>54</v>
      </c>
      <c r="D7151" s="259" t="s">
        <v>54</v>
      </c>
      <c r="E7151" s="259" t="s">
        <v>54</v>
      </c>
      <c r="F7151" s="259" t="s">
        <v>210</v>
      </c>
      <c r="G7151" s="259" t="s">
        <v>50</v>
      </c>
      <c r="H7151" s="306">
        <v>11002.790047179997</v>
      </c>
      <c r="I7151" s="306">
        <v>12042.069723877001</v>
      </c>
      <c r="J7151" s="306">
        <v>7723.1185469789989</v>
      </c>
      <c r="K7151" s="306">
        <v>9154.7525560869999</v>
      </c>
      <c r="L7151" s="306">
        <v>10865.549279490997</v>
      </c>
      <c r="M7151" s="306">
        <v>4788.9498275670003</v>
      </c>
      <c r="N7151" s="306">
        <v>6596.2765226419988</v>
      </c>
    </row>
    <row r="7152" spans="1:14">
      <c r="A7152" s="259" t="s">
        <v>249</v>
      </c>
      <c r="B7152" s="259" t="s">
        <v>22</v>
      </c>
      <c r="C7152" s="259" t="s">
        <v>55</v>
      </c>
      <c r="D7152" s="259" t="s">
        <v>55</v>
      </c>
      <c r="E7152" s="259" t="s">
        <v>55</v>
      </c>
      <c r="F7152" s="259" t="s">
        <v>210</v>
      </c>
      <c r="G7152" s="259" t="s">
        <v>50</v>
      </c>
      <c r="H7152" s="306">
        <v>4.5429912000000012</v>
      </c>
      <c r="I7152" s="306">
        <v>115.46562448</v>
      </c>
      <c r="J7152" s="306">
        <v>114.79829448000001</v>
      </c>
      <c r="K7152" s="306">
        <v>116.96579448000001</v>
      </c>
      <c r="L7152" s="306">
        <v>123.39942552200003</v>
      </c>
      <c r="M7152" s="306">
        <v>103.84380623999999</v>
      </c>
      <c r="N7152" s="306">
        <v>77.894256240000004</v>
      </c>
    </row>
    <row r="7153" spans="1:14">
      <c r="A7153" s="259" t="s">
        <v>249</v>
      </c>
      <c r="B7153" s="259" t="s">
        <v>22</v>
      </c>
      <c r="C7153" s="259" t="s">
        <v>56</v>
      </c>
      <c r="D7153" s="259" t="s">
        <v>56</v>
      </c>
      <c r="E7153" s="259" t="s">
        <v>56</v>
      </c>
      <c r="F7153" s="259" t="s">
        <v>210</v>
      </c>
      <c r="G7153" s="259" t="s">
        <v>50</v>
      </c>
      <c r="H7153" s="306">
        <v>3.96</v>
      </c>
      <c r="I7153" s="306">
        <v>57.882881185000002</v>
      </c>
      <c r="J7153" s="306">
        <v>58.164974999999984</v>
      </c>
      <c r="K7153" s="306">
        <v>58.759424999999986</v>
      </c>
      <c r="L7153" s="306">
        <v>58.759424999999986</v>
      </c>
      <c r="M7153" s="306">
        <v>37.446450000000006</v>
      </c>
      <c r="N7153" s="306">
        <v>30.454874999999994</v>
      </c>
    </row>
    <row r="7154" spans="1:14">
      <c r="A7154" s="259" t="s">
        <v>249</v>
      </c>
      <c r="B7154" s="259" t="s">
        <v>22</v>
      </c>
      <c r="C7154" s="259" t="s">
        <v>57</v>
      </c>
      <c r="D7154" s="259" t="s">
        <v>57</v>
      </c>
      <c r="E7154" s="259" t="s">
        <v>57</v>
      </c>
      <c r="F7154" s="259" t="s">
        <v>210</v>
      </c>
      <c r="G7154" s="259" t="s">
        <v>50</v>
      </c>
      <c r="H7154" s="306">
        <v>0</v>
      </c>
      <c r="I7154" s="306">
        <v>0</v>
      </c>
      <c r="J7154" s="306">
        <v>0</v>
      </c>
      <c r="K7154" s="306">
        <v>0</v>
      </c>
      <c r="L7154" s="306">
        <v>0</v>
      </c>
      <c r="M7154" s="306">
        <v>0</v>
      </c>
      <c r="N7154" s="306">
        <v>0</v>
      </c>
    </row>
    <row r="7155" spans="1:14">
      <c r="A7155" s="259" t="s">
        <v>249</v>
      </c>
      <c r="B7155" s="259" t="s">
        <v>22</v>
      </c>
      <c r="C7155" s="259" t="s">
        <v>58</v>
      </c>
      <c r="D7155" s="259" t="s">
        <v>58</v>
      </c>
      <c r="E7155" s="259" t="s">
        <v>58</v>
      </c>
      <c r="F7155" s="259" t="s">
        <v>210</v>
      </c>
      <c r="G7155" s="259" t="s">
        <v>50</v>
      </c>
      <c r="H7155" s="306">
        <v>0</v>
      </c>
      <c r="I7155" s="306">
        <v>0</v>
      </c>
      <c r="J7155" s="306">
        <v>0</v>
      </c>
      <c r="K7155" s="306">
        <v>0</v>
      </c>
      <c r="L7155" s="306">
        <v>0</v>
      </c>
      <c r="M7155" s="306">
        <v>0</v>
      </c>
      <c r="N7155" s="306">
        <v>0</v>
      </c>
    </row>
    <row r="7156" spans="1:14">
      <c r="A7156" s="259" t="s">
        <v>249</v>
      </c>
      <c r="B7156" s="259" t="s">
        <v>22</v>
      </c>
      <c r="C7156" s="259" t="s">
        <v>59</v>
      </c>
      <c r="D7156" s="259" t="s">
        <v>59</v>
      </c>
      <c r="E7156" s="259" t="s">
        <v>59</v>
      </c>
      <c r="F7156" s="259" t="s">
        <v>210</v>
      </c>
      <c r="G7156" s="259" t="s">
        <v>50</v>
      </c>
      <c r="H7156" s="306">
        <v>2234.4418740769993</v>
      </c>
      <c r="I7156" s="306">
        <v>1248.1897266091007</v>
      </c>
      <c r="J7156" s="306">
        <v>1152.7041483331</v>
      </c>
      <c r="K7156" s="306">
        <v>1120.4261452141002</v>
      </c>
      <c r="L7156" s="306">
        <v>1099.6555087709999</v>
      </c>
      <c r="M7156" s="306">
        <v>1217.8359430680005</v>
      </c>
      <c r="N7156" s="306">
        <v>1949.4243950179998</v>
      </c>
    </row>
    <row r="7157" spans="1:14">
      <c r="A7157" s="259" t="s">
        <v>249</v>
      </c>
      <c r="B7157" s="259" t="s">
        <v>22</v>
      </c>
      <c r="C7157" s="259" t="s">
        <v>60</v>
      </c>
      <c r="D7157" s="259" t="s">
        <v>60</v>
      </c>
      <c r="E7157" s="259" t="s">
        <v>60</v>
      </c>
      <c r="F7157" s="259" t="s">
        <v>210</v>
      </c>
      <c r="G7157" s="259" t="s">
        <v>50</v>
      </c>
      <c r="H7157" s="306">
        <v>2664.4149688894454</v>
      </c>
      <c r="I7157" s="306">
        <v>2664.4149688894454</v>
      </c>
      <c r="J7157" s="306">
        <v>2664.4149688894454</v>
      </c>
      <c r="K7157" s="306">
        <v>2664.4149688894454</v>
      </c>
      <c r="L7157" s="306">
        <v>2664.4149688894454</v>
      </c>
      <c r="M7157" s="306">
        <v>2664.4149688894454</v>
      </c>
      <c r="N7157" s="306">
        <v>2664.4149688894454</v>
      </c>
    </row>
    <row r="7158" spans="1:14">
      <c r="A7158" s="259" t="s">
        <v>249</v>
      </c>
      <c r="B7158" s="259" t="s">
        <v>22</v>
      </c>
      <c r="C7158" s="259" t="s">
        <v>61</v>
      </c>
      <c r="D7158" s="259" t="s">
        <v>61</v>
      </c>
      <c r="E7158" s="259" t="s">
        <v>61</v>
      </c>
      <c r="F7158" s="259" t="s">
        <v>210</v>
      </c>
      <c r="G7158" s="259" t="s">
        <v>50</v>
      </c>
      <c r="H7158" s="306">
        <v>304.79829102100001</v>
      </c>
      <c r="I7158" s="306">
        <v>304.79829102100001</v>
      </c>
      <c r="J7158" s="306">
        <v>304.79829102100001</v>
      </c>
      <c r="K7158" s="306">
        <v>304.79829102100001</v>
      </c>
      <c r="L7158" s="306">
        <v>304.79829102100001</v>
      </c>
      <c r="M7158" s="306">
        <v>304.79829102100001</v>
      </c>
      <c r="N7158" s="306">
        <v>304.79829102100001</v>
      </c>
    </row>
    <row r="7159" spans="1:14">
      <c r="A7159" s="259" t="s">
        <v>249</v>
      </c>
      <c r="B7159" s="259" t="s">
        <v>22</v>
      </c>
      <c r="C7159" s="259" t="s">
        <v>63</v>
      </c>
      <c r="D7159" s="259" t="s">
        <v>63</v>
      </c>
      <c r="E7159" s="259" t="s">
        <v>63</v>
      </c>
      <c r="F7159" s="259" t="s">
        <v>210</v>
      </c>
      <c r="G7159" s="259" t="s">
        <v>50</v>
      </c>
      <c r="H7159" s="306">
        <v>5.9482631610000007</v>
      </c>
      <c r="I7159" s="306">
        <v>92.743038548000001</v>
      </c>
      <c r="J7159" s="306">
        <v>76.441613915999994</v>
      </c>
      <c r="K7159" s="306">
        <v>79.150215525000007</v>
      </c>
      <c r="L7159" s="306">
        <v>39.184582501999998</v>
      </c>
      <c r="M7159" s="306">
        <v>5.6628190570000001</v>
      </c>
      <c r="N7159" s="306">
        <v>486.01226727000005</v>
      </c>
    </row>
    <row r="7160" spans="1:14">
      <c r="A7160" s="259" t="s">
        <v>249</v>
      </c>
      <c r="B7160" s="259" t="s">
        <v>22</v>
      </c>
      <c r="C7160" s="259" t="s">
        <v>64</v>
      </c>
      <c r="D7160" s="259" t="s">
        <v>64</v>
      </c>
      <c r="E7160" s="259" t="s">
        <v>64</v>
      </c>
      <c r="F7160" s="259" t="s">
        <v>210</v>
      </c>
      <c r="G7160" s="259" t="s">
        <v>50</v>
      </c>
      <c r="H7160" s="306">
        <v>1984.5291446980004</v>
      </c>
      <c r="I7160" s="306">
        <v>1842.0771403660003</v>
      </c>
      <c r="J7160" s="306">
        <v>1842.0771454150001</v>
      </c>
      <c r="K7160" s="306">
        <v>1842.0771453990003</v>
      </c>
      <c r="L7160" s="306">
        <v>1842.077147319</v>
      </c>
      <c r="M7160" s="306">
        <v>1842.0771399180001</v>
      </c>
      <c r="N7160" s="306">
        <v>1842.077142544</v>
      </c>
    </row>
    <row r="7161" spans="1:14">
      <c r="A7161" s="259" t="s">
        <v>249</v>
      </c>
      <c r="B7161" s="259" t="s">
        <v>22</v>
      </c>
      <c r="C7161" s="259" t="s">
        <v>54</v>
      </c>
      <c r="D7161" s="259" t="s">
        <v>72</v>
      </c>
      <c r="E7161" s="259" t="s">
        <v>72</v>
      </c>
      <c r="F7161" s="259" t="s">
        <v>210</v>
      </c>
      <c r="G7161" s="259" t="s">
        <v>50</v>
      </c>
      <c r="H7161" s="306">
        <v>0</v>
      </c>
      <c r="I7161" s="306">
        <v>0</v>
      </c>
      <c r="J7161" s="306">
        <v>0</v>
      </c>
      <c r="K7161" s="306">
        <v>0</v>
      </c>
      <c r="L7161" s="306">
        <v>0</v>
      </c>
      <c r="M7161" s="306">
        <v>0</v>
      </c>
      <c r="N7161" s="306">
        <v>0</v>
      </c>
    </row>
    <row r="7162" spans="1:14">
      <c r="A7162" s="259" t="s">
        <v>249</v>
      </c>
      <c r="B7162" s="259" t="s">
        <v>22</v>
      </c>
      <c r="C7162" s="259" t="s">
        <v>55</v>
      </c>
      <c r="D7162" s="259" t="s">
        <v>73</v>
      </c>
      <c r="E7162" s="259" t="s">
        <v>73</v>
      </c>
      <c r="F7162" s="259" t="s">
        <v>210</v>
      </c>
      <c r="G7162" s="259" t="s">
        <v>50</v>
      </c>
      <c r="H7162" s="306">
        <v>0</v>
      </c>
      <c r="I7162" s="306">
        <v>0</v>
      </c>
      <c r="J7162" s="306">
        <v>0</v>
      </c>
      <c r="K7162" s="306">
        <v>0</v>
      </c>
      <c r="L7162" s="306">
        <v>0</v>
      </c>
      <c r="M7162" s="306">
        <v>0</v>
      </c>
      <c r="N7162" s="306">
        <v>0</v>
      </c>
    </row>
    <row r="7163" spans="1:14">
      <c r="A7163" s="259" t="s">
        <v>249</v>
      </c>
      <c r="B7163" s="259" t="s">
        <v>22</v>
      </c>
      <c r="C7163" s="259" t="s">
        <v>57</v>
      </c>
      <c r="D7163" s="259" t="s">
        <v>74</v>
      </c>
      <c r="E7163" s="259" t="s">
        <v>74</v>
      </c>
      <c r="F7163" s="259" t="s">
        <v>210</v>
      </c>
      <c r="G7163" s="259" t="s">
        <v>50</v>
      </c>
      <c r="H7163" s="306">
        <v>0</v>
      </c>
      <c r="I7163" s="306">
        <v>0</v>
      </c>
      <c r="J7163" s="306">
        <v>0</v>
      </c>
      <c r="K7163" s="306">
        <v>0</v>
      </c>
      <c r="L7163" s="306">
        <v>0</v>
      </c>
      <c r="M7163" s="306">
        <v>0</v>
      </c>
      <c r="N7163" s="306">
        <v>0</v>
      </c>
    </row>
    <row r="7164" spans="1:14">
      <c r="A7164" s="259" t="s">
        <v>249</v>
      </c>
      <c r="B7164" s="259" t="s">
        <v>22</v>
      </c>
      <c r="C7164" s="259" t="s">
        <v>64</v>
      </c>
      <c r="D7164" s="259" t="s">
        <v>75</v>
      </c>
      <c r="E7164" s="259" t="s">
        <v>75</v>
      </c>
      <c r="F7164" s="259" t="s">
        <v>210</v>
      </c>
      <c r="G7164" s="259" t="s">
        <v>50</v>
      </c>
      <c r="H7164" s="306">
        <v>0</v>
      </c>
      <c r="I7164" s="306">
        <v>0</v>
      </c>
      <c r="J7164" s="306">
        <v>0</v>
      </c>
      <c r="K7164" s="306">
        <v>0</v>
      </c>
      <c r="L7164" s="306">
        <v>0</v>
      </c>
      <c r="M7164" s="306">
        <v>0</v>
      </c>
      <c r="N7164" s="306">
        <v>0</v>
      </c>
    </row>
    <row r="7165" spans="1:14">
      <c r="A7165" s="259" t="s">
        <v>249</v>
      </c>
      <c r="B7165" s="259" t="s">
        <v>22</v>
      </c>
      <c r="C7165" s="259" t="s">
        <v>60</v>
      </c>
      <c r="D7165" s="259" t="s">
        <v>76</v>
      </c>
      <c r="E7165" s="259" t="s">
        <v>76</v>
      </c>
      <c r="F7165" s="259" t="s">
        <v>210</v>
      </c>
      <c r="G7165" s="259" t="s">
        <v>50</v>
      </c>
      <c r="H7165" s="306">
        <v>0</v>
      </c>
      <c r="I7165" s="306">
        <v>0</v>
      </c>
      <c r="J7165" s="306">
        <v>0</v>
      </c>
      <c r="K7165" s="306">
        <v>0</v>
      </c>
      <c r="L7165" s="306">
        <v>0</v>
      </c>
      <c r="M7165" s="306">
        <v>492.56959330796002</v>
      </c>
      <c r="N7165" s="306">
        <v>13178.384326988958</v>
      </c>
    </row>
    <row r="7166" spans="1:14">
      <c r="A7166" s="259" t="s">
        <v>249</v>
      </c>
      <c r="B7166" s="259" t="s">
        <v>22</v>
      </c>
      <c r="C7166" s="259" t="s">
        <v>61</v>
      </c>
      <c r="D7166" s="259" t="s">
        <v>77</v>
      </c>
      <c r="E7166" s="259" t="s">
        <v>77</v>
      </c>
      <c r="F7166" s="259" t="s">
        <v>210</v>
      </c>
      <c r="G7166" s="259" t="s">
        <v>50</v>
      </c>
      <c r="H7166" s="306">
        <v>0</v>
      </c>
      <c r="I7166" s="306">
        <v>0</v>
      </c>
      <c r="J7166" s="306">
        <v>0</v>
      </c>
      <c r="K7166" s="306">
        <v>0</v>
      </c>
      <c r="L7166" s="306">
        <v>0</v>
      </c>
      <c r="M7166" s="306">
        <v>0</v>
      </c>
      <c r="N7166" s="306">
        <v>0</v>
      </c>
    </row>
    <row r="7167" spans="1:14">
      <c r="A7167" s="259" t="s">
        <v>249</v>
      </c>
      <c r="B7167" s="259" t="s">
        <v>22</v>
      </c>
      <c r="C7167" s="259" t="s">
        <v>62</v>
      </c>
      <c r="D7167" s="259" t="s">
        <v>78</v>
      </c>
      <c r="E7167" s="259" t="s">
        <v>78</v>
      </c>
      <c r="F7167" s="259" t="s">
        <v>210</v>
      </c>
      <c r="G7167" s="259" t="s">
        <v>50</v>
      </c>
      <c r="H7167" s="306">
        <v>3293.7599999459999</v>
      </c>
      <c r="I7167" s="306">
        <v>3293.7599999459999</v>
      </c>
      <c r="J7167" s="306">
        <v>3293.7599999459999</v>
      </c>
      <c r="K7167" s="306">
        <v>3293.7599999459999</v>
      </c>
      <c r="L7167" s="306">
        <v>3293.7599999459999</v>
      </c>
      <c r="M7167" s="306">
        <v>25067.678347369001</v>
      </c>
      <c r="N7167" s="306">
        <v>25067.678347369001</v>
      </c>
    </row>
    <row r="7168" spans="1:14">
      <c r="A7168" s="259" t="s">
        <v>249</v>
      </c>
      <c r="B7168" s="259" t="s">
        <v>22</v>
      </c>
      <c r="C7168" s="259" t="s">
        <v>63</v>
      </c>
      <c r="D7168" s="259" t="s">
        <v>79</v>
      </c>
      <c r="E7168" s="259" t="s">
        <v>79</v>
      </c>
      <c r="F7168" s="259" t="s">
        <v>210</v>
      </c>
      <c r="G7168" s="259" t="s">
        <v>50</v>
      </c>
      <c r="H7168" s="306">
        <v>420.26726934099997</v>
      </c>
      <c r="I7168" s="306">
        <v>619.91613754599996</v>
      </c>
      <c r="J7168" s="306">
        <v>776.84028938900008</v>
      </c>
      <c r="K7168" s="306">
        <v>696.76639336000005</v>
      </c>
      <c r="L7168" s="306">
        <v>547.20350923400008</v>
      </c>
      <c r="M7168" s="306">
        <v>529.60120887099993</v>
      </c>
      <c r="N7168" s="306">
        <v>799.31820010299998</v>
      </c>
    </row>
    <row r="7169" spans="1:14">
      <c r="A7169" s="259" t="s">
        <v>249</v>
      </c>
      <c r="B7169" s="259" t="s">
        <v>22</v>
      </c>
      <c r="C7169" s="259" t="s">
        <v>60</v>
      </c>
      <c r="D7169" s="259" t="s">
        <v>76</v>
      </c>
      <c r="E7169" s="259" t="s">
        <v>207</v>
      </c>
      <c r="F7169" s="259" t="s">
        <v>210</v>
      </c>
      <c r="G7169" s="259" t="s">
        <v>50</v>
      </c>
      <c r="H7169" s="306">
        <v>0</v>
      </c>
      <c r="I7169" s="306">
        <v>0</v>
      </c>
      <c r="J7169" s="306">
        <v>0</v>
      </c>
      <c r="K7169" s="306">
        <v>0</v>
      </c>
      <c r="L7169" s="306">
        <v>2204.534567142</v>
      </c>
      <c r="M7169" s="306">
        <v>7624.9591345699992</v>
      </c>
      <c r="N7169" s="306">
        <v>7624.9591345699992</v>
      </c>
    </row>
    <row r="7170" spans="1:14">
      <c r="A7170" s="259" t="s">
        <v>249</v>
      </c>
      <c r="B7170" s="259" t="s">
        <v>22</v>
      </c>
      <c r="C7170" s="259" t="s">
        <v>63</v>
      </c>
      <c r="D7170" s="259" t="s">
        <v>79</v>
      </c>
      <c r="E7170" s="259" t="s">
        <v>208</v>
      </c>
      <c r="F7170" s="259" t="s">
        <v>210</v>
      </c>
      <c r="G7170" s="259" t="s">
        <v>50</v>
      </c>
      <c r="H7170" s="306">
        <v>0</v>
      </c>
      <c r="I7170" s="306">
        <v>0</v>
      </c>
      <c r="J7170" s="306">
        <v>0</v>
      </c>
      <c r="K7170" s="306">
        <v>0</v>
      </c>
      <c r="L7170" s="306">
        <v>722.12023163900005</v>
      </c>
      <c r="M7170" s="306">
        <v>2677.2862320149998</v>
      </c>
      <c r="N7170" s="306">
        <v>3238.4428064169997</v>
      </c>
    </row>
    <row r="7171" spans="1:14">
      <c r="A7171" s="259" t="s">
        <v>249</v>
      </c>
      <c r="B7171" s="259" t="s">
        <v>22</v>
      </c>
      <c r="C7171" s="259" t="s">
        <v>65</v>
      </c>
      <c r="D7171" s="259" t="s">
        <v>209</v>
      </c>
      <c r="E7171" s="259" t="s">
        <v>80</v>
      </c>
      <c r="F7171" s="259" t="s">
        <v>210</v>
      </c>
      <c r="G7171" s="259" t="s">
        <v>50</v>
      </c>
      <c r="H7171" s="306">
        <v>0</v>
      </c>
      <c r="I7171" s="306">
        <v>0</v>
      </c>
      <c r="J7171" s="306">
        <v>0</v>
      </c>
      <c r="K7171" s="306">
        <v>0</v>
      </c>
      <c r="L7171" s="306">
        <v>0</v>
      </c>
      <c r="M7171" s="306">
        <v>0</v>
      </c>
      <c r="N7171" s="306">
        <v>0</v>
      </c>
    </row>
    <row r="7172" spans="1:14">
      <c r="A7172" s="259" t="s">
        <v>249</v>
      </c>
      <c r="B7172" s="259" t="s">
        <v>22</v>
      </c>
      <c r="C7172" s="259" t="s">
        <v>65</v>
      </c>
      <c r="D7172" s="259" t="s">
        <v>209</v>
      </c>
      <c r="E7172" s="259" t="s">
        <v>81</v>
      </c>
      <c r="F7172" s="259" t="s">
        <v>210</v>
      </c>
      <c r="G7172" s="259" t="s">
        <v>50</v>
      </c>
      <c r="H7172" s="306">
        <v>0</v>
      </c>
      <c r="I7172" s="306">
        <v>0</v>
      </c>
      <c r="J7172" s="306">
        <v>0</v>
      </c>
      <c r="K7172" s="306">
        <v>0</v>
      </c>
      <c r="L7172" s="306">
        <v>0</v>
      </c>
      <c r="M7172" s="306">
        <v>0</v>
      </c>
      <c r="N7172" s="306">
        <v>0</v>
      </c>
    </row>
    <row r="7173" spans="1:14">
      <c r="A7173" s="259" t="s">
        <v>249</v>
      </c>
      <c r="B7173" s="259" t="s">
        <v>23</v>
      </c>
      <c r="C7173" s="259" t="s">
        <v>48</v>
      </c>
      <c r="D7173" s="259" t="s">
        <v>48</v>
      </c>
      <c r="E7173" s="259" t="s">
        <v>48</v>
      </c>
      <c r="F7173" s="259" t="s">
        <v>210</v>
      </c>
      <c r="G7173" s="259" t="s">
        <v>50</v>
      </c>
      <c r="H7173" s="306">
        <v>560.36447999999996</v>
      </c>
      <c r="I7173" s="306">
        <v>0</v>
      </c>
      <c r="J7173" s="306">
        <v>0</v>
      </c>
      <c r="K7173" s="306">
        <v>0</v>
      </c>
      <c r="L7173" s="306">
        <v>0</v>
      </c>
      <c r="M7173" s="306">
        <v>0</v>
      </c>
      <c r="N7173" s="306">
        <v>0</v>
      </c>
    </row>
    <row r="7174" spans="1:14">
      <c r="A7174" s="259" t="s">
        <v>249</v>
      </c>
      <c r="B7174" s="259" t="s">
        <v>23</v>
      </c>
      <c r="C7174" s="259" t="s">
        <v>53</v>
      </c>
      <c r="D7174" s="259" t="s">
        <v>53</v>
      </c>
      <c r="E7174" s="259" t="s">
        <v>53</v>
      </c>
      <c r="F7174" s="259" t="s">
        <v>210</v>
      </c>
      <c r="G7174" s="259" t="s">
        <v>50</v>
      </c>
      <c r="H7174" s="306">
        <v>0</v>
      </c>
      <c r="I7174" s="306">
        <v>0</v>
      </c>
      <c r="J7174" s="306">
        <v>0</v>
      </c>
      <c r="K7174" s="306">
        <v>0</v>
      </c>
      <c r="L7174" s="306">
        <v>0</v>
      </c>
      <c r="M7174" s="306">
        <v>0</v>
      </c>
      <c r="N7174" s="306">
        <v>0</v>
      </c>
    </row>
    <row r="7175" spans="1:14">
      <c r="A7175" s="259" t="s">
        <v>249</v>
      </c>
      <c r="B7175" s="259" t="s">
        <v>23</v>
      </c>
      <c r="C7175" s="259" t="s">
        <v>54</v>
      </c>
      <c r="D7175" s="259" t="s">
        <v>54</v>
      </c>
      <c r="E7175" s="259" t="s">
        <v>54</v>
      </c>
      <c r="F7175" s="259" t="s">
        <v>210</v>
      </c>
      <c r="G7175" s="259" t="s">
        <v>50</v>
      </c>
      <c r="H7175" s="306">
        <v>1532.6041333799999</v>
      </c>
      <c r="I7175" s="306">
        <v>2092.5372461460001</v>
      </c>
      <c r="J7175" s="306">
        <v>1465.2628284460002</v>
      </c>
      <c r="K7175" s="306">
        <v>2211.2350670799997</v>
      </c>
      <c r="L7175" s="306">
        <v>2801.7666594030002</v>
      </c>
      <c r="M7175" s="306">
        <v>1706.0785335</v>
      </c>
      <c r="N7175" s="306">
        <v>2411.9927040000002</v>
      </c>
    </row>
    <row r="7176" spans="1:14">
      <c r="A7176" s="259" t="s">
        <v>249</v>
      </c>
      <c r="B7176" s="259" t="s">
        <v>23</v>
      </c>
      <c r="C7176" s="259" t="s">
        <v>55</v>
      </c>
      <c r="D7176" s="259" t="s">
        <v>55</v>
      </c>
      <c r="E7176" s="259" t="s">
        <v>55</v>
      </c>
      <c r="F7176" s="259" t="s">
        <v>210</v>
      </c>
      <c r="G7176" s="259" t="s">
        <v>50</v>
      </c>
      <c r="H7176" s="306">
        <v>0.66043999999999992</v>
      </c>
      <c r="I7176" s="306">
        <v>21.38166</v>
      </c>
      <c r="J7176" s="306">
        <v>21.532195999999999</v>
      </c>
      <c r="K7176" s="306">
        <v>23.276123999999999</v>
      </c>
      <c r="L7176" s="306">
        <v>23.523447999999998</v>
      </c>
      <c r="M7176" s="306">
        <v>20.364164000000002</v>
      </c>
      <c r="N7176" s="306">
        <v>14.770688</v>
      </c>
    </row>
    <row r="7177" spans="1:14">
      <c r="A7177" s="259" t="s">
        <v>249</v>
      </c>
      <c r="B7177" s="259" t="s">
        <v>23</v>
      </c>
      <c r="C7177" s="259" t="s">
        <v>56</v>
      </c>
      <c r="D7177" s="259" t="s">
        <v>56</v>
      </c>
      <c r="E7177" s="259" t="s">
        <v>56</v>
      </c>
      <c r="F7177" s="259" t="s">
        <v>210</v>
      </c>
      <c r="G7177" s="259" t="s">
        <v>50</v>
      </c>
      <c r="H7177" s="306">
        <v>0</v>
      </c>
      <c r="I7177" s="306">
        <v>0</v>
      </c>
      <c r="J7177" s="306">
        <v>0</v>
      </c>
      <c r="K7177" s="306">
        <v>0</v>
      </c>
      <c r="L7177" s="306">
        <v>0</v>
      </c>
      <c r="M7177" s="306">
        <v>0</v>
      </c>
      <c r="N7177" s="306">
        <v>0</v>
      </c>
    </row>
    <row r="7178" spans="1:14">
      <c r="A7178" s="259" t="s">
        <v>249</v>
      </c>
      <c r="B7178" s="259" t="s">
        <v>23</v>
      </c>
      <c r="C7178" s="259" t="s">
        <v>57</v>
      </c>
      <c r="D7178" s="259" t="s">
        <v>57</v>
      </c>
      <c r="E7178" s="259" t="s">
        <v>57</v>
      </c>
      <c r="F7178" s="259" t="s">
        <v>210</v>
      </c>
      <c r="G7178" s="259" t="s">
        <v>50</v>
      </c>
      <c r="H7178" s="306">
        <v>0</v>
      </c>
      <c r="I7178" s="306">
        <v>0</v>
      </c>
      <c r="J7178" s="306">
        <v>0</v>
      </c>
      <c r="K7178" s="306">
        <v>0</v>
      </c>
      <c r="L7178" s="306">
        <v>0</v>
      </c>
      <c r="M7178" s="306">
        <v>0</v>
      </c>
      <c r="N7178" s="306">
        <v>0</v>
      </c>
    </row>
    <row r="7179" spans="1:14">
      <c r="A7179" s="259" t="s">
        <v>249</v>
      </c>
      <c r="B7179" s="259" t="s">
        <v>23</v>
      </c>
      <c r="C7179" s="259" t="s">
        <v>58</v>
      </c>
      <c r="D7179" s="259" t="s">
        <v>58</v>
      </c>
      <c r="E7179" s="259" t="s">
        <v>58</v>
      </c>
      <c r="F7179" s="259" t="s">
        <v>210</v>
      </c>
      <c r="G7179" s="259" t="s">
        <v>50</v>
      </c>
      <c r="H7179" s="306">
        <v>10063.380805272</v>
      </c>
      <c r="I7179" s="306">
        <v>10063.380805272</v>
      </c>
      <c r="J7179" s="306">
        <v>10063.380805272</v>
      </c>
      <c r="K7179" s="306">
        <v>10063.380805272</v>
      </c>
      <c r="L7179" s="306">
        <v>10063.380805272</v>
      </c>
      <c r="M7179" s="306">
        <v>10063.380805272</v>
      </c>
      <c r="N7179" s="306">
        <v>10063.380805272</v>
      </c>
    </row>
    <row r="7180" spans="1:14">
      <c r="A7180" s="259" t="s">
        <v>249</v>
      </c>
      <c r="B7180" s="259" t="s">
        <v>23</v>
      </c>
      <c r="C7180" s="259" t="s">
        <v>59</v>
      </c>
      <c r="D7180" s="259" t="s">
        <v>59</v>
      </c>
      <c r="E7180" s="259" t="s">
        <v>59</v>
      </c>
      <c r="F7180" s="259" t="s">
        <v>210</v>
      </c>
      <c r="G7180" s="259" t="s">
        <v>50</v>
      </c>
      <c r="H7180" s="306">
        <v>1406.0807732613741</v>
      </c>
      <c r="I7180" s="306">
        <v>1406.08078145076</v>
      </c>
      <c r="J7180" s="306">
        <v>1406.08078370976</v>
      </c>
      <c r="K7180" s="306">
        <v>1406.0807817537598</v>
      </c>
      <c r="L7180" s="306">
        <v>1406.0807748825978</v>
      </c>
      <c r="M7180" s="306">
        <v>1406.0807627275974</v>
      </c>
      <c r="N7180" s="306">
        <v>1406.0807281965285</v>
      </c>
    </row>
    <row r="7181" spans="1:14">
      <c r="A7181" s="259" t="s">
        <v>249</v>
      </c>
      <c r="B7181" s="259" t="s">
        <v>23</v>
      </c>
      <c r="C7181" s="259" t="s">
        <v>60</v>
      </c>
      <c r="D7181" s="259" t="s">
        <v>60</v>
      </c>
      <c r="E7181" s="259" t="s">
        <v>60</v>
      </c>
      <c r="F7181" s="259" t="s">
        <v>210</v>
      </c>
      <c r="G7181" s="259" t="s">
        <v>50</v>
      </c>
      <c r="H7181" s="306">
        <v>232.848628136</v>
      </c>
      <c r="I7181" s="306">
        <v>232.848628136</v>
      </c>
      <c r="J7181" s="306">
        <v>232.848628136</v>
      </c>
      <c r="K7181" s="306">
        <v>232.848628136</v>
      </c>
      <c r="L7181" s="306">
        <v>232.848628136</v>
      </c>
      <c r="M7181" s="306">
        <v>232.848628136</v>
      </c>
      <c r="N7181" s="306">
        <v>232.848628136</v>
      </c>
    </row>
    <row r="7182" spans="1:14">
      <c r="A7182" s="259" t="s">
        <v>249</v>
      </c>
      <c r="B7182" s="259" t="s">
        <v>23</v>
      </c>
      <c r="C7182" s="259" t="s">
        <v>61</v>
      </c>
      <c r="D7182" s="259" t="s">
        <v>61</v>
      </c>
      <c r="E7182" s="259" t="s">
        <v>61</v>
      </c>
      <c r="F7182" s="259" t="s">
        <v>210</v>
      </c>
      <c r="G7182" s="259" t="s">
        <v>50</v>
      </c>
      <c r="H7182" s="306">
        <v>666.54626034699993</v>
      </c>
      <c r="I7182" s="306">
        <v>666.54626034699993</v>
      </c>
      <c r="J7182" s="306">
        <v>666.54626034699993</v>
      </c>
      <c r="K7182" s="306">
        <v>666.54626034699993</v>
      </c>
      <c r="L7182" s="306">
        <v>666.54626034699993</v>
      </c>
      <c r="M7182" s="306">
        <v>666.54626034699993</v>
      </c>
      <c r="N7182" s="306">
        <v>666.54626034699993</v>
      </c>
    </row>
    <row r="7183" spans="1:14">
      <c r="A7183" s="259" t="s">
        <v>249</v>
      </c>
      <c r="B7183" s="259" t="s">
        <v>23</v>
      </c>
      <c r="C7183" s="259" t="s">
        <v>63</v>
      </c>
      <c r="D7183" s="259" t="s">
        <v>63</v>
      </c>
      <c r="E7183" s="259" t="s">
        <v>63</v>
      </c>
      <c r="F7183" s="259" t="s">
        <v>210</v>
      </c>
      <c r="G7183" s="259" t="s">
        <v>50</v>
      </c>
      <c r="H7183" s="306">
        <v>0</v>
      </c>
      <c r="I7183" s="306">
        <v>0</v>
      </c>
      <c r="J7183" s="306">
        <v>0</v>
      </c>
      <c r="K7183" s="306">
        <v>0</v>
      </c>
      <c r="L7183" s="306">
        <v>0</v>
      </c>
      <c r="M7183" s="306">
        <v>0</v>
      </c>
      <c r="N7183" s="306">
        <v>0</v>
      </c>
    </row>
    <row r="7184" spans="1:14">
      <c r="A7184" s="259" t="s">
        <v>249</v>
      </c>
      <c r="B7184" s="259" t="s">
        <v>23</v>
      </c>
      <c r="C7184" s="259" t="s">
        <v>64</v>
      </c>
      <c r="D7184" s="259" t="s">
        <v>64</v>
      </c>
      <c r="E7184" s="259" t="s">
        <v>64</v>
      </c>
      <c r="F7184" s="259" t="s">
        <v>210</v>
      </c>
      <c r="G7184" s="259" t="s">
        <v>50</v>
      </c>
      <c r="H7184" s="306">
        <v>611.76047383299999</v>
      </c>
      <c r="I7184" s="306">
        <v>291.69485615600001</v>
      </c>
      <c r="J7184" s="306">
        <v>287.90364130800003</v>
      </c>
      <c r="K7184" s="306">
        <v>300.74207730800003</v>
      </c>
      <c r="L7184" s="306">
        <v>362.22008953600005</v>
      </c>
      <c r="M7184" s="306">
        <v>194.84651860299999</v>
      </c>
      <c r="N7184" s="306">
        <v>354.80998542200001</v>
      </c>
    </row>
    <row r="7185" spans="1:14">
      <c r="A7185" s="259" t="s">
        <v>249</v>
      </c>
      <c r="B7185" s="259" t="s">
        <v>23</v>
      </c>
      <c r="C7185" s="259" t="s">
        <v>54</v>
      </c>
      <c r="D7185" s="259" t="s">
        <v>72</v>
      </c>
      <c r="E7185" s="259" t="s">
        <v>72</v>
      </c>
      <c r="F7185" s="259" t="s">
        <v>210</v>
      </c>
      <c r="G7185" s="259" t="s">
        <v>50</v>
      </c>
      <c r="H7185" s="306">
        <v>0</v>
      </c>
      <c r="I7185" s="306">
        <v>0</v>
      </c>
      <c r="J7185" s="306">
        <v>0</v>
      </c>
      <c r="K7185" s="306">
        <v>0</v>
      </c>
      <c r="L7185" s="306">
        <v>0</v>
      </c>
      <c r="M7185" s="306">
        <v>0</v>
      </c>
      <c r="N7185" s="306">
        <v>0</v>
      </c>
    </row>
    <row r="7186" spans="1:14">
      <c r="A7186" s="259" t="s">
        <v>249</v>
      </c>
      <c r="B7186" s="259" t="s">
        <v>23</v>
      </c>
      <c r="C7186" s="259" t="s">
        <v>55</v>
      </c>
      <c r="D7186" s="259" t="s">
        <v>73</v>
      </c>
      <c r="E7186" s="259" t="s">
        <v>73</v>
      </c>
      <c r="F7186" s="259" t="s">
        <v>210</v>
      </c>
      <c r="G7186" s="259" t="s">
        <v>50</v>
      </c>
      <c r="H7186" s="306">
        <v>0</v>
      </c>
      <c r="I7186" s="306">
        <v>0</v>
      </c>
      <c r="J7186" s="306">
        <v>0</v>
      </c>
      <c r="K7186" s="306">
        <v>0</v>
      </c>
      <c r="L7186" s="306">
        <v>0</v>
      </c>
      <c r="M7186" s="306">
        <v>0</v>
      </c>
      <c r="N7186" s="306">
        <v>0</v>
      </c>
    </row>
    <row r="7187" spans="1:14">
      <c r="A7187" s="259" t="s">
        <v>249</v>
      </c>
      <c r="B7187" s="259" t="s">
        <v>23</v>
      </c>
      <c r="C7187" s="259" t="s">
        <v>57</v>
      </c>
      <c r="D7187" s="259" t="s">
        <v>74</v>
      </c>
      <c r="E7187" s="259" t="s">
        <v>74</v>
      </c>
      <c r="F7187" s="259" t="s">
        <v>210</v>
      </c>
      <c r="G7187" s="259" t="s">
        <v>50</v>
      </c>
      <c r="H7187" s="306">
        <v>0</v>
      </c>
      <c r="I7187" s="306">
        <v>0</v>
      </c>
      <c r="J7187" s="306">
        <v>0</v>
      </c>
      <c r="K7187" s="306">
        <v>0</v>
      </c>
      <c r="L7187" s="306">
        <v>0</v>
      </c>
      <c r="M7187" s="306">
        <v>0</v>
      </c>
      <c r="N7187" s="306">
        <v>0</v>
      </c>
    </row>
    <row r="7188" spans="1:14">
      <c r="A7188" s="259" t="s">
        <v>249</v>
      </c>
      <c r="B7188" s="259" t="s">
        <v>23</v>
      </c>
      <c r="C7188" s="259" t="s">
        <v>64</v>
      </c>
      <c r="D7188" s="259" t="s">
        <v>75</v>
      </c>
      <c r="E7188" s="259" t="s">
        <v>75</v>
      </c>
      <c r="F7188" s="259" t="s">
        <v>210</v>
      </c>
      <c r="G7188" s="259" t="s">
        <v>50</v>
      </c>
      <c r="H7188" s="306">
        <v>0</v>
      </c>
      <c r="I7188" s="306">
        <v>0</v>
      </c>
      <c r="J7188" s="306">
        <v>0</v>
      </c>
      <c r="K7188" s="306">
        <v>0</v>
      </c>
      <c r="L7188" s="306">
        <v>0</v>
      </c>
      <c r="M7188" s="306">
        <v>0</v>
      </c>
      <c r="N7188" s="306">
        <v>0</v>
      </c>
    </row>
    <row r="7189" spans="1:14">
      <c r="A7189" s="259" t="s">
        <v>249</v>
      </c>
      <c r="B7189" s="259" t="s">
        <v>23</v>
      </c>
      <c r="C7189" s="259" t="s">
        <v>60</v>
      </c>
      <c r="D7189" s="259" t="s">
        <v>76</v>
      </c>
      <c r="E7189" s="259" t="s">
        <v>76</v>
      </c>
      <c r="F7189" s="259" t="s">
        <v>210</v>
      </c>
      <c r="G7189" s="259" t="s">
        <v>50</v>
      </c>
      <c r="H7189" s="306">
        <v>0</v>
      </c>
      <c r="I7189" s="306">
        <v>0</v>
      </c>
      <c r="J7189" s="306">
        <v>0</v>
      </c>
      <c r="K7189" s="306">
        <v>0</v>
      </c>
      <c r="L7189" s="306">
        <v>0</v>
      </c>
      <c r="M7189" s="306">
        <v>0</v>
      </c>
      <c r="N7189" s="306">
        <v>0</v>
      </c>
    </row>
    <row r="7190" spans="1:14">
      <c r="A7190" s="259" t="s">
        <v>249</v>
      </c>
      <c r="B7190" s="259" t="s">
        <v>23</v>
      </c>
      <c r="C7190" s="259" t="s">
        <v>61</v>
      </c>
      <c r="D7190" s="259" t="s">
        <v>77</v>
      </c>
      <c r="E7190" s="259" t="s">
        <v>77</v>
      </c>
      <c r="F7190" s="259" t="s">
        <v>210</v>
      </c>
      <c r="G7190" s="259" t="s">
        <v>50</v>
      </c>
      <c r="H7190" s="306">
        <v>0</v>
      </c>
      <c r="I7190" s="306">
        <v>0</v>
      </c>
      <c r="J7190" s="306">
        <v>0</v>
      </c>
      <c r="K7190" s="306">
        <v>0</v>
      </c>
      <c r="L7190" s="306">
        <v>0</v>
      </c>
      <c r="M7190" s="306">
        <v>0</v>
      </c>
      <c r="N7190" s="306">
        <v>0</v>
      </c>
    </row>
    <row r="7191" spans="1:14">
      <c r="A7191" s="259" t="s">
        <v>249</v>
      </c>
      <c r="B7191" s="259" t="s">
        <v>23</v>
      </c>
      <c r="C7191" s="259" t="s">
        <v>62</v>
      </c>
      <c r="D7191" s="259" t="s">
        <v>78</v>
      </c>
      <c r="E7191" s="259" t="s">
        <v>78</v>
      </c>
      <c r="F7191" s="259" t="s">
        <v>210</v>
      </c>
      <c r="G7191" s="259" t="s">
        <v>50</v>
      </c>
      <c r="H7191" s="306">
        <v>0</v>
      </c>
      <c r="I7191" s="306">
        <v>0</v>
      </c>
      <c r="J7191" s="306">
        <v>0</v>
      </c>
      <c r="K7191" s="306">
        <v>0</v>
      </c>
      <c r="L7191" s="306">
        <v>0</v>
      </c>
      <c r="M7191" s="306">
        <v>0</v>
      </c>
      <c r="N7191" s="306">
        <v>0</v>
      </c>
    </row>
    <row r="7192" spans="1:14">
      <c r="A7192" s="259" t="s">
        <v>249</v>
      </c>
      <c r="B7192" s="259" t="s">
        <v>23</v>
      </c>
      <c r="C7192" s="259" t="s">
        <v>63</v>
      </c>
      <c r="D7192" s="259" t="s">
        <v>79</v>
      </c>
      <c r="E7192" s="259" t="s">
        <v>79</v>
      </c>
      <c r="F7192" s="259" t="s">
        <v>210</v>
      </c>
      <c r="G7192" s="259" t="s">
        <v>50</v>
      </c>
      <c r="H7192" s="306">
        <v>0</v>
      </c>
      <c r="I7192" s="306">
        <v>0</v>
      </c>
      <c r="J7192" s="306">
        <v>0</v>
      </c>
      <c r="K7192" s="306">
        <v>0</v>
      </c>
      <c r="L7192" s="306">
        <v>0</v>
      </c>
      <c r="M7192" s="306">
        <v>0</v>
      </c>
      <c r="N7192" s="306">
        <v>0</v>
      </c>
    </row>
    <row r="7193" spans="1:14">
      <c r="A7193" s="259" t="s">
        <v>249</v>
      </c>
      <c r="B7193" s="259" t="s">
        <v>23</v>
      </c>
      <c r="C7193" s="259" t="s">
        <v>60</v>
      </c>
      <c r="D7193" s="259" t="s">
        <v>76</v>
      </c>
      <c r="E7193" s="259" t="s">
        <v>207</v>
      </c>
      <c r="F7193" s="259" t="s">
        <v>210</v>
      </c>
      <c r="G7193" s="259" t="s">
        <v>50</v>
      </c>
      <c r="H7193" s="306">
        <v>0</v>
      </c>
      <c r="I7193" s="306">
        <v>0</v>
      </c>
      <c r="J7193" s="306">
        <v>0</v>
      </c>
      <c r="K7193" s="306">
        <v>0</v>
      </c>
      <c r="L7193" s="306">
        <v>0</v>
      </c>
      <c r="M7193" s="306">
        <v>0</v>
      </c>
      <c r="N7193" s="306">
        <v>0</v>
      </c>
    </row>
    <row r="7194" spans="1:14">
      <c r="A7194" s="259" t="s">
        <v>249</v>
      </c>
      <c r="B7194" s="259" t="s">
        <v>23</v>
      </c>
      <c r="C7194" s="259" t="s">
        <v>63</v>
      </c>
      <c r="D7194" s="259" t="s">
        <v>79</v>
      </c>
      <c r="E7194" s="259" t="s">
        <v>208</v>
      </c>
      <c r="F7194" s="259" t="s">
        <v>210</v>
      </c>
      <c r="G7194" s="259" t="s">
        <v>50</v>
      </c>
      <c r="H7194" s="306">
        <v>0</v>
      </c>
      <c r="I7194" s="306">
        <v>0</v>
      </c>
      <c r="J7194" s="306">
        <v>0</v>
      </c>
      <c r="K7194" s="306">
        <v>0</v>
      </c>
      <c r="L7194" s="306">
        <v>0</v>
      </c>
      <c r="M7194" s="306">
        <v>0</v>
      </c>
      <c r="N7194" s="306">
        <v>0</v>
      </c>
    </row>
    <row r="7195" spans="1:14">
      <c r="A7195" s="259" t="s">
        <v>249</v>
      </c>
      <c r="B7195" s="259" t="s">
        <v>23</v>
      </c>
      <c r="C7195" s="259" t="s">
        <v>65</v>
      </c>
      <c r="D7195" s="259" t="s">
        <v>209</v>
      </c>
      <c r="E7195" s="259" t="s">
        <v>80</v>
      </c>
      <c r="F7195" s="259" t="s">
        <v>210</v>
      </c>
      <c r="G7195" s="259" t="s">
        <v>50</v>
      </c>
      <c r="H7195" s="306">
        <v>0</v>
      </c>
      <c r="I7195" s="306">
        <v>0</v>
      </c>
      <c r="J7195" s="306">
        <v>0</v>
      </c>
      <c r="K7195" s="306">
        <v>0</v>
      </c>
      <c r="L7195" s="306">
        <v>0</v>
      </c>
      <c r="M7195" s="306">
        <v>0</v>
      </c>
      <c r="N7195" s="306">
        <v>0</v>
      </c>
    </row>
    <row r="7196" spans="1:14">
      <c r="A7196" s="259" t="s">
        <v>249</v>
      </c>
      <c r="B7196" s="259" t="s">
        <v>23</v>
      </c>
      <c r="C7196" s="259" t="s">
        <v>65</v>
      </c>
      <c r="D7196" s="259" t="s">
        <v>209</v>
      </c>
      <c r="E7196" s="259" t="s">
        <v>81</v>
      </c>
      <c r="F7196" s="259" t="s">
        <v>210</v>
      </c>
      <c r="G7196" s="259" t="s">
        <v>50</v>
      </c>
      <c r="H7196" s="306">
        <v>0</v>
      </c>
      <c r="I7196" s="306">
        <v>0</v>
      </c>
      <c r="J7196" s="306">
        <v>0</v>
      </c>
      <c r="K7196" s="306">
        <v>0</v>
      </c>
      <c r="L7196" s="306">
        <v>0</v>
      </c>
      <c r="M7196" s="306">
        <v>0</v>
      </c>
      <c r="N7196" s="306">
        <v>0</v>
      </c>
    </row>
    <row r="7197" spans="1:14">
      <c r="A7197" s="259" t="s">
        <v>249</v>
      </c>
      <c r="B7197" s="259" t="s">
        <v>24</v>
      </c>
      <c r="C7197" s="259" t="s">
        <v>48</v>
      </c>
      <c r="D7197" s="259" t="s">
        <v>48</v>
      </c>
      <c r="E7197" s="259" t="s">
        <v>48</v>
      </c>
      <c r="F7197" s="259" t="s">
        <v>210</v>
      </c>
      <c r="G7197" s="259" t="s">
        <v>50</v>
      </c>
      <c r="H7197" s="306">
        <v>0</v>
      </c>
      <c r="I7197" s="306">
        <v>0</v>
      </c>
      <c r="J7197" s="306">
        <v>0</v>
      </c>
      <c r="K7197" s="306">
        <v>0</v>
      </c>
      <c r="L7197" s="306">
        <v>0</v>
      </c>
      <c r="M7197" s="306">
        <v>0</v>
      </c>
      <c r="N7197" s="306">
        <v>0</v>
      </c>
    </row>
    <row r="7198" spans="1:14">
      <c r="A7198" s="259" t="s">
        <v>249</v>
      </c>
      <c r="B7198" s="259" t="s">
        <v>24</v>
      </c>
      <c r="C7198" s="259" t="s">
        <v>53</v>
      </c>
      <c r="D7198" s="259" t="s">
        <v>53</v>
      </c>
      <c r="E7198" s="259" t="s">
        <v>53</v>
      </c>
      <c r="F7198" s="259" t="s">
        <v>210</v>
      </c>
      <c r="G7198" s="259" t="s">
        <v>50</v>
      </c>
      <c r="H7198" s="306">
        <v>0</v>
      </c>
      <c r="I7198" s="306">
        <v>0</v>
      </c>
      <c r="J7198" s="306">
        <v>0</v>
      </c>
      <c r="K7198" s="306">
        <v>0</v>
      </c>
      <c r="L7198" s="306">
        <v>0</v>
      </c>
      <c r="M7198" s="306">
        <v>0</v>
      </c>
      <c r="N7198" s="306">
        <v>0</v>
      </c>
    </row>
    <row r="7199" spans="1:14">
      <c r="A7199" s="259" t="s">
        <v>249</v>
      </c>
      <c r="B7199" s="259" t="s">
        <v>24</v>
      </c>
      <c r="C7199" s="259" t="s">
        <v>54</v>
      </c>
      <c r="D7199" s="259" t="s">
        <v>54</v>
      </c>
      <c r="E7199" s="259" t="s">
        <v>54</v>
      </c>
      <c r="F7199" s="259" t="s">
        <v>210</v>
      </c>
      <c r="G7199" s="259" t="s">
        <v>50</v>
      </c>
      <c r="H7199" s="306">
        <v>14366.772820788998</v>
      </c>
      <c r="I7199" s="306">
        <v>9681.1937397789989</v>
      </c>
      <c r="J7199" s="306">
        <v>7316.2486913740013</v>
      </c>
      <c r="K7199" s="306">
        <v>4254.6306441679999</v>
      </c>
      <c r="L7199" s="306">
        <v>6525.8131112859992</v>
      </c>
      <c r="M7199" s="306">
        <v>5330.8744287459995</v>
      </c>
      <c r="N7199" s="306">
        <v>1052.970711877</v>
      </c>
    </row>
    <row r="7200" spans="1:14">
      <c r="A7200" s="259" t="s">
        <v>249</v>
      </c>
      <c r="B7200" s="259" t="s">
        <v>24</v>
      </c>
      <c r="C7200" s="259" t="s">
        <v>55</v>
      </c>
      <c r="D7200" s="259" t="s">
        <v>55</v>
      </c>
      <c r="E7200" s="259" t="s">
        <v>55</v>
      </c>
      <c r="F7200" s="259" t="s">
        <v>210</v>
      </c>
      <c r="G7200" s="259" t="s">
        <v>50</v>
      </c>
      <c r="H7200" s="306">
        <v>5.7737999999999996</v>
      </c>
      <c r="I7200" s="306">
        <v>11.0534</v>
      </c>
      <c r="J7200" s="306">
        <v>11.106284137000001</v>
      </c>
      <c r="K7200" s="306">
        <v>5.7737999999999996</v>
      </c>
      <c r="L7200" s="306">
        <v>10.6098</v>
      </c>
      <c r="M7200" s="306">
        <v>10.6098</v>
      </c>
      <c r="N7200" s="306">
        <v>42.90707050999999</v>
      </c>
    </row>
    <row r="7201" spans="1:14">
      <c r="A7201" s="259" t="s">
        <v>249</v>
      </c>
      <c r="B7201" s="259" t="s">
        <v>24</v>
      </c>
      <c r="C7201" s="259" t="s">
        <v>56</v>
      </c>
      <c r="D7201" s="259" t="s">
        <v>56</v>
      </c>
      <c r="E7201" s="259" t="s">
        <v>56</v>
      </c>
      <c r="F7201" s="259" t="s">
        <v>210</v>
      </c>
      <c r="G7201" s="259" t="s">
        <v>50</v>
      </c>
      <c r="H7201" s="306">
        <v>0</v>
      </c>
      <c r="I7201" s="306">
        <v>0</v>
      </c>
      <c r="J7201" s="306">
        <v>0</v>
      </c>
      <c r="K7201" s="306">
        <v>0</v>
      </c>
      <c r="L7201" s="306">
        <v>0</v>
      </c>
      <c r="M7201" s="306">
        <v>0</v>
      </c>
      <c r="N7201" s="306">
        <v>0</v>
      </c>
    </row>
    <row r="7202" spans="1:14">
      <c r="A7202" s="259" t="s">
        <v>249</v>
      </c>
      <c r="B7202" s="259" t="s">
        <v>24</v>
      </c>
      <c r="C7202" s="259" t="s">
        <v>57</v>
      </c>
      <c r="D7202" s="259" t="s">
        <v>57</v>
      </c>
      <c r="E7202" s="259" t="s">
        <v>57</v>
      </c>
      <c r="F7202" s="259" t="s">
        <v>210</v>
      </c>
      <c r="G7202" s="259" t="s">
        <v>50</v>
      </c>
      <c r="H7202" s="306">
        <v>0</v>
      </c>
      <c r="I7202" s="306">
        <v>0</v>
      </c>
      <c r="J7202" s="306">
        <v>0</v>
      </c>
      <c r="K7202" s="306">
        <v>0</v>
      </c>
      <c r="L7202" s="306">
        <v>0</v>
      </c>
      <c r="M7202" s="306">
        <v>0</v>
      </c>
      <c r="N7202" s="306">
        <v>0</v>
      </c>
    </row>
    <row r="7203" spans="1:14">
      <c r="A7203" s="259" t="s">
        <v>249</v>
      </c>
      <c r="B7203" s="259" t="s">
        <v>24</v>
      </c>
      <c r="C7203" s="259" t="s">
        <v>58</v>
      </c>
      <c r="D7203" s="259" t="s">
        <v>58</v>
      </c>
      <c r="E7203" s="259" t="s">
        <v>58</v>
      </c>
      <c r="F7203" s="259" t="s">
        <v>210</v>
      </c>
      <c r="G7203" s="259" t="s">
        <v>50</v>
      </c>
      <c r="H7203" s="306">
        <v>27397.746355200001</v>
      </c>
      <c r="I7203" s="306">
        <v>27397.746355200001</v>
      </c>
      <c r="J7203" s="306">
        <v>27397.746355200001</v>
      </c>
      <c r="K7203" s="306">
        <v>27397.746355200001</v>
      </c>
      <c r="L7203" s="306">
        <v>17473.759056000003</v>
      </c>
      <c r="M7203" s="306">
        <v>17473.759056000003</v>
      </c>
      <c r="N7203" s="306">
        <v>17473.759056000003</v>
      </c>
    </row>
    <row r="7204" spans="1:14">
      <c r="A7204" s="259" t="s">
        <v>249</v>
      </c>
      <c r="B7204" s="259" t="s">
        <v>24</v>
      </c>
      <c r="C7204" s="259" t="s">
        <v>59</v>
      </c>
      <c r="D7204" s="259" t="s">
        <v>59</v>
      </c>
      <c r="E7204" s="259" t="s">
        <v>59</v>
      </c>
      <c r="F7204" s="259" t="s">
        <v>210</v>
      </c>
      <c r="G7204" s="259" t="s">
        <v>50</v>
      </c>
      <c r="H7204" s="306">
        <v>110.226079132</v>
      </c>
      <c r="I7204" s="306">
        <v>61.322790574000003</v>
      </c>
      <c r="J7204" s="306">
        <v>68.603696431000003</v>
      </c>
      <c r="K7204" s="306">
        <v>61.239011715000004</v>
      </c>
      <c r="L7204" s="306">
        <v>65.834097229999998</v>
      </c>
      <c r="M7204" s="306">
        <v>147.78371149999998</v>
      </c>
      <c r="N7204" s="306">
        <v>303.73452272899999</v>
      </c>
    </row>
    <row r="7205" spans="1:14">
      <c r="A7205" s="259" t="s">
        <v>249</v>
      </c>
      <c r="B7205" s="259" t="s">
        <v>24</v>
      </c>
      <c r="C7205" s="259" t="s">
        <v>60</v>
      </c>
      <c r="D7205" s="259" t="s">
        <v>60</v>
      </c>
      <c r="E7205" s="259" t="s">
        <v>60</v>
      </c>
      <c r="F7205" s="259" t="s">
        <v>210</v>
      </c>
      <c r="G7205" s="259" t="s">
        <v>50</v>
      </c>
      <c r="H7205" s="306">
        <v>2946.8438389988087</v>
      </c>
      <c r="I7205" s="306">
        <v>3665.5181784878087</v>
      </c>
      <c r="J7205" s="306">
        <v>3665.5181784878087</v>
      </c>
      <c r="K7205" s="306">
        <v>3665.5181784878087</v>
      </c>
      <c r="L7205" s="306">
        <v>3665.5181784878087</v>
      </c>
      <c r="M7205" s="306">
        <v>3665.5181784878087</v>
      </c>
      <c r="N7205" s="306">
        <v>3665.5181784878087</v>
      </c>
    </row>
    <row r="7206" spans="1:14">
      <c r="A7206" s="259" t="s">
        <v>249</v>
      </c>
      <c r="B7206" s="259" t="s">
        <v>24</v>
      </c>
      <c r="C7206" s="259" t="s">
        <v>61</v>
      </c>
      <c r="D7206" s="259" t="s">
        <v>61</v>
      </c>
      <c r="E7206" s="259" t="s">
        <v>61</v>
      </c>
      <c r="F7206" s="259" t="s">
        <v>210</v>
      </c>
      <c r="G7206" s="259" t="s">
        <v>50</v>
      </c>
      <c r="H7206" s="306">
        <v>25.399030286999999</v>
      </c>
      <c r="I7206" s="306">
        <v>25.399030286999999</v>
      </c>
      <c r="J7206" s="306">
        <v>25.399030286999999</v>
      </c>
      <c r="K7206" s="306">
        <v>25.399030286999999</v>
      </c>
      <c r="L7206" s="306">
        <v>25.399030286999999</v>
      </c>
      <c r="M7206" s="306">
        <v>25.399030286999999</v>
      </c>
      <c r="N7206" s="306">
        <v>25.399030286999999</v>
      </c>
    </row>
    <row r="7207" spans="1:14">
      <c r="A7207" s="259" t="s">
        <v>249</v>
      </c>
      <c r="B7207" s="259" t="s">
        <v>24</v>
      </c>
      <c r="C7207" s="259" t="s">
        <v>63</v>
      </c>
      <c r="D7207" s="259" t="s">
        <v>63</v>
      </c>
      <c r="E7207" s="259" t="s">
        <v>63</v>
      </c>
      <c r="F7207" s="259" t="s">
        <v>210</v>
      </c>
      <c r="G7207" s="259" t="s">
        <v>50</v>
      </c>
      <c r="H7207" s="306">
        <v>18.971739776999996</v>
      </c>
      <c r="I7207" s="306">
        <v>68.808354567999999</v>
      </c>
      <c r="J7207" s="306">
        <v>46.296427867999995</v>
      </c>
      <c r="K7207" s="306">
        <v>10.435007262000001</v>
      </c>
      <c r="L7207" s="306">
        <v>8.6242000000000001</v>
      </c>
      <c r="M7207" s="306">
        <v>86.871157468000007</v>
      </c>
      <c r="N7207" s="306">
        <v>180.35033399899999</v>
      </c>
    </row>
    <row r="7208" spans="1:14">
      <c r="A7208" s="259" t="s">
        <v>249</v>
      </c>
      <c r="B7208" s="259" t="s">
        <v>24</v>
      </c>
      <c r="C7208" s="259" t="s">
        <v>64</v>
      </c>
      <c r="D7208" s="259" t="s">
        <v>64</v>
      </c>
      <c r="E7208" s="259" t="s">
        <v>64</v>
      </c>
      <c r="F7208" s="259" t="s">
        <v>210</v>
      </c>
      <c r="G7208" s="259" t="s">
        <v>50</v>
      </c>
      <c r="H7208" s="306">
        <v>1805.4211971520003</v>
      </c>
      <c r="I7208" s="306">
        <v>1749.0451239780004</v>
      </c>
      <c r="J7208" s="306">
        <v>1710.3811242100001</v>
      </c>
      <c r="K7208" s="306">
        <v>1678.9651250780003</v>
      </c>
      <c r="L7208" s="306">
        <v>1678.9651249550002</v>
      </c>
      <c r="M7208" s="306">
        <v>1678.9651238000001</v>
      </c>
      <c r="N7208" s="306">
        <v>1678.9651250120005</v>
      </c>
    </row>
    <row r="7209" spans="1:14">
      <c r="A7209" s="259" t="s">
        <v>249</v>
      </c>
      <c r="B7209" s="259" t="s">
        <v>24</v>
      </c>
      <c r="C7209" s="259" t="s">
        <v>54</v>
      </c>
      <c r="D7209" s="259" t="s">
        <v>72</v>
      </c>
      <c r="E7209" s="259" t="s">
        <v>72</v>
      </c>
      <c r="F7209" s="259" t="s">
        <v>210</v>
      </c>
      <c r="G7209" s="259" t="s">
        <v>50</v>
      </c>
      <c r="H7209" s="306">
        <v>0</v>
      </c>
      <c r="I7209" s="306">
        <v>0</v>
      </c>
      <c r="J7209" s="306">
        <v>0</v>
      </c>
      <c r="K7209" s="306">
        <v>0</v>
      </c>
      <c r="L7209" s="306">
        <v>0</v>
      </c>
      <c r="M7209" s="306">
        <v>0</v>
      </c>
      <c r="N7209" s="306">
        <v>0</v>
      </c>
    </row>
    <row r="7210" spans="1:14">
      <c r="A7210" s="259" t="s">
        <v>249</v>
      </c>
      <c r="B7210" s="259" t="s">
        <v>24</v>
      </c>
      <c r="C7210" s="259" t="s">
        <v>55</v>
      </c>
      <c r="D7210" s="259" t="s">
        <v>73</v>
      </c>
      <c r="E7210" s="259" t="s">
        <v>73</v>
      </c>
      <c r="F7210" s="259" t="s">
        <v>210</v>
      </c>
      <c r="G7210" s="259" t="s">
        <v>50</v>
      </c>
      <c r="H7210" s="306">
        <v>0</v>
      </c>
      <c r="I7210" s="306">
        <v>0</v>
      </c>
      <c r="J7210" s="306">
        <v>0.14499999999999999</v>
      </c>
      <c r="K7210" s="306">
        <v>0</v>
      </c>
      <c r="L7210" s="306">
        <v>0.14499999999999999</v>
      </c>
      <c r="M7210" s="306">
        <v>0.14499999999999999</v>
      </c>
      <c r="N7210" s="306">
        <v>2.68</v>
      </c>
    </row>
    <row r="7211" spans="1:14">
      <c r="A7211" s="259" t="s">
        <v>249</v>
      </c>
      <c r="B7211" s="259" t="s">
        <v>24</v>
      </c>
      <c r="C7211" s="259" t="s">
        <v>57</v>
      </c>
      <c r="D7211" s="259" t="s">
        <v>74</v>
      </c>
      <c r="E7211" s="259" t="s">
        <v>74</v>
      </c>
      <c r="F7211" s="259" t="s">
        <v>210</v>
      </c>
      <c r="G7211" s="259" t="s">
        <v>50</v>
      </c>
      <c r="H7211" s="306">
        <v>0</v>
      </c>
      <c r="I7211" s="306">
        <v>0</v>
      </c>
      <c r="J7211" s="306">
        <v>0</v>
      </c>
      <c r="K7211" s="306">
        <v>0</v>
      </c>
      <c r="L7211" s="306">
        <v>0</v>
      </c>
      <c r="M7211" s="306">
        <v>0</v>
      </c>
      <c r="N7211" s="306">
        <v>0</v>
      </c>
    </row>
    <row r="7212" spans="1:14">
      <c r="A7212" s="259" t="s">
        <v>249</v>
      </c>
      <c r="B7212" s="259" t="s">
        <v>24</v>
      </c>
      <c r="C7212" s="259" t="s">
        <v>64</v>
      </c>
      <c r="D7212" s="259" t="s">
        <v>75</v>
      </c>
      <c r="E7212" s="259" t="s">
        <v>75</v>
      </c>
      <c r="F7212" s="259" t="s">
        <v>210</v>
      </c>
      <c r="G7212" s="259" t="s">
        <v>50</v>
      </c>
      <c r="H7212" s="306">
        <v>0</v>
      </c>
      <c r="I7212" s="306">
        <v>0</v>
      </c>
      <c r="J7212" s="306">
        <v>0</v>
      </c>
      <c r="K7212" s="306">
        <v>0</v>
      </c>
      <c r="L7212" s="306">
        <v>0</v>
      </c>
      <c r="M7212" s="306">
        <v>0</v>
      </c>
      <c r="N7212" s="306">
        <v>0</v>
      </c>
    </row>
    <row r="7213" spans="1:14">
      <c r="A7213" s="259" t="s">
        <v>249</v>
      </c>
      <c r="B7213" s="259" t="s">
        <v>24</v>
      </c>
      <c r="C7213" s="259" t="s">
        <v>60</v>
      </c>
      <c r="D7213" s="259" t="s">
        <v>76</v>
      </c>
      <c r="E7213" s="259" t="s">
        <v>76</v>
      </c>
      <c r="F7213" s="259" t="s">
        <v>210</v>
      </c>
      <c r="G7213" s="259" t="s">
        <v>50</v>
      </c>
      <c r="H7213" s="306">
        <v>0</v>
      </c>
      <c r="I7213" s="306">
        <v>0</v>
      </c>
      <c r="J7213" s="306">
        <v>0</v>
      </c>
      <c r="K7213" s="306">
        <v>0</v>
      </c>
      <c r="L7213" s="306">
        <v>0</v>
      </c>
      <c r="M7213" s="306">
        <v>0</v>
      </c>
      <c r="N7213" s="306">
        <v>8597.9000560879995</v>
      </c>
    </row>
    <row r="7214" spans="1:14">
      <c r="A7214" s="259" t="s">
        <v>249</v>
      </c>
      <c r="B7214" s="259" t="s">
        <v>24</v>
      </c>
      <c r="C7214" s="259" t="s">
        <v>61</v>
      </c>
      <c r="D7214" s="259" t="s">
        <v>77</v>
      </c>
      <c r="E7214" s="259" t="s">
        <v>77</v>
      </c>
      <c r="F7214" s="259" t="s">
        <v>210</v>
      </c>
      <c r="G7214" s="259" t="s">
        <v>50</v>
      </c>
      <c r="H7214" s="306">
        <v>0</v>
      </c>
      <c r="I7214" s="306">
        <v>0</v>
      </c>
      <c r="J7214" s="306">
        <v>0</v>
      </c>
      <c r="K7214" s="306">
        <v>0</v>
      </c>
      <c r="L7214" s="306">
        <v>0</v>
      </c>
      <c r="M7214" s="306">
        <v>0</v>
      </c>
      <c r="N7214" s="306">
        <v>0</v>
      </c>
    </row>
    <row r="7215" spans="1:14">
      <c r="A7215" s="259" t="s">
        <v>249</v>
      </c>
      <c r="B7215" s="259" t="s">
        <v>24</v>
      </c>
      <c r="C7215" s="259" t="s">
        <v>62</v>
      </c>
      <c r="D7215" s="259" t="s">
        <v>78</v>
      </c>
      <c r="E7215" s="259" t="s">
        <v>78</v>
      </c>
      <c r="F7215" s="259" t="s">
        <v>210</v>
      </c>
      <c r="G7215" s="259" t="s">
        <v>50</v>
      </c>
      <c r="H7215" s="306">
        <v>0</v>
      </c>
      <c r="I7215" s="306">
        <v>0</v>
      </c>
      <c r="J7215" s="306">
        <v>4726.5455995760003</v>
      </c>
      <c r="K7215" s="306">
        <v>20133.108000259002</v>
      </c>
      <c r="L7215" s="306">
        <v>29080.163467315</v>
      </c>
      <c r="M7215" s="306">
        <v>29080.163467315</v>
      </c>
      <c r="N7215" s="306">
        <v>46393.619253469995</v>
      </c>
    </row>
    <row r="7216" spans="1:14">
      <c r="A7216" s="259" t="s">
        <v>249</v>
      </c>
      <c r="B7216" s="259" t="s">
        <v>24</v>
      </c>
      <c r="C7216" s="259" t="s">
        <v>63</v>
      </c>
      <c r="D7216" s="259" t="s">
        <v>79</v>
      </c>
      <c r="E7216" s="259" t="s">
        <v>79</v>
      </c>
      <c r="F7216" s="259" t="s">
        <v>210</v>
      </c>
      <c r="G7216" s="259" t="s">
        <v>50</v>
      </c>
      <c r="H7216" s="306">
        <v>2712.6701735570005</v>
      </c>
      <c r="I7216" s="306">
        <v>3011.133896753</v>
      </c>
      <c r="J7216" s="306">
        <v>3301.120027039</v>
      </c>
      <c r="K7216" s="306">
        <v>3360.5645796859999</v>
      </c>
      <c r="L7216" s="306">
        <v>3259.6412364289999</v>
      </c>
      <c r="M7216" s="306">
        <v>3262.661721553</v>
      </c>
      <c r="N7216" s="306">
        <v>3358.6745891979999</v>
      </c>
    </row>
    <row r="7217" spans="1:14">
      <c r="A7217" s="259" t="s">
        <v>249</v>
      </c>
      <c r="B7217" s="259" t="s">
        <v>24</v>
      </c>
      <c r="C7217" s="259" t="s">
        <v>60</v>
      </c>
      <c r="D7217" s="259" t="s">
        <v>76</v>
      </c>
      <c r="E7217" s="259" t="s">
        <v>207</v>
      </c>
      <c r="F7217" s="259" t="s">
        <v>210</v>
      </c>
      <c r="G7217" s="259" t="s">
        <v>50</v>
      </c>
      <c r="H7217" s="306">
        <v>0</v>
      </c>
      <c r="I7217" s="306">
        <v>0</v>
      </c>
      <c r="J7217" s="306">
        <v>0</v>
      </c>
      <c r="K7217" s="306">
        <v>0</v>
      </c>
      <c r="L7217" s="306">
        <v>0</v>
      </c>
      <c r="M7217" s="306">
        <v>0</v>
      </c>
      <c r="N7217" s="306">
        <v>0</v>
      </c>
    </row>
    <row r="7218" spans="1:14">
      <c r="A7218" s="259" t="s">
        <v>249</v>
      </c>
      <c r="B7218" s="259" t="s">
        <v>24</v>
      </c>
      <c r="C7218" s="259" t="s">
        <v>63</v>
      </c>
      <c r="D7218" s="259" t="s">
        <v>79</v>
      </c>
      <c r="E7218" s="259" t="s">
        <v>208</v>
      </c>
      <c r="F7218" s="259" t="s">
        <v>210</v>
      </c>
      <c r="G7218" s="259" t="s">
        <v>50</v>
      </c>
      <c r="H7218" s="306">
        <v>0</v>
      </c>
      <c r="I7218" s="306">
        <v>0</v>
      </c>
      <c r="J7218" s="306">
        <v>0</v>
      </c>
      <c r="K7218" s="306">
        <v>0</v>
      </c>
      <c r="L7218" s="306">
        <v>0</v>
      </c>
      <c r="M7218" s="306">
        <v>0</v>
      </c>
      <c r="N7218" s="306">
        <v>0</v>
      </c>
    </row>
    <row r="7219" spans="1:14">
      <c r="A7219" s="259" t="s">
        <v>249</v>
      </c>
      <c r="B7219" s="259" t="s">
        <v>24</v>
      </c>
      <c r="C7219" s="259" t="s">
        <v>65</v>
      </c>
      <c r="D7219" s="259" t="s">
        <v>209</v>
      </c>
      <c r="E7219" s="259" t="s">
        <v>80</v>
      </c>
      <c r="F7219" s="259" t="s">
        <v>210</v>
      </c>
      <c r="G7219" s="259" t="s">
        <v>50</v>
      </c>
      <c r="H7219" s="306">
        <v>0</v>
      </c>
      <c r="I7219" s="306">
        <v>0</v>
      </c>
      <c r="J7219" s="306">
        <v>0</v>
      </c>
      <c r="K7219" s="306">
        <v>0</v>
      </c>
      <c r="L7219" s="306">
        <v>0</v>
      </c>
      <c r="M7219" s="306">
        <v>0</v>
      </c>
      <c r="N7219" s="306">
        <v>0</v>
      </c>
    </row>
    <row r="7220" spans="1:14">
      <c r="A7220" s="259" t="s">
        <v>249</v>
      </c>
      <c r="B7220" s="259" t="s">
        <v>24</v>
      </c>
      <c r="C7220" s="259" t="s">
        <v>65</v>
      </c>
      <c r="D7220" s="259" t="s">
        <v>209</v>
      </c>
      <c r="E7220" s="259" t="s">
        <v>81</v>
      </c>
      <c r="F7220" s="259" t="s">
        <v>210</v>
      </c>
      <c r="G7220" s="259" t="s">
        <v>50</v>
      </c>
      <c r="H7220" s="306">
        <v>0</v>
      </c>
      <c r="I7220" s="306">
        <v>0</v>
      </c>
      <c r="J7220" s="306">
        <v>0</v>
      </c>
      <c r="K7220" s="306">
        <v>0</v>
      </c>
      <c r="L7220" s="306">
        <v>0</v>
      </c>
      <c r="M7220" s="306">
        <v>0</v>
      </c>
      <c r="N7220" s="306">
        <v>0</v>
      </c>
    </row>
    <row r="7221" spans="1:14">
      <c r="A7221" s="259" t="s">
        <v>249</v>
      </c>
      <c r="B7221" s="259" t="s">
        <v>25</v>
      </c>
      <c r="C7221" s="259" t="s">
        <v>48</v>
      </c>
      <c r="D7221" s="259" t="s">
        <v>48</v>
      </c>
      <c r="E7221" s="259" t="s">
        <v>48</v>
      </c>
      <c r="F7221" s="259" t="s">
        <v>210</v>
      </c>
      <c r="G7221" s="259" t="s">
        <v>50</v>
      </c>
      <c r="H7221" s="306">
        <v>0</v>
      </c>
      <c r="I7221" s="306">
        <v>0</v>
      </c>
      <c r="J7221" s="306">
        <v>0</v>
      </c>
      <c r="K7221" s="306">
        <v>0</v>
      </c>
      <c r="L7221" s="306">
        <v>0</v>
      </c>
      <c r="M7221" s="306">
        <v>0</v>
      </c>
      <c r="N7221" s="306">
        <v>0</v>
      </c>
    </row>
    <row r="7222" spans="1:14">
      <c r="A7222" s="259" t="s">
        <v>249</v>
      </c>
      <c r="B7222" s="259" t="s">
        <v>25</v>
      </c>
      <c r="C7222" s="259" t="s">
        <v>53</v>
      </c>
      <c r="D7222" s="259" t="s">
        <v>53</v>
      </c>
      <c r="E7222" s="259" t="s">
        <v>53</v>
      </c>
      <c r="F7222" s="259" t="s">
        <v>210</v>
      </c>
      <c r="G7222" s="259" t="s">
        <v>50</v>
      </c>
      <c r="H7222" s="306">
        <v>0</v>
      </c>
      <c r="I7222" s="306">
        <v>0</v>
      </c>
      <c r="J7222" s="306">
        <v>0</v>
      </c>
      <c r="K7222" s="306">
        <v>0</v>
      </c>
      <c r="L7222" s="306">
        <v>0</v>
      </c>
      <c r="M7222" s="306">
        <v>0</v>
      </c>
      <c r="N7222" s="306">
        <v>0</v>
      </c>
    </row>
    <row r="7223" spans="1:14">
      <c r="A7223" s="259" t="s">
        <v>249</v>
      </c>
      <c r="B7223" s="259" t="s">
        <v>25</v>
      </c>
      <c r="C7223" s="259" t="s">
        <v>54</v>
      </c>
      <c r="D7223" s="259" t="s">
        <v>54</v>
      </c>
      <c r="E7223" s="259" t="s">
        <v>54</v>
      </c>
      <c r="F7223" s="259" t="s">
        <v>210</v>
      </c>
      <c r="G7223" s="259" t="s">
        <v>50</v>
      </c>
      <c r="H7223" s="306">
        <v>38631.631617077001</v>
      </c>
      <c r="I7223" s="306">
        <v>22522.841324320012</v>
      </c>
      <c r="J7223" s="306">
        <v>16480.784926782002</v>
      </c>
      <c r="K7223" s="306">
        <v>14980.581688230001</v>
      </c>
      <c r="L7223" s="306">
        <v>18674.116850599003</v>
      </c>
      <c r="M7223" s="306">
        <v>16277.734742255001</v>
      </c>
      <c r="N7223" s="306">
        <v>6742.4756391179953</v>
      </c>
    </row>
    <row r="7224" spans="1:14">
      <c r="A7224" s="259" t="s">
        <v>249</v>
      </c>
      <c r="B7224" s="259" t="s">
        <v>25</v>
      </c>
      <c r="C7224" s="259" t="s">
        <v>55</v>
      </c>
      <c r="D7224" s="259" t="s">
        <v>55</v>
      </c>
      <c r="E7224" s="259" t="s">
        <v>55</v>
      </c>
      <c r="F7224" s="259" t="s">
        <v>210</v>
      </c>
      <c r="G7224" s="259" t="s">
        <v>50</v>
      </c>
      <c r="H7224" s="306">
        <v>692.65271255999994</v>
      </c>
      <c r="I7224" s="306">
        <v>327.794803108</v>
      </c>
      <c r="J7224" s="306">
        <v>168.69176888600006</v>
      </c>
      <c r="K7224" s="306">
        <v>205.162924809</v>
      </c>
      <c r="L7224" s="306">
        <v>77.421327368999997</v>
      </c>
      <c r="M7224" s="306">
        <v>123.458782558</v>
      </c>
      <c r="N7224" s="306">
        <v>359.57607074700007</v>
      </c>
    </row>
    <row r="7225" spans="1:14">
      <c r="A7225" s="259" t="s">
        <v>249</v>
      </c>
      <c r="B7225" s="259" t="s">
        <v>25</v>
      </c>
      <c r="C7225" s="259" t="s">
        <v>56</v>
      </c>
      <c r="D7225" s="259" t="s">
        <v>56</v>
      </c>
      <c r="E7225" s="259" t="s">
        <v>56</v>
      </c>
      <c r="F7225" s="259" t="s">
        <v>210</v>
      </c>
      <c r="G7225" s="259" t="s">
        <v>50</v>
      </c>
      <c r="H7225" s="306">
        <v>3209.1629658949996</v>
      </c>
      <c r="I7225" s="306">
        <v>2874.7500146619996</v>
      </c>
      <c r="J7225" s="306">
        <v>1727.2308043370001</v>
      </c>
      <c r="K7225" s="306">
        <v>1710.580101131</v>
      </c>
      <c r="L7225" s="306">
        <v>69.778582271999994</v>
      </c>
      <c r="M7225" s="306">
        <v>27.303750000000001</v>
      </c>
      <c r="N7225" s="306">
        <v>0</v>
      </c>
    </row>
    <row r="7226" spans="1:14">
      <c r="A7226" s="259" t="s">
        <v>249</v>
      </c>
      <c r="B7226" s="259" t="s">
        <v>25</v>
      </c>
      <c r="C7226" s="259" t="s">
        <v>57</v>
      </c>
      <c r="D7226" s="259" t="s">
        <v>57</v>
      </c>
      <c r="E7226" s="259" t="s">
        <v>57</v>
      </c>
      <c r="F7226" s="259" t="s">
        <v>210</v>
      </c>
      <c r="G7226" s="259" t="s">
        <v>50</v>
      </c>
      <c r="H7226" s="306">
        <v>0</v>
      </c>
      <c r="I7226" s="306">
        <v>0</v>
      </c>
      <c r="J7226" s="306">
        <v>0</v>
      </c>
      <c r="K7226" s="306">
        <v>0</v>
      </c>
      <c r="L7226" s="306">
        <v>0</v>
      </c>
      <c r="M7226" s="306">
        <v>0</v>
      </c>
      <c r="N7226" s="306">
        <v>0</v>
      </c>
    </row>
    <row r="7227" spans="1:14">
      <c r="A7227" s="259" t="s">
        <v>249</v>
      </c>
      <c r="B7227" s="259" t="s">
        <v>25</v>
      </c>
      <c r="C7227" s="259" t="s">
        <v>58</v>
      </c>
      <c r="D7227" s="259" t="s">
        <v>58</v>
      </c>
      <c r="E7227" s="259" t="s">
        <v>58</v>
      </c>
      <c r="F7227" s="259" t="s">
        <v>210</v>
      </c>
      <c r="G7227" s="259" t="s">
        <v>50</v>
      </c>
      <c r="H7227" s="306">
        <v>26550.03520704</v>
      </c>
      <c r="I7227" s="306">
        <v>26550.03520704</v>
      </c>
      <c r="J7227" s="306">
        <v>26346.754183337998</v>
      </c>
      <c r="K7227" s="306">
        <v>25698.027068651001</v>
      </c>
      <c r="L7227" s="306">
        <v>25000.000000185002</v>
      </c>
      <c r="M7227" s="306">
        <v>26550.03520704</v>
      </c>
      <c r="N7227" s="306">
        <v>25000.000000097996</v>
      </c>
    </row>
    <row r="7228" spans="1:14">
      <c r="A7228" s="259" t="s">
        <v>249</v>
      </c>
      <c r="B7228" s="259" t="s">
        <v>25</v>
      </c>
      <c r="C7228" s="259" t="s">
        <v>59</v>
      </c>
      <c r="D7228" s="259" t="s">
        <v>59</v>
      </c>
      <c r="E7228" s="259" t="s">
        <v>59</v>
      </c>
      <c r="F7228" s="259" t="s">
        <v>210</v>
      </c>
      <c r="G7228" s="259" t="s">
        <v>50</v>
      </c>
      <c r="H7228" s="306">
        <v>26833.90107028326</v>
      </c>
      <c r="I7228" s="306">
        <v>27274.399584521372</v>
      </c>
      <c r="J7228" s="306">
        <v>27149.283527784715</v>
      </c>
      <c r="K7228" s="306">
        <v>27034.078631752673</v>
      </c>
      <c r="L7228" s="306">
        <v>28361.470900902274</v>
      </c>
      <c r="M7228" s="306">
        <v>27375.807306935767</v>
      </c>
      <c r="N7228" s="306">
        <v>27225.401766085004</v>
      </c>
    </row>
    <row r="7229" spans="1:14">
      <c r="A7229" s="259" t="s">
        <v>249</v>
      </c>
      <c r="B7229" s="259" t="s">
        <v>25</v>
      </c>
      <c r="C7229" s="259" t="s">
        <v>60</v>
      </c>
      <c r="D7229" s="259" t="s">
        <v>60</v>
      </c>
      <c r="E7229" s="259" t="s">
        <v>60</v>
      </c>
      <c r="F7229" s="259" t="s">
        <v>210</v>
      </c>
      <c r="G7229" s="259" t="s">
        <v>50</v>
      </c>
      <c r="H7229" s="306">
        <v>24453.094336656504</v>
      </c>
      <c r="I7229" s="306">
        <v>36241.790660695071</v>
      </c>
      <c r="J7229" s="306">
        <v>40685.951521987088</v>
      </c>
      <c r="K7229" s="306">
        <v>46792.608992215966</v>
      </c>
      <c r="L7229" s="306">
        <v>54693.911108510809</v>
      </c>
      <c r="M7229" s="306">
        <v>63903.7518433886</v>
      </c>
      <c r="N7229" s="306">
        <v>77998.181689283068</v>
      </c>
    </row>
    <row r="7230" spans="1:14">
      <c r="A7230" s="259" t="s">
        <v>249</v>
      </c>
      <c r="B7230" s="259" t="s">
        <v>25</v>
      </c>
      <c r="C7230" s="259" t="s">
        <v>61</v>
      </c>
      <c r="D7230" s="259" t="s">
        <v>61</v>
      </c>
      <c r="E7230" s="259" t="s">
        <v>61</v>
      </c>
      <c r="F7230" s="259" t="s">
        <v>210</v>
      </c>
      <c r="G7230" s="259" t="s">
        <v>50</v>
      </c>
      <c r="H7230" s="306">
        <v>11702.19799381034</v>
      </c>
      <c r="I7230" s="306">
        <v>12091.790282137046</v>
      </c>
      <c r="J7230" s="306">
        <v>24136.644763093562</v>
      </c>
      <c r="K7230" s="306">
        <v>28159.882965602759</v>
      </c>
      <c r="L7230" s="306">
        <v>34202.087275269601</v>
      </c>
      <c r="M7230" s="306">
        <v>37893.675138188606</v>
      </c>
      <c r="N7230" s="306">
        <v>43431.193945061772</v>
      </c>
    </row>
    <row r="7231" spans="1:14">
      <c r="A7231" s="259" t="s">
        <v>249</v>
      </c>
      <c r="B7231" s="259" t="s">
        <v>25</v>
      </c>
      <c r="C7231" s="259" t="s">
        <v>62</v>
      </c>
      <c r="D7231" s="259" t="s">
        <v>62</v>
      </c>
      <c r="E7231" s="259" t="s">
        <v>62</v>
      </c>
      <c r="F7231" s="259" t="s">
        <v>210</v>
      </c>
      <c r="G7231" s="259" t="s">
        <v>50</v>
      </c>
      <c r="H7231" s="306">
        <v>4460.4962329279797</v>
      </c>
      <c r="I7231" s="306">
        <v>17151.041537868168</v>
      </c>
      <c r="J7231" s="306">
        <v>25608.665319463689</v>
      </c>
      <c r="K7231" s="306">
        <v>33655.94190347207</v>
      </c>
      <c r="L7231" s="306">
        <v>45726.97911679816</v>
      </c>
      <c r="M7231" s="306">
        <v>52207.710852305077</v>
      </c>
      <c r="N7231" s="306">
        <v>61928.80845556545</v>
      </c>
    </row>
    <row r="7232" spans="1:14">
      <c r="A7232" s="259" t="s">
        <v>249</v>
      </c>
      <c r="B7232" s="259" t="s">
        <v>25</v>
      </c>
      <c r="C7232" s="259" t="s">
        <v>63</v>
      </c>
      <c r="D7232" s="259" t="s">
        <v>63</v>
      </c>
      <c r="E7232" s="259" t="s">
        <v>63</v>
      </c>
      <c r="F7232" s="259" t="s">
        <v>210</v>
      </c>
      <c r="G7232" s="259" t="s">
        <v>50</v>
      </c>
      <c r="H7232" s="306">
        <v>18.340206940000002</v>
      </c>
      <c r="I7232" s="306">
        <v>26.279592548019998</v>
      </c>
      <c r="J7232" s="306">
        <v>31.632899971000001</v>
      </c>
      <c r="K7232" s="306">
        <v>66.103827620999994</v>
      </c>
      <c r="L7232" s="306">
        <v>117.73135838</v>
      </c>
      <c r="M7232" s="306">
        <v>130.37037891100002</v>
      </c>
      <c r="N7232" s="306">
        <v>149.86044511200009</v>
      </c>
    </row>
    <row r="7233" spans="1:14">
      <c r="A7233" s="259" t="s">
        <v>249</v>
      </c>
      <c r="B7233" s="259" t="s">
        <v>25</v>
      </c>
      <c r="C7233" s="259" t="s">
        <v>64</v>
      </c>
      <c r="D7233" s="259" t="s">
        <v>64</v>
      </c>
      <c r="E7233" s="259" t="s">
        <v>64</v>
      </c>
      <c r="F7233" s="259" t="s">
        <v>210</v>
      </c>
      <c r="G7233" s="259" t="s">
        <v>50</v>
      </c>
      <c r="H7233" s="306">
        <v>2287.2352777100004</v>
      </c>
      <c r="I7233" s="306">
        <v>2288.4251718880005</v>
      </c>
      <c r="J7233" s="306">
        <v>2049.3343135630003</v>
      </c>
      <c r="K7233" s="306">
        <v>2036.9488075550003</v>
      </c>
      <c r="L7233" s="306">
        <v>1963.6133223960001</v>
      </c>
      <c r="M7233" s="306">
        <v>1905.399320623</v>
      </c>
      <c r="N7233" s="306">
        <v>0</v>
      </c>
    </row>
    <row r="7234" spans="1:14">
      <c r="A7234" s="259" t="s">
        <v>249</v>
      </c>
      <c r="B7234" s="259" t="s">
        <v>25</v>
      </c>
      <c r="C7234" s="259" t="s">
        <v>54</v>
      </c>
      <c r="D7234" s="259" t="s">
        <v>72</v>
      </c>
      <c r="E7234" s="259" t="s">
        <v>72</v>
      </c>
      <c r="F7234" s="259" t="s">
        <v>210</v>
      </c>
      <c r="G7234" s="259" t="s">
        <v>50</v>
      </c>
      <c r="H7234" s="306">
        <v>0</v>
      </c>
      <c r="I7234" s="306">
        <v>0</v>
      </c>
      <c r="J7234" s="306">
        <v>0</v>
      </c>
      <c r="K7234" s="306">
        <v>0</v>
      </c>
      <c r="L7234" s="306">
        <v>0</v>
      </c>
      <c r="M7234" s="306">
        <v>0</v>
      </c>
      <c r="N7234" s="306">
        <v>0</v>
      </c>
    </row>
    <row r="7235" spans="1:14">
      <c r="A7235" s="259" t="s">
        <v>249</v>
      </c>
      <c r="B7235" s="259" t="s">
        <v>25</v>
      </c>
      <c r="C7235" s="259" t="s">
        <v>55</v>
      </c>
      <c r="D7235" s="259" t="s">
        <v>73</v>
      </c>
      <c r="E7235" s="259" t="s">
        <v>73</v>
      </c>
      <c r="F7235" s="259" t="s">
        <v>210</v>
      </c>
      <c r="G7235" s="259" t="s">
        <v>50</v>
      </c>
      <c r="H7235" s="306">
        <v>0</v>
      </c>
      <c r="I7235" s="306">
        <v>0</v>
      </c>
      <c r="J7235" s="306">
        <v>0</v>
      </c>
      <c r="K7235" s="306">
        <v>0</v>
      </c>
      <c r="L7235" s="306">
        <v>0</v>
      </c>
      <c r="M7235" s="306">
        <v>0</v>
      </c>
      <c r="N7235" s="306">
        <v>0</v>
      </c>
    </row>
    <row r="7236" spans="1:14">
      <c r="A7236" s="259" t="s">
        <v>249</v>
      </c>
      <c r="B7236" s="259" t="s">
        <v>25</v>
      </c>
      <c r="C7236" s="259" t="s">
        <v>57</v>
      </c>
      <c r="D7236" s="259" t="s">
        <v>74</v>
      </c>
      <c r="E7236" s="259" t="s">
        <v>74</v>
      </c>
      <c r="F7236" s="259" t="s">
        <v>210</v>
      </c>
      <c r="G7236" s="259" t="s">
        <v>50</v>
      </c>
      <c r="H7236" s="306">
        <v>0</v>
      </c>
      <c r="I7236" s="306">
        <v>0</v>
      </c>
      <c r="J7236" s="306">
        <v>0</v>
      </c>
      <c r="K7236" s="306">
        <v>0</v>
      </c>
      <c r="L7236" s="306">
        <v>0</v>
      </c>
      <c r="M7236" s="306">
        <v>0</v>
      </c>
      <c r="N7236" s="306">
        <v>0</v>
      </c>
    </row>
    <row r="7237" spans="1:14">
      <c r="A7237" s="259" t="s">
        <v>249</v>
      </c>
      <c r="B7237" s="259" t="s">
        <v>25</v>
      </c>
      <c r="C7237" s="259" t="s">
        <v>64</v>
      </c>
      <c r="D7237" s="259" t="s">
        <v>75</v>
      </c>
      <c r="E7237" s="259" t="s">
        <v>75</v>
      </c>
      <c r="F7237" s="259" t="s">
        <v>210</v>
      </c>
      <c r="G7237" s="259" t="s">
        <v>50</v>
      </c>
      <c r="H7237" s="306">
        <v>0</v>
      </c>
      <c r="I7237" s="306">
        <v>0</v>
      </c>
      <c r="J7237" s="306">
        <v>0</v>
      </c>
      <c r="K7237" s="306">
        <v>0</v>
      </c>
      <c r="L7237" s="306">
        <v>961.37817645399991</v>
      </c>
      <c r="M7237" s="306">
        <v>961.37817448199996</v>
      </c>
      <c r="N7237" s="306">
        <v>961.37817606399994</v>
      </c>
    </row>
    <row r="7238" spans="1:14">
      <c r="A7238" s="259" t="s">
        <v>249</v>
      </c>
      <c r="B7238" s="259" t="s">
        <v>25</v>
      </c>
      <c r="C7238" s="259" t="s">
        <v>60</v>
      </c>
      <c r="D7238" s="259" t="s">
        <v>76</v>
      </c>
      <c r="E7238" s="259" t="s">
        <v>76</v>
      </c>
      <c r="F7238" s="259" t="s">
        <v>210</v>
      </c>
      <c r="G7238" s="259" t="s">
        <v>50</v>
      </c>
      <c r="H7238" s="306">
        <v>0</v>
      </c>
      <c r="I7238" s="306">
        <v>0</v>
      </c>
      <c r="J7238" s="306">
        <v>0</v>
      </c>
      <c r="K7238" s="306">
        <v>0</v>
      </c>
      <c r="L7238" s="306">
        <v>0</v>
      </c>
      <c r="M7238" s="306">
        <v>0</v>
      </c>
      <c r="N7238" s="306">
        <v>0</v>
      </c>
    </row>
    <row r="7239" spans="1:14">
      <c r="A7239" s="259" t="s">
        <v>249</v>
      </c>
      <c r="B7239" s="259" t="s">
        <v>25</v>
      </c>
      <c r="C7239" s="259" t="s">
        <v>61</v>
      </c>
      <c r="D7239" s="259" t="s">
        <v>77</v>
      </c>
      <c r="E7239" s="259" t="s">
        <v>77</v>
      </c>
      <c r="F7239" s="259" t="s">
        <v>210</v>
      </c>
      <c r="G7239" s="259" t="s">
        <v>50</v>
      </c>
      <c r="H7239" s="306">
        <v>0</v>
      </c>
      <c r="I7239" s="306">
        <v>0</v>
      </c>
      <c r="J7239" s="306">
        <v>0</v>
      </c>
      <c r="K7239" s="306">
        <v>0</v>
      </c>
      <c r="L7239" s="306">
        <v>0</v>
      </c>
      <c r="M7239" s="306">
        <v>0</v>
      </c>
      <c r="N7239" s="306">
        <v>0</v>
      </c>
    </row>
    <row r="7240" spans="1:14">
      <c r="A7240" s="259" t="s">
        <v>249</v>
      </c>
      <c r="B7240" s="259" t="s">
        <v>25</v>
      </c>
      <c r="C7240" s="259" t="s">
        <v>62</v>
      </c>
      <c r="D7240" s="259" t="s">
        <v>78</v>
      </c>
      <c r="E7240" s="259" t="s">
        <v>78</v>
      </c>
      <c r="F7240" s="259" t="s">
        <v>210</v>
      </c>
      <c r="G7240" s="259" t="s">
        <v>50</v>
      </c>
      <c r="H7240" s="306">
        <v>0</v>
      </c>
      <c r="I7240" s="306">
        <v>0</v>
      </c>
      <c r="J7240" s="306">
        <v>0</v>
      </c>
      <c r="K7240" s="306">
        <v>0</v>
      </c>
      <c r="L7240" s="306">
        <v>0</v>
      </c>
      <c r="M7240" s="306">
        <v>0</v>
      </c>
      <c r="N7240" s="306">
        <v>0</v>
      </c>
    </row>
    <row r="7241" spans="1:14">
      <c r="A7241" s="259" t="s">
        <v>249</v>
      </c>
      <c r="B7241" s="259" t="s">
        <v>25</v>
      </c>
      <c r="C7241" s="259" t="s">
        <v>63</v>
      </c>
      <c r="D7241" s="259" t="s">
        <v>79</v>
      </c>
      <c r="E7241" s="259" t="s">
        <v>79</v>
      </c>
      <c r="F7241" s="259" t="s">
        <v>210</v>
      </c>
      <c r="G7241" s="259" t="s">
        <v>50</v>
      </c>
      <c r="H7241" s="306">
        <v>0</v>
      </c>
      <c r="I7241" s="306">
        <v>0</v>
      </c>
      <c r="J7241" s="306">
        <v>0</v>
      </c>
      <c r="K7241" s="306">
        <v>0</v>
      </c>
      <c r="L7241" s="306">
        <v>0</v>
      </c>
      <c r="M7241" s="306">
        <v>0</v>
      </c>
      <c r="N7241" s="306">
        <v>6293.986800269</v>
      </c>
    </row>
    <row r="7242" spans="1:14">
      <c r="A7242" s="259" t="s">
        <v>249</v>
      </c>
      <c r="B7242" s="259" t="s">
        <v>25</v>
      </c>
      <c r="C7242" s="259" t="s">
        <v>60</v>
      </c>
      <c r="D7242" s="259" t="s">
        <v>76</v>
      </c>
      <c r="E7242" s="259" t="s">
        <v>207</v>
      </c>
      <c r="F7242" s="259" t="s">
        <v>210</v>
      </c>
      <c r="G7242" s="259" t="s">
        <v>50</v>
      </c>
      <c r="H7242" s="306">
        <v>0</v>
      </c>
      <c r="I7242" s="306">
        <v>0</v>
      </c>
      <c r="J7242" s="306">
        <v>0</v>
      </c>
      <c r="K7242" s="306">
        <v>0</v>
      </c>
      <c r="L7242" s="306">
        <v>0</v>
      </c>
      <c r="M7242" s="306">
        <v>0</v>
      </c>
      <c r="N7242" s="306">
        <v>0</v>
      </c>
    </row>
    <row r="7243" spans="1:14">
      <c r="A7243" s="259" t="s">
        <v>249</v>
      </c>
      <c r="B7243" s="259" t="s">
        <v>25</v>
      </c>
      <c r="C7243" s="259" t="s">
        <v>63</v>
      </c>
      <c r="D7243" s="259" t="s">
        <v>79</v>
      </c>
      <c r="E7243" s="259" t="s">
        <v>208</v>
      </c>
      <c r="F7243" s="259" t="s">
        <v>210</v>
      </c>
      <c r="G7243" s="259" t="s">
        <v>50</v>
      </c>
      <c r="H7243" s="306">
        <v>0</v>
      </c>
      <c r="I7243" s="306">
        <v>0</v>
      </c>
      <c r="J7243" s="306">
        <v>0</v>
      </c>
      <c r="K7243" s="306">
        <v>0</v>
      </c>
      <c r="L7243" s="306">
        <v>0</v>
      </c>
      <c r="M7243" s="306">
        <v>0</v>
      </c>
      <c r="N7243" s="306">
        <v>0</v>
      </c>
    </row>
    <row r="7244" spans="1:14">
      <c r="A7244" s="259" t="s">
        <v>249</v>
      </c>
      <c r="B7244" s="259" t="s">
        <v>25</v>
      </c>
      <c r="C7244" s="259" t="s">
        <v>65</v>
      </c>
      <c r="D7244" s="259" t="s">
        <v>209</v>
      </c>
      <c r="E7244" s="259" t="s">
        <v>80</v>
      </c>
      <c r="F7244" s="259" t="s">
        <v>210</v>
      </c>
      <c r="G7244" s="259" t="s">
        <v>50</v>
      </c>
      <c r="H7244" s="306">
        <v>0</v>
      </c>
      <c r="I7244" s="306">
        <v>0</v>
      </c>
      <c r="J7244" s="306">
        <v>0</v>
      </c>
      <c r="K7244" s="306">
        <v>0</v>
      </c>
      <c r="L7244" s="306">
        <v>0</v>
      </c>
      <c r="M7244" s="306">
        <v>0</v>
      </c>
      <c r="N7244" s="306">
        <v>0</v>
      </c>
    </row>
    <row r="7245" spans="1:14">
      <c r="A7245" s="259" t="s">
        <v>249</v>
      </c>
      <c r="B7245" s="259" t="s">
        <v>25</v>
      </c>
      <c r="C7245" s="259" t="s">
        <v>65</v>
      </c>
      <c r="D7245" s="259" t="s">
        <v>209</v>
      </c>
      <c r="E7245" s="259" t="s">
        <v>81</v>
      </c>
      <c r="F7245" s="259" t="s">
        <v>210</v>
      </c>
      <c r="G7245" s="259" t="s">
        <v>50</v>
      </c>
      <c r="H7245" s="306">
        <v>0</v>
      </c>
      <c r="I7245" s="306">
        <v>0</v>
      </c>
      <c r="J7245" s="306">
        <v>0</v>
      </c>
      <c r="K7245" s="306">
        <v>0</v>
      </c>
      <c r="L7245" s="306">
        <v>0</v>
      </c>
      <c r="M7245" s="306">
        <v>0</v>
      </c>
      <c r="N7245" s="306">
        <v>0</v>
      </c>
    </row>
    <row r="7246" spans="1:14">
      <c r="A7246" s="259" t="s">
        <v>249</v>
      </c>
      <c r="B7246" s="259" t="s">
        <v>26</v>
      </c>
      <c r="C7246" s="259" t="s">
        <v>48</v>
      </c>
      <c r="D7246" s="259" t="s">
        <v>48</v>
      </c>
      <c r="E7246" s="259" t="s">
        <v>48</v>
      </c>
      <c r="F7246" s="259" t="s">
        <v>210</v>
      </c>
      <c r="G7246" s="259" t="s">
        <v>50</v>
      </c>
      <c r="H7246" s="306">
        <v>0</v>
      </c>
      <c r="I7246" s="306">
        <v>0</v>
      </c>
      <c r="J7246" s="306">
        <v>0</v>
      </c>
      <c r="K7246" s="306">
        <v>0</v>
      </c>
      <c r="L7246" s="306">
        <v>0</v>
      </c>
      <c r="M7246" s="306">
        <v>0</v>
      </c>
      <c r="N7246" s="306">
        <v>0</v>
      </c>
    </row>
    <row r="7247" spans="1:14">
      <c r="A7247" s="259" t="s">
        <v>249</v>
      </c>
      <c r="B7247" s="259" t="s">
        <v>26</v>
      </c>
      <c r="C7247" s="259" t="s">
        <v>53</v>
      </c>
      <c r="D7247" s="259" t="s">
        <v>53</v>
      </c>
      <c r="E7247" s="259" t="s">
        <v>53</v>
      </c>
      <c r="F7247" s="259" t="s">
        <v>210</v>
      </c>
      <c r="G7247" s="259" t="s">
        <v>50</v>
      </c>
      <c r="H7247" s="306">
        <v>0</v>
      </c>
      <c r="I7247" s="306">
        <v>0</v>
      </c>
      <c r="J7247" s="306">
        <v>0</v>
      </c>
      <c r="K7247" s="306">
        <v>0</v>
      </c>
      <c r="L7247" s="306">
        <v>0</v>
      </c>
      <c r="M7247" s="306">
        <v>0</v>
      </c>
      <c r="N7247" s="306">
        <v>0</v>
      </c>
    </row>
    <row r="7248" spans="1:14">
      <c r="A7248" s="259" t="s">
        <v>249</v>
      </c>
      <c r="B7248" s="259" t="s">
        <v>26</v>
      </c>
      <c r="C7248" s="259" t="s">
        <v>54</v>
      </c>
      <c r="D7248" s="259" t="s">
        <v>54</v>
      </c>
      <c r="E7248" s="259" t="s">
        <v>54</v>
      </c>
      <c r="F7248" s="259" t="s">
        <v>210</v>
      </c>
      <c r="G7248" s="259" t="s">
        <v>50</v>
      </c>
      <c r="H7248" s="306">
        <v>5813.3218539239997</v>
      </c>
      <c r="I7248" s="306">
        <v>6003.6371220239998</v>
      </c>
      <c r="J7248" s="306">
        <v>3953.2131608279997</v>
      </c>
      <c r="K7248" s="306">
        <v>4386.4222155669995</v>
      </c>
      <c r="L7248" s="306">
        <v>6050.4164067940001</v>
      </c>
      <c r="M7248" s="306">
        <v>2630.8141701549998</v>
      </c>
      <c r="N7248" s="306">
        <v>2738.0465008840006</v>
      </c>
    </row>
    <row r="7249" spans="1:14">
      <c r="A7249" s="259" t="s">
        <v>249</v>
      </c>
      <c r="B7249" s="259" t="s">
        <v>26</v>
      </c>
      <c r="C7249" s="259" t="s">
        <v>55</v>
      </c>
      <c r="D7249" s="259" t="s">
        <v>55</v>
      </c>
      <c r="E7249" s="259" t="s">
        <v>55</v>
      </c>
      <c r="F7249" s="259" t="s">
        <v>210</v>
      </c>
      <c r="G7249" s="259" t="s">
        <v>50</v>
      </c>
      <c r="H7249" s="306">
        <v>44.746352000000002</v>
      </c>
      <c r="I7249" s="306">
        <v>45.049951999999998</v>
      </c>
      <c r="J7249" s="306">
        <v>41.133694399999996</v>
      </c>
      <c r="K7249" s="306">
        <v>44.986471999999999</v>
      </c>
      <c r="L7249" s="306">
        <v>45.154351999999996</v>
      </c>
      <c r="M7249" s="306">
        <v>0</v>
      </c>
      <c r="N7249" s="306">
        <v>0</v>
      </c>
    </row>
    <row r="7250" spans="1:14">
      <c r="A7250" s="259" t="s">
        <v>249</v>
      </c>
      <c r="B7250" s="259" t="s">
        <v>26</v>
      </c>
      <c r="C7250" s="259" t="s">
        <v>56</v>
      </c>
      <c r="D7250" s="259" t="s">
        <v>56</v>
      </c>
      <c r="E7250" s="259" t="s">
        <v>56</v>
      </c>
      <c r="F7250" s="259" t="s">
        <v>210</v>
      </c>
      <c r="G7250" s="259" t="s">
        <v>50</v>
      </c>
      <c r="H7250" s="306">
        <v>0</v>
      </c>
      <c r="I7250" s="306">
        <v>0</v>
      </c>
      <c r="J7250" s="306">
        <v>0</v>
      </c>
      <c r="K7250" s="306">
        <v>0</v>
      </c>
      <c r="L7250" s="306">
        <v>0</v>
      </c>
      <c r="M7250" s="306">
        <v>0</v>
      </c>
      <c r="N7250" s="306">
        <v>0</v>
      </c>
    </row>
    <row r="7251" spans="1:14">
      <c r="A7251" s="259" t="s">
        <v>249</v>
      </c>
      <c r="B7251" s="259" t="s">
        <v>26</v>
      </c>
      <c r="C7251" s="259" t="s">
        <v>57</v>
      </c>
      <c r="D7251" s="259" t="s">
        <v>57</v>
      </c>
      <c r="E7251" s="259" t="s">
        <v>57</v>
      </c>
      <c r="F7251" s="259" t="s">
        <v>210</v>
      </c>
      <c r="G7251" s="259" t="s">
        <v>50</v>
      </c>
      <c r="H7251" s="306">
        <v>0</v>
      </c>
      <c r="I7251" s="306">
        <v>0</v>
      </c>
      <c r="J7251" s="306">
        <v>0</v>
      </c>
      <c r="K7251" s="306">
        <v>0</v>
      </c>
      <c r="L7251" s="306">
        <v>0</v>
      </c>
      <c r="M7251" s="306">
        <v>0</v>
      </c>
      <c r="N7251" s="306">
        <v>0</v>
      </c>
    </row>
    <row r="7252" spans="1:14">
      <c r="A7252" s="259" t="s">
        <v>249</v>
      </c>
      <c r="B7252" s="259" t="s">
        <v>26</v>
      </c>
      <c r="C7252" s="259" t="s">
        <v>58</v>
      </c>
      <c r="D7252" s="259" t="s">
        <v>58</v>
      </c>
      <c r="E7252" s="259" t="s">
        <v>58</v>
      </c>
      <c r="F7252" s="259" t="s">
        <v>210</v>
      </c>
      <c r="G7252" s="259" t="s">
        <v>50</v>
      </c>
      <c r="H7252" s="306">
        <v>0</v>
      </c>
      <c r="I7252" s="306">
        <v>0</v>
      </c>
      <c r="J7252" s="306">
        <v>0</v>
      </c>
      <c r="K7252" s="306">
        <v>0</v>
      </c>
      <c r="L7252" s="306">
        <v>0</v>
      </c>
      <c r="M7252" s="306">
        <v>0</v>
      </c>
      <c r="N7252" s="306">
        <v>0</v>
      </c>
    </row>
    <row r="7253" spans="1:14">
      <c r="A7253" s="259" t="s">
        <v>249</v>
      </c>
      <c r="B7253" s="259" t="s">
        <v>26</v>
      </c>
      <c r="C7253" s="259" t="s">
        <v>59</v>
      </c>
      <c r="D7253" s="259" t="s">
        <v>59</v>
      </c>
      <c r="E7253" s="259" t="s">
        <v>59</v>
      </c>
      <c r="F7253" s="259" t="s">
        <v>210</v>
      </c>
      <c r="G7253" s="259" t="s">
        <v>50</v>
      </c>
      <c r="H7253" s="306">
        <v>8.3611898950000008</v>
      </c>
      <c r="I7253" s="306">
        <v>8.3611921159999998</v>
      </c>
      <c r="J7253" s="306">
        <v>8.361194545</v>
      </c>
      <c r="K7253" s="306">
        <v>8.3611931780000006</v>
      </c>
      <c r="L7253" s="306">
        <v>8.3611936910000004</v>
      </c>
      <c r="M7253" s="306">
        <v>8.3611851249999987</v>
      </c>
      <c r="N7253" s="306">
        <v>8.3611932339999999</v>
      </c>
    </row>
    <row r="7254" spans="1:14">
      <c r="A7254" s="259" t="s">
        <v>249</v>
      </c>
      <c r="B7254" s="259" t="s">
        <v>26</v>
      </c>
      <c r="C7254" s="259" t="s">
        <v>60</v>
      </c>
      <c r="D7254" s="259" t="s">
        <v>60</v>
      </c>
      <c r="E7254" s="259" t="s">
        <v>60</v>
      </c>
      <c r="F7254" s="259" t="s">
        <v>210</v>
      </c>
      <c r="G7254" s="259" t="s">
        <v>50</v>
      </c>
      <c r="H7254" s="306">
        <v>530.61876118652128</v>
      </c>
      <c r="I7254" s="306">
        <v>530.61876118652128</v>
      </c>
      <c r="J7254" s="306">
        <v>530.61876118652128</v>
      </c>
      <c r="K7254" s="306">
        <v>530.61876118652128</v>
      </c>
      <c r="L7254" s="306">
        <v>530.61876118652128</v>
      </c>
      <c r="M7254" s="306">
        <v>530.61876118652128</v>
      </c>
      <c r="N7254" s="306">
        <v>530.61876118652128</v>
      </c>
    </row>
    <row r="7255" spans="1:14">
      <c r="A7255" s="259" t="s">
        <v>249</v>
      </c>
      <c r="B7255" s="259" t="s">
        <v>26</v>
      </c>
      <c r="C7255" s="259" t="s">
        <v>61</v>
      </c>
      <c r="D7255" s="259" t="s">
        <v>61</v>
      </c>
      <c r="E7255" s="259" t="s">
        <v>61</v>
      </c>
      <c r="F7255" s="259" t="s">
        <v>210</v>
      </c>
      <c r="G7255" s="259" t="s">
        <v>50</v>
      </c>
      <c r="H7255" s="306">
        <v>140.42311019799999</v>
      </c>
      <c r="I7255" s="306">
        <v>140.42311019799999</v>
      </c>
      <c r="J7255" s="306">
        <v>140.42311019799999</v>
      </c>
      <c r="K7255" s="306">
        <v>140.42311019799999</v>
      </c>
      <c r="L7255" s="306">
        <v>140.42311019799999</v>
      </c>
      <c r="M7255" s="306">
        <v>140.42311019799999</v>
      </c>
      <c r="N7255" s="306">
        <v>140.42311019799999</v>
      </c>
    </row>
    <row r="7256" spans="1:14">
      <c r="A7256" s="259" t="s">
        <v>249</v>
      </c>
      <c r="B7256" s="259" t="s">
        <v>26</v>
      </c>
      <c r="C7256" s="259" t="s">
        <v>63</v>
      </c>
      <c r="D7256" s="259" t="s">
        <v>63</v>
      </c>
      <c r="E7256" s="259" t="s">
        <v>63</v>
      </c>
      <c r="F7256" s="259" t="s">
        <v>210</v>
      </c>
      <c r="G7256" s="259" t="s">
        <v>50</v>
      </c>
      <c r="H7256" s="306">
        <v>0</v>
      </c>
      <c r="I7256" s="306">
        <v>0</v>
      </c>
      <c r="J7256" s="306">
        <v>0</v>
      </c>
      <c r="K7256" s="306">
        <v>0</v>
      </c>
      <c r="L7256" s="306">
        <v>0</v>
      </c>
      <c r="M7256" s="306">
        <v>0</v>
      </c>
      <c r="N7256" s="306">
        <v>0</v>
      </c>
    </row>
    <row r="7257" spans="1:14">
      <c r="A7257" s="259" t="s">
        <v>249</v>
      </c>
      <c r="B7257" s="259" t="s">
        <v>26</v>
      </c>
      <c r="C7257" s="259" t="s">
        <v>64</v>
      </c>
      <c r="D7257" s="259" t="s">
        <v>64</v>
      </c>
      <c r="E7257" s="259" t="s">
        <v>64</v>
      </c>
      <c r="F7257" s="259" t="s">
        <v>210</v>
      </c>
      <c r="G7257" s="259" t="s">
        <v>50</v>
      </c>
      <c r="H7257" s="306">
        <v>335.45197961600002</v>
      </c>
      <c r="I7257" s="306">
        <v>331.34958217600001</v>
      </c>
      <c r="J7257" s="306">
        <v>329.57037665900003</v>
      </c>
      <c r="K7257" s="306">
        <v>331.82317967200004</v>
      </c>
      <c r="L7257" s="306">
        <v>331.82318556899997</v>
      </c>
      <c r="M7257" s="306">
        <v>303.79118868899997</v>
      </c>
      <c r="N7257" s="306">
        <v>316.578379778</v>
      </c>
    </row>
    <row r="7258" spans="1:14">
      <c r="A7258" s="259" t="s">
        <v>249</v>
      </c>
      <c r="B7258" s="259" t="s">
        <v>26</v>
      </c>
      <c r="C7258" s="259" t="s">
        <v>54</v>
      </c>
      <c r="D7258" s="259" t="s">
        <v>72</v>
      </c>
      <c r="E7258" s="259" t="s">
        <v>72</v>
      </c>
      <c r="F7258" s="259" t="s">
        <v>210</v>
      </c>
      <c r="G7258" s="259" t="s">
        <v>50</v>
      </c>
      <c r="H7258" s="306">
        <v>0</v>
      </c>
      <c r="I7258" s="306">
        <v>0</v>
      </c>
      <c r="J7258" s="306">
        <v>0</v>
      </c>
      <c r="K7258" s="306">
        <v>0</v>
      </c>
      <c r="L7258" s="306">
        <v>0</v>
      </c>
      <c r="M7258" s="306">
        <v>0</v>
      </c>
      <c r="N7258" s="306">
        <v>0</v>
      </c>
    </row>
    <row r="7259" spans="1:14">
      <c r="A7259" s="259" t="s">
        <v>249</v>
      </c>
      <c r="B7259" s="259" t="s">
        <v>26</v>
      </c>
      <c r="C7259" s="259" t="s">
        <v>55</v>
      </c>
      <c r="D7259" s="259" t="s">
        <v>73</v>
      </c>
      <c r="E7259" s="259" t="s">
        <v>73</v>
      </c>
      <c r="F7259" s="259" t="s">
        <v>210</v>
      </c>
      <c r="G7259" s="259" t="s">
        <v>50</v>
      </c>
      <c r="H7259" s="306">
        <v>0</v>
      </c>
      <c r="I7259" s="306">
        <v>0</v>
      </c>
      <c r="J7259" s="306">
        <v>0</v>
      </c>
      <c r="K7259" s="306">
        <v>0</v>
      </c>
      <c r="L7259" s="306">
        <v>0</v>
      </c>
      <c r="M7259" s="306">
        <v>0</v>
      </c>
      <c r="N7259" s="306">
        <v>0</v>
      </c>
    </row>
    <row r="7260" spans="1:14">
      <c r="A7260" s="259" t="s">
        <v>249</v>
      </c>
      <c r="B7260" s="259" t="s">
        <v>26</v>
      </c>
      <c r="C7260" s="259" t="s">
        <v>57</v>
      </c>
      <c r="D7260" s="259" t="s">
        <v>74</v>
      </c>
      <c r="E7260" s="259" t="s">
        <v>74</v>
      </c>
      <c r="F7260" s="259" t="s">
        <v>210</v>
      </c>
      <c r="G7260" s="259" t="s">
        <v>50</v>
      </c>
      <c r="H7260" s="306">
        <v>0</v>
      </c>
      <c r="I7260" s="306">
        <v>0</v>
      </c>
      <c r="J7260" s="306">
        <v>0</v>
      </c>
      <c r="K7260" s="306">
        <v>0</v>
      </c>
      <c r="L7260" s="306">
        <v>0</v>
      </c>
      <c r="M7260" s="306">
        <v>0</v>
      </c>
      <c r="N7260" s="306">
        <v>0</v>
      </c>
    </row>
    <row r="7261" spans="1:14">
      <c r="A7261" s="259" t="s">
        <v>249</v>
      </c>
      <c r="B7261" s="259" t="s">
        <v>26</v>
      </c>
      <c r="C7261" s="259" t="s">
        <v>64</v>
      </c>
      <c r="D7261" s="259" t="s">
        <v>75</v>
      </c>
      <c r="E7261" s="259" t="s">
        <v>75</v>
      </c>
      <c r="F7261" s="259" t="s">
        <v>210</v>
      </c>
      <c r="G7261" s="259" t="s">
        <v>50</v>
      </c>
      <c r="H7261" s="306">
        <v>0</v>
      </c>
      <c r="I7261" s="306">
        <v>0</v>
      </c>
      <c r="J7261" s="306">
        <v>0</v>
      </c>
      <c r="K7261" s="306">
        <v>0</v>
      </c>
      <c r="L7261" s="306">
        <v>0</v>
      </c>
      <c r="M7261" s="306">
        <v>0</v>
      </c>
      <c r="N7261" s="306">
        <v>0</v>
      </c>
    </row>
    <row r="7262" spans="1:14">
      <c r="A7262" s="259" t="s">
        <v>249</v>
      </c>
      <c r="B7262" s="259" t="s">
        <v>26</v>
      </c>
      <c r="C7262" s="259" t="s">
        <v>60</v>
      </c>
      <c r="D7262" s="259" t="s">
        <v>76</v>
      </c>
      <c r="E7262" s="259" t="s">
        <v>76</v>
      </c>
      <c r="F7262" s="259" t="s">
        <v>210</v>
      </c>
      <c r="G7262" s="259" t="s">
        <v>50</v>
      </c>
      <c r="H7262" s="306">
        <v>0</v>
      </c>
      <c r="I7262" s="306">
        <v>0</v>
      </c>
      <c r="J7262" s="306">
        <v>0</v>
      </c>
      <c r="K7262" s="306">
        <v>0</v>
      </c>
      <c r="L7262" s="306">
        <v>0</v>
      </c>
      <c r="M7262" s="306">
        <v>0</v>
      </c>
      <c r="N7262" s="306">
        <v>10377.890047363</v>
      </c>
    </row>
    <row r="7263" spans="1:14">
      <c r="A7263" s="259" t="s">
        <v>249</v>
      </c>
      <c r="B7263" s="259" t="s">
        <v>26</v>
      </c>
      <c r="C7263" s="259" t="s">
        <v>61</v>
      </c>
      <c r="D7263" s="259" t="s">
        <v>77</v>
      </c>
      <c r="E7263" s="259" t="s">
        <v>77</v>
      </c>
      <c r="F7263" s="259" t="s">
        <v>210</v>
      </c>
      <c r="G7263" s="259" t="s">
        <v>50</v>
      </c>
      <c r="H7263" s="306">
        <v>0</v>
      </c>
      <c r="I7263" s="306">
        <v>0</v>
      </c>
      <c r="J7263" s="306">
        <v>0</v>
      </c>
      <c r="K7263" s="306">
        <v>0</v>
      </c>
      <c r="L7263" s="306">
        <v>0</v>
      </c>
      <c r="M7263" s="306">
        <v>0</v>
      </c>
      <c r="N7263" s="306">
        <v>0</v>
      </c>
    </row>
    <row r="7264" spans="1:14">
      <c r="A7264" s="259" t="s">
        <v>249</v>
      </c>
      <c r="B7264" s="259" t="s">
        <v>26</v>
      </c>
      <c r="C7264" s="259" t="s">
        <v>62</v>
      </c>
      <c r="D7264" s="259" t="s">
        <v>78</v>
      </c>
      <c r="E7264" s="259" t="s">
        <v>78</v>
      </c>
      <c r="F7264" s="259" t="s">
        <v>210</v>
      </c>
      <c r="G7264" s="259" t="s">
        <v>50</v>
      </c>
      <c r="H7264" s="306">
        <v>669.09929197700001</v>
      </c>
      <c r="I7264" s="306">
        <v>1765.455359495</v>
      </c>
      <c r="J7264" s="306">
        <v>5971.4461904999998</v>
      </c>
      <c r="K7264" s="306">
        <v>5971.4461904999998</v>
      </c>
      <c r="L7264" s="306">
        <v>5971.4461904999998</v>
      </c>
      <c r="M7264" s="306">
        <v>5971.4461904999998</v>
      </c>
      <c r="N7264" s="306">
        <v>5971.4461904999998</v>
      </c>
    </row>
    <row r="7265" spans="1:14">
      <c r="A7265" s="259" t="s">
        <v>249</v>
      </c>
      <c r="B7265" s="259" t="s">
        <v>26</v>
      </c>
      <c r="C7265" s="259" t="s">
        <v>63</v>
      </c>
      <c r="D7265" s="259" t="s">
        <v>79</v>
      </c>
      <c r="E7265" s="259" t="s">
        <v>79</v>
      </c>
      <c r="F7265" s="259" t="s">
        <v>210</v>
      </c>
      <c r="G7265" s="259" t="s">
        <v>50</v>
      </c>
      <c r="H7265" s="306">
        <v>0</v>
      </c>
      <c r="I7265" s="306">
        <v>0</v>
      </c>
      <c r="J7265" s="306">
        <v>0</v>
      </c>
      <c r="K7265" s="306">
        <v>0</v>
      </c>
      <c r="L7265" s="306">
        <v>0</v>
      </c>
      <c r="M7265" s="306">
        <v>0</v>
      </c>
      <c r="N7265" s="306">
        <v>0</v>
      </c>
    </row>
    <row r="7266" spans="1:14">
      <c r="A7266" s="259" t="s">
        <v>249</v>
      </c>
      <c r="B7266" s="259" t="s">
        <v>26</v>
      </c>
      <c r="C7266" s="259" t="s">
        <v>60</v>
      </c>
      <c r="D7266" s="259" t="s">
        <v>76</v>
      </c>
      <c r="E7266" s="259" t="s">
        <v>207</v>
      </c>
      <c r="F7266" s="259" t="s">
        <v>210</v>
      </c>
      <c r="G7266" s="259" t="s">
        <v>50</v>
      </c>
      <c r="H7266" s="306">
        <v>0</v>
      </c>
      <c r="I7266" s="306">
        <v>0</v>
      </c>
      <c r="J7266" s="306">
        <v>0</v>
      </c>
      <c r="K7266" s="306">
        <v>0</v>
      </c>
      <c r="L7266" s="306">
        <v>779.77701639999998</v>
      </c>
      <c r="M7266" s="306">
        <v>779.77701639999998</v>
      </c>
      <c r="N7266" s="306">
        <v>4565.9646887560002</v>
      </c>
    </row>
    <row r="7267" spans="1:14">
      <c r="A7267" s="259" t="s">
        <v>249</v>
      </c>
      <c r="B7267" s="259" t="s">
        <v>26</v>
      </c>
      <c r="C7267" s="259" t="s">
        <v>63</v>
      </c>
      <c r="D7267" s="259" t="s">
        <v>79</v>
      </c>
      <c r="E7267" s="259" t="s">
        <v>208</v>
      </c>
      <c r="F7267" s="259" t="s">
        <v>210</v>
      </c>
      <c r="G7267" s="259" t="s">
        <v>50</v>
      </c>
      <c r="H7267" s="306">
        <v>0</v>
      </c>
      <c r="I7267" s="306">
        <v>0</v>
      </c>
      <c r="J7267" s="306">
        <v>0</v>
      </c>
      <c r="K7267" s="306">
        <v>0</v>
      </c>
      <c r="L7267" s="306">
        <v>167.364922487</v>
      </c>
      <c r="M7267" s="306">
        <v>325.41400499600002</v>
      </c>
      <c r="N7267" s="306">
        <v>1861.46183288</v>
      </c>
    </row>
    <row r="7268" spans="1:14">
      <c r="A7268" s="259" t="s">
        <v>249</v>
      </c>
      <c r="B7268" s="259" t="s">
        <v>26</v>
      </c>
      <c r="C7268" s="259" t="s">
        <v>65</v>
      </c>
      <c r="D7268" s="259" t="s">
        <v>209</v>
      </c>
      <c r="E7268" s="259" t="s">
        <v>80</v>
      </c>
      <c r="F7268" s="259" t="s">
        <v>210</v>
      </c>
      <c r="G7268" s="259" t="s">
        <v>50</v>
      </c>
      <c r="H7268" s="306">
        <v>0</v>
      </c>
      <c r="I7268" s="306">
        <v>0</v>
      </c>
      <c r="J7268" s="306">
        <v>0</v>
      </c>
      <c r="K7268" s="306">
        <v>0</v>
      </c>
      <c r="L7268" s="306">
        <v>0</v>
      </c>
      <c r="M7268" s="306">
        <v>0</v>
      </c>
      <c r="N7268" s="306">
        <v>0</v>
      </c>
    </row>
    <row r="7269" spans="1:14">
      <c r="A7269" s="259" t="s">
        <v>249</v>
      </c>
      <c r="B7269" s="259" t="s">
        <v>26</v>
      </c>
      <c r="C7269" s="259" t="s">
        <v>65</v>
      </c>
      <c r="D7269" s="259" t="s">
        <v>209</v>
      </c>
      <c r="E7269" s="259" t="s">
        <v>81</v>
      </c>
      <c r="F7269" s="259" t="s">
        <v>210</v>
      </c>
      <c r="G7269" s="259" t="s">
        <v>50</v>
      </c>
      <c r="H7269" s="306">
        <v>0</v>
      </c>
      <c r="I7269" s="306">
        <v>0</v>
      </c>
      <c r="J7269" s="306">
        <v>0</v>
      </c>
      <c r="K7269" s="306">
        <v>0</v>
      </c>
      <c r="L7269" s="306">
        <v>0</v>
      </c>
      <c r="M7269" s="306">
        <v>0</v>
      </c>
      <c r="N7269" s="306">
        <v>0</v>
      </c>
    </row>
    <row r="7270" spans="1:14">
      <c r="A7270" s="259" t="s">
        <v>249</v>
      </c>
      <c r="B7270" s="259" t="s">
        <v>27</v>
      </c>
      <c r="C7270" s="259" t="s">
        <v>48</v>
      </c>
      <c r="D7270" s="259" t="s">
        <v>48</v>
      </c>
      <c r="E7270" s="259" t="s">
        <v>48</v>
      </c>
      <c r="F7270" s="259" t="s">
        <v>210</v>
      </c>
      <c r="G7270" s="259" t="s">
        <v>50</v>
      </c>
      <c r="H7270" s="306">
        <v>0</v>
      </c>
      <c r="I7270" s="306">
        <v>0</v>
      </c>
      <c r="J7270" s="306">
        <v>0</v>
      </c>
      <c r="K7270" s="306">
        <v>0</v>
      </c>
      <c r="L7270" s="306">
        <v>0</v>
      </c>
      <c r="M7270" s="306">
        <v>0</v>
      </c>
      <c r="N7270" s="306">
        <v>0</v>
      </c>
    </row>
    <row r="7271" spans="1:14">
      <c r="A7271" s="259" t="s">
        <v>249</v>
      </c>
      <c r="B7271" s="259" t="s">
        <v>27</v>
      </c>
      <c r="C7271" s="259" t="s">
        <v>53</v>
      </c>
      <c r="D7271" s="259" t="s">
        <v>53</v>
      </c>
      <c r="E7271" s="259" t="s">
        <v>53</v>
      </c>
      <c r="F7271" s="259" t="s">
        <v>210</v>
      </c>
      <c r="G7271" s="259" t="s">
        <v>50</v>
      </c>
      <c r="H7271" s="306">
        <v>0</v>
      </c>
      <c r="I7271" s="306">
        <v>0</v>
      </c>
      <c r="J7271" s="306">
        <v>0</v>
      </c>
      <c r="K7271" s="306">
        <v>0</v>
      </c>
      <c r="L7271" s="306">
        <v>0</v>
      </c>
      <c r="M7271" s="306">
        <v>0</v>
      </c>
      <c r="N7271" s="306">
        <v>0</v>
      </c>
    </row>
    <row r="7272" spans="1:14">
      <c r="A7272" s="259" t="s">
        <v>249</v>
      </c>
      <c r="B7272" s="259" t="s">
        <v>27</v>
      </c>
      <c r="C7272" s="259" t="s">
        <v>54</v>
      </c>
      <c r="D7272" s="259" t="s">
        <v>54</v>
      </c>
      <c r="E7272" s="259" t="s">
        <v>54</v>
      </c>
      <c r="F7272" s="259" t="s">
        <v>210</v>
      </c>
      <c r="G7272" s="259" t="s">
        <v>50</v>
      </c>
      <c r="H7272" s="306">
        <v>0</v>
      </c>
      <c r="I7272" s="306">
        <v>0</v>
      </c>
      <c r="J7272" s="306">
        <v>0</v>
      </c>
      <c r="K7272" s="306">
        <v>0</v>
      </c>
      <c r="L7272" s="306">
        <v>0</v>
      </c>
      <c r="M7272" s="306">
        <v>0</v>
      </c>
      <c r="N7272" s="306">
        <v>0</v>
      </c>
    </row>
    <row r="7273" spans="1:14">
      <c r="A7273" s="259" t="s">
        <v>249</v>
      </c>
      <c r="B7273" s="259" t="s">
        <v>27</v>
      </c>
      <c r="C7273" s="259" t="s">
        <v>55</v>
      </c>
      <c r="D7273" s="259" t="s">
        <v>55</v>
      </c>
      <c r="E7273" s="259" t="s">
        <v>55</v>
      </c>
      <c r="F7273" s="259" t="s">
        <v>210</v>
      </c>
      <c r="G7273" s="259" t="s">
        <v>50</v>
      </c>
      <c r="H7273" s="306">
        <v>0.16786500000000001</v>
      </c>
      <c r="I7273" s="306">
        <v>0.79376000000000002</v>
      </c>
      <c r="J7273" s="306">
        <v>0</v>
      </c>
      <c r="K7273" s="306">
        <v>0</v>
      </c>
      <c r="L7273" s="306">
        <v>0.10824</v>
      </c>
      <c r="M7273" s="306">
        <v>0</v>
      </c>
      <c r="N7273" s="306">
        <v>0</v>
      </c>
    </row>
    <row r="7274" spans="1:14">
      <c r="A7274" s="259" t="s">
        <v>249</v>
      </c>
      <c r="B7274" s="259" t="s">
        <v>27</v>
      </c>
      <c r="C7274" s="259" t="s">
        <v>56</v>
      </c>
      <c r="D7274" s="259" t="s">
        <v>56</v>
      </c>
      <c r="E7274" s="259" t="s">
        <v>56</v>
      </c>
      <c r="F7274" s="259" t="s">
        <v>210</v>
      </c>
      <c r="G7274" s="259" t="s">
        <v>50</v>
      </c>
      <c r="H7274" s="306">
        <v>0</v>
      </c>
      <c r="I7274" s="306">
        <v>0</v>
      </c>
      <c r="J7274" s="306">
        <v>0</v>
      </c>
      <c r="K7274" s="306">
        <v>0</v>
      </c>
      <c r="L7274" s="306">
        <v>0</v>
      </c>
      <c r="M7274" s="306">
        <v>0</v>
      </c>
      <c r="N7274" s="306">
        <v>0</v>
      </c>
    </row>
    <row r="7275" spans="1:14">
      <c r="A7275" s="259" t="s">
        <v>249</v>
      </c>
      <c r="B7275" s="259" t="s">
        <v>27</v>
      </c>
      <c r="C7275" s="259" t="s">
        <v>57</v>
      </c>
      <c r="D7275" s="259" t="s">
        <v>57</v>
      </c>
      <c r="E7275" s="259" t="s">
        <v>57</v>
      </c>
      <c r="F7275" s="259" t="s">
        <v>210</v>
      </c>
      <c r="G7275" s="259" t="s">
        <v>50</v>
      </c>
      <c r="H7275" s="306">
        <v>0</v>
      </c>
      <c r="I7275" s="306">
        <v>0</v>
      </c>
      <c r="J7275" s="306">
        <v>0</v>
      </c>
      <c r="K7275" s="306">
        <v>0</v>
      </c>
      <c r="L7275" s="306">
        <v>0</v>
      </c>
      <c r="M7275" s="306">
        <v>0</v>
      </c>
      <c r="N7275" s="306">
        <v>0</v>
      </c>
    </row>
    <row r="7276" spans="1:14">
      <c r="A7276" s="259" t="s">
        <v>249</v>
      </c>
      <c r="B7276" s="259" t="s">
        <v>27</v>
      </c>
      <c r="C7276" s="259" t="s">
        <v>58</v>
      </c>
      <c r="D7276" s="259" t="s">
        <v>58</v>
      </c>
      <c r="E7276" s="259" t="s">
        <v>58</v>
      </c>
      <c r="F7276" s="259" t="s">
        <v>210</v>
      </c>
      <c r="G7276" s="259" t="s">
        <v>50</v>
      </c>
      <c r="H7276" s="306">
        <v>0</v>
      </c>
      <c r="I7276" s="306">
        <v>0</v>
      </c>
      <c r="J7276" s="306">
        <v>0</v>
      </c>
      <c r="K7276" s="306">
        <v>0</v>
      </c>
      <c r="L7276" s="306">
        <v>0</v>
      </c>
      <c r="M7276" s="306">
        <v>0</v>
      </c>
      <c r="N7276" s="306">
        <v>0</v>
      </c>
    </row>
    <row r="7277" spans="1:14">
      <c r="A7277" s="259" t="s">
        <v>249</v>
      </c>
      <c r="B7277" s="259" t="s">
        <v>27</v>
      </c>
      <c r="C7277" s="259" t="s">
        <v>59</v>
      </c>
      <c r="D7277" s="259" t="s">
        <v>59</v>
      </c>
      <c r="E7277" s="259" t="s">
        <v>59</v>
      </c>
      <c r="F7277" s="259" t="s">
        <v>210</v>
      </c>
      <c r="G7277" s="259" t="s">
        <v>50</v>
      </c>
      <c r="H7277" s="306">
        <v>1267.8717741899998</v>
      </c>
      <c r="I7277" s="306">
        <v>1267.8717737319992</v>
      </c>
      <c r="J7277" s="306">
        <v>1267.8717739237804</v>
      </c>
      <c r="K7277" s="306">
        <v>1267.8717807170003</v>
      </c>
      <c r="L7277" s="306">
        <v>1267.8717818097805</v>
      </c>
      <c r="M7277" s="306">
        <v>1267.8717974129997</v>
      </c>
      <c r="N7277" s="306">
        <v>1267.8717995779996</v>
      </c>
    </row>
    <row r="7278" spans="1:14">
      <c r="A7278" s="259" t="s">
        <v>249</v>
      </c>
      <c r="B7278" s="259" t="s">
        <v>27</v>
      </c>
      <c r="C7278" s="259" t="s">
        <v>60</v>
      </c>
      <c r="D7278" s="259" t="s">
        <v>60</v>
      </c>
      <c r="E7278" s="259" t="s">
        <v>60</v>
      </c>
      <c r="F7278" s="259" t="s">
        <v>210</v>
      </c>
      <c r="G7278" s="259" t="s">
        <v>50</v>
      </c>
      <c r="H7278" s="306">
        <v>282.81551163856227</v>
      </c>
      <c r="I7278" s="306">
        <v>463.95268252035726</v>
      </c>
      <c r="J7278" s="306">
        <v>463.95268252035726</v>
      </c>
      <c r="K7278" s="306">
        <v>463.95268252035726</v>
      </c>
      <c r="L7278" s="306">
        <v>463.95268252035726</v>
      </c>
      <c r="M7278" s="306">
        <v>463.95268252035726</v>
      </c>
      <c r="N7278" s="306">
        <v>463.95268252035726</v>
      </c>
    </row>
    <row r="7279" spans="1:14">
      <c r="A7279" s="259" t="s">
        <v>249</v>
      </c>
      <c r="B7279" s="259" t="s">
        <v>27</v>
      </c>
      <c r="C7279" s="259" t="s">
        <v>61</v>
      </c>
      <c r="D7279" s="259" t="s">
        <v>61</v>
      </c>
      <c r="E7279" s="259" t="s">
        <v>61</v>
      </c>
      <c r="F7279" s="259" t="s">
        <v>210</v>
      </c>
      <c r="G7279" s="259" t="s">
        <v>50</v>
      </c>
      <c r="H7279" s="306">
        <v>462.30657882100002</v>
      </c>
      <c r="I7279" s="306">
        <v>462.30657882100002</v>
      </c>
      <c r="J7279" s="306">
        <v>462.30657882100002</v>
      </c>
      <c r="K7279" s="306">
        <v>462.30657882100002</v>
      </c>
      <c r="L7279" s="306">
        <v>462.30657882100002</v>
      </c>
      <c r="M7279" s="306">
        <v>462.30657882100002</v>
      </c>
      <c r="N7279" s="306">
        <v>462.30657882100002</v>
      </c>
    </row>
    <row r="7280" spans="1:14">
      <c r="A7280" s="259" t="s">
        <v>249</v>
      </c>
      <c r="B7280" s="259" t="s">
        <v>27</v>
      </c>
      <c r="C7280" s="259" t="s">
        <v>63</v>
      </c>
      <c r="D7280" s="259" t="s">
        <v>63</v>
      </c>
      <c r="E7280" s="259" t="s">
        <v>63</v>
      </c>
      <c r="F7280" s="259" t="s">
        <v>210</v>
      </c>
      <c r="G7280" s="259" t="s">
        <v>50</v>
      </c>
      <c r="H7280" s="306">
        <v>0</v>
      </c>
      <c r="I7280" s="306">
        <v>0</v>
      </c>
      <c r="J7280" s="306">
        <v>0</v>
      </c>
      <c r="K7280" s="306">
        <v>0</v>
      </c>
      <c r="L7280" s="306">
        <v>0</v>
      </c>
      <c r="M7280" s="306">
        <v>0</v>
      </c>
      <c r="N7280" s="306">
        <v>0</v>
      </c>
    </row>
    <row r="7281" spans="1:14">
      <c r="A7281" s="259" t="s">
        <v>249</v>
      </c>
      <c r="B7281" s="259" t="s">
        <v>27</v>
      </c>
      <c r="C7281" s="259" t="s">
        <v>64</v>
      </c>
      <c r="D7281" s="259" t="s">
        <v>64</v>
      </c>
      <c r="E7281" s="259" t="s">
        <v>64</v>
      </c>
      <c r="F7281" s="259" t="s">
        <v>210</v>
      </c>
      <c r="G7281" s="259" t="s">
        <v>50</v>
      </c>
      <c r="H7281" s="306">
        <v>179.053150504</v>
      </c>
      <c r="I7281" s="306">
        <v>23.533149651999999</v>
      </c>
      <c r="J7281" s="306">
        <v>23.5331504</v>
      </c>
      <c r="K7281" s="306">
        <v>23.533150195999998</v>
      </c>
      <c r="L7281" s="306">
        <v>23.430647583999999</v>
      </c>
      <c r="M7281" s="306">
        <v>23.533147283999998</v>
      </c>
      <c r="N7281" s="306">
        <v>23.533145965999999</v>
      </c>
    </row>
    <row r="7282" spans="1:14">
      <c r="A7282" s="259" t="s">
        <v>249</v>
      </c>
      <c r="B7282" s="259" t="s">
        <v>27</v>
      </c>
      <c r="C7282" s="259" t="s">
        <v>54</v>
      </c>
      <c r="D7282" s="259" t="s">
        <v>72</v>
      </c>
      <c r="E7282" s="259" t="s">
        <v>72</v>
      </c>
      <c r="F7282" s="259" t="s">
        <v>210</v>
      </c>
      <c r="G7282" s="259" t="s">
        <v>50</v>
      </c>
      <c r="H7282" s="306">
        <v>0</v>
      </c>
      <c r="I7282" s="306">
        <v>0</v>
      </c>
      <c r="J7282" s="306">
        <v>0</v>
      </c>
      <c r="K7282" s="306">
        <v>0</v>
      </c>
      <c r="L7282" s="306">
        <v>0</v>
      </c>
      <c r="M7282" s="306">
        <v>0</v>
      </c>
      <c r="N7282" s="306">
        <v>0</v>
      </c>
    </row>
    <row r="7283" spans="1:14">
      <c r="A7283" s="259" t="s">
        <v>249</v>
      </c>
      <c r="B7283" s="259" t="s">
        <v>27</v>
      </c>
      <c r="C7283" s="259" t="s">
        <v>55</v>
      </c>
      <c r="D7283" s="259" t="s">
        <v>73</v>
      </c>
      <c r="E7283" s="259" t="s">
        <v>73</v>
      </c>
      <c r="F7283" s="259" t="s">
        <v>210</v>
      </c>
      <c r="G7283" s="259" t="s">
        <v>50</v>
      </c>
      <c r="H7283" s="306">
        <v>0</v>
      </c>
      <c r="I7283" s="306">
        <v>0</v>
      </c>
      <c r="J7283" s="306">
        <v>0</v>
      </c>
      <c r="K7283" s="306">
        <v>0</v>
      </c>
      <c r="L7283" s="306">
        <v>0</v>
      </c>
      <c r="M7283" s="306">
        <v>0</v>
      </c>
      <c r="N7283" s="306">
        <v>0</v>
      </c>
    </row>
    <row r="7284" spans="1:14">
      <c r="A7284" s="259" t="s">
        <v>249</v>
      </c>
      <c r="B7284" s="259" t="s">
        <v>27</v>
      </c>
      <c r="C7284" s="259" t="s">
        <v>57</v>
      </c>
      <c r="D7284" s="259" t="s">
        <v>74</v>
      </c>
      <c r="E7284" s="259" t="s">
        <v>74</v>
      </c>
      <c r="F7284" s="259" t="s">
        <v>210</v>
      </c>
      <c r="G7284" s="259" t="s">
        <v>50</v>
      </c>
      <c r="H7284" s="306">
        <v>0</v>
      </c>
      <c r="I7284" s="306">
        <v>0</v>
      </c>
      <c r="J7284" s="306">
        <v>0</v>
      </c>
      <c r="K7284" s="306">
        <v>0</v>
      </c>
      <c r="L7284" s="306">
        <v>0</v>
      </c>
      <c r="M7284" s="306">
        <v>0</v>
      </c>
      <c r="N7284" s="306">
        <v>0</v>
      </c>
    </row>
    <row r="7285" spans="1:14">
      <c r="A7285" s="259" t="s">
        <v>249</v>
      </c>
      <c r="B7285" s="259" t="s">
        <v>27</v>
      </c>
      <c r="C7285" s="259" t="s">
        <v>64</v>
      </c>
      <c r="D7285" s="259" t="s">
        <v>75</v>
      </c>
      <c r="E7285" s="259" t="s">
        <v>75</v>
      </c>
      <c r="F7285" s="259" t="s">
        <v>210</v>
      </c>
      <c r="G7285" s="259" t="s">
        <v>50</v>
      </c>
      <c r="H7285" s="306">
        <v>0</v>
      </c>
      <c r="I7285" s="306">
        <v>0</v>
      </c>
      <c r="J7285" s="306">
        <v>0</v>
      </c>
      <c r="K7285" s="306">
        <v>0</v>
      </c>
      <c r="L7285" s="306">
        <v>0</v>
      </c>
      <c r="M7285" s="306">
        <v>0</v>
      </c>
      <c r="N7285" s="306">
        <v>0</v>
      </c>
    </row>
    <row r="7286" spans="1:14">
      <c r="A7286" s="259" t="s">
        <v>249</v>
      </c>
      <c r="B7286" s="259" t="s">
        <v>27</v>
      </c>
      <c r="C7286" s="259" t="s">
        <v>60</v>
      </c>
      <c r="D7286" s="259" t="s">
        <v>76</v>
      </c>
      <c r="E7286" s="259" t="s">
        <v>76</v>
      </c>
      <c r="F7286" s="259" t="s">
        <v>210</v>
      </c>
      <c r="G7286" s="259" t="s">
        <v>50</v>
      </c>
      <c r="H7286" s="306">
        <v>0</v>
      </c>
      <c r="I7286" s="306">
        <v>0</v>
      </c>
      <c r="J7286" s="306">
        <v>0</v>
      </c>
      <c r="K7286" s="306">
        <v>0</v>
      </c>
      <c r="L7286" s="306">
        <v>0</v>
      </c>
      <c r="M7286" s="306">
        <v>0</v>
      </c>
      <c r="N7286" s="306">
        <v>0</v>
      </c>
    </row>
    <row r="7287" spans="1:14">
      <c r="A7287" s="259" t="s">
        <v>249</v>
      </c>
      <c r="B7287" s="259" t="s">
        <v>27</v>
      </c>
      <c r="C7287" s="259" t="s">
        <v>61</v>
      </c>
      <c r="D7287" s="259" t="s">
        <v>77</v>
      </c>
      <c r="E7287" s="259" t="s">
        <v>77</v>
      </c>
      <c r="F7287" s="259" t="s">
        <v>210</v>
      </c>
      <c r="G7287" s="259" t="s">
        <v>50</v>
      </c>
      <c r="H7287" s="306">
        <v>0</v>
      </c>
      <c r="I7287" s="306">
        <v>0</v>
      </c>
      <c r="J7287" s="306">
        <v>14060.6724366</v>
      </c>
      <c r="K7287" s="306">
        <v>14060.6724366</v>
      </c>
      <c r="L7287" s="306">
        <v>23887.743991886004</v>
      </c>
      <c r="M7287" s="306">
        <v>24483.354838843003</v>
      </c>
      <c r="N7287" s="306">
        <v>24483.354838843003</v>
      </c>
    </row>
    <row r="7288" spans="1:14">
      <c r="A7288" s="259" t="s">
        <v>249</v>
      </c>
      <c r="B7288" s="259" t="s">
        <v>27</v>
      </c>
      <c r="C7288" s="259" t="s">
        <v>62</v>
      </c>
      <c r="D7288" s="259" t="s">
        <v>78</v>
      </c>
      <c r="E7288" s="259" t="s">
        <v>78</v>
      </c>
      <c r="F7288" s="259" t="s">
        <v>210</v>
      </c>
      <c r="G7288" s="259" t="s">
        <v>50</v>
      </c>
      <c r="H7288" s="306">
        <v>0</v>
      </c>
      <c r="I7288" s="306">
        <v>0</v>
      </c>
      <c r="J7288" s="306">
        <v>0</v>
      </c>
      <c r="K7288" s="306">
        <v>0</v>
      </c>
      <c r="L7288" s="306">
        <v>0</v>
      </c>
      <c r="M7288" s="306">
        <v>0</v>
      </c>
      <c r="N7288" s="306">
        <v>0</v>
      </c>
    </row>
    <row r="7289" spans="1:14">
      <c r="A7289" s="259" t="s">
        <v>249</v>
      </c>
      <c r="B7289" s="259" t="s">
        <v>27</v>
      </c>
      <c r="C7289" s="259" t="s">
        <v>63</v>
      </c>
      <c r="D7289" s="259" t="s">
        <v>79</v>
      </c>
      <c r="E7289" s="259" t="s">
        <v>79</v>
      </c>
      <c r="F7289" s="259" t="s">
        <v>210</v>
      </c>
      <c r="G7289" s="259" t="s">
        <v>50</v>
      </c>
      <c r="H7289" s="306">
        <v>0</v>
      </c>
      <c r="I7289" s="306">
        <v>0</v>
      </c>
      <c r="J7289" s="306">
        <v>0</v>
      </c>
      <c r="K7289" s="306">
        <v>0</v>
      </c>
      <c r="L7289" s="306">
        <v>0</v>
      </c>
      <c r="M7289" s="306">
        <v>0</v>
      </c>
      <c r="N7289" s="306">
        <v>0</v>
      </c>
    </row>
    <row r="7290" spans="1:14">
      <c r="A7290" s="259" t="s">
        <v>249</v>
      </c>
      <c r="B7290" s="259" t="s">
        <v>27</v>
      </c>
      <c r="C7290" s="259" t="s">
        <v>60</v>
      </c>
      <c r="D7290" s="259" t="s">
        <v>76</v>
      </c>
      <c r="E7290" s="259" t="s">
        <v>207</v>
      </c>
      <c r="F7290" s="259" t="s">
        <v>210</v>
      </c>
      <c r="G7290" s="259" t="s">
        <v>50</v>
      </c>
      <c r="H7290" s="306">
        <v>0</v>
      </c>
      <c r="I7290" s="306">
        <v>0</v>
      </c>
      <c r="J7290" s="306">
        <v>0</v>
      </c>
      <c r="K7290" s="306">
        <v>0</v>
      </c>
      <c r="L7290" s="306">
        <v>181.13717147899999</v>
      </c>
      <c r="M7290" s="306">
        <v>4476.8472754760005</v>
      </c>
      <c r="N7290" s="306">
        <v>4880.8289281830002</v>
      </c>
    </row>
    <row r="7291" spans="1:14">
      <c r="A7291" s="259" t="s">
        <v>249</v>
      </c>
      <c r="B7291" s="259" t="s">
        <v>27</v>
      </c>
      <c r="C7291" s="259" t="s">
        <v>63</v>
      </c>
      <c r="D7291" s="259" t="s">
        <v>79</v>
      </c>
      <c r="E7291" s="259" t="s">
        <v>208</v>
      </c>
      <c r="F7291" s="259" t="s">
        <v>210</v>
      </c>
      <c r="G7291" s="259" t="s">
        <v>50</v>
      </c>
      <c r="H7291" s="306">
        <v>0</v>
      </c>
      <c r="I7291" s="306">
        <v>0</v>
      </c>
      <c r="J7291" s="306">
        <v>0</v>
      </c>
      <c r="K7291" s="306">
        <v>0</v>
      </c>
      <c r="L7291" s="306">
        <v>46.277999883</v>
      </c>
      <c r="M7291" s="306">
        <v>875.40588283600005</v>
      </c>
      <c r="N7291" s="306">
        <v>1344.2263916239999</v>
      </c>
    </row>
    <row r="7292" spans="1:14">
      <c r="A7292" s="259" t="s">
        <v>249</v>
      </c>
      <c r="B7292" s="259" t="s">
        <v>27</v>
      </c>
      <c r="C7292" s="259" t="s">
        <v>65</v>
      </c>
      <c r="D7292" s="259" t="s">
        <v>209</v>
      </c>
      <c r="E7292" s="259" t="s">
        <v>80</v>
      </c>
      <c r="F7292" s="259" t="s">
        <v>210</v>
      </c>
      <c r="G7292" s="259" t="s">
        <v>50</v>
      </c>
      <c r="H7292" s="306">
        <v>0</v>
      </c>
      <c r="I7292" s="306">
        <v>0</v>
      </c>
      <c r="J7292" s="306">
        <v>0</v>
      </c>
      <c r="K7292" s="306">
        <v>0</v>
      </c>
      <c r="L7292" s="306">
        <v>0</v>
      </c>
      <c r="M7292" s="306">
        <v>0</v>
      </c>
      <c r="N7292" s="306">
        <v>0</v>
      </c>
    </row>
    <row r="7293" spans="1:14">
      <c r="A7293" s="259" t="s">
        <v>249</v>
      </c>
      <c r="B7293" s="259" t="s">
        <v>27</v>
      </c>
      <c r="C7293" s="259" t="s">
        <v>65</v>
      </c>
      <c r="D7293" s="259" t="s">
        <v>209</v>
      </c>
      <c r="E7293" s="259" t="s">
        <v>81</v>
      </c>
      <c r="F7293" s="259" t="s">
        <v>210</v>
      </c>
      <c r="G7293" s="259" t="s">
        <v>50</v>
      </c>
      <c r="H7293" s="306">
        <v>0</v>
      </c>
      <c r="I7293" s="306">
        <v>0</v>
      </c>
      <c r="J7293" s="306">
        <v>0</v>
      </c>
      <c r="K7293" s="306">
        <v>0</v>
      </c>
      <c r="L7293" s="306">
        <v>0</v>
      </c>
      <c r="M7293" s="306">
        <v>0</v>
      </c>
      <c r="N7293" s="306">
        <v>0</v>
      </c>
    </row>
    <row r="7294" spans="1:14">
      <c r="A7294" s="259" t="s">
        <v>249</v>
      </c>
      <c r="B7294" s="259" t="s">
        <v>25</v>
      </c>
      <c r="C7294" s="259" t="s">
        <v>67</v>
      </c>
      <c r="D7294" s="259" t="s">
        <v>94</v>
      </c>
      <c r="E7294" s="259">
        <v>122739</v>
      </c>
      <c r="F7294" s="259" t="s">
        <v>210</v>
      </c>
      <c r="G7294" s="259" t="s">
        <v>50</v>
      </c>
      <c r="H7294" s="306">
        <v>10361.349899999999</v>
      </c>
      <c r="I7294" s="306">
        <v>10361.349899999999</v>
      </c>
      <c r="J7294" s="306">
        <v>10361.349899999999</v>
      </c>
      <c r="K7294" s="306">
        <v>10361.349899999999</v>
      </c>
      <c r="L7294" s="306">
        <v>10361.349899999999</v>
      </c>
      <c r="M7294" s="306">
        <v>10361.349899999999</v>
      </c>
      <c r="N7294" s="306">
        <v>10361.349899999999</v>
      </c>
    </row>
    <row r="7295" spans="1:14">
      <c r="A7295" s="259" t="s">
        <v>249</v>
      </c>
      <c r="B7295" s="259" t="s">
        <v>25</v>
      </c>
      <c r="C7295" s="259" t="s">
        <v>67</v>
      </c>
      <c r="D7295" s="259" t="s">
        <v>95</v>
      </c>
      <c r="E7295" s="259">
        <v>122738</v>
      </c>
      <c r="F7295" s="259" t="s">
        <v>210</v>
      </c>
      <c r="G7295" s="259" t="s">
        <v>50</v>
      </c>
      <c r="H7295" s="306">
        <v>0</v>
      </c>
      <c r="I7295" s="306">
        <v>10402.5</v>
      </c>
      <c r="J7295" s="306">
        <v>10402.5</v>
      </c>
      <c r="K7295" s="306">
        <v>10402.5</v>
      </c>
      <c r="L7295" s="306">
        <v>10402.5</v>
      </c>
      <c r="M7295" s="306">
        <v>10402.5</v>
      </c>
      <c r="N7295" s="306">
        <v>10402.5</v>
      </c>
    </row>
    <row r="7296" spans="1:14">
      <c r="A7296" s="259" t="s">
        <v>249</v>
      </c>
      <c r="B7296" s="259" t="s">
        <v>22</v>
      </c>
      <c r="C7296" s="259" t="s">
        <v>67</v>
      </c>
      <c r="D7296" s="259" t="s">
        <v>93</v>
      </c>
      <c r="E7296" s="259">
        <v>4390</v>
      </c>
      <c r="F7296" s="259" t="s">
        <v>210</v>
      </c>
      <c r="G7296" s="259" t="s">
        <v>50</v>
      </c>
      <c r="H7296" s="306">
        <v>0</v>
      </c>
      <c r="I7296" s="306">
        <v>10512</v>
      </c>
      <c r="J7296" s="306">
        <v>10512</v>
      </c>
      <c r="K7296" s="306">
        <v>10512</v>
      </c>
      <c r="L7296" s="306">
        <v>10512</v>
      </c>
      <c r="M7296" s="306">
        <v>10512</v>
      </c>
      <c r="N7296" s="306">
        <v>10512</v>
      </c>
    </row>
    <row r="7297" spans="1:14">
      <c r="A7297" s="259" t="s">
        <v>249</v>
      </c>
      <c r="B7297" s="259" t="s">
        <v>18</v>
      </c>
      <c r="C7297" s="259" t="s">
        <v>67</v>
      </c>
      <c r="D7297" s="259" t="s">
        <v>67</v>
      </c>
      <c r="F7297" s="259" t="s">
        <v>210</v>
      </c>
      <c r="G7297" s="259" t="s">
        <v>50</v>
      </c>
      <c r="H7297" s="306">
        <v>0</v>
      </c>
      <c r="I7297" s="306">
        <v>0</v>
      </c>
      <c r="J7297" s="306">
        <v>0</v>
      </c>
      <c r="K7297" s="306">
        <v>0</v>
      </c>
      <c r="L7297" s="306">
        <v>0</v>
      </c>
      <c r="M7297" s="306">
        <v>0</v>
      </c>
      <c r="N7297" s="306">
        <v>0</v>
      </c>
    </row>
    <row r="7298" spans="1:14">
      <c r="A7298" s="259" t="s">
        <v>249</v>
      </c>
      <c r="B7298" s="259" t="s">
        <v>19</v>
      </c>
      <c r="C7298" s="259" t="s">
        <v>67</v>
      </c>
      <c r="D7298" s="259" t="s">
        <v>67</v>
      </c>
      <c r="F7298" s="259" t="s">
        <v>210</v>
      </c>
      <c r="G7298" s="259" t="s">
        <v>50</v>
      </c>
      <c r="H7298" s="306">
        <v>0</v>
      </c>
      <c r="I7298" s="306">
        <v>0</v>
      </c>
      <c r="J7298" s="306">
        <v>0</v>
      </c>
      <c r="K7298" s="306">
        <v>0</v>
      </c>
      <c r="L7298" s="306">
        <v>0</v>
      </c>
      <c r="M7298" s="306">
        <v>0</v>
      </c>
      <c r="N7298" s="306">
        <v>0</v>
      </c>
    </row>
    <row r="7299" spans="1:14">
      <c r="A7299" s="259" t="s">
        <v>249</v>
      </c>
      <c r="B7299" s="259" t="s">
        <v>20</v>
      </c>
      <c r="C7299" s="259" t="s">
        <v>67</v>
      </c>
      <c r="D7299" s="259" t="s">
        <v>67</v>
      </c>
      <c r="F7299" s="259" t="s">
        <v>210</v>
      </c>
      <c r="G7299" s="259" t="s">
        <v>50</v>
      </c>
      <c r="H7299" s="306">
        <v>0</v>
      </c>
      <c r="I7299" s="306">
        <v>0</v>
      </c>
      <c r="J7299" s="306">
        <v>0</v>
      </c>
      <c r="K7299" s="306">
        <v>0</v>
      </c>
      <c r="L7299" s="306">
        <v>0</v>
      </c>
      <c r="M7299" s="306">
        <v>0</v>
      </c>
      <c r="N7299" s="306">
        <v>0</v>
      </c>
    </row>
    <row r="7300" spans="1:14">
      <c r="A7300" s="259" t="s">
        <v>249</v>
      </c>
      <c r="B7300" s="259" t="s">
        <v>21</v>
      </c>
      <c r="C7300" s="259" t="s">
        <v>67</v>
      </c>
      <c r="D7300" s="259" t="s">
        <v>67</v>
      </c>
      <c r="F7300" s="259" t="s">
        <v>210</v>
      </c>
      <c r="G7300" s="259" t="s">
        <v>50</v>
      </c>
      <c r="H7300" s="306">
        <v>0</v>
      </c>
      <c r="I7300" s="306">
        <v>0</v>
      </c>
      <c r="J7300" s="306">
        <v>0</v>
      </c>
      <c r="K7300" s="306">
        <v>0</v>
      </c>
      <c r="L7300" s="306">
        <v>0</v>
      </c>
      <c r="M7300" s="306">
        <v>0</v>
      </c>
      <c r="N7300" s="306">
        <v>0</v>
      </c>
    </row>
    <row r="7301" spans="1:14">
      <c r="A7301" s="259" t="s">
        <v>249</v>
      </c>
      <c r="B7301" s="259" t="s">
        <v>23</v>
      </c>
      <c r="C7301" s="259" t="s">
        <v>67</v>
      </c>
      <c r="D7301" s="259" t="s">
        <v>67</v>
      </c>
      <c r="F7301" s="259" t="s">
        <v>210</v>
      </c>
      <c r="G7301" s="259" t="s">
        <v>50</v>
      </c>
      <c r="H7301" s="306">
        <v>0</v>
      </c>
      <c r="I7301" s="306">
        <v>0</v>
      </c>
      <c r="J7301" s="306">
        <v>0</v>
      </c>
      <c r="K7301" s="306">
        <v>0</v>
      </c>
      <c r="L7301" s="306">
        <v>0</v>
      </c>
      <c r="M7301" s="306">
        <v>0</v>
      </c>
      <c r="N7301" s="306">
        <v>0</v>
      </c>
    </row>
    <row r="7302" spans="1:14">
      <c r="A7302" s="259" t="s">
        <v>249</v>
      </c>
      <c r="B7302" s="259" t="s">
        <v>24</v>
      </c>
      <c r="C7302" s="259" t="s">
        <v>67</v>
      </c>
      <c r="D7302" s="259" t="s">
        <v>67</v>
      </c>
      <c r="F7302" s="259" t="s">
        <v>210</v>
      </c>
      <c r="G7302" s="259" t="s">
        <v>50</v>
      </c>
      <c r="H7302" s="306">
        <v>0</v>
      </c>
      <c r="I7302" s="306">
        <v>0</v>
      </c>
      <c r="J7302" s="306">
        <v>0</v>
      </c>
      <c r="K7302" s="306">
        <v>0</v>
      </c>
      <c r="L7302" s="306">
        <v>0</v>
      </c>
      <c r="M7302" s="306">
        <v>0</v>
      </c>
      <c r="N7302" s="306">
        <v>0</v>
      </c>
    </row>
    <row r="7303" spans="1:14">
      <c r="A7303" s="259" t="s">
        <v>249</v>
      </c>
      <c r="B7303" s="259" t="s">
        <v>26</v>
      </c>
      <c r="C7303" s="259" t="s">
        <v>67</v>
      </c>
      <c r="D7303" s="259" t="s">
        <v>67</v>
      </c>
      <c r="F7303" s="259" t="s">
        <v>210</v>
      </c>
      <c r="G7303" s="259" t="s">
        <v>50</v>
      </c>
      <c r="H7303" s="306">
        <v>0</v>
      </c>
      <c r="I7303" s="306">
        <v>0</v>
      </c>
      <c r="J7303" s="306">
        <v>0</v>
      </c>
      <c r="K7303" s="306">
        <v>0</v>
      </c>
      <c r="L7303" s="306">
        <v>0</v>
      </c>
      <c r="M7303" s="306">
        <v>0</v>
      </c>
      <c r="N7303" s="306">
        <v>0</v>
      </c>
    </row>
    <row r="7304" spans="1:14">
      <c r="A7304" s="259" t="s">
        <v>249</v>
      </c>
      <c r="B7304" s="259" t="s">
        <v>27</v>
      </c>
      <c r="C7304" s="259" t="s">
        <v>67</v>
      </c>
      <c r="D7304" s="259" t="s">
        <v>67</v>
      </c>
      <c r="F7304" s="259" t="s">
        <v>210</v>
      </c>
      <c r="G7304" s="259" t="s">
        <v>50</v>
      </c>
      <c r="H7304" s="306">
        <v>0</v>
      </c>
      <c r="I7304" s="306">
        <v>0</v>
      </c>
      <c r="J7304" s="306">
        <v>0</v>
      </c>
      <c r="K7304" s="306">
        <v>0</v>
      </c>
      <c r="L7304" s="306">
        <v>0</v>
      </c>
      <c r="M7304" s="306">
        <v>0</v>
      </c>
      <c r="N7304" s="306">
        <v>0</v>
      </c>
    </row>
    <row r="7305" spans="1:14">
      <c r="A7305" s="259" t="s">
        <v>249</v>
      </c>
      <c r="B7305" s="259" t="s">
        <v>28</v>
      </c>
      <c r="C7305" s="259" t="s">
        <v>67</v>
      </c>
      <c r="D7305" s="259" t="s">
        <v>94</v>
      </c>
      <c r="E7305" s="259">
        <v>122739</v>
      </c>
      <c r="F7305" s="259" t="s">
        <v>210</v>
      </c>
      <c r="G7305" s="259" t="s">
        <v>50</v>
      </c>
      <c r="H7305" s="306">
        <v>10361.349899999999</v>
      </c>
      <c r="I7305" s="306">
        <v>10361.349899999999</v>
      </c>
      <c r="J7305" s="306">
        <v>10361.349899999999</v>
      </c>
      <c r="K7305" s="306">
        <v>10361.349899999999</v>
      </c>
      <c r="L7305" s="306">
        <v>10361.349899999999</v>
      </c>
      <c r="M7305" s="306">
        <v>10361.349899999999</v>
      </c>
      <c r="N7305" s="306">
        <v>10361.349899999999</v>
      </c>
    </row>
    <row r="7306" spans="1:14">
      <c r="A7306" s="259" t="s">
        <v>249</v>
      </c>
      <c r="B7306" s="259" t="s">
        <v>28</v>
      </c>
      <c r="C7306" s="259" t="s">
        <v>67</v>
      </c>
      <c r="D7306" s="259" t="s">
        <v>95</v>
      </c>
      <c r="E7306" s="259">
        <v>122738</v>
      </c>
      <c r="F7306" s="259" t="s">
        <v>210</v>
      </c>
      <c r="G7306" s="259" t="s">
        <v>50</v>
      </c>
      <c r="H7306" s="306">
        <v>0</v>
      </c>
      <c r="I7306" s="306">
        <v>10402.5</v>
      </c>
      <c r="J7306" s="306">
        <v>10402.5</v>
      </c>
      <c r="K7306" s="306">
        <v>10402.5</v>
      </c>
      <c r="L7306" s="306">
        <v>10402.5</v>
      </c>
      <c r="M7306" s="306">
        <v>10402.5</v>
      </c>
      <c r="N7306" s="306">
        <v>10402.5</v>
      </c>
    </row>
    <row r="7307" spans="1:14">
      <c r="A7307" s="259" t="s">
        <v>249</v>
      </c>
      <c r="B7307" s="259" t="s">
        <v>28</v>
      </c>
      <c r="C7307" s="259" t="s">
        <v>67</v>
      </c>
      <c r="D7307" s="259" t="s">
        <v>93</v>
      </c>
      <c r="E7307" s="259">
        <v>4390</v>
      </c>
      <c r="F7307" s="259" t="s">
        <v>210</v>
      </c>
      <c r="G7307" s="259" t="s">
        <v>50</v>
      </c>
      <c r="H7307" s="306">
        <v>0</v>
      </c>
      <c r="I7307" s="306">
        <v>10512</v>
      </c>
      <c r="J7307" s="306">
        <v>10512</v>
      </c>
      <c r="K7307" s="306">
        <v>10512</v>
      </c>
      <c r="L7307" s="306">
        <v>10512</v>
      </c>
      <c r="M7307" s="306">
        <v>10512</v>
      </c>
      <c r="N7307" s="306">
        <v>10512</v>
      </c>
    </row>
    <row r="7309" spans="1:14">
      <c r="A7309" s="259" t="s">
        <v>2</v>
      </c>
      <c r="B7309" s="259" t="s">
        <v>43</v>
      </c>
      <c r="C7309" s="259" t="s">
        <v>203</v>
      </c>
      <c r="D7309" s="259" t="s">
        <v>204</v>
      </c>
      <c r="E7309" s="259" t="s">
        <v>205</v>
      </c>
      <c r="F7309" s="259" t="s">
        <v>99</v>
      </c>
      <c r="G7309" s="259" t="s">
        <v>46</v>
      </c>
      <c r="H7309" s="306">
        <v>2025</v>
      </c>
      <c r="I7309" s="306">
        <v>2028</v>
      </c>
      <c r="J7309" s="306">
        <v>2030</v>
      </c>
      <c r="K7309" s="306">
        <v>2032</v>
      </c>
      <c r="L7309" s="306">
        <v>2035</v>
      </c>
      <c r="M7309" s="306">
        <v>2037</v>
      </c>
      <c r="N7309" s="306">
        <v>2040</v>
      </c>
    </row>
    <row r="7310" spans="1:14">
      <c r="A7310" s="259" t="s">
        <v>249</v>
      </c>
      <c r="B7310" s="259" t="s">
        <v>28</v>
      </c>
      <c r="C7310" s="259" t="s">
        <v>48</v>
      </c>
      <c r="D7310" s="259" t="s">
        <v>48</v>
      </c>
      <c r="E7310" s="259" t="s">
        <v>48</v>
      </c>
      <c r="F7310" s="259" t="s">
        <v>206</v>
      </c>
      <c r="G7310" s="259" t="s">
        <v>49</v>
      </c>
      <c r="H7310" s="306">
        <v>2214.3530000000001</v>
      </c>
      <c r="I7310" s="306">
        <v>-2.2737367544323201E-13</v>
      </c>
      <c r="J7310" s="306">
        <v>0</v>
      </c>
      <c r="K7310" s="306">
        <v>0</v>
      </c>
      <c r="L7310" s="306">
        <v>0</v>
      </c>
      <c r="M7310" s="306">
        <v>0</v>
      </c>
      <c r="N7310" s="306">
        <v>0</v>
      </c>
    </row>
    <row r="7311" spans="1:14">
      <c r="A7311" s="259" t="s">
        <v>249</v>
      </c>
      <c r="B7311" s="259" t="s">
        <v>28</v>
      </c>
      <c r="C7311" s="259" t="s">
        <v>53</v>
      </c>
      <c r="D7311" s="259" t="s">
        <v>53</v>
      </c>
      <c r="E7311" s="259" t="s">
        <v>53</v>
      </c>
      <c r="F7311" s="259" t="s">
        <v>206</v>
      </c>
      <c r="G7311" s="259" t="s">
        <v>49</v>
      </c>
      <c r="H7311" s="306">
        <v>0</v>
      </c>
      <c r="I7311" s="306">
        <v>0</v>
      </c>
      <c r="J7311" s="306">
        <v>0</v>
      </c>
      <c r="K7311" s="306">
        <v>0</v>
      </c>
      <c r="L7311" s="306">
        <v>0</v>
      </c>
      <c r="M7311" s="306">
        <v>0</v>
      </c>
      <c r="N7311" s="306">
        <v>0</v>
      </c>
    </row>
    <row r="7312" spans="1:14">
      <c r="A7312" s="259" t="s">
        <v>249</v>
      </c>
      <c r="B7312" s="259" t="s">
        <v>28</v>
      </c>
      <c r="C7312" s="259" t="s">
        <v>54</v>
      </c>
      <c r="D7312" s="259" t="s">
        <v>54</v>
      </c>
      <c r="E7312" s="259" t="s">
        <v>54</v>
      </c>
      <c r="F7312" s="259" t="s">
        <v>206</v>
      </c>
      <c r="G7312" s="259" t="s">
        <v>49</v>
      </c>
      <c r="H7312" s="306">
        <v>35902.390687661369</v>
      </c>
      <c r="I7312" s="306">
        <v>35221.661556661376</v>
      </c>
      <c r="J7312" s="306">
        <v>35221.661556661376</v>
      </c>
      <c r="K7312" s="306">
        <v>35221.050044779025</v>
      </c>
      <c r="L7312" s="306">
        <v>35221.050044779025</v>
      </c>
      <c r="M7312" s="306">
        <v>35221.050044779025</v>
      </c>
      <c r="N7312" s="306">
        <v>35221.050044779025</v>
      </c>
    </row>
    <row r="7313" spans="1:14">
      <c r="A7313" s="259" t="s">
        <v>249</v>
      </c>
      <c r="B7313" s="259" t="s">
        <v>28</v>
      </c>
      <c r="C7313" s="259" t="s">
        <v>55</v>
      </c>
      <c r="D7313" s="259" t="s">
        <v>55</v>
      </c>
      <c r="E7313" s="259" t="s">
        <v>55</v>
      </c>
      <c r="F7313" s="259" t="s">
        <v>206</v>
      </c>
      <c r="G7313" s="259" t="s">
        <v>49</v>
      </c>
      <c r="H7313" s="306">
        <v>12042.538999999999</v>
      </c>
      <c r="I7313" s="306">
        <v>11754.651000000002</v>
      </c>
      <c r="J7313" s="306">
        <v>11754.651000000002</v>
      </c>
      <c r="K7313" s="306">
        <v>10853.151000000002</v>
      </c>
      <c r="L7313" s="306">
        <v>9508.9009999999998</v>
      </c>
      <c r="M7313" s="306">
        <v>9503.3009999999995</v>
      </c>
      <c r="N7313" s="306">
        <v>15125.050999999999</v>
      </c>
    </row>
    <row r="7314" spans="1:14">
      <c r="A7314" s="259" t="s">
        <v>249</v>
      </c>
      <c r="B7314" s="259" t="s">
        <v>28</v>
      </c>
      <c r="C7314" s="259" t="s">
        <v>56</v>
      </c>
      <c r="D7314" s="259" t="s">
        <v>56</v>
      </c>
      <c r="E7314" s="259" t="s">
        <v>56</v>
      </c>
      <c r="F7314" s="259" t="s">
        <v>206</v>
      </c>
      <c r="G7314" s="259" t="s">
        <v>49</v>
      </c>
      <c r="H7314" s="306">
        <v>17706.945080000001</v>
      </c>
      <c r="I7314" s="306">
        <v>16056.455958000002</v>
      </c>
      <c r="J7314" s="306">
        <v>12159.192837999999</v>
      </c>
      <c r="K7314" s="306">
        <v>12159.192837999999</v>
      </c>
      <c r="L7314" s="306">
        <v>6398.6101380000018</v>
      </c>
      <c r="M7314" s="306">
        <v>6002.9185380000017</v>
      </c>
      <c r="N7314" s="306">
        <v>6002.9185380000017</v>
      </c>
    </row>
    <row r="7315" spans="1:14">
      <c r="A7315" s="259" t="s">
        <v>249</v>
      </c>
      <c r="B7315" s="259" t="s">
        <v>28</v>
      </c>
      <c r="C7315" s="259" t="s">
        <v>57</v>
      </c>
      <c r="D7315" s="259" t="s">
        <v>57</v>
      </c>
      <c r="E7315" s="259" t="s">
        <v>57</v>
      </c>
      <c r="F7315" s="259" t="s">
        <v>206</v>
      </c>
      <c r="G7315" s="259" t="s">
        <v>49</v>
      </c>
      <c r="H7315" s="306">
        <v>5.6</v>
      </c>
      <c r="I7315" s="306">
        <v>5.6</v>
      </c>
      <c r="J7315" s="306">
        <v>5.6</v>
      </c>
      <c r="K7315" s="306">
        <v>5.6</v>
      </c>
      <c r="L7315" s="306">
        <v>5.6</v>
      </c>
      <c r="M7315" s="306">
        <v>5.6</v>
      </c>
      <c r="N7315" s="306">
        <v>5.6</v>
      </c>
    </row>
    <row r="7316" spans="1:14">
      <c r="A7316" s="259" t="s">
        <v>249</v>
      </c>
      <c r="B7316" s="259" t="s">
        <v>28</v>
      </c>
      <c r="C7316" s="259" t="s">
        <v>58</v>
      </c>
      <c r="D7316" s="259" t="s">
        <v>58</v>
      </c>
      <c r="E7316" s="259" t="s">
        <v>58</v>
      </c>
      <c r="F7316" s="259" t="s">
        <v>206</v>
      </c>
      <c r="G7316" s="259" t="s">
        <v>49</v>
      </c>
      <c r="H7316" s="306">
        <v>11925.699999999999</v>
      </c>
      <c r="I7316" s="306">
        <v>11925.699999999999</v>
      </c>
      <c r="J7316" s="306">
        <v>11925.699999999999</v>
      </c>
      <c r="K7316" s="306">
        <v>11925.699999999999</v>
      </c>
      <c r="L7316" s="306">
        <v>10751.699999999999</v>
      </c>
      <c r="M7316" s="306">
        <v>10751.699999999999</v>
      </c>
      <c r="N7316" s="306">
        <v>10751.699999999999</v>
      </c>
    </row>
    <row r="7317" spans="1:14">
      <c r="A7317" s="259" t="s">
        <v>249</v>
      </c>
      <c r="B7317" s="259" t="s">
        <v>28</v>
      </c>
      <c r="C7317" s="259" t="s">
        <v>59</v>
      </c>
      <c r="D7317" s="259" t="s">
        <v>59</v>
      </c>
      <c r="E7317" s="259" t="s">
        <v>59</v>
      </c>
      <c r="F7317" s="259" t="s">
        <v>206</v>
      </c>
      <c r="G7317" s="259" t="s">
        <v>49</v>
      </c>
      <c r="H7317" s="306">
        <v>10287.383</v>
      </c>
      <c r="I7317" s="306">
        <v>10287.383</v>
      </c>
      <c r="J7317" s="306">
        <v>10287.383</v>
      </c>
      <c r="K7317" s="306">
        <v>10287.383</v>
      </c>
      <c r="L7317" s="306">
        <v>10287.383</v>
      </c>
      <c r="M7317" s="306">
        <v>10287.383</v>
      </c>
      <c r="N7317" s="306">
        <v>10287.383</v>
      </c>
    </row>
    <row r="7318" spans="1:14">
      <c r="A7318" s="259" t="s">
        <v>249</v>
      </c>
      <c r="B7318" s="259" t="s">
        <v>28</v>
      </c>
      <c r="C7318" s="259" t="s">
        <v>60</v>
      </c>
      <c r="D7318" s="259" t="s">
        <v>60</v>
      </c>
      <c r="E7318" s="259" t="s">
        <v>60</v>
      </c>
      <c r="F7318" s="259" t="s">
        <v>206</v>
      </c>
      <c r="G7318" s="259" t="s">
        <v>49</v>
      </c>
      <c r="H7318" s="306">
        <v>19407.897499999999</v>
      </c>
      <c r="I7318" s="306">
        <v>26318.997499999998</v>
      </c>
      <c r="J7318" s="306">
        <v>28829.997499999998</v>
      </c>
      <c r="K7318" s="306">
        <v>31578.997499999998</v>
      </c>
      <c r="L7318" s="306">
        <v>35703.997499999998</v>
      </c>
      <c r="M7318" s="306">
        <v>40749.997499999998</v>
      </c>
      <c r="N7318" s="306">
        <v>48321.997499999998</v>
      </c>
    </row>
    <row r="7319" spans="1:14">
      <c r="A7319" s="259" t="s">
        <v>249</v>
      </c>
      <c r="B7319" s="259" t="s">
        <v>28</v>
      </c>
      <c r="C7319" s="259" t="s">
        <v>61</v>
      </c>
      <c r="D7319" s="259" t="s">
        <v>61</v>
      </c>
      <c r="E7319" s="259" t="s">
        <v>61</v>
      </c>
      <c r="F7319" s="259" t="s">
        <v>206</v>
      </c>
      <c r="G7319" s="259" t="s">
        <v>49</v>
      </c>
      <c r="H7319" s="306">
        <v>6107.5489992399998</v>
      </c>
      <c r="I7319" s="306">
        <v>6242.5489992399998</v>
      </c>
      <c r="J7319" s="306">
        <v>10286.54899924</v>
      </c>
      <c r="K7319" s="306">
        <v>11623.54899924</v>
      </c>
      <c r="L7319" s="306">
        <v>13631.54899924</v>
      </c>
      <c r="M7319" s="306">
        <v>14853.54899924</v>
      </c>
      <c r="N7319" s="306">
        <v>16686.54899924</v>
      </c>
    </row>
    <row r="7320" spans="1:14">
      <c r="A7320" s="259" t="s">
        <v>249</v>
      </c>
      <c r="B7320" s="259" t="s">
        <v>28</v>
      </c>
      <c r="C7320" s="259" t="s">
        <v>62</v>
      </c>
      <c r="D7320" s="259" t="s">
        <v>62</v>
      </c>
      <c r="E7320" s="259" t="s">
        <v>62</v>
      </c>
      <c r="F7320" s="259" t="s">
        <v>206</v>
      </c>
      <c r="G7320" s="259" t="s">
        <v>49</v>
      </c>
      <c r="H7320" s="306">
        <v>1054</v>
      </c>
      <c r="I7320" s="306">
        <v>4142</v>
      </c>
      <c r="J7320" s="306">
        <v>6200</v>
      </c>
      <c r="K7320" s="306">
        <v>8126</v>
      </c>
      <c r="L7320" s="306">
        <v>11015</v>
      </c>
      <c r="M7320" s="306">
        <v>12551</v>
      </c>
      <c r="N7320" s="306">
        <v>14855</v>
      </c>
    </row>
    <row r="7321" spans="1:14">
      <c r="A7321" s="259" t="s">
        <v>249</v>
      </c>
      <c r="B7321" s="259" t="s">
        <v>28</v>
      </c>
      <c r="C7321" s="259" t="s">
        <v>63</v>
      </c>
      <c r="D7321" s="259" t="s">
        <v>63</v>
      </c>
      <c r="E7321" s="259" t="s">
        <v>63</v>
      </c>
      <c r="F7321" s="259" t="s">
        <v>206</v>
      </c>
      <c r="G7321" s="259" t="s">
        <v>49</v>
      </c>
      <c r="H7321" s="306">
        <v>2553</v>
      </c>
      <c r="I7321" s="306">
        <v>4364.3200072999998</v>
      </c>
      <c r="J7321" s="306">
        <v>4964.3200072999998</v>
      </c>
      <c r="K7321" s="306">
        <v>8072.1700073000002</v>
      </c>
      <c r="L7321" s="306">
        <v>12733.9700073</v>
      </c>
      <c r="M7321" s="306">
        <v>14044.330007299999</v>
      </c>
      <c r="N7321" s="306">
        <v>16009.8800073</v>
      </c>
    </row>
    <row r="7322" spans="1:14">
      <c r="A7322" s="259" t="s">
        <v>249</v>
      </c>
      <c r="B7322" s="259" t="s">
        <v>28</v>
      </c>
      <c r="C7322" s="259" t="s">
        <v>64</v>
      </c>
      <c r="D7322" s="259" t="s">
        <v>64</v>
      </c>
      <c r="E7322" s="259" t="s">
        <v>64</v>
      </c>
      <c r="F7322" s="259" t="s">
        <v>206</v>
      </c>
      <c r="G7322" s="259" t="s">
        <v>49</v>
      </c>
      <c r="H7322" s="306">
        <v>2219.741</v>
      </c>
      <c r="I7322" s="306">
        <v>1536.3815120000002</v>
      </c>
      <c r="J7322" s="306">
        <v>1475.5400000000002</v>
      </c>
      <c r="K7322" s="306">
        <v>1467.5400000000002</v>
      </c>
      <c r="L7322" s="306">
        <v>1467.5400000000002</v>
      </c>
      <c r="M7322" s="306">
        <v>1467.5400000000002</v>
      </c>
      <c r="N7322" s="306">
        <v>829.62799999999993</v>
      </c>
    </row>
    <row r="7323" spans="1:14">
      <c r="A7323" s="259" t="s">
        <v>249</v>
      </c>
      <c r="B7323" s="259" t="s">
        <v>28</v>
      </c>
      <c r="C7323" s="259" t="s">
        <v>54</v>
      </c>
      <c r="D7323" s="259" t="s">
        <v>72</v>
      </c>
      <c r="E7323" s="259" t="s">
        <v>72</v>
      </c>
      <c r="F7323" s="259" t="s">
        <v>206</v>
      </c>
      <c r="G7323" s="259" t="s">
        <v>49</v>
      </c>
      <c r="H7323" s="306">
        <v>0</v>
      </c>
      <c r="I7323" s="306">
        <v>0</v>
      </c>
      <c r="J7323" s="306">
        <v>0</v>
      </c>
      <c r="K7323" s="306">
        <v>0</v>
      </c>
      <c r="L7323" s="306">
        <v>0</v>
      </c>
      <c r="M7323" s="306">
        <v>0</v>
      </c>
      <c r="N7323" s="306">
        <v>0</v>
      </c>
    </row>
    <row r="7324" spans="1:14">
      <c r="A7324" s="259" t="s">
        <v>249</v>
      </c>
      <c r="B7324" s="259" t="s">
        <v>28</v>
      </c>
      <c r="C7324" s="259" t="s">
        <v>55</v>
      </c>
      <c r="D7324" s="259" t="s">
        <v>73</v>
      </c>
      <c r="E7324" s="259" t="s">
        <v>73</v>
      </c>
      <c r="F7324" s="259" t="s">
        <v>206</v>
      </c>
      <c r="G7324" s="259" t="s">
        <v>49</v>
      </c>
      <c r="H7324" s="306">
        <v>0</v>
      </c>
      <c r="I7324" s="306">
        <v>0</v>
      </c>
      <c r="J7324" s="306">
        <v>543</v>
      </c>
      <c r="K7324" s="306">
        <v>543</v>
      </c>
      <c r="L7324" s="306">
        <v>606</v>
      </c>
      <c r="M7324" s="306">
        <v>606</v>
      </c>
      <c r="N7324" s="306">
        <v>606</v>
      </c>
    </row>
    <row r="7325" spans="1:14">
      <c r="A7325" s="259" t="s">
        <v>249</v>
      </c>
      <c r="B7325" s="259" t="s">
        <v>28</v>
      </c>
      <c r="C7325" s="259" t="s">
        <v>57</v>
      </c>
      <c r="D7325" s="259" t="s">
        <v>74</v>
      </c>
      <c r="E7325" s="259" t="s">
        <v>74</v>
      </c>
      <c r="F7325" s="259" t="s">
        <v>206</v>
      </c>
      <c r="G7325" s="259" t="s">
        <v>49</v>
      </c>
      <c r="H7325" s="306">
        <v>0</v>
      </c>
      <c r="I7325" s="306">
        <v>0</v>
      </c>
      <c r="J7325" s="306">
        <v>0</v>
      </c>
      <c r="K7325" s="306">
        <v>0</v>
      </c>
      <c r="L7325" s="306">
        <v>0</v>
      </c>
      <c r="M7325" s="306">
        <v>0</v>
      </c>
      <c r="N7325" s="306">
        <v>0</v>
      </c>
    </row>
    <row r="7326" spans="1:14">
      <c r="A7326" s="259" t="s">
        <v>249</v>
      </c>
      <c r="B7326" s="259" t="s">
        <v>28</v>
      </c>
      <c r="C7326" s="259" t="s">
        <v>64</v>
      </c>
      <c r="D7326" s="259" t="s">
        <v>75</v>
      </c>
      <c r="E7326" s="259" t="s">
        <v>75</v>
      </c>
      <c r="F7326" s="259" t="s">
        <v>206</v>
      </c>
      <c r="G7326" s="259" t="s">
        <v>49</v>
      </c>
      <c r="H7326" s="306">
        <v>0</v>
      </c>
      <c r="I7326" s="306">
        <v>0</v>
      </c>
      <c r="J7326" s="306">
        <v>0</v>
      </c>
      <c r="K7326" s="306">
        <v>0</v>
      </c>
      <c r="L7326" s="306">
        <v>231</v>
      </c>
      <c r="M7326" s="306">
        <v>231</v>
      </c>
      <c r="N7326" s="306">
        <v>231</v>
      </c>
    </row>
    <row r="7327" spans="1:14">
      <c r="A7327" s="259" t="s">
        <v>249</v>
      </c>
      <c r="B7327" s="259" t="s">
        <v>28</v>
      </c>
      <c r="C7327" s="259" t="s">
        <v>60</v>
      </c>
      <c r="D7327" s="259" t="s">
        <v>76</v>
      </c>
      <c r="E7327" s="259" t="s">
        <v>76</v>
      </c>
      <c r="F7327" s="259" t="s">
        <v>206</v>
      </c>
      <c r="G7327" s="259" t="s">
        <v>49</v>
      </c>
      <c r="H7327" s="306">
        <v>0</v>
      </c>
      <c r="I7327" s="306">
        <v>0</v>
      </c>
      <c r="J7327" s="306">
        <v>0</v>
      </c>
      <c r="K7327" s="306">
        <v>0</v>
      </c>
      <c r="L7327" s="306">
        <v>0</v>
      </c>
      <c r="M7327" s="306">
        <v>3329.7479379999995</v>
      </c>
      <c r="N7327" s="306">
        <v>19578.430443000001</v>
      </c>
    </row>
    <row r="7328" spans="1:14">
      <c r="A7328" s="259" t="s">
        <v>249</v>
      </c>
      <c r="B7328" s="259" t="s">
        <v>28</v>
      </c>
      <c r="C7328" s="259" t="s">
        <v>61</v>
      </c>
      <c r="D7328" s="259" t="s">
        <v>77</v>
      </c>
      <c r="E7328" s="259" t="s">
        <v>77</v>
      </c>
      <c r="F7328" s="259" t="s">
        <v>206</v>
      </c>
      <c r="G7328" s="259" t="s">
        <v>49</v>
      </c>
      <c r="H7328" s="306">
        <v>0</v>
      </c>
      <c r="I7328" s="306">
        <v>1055.037208</v>
      </c>
      <c r="J7328" s="306">
        <v>5433.4345749999993</v>
      </c>
      <c r="K7328" s="306">
        <v>5433.4345749999993</v>
      </c>
      <c r="L7328" s="306">
        <v>9312</v>
      </c>
      <c r="M7328" s="306">
        <v>9553.2303830000001</v>
      </c>
      <c r="N7328" s="306">
        <v>9669</v>
      </c>
    </row>
    <row r="7329" spans="1:14">
      <c r="A7329" s="259" t="s">
        <v>249</v>
      </c>
      <c r="B7329" s="259" t="s">
        <v>28</v>
      </c>
      <c r="C7329" s="259" t="s">
        <v>62</v>
      </c>
      <c r="D7329" s="259" t="s">
        <v>78</v>
      </c>
      <c r="E7329" s="259" t="s">
        <v>78</v>
      </c>
      <c r="F7329" s="259" t="s">
        <v>206</v>
      </c>
      <c r="G7329" s="259" t="s">
        <v>49</v>
      </c>
      <c r="H7329" s="306">
        <v>1545</v>
      </c>
      <c r="I7329" s="306">
        <v>2601.8000000000002</v>
      </c>
      <c r="J7329" s="306">
        <v>6445.8</v>
      </c>
      <c r="K7329" s="306">
        <v>17630.8</v>
      </c>
      <c r="L7329" s="306">
        <v>19740.8</v>
      </c>
      <c r="M7329" s="306">
        <v>24540.799999999999</v>
      </c>
      <c r="N7329" s="306">
        <v>31529.800000000003</v>
      </c>
    </row>
    <row r="7330" spans="1:14">
      <c r="A7330" s="259" t="s">
        <v>249</v>
      </c>
      <c r="B7330" s="259" t="s">
        <v>28</v>
      </c>
      <c r="C7330" s="259" t="s">
        <v>63</v>
      </c>
      <c r="D7330" s="259" t="s">
        <v>79</v>
      </c>
      <c r="E7330" s="259" t="s">
        <v>79</v>
      </c>
      <c r="F7330" s="259" t="s">
        <v>206</v>
      </c>
      <c r="G7330" s="259" t="s">
        <v>49</v>
      </c>
      <c r="H7330" s="306">
        <v>3684.4480579999999</v>
      </c>
      <c r="I7330" s="306">
        <v>3829.4480579999999</v>
      </c>
      <c r="J7330" s="306">
        <v>4279.4480579999999</v>
      </c>
      <c r="K7330" s="306">
        <v>4279.4480579999999</v>
      </c>
      <c r="L7330" s="306">
        <v>4279.4480579999999</v>
      </c>
      <c r="M7330" s="306">
        <v>4279.4480579999999</v>
      </c>
      <c r="N7330" s="306">
        <v>6107.4480579999999</v>
      </c>
    </row>
    <row r="7331" spans="1:14">
      <c r="A7331" s="259" t="s">
        <v>249</v>
      </c>
      <c r="B7331" s="259" t="s">
        <v>28</v>
      </c>
      <c r="C7331" s="259" t="s">
        <v>60</v>
      </c>
      <c r="D7331" s="259" t="s">
        <v>76</v>
      </c>
      <c r="E7331" s="259" t="s">
        <v>207</v>
      </c>
      <c r="F7331" s="259" t="s">
        <v>206</v>
      </c>
      <c r="G7331" s="259" t="s">
        <v>49</v>
      </c>
      <c r="H7331" s="306">
        <v>0</v>
      </c>
      <c r="I7331" s="306">
        <v>0</v>
      </c>
      <c r="J7331" s="306">
        <v>0</v>
      </c>
      <c r="K7331" s="306">
        <v>0</v>
      </c>
      <c r="L7331" s="306">
        <v>2727.7772599999998</v>
      </c>
      <c r="M7331" s="306">
        <v>8411.3982629999991</v>
      </c>
      <c r="N7331" s="306">
        <v>20636.848858999998</v>
      </c>
    </row>
    <row r="7332" spans="1:14">
      <c r="A7332" s="259" t="s">
        <v>249</v>
      </c>
      <c r="B7332" s="259" t="s">
        <v>28</v>
      </c>
      <c r="C7332" s="259" t="s">
        <v>63</v>
      </c>
      <c r="D7332" s="259" t="s">
        <v>79</v>
      </c>
      <c r="E7332" s="259" t="s">
        <v>208</v>
      </c>
      <c r="F7332" s="259" t="s">
        <v>206</v>
      </c>
      <c r="G7332" s="259" t="s">
        <v>49</v>
      </c>
      <c r="H7332" s="306">
        <v>0</v>
      </c>
      <c r="I7332" s="306">
        <v>0</v>
      </c>
      <c r="J7332" s="306">
        <v>0</v>
      </c>
      <c r="K7332" s="306">
        <v>0</v>
      </c>
      <c r="L7332" s="306">
        <v>1636.666356</v>
      </c>
      <c r="M7332" s="306">
        <v>5046.8389569999999</v>
      </c>
      <c r="N7332" s="306">
        <v>12382.109312000001</v>
      </c>
    </row>
    <row r="7333" spans="1:14">
      <c r="A7333" s="259" t="s">
        <v>249</v>
      </c>
      <c r="B7333" s="259" t="s">
        <v>28</v>
      </c>
      <c r="C7333" s="259" t="s">
        <v>65</v>
      </c>
      <c r="D7333" s="259" t="s">
        <v>209</v>
      </c>
      <c r="E7333" s="259" t="s">
        <v>80</v>
      </c>
      <c r="F7333" s="259" t="s">
        <v>206</v>
      </c>
      <c r="G7333" s="259" t="s">
        <v>49</v>
      </c>
      <c r="H7333" s="306">
        <v>0</v>
      </c>
      <c r="I7333" s="306">
        <v>0</v>
      </c>
      <c r="J7333" s="306">
        <v>0</v>
      </c>
      <c r="K7333" s="306">
        <v>0</v>
      </c>
      <c r="L7333" s="306">
        <v>0</v>
      </c>
      <c r="M7333" s="306">
        <v>0</v>
      </c>
      <c r="N7333" s="306">
        <v>0</v>
      </c>
    </row>
    <row r="7334" spans="1:14">
      <c r="A7334" s="259" t="s">
        <v>249</v>
      </c>
      <c r="B7334" s="259" t="s">
        <v>28</v>
      </c>
      <c r="C7334" s="259" t="s">
        <v>65</v>
      </c>
      <c r="D7334" s="259" t="s">
        <v>209</v>
      </c>
      <c r="E7334" s="259" t="s">
        <v>81</v>
      </c>
      <c r="F7334" s="259" t="s">
        <v>206</v>
      </c>
      <c r="G7334" s="259" t="s">
        <v>49</v>
      </c>
      <c r="H7334" s="306">
        <v>0</v>
      </c>
      <c r="I7334" s="306">
        <v>0</v>
      </c>
      <c r="J7334" s="306">
        <v>0</v>
      </c>
      <c r="K7334" s="306">
        <v>0</v>
      </c>
      <c r="L7334" s="306">
        <v>0</v>
      </c>
      <c r="M7334" s="306">
        <v>0</v>
      </c>
      <c r="N7334" s="306">
        <v>0</v>
      </c>
    </row>
    <row r="7335" spans="1:14">
      <c r="A7335" s="259" t="s">
        <v>249</v>
      </c>
      <c r="B7335" s="259" t="s">
        <v>28</v>
      </c>
      <c r="C7335" s="259" t="s">
        <v>82</v>
      </c>
      <c r="D7335" s="259" t="s">
        <v>82</v>
      </c>
      <c r="E7335" s="259" t="s">
        <v>82</v>
      </c>
      <c r="F7335" s="259" t="s">
        <v>206</v>
      </c>
      <c r="G7335" s="259" t="s">
        <v>49</v>
      </c>
      <c r="H7335" s="306">
        <v>0</v>
      </c>
      <c r="I7335" s="306">
        <v>1794.3530000000001</v>
      </c>
      <c r="J7335" s="306">
        <v>518.85599999999999</v>
      </c>
      <c r="K7335" s="306">
        <v>518.85599999999999</v>
      </c>
      <c r="L7335" s="306">
        <v>518.85599999999999</v>
      </c>
      <c r="M7335" s="306">
        <v>518.85599999999999</v>
      </c>
      <c r="N7335" s="306">
        <v>518.85599999999999</v>
      </c>
    </row>
    <row r="7336" spans="1:14">
      <c r="A7336" s="259" t="s">
        <v>249</v>
      </c>
      <c r="B7336" s="259" t="s">
        <v>28</v>
      </c>
      <c r="C7336" s="259" t="s">
        <v>83</v>
      </c>
      <c r="D7336" s="259" t="s">
        <v>83</v>
      </c>
      <c r="E7336" s="259" t="s">
        <v>83</v>
      </c>
      <c r="F7336" s="259" t="s">
        <v>206</v>
      </c>
      <c r="G7336" s="259" t="s">
        <v>49</v>
      </c>
      <c r="H7336" s="306">
        <v>8.1250710000000002</v>
      </c>
      <c r="I7336" s="306">
        <v>613.95120200000008</v>
      </c>
      <c r="J7336" s="306">
        <v>613.95120200000008</v>
      </c>
      <c r="K7336" s="306">
        <v>613.95120200000008</v>
      </c>
      <c r="L7336" s="306">
        <v>613.95120200000008</v>
      </c>
      <c r="M7336" s="306">
        <v>613.95120200000008</v>
      </c>
      <c r="N7336" s="306">
        <v>613.95120200000008</v>
      </c>
    </row>
    <row r="7337" spans="1:14">
      <c r="A7337" s="259" t="s">
        <v>249</v>
      </c>
      <c r="B7337" s="259" t="s">
        <v>28</v>
      </c>
      <c r="C7337" s="259" t="s">
        <v>84</v>
      </c>
      <c r="D7337" s="259" t="s">
        <v>84</v>
      </c>
      <c r="E7337" s="259" t="s">
        <v>84</v>
      </c>
      <c r="F7337" s="259" t="s">
        <v>206</v>
      </c>
      <c r="G7337" s="259" t="s">
        <v>49</v>
      </c>
      <c r="H7337" s="306">
        <v>0</v>
      </c>
      <c r="I7337" s="306">
        <v>28</v>
      </c>
      <c r="J7337" s="306">
        <v>28</v>
      </c>
      <c r="K7337" s="306">
        <v>28</v>
      </c>
      <c r="L7337" s="306">
        <v>1040.0999999999999</v>
      </c>
      <c r="M7337" s="306">
        <v>1045.6999999999998</v>
      </c>
      <c r="N7337" s="306">
        <v>1045.6999999999998</v>
      </c>
    </row>
    <row r="7338" spans="1:14">
      <c r="A7338" s="259" t="s">
        <v>249</v>
      </c>
      <c r="B7338" s="259" t="s">
        <v>28</v>
      </c>
      <c r="C7338" s="259" t="s">
        <v>85</v>
      </c>
      <c r="D7338" s="259" t="s">
        <v>85</v>
      </c>
      <c r="E7338" s="259" t="s">
        <v>85</v>
      </c>
      <c r="F7338" s="259" t="s">
        <v>206</v>
      </c>
      <c r="G7338" s="259" t="s">
        <v>49</v>
      </c>
      <c r="H7338" s="306">
        <v>266.74691999999999</v>
      </c>
      <c r="I7338" s="306">
        <v>1124.2360419999998</v>
      </c>
      <c r="J7338" s="306">
        <v>5021.4991619999992</v>
      </c>
      <c r="K7338" s="306">
        <v>5021.4991619999992</v>
      </c>
      <c r="L7338" s="306">
        <v>10782.081862000003</v>
      </c>
      <c r="M7338" s="306">
        <v>11177.773462000003</v>
      </c>
      <c r="N7338" s="306">
        <v>11177.773462000003</v>
      </c>
    </row>
    <row r="7339" spans="1:14">
      <c r="A7339" s="259" t="s">
        <v>249</v>
      </c>
      <c r="B7339" s="259" t="s">
        <v>28</v>
      </c>
      <c r="C7339" s="259" t="s">
        <v>87</v>
      </c>
      <c r="D7339" s="259" t="s">
        <v>87</v>
      </c>
      <c r="E7339" s="259" t="s">
        <v>87</v>
      </c>
      <c r="F7339" s="259" t="s">
        <v>206</v>
      </c>
      <c r="G7339" s="259" t="s">
        <v>49</v>
      </c>
      <c r="H7339" s="306">
        <v>0</v>
      </c>
      <c r="I7339" s="306">
        <v>683.35948800000006</v>
      </c>
      <c r="J7339" s="306">
        <v>744.20100000000002</v>
      </c>
      <c r="K7339" s="306">
        <v>752.20100000000002</v>
      </c>
      <c r="L7339" s="306">
        <v>752.20100000000002</v>
      </c>
      <c r="M7339" s="306">
        <v>752.20100000000002</v>
      </c>
      <c r="N7339" s="306">
        <v>980.24800000000016</v>
      </c>
    </row>
    <row r="7340" spans="1:14">
      <c r="A7340" s="259" t="s">
        <v>249</v>
      </c>
      <c r="B7340" s="259" t="s">
        <v>28</v>
      </c>
      <c r="C7340" s="259" t="s">
        <v>88</v>
      </c>
      <c r="D7340" s="259" t="s">
        <v>88</v>
      </c>
      <c r="E7340" s="259" t="s">
        <v>88</v>
      </c>
      <c r="F7340" s="259" t="s">
        <v>206</v>
      </c>
      <c r="G7340" s="259" t="s">
        <v>49</v>
      </c>
      <c r="H7340" s="306">
        <v>0</v>
      </c>
      <c r="I7340" s="306">
        <v>0</v>
      </c>
      <c r="J7340" s="306">
        <v>0</v>
      </c>
      <c r="K7340" s="306">
        <v>0</v>
      </c>
      <c r="L7340" s="306">
        <v>1174</v>
      </c>
      <c r="M7340" s="306">
        <v>1174</v>
      </c>
      <c r="N7340" s="306">
        <v>1174</v>
      </c>
    </row>
    <row r="7341" spans="1:14">
      <c r="A7341" s="259" t="s">
        <v>249</v>
      </c>
      <c r="B7341" s="259" t="s">
        <v>28</v>
      </c>
      <c r="C7341" s="259" t="s">
        <v>48</v>
      </c>
      <c r="D7341" s="259" t="s">
        <v>48</v>
      </c>
      <c r="E7341" s="259" t="s">
        <v>48</v>
      </c>
      <c r="F7341" s="259" t="s">
        <v>210</v>
      </c>
      <c r="G7341" s="259" t="s">
        <v>50</v>
      </c>
      <c r="H7341" s="306">
        <v>839.36447884799998</v>
      </c>
      <c r="I7341" s="306">
        <v>0</v>
      </c>
      <c r="J7341" s="306">
        <v>0</v>
      </c>
      <c r="K7341" s="306">
        <v>0</v>
      </c>
      <c r="L7341" s="306">
        <v>0</v>
      </c>
      <c r="M7341" s="306">
        <v>0</v>
      </c>
      <c r="N7341" s="306">
        <v>0</v>
      </c>
    </row>
    <row r="7342" spans="1:14">
      <c r="A7342" s="259" t="s">
        <v>249</v>
      </c>
      <c r="B7342" s="259" t="s">
        <v>28</v>
      </c>
      <c r="C7342" s="259" t="s">
        <v>53</v>
      </c>
      <c r="D7342" s="259" t="s">
        <v>53</v>
      </c>
      <c r="E7342" s="259" t="s">
        <v>53</v>
      </c>
      <c r="F7342" s="259" t="s">
        <v>210</v>
      </c>
      <c r="G7342" s="259" t="s">
        <v>50</v>
      </c>
      <c r="H7342" s="306">
        <v>0</v>
      </c>
      <c r="I7342" s="306">
        <v>0</v>
      </c>
      <c r="J7342" s="306">
        <v>0</v>
      </c>
      <c r="K7342" s="306">
        <v>0</v>
      </c>
      <c r="L7342" s="306">
        <v>0</v>
      </c>
      <c r="M7342" s="306">
        <v>0</v>
      </c>
      <c r="N7342" s="306">
        <v>0</v>
      </c>
    </row>
    <row r="7343" spans="1:14">
      <c r="A7343" s="259" t="s">
        <v>249</v>
      </c>
      <c r="B7343" s="259" t="s">
        <v>28</v>
      </c>
      <c r="C7343" s="259" t="s">
        <v>54</v>
      </c>
      <c r="D7343" s="259" t="s">
        <v>54</v>
      </c>
      <c r="E7343" s="259" t="s">
        <v>54</v>
      </c>
      <c r="F7343" s="259" t="s">
        <v>210</v>
      </c>
      <c r="G7343" s="259" t="s">
        <v>50</v>
      </c>
      <c r="H7343" s="306">
        <v>96921.677540605975</v>
      </c>
      <c r="I7343" s="306">
        <v>74257.209679623906</v>
      </c>
      <c r="J7343" s="306">
        <v>47102.465026680002</v>
      </c>
      <c r="K7343" s="306">
        <v>45751.701269281024</v>
      </c>
      <c r="L7343" s="306">
        <v>56646.734642582996</v>
      </c>
      <c r="M7343" s="306">
        <v>41362.151879544959</v>
      </c>
      <c r="N7343" s="306">
        <v>19703.000793629024</v>
      </c>
    </row>
    <row r="7344" spans="1:14">
      <c r="A7344" s="259" t="s">
        <v>249</v>
      </c>
      <c r="B7344" s="259" t="s">
        <v>28</v>
      </c>
      <c r="C7344" s="259" t="s">
        <v>55</v>
      </c>
      <c r="D7344" s="259" t="s">
        <v>55</v>
      </c>
      <c r="E7344" s="259" t="s">
        <v>55</v>
      </c>
      <c r="F7344" s="259" t="s">
        <v>210</v>
      </c>
      <c r="G7344" s="259" t="s">
        <v>50</v>
      </c>
      <c r="H7344" s="306">
        <v>793.86494672000003</v>
      </c>
      <c r="I7344" s="306">
        <v>609.0749855480002</v>
      </c>
      <c r="J7344" s="306">
        <v>468.73885387200016</v>
      </c>
      <c r="K7344" s="306">
        <v>560.01511528899982</v>
      </c>
      <c r="L7344" s="306">
        <v>401.517779899</v>
      </c>
      <c r="M7344" s="306">
        <v>408.70333875800009</v>
      </c>
      <c r="N7344" s="306">
        <v>526.60027145700008</v>
      </c>
    </row>
    <row r="7345" spans="1:14">
      <c r="A7345" s="259" t="s">
        <v>249</v>
      </c>
      <c r="B7345" s="259" t="s">
        <v>28</v>
      </c>
      <c r="C7345" s="259" t="s">
        <v>56</v>
      </c>
      <c r="D7345" s="259" t="s">
        <v>56</v>
      </c>
      <c r="E7345" s="259" t="s">
        <v>56</v>
      </c>
      <c r="F7345" s="259" t="s">
        <v>210</v>
      </c>
      <c r="G7345" s="259" t="s">
        <v>50</v>
      </c>
      <c r="H7345" s="306">
        <v>3294.084583894999</v>
      </c>
      <c r="I7345" s="306">
        <v>3020.1474558469999</v>
      </c>
      <c r="J7345" s="306">
        <v>1903.1587993370013</v>
      </c>
      <c r="K7345" s="306">
        <v>1852.4548261310008</v>
      </c>
      <c r="L7345" s="306">
        <v>173.44774727199999</v>
      </c>
      <c r="M7345" s="306">
        <v>107.59823999999998</v>
      </c>
      <c r="N7345" s="306">
        <v>47.505234999999992</v>
      </c>
    </row>
    <row r="7346" spans="1:14">
      <c r="A7346" s="259" t="s">
        <v>249</v>
      </c>
      <c r="B7346" s="259" t="s">
        <v>28</v>
      </c>
      <c r="C7346" s="259" t="s">
        <v>57</v>
      </c>
      <c r="D7346" s="259" t="s">
        <v>57</v>
      </c>
      <c r="E7346" s="259" t="s">
        <v>57</v>
      </c>
      <c r="F7346" s="259" t="s">
        <v>210</v>
      </c>
      <c r="G7346" s="259" t="s">
        <v>50</v>
      </c>
      <c r="H7346" s="306">
        <v>49.055999999999997</v>
      </c>
      <c r="I7346" s="306">
        <v>49.055999999999997</v>
      </c>
      <c r="J7346" s="306">
        <v>49.055999999999997</v>
      </c>
      <c r="K7346" s="306">
        <v>49.055999999999997</v>
      </c>
      <c r="L7346" s="306">
        <v>49.055999999999997</v>
      </c>
      <c r="M7346" s="306">
        <v>49.055999999999997</v>
      </c>
      <c r="N7346" s="306">
        <v>49.055999999999997</v>
      </c>
    </row>
    <row r="7347" spans="1:14">
      <c r="A7347" s="259" t="s">
        <v>249</v>
      </c>
      <c r="B7347" s="259" t="s">
        <v>28</v>
      </c>
      <c r="C7347" s="259" t="s">
        <v>58</v>
      </c>
      <c r="D7347" s="259" t="s">
        <v>58</v>
      </c>
      <c r="E7347" s="259" t="s">
        <v>58</v>
      </c>
      <c r="F7347" s="259" t="s">
        <v>210</v>
      </c>
      <c r="G7347" s="259" t="s">
        <v>50</v>
      </c>
      <c r="H7347" s="306">
        <v>95469.033617112</v>
      </c>
      <c r="I7347" s="306">
        <v>95469.033617112</v>
      </c>
      <c r="J7347" s="306">
        <v>95265.752593410012</v>
      </c>
      <c r="K7347" s="306">
        <v>94617.025478723008</v>
      </c>
      <c r="L7347" s="306">
        <v>83995.011111057</v>
      </c>
      <c r="M7347" s="306">
        <v>85545.046317911998</v>
      </c>
      <c r="N7347" s="306">
        <v>83995.011110970008</v>
      </c>
    </row>
    <row r="7348" spans="1:14">
      <c r="A7348" s="259" t="s">
        <v>249</v>
      </c>
      <c r="B7348" s="259" t="s">
        <v>28</v>
      </c>
      <c r="C7348" s="259" t="s">
        <v>59</v>
      </c>
      <c r="D7348" s="259" t="s">
        <v>59</v>
      </c>
      <c r="E7348" s="259" t="s">
        <v>59</v>
      </c>
      <c r="F7348" s="259" t="s">
        <v>210</v>
      </c>
      <c r="G7348" s="259" t="s">
        <v>50</v>
      </c>
      <c r="H7348" s="306">
        <v>36944.41282056745</v>
      </c>
      <c r="I7348" s="306">
        <v>36341.663459725125</v>
      </c>
      <c r="J7348" s="306">
        <v>36129.491416212142</v>
      </c>
      <c r="K7348" s="306">
        <v>35974.183836352073</v>
      </c>
      <c r="L7348" s="306">
        <v>37083.592274058734</v>
      </c>
      <c r="M7348" s="306">
        <v>36500.034980380871</v>
      </c>
      <c r="N7348" s="306">
        <v>36369.612878975095</v>
      </c>
    </row>
    <row r="7349" spans="1:14">
      <c r="A7349" s="259" t="s">
        <v>249</v>
      </c>
      <c r="B7349" s="259" t="s">
        <v>28</v>
      </c>
      <c r="C7349" s="259" t="s">
        <v>60</v>
      </c>
      <c r="D7349" s="259" t="s">
        <v>60</v>
      </c>
      <c r="E7349" s="259" t="s">
        <v>60</v>
      </c>
      <c r="F7349" s="259" t="s">
        <v>210</v>
      </c>
      <c r="G7349" s="259" t="s">
        <v>50</v>
      </c>
      <c r="H7349" s="306">
        <v>36134.399661804076</v>
      </c>
      <c r="I7349" s="306">
        <v>49864.14564141514</v>
      </c>
      <c r="J7349" s="306">
        <v>54356.730820869161</v>
      </c>
      <c r="K7349" s="306">
        <v>60463.388291098039</v>
      </c>
      <c r="L7349" s="306">
        <v>68364.690407392874</v>
      </c>
      <c r="M7349" s="306">
        <v>77574.531142270658</v>
      </c>
      <c r="N7349" s="306">
        <v>91668.960988165156</v>
      </c>
    </row>
    <row r="7350" spans="1:14">
      <c r="A7350" s="259" t="s">
        <v>249</v>
      </c>
      <c r="B7350" s="259" t="s">
        <v>28</v>
      </c>
      <c r="C7350" s="259" t="s">
        <v>61</v>
      </c>
      <c r="D7350" s="259" t="s">
        <v>61</v>
      </c>
      <c r="E7350" s="259" t="s">
        <v>61</v>
      </c>
      <c r="F7350" s="259" t="s">
        <v>210</v>
      </c>
      <c r="G7350" s="259" t="s">
        <v>50</v>
      </c>
      <c r="H7350" s="306">
        <v>17787.273430308356</v>
      </c>
      <c r="I7350" s="306">
        <v>18405.071721951063</v>
      </c>
      <c r="J7350" s="306">
        <v>30449.926202907576</v>
      </c>
      <c r="K7350" s="306">
        <v>34473.16440541677</v>
      </c>
      <c r="L7350" s="306">
        <v>40515.368715083598</v>
      </c>
      <c r="M7350" s="306">
        <v>44206.956578002595</v>
      </c>
      <c r="N7350" s="306">
        <v>49744.475384875775</v>
      </c>
    </row>
    <row r="7351" spans="1:14">
      <c r="A7351" s="259" t="s">
        <v>249</v>
      </c>
      <c r="B7351" s="259" t="s">
        <v>28</v>
      </c>
      <c r="C7351" s="259" t="s">
        <v>62</v>
      </c>
      <c r="D7351" s="259" t="s">
        <v>62</v>
      </c>
      <c r="E7351" s="259" t="s">
        <v>62</v>
      </c>
      <c r="F7351" s="259" t="s">
        <v>210</v>
      </c>
      <c r="G7351" s="259" t="s">
        <v>50</v>
      </c>
      <c r="H7351" s="306">
        <v>4460.4962329279797</v>
      </c>
      <c r="I7351" s="306">
        <v>17151.041537868168</v>
      </c>
      <c r="J7351" s="306">
        <v>25608.665319463689</v>
      </c>
      <c r="K7351" s="306">
        <v>33655.94190347207</v>
      </c>
      <c r="L7351" s="306">
        <v>45726.97911679816</v>
      </c>
      <c r="M7351" s="306">
        <v>52207.710852305077</v>
      </c>
      <c r="N7351" s="306">
        <v>61928.80845556545</v>
      </c>
    </row>
    <row r="7352" spans="1:14">
      <c r="A7352" s="259" t="s">
        <v>249</v>
      </c>
      <c r="B7352" s="259" t="s">
        <v>28</v>
      </c>
      <c r="C7352" s="259" t="s">
        <v>63</v>
      </c>
      <c r="D7352" s="259" t="s">
        <v>63</v>
      </c>
      <c r="E7352" s="259" t="s">
        <v>63</v>
      </c>
      <c r="F7352" s="259" t="s">
        <v>210</v>
      </c>
      <c r="G7352" s="259" t="s">
        <v>50</v>
      </c>
      <c r="H7352" s="306">
        <v>44.758409801999989</v>
      </c>
      <c r="I7352" s="306">
        <v>217.64862233201998</v>
      </c>
      <c r="J7352" s="306">
        <v>184.78082469699996</v>
      </c>
      <c r="K7352" s="306">
        <v>181.56752948399998</v>
      </c>
      <c r="L7352" s="306">
        <v>305.33513096200011</v>
      </c>
      <c r="M7352" s="306">
        <v>287.00037063400003</v>
      </c>
      <c r="N7352" s="306">
        <v>976.34232950099988</v>
      </c>
    </row>
    <row r="7353" spans="1:14">
      <c r="A7353" s="259" t="s">
        <v>249</v>
      </c>
      <c r="B7353" s="259" t="s">
        <v>28</v>
      </c>
      <c r="C7353" s="259" t="s">
        <v>64</v>
      </c>
      <c r="D7353" s="259" t="s">
        <v>64</v>
      </c>
      <c r="E7353" s="259" t="s">
        <v>64</v>
      </c>
      <c r="F7353" s="259" t="s">
        <v>210</v>
      </c>
      <c r="G7353" s="259" t="s">
        <v>50</v>
      </c>
      <c r="H7353" s="306">
        <v>11595.699267900001</v>
      </c>
      <c r="I7353" s="306">
        <v>9747.5950709549961</v>
      </c>
      <c r="J7353" s="306">
        <v>9002.1972136189979</v>
      </c>
      <c r="K7353" s="306">
        <v>8977.2215171169901</v>
      </c>
      <c r="L7353" s="306">
        <v>8833.2723762309979</v>
      </c>
      <c r="M7353" s="306">
        <v>8580.2476830289925</v>
      </c>
      <c r="N7353" s="306">
        <v>4953.8679124010005</v>
      </c>
    </row>
    <row r="7354" spans="1:14">
      <c r="A7354" s="259" t="s">
        <v>249</v>
      </c>
      <c r="B7354" s="259" t="s">
        <v>28</v>
      </c>
      <c r="C7354" s="259" t="s">
        <v>54</v>
      </c>
      <c r="D7354" s="259" t="s">
        <v>72</v>
      </c>
      <c r="E7354" s="259" t="s">
        <v>72</v>
      </c>
      <c r="F7354" s="259" t="s">
        <v>210</v>
      </c>
      <c r="G7354" s="259" t="s">
        <v>50</v>
      </c>
      <c r="H7354" s="306">
        <v>0</v>
      </c>
      <c r="I7354" s="306">
        <v>0</v>
      </c>
      <c r="J7354" s="306">
        <v>0</v>
      </c>
      <c r="K7354" s="306">
        <v>0</v>
      </c>
      <c r="L7354" s="306">
        <v>0</v>
      </c>
      <c r="M7354" s="306">
        <v>0</v>
      </c>
      <c r="N7354" s="306">
        <v>0</v>
      </c>
    </row>
    <row r="7355" spans="1:14">
      <c r="A7355" s="259" t="s">
        <v>249</v>
      </c>
      <c r="B7355" s="259" t="s">
        <v>28</v>
      </c>
      <c r="C7355" s="259" t="s">
        <v>55</v>
      </c>
      <c r="D7355" s="259" t="s">
        <v>73</v>
      </c>
      <c r="E7355" s="259" t="s">
        <v>73</v>
      </c>
      <c r="F7355" s="259" t="s">
        <v>210</v>
      </c>
      <c r="G7355" s="259" t="s">
        <v>50</v>
      </c>
      <c r="H7355" s="306">
        <v>0</v>
      </c>
      <c r="I7355" s="306">
        <v>0</v>
      </c>
      <c r="J7355" s="306">
        <v>13.056999999999999</v>
      </c>
      <c r="K7355" s="306">
        <v>3.4824907440000001</v>
      </c>
      <c r="L7355" s="306">
        <v>10.968999999999999</v>
      </c>
      <c r="M7355" s="306">
        <v>13.056999999999999</v>
      </c>
      <c r="N7355" s="306">
        <v>218.54500000000002</v>
      </c>
    </row>
    <row r="7356" spans="1:14">
      <c r="A7356" s="259" t="s">
        <v>249</v>
      </c>
      <c r="B7356" s="259" t="s">
        <v>28</v>
      </c>
      <c r="C7356" s="259" t="s">
        <v>57</v>
      </c>
      <c r="D7356" s="259" t="s">
        <v>74</v>
      </c>
      <c r="E7356" s="259" t="s">
        <v>74</v>
      </c>
      <c r="F7356" s="259" t="s">
        <v>210</v>
      </c>
      <c r="G7356" s="259" t="s">
        <v>50</v>
      </c>
      <c r="H7356" s="306">
        <v>0</v>
      </c>
      <c r="I7356" s="306">
        <v>0</v>
      </c>
      <c r="J7356" s="306">
        <v>0</v>
      </c>
      <c r="K7356" s="306">
        <v>0</v>
      </c>
      <c r="L7356" s="306">
        <v>0</v>
      </c>
      <c r="M7356" s="306">
        <v>0</v>
      </c>
      <c r="N7356" s="306">
        <v>0</v>
      </c>
    </row>
    <row r="7357" spans="1:14">
      <c r="A7357" s="259" t="s">
        <v>249</v>
      </c>
      <c r="B7357" s="259" t="s">
        <v>28</v>
      </c>
      <c r="C7357" s="259" t="s">
        <v>64</v>
      </c>
      <c r="D7357" s="259" t="s">
        <v>75</v>
      </c>
      <c r="E7357" s="259" t="s">
        <v>75</v>
      </c>
      <c r="F7357" s="259" t="s">
        <v>210</v>
      </c>
      <c r="G7357" s="259" t="s">
        <v>50</v>
      </c>
      <c r="H7357" s="306">
        <v>0</v>
      </c>
      <c r="I7357" s="306">
        <v>0</v>
      </c>
      <c r="J7357" s="306">
        <v>0</v>
      </c>
      <c r="K7357" s="306">
        <v>0</v>
      </c>
      <c r="L7357" s="306">
        <v>1304.1365521720002</v>
      </c>
      <c r="M7357" s="306">
        <v>1304.13655096</v>
      </c>
      <c r="N7357" s="306">
        <v>1304.1365530749999</v>
      </c>
    </row>
    <row r="7358" spans="1:14">
      <c r="A7358" s="259" t="s">
        <v>249</v>
      </c>
      <c r="B7358" s="259" t="s">
        <v>28</v>
      </c>
      <c r="C7358" s="259" t="s">
        <v>60</v>
      </c>
      <c r="D7358" s="259" t="s">
        <v>76</v>
      </c>
      <c r="E7358" s="259" t="s">
        <v>76</v>
      </c>
      <c r="F7358" s="259" t="s">
        <v>210</v>
      </c>
      <c r="G7358" s="259" t="s">
        <v>50</v>
      </c>
      <c r="H7358" s="306">
        <v>0</v>
      </c>
      <c r="I7358" s="306">
        <v>0</v>
      </c>
      <c r="J7358" s="306">
        <v>0</v>
      </c>
      <c r="K7358" s="306">
        <v>0</v>
      </c>
      <c r="L7358" s="306">
        <v>0</v>
      </c>
      <c r="M7358" s="306">
        <v>7047.7959322809593</v>
      </c>
      <c r="N7358" s="306">
        <v>41452.943402811958</v>
      </c>
    </row>
    <row r="7359" spans="1:14">
      <c r="A7359" s="259" t="s">
        <v>249</v>
      </c>
      <c r="B7359" s="259" t="s">
        <v>28</v>
      </c>
      <c r="C7359" s="259" t="s">
        <v>61</v>
      </c>
      <c r="D7359" s="259" t="s">
        <v>77</v>
      </c>
      <c r="E7359" s="259" t="s">
        <v>77</v>
      </c>
      <c r="F7359" s="259" t="s">
        <v>210</v>
      </c>
      <c r="G7359" s="259" t="s">
        <v>50</v>
      </c>
      <c r="H7359" s="306">
        <v>0</v>
      </c>
      <c r="I7359" s="306">
        <v>4956.661547707</v>
      </c>
      <c r="J7359" s="306">
        <v>23920.408361474001</v>
      </c>
      <c r="K7359" s="306">
        <v>23920.408361474001</v>
      </c>
      <c r="L7359" s="306">
        <v>39178.980984260998</v>
      </c>
      <c r="M7359" s="306">
        <v>40281.558588297994</v>
      </c>
      <c r="N7359" s="306">
        <v>40796.621187612989</v>
      </c>
    </row>
    <row r="7360" spans="1:14">
      <c r="A7360" s="259" t="s">
        <v>249</v>
      </c>
      <c r="B7360" s="259" t="s">
        <v>28</v>
      </c>
      <c r="C7360" s="259" t="s">
        <v>62</v>
      </c>
      <c r="D7360" s="259" t="s">
        <v>78</v>
      </c>
      <c r="E7360" s="259" t="s">
        <v>78</v>
      </c>
      <c r="F7360" s="259" t="s">
        <v>210</v>
      </c>
      <c r="G7360" s="259" t="s">
        <v>50</v>
      </c>
      <c r="H7360" s="306">
        <v>4432.3851293669995</v>
      </c>
      <c r="I7360" s="306">
        <v>10441.087707829001</v>
      </c>
      <c r="J7360" s="306">
        <v>24187.765584738001</v>
      </c>
      <c r="K7360" s="306">
        <v>70480.964080231002</v>
      </c>
      <c r="L7360" s="306">
        <v>79428.019547286982</v>
      </c>
      <c r="M7360" s="306">
        <v>101201.93789470999</v>
      </c>
      <c r="N7360" s="306">
        <v>129550.93691253201</v>
      </c>
    </row>
    <row r="7361" spans="1:14">
      <c r="A7361" s="259" t="s">
        <v>249</v>
      </c>
      <c r="B7361" s="259" t="s">
        <v>28</v>
      </c>
      <c r="C7361" s="259" t="s">
        <v>63</v>
      </c>
      <c r="D7361" s="259" t="s">
        <v>79</v>
      </c>
      <c r="E7361" s="259" t="s">
        <v>79</v>
      </c>
      <c r="F7361" s="259" t="s">
        <v>210</v>
      </c>
      <c r="G7361" s="259" t="s">
        <v>50</v>
      </c>
      <c r="H7361" s="306">
        <v>3799.3959628749999</v>
      </c>
      <c r="I7361" s="306">
        <v>4699.0630086580004</v>
      </c>
      <c r="J7361" s="306">
        <v>5700.9249596370009</v>
      </c>
      <c r="K7361" s="306">
        <v>5549.9345750410002</v>
      </c>
      <c r="L7361" s="306">
        <v>5470.0266395010003</v>
      </c>
      <c r="M7361" s="306">
        <v>5593.1793301309999</v>
      </c>
      <c r="N7361" s="306">
        <v>11989.620909329999</v>
      </c>
    </row>
    <row r="7362" spans="1:14">
      <c r="A7362" s="259" t="s">
        <v>249</v>
      </c>
      <c r="B7362" s="259" t="s">
        <v>28</v>
      </c>
      <c r="C7362" s="259" t="s">
        <v>60</v>
      </c>
      <c r="D7362" s="259" t="s">
        <v>76</v>
      </c>
      <c r="E7362" s="259" t="s">
        <v>207</v>
      </c>
      <c r="F7362" s="259" t="s">
        <v>210</v>
      </c>
      <c r="G7362" s="259" t="s">
        <v>50</v>
      </c>
      <c r="H7362" s="306">
        <v>0</v>
      </c>
      <c r="I7362" s="306">
        <v>0</v>
      </c>
      <c r="J7362" s="306">
        <v>0</v>
      </c>
      <c r="K7362" s="306">
        <v>0</v>
      </c>
      <c r="L7362" s="306">
        <v>5712.1902125859997</v>
      </c>
      <c r="M7362" s="306">
        <v>17374.352637475</v>
      </c>
      <c r="N7362" s="306">
        <v>42997.979652271999</v>
      </c>
    </row>
    <row r="7363" spans="1:14">
      <c r="A7363" s="259" t="s">
        <v>249</v>
      </c>
      <c r="B7363" s="259" t="s">
        <v>28</v>
      </c>
      <c r="C7363" s="259" t="s">
        <v>63</v>
      </c>
      <c r="D7363" s="259" t="s">
        <v>79</v>
      </c>
      <c r="E7363" s="259" t="s">
        <v>208</v>
      </c>
      <c r="F7363" s="259" t="s">
        <v>210</v>
      </c>
      <c r="G7363" s="259" t="s">
        <v>50</v>
      </c>
      <c r="H7363" s="306">
        <v>0</v>
      </c>
      <c r="I7363" s="306">
        <v>0</v>
      </c>
      <c r="J7363" s="306">
        <v>0</v>
      </c>
      <c r="K7363" s="306">
        <v>0</v>
      </c>
      <c r="L7363" s="306">
        <v>1887.4291186349999</v>
      </c>
      <c r="M7363" s="306">
        <v>5710.5744418239992</v>
      </c>
      <c r="N7363" s="306">
        <v>16739.242991888001</v>
      </c>
    </row>
    <row r="7364" spans="1:14">
      <c r="A7364" s="259" t="s">
        <v>249</v>
      </c>
      <c r="B7364" s="259" t="s">
        <v>28</v>
      </c>
      <c r="C7364" s="259" t="s">
        <v>65</v>
      </c>
      <c r="D7364" s="259" t="s">
        <v>209</v>
      </c>
      <c r="E7364" s="259" t="s">
        <v>80</v>
      </c>
      <c r="F7364" s="259" t="s">
        <v>210</v>
      </c>
      <c r="G7364" s="259" t="s">
        <v>50</v>
      </c>
      <c r="H7364" s="306">
        <v>0</v>
      </c>
      <c r="I7364" s="306">
        <v>0</v>
      </c>
      <c r="J7364" s="306">
        <v>0</v>
      </c>
      <c r="K7364" s="306">
        <v>0</v>
      </c>
      <c r="L7364" s="306">
        <v>0</v>
      </c>
      <c r="M7364" s="306">
        <v>0</v>
      </c>
      <c r="N7364" s="306">
        <v>0</v>
      </c>
    </row>
    <row r="7365" spans="1:14">
      <c r="A7365" s="259" t="s">
        <v>249</v>
      </c>
      <c r="B7365" s="259" t="s">
        <v>28</v>
      </c>
      <c r="C7365" s="259" t="s">
        <v>65</v>
      </c>
      <c r="D7365" s="259" t="s">
        <v>209</v>
      </c>
      <c r="E7365" s="259" t="s">
        <v>81</v>
      </c>
      <c r="F7365" s="259" t="s">
        <v>210</v>
      </c>
      <c r="G7365" s="259" t="s">
        <v>50</v>
      </c>
      <c r="H7365" s="306">
        <v>0</v>
      </c>
      <c r="I7365" s="306">
        <v>0</v>
      </c>
      <c r="J7365" s="306">
        <v>0</v>
      </c>
      <c r="K7365" s="306">
        <v>0</v>
      </c>
      <c r="L7365" s="306">
        <v>0</v>
      </c>
      <c r="M7365" s="306">
        <v>0</v>
      </c>
      <c r="N7365" s="306">
        <v>0</v>
      </c>
    </row>
    <row r="7367" spans="1:14">
      <c r="A7367" s="259" t="s">
        <v>2</v>
      </c>
      <c r="B7367" s="259" t="s">
        <v>43</v>
      </c>
      <c r="C7367" s="259" t="s">
        <v>203</v>
      </c>
      <c r="D7367" s="259" t="s">
        <v>204</v>
      </c>
      <c r="E7367" s="259" t="s">
        <v>205</v>
      </c>
      <c r="F7367" s="259" t="s">
        <v>99</v>
      </c>
      <c r="G7367" s="259" t="s">
        <v>46</v>
      </c>
      <c r="H7367" s="306">
        <v>2025</v>
      </c>
      <c r="I7367" s="306">
        <v>2028</v>
      </c>
      <c r="J7367" s="306">
        <v>2030</v>
      </c>
      <c r="K7367" s="306">
        <v>2032</v>
      </c>
      <c r="L7367" s="306">
        <v>2035</v>
      </c>
      <c r="M7367" s="306">
        <v>2037</v>
      </c>
      <c r="N7367" s="306">
        <v>2040</v>
      </c>
    </row>
    <row r="7368" spans="1:14">
      <c r="A7368" s="259" t="s">
        <v>249</v>
      </c>
      <c r="B7368" s="259" t="s">
        <v>30</v>
      </c>
      <c r="C7368" s="259" t="s">
        <v>48</v>
      </c>
      <c r="D7368" s="259" t="s">
        <v>48</v>
      </c>
      <c r="E7368" s="259" t="s">
        <v>48</v>
      </c>
      <c r="F7368" s="259" t="s">
        <v>206</v>
      </c>
      <c r="G7368" s="259" t="s">
        <v>49</v>
      </c>
      <c r="H7368" s="306">
        <v>518.85599999999999</v>
      </c>
      <c r="I7368" s="306">
        <v>0</v>
      </c>
      <c r="J7368" s="306">
        <v>0</v>
      </c>
      <c r="K7368" s="306">
        <v>0</v>
      </c>
      <c r="L7368" s="306">
        <v>0</v>
      </c>
      <c r="M7368" s="306">
        <v>0</v>
      </c>
      <c r="N7368" s="306">
        <v>0</v>
      </c>
    </row>
    <row r="7369" spans="1:14">
      <c r="A7369" s="259" t="s">
        <v>249</v>
      </c>
      <c r="B7369" s="259" t="s">
        <v>30</v>
      </c>
      <c r="C7369" s="259" t="s">
        <v>53</v>
      </c>
      <c r="D7369" s="259" t="s">
        <v>53</v>
      </c>
      <c r="E7369" s="259" t="s">
        <v>53</v>
      </c>
      <c r="F7369" s="259" t="s">
        <v>206</v>
      </c>
      <c r="G7369" s="259" t="s">
        <v>49</v>
      </c>
      <c r="H7369" s="306">
        <v>0</v>
      </c>
      <c r="I7369" s="306">
        <v>0</v>
      </c>
      <c r="J7369" s="306">
        <v>0</v>
      </c>
      <c r="K7369" s="306">
        <v>0</v>
      </c>
      <c r="L7369" s="306">
        <v>0</v>
      </c>
      <c r="M7369" s="306">
        <v>0</v>
      </c>
      <c r="N7369" s="306">
        <v>0</v>
      </c>
    </row>
    <row r="7370" spans="1:14">
      <c r="A7370" s="259" t="s">
        <v>249</v>
      </c>
      <c r="B7370" s="259" t="s">
        <v>30</v>
      </c>
      <c r="C7370" s="259" t="s">
        <v>54</v>
      </c>
      <c r="D7370" s="259" t="s">
        <v>54</v>
      </c>
      <c r="E7370" s="259" t="s">
        <v>54</v>
      </c>
      <c r="F7370" s="259" t="s">
        <v>206</v>
      </c>
      <c r="G7370" s="259" t="s">
        <v>49</v>
      </c>
      <c r="H7370" s="306">
        <v>13800.053758580374</v>
      </c>
      <c r="I7370" s="306">
        <v>13725.150758580374</v>
      </c>
      <c r="J7370" s="306">
        <v>13725.150758580374</v>
      </c>
      <c r="K7370" s="306">
        <v>13725.150758580374</v>
      </c>
      <c r="L7370" s="306">
        <v>13725.150758580374</v>
      </c>
      <c r="M7370" s="306">
        <v>13725.150758580374</v>
      </c>
      <c r="N7370" s="306">
        <v>13725.150758580374</v>
      </c>
    </row>
    <row r="7371" spans="1:14">
      <c r="A7371" s="259" t="s">
        <v>249</v>
      </c>
      <c r="B7371" s="259" t="s">
        <v>30</v>
      </c>
      <c r="C7371" s="259" t="s">
        <v>55</v>
      </c>
      <c r="D7371" s="259" t="s">
        <v>55</v>
      </c>
      <c r="E7371" s="259" t="s">
        <v>55</v>
      </c>
      <c r="F7371" s="259" t="s">
        <v>206</v>
      </c>
      <c r="G7371" s="259" t="s">
        <v>49</v>
      </c>
      <c r="H7371" s="306">
        <v>3396.1170000000011</v>
      </c>
      <c r="I7371" s="306">
        <v>3240.429000000001</v>
      </c>
      <c r="J7371" s="306">
        <v>3240.429000000001</v>
      </c>
      <c r="K7371" s="306">
        <v>3240.429000000001</v>
      </c>
      <c r="L7371" s="306">
        <v>3240.429000000001</v>
      </c>
      <c r="M7371" s="306">
        <v>3234.8290000000006</v>
      </c>
      <c r="N7371" s="306">
        <v>3234.8290000000006</v>
      </c>
    </row>
    <row r="7372" spans="1:14">
      <c r="A7372" s="259" t="s">
        <v>249</v>
      </c>
      <c r="B7372" s="259" t="s">
        <v>30</v>
      </c>
      <c r="C7372" s="259" t="s">
        <v>56</v>
      </c>
      <c r="D7372" s="259" t="s">
        <v>56</v>
      </c>
      <c r="E7372" s="259" t="s">
        <v>56</v>
      </c>
      <c r="F7372" s="259" t="s">
        <v>206</v>
      </c>
      <c r="G7372" s="259" t="s">
        <v>49</v>
      </c>
      <c r="H7372" s="306">
        <v>4047.8919999999998</v>
      </c>
      <c r="I7372" s="306">
        <v>3567.818538</v>
      </c>
      <c r="J7372" s="306">
        <v>3567.8185379999991</v>
      </c>
      <c r="K7372" s="306">
        <v>3567.8185379999991</v>
      </c>
      <c r="L7372" s="306">
        <v>3567.8185379999991</v>
      </c>
      <c r="M7372" s="306">
        <v>3567.8185379999991</v>
      </c>
      <c r="N7372" s="306">
        <v>3567.8185379999991</v>
      </c>
    </row>
    <row r="7373" spans="1:14">
      <c r="A7373" s="259" t="s">
        <v>249</v>
      </c>
      <c r="B7373" s="259" t="s">
        <v>30</v>
      </c>
      <c r="C7373" s="259" t="s">
        <v>57</v>
      </c>
      <c r="D7373" s="259" t="s">
        <v>57</v>
      </c>
      <c r="E7373" s="259" t="s">
        <v>57</v>
      </c>
      <c r="F7373" s="259" t="s">
        <v>206</v>
      </c>
      <c r="G7373" s="259" t="s">
        <v>49</v>
      </c>
      <c r="H7373" s="306">
        <v>5.6</v>
      </c>
      <c r="I7373" s="306">
        <v>5.6</v>
      </c>
      <c r="J7373" s="306">
        <v>5.6</v>
      </c>
      <c r="K7373" s="306">
        <v>5.6</v>
      </c>
      <c r="L7373" s="306">
        <v>5.6</v>
      </c>
      <c r="M7373" s="306">
        <v>5.6</v>
      </c>
      <c r="N7373" s="306">
        <v>5.6</v>
      </c>
    </row>
    <row r="7374" spans="1:14">
      <c r="A7374" s="259" t="s">
        <v>249</v>
      </c>
      <c r="B7374" s="259" t="s">
        <v>30</v>
      </c>
      <c r="C7374" s="259" t="s">
        <v>58</v>
      </c>
      <c r="D7374" s="259" t="s">
        <v>58</v>
      </c>
      <c r="E7374" s="259" t="s">
        <v>58</v>
      </c>
      <c r="F7374" s="259" t="s">
        <v>206</v>
      </c>
      <c r="G7374" s="259" t="s">
        <v>49</v>
      </c>
      <c r="H7374" s="306">
        <v>3348</v>
      </c>
      <c r="I7374" s="306">
        <v>3348</v>
      </c>
      <c r="J7374" s="306">
        <v>3348</v>
      </c>
      <c r="K7374" s="306">
        <v>3348</v>
      </c>
      <c r="L7374" s="306">
        <v>3348</v>
      </c>
      <c r="M7374" s="306">
        <v>3348</v>
      </c>
      <c r="N7374" s="306">
        <v>3348</v>
      </c>
    </row>
    <row r="7375" spans="1:14">
      <c r="A7375" s="259" t="s">
        <v>249</v>
      </c>
      <c r="B7375" s="259" t="s">
        <v>30</v>
      </c>
      <c r="C7375" s="259" t="s">
        <v>59</v>
      </c>
      <c r="D7375" s="259" t="s">
        <v>59</v>
      </c>
      <c r="E7375" s="259" t="s">
        <v>59</v>
      </c>
      <c r="F7375" s="259" t="s">
        <v>206</v>
      </c>
      <c r="G7375" s="259" t="s">
        <v>49</v>
      </c>
      <c r="H7375" s="306">
        <v>3611.3579999999993</v>
      </c>
      <c r="I7375" s="306">
        <v>3611.3579999999993</v>
      </c>
      <c r="J7375" s="306">
        <v>3611.3579999999993</v>
      </c>
      <c r="K7375" s="306">
        <v>3611.3579999999993</v>
      </c>
      <c r="L7375" s="306">
        <v>3611.3579999999993</v>
      </c>
      <c r="M7375" s="306">
        <v>3611.3579999999993</v>
      </c>
      <c r="N7375" s="306">
        <v>3611.3579999999993</v>
      </c>
    </row>
    <row r="7376" spans="1:14">
      <c r="A7376" s="259" t="s">
        <v>249</v>
      </c>
      <c r="B7376" s="259" t="s">
        <v>30</v>
      </c>
      <c r="C7376" s="259" t="s">
        <v>60</v>
      </c>
      <c r="D7376" s="259" t="s">
        <v>60</v>
      </c>
      <c r="E7376" s="259" t="s">
        <v>60</v>
      </c>
      <c r="F7376" s="259" t="s">
        <v>206</v>
      </c>
      <c r="G7376" s="259" t="s">
        <v>49</v>
      </c>
      <c r="H7376" s="306">
        <v>2843.0674999999987</v>
      </c>
      <c r="I7376" s="306">
        <v>2933.0674999999987</v>
      </c>
      <c r="J7376" s="306">
        <v>2933.0674999999987</v>
      </c>
      <c r="K7376" s="306">
        <v>2933.0674999999987</v>
      </c>
      <c r="L7376" s="306">
        <v>2933.0674999999987</v>
      </c>
      <c r="M7376" s="306">
        <v>2933.0674999999987</v>
      </c>
      <c r="N7376" s="306">
        <v>2933.0674999999987</v>
      </c>
    </row>
    <row r="7377" spans="1:14">
      <c r="A7377" s="259" t="s">
        <v>249</v>
      </c>
      <c r="B7377" s="259" t="s">
        <v>30</v>
      </c>
      <c r="C7377" s="259" t="s">
        <v>61</v>
      </c>
      <c r="D7377" s="259" t="s">
        <v>61</v>
      </c>
      <c r="E7377" s="259" t="s">
        <v>61</v>
      </c>
      <c r="F7377" s="259" t="s">
        <v>206</v>
      </c>
      <c r="G7377" s="259" t="s">
        <v>49</v>
      </c>
      <c r="H7377" s="306">
        <v>1781.5489992399998</v>
      </c>
      <c r="I7377" s="306">
        <v>1781.5489992399998</v>
      </c>
      <c r="J7377" s="306">
        <v>1781.5489992399998</v>
      </c>
      <c r="K7377" s="306">
        <v>1781.5489992399998</v>
      </c>
      <c r="L7377" s="306">
        <v>1781.5489992399998</v>
      </c>
      <c r="M7377" s="306">
        <v>1781.5489992399998</v>
      </c>
      <c r="N7377" s="306">
        <v>1781.5489992399998</v>
      </c>
    </row>
    <row r="7378" spans="1:14">
      <c r="A7378" s="259" t="s">
        <v>249</v>
      </c>
      <c r="B7378" s="259" t="s">
        <v>30</v>
      </c>
      <c r="C7378" s="259" t="s">
        <v>63</v>
      </c>
      <c r="D7378" s="259" t="s">
        <v>63</v>
      </c>
      <c r="E7378" s="259" t="s">
        <v>63</v>
      </c>
      <c r="F7378" s="259" t="s">
        <v>206</v>
      </c>
      <c r="G7378" s="259" t="s">
        <v>49</v>
      </c>
      <c r="H7378" s="306">
        <v>599.20000000000005</v>
      </c>
      <c r="I7378" s="306">
        <v>1460.5200073000001</v>
      </c>
      <c r="J7378" s="306">
        <v>1460.5200073000001</v>
      </c>
      <c r="K7378" s="306">
        <v>1460.5200073000001</v>
      </c>
      <c r="L7378" s="306">
        <v>1460.5200073000001</v>
      </c>
      <c r="M7378" s="306">
        <v>1460.5200073000001</v>
      </c>
      <c r="N7378" s="306">
        <v>1460.5200073000001</v>
      </c>
    </row>
    <row r="7379" spans="1:14">
      <c r="A7379" s="259" t="s">
        <v>249</v>
      </c>
      <c r="B7379" s="259" t="s">
        <v>30</v>
      </c>
      <c r="C7379" s="259" t="s">
        <v>64</v>
      </c>
      <c r="D7379" s="259" t="s">
        <v>64</v>
      </c>
      <c r="E7379" s="259" t="s">
        <v>64</v>
      </c>
      <c r="F7379" s="259" t="s">
        <v>206</v>
      </c>
      <c r="G7379" s="259" t="s">
        <v>49</v>
      </c>
      <c r="H7379" s="306">
        <v>1286.3450000000003</v>
      </c>
      <c r="I7379" s="306">
        <v>638.9415120000001</v>
      </c>
      <c r="J7379" s="306">
        <v>632.10000000000014</v>
      </c>
      <c r="K7379" s="306">
        <v>632.10000000000014</v>
      </c>
      <c r="L7379" s="306">
        <v>632.10000000000014</v>
      </c>
      <c r="M7379" s="306">
        <v>632.10000000000014</v>
      </c>
      <c r="N7379" s="306">
        <v>404.05299999999994</v>
      </c>
    </row>
    <row r="7380" spans="1:14">
      <c r="A7380" s="259" t="s">
        <v>249</v>
      </c>
      <c r="B7380" s="259" t="s">
        <v>30</v>
      </c>
      <c r="C7380" s="259" t="s">
        <v>54</v>
      </c>
      <c r="D7380" s="259" t="s">
        <v>72</v>
      </c>
      <c r="E7380" s="259" t="s">
        <v>72</v>
      </c>
      <c r="F7380" s="259" t="s">
        <v>206</v>
      </c>
      <c r="G7380" s="259" t="s">
        <v>49</v>
      </c>
      <c r="H7380" s="306">
        <v>0</v>
      </c>
      <c r="I7380" s="306">
        <v>0</v>
      </c>
      <c r="J7380" s="306">
        <v>0</v>
      </c>
      <c r="K7380" s="306">
        <v>0</v>
      </c>
      <c r="L7380" s="306">
        <v>0</v>
      </c>
      <c r="M7380" s="306">
        <v>0</v>
      </c>
      <c r="N7380" s="306">
        <v>0</v>
      </c>
    </row>
    <row r="7381" spans="1:14">
      <c r="A7381" s="259" t="s">
        <v>249</v>
      </c>
      <c r="B7381" s="259" t="s">
        <v>30</v>
      </c>
      <c r="C7381" s="259" t="s">
        <v>55</v>
      </c>
      <c r="D7381" s="259" t="s">
        <v>73</v>
      </c>
      <c r="E7381" s="259" t="s">
        <v>73</v>
      </c>
      <c r="F7381" s="259" t="s">
        <v>206</v>
      </c>
      <c r="G7381" s="259" t="s">
        <v>49</v>
      </c>
      <c r="H7381" s="306">
        <v>0</v>
      </c>
      <c r="I7381" s="306">
        <v>0</v>
      </c>
      <c r="J7381" s="306">
        <v>0</v>
      </c>
      <c r="K7381" s="306">
        <v>0</v>
      </c>
      <c r="L7381" s="306">
        <v>63</v>
      </c>
      <c r="M7381" s="306">
        <v>63</v>
      </c>
      <c r="N7381" s="306">
        <v>63</v>
      </c>
    </row>
    <row r="7382" spans="1:14">
      <c r="A7382" s="259" t="s">
        <v>249</v>
      </c>
      <c r="B7382" s="259" t="s">
        <v>30</v>
      </c>
      <c r="C7382" s="259" t="s">
        <v>57</v>
      </c>
      <c r="D7382" s="259" t="s">
        <v>74</v>
      </c>
      <c r="E7382" s="259" t="s">
        <v>74</v>
      </c>
      <c r="F7382" s="259" t="s">
        <v>206</v>
      </c>
      <c r="G7382" s="259" t="s">
        <v>49</v>
      </c>
      <c r="H7382" s="306">
        <v>0</v>
      </c>
      <c r="I7382" s="306">
        <v>0</v>
      </c>
      <c r="J7382" s="306">
        <v>0</v>
      </c>
      <c r="K7382" s="306">
        <v>0</v>
      </c>
      <c r="L7382" s="306">
        <v>0</v>
      </c>
      <c r="M7382" s="306">
        <v>0</v>
      </c>
      <c r="N7382" s="306">
        <v>0</v>
      </c>
    </row>
    <row r="7383" spans="1:14">
      <c r="A7383" s="259" t="s">
        <v>249</v>
      </c>
      <c r="B7383" s="259" t="s">
        <v>30</v>
      </c>
      <c r="C7383" s="259" t="s">
        <v>64</v>
      </c>
      <c r="D7383" s="259" t="s">
        <v>75</v>
      </c>
      <c r="E7383" s="259" t="s">
        <v>75</v>
      </c>
      <c r="F7383" s="259" t="s">
        <v>206</v>
      </c>
      <c r="G7383" s="259" t="s">
        <v>49</v>
      </c>
      <c r="H7383" s="306">
        <v>0</v>
      </c>
      <c r="I7383" s="306">
        <v>0</v>
      </c>
      <c r="J7383" s="306">
        <v>0</v>
      </c>
      <c r="K7383" s="306">
        <v>0</v>
      </c>
      <c r="L7383" s="306">
        <v>59</v>
      </c>
      <c r="M7383" s="306">
        <v>59</v>
      </c>
      <c r="N7383" s="306">
        <v>59</v>
      </c>
    </row>
    <row r="7384" spans="1:14">
      <c r="A7384" s="259" t="s">
        <v>249</v>
      </c>
      <c r="B7384" s="259" t="s">
        <v>30</v>
      </c>
      <c r="C7384" s="259" t="s">
        <v>60</v>
      </c>
      <c r="D7384" s="259" t="s">
        <v>76</v>
      </c>
      <c r="E7384" s="259" t="s">
        <v>76</v>
      </c>
      <c r="F7384" s="259" t="s">
        <v>206</v>
      </c>
      <c r="G7384" s="259" t="s">
        <v>49</v>
      </c>
      <c r="H7384" s="306">
        <v>0</v>
      </c>
      <c r="I7384" s="306">
        <v>0</v>
      </c>
      <c r="J7384" s="306">
        <v>0</v>
      </c>
      <c r="K7384" s="306">
        <v>0</v>
      </c>
      <c r="L7384" s="306">
        <v>0</v>
      </c>
      <c r="M7384" s="306">
        <v>235.82949300000001</v>
      </c>
      <c r="N7384" s="306">
        <v>11102.380949</v>
      </c>
    </row>
    <row r="7385" spans="1:14">
      <c r="A7385" s="259" t="s">
        <v>249</v>
      </c>
      <c r="B7385" s="259" t="s">
        <v>30</v>
      </c>
      <c r="C7385" s="259" t="s">
        <v>61</v>
      </c>
      <c r="D7385" s="259" t="s">
        <v>77</v>
      </c>
      <c r="E7385" s="259" t="s">
        <v>77</v>
      </c>
      <c r="F7385" s="259" t="s">
        <v>206</v>
      </c>
      <c r="G7385" s="259" t="s">
        <v>49</v>
      </c>
      <c r="H7385" s="306">
        <v>0</v>
      </c>
      <c r="I7385" s="306">
        <v>846.03720799999996</v>
      </c>
      <c r="J7385" s="306">
        <v>4755.4345749999993</v>
      </c>
      <c r="K7385" s="306">
        <v>4755.4345749999993</v>
      </c>
      <c r="L7385" s="306">
        <v>8009</v>
      </c>
      <c r="M7385" s="306">
        <v>8250.2303830000001</v>
      </c>
      <c r="N7385" s="306">
        <v>8366</v>
      </c>
    </row>
    <row r="7386" spans="1:14">
      <c r="A7386" s="259" t="s">
        <v>249</v>
      </c>
      <c r="B7386" s="259" t="s">
        <v>30</v>
      </c>
      <c r="C7386" s="259" t="s">
        <v>62</v>
      </c>
      <c r="D7386" s="259" t="s">
        <v>78</v>
      </c>
      <c r="E7386" s="259" t="s">
        <v>78</v>
      </c>
      <c r="F7386" s="259" t="s">
        <v>206</v>
      </c>
      <c r="G7386" s="259" t="s">
        <v>49</v>
      </c>
      <c r="H7386" s="306">
        <v>1545</v>
      </c>
      <c r="I7386" s="306">
        <v>1545</v>
      </c>
      <c r="J7386" s="306">
        <v>4241</v>
      </c>
      <c r="K7386" s="306">
        <v>4241</v>
      </c>
      <c r="L7386" s="306">
        <v>4241</v>
      </c>
      <c r="M7386" s="306">
        <v>9041</v>
      </c>
      <c r="N7386" s="306">
        <v>12029.999999999998</v>
      </c>
    </row>
    <row r="7387" spans="1:14">
      <c r="A7387" s="259" t="s">
        <v>249</v>
      </c>
      <c r="B7387" s="259" t="s">
        <v>30</v>
      </c>
      <c r="C7387" s="259" t="s">
        <v>63</v>
      </c>
      <c r="D7387" s="259" t="s">
        <v>79</v>
      </c>
      <c r="E7387" s="259" t="s">
        <v>79</v>
      </c>
      <c r="F7387" s="259" t="s">
        <v>206</v>
      </c>
      <c r="G7387" s="259" t="s">
        <v>49</v>
      </c>
      <c r="H7387" s="306">
        <v>1001</v>
      </c>
      <c r="I7387" s="306">
        <v>1146</v>
      </c>
      <c r="J7387" s="306">
        <v>1596</v>
      </c>
      <c r="K7387" s="306">
        <v>1596</v>
      </c>
      <c r="L7387" s="306">
        <v>1596</v>
      </c>
      <c r="M7387" s="306">
        <v>1596</v>
      </c>
      <c r="N7387" s="306">
        <v>1596</v>
      </c>
    </row>
    <row r="7388" spans="1:14">
      <c r="A7388" s="259" t="s">
        <v>249</v>
      </c>
      <c r="B7388" s="259" t="s">
        <v>30</v>
      </c>
      <c r="C7388" s="259" t="s">
        <v>60</v>
      </c>
      <c r="D7388" s="259" t="s">
        <v>76</v>
      </c>
      <c r="E7388" s="259" t="s">
        <v>207</v>
      </c>
      <c r="F7388" s="259" t="s">
        <v>206</v>
      </c>
      <c r="G7388" s="259" t="s">
        <v>49</v>
      </c>
      <c r="H7388" s="306">
        <v>0</v>
      </c>
      <c r="I7388" s="306">
        <v>0</v>
      </c>
      <c r="J7388" s="306">
        <v>0</v>
      </c>
      <c r="K7388" s="306">
        <v>0</v>
      </c>
      <c r="L7388" s="306">
        <v>1542</v>
      </c>
      <c r="M7388" s="306">
        <v>6319.5394480000004</v>
      </c>
      <c r="N7388" s="306">
        <v>12544.990044</v>
      </c>
    </row>
    <row r="7389" spans="1:14">
      <c r="A7389" s="259" t="s">
        <v>249</v>
      </c>
      <c r="B7389" s="259" t="s">
        <v>30</v>
      </c>
      <c r="C7389" s="259" t="s">
        <v>63</v>
      </c>
      <c r="D7389" s="259" t="s">
        <v>79</v>
      </c>
      <c r="E7389" s="259" t="s">
        <v>208</v>
      </c>
      <c r="F7389" s="259" t="s">
        <v>206</v>
      </c>
      <c r="G7389" s="259" t="s">
        <v>49</v>
      </c>
      <c r="H7389" s="306">
        <v>0</v>
      </c>
      <c r="I7389" s="306">
        <v>0</v>
      </c>
      <c r="J7389" s="306">
        <v>0</v>
      </c>
      <c r="K7389" s="306">
        <v>0</v>
      </c>
      <c r="L7389" s="306">
        <v>925.2</v>
      </c>
      <c r="M7389" s="306">
        <v>3791.7236680000001</v>
      </c>
      <c r="N7389" s="306">
        <v>7526.9940239999996</v>
      </c>
    </row>
    <row r="7390" spans="1:14">
      <c r="A7390" s="259" t="s">
        <v>249</v>
      </c>
      <c r="B7390" s="259" t="s">
        <v>30</v>
      </c>
      <c r="C7390" s="259" t="s">
        <v>65</v>
      </c>
      <c r="D7390" s="259" t="s">
        <v>209</v>
      </c>
      <c r="E7390" s="259" t="s">
        <v>80</v>
      </c>
      <c r="F7390" s="259" t="s">
        <v>206</v>
      </c>
      <c r="G7390" s="259" t="s">
        <v>49</v>
      </c>
      <c r="H7390" s="306">
        <v>0</v>
      </c>
      <c r="I7390" s="306">
        <v>0</v>
      </c>
      <c r="J7390" s="306">
        <v>0</v>
      </c>
      <c r="K7390" s="306">
        <v>0</v>
      </c>
      <c r="L7390" s="306">
        <v>0</v>
      </c>
      <c r="M7390" s="306">
        <v>0</v>
      </c>
      <c r="N7390" s="306">
        <v>0</v>
      </c>
    </row>
    <row r="7391" spans="1:14">
      <c r="A7391" s="259" t="s">
        <v>249</v>
      </c>
      <c r="B7391" s="259" t="s">
        <v>30</v>
      </c>
      <c r="C7391" s="259" t="s">
        <v>65</v>
      </c>
      <c r="D7391" s="259" t="s">
        <v>209</v>
      </c>
      <c r="E7391" s="259" t="s">
        <v>81</v>
      </c>
      <c r="F7391" s="259" t="s">
        <v>206</v>
      </c>
      <c r="G7391" s="259" t="s">
        <v>49</v>
      </c>
      <c r="H7391" s="306">
        <v>0</v>
      </c>
      <c r="I7391" s="306">
        <v>0</v>
      </c>
      <c r="J7391" s="306">
        <v>0</v>
      </c>
      <c r="K7391" s="306">
        <v>0</v>
      </c>
      <c r="L7391" s="306">
        <v>0</v>
      </c>
      <c r="M7391" s="306">
        <v>0</v>
      </c>
      <c r="N7391" s="306">
        <v>0</v>
      </c>
    </row>
    <row r="7392" spans="1:14">
      <c r="A7392" s="259" t="s">
        <v>249</v>
      </c>
      <c r="B7392" s="259" t="s">
        <v>30</v>
      </c>
      <c r="C7392" s="259" t="s">
        <v>82</v>
      </c>
      <c r="D7392" s="259" t="s">
        <v>82</v>
      </c>
      <c r="E7392" s="259" t="s">
        <v>82</v>
      </c>
      <c r="F7392" s="259" t="s">
        <v>206</v>
      </c>
      <c r="G7392" s="259" t="s">
        <v>49</v>
      </c>
      <c r="H7392" s="306">
        <v>0</v>
      </c>
      <c r="I7392" s="306">
        <v>518.85599999999999</v>
      </c>
      <c r="J7392" s="306">
        <v>518.85599999999999</v>
      </c>
      <c r="K7392" s="306">
        <v>518.85599999999999</v>
      </c>
      <c r="L7392" s="306">
        <v>518.85599999999999</v>
      </c>
      <c r="M7392" s="306">
        <v>518.85599999999999</v>
      </c>
      <c r="N7392" s="306">
        <v>518.85599999999999</v>
      </c>
    </row>
    <row r="7393" spans="1:14">
      <c r="A7393" s="259" t="s">
        <v>249</v>
      </c>
      <c r="B7393" s="259" t="s">
        <v>30</v>
      </c>
      <c r="C7393" s="259" t="s">
        <v>83</v>
      </c>
      <c r="D7393" s="259" t="s">
        <v>83</v>
      </c>
      <c r="E7393" s="259" t="s">
        <v>83</v>
      </c>
      <c r="F7393" s="259" t="s">
        <v>206</v>
      </c>
      <c r="G7393" s="259" t="s">
        <v>49</v>
      </c>
      <c r="H7393" s="306">
        <v>0</v>
      </c>
      <c r="I7393" s="306">
        <v>0</v>
      </c>
      <c r="J7393" s="306">
        <v>0</v>
      </c>
      <c r="K7393" s="306">
        <v>0</v>
      </c>
      <c r="L7393" s="306">
        <v>0</v>
      </c>
      <c r="M7393" s="306">
        <v>0</v>
      </c>
      <c r="N7393" s="306">
        <v>0</v>
      </c>
    </row>
    <row r="7394" spans="1:14">
      <c r="A7394" s="259" t="s">
        <v>249</v>
      </c>
      <c r="B7394" s="259" t="s">
        <v>30</v>
      </c>
      <c r="C7394" s="259" t="s">
        <v>84</v>
      </c>
      <c r="D7394" s="259" t="s">
        <v>84</v>
      </c>
      <c r="E7394" s="259" t="s">
        <v>84</v>
      </c>
      <c r="F7394" s="259" t="s">
        <v>206</v>
      </c>
      <c r="G7394" s="259" t="s">
        <v>49</v>
      </c>
      <c r="H7394" s="306">
        <v>0</v>
      </c>
      <c r="I7394" s="306">
        <v>0</v>
      </c>
      <c r="J7394" s="306">
        <v>0</v>
      </c>
      <c r="K7394" s="306">
        <v>0</v>
      </c>
      <c r="L7394" s="306">
        <v>0</v>
      </c>
      <c r="M7394" s="306">
        <v>5.6</v>
      </c>
      <c r="N7394" s="306">
        <v>5.6</v>
      </c>
    </row>
    <row r="7395" spans="1:14">
      <c r="A7395" s="259" t="s">
        <v>249</v>
      </c>
      <c r="B7395" s="259" t="s">
        <v>30</v>
      </c>
      <c r="C7395" s="259" t="s">
        <v>85</v>
      </c>
      <c r="D7395" s="259" t="s">
        <v>85</v>
      </c>
      <c r="E7395" s="259" t="s">
        <v>85</v>
      </c>
      <c r="F7395" s="259" t="s">
        <v>206</v>
      </c>
      <c r="G7395" s="259" t="s">
        <v>49</v>
      </c>
      <c r="H7395" s="306">
        <v>0</v>
      </c>
      <c r="I7395" s="306">
        <v>363.07346200000001</v>
      </c>
      <c r="J7395" s="306">
        <v>363.07346200000001</v>
      </c>
      <c r="K7395" s="306">
        <v>363.07346200000001</v>
      </c>
      <c r="L7395" s="306">
        <v>363.07346200000001</v>
      </c>
      <c r="M7395" s="306">
        <v>363.07346200000001</v>
      </c>
      <c r="N7395" s="306">
        <v>363.07346200000001</v>
      </c>
    </row>
    <row r="7396" spans="1:14">
      <c r="A7396" s="259" t="s">
        <v>249</v>
      </c>
      <c r="B7396" s="259" t="s">
        <v>30</v>
      </c>
      <c r="C7396" s="259" t="s">
        <v>87</v>
      </c>
      <c r="D7396" s="259" t="s">
        <v>87</v>
      </c>
      <c r="E7396" s="259" t="s">
        <v>87</v>
      </c>
      <c r="F7396" s="259" t="s">
        <v>206</v>
      </c>
      <c r="G7396" s="259" t="s">
        <v>49</v>
      </c>
      <c r="H7396" s="306">
        <v>0</v>
      </c>
      <c r="I7396" s="306">
        <v>647.40348800000004</v>
      </c>
      <c r="J7396" s="306">
        <v>654.245</v>
      </c>
      <c r="K7396" s="306">
        <v>654.245</v>
      </c>
      <c r="L7396" s="306">
        <v>654.245</v>
      </c>
      <c r="M7396" s="306">
        <v>654.245</v>
      </c>
      <c r="N7396" s="306">
        <v>882.29200000000014</v>
      </c>
    </row>
    <row r="7397" spans="1:14">
      <c r="A7397" s="259" t="s">
        <v>249</v>
      </c>
      <c r="B7397" s="259" t="s">
        <v>30</v>
      </c>
      <c r="C7397" s="259" t="s">
        <v>88</v>
      </c>
      <c r="D7397" s="259" t="s">
        <v>88</v>
      </c>
      <c r="E7397" s="259" t="s">
        <v>88</v>
      </c>
      <c r="F7397" s="259" t="s">
        <v>206</v>
      </c>
      <c r="G7397" s="259" t="s">
        <v>49</v>
      </c>
      <c r="H7397" s="306">
        <v>0</v>
      </c>
      <c r="I7397" s="306">
        <v>0</v>
      </c>
      <c r="J7397" s="306">
        <v>0</v>
      </c>
      <c r="K7397" s="306">
        <v>0</v>
      </c>
      <c r="L7397" s="306">
        <v>0</v>
      </c>
      <c r="M7397" s="306">
        <v>0</v>
      </c>
      <c r="N7397" s="306">
        <v>0</v>
      </c>
    </row>
    <row r="7398" spans="1:14">
      <c r="A7398" s="259" t="s">
        <v>249</v>
      </c>
      <c r="B7398" s="259" t="s">
        <v>30</v>
      </c>
      <c r="C7398" s="259" t="s">
        <v>48</v>
      </c>
      <c r="D7398" s="259" t="s">
        <v>48</v>
      </c>
      <c r="E7398" s="259" t="s">
        <v>48</v>
      </c>
      <c r="F7398" s="259" t="s">
        <v>210</v>
      </c>
      <c r="G7398" s="259" t="s">
        <v>50</v>
      </c>
      <c r="H7398" s="306">
        <v>560.36447999999996</v>
      </c>
      <c r="I7398" s="306">
        <v>0</v>
      </c>
      <c r="J7398" s="306">
        <v>0</v>
      </c>
      <c r="K7398" s="306">
        <v>0</v>
      </c>
      <c r="L7398" s="306">
        <v>0</v>
      </c>
      <c r="M7398" s="306">
        <v>0</v>
      </c>
      <c r="N7398" s="306">
        <v>0</v>
      </c>
    </row>
    <row r="7399" spans="1:14">
      <c r="A7399" s="259" t="s">
        <v>249</v>
      </c>
      <c r="B7399" s="259" t="s">
        <v>30</v>
      </c>
      <c r="C7399" s="259" t="s">
        <v>53</v>
      </c>
      <c r="D7399" s="259" t="s">
        <v>53</v>
      </c>
      <c r="E7399" s="259" t="s">
        <v>53</v>
      </c>
      <c r="F7399" s="259" t="s">
        <v>210</v>
      </c>
      <c r="G7399" s="259" t="s">
        <v>50</v>
      </c>
      <c r="H7399" s="306">
        <v>0</v>
      </c>
      <c r="I7399" s="306">
        <v>0</v>
      </c>
      <c r="J7399" s="306">
        <v>0</v>
      </c>
      <c r="K7399" s="306">
        <v>0</v>
      </c>
      <c r="L7399" s="306">
        <v>0</v>
      </c>
      <c r="M7399" s="306">
        <v>0</v>
      </c>
      <c r="N7399" s="306">
        <v>0</v>
      </c>
    </row>
    <row r="7400" spans="1:14">
      <c r="A7400" s="259" t="s">
        <v>249</v>
      </c>
      <c r="B7400" s="259" t="s">
        <v>30</v>
      </c>
      <c r="C7400" s="259" t="s">
        <v>54</v>
      </c>
      <c r="D7400" s="259" t="s">
        <v>54</v>
      </c>
      <c r="E7400" s="259" t="s">
        <v>54</v>
      </c>
      <c r="F7400" s="259" t="s">
        <v>210</v>
      </c>
      <c r="G7400" s="259" t="s">
        <v>50</v>
      </c>
      <c r="H7400" s="306">
        <v>37422.829030401001</v>
      </c>
      <c r="I7400" s="306">
        <v>37943.271531650003</v>
      </c>
      <c r="J7400" s="306">
        <v>20060.874351123002</v>
      </c>
      <c r="K7400" s="306">
        <v>24121.030991586998</v>
      </c>
      <c r="L7400" s="306">
        <v>28241.665459118005</v>
      </c>
      <c r="M7400" s="306">
        <v>17398.66138791</v>
      </c>
      <c r="N7400" s="306">
        <v>11746.315727525996</v>
      </c>
    </row>
    <row r="7401" spans="1:14">
      <c r="A7401" s="259" t="s">
        <v>249</v>
      </c>
      <c r="B7401" s="259" t="s">
        <v>30</v>
      </c>
      <c r="C7401" s="259" t="s">
        <v>55</v>
      </c>
      <c r="D7401" s="259" t="s">
        <v>55</v>
      </c>
      <c r="E7401" s="259" t="s">
        <v>55</v>
      </c>
      <c r="F7401" s="259" t="s">
        <v>210</v>
      </c>
      <c r="G7401" s="259" t="s">
        <v>50</v>
      </c>
      <c r="H7401" s="306">
        <v>50.117648199999984</v>
      </c>
      <c r="I7401" s="306">
        <v>224.68599648000003</v>
      </c>
      <c r="J7401" s="306">
        <v>237.22868487999992</v>
      </c>
      <c r="K7401" s="306">
        <v>347.64839048000005</v>
      </c>
      <c r="L7401" s="306">
        <v>312.05665252999995</v>
      </c>
      <c r="M7401" s="306">
        <v>262.50197023999999</v>
      </c>
      <c r="N7401" s="306">
        <v>92.664944239999983</v>
      </c>
    </row>
    <row r="7402" spans="1:14">
      <c r="A7402" s="259" t="s">
        <v>249</v>
      </c>
      <c r="B7402" s="259" t="s">
        <v>30</v>
      </c>
      <c r="C7402" s="259" t="s">
        <v>56</v>
      </c>
      <c r="D7402" s="259" t="s">
        <v>56</v>
      </c>
      <c r="E7402" s="259" t="s">
        <v>56</v>
      </c>
      <c r="F7402" s="259" t="s">
        <v>210</v>
      </c>
      <c r="G7402" s="259" t="s">
        <v>50</v>
      </c>
      <c r="H7402" s="306">
        <v>18.921617999999999</v>
      </c>
      <c r="I7402" s="306">
        <v>68.898881184999993</v>
      </c>
      <c r="J7402" s="306">
        <v>94.920974999999984</v>
      </c>
      <c r="K7402" s="306">
        <v>88.562924999999979</v>
      </c>
      <c r="L7402" s="306">
        <v>69.775424999999984</v>
      </c>
      <c r="M7402" s="306">
        <v>48.462449999999997</v>
      </c>
      <c r="N7402" s="306">
        <v>30.454874999999994</v>
      </c>
    </row>
    <row r="7403" spans="1:14">
      <c r="A7403" s="259" t="s">
        <v>249</v>
      </c>
      <c r="B7403" s="259" t="s">
        <v>30</v>
      </c>
      <c r="C7403" s="259" t="s">
        <v>57</v>
      </c>
      <c r="D7403" s="259" t="s">
        <v>57</v>
      </c>
      <c r="E7403" s="259" t="s">
        <v>57</v>
      </c>
      <c r="F7403" s="259" t="s">
        <v>210</v>
      </c>
      <c r="G7403" s="259" t="s">
        <v>50</v>
      </c>
      <c r="H7403" s="306">
        <v>49.055999999999997</v>
      </c>
      <c r="I7403" s="306">
        <v>49.055999999999997</v>
      </c>
      <c r="J7403" s="306">
        <v>49.055999999999997</v>
      </c>
      <c r="K7403" s="306">
        <v>49.055999999999997</v>
      </c>
      <c r="L7403" s="306">
        <v>49.055999999999997</v>
      </c>
      <c r="M7403" s="306">
        <v>49.055999999999997</v>
      </c>
      <c r="N7403" s="306">
        <v>49.055999999999997</v>
      </c>
    </row>
    <row r="7404" spans="1:14">
      <c r="A7404" s="259" t="s">
        <v>249</v>
      </c>
      <c r="B7404" s="259" t="s">
        <v>30</v>
      </c>
      <c r="C7404" s="259" t="s">
        <v>58</v>
      </c>
      <c r="D7404" s="259" t="s">
        <v>58</v>
      </c>
      <c r="E7404" s="259" t="s">
        <v>58</v>
      </c>
      <c r="F7404" s="259" t="s">
        <v>210</v>
      </c>
      <c r="G7404" s="259" t="s">
        <v>50</v>
      </c>
      <c r="H7404" s="306">
        <v>26724.943501272002</v>
      </c>
      <c r="I7404" s="306">
        <v>26724.943501272002</v>
      </c>
      <c r="J7404" s="306">
        <v>26724.943501272002</v>
      </c>
      <c r="K7404" s="306">
        <v>26724.943501272002</v>
      </c>
      <c r="L7404" s="306">
        <v>26724.943501272002</v>
      </c>
      <c r="M7404" s="306">
        <v>26724.943501272002</v>
      </c>
      <c r="N7404" s="306">
        <v>26724.943501272002</v>
      </c>
    </row>
    <row r="7405" spans="1:14">
      <c r="A7405" s="259" t="s">
        <v>249</v>
      </c>
      <c r="B7405" s="259" t="s">
        <v>30</v>
      </c>
      <c r="C7405" s="259" t="s">
        <v>59</v>
      </c>
      <c r="D7405" s="259" t="s">
        <v>59</v>
      </c>
      <c r="E7405" s="259" t="s">
        <v>59</v>
      </c>
      <c r="F7405" s="259" t="s">
        <v>210</v>
      </c>
      <c r="G7405" s="259" t="s">
        <v>50</v>
      </c>
      <c r="H7405" s="306">
        <v>8185.2947815261787</v>
      </c>
      <c r="I7405" s="306">
        <v>7190.9501964617693</v>
      </c>
      <c r="J7405" s="306">
        <v>7096.6133032034231</v>
      </c>
      <c r="K7405" s="306">
        <v>7063.8753042553808</v>
      </c>
      <c r="L7405" s="306">
        <v>6841.2963864074891</v>
      </c>
      <c r="M7405" s="306">
        <v>7161.4530741131157</v>
      </c>
      <c r="N7405" s="306">
        <v>7025.4857024190978</v>
      </c>
    </row>
    <row r="7406" spans="1:14">
      <c r="A7406" s="259" t="s">
        <v>249</v>
      </c>
      <c r="B7406" s="259" t="s">
        <v>30</v>
      </c>
      <c r="C7406" s="259" t="s">
        <v>60</v>
      </c>
      <c r="D7406" s="259" t="s">
        <v>60</v>
      </c>
      <c r="E7406" s="259" t="s">
        <v>60</v>
      </c>
      <c r="F7406" s="259" t="s">
        <v>210</v>
      </c>
      <c r="G7406" s="259" t="s">
        <v>50</v>
      </c>
      <c r="H7406" s="306">
        <v>5936.0077254572798</v>
      </c>
      <c r="I7406" s="306">
        <v>6226.7939598185485</v>
      </c>
      <c r="J7406" s="306">
        <v>6226.7939598185485</v>
      </c>
      <c r="K7406" s="306">
        <v>6226.7939598185485</v>
      </c>
      <c r="L7406" s="306">
        <v>6226.7939598185485</v>
      </c>
      <c r="M7406" s="306">
        <v>6226.7939598185485</v>
      </c>
      <c r="N7406" s="306">
        <v>6226.7939598185485</v>
      </c>
    </row>
    <row r="7407" spans="1:14">
      <c r="A7407" s="259" t="s">
        <v>249</v>
      </c>
      <c r="B7407" s="259" t="s">
        <v>30</v>
      </c>
      <c r="C7407" s="259" t="s">
        <v>61</v>
      </c>
      <c r="D7407" s="259" t="s">
        <v>61</v>
      </c>
      <c r="E7407" s="259" t="s">
        <v>61</v>
      </c>
      <c r="F7407" s="259" t="s">
        <v>210</v>
      </c>
      <c r="G7407" s="259" t="s">
        <v>50</v>
      </c>
      <c r="H7407" s="306">
        <v>5347.9950516700092</v>
      </c>
      <c r="I7407" s="306">
        <v>5527.8365699400092</v>
      </c>
      <c r="J7407" s="306">
        <v>5527.8365699400092</v>
      </c>
      <c r="K7407" s="306">
        <v>5527.8365699400092</v>
      </c>
      <c r="L7407" s="306">
        <v>5527.8365699400092</v>
      </c>
      <c r="M7407" s="306">
        <v>5527.8365699400092</v>
      </c>
      <c r="N7407" s="306">
        <v>5527.8365699400092</v>
      </c>
    </row>
    <row r="7408" spans="1:14">
      <c r="A7408" s="259" t="s">
        <v>249</v>
      </c>
      <c r="B7408" s="259" t="s">
        <v>30</v>
      </c>
      <c r="C7408" s="259" t="s">
        <v>63</v>
      </c>
      <c r="D7408" s="259" t="s">
        <v>63</v>
      </c>
      <c r="E7408" s="259" t="s">
        <v>63</v>
      </c>
      <c r="F7408" s="259" t="s">
        <v>210</v>
      </c>
      <c r="G7408" s="259" t="s">
        <v>50</v>
      </c>
      <c r="H7408" s="306">
        <v>5.9482631610000007</v>
      </c>
      <c r="I7408" s="306">
        <v>118.52752532900001</v>
      </c>
      <c r="J7408" s="306">
        <v>102.29169680300001</v>
      </c>
      <c r="K7408" s="306">
        <v>102.80429456699999</v>
      </c>
      <c r="L7408" s="306">
        <v>177.92567254799999</v>
      </c>
      <c r="M7408" s="306">
        <v>65.851234245000001</v>
      </c>
      <c r="N7408" s="306">
        <v>638.24070042000005</v>
      </c>
    </row>
    <row r="7409" spans="1:14">
      <c r="A7409" s="259" t="s">
        <v>249</v>
      </c>
      <c r="B7409" s="259" t="s">
        <v>30</v>
      </c>
      <c r="C7409" s="259" t="s">
        <v>64</v>
      </c>
      <c r="D7409" s="259" t="s">
        <v>64</v>
      </c>
      <c r="E7409" s="259" t="s">
        <v>64</v>
      </c>
      <c r="F7409" s="259" t="s">
        <v>210</v>
      </c>
      <c r="G7409" s="259" t="s">
        <v>50</v>
      </c>
      <c r="H7409" s="306">
        <v>6127.2138123349996</v>
      </c>
      <c r="I7409" s="306">
        <v>4707.1243935320017</v>
      </c>
      <c r="J7409" s="306">
        <v>4603.603995292</v>
      </c>
      <c r="K7409" s="306">
        <v>4623.070604071002</v>
      </c>
      <c r="L7409" s="306">
        <v>4552.4569495100004</v>
      </c>
      <c r="M7409" s="306">
        <v>4357.0054595740003</v>
      </c>
      <c r="N7409" s="306">
        <v>2624.7309084599992</v>
      </c>
    </row>
    <row r="7410" spans="1:14">
      <c r="A7410" s="259" t="s">
        <v>249</v>
      </c>
      <c r="B7410" s="259" t="s">
        <v>30</v>
      </c>
      <c r="C7410" s="259" t="s">
        <v>54</v>
      </c>
      <c r="D7410" s="259" t="s">
        <v>72</v>
      </c>
      <c r="E7410" s="259" t="s">
        <v>72</v>
      </c>
      <c r="F7410" s="259" t="s">
        <v>210</v>
      </c>
      <c r="G7410" s="259" t="s">
        <v>50</v>
      </c>
      <c r="H7410" s="306">
        <v>0</v>
      </c>
      <c r="I7410" s="306">
        <v>0</v>
      </c>
      <c r="J7410" s="306">
        <v>0</v>
      </c>
      <c r="K7410" s="306">
        <v>0</v>
      </c>
      <c r="L7410" s="306">
        <v>0</v>
      </c>
      <c r="M7410" s="306">
        <v>0</v>
      </c>
      <c r="N7410" s="306">
        <v>0</v>
      </c>
    </row>
    <row r="7411" spans="1:14">
      <c r="A7411" s="259" t="s">
        <v>249</v>
      </c>
      <c r="B7411" s="259" t="s">
        <v>30</v>
      </c>
      <c r="C7411" s="259" t="s">
        <v>55</v>
      </c>
      <c r="D7411" s="259" t="s">
        <v>73</v>
      </c>
      <c r="E7411" s="259" t="s">
        <v>73</v>
      </c>
      <c r="F7411" s="259" t="s">
        <v>210</v>
      </c>
      <c r="G7411" s="259" t="s">
        <v>50</v>
      </c>
      <c r="H7411" s="306">
        <v>0</v>
      </c>
      <c r="I7411" s="306">
        <v>0</v>
      </c>
      <c r="J7411" s="306">
        <v>0</v>
      </c>
      <c r="K7411" s="306">
        <v>0</v>
      </c>
      <c r="L7411" s="306">
        <v>0</v>
      </c>
      <c r="M7411" s="306">
        <v>0</v>
      </c>
      <c r="N7411" s="306">
        <v>0</v>
      </c>
    </row>
    <row r="7412" spans="1:14">
      <c r="A7412" s="259" t="s">
        <v>249</v>
      </c>
      <c r="B7412" s="259" t="s">
        <v>30</v>
      </c>
      <c r="C7412" s="259" t="s">
        <v>57</v>
      </c>
      <c r="D7412" s="259" t="s">
        <v>74</v>
      </c>
      <c r="E7412" s="259" t="s">
        <v>74</v>
      </c>
      <c r="F7412" s="259" t="s">
        <v>210</v>
      </c>
      <c r="G7412" s="259" t="s">
        <v>50</v>
      </c>
      <c r="H7412" s="306">
        <v>0</v>
      </c>
      <c r="I7412" s="306">
        <v>0</v>
      </c>
      <c r="J7412" s="306">
        <v>0</v>
      </c>
      <c r="K7412" s="306">
        <v>0</v>
      </c>
      <c r="L7412" s="306">
        <v>0</v>
      </c>
      <c r="M7412" s="306">
        <v>0</v>
      </c>
      <c r="N7412" s="306">
        <v>0</v>
      </c>
    </row>
    <row r="7413" spans="1:14">
      <c r="A7413" s="259" t="s">
        <v>249</v>
      </c>
      <c r="B7413" s="259" t="s">
        <v>30</v>
      </c>
      <c r="C7413" s="259" t="s">
        <v>64</v>
      </c>
      <c r="D7413" s="259" t="s">
        <v>75</v>
      </c>
      <c r="E7413" s="259" t="s">
        <v>75</v>
      </c>
      <c r="F7413" s="259" t="s">
        <v>210</v>
      </c>
      <c r="G7413" s="259" t="s">
        <v>50</v>
      </c>
      <c r="H7413" s="306">
        <v>0</v>
      </c>
      <c r="I7413" s="306">
        <v>0</v>
      </c>
      <c r="J7413" s="306">
        <v>0</v>
      </c>
      <c r="K7413" s="306">
        <v>0</v>
      </c>
      <c r="L7413" s="306">
        <v>342.75837571800002</v>
      </c>
      <c r="M7413" s="306">
        <v>342.758376478</v>
      </c>
      <c r="N7413" s="306">
        <v>342.75837701099999</v>
      </c>
    </row>
    <row r="7414" spans="1:14">
      <c r="A7414" s="259" t="s">
        <v>249</v>
      </c>
      <c r="B7414" s="259" t="s">
        <v>30</v>
      </c>
      <c r="C7414" s="259" t="s">
        <v>60</v>
      </c>
      <c r="D7414" s="259" t="s">
        <v>76</v>
      </c>
      <c r="E7414" s="259" t="s">
        <v>76</v>
      </c>
      <c r="F7414" s="259" t="s">
        <v>210</v>
      </c>
      <c r="G7414" s="259" t="s">
        <v>50</v>
      </c>
      <c r="H7414" s="306">
        <v>0</v>
      </c>
      <c r="I7414" s="306">
        <v>0</v>
      </c>
      <c r="J7414" s="306">
        <v>0</v>
      </c>
      <c r="K7414" s="306">
        <v>0</v>
      </c>
      <c r="L7414" s="306">
        <v>0</v>
      </c>
      <c r="M7414" s="306">
        <v>492.56959330796002</v>
      </c>
      <c r="N7414" s="306">
        <v>23556.27437435196</v>
      </c>
    </row>
    <row r="7415" spans="1:14">
      <c r="A7415" s="259" t="s">
        <v>249</v>
      </c>
      <c r="B7415" s="259" t="s">
        <v>30</v>
      </c>
      <c r="C7415" s="259" t="s">
        <v>61</v>
      </c>
      <c r="D7415" s="259" t="s">
        <v>77</v>
      </c>
      <c r="E7415" s="259" t="s">
        <v>77</v>
      </c>
      <c r="F7415" s="259" t="s">
        <v>210</v>
      </c>
      <c r="G7415" s="259" t="s">
        <v>50</v>
      </c>
      <c r="H7415" s="306">
        <v>0</v>
      </c>
      <c r="I7415" s="306">
        <v>4028.2809541019997</v>
      </c>
      <c r="J7415" s="306">
        <v>21051.539398558998</v>
      </c>
      <c r="K7415" s="306">
        <v>21051.539398558998</v>
      </c>
      <c r="L7415" s="306">
        <v>34065.098794398997</v>
      </c>
      <c r="M7415" s="306">
        <v>35167.676398436</v>
      </c>
      <c r="N7415" s="306">
        <v>35682.738997750996</v>
      </c>
    </row>
    <row r="7416" spans="1:14">
      <c r="A7416" s="259" t="s">
        <v>249</v>
      </c>
      <c r="B7416" s="259" t="s">
        <v>30</v>
      </c>
      <c r="C7416" s="259" t="s">
        <v>62</v>
      </c>
      <c r="D7416" s="259" t="s">
        <v>78</v>
      </c>
      <c r="E7416" s="259" t="s">
        <v>78</v>
      </c>
      <c r="F7416" s="259" t="s">
        <v>210</v>
      </c>
      <c r="G7416" s="259" t="s">
        <v>50</v>
      </c>
      <c r="H7416" s="306">
        <v>4432.3851293669995</v>
      </c>
      <c r="I7416" s="306">
        <v>6361.9718082120007</v>
      </c>
      <c r="J7416" s="306">
        <v>15382.104085544999</v>
      </c>
      <c r="K7416" s="306">
        <v>15382.104085544999</v>
      </c>
      <c r="L7416" s="306">
        <v>15382.104085544999</v>
      </c>
      <c r="M7416" s="306">
        <v>37156.022432967999</v>
      </c>
      <c r="N7416" s="306">
        <v>48191.565664635003</v>
      </c>
    </row>
    <row r="7417" spans="1:14">
      <c r="A7417" s="259" t="s">
        <v>249</v>
      </c>
      <c r="B7417" s="259" t="s">
        <v>30</v>
      </c>
      <c r="C7417" s="259" t="s">
        <v>63</v>
      </c>
      <c r="D7417" s="259" t="s">
        <v>79</v>
      </c>
      <c r="E7417" s="259" t="s">
        <v>79</v>
      </c>
      <c r="F7417" s="259" t="s">
        <v>210</v>
      </c>
      <c r="G7417" s="259" t="s">
        <v>50</v>
      </c>
      <c r="H7417" s="306">
        <v>576.73725996299993</v>
      </c>
      <c r="I7417" s="306">
        <v>1193.2180670299999</v>
      </c>
      <c r="J7417" s="306">
        <v>1854.1872499170001</v>
      </c>
      <c r="K7417" s="306">
        <v>1699.5517157670001</v>
      </c>
      <c r="L7417" s="306">
        <v>1827.901703944</v>
      </c>
      <c r="M7417" s="306">
        <v>1777.9834437749998</v>
      </c>
      <c r="N7417" s="306">
        <v>1905.5476561610001</v>
      </c>
    </row>
    <row r="7418" spans="1:14">
      <c r="A7418" s="259" t="s">
        <v>249</v>
      </c>
      <c r="B7418" s="259" t="s">
        <v>30</v>
      </c>
      <c r="C7418" s="259" t="s">
        <v>60</v>
      </c>
      <c r="D7418" s="259" t="s">
        <v>76</v>
      </c>
      <c r="E7418" s="259" t="s">
        <v>207</v>
      </c>
      <c r="F7418" s="259" t="s">
        <v>210</v>
      </c>
      <c r="G7418" s="259" t="s">
        <v>50</v>
      </c>
      <c r="H7418" s="306">
        <v>0</v>
      </c>
      <c r="I7418" s="306">
        <v>0</v>
      </c>
      <c r="J7418" s="306">
        <v>0</v>
      </c>
      <c r="K7418" s="306">
        <v>0</v>
      </c>
      <c r="L7418" s="306">
        <v>3165.4487550209997</v>
      </c>
      <c r="M7418" s="306">
        <v>12881.583426445999</v>
      </c>
      <c r="N7418" s="306">
        <v>25618.769409777997</v>
      </c>
    </row>
    <row r="7419" spans="1:14">
      <c r="A7419" s="259" t="s">
        <v>249</v>
      </c>
      <c r="B7419" s="259" t="s">
        <v>30</v>
      </c>
      <c r="C7419" s="259" t="s">
        <v>63</v>
      </c>
      <c r="D7419" s="259" t="s">
        <v>79</v>
      </c>
      <c r="E7419" s="259" t="s">
        <v>208</v>
      </c>
      <c r="F7419" s="259" t="s">
        <v>210</v>
      </c>
      <c r="G7419" s="259" t="s">
        <v>50</v>
      </c>
      <c r="H7419" s="306">
        <v>0</v>
      </c>
      <c r="I7419" s="306">
        <v>0</v>
      </c>
      <c r="J7419" s="306">
        <v>0</v>
      </c>
      <c r="K7419" s="306">
        <v>0</v>
      </c>
      <c r="L7419" s="306">
        <v>935.763154009</v>
      </c>
      <c r="M7419" s="306">
        <v>3878.1061198469997</v>
      </c>
      <c r="N7419" s="306">
        <v>10118.262362449001</v>
      </c>
    </row>
    <row r="7420" spans="1:14">
      <c r="A7420" s="259" t="s">
        <v>249</v>
      </c>
      <c r="B7420" s="259" t="s">
        <v>30</v>
      </c>
      <c r="C7420" s="259" t="s">
        <v>65</v>
      </c>
      <c r="D7420" s="259" t="s">
        <v>209</v>
      </c>
      <c r="E7420" s="259" t="s">
        <v>80</v>
      </c>
      <c r="F7420" s="259" t="s">
        <v>210</v>
      </c>
      <c r="G7420" s="259" t="s">
        <v>50</v>
      </c>
      <c r="H7420" s="306">
        <v>0</v>
      </c>
      <c r="I7420" s="306">
        <v>0</v>
      </c>
      <c r="J7420" s="306">
        <v>0</v>
      </c>
      <c r="K7420" s="306">
        <v>0</v>
      </c>
      <c r="L7420" s="306">
        <v>0</v>
      </c>
      <c r="M7420" s="306">
        <v>0</v>
      </c>
      <c r="N7420" s="306">
        <v>0</v>
      </c>
    </row>
    <row r="7421" spans="1:14">
      <c r="A7421" s="259" t="s">
        <v>249</v>
      </c>
      <c r="B7421" s="259" t="s">
        <v>30</v>
      </c>
      <c r="C7421" s="259" t="s">
        <v>65</v>
      </c>
      <c r="D7421" s="259" t="s">
        <v>209</v>
      </c>
      <c r="E7421" s="259" t="s">
        <v>81</v>
      </c>
      <c r="F7421" s="259" t="s">
        <v>210</v>
      </c>
      <c r="G7421" s="259" t="s">
        <v>50</v>
      </c>
      <c r="H7421" s="306">
        <v>0</v>
      </c>
      <c r="I7421" s="306">
        <v>0</v>
      </c>
      <c r="J7421" s="306">
        <v>0</v>
      </c>
      <c r="K7421" s="306">
        <v>0</v>
      </c>
      <c r="L7421" s="306">
        <v>0</v>
      </c>
      <c r="M7421" s="306">
        <v>0</v>
      </c>
      <c r="N7421" s="306">
        <v>0</v>
      </c>
    </row>
    <row r="7423" spans="1:14">
      <c r="A7423" s="259" t="s">
        <v>2</v>
      </c>
      <c r="B7423" s="259" t="s">
        <v>43</v>
      </c>
      <c r="C7423" s="259" t="s">
        <v>203</v>
      </c>
      <c r="D7423" s="259" t="s">
        <v>204</v>
      </c>
      <c r="E7423" s="259" t="s">
        <v>205</v>
      </c>
      <c r="F7423" s="259" t="s">
        <v>99</v>
      </c>
      <c r="G7423" s="259" t="s">
        <v>46</v>
      </c>
      <c r="H7423" s="306">
        <v>2025</v>
      </c>
      <c r="I7423" s="306">
        <v>2028</v>
      </c>
      <c r="J7423" s="306">
        <v>2030</v>
      </c>
      <c r="K7423" s="306">
        <v>2032</v>
      </c>
      <c r="L7423" s="306">
        <v>2035</v>
      </c>
      <c r="M7423" s="306">
        <v>2037</v>
      </c>
      <c r="N7423" s="306">
        <v>2040</v>
      </c>
    </row>
    <row r="7424" spans="1:14">
      <c r="A7424" s="259" t="s">
        <v>249</v>
      </c>
      <c r="B7424" s="259" t="s">
        <v>29</v>
      </c>
      <c r="C7424" s="259" t="s">
        <v>48</v>
      </c>
      <c r="D7424" s="259" t="s">
        <v>48</v>
      </c>
      <c r="E7424" s="259" t="s">
        <v>48</v>
      </c>
      <c r="F7424" s="259" t="s">
        <v>206</v>
      </c>
      <c r="G7424" s="259" t="s">
        <v>49</v>
      </c>
      <c r="H7424" s="306">
        <v>1695.4970000000001</v>
      </c>
      <c r="I7424" s="306">
        <v>-2.2737367544323201E-13</v>
      </c>
      <c r="J7424" s="306">
        <v>0</v>
      </c>
      <c r="K7424" s="306">
        <v>0</v>
      </c>
      <c r="L7424" s="306">
        <v>0</v>
      </c>
      <c r="M7424" s="306">
        <v>0</v>
      </c>
      <c r="N7424" s="306">
        <v>0</v>
      </c>
    </row>
    <row r="7425" spans="1:14">
      <c r="A7425" s="259" t="s">
        <v>249</v>
      </c>
      <c r="B7425" s="259" t="s">
        <v>29</v>
      </c>
      <c r="C7425" s="259" t="s">
        <v>53</v>
      </c>
      <c r="D7425" s="259" t="s">
        <v>53</v>
      </c>
      <c r="E7425" s="259" t="s">
        <v>53</v>
      </c>
      <c r="F7425" s="259" t="s">
        <v>206</v>
      </c>
      <c r="G7425" s="259" t="s">
        <v>49</v>
      </c>
      <c r="H7425" s="306">
        <v>0</v>
      </c>
      <c r="I7425" s="306">
        <v>0</v>
      </c>
      <c r="J7425" s="306">
        <v>0</v>
      </c>
      <c r="K7425" s="306">
        <v>0</v>
      </c>
      <c r="L7425" s="306">
        <v>0</v>
      </c>
      <c r="M7425" s="306">
        <v>0</v>
      </c>
      <c r="N7425" s="306">
        <v>0</v>
      </c>
    </row>
    <row r="7426" spans="1:14">
      <c r="A7426" s="259" t="s">
        <v>249</v>
      </c>
      <c r="B7426" s="259" t="s">
        <v>29</v>
      </c>
      <c r="C7426" s="259" t="s">
        <v>54</v>
      </c>
      <c r="D7426" s="259" t="s">
        <v>54</v>
      </c>
      <c r="E7426" s="259" t="s">
        <v>54</v>
      </c>
      <c r="F7426" s="259" t="s">
        <v>206</v>
      </c>
      <c r="G7426" s="259" t="s">
        <v>49</v>
      </c>
      <c r="H7426" s="306">
        <v>10928.399000060001</v>
      </c>
      <c r="I7426" s="306">
        <v>10928.399000060001</v>
      </c>
      <c r="J7426" s="306">
        <v>10928.399000060001</v>
      </c>
      <c r="K7426" s="306">
        <v>10927.787488177648</v>
      </c>
      <c r="L7426" s="306">
        <v>10927.787488177648</v>
      </c>
      <c r="M7426" s="306">
        <v>10927.787488177648</v>
      </c>
      <c r="N7426" s="306">
        <v>10927.787488177648</v>
      </c>
    </row>
    <row r="7427" spans="1:14">
      <c r="A7427" s="259" t="s">
        <v>249</v>
      </c>
      <c r="B7427" s="259" t="s">
        <v>29</v>
      </c>
      <c r="C7427" s="259" t="s">
        <v>55</v>
      </c>
      <c r="D7427" s="259" t="s">
        <v>55</v>
      </c>
      <c r="E7427" s="259" t="s">
        <v>55</v>
      </c>
      <c r="F7427" s="259" t="s">
        <v>206</v>
      </c>
      <c r="G7427" s="259" t="s">
        <v>49</v>
      </c>
      <c r="H7427" s="306">
        <v>4430.88</v>
      </c>
      <c r="I7427" s="306">
        <v>4400.9799999999996</v>
      </c>
      <c r="J7427" s="306">
        <v>4400.9799999999996</v>
      </c>
      <c r="K7427" s="306">
        <v>4400.9799999999996</v>
      </c>
      <c r="L7427" s="306">
        <v>4400.9799999999996</v>
      </c>
      <c r="M7427" s="306">
        <v>4400.9799999999996</v>
      </c>
      <c r="N7427" s="306">
        <v>4400.9799999999996</v>
      </c>
    </row>
    <row r="7428" spans="1:14">
      <c r="A7428" s="259" t="s">
        <v>249</v>
      </c>
      <c r="B7428" s="259" t="s">
        <v>29</v>
      </c>
      <c r="C7428" s="259" t="s">
        <v>56</v>
      </c>
      <c r="D7428" s="259" t="s">
        <v>56</v>
      </c>
      <c r="E7428" s="259" t="s">
        <v>56</v>
      </c>
      <c r="F7428" s="259" t="s">
        <v>206</v>
      </c>
      <c r="G7428" s="259" t="s">
        <v>49</v>
      </c>
      <c r="H7428" s="306">
        <v>3064.6</v>
      </c>
      <c r="I7428" s="306">
        <v>2388.6</v>
      </c>
      <c r="J7428" s="306">
        <v>2388.6</v>
      </c>
      <c r="K7428" s="306">
        <v>2388.6</v>
      </c>
      <c r="L7428" s="306">
        <v>2388.6</v>
      </c>
      <c r="M7428" s="306">
        <v>2388.6</v>
      </c>
      <c r="N7428" s="306">
        <v>2388.6</v>
      </c>
    </row>
    <row r="7429" spans="1:14">
      <c r="A7429" s="259" t="s">
        <v>249</v>
      </c>
      <c r="B7429" s="259" t="s">
        <v>29</v>
      </c>
      <c r="C7429" s="259" t="s">
        <v>57</v>
      </c>
      <c r="D7429" s="259" t="s">
        <v>57</v>
      </c>
      <c r="E7429" s="259" t="s">
        <v>57</v>
      </c>
      <c r="F7429" s="259" t="s">
        <v>206</v>
      </c>
      <c r="G7429" s="259" t="s">
        <v>49</v>
      </c>
      <c r="H7429" s="306">
        <v>0</v>
      </c>
      <c r="I7429" s="306">
        <v>0</v>
      </c>
      <c r="J7429" s="306">
        <v>0</v>
      </c>
      <c r="K7429" s="306">
        <v>0</v>
      </c>
      <c r="L7429" s="306">
        <v>0</v>
      </c>
      <c r="M7429" s="306">
        <v>0</v>
      </c>
      <c r="N7429" s="306">
        <v>0</v>
      </c>
    </row>
    <row r="7430" spans="1:14">
      <c r="A7430" s="259" t="s">
        <v>249</v>
      </c>
      <c r="B7430" s="259" t="s">
        <v>29</v>
      </c>
      <c r="C7430" s="259" t="s">
        <v>58</v>
      </c>
      <c r="D7430" s="259" t="s">
        <v>58</v>
      </c>
      <c r="E7430" s="259" t="s">
        <v>58</v>
      </c>
      <c r="F7430" s="259" t="s">
        <v>206</v>
      </c>
      <c r="G7430" s="259" t="s">
        <v>49</v>
      </c>
      <c r="H7430" s="306">
        <v>5244.1</v>
      </c>
      <c r="I7430" s="306">
        <v>5244.1</v>
      </c>
      <c r="J7430" s="306">
        <v>5244.1</v>
      </c>
      <c r="K7430" s="306">
        <v>5244.1</v>
      </c>
      <c r="L7430" s="306">
        <v>4070.1</v>
      </c>
      <c r="M7430" s="306">
        <v>4070.1</v>
      </c>
      <c r="N7430" s="306">
        <v>4070.1</v>
      </c>
    </row>
    <row r="7431" spans="1:14">
      <c r="A7431" s="259" t="s">
        <v>249</v>
      </c>
      <c r="B7431" s="259" t="s">
        <v>29</v>
      </c>
      <c r="C7431" s="259" t="s">
        <v>59</v>
      </c>
      <c r="D7431" s="259" t="s">
        <v>59</v>
      </c>
      <c r="E7431" s="259" t="s">
        <v>59</v>
      </c>
      <c r="F7431" s="259" t="s">
        <v>206</v>
      </c>
      <c r="G7431" s="259" t="s">
        <v>49</v>
      </c>
      <c r="H7431" s="306">
        <v>971.28</v>
      </c>
      <c r="I7431" s="306">
        <v>971.28</v>
      </c>
      <c r="J7431" s="306">
        <v>971.28</v>
      </c>
      <c r="K7431" s="306">
        <v>971.28</v>
      </c>
      <c r="L7431" s="306">
        <v>971.28</v>
      </c>
      <c r="M7431" s="306">
        <v>971.28</v>
      </c>
      <c r="N7431" s="306">
        <v>971.28</v>
      </c>
    </row>
    <row r="7432" spans="1:14">
      <c r="A7432" s="259" t="s">
        <v>249</v>
      </c>
      <c r="B7432" s="259" t="s">
        <v>29</v>
      </c>
      <c r="C7432" s="259" t="s">
        <v>60</v>
      </c>
      <c r="D7432" s="259" t="s">
        <v>60</v>
      </c>
      <c r="E7432" s="259" t="s">
        <v>60</v>
      </c>
      <c r="F7432" s="259" t="s">
        <v>206</v>
      </c>
      <c r="G7432" s="259" t="s">
        <v>49</v>
      </c>
      <c r="H7432" s="306">
        <v>3131.83</v>
      </c>
      <c r="I7432" s="306">
        <v>3557.93</v>
      </c>
      <c r="J7432" s="306">
        <v>3557.93</v>
      </c>
      <c r="K7432" s="306">
        <v>3557.93</v>
      </c>
      <c r="L7432" s="306">
        <v>3557.93</v>
      </c>
      <c r="M7432" s="306">
        <v>3557.93</v>
      </c>
      <c r="N7432" s="306">
        <v>3557.93</v>
      </c>
    </row>
    <row r="7433" spans="1:14">
      <c r="A7433" s="259" t="s">
        <v>249</v>
      </c>
      <c r="B7433" s="259" t="s">
        <v>29</v>
      </c>
      <c r="C7433" s="259" t="s">
        <v>61</v>
      </c>
      <c r="D7433" s="259" t="s">
        <v>61</v>
      </c>
      <c r="E7433" s="259" t="s">
        <v>61</v>
      </c>
      <c r="F7433" s="259" t="s">
        <v>206</v>
      </c>
      <c r="G7433" s="259" t="s">
        <v>49</v>
      </c>
      <c r="H7433" s="306">
        <v>271</v>
      </c>
      <c r="I7433" s="306">
        <v>271</v>
      </c>
      <c r="J7433" s="306">
        <v>271</v>
      </c>
      <c r="K7433" s="306">
        <v>271</v>
      </c>
      <c r="L7433" s="306">
        <v>271</v>
      </c>
      <c r="M7433" s="306">
        <v>271</v>
      </c>
      <c r="N7433" s="306">
        <v>271</v>
      </c>
    </row>
    <row r="7434" spans="1:14">
      <c r="A7434" s="259" t="s">
        <v>249</v>
      </c>
      <c r="B7434" s="259" t="s">
        <v>29</v>
      </c>
      <c r="C7434" s="259" t="s">
        <v>63</v>
      </c>
      <c r="D7434" s="259" t="s">
        <v>63</v>
      </c>
      <c r="E7434" s="259" t="s">
        <v>63</v>
      </c>
      <c r="F7434" s="259" t="s">
        <v>206</v>
      </c>
      <c r="G7434" s="259" t="s">
        <v>49</v>
      </c>
      <c r="H7434" s="306">
        <v>151.80000000000001</v>
      </c>
      <c r="I7434" s="306">
        <v>201.8</v>
      </c>
      <c r="J7434" s="306">
        <v>201.8</v>
      </c>
      <c r="K7434" s="306">
        <v>201.8</v>
      </c>
      <c r="L7434" s="306">
        <v>201.8</v>
      </c>
      <c r="M7434" s="306">
        <v>201.8</v>
      </c>
      <c r="N7434" s="306">
        <v>201.8</v>
      </c>
    </row>
    <row r="7435" spans="1:14">
      <c r="A7435" s="259" t="s">
        <v>249</v>
      </c>
      <c r="B7435" s="259" t="s">
        <v>29</v>
      </c>
      <c r="C7435" s="259" t="s">
        <v>64</v>
      </c>
      <c r="D7435" s="259" t="s">
        <v>64</v>
      </c>
      <c r="E7435" s="259" t="s">
        <v>64</v>
      </c>
      <c r="F7435" s="259" t="s">
        <v>206</v>
      </c>
      <c r="G7435" s="259" t="s">
        <v>49</v>
      </c>
      <c r="H7435" s="306">
        <v>417.23100000000005</v>
      </c>
      <c r="I7435" s="306">
        <v>381.27500000000003</v>
      </c>
      <c r="J7435" s="306">
        <v>327.27500000000003</v>
      </c>
      <c r="K7435" s="306">
        <v>319.27500000000003</v>
      </c>
      <c r="L7435" s="306">
        <v>319.27500000000003</v>
      </c>
      <c r="M7435" s="306">
        <v>319.27500000000003</v>
      </c>
      <c r="N7435" s="306">
        <v>319.27500000000003</v>
      </c>
    </row>
    <row r="7436" spans="1:14">
      <c r="A7436" s="259" t="s">
        <v>249</v>
      </c>
      <c r="B7436" s="259" t="s">
        <v>29</v>
      </c>
      <c r="C7436" s="259" t="s">
        <v>54</v>
      </c>
      <c r="D7436" s="259" t="s">
        <v>72</v>
      </c>
      <c r="E7436" s="259" t="s">
        <v>72</v>
      </c>
      <c r="F7436" s="259" t="s">
        <v>206</v>
      </c>
      <c r="G7436" s="259" t="s">
        <v>49</v>
      </c>
      <c r="H7436" s="306">
        <v>0</v>
      </c>
      <c r="I7436" s="306">
        <v>0</v>
      </c>
      <c r="J7436" s="306">
        <v>0</v>
      </c>
      <c r="K7436" s="306">
        <v>0</v>
      </c>
      <c r="L7436" s="306">
        <v>0</v>
      </c>
      <c r="M7436" s="306">
        <v>0</v>
      </c>
      <c r="N7436" s="306">
        <v>0</v>
      </c>
    </row>
    <row r="7437" spans="1:14">
      <c r="A7437" s="259" t="s">
        <v>249</v>
      </c>
      <c r="B7437" s="259" t="s">
        <v>29</v>
      </c>
      <c r="C7437" s="259" t="s">
        <v>55</v>
      </c>
      <c r="D7437" s="259" t="s">
        <v>73</v>
      </c>
      <c r="E7437" s="259" t="s">
        <v>73</v>
      </c>
      <c r="F7437" s="259" t="s">
        <v>206</v>
      </c>
      <c r="G7437" s="259" t="s">
        <v>49</v>
      </c>
      <c r="H7437" s="306">
        <v>0</v>
      </c>
      <c r="I7437" s="306">
        <v>0</v>
      </c>
      <c r="J7437" s="306">
        <v>543</v>
      </c>
      <c r="K7437" s="306">
        <v>543</v>
      </c>
      <c r="L7437" s="306">
        <v>543</v>
      </c>
      <c r="M7437" s="306">
        <v>543</v>
      </c>
      <c r="N7437" s="306">
        <v>543</v>
      </c>
    </row>
    <row r="7438" spans="1:14">
      <c r="A7438" s="259" t="s">
        <v>249</v>
      </c>
      <c r="B7438" s="259" t="s">
        <v>29</v>
      </c>
      <c r="C7438" s="259" t="s">
        <v>57</v>
      </c>
      <c r="D7438" s="259" t="s">
        <v>74</v>
      </c>
      <c r="E7438" s="259" t="s">
        <v>74</v>
      </c>
      <c r="F7438" s="259" t="s">
        <v>206</v>
      </c>
      <c r="G7438" s="259" t="s">
        <v>49</v>
      </c>
      <c r="H7438" s="306">
        <v>0</v>
      </c>
      <c r="I7438" s="306">
        <v>0</v>
      </c>
      <c r="J7438" s="306">
        <v>0</v>
      </c>
      <c r="K7438" s="306">
        <v>0</v>
      </c>
      <c r="L7438" s="306">
        <v>0</v>
      </c>
      <c r="M7438" s="306">
        <v>0</v>
      </c>
      <c r="N7438" s="306">
        <v>0</v>
      </c>
    </row>
    <row r="7439" spans="1:14">
      <c r="A7439" s="259" t="s">
        <v>249</v>
      </c>
      <c r="B7439" s="259" t="s">
        <v>29</v>
      </c>
      <c r="C7439" s="259" t="s">
        <v>64</v>
      </c>
      <c r="D7439" s="259" t="s">
        <v>75</v>
      </c>
      <c r="E7439" s="259" t="s">
        <v>75</v>
      </c>
      <c r="F7439" s="259" t="s">
        <v>206</v>
      </c>
      <c r="G7439" s="259" t="s">
        <v>49</v>
      </c>
      <c r="H7439" s="306">
        <v>0</v>
      </c>
      <c r="I7439" s="306">
        <v>0</v>
      </c>
      <c r="J7439" s="306">
        <v>0</v>
      </c>
      <c r="K7439" s="306">
        <v>0</v>
      </c>
      <c r="L7439" s="306">
        <v>0</v>
      </c>
      <c r="M7439" s="306">
        <v>0</v>
      </c>
      <c r="N7439" s="306">
        <v>0</v>
      </c>
    </row>
    <row r="7440" spans="1:14">
      <c r="A7440" s="259" t="s">
        <v>249</v>
      </c>
      <c r="B7440" s="259" t="s">
        <v>29</v>
      </c>
      <c r="C7440" s="259" t="s">
        <v>60</v>
      </c>
      <c r="D7440" s="259" t="s">
        <v>76</v>
      </c>
      <c r="E7440" s="259" t="s">
        <v>76</v>
      </c>
      <c r="F7440" s="259" t="s">
        <v>206</v>
      </c>
      <c r="G7440" s="259" t="s">
        <v>49</v>
      </c>
      <c r="H7440" s="306">
        <v>0</v>
      </c>
      <c r="I7440" s="306">
        <v>0</v>
      </c>
      <c r="J7440" s="306">
        <v>0</v>
      </c>
      <c r="K7440" s="306">
        <v>0</v>
      </c>
      <c r="L7440" s="306">
        <v>0</v>
      </c>
      <c r="M7440" s="306">
        <v>3093.9184449999998</v>
      </c>
      <c r="N7440" s="306">
        <v>8476.049493999999</v>
      </c>
    </row>
    <row r="7441" spans="1:14">
      <c r="A7441" s="259" t="s">
        <v>249</v>
      </c>
      <c r="B7441" s="259" t="s">
        <v>29</v>
      </c>
      <c r="C7441" s="259" t="s">
        <v>61</v>
      </c>
      <c r="D7441" s="259" t="s">
        <v>77</v>
      </c>
      <c r="E7441" s="259" t="s">
        <v>77</v>
      </c>
      <c r="F7441" s="259" t="s">
        <v>206</v>
      </c>
      <c r="G7441" s="259" t="s">
        <v>49</v>
      </c>
      <c r="H7441" s="306">
        <v>0</v>
      </c>
      <c r="I7441" s="306">
        <v>209</v>
      </c>
      <c r="J7441" s="306">
        <v>678</v>
      </c>
      <c r="K7441" s="306">
        <v>678</v>
      </c>
      <c r="L7441" s="306">
        <v>1303</v>
      </c>
      <c r="M7441" s="306">
        <v>1303</v>
      </c>
      <c r="N7441" s="306">
        <v>1303</v>
      </c>
    </row>
    <row r="7442" spans="1:14">
      <c r="A7442" s="259" t="s">
        <v>249</v>
      </c>
      <c r="B7442" s="259" t="s">
        <v>29</v>
      </c>
      <c r="C7442" s="259" t="s">
        <v>62</v>
      </c>
      <c r="D7442" s="259" t="s">
        <v>78</v>
      </c>
      <c r="E7442" s="259" t="s">
        <v>78</v>
      </c>
      <c r="F7442" s="259" t="s">
        <v>206</v>
      </c>
      <c r="G7442" s="259" t="s">
        <v>49</v>
      </c>
      <c r="H7442" s="306">
        <v>0</v>
      </c>
      <c r="I7442" s="306">
        <v>1056.8</v>
      </c>
      <c r="J7442" s="306">
        <v>2204.8000000000002</v>
      </c>
      <c r="K7442" s="306">
        <v>13389.8</v>
      </c>
      <c r="L7442" s="306">
        <v>15499.8</v>
      </c>
      <c r="M7442" s="306">
        <v>15499.8</v>
      </c>
      <c r="N7442" s="306">
        <v>19499.8</v>
      </c>
    </row>
    <row r="7443" spans="1:14">
      <c r="A7443" s="259" t="s">
        <v>249</v>
      </c>
      <c r="B7443" s="259" t="s">
        <v>29</v>
      </c>
      <c r="C7443" s="259" t="s">
        <v>63</v>
      </c>
      <c r="D7443" s="259" t="s">
        <v>79</v>
      </c>
      <c r="E7443" s="259" t="s">
        <v>79</v>
      </c>
      <c r="F7443" s="259" t="s">
        <v>206</v>
      </c>
      <c r="G7443" s="259" t="s">
        <v>49</v>
      </c>
      <c r="H7443" s="306">
        <v>2683.4480579999999</v>
      </c>
      <c r="I7443" s="306">
        <v>2683.4480579999999</v>
      </c>
      <c r="J7443" s="306">
        <v>2683.4480579999999</v>
      </c>
      <c r="K7443" s="306">
        <v>2683.4480579999999</v>
      </c>
      <c r="L7443" s="306">
        <v>2683.4480579999999</v>
      </c>
      <c r="M7443" s="306">
        <v>2683.4480579999999</v>
      </c>
      <c r="N7443" s="306">
        <v>2683.4480579999999</v>
      </c>
    </row>
    <row r="7444" spans="1:14">
      <c r="A7444" s="259" t="s">
        <v>249</v>
      </c>
      <c r="B7444" s="259" t="s">
        <v>29</v>
      </c>
      <c r="C7444" s="259" t="s">
        <v>60</v>
      </c>
      <c r="D7444" s="259" t="s">
        <v>76</v>
      </c>
      <c r="E7444" s="259" t="s">
        <v>207</v>
      </c>
      <c r="F7444" s="259" t="s">
        <v>206</v>
      </c>
      <c r="G7444" s="259" t="s">
        <v>49</v>
      </c>
      <c r="H7444" s="306">
        <v>0</v>
      </c>
      <c r="I7444" s="306">
        <v>0</v>
      </c>
      <c r="J7444" s="306">
        <v>0</v>
      </c>
      <c r="K7444" s="306">
        <v>0</v>
      </c>
      <c r="L7444" s="306">
        <v>1185.7772600000001</v>
      </c>
      <c r="M7444" s="306">
        <v>2091.858815</v>
      </c>
      <c r="N7444" s="306">
        <v>8091.8588149999996</v>
      </c>
    </row>
    <row r="7445" spans="1:14">
      <c r="A7445" s="259" t="s">
        <v>249</v>
      </c>
      <c r="B7445" s="259" t="s">
        <v>29</v>
      </c>
      <c r="C7445" s="259" t="s">
        <v>63</v>
      </c>
      <c r="D7445" s="259" t="s">
        <v>79</v>
      </c>
      <c r="E7445" s="259" t="s">
        <v>208</v>
      </c>
      <c r="F7445" s="259" t="s">
        <v>206</v>
      </c>
      <c r="G7445" s="259" t="s">
        <v>49</v>
      </c>
      <c r="H7445" s="306">
        <v>0</v>
      </c>
      <c r="I7445" s="306">
        <v>0</v>
      </c>
      <c r="J7445" s="306">
        <v>0</v>
      </c>
      <c r="K7445" s="306">
        <v>0</v>
      </c>
      <c r="L7445" s="306">
        <v>711.46635600000002</v>
      </c>
      <c r="M7445" s="306">
        <v>1255.1152890000001</v>
      </c>
      <c r="N7445" s="306">
        <v>4855.115288</v>
      </c>
    </row>
    <row r="7446" spans="1:14">
      <c r="A7446" s="259" t="s">
        <v>249</v>
      </c>
      <c r="B7446" s="259" t="s">
        <v>29</v>
      </c>
      <c r="C7446" s="259" t="s">
        <v>65</v>
      </c>
      <c r="D7446" s="259" t="s">
        <v>209</v>
      </c>
      <c r="E7446" s="259" t="s">
        <v>80</v>
      </c>
      <c r="F7446" s="259" t="s">
        <v>206</v>
      </c>
      <c r="G7446" s="259" t="s">
        <v>49</v>
      </c>
      <c r="H7446" s="306">
        <v>0</v>
      </c>
      <c r="I7446" s="306">
        <v>0</v>
      </c>
      <c r="J7446" s="306">
        <v>0</v>
      </c>
      <c r="K7446" s="306">
        <v>0</v>
      </c>
      <c r="L7446" s="306">
        <v>0</v>
      </c>
      <c r="M7446" s="306">
        <v>0</v>
      </c>
      <c r="N7446" s="306">
        <v>0</v>
      </c>
    </row>
    <row r="7447" spans="1:14">
      <c r="A7447" s="259" t="s">
        <v>249</v>
      </c>
      <c r="B7447" s="259" t="s">
        <v>29</v>
      </c>
      <c r="C7447" s="259" t="s">
        <v>65</v>
      </c>
      <c r="D7447" s="259" t="s">
        <v>209</v>
      </c>
      <c r="E7447" s="259" t="s">
        <v>81</v>
      </c>
      <c r="F7447" s="259" t="s">
        <v>206</v>
      </c>
      <c r="G7447" s="259" t="s">
        <v>49</v>
      </c>
      <c r="H7447" s="306">
        <v>0</v>
      </c>
      <c r="I7447" s="306">
        <v>0</v>
      </c>
      <c r="J7447" s="306">
        <v>0</v>
      </c>
      <c r="K7447" s="306">
        <v>0</v>
      </c>
      <c r="L7447" s="306">
        <v>0</v>
      </c>
      <c r="M7447" s="306">
        <v>0</v>
      </c>
      <c r="N7447" s="306">
        <v>0</v>
      </c>
    </row>
    <row r="7448" spans="1:14">
      <c r="A7448" s="259" t="s">
        <v>249</v>
      </c>
      <c r="B7448" s="259" t="s">
        <v>29</v>
      </c>
      <c r="C7448" s="259" t="s">
        <v>82</v>
      </c>
      <c r="D7448" s="259" t="s">
        <v>82</v>
      </c>
      <c r="E7448" s="259" t="s">
        <v>82</v>
      </c>
      <c r="F7448" s="259" t="s">
        <v>206</v>
      </c>
      <c r="G7448" s="259" t="s">
        <v>49</v>
      </c>
      <c r="H7448" s="306">
        <v>0</v>
      </c>
      <c r="I7448" s="306">
        <v>1275.4970000000001</v>
      </c>
      <c r="J7448" s="306">
        <v>0</v>
      </c>
      <c r="K7448" s="306">
        <v>0</v>
      </c>
      <c r="L7448" s="306">
        <v>0</v>
      </c>
      <c r="M7448" s="306">
        <v>0</v>
      </c>
      <c r="N7448" s="306">
        <v>0</v>
      </c>
    </row>
    <row r="7449" spans="1:14">
      <c r="A7449" s="259" t="s">
        <v>249</v>
      </c>
      <c r="B7449" s="259" t="s">
        <v>29</v>
      </c>
      <c r="C7449" s="259" t="s">
        <v>83</v>
      </c>
      <c r="D7449" s="259" t="s">
        <v>83</v>
      </c>
      <c r="E7449" s="259" t="s">
        <v>83</v>
      </c>
      <c r="F7449" s="259" t="s">
        <v>206</v>
      </c>
      <c r="G7449" s="259" t="s">
        <v>49</v>
      </c>
      <c r="H7449" s="306">
        <v>0</v>
      </c>
      <c r="I7449" s="306">
        <v>0</v>
      </c>
      <c r="J7449" s="306">
        <v>0</v>
      </c>
      <c r="K7449" s="306">
        <v>0</v>
      </c>
      <c r="L7449" s="306">
        <v>0</v>
      </c>
      <c r="M7449" s="306">
        <v>0</v>
      </c>
      <c r="N7449" s="306">
        <v>0</v>
      </c>
    </row>
    <row r="7450" spans="1:14">
      <c r="A7450" s="259" t="s">
        <v>249</v>
      </c>
      <c r="B7450" s="259" t="s">
        <v>29</v>
      </c>
      <c r="C7450" s="259" t="s">
        <v>84</v>
      </c>
      <c r="D7450" s="259" t="s">
        <v>84</v>
      </c>
      <c r="E7450" s="259" t="s">
        <v>84</v>
      </c>
      <c r="F7450" s="259" t="s">
        <v>206</v>
      </c>
      <c r="G7450" s="259" t="s">
        <v>49</v>
      </c>
      <c r="H7450" s="306">
        <v>0</v>
      </c>
      <c r="I7450" s="306">
        <v>0</v>
      </c>
      <c r="J7450" s="306">
        <v>0</v>
      </c>
      <c r="K7450" s="306">
        <v>0</v>
      </c>
      <c r="L7450" s="306">
        <v>0</v>
      </c>
      <c r="M7450" s="306">
        <v>0</v>
      </c>
      <c r="N7450" s="306">
        <v>0</v>
      </c>
    </row>
    <row r="7451" spans="1:14">
      <c r="A7451" s="259" t="s">
        <v>249</v>
      </c>
      <c r="B7451" s="259" t="s">
        <v>29</v>
      </c>
      <c r="C7451" s="259" t="s">
        <v>85</v>
      </c>
      <c r="D7451" s="259" t="s">
        <v>85</v>
      </c>
      <c r="E7451" s="259" t="s">
        <v>85</v>
      </c>
      <c r="F7451" s="259" t="s">
        <v>206</v>
      </c>
      <c r="G7451" s="259" t="s">
        <v>49</v>
      </c>
      <c r="H7451" s="306">
        <v>0</v>
      </c>
      <c r="I7451" s="306">
        <v>0</v>
      </c>
      <c r="J7451" s="306">
        <v>0</v>
      </c>
      <c r="K7451" s="306">
        <v>0</v>
      </c>
      <c r="L7451" s="306">
        <v>0</v>
      </c>
      <c r="M7451" s="306">
        <v>0</v>
      </c>
      <c r="N7451" s="306">
        <v>0</v>
      </c>
    </row>
    <row r="7452" spans="1:14">
      <c r="A7452" s="259" t="s">
        <v>249</v>
      </c>
      <c r="B7452" s="259" t="s">
        <v>29</v>
      </c>
      <c r="C7452" s="259" t="s">
        <v>87</v>
      </c>
      <c r="D7452" s="259" t="s">
        <v>87</v>
      </c>
      <c r="E7452" s="259" t="s">
        <v>87</v>
      </c>
      <c r="F7452" s="259" t="s">
        <v>206</v>
      </c>
      <c r="G7452" s="259" t="s">
        <v>49</v>
      </c>
      <c r="H7452" s="306">
        <v>0</v>
      </c>
      <c r="I7452" s="306">
        <v>35.956000000000003</v>
      </c>
      <c r="J7452" s="306">
        <v>89.956000000000003</v>
      </c>
      <c r="K7452" s="306">
        <v>97.956000000000003</v>
      </c>
      <c r="L7452" s="306">
        <v>97.956000000000003</v>
      </c>
      <c r="M7452" s="306">
        <v>97.956000000000003</v>
      </c>
      <c r="N7452" s="306">
        <v>97.956000000000003</v>
      </c>
    </row>
    <row r="7453" spans="1:14">
      <c r="A7453" s="259" t="s">
        <v>249</v>
      </c>
      <c r="B7453" s="259" t="s">
        <v>29</v>
      </c>
      <c r="C7453" s="259" t="s">
        <v>88</v>
      </c>
      <c r="D7453" s="259" t="s">
        <v>88</v>
      </c>
      <c r="E7453" s="259" t="s">
        <v>88</v>
      </c>
      <c r="F7453" s="259" t="s">
        <v>206</v>
      </c>
      <c r="G7453" s="259" t="s">
        <v>49</v>
      </c>
      <c r="H7453" s="306">
        <v>0</v>
      </c>
      <c r="I7453" s="306">
        <v>0</v>
      </c>
      <c r="J7453" s="306">
        <v>0</v>
      </c>
      <c r="K7453" s="306">
        <v>0</v>
      </c>
      <c r="L7453" s="306">
        <v>1174</v>
      </c>
      <c r="M7453" s="306">
        <v>1174</v>
      </c>
      <c r="N7453" s="306">
        <v>1174</v>
      </c>
    </row>
    <row r="7454" spans="1:14">
      <c r="A7454" s="259" t="s">
        <v>249</v>
      </c>
      <c r="B7454" s="259" t="s">
        <v>29</v>
      </c>
      <c r="C7454" s="259" t="s">
        <v>48</v>
      </c>
      <c r="D7454" s="259" t="s">
        <v>48</v>
      </c>
      <c r="E7454" s="259" t="s">
        <v>48</v>
      </c>
      <c r="F7454" s="259" t="s">
        <v>210</v>
      </c>
      <c r="G7454" s="259" t="s">
        <v>50</v>
      </c>
      <c r="H7454" s="306">
        <v>278.99999884800002</v>
      </c>
      <c r="I7454" s="306">
        <v>0</v>
      </c>
      <c r="J7454" s="306">
        <v>0</v>
      </c>
      <c r="K7454" s="306">
        <v>0</v>
      </c>
      <c r="L7454" s="306">
        <v>0</v>
      </c>
      <c r="M7454" s="306">
        <v>0</v>
      </c>
      <c r="N7454" s="306">
        <v>0</v>
      </c>
    </row>
    <row r="7455" spans="1:14">
      <c r="A7455" s="259" t="s">
        <v>249</v>
      </c>
      <c r="B7455" s="259" t="s">
        <v>29</v>
      </c>
      <c r="C7455" s="259" t="s">
        <v>53</v>
      </c>
      <c r="D7455" s="259" t="s">
        <v>53</v>
      </c>
      <c r="E7455" s="259" t="s">
        <v>53</v>
      </c>
      <c r="F7455" s="259" t="s">
        <v>210</v>
      </c>
      <c r="G7455" s="259" t="s">
        <v>50</v>
      </c>
      <c r="H7455" s="306">
        <v>0</v>
      </c>
      <c r="I7455" s="306">
        <v>0</v>
      </c>
      <c r="J7455" s="306">
        <v>0</v>
      </c>
      <c r="K7455" s="306">
        <v>0</v>
      </c>
      <c r="L7455" s="306">
        <v>0</v>
      </c>
      <c r="M7455" s="306">
        <v>0</v>
      </c>
      <c r="N7455" s="306">
        <v>0</v>
      </c>
    </row>
    <row r="7456" spans="1:14">
      <c r="A7456" s="259" t="s">
        <v>249</v>
      </c>
      <c r="B7456" s="259" t="s">
        <v>29</v>
      </c>
      <c r="C7456" s="259" t="s">
        <v>54</v>
      </c>
      <c r="D7456" s="259" t="s">
        <v>54</v>
      </c>
      <c r="E7456" s="259" t="s">
        <v>54</v>
      </c>
      <c r="F7456" s="259" t="s">
        <v>210</v>
      </c>
      <c r="G7456" s="259" t="s">
        <v>50</v>
      </c>
      <c r="H7456" s="306">
        <v>20867.216893128003</v>
      </c>
      <c r="I7456" s="306">
        <v>13791.096823654001</v>
      </c>
      <c r="J7456" s="306">
        <v>10560.805748774997</v>
      </c>
      <c r="K7456" s="306">
        <v>6650.0885894639996</v>
      </c>
      <c r="L7456" s="306">
        <v>9730.9523328660016</v>
      </c>
      <c r="M7456" s="306">
        <v>7685.7557493799977</v>
      </c>
      <c r="N7456" s="306">
        <v>1214.2094269849999</v>
      </c>
    </row>
    <row r="7457" spans="1:14">
      <c r="A7457" s="259" t="s">
        <v>249</v>
      </c>
      <c r="B7457" s="259" t="s">
        <v>29</v>
      </c>
      <c r="C7457" s="259" t="s">
        <v>55</v>
      </c>
      <c r="D7457" s="259" t="s">
        <v>55</v>
      </c>
      <c r="E7457" s="259" t="s">
        <v>55</v>
      </c>
      <c r="F7457" s="259" t="s">
        <v>210</v>
      </c>
      <c r="G7457" s="259" t="s">
        <v>50</v>
      </c>
      <c r="H7457" s="306">
        <v>51.094585959999996</v>
      </c>
      <c r="I7457" s="306">
        <v>56.59418595999999</v>
      </c>
      <c r="J7457" s="306">
        <v>62.818400105999991</v>
      </c>
      <c r="K7457" s="306">
        <v>7.2037999999999993</v>
      </c>
      <c r="L7457" s="306">
        <v>12.0398</v>
      </c>
      <c r="M7457" s="306">
        <v>22.74258596</v>
      </c>
      <c r="N7457" s="306">
        <v>74.359256469999977</v>
      </c>
    </row>
    <row r="7458" spans="1:14">
      <c r="A7458" s="259" t="s">
        <v>249</v>
      </c>
      <c r="B7458" s="259" t="s">
        <v>29</v>
      </c>
      <c r="C7458" s="259" t="s">
        <v>56</v>
      </c>
      <c r="D7458" s="259" t="s">
        <v>56</v>
      </c>
      <c r="E7458" s="259" t="s">
        <v>56</v>
      </c>
      <c r="F7458" s="259" t="s">
        <v>210</v>
      </c>
      <c r="G7458" s="259" t="s">
        <v>50</v>
      </c>
      <c r="H7458" s="306">
        <v>66</v>
      </c>
      <c r="I7458" s="306">
        <v>76.498559999999998</v>
      </c>
      <c r="J7458" s="306">
        <v>81.007019999999997</v>
      </c>
      <c r="K7458" s="306">
        <v>53.311799999999998</v>
      </c>
      <c r="L7458" s="306">
        <v>33.893740000000001</v>
      </c>
      <c r="M7458" s="306">
        <v>31.832039999999999</v>
      </c>
      <c r="N7458" s="306">
        <v>17.050360000000001</v>
      </c>
    </row>
    <row r="7459" spans="1:14">
      <c r="A7459" s="259" t="s">
        <v>249</v>
      </c>
      <c r="B7459" s="259" t="s">
        <v>29</v>
      </c>
      <c r="C7459" s="259" t="s">
        <v>57</v>
      </c>
      <c r="D7459" s="259" t="s">
        <v>57</v>
      </c>
      <c r="E7459" s="259" t="s">
        <v>57</v>
      </c>
      <c r="F7459" s="259" t="s">
        <v>210</v>
      </c>
      <c r="G7459" s="259" t="s">
        <v>50</v>
      </c>
      <c r="H7459" s="306">
        <v>0</v>
      </c>
      <c r="I7459" s="306">
        <v>0</v>
      </c>
      <c r="J7459" s="306">
        <v>0</v>
      </c>
      <c r="K7459" s="306">
        <v>0</v>
      </c>
      <c r="L7459" s="306">
        <v>0</v>
      </c>
      <c r="M7459" s="306">
        <v>0</v>
      </c>
      <c r="N7459" s="306">
        <v>0</v>
      </c>
    </row>
    <row r="7460" spans="1:14">
      <c r="A7460" s="259" t="s">
        <v>249</v>
      </c>
      <c r="B7460" s="259" t="s">
        <v>29</v>
      </c>
      <c r="C7460" s="259" t="s">
        <v>58</v>
      </c>
      <c r="D7460" s="259" t="s">
        <v>58</v>
      </c>
      <c r="E7460" s="259" t="s">
        <v>58</v>
      </c>
      <c r="F7460" s="259" t="s">
        <v>210</v>
      </c>
      <c r="G7460" s="259" t="s">
        <v>50</v>
      </c>
      <c r="H7460" s="306">
        <v>42194.054908799997</v>
      </c>
      <c r="I7460" s="306">
        <v>42194.054908799997</v>
      </c>
      <c r="J7460" s="306">
        <v>42194.054908799997</v>
      </c>
      <c r="K7460" s="306">
        <v>42194.054908799997</v>
      </c>
      <c r="L7460" s="306">
        <v>32270.067609599999</v>
      </c>
      <c r="M7460" s="306">
        <v>32270.067609599999</v>
      </c>
      <c r="N7460" s="306">
        <v>32270.067609599999</v>
      </c>
    </row>
    <row r="7461" spans="1:14">
      <c r="A7461" s="259" t="s">
        <v>249</v>
      </c>
      <c r="B7461" s="259" t="s">
        <v>29</v>
      </c>
      <c r="C7461" s="259" t="s">
        <v>59</v>
      </c>
      <c r="D7461" s="259" t="s">
        <v>59</v>
      </c>
      <c r="E7461" s="259" t="s">
        <v>59</v>
      </c>
      <c r="F7461" s="259" t="s">
        <v>210</v>
      </c>
      <c r="G7461" s="259" t="s">
        <v>50</v>
      </c>
      <c r="H7461" s="306">
        <v>1925.2169687579999</v>
      </c>
      <c r="I7461" s="306">
        <v>1876.3136787419999</v>
      </c>
      <c r="J7461" s="306">
        <v>1883.5945852239997</v>
      </c>
      <c r="K7461" s="306">
        <v>1876.229900344</v>
      </c>
      <c r="L7461" s="306">
        <v>1880.8249867489999</v>
      </c>
      <c r="M7461" s="306">
        <v>1962.7745993319998</v>
      </c>
      <c r="N7461" s="306">
        <v>2118.725410471</v>
      </c>
    </row>
    <row r="7462" spans="1:14">
      <c r="A7462" s="259" t="s">
        <v>249</v>
      </c>
      <c r="B7462" s="259" t="s">
        <v>29</v>
      </c>
      <c r="C7462" s="259" t="s">
        <v>60</v>
      </c>
      <c r="D7462" s="259" t="s">
        <v>60</v>
      </c>
      <c r="E7462" s="259" t="s">
        <v>60</v>
      </c>
      <c r="F7462" s="259" t="s">
        <v>210</v>
      </c>
      <c r="G7462" s="259" t="s">
        <v>50</v>
      </c>
      <c r="H7462" s="306">
        <v>5745.297599690286</v>
      </c>
      <c r="I7462" s="306">
        <v>7395.561020901524</v>
      </c>
      <c r="J7462" s="306">
        <v>7443.9853390635235</v>
      </c>
      <c r="K7462" s="306">
        <v>7443.9853390635235</v>
      </c>
      <c r="L7462" s="306">
        <v>7443.9853390635235</v>
      </c>
      <c r="M7462" s="306">
        <v>7443.9853390635235</v>
      </c>
      <c r="N7462" s="306">
        <v>7443.9853390635235</v>
      </c>
    </row>
    <row r="7463" spans="1:14">
      <c r="A7463" s="259" t="s">
        <v>249</v>
      </c>
      <c r="B7463" s="259" t="s">
        <v>29</v>
      </c>
      <c r="C7463" s="259" t="s">
        <v>61</v>
      </c>
      <c r="D7463" s="259" t="s">
        <v>61</v>
      </c>
      <c r="E7463" s="259" t="s">
        <v>61</v>
      </c>
      <c r="F7463" s="259" t="s">
        <v>210</v>
      </c>
      <c r="G7463" s="259" t="s">
        <v>50</v>
      </c>
      <c r="H7463" s="306">
        <v>737.08038482799998</v>
      </c>
      <c r="I7463" s="306">
        <v>785.44486987400001</v>
      </c>
      <c r="J7463" s="306">
        <v>785.44486987400001</v>
      </c>
      <c r="K7463" s="306">
        <v>785.44486987400001</v>
      </c>
      <c r="L7463" s="306">
        <v>785.44486987400001</v>
      </c>
      <c r="M7463" s="306">
        <v>785.44486987400001</v>
      </c>
      <c r="N7463" s="306">
        <v>785.44486987400001</v>
      </c>
    </row>
    <row r="7464" spans="1:14">
      <c r="A7464" s="259" t="s">
        <v>249</v>
      </c>
      <c r="B7464" s="259" t="s">
        <v>29</v>
      </c>
      <c r="C7464" s="259" t="s">
        <v>63</v>
      </c>
      <c r="D7464" s="259" t="s">
        <v>63</v>
      </c>
      <c r="E7464" s="259" t="s">
        <v>63</v>
      </c>
      <c r="F7464" s="259" t="s">
        <v>210</v>
      </c>
      <c r="G7464" s="259" t="s">
        <v>50</v>
      </c>
      <c r="H7464" s="306">
        <v>20.469939701000001</v>
      </c>
      <c r="I7464" s="306">
        <v>72.841504455000006</v>
      </c>
      <c r="J7464" s="306">
        <v>50.856227922999992</v>
      </c>
      <c r="K7464" s="306">
        <v>12.659407296000001</v>
      </c>
      <c r="L7464" s="306">
        <v>9.6781000339999999</v>
      </c>
      <c r="M7464" s="306">
        <v>90.778757478000017</v>
      </c>
      <c r="N7464" s="306">
        <v>188.24118396900002</v>
      </c>
    </row>
    <row r="7465" spans="1:14">
      <c r="A7465" s="259" t="s">
        <v>249</v>
      </c>
      <c r="B7465" s="259" t="s">
        <v>29</v>
      </c>
      <c r="C7465" s="259" t="s">
        <v>64</v>
      </c>
      <c r="D7465" s="259" t="s">
        <v>64</v>
      </c>
      <c r="E7465" s="259" t="s">
        <v>64</v>
      </c>
      <c r="F7465" s="259" t="s">
        <v>210</v>
      </c>
      <c r="G7465" s="259" t="s">
        <v>50</v>
      </c>
      <c r="H7465" s="306">
        <v>3181.2501778549995</v>
      </c>
      <c r="I7465" s="306">
        <v>2752.0455055350008</v>
      </c>
      <c r="J7465" s="306">
        <v>2349.2589047640008</v>
      </c>
      <c r="K7465" s="306">
        <v>2317.2021054910001</v>
      </c>
      <c r="L7465" s="306">
        <v>2317.2021043250002</v>
      </c>
      <c r="M7465" s="306">
        <v>2317.8429028320002</v>
      </c>
      <c r="N7465" s="306">
        <v>2329.1370039410003</v>
      </c>
    </row>
    <row r="7466" spans="1:14">
      <c r="A7466" s="259" t="s">
        <v>249</v>
      </c>
      <c r="B7466" s="259" t="s">
        <v>29</v>
      </c>
      <c r="C7466" s="259" t="s">
        <v>54</v>
      </c>
      <c r="D7466" s="259" t="s">
        <v>72</v>
      </c>
      <c r="E7466" s="259" t="s">
        <v>72</v>
      </c>
      <c r="F7466" s="259" t="s">
        <v>210</v>
      </c>
      <c r="G7466" s="259" t="s">
        <v>50</v>
      </c>
      <c r="H7466" s="306">
        <v>0</v>
      </c>
      <c r="I7466" s="306">
        <v>0</v>
      </c>
      <c r="J7466" s="306">
        <v>0</v>
      </c>
      <c r="K7466" s="306">
        <v>0</v>
      </c>
      <c r="L7466" s="306">
        <v>0</v>
      </c>
      <c r="M7466" s="306">
        <v>0</v>
      </c>
      <c r="N7466" s="306">
        <v>0</v>
      </c>
    </row>
    <row r="7467" spans="1:14">
      <c r="A7467" s="259" t="s">
        <v>249</v>
      </c>
      <c r="B7467" s="259" t="s">
        <v>29</v>
      </c>
      <c r="C7467" s="259" t="s">
        <v>55</v>
      </c>
      <c r="D7467" s="259" t="s">
        <v>73</v>
      </c>
      <c r="E7467" s="259" t="s">
        <v>73</v>
      </c>
      <c r="F7467" s="259" t="s">
        <v>210</v>
      </c>
      <c r="G7467" s="259" t="s">
        <v>50</v>
      </c>
      <c r="H7467" s="306">
        <v>0</v>
      </c>
      <c r="I7467" s="306">
        <v>0</v>
      </c>
      <c r="J7467" s="306">
        <v>13.056999999999999</v>
      </c>
      <c r="K7467" s="306">
        <v>3.4824907440000001</v>
      </c>
      <c r="L7467" s="306">
        <v>10.968999999999999</v>
      </c>
      <c r="M7467" s="306">
        <v>13.056999999999999</v>
      </c>
      <c r="N7467" s="306">
        <v>218.54500000000002</v>
      </c>
    </row>
    <row r="7468" spans="1:14">
      <c r="A7468" s="259" t="s">
        <v>249</v>
      </c>
      <c r="B7468" s="259" t="s">
        <v>29</v>
      </c>
      <c r="C7468" s="259" t="s">
        <v>57</v>
      </c>
      <c r="D7468" s="259" t="s">
        <v>74</v>
      </c>
      <c r="E7468" s="259" t="s">
        <v>74</v>
      </c>
      <c r="F7468" s="259" t="s">
        <v>210</v>
      </c>
      <c r="G7468" s="259" t="s">
        <v>50</v>
      </c>
      <c r="H7468" s="306">
        <v>0</v>
      </c>
      <c r="I7468" s="306">
        <v>0</v>
      </c>
      <c r="J7468" s="306">
        <v>0</v>
      </c>
      <c r="K7468" s="306">
        <v>0</v>
      </c>
      <c r="L7468" s="306">
        <v>0</v>
      </c>
      <c r="M7468" s="306">
        <v>0</v>
      </c>
      <c r="N7468" s="306">
        <v>0</v>
      </c>
    </row>
    <row r="7469" spans="1:14">
      <c r="A7469" s="259" t="s">
        <v>249</v>
      </c>
      <c r="B7469" s="259" t="s">
        <v>29</v>
      </c>
      <c r="C7469" s="259" t="s">
        <v>64</v>
      </c>
      <c r="D7469" s="259" t="s">
        <v>75</v>
      </c>
      <c r="E7469" s="259" t="s">
        <v>75</v>
      </c>
      <c r="F7469" s="259" t="s">
        <v>210</v>
      </c>
      <c r="G7469" s="259" t="s">
        <v>50</v>
      </c>
      <c r="H7469" s="306">
        <v>0</v>
      </c>
      <c r="I7469" s="306">
        <v>0</v>
      </c>
      <c r="J7469" s="306">
        <v>0</v>
      </c>
      <c r="K7469" s="306">
        <v>0</v>
      </c>
      <c r="L7469" s="306">
        <v>0</v>
      </c>
      <c r="M7469" s="306">
        <v>0</v>
      </c>
      <c r="N7469" s="306">
        <v>0</v>
      </c>
    </row>
    <row r="7470" spans="1:14">
      <c r="A7470" s="259" t="s">
        <v>249</v>
      </c>
      <c r="B7470" s="259" t="s">
        <v>29</v>
      </c>
      <c r="C7470" s="259" t="s">
        <v>60</v>
      </c>
      <c r="D7470" s="259" t="s">
        <v>76</v>
      </c>
      <c r="E7470" s="259" t="s">
        <v>76</v>
      </c>
      <c r="F7470" s="259" t="s">
        <v>210</v>
      </c>
      <c r="G7470" s="259" t="s">
        <v>50</v>
      </c>
      <c r="H7470" s="306">
        <v>0</v>
      </c>
      <c r="I7470" s="306">
        <v>0</v>
      </c>
      <c r="J7470" s="306">
        <v>0</v>
      </c>
      <c r="K7470" s="306">
        <v>0</v>
      </c>
      <c r="L7470" s="306">
        <v>0</v>
      </c>
      <c r="M7470" s="306">
        <v>6555.2263389729997</v>
      </c>
      <c r="N7470" s="306">
        <v>17896.669028459997</v>
      </c>
    </row>
    <row r="7471" spans="1:14">
      <c r="A7471" s="259" t="s">
        <v>249</v>
      </c>
      <c r="B7471" s="259" t="s">
        <v>29</v>
      </c>
      <c r="C7471" s="259" t="s">
        <v>61</v>
      </c>
      <c r="D7471" s="259" t="s">
        <v>77</v>
      </c>
      <c r="E7471" s="259" t="s">
        <v>77</v>
      </c>
      <c r="F7471" s="259" t="s">
        <v>210</v>
      </c>
      <c r="G7471" s="259" t="s">
        <v>50</v>
      </c>
      <c r="H7471" s="306">
        <v>0</v>
      </c>
      <c r="I7471" s="306">
        <v>928.38059360499994</v>
      </c>
      <c r="J7471" s="306">
        <v>2868.8689629149999</v>
      </c>
      <c r="K7471" s="306">
        <v>2868.8689629149999</v>
      </c>
      <c r="L7471" s="306">
        <v>5113.8821898619999</v>
      </c>
      <c r="M7471" s="306">
        <v>5113.8821898619999</v>
      </c>
      <c r="N7471" s="306">
        <v>5113.8821898619999</v>
      </c>
    </row>
    <row r="7472" spans="1:14">
      <c r="A7472" s="259" t="s">
        <v>249</v>
      </c>
      <c r="B7472" s="259" t="s">
        <v>29</v>
      </c>
      <c r="C7472" s="259" t="s">
        <v>62</v>
      </c>
      <c r="D7472" s="259" t="s">
        <v>78</v>
      </c>
      <c r="E7472" s="259" t="s">
        <v>78</v>
      </c>
      <c r="F7472" s="259" t="s">
        <v>210</v>
      </c>
      <c r="G7472" s="259" t="s">
        <v>50</v>
      </c>
      <c r="H7472" s="306">
        <v>0</v>
      </c>
      <c r="I7472" s="306">
        <v>4079.1158996170002</v>
      </c>
      <c r="J7472" s="306">
        <v>8805.6614991930001</v>
      </c>
      <c r="K7472" s="306">
        <v>55098.859994686005</v>
      </c>
      <c r="L7472" s="306">
        <v>64045.915461742006</v>
      </c>
      <c r="M7472" s="306">
        <v>64045.915461742006</v>
      </c>
      <c r="N7472" s="306">
        <v>81359.371247896997</v>
      </c>
    </row>
    <row r="7473" spans="1:14">
      <c r="A7473" s="259" t="s">
        <v>249</v>
      </c>
      <c r="B7473" s="259" t="s">
        <v>29</v>
      </c>
      <c r="C7473" s="259" t="s">
        <v>63</v>
      </c>
      <c r="D7473" s="259" t="s">
        <v>79</v>
      </c>
      <c r="E7473" s="259" t="s">
        <v>79</v>
      </c>
      <c r="F7473" s="259" t="s">
        <v>210</v>
      </c>
      <c r="G7473" s="259" t="s">
        <v>50</v>
      </c>
      <c r="H7473" s="306">
        <v>3222.6587029120001</v>
      </c>
      <c r="I7473" s="306">
        <v>3505.844941628</v>
      </c>
      <c r="J7473" s="306">
        <v>3846.7377097200001</v>
      </c>
      <c r="K7473" s="306">
        <v>3850.3828592740001</v>
      </c>
      <c r="L7473" s="306">
        <v>3642.1249355569998</v>
      </c>
      <c r="M7473" s="306">
        <v>3815.1958863559998</v>
      </c>
      <c r="N7473" s="306">
        <v>3790.0864529</v>
      </c>
    </row>
    <row r="7474" spans="1:14">
      <c r="A7474" s="259" t="s">
        <v>249</v>
      </c>
      <c r="B7474" s="259" t="s">
        <v>29</v>
      </c>
      <c r="C7474" s="259" t="s">
        <v>60</v>
      </c>
      <c r="D7474" s="259" t="s">
        <v>76</v>
      </c>
      <c r="E7474" s="259" t="s">
        <v>207</v>
      </c>
      <c r="F7474" s="259" t="s">
        <v>210</v>
      </c>
      <c r="G7474" s="259" t="s">
        <v>50</v>
      </c>
      <c r="H7474" s="306">
        <v>0</v>
      </c>
      <c r="I7474" s="306">
        <v>0</v>
      </c>
      <c r="J7474" s="306">
        <v>0</v>
      </c>
      <c r="K7474" s="306">
        <v>0</v>
      </c>
      <c r="L7474" s="306">
        <v>2546.741457565</v>
      </c>
      <c r="M7474" s="306">
        <v>4492.769211029</v>
      </c>
      <c r="N7474" s="306">
        <v>17379.210242493999</v>
      </c>
    </row>
    <row r="7475" spans="1:14">
      <c r="A7475" s="259" t="s">
        <v>249</v>
      </c>
      <c r="B7475" s="259" t="s">
        <v>29</v>
      </c>
      <c r="C7475" s="259" t="s">
        <v>63</v>
      </c>
      <c r="D7475" s="259" t="s">
        <v>79</v>
      </c>
      <c r="E7475" s="259" t="s">
        <v>208</v>
      </c>
      <c r="F7475" s="259" t="s">
        <v>210</v>
      </c>
      <c r="G7475" s="259" t="s">
        <v>50</v>
      </c>
      <c r="H7475" s="306">
        <v>0</v>
      </c>
      <c r="I7475" s="306">
        <v>0</v>
      </c>
      <c r="J7475" s="306">
        <v>0</v>
      </c>
      <c r="K7475" s="306">
        <v>0</v>
      </c>
      <c r="L7475" s="306">
        <v>951.665964626</v>
      </c>
      <c r="M7475" s="306">
        <v>1832.468321977</v>
      </c>
      <c r="N7475" s="306">
        <v>6620.980629439</v>
      </c>
    </row>
    <row r="7476" spans="1:14">
      <c r="A7476" s="259" t="s">
        <v>249</v>
      </c>
      <c r="B7476" s="259" t="s">
        <v>29</v>
      </c>
      <c r="C7476" s="259" t="s">
        <v>65</v>
      </c>
      <c r="D7476" s="259" t="s">
        <v>209</v>
      </c>
      <c r="E7476" s="259" t="s">
        <v>80</v>
      </c>
      <c r="F7476" s="259" t="s">
        <v>210</v>
      </c>
      <c r="G7476" s="259" t="s">
        <v>50</v>
      </c>
      <c r="H7476" s="306">
        <v>0</v>
      </c>
      <c r="I7476" s="306">
        <v>0</v>
      </c>
      <c r="J7476" s="306">
        <v>0</v>
      </c>
      <c r="K7476" s="306">
        <v>0</v>
      </c>
      <c r="L7476" s="306">
        <v>0</v>
      </c>
      <c r="M7476" s="306">
        <v>0</v>
      </c>
      <c r="N7476" s="306">
        <v>0</v>
      </c>
    </row>
    <row r="7477" spans="1:14">
      <c r="A7477" s="259" t="s">
        <v>249</v>
      </c>
      <c r="B7477" s="259" t="s">
        <v>29</v>
      </c>
      <c r="C7477" s="259" t="s">
        <v>65</v>
      </c>
      <c r="D7477" s="259" t="s">
        <v>209</v>
      </c>
      <c r="E7477" s="259" t="s">
        <v>81</v>
      </c>
      <c r="F7477" s="259" t="s">
        <v>210</v>
      </c>
      <c r="G7477" s="259" t="s">
        <v>50</v>
      </c>
      <c r="H7477" s="306">
        <v>0</v>
      </c>
      <c r="I7477" s="306">
        <v>0</v>
      </c>
      <c r="J7477" s="306">
        <v>0</v>
      </c>
      <c r="K7477" s="306">
        <v>0</v>
      </c>
      <c r="L7477" s="306">
        <v>0</v>
      </c>
      <c r="M7477" s="306">
        <v>0</v>
      </c>
      <c r="N7477" s="306">
        <v>0</v>
      </c>
    </row>
    <row r="7479" spans="1:14">
      <c r="A7479" s="259" t="s">
        <v>2</v>
      </c>
      <c r="B7479" s="259" t="s">
        <v>43</v>
      </c>
      <c r="C7479" s="259" t="s">
        <v>203</v>
      </c>
      <c r="D7479" s="259" t="s">
        <v>204</v>
      </c>
      <c r="E7479" s="259" t="s">
        <v>205</v>
      </c>
      <c r="F7479" s="259" t="s">
        <v>99</v>
      </c>
      <c r="G7479" s="259" t="s">
        <v>46</v>
      </c>
      <c r="H7479" s="306">
        <v>2025</v>
      </c>
      <c r="I7479" s="306">
        <v>2028</v>
      </c>
      <c r="J7479" s="306">
        <v>2030</v>
      </c>
      <c r="K7479" s="306">
        <v>2032</v>
      </c>
      <c r="L7479" s="306">
        <v>2035</v>
      </c>
      <c r="M7479" s="306">
        <v>2037</v>
      </c>
      <c r="N7479" s="306">
        <v>2040</v>
      </c>
    </row>
    <row r="7480" spans="1:14">
      <c r="A7480" s="259" t="s">
        <v>249</v>
      </c>
      <c r="B7480" s="259" t="s">
        <v>211</v>
      </c>
      <c r="C7480" s="259" t="s">
        <v>48</v>
      </c>
      <c r="D7480" s="259" t="s">
        <v>48</v>
      </c>
      <c r="E7480" s="259" t="s">
        <v>48</v>
      </c>
      <c r="F7480" s="259" t="s">
        <v>206</v>
      </c>
      <c r="G7480" s="259" t="s">
        <v>49</v>
      </c>
      <c r="H7480" s="306">
        <v>118332.48493099997</v>
      </c>
      <c r="I7480" s="306">
        <v>71002.292028000011</v>
      </c>
      <c r="J7480" s="306">
        <v>33229.503763999994</v>
      </c>
      <c r="K7480" s="306">
        <v>1894.2609517746844</v>
      </c>
      <c r="L7480" s="306">
        <v>1463.7527867746846</v>
      </c>
      <c r="M7480" s="306">
        <v>1341.8829987746842</v>
      </c>
      <c r="N7480" s="306">
        <v>1201.3879987746843</v>
      </c>
    </row>
    <row r="7481" spans="1:14">
      <c r="A7481" s="259" t="s">
        <v>249</v>
      </c>
      <c r="B7481" s="259" t="s">
        <v>211</v>
      </c>
      <c r="C7481" s="259" t="s">
        <v>53</v>
      </c>
      <c r="D7481" s="259" t="s">
        <v>53</v>
      </c>
      <c r="E7481" s="259" t="s">
        <v>53</v>
      </c>
      <c r="F7481" s="259" t="s">
        <v>206</v>
      </c>
      <c r="G7481" s="259" t="s">
        <v>49</v>
      </c>
      <c r="H7481" s="306">
        <v>0</v>
      </c>
      <c r="I7481" s="306">
        <v>0</v>
      </c>
      <c r="J7481" s="306">
        <v>0</v>
      </c>
      <c r="K7481" s="306">
        <v>6825.4798129455003</v>
      </c>
      <c r="L7481" s="306">
        <v>6825.4798129455003</v>
      </c>
      <c r="M7481" s="306">
        <v>6825.4798129455003</v>
      </c>
      <c r="N7481" s="306">
        <v>6825.4798129455003</v>
      </c>
    </row>
    <row r="7482" spans="1:14">
      <c r="A7482" s="259" t="s">
        <v>249</v>
      </c>
      <c r="B7482" s="259" t="s">
        <v>211</v>
      </c>
      <c r="C7482" s="259" t="s">
        <v>54</v>
      </c>
      <c r="D7482" s="259" t="s">
        <v>54</v>
      </c>
      <c r="E7482" s="259" t="s">
        <v>54</v>
      </c>
      <c r="F7482" s="259" t="s">
        <v>206</v>
      </c>
      <c r="G7482" s="259" t="s">
        <v>49</v>
      </c>
      <c r="H7482" s="306">
        <v>175351.30280008991</v>
      </c>
      <c r="I7482" s="306">
        <v>178652.30280008994</v>
      </c>
      <c r="J7482" s="306">
        <v>178652.30280008994</v>
      </c>
      <c r="K7482" s="306">
        <v>178185.27348385463</v>
      </c>
      <c r="L7482" s="306">
        <v>178185.27348385463</v>
      </c>
      <c r="M7482" s="306">
        <v>178102.82348385462</v>
      </c>
      <c r="N7482" s="306">
        <v>166447.85034785469</v>
      </c>
    </row>
    <row r="7483" spans="1:14">
      <c r="A7483" s="259" t="s">
        <v>249</v>
      </c>
      <c r="B7483" s="259" t="s">
        <v>211</v>
      </c>
      <c r="C7483" s="259" t="s">
        <v>55</v>
      </c>
      <c r="D7483" s="259" t="s">
        <v>55</v>
      </c>
      <c r="E7483" s="259" t="s">
        <v>55</v>
      </c>
      <c r="F7483" s="259" t="s">
        <v>206</v>
      </c>
      <c r="G7483" s="259" t="s">
        <v>49</v>
      </c>
      <c r="H7483" s="306">
        <v>108679.06100000007</v>
      </c>
      <c r="I7483" s="306">
        <v>107079.17604200008</v>
      </c>
      <c r="J7483" s="306">
        <v>106599.80543600007</v>
      </c>
      <c r="K7483" s="306">
        <v>105684.22122400008</v>
      </c>
      <c r="L7483" s="306">
        <v>105677.44750200008</v>
      </c>
      <c r="M7483" s="306">
        <v>104927.26777200008</v>
      </c>
      <c r="N7483" s="306">
        <v>91441.971822000094</v>
      </c>
    </row>
    <row r="7484" spans="1:14">
      <c r="A7484" s="259" t="s">
        <v>249</v>
      </c>
      <c r="B7484" s="259" t="s">
        <v>211</v>
      </c>
      <c r="C7484" s="259" t="s">
        <v>56</v>
      </c>
      <c r="D7484" s="259" t="s">
        <v>56</v>
      </c>
      <c r="E7484" s="259" t="s">
        <v>56</v>
      </c>
      <c r="F7484" s="259" t="s">
        <v>206</v>
      </c>
      <c r="G7484" s="259" t="s">
        <v>49</v>
      </c>
      <c r="H7484" s="306">
        <v>63744.304068999991</v>
      </c>
      <c r="I7484" s="306">
        <v>63896.994444999997</v>
      </c>
      <c r="J7484" s="306">
        <v>85777.782275000005</v>
      </c>
      <c r="K7484" s="306">
        <v>85607.782275000005</v>
      </c>
      <c r="L7484" s="306">
        <v>84469.082275000008</v>
      </c>
      <c r="M7484" s="306">
        <v>69893.861837000004</v>
      </c>
      <c r="N7484" s="306">
        <v>41133.898954999997</v>
      </c>
    </row>
    <row r="7485" spans="1:14">
      <c r="A7485" s="259" t="s">
        <v>249</v>
      </c>
      <c r="B7485" s="259" t="s">
        <v>211</v>
      </c>
      <c r="C7485" s="259" t="s">
        <v>57</v>
      </c>
      <c r="D7485" s="259" t="s">
        <v>57</v>
      </c>
      <c r="E7485" s="259" t="s">
        <v>57</v>
      </c>
      <c r="F7485" s="259" t="s">
        <v>206</v>
      </c>
      <c r="G7485" s="259" t="s">
        <v>49</v>
      </c>
      <c r="H7485" s="306">
        <v>237.6</v>
      </c>
      <c r="I7485" s="306">
        <v>237.6</v>
      </c>
      <c r="J7485" s="306">
        <v>237.6</v>
      </c>
      <c r="K7485" s="306">
        <v>237.6</v>
      </c>
      <c r="L7485" s="306">
        <v>237.6</v>
      </c>
      <c r="M7485" s="306">
        <v>237.6</v>
      </c>
      <c r="N7485" s="306">
        <v>237.6</v>
      </c>
    </row>
    <row r="7486" spans="1:14">
      <c r="A7486" s="259" t="s">
        <v>249</v>
      </c>
      <c r="B7486" s="259" t="s">
        <v>211</v>
      </c>
      <c r="C7486" s="259" t="s">
        <v>58</v>
      </c>
      <c r="D7486" s="259" t="s">
        <v>58</v>
      </c>
      <c r="E7486" s="259" t="s">
        <v>58</v>
      </c>
      <c r="F7486" s="259" t="s">
        <v>206</v>
      </c>
      <c r="G7486" s="259" t="s">
        <v>49</v>
      </c>
      <c r="H7486" s="306">
        <v>82051.000000000015</v>
      </c>
      <c r="I7486" s="306">
        <v>83017.000000000015</v>
      </c>
      <c r="J7486" s="306">
        <v>83010.000000000015</v>
      </c>
      <c r="K7486" s="306">
        <v>83538.000000000015</v>
      </c>
      <c r="L7486" s="306">
        <v>78533.056992000013</v>
      </c>
      <c r="M7486" s="306">
        <v>71384.651221999986</v>
      </c>
      <c r="N7486" s="306">
        <v>44201.128235000004</v>
      </c>
    </row>
    <row r="7487" spans="1:14">
      <c r="A7487" s="259" t="s">
        <v>249</v>
      </c>
      <c r="B7487" s="259" t="s">
        <v>211</v>
      </c>
      <c r="C7487" s="259" t="s">
        <v>59</v>
      </c>
      <c r="D7487" s="259" t="s">
        <v>59</v>
      </c>
      <c r="E7487" s="259" t="s">
        <v>59</v>
      </c>
      <c r="F7487" s="259" t="s">
        <v>206</v>
      </c>
      <c r="G7487" s="259" t="s">
        <v>49</v>
      </c>
      <c r="H7487" s="306">
        <v>60401.617999999988</v>
      </c>
      <c r="I7487" s="306">
        <v>60402.612999999983</v>
      </c>
      <c r="J7487" s="306">
        <v>60402.612999999983</v>
      </c>
      <c r="K7487" s="306">
        <v>60401.212999999982</v>
      </c>
      <c r="L7487" s="306">
        <v>60401.212999999982</v>
      </c>
      <c r="M7487" s="306">
        <v>60401.212999999982</v>
      </c>
      <c r="N7487" s="306">
        <v>60401.212999999982</v>
      </c>
    </row>
    <row r="7488" spans="1:14">
      <c r="A7488" s="259" t="s">
        <v>249</v>
      </c>
      <c r="B7488" s="259" t="s">
        <v>211</v>
      </c>
      <c r="C7488" s="259" t="s">
        <v>60</v>
      </c>
      <c r="D7488" s="259" t="s">
        <v>60</v>
      </c>
      <c r="E7488" s="259" t="s">
        <v>60</v>
      </c>
      <c r="F7488" s="259" t="s">
        <v>206</v>
      </c>
      <c r="G7488" s="259" t="s">
        <v>49</v>
      </c>
      <c r="H7488" s="306">
        <v>52169.697999999997</v>
      </c>
      <c r="I7488" s="306">
        <v>54924.697999999997</v>
      </c>
      <c r="J7488" s="306">
        <v>54924.697999999997</v>
      </c>
      <c r="K7488" s="306">
        <v>54924.697999999997</v>
      </c>
      <c r="L7488" s="306">
        <v>54924.697999999997</v>
      </c>
      <c r="M7488" s="306">
        <v>54924.697999999997</v>
      </c>
      <c r="N7488" s="306">
        <v>54924.697999999997</v>
      </c>
    </row>
    <row r="7489" spans="1:14">
      <c r="A7489" s="259" t="s">
        <v>249</v>
      </c>
      <c r="B7489" s="259" t="s">
        <v>211</v>
      </c>
      <c r="C7489" s="259" t="s">
        <v>61</v>
      </c>
      <c r="D7489" s="259" t="s">
        <v>61</v>
      </c>
      <c r="E7489" s="259" t="s">
        <v>61</v>
      </c>
      <c r="F7489" s="259" t="s">
        <v>206</v>
      </c>
      <c r="G7489" s="259" t="s">
        <v>49</v>
      </c>
      <c r="H7489" s="306">
        <v>87104.957000000009</v>
      </c>
      <c r="I7489" s="306">
        <v>88114.957000000009</v>
      </c>
      <c r="J7489" s="306">
        <v>88114.957000000009</v>
      </c>
      <c r="K7489" s="306">
        <v>88114.957000000009</v>
      </c>
      <c r="L7489" s="306">
        <v>88114.957000000009</v>
      </c>
      <c r="M7489" s="306">
        <v>88114.957000000009</v>
      </c>
      <c r="N7489" s="306">
        <v>88114.957000000009</v>
      </c>
    </row>
    <row r="7490" spans="1:14">
      <c r="A7490" s="259" t="s">
        <v>249</v>
      </c>
      <c r="B7490" s="259" t="s">
        <v>211</v>
      </c>
      <c r="C7490" s="259" t="s">
        <v>63</v>
      </c>
      <c r="D7490" s="259" t="s">
        <v>63</v>
      </c>
      <c r="E7490" s="259" t="s">
        <v>63</v>
      </c>
      <c r="F7490" s="259" t="s">
        <v>206</v>
      </c>
      <c r="G7490" s="259" t="s">
        <v>49</v>
      </c>
      <c r="H7490" s="306">
        <v>1222.3999999999999</v>
      </c>
      <c r="I7490" s="306">
        <v>1632.3999999999999</v>
      </c>
      <c r="J7490" s="306">
        <v>1632.3999999999999</v>
      </c>
      <c r="K7490" s="306">
        <v>1632.3999999999999</v>
      </c>
      <c r="L7490" s="306">
        <v>1632.3999999999999</v>
      </c>
      <c r="M7490" s="306">
        <v>1632.3999999999999</v>
      </c>
      <c r="N7490" s="306">
        <v>1632.3999999999999</v>
      </c>
    </row>
    <row r="7491" spans="1:14">
      <c r="A7491" s="259" t="s">
        <v>249</v>
      </c>
      <c r="B7491" s="259" t="s">
        <v>211</v>
      </c>
      <c r="C7491" s="259" t="s">
        <v>64</v>
      </c>
      <c r="D7491" s="259" t="s">
        <v>64</v>
      </c>
      <c r="E7491" s="259" t="s">
        <v>64</v>
      </c>
      <c r="F7491" s="259" t="s">
        <v>206</v>
      </c>
      <c r="G7491" s="259" t="s">
        <v>49</v>
      </c>
      <c r="H7491" s="306">
        <v>6433.4299999999967</v>
      </c>
      <c r="I7491" s="306">
        <v>3833.309999999999</v>
      </c>
      <c r="J7491" s="306">
        <v>3773.309999999999</v>
      </c>
      <c r="K7491" s="306">
        <v>3726.809999999999</v>
      </c>
      <c r="L7491" s="306">
        <v>3726.809999999999</v>
      </c>
      <c r="M7491" s="306">
        <v>3441.985999999999</v>
      </c>
      <c r="N7491" s="306">
        <v>3422.925999999999</v>
      </c>
    </row>
    <row r="7492" spans="1:14">
      <c r="A7492" s="259" t="s">
        <v>249</v>
      </c>
      <c r="B7492" s="259" t="s">
        <v>211</v>
      </c>
      <c r="C7492" s="259" t="s">
        <v>54</v>
      </c>
      <c r="D7492" s="259" t="s">
        <v>72</v>
      </c>
      <c r="E7492" s="259" t="s">
        <v>72</v>
      </c>
      <c r="F7492" s="259" t="s">
        <v>206</v>
      </c>
      <c r="G7492" s="259" t="s">
        <v>49</v>
      </c>
      <c r="H7492" s="306">
        <v>0</v>
      </c>
      <c r="I7492" s="306">
        <v>25031.058252000003</v>
      </c>
      <c r="J7492" s="306">
        <v>29649.269971000002</v>
      </c>
      <c r="K7492" s="306">
        <v>33860.521698999997</v>
      </c>
      <c r="L7492" s="306">
        <v>33926.364971000003</v>
      </c>
      <c r="M7492" s="306">
        <v>40401.692663999995</v>
      </c>
      <c r="N7492" s="306">
        <v>45311.382044000005</v>
      </c>
    </row>
    <row r="7493" spans="1:14">
      <c r="A7493" s="259" t="s">
        <v>249</v>
      </c>
      <c r="B7493" s="259" t="s">
        <v>211</v>
      </c>
      <c r="C7493" s="259" t="s">
        <v>55</v>
      </c>
      <c r="D7493" s="259" t="s">
        <v>73</v>
      </c>
      <c r="E7493" s="259" t="s">
        <v>73</v>
      </c>
      <c r="F7493" s="259" t="s">
        <v>206</v>
      </c>
      <c r="G7493" s="259" t="s">
        <v>49</v>
      </c>
      <c r="H7493" s="306">
        <v>0</v>
      </c>
      <c r="I7493" s="306">
        <v>542.08199999999999</v>
      </c>
      <c r="J7493" s="306">
        <v>542.08199999999999</v>
      </c>
      <c r="K7493" s="306">
        <v>3817.6637990000004</v>
      </c>
      <c r="L7493" s="306">
        <v>3817.6637990000004</v>
      </c>
      <c r="M7493" s="306">
        <v>3817.6637990000004</v>
      </c>
      <c r="N7493" s="306">
        <v>3817.6637990000004</v>
      </c>
    </row>
    <row r="7494" spans="1:14">
      <c r="A7494" s="259" t="s">
        <v>249</v>
      </c>
      <c r="B7494" s="259" t="s">
        <v>211</v>
      </c>
      <c r="C7494" s="259" t="s">
        <v>57</v>
      </c>
      <c r="D7494" s="259" t="s">
        <v>74</v>
      </c>
      <c r="E7494" s="259" t="s">
        <v>74</v>
      </c>
      <c r="F7494" s="259" t="s">
        <v>206</v>
      </c>
      <c r="G7494" s="259" t="s">
        <v>49</v>
      </c>
      <c r="H7494" s="306">
        <v>0</v>
      </c>
      <c r="I7494" s="306">
        <v>0</v>
      </c>
      <c r="J7494" s="306">
        <v>0</v>
      </c>
      <c r="K7494" s="306">
        <v>0</v>
      </c>
      <c r="L7494" s="306">
        <v>0</v>
      </c>
      <c r="M7494" s="306">
        <v>0</v>
      </c>
      <c r="N7494" s="306">
        <v>0</v>
      </c>
    </row>
    <row r="7495" spans="1:14">
      <c r="A7495" s="259" t="s">
        <v>249</v>
      </c>
      <c r="B7495" s="259" t="s">
        <v>211</v>
      </c>
      <c r="C7495" s="259" t="s">
        <v>64</v>
      </c>
      <c r="D7495" s="259" t="s">
        <v>75</v>
      </c>
      <c r="E7495" s="259" t="s">
        <v>75</v>
      </c>
      <c r="F7495" s="259" t="s">
        <v>206</v>
      </c>
      <c r="G7495" s="259" t="s">
        <v>49</v>
      </c>
      <c r="H7495" s="306">
        <v>0</v>
      </c>
      <c r="I7495" s="306">
        <v>0</v>
      </c>
      <c r="J7495" s="306">
        <v>0</v>
      </c>
      <c r="K7495" s="306">
        <v>7114</v>
      </c>
      <c r="L7495" s="306">
        <v>7114</v>
      </c>
      <c r="M7495" s="306">
        <v>7114</v>
      </c>
      <c r="N7495" s="306">
        <v>7114</v>
      </c>
    </row>
    <row r="7496" spans="1:14">
      <c r="A7496" s="259" t="s">
        <v>249</v>
      </c>
      <c r="B7496" s="259" t="s">
        <v>211</v>
      </c>
      <c r="C7496" s="259" t="s">
        <v>60</v>
      </c>
      <c r="D7496" s="259" t="s">
        <v>76</v>
      </c>
      <c r="E7496" s="259" t="s">
        <v>76</v>
      </c>
      <c r="F7496" s="259" t="s">
        <v>206</v>
      </c>
      <c r="G7496" s="259" t="s">
        <v>49</v>
      </c>
      <c r="H7496" s="306">
        <v>0</v>
      </c>
      <c r="I7496" s="306">
        <v>0</v>
      </c>
      <c r="J7496" s="306">
        <v>0</v>
      </c>
      <c r="K7496" s="306">
        <v>0</v>
      </c>
      <c r="L7496" s="306">
        <v>8006.3075010000002</v>
      </c>
      <c r="M7496" s="306">
        <v>93612.146307999996</v>
      </c>
      <c r="N7496" s="306">
        <v>187837.09347600007</v>
      </c>
    </row>
    <row r="7497" spans="1:14">
      <c r="A7497" s="259" t="s">
        <v>249</v>
      </c>
      <c r="B7497" s="259" t="s">
        <v>211</v>
      </c>
      <c r="C7497" s="259" t="s">
        <v>61</v>
      </c>
      <c r="D7497" s="259" t="s">
        <v>77</v>
      </c>
      <c r="E7497" s="259" t="s">
        <v>77</v>
      </c>
      <c r="F7497" s="259" t="s">
        <v>206</v>
      </c>
      <c r="G7497" s="259" t="s">
        <v>49</v>
      </c>
      <c r="H7497" s="306">
        <v>0</v>
      </c>
      <c r="I7497" s="306">
        <v>10975.269861000001</v>
      </c>
      <c r="J7497" s="306">
        <v>65950.016006000005</v>
      </c>
      <c r="K7497" s="306">
        <v>85312.230312999978</v>
      </c>
      <c r="L7497" s="306">
        <v>112859.64974000001</v>
      </c>
      <c r="M7497" s="306">
        <v>121589.99620800001</v>
      </c>
      <c r="N7497" s="306">
        <v>291204.30565000005</v>
      </c>
    </row>
    <row r="7498" spans="1:14">
      <c r="A7498" s="259" t="s">
        <v>249</v>
      </c>
      <c r="B7498" s="259" t="s">
        <v>211</v>
      </c>
      <c r="C7498" s="259" t="s">
        <v>62</v>
      </c>
      <c r="D7498" s="259" t="s">
        <v>78</v>
      </c>
      <c r="E7498" s="259" t="s">
        <v>78</v>
      </c>
      <c r="F7498" s="259" t="s">
        <v>206</v>
      </c>
      <c r="G7498" s="259" t="s">
        <v>49</v>
      </c>
      <c r="H7498" s="306">
        <v>12</v>
      </c>
      <c r="I7498" s="306">
        <v>2612</v>
      </c>
      <c r="J7498" s="306">
        <v>2612</v>
      </c>
      <c r="K7498" s="306">
        <v>2612</v>
      </c>
      <c r="L7498" s="306">
        <v>5200</v>
      </c>
      <c r="M7498" s="306">
        <v>5200</v>
      </c>
      <c r="N7498" s="306">
        <v>5200</v>
      </c>
    </row>
    <row r="7499" spans="1:14">
      <c r="A7499" s="259" t="s">
        <v>249</v>
      </c>
      <c r="B7499" s="259" t="s">
        <v>211</v>
      </c>
      <c r="C7499" s="259" t="s">
        <v>63</v>
      </c>
      <c r="D7499" s="259" t="s">
        <v>79</v>
      </c>
      <c r="E7499" s="259" t="s">
        <v>79</v>
      </c>
      <c r="F7499" s="259" t="s">
        <v>206</v>
      </c>
      <c r="G7499" s="259" t="s">
        <v>49</v>
      </c>
      <c r="H7499" s="306">
        <v>9022.1629990000001</v>
      </c>
      <c r="I7499" s="306">
        <v>9022.1629990000001</v>
      </c>
      <c r="J7499" s="306">
        <v>10462.245829</v>
      </c>
      <c r="K7499" s="306">
        <v>10462.245829</v>
      </c>
      <c r="L7499" s="306">
        <v>12820.367139999998</v>
      </c>
      <c r="M7499" s="306">
        <v>12820.367139999998</v>
      </c>
      <c r="N7499" s="306">
        <v>12820.367139999998</v>
      </c>
    </row>
    <row r="7500" spans="1:14">
      <c r="A7500" s="259" t="s">
        <v>249</v>
      </c>
      <c r="B7500" s="259" t="s">
        <v>211</v>
      </c>
      <c r="C7500" s="259" t="s">
        <v>60</v>
      </c>
      <c r="D7500" s="259" t="s">
        <v>76</v>
      </c>
      <c r="E7500" s="259" t="s">
        <v>207</v>
      </c>
      <c r="F7500" s="259" t="s">
        <v>206</v>
      </c>
      <c r="G7500" s="259" t="s">
        <v>49</v>
      </c>
      <c r="H7500" s="306">
        <v>0</v>
      </c>
      <c r="I7500" s="306">
        <v>0</v>
      </c>
      <c r="J7500" s="306">
        <v>8514.2206440000009</v>
      </c>
      <c r="K7500" s="306">
        <v>29681.585415000001</v>
      </c>
      <c r="L7500" s="306">
        <v>44359.201594999999</v>
      </c>
      <c r="M7500" s="306">
        <v>52250.777718999991</v>
      </c>
      <c r="N7500" s="306">
        <v>101032.89447699998</v>
      </c>
    </row>
    <row r="7501" spans="1:14">
      <c r="A7501" s="259" t="s">
        <v>249</v>
      </c>
      <c r="B7501" s="259" t="s">
        <v>211</v>
      </c>
      <c r="C7501" s="259" t="s">
        <v>63</v>
      </c>
      <c r="D7501" s="259" t="s">
        <v>79</v>
      </c>
      <c r="E7501" s="259" t="s">
        <v>208</v>
      </c>
      <c r="F7501" s="259" t="s">
        <v>206</v>
      </c>
      <c r="G7501" s="259" t="s">
        <v>49</v>
      </c>
      <c r="H7501" s="306">
        <v>0</v>
      </c>
      <c r="I7501" s="306">
        <v>0</v>
      </c>
      <c r="J7501" s="306">
        <v>5108.5323860000008</v>
      </c>
      <c r="K7501" s="306">
        <v>17808.951246999997</v>
      </c>
      <c r="L7501" s="306">
        <v>26615.520954</v>
      </c>
      <c r="M7501" s="306">
        <v>31350.466628000002</v>
      </c>
      <c r="N7501" s="306">
        <v>60619.736674000007</v>
      </c>
    </row>
    <row r="7502" spans="1:14">
      <c r="A7502" s="259" t="s">
        <v>249</v>
      </c>
      <c r="B7502" s="259" t="s">
        <v>211</v>
      </c>
      <c r="C7502" s="259" t="s">
        <v>65</v>
      </c>
      <c r="D7502" s="259" t="s">
        <v>209</v>
      </c>
      <c r="E7502" s="259" t="s">
        <v>80</v>
      </c>
      <c r="F7502" s="259" t="s">
        <v>206</v>
      </c>
      <c r="G7502" s="259" t="s">
        <v>49</v>
      </c>
      <c r="H7502" s="306">
        <v>0</v>
      </c>
      <c r="I7502" s="306">
        <v>0</v>
      </c>
      <c r="J7502" s="306">
        <v>0</v>
      </c>
      <c r="K7502" s="306">
        <v>0</v>
      </c>
      <c r="L7502" s="306">
        <v>0</v>
      </c>
      <c r="M7502" s="306">
        <v>0</v>
      </c>
      <c r="N7502" s="306">
        <v>0</v>
      </c>
    </row>
    <row r="7503" spans="1:14">
      <c r="A7503" s="259" t="s">
        <v>249</v>
      </c>
      <c r="B7503" s="259" t="s">
        <v>211</v>
      </c>
      <c r="C7503" s="259" t="s">
        <v>65</v>
      </c>
      <c r="D7503" s="259" t="s">
        <v>209</v>
      </c>
      <c r="E7503" s="259" t="s">
        <v>81</v>
      </c>
      <c r="F7503" s="259" t="s">
        <v>206</v>
      </c>
      <c r="G7503" s="259" t="s">
        <v>49</v>
      </c>
      <c r="H7503" s="306">
        <v>0</v>
      </c>
      <c r="I7503" s="306">
        <v>0</v>
      </c>
      <c r="J7503" s="306">
        <v>0</v>
      </c>
      <c r="K7503" s="306">
        <v>601</v>
      </c>
      <c r="L7503" s="306">
        <v>601</v>
      </c>
      <c r="M7503" s="306">
        <v>601</v>
      </c>
      <c r="N7503" s="306">
        <v>601</v>
      </c>
    </row>
    <row r="7504" spans="1:14">
      <c r="A7504" s="259" t="s">
        <v>249</v>
      </c>
      <c r="B7504" s="259" t="s">
        <v>211</v>
      </c>
      <c r="C7504" s="259" t="s">
        <v>82</v>
      </c>
      <c r="D7504" s="259" t="s">
        <v>82</v>
      </c>
      <c r="E7504" s="259" t="s">
        <v>82</v>
      </c>
      <c r="F7504" s="259" t="s">
        <v>206</v>
      </c>
      <c r="G7504" s="259" t="s">
        <v>49</v>
      </c>
      <c r="H7504" s="306">
        <v>0</v>
      </c>
      <c r="I7504" s="306">
        <v>18926.070823000005</v>
      </c>
      <c r="J7504" s="306">
        <v>22231.972252</v>
      </c>
      <c r="K7504" s="306">
        <v>38402.644747999999</v>
      </c>
      <c r="L7504" s="306">
        <v>33699.106913000003</v>
      </c>
      <c r="M7504" s="306">
        <v>33820.976701</v>
      </c>
      <c r="N7504" s="306">
        <v>33961.471701000002</v>
      </c>
    </row>
    <row r="7505" spans="1:14">
      <c r="A7505" s="259" t="s">
        <v>249</v>
      </c>
      <c r="B7505" s="259" t="s">
        <v>211</v>
      </c>
      <c r="C7505" s="259" t="s">
        <v>83</v>
      </c>
      <c r="D7505" s="259" t="s">
        <v>83</v>
      </c>
      <c r="E7505" s="259" t="s">
        <v>83</v>
      </c>
      <c r="F7505" s="259" t="s">
        <v>206</v>
      </c>
      <c r="G7505" s="259" t="s">
        <v>49</v>
      </c>
      <c r="H7505" s="306">
        <v>0</v>
      </c>
      <c r="I7505" s="306">
        <v>0</v>
      </c>
      <c r="J7505" s="306">
        <v>0</v>
      </c>
      <c r="K7505" s="306">
        <v>261.16399000000001</v>
      </c>
      <c r="L7505" s="306">
        <v>261.16399000000001</v>
      </c>
      <c r="M7505" s="306">
        <v>343.61399</v>
      </c>
      <c r="N7505" s="306">
        <v>11998.587126</v>
      </c>
    </row>
    <row r="7506" spans="1:14">
      <c r="A7506" s="259" t="s">
        <v>249</v>
      </c>
      <c r="B7506" s="259" t="s">
        <v>211</v>
      </c>
      <c r="C7506" s="259" t="s">
        <v>84</v>
      </c>
      <c r="D7506" s="259" t="s">
        <v>84</v>
      </c>
      <c r="E7506" s="259" t="s">
        <v>84</v>
      </c>
      <c r="F7506" s="259" t="s">
        <v>206</v>
      </c>
      <c r="G7506" s="259" t="s">
        <v>49</v>
      </c>
      <c r="H7506" s="306">
        <v>0</v>
      </c>
      <c r="I7506" s="306">
        <v>182.48495800000001</v>
      </c>
      <c r="J7506" s="306">
        <v>353.85556399999996</v>
      </c>
      <c r="K7506" s="306">
        <v>670.23977600000001</v>
      </c>
      <c r="L7506" s="306">
        <v>677.01349800000003</v>
      </c>
      <c r="M7506" s="306">
        <v>1427.1932280000001</v>
      </c>
      <c r="N7506" s="306">
        <v>14419.289177999999</v>
      </c>
    </row>
    <row r="7507" spans="1:14">
      <c r="A7507" s="259" t="s">
        <v>249</v>
      </c>
      <c r="B7507" s="259" t="s">
        <v>211</v>
      </c>
      <c r="C7507" s="259" t="s">
        <v>85</v>
      </c>
      <c r="D7507" s="259" t="s">
        <v>85</v>
      </c>
      <c r="E7507" s="259" t="s">
        <v>85</v>
      </c>
      <c r="F7507" s="259" t="s">
        <v>206</v>
      </c>
      <c r="G7507" s="259" t="s">
        <v>49</v>
      </c>
      <c r="H7507" s="306">
        <v>0</v>
      </c>
      <c r="I7507" s="306">
        <v>2483.013704</v>
      </c>
      <c r="J7507" s="306">
        <v>1941.6947090000001</v>
      </c>
      <c r="K7507" s="306">
        <v>1697.6947090000001</v>
      </c>
      <c r="L7507" s="306">
        <v>1702.3947089999999</v>
      </c>
      <c r="M7507" s="306">
        <v>16277.615147000002</v>
      </c>
      <c r="N7507" s="306">
        <v>45037.578028999997</v>
      </c>
    </row>
    <row r="7508" spans="1:14">
      <c r="A7508" s="259" t="s">
        <v>249</v>
      </c>
      <c r="B7508" s="259" t="s">
        <v>211</v>
      </c>
      <c r="C7508" s="259" t="s">
        <v>87</v>
      </c>
      <c r="D7508" s="259" t="s">
        <v>87</v>
      </c>
      <c r="E7508" s="259" t="s">
        <v>87</v>
      </c>
      <c r="F7508" s="259" t="s">
        <v>206</v>
      </c>
      <c r="G7508" s="259" t="s">
        <v>49</v>
      </c>
      <c r="H7508" s="306">
        <v>0</v>
      </c>
      <c r="I7508" s="306">
        <v>2561.63</v>
      </c>
      <c r="J7508" s="306">
        <v>2621.63</v>
      </c>
      <c r="K7508" s="306">
        <v>2668.13</v>
      </c>
      <c r="L7508" s="306">
        <v>2668.13</v>
      </c>
      <c r="M7508" s="306">
        <v>2952.9540000000002</v>
      </c>
      <c r="N7508" s="306">
        <v>2972.0140000000001</v>
      </c>
    </row>
    <row r="7509" spans="1:14">
      <c r="A7509" s="259" t="s">
        <v>249</v>
      </c>
      <c r="B7509" s="259" t="s">
        <v>211</v>
      </c>
      <c r="C7509" s="259" t="s">
        <v>88</v>
      </c>
      <c r="D7509" s="259" t="s">
        <v>88</v>
      </c>
      <c r="E7509" s="259" t="s">
        <v>88</v>
      </c>
      <c r="F7509" s="259" t="s">
        <v>206</v>
      </c>
      <c r="G7509" s="259" t="s">
        <v>49</v>
      </c>
      <c r="H7509" s="306">
        <v>0</v>
      </c>
      <c r="I7509" s="306">
        <v>0</v>
      </c>
      <c r="J7509" s="306">
        <v>0</v>
      </c>
      <c r="K7509" s="306">
        <v>0</v>
      </c>
      <c r="L7509" s="306">
        <v>7354.9430080000002</v>
      </c>
      <c r="M7509" s="306">
        <v>14503.348778000001</v>
      </c>
      <c r="N7509" s="306">
        <v>41686.871765000011</v>
      </c>
    </row>
    <row r="7510" spans="1:14">
      <c r="A7510" s="259" t="s">
        <v>249</v>
      </c>
      <c r="B7510" s="259" t="s">
        <v>211</v>
      </c>
      <c r="C7510" s="259" t="s">
        <v>48</v>
      </c>
      <c r="D7510" s="259" t="s">
        <v>48</v>
      </c>
      <c r="E7510" s="259" t="s">
        <v>48</v>
      </c>
      <c r="F7510" s="259" t="s">
        <v>210</v>
      </c>
      <c r="G7510" s="259" t="s">
        <v>50</v>
      </c>
      <c r="H7510" s="306">
        <v>583785.29859052086</v>
      </c>
      <c r="I7510" s="306">
        <v>364447.67032207298</v>
      </c>
      <c r="J7510" s="306">
        <v>144640.5350000574</v>
      </c>
      <c r="K7510" s="306">
        <v>7841.4149377870008</v>
      </c>
      <c r="L7510" s="306">
        <v>7004.312514440001</v>
      </c>
      <c r="M7510" s="306">
        <v>6537.6657333219991</v>
      </c>
      <c r="N7510" s="306">
        <v>5616.1283809999986</v>
      </c>
    </row>
    <row r="7511" spans="1:14">
      <c r="A7511" s="259" t="s">
        <v>249</v>
      </c>
      <c r="B7511" s="259" t="s">
        <v>211</v>
      </c>
      <c r="C7511" s="259" t="s">
        <v>53</v>
      </c>
      <c r="D7511" s="259" t="s">
        <v>53</v>
      </c>
      <c r="E7511" s="259" t="s">
        <v>53</v>
      </c>
      <c r="F7511" s="259" t="s">
        <v>210</v>
      </c>
      <c r="G7511" s="259" t="s">
        <v>50</v>
      </c>
      <c r="H7511" s="306">
        <v>0</v>
      </c>
      <c r="I7511" s="306">
        <v>0</v>
      </c>
      <c r="J7511" s="306">
        <v>0</v>
      </c>
      <c r="K7511" s="306">
        <v>59791.203165794584</v>
      </c>
      <c r="L7511" s="306">
        <v>59791.203165794584</v>
      </c>
      <c r="M7511" s="306">
        <v>59791.203165794584</v>
      </c>
      <c r="N7511" s="306">
        <v>59791.203165794584</v>
      </c>
    </row>
    <row r="7512" spans="1:14">
      <c r="A7512" s="259" t="s">
        <v>249</v>
      </c>
      <c r="B7512" s="259" t="s">
        <v>211</v>
      </c>
      <c r="C7512" s="259" t="s">
        <v>54</v>
      </c>
      <c r="D7512" s="259" t="s">
        <v>54</v>
      </c>
      <c r="E7512" s="259" t="s">
        <v>54</v>
      </c>
      <c r="F7512" s="259" t="s">
        <v>210</v>
      </c>
      <c r="G7512" s="259" t="s">
        <v>50</v>
      </c>
      <c r="H7512" s="306">
        <v>1047176.4629082446</v>
      </c>
      <c r="I7512" s="306">
        <v>1111886.1654367321</v>
      </c>
      <c r="J7512" s="306">
        <v>1068376.2475404995</v>
      </c>
      <c r="K7512" s="306">
        <v>1092116.1077049691</v>
      </c>
      <c r="L7512" s="306">
        <v>1081978.6932381829</v>
      </c>
      <c r="M7512" s="306">
        <v>974296.66760336969</v>
      </c>
      <c r="N7512" s="306">
        <v>406057.00397733063</v>
      </c>
    </row>
    <row r="7513" spans="1:14">
      <c r="A7513" s="259" t="s">
        <v>249</v>
      </c>
      <c r="B7513" s="259" t="s">
        <v>211</v>
      </c>
      <c r="C7513" s="259" t="s">
        <v>55</v>
      </c>
      <c r="D7513" s="259" t="s">
        <v>55</v>
      </c>
      <c r="E7513" s="259" t="s">
        <v>55</v>
      </c>
      <c r="F7513" s="259" t="s">
        <v>210</v>
      </c>
      <c r="G7513" s="259" t="s">
        <v>50</v>
      </c>
      <c r="H7513" s="306">
        <v>11159.496502325006</v>
      </c>
      <c r="I7513" s="306">
        <v>11472.091098360999</v>
      </c>
      <c r="J7513" s="306">
        <v>15615.481172069012</v>
      </c>
      <c r="K7513" s="306">
        <v>18887.885076806979</v>
      </c>
      <c r="L7513" s="306">
        <v>15498.547443469006</v>
      </c>
      <c r="M7513" s="306">
        <v>6431.2746346410058</v>
      </c>
      <c r="N7513" s="306">
        <v>1479.7472291839995</v>
      </c>
    </row>
    <row r="7514" spans="1:14">
      <c r="A7514" s="259" t="s">
        <v>249</v>
      </c>
      <c r="B7514" s="259" t="s">
        <v>211</v>
      </c>
      <c r="C7514" s="259" t="s">
        <v>56</v>
      </c>
      <c r="D7514" s="259" t="s">
        <v>56</v>
      </c>
      <c r="E7514" s="259" t="s">
        <v>56</v>
      </c>
      <c r="F7514" s="259" t="s">
        <v>210</v>
      </c>
      <c r="G7514" s="259" t="s">
        <v>50</v>
      </c>
      <c r="H7514" s="306">
        <v>11019.026839257</v>
      </c>
      <c r="I7514" s="306">
        <v>20910.189182389997</v>
      </c>
      <c r="J7514" s="306">
        <v>54691.749383468996</v>
      </c>
      <c r="K7514" s="306">
        <v>86922.125605545996</v>
      </c>
      <c r="L7514" s="306">
        <v>61701.633461865</v>
      </c>
      <c r="M7514" s="306">
        <v>24119.734136951003</v>
      </c>
      <c r="N7514" s="306">
        <v>310.85981121600003</v>
      </c>
    </row>
    <row r="7515" spans="1:14">
      <c r="A7515" s="259" t="s">
        <v>249</v>
      </c>
      <c r="B7515" s="259" t="s">
        <v>211</v>
      </c>
      <c r="C7515" s="259" t="s">
        <v>57</v>
      </c>
      <c r="D7515" s="259" t="s">
        <v>57</v>
      </c>
      <c r="E7515" s="259" t="s">
        <v>57</v>
      </c>
      <c r="F7515" s="259" t="s">
        <v>210</v>
      </c>
      <c r="G7515" s="259" t="s">
        <v>50</v>
      </c>
      <c r="H7515" s="306">
        <v>2081.3760000000002</v>
      </c>
      <c r="I7515" s="306">
        <v>2081.3760000000002</v>
      </c>
      <c r="J7515" s="306">
        <v>2081.3760000000002</v>
      </c>
      <c r="K7515" s="306">
        <v>2081.3760000000002</v>
      </c>
      <c r="L7515" s="306">
        <v>2081.3760000000002</v>
      </c>
      <c r="M7515" s="306">
        <v>2081.3760000000002</v>
      </c>
      <c r="N7515" s="306">
        <v>2081.3760000000002</v>
      </c>
    </row>
    <row r="7516" spans="1:14">
      <c r="A7516" s="259" t="s">
        <v>249</v>
      </c>
      <c r="B7516" s="259" t="s">
        <v>211</v>
      </c>
      <c r="C7516" s="259" t="s">
        <v>58</v>
      </c>
      <c r="D7516" s="259" t="s">
        <v>58</v>
      </c>
      <c r="E7516" s="259" t="s">
        <v>58</v>
      </c>
      <c r="F7516" s="259" t="s">
        <v>210</v>
      </c>
      <c r="G7516" s="259" t="s">
        <v>50</v>
      </c>
      <c r="H7516" s="306">
        <v>659096.9755817228</v>
      </c>
      <c r="I7516" s="306">
        <v>666716.74099915172</v>
      </c>
      <c r="J7516" s="306">
        <v>667776.40668465476</v>
      </c>
      <c r="K7516" s="306">
        <v>674141.59741546179</v>
      </c>
      <c r="L7516" s="306">
        <v>640211.93506210775</v>
      </c>
      <c r="M7516" s="306">
        <v>584142.20977511292</v>
      </c>
      <c r="N7516" s="306">
        <v>343089.14101970597</v>
      </c>
    </row>
    <row r="7517" spans="1:14">
      <c r="A7517" s="259" t="s">
        <v>249</v>
      </c>
      <c r="B7517" s="259" t="s">
        <v>211</v>
      </c>
      <c r="C7517" s="259" t="s">
        <v>59</v>
      </c>
      <c r="D7517" s="259" t="s">
        <v>59</v>
      </c>
      <c r="E7517" s="259" t="s">
        <v>59</v>
      </c>
      <c r="F7517" s="259" t="s">
        <v>210</v>
      </c>
      <c r="G7517" s="259" t="s">
        <v>50</v>
      </c>
      <c r="H7517" s="306">
        <v>194860.5457154855</v>
      </c>
      <c r="I7517" s="306">
        <v>194605.0670303333</v>
      </c>
      <c r="J7517" s="306">
        <v>192694.11544087718</v>
      </c>
      <c r="K7517" s="306">
        <v>188645.42341243444</v>
      </c>
      <c r="L7517" s="306">
        <v>188138.20669215548</v>
      </c>
      <c r="M7517" s="306">
        <v>194623.14621288641</v>
      </c>
      <c r="N7517" s="306">
        <v>193680.6595722007</v>
      </c>
    </row>
    <row r="7518" spans="1:14">
      <c r="A7518" s="259" t="s">
        <v>249</v>
      </c>
      <c r="B7518" s="259" t="s">
        <v>211</v>
      </c>
      <c r="C7518" s="259" t="s">
        <v>60</v>
      </c>
      <c r="D7518" s="259" t="s">
        <v>60</v>
      </c>
      <c r="E7518" s="259" t="s">
        <v>60</v>
      </c>
      <c r="F7518" s="259" t="s">
        <v>210</v>
      </c>
      <c r="G7518" s="259" t="s">
        <v>50</v>
      </c>
      <c r="H7518" s="306">
        <v>112255.39961532946</v>
      </c>
      <c r="I7518" s="306">
        <v>121213.61378866184</v>
      </c>
      <c r="J7518" s="306">
        <v>121213.61378866184</v>
      </c>
      <c r="K7518" s="306">
        <v>121213.61378866184</v>
      </c>
      <c r="L7518" s="306">
        <v>121213.61378866184</v>
      </c>
      <c r="M7518" s="306">
        <v>121213.61378866184</v>
      </c>
      <c r="N7518" s="306">
        <v>121042.98149367084</v>
      </c>
    </row>
    <row r="7519" spans="1:14">
      <c r="A7519" s="259" t="s">
        <v>249</v>
      </c>
      <c r="B7519" s="259" t="s">
        <v>211</v>
      </c>
      <c r="C7519" s="259" t="s">
        <v>61</v>
      </c>
      <c r="D7519" s="259" t="s">
        <v>61</v>
      </c>
      <c r="E7519" s="259" t="s">
        <v>61</v>
      </c>
      <c r="F7519" s="259" t="s">
        <v>210</v>
      </c>
      <c r="G7519" s="259" t="s">
        <v>50</v>
      </c>
      <c r="H7519" s="306">
        <v>302152.68741830875</v>
      </c>
      <c r="I7519" s="306">
        <v>308263.46431983873</v>
      </c>
      <c r="J7519" s="306">
        <v>308263.46431983873</v>
      </c>
      <c r="K7519" s="306">
        <v>308263.46431966277</v>
      </c>
      <c r="L7519" s="306">
        <v>308267.23529445071</v>
      </c>
      <c r="M7519" s="306">
        <v>308267.23529445071</v>
      </c>
      <c r="N7519" s="306">
        <v>295741.95110226871</v>
      </c>
    </row>
    <row r="7520" spans="1:14">
      <c r="A7520" s="259" t="s">
        <v>249</v>
      </c>
      <c r="B7520" s="259" t="s">
        <v>211</v>
      </c>
      <c r="C7520" s="259" t="s">
        <v>63</v>
      </c>
      <c r="D7520" s="259" t="s">
        <v>63</v>
      </c>
      <c r="E7520" s="259" t="s">
        <v>63</v>
      </c>
      <c r="F7520" s="259" t="s">
        <v>210</v>
      </c>
      <c r="G7520" s="259" t="s">
        <v>50</v>
      </c>
      <c r="H7520" s="306">
        <v>938.474238797</v>
      </c>
      <c r="I7520" s="306">
        <v>797.80182150499991</v>
      </c>
      <c r="J7520" s="306">
        <v>641.15255707400001</v>
      </c>
      <c r="K7520" s="306">
        <v>295.58631183000006</v>
      </c>
      <c r="L7520" s="306">
        <v>274.17501372199996</v>
      </c>
      <c r="M7520" s="306">
        <v>640.95150150300026</v>
      </c>
      <c r="N7520" s="306">
        <v>1599.9734620379998</v>
      </c>
    </row>
    <row r="7521" spans="1:14">
      <c r="A7521" s="259" t="s">
        <v>249</v>
      </c>
      <c r="B7521" s="259" t="s">
        <v>211</v>
      </c>
      <c r="C7521" s="259" t="s">
        <v>64</v>
      </c>
      <c r="D7521" s="259" t="s">
        <v>64</v>
      </c>
      <c r="E7521" s="259" t="s">
        <v>64</v>
      </c>
      <c r="F7521" s="259" t="s">
        <v>210</v>
      </c>
      <c r="G7521" s="259" t="s">
        <v>50</v>
      </c>
      <c r="H7521" s="306">
        <v>34876.56283278999</v>
      </c>
      <c r="I7521" s="306">
        <v>29268.333449249003</v>
      </c>
      <c r="J7521" s="306">
        <v>27704.709801827994</v>
      </c>
      <c r="K7521" s="306">
        <v>27512.660902303003</v>
      </c>
      <c r="L7521" s="306">
        <v>28761.202322618992</v>
      </c>
      <c r="M7521" s="306">
        <v>26292.078055161004</v>
      </c>
      <c r="N7521" s="306">
        <v>24795.232633290005</v>
      </c>
    </row>
    <row r="7522" spans="1:14">
      <c r="A7522" s="259" t="s">
        <v>249</v>
      </c>
      <c r="B7522" s="259" t="s">
        <v>211</v>
      </c>
      <c r="C7522" s="259" t="s">
        <v>54</v>
      </c>
      <c r="D7522" s="259" t="s">
        <v>72</v>
      </c>
      <c r="E7522" s="259" t="s">
        <v>72</v>
      </c>
      <c r="F7522" s="259" t="s">
        <v>210</v>
      </c>
      <c r="G7522" s="259" t="s">
        <v>50</v>
      </c>
      <c r="H7522" s="306">
        <v>0</v>
      </c>
      <c r="I7522" s="306">
        <v>206245.544380999</v>
      </c>
      <c r="J7522" s="306">
        <v>245589.58050977398</v>
      </c>
      <c r="K7522" s="306">
        <v>122492.40522619801</v>
      </c>
      <c r="L7522" s="306">
        <v>123004.382856991</v>
      </c>
      <c r="M7522" s="306">
        <v>145933.39256716202</v>
      </c>
      <c r="N7522" s="306">
        <v>146847.79329332299</v>
      </c>
    </row>
    <row r="7523" spans="1:14">
      <c r="A7523" s="259" t="s">
        <v>249</v>
      </c>
      <c r="B7523" s="259" t="s">
        <v>211</v>
      </c>
      <c r="C7523" s="259" t="s">
        <v>55</v>
      </c>
      <c r="D7523" s="259" t="s">
        <v>73</v>
      </c>
      <c r="E7523" s="259" t="s">
        <v>73</v>
      </c>
      <c r="F7523" s="259" t="s">
        <v>210</v>
      </c>
      <c r="G7523" s="259" t="s">
        <v>50</v>
      </c>
      <c r="H7523" s="306">
        <v>0</v>
      </c>
      <c r="I7523" s="306">
        <v>353.97954600000003</v>
      </c>
      <c r="J7523" s="306">
        <v>342.59582399999999</v>
      </c>
      <c r="K7523" s="306">
        <v>2362.100267458</v>
      </c>
      <c r="L7523" s="306">
        <v>2422.1865867030001</v>
      </c>
      <c r="M7523" s="306">
        <v>1866.0429592810001</v>
      </c>
      <c r="N7523" s="306">
        <v>862.42804365899997</v>
      </c>
    </row>
    <row r="7524" spans="1:14">
      <c r="A7524" s="259" t="s">
        <v>249</v>
      </c>
      <c r="B7524" s="259" t="s">
        <v>211</v>
      </c>
      <c r="C7524" s="259" t="s">
        <v>57</v>
      </c>
      <c r="D7524" s="259" t="s">
        <v>74</v>
      </c>
      <c r="E7524" s="259" t="s">
        <v>74</v>
      </c>
      <c r="F7524" s="259" t="s">
        <v>210</v>
      </c>
      <c r="G7524" s="259" t="s">
        <v>50</v>
      </c>
      <c r="H7524" s="306">
        <v>0</v>
      </c>
      <c r="I7524" s="306">
        <v>0</v>
      </c>
      <c r="J7524" s="306">
        <v>0</v>
      </c>
      <c r="K7524" s="306">
        <v>0</v>
      </c>
      <c r="L7524" s="306">
        <v>0</v>
      </c>
      <c r="M7524" s="306">
        <v>0</v>
      </c>
      <c r="N7524" s="306">
        <v>0</v>
      </c>
    </row>
    <row r="7525" spans="1:14">
      <c r="A7525" s="259" t="s">
        <v>249</v>
      </c>
      <c r="B7525" s="259" t="s">
        <v>211</v>
      </c>
      <c r="C7525" s="259" t="s">
        <v>64</v>
      </c>
      <c r="D7525" s="259" t="s">
        <v>75</v>
      </c>
      <c r="E7525" s="259" t="s">
        <v>75</v>
      </c>
      <c r="F7525" s="259" t="s">
        <v>210</v>
      </c>
      <c r="G7525" s="259" t="s">
        <v>50</v>
      </c>
      <c r="H7525" s="306">
        <v>0</v>
      </c>
      <c r="I7525" s="306">
        <v>0</v>
      </c>
      <c r="J7525" s="306">
        <v>0</v>
      </c>
      <c r="K7525" s="306">
        <v>37893.912838291995</v>
      </c>
      <c r="L7525" s="306">
        <v>37893.912837447002</v>
      </c>
      <c r="M7525" s="306">
        <v>37893.912841437006</v>
      </c>
      <c r="N7525" s="306">
        <v>37893.912841085992</v>
      </c>
    </row>
    <row r="7526" spans="1:14">
      <c r="A7526" s="259" t="s">
        <v>249</v>
      </c>
      <c r="B7526" s="259" t="s">
        <v>211</v>
      </c>
      <c r="C7526" s="259" t="s">
        <v>60</v>
      </c>
      <c r="D7526" s="259" t="s">
        <v>76</v>
      </c>
      <c r="E7526" s="259" t="s">
        <v>76</v>
      </c>
      <c r="F7526" s="259" t="s">
        <v>210</v>
      </c>
      <c r="G7526" s="259" t="s">
        <v>50</v>
      </c>
      <c r="H7526" s="306">
        <v>0</v>
      </c>
      <c r="I7526" s="306">
        <v>0</v>
      </c>
      <c r="J7526" s="306">
        <v>0</v>
      </c>
      <c r="K7526" s="306">
        <v>0</v>
      </c>
      <c r="L7526" s="306">
        <v>21552.276799213003</v>
      </c>
      <c r="M7526" s="306">
        <v>224901.45048132102</v>
      </c>
      <c r="N7526" s="306">
        <v>446871.62186803907</v>
      </c>
    </row>
    <row r="7527" spans="1:14">
      <c r="A7527" s="259" t="s">
        <v>249</v>
      </c>
      <c r="B7527" s="259" t="s">
        <v>211</v>
      </c>
      <c r="C7527" s="259" t="s">
        <v>61</v>
      </c>
      <c r="D7527" s="259" t="s">
        <v>77</v>
      </c>
      <c r="E7527" s="259" t="s">
        <v>77</v>
      </c>
      <c r="F7527" s="259" t="s">
        <v>210</v>
      </c>
      <c r="G7527" s="259" t="s">
        <v>50</v>
      </c>
      <c r="H7527" s="306">
        <v>0</v>
      </c>
      <c r="I7527" s="306">
        <v>44140.810021673999</v>
      </c>
      <c r="J7527" s="306">
        <v>280168.66807536595</v>
      </c>
      <c r="K7527" s="306">
        <v>361905.00087916193</v>
      </c>
      <c r="L7527" s="306">
        <v>466816.83453600697</v>
      </c>
      <c r="M7527" s="306">
        <v>505474.44280883705</v>
      </c>
      <c r="N7527" s="306">
        <v>1125904.2962359318</v>
      </c>
    </row>
    <row r="7528" spans="1:14">
      <c r="A7528" s="259" t="s">
        <v>249</v>
      </c>
      <c r="B7528" s="259" t="s">
        <v>211</v>
      </c>
      <c r="C7528" s="259" t="s">
        <v>62</v>
      </c>
      <c r="D7528" s="259" t="s">
        <v>78</v>
      </c>
      <c r="E7528" s="259" t="s">
        <v>78</v>
      </c>
      <c r="F7528" s="259" t="s">
        <v>210</v>
      </c>
      <c r="G7528" s="259" t="s">
        <v>50</v>
      </c>
      <c r="H7528" s="306">
        <v>46.318499779</v>
      </c>
      <c r="I7528" s="306">
        <v>10751.038500159</v>
      </c>
      <c r="J7528" s="306">
        <v>10751.038500159</v>
      </c>
      <c r="K7528" s="306">
        <v>10751.038500159</v>
      </c>
      <c r="L7528" s="306">
        <v>21268.140025831999</v>
      </c>
      <c r="M7528" s="306">
        <v>21268.140025831999</v>
      </c>
      <c r="N7528" s="306">
        <v>21268.140025831999</v>
      </c>
    </row>
    <row r="7529" spans="1:14">
      <c r="A7529" s="259" t="s">
        <v>249</v>
      </c>
      <c r="B7529" s="259" t="s">
        <v>211</v>
      </c>
      <c r="C7529" s="259" t="s">
        <v>63</v>
      </c>
      <c r="D7529" s="259" t="s">
        <v>79</v>
      </c>
      <c r="E7529" s="259" t="s">
        <v>79</v>
      </c>
      <c r="F7529" s="259" t="s">
        <v>210</v>
      </c>
      <c r="G7529" s="259" t="s">
        <v>50</v>
      </c>
      <c r="H7529" s="306">
        <v>7784.0513258640003</v>
      </c>
      <c r="I7529" s="306">
        <v>9404.1260680279993</v>
      </c>
      <c r="J7529" s="306">
        <v>11806.442423975997</v>
      </c>
      <c r="K7529" s="306">
        <v>8723.0852915389987</v>
      </c>
      <c r="L7529" s="306">
        <v>9152.8218218349994</v>
      </c>
      <c r="M7529" s="306">
        <v>19453.890760981998</v>
      </c>
      <c r="N7529" s="306">
        <v>21532.788462451004</v>
      </c>
    </row>
    <row r="7530" spans="1:14">
      <c r="A7530" s="259" t="s">
        <v>249</v>
      </c>
      <c r="B7530" s="259" t="s">
        <v>211</v>
      </c>
      <c r="C7530" s="259" t="s">
        <v>60</v>
      </c>
      <c r="D7530" s="259" t="s">
        <v>76</v>
      </c>
      <c r="E7530" s="259" t="s">
        <v>207</v>
      </c>
      <c r="F7530" s="259" t="s">
        <v>210</v>
      </c>
      <c r="G7530" s="259" t="s">
        <v>50</v>
      </c>
      <c r="H7530" s="306">
        <v>0</v>
      </c>
      <c r="I7530" s="306">
        <v>0</v>
      </c>
      <c r="J7530" s="306">
        <v>19531.194056662</v>
      </c>
      <c r="K7530" s="306">
        <v>69566.315449597998</v>
      </c>
      <c r="L7530" s="306">
        <v>105301.23511306896</v>
      </c>
      <c r="M7530" s="306">
        <v>125640.51049309898</v>
      </c>
      <c r="N7530" s="306">
        <v>244495.88903073003</v>
      </c>
    </row>
    <row r="7531" spans="1:14">
      <c r="A7531" s="259" t="s">
        <v>249</v>
      </c>
      <c r="B7531" s="259" t="s">
        <v>211</v>
      </c>
      <c r="C7531" s="259" t="s">
        <v>63</v>
      </c>
      <c r="D7531" s="259" t="s">
        <v>79</v>
      </c>
      <c r="E7531" s="259" t="s">
        <v>208</v>
      </c>
      <c r="F7531" s="259" t="s">
        <v>210</v>
      </c>
      <c r="G7531" s="259" t="s">
        <v>50</v>
      </c>
      <c r="H7531" s="306">
        <v>0</v>
      </c>
      <c r="I7531" s="306">
        <v>0</v>
      </c>
      <c r="J7531" s="306">
        <v>6477.6359720520004</v>
      </c>
      <c r="K7531" s="306">
        <v>17427.538961728002</v>
      </c>
      <c r="L7531" s="306">
        <v>25293.302782550996</v>
      </c>
      <c r="M7531" s="306">
        <v>45370.277148041001</v>
      </c>
      <c r="N7531" s="306">
        <v>88499.356685132982</v>
      </c>
    </row>
    <row r="7532" spans="1:14">
      <c r="A7532" s="259" t="s">
        <v>249</v>
      </c>
      <c r="B7532" s="259" t="s">
        <v>211</v>
      </c>
      <c r="C7532" s="259" t="s">
        <v>65</v>
      </c>
      <c r="D7532" s="259" t="s">
        <v>209</v>
      </c>
      <c r="E7532" s="259" t="s">
        <v>80</v>
      </c>
      <c r="F7532" s="259" t="s">
        <v>210</v>
      </c>
      <c r="G7532" s="259" t="s">
        <v>50</v>
      </c>
      <c r="H7532" s="306">
        <v>0</v>
      </c>
      <c r="I7532" s="306">
        <v>0</v>
      </c>
      <c r="J7532" s="306">
        <v>0</v>
      </c>
      <c r="K7532" s="306">
        <v>0</v>
      </c>
      <c r="L7532" s="306">
        <v>0</v>
      </c>
      <c r="M7532" s="306">
        <v>0</v>
      </c>
      <c r="N7532" s="306">
        <v>0</v>
      </c>
    </row>
    <row r="7533" spans="1:14">
      <c r="A7533" s="259" t="s">
        <v>249</v>
      </c>
      <c r="B7533" s="259" t="s">
        <v>211</v>
      </c>
      <c r="C7533" s="259" t="s">
        <v>65</v>
      </c>
      <c r="D7533" s="259" t="s">
        <v>209</v>
      </c>
      <c r="E7533" s="259" t="s">
        <v>81</v>
      </c>
      <c r="F7533" s="259" t="s">
        <v>210</v>
      </c>
      <c r="G7533" s="259" t="s">
        <v>50</v>
      </c>
      <c r="H7533" s="306">
        <v>0</v>
      </c>
      <c r="I7533" s="306">
        <v>0</v>
      </c>
      <c r="J7533" s="306">
        <v>0</v>
      </c>
      <c r="K7533" s="306">
        <v>0</v>
      </c>
      <c r="L7533" s="306">
        <v>0</v>
      </c>
      <c r="M7533" s="306">
        <v>0</v>
      </c>
      <c r="N7533" s="306">
        <v>0</v>
      </c>
    </row>
    <row r="7535" spans="1:14">
      <c r="A7535" s="259" t="s">
        <v>2</v>
      </c>
      <c r="B7535" s="259" t="s">
        <v>43</v>
      </c>
      <c r="C7535" s="259" t="s">
        <v>203</v>
      </c>
      <c r="D7535" s="259" t="s">
        <v>204</v>
      </c>
      <c r="E7535" s="259" t="s">
        <v>205</v>
      </c>
      <c r="F7535" s="259" t="s">
        <v>99</v>
      </c>
      <c r="G7535" s="259" t="s">
        <v>46</v>
      </c>
      <c r="H7535" s="306">
        <v>2025</v>
      </c>
      <c r="I7535" s="306">
        <v>2028</v>
      </c>
      <c r="J7535" s="306">
        <v>2030</v>
      </c>
      <c r="K7535" s="306">
        <v>2032</v>
      </c>
      <c r="L7535" s="306">
        <v>2035</v>
      </c>
      <c r="M7535" s="306">
        <v>2037</v>
      </c>
      <c r="N7535" s="306">
        <v>2040</v>
      </c>
    </row>
    <row r="7536" spans="1:14">
      <c r="A7536" s="259" t="s">
        <v>249</v>
      </c>
      <c r="B7536" s="259" t="s">
        <v>215</v>
      </c>
      <c r="C7536" s="259" t="s">
        <v>48</v>
      </c>
      <c r="D7536" s="259" t="s">
        <v>48</v>
      </c>
      <c r="E7536" s="259" t="s">
        <v>48</v>
      </c>
      <c r="F7536" s="259" t="s">
        <v>206</v>
      </c>
      <c r="G7536" s="259" t="s">
        <v>49</v>
      </c>
      <c r="H7536" s="306">
        <v>0</v>
      </c>
      <c r="I7536" s="306">
        <v>0</v>
      </c>
      <c r="J7536" s="306">
        <v>0</v>
      </c>
      <c r="K7536" s="306">
        <v>0</v>
      </c>
      <c r="L7536" s="306">
        <v>0</v>
      </c>
      <c r="M7536" s="306">
        <v>0</v>
      </c>
      <c r="N7536" s="306">
        <v>0</v>
      </c>
    </row>
    <row r="7537" spans="1:14">
      <c r="A7537" s="259" t="s">
        <v>249</v>
      </c>
      <c r="B7537" s="259" t="s">
        <v>215</v>
      </c>
      <c r="C7537" s="259" t="s">
        <v>53</v>
      </c>
      <c r="D7537" s="259" t="s">
        <v>53</v>
      </c>
      <c r="E7537" s="259" t="s">
        <v>53</v>
      </c>
      <c r="F7537" s="259" t="s">
        <v>206</v>
      </c>
      <c r="G7537" s="259" t="s">
        <v>49</v>
      </c>
      <c r="H7537" s="306">
        <v>0</v>
      </c>
      <c r="I7537" s="306">
        <v>0</v>
      </c>
      <c r="J7537" s="306">
        <v>0</v>
      </c>
      <c r="K7537" s="306">
        <v>0</v>
      </c>
      <c r="L7537" s="306">
        <v>0</v>
      </c>
      <c r="M7537" s="306">
        <v>0</v>
      </c>
      <c r="N7537" s="306">
        <v>0</v>
      </c>
    </row>
    <row r="7538" spans="1:14">
      <c r="A7538" s="259" t="s">
        <v>249</v>
      </c>
      <c r="B7538" s="259" t="s">
        <v>215</v>
      </c>
      <c r="C7538" s="259" t="s">
        <v>54</v>
      </c>
      <c r="D7538" s="259" t="s">
        <v>54</v>
      </c>
      <c r="E7538" s="259" t="s">
        <v>54</v>
      </c>
      <c r="F7538" s="259" t="s">
        <v>206</v>
      </c>
      <c r="G7538" s="259" t="s">
        <v>49</v>
      </c>
      <c r="H7538" s="306">
        <v>6655.6257999999998</v>
      </c>
      <c r="I7538" s="306">
        <v>6655.6257999999998</v>
      </c>
      <c r="J7538" s="306">
        <v>6655.6257999999998</v>
      </c>
      <c r="K7538" s="306">
        <v>6655.6257999999998</v>
      </c>
      <c r="L7538" s="306">
        <v>6655.6257999999998</v>
      </c>
      <c r="M7538" s="306">
        <v>6655.6257999999998</v>
      </c>
      <c r="N7538" s="306">
        <v>6655.6257999999998</v>
      </c>
    </row>
    <row r="7539" spans="1:14">
      <c r="A7539" s="259" t="s">
        <v>249</v>
      </c>
      <c r="B7539" s="259" t="s">
        <v>215</v>
      </c>
      <c r="C7539" s="259" t="s">
        <v>55</v>
      </c>
      <c r="D7539" s="259" t="s">
        <v>55</v>
      </c>
      <c r="E7539" s="259" t="s">
        <v>55</v>
      </c>
      <c r="F7539" s="259" t="s">
        <v>206</v>
      </c>
      <c r="G7539" s="259" t="s">
        <v>49</v>
      </c>
      <c r="H7539" s="306">
        <v>1082.25</v>
      </c>
      <c r="I7539" s="306">
        <v>1082.25</v>
      </c>
      <c r="J7539" s="306">
        <v>1082.25</v>
      </c>
      <c r="K7539" s="306">
        <v>1082.25</v>
      </c>
      <c r="L7539" s="306">
        <v>1082.25</v>
      </c>
      <c r="M7539" s="306">
        <v>1082.25</v>
      </c>
      <c r="N7539" s="306">
        <v>1082.25</v>
      </c>
    </row>
    <row r="7540" spans="1:14">
      <c r="A7540" s="259" t="s">
        <v>249</v>
      </c>
      <c r="B7540" s="259" t="s">
        <v>215</v>
      </c>
      <c r="C7540" s="259" t="s">
        <v>56</v>
      </c>
      <c r="D7540" s="259" t="s">
        <v>56</v>
      </c>
      <c r="E7540" s="259" t="s">
        <v>56</v>
      </c>
      <c r="F7540" s="259" t="s">
        <v>206</v>
      </c>
      <c r="G7540" s="259" t="s">
        <v>49</v>
      </c>
      <c r="H7540" s="306">
        <v>2503.4169999999999</v>
      </c>
      <c r="I7540" s="306">
        <v>2503.4169999999999</v>
      </c>
      <c r="J7540" s="306">
        <v>2503.4169999999999</v>
      </c>
      <c r="K7540" s="306">
        <v>2503.4169999999999</v>
      </c>
      <c r="L7540" s="306">
        <v>2503.4169999999999</v>
      </c>
      <c r="M7540" s="306">
        <v>2503.4169999999999</v>
      </c>
      <c r="N7540" s="306">
        <v>2503.4169999999999</v>
      </c>
    </row>
    <row r="7541" spans="1:14">
      <c r="A7541" s="259" t="s">
        <v>249</v>
      </c>
      <c r="B7541" s="259" t="s">
        <v>215</v>
      </c>
      <c r="C7541" s="259" t="s">
        <v>57</v>
      </c>
      <c r="D7541" s="259" t="s">
        <v>57</v>
      </c>
      <c r="E7541" s="259" t="s">
        <v>57</v>
      </c>
      <c r="F7541" s="259" t="s">
        <v>206</v>
      </c>
      <c r="G7541" s="259" t="s">
        <v>49</v>
      </c>
      <c r="H7541" s="306">
        <v>0</v>
      </c>
      <c r="I7541" s="306">
        <v>0</v>
      </c>
      <c r="J7541" s="306">
        <v>0</v>
      </c>
      <c r="K7541" s="306">
        <v>0</v>
      </c>
      <c r="L7541" s="306">
        <v>0</v>
      </c>
      <c r="M7541" s="306">
        <v>0</v>
      </c>
      <c r="N7541" s="306">
        <v>0</v>
      </c>
    </row>
    <row r="7542" spans="1:14">
      <c r="A7542" s="259" t="s">
        <v>249</v>
      </c>
      <c r="B7542" s="259" t="s">
        <v>215</v>
      </c>
      <c r="C7542" s="259" t="s">
        <v>58</v>
      </c>
      <c r="D7542" s="259" t="s">
        <v>58</v>
      </c>
      <c r="E7542" s="259" t="s">
        <v>58</v>
      </c>
      <c r="F7542" s="259" t="s">
        <v>206</v>
      </c>
      <c r="G7542" s="259" t="s">
        <v>49</v>
      </c>
      <c r="H7542" s="306">
        <v>9508</v>
      </c>
      <c r="I7542" s="306">
        <v>9068</v>
      </c>
      <c r="J7542" s="306">
        <v>9051</v>
      </c>
      <c r="K7542" s="306">
        <v>9579</v>
      </c>
      <c r="L7542" s="306">
        <v>11929</v>
      </c>
      <c r="M7542" s="306">
        <v>11929</v>
      </c>
      <c r="N7542" s="306">
        <v>11929</v>
      </c>
    </row>
    <row r="7543" spans="1:14">
      <c r="A7543" s="259" t="s">
        <v>249</v>
      </c>
      <c r="B7543" s="259" t="s">
        <v>215</v>
      </c>
      <c r="C7543" s="259" t="s">
        <v>59</v>
      </c>
      <c r="D7543" s="259" t="s">
        <v>59</v>
      </c>
      <c r="E7543" s="259" t="s">
        <v>59</v>
      </c>
      <c r="F7543" s="259" t="s">
        <v>206</v>
      </c>
      <c r="G7543" s="259" t="s">
        <v>49</v>
      </c>
      <c r="H7543" s="306">
        <v>9264.5679999999884</v>
      </c>
      <c r="I7543" s="306">
        <v>9264.5679999999884</v>
      </c>
      <c r="J7543" s="306">
        <v>9264.5679999999884</v>
      </c>
      <c r="K7543" s="306">
        <v>9264.5679999999884</v>
      </c>
      <c r="L7543" s="306">
        <v>9264.5679999999884</v>
      </c>
      <c r="M7543" s="306">
        <v>9264.5679999999884</v>
      </c>
      <c r="N7543" s="306">
        <v>9264.5679999999884</v>
      </c>
    </row>
    <row r="7544" spans="1:14">
      <c r="A7544" s="259" t="s">
        <v>249</v>
      </c>
      <c r="B7544" s="259" t="s">
        <v>215</v>
      </c>
      <c r="C7544" s="259" t="s">
        <v>60</v>
      </c>
      <c r="D7544" s="259" t="s">
        <v>60</v>
      </c>
      <c r="E7544" s="259" t="s">
        <v>60</v>
      </c>
      <c r="F7544" s="259" t="s">
        <v>206</v>
      </c>
      <c r="G7544" s="259" t="s">
        <v>49</v>
      </c>
      <c r="H7544" s="306">
        <v>1480.67</v>
      </c>
      <c r="I7544" s="306">
        <v>1480.67</v>
      </c>
      <c r="J7544" s="306">
        <v>1480.67</v>
      </c>
      <c r="K7544" s="306">
        <v>1480.67</v>
      </c>
      <c r="L7544" s="306">
        <v>1480.67</v>
      </c>
      <c r="M7544" s="306">
        <v>1480.67</v>
      </c>
      <c r="N7544" s="306">
        <v>1480.67</v>
      </c>
    </row>
    <row r="7545" spans="1:14">
      <c r="A7545" s="259" t="s">
        <v>249</v>
      </c>
      <c r="B7545" s="259" t="s">
        <v>215</v>
      </c>
      <c r="C7545" s="259" t="s">
        <v>61</v>
      </c>
      <c r="D7545" s="259" t="s">
        <v>61</v>
      </c>
      <c r="E7545" s="259" t="s">
        <v>61</v>
      </c>
      <c r="F7545" s="259" t="s">
        <v>206</v>
      </c>
      <c r="G7545" s="259" t="s">
        <v>49</v>
      </c>
      <c r="H7545" s="306">
        <v>5045.3950000000004</v>
      </c>
      <c r="I7545" s="306">
        <v>5045.3950000000004</v>
      </c>
      <c r="J7545" s="306">
        <v>5045.3950000000004</v>
      </c>
      <c r="K7545" s="306">
        <v>5045.3950000000004</v>
      </c>
      <c r="L7545" s="306">
        <v>5045.3950000000004</v>
      </c>
      <c r="M7545" s="306">
        <v>5045.3950000000004</v>
      </c>
      <c r="N7545" s="306">
        <v>5045.3950000000004</v>
      </c>
    </row>
    <row r="7546" spans="1:14">
      <c r="A7546" s="259" t="s">
        <v>249</v>
      </c>
      <c r="B7546" s="259" t="s">
        <v>215</v>
      </c>
      <c r="C7546" s="259" t="s">
        <v>63</v>
      </c>
      <c r="D7546" s="259" t="s">
        <v>63</v>
      </c>
      <c r="E7546" s="259" t="s">
        <v>63</v>
      </c>
      <c r="F7546" s="259" t="s">
        <v>206</v>
      </c>
      <c r="G7546" s="259" t="s">
        <v>49</v>
      </c>
      <c r="H7546" s="306">
        <v>0</v>
      </c>
      <c r="I7546" s="306">
        <v>0</v>
      </c>
      <c r="J7546" s="306">
        <v>0</v>
      </c>
      <c r="K7546" s="306">
        <v>0</v>
      </c>
      <c r="L7546" s="306">
        <v>0</v>
      </c>
      <c r="M7546" s="306">
        <v>0</v>
      </c>
      <c r="N7546" s="306">
        <v>0</v>
      </c>
    </row>
    <row r="7547" spans="1:14">
      <c r="A7547" s="259" t="s">
        <v>249</v>
      </c>
      <c r="B7547" s="259" t="s">
        <v>215</v>
      </c>
      <c r="C7547" s="259" t="s">
        <v>64</v>
      </c>
      <c r="D7547" s="259" t="s">
        <v>64</v>
      </c>
      <c r="E7547" s="259" t="s">
        <v>64</v>
      </c>
      <c r="F7547" s="259" t="s">
        <v>206</v>
      </c>
      <c r="G7547" s="259" t="s">
        <v>49</v>
      </c>
      <c r="H7547" s="306">
        <v>603.46900000000005</v>
      </c>
      <c r="I7547" s="306">
        <v>235.3</v>
      </c>
      <c r="J7547" s="306">
        <v>235.3</v>
      </c>
      <c r="K7547" s="306">
        <v>235.3</v>
      </c>
      <c r="L7547" s="306">
        <v>235.3</v>
      </c>
      <c r="M7547" s="306">
        <v>235.3</v>
      </c>
      <c r="N7547" s="306">
        <v>235.3</v>
      </c>
    </row>
    <row r="7548" spans="1:14">
      <c r="A7548" s="259" t="s">
        <v>249</v>
      </c>
      <c r="B7548" s="259" t="s">
        <v>215</v>
      </c>
      <c r="C7548" s="259" t="s">
        <v>54</v>
      </c>
      <c r="D7548" s="259" t="s">
        <v>72</v>
      </c>
      <c r="E7548" s="259" t="s">
        <v>72</v>
      </c>
      <c r="F7548" s="259" t="s">
        <v>206</v>
      </c>
      <c r="G7548" s="259" t="s">
        <v>49</v>
      </c>
      <c r="H7548" s="306">
        <v>0</v>
      </c>
      <c r="I7548" s="306">
        <v>0</v>
      </c>
      <c r="J7548" s="306">
        <v>0</v>
      </c>
      <c r="K7548" s="306">
        <v>125.70269</v>
      </c>
      <c r="L7548" s="306">
        <v>125.70269</v>
      </c>
      <c r="M7548" s="306">
        <v>125.70269</v>
      </c>
      <c r="N7548" s="306">
        <v>125.70269</v>
      </c>
    </row>
    <row r="7549" spans="1:14">
      <c r="A7549" s="259" t="s">
        <v>249</v>
      </c>
      <c r="B7549" s="259" t="s">
        <v>215</v>
      </c>
      <c r="C7549" s="259" t="s">
        <v>55</v>
      </c>
      <c r="D7549" s="259" t="s">
        <v>73</v>
      </c>
      <c r="E7549" s="259" t="s">
        <v>73</v>
      </c>
      <c r="F7549" s="259" t="s">
        <v>206</v>
      </c>
      <c r="G7549" s="259" t="s">
        <v>49</v>
      </c>
      <c r="H7549" s="306">
        <v>0</v>
      </c>
      <c r="I7549" s="306">
        <v>0</v>
      </c>
      <c r="J7549" s="306">
        <v>0</v>
      </c>
      <c r="K7549" s="306">
        <v>0</v>
      </c>
      <c r="L7549" s="306">
        <v>0</v>
      </c>
      <c r="M7549" s="306">
        <v>0</v>
      </c>
      <c r="N7549" s="306">
        <v>0</v>
      </c>
    </row>
    <row r="7550" spans="1:14">
      <c r="A7550" s="259" t="s">
        <v>249</v>
      </c>
      <c r="B7550" s="259" t="s">
        <v>215</v>
      </c>
      <c r="C7550" s="259" t="s">
        <v>57</v>
      </c>
      <c r="D7550" s="259" t="s">
        <v>74</v>
      </c>
      <c r="E7550" s="259" t="s">
        <v>74</v>
      </c>
      <c r="F7550" s="259" t="s">
        <v>206</v>
      </c>
      <c r="G7550" s="259" t="s">
        <v>49</v>
      </c>
      <c r="H7550" s="306">
        <v>0</v>
      </c>
      <c r="I7550" s="306">
        <v>0</v>
      </c>
      <c r="J7550" s="306">
        <v>0</v>
      </c>
      <c r="K7550" s="306">
        <v>0</v>
      </c>
      <c r="L7550" s="306">
        <v>0</v>
      </c>
      <c r="M7550" s="306">
        <v>0</v>
      </c>
      <c r="N7550" s="306">
        <v>0</v>
      </c>
    </row>
    <row r="7551" spans="1:14">
      <c r="A7551" s="259" t="s">
        <v>249</v>
      </c>
      <c r="B7551" s="259" t="s">
        <v>215</v>
      </c>
      <c r="C7551" s="259" t="s">
        <v>64</v>
      </c>
      <c r="D7551" s="259" t="s">
        <v>75</v>
      </c>
      <c r="E7551" s="259" t="s">
        <v>75</v>
      </c>
      <c r="F7551" s="259" t="s">
        <v>206</v>
      </c>
      <c r="G7551" s="259" t="s">
        <v>49</v>
      </c>
      <c r="H7551" s="306">
        <v>0</v>
      </c>
      <c r="I7551" s="306">
        <v>0</v>
      </c>
      <c r="J7551" s="306">
        <v>0</v>
      </c>
      <c r="K7551" s="306">
        <v>0</v>
      </c>
      <c r="L7551" s="306">
        <v>0</v>
      </c>
      <c r="M7551" s="306">
        <v>0</v>
      </c>
      <c r="N7551" s="306">
        <v>0</v>
      </c>
    </row>
    <row r="7552" spans="1:14">
      <c r="A7552" s="259" t="s">
        <v>249</v>
      </c>
      <c r="B7552" s="259" t="s">
        <v>215</v>
      </c>
      <c r="C7552" s="259" t="s">
        <v>60</v>
      </c>
      <c r="D7552" s="259" t="s">
        <v>76</v>
      </c>
      <c r="E7552" s="259" t="s">
        <v>76</v>
      </c>
      <c r="F7552" s="259" t="s">
        <v>206</v>
      </c>
      <c r="G7552" s="259" t="s">
        <v>49</v>
      </c>
      <c r="H7552" s="306">
        <v>0</v>
      </c>
      <c r="I7552" s="306">
        <v>0</v>
      </c>
      <c r="J7552" s="306">
        <v>0</v>
      </c>
      <c r="K7552" s="306">
        <v>0</v>
      </c>
      <c r="L7552" s="306">
        <v>0</v>
      </c>
      <c r="M7552" s="306">
        <v>0</v>
      </c>
      <c r="N7552" s="306">
        <v>0</v>
      </c>
    </row>
    <row r="7553" spans="1:14">
      <c r="A7553" s="259" t="s">
        <v>249</v>
      </c>
      <c r="B7553" s="259" t="s">
        <v>215</v>
      </c>
      <c r="C7553" s="259" t="s">
        <v>61</v>
      </c>
      <c r="D7553" s="259" t="s">
        <v>77</v>
      </c>
      <c r="E7553" s="259" t="s">
        <v>77</v>
      </c>
      <c r="F7553" s="259" t="s">
        <v>206</v>
      </c>
      <c r="G7553" s="259" t="s">
        <v>49</v>
      </c>
      <c r="H7553" s="306">
        <v>0</v>
      </c>
      <c r="I7553" s="306">
        <v>0</v>
      </c>
      <c r="J7553" s="306">
        <v>0</v>
      </c>
      <c r="K7553" s="306">
        <v>1580.2096280000001</v>
      </c>
      <c r="L7553" s="306">
        <v>1580.2096280000001</v>
      </c>
      <c r="M7553" s="306">
        <v>1909.471135</v>
      </c>
      <c r="N7553" s="306">
        <v>3891.8124980000002</v>
      </c>
    </row>
    <row r="7554" spans="1:14">
      <c r="A7554" s="259" t="s">
        <v>249</v>
      </c>
      <c r="B7554" s="259" t="s">
        <v>215</v>
      </c>
      <c r="C7554" s="259" t="s">
        <v>62</v>
      </c>
      <c r="D7554" s="259" t="s">
        <v>78</v>
      </c>
      <c r="E7554" s="259" t="s">
        <v>78</v>
      </c>
      <c r="F7554" s="259" t="s">
        <v>206</v>
      </c>
      <c r="G7554" s="259" t="s">
        <v>49</v>
      </c>
      <c r="H7554" s="306">
        <v>0</v>
      </c>
      <c r="I7554" s="306">
        <v>0</v>
      </c>
      <c r="J7554" s="306">
        <v>0</v>
      </c>
      <c r="K7554" s="306">
        <v>0</v>
      </c>
      <c r="L7554" s="306">
        <v>0</v>
      </c>
      <c r="M7554" s="306">
        <v>0</v>
      </c>
      <c r="N7554" s="306">
        <v>0</v>
      </c>
    </row>
    <row r="7555" spans="1:14">
      <c r="A7555" s="259" t="s">
        <v>249</v>
      </c>
      <c r="B7555" s="259" t="s">
        <v>215</v>
      </c>
      <c r="C7555" s="259" t="s">
        <v>63</v>
      </c>
      <c r="D7555" s="259" t="s">
        <v>79</v>
      </c>
      <c r="E7555" s="259" t="s">
        <v>79</v>
      </c>
      <c r="F7555" s="259" t="s">
        <v>206</v>
      </c>
      <c r="G7555" s="259" t="s">
        <v>49</v>
      </c>
      <c r="H7555" s="306">
        <v>0</v>
      </c>
      <c r="I7555" s="306">
        <v>0</v>
      </c>
      <c r="J7555" s="306">
        <v>0</v>
      </c>
      <c r="K7555" s="306">
        <v>0</v>
      </c>
      <c r="L7555" s="306">
        <v>0</v>
      </c>
      <c r="M7555" s="306">
        <v>0</v>
      </c>
      <c r="N7555" s="306">
        <v>0</v>
      </c>
    </row>
    <row r="7556" spans="1:14">
      <c r="A7556" s="259" t="s">
        <v>249</v>
      </c>
      <c r="B7556" s="259" t="s">
        <v>215</v>
      </c>
      <c r="C7556" s="259" t="s">
        <v>60</v>
      </c>
      <c r="D7556" s="259" t="s">
        <v>76</v>
      </c>
      <c r="E7556" s="259" t="s">
        <v>207</v>
      </c>
      <c r="F7556" s="259" t="s">
        <v>206</v>
      </c>
      <c r="G7556" s="259" t="s">
        <v>49</v>
      </c>
      <c r="H7556" s="306">
        <v>0</v>
      </c>
      <c r="I7556" s="306">
        <v>0</v>
      </c>
      <c r="J7556" s="306">
        <v>0</v>
      </c>
      <c r="K7556" s="306">
        <v>0</v>
      </c>
      <c r="L7556" s="306">
        <v>0</v>
      </c>
      <c r="M7556" s="306">
        <v>0</v>
      </c>
      <c r="N7556" s="306">
        <v>0</v>
      </c>
    </row>
    <row r="7557" spans="1:14">
      <c r="A7557" s="259" t="s">
        <v>249</v>
      </c>
      <c r="B7557" s="259" t="s">
        <v>215</v>
      </c>
      <c r="C7557" s="259" t="s">
        <v>63</v>
      </c>
      <c r="D7557" s="259" t="s">
        <v>79</v>
      </c>
      <c r="E7557" s="259" t="s">
        <v>208</v>
      </c>
      <c r="F7557" s="259" t="s">
        <v>206</v>
      </c>
      <c r="G7557" s="259" t="s">
        <v>49</v>
      </c>
      <c r="H7557" s="306">
        <v>0</v>
      </c>
      <c r="I7557" s="306">
        <v>0</v>
      </c>
      <c r="J7557" s="306">
        <v>0</v>
      </c>
      <c r="K7557" s="306">
        <v>0</v>
      </c>
      <c r="L7557" s="306">
        <v>0</v>
      </c>
      <c r="M7557" s="306">
        <v>0</v>
      </c>
      <c r="N7557" s="306">
        <v>0</v>
      </c>
    </row>
    <row r="7558" spans="1:14">
      <c r="A7558" s="259" t="s">
        <v>249</v>
      </c>
      <c r="B7558" s="259" t="s">
        <v>215</v>
      </c>
      <c r="C7558" s="259" t="s">
        <v>65</v>
      </c>
      <c r="D7558" s="259" t="s">
        <v>209</v>
      </c>
      <c r="E7558" s="259" t="s">
        <v>80</v>
      </c>
      <c r="F7558" s="259" t="s">
        <v>206</v>
      </c>
      <c r="G7558" s="259" t="s">
        <v>49</v>
      </c>
      <c r="H7558" s="306">
        <v>0</v>
      </c>
      <c r="I7558" s="306">
        <v>0</v>
      </c>
      <c r="J7558" s="306">
        <v>0</v>
      </c>
      <c r="K7558" s="306">
        <v>0</v>
      </c>
      <c r="L7558" s="306">
        <v>0</v>
      </c>
      <c r="M7558" s="306">
        <v>0</v>
      </c>
      <c r="N7558" s="306">
        <v>0</v>
      </c>
    </row>
    <row r="7559" spans="1:14">
      <c r="A7559" s="259" t="s">
        <v>249</v>
      </c>
      <c r="B7559" s="259" t="s">
        <v>215</v>
      </c>
      <c r="C7559" s="259" t="s">
        <v>65</v>
      </c>
      <c r="D7559" s="259" t="s">
        <v>209</v>
      </c>
      <c r="E7559" s="259" t="s">
        <v>81</v>
      </c>
      <c r="F7559" s="259" t="s">
        <v>206</v>
      </c>
      <c r="G7559" s="259" t="s">
        <v>49</v>
      </c>
      <c r="H7559" s="306">
        <v>0</v>
      </c>
      <c r="I7559" s="306">
        <v>0</v>
      </c>
      <c r="J7559" s="306">
        <v>0</v>
      </c>
      <c r="K7559" s="306">
        <v>0</v>
      </c>
      <c r="L7559" s="306">
        <v>0</v>
      </c>
      <c r="M7559" s="306">
        <v>0</v>
      </c>
      <c r="N7559" s="306">
        <v>0</v>
      </c>
    </row>
    <row r="7560" spans="1:14">
      <c r="A7560" s="259" t="s">
        <v>249</v>
      </c>
      <c r="B7560" s="259" t="s">
        <v>215</v>
      </c>
      <c r="C7560" s="259" t="s">
        <v>82</v>
      </c>
      <c r="D7560" s="259" t="s">
        <v>82</v>
      </c>
      <c r="E7560" s="259" t="s">
        <v>82</v>
      </c>
      <c r="F7560" s="259" t="s">
        <v>206</v>
      </c>
      <c r="G7560" s="259" t="s">
        <v>49</v>
      </c>
      <c r="H7560" s="306">
        <v>0</v>
      </c>
      <c r="I7560" s="306">
        <v>0</v>
      </c>
      <c r="J7560" s="306">
        <v>0</v>
      </c>
      <c r="K7560" s="306">
        <v>0</v>
      </c>
      <c r="L7560" s="306">
        <v>0</v>
      </c>
      <c r="M7560" s="306">
        <v>0</v>
      </c>
      <c r="N7560" s="306">
        <v>0</v>
      </c>
    </row>
    <row r="7561" spans="1:14">
      <c r="A7561" s="259" t="s">
        <v>249</v>
      </c>
      <c r="B7561" s="259" t="s">
        <v>215</v>
      </c>
      <c r="C7561" s="259" t="s">
        <v>83</v>
      </c>
      <c r="D7561" s="259" t="s">
        <v>83</v>
      </c>
      <c r="E7561" s="259" t="s">
        <v>83</v>
      </c>
      <c r="F7561" s="259" t="s">
        <v>206</v>
      </c>
      <c r="G7561" s="259" t="s">
        <v>49</v>
      </c>
      <c r="H7561" s="306">
        <v>0</v>
      </c>
      <c r="I7561" s="306">
        <v>0</v>
      </c>
      <c r="J7561" s="306">
        <v>0</v>
      </c>
      <c r="K7561" s="306">
        <v>0</v>
      </c>
      <c r="L7561" s="306">
        <v>0</v>
      </c>
      <c r="M7561" s="306">
        <v>0</v>
      </c>
      <c r="N7561" s="306">
        <v>0</v>
      </c>
    </row>
    <row r="7562" spans="1:14">
      <c r="A7562" s="259" t="s">
        <v>249</v>
      </c>
      <c r="B7562" s="259" t="s">
        <v>215</v>
      </c>
      <c r="C7562" s="259" t="s">
        <v>84</v>
      </c>
      <c r="D7562" s="259" t="s">
        <v>84</v>
      </c>
      <c r="E7562" s="259" t="s">
        <v>84</v>
      </c>
      <c r="F7562" s="259" t="s">
        <v>206</v>
      </c>
      <c r="G7562" s="259" t="s">
        <v>49</v>
      </c>
      <c r="H7562" s="306">
        <v>0</v>
      </c>
      <c r="I7562" s="306">
        <v>0</v>
      </c>
      <c r="J7562" s="306">
        <v>0</v>
      </c>
      <c r="K7562" s="306">
        <v>0</v>
      </c>
      <c r="L7562" s="306">
        <v>0</v>
      </c>
      <c r="M7562" s="306">
        <v>0</v>
      </c>
      <c r="N7562" s="306">
        <v>0</v>
      </c>
    </row>
    <row r="7563" spans="1:14">
      <c r="A7563" s="259" t="s">
        <v>249</v>
      </c>
      <c r="B7563" s="259" t="s">
        <v>215</v>
      </c>
      <c r="C7563" s="259" t="s">
        <v>85</v>
      </c>
      <c r="D7563" s="259" t="s">
        <v>85</v>
      </c>
      <c r="E7563" s="259" t="s">
        <v>85</v>
      </c>
      <c r="F7563" s="259" t="s">
        <v>206</v>
      </c>
      <c r="G7563" s="259" t="s">
        <v>49</v>
      </c>
      <c r="H7563" s="306">
        <v>0</v>
      </c>
      <c r="I7563" s="306">
        <v>0</v>
      </c>
      <c r="J7563" s="306">
        <v>0</v>
      </c>
      <c r="K7563" s="306">
        <v>0</v>
      </c>
      <c r="L7563" s="306">
        <v>0</v>
      </c>
      <c r="M7563" s="306">
        <v>0</v>
      </c>
      <c r="N7563" s="306">
        <v>0</v>
      </c>
    </row>
    <row r="7564" spans="1:14">
      <c r="A7564" s="259" t="s">
        <v>249</v>
      </c>
      <c r="B7564" s="259" t="s">
        <v>215</v>
      </c>
      <c r="C7564" s="259" t="s">
        <v>87</v>
      </c>
      <c r="D7564" s="259" t="s">
        <v>87</v>
      </c>
      <c r="E7564" s="259" t="s">
        <v>87</v>
      </c>
      <c r="F7564" s="259" t="s">
        <v>206</v>
      </c>
      <c r="G7564" s="259" t="s">
        <v>49</v>
      </c>
      <c r="H7564" s="306">
        <v>0</v>
      </c>
      <c r="I7564" s="306">
        <v>368.16899999999998</v>
      </c>
      <c r="J7564" s="306">
        <v>368.16899999999998</v>
      </c>
      <c r="K7564" s="306">
        <v>368.16899999999998</v>
      </c>
      <c r="L7564" s="306">
        <v>368.16899999999998</v>
      </c>
      <c r="M7564" s="306">
        <v>368.16899999999998</v>
      </c>
      <c r="N7564" s="306">
        <v>368.16899999999998</v>
      </c>
    </row>
    <row r="7565" spans="1:14">
      <c r="A7565" s="259" t="s">
        <v>249</v>
      </c>
      <c r="B7565" s="259" t="s">
        <v>215</v>
      </c>
      <c r="C7565" s="259" t="s">
        <v>88</v>
      </c>
      <c r="D7565" s="259" t="s">
        <v>88</v>
      </c>
      <c r="E7565" s="259" t="s">
        <v>88</v>
      </c>
      <c r="F7565" s="259" t="s">
        <v>206</v>
      </c>
      <c r="G7565" s="259" t="s">
        <v>49</v>
      </c>
      <c r="H7565" s="306">
        <v>0</v>
      </c>
      <c r="I7565" s="306">
        <v>0</v>
      </c>
      <c r="J7565" s="306">
        <v>0</v>
      </c>
      <c r="K7565" s="306">
        <v>0</v>
      </c>
      <c r="L7565" s="306">
        <v>0</v>
      </c>
      <c r="M7565" s="306">
        <v>0</v>
      </c>
      <c r="N7565" s="306">
        <v>0</v>
      </c>
    </row>
    <row r="7566" spans="1:14">
      <c r="A7566" s="259" t="s">
        <v>249</v>
      </c>
      <c r="B7566" s="259" t="s">
        <v>215</v>
      </c>
      <c r="C7566" s="259" t="s">
        <v>48</v>
      </c>
      <c r="D7566" s="259" t="s">
        <v>48</v>
      </c>
      <c r="E7566" s="259" t="s">
        <v>48</v>
      </c>
      <c r="F7566" s="259" t="s">
        <v>210</v>
      </c>
      <c r="G7566" s="259" t="s">
        <v>50</v>
      </c>
      <c r="H7566" s="306">
        <v>0</v>
      </c>
      <c r="I7566" s="306">
        <v>0</v>
      </c>
      <c r="J7566" s="306">
        <v>0</v>
      </c>
      <c r="K7566" s="306">
        <v>0</v>
      </c>
      <c r="L7566" s="306">
        <v>0</v>
      </c>
      <c r="M7566" s="306">
        <v>0</v>
      </c>
      <c r="N7566" s="306">
        <v>0</v>
      </c>
    </row>
    <row r="7567" spans="1:14">
      <c r="A7567" s="259" t="s">
        <v>249</v>
      </c>
      <c r="B7567" s="259" t="s">
        <v>215</v>
      </c>
      <c r="C7567" s="259" t="s">
        <v>53</v>
      </c>
      <c r="D7567" s="259" t="s">
        <v>53</v>
      </c>
      <c r="E7567" s="259" t="s">
        <v>53</v>
      </c>
      <c r="F7567" s="259" t="s">
        <v>210</v>
      </c>
      <c r="G7567" s="259" t="s">
        <v>50</v>
      </c>
      <c r="H7567" s="306">
        <v>0</v>
      </c>
      <c r="I7567" s="306">
        <v>0</v>
      </c>
      <c r="J7567" s="306">
        <v>0</v>
      </c>
      <c r="K7567" s="306">
        <v>0</v>
      </c>
      <c r="L7567" s="306">
        <v>0</v>
      </c>
      <c r="M7567" s="306">
        <v>0</v>
      </c>
      <c r="N7567" s="306">
        <v>0</v>
      </c>
    </row>
    <row r="7568" spans="1:14">
      <c r="A7568" s="259" t="s">
        <v>249</v>
      </c>
      <c r="B7568" s="259" t="s">
        <v>215</v>
      </c>
      <c r="C7568" s="259" t="s">
        <v>54</v>
      </c>
      <c r="D7568" s="259" t="s">
        <v>54</v>
      </c>
      <c r="E7568" s="259" t="s">
        <v>54</v>
      </c>
      <c r="F7568" s="259" t="s">
        <v>210</v>
      </c>
      <c r="G7568" s="259" t="s">
        <v>50</v>
      </c>
      <c r="H7568" s="306">
        <v>10119.123298495</v>
      </c>
      <c r="I7568" s="306">
        <v>21160.463299992</v>
      </c>
      <c r="J7568" s="306">
        <v>24263.417021737001</v>
      </c>
      <c r="K7568" s="306">
        <v>24337.145950390997</v>
      </c>
      <c r="L7568" s="306">
        <v>21731.401879813999</v>
      </c>
      <c r="M7568" s="306">
        <v>22086.933811720995</v>
      </c>
      <c r="N7568" s="306">
        <v>20382.487898515996</v>
      </c>
    </row>
    <row r="7569" spans="1:14">
      <c r="A7569" s="259" t="s">
        <v>249</v>
      </c>
      <c r="B7569" s="259" t="s">
        <v>215</v>
      </c>
      <c r="C7569" s="259" t="s">
        <v>55</v>
      </c>
      <c r="D7569" s="259" t="s">
        <v>55</v>
      </c>
      <c r="E7569" s="259" t="s">
        <v>55</v>
      </c>
      <c r="F7569" s="259" t="s">
        <v>210</v>
      </c>
      <c r="G7569" s="259" t="s">
        <v>50</v>
      </c>
      <c r="H7569" s="306">
        <v>0</v>
      </c>
      <c r="I7569" s="306">
        <v>120.70841212800001</v>
      </c>
      <c r="J7569" s="306">
        <v>278.59140000000002</v>
      </c>
      <c r="K7569" s="306">
        <v>295.2242</v>
      </c>
      <c r="L7569" s="306">
        <v>29.841200000000001</v>
      </c>
      <c r="M7569" s="306">
        <v>280.80079999999998</v>
      </c>
      <c r="N7569" s="306">
        <v>89.344385349999996</v>
      </c>
    </row>
    <row r="7570" spans="1:14">
      <c r="A7570" s="259" t="s">
        <v>249</v>
      </c>
      <c r="B7570" s="259" t="s">
        <v>215</v>
      </c>
      <c r="C7570" s="259" t="s">
        <v>56</v>
      </c>
      <c r="D7570" s="259" t="s">
        <v>56</v>
      </c>
      <c r="E7570" s="259" t="s">
        <v>56</v>
      </c>
      <c r="F7570" s="259" t="s">
        <v>210</v>
      </c>
      <c r="G7570" s="259" t="s">
        <v>50</v>
      </c>
      <c r="H7570" s="306">
        <v>0</v>
      </c>
      <c r="I7570" s="306">
        <v>0</v>
      </c>
      <c r="J7570" s="306">
        <v>0.51898049999999996</v>
      </c>
      <c r="K7570" s="306">
        <v>0.66583349999999997</v>
      </c>
      <c r="L7570" s="306">
        <v>0</v>
      </c>
      <c r="M7570" s="306">
        <v>0</v>
      </c>
      <c r="N7570" s="306">
        <v>0</v>
      </c>
    </row>
    <row r="7571" spans="1:14">
      <c r="A7571" s="259" t="s">
        <v>249</v>
      </c>
      <c r="B7571" s="259" t="s">
        <v>215</v>
      </c>
      <c r="C7571" s="259" t="s">
        <v>57</v>
      </c>
      <c r="D7571" s="259" t="s">
        <v>57</v>
      </c>
      <c r="E7571" s="259" t="s">
        <v>57</v>
      </c>
      <c r="F7571" s="259" t="s">
        <v>210</v>
      </c>
      <c r="G7571" s="259" t="s">
        <v>50</v>
      </c>
      <c r="H7571" s="306">
        <v>0</v>
      </c>
      <c r="I7571" s="306">
        <v>0</v>
      </c>
      <c r="J7571" s="306">
        <v>0</v>
      </c>
      <c r="K7571" s="306">
        <v>0</v>
      </c>
      <c r="L7571" s="306">
        <v>0</v>
      </c>
      <c r="M7571" s="306">
        <v>0</v>
      </c>
      <c r="N7571" s="306">
        <v>0</v>
      </c>
    </row>
    <row r="7572" spans="1:14">
      <c r="A7572" s="259" t="s">
        <v>249</v>
      </c>
      <c r="B7572" s="259" t="s">
        <v>215</v>
      </c>
      <c r="C7572" s="259" t="s">
        <v>58</v>
      </c>
      <c r="D7572" s="259" t="s">
        <v>58</v>
      </c>
      <c r="E7572" s="259" t="s">
        <v>58</v>
      </c>
      <c r="F7572" s="259" t="s">
        <v>210</v>
      </c>
      <c r="G7572" s="259" t="s">
        <v>50</v>
      </c>
      <c r="H7572" s="306">
        <v>80731.592567999993</v>
      </c>
      <c r="I7572" s="306">
        <v>76463.070518399982</v>
      </c>
      <c r="J7572" s="306">
        <v>77535.249743999986</v>
      </c>
      <c r="K7572" s="306">
        <v>83912.04</v>
      </c>
      <c r="L7572" s="306">
        <v>104069.9904822</v>
      </c>
      <c r="M7572" s="306">
        <v>104393.41940201199</v>
      </c>
      <c r="N7572" s="306">
        <v>102370.02075917499</v>
      </c>
    </row>
    <row r="7573" spans="1:14">
      <c r="A7573" s="259" t="s">
        <v>249</v>
      </c>
      <c r="B7573" s="259" t="s">
        <v>215</v>
      </c>
      <c r="C7573" s="259" t="s">
        <v>59</v>
      </c>
      <c r="D7573" s="259" t="s">
        <v>59</v>
      </c>
      <c r="E7573" s="259" t="s">
        <v>59</v>
      </c>
      <c r="F7573" s="259" t="s">
        <v>210</v>
      </c>
      <c r="G7573" s="259" t="s">
        <v>50</v>
      </c>
      <c r="H7573" s="306">
        <v>41147.020629621002</v>
      </c>
      <c r="I7573" s="306">
        <v>41147.020627238999</v>
      </c>
      <c r="J7573" s="306">
        <v>41162.158630011996</v>
      </c>
      <c r="K7573" s="306">
        <v>41164.902896991</v>
      </c>
      <c r="L7573" s="306">
        <v>41187.590123120004</v>
      </c>
      <c r="M7573" s="306">
        <v>41191.175303327</v>
      </c>
      <c r="N7573" s="306">
        <v>41219.262213709997</v>
      </c>
    </row>
    <row r="7574" spans="1:14">
      <c r="A7574" s="259" t="s">
        <v>249</v>
      </c>
      <c r="B7574" s="259" t="s">
        <v>215</v>
      </c>
      <c r="C7574" s="259" t="s">
        <v>60</v>
      </c>
      <c r="D7574" s="259" t="s">
        <v>60</v>
      </c>
      <c r="E7574" s="259" t="s">
        <v>60</v>
      </c>
      <c r="F7574" s="259" t="s">
        <v>210</v>
      </c>
      <c r="G7574" s="259" t="s">
        <v>50</v>
      </c>
      <c r="H7574" s="306">
        <v>2939.2687850500001</v>
      </c>
      <c r="I7574" s="306">
        <v>2939.2687850500001</v>
      </c>
      <c r="J7574" s="306">
        <v>2939.2687850500001</v>
      </c>
      <c r="K7574" s="306">
        <v>2939.2687850500001</v>
      </c>
      <c r="L7574" s="306">
        <v>2939.2687850500001</v>
      </c>
      <c r="M7574" s="306">
        <v>2939.2687850500001</v>
      </c>
      <c r="N7574" s="306">
        <v>2939.2687850500001</v>
      </c>
    </row>
    <row r="7575" spans="1:14">
      <c r="A7575" s="259" t="s">
        <v>249</v>
      </c>
      <c r="B7575" s="259" t="s">
        <v>215</v>
      </c>
      <c r="C7575" s="259" t="s">
        <v>61</v>
      </c>
      <c r="D7575" s="259" t="s">
        <v>61</v>
      </c>
      <c r="E7575" s="259" t="s">
        <v>61</v>
      </c>
      <c r="F7575" s="259" t="s">
        <v>210</v>
      </c>
      <c r="G7575" s="259" t="s">
        <v>50</v>
      </c>
      <c r="H7575" s="306">
        <v>14626.058144105</v>
      </c>
      <c r="I7575" s="306">
        <v>14626.058144105</v>
      </c>
      <c r="J7575" s="306">
        <v>14626.058144105</v>
      </c>
      <c r="K7575" s="306">
        <v>14626.058144105</v>
      </c>
      <c r="L7575" s="306">
        <v>14626.058144105</v>
      </c>
      <c r="M7575" s="306">
        <v>14626.058144105</v>
      </c>
      <c r="N7575" s="306">
        <v>14626.058144105</v>
      </c>
    </row>
    <row r="7576" spans="1:14">
      <c r="A7576" s="259" t="s">
        <v>249</v>
      </c>
      <c r="B7576" s="259" t="s">
        <v>215</v>
      </c>
      <c r="C7576" s="259" t="s">
        <v>63</v>
      </c>
      <c r="D7576" s="259" t="s">
        <v>63</v>
      </c>
      <c r="E7576" s="259" t="s">
        <v>63</v>
      </c>
      <c r="F7576" s="259" t="s">
        <v>210</v>
      </c>
      <c r="G7576" s="259" t="s">
        <v>50</v>
      </c>
      <c r="H7576" s="306">
        <v>0</v>
      </c>
      <c r="I7576" s="306">
        <v>0</v>
      </c>
      <c r="J7576" s="306">
        <v>0</v>
      </c>
      <c r="K7576" s="306">
        <v>0</v>
      </c>
      <c r="L7576" s="306">
        <v>0</v>
      </c>
      <c r="M7576" s="306">
        <v>0</v>
      </c>
      <c r="N7576" s="306">
        <v>0</v>
      </c>
    </row>
    <row r="7577" spans="1:14">
      <c r="A7577" s="259" t="s">
        <v>249</v>
      </c>
      <c r="B7577" s="259" t="s">
        <v>215</v>
      </c>
      <c r="C7577" s="259" t="s">
        <v>64</v>
      </c>
      <c r="D7577" s="259" t="s">
        <v>64</v>
      </c>
      <c r="E7577" s="259" t="s">
        <v>64</v>
      </c>
      <c r="F7577" s="259" t="s">
        <v>210</v>
      </c>
      <c r="G7577" s="259" t="s">
        <v>50</v>
      </c>
      <c r="H7577" s="306">
        <v>3619.4668058339998</v>
      </c>
      <c r="I7577" s="306">
        <v>1861.7297214040002</v>
      </c>
      <c r="J7577" s="306">
        <v>1861.7297225290001</v>
      </c>
      <c r="K7577" s="306">
        <v>1861.7297214880002</v>
      </c>
      <c r="L7577" s="306">
        <v>1861.7297216270001</v>
      </c>
      <c r="M7577" s="306">
        <v>1861.7297205570001</v>
      </c>
      <c r="N7577" s="306">
        <v>1861.7297236840002</v>
      </c>
    </row>
    <row r="7578" spans="1:14">
      <c r="A7578" s="259" t="s">
        <v>249</v>
      </c>
      <c r="B7578" s="259" t="s">
        <v>215</v>
      </c>
      <c r="C7578" s="259" t="s">
        <v>54</v>
      </c>
      <c r="D7578" s="259" t="s">
        <v>72</v>
      </c>
      <c r="E7578" s="259" t="s">
        <v>72</v>
      </c>
      <c r="F7578" s="259" t="s">
        <v>210</v>
      </c>
      <c r="G7578" s="259" t="s">
        <v>50</v>
      </c>
      <c r="H7578" s="306">
        <v>0</v>
      </c>
      <c r="I7578" s="306">
        <v>0</v>
      </c>
      <c r="J7578" s="306">
        <v>0</v>
      </c>
      <c r="K7578" s="306">
        <v>777.47113764999995</v>
      </c>
      <c r="L7578" s="306">
        <v>709.21457697999995</v>
      </c>
      <c r="M7578" s="306">
        <v>743.61480443000005</v>
      </c>
      <c r="N7578" s="306">
        <v>679.17163406999998</v>
      </c>
    </row>
    <row r="7579" spans="1:14">
      <c r="A7579" s="259" t="s">
        <v>249</v>
      </c>
      <c r="B7579" s="259" t="s">
        <v>215</v>
      </c>
      <c r="C7579" s="259" t="s">
        <v>55</v>
      </c>
      <c r="D7579" s="259" t="s">
        <v>73</v>
      </c>
      <c r="E7579" s="259" t="s">
        <v>73</v>
      </c>
      <c r="F7579" s="259" t="s">
        <v>210</v>
      </c>
      <c r="G7579" s="259" t="s">
        <v>50</v>
      </c>
      <c r="H7579" s="306">
        <v>0</v>
      </c>
      <c r="I7579" s="306">
        <v>0</v>
      </c>
      <c r="J7579" s="306">
        <v>0</v>
      </c>
      <c r="K7579" s="306">
        <v>0</v>
      </c>
      <c r="L7579" s="306">
        <v>0</v>
      </c>
      <c r="M7579" s="306">
        <v>0</v>
      </c>
      <c r="N7579" s="306">
        <v>0</v>
      </c>
    </row>
    <row r="7580" spans="1:14">
      <c r="A7580" s="259" t="s">
        <v>249</v>
      </c>
      <c r="B7580" s="259" t="s">
        <v>215</v>
      </c>
      <c r="C7580" s="259" t="s">
        <v>57</v>
      </c>
      <c r="D7580" s="259" t="s">
        <v>74</v>
      </c>
      <c r="E7580" s="259" t="s">
        <v>74</v>
      </c>
      <c r="F7580" s="259" t="s">
        <v>210</v>
      </c>
      <c r="G7580" s="259" t="s">
        <v>50</v>
      </c>
      <c r="H7580" s="306">
        <v>0</v>
      </c>
      <c r="I7580" s="306">
        <v>0</v>
      </c>
      <c r="J7580" s="306">
        <v>0</v>
      </c>
      <c r="K7580" s="306">
        <v>0</v>
      </c>
      <c r="L7580" s="306">
        <v>0</v>
      </c>
      <c r="M7580" s="306">
        <v>0</v>
      </c>
      <c r="N7580" s="306">
        <v>0</v>
      </c>
    </row>
    <row r="7581" spans="1:14">
      <c r="A7581" s="259" t="s">
        <v>249</v>
      </c>
      <c r="B7581" s="259" t="s">
        <v>215</v>
      </c>
      <c r="C7581" s="259" t="s">
        <v>64</v>
      </c>
      <c r="D7581" s="259" t="s">
        <v>75</v>
      </c>
      <c r="E7581" s="259" t="s">
        <v>75</v>
      </c>
      <c r="F7581" s="259" t="s">
        <v>210</v>
      </c>
      <c r="G7581" s="259" t="s">
        <v>50</v>
      </c>
      <c r="H7581" s="306">
        <v>0</v>
      </c>
      <c r="I7581" s="306">
        <v>0</v>
      </c>
      <c r="J7581" s="306">
        <v>0</v>
      </c>
      <c r="K7581" s="306">
        <v>0</v>
      </c>
      <c r="L7581" s="306">
        <v>0</v>
      </c>
      <c r="M7581" s="306">
        <v>0</v>
      </c>
      <c r="N7581" s="306">
        <v>0</v>
      </c>
    </row>
    <row r="7582" spans="1:14">
      <c r="A7582" s="259" t="s">
        <v>249</v>
      </c>
      <c r="B7582" s="259" t="s">
        <v>215</v>
      </c>
      <c r="C7582" s="259" t="s">
        <v>60</v>
      </c>
      <c r="D7582" s="259" t="s">
        <v>76</v>
      </c>
      <c r="E7582" s="259" t="s">
        <v>76</v>
      </c>
      <c r="F7582" s="259" t="s">
        <v>210</v>
      </c>
      <c r="G7582" s="259" t="s">
        <v>50</v>
      </c>
      <c r="H7582" s="306">
        <v>0</v>
      </c>
      <c r="I7582" s="306">
        <v>0</v>
      </c>
      <c r="J7582" s="306">
        <v>0</v>
      </c>
      <c r="K7582" s="306">
        <v>0</v>
      </c>
      <c r="L7582" s="306">
        <v>0</v>
      </c>
      <c r="M7582" s="306">
        <v>0</v>
      </c>
      <c r="N7582" s="306">
        <v>0</v>
      </c>
    </row>
    <row r="7583" spans="1:14">
      <c r="A7583" s="259" t="s">
        <v>249</v>
      </c>
      <c r="B7583" s="259" t="s">
        <v>215</v>
      </c>
      <c r="C7583" s="259" t="s">
        <v>61</v>
      </c>
      <c r="D7583" s="259" t="s">
        <v>77</v>
      </c>
      <c r="E7583" s="259" t="s">
        <v>77</v>
      </c>
      <c r="F7583" s="259" t="s">
        <v>210</v>
      </c>
      <c r="G7583" s="259" t="s">
        <v>50</v>
      </c>
      <c r="H7583" s="306">
        <v>0</v>
      </c>
      <c r="I7583" s="306">
        <v>0</v>
      </c>
      <c r="J7583" s="306">
        <v>0</v>
      </c>
      <c r="K7583" s="306">
        <v>7549.8048496330002</v>
      </c>
      <c r="L7583" s="306">
        <v>7549.8048496330002</v>
      </c>
      <c r="M7583" s="306">
        <v>9106.6368847800004</v>
      </c>
      <c r="N7583" s="306">
        <v>18502.016203207</v>
      </c>
    </row>
    <row r="7584" spans="1:14">
      <c r="A7584" s="259" t="s">
        <v>249</v>
      </c>
      <c r="B7584" s="259" t="s">
        <v>215</v>
      </c>
      <c r="C7584" s="259" t="s">
        <v>62</v>
      </c>
      <c r="D7584" s="259" t="s">
        <v>78</v>
      </c>
      <c r="E7584" s="259" t="s">
        <v>78</v>
      </c>
      <c r="F7584" s="259" t="s">
        <v>210</v>
      </c>
      <c r="G7584" s="259" t="s">
        <v>50</v>
      </c>
      <c r="H7584" s="306">
        <v>0</v>
      </c>
      <c r="I7584" s="306">
        <v>0</v>
      </c>
      <c r="J7584" s="306">
        <v>0</v>
      </c>
      <c r="K7584" s="306">
        <v>0</v>
      </c>
      <c r="L7584" s="306">
        <v>0</v>
      </c>
      <c r="M7584" s="306">
        <v>0</v>
      </c>
      <c r="N7584" s="306">
        <v>0</v>
      </c>
    </row>
    <row r="7585" spans="1:14">
      <c r="A7585" s="259" t="s">
        <v>249</v>
      </c>
      <c r="B7585" s="259" t="s">
        <v>215</v>
      </c>
      <c r="C7585" s="259" t="s">
        <v>63</v>
      </c>
      <c r="D7585" s="259" t="s">
        <v>79</v>
      </c>
      <c r="E7585" s="259" t="s">
        <v>79</v>
      </c>
      <c r="F7585" s="259" t="s">
        <v>210</v>
      </c>
      <c r="G7585" s="259" t="s">
        <v>50</v>
      </c>
      <c r="H7585" s="306">
        <v>0</v>
      </c>
      <c r="I7585" s="306">
        <v>0</v>
      </c>
      <c r="J7585" s="306">
        <v>0</v>
      </c>
      <c r="K7585" s="306">
        <v>0</v>
      </c>
      <c r="L7585" s="306">
        <v>0</v>
      </c>
      <c r="M7585" s="306">
        <v>0</v>
      </c>
      <c r="N7585" s="306">
        <v>0</v>
      </c>
    </row>
    <row r="7586" spans="1:14">
      <c r="A7586" s="259" t="s">
        <v>249</v>
      </c>
      <c r="B7586" s="259" t="s">
        <v>215</v>
      </c>
      <c r="C7586" s="259" t="s">
        <v>60</v>
      </c>
      <c r="D7586" s="259" t="s">
        <v>76</v>
      </c>
      <c r="E7586" s="259" t="s">
        <v>207</v>
      </c>
      <c r="F7586" s="259" t="s">
        <v>210</v>
      </c>
      <c r="G7586" s="259" t="s">
        <v>50</v>
      </c>
      <c r="H7586" s="306">
        <v>0</v>
      </c>
      <c r="I7586" s="306">
        <v>0</v>
      </c>
      <c r="J7586" s="306">
        <v>0</v>
      </c>
      <c r="K7586" s="306">
        <v>0</v>
      </c>
      <c r="L7586" s="306">
        <v>0</v>
      </c>
      <c r="M7586" s="306">
        <v>0</v>
      </c>
      <c r="N7586" s="306">
        <v>0</v>
      </c>
    </row>
    <row r="7587" spans="1:14">
      <c r="A7587" s="259" t="s">
        <v>249</v>
      </c>
      <c r="B7587" s="259" t="s">
        <v>215</v>
      </c>
      <c r="C7587" s="259" t="s">
        <v>63</v>
      </c>
      <c r="D7587" s="259" t="s">
        <v>79</v>
      </c>
      <c r="E7587" s="259" t="s">
        <v>208</v>
      </c>
      <c r="F7587" s="259" t="s">
        <v>210</v>
      </c>
      <c r="G7587" s="259" t="s">
        <v>50</v>
      </c>
      <c r="H7587" s="306">
        <v>0</v>
      </c>
      <c r="I7587" s="306">
        <v>0</v>
      </c>
      <c r="J7587" s="306">
        <v>0</v>
      </c>
      <c r="K7587" s="306">
        <v>0</v>
      </c>
      <c r="L7587" s="306">
        <v>0</v>
      </c>
      <c r="M7587" s="306">
        <v>0</v>
      </c>
      <c r="N7587" s="306">
        <v>0</v>
      </c>
    </row>
    <row r="7588" spans="1:14">
      <c r="A7588" s="259" t="s">
        <v>249</v>
      </c>
      <c r="B7588" s="259" t="s">
        <v>215</v>
      </c>
      <c r="C7588" s="259" t="s">
        <v>65</v>
      </c>
      <c r="D7588" s="259" t="s">
        <v>209</v>
      </c>
      <c r="E7588" s="259" t="s">
        <v>80</v>
      </c>
      <c r="F7588" s="259" t="s">
        <v>210</v>
      </c>
      <c r="G7588" s="259" t="s">
        <v>50</v>
      </c>
      <c r="H7588" s="306">
        <v>0</v>
      </c>
      <c r="I7588" s="306">
        <v>0</v>
      </c>
      <c r="J7588" s="306">
        <v>0</v>
      </c>
      <c r="K7588" s="306">
        <v>0</v>
      </c>
      <c r="L7588" s="306">
        <v>0</v>
      </c>
      <c r="M7588" s="306">
        <v>0</v>
      </c>
      <c r="N7588" s="306">
        <v>0</v>
      </c>
    </row>
    <row r="7589" spans="1:14">
      <c r="A7589" s="259" t="s">
        <v>249</v>
      </c>
      <c r="B7589" s="259" t="s">
        <v>215</v>
      </c>
      <c r="C7589" s="259" t="s">
        <v>65</v>
      </c>
      <c r="D7589" s="259" t="s">
        <v>209</v>
      </c>
      <c r="E7589" s="259" t="s">
        <v>81</v>
      </c>
      <c r="F7589" s="259" t="s">
        <v>210</v>
      </c>
      <c r="G7589" s="259" t="s">
        <v>50</v>
      </c>
      <c r="H7589" s="306">
        <v>0</v>
      </c>
      <c r="I7589" s="306">
        <v>0</v>
      </c>
      <c r="J7589" s="306">
        <v>0</v>
      </c>
      <c r="K7589" s="306">
        <v>0</v>
      </c>
      <c r="L7589" s="306">
        <v>0</v>
      </c>
      <c r="M7589" s="306">
        <v>0</v>
      </c>
      <c r="N7589" s="306">
        <v>0</v>
      </c>
    </row>
    <row r="7591" spans="1:14">
      <c r="A7591" s="259" t="s">
        <v>2</v>
      </c>
      <c r="B7591" s="259" t="s">
        <v>43</v>
      </c>
      <c r="C7591" s="259" t="s">
        <v>203</v>
      </c>
      <c r="D7591" s="259" t="s">
        <v>204</v>
      </c>
      <c r="E7591" s="259" t="s">
        <v>205</v>
      </c>
      <c r="F7591" s="259" t="s">
        <v>99</v>
      </c>
      <c r="G7591" s="259" t="s">
        <v>46</v>
      </c>
      <c r="H7591" s="306">
        <v>2025</v>
      </c>
      <c r="I7591" s="306">
        <v>2028</v>
      </c>
      <c r="J7591" s="306">
        <v>2030</v>
      </c>
      <c r="K7591" s="306">
        <v>2032</v>
      </c>
      <c r="L7591" s="306">
        <v>2035</v>
      </c>
      <c r="M7591" s="306">
        <v>2037</v>
      </c>
      <c r="N7591" s="306">
        <v>2040</v>
      </c>
    </row>
    <row r="7592" spans="1:14">
      <c r="A7592" s="259" t="s">
        <v>249</v>
      </c>
      <c r="B7592" s="259" t="s">
        <v>18</v>
      </c>
      <c r="C7592" s="259" t="s">
        <v>213</v>
      </c>
      <c r="D7592" s="259" t="s">
        <v>213</v>
      </c>
      <c r="E7592" s="259" t="s">
        <v>213</v>
      </c>
      <c r="F7592" s="259" t="s">
        <v>193</v>
      </c>
      <c r="G7592" s="259" t="s">
        <v>214</v>
      </c>
      <c r="H7592" s="306">
        <v>7.0013478702491252</v>
      </c>
      <c r="I7592" s="306">
        <v>6.9007293188975858</v>
      </c>
      <c r="J7592" s="306">
        <v>2.5312632007511731</v>
      </c>
      <c r="K7592" s="306">
        <v>2.9837424321213284</v>
      </c>
      <c r="L7592" s="306">
        <v>3.054153173213308</v>
      </c>
      <c r="M7592" s="306">
        <v>3.1054278968767641</v>
      </c>
      <c r="N7592" s="306">
        <v>0</v>
      </c>
    </row>
    <row r="7593" spans="1:14">
      <c r="A7593" s="259" t="s">
        <v>249</v>
      </c>
      <c r="B7593" s="259" t="s">
        <v>19</v>
      </c>
      <c r="C7593" s="259" t="s">
        <v>213</v>
      </c>
      <c r="D7593" s="259" t="s">
        <v>213</v>
      </c>
      <c r="E7593" s="259" t="s">
        <v>213</v>
      </c>
      <c r="F7593" s="259" t="s">
        <v>193</v>
      </c>
      <c r="G7593" s="259" t="s">
        <v>214</v>
      </c>
      <c r="H7593" s="306">
        <v>1.390388546044059</v>
      </c>
      <c r="I7593" s="306">
        <v>0.33492161249892588</v>
      </c>
      <c r="J7593" s="306">
        <v>0.34480414703367085</v>
      </c>
      <c r="K7593" s="306">
        <v>0.25466669464106301</v>
      </c>
      <c r="L7593" s="306">
        <v>0.34473614277680004</v>
      </c>
      <c r="M7593" s="306">
        <v>0.23934142995640598</v>
      </c>
      <c r="N7593" s="306">
        <v>0.17377528078790003</v>
      </c>
    </row>
    <row r="7594" spans="1:14">
      <c r="A7594" s="259" t="s">
        <v>249</v>
      </c>
      <c r="B7594" s="259" t="s">
        <v>20</v>
      </c>
      <c r="C7594" s="259" t="s">
        <v>213</v>
      </c>
      <c r="D7594" s="259" t="s">
        <v>213</v>
      </c>
      <c r="E7594" s="259" t="s">
        <v>213</v>
      </c>
      <c r="F7594" s="259" t="s">
        <v>193</v>
      </c>
      <c r="G7594" s="259" t="s">
        <v>214</v>
      </c>
      <c r="H7594" s="306">
        <v>0.65701944748654606</v>
      </c>
      <c r="I7594" s="306">
        <v>0.19998618335544599</v>
      </c>
      <c r="J7594" s="306">
        <v>0.10594291686289099</v>
      </c>
      <c r="K7594" s="306">
        <v>0.235945057442394</v>
      </c>
      <c r="L7594" s="306">
        <v>0.23544277193000901</v>
      </c>
      <c r="M7594" s="306">
        <v>0.124581314527958</v>
      </c>
      <c r="N7594" s="306">
        <v>0</v>
      </c>
    </row>
    <row r="7595" spans="1:14">
      <c r="A7595" s="259" t="s">
        <v>249</v>
      </c>
      <c r="B7595" s="259" t="s">
        <v>21</v>
      </c>
      <c r="C7595" s="259" t="s">
        <v>213</v>
      </c>
      <c r="D7595" s="259" t="s">
        <v>213</v>
      </c>
      <c r="E7595" s="259" t="s">
        <v>213</v>
      </c>
      <c r="F7595" s="259" t="s">
        <v>193</v>
      </c>
      <c r="G7595" s="259" t="s">
        <v>214</v>
      </c>
      <c r="H7595" s="306">
        <v>1.7133423728057002</v>
      </c>
      <c r="I7595" s="306">
        <v>1.3886009883760229</v>
      </c>
      <c r="J7595" s="306">
        <v>1.0258695435094989</v>
      </c>
      <c r="K7595" s="306">
        <v>0.71425278873005082</v>
      </c>
      <c r="L7595" s="306">
        <v>0.96388518175850679</v>
      </c>
      <c r="M7595" s="306">
        <v>0.72658318998094051</v>
      </c>
      <c r="N7595" s="306">
        <v>3.3318157101548548E-2</v>
      </c>
    </row>
    <row r="7596" spans="1:14">
      <c r="A7596" s="259" t="s">
        <v>249</v>
      </c>
      <c r="B7596" s="259" t="s">
        <v>22</v>
      </c>
      <c r="C7596" s="259" t="s">
        <v>213</v>
      </c>
      <c r="D7596" s="259" t="s">
        <v>213</v>
      </c>
      <c r="E7596" s="259" t="s">
        <v>213</v>
      </c>
      <c r="F7596" s="259" t="s">
        <v>193</v>
      </c>
      <c r="G7596" s="259" t="s">
        <v>214</v>
      </c>
      <c r="H7596" s="306">
        <v>4.4249809324206559</v>
      </c>
      <c r="I7596" s="306">
        <v>4.8894415526130066</v>
      </c>
      <c r="J7596" s="306">
        <v>3.0866285967327967</v>
      </c>
      <c r="K7596" s="306">
        <v>3.6768807220305857</v>
      </c>
      <c r="L7596" s="306">
        <v>4.4208873266073461</v>
      </c>
      <c r="M7596" s="306">
        <v>1.861320436024624</v>
      </c>
      <c r="N7596" s="306">
        <v>2.6378222042973816</v>
      </c>
    </row>
    <row r="7597" spans="1:14">
      <c r="A7597" s="259" t="s">
        <v>249</v>
      </c>
      <c r="B7597" s="259" t="s">
        <v>23</v>
      </c>
      <c r="C7597" s="259" t="s">
        <v>213</v>
      </c>
      <c r="D7597" s="259" t="s">
        <v>213</v>
      </c>
      <c r="E7597" s="259" t="s">
        <v>213</v>
      </c>
      <c r="F7597" s="259" t="s">
        <v>193</v>
      </c>
      <c r="G7597" s="259" t="s">
        <v>214</v>
      </c>
      <c r="H7597" s="306">
        <v>1.3382631470518764</v>
      </c>
      <c r="I7597" s="306">
        <v>0.90568450003377032</v>
      </c>
      <c r="J7597" s="306">
        <v>0.63513417973137676</v>
      </c>
      <c r="K7597" s="306">
        <v>0.95720767489066316</v>
      </c>
      <c r="L7597" s="306">
        <v>1.2144515126336675</v>
      </c>
      <c r="M7597" s="306">
        <v>0.73877119807182223</v>
      </c>
      <c r="N7597" s="306">
        <v>1.0469319367041328</v>
      </c>
    </row>
    <row r="7598" spans="1:14">
      <c r="A7598" s="259" t="s">
        <v>249</v>
      </c>
      <c r="B7598" s="259" t="s">
        <v>24</v>
      </c>
      <c r="C7598" s="259" t="s">
        <v>213</v>
      </c>
      <c r="D7598" s="259" t="s">
        <v>213</v>
      </c>
      <c r="E7598" s="259" t="s">
        <v>213</v>
      </c>
      <c r="F7598" s="259" t="s">
        <v>193</v>
      </c>
      <c r="G7598" s="259" t="s">
        <v>214</v>
      </c>
      <c r="H7598" s="306">
        <v>9.1688099702992556</v>
      </c>
      <c r="I7598" s="306">
        <v>7.0230626682380937</v>
      </c>
      <c r="J7598" s="306">
        <v>5.438612578688482</v>
      </c>
      <c r="K7598" s="306">
        <v>4.0315681407131798</v>
      </c>
      <c r="L7598" s="306">
        <v>5.1885127953748782</v>
      </c>
      <c r="M7598" s="306">
        <v>4.145727095134184</v>
      </c>
      <c r="N7598" s="306">
        <v>0.45551874572608808</v>
      </c>
    </row>
    <row r="7599" spans="1:14">
      <c r="A7599" s="259" t="s">
        <v>249</v>
      </c>
      <c r="B7599" s="259" t="s">
        <v>25</v>
      </c>
      <c r="C7599" s="259" t="s">
        <v>213</v>
      </c>
      <c r="D7599" s="259" t="s">
        <v>213</v>
      </c>
      <c r="E7599" s="259" t="s">
        <v>213</v>
      </c>
      <c r="F7599" s="259" t="s">
        <v>193</v>
      </c>
      <c r="G7599" s="259" t="s">
        <v>214</v>
      </c>
      <c r="H7599" s="306">
        <v>15.115636893535484</v>
      </c>
      <c r="I7599" s="306">
        <v>8.1043865581590424</v>
      </c>
      <c r="J7599" s="306">
        <v>5.3274292563389531</v>
      </c>
      <c r="K7599" s="306">
        <v>4.8342844045279039</v>
      </c>
      <c r="L7599" s="306">
        <v>5.0254163637423499</v>
      </c>
      <c r="M7599" s="306">
        <v>4.5990122800973934</v>
      </c>
      <c r="N7599" s="306">
        <v>0</v>
      </c>
    </row>
    <row r="7600" spans="1:14">
      <c r="A7600" s="259" t="s">
        <v>249</v>
      </c>
      <c r="B7600" s="259" t="s">
        <v>26</v>
      </c>
      <c r="C7600" s="259" t="s">
        <v>213</v>
      </c>
      <c r="D7600" s="259" t="s">
        <v>213</v>
      </c>
      <c r="E7600" s="259" t="s">
        <v>213</v>
      </c>
      <c r="F7600" s="259" t="s">
        <v>193</v>
      </c>
      <c r="G7600" s="259" t="s">
        <v>214</v>
      </c>
      <c r="H7600" s="306">
        <v>2.3361094646043186</v>
      </c>
      <c r="I7600" s="306">
        <v>2.4157433708506222</v>
      </c>
      <c r="J7600" s="306">
        <v>1.5664669383079544</v>
      </c>
      <c r="K7600" s="306">
        <v>1.7414482551889836</v>
      </c>
      <c r="L7600" s="306">
        <v>2.4501937151638198</v>
      </c>
      <c r="M7600" s="306">
        <v>1.0426187082137535</v>
      </c>
      <c r="N7600" s="306">
        <v>1.0802622505653015</v>
      </c>
    </row>
    <row r="7601" spans="1:14">
      <c r="A7601" s="259" t="s">
        <v>249</v>
      </c>
      <c r="B7601" s="259" t="s">
        <v>27</v>
      </c>
      <c r="C7601" s="259" t="s">
        <v>213</v>
      </c>
      <c r="D7601" s="259" t="s">
        <v>213</v>
      </c>
      <c r="E7601" s="259" t="s">
        <v>213</v>
      </c>
      <c r="F7601" s="259" t="s">
        <v>193</v>
      </c>
      <c r="G7601" s="259" t="s">
        <v>214</v>
      </c>
      <c r="H7601" s="306">
        <v>0</v>
      </c>
      <c r="I7601" s="306">
        <v>0</v>
      </c>
      <c r="J7601" s="306">
        <v>0</v>
      </c>
      <c r="K7601" s="306">
        <v>0</v>
      </c>
      <c r="L7601" s="306">
        <v>0</v>
      </c>
      <c r="M7601" s="306">
        <v>0</v>
      </c>
      <c r="N7601" s="306">
        <v>0</v>
      </c>
    </row>
    <row r="7602" spans="1:14">
      <c r="A7602" s="259" t="s">
        <v>249</v>
      </c>
      <c r="B7602" s="259" t="s">
        <v>215</v>
      </c>
      <c r="C7602" s="259" t="s">
        <v>213</v>
      </c>
      <c r="D7602" s="259" t="s">
        <v>213</v>
      </c>
      <c r="E7602" s="259" t="s">
        <v>213</v>
      </c>
      <c r="F7602" s="259" t="s">
        <v>193</v>
      </c>
      <c r="G7602" s="259" t="s">
        <v>214</v>
      </c>
      <c r="H7602" s="306">
        <v>6.2088693707776752</v>
      </c>
      <c r="I7602" s="306">
        <v>8.9050195065476085</v>
      </c>
      <c r="J7602" s="306">
        <v>10.406713442400685</v>
      </c>
      <c r="K7602" s="306">
        <v>10.660197922361101</v>
      </c>
      <c r="L7602" s="306">
        <v>9.4005488933241761</v>
      </c>
      <c r="M7602" s="306">
        <v>9.6751110171367412</v>
      </c>
      <c r="N7602" s="306">
        <v>8.8783987440462333</v>
      </c>
    </row>
    <row r="7603" spans="1:14">
      <c r="A7603" s="259" t="s">
        <v>249</v>
      </c>
      <c r="B7603" s="259" t="s">
        <v>28</v>
      </c>
      <c r="C7603" s="259" t="s">
        <v>213</v>
      </c>
      <c r="D7603" s="259" t="s">
        <v>213</v>
      </c>
      <c r="E7603" s="259" t="s">
        <v>213</v>
      </c>
      <c r="F7603" s="259" t="s">
        <v>193</v>
      </c>
      <c r="G7603" s="259" t="s">
        <v>214</v>
      </c>
      <c r="H7603" s="306">
        <v>43.145898644497024</v>
      </c>
      <c r="I7603" s="306">
        <v>32.162556753022514</v>
      </c>
      <c r="J7603" s="306">
        <v>20.062151357956797</v>
      </c>
      <c r="K7603" s="306">
        <v>19.429996170286152</v>
      </c>
      <c r="L7603" s="306">
        <v>22.897678983200684</v>
      </c>
      <c r="M7603" s="306">
        <v>16.583383548883845</v>
      </c>
      <c r="N7603" s="306">
        <v>5.4276285751823519</v>
      </c>
    </row>
    <row r="7604" spans="1:14">
      <c r="A7604" s="259" t="s">
        <v>249</v>
      </c>
      <c r="B7604" s="259" t="s">
        <v>29</v>
      </c>
      <c r="C7604" s="259" t="s">
        <v>213</v>
      </c>
      <c r="D7604" s="259" t="s">
        <v>213</v>
      </c>
      <c r="E7604" s="259" t="s">
        <v>213</v>
      </c>
      <c r="F7604" s="259" t="s">
        <v>193</v>
      </c>
      <c r="G7604" s="259" t="s">
        <v>214</v>
      </c>
      <c r="H7604" s="306">
        <v>12.272540889149015</v>
      </c>
      <c r="I7604" s="306">
        <v>8.7465852691130426</v>
      </c>
      <c r="J7604" s="306">
        <v>6.8092862692316523</v>
      </c>
      <c r="K7604" s="306">
        <v>5.0004876240842933</v>
      </c>
      <c r="L7604" s="306">
        <v>6.4971341199101849</v>
      </c>
      <c r="M7604" s="306">
        <v>5.1116517150715302</v>
      </c>
      <c r="N7604" s="306">
        <v>0.66261218361553664</v>
      </c>
    </row>
    <row r="7605" spans="1:14">
      <c r="A7605" s="259" t="s">
        <v>249</v>
      </c>
      <c r="B7605" s="259" t="s">
        <v>129</v>
      </c>
      <c r="C7605" s="259" t="s">
        <v>213</v>
      </c>
      <c r="D7605" s="259" t="s">
        <v>213</v>
      </c>
      <c r="E7605" s="259" t="s">
        <v>213</v>
      </c>
      <c r="F7605" s="259" t="s">
        <v>193</v>
      </c>
      <c r="G7605" s="259" t="s">
        <v>214</v>
      </c>
      <c r="H7605" s="306">
        <v>561.99780910547565</v>
      </c>
      <c r="I7605" s="306">
        <v>443.73609580375393</v>
      </c>
      <c r="J7605" s="306">
        <v>361.92422647662198</v>
      </c>
      <c r="K7605" s="306">
        <v>293.28551679057034</v>
      </c>
      <c r="L7605" s="306">
        <v>281.31853612600685</v>
      </c>
      <c r="M7605" s="306">
        <v>247.82883380794286</v>
      </c>
      <c r="N7605" s="306">
        <v>123.09516557102427</v>
      </c>
    </row>
    <row r="7607" spans="1:14">
      <c r="A7607" s="259" t="s">
        <v>2</v>
      </c>
      <c r="B7607" s="259" t="s">
        <v>43</v>
      </c>
      <c r="C7607" s="259" t="s">
        <v>203</v>
      </c>
      <c r="D7607" s="259" t="s">
        <v>204</v>
      </c>
      <c r="E7607" s="259" t="s">
        <v>205</v>
      </c>
      <c r="F7607" s="259" t="s">
        <v>99</v>
      </c>
      <c r="G7607" s="259" t="s">
        <v>46</v>
      </c>
      <c r="H7607" s="306">
        <v>2025</v>
      </c>
      <c r="I7607" s="306">
        <v>2028</v>
      </c>
      <c r="J7607" s="306">
        <v>2030</v>
      </c>
      <c r="K7607" s="306">
        <v>2032</v>
      </c>
      <c r="L7607" s="306">
        <v>2035</v>
      </c>
      <c r="M7607" s="306">
        <v>2037</v>
      </c>
      <c r="N7607" s="306">
        <v>2040</v>
      </c>
    </row>
    <row r="7608" spans="1:14">
      <c r="A7608" s="259" t="s">
        <v>249</v>
      </c>
      <c r="B7608" s="259" t="s">
        <v>30</v>
      </c>
      <c r="C7608" s="259" t="s">
        <v>48</v>
      </c>
      <c r="D7608" s="259" t="s">
        <v>48</v>
      </c>
      <c r="E7608" s="259" t="s">
        <v>48</v>
      </c>
      <c r="F7608" s="259" t="s">
        <v>193</v>
      </c>
      <c r="G7608" s="259" t="s">
        <v>214</v>
      </c>
      <c r="H7608" s="306">
        <v>0.67411229526252003</v>
      </c>
      <c r="I7608" s="306">
        <v>0</v>
      </c>
      <c r="J7608" s="306">
        <v>0</v>
      </c>
      <c r="K7608" s="306">
        <v>0</v>
      </c>
      <c r="L7608" s="306">
        <v>0</v>
      </c>
      <c r="M7608" s="306">
        <v>0</v>
      </c>
      <c r="N7608" s="306">
        <v>0</v>
      </c>
    </row>
    <row r="7609" spans="1:14">
      <c r="A7609" s="259" t="s">
        <v>249</v>
      </c>
      <c r="B7609" s="259" t="s">
        <v>30</v>
      </c>
      <c r="C7609" s="259" t="s">
        <v>54</v>
      </c>
      <c r="D7609" s="259" t="s">
        <v>54</v>
      </c>
      <c r="E7609" s="259" t="s">
        <v>54</v>
      </c>
      <c r="F7609" s="259" t="s">
        <v>193</v>
      </c>
      <c r="G7609" s="259" t="s">
        <v>214</v>
      </c>
      <c r="H7609" s="306">
        <v>15.083608566549998</v>
      </c>
      <c r="I7609" s="306">
        <v>15.311584925750431</v>
      </c>
      <c r="J7609" s="306">
        <v>7.9254358323861895</v>
      </c>
      <c r="K7609" s="306">
        <v>9.5952241416739579</v>
      </c>
      <c r="L7609" s="306">
        <v>11.375128499548158</v>
      </c>
      <c r="M7609" s="306">
        <v>6.8727195537149228</v>
      </c>
      <c r="N7609" s="306">
        <v>4.7650163915668156</v>
      </c>
    </row>
    <row r="7610" spans="1:14">
      <c r="A7610" s="259" t="s">
        <v>249</v>
      </c>
      <c r="B7610" s="259" t="s">
        <v>30</v>
      </c>
      <c r="C7610" s="259" t="s">
        <v>55</v>
      </c>
      <c r="D7610" s="259" t="s">
        <v>55</v>
      </c>
      <c r="E7610" s="259" t="s">
        <v>55</v>
      </c>
      <c r="F7610" s="259" t="s">
        <v>193</v>
      </c>
      <c r="G7610" s="259" t="s">
        <v>214</v>
      </c>
      <c r="H7610" s="306">
        <v>0</v>
      </c>
      <c r="I7610" s="306">
        <v>0</v>
      </c>
      <c r="J7610" s="306">
        <v>0</v>
      </c>
      <c r="K7610" s="306">
        <v>0</v>
      </c>
      <c r="L7610" s="306">
        <v>0</v>
      </c>
      <c r="M7610" s="306">
        <v>0</v>
      </c>
      <c r="N7610" s="306">
        <v>0</v>
      </c>
    </row>
    <row r="7611" spans="1:14">
      <c r="A7611" s="259" t="s">
        <v>249</v>
      </c>
      <c r="B7611" s="259" t="s">
        <v>30</v>
      </c>
      <c r="C7611" s="259" t="s">
        <v>56</v>
      </c>
      <c r="D7611" s="259" t="s">
        <v>56</v>
      </c>
      <c r="E7611" s="259" t="s">
        <v>56</v>
      </c>
      <c r="F7611" s="259" t="s">
        <v>193</v>
      </c>
      <c r="G7611" s="259" t="s">
        <v>214</v>
      </c>
      <c r="H7611" s="306">
        <v>0</v>
      </c>
      <c r="I7611" s="306">
        <v>0</v>
      </c>
      <c r="J7611" s="306">
        <v>0</v>
      </c>
      <c r="K7611" s="306">
        <v>0</v>
      </c>
      <c r="L7611" s="306">
        <v>0</v>
      </c>
      <c r="M7611" s="306">
        <v>0</v>
      </c>
      <c r="N7611" s="306">
        <v>0</v>
      </c>
    </row>
    <row r="7612" spans="1:14">
      <c r="A7612" s="259" t="s">
        <v>249</v>
      </c>
      <c r="B7612" s="259" t="s">
        <v>30</v>
      </c>
      <c r="C7612" s="259" t="s">
        <v>54</v>
      </c>
      <c r="D7612" s="259" t="s">
        <v>72</v>
      </c>
      <c r="E7612" s="259" t="s">
        <v>72</v>
      </c>
      <c r="F7612" s="259" t="s">
        <v>193</v>
      </c>
      <c r="G7612" s="259" t="s">
        <v>214</v>
      </c>
      <c r="H7612" s="306">
        <v>0</v>
      </c>
      <c r="I7612" s="306">
        <v>0</v>
      </c>
      <c r="J7612" s="306">
        <v>0</v>
      </c>
      <c r="K7612" s="306">
        <v>0</v>
      </c>
      <c r="L7612" s="306">
        <v>0</v>
      </c>
      <c r="M7612" s="306">
        <v>0</v>
      </c>
      <c r="N7612" s="306">
        <v>0</v>
      </c>
    </row>
    <row r="7613" spans="1:14">
      <c r="A7613" s="259" t="s">
        <v>249</v>
      </c>
      <c r="B7613" s="259" t="s">
        <v>30</v>
      </c>
      <c r="C7613" s="259" t="s">
        <v>55</v>
      </c>
      <c r="D7613" s="259" t="s">
        <v>73</v>
      </c>
      <c r="E7613" s="259" t="s">
        <v>73</v>
      </c>
      <c r="F7613" s="259" t="s">
        <v>193</v>
      </c>
      <c r="G7613" s="259" t="s">
        <v>214</v>
      </c>
      <c r="H7613" s="306">
        <v>0</v>
      </c>
      <c r="I7613" s="306">
        <v>0</v>
      </c>
      <c r="J7613" s="306">
        <v>0</v>
      </c>
      <c r="K7613" s="306">
        <v>0</v>
      </c>
      <c r="L7613" s="306">
        <v>0</v>
      </c>
      <c r="M7613" s="306">
        <v>0</v>
      </c>
      <c r="N7613" s="306">
        <v>0</v>
      </c>
    </row>
    <row r="7614" spans="1:14">
      <c r="A7614" s="259" t="s">
        <v>249</v>
      </c>
      <c r="B7614" s="259" t="s">
        <v>150</v>
      </c>
      <c r="C7614" s="259" t="s">
        <v>48</v>
      </c>
      <c r="D7614" s="259" t="s">
        <v>48</v>
      </c>
      <c r="E7614" s="259" t="s">
        <v>48</v>
      </c>
      <c r="F7614" s="259" t="s">
        <v>193</v>
      </c>
      <c r="G7614" s="259" t="s">
        <v>214</v>
      </c>
      <c r="H7614" s="306">
        <v>0</v>
      </c>
      <c r="I7614" s="306">
        <v>0</v>
      </c>
      <c r="J7614" s="306">
        <v>0</v>
      </c>
      <c r="K7614" s="306">
        <v>0</v>
      </c>
      <c r="L7614" s="306">
        <v>0</v>
      </c>
      <c r="M7614" s="306">
        <v>0</v>
      </c>
      <c r="N7614" s="306">
        <v>0</v>
      </c>
    </row>
    <row r="7615" spans="1:14">
      <c r="A7615" s="259" t="s">
        <v>249</v>
      </c>
      <c r="B7615" s="259" t="s">
        <v>150</v>
      </c>
      <c r="C7615" s="259" t="s">
        <v>54</v>
      </c>
      <c r="D7615" s="259" t="s">
        <v>54</v>
      </c>
      <c r="E7615" s="259" t="s">
        <v>54</v>
      </c>
      <c r="F7615" s="259" t="s">
        <v>193</v>
      </c>
      <c r="G7615" s="259" t="s">
        <v>214</v>
      </c>
      <c r="H7615" s="306">
        <v>15.777854672258417</v>
      </c>
      <c r="I7615" s="306">
        <v>8.8722554342262967</v>
      </c>
      <c r="J7615" s="306">
        <v>6.4288427906097025</v>
      </c>
      <c r="K7615" s="306">
        <v>5.7826773483173177</v>
      </c>
      <c r="L7615" s="306">
        <v>7.2846270522073073</v>
      </c>
      <c r="M7615" s="306">
        <v>6.3731698385379696</v>
      </c>
      <c r="N7615" s="306">
        <v>0</v>
      </c>
    </row>
    <row r="7616" spans="1:14">
      <c r="A7616" s="259" t="s">
        <v>249</v>
      </c>
      <c r="B7616" s="259" t="s">
        <v>150</v>
      </c>
      <c r="C7616" s="259" t="s">
        <v>55</v>
      </c>
      <c r="D7616" s="259" t="s">
        <v>55</v>
      </c>
      <c r="E7616" s="259" t="s">
        <v>55</v>
      </c>
      <c r="F7616" s="259" t="s">
        <v>193</v>
      </c>
      <c r="G7616" s="259" t="s">
        <v>214</v>
      </c>
      <c r="H7616" s="306">
        <v>0.3680269830662326</v>
      </c>
      <c r="I7616" s="306">
        <v>0.14215040287446493</v>
      </c>
      <c r="J7616" s="306">
        <v>5.3807281795941179E-2</v>
      </c>
      <c r="K7616" s="306">
        <v>7.5935100797715552E-2</v>
      </c>
      <c r="L7616" s="306">
        <v>3.2552310581537231E-3</v>
      </c>
      <c r="M7616" s="306">
        <v>2.6760722418116219E-2</v>
      </c>
      <c r="N7616" s="306">
        <v>0</v>
      </c>
    </row>
    <row r="7617" spans="1:14">
      <c r="A7617" s="259" t="s">
        <v>249</v>
      </c>
      <c r="B7617" s="259" t="s">
        <v>150</v>
      </c>
      <c r="C7617" s="259" t="s">
        <v>56</v>
      </c>
      <c r="D7617" s="259" t="s">
        <v>56</v>
      </c>
      <c r="E7617" s="259" t="s">
        <v>56</v>
      </c>
      <c r="F7617" s="259" t="s">
        <v>193</v>
      </c>
      <c r="G7617" s="259" t="s">
        <v>214</v>
      </c>
      <c r="H7617" s="306">
        <v>1.7662257710906701</v>
      </c>
      <c r="I7617" s="306">
        <v>1.726571910743782</v>
      </c>
      <c r="J7617" s="306">
        <v>1.0828606885600101</v>
      </c>
      <c r="K7617" s="306">
        <v>1.0769419617163898</v>
      </c>
      <c r="L7617" s="306">
        <v>3.3904157111483896E-2</v>
      </c>
      <c r="M7617" s="306">
        <v>1.32664006575E-2</v>
      </c>
      <c r="N7617" s="306">
        <v>0</v>
      </c>
    </row>
    <row r="7618" spans="1:14">
      <c r="A7618" s="259" t="s">
        <v>249</v>
      </c>
      <c r="B7618" s="259" t="s">
        <v>150</v>
      </c>
      <c r="C7618" s="259" t="s">
        <v>54</v>
      </c>
      <c r="D7618" s="259" t="s">
        <v>72</v>
      </c>
      <c r="E7618" s="259" t="s">
        <v>72</v>
      </c>
      <c r="F7618" s="259" t="s">
        <v>193</v>
      </c>
      <c r="G7618" s="259" t="s">
        <v>214</v>
      </c>
      <c r="H7618" s="306">
        <v>0</v>
      </c>
      <c r="I7618" s="306">
        <v>0</v>
      </c>
      <c r="J7618" s="306">
        <v>0</v>
      </c>
      <c r="K7618" s="306">
        <v>0</v>
      </c>
      <c r="L7618" s="306">
        <v>0</v>
      </c>
      <c r="M7618" s="306">
        <v>0</v>
      </c>
      <c r="N7618" s="306">
        <v>0</v>
      </c>
    </row>
    <row r="7619" spans="1:14">
      <c r="A7619" s="259" t="s">
        <v>249</v>
      </c>
      <c r="B7619" s="259" t="s">
        <v>150</v>
      </c>
      <c r="C7619" s="259" t="s">
        <v>55</v>
      </c>
      <c r="D7619" s="259" t="s">
        <v>73</v>
      </c>
      <c r="E7619" s="259" t="s">
        <v>73</v>
      </c>
      <c r="F7619" s="259" t="s">
        <v>193</v>
      </c>
      <c r="G7619" s="259" t="s">
        <v>214</v>
      </c>
      <c r="H7619" s="306">
        <v>0</v>
      </c>
      <c r="I7619" s="306">
        <v>0</v>
      </c>
      <c r="J7619" s="306">
        <v>0</v>
      </c>
      <c r="K7619" s="306">
        <v>0</v>
      </c>
      <c r="L7619" s="306">
        <v>0</v>
      </c>
      <c r="M7619" s="306">
        <v>0</v>
      </c>
      <c r="N7619" s="306">
        <v>0</v>
      </c>
    </row>
    <row r="7620" spans="1:14">
      <c r="A7620" s="259" t="s">
        <v>249</v>
      </c>
      <c r="B7620" s="259" t="s">
        <v>216</v>
      </c>
      <c r="C7620" s="259" t="s">
        <v>48</v>
      </c>
      <c r="D7620" s="259" t="s">
        <v>48</v>
      </c>
      <c r="E7620" s="259" t="s">
        <v>48</v>
      </c>
      <c r="F7620" s="259" t="s">
        <v>193</v>
      </c>
      <c r="G7620" s="259" t="s">
        <v>214</v>
      </c>
      <c r="H7620" s="306">
        <v>0.35819234897101199</v>
      </c>
      <c r="I7620" s="306">
        <v>0</v>
      </c>
      <c r="J7620" s="306">
        <v>0</v>
      </c>
      <c r="K7620" s="306">
        <v>0</v>
      </c>
      <c r="L7620" s="306">
        <v>0</v>
      </c>
      <c r="M7620" s="306">
        <v>0</v>
      </c>
      <c r="N7620" s="306">
        <v>0</v>
      </c>
    </row>
    <row r="7621" spans="1:14">
      <c r="A7621" s="259" t="s">
        <v>249</v>
      </c>
      <c r="B7621" s="259" t="s">
        <v>216</v>
      </c>
      <c r="C7621" s="259" t="s">
        <v>54</v>
      </c>
      <c r="D7621" s="259" t="s">
        <v>54</v>
      </c>
      <c r="E7621" s="259" t="s">
        <v>54</v>
      </c>
      <c r="F7621" s="259" t="s">
        <v>193</v>
      </c>
      <c r="G7621" s="259" t="s">
        <v>214</v>
      </c>
      <c r="H7621" s="306">
        <v>8.7085353331436668</v>
      </c>
      <c r="I7621" s="306">
        <v>5.6990428778153435</v>
      </c>
      <c r="J7621" s="306">
        <v>4.3330463789599474</v>
      </c>
      <c r="K7621" s="306">
        <v>2.7007579714781422</v>
      </c>
      <c r="L7621" s="306">
        <v>3.994719867200295</v>
      </c>
      <c r="M7621" s="306">
        <v>3.1240617914464992</v>
      </c>
      <c r="N7621" s="306">
        <v>0.4959820131559563</v>
      </c>
    </row>
    <row r="7622" spans="1:14">
      <c r="A7622" s="259" t="s">
        <v>249</v>
      </c>
      <c r="B7622" s="259" t="s">
        <v>216</v>
      </c>
      <c r="C7622" s="259" t="s">
        <v>55</v>
      </c>
      <c r="D7622" s="259" t="s">
        <v>55</v>
      </c>
      <c r="E7622" s="259" t="s">
        <v>55</v>
      </c>
      <c r="F7622" s="259" t="s">
        <v>193</v>
      </c>
      <c r="G7622" s="259" t="s">
        <v>214</v>
      </c>
      <c r="H7622" s="306">
        <v>2.3148192239771413E-2</v>
      </c>
      <c r="I7622" s="306">
        <v>2.3148192239771413E-2</v>
      </c>
      <c r="J7622" s="306">
        <v>2.4132623118301631E-2</v>
      </c>
      <c r="K7622" s="306">
        <v>0</v>
      </c>
      <c r="L7622" s="306">
        <v>0</v>
      </c>
      <c r="M7622" s="306">
        <v>6.8090904981714089E-3</v>
      </c>
      <c r="N7622" s="306">
        <v>3.9909321768080402E-2</v>
      </c>
    </row>
    <row r="7623" spans="1:14">
      <c r="A7623" s="259" t="s">
        <v>249</v>
      </c>
      <c r="B7623" s="259" t="s">
        <v>216</v>
      </c>
      <c r="C7623" s="259" t="s">
        <v>56</v>
      </c>
      <c r="D7623" s="259" t="s">
        <v>56</v>
      </c>
      <c r="E7623" s="259" t="s">
        <v>56</v>
      </c>
      <c r="F7623" s="259" t="s">
        <v>193</v>
      </c>
      <c r="G7623" s="259" t="s">
        <v>214</v>
      </c>
      <c r="H7623" s="306">
        <v>0</v>
      </c>
      <c r="I7623" s="306">
        <v>0</v>
      </c>
      <c r="J7623" s="306">
        <v>0</v>
      </c>
      <c r="K7623" s="306">
        <v>0</v>
      </c>
      <c r="L7623" s="306">
        <v>0</v>
      </c>
      <c r="M7623" s="306">
        <v>0</v>
      </c>
      <c r="N7623" s="306">
        <v>0</v>
      </c>
    </row>
    <row r="7624" spans="1:14">
      <c r="A7624" s="259" t="s">
        <v>249</v>
      </c>
      <c r="B7624" s="259" t="s">
        <v>216</v>
      </c>
      <c r="C7624" s="259" t="s">
        <v>54</v>
      </c>
      <c r="D7624" s="259" t="s">
        <v>72</v>
      </c>
      <c r="E7624" s="259" t="s">
        <v>72</v>
      </c>
      <c r="F7624" s="259" t="s">
        <v>193</v>
      </c>
      <c r="G7624" s="259" t="s">
        <v>214</v>
      </c>
      <c r="H7624" s="306">
        <v>0</v>
      </c>
      <c r="I7624" s="306">
        <v>0</v>
      </c>
      <c r="J7624" s="306">
        <v>0</v>
      </c>
      <c r="K7624" s="306">
        <v>0</v>
      </c>
      <c r="L7624" s="306">
        <v>0</v>
      </c>
      <c r="M7624" s="306">
        <v>0</v>
      </c>
      <c r="N7624" s="306">
        <v>0</v>
      </c>
    </row>
    <row r="7625" spans="1:14">
      <c r="A7625" s="259" t="s">
        <v>249</v>
      </c>
      <c r="B7625" s="259" t="s">
        <v>216</v>
      </c>
      <c r="C7625" s="259" t="s">
        <v>55</v>
      </c>
      <c r="D7625" s="259" t="s">
        <v>73</v>
      </c>
      <c r="E7625" s="259" t="s">
        <v>73</v>
      </c>
      <c r="F7625" s="259" t="s">
        <v>193</v>
      </c>
      <c r="G7625" s="259" t="s">
        <v>214</v>
      </c>
      <c r="H7625" s="306">
        <v>0</v>
      </c>
      <c r="I7625" s="306">
        <v>0</v>
      </c>
      <c r="J7625" s="306">
        <v>7.5709539059E-3</v>
      </c>
      <c r="K7625" s="306">
        <v>2.0192829057629901E-3</v>
      </c>
      <c r="L7625" s="306">
        <v>6.3602507002999999E-3</v>
      </c>
      <c r="M7625" s="306">
        <v>7.5709539059E-3</v>
      </c>
      <c r="N7625" s="306">
        <v>0.12672084869150002</v>
      </c>
    </row>
    <row r="7626" spans="1:14">
      <c r="A7626" s="259" t="s">
        <v>249</v>
      </c>
      <c r="B7626" s="259" t="s">
        <v>217</v>
      </c>
      <c r="C7626" s="259" t="s">
        <v>48</v>
      </c>
      <c r="D7626" s="259" t="s">
        <v>48</v>
      </c>
      <c r="E7626" s="259" t="s">
        <v>48</v>
      </c>
      <c r="F7626" s="259" t="s">
        <v>193</v>
      </c>
      <c r="G7626" s="259" t="s">
        <v>214</v>
      </c>
      <c r="H7626" s="306">
        <v>133.52021364825924</v>
      </c>
      <c r="I7626" s="306">
        <v>57.734055823723331</v>
      </c>
      <c r="J7626" s="306">
        <v>23.070550992371036</v>
      </c>
      <c r="K7626" s="306">
        <v>0.60770264582458933</v>
      </c>
      <c r="L7626" s="306">
        <v>0</v>
      </c>
      <c r="M7626" s="306">
        <v>0</v>
      </c>
      <c r="N7626" s="306">
        <v>0</v>
      </c>
    </row>
    <row r="7627" spans="1:14">
      <c r="A7627" s="259" t="s">
        <v>249</v>
      </c>
      <c r="B7627" s="259" t="s">
        <v>217</v>
      </c>
      <c r="C7627" s="259" t="s">
        <v>54</v>
      </c>
      <c r="D7627" s="259" t="s">
        <v>54</v>
      </c>
      <c r="E7627" s="259" t="s">
        <v>54</v>
      </c>
      <c r="F7627" s="259" t="s">
        <v>193</v>
      </c>
      <c r="G7627" s="259" t="s">
        <v>214</v>
      </c>
      <c r="H7627" s="306">
        <v>101.11035134113891</v>
      </c>
      <c r="I7627" s="306">
        <v>102.16916003387595</v>
      </c>
      <c r="J7627" s="306">
        <v>104.53189471866762</v>
      </c>
      <c r="K7627" s="306">
        <v>118.10366044747791</v>
      </c>
      <c r="L7627" s="306">
        <v>119.29014700824501</v>
      </c>
      <c r="M7627" s="306">
        <v>102.7985330036954</v>
      </c>
      <c r="N7627" s="306">
        <v>33.703535171859585</v>
      </c>
    </row>
    <row r="7628" spans="1:14">
      <c r="A7628" s="259" t="s">
        <v>249</v>
      </c>
      <c r="B7628" s="259" t="s">
        <v>217</v>
      </c>
      <c r="C7628" s="259" t="s">
        <v>55</v>
      </c>
      <c r="D7628" s="259" t="s">
        <v>55</v>
      </c>
      <c r="E7628" s="259" t="s">
        <v>55</v>
      </c>
      <c r="F7628" s="259" t="s">
        <v>193</v>
      </c>
      <c r="G7628" s="259" t="s">
        <v>214</v>
      </c>
      <c r="H7628" s="306">
        <v>1.1632606489305919</v>
      </c>
      <c r="I7628" s="306">
        <v>0.89390460194160548</v>
      </c>
      <c r="J7628" s="306">
        <v>1.1993501001462725</v>
      </c>
      <c r="K7628" s="306">
        <v>1.1381390297104472</v>
      </c>
      <c r="L7628" s="306">
        <v>1.2692113125851134</v>
      </c>
      <c r="M7628" s="306">
        <v>0.40780256852677377</v>
      </c>
      <c r="N7628" s="306">
        <v>3.7433614095240007E-2</v>
      </c>
    </row>
    <row r="7629" spans="1:14">
      <c r="A7629" s="259" t="s">
        <v>249</v>
      </c>
      <c r="B7629" s="259" t="s">
        <v>217</v>
      </c>
      <c r="C7629" s="259" t="s">
        <v>56</v>
      </c>
      <c r="D7629" s="259" t="s">
        <v>56</v>
      </c>
      <c r="E7629" s="259" t="s">
        <v>56</v>
      </c>
      <c r="F7629" s="259" t="s">
        <v>193</v>
      </c>
      <c r="G7629" s="259" t="s">
        <v>214</v>
      </c>
      <c r="H7629" s="306">
        <v>0.27233158697489551</v>
      </c>
      <c r="I7629" s="306">
        <v>0.55277424335248204</v>
      </c>
      <c r="J7629" s="306">
        <v>1.666756611127334</v>
      </c>
      <c r="K7629" s="306">
        <v>3.850997046358688</v>
      </c>
      <c r="L7629" s="306">
        <v>3.6482826860095292</v>
      </c>
      <c r="M7629" s="306">
        <v>2.9164651384260263</v>
      </c>
      <c r="N7629" s="306">
        <v>6.6860810035200002E-2</v>
      </c>
    </row>
    <row r="7630" spans="1:14">
      <c r="A7630" s="259" t="s">
        <v>249</v>
      </c>
      <c r="B7630" s="259" t="s">
        <v>217</v>
      </c>
      <c r="C7630" s="259" t="s">
        <v>54</v>
      </c>
      <c r="D7630" s="259" t="s">
        <v>72</v>
      </c>
      <c r="E7630" s="259" t="s">
        <v>72</v>
      </c>
      <c r="F7630" s="259" t="s">
        <v>193</v>
      </c>
      <c r="G7630" s="259" t="s">
        <v>214</v>
      </c>
      <c r="H7630" s="306">
        <v>0</v>
      </c>
      <c r="I7630" s="306">
        <v>21.563132208598937</v>
      </c>
      <c r="J7630" s="306">
        <v>26.908384997363143</v>
      </c>
      <c r="K7630" s="306">
        <v>11.008871273297931</v>
      </c>
      <c r="L7630" s="306">
        <v>11.008871273291973</v>
      </c>
      <c r="M7630" s="306">
        <v>12.05776085418386</v>
      </c>
      <c r="N7630" s="306">
        <v>11.936801877230538</v>
      </c>
    </row>
    <row r="7631" spans="1:14">
      <c r="A7631" s="259" t="s">
        <v>249</v>
      </c>
      <c r="B7631" s="259" t="s">
        <v>217</v>
      </c>
      <c r="C7631" s="259" t="s">
        <v>55</v>
      </c>
      <c r="D7631" s="259" t="s">
        <v>73</v>
      </c>
      <c r="E7631" s="259" t="s">
        <v>73</v>
      </c>
      <c r="F7631" s="259" t="s">
        <v>193</v>
      </c>
      <c r="G7631" s="259" t="s">
        <v>214</v>
      </c>
      <c r="H7631" s="306">
        <v>0</v>
      </c>
      <c r="I7631" s="306">
        <v>0</v>
      </c>
      <c r="J7631" s="306">
        <v>0</v>
      </c>
      <c r="K7631" s="306">
        <v>5.1733511025930403E-4</v>
      </c>
      <c r="L7631" s="306">
        <v>5.1733511025930403E-4</v>
      </c>
      <c r="M7631" s="306">
        <v>4.2550812818827798E-2</v>
      </c>
      <c r="N7631" s="306">
        <v>5.2768181246449102E-2</v>
      </c>
    </row>
    <row r="7633" spans="1:14">
      <c r="A7633" s="259" t="s">
        <v>2</v>
      </c>
      <c r="B7633" s="259" t="s">
        <v>43</v>
      </c>
      <c r="C7633" s="259" t="s">
        <v>203</v>
      </c>
      <c r="D7633" s="259" t="s">
        <v>204</v>
      </c>
      <c r="E7633" s="259" t="s">
        <v>205</v>
      </c>
      <c r="F7633" s="259" t="s">
        <v>99</v>
      </c>
      <c r="G7633" s="259" t="s">
        <v>46</v>
      </c>
      <c r="H7633" s="306">
        <v>2025</v>
      </c>
      <c r="I7633" s="306">
        <v>2028</v>
      </c>
      <c r="J7633" s="306">
        <v>2030</v>
      </c>
      <c r="K7633" s="306">
        <v>2032</v>
      </c>
      <c r="L7633" s="306">
        <v>2035</v>
      </c>
      <c r="M7633" s="306">
        <v>2037</v>
      </c>
      <c r="N7633" s="306">
        <v>2040</v>
      </c>
    </row>
    <row r="7634" spans="1:14">
      <c r="A7634" s="259" t="s">
        <v>249</v>
      </c>
      <c r="B7634" s="259" t="s">
        <v>128</v>
      </c>
      <c r="C7634" s="259" t="s">
        <v>48</v>
      </c>
      <c r="D7634" s="259" t="s">
        <v>48</v>
      </c>
      <c r="E7634" s="259" t="s">
        <v>48</v>
      </c>
      <c r="F7634" s="259" t="s">
        <v>193</v>
      </c>
      <c r="G7634" s="259" t="s">
        <v>214</v>
      </c>
      <c r="H7634" s="306">
        <v>622.00974236354409</v>
      </c>
      <c r="I7634" s="306">
        <v>387.64537515224293</v>
      </c>
      <c r="J7634" s="306">
        <v>153.97840648998138</v>
      </c>
      <c r="K7634" s="306">
        <v>8.919298132855543</v>
      </c>
      <c r="L7634" s="306">
        <v>8.2868407947016554</v>
      </c>
      <c r="M7634" s="306">
        <v>7.6935666597179182</v>
      </c>
      <c r="N7634" s="306">
        <v>6.5478834652011262</v>
      </c>
    </row>
    <row r="7635" spans="1:14">
      <c r="A7635" s="259" t="s">
        <v>249</v>
      </c>
      <c r="B7635" s="259" t="s">
        <v>128</v>
      </c>
      <c r="C7635" s="259" t="s">
        <v>54</v>
      </c>
      <c r="D7635" s="259" t="s">
        <v>54</v>
      </c>
      <c r="E7635" s="259" t="s">
        <v>54</v>
      </c>
      <c r="F7635" s="259" t="s">
        <v>193</v>
      </c>
      <c r="G7635" s="259" t="s">
        <v>214</v>
      </c>
      <c r="H7635" s="306">
        <v>479.49909544321952</v>
      </c>
      <c r="I7635" s="306">
        <v>496.82846366152893</v>
      </c>
      <c r="J7635" s="306">
        <v>467.73982834339836</v>
      </c>
      <c r="K7635" s="306">
        <v>472.54596614283071</v>
      </c>
      <c r="L7635" s="306">
        <v>472.83217122822145</v>
      </c>
      <c r="M7635" s="306">
        <v>419.11440218948604</v>
      </c>
      <c r="N7635" s="306">
        <v>168.65107604165226</v>
      </c>
    </row>
    <row r="7636" spans="1:14">
      <c r="A7636" s="259" t="s">
        <v>249</v>
      </c>
      <c r="B7636" s="259" t="s">
        <v>128</v>
      </c>
      <c r="C7636" s="259" t="s">
        <v>55</v>
      </c>
      <c r="D7636" s="259" t="s">
        <v>55</v>
      </c>
      <c r="E7636" s="259" t="s">
        <v>55</v>
      </c>
      <c r="F7636" s="259" t="s">
        <v>193</v>
      </c>
      <c r="G7636" s="259" t="s">
        <v>214</v>
      </c>
      <c r="H7636" s="306">
        <v>7.4868311903353755</v>
      </c>
      <c r="I7636" s="306">
        <v>7.479367932154906</v>
      </c>
      <c r="J7636" s="306">
        <v>10.213528909706275</v>
      </c>
      <c r="K7636" s="306">
        <v>12.207495950808708</v>
      </c>
      <c r="L7636" s="306">
        <v>10.005436010351701</v>
      </c>
      <c r="M7636" s="306">
        <v>4.2628527887222338</v>
      </c>
      <c r="N7636" s="306">
        <v>1.0903528919894931</v>
      </c>
    </row>
    <row r="7637" spans="1:14">
      <c r="A7637" s="259" t="s">
        <v>249</v>
      </c>
      <c r="B7637" s="259" t="s">
        <v>128</v>
      </c>
      <c r="C7637" s="259" t="s">
        <v>56</v>
      </c>
      <c r="D7637" s="259" t="s">
        <v>56</v>
      </c>
      <c r="E7637" s="259" t="s">
        <v>56</v>
      </c>
      <c r="F7637" s="259" t="s">
        <v>193</v>
      </c>
      <c r="G7637" s="259" t="s">
        <v>214</v>
      </c>
      <c r="H7637" s="306">
        <v>8.2628201304432913</v>
      </c>
      <c r="I7637" s="306">
        <v>14.470423345683608</v>
      </c>
      <c r="J7637" s="306">
        <v>34.577618623847542</v>
      </c>
      <c r="K7637" s="306">
        <v>54.326047997822172</v>
      </c>
      <c r="L7637" s="306">
        <v>37.593729531937953</v>
      </c>
      <c r="M7637" s="306">
        <v>14.505972710284063</v>
      </c>
      <c r="N7637" s="306">
        <v>0.15800539342490597</v>
      </c>
    </row>
    <row r="7638" spans="1:14">
      <c r="A7638" s="259" t="s">
        <v>249</v>
      </c>
      <c r="B7638" s="259" t="s">
        <v>128</v>
      </c>
      <c r="C7638" s="259" t="s">
        <v>54</v>
      </c>
      <c r="D7638" s="259" t="s">
        <v>72</v>
      </c>
      <c r="E7638" s="259" t="s">
        <v>72</v>
      </c>
      <c r="F7638" s="259" t="s">
        <v>193</v>
      </c>
      <c r="G7638" s="259" t="s">
        <v>214</v>
      </c>
      <c r="H7638" s="306">
        <v>0</v>
      </c>
      <c r="I7638" s="306">
        <v>77.024507439589001</v>
      </c>
      <c r="J7638" s="306">
        <v>91.695890643201992</v>
      </c>
      <c r="K7638" s="306">
        <v>45.723627485978582</v>
      </c>
      <c r="L7638" s="306">
        <v>45.914543842105047</v>
      </c>
      <c r="M7638" s="306">
        <v>54.464766977226333</v>
      </c>
      <c r="N7638" s="306">
        <v>54.805746825130598</v>
      </c>
    </row>
    <row r="7639" spans="1:14">
      <c r="A7639" s="259" t="s">
        <v>249</v>
      </c>
      <c r="B7639" s="259" t="s">
        <v>128</v>
      </c>
      <c r="C7639" s="259" t="s">
        <v>55</v>
      </c>
      <c r="D7639" s="259" t="s">
        <v>73</v>
      </c>
      <c r="E7639" s="259" t="s">
        <v>73</v>
      </c>
      <c r="F7639" s="259" t="s">
        <v>193</v>
      </c>
      <c r="G7639" s="259" t="s">
        <v>214</v>
      </c>
      <c r="H7639" s="306">
        <v>0</v>
      </c>
      <c r="I7639" s="306">
        <v>0.20525103977923001</v>
      </c>
      <c r="J7639" s="306">
        <v>0.20622127111948901</v>
      </c>
      <c r="K7639" s="306">
        <v>1.3716564312582624</v>
      </c>
      <c r="L7639" s="306">
        <v>1.410837772291605</v>
      </c>
      <c r="M7639" s="306">
        <v>1.0895748775595477</v>
      </c>
      <c r="N7639" s="306">
        <v>0.62679000437027832</v>
      </c>
    </row>
    <row r="7641" spans="1:14">
      <c r="A7641" s="259" t="s">
        <v>2</v>
      </c>
      <c r="B7641" s="259" t="s">
        <v>43</v>
      </c>
      <c r="C7641" s="259" t="s">
        <v>132</v>
      </c>
      <c r="D7641" s="259" t="s">
        <v>218</v>
      </c>
      <c r="E7641" s="259" t="s">
        <v>219</v>
      </c>
      <c r="F7641" s="259" t="s">
        <v>99</v>
      </c>
      <c r="G7641" s="259" t="s">
        <v>46</v>
      </c>
      <c r="H7641" s="306">
        <v>2025</v>
      </c>
      <c r="I7641" s="306">
        <v>2028</v>
      </c>
      <c r="J7641" s="306">
        <v>2030</v>
      </c>
      <c r="K7641" s="306">
        <v>2032</v>
      </c>
      <c r="L7641" s="306">
        <v>2035</v>
      </c>
      <c r="M7641" s="306">
        <v>2037</v>
      </c>
      <c r="N7641" s="306">
        <v>2040</v>
      </c>
    </row>
    <row r="7642" spans="1:14">
      <c r="A7642" s="259" t="s">
        <v>249</v>
      </c>
      <c r="B7642" s="259" t="s">
        <v>18</v>
      </c>
      <c r="C7642" s="259" t="s">
        <v>133</v>
      </c>
      <c r="D7642" s="259" t="s">
        <v>220</v>
      </c>
      <c r="E7642" s="259" t="s">
        <v>48</v>
      </c>
      <c r="F7642" s="259" t="s">
        <v>131</v>
      </c>
      <c r="G7642" s="259" t="s">
        <v>221</v>
      </c>
      <c r="H7642" s="306">
        <v>0</v>
      </c>
      <c r="I7642" s="306">
        <v>0</v>
      </c>
      <c r="J7642" s="306">
        <v>0</v>
      </c>
      <c r="K7642" s="306">
        <v>0</v>
      </c>
      <c r="L7642" s="306">
        <v>0</v>
      </c>
      <c r="M7642" s="306">
        <v>0</v>
      </c>
      <c r="N7642" s="306">
        <v>0</v>
      </c>
    </row>
    <row r="7643" spans="1:14">
      <c r="A7643" s="259" t="s">
        <v>249</v>
      </c>
      <c r="B7643" s="259" t="s">
        <v>18</v>
      </c>
      <c r="C7643" s="259" t="s">
        <v>133</v>
      </c>
      <c r="D7643" s="259" t="s">
        <v>220</v>
      </c>
      <c r="E7643" s="259" t="s">
        <v>137</v>
      </c>
      <c r="F7643" s="259" t="s">
        <v>131</v>
      </c>
      <c r="G7643" s="259" t="s">
        <v>221</v>
      </c>
      <c r="H7643" s="306">
        <v>121.7025197943188</v>
      </c>
      <c r="I7643" s="306">
        <v>120.34933535966194</v>
      </c>
      <c r="J7643" s="306">
        <v>46.108296511035881</v>
      </c>
      <c r="K7643" s="306">
        <v>54.687778556621403</v>
      </c>
      <c r="L7643" s="306">
        <v>55.281262252879529</v>
      </c>
      <c r="M7643" s="306">
        <v>55.888680991487369</v>
      </c>
      <c r="N7643" s="306">
        <v>0</v>
      </c>
    </row>
    <row r="7644" spans="1:14">
      <c r="A7644" s="259" t="s">
        <v>249</v>
      </c>
      <c r="B7644" s="259" t="s">
        <v>18</v>
      </c>
      <c r="C7644" s="259" t="s">
        <v>133</v>
      </c>
      <c r="D7644" s="259" t="s">
        <v>220</v>
      </c>
      <c r="E7644" s="259" t="s">
        <v>136</v>
      </c>
      <c r="F7644" s="259" t="s">
        <v>131</v>
      </c>
      <c r="G7644" s="259" t="s">
        <v>221</v>
      </c>
      <c r="H7644" s="306">
        <v>0</v>
      </c>
      <c r="I7644" s="306">
        <v>0</v>
      </c>
      <c r="J7644" s="306">
        <v>0</v>
      </c>
      <c r="K7644" s="306">
        <v>0</v>
      </c>
      <c r="L7644" s="306">
        <v>0</v>
      </c>
      <c r="M7644" s="306">
        <v>0</v>
      </c>
      <c r="N7644" s="306">
        <v>0</v>
      </c>
    </row>
    <row r="7645" spans="1:14">
      <c r="A7645" s="259" t="s">
        <v>249</v>
      </c>
      <c r="B7645" s="259" t="s">
        <v>18</v>
      </c>
      <c r="C7645" s="259" t="s">
        <v>141</v>
      </c>
      <c r="D7645" s="259" t="s">
        <v>220</v>
      </c>
      <c r="E7645" s="259" t="s">
        <v>48</v>
      </c>
      <c r="F7645" s="259" t="s">
        <v>131</v>
      </c>
      <c r="G7645" s="259" t="s">
        <v>221</v>
      </c>
      <c r="H7645" s="306">
        <v>0</v>
      </c>
      <c r="I7645" s="306">
        <v>0</v>
      </c>
      <c r="J7645" s="306">
        <v>0</v>
      </c>
      <c r="K7645" s="306">
        <v>0</v>
      </c>
      <c r="L7645" s="306">
        <v>0</v>
      </c>
      <c r="M7645" s="306">
        <v>0</v>
      </c>
      <c r="N7645" s="306">
        <v>0</v>
      </c>
    </row>
    <row r="7646" spans="1:14">
      <c r="A7646" s="259" t="s">
        <v>249</v>
      </c>
      <c r="B7646" s="259" t="s">
        <v>18</v>
      </c>
      <c r="C7646" s="259" t="s">
        <v>141</v>
      </c>
      <c r="D7646" s="259" t="s">
        <v>220</v>
      </c>
      <c r="E7646" s="259" t="s">
        <v>137</v>
      </c>
      <c r="F7646" s="259" t="s">
        <v>131</v>
      </c>
      <c r="G7646" s="259" t="s">
        <v>221</v>
      </c>
      <c r="H7646" s="306">
        <v>24.554979158171243</v>
      </c>
      <c r="I7646" s="306">
        <v>31.398244469794257</v>
      </c>
      <c r="J7646" s="306">
        <v>5.9035567184639985</v>
      </c>
      <c r="K7646" s="306">
        <v>7.5255450204679484</v>
      </c>
      <c r="L7646" s="306">
        <v>5.4909350321503982</v>
      </c>
      <c r="M7646" s="306">
        <v>5.8252716907199984</v>
      </c>
      <c r="N7646" s="306">
        <v>0</v>
      </c>
    </row>
    <row r="7647" spans="1:14">
      <c r="A7647" s="259" t="s">
        <v>249</v>
      </c>
      <c r="B7647" s="259" t="s">
        <v>18</v>
      </c>
      <c r="C7647" s="259" t="s">
        <v>141</v>
      </c>
      <c r="D7647" s="259" t="s">
        <v>220</v>
      </c>
      <c r="E7647" s="259" t="s">
        <v>136</v>
      </c>
      <c r="F7647" s="259" t="s">
        <v>131</v>
      </c>
      <c r="G7647" s="259" t="s">
        <v>221</v>
      </c>
      <c r="H7647" s="306">
        <v>0</v>
      </c>
      <c r="I7647" s="306">
        <v>0</v>
      </c>
      <c r="J7647" s="306">
        <v>0</v>
      </c>
      <c r="K7647" s="306">
        <v>0</v>
      </c>
      <c r="L7647" s="306">
        <v>0</v>
      </c>
      <c r="M7647" s="306">
        <v>0</v>
      </c>
      <c r="N7647" s="306">
        <v>0</v>
      </c>
    </row>
    <row r="7648" spans="1:14">
      <c r="A7648" s="259" t="s">
        <v>249</v>
      </c>
      <c r="B7648" s="259" t="s">
        <v>19</v>
      </c>
      <c r="C7648" s="259" t="s">
        <v>133</v>
      </c>
      <c r="D7648" s="259" t="s">
        <v>220</v>
      </c>
      <c r="E7648" s="259" t="s">
        <v>48</v>
      </c>
      <c r="F7648" s="259" t="s">
        <v>131</v>
      </c>
      <c r="G7648" s="259" t="s">
        <v>221</v>
      </c>
      <c r="H7648" s="306">
        <v>3.4894529855919401</v>
      </c>
      <c r="I7648" s="306">
        <v>0</v>
      </c>
      <c r="J7648" s="306">
        <v>0</v>
      </c>
      <c r="K7648" s="306">
        <v>0</v>
      </c>
      <c r="L7648" s="306">
        <v>0</v>
      </c>
      <c r="M7648" s="306">
        <v>0</v>
      </c>
      <c r="N7648" s="306">
        <v>0</v>
      </c>
    </row>
    <row r="7649" spans="1:14">
      <c r="A7649" s="259" t="s">
        <v>249</v>
      </c>
      <c r="B7649" s="259" t="s">
        <v>19</v>
      </c>
      <c r="C7649" s="259" t="s">
        <v>133</v>
      </c>
      <c r="D7649" s="259" t="s">
        <v>220</v>
      </c>
      <c r="E7649" s="259" t="s">
        <v>137</v>
      </c>
      <c r="F7649" s="259" t="s">
        <v>131</v>
      </c>
      <c r="G7649" s="259" t="s">
        <v>221</v>
      </c>
      <c r="H7649" s="306">
        <v>18.247450329814221</v>
      </c>
      <c r="I7649" s="306">
        <v>6.4233574350345393</v>
      </c>
      <c r="J7649" s="306">
        <v>6.6295127884240284</v>
      </c>
      <c r="K7649" s="306">
        <v>4.8081555558193196</v>
      </c>
      <c r="L7649" s="306">
        <v>6.1855823119999993</v>
      </c>
      <c r="M7649" s="306">
        <v>4.3680828547508996</v>
      </c>
      <c r="N7649" s="306">
        <v>3.1491134579000004</v>
      </c>
    </row>
    <row r="7650" spans="1:14">
      <c r="A7650" s="259" t="s">
        <v>249</v>
      </c>
      <c r="B7650" s="259" t="s">
        <v>19</v>
      </c>
      <c r="C7650" s="259" t="s">
        <v>133</v>
      </c>
      <c r="D7650" s="259" t="s">
        <v>220</v>
      </c>
      <c r="E7650" s="259" t="s">
        <v>136</v>
      </c>
      <c r="F7650" s="259" t="s">
        <v>131</v>
      </c>
      <c r="G7650" s="259" t="s">
        <v>221</v>
      </c>
      <c r="H7650" s="306">
        <v>0</v>
      </c>
      <c r="I7650" s="306">
        <v>0</v>
      </c>
      <c r="J7650" s="306">
        <v>0</v>
      </c>
      <c r="K7650" s="306">
        <v>0</v>
      </c>
      <c r="L7650" s="306">
        <v>0</v>
      </c>
      <c r="M7650" s="306">
        <v>0</v>
      </c>
      <c r="N7650" s="306">
        <v>0</v>
      </c>
    </row>
    <row r="7651" spans="1:14">
      <c r="A7651" s="259" t="s">
        <v>249</v>
      </c>
      <c r="B7651" s="259" t="s">
        <v>19</v>
      </c>
      <c r="C7651" s="259" t="s">
        <v>141</v>
      </c>
      <c r="D7651" s="259" t="s">
        <v>220</v>
      </c>
      <c r="E7651" s="259" t="s">
        <v>48</v>
      </c>
      <c r="F7651" s="259" t="s">
        <v>131</v>
      </c>
      <c r="G7651" s="259" t="s">
        <v>221</v>
      </c>
      <c r="H7651" s="306">
        <v>2.2692700800000001</v>
      </c>
      <c r="I7651" s="306">
        <v>0</v>
      </c>
      <c r="J7651" s="306">
        <v>0</v>
      </c>
      <c r="K7651" s="306">
        <v>0</v>
      </c>
      <c r="L7651" s="306">
        <v>0</v>
      </c>
      <c r="M7651" s="306">
        <v>0</v>
      </c>
      <c r="N7651" s="306">
        <v>0</v>
      </c>
    </row>
    <row r="7652" spans="1:14">
      <c r="A7652" s="259" t="s">
        <v>249</v>
      </c>
      <c r="B7652" s="259" t="s">
        <v>19</v>
      </c>
      <c r="C7652" s="259" t="s">
        <v>141</v>
      </c>
      <c r="D7652" s="259" t="s">
        <v>220</v>
      </c>
      <c r="E7652" s="259" t="s">
        <v>137</v>
      </c>
      <c r="F7652" s="259" t="s">
        <v>131</v>
      </c>
      <c r="G7652" s="259" t="s">
        <v>221</v>
      </c>
      <c r="H7652" s="306">
        <v>2.7220680409268159</v>
      </c>
      <c r="I7652" s="306">
        <v>0.173738386925536</v>
      </c>
      <c r="J7652" s="306">
        <v>0.30960425568643202</v>
      </c>
      <c r="K7652" s="306">
        <v>0</v>
      </c>
      <c r="L7652" s="306">
        <v>0</v>
      </c>
      <c r="M7652" s="306">
        <v>0</v>
      </c>
      <c r="N7652" s="306">
        <v>0</v>
      </c>
    </row>
    <row r="7653" spans="1:14">
      <c r="A7653" s="259" t="s">
        <v>249</v>
      </c>
      <c r="B7653" s="259" t="s">
        <v>19</v>
      </c>
      <c r="C7653" s="259" t="s">
        <v>141</v>
      </c>
      <c r="D7653" s="259" t="s">
        <v>220</v>
      </c>
      <c r="E7653" s="259" t="s">
        <v>136</v>
      </c>
      <c r="F7653" s="259" t="s">
        <v>131</v>
      </c>
      <c r="G7653" s="259" t="s">
        <v>221</v>
      </c>
      <c r="H7653" s="306">
        <v>0</v>
      </c>
      <c r="I7653" s="306">
        <v>0</v>
      </c>
      <c r="J7653" s="306">
        <v>0</v>
      </c>
      <c r="K7653" s="306">
        <v>0</v>
      </c>
      <c r="L7653" s="306">
        <v>0</v>
      </c>
      <c r="M7653" s="306">
        <v>0</v>
      </c>
      <c r="N7653" s="306">
        <v>0</v>
      </c>
    </row>
    <row r="7654" spans="1:14">
      <c r="A7654" s="259" t="s">
        <v>249</v>
      </c>
      <c r="B7654" s="259" t="s">
        <v>20</v>
      </c>
      <c r="C7654" s="259" t="s">
        <v>133</v>
      </c>
      <c r="D7654" s="259" t="s">
        <v>220</v>
      </c>
      <c r="E7654" s="259" t="s">
        <v>48</v>
      </c>
      <c r="F7654" s="259" t="s">
        <v>131</v>
      </c>
      <c r="G7654" s="259" t="s">
        <v>221</v>
      </c>
      <c r="H7654" s="306">
        <v>0</v>
      </c>
      <c r="I7654" s="306">
        <v>0</v>
      </c>
      <c r="J7654" s="306">
        <v>0</v>
      </c>
      <c r="K7654" s="306">
        <v>0</v>
      </c>
      <c r="L7654" s="306">
        <v>0</v>
      </c>
      <c r="M7654" s="306">
        <v>0</v>
      </c>
      <c r="N7654" s="306">
        <v>0</v>
      </c>
    </row>
    <row r="7655" spans="1:14">
      <c r="A7655" s="259" t="s">
        <v>249</v>
      </c>
      <c r="B7655" s="259" t="s">
        <v>20</v>
      </c>
      <c r="C7655" s="259" t="s">
        <v>133</v>
      </c>
      <c r="D7655" s="259" t="s">
        <v>220</v>
      </c>
      <c r="E7655" s="259" t="s">
        <v>137</v>
      </c>
      <c r="F7655" s="259" t="s">
        <v>131</v>
      </c>
      <c r="G7655" s="259" t="s">
        <v>221</v>
      </c>
      <c r="H7655" s="306">
        <v>11.369175957355999</v>
      </c>
      <c r="I7655" s="306">
        <v>4.0088921521600005</v>
      </c>
      <c r="J7655" s="306">
        <v>2.4024133941730597</v>
      </c>
      <c r="K7655" s="306">
        <v>4.6231537525519997</v>
      </c>
      <c r="L7655" s="306">
        <v>4.6205330272276894</v>
      </c>
      <c r="M7655" s="306">
        <v>2.7060051873098203</v>
      </c>
      <c r="N7655" s="306">
        <v>0</v>
      </c>
    </row>
    <row r="7656" spans="1:14">
      <c r="A7656" s="259" t="s">
        <v>249</v>
      </c>
      <c r="B7656" s="259" t="s">
        <v>20</v>
      </c>
      <c r="C7656" s="259" t="s">
        <v>133</v>
      </c>
      <c r="D7656" s="259" t="s">
        <v>220</v>
      </c>
      <c r="E7656" s="259" t="s">
        <v>136</v>
      </c>
      <c r="F7656" s="259" t="s">
        <v>131</v>
      </c>
      <c r="G7656" s="259" t="s">
        <v>221</v>
      </c>
      <c r="H7656" s="306">
        <v>0</v>
      </c>
      <c r="I7656" s="306">
        <v>0</v>
      </c>
      <c r="J7656" s="306">
        <v>0</v>
      </c>
      <c r="K7656" s="306">
        <v>0</v>
      </c>
      <c r="L7656" s="306">
        <v>0</v>
      </c>
      <c r="M7656" s="306">
        <v>0</v>
      </c>
      <c r="N7656" s="306">
        <v>0</v>
      </c>
    </row>
    <row r="7657" spans="1:14">
      <c r="A7657" s="259" t="s">
        <v>249</v>
      </c>
      <c r="B7657" s="259" t="s">
        <v>20</v>
      </c>
      <c r="C7657" s="259" t="s">
        <v>141</v>
      </c>
      <c r="D7657" s="259" t="s">
        <v>220</v>
      </c>
      <c r="E7657" s="259" t="s">
        <v>48</v>
      </c>
      <c r="F7657" s="259" t="s">
        <v>131</v>
      </c>
      <c r="G7657" s="259" t="s">
        <v>221</v>
      </c>
      <c r="H7657" s="306">
        <v>0</v>
      </c>
      <c r="I7657" s="306">
        <v>0</v>
      </c>
      <c r="J7657" s="306">
        <v>0</v>
      </c>
      <c r="K7657" s="306">
        <v>0</v>
      </c>
      <c r="L7657" s="306">
        <v>0</v>
      </c>
      <c r="M7657" s="306">
        <v>0</v>
      </c>
      <c r="N7657" s="306">
        <v>0</v>
      </c>
    </row>
    <row r="7658" spans="1:14">
      <c r="A7658" s="259" t="s">
        <v>249</v>
      </c>
      <c r="B7658" s="259" t="s">
        <v>20</v>
      </c>
      <c r="C7658" s="259" t="s">
        <v>141</v>
      </c>
      <c r="D7658" s="259" t="s">
        <v>220</v>
      </c>
      <c r="E7658" s="259" t="s">
        <v>137</v>
      </c>
      <c r="F7658" s="259" t="s">
        <v>131</v>
      </c>
      <c r="G7658" s="259" t="s">
        <v>221</v>
      </c>
      <c r="H7658" s="306">
        <v>0.91001321026491</v>
      </c>
      <c r="I7658" s="306">
        <v>0</v>
      </c>
      <c r="J7658" s="306">
        <v>0</v>
      </c>
      <c r="K7658" s="306">
        <v>0</v>
      </c>
      <c r="L7658" s="306">
        <v>0</v>
      </c>
      <c r="M7658" s="306">
        <v>0</v>
      </c>
      <c r="N7658" s="306">
        <v>0</v>
      </c>
    </row>
    <row r="7659" spans="1:14">
      <c r="A7659" s="259" t="s">
        <v>249</v>
      </c>
      <c r="B7659" s="259" t="s">
        <v>20</v>
      </c>
      <c r="C7659" s="259" t="s">
        <v>141</v>
      </c>
      <c r="D7659" s="259" t="s">
        <v>220</v>
      </c>
      <c r="E7659" s="259" t="s">
        <v>136</v>
      </c>
      <c r="F7659" s="259" t="s">
        <v>131</v>
      </c>
      <c r="G7659" s="259" t="s">
        <v>221</v>
      </c>
      <c r="H7659" s="306">
        <v>0</v>
      </c>
      <c r="I7659" s="306">
        <v>0</v>
      </c>
      <c r="J7659" s="306">
        <v>0</v>
      </c>
      <c r="K7659" s="306">
        <v>0</v>
      </c>
      <c r="L7659" s="306">
        <v>0</v>
      </c>
      <c r="M7659" s="306">
        <v>0</v>
      </c>
      <c r="N7659" s="306">
        <v>0</v>
      </c>
    </row>
    <row r="7660" spans="1:14">
      <c r="A7660" s="259" t="s">
        <v>249</v>
      </c>
      <c r="B7660" s="259" t="s">
        <v>21</v>
      </c>
      <c r="C7660" s="259" t="s">
        <v>133</v>
      </c>
      <c r="D7660" s="259" t="s">
        <v>220</v>
      </c>
      <c r="E7660" s="259" t="s">
        <v>48</v>
      </c>
      <c r="F7660" s="259" t="s">
        <v>131</v>
      </c>
      <c r="G7660" s="259" t="s">
        <v>221</v>
      </c>
      <c r="H7660" s="306">
        <v>0</v>
      </c>
      <c r="I7660" s="306">
        <v>0</v>
      </c>
      <c r="J7660" s="306">
        <v>0</v>
      </c>
      <c r="K7660" s="306">
        <v>0</v>
      </c>
      <c r="L7660" s="306">
        <v>0</v>
      </c>
      <c r="M7660" s="306">
        <v>0</v>
      </c>
      <c r="N7660" s="306">
        <v>0</v>
      </c>
    </row>
    <row r="7661" spans="1:14">
      <c r="A7661" s="259" t="s">
        <v>249</v>
      </c>
      <c r="B7661" s="259" t="s">
        <v>21</v>
      </c>
      <c r="C7661" s="259" t="s">
        <v>133</v>
      </c>
      <c r="D7661" s="259" t="s">
        <v>220</v>
      </c>
      <c r="E7661" s="259" t="s">
        <v>137</v>
      </c>
      <c r="F7661" s="259" t="s">
        <v>131</v>
      </c>
      <c r="G7661" s="259" t="s">
        <v>221</v>
      </c>
      <c r="H7661" s="306">
        <v>29.592843212588868</v>
      </c>
      <c r="I7661" s="306">
        <v>24.105639287682315</v>
      </c>
      <c r="J7661" s="306">
        <v>18.15931251042192</v>
      </c>
      <c r="K7661" s="306">
        <v>12.855094818908761</v>
      </c>
      <c r="L7661" s="306">
        <v>17.093243318708161</v>
      </c>
      <c r="M7661" s="306">
        <v>13.016600309240825</v>
      </c>
      <c r="N7661" s="306">
        <v>0.79642627178282677</v>
      </c>
    </row>
    <row r="7662" spans="1:14">
      <c r="A7662" s="259" t="s">
        <v>249</v>
      </c>
      <c r="B7662" s="259" t="s">
        <v>21</v>
      </c>
      <c r="C7662" s="259" t="s">
        <v>133</v>
      </c>
      <c r="D7662" s="259" t="s">
        <v>220</v>
      </c>
      <c r="E7662" s="259" t="s">
        <v>136</v>
      </c>
      <c r="F7662" s="259" t="s">
        <v>131</v>
      </c>
      <c r="G7662" s="259" t="s">
        <v>221</v>
      </c>
      <c r="H7662" s="306">
        <v>0</v>
      </c>
      <c r="I7662" s="306">
        <v>0</v>
      </c>
      <c r="J7662" s="306">
        <v>0</v>
      </c>
      <c r="K7662" s="306">
        <v>0</v>
      </c>
      <c r="L7662" s="306">
        <v>0</v>
      </c>
      <c r="M7662" s="306">
        <v>0</v>
      </c>
      <c r="N7662" s="306">
        <v>0</v>
      </c>
    </row>
    <row r="7663" spans="1:14">
      <c r="A7663" s="259" t="s">
        <v>249</v>
      </c>
      <c r="B7663" s="259" t="s">
        <v>21</v>
      </c>
      <c r="C7663" s="259" t="s">
        <v>141</v>
      </c>
      <c r="D7663" s="259" t="s">
        <v>220</v>
      </c>
      <c r="E7663" s="259" t="s">
        <v>48</v>
      </c>
      <c r="F7663" s="259" t="s">
        <v>131</v>
      </c>
      <c r="G7663" s="259" t="s">
        <v>221</v>
      </c>
      <c r="H7663" s="306">
        <v>0</v>
      </c>
      <c r="I7663" s="306">
        <v>0</v>
      </c>
      <c r="J7663" s="306">
        <v>0</v>
      </c>
      <c r="K7663" s="306">
        <v>0</v>
      </c>
      <c r="L7663" s="306">
        <v>0</v>
      </c>
      <c r="M7663" s="306">
        <v>0</v>
      </c>
      <c r="N7663" s="306">
        <v>0</v>
      </c>
    </row>
    <row r="7664" spans="1:14">
      <c r="A7664" s="259" t="s">
        <v>249</v>
      </c>
      <c r="B7664" s="259" t="s">
        <v>21</v>
      </c>
      <c r="C7664" s="259" t="s">
        <v>141</v>
      </c>
      <c r="D7664" s="259" t="s">
        <v>220</v>
      </c>
      <c r="E7664" s="259" t="s">
        <v>137</v>
      </c>
      <c r="F7664" s="259" t="s">
        <v>131</v>
      </c>
      <c r="G7664" s="259" t="s">
        <v>221</v>
      </c>
      <c r="H7664" s="306">
        <v>6.9278736527099998</v>
      </c>
      <c r="I7664" s="306">
        <v>6.885486442946152</v>
      </c>
      <c r="J7664" s="306">
        <v>1.8811976210845058</v>
      </c>
      <c r="K7664" s="306">
        <v>0.96830642755535989</v>
      </c>
      <c r="L7664" s="306">
        <v>0.71265579385535993</v>
      </c>
      <c r="M7664" s="306">
        <v>0.37138197415536001</v>
      </c>
      <c r="N7664" s="306">
        <v>6.2266928355359998E-2</v>
      </c>
    </row>
    <row r="7665" spans="1:14">
      <c r="A7665" s="259" t="s">
        <v>249</v>
      </c>
      <c r="B7665" s="259" t="s">
        <v>21</v>
      </c>
      <c r="C7665" s="259" t="s">
        <v>141</v>
      </c>
      <c r="D7665" s="259" t="s">
        <v>220</v>
      </c>
      <c r="E7665" s="259" t="s">
        <v>136</v>
      </c>
      <c r="F7665" s="259" t="s">
        <v>131</v>
      </c>
      <c r="G7665" s="259" t="s">
        <v>221</v>
      </c>
      <c r="H7665" s="306">
        <v>0</v>
      </c>
      <c r="I7665" s="306">
        <v>0</v>
      </c>
      <c r="J7665" s="306">
        <v>0</v>
      </c>
      <c r="K7665" s="306">
        <v>0</v>
      </c>
      <c r="L7665" s="306">
        <v>0</v>
      </c>
      <c r="M7665" s="306">
        <v>0</v>
      </c>
      <c r="N7665" s="306">
        <v>0</v>
      </c>
    </row>
    <row r="7666" spans="1:14">
      <c r="A7666" s="259" t="s">
        <v>249</v>
      </c>
      <c r="B7666" s="259" t="s">
        <v>22</v>
      </c>
      <c r="C7666" s="259" t="s">
        <v>133</v>
      </c>
      <c r="D7666" s="259" t="s">
        <v>220</v>
      </c>
      <c r="E7666" s="259" t="s">
        <v>48</v>
      </c>
      <c r="F7666" s="259" t="s">
        <v>131</v>
      </c>
      <c r="G7666" s="259" t="s">
        <v>221</v>
      </c>
      <c r="H7666" s="306">
        <v>0</v>
      </c>
      <c r="I7666" s="306">
        <v>0</v>
      </c>
      <c r="J7666" s="306">
        <v>0</v>
      </c>
      <c r="K7666" s="306">
        <v>0</v>
      </c>
      <c r="L7666" s="306">
        <v>0</v>
      </c>
      <c r="M7666" s="306">
        <v>0</v>
      </c>
      <c r="N7666" s="306">
        <v>0</v>
      </c>
    </row>
    <row r="7667" spans="1:14">
      <c r="A7667" s="259" t="s">
        <v>249</v>
      </c>
      <c r="B7667" s="259" t="s">
        <v>22</v>
      </c>
      <c r="C7667" s="259" t="s">
        <v>133</v>
      </c>
      <c r="D7667" s="259" t="s">
        <v>220</v>
      </c>
      <c r="E7667" s="259" t="s">
        <v>137</v>
      </c>
      <c r="F7667" s="259" t="s">
        <v>131</v>
      </c>
      <c r="G7667" s="259" t="s">
        <v>221</v>
      </c>
      <c r="H7667" s="306">
        <v>77.153420433264401</v>
      </c>
      <c r="I7667" s="306">
        <v>86.740836214791472</v>
      </c>
      <c r="J7667" s="306">
        <v>55.931177806915976</v>
      </c>
      <c r="K7667" s="306">
        <v>66.378197924657826</v>
      </c>
      <c r="L7667" s="306">
        <v>79.366412702113863</v>
      </c>
      <c r="M7667" s="306">
        <v>34.551420233427379</v>
      </c>
      <c r="N7667" s="306">
        <v>47.554721410275562</v>
      </c>
    </row>
    <row r="7668" spans="1:14">
      <c r="A7668" s="259" t="s">
        <v>249</v>
      </c>
      <c r="B7668" s="259" t="s">
        <v>22</v>
      </c>
      <c r="C7668" s="259" t="s">
        <v>133</v>
      </c>
      <c r="D7668" s="259" t="s">
        <v>220</v>
      </c>
      <c r="E7668" s="259" t="s">
        <v>136</v>
      </c>
      <c r="F7668" s="259" t="s">
        <v>131</v>
      </c>
      <c r="G7668" s="259" t="s">
        <v>221</v>
      </c>
      <c r="H7668" s="306">
        <v>0</v>
      </c>
      <c r="I7668" s="306">
        <v>0</v>
      </c>
      <c r="J7668" s="306">
        <v>0</v>
      </c>
      <c r="K7668" s="306">
        <v>0</v>
      </c>
      <c r="L7668" s="306">
        <v>0</v>
      </c>
      <c r="M7668" s="306">
        <v>0</v>
      </c>
      <c r="N7668" s="306">
        <v>0</v>
      </c>
    </row>
    <row r="7669" spans="1:14">
      <c r="A7669" s="259" t="s">
        <v>249</v>
      </c>
      <c r="B7669" s="259" t="s">
        <v>22</v>
      </c>
      <c r="C7669" s="259" t="s">
        <v>141</v>
      </c>
      <c r="D7669" s="259" t="s">
        <v>220</v>
      </c>
      <c r="E7669" s="259" t="s">
        <v>48</v>
      </c>
      <c r="F7669" s="259" t="s">
        <v>131</v>
      </c>
      <c r="G7669" s="259" t="s">
        <v>221</v>
      </c>
      <c r="H7669" s="306">
        <v>0</v>
      </c>
      <c r="I7669" s="306">
        <v>0</v>
      </c>
      <c r="J7669" s="306">
        <v>0</v>
      </c>
      <c r="K7669" s="306">
        <v>0</v>
      </c>
      <c r="L7669" s="306">
        <v>0</v>
      </c>
      <c r="M7669" s="306">
        <v>0</v>
      </c>
      <c r="N7669" s="306">
        <v>0</v>
      </c>
    </row>
    <row r="7670" spans="1:14">
      <c r="A7670" s="259" t="s">
        <v>249</v>
      </c>
      <c r="B7670" s="259" t="s">
        <v>22</v>
      </c>
      <c r="C7670" s="259" t="s">
        <v>141</v>
      </c>
      <c r="D7670" s="259" t="s">
        <v>220</v>
      </c>
      <c r="E7670" s="259" t="s">
        <v>137</v>
      </c>
      <c r="F7670" s="259" t="s">
        <v>131</v>
      </c>
      <c r="G7670" s="259" t="s">
        <v>221</v>
      </c>
      <c r="H7670" s="306">
        <v>17.844521004846058</v>
      </c>
      <c r="I7670" s="306">
        <v>23.160949351719086</v>
      </c>
      <c r="J7670" s="306">
        <v>10.555983804893101</v>
      </c>
      <c r="K7670" s="306">
        <v>11.83804040755332</v>
      </c>
      <c r="L7670" s="306">
        <v>15.544476228236583</v>
      </c>
      <c r="M7670" s="306">
        <v>2.4080423031766203</v>
      </c>
      <c r="N7670" s="306">
        <v>10.358803282649921</v>
      </c>
    </row>
    <row r="7671" spans="1:14">
      <c r="A7671" s="259" t="s">
        <v>249</v>
      </c>
      <c r="B7671" s="259" t="s">
        <v>22</v>
      </c>
      <c r="C7671" s="259" t="s">
        <v>141</v>
      </c>
      <c r="D7671" s="259" t="s">
        <v>220</v>
      </c>
      <c r="E7671" s="259" t="s">
        <v>136</v>
      </c>
      <c r="F7671" s="259" t="s">
        <v>131</v>
      </c>
      <c r="G7671" s="259" t="s">
        <v>221</v>
      </c>
      <c r="H7671" s="306">
        <v>0</v>
      </c>
      <c r="I7671" s="306">
        <v>0</v>
      </c>
      <c r="J7671" s="306">
        <v>0</v>
      </c>
      <c r="K7671" s="306">
        <v>0</v>
      </c>
      <c r="L7671" s="306">
        <v>0</v>
      </c>
      <c r="M7671" s="306">
        <v>0</v>
      </c>
      <c r="N7671" s="306">
        <v>0</v>
      </c>
    </row>
    <row r="7672" spans="1:14">
      <c r="A7672" s="259" t="s">
        <v>249</v>
      </c>
      <c r="B7672" s="259" t="s">
        <v>23</v>
      </c>
      <c r="C7672" s="259" t="s">
        <v>133</v>
      </c>
      <c r="D7672" s="259" t="s">
        <v>220</v>
      </c>
      <c r="E7672" s="259" t="s">
        <v>48</v>
      </c>
      <c r="F7672" s="259" t="s">
        <v>131</v>
      </c>
      <c r="G7672" s="259" t="s">
        <v>221</v>
      </c>
      <c r="H7672" s="306">
        <v>6.5670949368000002</v>
      </c>
      <c r="I7672" s="306">
        <v>0</v>
      </c>
      <c r="J7672" s="306">
        <v>0</v>
      </c>
      <c r="K7672" s="306">
        <v>0</v>
      </c>
      <c r="L7672" s="306">
        <v>0</v>
      </c>
      <c r="M7672" s="306">
        <v>0</v>
      </c>
      <c r="N7672" s="306">
        <v>0</v>
      </c>
    </row>
    <row r="7673" spans="1:14">
      <c r="A7673" s="259" t="s">
        <v>249</v>
      </c>
      <c r="B7673" s="259" t="s">
        <v>23</v>
      </c>
      <c r="C7673" s="259" t="s">
        <v>133</v>
      </c>
      <c r="D7673" s="259" t="s">
        <v>220</v>
      </c>
      <c r="E7673" s="259" t="s">
        <v>137</v>
      </c>
      <c r="F7673" s="259" t="s">
        <v>131</v>
      </c>
      <c r="G7673" s="259" t="s">
        <v>221</v>
      </c>
      <c r="H7673" s="306">
        <v>11.351030838567741</v>
      </c>
      <c r="I7673" s="306">
        <v>15.65774649179316</v>
      </c>
      <c r="J7673" s="306">
        <v>11.037907665810321</v>
      </c>
      <c r="K7673" s="306">
        <v>16.554932896985012</v>
      </c>
      <c r="L7673" s="306">
        <v>20.951544975417612</v>
      </c>
      <c r="M7673" s="306">
        <v>12.797757836649501</v>
      </c>
      <c r="N7673" s="306">
        <v>18.013334608128002</v>
      </c>
    </row>
    <row r="7674" spans="1:14">
      <c r="A7674" s="259" t="s">
        <v>249</v>
      </c>
      <c r="B7674" s="259" t="s">
        <v>23</v>
      </c>
      <c r="C7674" s="259" t="s">
        <v>133</v>
      </c>
      <c r="D7674" s="259" t="s">
        <v>220</v>
      </c>
      <c r="E7674" s="259" t="s">
        <v>136</v>
      </c>
      <c r="F7674" s="259" t="s">
        <v>131</v>
      </c>
      <c r="G7674" s="259" t="s">
        <v>221</v>
      </c>
      <c r="H7674" s="306">
        <v>0</v>
      </c>
      <c r="I7674" s="306">
        <v>0</v>
      </c>
      <c r="J7674" s="306">
        <v>0</v>
      </c>
      <c r="K7674" s="306">
        <v>0</v>
      </c>
      <c r="L7674" s="306">
        <v>0</v>
      </c>
      <c r="M7674" s="306">
        <v>0</v>
      </c>
      <c r="N7674" s="306">
        <v>0</v>
      </c>
    </row>
    <row r="7675" spans="1:14">
      <c r="A7675" s="259" t="s">
        <v>249</v>
      </c>
      <c r="B7675" s="259" t="s">
        <v>23</v>
      </c>
      <c r="C7675" s="259" t="s">
        <v>141</v>
      </c>
      <c r="D7675" s="259" t="s">
        <v>220</v>
      </c>
      <c r="E7675" s="259" t="s">
        <v>48</v>
      </c>
      <c r="F7675" s="259" t="s">
        <v>131</v>
      </c>
      <c r="G7675" s="259" t="s">
        <v>221</v>
      </c>
      <c r="H7675" s="306">
        <v>6.5670949368000002</v>
      </c>
      <c r="I7675" s="306">
        <v>0</v>
      </c>
      <c r="J7675" s="306">
        <v>0</v>
      </c>
      <c r="K7675" s="306">
        <v>0</v>
      </c>
      <c r="L7675" s="306">
        <v>0</v>
      </c>
      <c r="M7675" s="306">
        <v>0</v>
      </c>
      <c r="N7675" s="306">
        <v>0</v>
      </c>
    </row>
    <row r="7676" spans="1:14">
      <c r="A7676" s="259" t="s">
        <v>249</v>
      </c>
      <c r="B7676" s="259" t="s">
        <v>23</v>
      </c>
      <c r="C7676" s="259" t="s">
        <v>141</v>
      </c>
      <c r="D7676" s="259" t="s">
        <v>220</v>
      </c>
      <c r="E7676" s="259" t="s">
        <v>137</v>
      </c>
      <c r="F7676" s="259" t="s">
        <v>131</v>
      </c>
      <c r="G7676" s="259" t="s">
        <v>221</v>
      </c>
      <c r="H7676" s="306">
        <v>0</v>
      </c>
      <c r="I7676" s="306">
        <v>0.30470917242009005</v>
      </c>
      <c r="J7676" s="306">
        <v>2.1552059999999998E-3</v>
      </c>
      <c r="K7676" s="306">
        <v>1.7478300000000001E-3</v>
      </c>
      <c r="L7676" s="306">
        <v>0.24772494597744499</v>
      </c>
      <c r="M7676" s="306">
        <v>1.7478300000000001E-3</v>
      </c>
      <c r="N7676" s="306">
        <v>4.6040399999999993E-3</v>
      </c>
    </row>
    <row r="7677" spans="1:14">
      <c r="A7677" s="259" t="s">
        <v>249</v>
      </c>
      <c r="B7677" s="259" t="s">
        <v>23</v>
      </c>
      <c r="C7677" s="259" t="s">
        <v>141</v>
      </c>
      <c r="D7677" s="259" t="s">
        <v>220</v>
      </c>
      <c r="E7677" s="259" t="s">
        <v>136</v>
      </c>
      <c r="F7677" s="259" t="s">
        <v>131</v>
      </c>
      <c r="G7677" s="259" t="s">
        <v>221</v>
      </c>
      <c r="H7677" s="306">
        <v>0</v>
      </c>
      <c r="I7677" s="306">
        <v>0</v>
      </c>
      <c r="J7677" s="306">
        <v>0</v>
      </c>
      <c r="K7677" s="306">
        <v>0</v>
      </c>
      <c r="L7677" s="306">
        <v>0</v>
      </c>
      <c r="M7677" s="306">
        <v>0</v>
      </c>
      <c r="N7677" s="306">
        <v>0</v>
      </c>
    </row>
    <row r="7678" spans="1:14">
      <c r="A7678" s="259" t="s">
        <v>249</v>
      </c>
      <c r="B7678" s="259" t="s">
        <v>24</v>
      </c>
      <c r="C7678" s="259" t="s">
        <v>133</v>
      </c>
      <c r="D7678" s="259" t="s">
        <v>220</v>
      </c>
      <c r="E7678" s="259" t="s">
        <v>48</v>
      </c>
      <c r="F7678" s="259" t="s">
        <v>131</v>
      </c>
      <c r="G7678" s="259" t="s">
        <v>221</v>
      </c>
      <c r="H7678" s="306">
        <v>0</v>
      </c>
      <c r="I7678" s="306">
        <v>0</v>
      </c>
      <c r="J7678" s="306">
        <v>0</v>
      </c>
      <c r="K7678" s="306">
        <v>0</v>
      </c>
      <c r="L7678" s="306">
        <v>0</v>
      </c>
      <c r="M7678" s="306">
        <v>0</v>
      </c>
      <c r="N7678" s="306">
        <v>0</v>
      </c>
    </row>
    <row r="7679" spans="1:14">
      <c r="A7679" s="259" t="s">
        <v>249</v>
      </c>
      <c r="B7679" s="259" t="s">
        <v>24</v>
      </c>
      <c r="C7679" s="259" t="s">
        <v>133</v>
      </c>
      <c r="D7679" s="259" t="s">
        <v>220</v>
      </c>
      <c r="E7679" s="259" t="s">
        <v>137</v>
      </c>
      <c r="F7679" s="259" t="s">
        <v>131</v>
      </c>
      <c r="G7679" s="259" t="s">
        <v>221</v>
      </c>
      <c r="H7679" s="306">
        <v>103.10574798825343</v>
      </c>
      <c r="I7679" s="306">
        <v>69.626624878451096</v>
      </c>
      <c r="J7679" s="306">
        <v>52.644763474924446</v>
      </c>
      <c r="K7679" s="306">
        <v>30.756878522640935</v>
      </c>
      <c r="L7679" s="306">
        <v>47.089194850337194</v>
      </c>
      <c r="M7679" s="306">
        <v>38.434724430866353</v>
      </c>
      <c r="N7679" s="306">
        <v>8.2922139957013705</v>
      </c>
    </row>
    <row r="7680" spans="1:14">
      <c r="A7680" s="259" t="s">
        <v>249</v>
      </c>
      <c r="B7680" s="259" t="s">
        <v>24</v>
      </c>
      <c r="C7680" s="259" t="s">
        <v>133</v>
      </c>
      <c r="D7680" s="259" t="s">
        <v>220</v>
      </c>
      <c r="E7680" s="259" t="s">
        <v>136</v>
      </c>
      <c r="F7680" s="259" t="s">
        <v>131</v>
      </c>
      <c r="G7680" s="259" t="s">
        <v>221</v>
      </c>
      <c r="H7680" s="306">
        <v>0</v>
      </c>
      <c r="I7680" s="306">
        <v>0</v>
      </c>
      <c r="J7680" s="306">
        <v>0</v>
      </c>
      <c r="K7680" s="306">
        <v>0</v>
      </c>
      <c r="L7680" s="306">
        <v>0</v>
      </c>
      <c r="M7680" s="306">
        <v>0</v>
      </c>
      <c r="N7680" s="306">
        <v>0</v>
      </c>
    </row>
    <row r="7681" spans="1:14">
      <c r="A7681" s="259" t="s">
        <v>249</v>
      </c>
      <c r="B7681" s="259" t="s">
        <v>24</v>
      </c>
      <c r="C7681" s="259" t="s">
        <v>141</v>
      </c>
      <c r="D7681" s="259" t="s">
        <v>220</v>
      </c>
      <c r="E7681" s="259" t="s">
        <v>48</v>
      </c>
      <c r="F7681" s="259" t="s">
        <v>131</v>
      </c>
      <c r="G7681" s="259" t="s">
        <v>221</v>
      </c>
      <c r="H7681" s="306">
        <v>0</v>
      </c>
      <c r="I7681" s="306">
        <v>0</v>
      </c>
      <c r="J7681" s="306">
        <v>0</v>
      </c>
      <c r="K7681" s="306">
        <v>0</v>
      </c>
      <c r="L7681" s="306">
        <v>0</v>
      </c>
      <c r="M7681" s="306">
        <v>0</v>
      </c>
      <c r="N7681" s="306">
        <v>0</v>
      </c>
    </row>
    <row r="7682" spans="1:14">
      <c r="A7682" s="259" t="s">
        <v>249</v>
      </c>
      <c r="B7682" s="259" t="s">
        <v>24</v>
      </c>
      <c r="C7682" s="259" t="s">
        <v>141</v>
      </c>
      <c r="D7682" s="259" t="s">
        <v>220</v>
      </c>
      <c r="E7682" s="259" t="s">
        <v>137</v>
      </c>
      <c r="F7682" s="259" t="s">
        <v>131</v>
      </c>
      <c r="G7682" s="259" t="s">
        <v>221</v>
      </c>
      <c r="H7682" s="306">
        <v>39.358655132222879</v>
      </c>
      <c r="I7682" s="306">
        <v>18.558578985943399</v>
      </c>
      <c r="J7682" s="306">
        <v>11.377988631822994</v>
      </c>
      <c r="K7682" s="306">
        <v>2.1950404702740003</v>
      </c>
      <c r="L7682" s="306">
        <v>1.57557219269409</v>
      </c>
      <c r="M7682" s="306">
        <v>2.4200761372210198</v>
      </c>
      <c r="N7682" s="306">
        <v>0.82738397118472196</v>
      </c>
    </row>
    <row r="7683" spans="1:14">
      <c r="A7683" s="259" t="s">
        <v>249</v>
      </c>
      <c r="B7683" s="259" t="s">
        <v>24</v>
      </c>
      <c r="C7683" s="259" t="s">
        <v>141</v>
      </c>
      <c r="D7683" s="259" t="s">
        <v>220</v>
      </c>
      <c r="E7683" s="259" t="s">
        <v>136</v>
      </c>
      <c r="F7683" s="259" t="s">
        <v>131</v>
      </c>
      <c r="G7683" s="259" t="s">
        <v>221</v>
      </c>
      <c r="H7683" s="306">
        <v>0</v>
      </c>
      <c r="I7683" s="306">
        <v>0</v>
      </c>
      <c r="J7683" s="306">
        <v>0</v>
      </c>
      <c r="K7683" s="306">
        <v>0</v>
      </c>
      <c r="L7683" s="306">
        <v>0</v>
      </c>
      <c r="M7683" s="306">
        <v>0</v>
      </c>
      <c r="N7683" s="306">
        <v>0</v>
      </c>
    </row>
    <row r="7684" spans="1:14">
      <c r="A7684" s="259" t="s">
        <v>249</v>
      </c>
      <c r="B7684" s="259" t="s">
        <v>25</v>
      </c>
      <c r="C7684" s="259" t="s">
        <v>133</v>
      </c>
      <c r="D7684" s="259" t="s">
        <v>220</v>
      </c>
      <c r="E7684" s="259" t="s">
        <v>48</v>
      </c>
      <c r="F7684" s="259" t="s">
        <v>131</v>
      </c>
      <c r="G7684" s="259" t="s">
        <v>221</v>
      </c>
      <c r="H7684" s="306">
        <v>0</v>
      </c>
      <c r="I7684" s="306">
        <v>0</v>
      </c>
      <c r="J7684" s="306">
        <v>0</v>
      </c>
      <c r="K7684" s="306">
        <v>0</v>
      </c>
      <c r="L7684" s="306">
        <v>0</v>
      </c>
      <c r="M7684" s="306">
        <v>0</v>
      </c>
      <c r="N7684" s="306">
        <v>0</v>
      </c>
    </row>
    <row r="7685" spans="1:14">
      <c r="A7685" s="259" t="s">
        <v>249</v>
      </c>
      <c r="B7685" s="259" t="s">
        <v>25</v>
      </c>
      <c r="C7685" s="259" t="s">
        <v>133</v>
      </c>
      <c r="D7685" s="259" t="s">
        <v>220</v>
      </c>
      <c r="E7685" s="259" t="s">
        <v>137</v>
      </c>
      <c r="F7685" s="259" t="s">
        <v>131</v>
      </c>
      <c r="G7685" s="259" t="s">
        <v>221</v>
      </c>
      <c r="H7685" s="306">
        <v>308.8191368923658</v>
      </c>
      <c r="I7685" s="306">
        <v>185.74487275517717</v>
      </c>
      <c r="J7685" s="306">
        <v>131.27953635901946</v>
      </c>
      <c r="K7685" s="306">
        <v>120.47909328172658</v>
      </c>
      <c r="L7685" s="306">
        <v>126.84918293121854</v>
      </c>
      <c r="M7685" s="306">
        <v>111.56121625555394</v>
      </c>
      <c r="N7685" s="306">
        <v>0</v>
      </c>
    </row>
    <row r="7686" spans="1:14">
      <c r="A7686" s="259" t="s">
        <v>249</v>
      </c>
      <c r="B7686" s="259" t="s">
        <v>25</v>
      </c>
      <c r="C7686" s="259" t="s">
        <v>133</v>
      </c>
      <c r="D7686" s="259" t="s">
        <v>220</v>
      </c>
      <c r="E7686" s="259" t="s">
        <v>136</v>
      </c>
      <c r="F7686" s="259" t="s">
        <v>131</v>
      </c>
      <c r="G7686" s="259" t="s">
        <v>221</v>
      </c>
      <c r="H7686" s="306">
        <v>0.3385466467328036</v>
      </c>
      <c r="I7686" s="306">
        <v>0</v>
      </c>
      <c r="J7686" s="306">
        <v>0</v>
      </c>
      <c r="K7686" s="306">
        <v>0</v>
      </c>
      <c r="L7686" s="306">
        <v>0</v>
      </c>
      <c r="M7686" s="306">
        <v>0</v>
      </c>
      <c r="N7686" s="306">
        <v>0</v>
      </c>
    </row>
    <row r="7687" spans="1:14">
      <c r="A7687" s="259" t="s">
        <v>249</v>
      </c>
      <c r="B7687" s="259" t="s">
        <v>25</v>
      </c>
      <c r="C7687" s="259" t="s">
        <v>141</v>
      </c>
      <c r="D7687" s="259" t="s">
        <v>220</v>
      </c>
      <c r="E7687" s="259" t="s">
        <v>48</v>
      </c>
      <c r="F7687" s="259" t="s">
        <v>131</v>
      </c>
      <c r="G7687" s="259" t="s">
        <v>221</v>
      </c>
      <c r="H7687" s="306">
        <v>0</v>
      </c>
      <c r="I7687" s="306">
        <v>0</v>
      </c>
      <c r="J7687" s="306">
        <v>0</v>
      </c>
      <c r="K7687" s="306">
        <v>0</v>
      </c>
      <c r="L7687" s="306">
        <v>0</v>
      </c>
      <c r="M7687" s="306">
        <v>0</v>
      </c>
      <c r="N7687" s="306">
        <v>0</v>
      </c>
    </row>
    <row r="7688" spans="1:14">
      <c r="A7688" s="259" t="s">
        <v>249</v>
      </c>
      <c r="B7688" s="259" t="s">
        <v>25</v>
      </c>
      <c r="C7688" s="259" t="s">
        <v>141</v>
      </c>
      <c r="D7688" s="259" t="s">
        <v>220</v>
      </c>
      <c r="E7688" s="259" t="s">
        <v>137</v>
      </c>
      <c r="F7688" s="259" t="s">
        <v>131</v>
      </c>
      <c r="G7688" s="259" t="s">
        <v>221</v>
      </c>
      <c r="H7688" s="306">
        <v>85.277616880295525</v>
      </c>
      <c r="I7688" s="306">
        <v>62.082624527404597</v>
      </c>
      <c r="J7688" s="306">
        <v>43.293814177415413</v>
      </c>
      <c r="K7688" s="306">
        <v>39.494513000029606</v>
      </c>
      <c r="L7688" s="306">
        <v>32.81255149847896</v>
      </c>
      <c r="M7688" s="306">
        <v>33.738790273759918</v>
      </c>
      <c r="N7688" s="306">
        <v>0</v>
      </c>
    </row>
    <row r="7689" spans="1:14">
      <c r="A7689" s="259" t="s">
        <v>249</v>
      </c>
      <c r="B7689" s="259" t="s">
        <v>25</v>
      </c>
      <c r="C7689" s="259" t="s">
        <v>141</v>
      </c>
      <c r="D7689" s="259" t="s">
        <v>220</v>
      </c>
      <c r="E7689" s="259" t="s">
        <v>136</v>
      </c>
      <c r="F7689" s="259" t="s">
        <v>131</v>
      </c>
      <c r="G7689" s="259" t="s">
        <v>221</v>
      </c>
      <c r="H7689" s="306">
        <v>0.3385466467328036</v>
      </c>
      <c r="I7689" s="306">
        <v>0</v>
      </c>
      <c r="J7689" s="306">
        <v>0</v>
      </c>
      <c r="K7689" s="306">
        <v>0</v>
      </c>
      <c r="L7689" s="306">
        <v>0</v>
      </c>
      <c r="M7689" s="306">
        <v>0</v>
      </c>
      <c r="N7689" s="306">
        <v>0</v>
      </c>
    </row>
    <row r="7690" spans="1:14">
      <c r="A7690" s="259" t="s">
        <v>249</v>
      </c>
      <c r="B7690" s="259" t="s">
        <v>26</v>
      </c>
      <c r="C7690" s="259" t="s">
        <v>133</v>
      </c>
      <c r="D7690" s="259" t="s">
        <v>220</v>
      </c>
      <c r="E7690" s="259" t="s">
        <v>48</v>
      </c>
      <c r="F7690" s="259" t="s">
        <v>131</v>
      </c>
      <c r="G7690" s="259" t="s">
        <v>221</v>
      </c>
      <c r="H7690" s="306">
        <v>0</v>
      </c>
      <c r="I7690" s="306">
        <v>0</v>
      </c>
      <c r="J7690" s="306">
        <v>0</v>
      </c>
      <c r="K7690" s="306">
        <v>0</v>
      </c>
      <c r="L7690" s="306">
        <v>0</v>
      </c>
      <c r="M7690" s="306">
        <v>0</v>
      </c>
      <c r="N7690" s="306">
        <v>0</v>
      </c>
    </row>
    <row r="7691" spans="1:14">
      <c r="A7691" s="259" t="s">
        <v>249</v>
      </c>
      <c r="B7691" s="259" t="s">
        <v>26</v>
      </c>
      <c r="C7691" s="259" t="s">
        <v>133</v>
      </c>
      <c r="D7691" s="259" t="s">
        <v>220</v>
      </c>
      <c r="E7691" s="259" t="s">
        <v>137</v>
      </c>
      <c r="F7691" s="259" t="s">
        <v>131</v>
      </c>
      <c r="G7691" s="259" t="s">
        <v>221</v>
      </c>
      <c r="H7691" s="306">
        <v>41.908997693303348</v>
      </c>
      <c r="I7691" s="306">
        <v>43.272654111173523</v>
      </c>
      <c r="J7691" s="306">
        <v>28.642414230361208</v>
      </c>
      <c r="K7691" s="306">
        <v>31.753422947825332</v>
      </c>
      <c r="L7691" s="306">
        <v>43.86234114700148</v>
      </c>
      <c r="M7691" s="306">
        <v>18.75806278453754</v>
      </c>
      <c r="N7691" s="306">
        <v>19.52918792718075</v>
      </c>
    </row>
    <row r="7692" spans="1:14">
      <c r="A7692" s="259" t="s">
        <v>249</v>
      </c>
      <c r="B7692" s="259" t="s">
        <v>26</v>
      </c>
      <c r="C7692" s="259" t="s">
        <v>133</v>
      </c>
      <c r="D7692" s="259" t="s">
        <v>220</v>
      </c>
      <c r="E7692" s="259" t="s">
        <v>136</v>
      </c>
      <c r="F7692" s="259" t="s">
        <v>131</v>
      </c>
      <c r="G7692" s="259" t="s">
        <v>221</v>
      </c>
      <c r="H7692" s="306">
        <v>0</v>
      </c>
      <c r="I7692" s="306">
        <v>0</v>
      </c>
      <c r="J7692" s="306">
        <v>0</v>
      </c>
      <c r="K7692" s="306">
        <v>0</v>
      </c>
      <c r="L7692" s="306">
        <v>0</v>
      </c>
      <c r="M7692" s="306">
        <v>0</v>
      </c>
      <c r="N7692" s="306">
        <v>0</v>
      </c>
    </row>
    <row r="7693" spans="1:14">
      <c r="A7693" s="259" t="s">
        <v>249</v>
      </c>
      <c r="B7693" s="259" t="s">
        <v>26</v>
      </c>
      <c r="C7693" s="259" t="s">
        <v>141</v>
      </c>
      <c r="D7693" s="259" t="s">
        <v>220</v>
      </c>
      <c r="E7693" s="259" t="s">
        <v>48</v>
      </c>
      <c r="F7693" s="259" t="s">
        <v>131</v>
      </c>
      <c r="G7693" s="259" t="s">
        <v>221</v>
      </c>
      <c r="H7693" s="306">
        <v>0</v>
      </c>
      <c r="I7693" s="306">
        <v>0</v>
      </c>
      <c r="J7693" s="306">
        <v>0</v>
      </c>
      <c r="K7693" s="306">
        <v>0</v>
      </c>
      <c r="L7693" s="306">
        <v>0</v>
      </c>
      <c r="M7693" s="306">
        <v>0</v>
      </c>
      <c r="N7693" s="306">
        <v>0</v>
      </c>
    </row>
    <row r="7694" spans="1:14">
      <c r="A7694" s="259" t="s">
        <v>249</v>
      </c>
      <c r="B7694" s="259" t="s">
        <v>26</v>
      </c>
      <c r="C7694" s="259" t="s">
        <v>141</v>
      </c>
      <c r="D7694" s="259" t="s">
        <v>220</v>
      </c>
      <c r="E7694" s="259" t="s">
        <v>137</v>
      </c>
      <c r="F7694" s="259" t="s">
        <v>131</v>
      </c>
      <c r="G7694" s="259" t="s">
        <v>221</v>
      </c>
      <c r="H7694" s="306">
        <v>9.7982661637875044</v>
      </c>
      <c r="I7694" s="306">
        <v>12.204383802890305</v>
      </c>
      <c r="J7694" s="306">
        <v>8.4677154414653248</v>
      </c>
      <c r="K7694" s="306">
        <v>7.8657219250734434</v>
      </c>
      <c r="L7694" s="306">
        <v>9.1331708368619449</v>
      </c>
      <c r="M7694" s="306">
        <v>1.4457773185266882</v>
      </c>
      <c r="N7694" s="306">
        <v>6.8808444162079461</v>
      </c>
    </row>
    <row r="7695" spans="1:14">
      <c r="A7695" s="259" t="s">
        <v>249</v>
      </c>
      <c r="B7695" s="259" t="s">
        <v>26</v>
      </c>
      <c r="C7695" s="259" t="s">
        <v>141</v>
      </c>
      <c r="D7695" s="259" t="s">
        <v>220</v>
      </c>
      <c r="E7695" s="259" t="s">
        <v>136</v>
      </c>
      <c r="F7695" s="259" t="s">
        <v>131</v>
      </c>
      <c r="G7695" s="259" t="s">
        <v>221</v>
      </c>
      <c r="H7695" s="306">
        <v>0</v>
      </c>
      <c r="I7695" s="306">
        <v>0</v>
      </c>
      <c r="J7695" s="306">
        <v>0</v>
      </c>
      <c r="K7695" s="306">
        <v>0</v>
      </c>
      <c r="L7695" s="306">
        <v>0</v>
      </c>
      <c r="M7695" s="306">
        <v>0</v>
      </c>
      <c r="N7695" s="306">
        <v>0</v>
      </c>
    </row>
    <row r="7696" spans="1:14">
      <c r="A7696" s="259" t="s">
        <v>249</v>
      </c>
      <c r="B7696" s="259" t="s">
        <v>27</v>
      </c>
      <c r="C7696" s="259" t="s">
        <v>133</v>
      </c>
      <c r="D7696" s="259" t="s">
        <v>220</v>
      </c>
      <c r="E7696" s="259" t="s">
        <v>48</v>
      </c>
      <c r="F7696" s="259" t="s">
        <v>131</v>
      </c>
      <c r="G7696" s="259" t="s">
        <v>221</v>
      </c>
      <c r="H7696" s="306">
        <v>0</v>
      </c>
      <c r="I7696" s="306">
        <v>0</v>
      </c>
      <c r="J7696" s="306">
        <v>0</v>
      </c>
      <c r="K7696" s="306">
        <v>0</v>
      </c>
      <c r="L7696" s="306">
        <v>0</v>
      </c>
      <c r="M7696" s="306">
        <v>0</v>
      </c>
      <c r="N7696" s="306">
        <v>0</v>
      </c>
    </row>
    <row r="7697" spans="1:14">
      <c r="A7697" s="259" t="s">
        <v>249</v>
      </c>
      <c r="B7697" s="259" t="s">
        <v>27</v>
      </c>
      <c r="C7697" s="259" t="s">
        <v>133</v>
      </c>
      <c r="D7697" s="259" t="s">
        <v>220</v>
      </c>
      <c r="E7697" s="259" t="s">
        <v>137</v>
      </c>
      <c r="F7697" s="259" t="s">
        <v>131</v>
      </c>
      <c r="G7697" s="259" t="s">
        <v>221</v>
      </c>
      <c r="H7697" s="306">
        <v>1.8037094250000002E-3</v>
      </c>
      <c r="I7697" s="306">
        <v>8.5289512000000008E-3</v>
      </c>
      <c r="J7697" s="306">
        <v>0</v>
      </c>
      <c r="K7697" s="306">
        <v>0</v>
      </c>
      <c r="L7697" s="306">
        <v>1.1630388E-3</v>
      </c>
      <c r="M7697" s="306">
        <v>0</v>
      </c>
      <c r="N7697" s="306">
        <v>0</v>
      </c>
    </row>
    <row r="7698" spans="1:14">
      <c r="A7698" s="259" t="s">
        <v>249</v>
      </c>
      <c r="B7698" s="259" t="s">
        <v>27</v>
      </c>
      <c r="C7698" s="259" t="s">
        <v>133</v>
      </c>
      <c r="D7698" s="259" t="s">
        <v>220</v>
      </c>
      <c r="E7698" s="259" t="s">
        <v>136</v>
      </c>
      <c r="F7698" s="259" t="s">
        <v>131</v>
      </c>
      <c r="G7698" s="259" t="s">
        <v>221</v>
      </c>
      <c r="H7698" s="306">
        <v>0</v>
      </c>
      <c r="I7698" s="306">
        <v>0</v>
      </c>
      <c r="J7698" s="306">
        <v>0</v>
      </c>
      <c r="K7698" s="306">
        <v>0</v>
      </c>
      <c r="L7698" s="306">
        <v>0</v>
      </c>
      <c r="M7698" s="306">
        <v>0</v>
      </c>
      <c r="N7698" s="306">
        <v>0</v>
      </c>
    </row>
    <row r="7699" spans="1:14">
      <c r="A7699" s="259" t="s">
        <v>249</v>
      </c>
      <c r="B7699" s="259" t="s">
        <v>27</v>
      </c>
      <c r="C7699" s="259" t="s">
        <v>141</v>
      </c>
      <c r="D7699" s="259" t="s">
        <v>220</v>
      </c>
      <c r="E7699" s="259" t="s">
        <v>48</v>
      </c>
      <c r="F7699" s="259" t="s">
        <v>131</v>
      </c>
      <c r="G7699" s="259" t="s">
        <v>221</v>
      </c>
      <c r="H7699" s="306">
        <v>0</v>
      </c>
      <c r="I7699" s="306">
        <v>0</v>
      </c>
      <c r="J7699" s="306">
        <v>0</v>
      </c>
      <c r="K7699" s="306">
        <v>0</v>
      </c>
      <c r="L7699" s="306">
        <v>0</v>
      </c>
      <c r="M7699" s="306">
        <v>0</v>
      </c>
      <c r="N7699" s="306">
        <v>0</v>
      </c>
    </row>
    <row r="7700" spans="1:14">
      <c r="A7700" s="259" t="s">
        <v>249</v>
      </c>
      <c r="B7700" s="259" t="s">
        <v>27</v>
      </c>
      <c r="C7700" s="259" t="s">
        <v>141</v>
      </c>
      <c r="D7700" s="259" t="s">
        <v>220</v>
      </c>
      <c r="E7700" s="259" t="s">
        <v>137</v>
      </c>
      <c r="F7700" s="259" t="s">
        <v>131</v>
      </c>
      <c r="G7700" s="259" t="s">
        <v>221</v>
      </c>
      <c r="H7700" s="306">
        <v>0</v>
      </c>
      <c r="I7700" s="306">
        <v>0</v>
      </c>
      <c r="J7700" s="306">
        <v>0</v>
      </c>
      <c r="K7700" s="306">
        <v>0</v>
      </c>
      <c r="L7700" s="306">
        <v>0</v>
      </c>
      <c r="M7700" s="306">
        <v>0</v>
      </c>
      <c r="N7700" s="306">
        <v>0</v>
      </c>
    </row>
    <row r="7701" spans="1:14">
      <c r="A7701" s="259" t="s">
        <v>249</v>
      </c>
      <c r="B7701" s="259" t="s">
        <v>27</v>
      </c>
      <c r="C7701" s="259" t="s">
        <v>141</v>
      </c>
      <c r="D7701" s="259" t="s">
        <v>220</v>
      </c>
      <c r="E7701" s="259" t="s">
        <v>136</v>
      </c>
      <c r="F7701" s="259" t="s">
        <v>131</v>
      </c>
      <c r="G7701" s="259" t="s">
        <v>221</v>
      </c>
      <c r="H7701" s="306">
        <v>0</v>
      </c>
      <c r="I7701" s="306">
        <v>0</v>
      </c>
      <c r="J7701" s="306">
        <v>0</v>
      </c>
      <c r="K7701" s="306">
        <v>0</v>
      </c>
      <c r="L7701" s="306">
        <v>0</v>
      </c>
      <c r="M7701" s="306">
        <v>0</v>
      </c>
      <c r="N7701" s="306">
        <v>0</v>
      </c>
    </row>
    <row r="7702" spans="1:14">
      <c r="A7702" s="259" t="s">
        <v>249</v>
      </c>
      <c r="B7702" s="259" t="s">
        <v>18</v>
      </c>
      <c r="C7702" s="259" t="s">
        <v>142</v>
      </c>
      <c r="D7702" s="259" t="s">
        <v>220</v>
      </c>
      <c r="E7702" s="259" t="s">
        <v>48</v>
      </c>
      <c r="F7702" s="259" t="s">
        <v>131</v>
      </c>
      <c r="G7702" s="259" t="s">
        <v>221</v>
      </c>
      <c r="H7702" s="306">
        <v>0</v>
      </c>
      <c r="I7702" s="306">
        <v>0</v>
      </c>
      <c r="J7702" s="306">
        <v>0</v>
      </c>
      <c r="K7702" s="306">
        <v>0</v>
      </c>
      <c r="L7702" s="306">
        <v>0</v>
      </c>
      <c r="M7702" s="306">
        <v>0</v>
      </c>
      <c r="N7702" s="306">
        <v>0</v>
      </c>
    </row>
    <row r="7703" spans="1:14">
      <c r="A7703" s="259" t="s">
        <v>249</v>
      </c>
      <c r="B7703" s="259" t="s">
        <v>18</v>
      </c>
      <c r="C7703" s="259" t="s">
        <v>142</v>
      </c>
      <c r="D7703" s="259" t="s">
        <v>220</v>
      </c>
      <c r="E7703" s="259" t="s">
        <v>137</v>
      </c>
      <c r="F7703" s="259" t="s">
        <v>131</v>
      </c>
      <c r="G7703" s="259" t="s">
        <v>221</v>
      </c>
      <c r="H7703" s="306">
        <v>50.451925853228346</v>
      </c>
      <c r="I7703" s="306">
        <v>46.754837906839875</v>
      </c>
      <c r="J7703" s="306">
        <v>28.220037651782793</v>
      </c>
      <c r="K7703" s="306">
        <v>33.502512668133321</v>
      </c>
      <c r="L7703" s="306">
        <v>35.316530954545911</v>
      </c>
      <c r="M7703" s="306">
        <v>38.154316109544844</v>
      </c>
      <c r="N7703" s="306">
        <v>0</v>
      </c>
    </row>
    <row r="7704" spans="1:14">
      <c r="A7704" s="259" t="s">
        <v>249</v>
      </c>
      <c r="B7704" s="259" t="s">
        <v>18</v>
      </c>
      <c r="C7704" s="259" t="s">
        <v>142</v>
      </c>
      <c r="D7704" s="259" t="s">
        <v>220</v>
      </c>
      <c r="E7704" s="259" t="s">
        <v>136</v>
      </c>
      <c r="F7704" s="259" t="s">
        <v>131</v>
      </c>
      <c r="G7704" s="259" t="s">
        <v>221</v>
      </c>
      <c r="H7704" s="306">
        <v>0</v>
      </c>
      <c r="I7704" s="306">
        <v>0</v>
      </c>
      <c r="J7704" s="306">
        <v>0</v>
      </c>
      <c r="K7704" s="306">
        <v>0</v>
      </c>
      <c r="L7704" s="306">
        <v>0</v>
      </c>
      <c r="M7704" s="306">
        <v>0</v>
      </c>
      <c r="N7704" s="306">
        <v>0</v>
      </c>
    </row>
    <row r="7705" spans="1:14">
      <c r="A7705" s="259" t="s">
        <v>249</v>
      </c>
      <c r="B7705" s="259" t="s">
        <v>19</v>
      </c>
      <c r="C7705" s="259" t="s">
        <v>142</v>
      </c>
      <c r="D7705" s="259" t="s">
        <v>220</v>
      </c>
      <c r="E7705" s="259" t="s">
        <v>48</v>
      </c>
      <c r="F7705" s="259" t="s">
        <v>131</v>
      </c>
      <c r="G7705" s="259" t="s">
        <v>221</v>
      </c>
      <c r="H7705" s="306">
        <v>1.22018290559194</v>
      </c>
      <c r="I7705" s="306">
        <v>0</v>
      </c>
      <c r="J7705" s="306">
        <v>0</v>
      </c>
      <c r="K7705" s="306">
        <v>0</v>
      </c>
      <c r="L7705" s="306">
        <v>0</v>
      </c>
      <c r="M7705" s="306">
        <v>0</v>
      </c>
      <c r="N7705" s="306">
        <v>0</v>
      </c>
    </row>
    <row r="7706" spans="1:14">
      <c r="A7706" s="259" t="s">
        <v>249</v>
      </c>
      <c r="B7706" s="259" t="s">
        <v>19</v>
      </c>
      <c r="C7706" s="259" t="s">
        <v>142</v>
      </c>
      <c r="D7706" s="259" t="s">
        <v>220</v>
      </c>
      <c r="E7706" s="259" t="s">
        <v>137</v>
      </c>
      <c r="F7706" s="259" t="s">
        <v>131</v>
      </c>
      <c r="G7706" s="259" t="s">
        <v>221</v>
      </c>
      <c r="H7706" s="306">
        <v>8.1086093854183989</v>
      </c>
      <c r="I7706" s="306">
        <v>5.4537650458999991</v>
      </c>
      <c r="J7706" s="306">
        <v>5.9553725327375977</v>
      </c>
      <c r="K7706" s="306">
        <v>4.5489316158193196</v>
      </c>
      <c r="L7706" s="306">
        <v>6.08752827</v>
      </c>
      <c r="M7706" s="306">
        <v>4.2871409227508996</v>
      </c>
      <c r="N7706" s="306">
        <v>3.1491134579000004</v>
      </c>
    </row>
    <row r="7707" spans="1:14">
      <c r="A7707" s="259" t="s">
        <v>249</v>
      </c>
      <c r="B7707" s="259" t="s">
        <v>19</v>
      </c>
      <c r="C7707" s="259" t="s">
        <v>142</v>
      </c>
      <c r="D7707" s="259" t="s">
        <v>220</v>
      </c>
      <c r="E7707" s="259" t="s">
        <v>136</v>
      </c>
      <c r="F7707" s="259" t="s">
        <v>131</v>
      </c>
      <c r="G7707" s="259" t="s">
        <v>221</v>
      </c>
      <c r="H7707" s="306">
        <v>0</v>
      </c>
      <c r="I7707" s="306">
        <v>0</v>
      </c>
      <c r="J7707" s="306">
        <v>0</v>
      </c>
      <c r="K7707" s="306">
        <v>0</v>
      </c>
      <c r="L7707" s="306">
        <v>0</v>
      </c>
      <c r="M7707" s="306">
        <v>0</v>
      </c>
      <c r="N7707" s="306">
        <v>0</v>
      </c>
    </row>
    <row r="7708" spans="1:14">
      <c r="A7708" s="259" t="s">
        <v>249</v>
      </c>
      <c r="B7708" s="259" t="s">
        <v>20</v>
      </c>
      <c r="C7708" s="259" t="s">
        <v>142</v>
      </c>
      <c r="D7708" s="259" t="s">
        <v>220</v>
      </c>
      <c r="E7708" s="259" t="s">
        <v>48</v>
      </c>
      <c r="F7708" s="259" t="s">
        <v>131</v>
      </c>
      <c r="G7708" s="259" t="s">
        <v>221</v>
      </c>
      <c r="H7708" s="306">
        <v>0</v>
      </c>
      <c r="I7708" s="306">
        <v>0</v>
      </c>
      <c r="J7708" s="306">
        <v>0</v>
      </c>
      <c r="K7708" s="306">
        <v>0</v>
      </c>
      <c r="L7708" s="306">
        <v>0</v>
      </c>
      <c r="M7708" s="306">
        <v>0</v>
      </c>
      <c r="N7708" s="306">
        <v>0</v>
      </c>
    </row>
    <row r="7709" spans="1:14">
      <c r="A7709" s="259" t="s">
        <v>249</v>
      </c>
      <c r="B7709" s="259" t="s">
        <v>20</v>
      </c>
      <c r="C7709" s="259" t="s">
        <v>142</v>
      </c>
      <c r="D7709" s="259" t="s">
        <v>220</v>
      </c>
      <c r="E7709" s="259" t="s">
        <v>137</v>
      </c>
      <c r="F7709" s="259" t="s">
        <v>131</v>
      </c>
      <c r="G7709" s="259" t="s">
        <v>221</v>
      </c>
      <c r="H7709" s="306">
        <v>7.3323198652585999</v>
      </c>
      <c r="I7709" s="306">
        <v>3.77260255216</v>
      </c>
      <c r="J7709" s="306">
        <v>2.16612379417306</v>
      </c>
      <c r="K7709" s="306">
        <v>4.3868641525519996</v>
      </c>
      <c r="L7709" s="306">
        <v>4.3842434272276893</v>
      </c>
      <c r="M7709" s="306">
        <v>2.48451118168702</v>
      </c>
      <c r="N7709" s="306">
        <v>0</v>
      </c>
    </row>
    <row r="7710" spans="1:14">
      <c r="A7710" s="259" t="s">
        <v>249</v>
      </c>
      <c r="B7710" s="259" t="s">
        <v>20</v>
      </c>
      <c r="C7710" s="259" t="s">
        <v>142</v>
      </c>
      <c r="D7710" s="259" t="s">
        <v>220</v>
      </c>
      <c r="E7710" s="259" t="s">
        <v>136</v>
      </c>
      <c r="F7710" s="259" t="s">
        <v>131</v>
      </c>
      <c r="G7710" s="259" t="s">
        <v>221</v>
      </c>
      <c r="H7710" s="306">
        <v>0</v>
      </c>
      <c r="I7710" s="306">
        <v>0</v>
      </c>
      <c r="J7710" s="306">
        <v>0</v>
      </c>
      <c r="K7710" s="306">
        <v>0</v>
      </c>
      <c r="L7710" s="306">
        <v>0</v>
      </c>
      <c r="M7710" s="306">
        <v>0</v>
      </c>
      <c r="N7710" s="306">
        <v>0</v>
      </c>
    </row>
    <row r="7711" spans="1:14">
      <c r="A7711" s="259" t="s">
        <v>249</v>
      </c>
      <c r="B7711" s="259" t="s">
        <v>21</v>
      </c>
      <c r="C7711" s="259" t="s">
        <v>142</v>
      </c>
      <c r="D7711" s="259" t="s">
        <v>220</v>
      </c>
      <c r="E7711" s="259" t="s">
        <v>48</v>
      </c>
      <c r="F7711" s="259" t="s">
        <v>131</v>
      </c>
      <c r="G7711" s="259" t="s">
        <v>221</v>
      </c>
      <c r="H7711" s="306">
        <v>0</v>
      </c>
      <c r="I7711" s="306">
        <v>0</v>
      </c>
      <c r="J7711" s="306">
        <v>0</v>
      </c>
      <c r="K7711" s="306">
        <v>0</v>
      </c>
      <c r="L7711" s="306">
        <v>0</v>
      </c>
      <c r="M7711" s="306">
        <v>0</v>
      </c>
      <c r="N7711" s="306">
        <v>0</v>
      </c>
    </row>
    <row r="7712" spans="1:14">
      <c r="A7712" s="259" t="s">
        <v>249</v>
      </c>
      <c r="B7712" s="259" t="s">
        <v>21</v>
      </c>
      <c r="C7712" s="259" t="s">
        <v>142</v>
      </c>
      <c r="D7712" s="259" t="s">
        <v>220</v>
      </c>
      <c r="E7712" s="259" t="s">
        <v>137</v>
      </c>
      <c r="F7712" s="259" t="s">
        <v>131</v>
      </c>
      <c r="G7712" s="259" t="s">
        <v>221</v>
      </c>
      <c r="H7712" s="306">
        <v>19.327974355463368</v>
      </c>
      <c r="I7712" s="306">
        <v>16.325996217636167</v>
      </c>
      <c r="J7712" s="306">
        <v>15.311861237237409</v>
      </c>
      <c r="K7712" s="306">
        <v>11.662464249139166</v>
      </c>
      <c r="L7712" s="306">
        <v>16.156263382638567</v>
      </c>
      <c r="M7712" s="306">
        <v>12.511231544096233</v>
      </c>
      <c r="N7712" s="306">
        <v>0.60754992243823458</v>
      </c>
    </row>
    <row r="7713" spans="1:14">
      <c r="A7713" s="259" t="s">
        <v>249</v>
      </c>
      <c r="B7713" s="259" t="s">
        <v>21</v>
      </c>
      <c r="C7713" s="259" t="s">
        <v>142</v>
      </c>
      <c r="D7713" s="259" t="s">
        <v>220</v>
      </c>
      <c r="E7713" s="259" t="s">
        <v>136</v>
      </c>
      <c r="F7713" s="259" t="s">
        <v>131</v>
      </c>
      <c r="G7713" s="259" t="s">
        <v>221</v>
      </c>
      <c r="H7713" s="306">
        <v>0</v>
      </c>
      <c r="I7713" s="306">
        <v>0</v>
      </c>
      <c r="J7713" s="306">
        <v>0</v>
      </c>
      <c r="K7713" s="306">
        <v>0</v>
      </c>
      <c r="L7713" s="306">
        <v>0</v>
      </c>
      <c r="M7713" s="306">
        <v>0</v>
      </c>
      <c r="N7713" s="306">
        <v>0</v>
      </c>
    </row>
    <row r="7714" spans="1:14">
      <c r="A7714" s="259" t="s">
        <v>249</v>
      </c>
      <c r="B7714" s="259" t="s">
        <v>22</v>
      </c>
      <c r="C7714" s="259" t="s">
        <v>142</v>
      </c>
      <c r="D7714" s="259" t="s">
        <v>220</v>
      </c>
      <c r="E7714" s="259" t="s">
        <v>48</v>
      </c>
      <c r="F7714" s="259" t="s">
        <v>131</v>
      </c>
      <c r="G7714" s="259" t="s">
        <v>221</v>
      </c>
      <c r="H7714" s="306">
        <v>0</v>
      </c>
      <c r="I7714" s="306">
        <v>0</v>
      </c>
      <c r="J7714" s="306">
        <v>0</v>
      </c>
      <c r="K7714" s="306">
        <v>0</v>
      </c>
      <c r="L7714" s="306">
        <v>0</v>
      </c>
      <c r="M7714" s="306">
        <v>0</v>
      </c>
      <c r="N7714" s="306">
        <v>0</v>
      </c>
    </row>
    <row r="7715" spans="1:14">
      <c r="A7715" s="259" t="s">
        <v>249</v>
      </c>
      <c r="B7715" s="259" t="s">
        <v>22</v>
      </c>
      <c r="C7715" s="259" t="s">
        <v>142</v>
      </c>
      <c r="D7715" s="259" t="s">
        <v>220</v>
      </c>
      <c r="E7715" s="259" t="s">
        <v>137</v>
      </c>
      <c r="F7715" s="259" t="s">
        <v>131</v>
      </c>
      <c r="G7715" s="259" t="s">
        <v>221</v>
      </c>
      <c r="H7715" s="306">
        <v>31.132900284242591</v>
      </c>
      <c r="I7715" s="306">
        <v>35.057735279309192</v>
      </c>
      <c r="J7715" s="306">
        <v>30.696073123278062</v>
      </c>
      <c r="K7715" s="306">
        <v>35.449830176122411</v>
      </c>
      <c r="L7715" s="306">
        <v>41.969252349358683</v>
      </c>
      <c r="M7715" s="306">
        <v>23.195244234996178</v>
      </c>
      <c r="N7715" s="306">
        <v>34.552547553931099</v>
      </c>
    </row>
    <row r="7716" spans="1:14">
      <c r="A7716" s="259" t="s">
        <v>249</v>
      </c>
      <c r="B7716" s="259" t="s">
        <v>22</v>
      </c>
      <c r="C7716" s="259" t="s">
        <v>142</v>
      </c>
      <c r="D7716" s="259" t="s">
        <v>220</v>
      </c>
      <c r="E7716" s="259" t="s">
        <v>136</v>
      </c>
      <c r="F7716" s="259" t="s">
        <v>131</v>
      </c>
      <c r="G7716" s="259" t="s">
        <v>221</v>
      </c>
      <c r="H7716" s="306">
        <v>0</v>
      </c>
      <c r="I7716" s="306">
        <v>0</v>
      </c>
      <c r="J7716" s="306">
        <v>0</v>
      </c>
      <c r="K7716" s="306">
        <v>0</v>
      </c>
      <c r="L7716" s="306">
        <v>0</v>
      </c>
      <c r="M7716" s="306">
        <v>0</v>
      </c>
      <c r="N7716" s="306">
        <v>0</v>
      </c>
    </row>
    <row r="7717" spans="1:14">
      <c r="A7717" s="259" t="s">
        <v>249</v>
      </c>
      <c r="B7717" s="259" t="s">
        <v>23</v>
      </c>
      <c r="C7717" s="259" t="s">
        <v>142</v>
      </c>
      <c r="D7717" s="259" t="s">
        <v>220</v>
      </c>
      <c r="E7717" s="259" t="s">
        <v>48</v>
      </c>
      <c r="F7717" s="259" t="s">
        <v>131</v>
      </c>
      <c r="G7717" s="259" t="s">
        <v>221</v>
      </c>
      <c r="H7717" s="306">
        <v>0</v>
      </c>
      <c r="I7717" s="306">
        <v>0</v>
      </c>
      <c r="J7717" s="306">
        <v>0</v>
      </c>
      <c r="K7717" s="306">
        <v>0</v>
      </c>
      <c r="L7717" s="306">
        <v>0</v>
      </c>
      <c r="M7717" s="306">
        <v>0</v>
      </c>
      <c r="N7717" s="306">
        <v>0</v>
      </c>
    </row>
    <row r="7718" spans="1:14">
      <c r="A7718" s="259" t="s">
        <v>249</v>
      </c>
      <c r="B7718" s="259" t="s">
        <v>23</v>
      </c>
      <c r="C7718" s="259" t="s">
        <v>142</v>
      </c>
      <c r="D7718" s="259" t="s">
        <v>220</v>
      </c>
      <c r="E7718" s="259" t="s">
        <v>137</v>
      </c>
      <c r="F7718" s="259" t="s">
        <v>131</v>
      </c>
      <c r="G7718" s="259" t="s">
        <v>221</v>
      </c>
      <c r="H7718" s="306">
        <v>11.351030838567741</v>
      </c>
      <c r="I7718" s="306">
        <v>13.3800388920258</v>
      </c>
      <c r="J7718" s="306">
        <v>10.78431859013615</v>
      </c>
      <c r="K7718" s="306">
        <v>13.147306634246851</v>
      </c>
      <c r="L7718" s="306">
        <v>14.38613612305469</v>
      </c>
      <c r="M7718" s="306">
        <v>12.7319701826495</v>
      </c>
      <c r="N7718" s="306">
        <v>18.000109744128</v>
      </c>
    </row>
    <row r="7719" spans="1:14">
      <c r="A7719" s="259" t="s">
        <v>249</v>
      </c>
      <c r="B7719" s="259" t="s">
        <v>23</v>
      </c>
      <c r="C7719" s="259" t="s">
        <v>142</v>
      </c>
      <c r="D7719" s="259" t="s">
        <v>220</v>
      </c>
      <c r="E7719" s="259" t="s">
        <v>136</v>
      </c>
      <c r="F7719" s="259" t="s">
        <v>131</v>
      </c>
      <c r="G7719" s="259" t="s">
        <v>221</v>
      </c>
      <c r="H7719" s="306">
        <v>0</v>
      </c>
      <c r="I7719" s="306">
        <v>0</v>
      </c>
      <c r="J7719" s="306">
        <v>0</v>
      </c>
      <c r="K7719" s="306">
        <v>0</v>
      </c>
      <c r="L7719" s="306">
        <v>0</v>
      </c>
      <c r="M7719" s="306">
        <v>0</v>
      </c>
      <c r="N7719" s="306">
        <v>0</v>
      </c>
    </row>
    <row r="7720" spans="1:14">
      <c r="A7720" s="259" t="s">
        <v>249</v>
      </c>
      <c r="B7720" s="259" t="s">
        <v>24</v>
      </c>
      <c r="C7720" s="259" t="s">
        <v>142</v>
      </c>
      <c r="D7720" s="259" t="s">
        <v>220</v>
      </c>
      <c r="E7720" s="259" t="s">
        <v>48</v>
      </c>
      <c r="F7720" s="259" t="s">
        <v>131</v>
      </c>
      <c r="G7720" s="259" t="s">
        <v>221</v>
      </c>
      <c r="H7720" s="306">
        <v>0</v>
      </c>
      <c r="I7720" s="306">
        <v>0</v>
      </c>
      <c r="J7720" s="306">
        <v>0</v>
      </c>
      <c r="K7720" s="306">
        <v>0</v>
      </c>
      <c r="L7720" s="306">
        <v>0</v>
      </c>
      <c r="M7720" s="306">
        <v>0</v>
      </c>
      <c r="N7720" s="306">
        <v>0</v>
      </c>
    </row>
    <row r="7721" spans="1:14">
      <c r="A7721" s="259" t="s">
        <v>249</v>
      </c>
      <c r="B7721" s="259" t="s">
        <v>24</v>
      </c>
      <c r="C7721" s="259" t="s">
        <v>142</v>
      </c>
      <c r="D7721" s="259" t="s">
        <v>220</v>
      </c>
      <c r="E7721" s="259" t="s">
        <v>137</v>
      </c>
      <c r="F7721" s="259" t="s">
        <v>131</v>
      </c>
      <c r="G7721" s="259" t="s">
        <v>221</v>
      </c>
      <c r="H7721" s="306">
        <v>54.474183966271042</v>
      </c>
      <c r="I7721" s="306">
        <v>43.302958967466353</v>
      </c>
      <c r="J7721" s="306">
        <v>36.767282118018819</v>
      </c>
      <c r="K7721" s="306">
        <v>28.45020780636694</v>
      </c>
      <c r="L7721" s="306">
        <v>44.629461286216674</v>
      </c>
      <c r="M7721" s="306">
        <v>35.565522276067931</v>
      </c>
      <c r="N7721" s="306">
        <v>6.8934928486226479</v>
      </c>
    </row>
    <row r="7722" spans="1:14">
      <c r="A7722" s="259" t="s">
        <v>249</v>
      </c>
      <c r="B7722" s="259" t="s">
        <v>24</v>
      </c>
      <c r="C7722" s="259" t="s">
        <v>142</v>
      </c>
      <c r="D7722" s="259" t="s">
        <v>220</v>
      </c>
      <c r="E7722" s="259" t="s">
        <v>136</v>
      </c>
      <c r="F7722" s="259" t="s">
        <v>131</v>
      </c>
      <c r="G7722" s="259" t="s">
        <v>221</v>
      </c>
      <c r="H7722" s="306">
        <v>0</v>
      </c>
      <c r="I7722" s="306">
        <v>0</v>
      </c>
      <c r="J7722" s="306">
        <v>0</v>
      </c>
      <c r="K7722" s="306">
        <v>0</v>
      </c>
      <c r="L7722" s="306">
        <v>0</v>
      </c>
      <c r="M7722" s="306">
        <v>0</v>
      </c>
      <c r="N7722" s="306">
        <v>0</v>
      </c>
    </row>
    <row r="7723" spans="1:14">
      <c r="A7723" s="259" t="s">
        <v>249</v>
      </c>
      <c r="B7723" s="259" t="s">
        <v>25</v>
      </c>
      <c r="C7723" s="259" t="s">
        <v>142</v>
      </c>
      <c r="D7723" s="259" t="s">
        <v>220</v>
      </c>
      <c r="E7723" s="259" t="s">
        <v>48</v>
      </c>
      <c r="F7723" s="259" t="s">
        <v>131</v>
      </c>
      <c r="G7723" s="259" t="s">
        <v>221</v>
      </c>
      <c r="H7723" s="306">
        <v>0</v>
      </c>
      <c r="I7723" s="306">
        <v>0</v>
      </c>
      <c r="J7723" s="306">
        <v>0</v>
      </c>
      <c r="K7723" s="306">
        <v>0</v>
      </c>
      <c r="L7723" s="306">
        <v>0</v>
      </c>
      <c r="M7723" s="306">
        <v>0</v>
      </c>
      <c r="N7723" s="306">
        <v>0</v>
      </c>
    </row>
    <row r="7724" spans="1:14">
      <c r="A7724" s="259" t="s">
        <v>249</v>
      </c>
      <c r="B7724" s="259" t="s">
        <v>25</v>
      </c>
      <c r="C7724" s="259" t="s">
        <v>142</v>
      </c>
      <c r="D7724" s="259" t="s">
        <v>220</v>
      </c>
      <c r="E7724" s="259" t="s">
        <v>137</v>
      </c>
      <c r="F7724" s="259" t="s">
        <v>131</v>
      </c>
      <c r="G7724" s="259" t="s">
        <v>221</v>
      </c>
      <c r="H7724" s="306">
        <v>102.71011538874674</v>
      </c>
      <c r="I7724" s="306">
        <v>71.450620555502269</v>
      </c>
      <c r="J7724" s="306">
        <v>54.906115336385618</v>
      </c>
      <c r="K7724" s="306">
        <v>49.803920613125932</v>
      </c>
      <c r="L7724" s="306">
        <v>66.745810411015412</v>
      </c>
      <c r="M7724" s="306">
        <v>58.752016447123268</v>
      </c>
      <c r="N7724" s="306">
        <v>0</v>
      </c>
    </row>
    <row r="7725" spans="1:14">
      <c r="A7725" s="259" t="s">
        <v>249</v>
      </c>
      <c r="B7725" s="259" t="s">
        <v>25</v>
      </c>
      <c r="C7725" s="259" t="s">
        <v>142</v>
      </c>
      <c r="D7725" s="259" t="s">
        <v>220</v>
      </c>
      <c r="E7725" s="259" t="s">
        <v>136</v>
      </c>
      <c r="F7725" s="259" t="s">
        <v>131</v>
      </c>
      <c r="G7725" s="259" t="s">
        <v>221</v>
      </c>
      <c r="H7725" s="306">
        <v>0</v>
      </c>
      <c r="I7725" s="306">
        <v>0</v>
      </c>
      <c r="J7725" s="306">
        <v>0</v>
      </c>
      <c r="K7725" s="306">
        <v>0</v>
      </c>
      <c r="L7725" s="306">
        <v>0</v>
      </c>
      <c r="M7725" s="306">
        <v>0</v>
      </c>
      <c r="N7725" s="306">
        <v>0</v>
      </c>
    </row>
    <row r="7726" spans="1:14">
      <c r="A7726" s="259" t="s">
        <v>249</v>
      </c>
      <c r="B7726" s="259" t="s">
        <v>26</v>
      </c>
      <c r="C7726" s="259" t="s">
        <v>142</v>
      </c>
      <c r="D7726" s="259" t="s">
        <v>220</v>
      </c>
      <c r="E7726" s="259" t="s">
        <v>48</v>
      </c>
      <c r="F7726" s="259" t="s">
        <v>131</v>
      </c>
      <c r="G7726" s="259" t="s">
        <v>221</v>
      </c>
      <c r="H7726" s="306">
        <v>0</v>
      </c>
      <c r="I7726" s="306">
        <v>0</v>
      </c>
      <c r="J7726" s="306">
        <v>0</v>
      </c>
      <c r="K7726" s="306">
        <v>0</v>
      </c>
      <c r="L7726" s="306">
        <v>0</v>
      </c>
      <c r="M7726" s="306">
        <v>0</v>
      </c>
      <c r="N7726" s="306">
        <v>0</v>
      </c>
    </row>
    <row r="7727" spans="1:14">
      <c r="A7727" s="259" t="s">
        <v>249</v>
      </c>
      <c r="B7727" s="259" t="s">
        <v>26</v>
      </c>
      <c r="C7727" s="259" t="s">
        <v>142</v>
      </c>
      <c r="D7727" s="259" t="s">
        <v>220</v>
      </c>
      <c r="E7727" s="259" t="s">
        <v>137</v>
      </c>
      <c r="F7727" s="259" t="s">
        <v>131</v>
      </c>
      <c r="G7727" s="259" t="s">
        <v>221</v>
      </c>
      <c r="H7727" s="306">
        <v>13.26961375142549</v>
      </c>
      <c r="I7727" s="306">
        <v>13.272936957025491</v>
      </c>
      <c r="J7727" s="306">
        <v>13.05006947972517</v>
      </c>
      <c r="K7727" s="306">
        <v>13.09009003600034</v>
      </c>
      <c r="L7727" s="306">
        <v>14.990484341115828</v>
      </c>
      <c r="M7727" s="306">
        <v>12.311209845863521</v>
      </c>
      <c r="N7727" s="306">
        <v>12.3782906715648</v>
      </c>
    </row>
    <row r="7728" spans="1:14">
      <c r="A7728" s="259" t="s">
        <v>249</v>
      </c>
      <c r="B7728" s="259" t="s">
        <v>26</v>
      </c>
      <c r="C7728" s="259" t="s">
        <v>142</v>
      </c>
      <c r="D7728" s="259" t="s">
        <v>220</v>
      </c>
      <c r="E7728" s="259" t="s">
        <v>136</v>
      </c>
      <c r="F7728" s="259" t="s">
        <v>131</v>
      </c>
      <c r="G7728" s="259" t="s">
        <v>221</v>
      </c>
      <c r="H7728" s="306">
        <v>0</v>
      </c>
      <c r="I7728" s="306">
        <v>0</v>
      </c>
      <c r="J7728" s="306">
        <v>0</v>
      </c>
      <c r="K7728" s="306">
        <v>0</v>
      </c>
      <c r="L7728" s="306">
        <v>0</v>
      </c>
      <c r="M7728" s="306">
        <v>0</v>
      </c>
      <c r="N7728" s="306">
        <v>0</v>
      </c>
    </row>
    <row r="7729" spans="1:14">
      <c r="A7729" s="259" t="s">
        <v>249</v>
      </c>
      <c r="B7729" s="259" t="s">
        <v>27</v>
      </c>
      <c r="C7729" s="259" t="s">
        <v>142</v>
      </c>
      <c r="D7729" s="259" t="s">
        <v>220</v>
      </c>
      <c r="E7729" s="259" t="s">
        <v>48</v>
      </c>
      <c r="F7729" s="259" t="s">
        <v>131</v>
      </c>
      <c r="G7729" s="259" t="s">
        <v>221</v>
      </c>
      <c r="H7729" s="306">
        <v>0</v>
      </c>
      <c r="I7729" s="306">
        <v>0</v>
      </c>
      <c r="J7729" s="306">
        <v>0</v>
      </c>
      <c r="K7729" s="306">
        <v>0</v>
      </c>
      <c r="L7729" s="306">
        <v>0</v>
      </c>
      <c r="M7729" s="306">
        <v>0</v>
      </c>
      <c r="N7729" s="306">
        <v>0</v>
      </c>
    </row>
    <row r="7730" spans="1:14">
      <c r="A7730" s="259" t="s">
        <v>249</v>
      </c>
      <c r="B7730" s="259" t="s">
        <v>27</v>
      </c>
      <c r="C7730" s="259" t="s">
        <v>142</v>
      </c>
      <c r="D7730" s="259" t="s">
        <v>220</v>
      </c>
      <c r="E7730" s="259" t="s">
        <v>137</v>
      </c>
      <c r="F7730" s="259" t="s">
        <v>131</v>
      </c>
      <c r="G7730" s="259" t="s">
        <v>221</v>
      </c>
      <c r="H7730" s="306">
        <v>1.8037094250000002E-3</v>
      </c>
      <c r="I7730" s="306">
        <v>8.5289512000000008E-3</v>
      </c>
      <c r="J7730" s="306">
        <v>0</v>
      </c>
      <c r="K7730" s="306">
        <v>0</v>
      </c>
      <c r="L7730" s="306">
        <v>1.1630388E-3</v>
      </c>
      <c r="M7730" s="306">
        <v>0</v>
      </c>
      <c r="N7730" s="306">
        <v>0</v>
      </c>
    </row>
    <row r="7731" spans="1:14">
      <c r="A7731" s="259" t="s">
        <v>249</v>
      </c>
      <c r="B7731" s="259" t="s">
        <v>27</v>
      </c>
      <c r="C7731" s="259" t="s">
        <v>142</v>
      </c>
      <c r="D7731" s="259" t="s">
        <v>220</v>
      </c>
      <c r="E7731" s="259" t="s">
        <v>136</v>
      </c>
      <c r="F7731" s="259" t="s">
        <v>131</v>
      </c>
      <c r="G7731" s="259" t="s">
        <v>221</v>
      </c>
      <c r="H7731" s="306">
        <v>0</v>
      </c>
      <c r="I7731" s="306">
        <v>0</v>
      </c>
      <c r="J7731" s="306">
        <v>0</v>
      </c>
      <c r="K7731" s="306">
        <v>0</v>
      </c>
      <c r="L7731" s="306">
        <v>0</v>
      </c>
      <c r="M7731" s="306">
        <v>0</v>
      </c>
      <c r="N7731" s="306">
        <v>0</v>
      </c>
    </row>
    <row r="7734" spans="1:14">
      <c r="A7734" s="259" t="s">
        <v>2</v>
      </c>
      <c r="B7734" s="259" t="s">
        <v>43</v>
      </c>
      <c r="C7734" s="259" t="s">
        <v>132</v>
      </c>
      <c r="D7734" s="259" t="s">
        <v>218</v>
      </c>
      <c r="E7734" s="259" t="s">
        <v>219</v>
      </c>
      <c r="F7734" s="259" t="s">
        <v>99</v>
      </c>
      <c r="G7734" s="259" t="s">
        <v>46</v>
      </c>
      <c r="H7734" s="306">
        <v>2025</v>
      </c>
      <c r="I7734" s="306">
        <v>2028</v>
      </c>
      <c r="J7734" s="306">
        <v>2030</v>
      </c>
      <c r="K7734" s="306">
        <v>2032</v>
      </c>
      <c r="L7734" s="306">
        <v>2035</v>
      </c>
      <c r="M7734" s="306">
        <v>2037</v>
      </c>
      <c r="N7734" s="306">
        <v>2040</v>
      </c>
    </row>
    <row r="7735" spans="1:14">
      <c r="A7735" s="259" t="s">
        <v>249</v>
      </c>
      <c r="B7735" s="259" t="s">
        <v>28</v>
      </c>
      <c r="C7735" s="259" t="s">
        <v>133</v>
      </c>
      <c r="D7735" s="259" t="s">
        <v>220</v>
      </c>
      <c r="E7735" s="259" t="s">
        <v>48</v>
      </c>
      <c r="F7735" s="259" t="s">
        <v>131</v>
      </c>
      <c r="G7735" s="259" t="s">
        <v>221</v>
      </c>
      <c r="H7735" s="306">
        <v>10.056547922391941</v>
      </c>
      <c r="I7735" s="306">
        <v>0</v>
      </c>
      <c r="J7735" s="306">
        <v>0</v>
      </c>
      <c r="K7735" s="306">
        <v>0</v>
      </c>
      <c r="L7735" s="306">
        <v>0</v>
      </c>
      <c r="M7735" s="306">
        <v>0</v>
      </c>
      <c r="N7735" s="306">
        <v>0</v>
      </c>
    </row>
    <row r="7736" spans="1:14">
      <c r="A7736" s="259" t="s">
        <v>249</v>
      </c>
      <c r="B7736" s="259" t="s">
        <v>28</v>
      </c>
      <c r="C7736" s="259" t="s">
        <v>133</v>
      </c>
      <c r="D7736" s="259" t="s">
        <v>220</v>
      </c>
      <c r="E7736" s="259" t="s">
        <v>137</v>
      </c>
      <c r="F7736" s="259" t="s">
        <v>131</v>
      </c>
      <c r="G7736" s="259" t="s">
        <v>221</v>
      </c>
      <c r="H7736" s="306">
        <v>723.25212684925759</v>
      </c>
      <c r="I7736" s="306">
        <v>555.93848763712526</v>
      </c>
      <c r="J7736" s="306">
        <v>352.83533474108634</v>
      </c>
      <c r="K7736" s="306">
        <v>342.8967082577372</v>
      </c>
      <c r="L7736" s="306">
        <v>401.30046055570403</v>
      </c>
      <c r="M7736" s="306">
        <v>292.08255088382361</v>
      </c>
      <c r="N7736" s="306">
        <v>97.334997670968505</v>
      </c>
    </row>
    <row r="7737" spans="1:14">
      <c r="A7737" s="259" t="s">
        <v>249</v>
      </c>
      <c r="B7737" s="259" t="s">
        <v>28</v>
      </c>
      <c r="C7737" s="259" t="s">
        <v>133</v>
      </c>
      <c r="D7737" s="259" t="s">
        <v>220</v>
      </c>
      <c r="E7737" s="259" t="s">
        <v>136</v>
      </c>
      <c r="F7737" s="259" t="s">
        <v>131</v>
      </c>
      <c r="G7737" s="259" t="s">
        <v>221</v>
      </c>
      <c r="H7737" s="306">
        <v>0.3385466467328036</v>
      </c>
      <c r="I7737" s="306">
        <v>0</v>
      </c>
      <c r="J7737" s="306">
        <v>0</v>
      </c>
      <c r="K7737" s="306">
        <v>0</v>
      </c>
      <c r="L7737" s="306">
        <v>0</v>
      </c>
      <c r="M7737" s="306">
        <v>0</v>
      </c>
      <c r="N7737" s="306">
        <v>0</v>
      </c>
    </row>
    <row r="7738" spans="1:14">
      <c r="A7738" s="259" t="s">
        <v>249</v>
      </c>
      <c r="B7738" s="259" t="s">
        <v>28</v>
      </c>
      <c r="C7738" s="259" t="s">
        <v>141</v>
      </c>
      <c r="D7738" s="259" t="s">
        <v>220</v>
      </c>
      <c r="E7738" s="259" t="s">
        <v>48</v>
      </c>
      <c r="F7738" s="259" t="s">
        <v>131</v>
      </c>
      <c r="G7738" s="259" t="s">
        <v>221</v>
      </c>
      <c r="H7738" s="306">
        <v>8.8363650168000003</v>
      </c>
      <c r="I7738" s="306">
        <v>0</v>
      </c>
      <c r="J7738" s="306">
        <v>0</v>
      </c>
      <c r="K7738" s="306">
        <v>0</v>
      </c>
      <c r="L7738" s="306">
        <v>0</v>
      </c>
      <c r="M7738" s="306">
        <v>0</v>
      </c>
      <c r="N7738" s="306">
        <v>0</v>
      </c>
    </row>
    <row r="7739" spans="1:14">
      <c r="A7739" s="259" t="s">
        <v>249</v>
      </c>
      <c r="B7739" s="259" t="s">
        <v>28</v>
      </c>
      <c r="C7739" s="259" t="s">
        <v>141</v>
      </c>
      <c r="D7739" s="259" t="s">
        <v>220</v>
      </c>
      <c r="E7739" s="259" t="s">
        <v>137</v>
      </c>
      <c r="F7739" s="259" t="s">
        <v>131</v>
      </c>
      <c r="G7739" s="259" t="s">
        <v>221</v>
      </c>
      <c r="H7739" s="306">
        <v>187.39399324322494</v>
      </c>
      <c r="I7739" s="306">
        <v>154.76871514004341</v>
      </c>
      <c r="J7739" s="306">
        <v>81.792015856831782</v>
      </c>
      <c r="K7739" s="306">
        <v>69.88891508095368</v>
      </c>
      <c r="L7739" s="306">
        <v>65.517086528254779</v>
      </c>
      <c r="M7739" s="306">
        <v>46.211087527559606</v>
      </c>
      <c r="N7739" s="306">
        <v>18.133902638397949</v>
      </c>
    </row>
    <row r="7740" spans="1:14">
      <c r="A7740" s="259" t="s">
        <v>249</v>
      </c>
      <c r="B7740" s="259" t="s">
        <v>28</v>
      </c>
      <c r="C7740" s="259" t="s">
        <v>141</v>
      </c>
      <c r="D7740" s="259" t="s">
        <v>220</v>
      </c>
      <c r="E7740" s="259" t="s">
        <v>136</v>
      </c>
      <c r="F7740" s="259" t="s">
        <v>131</v>
      </c>
      <c r="G7740" s="259" t="s">
        <v>221</v>
      </c>
      <c r="H7740" s="306">
        <v>0.3385466467328036</v>
      </c>
      <c r="I7740" s="306">
        <v>0</v>
      </c>
      <c r="J7740" s="306">
        <v>0</v>
      </c>
      <c r="K7740" s="306">
        <v>0</v>
      </c>
      <c r="L7740" s="306">
        <v>0</v>
      </c>
      <c r="M7740" s="306">
        <v>0</v>
      </c>
      <c r="N7740" s="306">
        <v>0</v>
      </c>
    </row>
    <row r="7741" spans="1:14">
      <c r="A7741" s="259" t="s">
        <v>249</v>
      </c>
      <c r="B7741" s="259" t="s">
        <v>28</v>
      </c>
      <c r="C7741" s="259" t="s">
        <v>142</v>
      </c>
      <c r="D7741" s="259" t="s">
        <v>220</v>
      </c>
      <c r="E7741" s="259" t="s">
        <v>48</v>
      </c>
      <c r="F7741" s="259" t="s">
        <v>131</v>
      </c>
      <c r="G7741" s="259" t="s">
        <v>221</v>
      </c>
      <c r="H7741" s="306">
        <v>1.22018290559194</v>
      </c>
      <c r="I7741" s="306">
        <v>0</v>
      </c>
      <c r="J7741" s="306">
        <v>0</v>
      </c>
      <c r="K7741" s="306">
        <v>0</v>
      </c>
      <c r="L7741" s="306">
        <v>0</v>
      </c>
      <c r="M7741" s="306">
        <v>0</v>
      </c>
      <c r="N7741" s="306">
        <v>0</v>
      </c>
    </row>
    <row r="7742" spans="1:14">
      <c r="A7742" s="259" t="s">
        <v>249</v>
      </c>
      <c r="B7742" s="259" t="s">
        <v>28</v>
      </c>
      <c r="C7742" s="259" t="s">
        <v>142</v>
      </c>
      <c r="D7742" s="259" t="s">
        <v>220</v>
      </c>
      <c r="E7742" s="259" t="s">
        <v>137</v>
      </c>
      <c r="F7742" s="259" t="s">
        <v>131</v>
      </c>
      <c r="G7742" s="259" t="s">
        <v>221</v>
      </c>
      <c r="H7742" s="306">
        <v>298.16047739804736</v>
      </c>
      <c r="I7742" s="306">
        <v>248.78002132506509</v>
      </c>
      <c r="J7742" s="306">
        <v>197.85725386347471</v>
      </c>
      <c r="K7742" s="306">
        <v>194.04212795150627</v>
      </c>
      <c r="L7742" s="306">
        <v>244.66687358397346</v>
      </c>
      <c r="M7742" s="306">
        <v>199.9931627447794</v>
      </c>
      <c r="N7742" s="306">
        <v>75.581104198584782</v>
      </c>
    </row>
    <row r="7743" spans="1:14">
      <c r="A7743" s="259" t="s">
        <v>249</v>
      </c>
      <c r="B7743" s="259" t="s">
        <v>28</v>
      </c>
      <c r="C7743" s="259" t="s">
        <v>142</v>
      </c>
      <c r="D7743" s="259" t="s">
        <v>220</v>
      </c>
      <c r="E7743" s="259" t="s">
        <v>136</v>
      </c>
      <c r="F7743" s="259" t="s">
        <v>131</v>
      </c>
      <c r="G7743" s="259" t="s">
        <v>221</v>
      </c>
      <c r="H7743" s="306">
        <v>0</v>
      </c>
      <c r="I7743" s="306">
        <v>0</v>
      </c>
      <c r="J7743" s="306">
        <v>0</v>
      </c>
      <c r="K7743" s="306">
        <v>0</v>
      </c>
      <c r="L7743" s="306">
        <v>0</v>
      </c>
      <c r="M7743" s="306">
        <v>0</v>
      </c>
      <c r="N7743" s="306">
        <v>0</v>
      </c>
    </row>
    <row r="7745" spans="1:14">
      <c r="A7745" s="259" t="s">
        <v>2</v>
      </c>
      <c r="B7745" s="259" t="s">
        <v>43</v>
      </c>
      <c r="C7745" s="259" t="s">
        <v>132</v>
      </c>
      <c r="D7745" s="259" t="s">
        <v>200</v>
      </c>
      <c r="E7745" s="259" t="s">
        <v>191</v>
      </c>
      <c r="F7745" s="259" t="s">
        <v>99</v>
      </c>
      <c r="G7745" s="259" t="s">
        <v>46</v>
      </c>
      <c r="H7745" s="306">
        <v>2025</v>
      </c>
      <c r="I7745" s="306">
        <v>2028</v>
      </c>
      <c r="J7745" s="306">
        <v>2030</v>
      </c>
      <c r="K7745" s="306">
        <v>2032</v>
      </c>
      <c r="L7745" s="306">
        <v>2035</v>
      </c>
      <c r="M7745" s="306">
        <v>2037</v>
      </c>
      <c r="N7745" s="306">
        <v>2040</v>
      </c>
    </row>
    <row r="7746" spans="1:14">
      <c r="A7746" s="259" t="s">
        <v>249</v>
      </c>
      <c r="B7746" s="259" t="s">
        <v>22</v>
      </c>
      <c r="C7746" s="259" t="s">
        <v>133</v>
      </c>
      <c r="D7746" s="259" t="s">
        <v>222</v>
      </c>
      <c r="E7746" s="259" t="s">
        <v>223</v>
      </c>
      <c r="F7746" s="259" t="s">
        <v>224</v>
      </c>
      <c r="G7746" s="259" t="s">
        <v>225</v>
      </c>
      <c r="H7746" s="306">
        <v>45.586445133617573</v>
      </c>
      <c r="I7746" s="306">
        <v>47.21488377249517</v>
      </c>
      <c r="J7746" s="306">
        <v>41.183897853848102</v>
      </c>
      <c r="K7746" s="306">
        <v>46.121123924131282</v>
      </c>
      <c r="L7746" s="306">
        <v>63.545017935238846</v>
      </c>
      <c r="M7746" s="306">
        <v>57.725016762404636</v>
      </c>
      <c r="N7746" s="306">
        <v>52.256297669266822</v>
      </c>
    </row>
    <row r="7747" spans="1:14">
      <c r="A7747" s="259" t="s">
        <v>249</v>
      </c>
      <c r="B7747" s="259" t="s">
        <v>18</v>
      </c>
      <c r="C7747" s="259" t="s">
        <v>133</v>
      </c>
      <c r="D7747" s="259" t="s">
        <v>222</v>
      </c>
      <c r="E7747" s="259" t="s">
        <v>223</v>
      </c>
      <c r="F7747" s="259" t="s">
        <v>224</v>
      </c>
      <c r="G7747" s="259" t="s">
        <v>225</v>
      </c>
      <c r="H7747" s="306">
        <v>47.432311750730776</v>
      </c>
      <c r="I7747" s="306">
        <v>49.282535163534071</v>
      </c>
      <c r="J7747" s="306">
        <v>43.520070512534097</v>
      </c>
      <c r="K7747" s="306">
        <v>48.132503515401083</v>
      </c>
      <c r="L7747" s="306">
        <v>67.778288913517741</v>
      </c>
      <c r="M7747" s="306">
        <v>58.105830143378036</v>
      </c>
      <c r="N7747" s="306">
        <v>49.542808302206424</v>
      </c>
    </row>
    <row r="7748" spans="1:14">
      <c r="A7748" s="259" t="s">
        <v>249</v>
      </c>
      <c r="B7748" s="259" t="s">
        <v>20</v>
      </c>
      <c r="C7748" s="259" t="s">
        <v>133</v>
      </c>
      <c r="D7748" s="259" t="s">
        <v>222</v>
      </c>
      <c r="E7748" s="259" t="s">
        <v>223</v>
      </c>
      <c r="F7748" s="259" t="s">
        <v>224</v>
      </c>
      <c r="G7748" s="259" t="s">
        <v>225</v>
      </c>
      <c r="H7748" s="306">
        <v>48.023345289580377</v>
      </c>
      <c r="I7748" s="306">
        <v>44.077336172088671</v>
      </c>
      <c r="J7748" s="306">
        <v>32.707149927161403</v>
      </c>
      <c r="K7748" s="306">
        <v>36.111161034212586</v>
      </c>
      <c r="L7748" s="306">
        <v>44.971050769928851</v>
      </c>
      <c r="M7748" s="306">
        <v>45.573604777354035</v>
      </c>
      <c r="N7748" s="306">
        <v>28.812216888032328</v>
      </c>
    </row>
    <row r="7749" spans="1:14">
      <c r="A7749" s="259" t="s">
        <v>249</v>
      </c>
      <c r="B7749" s="259" t="s">
        <v>23</v>
      </c>
      <c r="C7749" s="259" t="s">
        <v>133</v>
      </c>
      <c r="D7749" s="259" t="s">
        <v>222</v>
      </c>
      <c r="E7749" s="259" t="s">
        <v>223</v>
      </c>
      <c r="F7749" s="259" t="s">
        <v>224</v>
      </c>
      <c r="G7749" s="259" t="s">
        <v>225</v>
      </c>
      <c r="H7749" s="306">
        <v>48.810619455900273</v>
      </c>
      <c r="I7749" s="306">
        <v>46.859882949605172</v>
      </c>
      <c r="J7749" s="306">
        <v>42.471156770260599</v>
      </c>
      <c r="K7749" s="306">
        <v>47.070788871815786</v>
      </c>
      <c r="L7749" s="306">
        <v>66.043175793810647</v>
      </c>
      <c r="M7749" s="306">
        <v>57.399655844919835</v>
      </c>
      <c r="N7749" s="306">
        <v>52.179109113500722</v>
      </c>
    </row>
    <row r="7750" spans="1:14">
      <c r="A7750" s="259" t="s">
        <v>249</v>
      </c>
      <c r="B7750" s="259" t="s">
        <v>26</v>
      </c>
      <c r="C7750" s="259" t="s">
        <v>133</v>
      </c>
      <c r="D7750" s="259" t="s">
        <v>222</v>
      </c>
      <c r="E7750" s="259" t="s">
        <v>223</v>
      </c>
      <c r="F7750" s="259" t="s">
        <v>224</v>
      </c>
      <c r="G7750" s="259" t="s">
        <v>225</v>
      </c>
      <c r="H7750" s="306">
        <v>47.846828861490572</v>
      </c>
      <c r="I7750" s="306">
        <v>50.289132517849374</v>
      </c>
      <c r="J7750" s="306">
        <v>46.050536179784302</v>
      </c>
      <c r="K7750" s="306">
        <v>50.344686953538584</v>
      </c>
      <c r="L7750" s="306">
        <v>69.414960057080151</v>
      </c>
      <c r="M7750" s="306">
        <v>58.860659146030841</v>
      </c>
      <c r="N7750" s="306">
        <v>45.780415411387523</v>
      </c>
    </row>
    <row r="7751" spans="1:14">
      <c r="A7751" s="259" t="s">
        <v>249</v>
      </c>
      <c r="B7751" s="259" t="s">
        <v>27</v>
      </c>
      <c r="C7751" s="259" t="s">
        <v>133</v>
      </c>
      <c r="D7751" s="259" t="s">
        <v>222</v>
      </c>
      <c r="E7751" s="259" t="s">
        <v>223</v>
      </c>
      <c r="F7751" s="259" t="s">
        <v>224</v>
      </c>
      <c r="G7751" s="259" t="s">
        <v>225</v>
      </c>
      <c r="H7751" s="306">
        <v>52.281889265886271</v>
      </c>
      <c r="I7751" s="306">
        <v>49.779565871163477</v>
      </c>
      <c r="J7751" s="306">
        <v>43.808859990740103</v>
      </c>
      <c r="K7751" s="306">
        <v>49.240920024732183</v>
      </c>
      <c r="L7751" s="306">
        <v>63.695615156280745</v>
      </c>
      <c r="M7751" s="306">
        <v>53.443933578631238</v>
      </c>
      <c r="N7751" s="306">
        <v>44.520418011080721</v>
      </c>
    </row>
    <row r="7752" spans="1:14">
      <c r="A7752" s="259" t="s">
        <v>249</v>
      </c>
      <c r="B7752" s="259" t="s">
        <v>25</v>
      </c>
      <c r="C7752" s="259" t="s">
        <v>133</v>
      </c>
      <c r="D7752" s="259" t="s">
        <v>222</v>
      </c>
      <c r="E7752" s="259" t="s">
        <v>223</v>
      </c>
      <c r="F7752" s="259" t="s">
        <v>224</v>
      </c>
      <c r="G7752" s="259" t="s">
        <v>225</v>
      </c>
      <c r="H7752" s="306">
        <v>30.619372403809901</v>
      </c>
      <c r="I7752" s="306">
        <v>28.146631441027701</v>
      </c>
      <c r="J7752" s="306">
        <v>24.6015929392135</v>
      </c>
      <c r="K7752" s="306">
        <v>31.145170243914688</v>
      </c>
      <c r="L7752" s="306">
        <v>40.415044249745591</v>
      </c>
      <c r="M7752" s="306">
        <v>38.104707901782817</v>
      </c>
      <c r="N7752" s="306">
        <v>67.277239899002012</v>
      </c>
    </row>
    <row r="7753" spans="1:14">
      <c r="A7753" s="259" t="s">
        <v>249</v>
      </c>
      <c r="B7753" s="259" t="s">
        <v>19</v>
      </c>
      <c r="C7753" s="259" t="s">
        <v>133</v>
      </c>
      <c r="D7753" s="259" t="s">
        <v>222</v>
      </c>
      <c r="E7753" s="259" t="s">
        <v>223</v>
      </c>
      <c r="F7753" s="259" t="s">
        <v>224</v>
      </c>
      <c r="G7753" s="259" t="s">
        <v>225</v>
      </c>
      <c r="H7753" s="306">
        <v>42.807690911771068</v>
      </c>
      <c r="I7753" s="306">
        <v>46.163638594141773</v>
      </c>
      <c r="J7753" s="306">
        <v>47.980036205425918</v>
      </c>
      <c r="K7753" s="306">
        <v>43.242527818672045</v>
      </c>
      <c r="L7753" s="306">
        <v>46.635625032275385</v>
      </c>
      <c r="M7753" s="306">
        <v>41.58565246804595</v>
      </c>
      <c r="N7753" s="306">
        <v>30.812278167226179</v>
      </c>
    </row>
    <row r="7754" spans="1:14">
      <c r="A7754" s="259" t="s">
        <v>249</v>
      </c>
      <c r="B7754" s="259" t="s">
        <v>21</v>
      </c>
      <c r="C7754" s="259" t="s">
        <v>133</v>
      </c>
      <c r="D7754" s="259" t="s">
        <v>222</v>
      </c>
      <c r="E7754" s="259" t="s">
        <v>223</v>
      </c>
      <c r="F7754" s="259" t="s">
        <v>224</v>
      </c>
      <c r="G7754" s="259" t="s">
        <v>225</v>
      </c>
      <c r="H7754" s="306">
        <v>54.667552184993596</v>
      </c>
      <c r="I7754" s="306">
        <v>48.62678433185318</v>
      </c>
      <c r="J7754" s="306">
        <v>49.884105899521714</v>
      </c>
      <c r="K7754" s="306">
        <v>44.559866568160942</v>
      </c>
      <c r="L7754" s="306">
        <v>47.910286054118686</v>
      </c>
      <c r="M7754" s="306">
        <v>43.102691930573755</v>
      </c>
      <c r="N7754" s="306">
        <v>37.997519394660678</v>
      </c>
    </row>
    <row r="7755" spans="1:14">
      <c r="A7755" s="259" t="s">
        <v>249</v>
      </c>
      <c r="B7755" s="259" t="s">
        <v>24</v>
      </c>
      <c r="C7755" s="259" t="s">
        <v>133</v>
      </c>
      <c r="D7755" s="259" t="s">
        <v>222</v>
      </c>
      <c r="E7755" s="259" t="s">
        <v>223</v>
      </c>
      <c r="F7755" s="259" t="s">
        <v>224</v>
      </c>
      <c r="G7755" s="259" t="s">
        <v>225</v>
      </c>
      <c r="H7755" s="306">
        <v>44.058729246890671</v>
      </c>
      <c r="I7755" s="306">
        <v>46.443103259898379</v>
      </c>
      <c r="J7755" s="306">
        <v>49.084043009275518</v>
      </c>
      <c r="K7755" s="306">
        <v>50.092294191767444</v>
      </c>
      <c r="L7755" s="306">
        <v>53.984666799641687</v>
      </c>
      <c r="M7755" s="306">
        <v>46.587219727861353</v>
      </c>
      <c r="N7755" s="306">
        <v>35.931557711310077</v>
      </c>
    </row>
    <row r="7756" spans="1:14">
      <c r="A7756" s="259" t="s">
        <v>249</v>
      </c>
      <c r="B7756" s="259" t="s">
        <v>22</v>
      </c>
      <c r="C7756" s="259" t="s">
        <v>133</v>
      </c>
      <c r="D7756" s="259" t="s">
        <v>222</v>
      </c>
      <c r="E7756" s="259" t="s">
        <v>223</v>
      </c>
      <c r="F7756" s="259" t="s">
        <v>226</v>
      </c>
      <c r="G7756" s="259" t="s">
        <v>225</v>
      </c>
      <c r="H7756" s="306">
        <v>45.691444170822102</v>
      </c>
      <c r="I7756" s="306">
        <v>47.541667583625397</v>
      </c>
      <c r="J7756" s="306">
        <v>43.520070512534097</v>
      </c>
      <c r="K7756" s="306">
        <v>47.103964702615698</v>
      </c>
      <c r="L7756" s="306">
        <v>52.907284347307701</v>
      </c>
      <c r="M7756" s="306">
        <v>45.441446581734198</v>
      </c>
      <c r="N7756" s="306">
        <v>43.636415608142499</v>
      </c>
    </row>
    <row r="7757" spans="1:14">
      <c r="A7757" s="259" t="s">
        <v>249</v>
      </c>
      <c r="B7757" s="259" t="s">
        <v>18</v>
      </c>
      <c r="C7757" s="259" t="s">
        <v>133</v>
      </c>
      <c r="D7757" s="259" t="s">
        <v>222</v>
      </c>
      <c r="E7757" s="259" t="s">
        <v>223</v>
      </c>
      <c r="F7757" s="259" t="s">
        <v>226</v>
      </c>
      <c r="G7757" s="259" t="s">
        <v>225</v>
      </c>
      <c r="H7757" s="306">
        <v>43.8455775537089</v>
      </c>
      <c r="I7757" s="306">
        <v>45.474016192586497</v>
      </c>
      <c r="J7757" s="306">
        <v>41.183897853848102</v>
      </c>
      <c r="K7757" s="306">
        <v>45.092585111345898</v>
      </c>
      <c r="L7757" s="306">
        <v>48.674013369028799</v>
      </c>
      <c r="M7757" s="306">
        <v>45.060633200760797</v>
      </c>
      <c r="N7757" s="306">
        <v>46.349904975202897</v>
      </c>
    </row>
    <row r="7758" spans="1:14">
      <c r="A7758" s="259" t="s">
        <v>249</v>
      </c>
      <c r="B7758" s="259" t="s">
        <v>20</v>
      </c>
      <c r="C7758" s="259" t="s">
        <v>133</v>
      </c>
      <c r="D7758" s="259" t="s">
        <v>222</v>
      </c>
      <c r="E7758" s="259" t="s">
        <v>223</v>
      </c>
      <c r="F7758" s="259" t="s">
        <v>226</v>
      </c>
      <c r="G7758" s="259" t="s">
        <v>225</v>
      </c>
      <c r="H7758" s="306">
        <v>46.282477709671703</v>
      </c>
      <c r="I7758" s="306">
        <v>42.336468592179997</v>
      </c>
      <c r="J7758" s="306">
        <v>32.707149927161403</v>
      </c>
      <c r="K7758" s="306">
        <v>35.082622221427201</v>
      </c>
      <c r="L7758" s="306">
        <v>30.100046203718801</v>
      </c>
      <c r="M7758" s="306">
        <v>32.909221215710197</v>
      </c>
      <c r="N7758" s="306">
        <v>22.9058241939684</v>
      </c>
    </row>
    <row r="7759" spans="1:14">
      <c r="A7759" s="259" t="s">
        <v>249</v>
      </c>
      <c r="B7759" s="259" t="s">
        <v>23</v>
      </c>
      <c r="C7759" s="259" t="s">
        <v>133</v>
      </c>
      <c r="D7759" s="259" t="s">
        <v>222</v>
      </c>
      <c r="E7759" s="259" t="s">
        <v>223</v>
      </c>
      <c r="F7759" s="259" t="s">
        <v>226</v>
      </c>
      <c r="G7759" s="259" t="s">
        <v>225</v>
      </c>
      <c r="H7759" s="306">
        <v>47.069751875991599</v>
      </c>
      <c r="I7759" s="306">
        <v>45.119015369696498</v>
      </c>
      <c r="J7759" s="306">
        <v>42.471156770260599</v>
      </c>
      <c r="K7759" s="306">
        <v>46.042250059030401</v>
      </c>
      <c r="L7759" s="306">
        <v>51.1721712276006</v>
      </c>
      <c r="M7759" s="306">
        <v>44.735272283275997</v>
      </c>
      <c r="N7759" s="306">
        <v>46.272716419436797</v>
      </c>
    </row>
    <row r="7760" spans="1:14">
      <c r="A7760" s="259" t="s">
        <v>249</v>
      </c>
      <c r="B7760" s="259" t="s">
        <v>26</v>
      </c>
      <c r="C7760" s="259" t="s">
        <v>133</v>
      </c>
      <c r="D7760" s="259" t="s">
        <v>222</v>
      </c>
      <c r="E7760" s="259" t="s">
        <v>223</v>
      </c>
      <c r="F7760" s="259" t="s">
        <v>226</v>
      </c>
      <c r="G7760" s="259" t="s">
        <v>225</v>
      </c>
      <c r="H7760" s="306">
        <v>46.105961281581898</v>
      </c>
      <c r="I7760" s="306">
        <v>48.548264937940701</v>
      </c>
      <c r="J7760" s="306">
        <v>46.050536179784302</v>
      </c>
      <c r="K7760" s="306">
        <v>49.316148140753199</v>
      </c>
      <c r="L7760" s="306">
        <v>54.543955490870097</v>
      </c>
      <c r="M7760" s="306">
        <v>46.196275584387003</v>
      </c>
      <c r="N7760" s="306">
        <v>39.874022717323598</v>
      </c>
    </row>
    <row r="7761" spans="1:14">
      <c r="A7761" s="259" t="s">
        <v>249</v>
      </c>
      <c r="B7761" s="259" t="s">
        <v>27</v>
      </c>
      <c r="C7761" s="259" t="s">
        <v>133</v>
      </c>
      <c r="D7761" s="259" t="s">
        <v>222</v>
      </c>
      <c r="E7761" s="259" t="s">
        <v>223</v>
      </c>
      <c r="F7761" s="259" t="s">
        <v>226</v>
      </c>
      <c r="G7761" s="259" t="s">
        <v>225</v>
      </c>
      <c r="H7761" s="306">
        <v>50.541021685977597</v>
      </c>
      <c r="I7761" s="306">
        <v>48.038698291254804</v>
      </c>
      <c r="J7761" s="306">
        <v>43.808859990740103</v>
      </c>
      <c r="K7761" s="306">
        <v>48.212381211946798</v>
      </c>
      <c r="L7761" s="306">
        <v>48.824610590070698</v>
      </c>
      <c r="M7761" s="306">
        <v>40.7795500169874</v>
      </c>
      <c r="N7761" s="306">
        <v>38.614025317016797</v>
      </c>
    </row>
    <row r="7762" spans="1:14">
      <c r="A7762" s="259" t="s">
        <v>249</v>
      </c>
      <c r="B7762" s="259" t="s">
        <v>25</v>
      </c>
      <c r="C7762" s="259" t="s">
        <v>133</v>
      </c>
      <c r="D7762" s="259" t="s">
        <v>222</v>
      </c>
      <c r="E7762" s="259" t="s">
        <v>223</v>
      </c>
      <c r="F7762" s="259" t="s">
        <v>226</v>
      </c>
      <c r="G7762" s="259" t="s">
        <v>225</v>
      </c>
      <c r="H7762" s="306">
        <v>30.619372403809901</v>
      </c>
      <c r="I7762" s="306">
        <v>28.146631441027701</v>
      </c>
      <c r="J7762" s="306">
        <v>24.6015929392135</v>
      </c>
      <c r="K7762" s="306">
        <v>25.879385987162799</v>
      </c>
      <c r="L7762" s="306">
        <v>26.974129934386401</v>
      </c>
      <c r="M7762" s="306">
        <v>25.4299470175132</v>
      </c>
      <c r="N7762" s="306">
        <v>55.086284214942602</v>
      </c>
    </row>
    <row r="7763" spans="1:14">
      <c r="A7763" s="259" t="s">
        <v>249</v>
      </c>
      <c r="B7763" s="259" t="s">
        <v>19</v>
      </c>
      <c r="C7763" s="259" t="s">
        <v>133</v>
      </c>
      <c r="D7763" s="259" t="s">
        <v>222</v>
      </c>
      <c r="E7763" s="259" t="s">
        <v>223</v>
      </c>
      <c r="F7763" s="259" t="s">
        <v>226</v>
      </c>
      <c r="G7763" s="259" t="s">
        <v>225</v>
      </c>
      <c r="H7763" s="306">
        <v>31.561024245104399</v>
      </c>
      <c r="I7763" s="306">
        <v>30.238981059895199</v>
      </c>
      <c r="J7763" s="306">
        <v>29.611314744238701</v>
      </c>
      <c r="K7763" s="306">
        <v>28.7025734807725</v>
      </c>
      <c r="L7763" s="306">
        <v>34.085396721773101</v>
      </c>
      <c r="M7763" s="306">
        <v>33.339077125580197</v>
      </c>
      <c r="N7763" s="306">
        <v>23.2917302220207</v>
      </c>
    </row>
    <row r="7764" spans="1:14">
      <c r="A7764" s="259" t="s">
        <v>249</v>
      </c>
      <c r="B7764" s="259" t="s">
        <v>21</v>
      </c>
      <c r="C7764" s="259" t="s">
        <v>133</v>
      </c>
      <c r="D7764" s="259" t="s">
        <v>222</v>
      </c>
      <c r="E7764" s="259" t="s">
        <v>223</v>
      </c>
      <c r="F7764" s="259" t="s">
        <v>226</v>
      </c>
      <c r="G7764" s="259" t="s">
        <v>225</v>
      </c>
      <c r="H7764" s="306">
        <v>35.236302184993598</v>
      </c>
      <c r="I7764" s="306">
        <v>32.702126797606603</v>
      </c>
      <c r="J7764" s="306">
        <v>31.5153844383345</v>
      </c>
      <c r="K7764" s="306">
        <v>30.019912230261401</v>
      </c>
      <c r="L7764" s="306">
        <v>35.360057743616402</v>
      </c>
      <c r="M7764" s="306">
        <v>34.856116588108002</v>
      </c>
      <c r="N7764" s="306">
        <v>30.476971449455199</v>
      </c>
    </row>
    <row r="7765" spans="1:14">
      <c r="A7765" s="259" t="s">
        <v>249</v>
      </c>
      <c r="B7765" s="259" t="s">
        <v>24</v>
      </c>
      <c r="C7765" s="259" t="s">
        <v>133</v>
      </c>
      <c r="D7765" s="259" t="s">
        <v>222</v>
      </c>
      <c r="E7765" s="259" t="s">
        <v>223</v>
      </c>
      <c r="F7765" s="259" t="s">
        <v>226</v>
      </c>
      <c r="G7765" s="259" t="s">
        <v>225</v>
      </c>
      <c r="H7765" s="306">
        <v>31.511552165345702</v>
      </c>
      <c r="I7765" s="306">
        <v>28.964024169725199</v>
      </c>
      <c r="J7765" s="306">
        <v>27.5740060199008</v>
      </c>
      <c r="K7765" s="306">
        <v>28.726702857771901</v>
      </c>
      <c r="L7765" s="306">
        <v>33.966369540064399</v>
      </c>
      <c r="M7765" s="306">
        <v>34.147263576520402</v>
      </c>
      <c r="N7765" s="306">
        <v>34.988664794436197</v>
      </c>
    </row>
    <row r="7766" spans="1:14">
      <c r="A7766" s="259" t="s">
        <v>249</v>
      </c>
      <c r="B7766" s="259" t="s">
        <v>22</v>
      </c>
      <c r="C7766" s="259" t="s">
        <v>133</v>
      </c>
      <c r="D7766" s="259" t="s">
        <v>222</v>
      </c>
      <c r="E7766" s="259" t="s">
        <v>223</v>
      </c>
      <c r="F7766" s="259" t="s">
        <v>227</v>
      </c>
      <c r="G7766" s="259" t="s">
        <v>228</v>
      </c>
      <c r="H7766" s="306">
        <v>15.25</v>
      </c>
      <c r="I7766" s="306">
        <v>15.25</v>
      </c>
      <c r="J7766" s="306">
        <v>0</v>
      </c>
      <c r="K7766" s="306">
        <v>9.01</v>
      </c>
      <c r="L7766" s="306">
        <v>130.27000000000001</v>
      </c>
      <c r="M7766" s="306">
        <v>110.94</v>
      </c>
      <c r="N7766" s="306">
        <v>51.74</v>
      </c>
    </row>
    <row r="7767" spans="1:14">
      <c r="A7767" s="259" t="s">
        <v>249</v>
      </c>
      <c r="B7767" s="259" t="s">
        <v>18</v>
      </c>
      <c r="C7767" s="259" t="s">
        <v>133</v>
      </c>
      <c r="D7767" s="259" t="s">
        <v>222</v>
      </c>
      <c r="E7767" s="259" t="s">
        <v>223</v>
      </c>
      <c r="F7767" s="259" t="s">
        <v>227</v>
      </c>
      <c r="G7767" s="259" t="s">
        <v>228</v>
      </c>
      <c r="H7767" s="306">
        <v>15.25</v>
      </c>
      <c r="I7767" s="306">
        <v>15.25</v>
      </c>
      <c r="J7767" s="306">
        <v>0</v>
      </c>
      <c r="K7767" s="306">
        <v>9.01</v>
      </c>
      <c r="L7767" s="306">
        <v>130.27000000000001</v>
      </c>
      <c r="M7767" s="306">
        <v>110.94</v>
      </c>
      <c r="N7767" s="306">
        <v>51.74</v>
      </c>
    </row>
    <row r="7768" spans="1:14">
      <c r="A7768" s="259" t="s">
        <v>249</v>
      </c>
      <c r="B7768" s="259" t="s">
        <v>20</v>
      </c>
      <c r="C7768" s="259" t="s">
        <v>133</v>
      </c>
      <c r="D7768" s="259" t="s">
        <v>222</v>
      </c>
      <c r="E7768" s="259" t="s">
        <v>223</v>
      </c>
      <c r="F7768" s="259" t="s">
        <v>227</v>
      </c>
      <c r="G7768" s="259" t="s">
        <v>228</v>
      </c>
      <c r="H7768" s="306">
        <v>15.25</v>
      </c>
      <c r="I7768" s="306">
        <v>15.25</v>
      </c>
      <c r="J7768" s="306">
        <v>0</v>
      </c>
      <c r="K7768" s="306">
        <v>9.01</v>
      </c>
      <c r="L7768" s="306">
        <v>130.27000000000001</v>
      </c>
      <c r="M7768" s="306">
        <v>110.94</v>
      </c>
      <c r="N7768" s="306">
        <v>51.74</v>
      </c>
    </row>
    <row r="7769" spans="1:14">
      <c r="A7769" s="259" t="s">
        <v>249</v>
      </c>
      <c r="B7769" s="259" t="s">
        <v>23</v>
      </c>
      <c r="C7769" s="259" t="s">
        <v>133</v>
      </c>
      <c r="D7769" s="259" t="s">
        <v>222</v>
      </c>
      <c r="E7769" s="259" t="s">
        <v>223</v>
      </c>
      <c r="F7769" s="259" t="s">
        <v>227</v>
      </c>
      <c r="G7769" s="259" t="s">
        <v>228</v>
      </c>
      <c r="H7769" s="306">
        <v>15.25</v>
      </c>
      <c r="I7769" s="306">
        <v>15.25</v>
      </c>
      <c r="J7769" s="306">
        <v>0</v>
      </c>
      <c r="K7769" s="306">
        <v>9.01</v>
      </c>
      <c r="L7769" s="306">
        <v>130.27000000000001</v>
      </c>
      <c r="M7769" s="306">
        <v>110.94</v>
      </c>
      <c r="N7769" s="306">
        <v>51.74</v>
      </c>
    </row>
    <row r="7770" spans="1:14">
      <c r="A7770" s="259" t="s">
        <v>249</v>
      </c>
      <c r="B7770" s="259" t="s">
        <v>26</v>
      </c>
      <c r="C7770" s="259" t="s">
        <v>133</v>
      </c>
      <c r="D7770" s="259" t="s">
        <v>222</v>
      </c>
      <c r="E7770" s="259" t="s">
        <v>223</v>
      </c>
      <c r="F7770" s="259" t="s">
        <v>227</v>
      </c>
      <c r="G7770" s="259" t="s">
        <v>228</v>
      </c>
      <c r="H7770" s="306">
        <v>15.25</v>
      </c>
      <c r="I7770" s="306">
        <v>15.25</v>
      </c>
      <c r="J7770" s="306">
        <v>0</v>
      </c>
      <c r="K7770" s="306">
        <v>9.01</v>
      </c>
      <c r="L7770" s="306">
        <v>130.27000000000001</v>
      </c>
      <c r="M7770" s="306">
        <v>110.94</v>
      </c>
      <c r="N7770" s="306">
        <v>51.74</v>
      </c>
    </row>
    <row r="7771" spans="1:14">
      <c r="A7771" s="259" t="s">
        <v>249</v>
      </c>
      <c r="B7771" s="259" t="s">
        <v>27</v>
      </c>
      <c r="C7771" s="259" t="s">
        <v>133</v>
      </c>
      <c r="D7771" s="259" t="s">
        <v>222</v>
      </c>
      <c r="E7771" s="259" t="s">
        <v>223</v>
      </c>
      <c r="F7771" s="259" t="s">
        <v>227</v>
      </c>
      <c r="G7771" s="259" t="s">
        <v>228</v>
      </c>
      <c r="H7771" s="306">
        <v>15.25</v>
      </c>
      <c r="I7771" s="306">
        <v>15.25</v>
      </c>
      <c r="J7771" s="306">
        <v>0</v>
      </c>
      <c r="K7771" s="306">
        <v>9.01</v>
      </c>
      <c r="L7771" s="306">
        <v>130.27000000000001</v>
      </c>
      <c r="M7771" s="306">
        <v>110.94</v>
      </c>
      <c r="N7771" s="306">
        <v>51.74</v>
      </c>
    </row>
    <row r="7772" spans="1:14">
      <c r="A7772" s="259" t="s">
        <v>249</v>
      </c>
      <c r="B7772" s="259" t="s">
        <v>25</v>
      </c>
      <c r="C7772" s="259" t="s">
        <v>133</v>
      </c>
      <c r="D7772" s="259" t="s">
        <v>222</v>
      </c>
      <c r="E7772" s="259" t="s">
        <v>223</v>
      </c>
      <c r="F7772" s="259" t="s">
        <v>227</v>
      </c>
      <c r="G7772" s="259" t="s">
        <v>228</v>
      </c>
      <c r="H7772" s="306">
        <v>0</v>
      </c>
      <c r="I7772" s="306">
        <v>0</v>
      </c>
      <c r="J7772" s="306">
        <v>0</v>
      </c>
      <c r="K7772" s="306">
        <v>46.12827008914654</v>
      </c>
      <c r="L7772" s="306">
        <v>117.74240940254654</v>
      </c>
      <c r="M7772" s="306">
        <v>111.03090534620186</v>
      </c>
      <c r="N7772" s="306">
        <v>106.79277179236044</v>
      </c>
    </row>
    <row r="7773" spans="1:14">
      <c r="A7773" s="259" t="s">
        <v>249</v>
      </c>
      <c r="B7773" s="259" t="s">
        <v>19</v>
      </c>
      <c r="C7773" s="259" t="s">
        <v>133</v>
      </c>
      <c r="D7773" s="259" t="s">
        <v>222</v>
      </c>
      <c r="E7773" s="259" t="s">
        <v>223</v>
      </c>
      <c r="F7773" s="259" t="s">
        <v>227</v>
      </c>
      <c r="G7773" s="259" t="s">
        <v>228</v>
      </c>
      <c r="H7773" s="306">
        <v>98.520800000000008</v>
      </c>
      <c r="I7773" s="306">
        <v>139.5</v>
      </c>
      <c r="J7773" s="306">
        <v>160.91</v>
      </c>
      <c r="K7773" s="306">
        <v>127.37</v>
      </c>
      <c r="L7773" s="306">
        <v>109.94</v>
      </c>
      <c r="M7773" s="306">
        <v>72.239999999999995</v>
      </c>
      <c r="N7773" s="306">
        <v>65.88</v>
      </c>
    </row>
    <row r="7774" spans="1:14">
      <c r="A7774" s="259" t="s">
        <v>249</v>
      </c>
      <c r="B7774" s="259" t="s">
        <v>21</v>
      </c>
      <c r="C7774" s="259" t="s">
        <v>133</v>
      </c>
      <c r="D7774" s="259" t="s">
        <v>222</v>
      </c>
      <c r="E7774" s="259" t="s">
        <v>223</v>
      </c>
      <c r="F7774" s="259" t="s">
        <v>227</v>
      </c>
      <c r="G7774" s="259" t="s">
        <v>228</v>
      </c>
      <c r="H7774" s="306">
        <v>170.21775</v>
      </c>
      <c r="I7774" s="306">
        <v>139.5</v>
      </c>
      <c r="J7774" s="306">
        <v>160.91</v>
      </c>
      <c r="K7774" s="306">
        <v>127.37</v>
      </c>
      <c r="L7774" s="306">
        <v>109.94</v>
      </c>
      <c r="M7774" s="306">
        <v>72.239999999999995</v>
      </c>
      <c r="N7774" s="306">
        <v>65.88</v>
      </c>
    </row>
    <row r="7775" spans="1:14">
      <c r="A7775" s="259" t="s">
        <v>249</v>
      </c>
      <c r="B7775" s="259" t="s">
        <v>24</v>
      </c>
      <c r="C7775" s="259" t="s">
        <v>133</v>
      </c>
      <c r="D7775" s="259" t="s">
        <v>222</v>
      </c>
      <c r="E7775" s="259" t="s">
        <v>223</v>
      </c>
      <c r="F7775" s="259" t="s">
        <v>227</v>
      </c>
      <c r="G7775" s="259" t="s">
        <v>228</v>
      </c>
      <c r="H7775" s="306">
        <v>98.520800000000008</v>
      </c>
      <c r="I7775" s="306">
        <v>139.5</v>
      </c>
      <c r="J7775" s="306">
        <v>160.91</v>
      </c>
      <c r="K7775" s="306">
        <v>127.37</v>
      </c>
      <c r="L7775" s="306">
        <v>109.94</v>
      </c>
      <c r="M7775" s="306">
        <v>72.239999999999995</v>
      </c>
      <c r="N7775" s="306">
        <v>65.88</v>
      </c>
    </row>
    <row r="7776" spans="1:14">
      <c r="A7776" s="259" t="s">
        <v>249</v>
      </c>
      <c r="B7776" s="259" t="s">
        <v>229</v>
      </c>
      <c r="C7776" s="259" t="s">
        <v>133</v>
      </c>
      <c r="D7776" s="259" t="s">
        <v>230</v>
      </c>
      <c r="E7776" s="259" t="s">
        <v>223</v>
      </c>
      <c r="F7776" s="259" t="s">
        <v>231</v>
      </c>
      <c r="G7776" s="259" t="s">
        <v>232</v>
      </c>
      <c r="H7776" s="306" t="e">
        <v>#N/A</v>
      </c>
      <c r="I7776" s="306" t="e">
        <v>#N/A</v>
      </c>
      <c r="J7776" s="306" t="e">
        <v>#N/A</v>
      </c>
      <c r="K7776" s="306" t="e">
        <v>#N/A</v>
      </c>
      <c r="L7776" s="306" t="e">
        <v>#N/A</v>
      </c>
      <c r="M7776" s="306" t="e">
        <v>#N/A</v>
      </c>
      <c r="N7776" s="306" t="e">
        <v>#N/A</v>
      </c>
    </row>
    <row r="7777" spans="1:14">
      <c r="A7777" s="259" t="s">
        <v>249</v>
      </c>
      <c r="B7777" s="259" t="s">
        <v>22</v>
      </c>
      <c r="C7777" s="259" t="s">
        <v>133</v>
      </c>
      <c r="D7777" s="259" t="s">
        <v>222</v>
      </c>
      <c r="E7777" s="259" t="s">
        <v>233</v>
      </c>
      <c r="F7777" s="259" t="s">
        <v>224</v>
      </c>
      <c r="G7777" s="259" t="s">
        <v>225</v>
      </c>
      <c r="H7777" s="306">
        <v>50.57832437103729</v>
      </c>
      <c r="I7777" s="306">
        <v>55.755133705672563</v>
      </c>
      <c r="J7777" s="306">
        <v>50.697304474340768</v>
      </c>
      <c r="K7777" s="306">
        <v>59.184609584412684</v>
      </c>
      <c r="L7777" s="306">
        <v>86.789590235908335</v>
      </c>
      <c r="M7777" s="306">
        <v>82.18672656627075</v>
      </c>
      <c r="N7777" s="306">
        <v>79.186924998398538</v>
      </c>
    </row>
    <row r="7778" spans="1:14">
      <c r="A7778" s="259" t="s">
        <v>249</v>
      </c>
      <c r="B7778" s="259" t="s">
        <v>18</v>
      </c>
      <c r="C7778" s="259" t="s">
        <v>133</v>
      </c>
      <c r="D7778" s="259" t="s">
        <v>222</v>
      </c>
      <c r="E7778" s="259" t="s">
        <v>233</v>
      </c>
      <c r="F7778" s="259" t="s">
        <v>224</v>
      </c>
      <c r="G7778" s="259" t="s">
        <v>225</v>
      </c>
      <c r="H7778" s="306">
        <v>52.62632000290489</v>
      </c>
      <c r="I7778" s="306">
        <v>58.196782833087148</v>
      </c>
      <c r="J7778" s="306">
        <v>53.573128831771463</v>
      </c>
      <c r="K7778" s="306">
        <v>61.765698372083662</v>
      </c>
      <c r="L7778" s="306">
        <v>92.571378730119221</v>
      </c>
      <c r="M7778" s="306">
        <v>82.72891445932342</v>
      </c>
      <c r="N7778" s="306">
        <v>75.075021006399211</v>
      </c>
    </row>
    <row r="7779" spans="1:14">
      <c r="A7779" s="259" t="s">
        <v>249</v>
      </c>
      <c r="B7779" s="259" t="s">
        <v>20</v>
      </c>
      <c r="C7779" s="259" t="s">
        <v>133</v>
      </c>
      <c r="D7779" s="259" t="s">
        <v>222</v>
      </c>
      <c r="E7779" s="259" t="s">
        <v>233</v>
      </c>
      <c r="F7779" s="259" t="s">
        <v>224</v>
      </c>
      <c r="G7779" s="259" t="s">
        <v>225</v>
      </c>
      <c r="H7779" s="306">
        <v>53.28207383399387</v>
      </c>
      <c r="I7779" s="306">
        <v>52.050065049536556</v>
      </c>
      <c r="J7779" s="306">
        <v>40.26244296325828</v>
      </c>
      <c r="K7779" s="306">
        <v>46.33939474166845</v>
      </c>
      <c r="L7779" s="306">
        <v>61.42132295529558</v>
      </c>
      <c r="M7779" s="306">
        <v>64.88599925214919</v>
      </c>
      <c r="N7779" s="306">
        <v>43.660782709679843</v>
      </c>
    </row>
    <row r="7780" spans="1:14">
      <c r="A7780" s="259" t="s">
        <v>249</v>
      </c>
      <c r="B7780" s="259" t="s">
        <v>23</v>
      </c>
      <c r="C7780" s="259" t="s">
        <v>133</v>
      </c>
      <c r="D7780" s="259" t="s">
        <v>222</v>
      </c>
      <c r="E7780" s="259" t="s">
        <v>233</v>
      </c>
      <c r="F7780" s="259" t="s">
        <v>224</v>
      </c>
      <c r="G7780" s="259" t="s">
        <v>225</v>
      </c>
      <c r="H7780" s="306">
        <v>54.155557345076012</v>
      </c>
      <c r="I7780" s="306">
        <v>55.335920170355422</v>
      </c>
      <c r="J7780" s="306">
        <v>52.281917894232897</v>
      </c>
      <c r="K7780" s="306">
        <v>60.403260484099491</v>
      </c>
      <c r="L7780" s="306">
        <v>90.201566562849095</v>
      </c>
      <c r="M7780" s="306">
        <v>81.723489823166162</v>
      </c>
      <c r="N7780" s="306">
        <v>79.069956811810385</v>
      </c>
    </row>
    <row r="7781" spans="1:14">
      <c r="A7781" s="259" t="s">
        <v>249</v>
      </c>
      <c r="B7781" s="259" t="s">
        <v>26</v>
      </c>
      <c r="C7781" s="259" t="s">
        <v>133</v>
      </c>
      <c r="D7781" s="259" t="s">
        <v>222</v>
      </c>
      <c r="E7781" s="259" t="s">
        <v>233</v>
      </c>
      <c r="F7781" s="259" t="s">
        <v>224</v>
      </c>
      <c r="G7781" s="259" t="s">
        <v>225</v>
      </c>
      <c r="H7781" s="306">
        <v>53.086228223953988</v>
      </c>
      <c r="I7781" s="306">
        <v>59.385453980686584</v>
      </c>
      <c r="J7781" s="306">
        <v>56.6881275346556</v>
      </c>
      <c r="K7781" s="306">
        <v>64.604467291302655</v>
      </c>
      <c r="L7781" s="306">
        <v>94.806739148861752</v>
      </c>
      <c r="M7781" s="306">
        <v>83.803611849203094</v>
      </c>
      <c r="N7781" s="306">
        <v>69.373654148275904</v>
      </c>
    </row>
    <row r="7782" spans="1:14">
      <c r="A7782" s="259" t="s">
        <v>249</v>
      </c>
      <c r="B7782" s="259" t="s">
        <v>27</v>
      </c>
      <c r="C7782" s="259" t="s">
        <v>133</v>
      </c>
      <c r="D7782" s="259" t="s">
        <v>222</v>
      </c>
      <c r="E7782" s="259" t="s">
        <v>233</v>
      </c>
      <c r="F7782" s="259" t="s">
        <v>224</v>
      </c>
      <c r="G7782" s="259" t="s">
        <v>225</v>
      </c>
      <c r="H7782" s="306">
        <v>58.006943648926814</v>
      </c>
      <c r="I7782" s="306">
        <v>58.783716684142099</v>
      </c>
      <c r="J7782" s="306">
        <v>53.928628162057123</v>
      </c>
      <c r="K7782" s="306">
        <v>63.188066102531685</v>
      </c>
      <c r="L7782" s="306">
        <v>86.995275457654799</v>
      </c>
      <c r="M7782" s="306">
        <v>76.091479951090946</v>
      </c>
      <c r="N7782" s="306">
        <v>67.464308785392447</v>
      </c>
    </row>
    <row r="7783" spans="1:14">
      <c r="A7783" s="259" t="s">
        <v>249</v>
      </c>
      <c r="B7783" s="259" t="s">
        <v>25</v>
      </c>
      <c r="C7783" s="259" t="s">
        <v>133</v>
      </c>
      <c r="D7783" s="259" t="s">
        <v>222</v>
      </c>
      <c r="E7783" s="259" t="s">
        <v>233</v>
      </c>
      <c r="F7783" s="259" t="s">
        <v>224</v>
      </c>
      <c r="G7783" s="259" t="s">
        <v>225</v>
      </c>
      <c r="H7783" s="306">
        <v>33.972303498072471</v>
      </c>
      <c r="I7783" s="306">
        <v>33.237807105923387</v>
      </c>
      <c r="J7783" s="306">
        <v>30.2845168327495</v>
      </c>
      <c r="K7783" s="306">
        <v>39.966821805088479</v>
      </c>
      <c r="L7783" s="306">
        <v>55.198743249647954</v>
      </c>
      <c r="M7783" s="306">
        <v>54.252062361479759</v>
      </c>
      <c r="N7783" s="306">
        <v>101.94900878166796</v>
      </c>
    </row>
    <row r="7784" spans="1:14">
      <c r="A7784" s="259" t="s">
        <v>249</v>
      </c>
      <c r="B7784" s="259" t="s">
        <v>19</v>
      </c>
      <c r="C7784" s="259" t="s">
        <v>133</v>
      </c>
      <c r="D7784" s="259" t="s">
        <v>222</v>
      </c>
      <c r="E7784" s="259" t="s">
        <v>233</v>
      </c>
      <c r="F7784" s="259" t="s">
        <v>224</v>
      </c>
      <c r="G7784" s="259" t="s">
        <v>225</v>
      </c>
      <c r="H7784" s="306">
        <v>47.495286595926864</v>
      </c>
      <c r="I7784" s="306">
        <v>54.5137388150495</v>
      </c>
      <c r="J7784" s="306">
        <v>59.063338609390264</v>
      </c>
      <c r="K7784" s="306">
        <v>55.490671272478437</v>
      </c>
      <c r="L7784" s="306">
        <v>63.694793367933244</v>
      </c>
      <c r="M7784" s="306">
        <v>59.208101446532709</v>
      </c>
      <c r="N7784" s="306">
        <v>46.691588747836477</v>
      </c>
    </row>
    <row r="7785" spans="1:14">
      <c r="A7785" s="259" t="s">
        <v>249</v>
      </c>
      <c r="B7785" s="259" t="s">
        <v>21</v>
      </c>
      <c r="C7785" s="259" t="s">
        <v>133</v>
      </c>
      <c r="D7785" s="259" t="s">
        <v>222</v>
      </c>
      <c r="E7785" s="259" t="s">
        <v>233</v>
      </c>
      <c r="F7785" s="259" t="s">
        <v>224</v>
      </c>
      <c r="G7785" s="259" t="s">
        <v>225</v>
      </c>
      <c r="H7785" s="306">
        <v>60.653845213830444</v>
      </c>
      <c r="I7785" s="306">
        <v>57.422419488804749</v>
      </c>
      <c r="J7785" s="306">
        <v>61.40724499155219</v>
      </c>
      <c r="K7785" s="306">
        <v>57.181137005862823</v>
      </c>
      <c r="L7785" s="306">
        <v>65.435721474810308</v>
      </c>
      <c r="M7785" s="306">
        <v>61.36800566986448</v>
      </c>
      <c r="N7785" s="306">
        <v>57.579791386556629</v>
      </c>
    </row>
    <row r="7786" spans="1:14">
      <c r="A7786" s="259" t="s">
        <v>249</v>
      </c>
      <c r="B7786" s="259" t="s">
        <v>24</v>
      </c>
      <c r="C7786" s="259" t="s">
        <v>133</v>
      </c>
      <c r="D7786" s="259" t="s">
        <v>222</v>
      </c>
      <c r="E7786" s="259" t="s">
        <v>233</v>
      </c>
      <c r="F7786" s="259" t="s">
        <v>224</v>
      </c>
      <c r="G7786" s="259" t="s">
        <v>225</v>
      </c>
      <c r="H7786" s="306">
        <v>48.883318115577417</v>
      </c>
      <c r="I7786" s="306">
        <v>54.843753178324235</v>
      </c>
      <c r="J7786" s="306">
        <v>60.422369007026056</v>
      </c>
      <c r="K7786" s="306">
        <v>64.280586045651987</v>
      </c>
      <c r="L7786" s="306">
        <v>73.732092031792675</v>
      </c>
      <c r="M7786" s="306">
        <v>66.329146425647878</v>
      </c>
      <c r="N7786" s="306">
        <v>54.449122736732541</v>
      </c>
    </row>
    <row r="7787" spans="1:14">
      <c r="A7787" s="259" t="s">
        <v>249</v>
      </c>
      <c r="B7787" s="259" t="s">
        <v>22</v>
      </c>
      <c r="C7787" s="259" t="s">
        <v>133</v>
      </c>
      <c r="D7787" s="259" t="s">
        <v>222</v>
      </c>
      <c r="E7787" s="259" t="s">
        <v>233</v>
      </c>
      <c r="F7787" s="259" t="s">
        <v>226</v>
      </c>
      <c r="G7787" s="259" t="s">
        <v>225</v>
      </c>
      <c r="H7787" s="306">
        <v>50.694821179393621</v>
      </c>
      <c r="I7787" s="306">
        <v>56.141026323140551</v>
      </c>
      <c r="J7787" s="306">
        <v>53.573128831771463</v>
      </c>
      <c r="K7787" s="306">
        <v>60.445833136855335</v>
      </c>
      <c r="L7787" s="306">
        <v>72.260606388957243</v>
      </c>
      <c r="M7787" s="306">
        <v>64.69783734079617</v>
      </c>
      <c r="N7787" s="306">
        <v>66.124729919263885</v>
      </c>
    </row>
    <row r="7788" spans="1:14">
      <c r="A7788" s="259" t="s">
        <v>249</v>
      </c>
      <c r="B7788" s="259" t="s">
        <v>18</v>
      </c>
      <c r="C7788" s="259" t="s">
        <v>133</v>
      </c>
      <c r="D7788" s="259" t="s">
        <v>222</v>
      </c>
      <c r="E7788" s="259" t="s">
        <v>233</v>
      </c>
      <c r="F7788" s="259" t="s">
        <v>226</v>
      </c>
      <c r="G7788" s="259" t="s">
        <v>225</v>
      </c>
      <c r="H7788" s="306">
        <v>48.646825547526014</v>
      </c>
      <c r="I7788" s="306">
        <v>53.699377195725972</v>
      </c>
      <c r="J7788" s="306">
        <v>50.697304474340768</v>
      </c>
      <c r="K7788" s="306">
        <v>57.864744349184356</v>
      </c>
      <c r="L7788" s="306">
        <v>66.478817894746342</v>
      </c>
      <c r="M7788" s="306">
        <v>64.1556494477435</v>
      </c>
      <c r="N7788" s="306">
        <v>70.236633911263226</v>
      </c>
    </row>
    <row r="7789" spans="1:14">
      <c r="A7789" s="259" t="s">
        <v>249</v>
      </c>
      <c r="B7789" s="259" t="s">
        <v>20</v>
      </c>
      <c r="C7789" s="259" t="s">
        <v>133</v>
      </c>
      <c r="D7789" s="259" t="s">
        <v>222</v>
      </c>
      <c r="E7789" s="259" t="s">
        <v>233</v>
      </c>
      <c r="F7789" s="259" t="s">
        <v>226</v>
      </c>
      <c r="G7789" s="259" t="s">
        <v>225</v>
      </c>
      <c r="H7789" s="306">
        <v>51.350575010482594</v>
      </c>
      <c r="I7789" s="306">
        <v>49.994308539589959</v>
      </c>
      <c r="J7789" s="306">
        <v>40.26244296325828</v>
      </c>
      <c r="K7789" s="306">
        <v>45.019529506440122</v>
      </c>
      <c r="L7789" s="306">
        <v>41.110550614133587</v>
      </c>
      <c r="M7789" s="306">
        <v>46.854922133621933</v>
      </c>
      <c r="N7789" s="306">
        <v>34.710491622544517</v>
      </c>
    </row>
    <row r="7790" spans="1:14">
      <c r="A7790" s="259" t="s">
        <v>249</v>
      </c>
      <c r="B7790" s="259" t="s">
        <v>23</v>
      </c>
      <c r="C7790" s="259" t="s">
        <v>133</v>
      </c>
      <c r="D7790" s="259" t="s">
        <v>222</v>
      </c>
      <c r="E7790" s="259" t="s">
        <v>233</v>
      </c>
      <c r="F7790" s="259" t="s">
        <v>226</v>
      </c>
      <c r="G7790" s="259" t="s">
        <v>225</v>
      </c>
      <c r="H7790" s="306">
        <v>52.224058521564736</v>
      </c>
      <c r="I7790" s="306">
        <v>53.280163660408832</v>
      </c>
      <c r="J7790" s="306">
        <v>52.281917894232897</v>
      </c>
      <c r="K7790" s="306">
        <v>59.083395248871163</v>
      </c>
      <c r="L7790" s="306">
        <v>69.890794221687102</v>
      </c>
      <c r="M7790" s="306">
        <v>63.692412704638905</v>
      </c>
      <c r="N7790" s="306">
        <v>70.119665724675073</v>
      </c>
    </row>
    <row r="7791" spans="1:14">
      <c r="A7791" s="259" t="s">
        <v>249</v>
      </c>
      <c r="B7791" s="259" t="s">
        <v>26</v>
      </c>
      <c r="C7791" s="259" t="s">
        <v>133</v>
      </c>
      <c r="D7791" s="259" t="s">
        <v>222</v>
      </c>
      <c r="E7791" s="259" t="s">
        <v>233</v>
      </c>
      <c r="F7791" s="259" t="s">
        <v>226</v>
      </c>
      <c r="G7791" s="259" t="s">
        <v>225</v>
      </c>
      <c r="H7791" s="306">
        <v>51.154729400442712</v>
      </c>
      <c r="I7791" s="306">
        <v>57.329697470739994</v>
      </c>
      <c r="J7791" s="306">
        <v>56.6881275346556</v>
      </c>
      <c r="K7791" s="306">
        <v>63.284602056074334</v>
      </c>
      <c r="L7791" s="306">
        <v>74.495966807699745</v>
      </c>
      <c r="M7791" s="306">
        <v>65.772534730675844</v>
      </c>
      <c r="N7791" s="306">
        <v>60.423363061140577</v>
      </c>
    </row>
    <row r="7792" spans="1:14">
      <c r="A7792" s="259" t="s">
        <v>249</v>
      </c>
      <c r="B7792" s="259" t="s">
        <v>27</v>
      </c>
      <c r="C7792" s="259" t="s">
        <v>133</v>
      </c>
      <c r="D7792" s="259" t="s">
        <v>222</v>
      </c>
      <c r="E7792" s="259" t="s">
        <v>233</v>
      </c>
      <c r="F7792" s="259" t="s">
        <v>226</v>
      </c>
      <c r="G7792" s="259" t="s">
        <v>225</v>
      </c>
      <c r="H7792" s="306">
        <v>56.075444825415538</v>
      </c>
      <c r="I7792" s="306">
        <v>56.727960174195502</v>
      </c>
      <c r="J7792" s="306">
        <v>53.928628162057123</v>
      </c>
      <c r="K7792" s="306">
        <v>61.868200867303358</v>
      </c>
      <c r="L7792" s="306">
        <v>66.68450311649282</v>
      </c>
      <c r="M7792" s="306">
        <v>58.060402832563703</v>
      </c>
      <c r="N7792" s="306">
        <v>58.514017698257128</v>
      </c>
    </row>
    <row r="7793" spans="1:14">
      <c r="A7793" s="259" t="s">
        <v>249</v>
      </c>
      <c r="B7793" s="259" t="s">
        <v>25</v>
      </c>
      <c r="C7793" s="259" t="s">
        <v>133</v>
      </c>
      <c r="D7793" s="259" t="s">
        <v>222</v>
      </c>
      <c r="E7793" s="259" t="s">
        <v>233</v>
      </c>
      <c r="F7793" s="259" t="s">
        <v>226</v>
      </c>
      <c r="G7793" s="259" t="s">
        <v>225</v>
      </c>
      <c r="H7793" s="306">
        <v>33.972303498072471</v>
      </c>
      <c r="I7793" s="306">
        <v>33.237807105923387</v>
      </c>
      <c r="J7793" s="306">
        <v>30.2845168327495</v>
      </c>
      <c r="K7793" s="306">
        <v>33.209541000217513</v>
      </c>
      <c r="L7793" s="306">
        <v>36.841183778741275</v>
      </c>
      <c r="M7793" s="306">
        <v>36.206210397920501</v>
      </c>
      <c r="N7793" s="306">
        <v>83.475363757631612</v>
      </c>
    </row>
    <row r="7794" spans="1:14">
      <c r="A7794" s="259" t="s">
        <v>249</v>
      </c>
      <c r="B7794" s="259" t="s">
        <v>19</v>
      </c>
      <c r="C7794" s="259" t="s">
        <v>133</v>
      </c>
      <c r="D7794" s="259" t="s">
        <v>222</v>
      </c>
      <c r="E7794" s="259" t="s">
        <v>233</v>
      </c>
      <c r="F7794" s="259" t="s">
        <v>226</v>
      </c>
      <c r="G7794" s="259" t="s">
        <v>225</v>
      </c>
      <c r="H7794" s="306">
        <v>35.017069593212781</v>
      </c>
      <c r="I7794" s="306">
        <v>35.708621887997033</v>
      </c>
      <c r="J7794" s="306">
        <v>36.451475399479129</v>
      </c>
      <c r="K7794" s="306">
        <v>36.832376598667949</v>
      </c>
      <c r="L7794" s="306">
        <v>46.553730105575454</v>
      </c>
      <c r="M7794" s="306">
        <v>47.466934950747529</v>
      </c>
      <c r="N7794" s="306">
        <v>35.295276864951376</v>
      </c>
    </row>
    <row r="7795" spans="1:14">
      <c r="A7795" s="259" t="s">
        <v>249</v>
      </c>
      <c r="B7795" s="259" t="s">
        <v>21</v>
      </c>
      <c r="C7795" s="259" t="s">
        <v>133</v>
      </c>
      <c r="D7795" s="259" t="s">
        <v>222</v>
      </c>
      <c r="E7795" s="259" t="s">
        <v>233</v>
      </c>
      <c r="F7795" s="259" t="s">
        <v>226</v>
      </c>
      <c r="G7795" s="259" t="s">
        <v>225</v>
      </c>
      <c r="H7795" s="306">
        <v>39.094803648864115</v>
      </c>
      <c r="I7795" s="306">
        <v>38.617302561752282</v>
      </c>
      <c r="J7795" s="306">
        <v>38.795381781641062</v>
      </c>
      <c r="K7795" s="306">
        <v>38.522842332052342</v>
      </c>
      <c r="L7795" s="306">
        <v>48.294658212452511</v>
      </c>
      <c r="M7795" s="306">
        <v>49.626839174079294</v>
      </c>
      <c r="N7795" s="306">
        <v>46.183479503671528</v>
      </c>
    </row>
    <row r="7796" spans="1:14">
      <c r="A7796" s="259" t="s">
        <v>249</v>
      </c>
      <c r="B7796" s="259" t="s">
        <v>24</v>
      </c>
      <c r="C7796" s="259" t="s">
        <v>133</v>
      </c>
      <c r="D7796" s="259" t="s">
        <v>222</v>
      </c>
      <c r="E7796" s="259" t="s">
        <v>233</v>
      </c>
      <c r="F7796" s="259" t="s">
        <v>226</v>
      </c>
      <c r="G7796" s="259" t="s">
        <v>225</v>
      </c>
      <c r="H7796" s="306">
        <v>34.96218014328943</v>
      </c>
      <c r="I7796" s="306">
        <v>34.203050208038619</v>
      </c>
      <c r="J7796" s="306">
        <v>33.94355200979593</v>
      </c>
      <c r="K7796" s="306">
        <v>36.863340452878738</v>
      </c>
      <c r="L7796" s="306">
        <v>46.391163146542389</v>
      </c>
      <c r="M7796" s="306">
        <v>48.617600686045279</v>
      </c>
      <c r="N7796" s="306">
        <v>53.020303742272368</v>
      </c>
    </row>
    <row r="7797" spans="1:14">
      <c r="A7797" s="259" t="s">
        <v>249</v>
      </c>
      <c r="B7797" s="259" t="s">
        <v>22</v>
      </c>
      <c r="C7797" s="259" t="s">
        <v>133</v>
      </c>
      <c r="D7797" s="259" t="s">
        <v>222</v>
      </c>
      <c r="E7797" s="259" t="s">
        <v>233</v>
      </c>
      <c r="F7797" s="259" t="s">
        <v>227</v>
      </c>
      <c r="G7797" s="259" t="s">
        <v>228</v>
      </c>
      <c r="H7797" s="306">
        <v>16.919929693958778</v>
      </c>
      <c r="I7797" s="306">
        <v>18.008427027132178</v>
      </c>
      <c r="J7797" s="306">
        <v>0</v>
      </c>
      <c r="K7797" s="306">
        <v>11.562019460600178</v>
      </c>
      <c r="L7797" s="306">
        <v>177.92236570857904</v>
      </c>
      <c r="M7797" s="306">
        <v>157.95223555829867</v>
      </c>
      <c r="N7797" s="306">
        <v>78.404549923305453</v>
      </c>
    </row>
    <row r="7798" spans="1:14">
      <c r="A7798" s="259" t="s">
        <v>249</v>
      </c>
      <c r="B7798" s="259" t="s">
        <v>18</v>
      </c>
      <c r="C7798" s="259" t="s">
        <v>133</v>
      </c>
      <c r="D7798" s="259" t="s">
        <v>222</v>
      </c>
      <c r="E7798" s="259" t="s">
        <v>233</v>
      </c>
      <c r="F7798" s="259" t="s">
        <v>227</v>
      </c>
      <c r="G7798" s="259" t="s">
        <v>228</v>
      </c>
      <c r="H7798" s="306">
        <v>16.919929693958778</v>
      </c>
      <c r="I7798" s="306">
        <v>18.008427027132178</v>
      </c>
      <c r="J7798" s="306">
        <v>0</v>
      </c>
      <c r="K7798" s="306">
        <v>11.562019460600178</v>
      </c>
      <c r="L7798" s="306">
        <v>177.92236570857904</v>
      </c>
      <c r="M7798" s="306">
        <v>157.95223555829867</v>
      </c>
      <c r="N7798" s="306">
        <v>78.404549923305453</v>
      </c>
    </row>
    <row r="7799" spans="1:14">
      <c r="A7799" s="259" t="s">
        <v>249</v>
      </c>
      <c r="B7799" s="259" t="s">
        <v>20</v>
      </c>
      <c r="C7799" s="259" t="s">
        <v>133</v>
      </c>
      <c r="D7799" s="259" t="s">
        <v>222</v>
      </c>
      <c r="E7799" s="259" t="s">
        <v>233</v>
      </c>
      <c r="F7799" s="259" t="s">
        <v>227</v>
      </c>
      <c r="G7799" s="259" t="s">
        <v>228</v>
      </c>
      <c r="H7799" s="306">
        <v>16.919929693958778</v>
      </c>
      <c r="I7799" s="306">
        <v>18.008427027132178</v>
      </c>
      <c r="J7799" s="306">
        <v>0</v>
      </c>
      <c r="K7799" s="306">
        <v>11.562019460600178</v>
      </c>
      <c r="L7799" s="306">
        <v>177.92236570857904</v>
      </c>
      <c r="M7799" s="306">
        <v>157.95223555829867</v>
      </c>
      <c r="N7799" s="306">
        <v>78.404549923305453</v>
      </c>
    </row>
    <row r="7800" spans="1:14">
      <c r="A7800" s="259" t="s">
        <v>249</v>
      </c>
      <c r="B7800" s="259" t="s">
        <v>23</v>
      </c>
      <c r="C7800" s="259" t="s">
        <v>133</v>
      </c>
      <c r="D7800" s="259" t="s">
        <v>222</v>
      </c>
      <c r="E7800" s="259" t="s">
        <v>233</v>
      </c>
      <c r="F7800" s="259" t="s">
        <v>227</v>
      </c>
      <c r="G7800" s="259" t="s">
        <v>228</v>
      </c>
      <c r="H7800" s="306">
        <v>16.919929693958778</v>
      </c>
      <c r="I7800" s="306">
        <v>18.008427027132178</v>
      </c>
      <c r="J7800" s="306">
        <v>0</v>
      </c>
      <c r="K7800" s="306">
        <v>11.562019460600178</v>
      </c>
      <c r="L7800" s="306">
        <v>177.92236570857904</v>
      </c>
      <c r="M7800" s="306">
        <v>157.95223555829867</v>
      </c>
      <c r="N7800" s="306">
        <v>78.404549923305453</v>
      </c>
    </row>
    <row r="7801" spans="1:14">
      <c r="A7801" s="259" t="s">
        <v>249</v>
      </c>
      <c r="B7801" s="259" t="s">
        <v>26</v>
      </c>
      <c r="C7801" s="259" t="s">
        <v>133</v>
      </c>
      <c r="D7801" s="259" t="s">
        <v>222</v>
      </c>
      <c r="E7801" s="259" t="s">
        <v>233</v>
      </c>
      <c r="F7801" s="259" t="s">
        <v>227</v>
      </c>
      <c r="G7801" s="259" t="s">
        <v>228</v>
      </c>
      <c r="H7801" s="306">
        <v>16.919929693958778</v>
      </c>
      <c r="I7801" s="306">
        <v>18.008427027132178</v>
      </c>
      <c r="J7801" s="306">
        <v>0</v>
      </c>
      <c r="K7801" s="306">
        <v>11.562019460600178</v>
      </c>
      <c r="L7801" s="306">
        <v>177.92236570857904</v>
      </c>
      <c r="M7801" s="306">
        <v>157.95223555829867</v>
      </c>
      <c r="N7801" s="306">
        <v>78.404549923305453</v>
      </c>
    </row>
    <row r="7802" spans="1:14">
      <c r="A7802" s="259" t="s">
        <v>249</v>
      </c>
      <c r="B7802" s="259" t="s">
        <v>27</v>
      </c>
      <c r="C7802" s="259" t="s">
        <v>133</v>
      </c>
      <c r="D7802" s="259" t="s">
        <v>222</v>
      </c>
      <c r="E7802" s="259" t="s">
        <v>233</v>
      </c>
      <c r="F7802" s="259" t="s">
        <v>227</v>
      </c>
      <c r="G7802" s="259" t="s">
        <v>228</v>
      </c>
      <c r="H7802" s="306">
        <v>16.919929693958778</v>
      </c>
      <c r="I7802" s="306">
        <v>18.008427027132178</v>
      </c>
      <c r="J7802" s="306">
        <v>0</v>
      </c>
      <c r="K7802" s="306">
        <v>11.562019460600178</v>
      </c>
      <c r="L7802" s="306">
        <v>177.92236570857904</v>
      </c>
      <c r="M7802" s="306">
        <v>157.95223555829867</v>
      </c>
      <c r="N7802" s="306">
        <v>78.404549923305453</v>
      </c>
    </row>
    <row r="7803" spans="1:14">
      <c r="A7803" s="259" t="s">
        <v>249</v>
      </c>
      <c r="B7803" s="259" t="s">
        <v>25</v>
      </c>
      <c r="C7803" s="259" t="s">
        <v>133</v>
      </c>
      <c r="D7803" s="259" t="s">
        <v>222</v>
      </c>
      <c r="E7803" s="259" t="s">
        <v>233</v>
      </c>
      <c r="F7803" s="259" t="s">
        <v>227</v>
      </c>
      <c r="G7803" s="259" t="s">
        <v>228</v>
      </c>
      <c r="H7803" s="306">
        <v>0</v>
      </c>
      <c r="I7803" s="306">
        <v>0</v>
      </c>
      <c r="J7803" s="306">
        <v>0</v>
      </c>
      <c r="K7803" s="306">
        <v>59.193779850669628</v>
      </c>
      <c r="L7803" s="306">
        <v>160.81222096514253</v>
      </c>
      <c r="M7803" s="306">
        <v>158.08166320077916</v>
      </c>
      <c r="N7803" s="306">
        <v>161.82913041055838</v>
      </c>
    </row>
    <row r="7804" spans="1:14">
      <c r="A7804" s="259" t="s">
        <v>249</v>
      </c>
      <c r="B7804" s="259" t="s">
        <v>19</v>
      </c>
      <c r="C7804" s="259" t="s">
        <v>133</v>
      </c>
      <c r="D7804" s="259" t="s">
        <v>222</v>
      </c>
      <c r="E7804" s="259" t="s">
        <v>233</v>
      </c>
      <c r="F7804" s="259" t="s">
        <v>227</v>
      </c>
      <c r="G7804" s="259" t="s">
        <v>228</v>
      </c>
      <c r="H7804" s="306">
        <v>98.520800000000008</v>
      </c>
      <c r="I7804" s="306">
        <v>164.7328242809796</v>
      </c>
      <c r="J7804" s="306">
        <v>198.07992171882151</v>
      </c>
      <c r="K7804" s="306">
        <v>163.44666134257986</v>
      </c>
      <c r="L7804" s="306">
        <v>150.15571417825421</v>
      </c>
      <c r="M7804" s="306">
        <v>102.8526185030782</v>
      </c>
      <c r="N7804" s="306">
        <v>99.831692094073489</v>
      </c>
    </row>
    <row r="7805" spans="1:14">
      <c r="A7805" s="259" t="s">
        <v>249</v>
      </c>
      <c r="B7805" s="259" t="s">
        <v>21</v>
      </c>
      <c r="C7805" s="259" t="s">
        <v>133</v>
      </c>
      <c r="D7805" s="259" t="s">
        <v>222</v>
      </c>
      <c r="E7805" s="259" t="s">
        <v>233</v>
      </c>
      <c r="F7805" s="259" t="s">
        <v>227</v>
      </c>
      <c r="G7805" s="259" t="s">
        <v>228</v>
      </c>
      <c r="H7805" s="306">
        <v>170.21775</v>
      </c>
      <c r="I7805" s="306">
        <v>164.7328242809796</v>
      </c>
      <c r="J7805" s="306">
        <v>198.07992171882151</v>
      </c>
      <c r="K7805" s="306">
        <v>163.44666134257986</v>
      </c>
      <c r="L7805" s="306">
        <v>150.15571417825421</v>
      </c>
      <c r="M7805" s="306">
        <v>102.8526185030782</v>
      </c>
      <c r="N7805" s="306">
        <v>99.831692094073489</v>
      </c>
    </row>
    <row r="7806" spans="1:14">
      <c r="A7806" s="259" t="s">
        <v>249</v>
      </c>
      <c r="B7806" s="259" t="s">
        <v>24</v>
      </c>
      <c r="C7806" s="259" t="s">
        <v>133</v>
      </c>
      <c r="D7806" s="259" t="s">
        <v>222</v>
      </c>
      <c r="E7806" s="259" t="s">
        <v>233</v>
      </c>
      <c r="F7806" s="259" t="s">
        <v>227</v>
      </c>
      <c r="G7806" s="259" t="s">
        <v>228</v>
      </c>
      <c r="H7806" s="306">
        <v>98.520800000000008</v>
      </c>
      <c r="I7806" s="306">
        <v>164.7328242809796</v>
      </c>
      <c r="J7806" s="306">
        <v>198.07992171882151</v>
      </c>
      <c r="K7806" s="306">
        <v>163.44666134257986</v>
      </c>
      <c r="L7806" s="306">
        <v>150.15571417825421</v>
      </c>
      <c r="M7806" s="306">
        <v>102.8526185030782</v>
      </c>
      <c r="N7806" s="306">
        <v>99.831692094073489</v>
      </c>
    </row>
    <row r="7807" spans="1:14">
      <c r="A7807" s="259" t="s">
        <v>249</v>
      </c>
      <c r="B7807" s="259" t="s">
        <v>229</v>
      </c>
      <c r="C7807" s="259" t="s">
        <v>133</v>
      </c>
      <c r="D7807" s="259" t="s">
        <v>230</v>
      </c>
      <c r="E7807" s="259" t="s">
        <v>233</v>
      </c>
      <c r="F7807" s="259" t="s">
        <v>231</v>
      </c>
      <c r="G7807" s="259" t="s">
        <v>232</v>
      </c>
      <c r="H7807" s="306" t="e">
        <v>#N/A</v>
      </c>
      <c r="I7807" s="306" t="e">
        <v>#N/A</v>
      </c>
      <c r="J7807" s="306" t="e">
        <v>#N/A</v>
      </c>
      <c r="K7807" s="306" t="e">
        <v>#N/A</v>
      </c>
      <c r="L7807" s="306" t="e">
        <v>#N/A</v>
      </c>
      <c r="M7807" s="306" t="e">
        <v>#N/A</v>
      </c>
      <c r="N7807" s="306" t="e">
        <v>#N/A</v>
      </c>
    </row>
    <row r="7809" spans="1:14">
      <c r="A7809" s="259" t="s">
        <v>2</v>
      </c>
      <c r="B7809" s="259" t="s">
        <v>234</v>
      </c>
      <c r="C7809" s="259" t="s">
        <v>153</v>
      </c>
      <c r="D7809" s="259" t="s">
        <v>154</v>
      </c>
      <c r="E7809" s="259" t="s">
        <v>132</v>
      </c>
      <c r="F7809" s="259" t="s">
        <v>99</v>
      </c>
      <c r="G7809" s="259" t="s">
        <v>46</v>
      </c>
      <c r="H7809" s="306">
        <v>2025</v>
      </c>
      <c r="I7809" s="306">
        <v>2028</v>
      </c>
      <c r="J7809" s="306">
        <v>2030</v>
      </c>
      <c r="K7809" s="306">
        <v>2032</v>
      </c>
      <c r="L7809" s="306">
        <v>2035</v>
      </c>
      <c r="M7809" s="306">
        <v>2037</v>
      </c>
      <c r="N7809" s="306">
        <v>2040</v>
      </c>
    </row>
    <row r="7810" spans="1:14">
      <c r="A7810" s="259" t="s">
        <v>249</v>
      </c>
      <c r="B7810" s="259" t="s">
        <v>235</v>
      </c>
      <c r="C7810" s="259" t="s">
        <v>158</v>
      </c>
      <c r="D7810" s="259" t="s">
        <v>150</v>
      </c>
      <c r="E7810" s="259" t="s">
        <v>133</v>
      </c>
      <c r="F7810" s="259" t="s">
        <v>236</v>
      </c>
      <c r="G7810" s="259" t="s">
        <v>152</v>
      </c>
      <c r="H7810" s="306">
        <v>17.278426369663997</v>
      </c>
      <c r="I7810" s="306">
        <v>23.638443860272002</v>
      </c>
      <c r="J7810" s="306">
        <v>22.519343172639999</v>
      </c>
      <c r="K7810" s="306">
        <v>25.631078932192001</v>
      </c>
      <c r="L7810" s="306">
        <v>26.348509718544001</v>
      </c>
      <c r="M7810" s="306">
        <v>27.919004118783999</v>
      </c>
      <c r="N7810" s="306">
        <v>30.774040179023999</v>
      </c>
    </row>
    <row r="7811" spans="1:14">
      <c r="A7811" s="259" t="s">
        <v>249</v>
      </c>
      <c r="B7811" s="259" t="s">
        <v>235</v>
      </c>
      <c r="C7811" s="259" t="s">
        <v>30</v>
      </c>
      <c r="D7811" s="259" t="s">
        <v>150</v>
      </c>
      <c r="E7811" s="259" t="s">
        <v>133</v>
      </c>
      <c r="F7811" s="259" t="s">
        <v>236</v>
      </c>
      <c r="G7811" s="259" t="s">
        <v>152</v>
      </c>
      <c r="H7811" s="306">
        <v>1.17525457672</v>
      </c>
      <c r="I7811" s="306">
        <v>0.85630740370000002</v>
      </c>
      <c r="J7811" s="306">
        <v>1.0166014467</v>
      </c>
      <c r="K7811" s="306">
        <v>0.92329047621999993</v>
      </c>
      <c r="L7811" s="306">
        <v>0.94149972784000013</v>
      </c>
      <c r="M7811" s="306">
        <v>3.1935657928999999</v>
      </c>
      <c r="N7811" s="306">
        <v>3.51422727404</v>
      </c>
    </row>
    <row r="7812" spans="1:14">
      <c r="A7812" s="259" t="s">
        <v>249</v>
      </c>
      <c r="B7812" s="259" t="s">
        <v>235</v>
      </c>
      <c r="C7812" s="259" t="s">
        <v>156</v>
      </c>
      <c r="D7812" s="259" t="s">
        <v>150</v>
      </c>
      <c r="E7812" s="259" t="s">
        <v>133</v>
      </c>
      <c r="F7812" s="259" t="s">
        <v>236</v>
      </c>
      <c r="G7812" s="259" t="s">
        <v>152</v>
      </c>
      <c r="H7812" s="306">
        <v>2.4840531262400001</v>
      </c>
      <c r="I7812" s="306">
        <v>4.2490050414000002</v>
      </c>
      <c r="J7812" s="306">
        <v>3.0669789243799999</v>
      </c>
      <c r="K7812" s="306">
        <v>1.8979724846599999</v>
      </c>
      <c r="L7812" s="306">
        <v>1.87675265736</v>
      </c>
      <c r="M7812" s="306">
        <v>2.3809956255400002</v>
      </c>
      <c r="N7812" s="306">
        <v>3.2565393336000001</v>
      </c>
    </row>
    <row r="7813" spans="1:14">
      <c r="A7813" s="259" t="s">
        <v>249</v>
      </c>
      <c r="B7813" s="259" t="s">
        <v>235</v>
      </c>
      <c r="C7813" s="259" t="s">
        <v>157</v>
      </c>
      <c r="D7813" s="259" t="s">
        <v>150</v>
      </c>
      <c r="E7813" s="259" t="s">
        <v>133</v>
      </c>
      <c r="F7813" s="259" t="s">
        <v>236</v>
      </c>
      <c r="G7813" s="259" t="s">
        <v>152</v>
      </c>
      <c r="H7813" s="306">
        <v>9.4842363697199996</v>
      </c>
      <c r="I7813" s="306">
        <v>6.7781520081799993</v>
      </c>
      <c r="J7813" s="306">
        <v>4.4989854837200003</v>
      </c>
      <c r="K7813" s="306">
        <v>4.6000245499599997</v>
      </c>
      <c r="L7813" s="306">
        <v>5.4434514892800001</v>
      </c>
      <c r="M7813" s="306">
        <v>4.0795933381000005</v>
      </c>
      <c r="N7813" s="306">
        <v>5.7832514560800004</v>
      </c>
    </row>
    <row r="7814" spans="1:14">
      <c r="A7814" s="259" t="s">
        <v>249</v>
      </c>
      <c r="B7814" s="259" t="s">
        <v>235</v>
      </c>
      <c r="C7814" s="259" t="s">
        <v>67</v>
      </c>
      <c r="D7814" s="259" t="s">
        <v>150</v>
      </c>
      <c r="E7814" s="259" t="s">
        <v>133</v>
      </c>
      <c r="F7814" s="259" t="s">
        <v>236</v>
      </c>
      <c r="G7814" s="259" t="s">
        <v>152</v>
      </c>
      <c r="H7814" s="306">
        <v>30.421970442343998</v>
      </c>
      <c r="I7814" s="306">
        <v>35.521908313552004</v>
      </c>
      <c r="J7814" s="306">
        <v>31.101909027440001</v>
      </c>
      <c r="K7814" s="306">
        <v>33.052366443032</v>
      </c>
      <c r="L7814" s="306">
        <v>34.610213593024</v>
      </c>
      <c r="M7814" s="306">
        <v>37.573158875323998</v>
      </c>
      <c r="N7814" s="306">
        <v>43.328058242744007</v>
      </c>
    </row>
    <row r="7815" spans="1:14">
      <c r="A7815" s="259" t="s">
        <v>249</v>
      </c>
      <c r="B7815" s="259" t="s">
        <v>235</v>
      </c>
      <c r="C7815" s="259" t="s">
        <v>150</v>
      </c>
      <c r="D7815" s="259" t="s">
        <v>158</v>
      </c>
      <c r="E7815" s="259" t="s">
        <v>133</v>
      </c>
      <c r="F7815" s="259" t="s">
        <v>236</v>
      </c>
      <c r="G7815" s="259" t="s">
        <v>152</v>
      </c>
      <c r="H7815" s="306">
        <v>2.570891123</v>
      </c>
      <c r="I7815" s="306">
        <v>5.6576047599999999</v>
      </c>
      <c r="J7815" s="306">
        <v>7.9267887740000003</v>
      </c>
      <c r="K7815" s="306">
        <v>8.2836236620000001</v>
      </c>
      <c r="L7815" s="306">
        <v>8.5322314870000007</v>
      </c>
      <c r="M7815" s="306">
        <v>9.2452691340000008</v>
      </c>
      <c r="N7815" s="306">
        <v>6.8568297720000002</v>
      </c>
    </row>
    <row r="7816" spans="1:14">
      <c r="A7816" s="259" t="s">
        <v>249</v>
      </c>
      <c r="B7816" s="259" t="s">
        <v>235</v>
      </c>
      <c r="C7816" s="259" t="s">
        <v>150</v>
      </c>
      <c r="D7816" s="259" t="s">
        <v>30</v>
      </c>
      <c r="E7816" s="259" t="s">
        <v>133</v>
      </c>
      <c r="F7816" s="259" t="s">
        <v>236</v>
      </c>
      <c r="G7816" s="259" t="s">
        <v>152</v>
      </c>
      <c r="H7816" s="306">
        <v>6.6379296370000009</v>
      </c>
      <c r="I7816" s="306">
        <v>8.2075110389999999</v>
      </c>
      <c r="J7816" s="306">
        <v>6.9825691299999999</v>
      </c>
      <c r="K7816" s="306">
        <v>7.6281967284560004</v>
      </c>
      <c r="L7816" s="306">
        <v>7.6048517870639998</v>
      </c>
      <c r="M7816" s="306">
        <v>7.3377428409160004</v>
      </c>
      <c r="N7816" s="306">
        <v>7.3368090351440003</v>
      </c>
    </row>
    <row r="7817" spans="1:14">
      <c r="A7817" s="259" t="s">
        <v>249</v>
      </c>
      <c r="B7817" s="259" t="s">
        <v>235</v>
      </c>
      <c r="C7817" s="259" t="s">
        <v>150</v>
      </c>
      <c r="D7817" s="259" t="s">
        <v>156</v>
      </c>
      <c r="E7817" s="259" t="s">
        <v>133</v>
      </c>
      <c r="F7817" s="259" t="s">
        <v>236</v>
      </c>
      <c r="G7817" s="259" t="s">
        <v>152</v>
      </c>
      <c r="H7817" s="306">
        <v>0.91378546100000002</v>
      </c>
      <c r="I7817" s="306">
        <v>0.84079735099999997</v>
      </c>
      <c r="J7817" s="306">
        <v>1.436139678</v>
      </c>
      <c r="K7817" s="306">
        <v>1.614932754</v>
      </c>
      <c r="L7817" s="306">
        <v>1.65</v>
      </c>
      <c r="M7817" s="306">
        <v>1.8681789339999999</v>
      </c>
      <c r="N7817" s="306">
        <v>1.5499191139999999</v>
      </c>
    </row>
    <row r="7818" spans="1:14">
      <c r="A7818" s="259" t="s">
        <v>249</v>
      </c>
      <c r="B7818" s="259" t="s">
        <v>235</v>
      </c>
      <c r="C7818" s="259" t="s">
        <v>150</v>
      </c>
      <c r="D7818" s="259" t="s">
        <v>157</v>
      </c>
      <c r="E7818" s="259" t="s">
        <v>133</v>
      </c>
      <c r="F7818" s="259" t="s">
        <v>236</v>
      </c>
      <c r="G7818" s="259" t="s">
        <v>152</v>
      </c>
      <c r="H7818" s="306">
        <v>0</v>
      </c>
      <c r="I7818" s="306">
        <v>0.85580804399999999</v>
      </c>
      <c r="J7818" s="306">
        <v>1.042723037</v>
      </c>
      <c r="K7818" s="306">
        <v>0.71083720299999997</v>
      </c>
      <c r="L7818" s="306">
        <v>2.9434287910000001</v>
      </c>
      <c r="M7818" s="306">
        <v>4.0679063370000001</v>
      </c>
      <c r="N7818" s="306">
        <v>3.3514057529999999</v>
      </c>
    </row>
    <row r="7819" spans="1:14">
      <c r="A7819" s="259" t="s">
        <v>249</v>
      </c>
      <c r="B7819" s="259" t="s">
        <v>235</v>
      </c>
      <c r="C7819" s="259" t="s">
        <v>159</v>
      </c>
      <c r="D7819" s="259" t="s">
        <v>150</v>
      </c>
      <c r="E7819" s="259" t="s">
        <v>133</v>
      </c>
      <c r="F7819" s="259" t="s">
        <v>236</v>
      </c>
      <c r="G7819" s="259" t="s">
        <v>152</v>
      </c>
      <c r="H7819" s="306">
        <v>10.122606221000002</v>
      </c>
      <c r="I7819" s="306">
        <v>15.561721194</v>
      </c>
      <c r="J7819" s="306">
        <v>17.388220619000002</v>
      </c>
      <c r="K7819" s="306">
        <v>18.237590347456003</v>
      </c>
      <c r="L7819" s="306">
        <v>20.730512065063998</v>
      </c>
      <c r="M7819" s="306">
        <v>22.519097245916001</v>
      </c>
      <c r="N7819" s="306">
        <v>19.094963674144001</v>
      </c>
    </row>
    <row r="7820" spans="1:14">
      <c r="A7820" s="259" t="s">
        <v>249</v>
      </c>
      <c r="B7820" s="259" t="s">
        <v>235</v>
      </c>
      <c r="C7820" s="259" t="s">
        <v>151</v>
      </c>
      <c r="D7820" s="259" t="s">
        <v>150</v>
      </c>
      <c r="E7820" s="259" t="s">
        <v>133</v>
      </c>
      <c r="F7820" s="259" t="s">
        <v>236</v>
      </c>
      <c r="G7820" s="259" t="s">
        <v>152</v>
      </c>
      <c r="H7820" s="306">
        <v>20.299364221343996</v>
      </c>
      <c r="I7820" s="306">
        <v>19.960187119552003</v>
      </c>
      <c r="J7820" s="306">
        <v>13.713688408439999</v>
      </c>
      <c r="K7820" s="306">
        <v>14.814776095575997</v>
      </c>
      <c r="L7820" s="306">
        <v>13.879701527960002</v>
      </c>
      <c r="M7820" s="306">
        <v>15.054061629407997</v>
      </c>
      <c r="N7820" s="306">
        <v>24.233094568600006</v>
      </c>
    </row>
    <row r="7821" spans="1:14">
      <c r="A7821" s="259" t="s">
        <v>249</v>
      </c>
      <c r="B7821" s="259" t="s">
        <v>235</v>
      </c>
      <c r="C7821" s="259" t="s">
        <v>158</v>
      </c>
      <c r="D7821" s="259" t="s">
        <v>30</v>
      </c>
      <c r="E7821" s="259" t="s">
        <v>133</v>
      </c>
      <c r="F7821" s="259" t="s">
        <v>236</v>
      </c>
      <c r="G7821" s="259" t="s">
        <v>152</v>
      </c>
      <c r="H7821" s="306">
        <v>21.641018752175999</v>
      </c>
      <c r="I7821" s="306">
        <v>19.208064560864003</v>
      </c>
      <c r="J7821" s="306">
        <v>18.441482194912002</v>
      </c>
      <c r="K7821" s="306">
        <v>20.353132392176001</v>
      </c>
      <c r="L7821" s="306">
        <v>22.964707309824</v>
      </c>
      <c r="M7821" s="306">
        <v>21.632121915136</v>
      </c>
      <c r="N7821" s="306">
        <v>21.415759778544</v>
      </c>
    </row>
    <row r="7822" spans="1:14">
      <c r="A7822" s="259" t="s">
        <v>249</v>
      </c>
      <c r="B7822" s="259" t="s">
        <v>235</v>
      </c>
      <c r="C7822" s="259" t="s">
        <v>67</v>
      </c>
      <c r="D7822" s="259" t="s">
        <v>30</v>
      </c>
      <c r="E7822" s="259" t="s">
        <v>133</v>
      </c>
      <c r="F7822" s="259" t="s">
        <v>236</v>
      </c>
      <c r="G7822" s="259" t="s">
        <v>152</v>
      </c>
      <c r="H7822" s="306">
        <v>28.132424284267998</v>
      </c>
      <c r="I7822" s="306">
        <v>27.233418477464003</v>
      </c>
      <c r="J7822" s="306">
        <v>25.270788149604002</v>
      </c>
      <c r="K7822" s="306">
        <v>27.981329120632001</v>
      </c>
      <c r="L7822" s="306">
        <v>30.569559096888</v>
      </c>
      <c r="M7822" s="306">
        <v>28.969864756052001</v>
      </c>
      <c r="N7822" s="306">
        <v>28.752568813688001</v>
      </c>
    </row>
    <row r="7823" spans="1:14">
      <c r="A7823" s="259" t="s">
        <v>249</v>
      </c>
      <c r="B7823" s="259" t="s">
        <v>235</v>
      </c>
      <c r="C7823" s="259" t="s">
        <v>30</v>
      </c>
      <c r="D7823" s="259" t="s">
        <v>158</v>
      </c>
      <c r="E7823" s="259" t="s">
        <v>133</v>
      </c>
      <c r="F7823" s="259" t="s">
        <v>236</v>
      </c>
      <c r="G7823" s="259" t="s">
        <v>152</v>
      </c>
      <c r="H7823" s="306">
        <v>0</v>
      </c>
      <c r="I7823" s="306">
        <v>5.9862362687999993E-2</v>
      </c>
      <c r="J7823" s="306">
        <v>0.84690064920000008</v>
      </c>
      <c r="K7823" s="306">
        <v>0.391703053696</v>
      </c>
      <c r="L7823" s="306">
        <v>0.65917855526399993</v>
      </c>
      <c r="M7823" s="306">
        <v>0.35358063424000002</v>
      </c>
      <c r="N7823" s="306">
        <v>7.8432901757920011</v>
      </c>
    </row>
    <row r="7824" spans="1:14">
      <c r="A7824" s="259" t="s">
        <v>249</v>
      </c>
      <c r="B7824" s="259" t="s">
        <v>235</v>
      </c>
      <c r="C7824" s="259" t="s">
        <v>159</v>
      </c>
      <c r="D7824" s="259" t="s">
        <v>30</v>
      </c>
      <c r="E7824" s="259" t="s">
        <v>133</v>
      </c>
      <c r="F7824" s="259" t="s">
        <v>236</v>
      </c>
      <c r="G7824" s="259" t="s">
        <v>152</v>
      </c>
      <c r="H7824" s="306">
        <v>1.17525457672</v>
      </c>
      <c r="I7824" s="306">
        <v>0.91616976638799996</v>
      </c>
      <c r="J7824" s="306">
        <v>1.8635020958999999</v>
      </c>
      <c r="K7824" s="306">
        <v>1.3149935299159998</v>
      </c>
      <c r="L7824" s="306">
        <v>1.6006782831040001</v>
      </c>
      <c r="M7824" s="306">
        <v>3.5471464271399999</v>
      </c>
      <c r="N7824" s="306">
        <v>11.357517449832001</v>
      </c>
    </row>
    <row r="7825" spans="1:14">
      <c r="A7825" s="259" t="s">
        <v>249</v>
      </c>
      <c r="B7825" s="259" t="s">
        <v>235</v>
      </c>
      <c r="C7825" s="259" t="s">
        <v>151</v>
      </c>
      <c r="D7825" s="259" t="s">
        <v>30</v>
      </c>
      <c r="E7825" s="259" t="s">
        <v>133</v>
      </c>
      <c r="F7825" s="259" t="s">
        <v>236</v>
      </c>
      <c r="G7825" s="259" t="s">
        <v>152</v>
      </c>
      <c r="H7825" s="306">
        <v>26.957169707547997</v>
      </c>
      <c r="I7825" s="306">
        <v>26.317248711076004</v>
      </c>
      <c r="J7825" s="306">
        <v>23.407286053704002</v>
      </c>
      <c r="K7825" s="306">
        <v>26.666335590716002</v>
      </c>
      <c r="L7825" s="306">
        <v>28.968880813784001</v>
      </c>
      <c r="M7825" s="306">
        <v>25.422718328912001</v>
      </c>
      <c r="N7825" s="306">
        <v>17.395051363855998</v>
      </c>
    </row>
    <row r="7826" spans="1:14">
      <c r="A7826" s="259" t="s">
        <v>249</v>
      </c>
      <c r="B7826" s="259" t="s">
        <v>235</v>
      </c>
      <c r="C7826" s="259" t="s">
        <v>156</v>
      </c>
      <c r="D7826" s="259" t="s">
        <v>157</v>
      </c>
      <c r="E7826" s="259" t="s">
        <v>133</v>
      </c>
      <c r="F7826" s="259" t="s">
        <v>236</v>
      </c>
      <c r="G7826" s="259" t="s">
        <v>152</v>
      </c>
      <c r="H7826" s="306">
        <v>43.338308390719995</v>
      </c>
      <c r="I7826" s="306">
        <v>41.039945670359998</v>
      </c>
      <c r="J7826" s="306">
        <v>42.299939925879997</v>
      </c>
      <c r="K7826" s="306">
        <v>48.612518814299996</v>
      </c>
      <c r="L7826" s="306">
        <v>50.823734767120001</v>
      </c>
      <c r="M7826" s="306">
        <v>49.333888427459996</v>
      </c>
      <c r="N7826" s="306">
        <v>70.364904940820011</v>
      </c>
    </row>
    <row r="7827" spans="1:14">
      <c r="A7827" s="259" t="s">
        <v>249</v>
      </c>
      <c r="B7827" s="259" t="s">
        <v>235</v>
      </c>
      <c r="C7827" s="259" t="s">
        <v>67</v>
      </c>
      <c r="D7827" s="259" t="s">
        <v>157</v>
      </c>
      <c r="E7827" s="259" t="s">
        <v>133</v>
      </c>
      <c r="F7827" s="259" t="s">
        <v>236</v>
      </c>
      <c r="G7827" s="259" t="s">
        <v>152</v>
      </c>
      <c r="H7827" s="306">
        <v>43.338308390719995</v>
      </c>
      <c r="I7827" s="306">
        <v>41.876952493395997</v>
      </c>
      <c r="J7827" s="306">
        <v>43.319049743619999</v>
      </c>
      <c r="K7827" s="306">
        <v>49.307685707547996</v>
      </c>
      <c r="L7827" s="306">
        <v>53.698892337976005</v>
      </c>
      <c r="M7827" s="306">
        <v>53.307996672371999</v>
      </c>
      <c r="N7827" s="306">
        <v>73.639936601548015</v>
      </c>
    </row>
    <row r="7828" spans="1:14">
      <c r="A7828" s="259" t="s">
        <v>249</v>
      </c>
      <c r="B7828" s="259" t="s">
        <v>235</v>
      </c>
      <c r="C7828" s="259" t="s">
        <v>157</v>
      </c>
      <c r="D7828" s="259" t="s">
        <v>156</v>
      </c>
      <c r="E7828" s="259" t="s">
        <v>133</v>
      </c>
      <c r="F7828" s="259" t="s">
        <v>236</v>
      </c>
      <c r="G7828" s="259" t="s">
        <v>152</v>
      </c>
      <c r="H7828" s="306">
        <v>6.1117892501399993</v>
      </c>
      <c r="I7828" s="306">
        <v>8.4626048731000001</v>
      </c>
      <c r="J7828" s="306">
        <v>8.5203690552399998</v>
      </c>
      <c r="K7828" s="306">
        <v>13.616028117160001</v>
      </c>
      <c r="L7828" s="306">
        <v>10.179756450359999</v>
      </c>
      <c r="M7828" s="306">
        <v>4.4080578095400007</v>
      </c>
      <c r="N7828" s="306">
        <v>13.57866880608</v>
      </c>
    </row>
    <row r="7829" spans="1:14">
      <c r="A7829" s="259" t="s">
        <v>249</v>
      </c>
      <c r="B7829" s="259" t="s">
        <v>235</v>
      </c>
      <c r="C7829" s="259" t="s">
        <v>159</v>
      </c>
      <c r="D7829" s="259" t="s">
        <v>157</v>
      </c>
      <c r="E7829" s="259" t="s">
        <v>133</v>
      </c>
      <c r="F7829" s="259" t="s">
        <v>236</v>
      </c>
      <c r="G7829" s="259" t="s">
        <v>152</v>
      </c>
      <c r="H7829" s="306">
        <v>15.596025619859999</v>
      </c>
      <c r="I7829" s="306">
        <v>15.240756881279999</v>
      </c>
      <c r="J7829" s="306">
        <v>13.01935453896</v>
      </c>
      <c r="K7829" s="306">
        <v>18.21605266712</v>
      </c>
      <c r="L7829" s="306">
        <v>15.62320793964</v>
      </c>
      <c r="M7829" s="306">
        <v>8.4876511476400012</v>
      </c>
      <c r="N7829" s="306">
        <v>19.361920262159998</v>
      </c>
    </row>
    <row r="7830" spans="1:14">
      <c r="A7830" s="259" t="s">
        <v>249</v>
      </c>
      <c r="B7830" s="259" t="s">
        <v>98</v>
      </c>
      <c r="C7830" s="259" t="s">
        <v>151</v>
      </c>
      <c r="D7830" s="259" t="s">
        <v>157</v>
      </c>
      <c r="E7830" s="259" t="s">
        <v>133</v>
      </c>
      <c r="F7830" s="259" t="s">
        <v>236</v>
      </c>
      <c r="G7830" s="259" t="s">
        <v>152</v>
      </c>
      <c r="H7830" s="306">
        <v>27.742282770859994</v>
      </c>
      <c r="I7830" s="306">
        <v>26.636195612115998</v>
      </c>
      <c r="J7830" s="306">
        <v>30.299695204659997</v>
      </c>
      <c r="K7830" s="306">
        <v>31.091633040427997</v>
      </c>
      <c r="L7830" s="306">
        <v>38.075684398336008</v>
      </c>
      <c r="M7830" s="306">
        <v>44.820345524731998</v>
      </c>
      <c r="N7830" s="306">
        <v>54.278016339388017</v>
      </c>
    </row>
    <row r="7831" spans="1:14">
      <c r="A7831" s="259" t="s">
        <v>249</v>
      </c>
      <c r="B7831" s="259" t="s">
        <v>98</v>
      </c>
      <c r="C7831" s="259" t="s">
        <v>151</v>
      </c>
      <c r="D7831" s="259" t="s">
        <v>21</v>
      </c>
      <c r="E7831" s="259" t="s">
        <v>133</v>
      </c>
      <c r="F7831" s="259" t="s">
        <v>236</v>
      </c>
      <c r="G7831" s="259" t="s">
        <v>152</v>
      </c>
      <c r="H7831" s="306">
        <v>35.220038582939289</v>
      </c>
      <c r="I7831" s="306">
        <v>31.25907823010705</v>
      </c>
      <c r="J7831" s="306">
        <v>31.194937798265059</v>
      </c>
      <c r="K7831" s="306">
        <v>1.9964949456250543</v>
      </c>
      <c r="L7831" s="306">
        <v>-2.6621757994669606</v>
      </c>
      <c r="M7831" s="306">
        <v>-10.519043481561937</v>
      </c>
      <c r="N7831" s="306">
        <v>-24.687632380926953</v>
      </c>
    </row>
    <row r="7832" spans="1:14">
      <c r="A7832" s="259" t="s">
        <v>249</v>
      </c>
      <c r="B7832" s="259" t="s">
        <v>98</v>
      </c>
      <c r="C7832" s="259" t="s">
        <v>151</v>
      </c>
      <c r="D7832" s="259" t="s">
        <v>19</v>
      </c>
      <c r="E7832" s="259" t="s">
        <v>133</v>
      </c>
      <c r="F7832" s="259" t="s">
        <v>236</v>
      </c>
      <c r="G7832" s="259" t="s">
        <v>152</v>
      </c>
      <c r="H7832" s="306">
        <v>8.2074462914732322</v>
      </c>
      <c r="I7832" s="306">
        <v>10.282350146748231</v>
      </c>
      <c r="J7832" s="306">
        <v>10.316021439987232</v>
      </c>
      <c r="K7832" s="306">
        <v>10.680109758566232</v>
      </c>
      <c r="L7832" s="306">
        <v>10.732260209593232</v>
      </c>
      <c r="M7832" s="306">
        <v>11.327055293260232</v>
      </c>
      <c r="N7832" s="306">
        <v>9.3431450571592318</v>
      </c>
    </row>
    <row r="7833" spans="1:14">
      <c r="A7833" s="259" t="s">
        <v>249</v>
      </c>
      <c r="B7833" s="259" t="s">
        <v>98</v>
      </c>
      <c r="C7833" s="259" t="s">
        <v>151</v>
      </c>
      <c r="D7833" s="259" t="s">
        <v>24</v>
      </c>
      <c r="E7833" s="259" t="s">
        <v>133</v>
      </c>
      <c r="F7833" s="259" t="s">
        <v>236</v>
      </c>
      <c r="G7833" s="259" t="s">
        <v>152</v>
      </c>
      <c r="H7833" s="306">
        <v>29.083174965107151</v>
      </c>
      <c r="I7833" s="306">
        <v>36.857779130373167</v>
      </c>
      <c r="J7833" s="306">
        <v>37.099889585390194</v>
      </c>
      <c r="K7833" s="306">
        <v>28.403620267857178</v>
      </c>
      <c r="L7833" s="306">
        <v>33.701527698010189</v>
      </c>
      <c r="M7833" s="306">
        <v>40.223249324843195</v>
      </c>
      <c r="N7833" s="306">
        <v>27.018522072342179</v>
      </c>
    </row>
    <row r="7835" spans="1:14">
      <c r="A7835" s="259" t="s">
        <v>2</v>
      </c>
      <c r="B7835" s="259" t="s">
        <v>234</v>
      </c>
      <c r="C7835" s="259" t="s">
        <v>153</v>
      </c>
      <c r="D7835" s="259" t="s">
        <v>154</v>
      </c>
      <c r="E7835" s="259" t="s">
        <v>132</v>
      </c>
      <c r="F7835" s="259" t="s">
        <v>99</v>
      </c>
      <c r="G7835" s="259" t="s">
        <v>46</v>
      </c>
      <c r="H7835" s="306">
        <v>2025</v>
      </c>
      <c r="I7835" s="306">
        <v>2028</v>
      </c>
      <c r="J7835" s="306">
        <v>2030</v>
      </c>
      <c r="K7835" s="306">
        <v>2032</v>
      </c>
      <c r="L7835" s="306">
        <v>2035</v>
      </c>
      <c r="M7835" s="306">
        <v>2037</v>
      </c>
      <c r="N7835" s="306">
        <v>2040</v>
      </c>
    </row>
    <row r="7836" spans="1:14">
      <c r="A7836" s="259" t="s">
        <v>249</v>
      </c>
      <c r="B7836" s="259" t="s">
        <v>28</v>
      </c>
      <c r="C7836" s="259" t="s">
        <v>133</v>
      </c>
      <c r="D7836" s="259" t="s">
        <v>237</v>
      </c>
      <c r="E7836" s="259" t="s">
        <v>223</v>
      </c>
      <c r="F7836" s="259" t="s">
        <v>238</v>
      </c>
      <c r="G7836" s="259" t="s">
        <v>239</v>
      </c>
      <c r="H7836" s="306">
        <v>16.36394480485686</v>
      </c>
      <c r="I7836" s="306">
        <v>19.262441617389118</v>
      </c>
      <c r="J7836" s="306">
        <v>21.522635734348224</v>
      </c>
      <c r="K7836" s="306">
        <v>23.939932932600378</v>
      </c>
      <c r="L7836" s="306">
        <v>28.281087423070861</v>
      </c>
      <c r="M7836" s="306">
        <v>31.429128754372787</v>
      </c>
      <c r="N7836" s="306">
        <v>37.002457898488807</v>
      </c>
    </row>
    <row r="7838" spans="1:14">
      <c r="A7838" s="259" t="s">
        <v>2</v>
      </c>
      <c r="B7838" s="259" t="s">
        <v>43</v>
      </c>
      <c r="C7838" s="259" t="s">
        <v>132</v>
      </c>
      <c r="D7838" s="259" t="s">
        <v>200</v>
      </c>
      <c r="E7838" s="259" t="s">
        <v>191</v>
      </c>
      <c r="F7838" s="259" t="s">
        <v>99</v>
      </c>
      <c r="G7838" s="259" t="s">
        <v>46</v>
      </c>
      <c r="H7838" s="306">
        <v>2025</v>
      </c>
      <c r="I7838" s="306">
        <v>2028</v>
      </c>
      <c r="J7838" s="306">
        <v>2030</v>
      </c>
      <c r="K7838" s="306">
        <v>2032</v>
      </c>
      <c r="L7838" s="306">
        <v>2035</v>
      </c>
      <c r="M7838" s="306">
        <v>2037</v>
      </c>
      <c r="N7838" s="306">
        <v>2040</v>
      </c>
    </row>
    <row r="7839" spans="1:14">
      <c r="A7839" s="259" t="s">
        <v>249</v>
      </c>
      <c r="B7839" s="259" t="s">
        <v>240</v>
      </c>
      <c r="C7839" s="259" t="s">
        <v>133</v>
      </c>
      <c r="D7839" s="259" t="s">
        <v>213</v>
      </c>
      <c r="E7839" s="259" t="s">
        <v>192</v>
      </c>
      <c r="F7839" s="259" t="s">
        <v>193</v>
      </c>
      <c r="G7839" s="259" t="s">
        <v>194</v>
      </c>
      <c r="H7839" s="306">
        <v>90295</v>
      </c>
      <c r="I7839" s="306">
        <v>65444</v>
      </c>
      <c r="J7839" s="306">
        <v>47992</v>
      </c>
      <c r="K7839" s="306">
        <v>30541</v>
      </c>
      <c r="L7839" s="306">
        <v>13712</v>
      </c>
      <c r="M7839" s="306">
        <v>7479</v>
      </c>
      <c r="N7839" s="306">
        <v>7479</v>
      </c>
    </row>
    <row r="7840" spans="1:14">
      <c r="A7840" s="259" t="s">
        <v>249</v>
      </c>
      <c r="B7840" s="259" t="s">
        <v>240</v>
      </c>
      <c r="C7840" s="259" t="s">
        <v>133</v>
      </c>
      <c r="D7840" s="259" t="s">
        <v>213</v>
      </c>
      <c r="E7840" s="259" t="s">
        <v>195</v>
      </c>
      <c r="F7840" s="259" t="s">
        <v>193</v>
      </c>
      <c r="G7840" s="259" t="s">
        <v>194</v>
      </c>
      <c r="H7840" s="306">
        <v>43145.898644497</v>
      </c>
      <c r="I7840" s="306">
        <v>32162.556753022502</v>
      </c>
      <c r="J7840" s="306">
        <v>20062.151357956802</v>
      </c>
      <c r="K7840" s="306">
        <v>19429.9961702861</v>
      </c>
      <c r="L7840" s="306">
        <v>22897.6789832008</v>
      </c>
      <c r="M7840" s="306">
        <v>16583.383548883801</v>
      </c>
      <c r="N7840" s="306">
        <v>5427.6285751823598</v>
      </c>
    </row>
    <row r="7841" spans="1:14">
      <c r="A7841" s="259" t="s">
        <v>249</v>
      </c>
      <c r="B7841" s="259" t="s">
        <v>240</v>
      </c>
      <c r="C7841" s="259" t="s">
        <v>133</v>
      </c>
      <c r="D7841" s="259" t="s">
        <v>213</v>
      </c>
      <c r="E7841" s="259" t="s">
        <v>196</v>
      </c>
      <c r="F7841" s="259" t="s">
        <v>193</v>
      </c>
      <c r="G7841" s="259" t="s">
        <v>194</v>
      </c>
      <c r="H7841" s="306">
        <v>47149.101355503</v>
      </c>
      <c r="I7841" s="306">
        <v>33281.443246977498</v>
      </c>
      <c r="J7841" s="306">
        <v>27929.848642043198</v>
      </c>
      <c r="K7841" s="306">
        <v>11111.0038297139</v>
      </c>
      <c r="L7841" s="306">
        <v>-9185.6789832007998</v>
      </c>
      <c r="M7841" s="306">
        <v>-9104.3835488838013</v>
      </c>
      <c r="N7841" s="306">
        <v>2051.3714248176402</v>
      </c>
    </row>
    <row r="7842" spans="1:14">
      <c r="A7842" s="259" t="s">
        <v>249</v>
      </c>
      <c r="B7842" s="259" t="s">
        <v>240</v>
      </c>
      <c r="C7842" s="259" t="s">
        <v>133</v>
      </c>
      <c r="D7842" s="259" t="s">
        <v>213</v>
      </c>
      <c r="E7842" s="259" t="s">
        <v>197</v>
      </c>
      <c r="F7842" s="259" t="s">
        <v>193</v>
      </c>
      <c r="G7842" s="259" t="s">
        <v>194</v>
      </c>
      <c r="H7842" s="306">
        <v>141447.30406650901</v>
      </c>
      <c r="I7842" s="306">
        <v>208010.19056046399</v>
      </c>
      <c r="J7842" s="306">
        <v>263869.88784455037</v>
      </c>
      <c r="K7842" s="306">
        <v>286091.89550397819</v>
      </c>
      <c r="L7842" s="306">
        <v>249349.17957117499</v>
      </c>
      <c r="M7842" s="306">
        <v>231140.4124734074</v>
      </c>
      <c r="N7842" s="306">
        <v>239345.89817267796</v>
      </c>
    </row>
    <row r="7844" spans="1:14">
      <c r="A7844" s="259" t="s">
        <v>2</v>
      </c>
      <c r="B7844" s="259" t="s">
        <v>43</v>
      </c>
      <c r="C7844" s="259" t="s">
        <v>132</v>
      </c>
      <c r="D7844" s="259" t="s">
        <v>200</v>
      </c>
      <c r="E7844" s="259" t="s">
        <v>191</v>
      </c>
      <c r="F7844" s="259" t="s">
        <v>99</v>
      </c>
      <c r="G7844" s="259" t="s">
        <v>46</v>
      </c>
      <c r="H7844" s="306">
        <v>2025</v>
      </c>
      <c r="I7844" s="306">
        <v>2028</v>
      </c>
      <c r="J7844" s="306">
        <v>2030</v>
      </c>
      <c r="K7844" s="306">
        <v>2032</v>
      </c>
      <c r="L7844" s="306">
        <v>2035</v>
      </c>
      <c r="M7844" s="306">
        <v>2037</v>
      </c>
      <c r="N7844" s="306">
        <v>2040</v>
      </c>
    </row>
    <row r="7845" spans="1:14">
      <c r="A7845" s="259" t="s">
        <v>249</v>
      </c>
      <c r="B7845" s="259" t="s">
        <v>18</v>
      </c>
      <c r="C7845" s="259" t="s">
        <v>66</v>
      </c>
      <c r="D7845" s="259" t="s">
        <v>66</v>
      </c>
      <c r="E7845" s="259" t="s">
        <v>66</v>
      </c>
      <c r="F7845" s="259" t="s">
        <v>210</v>
      </c>
      <c r="G7845" s="259" t="s">
        <v>50</v>
      </c>
      <c r="H7845" s="306">
        <v>-24.742614819293067</v>
      </c>
      <c r="I7845" s="306">
        <v>-89.959931483587084</v>
      </c>
      <c r="J7845" s="306">
        <v>-166.77439214538589</v>
      </c>
      <c r="K7845" s="306">
        <v>-147.34055749610565</v>
      </c>
      <c r="L7845" s="306">
        <v>-196.74898758503173</v>
      </c>
      <c r="M7845" s="306">
        <v>-189.67757385268172</v>
      </c>
      <c r="N7845" s="306">
        <v>-871.51508448542495</v>
      </c>
    </row>
    <row r="7846" spans="1:14">
      <c r="A7846" s="259" t="s">
        <v>249</v>
      </c>
      <c r="B7846" s="259" t="s">
        <v>19</v>
      </c>
      <c r="C7846" s="259" t="s">
        <v>66</v>
      </c>
      <c r="D7846" s="259" t="s">
        <v>66</v>
      </c>
      <c r="E7846" s="259" t="s">
        <v>66</v>
      </c>
      <c r="F7846" s="259" t="s">
        <v>210</v>
      </c>
      <c r="G7846" s="259" t="s">
        <v>50</v>
      </c>
      <c r="H7846" s="306">
        <v>0</v>
      </c>
      <c r="I7846" s="306">
        <v>0</v>
      </c>
      <c r="J7846" s="306">
        <v>0</v>
      </c>
      <c r="K7846" s="306">
        <v>0</v>
      </c>
      <c r="L7846" s="306">
        <v>0</v>
      </c>
      <c r="M7846" s="306">
        <v>0</v>
      </c>
      <c r="N7846" s="306">
        <v>0</v>
      </c>
    </row>
    <row r="7847" spans="1:14">
      <c r="A7847" s="259" t="s">
        <v>249</v>
      </c>
      <c r="B7847" s="259" t="s">
        <v>20</v>
      </c>
      <c r="C7847" s="259" t="s">
        <v>66</v>
      </c>
      <c r="D7847" s="259" t="s">
        <v>66</v>
      </c>
      <c r="E7847" s="259" t="s">
        <v>66</v>
      </c>
      <c r="F7847" s="259" t="s">
        <v>210</v>
      </c>
      <c r="G7847" s="259" t="s">
        <v>50</v>
      </c>
      <c r="H7847" s="306">
        <v>-5.4088192588235273</v>
      </c>
      <c r="I7847" s="306">
        <v>-22.441274127338346</v>
      </c>
      <c r="J7847" s="306">
        <v>-35.062421368885055</v>
      </c>
      <c r="K7847" s="306">
        <v>-40.218262194942014</v>
      </c>
      <c r="L7847" s="306">
        <v>-88.887060507962019</v>
      </c>
      <c r="M7847" s="306">
        <v>-56.574037794838574</v>
      </c>
      <c r="N7847" s="306">
        <v>-37.765441643874794</v>
      </c>
    </row>
    <row r="7848" spans="1:14">
      <c r="A7848" s="259" t="s">
        <v>249</v>
      </c>
      <c r="B7848" s="259" t="s">
        <v>21</v>
      </c>
      <c r="C7848" s="259" t="s">
        <v>66</v>
      </c>
      <c r="D7848" s="259" t="s">
        <v>66</v>
      </c>
      <c r="E7848" s="259" t="s">
        <v>66</v>
      </c>
      <c r="F7848" s="259" t="s">
        <v>210</v>
      </c>
      <c r="G7848" s="259" t="s">
        <v>50</v>
      </c>
      <c r="H7848" s="306">
        <v>-90.640061450243763</v>
      </c>
      <c r="I7848" s="306">
        <v>-89.030441904302506</v>
      </c>
      <c r="J7848" s="306">
        <v>-98.23967343786569</v>
      </c>
      <c r="K7848" s="306">
        <v>-87.391834227579864</v>
      </c>
      <c r="L7848" s="306">
        <v>-235.88984739973125</v>
      </c>
      <c r="M7848" s="306">
        <v>-422.55747750327782</v>
      </c>
      <c r="N7848" s="306">
        <v>-1247.9216445750508</v>
      </c>
    </row>
    <row r="7849" spans="1:14">
      <c r="A7849" s="259" t="s">
        <v>249</v>
      </c>
      <c r="B7849" s="259" t="s">
        <v>22</v>
      </c>
      <c r="C7849" s="259" t="s">
        <v>66</v>
      </c>
      <c r="D7849" s="259" t="s">
        <v>66</v>
      </c>
      <c r="E7849" s="259" t="s">
        <v>66</v>
      </c>
      <c r="F7849" s="259" t="s">
        <v>210</v>
      </c>
      <c r="G7849" s="259" t="s">
        <v>50</v>
      </c>
      <c r="H7849" s="306">
        <v>-567.81052150558139</v>
      </c>
      <c r="I7849" s="306">
        <v>-234.16002264724543</v>
      </c>
      <c r="J7849" s="306">
        <v>-215.54779057895786</v>
      </c>
      <c r="K7849" s="306">
        <v>-189.37086204542308</v>
      </c>
      <c r="L7849" s="306">
        <v>-264.86142851334972</v>
      </c>
      <c r="M7849" s="306">
        <v>-640.94816634314884</v>
      </c>
      <c r="N7849" s="306">
        <v>-1296.4373951128623</v>
      </c>
    </row>
    <row r="7850" spans="1:14">
      <c r="A7850" s="259" t="s">
        <v>249</v>
      </c>
      <c r="B7850" s="259" t="s">
        <v>23</v>
      </c>
      <c r="C7850" s="259" t="s">
        <v>66</v>
      </c>
      <c r="D7850" s="259" t="s">
        <v>66</v>
      </c>
      <c r="E7850" s="259" t="s">
        <v>66</v>
      </c>
      <c r="F7850" s="259" t="s">
        <v>210</v>
      </c>
      <c r="G7850" s="259" t="s">
        <v>50</v>
      </c>
      <c r="H7850" s="306">
        <v>0</v>
      </c>
      <c r="I7850" s="306">
        <v>0</v>
      </c>
      <c r="J7850" s="306">
        <v>0</v>
      </c>
      <c r="K7850" s="306">
        <v>0</v>
      </c>
      <c r="L7850" s="306">
        <v>0</v>
      </c>
      <c r="M7850" s="306">
        <v>0</v>
      </c>
      <c r="N7850" s="306">
        <v>0</v>
      </c>
    </row>
    <row r="7851" spans="1:14">
      <c r="A7851" s="259" t="s">
        <v>249</v>
      </c>
      <c r="B7851" s="259" t="s">
        <v>24</v>
      </c>
      <c r="C7851" s="259" t="s">
        <v>66</v>
      </c>
      <c r="D7851" s="259" t="s">
        <v>66</v>
      </c>
      <c r="E7851" s="259" t="s">
        <v>66</v>
      </c>
      <c r="F7851" s="259" t="s">
        <v>210</v>
      </c>
      <c r="G7851" s="259" t="s">
        <v>50</v>
      </c>
      <c r="H7851" s="306">
        <v>-530.07582085885463</v>
      </c>
      <c r="I7851" s="306">
        <v>-583.40693225599307</v>
      </c>
      <c r="J7851" s="306">
        <v>-628.02303043322968</v>
      </c>
      <c r="K7851" s="306">
        <v>-620.03899083396573</v>
      </c>
      <c r="L7851" s="306">
        <v>-603.39798344588394</v>
      </c>
      <c r="M7851" s="306">
        <v>-672.09351651747249</v>
      </c>
      <c r="N7851" s="306">
        <v>-795.02191980439966</v>
      </c>
    </row>
    <row r="7852" spans="1:14">
      <c r="A7852" s="259" t="s">
        <v>249</v>
      </c>
      <c r="B7852" s="259" t="s">
        <v>25</v>
      </c>
      <c r="C7852" s="259" t="s">
        <v>66</v>
      </c>
      <c r="D7852" s="259" t="s">
        <v>66</v>
      </c>
      <c r="E7852" s="259" t="s">
        <v>66</v>
      </c>
      <c r="F7852" s="259" t="s">
        <v>210</v>
      </c>
      <c r="G7852" s="259" t="s">
        <v>50</v>
      </c>
      <c r="H7852" s="306">
        <v>-243.95365236942945</v>
      </c>
      <c r="I7852" s="306">
        <v>-479.86051892340822</v>
      </c>
      <c r="J7852" s="306">
        <v>-414.89164602200287</v>
      </c>
      <c r="K7852" s="306">
        <v>-356.75507374364747</v>
      </c>
      <c r="L7852" s="306">
        <v>-1138.7986130849661</v>
      </c>
      <c r="M7852" s="306">
        <v>-565.90547276221673</v>
      </c>
      <c r="N7852" s="306">
        <v>-1589.6004807718571</v>
      </c>
    </row>
    <row r="7853" spans="1:14">
      <c r="A7853" s="259" t="s">
        <v>249</v>
      </c>
      <c r="B7853" s="259" t="s">
        <v>26</v>
      </c>
      <c r="C7853" s="259" t="s">
        <v>66</v>
      </c>
      <c r="D7853" s="259" t="s">
        <v>66</v>
      </c>
      <c r="E7853" s="259" t="s">
        <v>66</v>
      </c>
      <c r="F7853" s="259" t="s">
        <v>210</v>
      </c>
      <c r="G7853" s="259" t="s">
        <v>50</v>
      </c>
      <c r="H7853" s="306">
        <v>0</v>
      </c>
      <c r="I7853" s="306">
        <v>0</v>
      </c>
      <c r="J7853" s="306">
        <v>0</v>
      </c>
      <c r="K7853" s="306">
        <v>0</v>
      </c>
      <c r="L7853" s="306">
        <v>-29.534986321235294</v>
      </c>
      <c r="M7853" s="306">
        <v>-57.426000881647099</v>
      </c>
      <c r="N7853" s="306">
        <v>-328.49326462588238</v>
      </c>
    </row>
    <row r="7854" spans="1:14">
      <c r="A7854" s="259" t="s">
        <v>249</v>
      </c>
      <c r="B7854" s="259" t="s">
        <v>27</v>
      </c>
      <c r="C7854" s="259" t="s">
        <v>66</v>
      </c>
      <c r="D7854" s="259" t="s">
        <v>66</v>
      </c>
      <c r="E7854" s="259" t="s">
        <v>66</v>
      </c>
      <c r="F7854" s="259" t="s">
        <v>210</v>
      </c>
      <c r="G7854" s="259" t="s">
        <v>50</v>
      </c>
      <c r="H7854" s="306">
        <v>0</v>
      </c>
      <c r="I7854" s="306">
        <v>0</v>
      </c>
      <c r="J7854" s="306">
        <v>0</v>
      </c>
      <c r="K7854" s="306">
        <v>0</v>
      </c>
      <c r="L7854" s="306">
        <v>-8.1667058617058856</v>
      </c>
      <c r="M7854" s="306">
        <v>-154.48339108870596</v>
      </c>
      <c r="N7854" s="306">
        <v>-237.2164220512941</v>
      </c>
    </row>
    <row r="7855" spans="1:14">
      <c r="A7855" s="259" t="s">
        <v>249</v>
      </c>
      <c r="B7855" s="259" t="s">
        <v>28</v>
      </c>
      <c r="C7855" s="259" t="s">
        <v>66</v>
      </c>
      <c r="D7855" s="259" t="s">
        <v>66</v>
      </c>
      <c r="E7855" s="259" t="s">
        <v>66</v>
      </c>
      <c r="F7855" s="259" t="s">
        <v>210</v>
      </c>
      <c r="G7855" s="259" t="s">
        <v>50</v>
      </c>
      <c r="H7855" s="306">
        <v>-1462.6314902622257</v>
      </c>
      <c r="I7855" s="306">
        <v>-1498.8591213418747</v>
      </c>
      <c r="J7855" s="306">
        <v>-1558.5389539863272</v>
      </c>
      <c r="K7855" s="306">
        <v>-1441.1155805416638</v>
      </c>
      <c r="L7855" s="306">
        <v>-2566.2856127198661</v>
      </c>
      <c r="M7855" s="306">
        <v>-2759.6656367439896</v>
      </c>
      <c r="N7855" s="306">
        <v>-6403.9716530706464</v>
      </c>
    </row>
    <row r="7856" spans="1:14">
      <c r="A7856" s="259" t="s">
        <v>249</v>
      </c>
      <c r="B7856" s="259" t="s">
        <v>29</v>
      </c>
      <c r="C7856" s="259" t="s">
        <v>66</v>
      </c>
      <c r="D7856" s="259" t="s">
        <v>66</v>
      </c>
      <c r="E7856" s="259" t="s">
        <v>66</v>
      </c>
      <c r="F7856" s="259" t="s">
        <v>210</v>
      </c>
      <c r="G7856" s="259" t="s">
        <v>50</v>
      </c>
      <c r="H7856" s="306">
        <v>-620.71588230909833</v>
      </c>
      <c r="I7856" s="306">
        <v>-672.43737416029558</v>
      </c>
      <c r="J7856" s="306">
        <v>-726.26270387109537</v>
      </c>
      <c r="K7856" s="306">
        <v>-707.43082506154565</v>
      </c>
      <c r="L7856" s="306">
        <v>-839.28783084561519</v>
      </c>
      <c r="M7856" s="306">
        <v>-1094.6509940207502</v>
      </c>
      <c r="N7856" s="306">
        <v>-2042.9435643794504</v>
      </c>
    </row>
    <row r="7857" spans="1:14">
      <c r="A7857" s="259" t="s">
        <v>249</v>
      </c>
      <c r="B7857" s="259" t="s">
        <v>30</v>
      </c>
      <c r="C7857" s="259" t="s">
        <v>66</v>
      </c>
      <c r="D7857" s="259" t="s">
        <v>66</v>
      </c>
      <c r="E7857" s="259" t="s">
        <v>66</v>
      </c>
      <c r="F7857" s="259" t="s">
        <v>210</v>
      </c>
      <c r="G7857" s="259" t="s">
        <v>50</v>
      </c>
      <c r="H7857" s="306">
        <v>-597.961955583698</v>
      </c>
      <c r="I7857" s="306">
        <v>-346.56122825817084</v>
      </c>
      <c r="J7857" s="306">
        <v>-417.3846040932288</v>
      </c>
      <c r="K7857" s="306">
        <v>-376.92968173647074</v>
      </c>
      <c r="L7857" s="306">
        <v>-588.19916878928461</v>
      </c>
      <c r="M7857" s="306">
        <v>-1099.1091699610222</v>
      </c>
      <c r="N7857" s="306">
        <v>-2771.4276079193387</v>
      </c>
    </row>
    <row r="7858" spans="1:14">
      <c r="A7858" s="259" t="s">
        <v>249</v>
      </c>
      <c r="B7858" s="259" t="s">
        <v>128</v>
      </c>
      <c r="C7858" s="259" t="s">
        <v>66</v>
      </c>
      <c r="D7858" s="259" t="s">
        <v>66</v>
      </c>
      <c r="E7858" s="259" t="s">
        <v>66</v>
      </c>
      <c r="F7858" s="259" t="s">
        <v>210</v>
      </c>
      <c r="G7858" s="259" t="s">
        <v>50</v>
      </c>
      <c r="H7858" s="306">
        <v>-5829.3534240053923</v>
      </c>
      <c r="I7858" s="306">
        <v>-6070.8627356519337</v>
      </c>
      <c r="J7858" s="306">
        <v>-7187.0087759649214</v>
      </c>
      <c r="K7858" s="306">
        <v>-7043.5718443539308</v>
      </c>
      <c r="L7858" s="306">
        <v>-9399.3689625305906</v>
      </c>
      <c r="M7858" s="306">
        <v>-16923.664401037997</v>
      </c>
      <c r="N7858" s="306">
        <v>-30232.699700046691</v>
      </c>
    </row>
    <row r="7859" spans="1:14">
      <c r="A7859" s="259" t="s">
        <v>249</v>
      </c>
      <c r="B7859" s="259" t="s">
        <v>241</v>
      </c>
      <c r="C7859" s="259" t="s">
        <v>66</v>
      </c>
      <c r="D7859" s="259" t="s">
        <v>66</v>
      </c>
      <c r="E7859" s="259" t="s">
        <v>66</v>
      </c>
      <c r="F7859" s="259" t="s">
        <v>210</v>
      </c>
      <c r="G7859" s="259" t="s">
        <v>50</v>
      </c>
      <c r="H7859" s="306">
        <v>-4366.721933743167</v>
      </c>
      <c r="I7859" s="306">
        <v>-4572.0036143100588</v>
      </c>
      <c r="J7859" s="306">
        <v>-5628.4698219785942</v>
      </c>
      <c r="K7859" s="306">
        <v>-5602.456263812267</v>
      </c>
      <c r="L7859" s="306">
        <v>-6833.083349810724</v>
      </c>
      <c r="M7859" s="306">
        <v>-14163.998764294007</v>
      </c>
      <c r="N7859" s="306">
        <v>-23828.728046976044</v>
      </c>
    </row>
    <row r="7861" spans="1:14">
      <c r="A7861" s="259" t="s">
        <v>2</v>
      </c>
      <c r="B7861" s="259" t="s">
        <v>43</v>
      </c>
      <c r="C7861" s="259" t="s">
        <v>203</v>
      </c>
      <c r="D7861" s="259" t="s">
        <v>204</v>
      </c>
      <c r="E7861" s="259" t="s">
        <v>205</v>
      </c>
      <c r="F7861" s="259" t="s">
        <v>99</v>
      </c>
      <c r="G7861" s="259" t="s">
        <v>46</v>
      </c>
      <c r="H7861" s="306">
        <v>2025</v>
      </c>
      <c r="I7861" s="306">
        <v>2028</v>
      </c>
      <c r="J7861" s="306">
        <v>2030</v>
      </c>
      <c r="K7861" s="306">
        <v>2032</v>
      </c>
      <c r="L7861" s="306">
        <v>2035</v>
      </c>
      <c r="M7861" s="306">
        <v>2037</v>
      </c>
      <c r="N7861" s="306">
        <v>2040</v>
      </c>
    </row>
    <row r="7862" spans="1:14">
      <c r="A7862" s="259" t="s">
        <v>250</v>
      </c>
      <c r="B7862" s="259" t="s">
        <v>18</v>
      </c>
      <c r="C7862" s="259" t="s">
        <v>48</v>
      </c>
      <c r="D7862" s="259" t="s">
        <v>48</v>
      </c>
      <c r="E7862" s="259" t="s">
        <v>48</v>
      </c>
      <c r="F7862" s="259" t="s">
        <v>206</v>
      </c>
      <c r="G7862" s="259" t="s">
        <v>49</v>
      </c>
      <c r="H7862" s="306">
        <v>0</v>
      </c>
      <c r="I7862" s="306">
        <v>0</v>
      </c>
      <c r="J7862" s="306">
        <v>0</v>
      </c>
      <c r="K7862" s="306">
        <v>0</v>
      </c>
      <c r="L7862" s="306">
        <v>0</v>
      </c>
      <c r="M7862" s="306">
        <v>0</v>
      </c>
      <c r="N7862" s="306">
        <v>0</v>
      </c>
    </row>
    <row r="7863" spans="1:14">
      <c r="A7863" s="259" t="s">
        <v>250</v>
      </c>
      <c r="B7863" s="259" t="s">
        <v>18</v>
      </c>
      <c r="C7863" s="259" t="s">
        <v>53</v>
      </c>
      <c r="D7863" s="259" t="s">
        <v>53</v>
      </c>
      <c r="E7863" s="259" t="s">
        <v>53</v>
      </c>
      <c r="F7863" s="259" t="s">
        <v>206</v>
      </c>
      <c r="G7863" s="259" t="s">
        <v>49</v>
      </c>
      <c r="H7863" s="306">
        <v>0</v>
      </c>
      <c r="I7863" s="306">
        <v>0</v>
      </c>
      <c r="J7863" s="306">
        <v>0</v>
      </c>
      <c r="K7863" s="306">
        <v>0</v>
      </c>
      <c r="L7863" s="306">
        <v>0</v>
      </c>
      <c r="M7863" s="306">
        <v>0</v>
      </c>
      <c r="N7863" s="306">
        <v>0</v>
      </c>
    </row>
    <row r="7864" spans="1:14">
      <c r="A7864" s="259" t="s">
        <v>250</v>
      </c>
      <c r="B7864" s="259" t="s">
        <v>18</v>
      </c>
      <c r="C7864" s="259" t="s">
        <v>54</v>
      </c>
      <c r="D7864" s="259" t="s">
        <v>54</v>
      </c>
      <c r="E7864" s="259" t="s">
        <v>54</v>
      </c>
      <c r="F7864" s="259" t="s">
        <v>206</v>
      </c>
      <c r="G7864" s="259" t="s">
        <v>49</v>
      </c>
      <c r="H7864" s="306">
        <v>4701.5649999999996</v>
      </c>
      <c r="I7864" s="306">
        <v>4701.5649999999996</v>
      </c>
      <c r="J7864" s="306">
        <v>4701.5649999999996</v>
      </c>
      <c r="K7864" s="306">
        <v>4701.5649999999996</v>
      </c>
      <c r="L7864" s="306">
        <v>4701.5649999999996</v>
      </c>
      <c r="M7864" s="306">
        <v>4701.5649999999996</v>
      </c>
      <c r="N7864" s="306">
        <v>4701.5649999999996</v>
      </c>
    </row>
    <row r="7865" spans="1:14">
      <c r="A7865" s="259" t="s">
        <v>250</v>
      </c>
      <c r="B7865" s="259" t="s">
        <v>18</v>
      </c>
      <c r="C7865" s="259" t="s">
        <v>55</v>
      </c>
      <c r="D7865" s="259" t="s">
        <v>55</v>
      </c>
      <c r="E7865" s="259" t="s">
        <v>55</v>
      </c>
      <c r="F7865" s="259" t="s">
        <v>206</v>
      </c>
      <c r="G7865" s="259" t="s">
        <v>49</v>
      </c>
      <c r="H7865" s="306">
        <v>1461.1720000000009</v>
      </c>
      <c r="I7865" s="306">
        <v>1444.0490000000009</v>
      </c>
      <c r="J7865" s="306">
        <v>1444.0490000000009</v>
      </c>
      <c r="K7865" s="306">
        <v>1444.0490000000009</v>
      </c>
      <c r="L7865" s="306">
        <v>1444.0490000000009</v>
      </c>
      <c r="M7865" s="306">
        <v>1444.0490000000009</v>
      </c>
      <c r="N7865" s="306">
        <v>1444.0490000000009</v>
      </c>
    </row>
    <row r="7866" spans="1:14">
      <c r="A7866" s="259" t="s">
        <v>250</v>
      </c>
      <c r="B7866" s="259" t="s">
        <v>18</v>
      </c>
      <c r="C7866" s="259" t="s">
        <v>56</v>
      </c>
      <c r="D7866" s="259" t="s">
        <v>56</v>
      </c>
      <c r="E7866" s="259" t="s">
        <v>56</v>
      </c>
      <c r="F7866" s="259" t="s">
        <v>206</v>
      </c>
      <c r="G7866" s="259" t="s">
        <v>49</v>
      </c>
      <c r="H7866" s="306">
        <v>1758.7949999999998</v>
      </c>
      <c r="I7866" s="306">
        <v>598.39400000000001</v>
      </c>
      <c r="J7866" s="306">
        <v>598.39400000000001</v>
      </c>
      <c r="K7866" s="306">
        <v>598.39400000000001</v>
      </c>
      <c r="L7866" s="306">
        <v>598.39400000000001</v>
      </c>
      <c r="M7866" s="306">
        <v>598.39400000000001</v>
      </c>
      <c r="N7866" s="306">
        <v>598.39400000000001</v>
      </c>
    </row>
    <row r="7867" spans="1:14">
      <c r="A7867" s="259" t="s">
        <v>250</v>
      </c>
      <c r="B7867" s="259" t="s">
        <v>18</v>
      </c>
      <c r="C7867" s="259" t="s">
        <v>57</v>
      </c>
      <c r="D7867" s="259" t="s">
        <v>57</v>
      </c>
      <c r="E7867" s="259" t="s">
        <v>57</v>
      </c>
      <c r="F7867" s="259" t="s">
        <v>206</v>
      </c>
      <c r="G7867" s="259" t="s">
        <v>49</v>
      </c>
      <c r="H7867" s="306">
        <v>5.6</v>
      </c>
      <c r="I7867" s="306">
        <v>5.6</v>
      </c>
      <c r="J7867" s="306">
        <v>5.6</v>
      </c>
      <c r="K7867" s="306">
        <v>5.6</v>
      </c>
      <c r="L7867" s="306">
        <v>5.6</v>
      </c>
      <c r="M7867" s="306">
        <v>5.6</v>
      </c>
      <c r="N7867" s="306">
        <v>5.6</v>
      </c>
    </row>
    <row r="7868" spans="1:14">
      <c r="A7868" s="259" t="s">
        <v>250</v>
      </c>
      <c r="B7868" s="259" t="s">
        <v>18</v>
      </c>
      <c r="C7868" s="259" t="s">
        <v>58</v>
      </c>
      <c r="D7868" s="259" t="s">
        <v>58</v>
      </c>
      <c r="E7868" s="259" t="s">
        <v>58</v>
      </c>
      <c r="F7868" s="259" t="s">
        <v>206</v>
      </c>
      <c r="G7868" s="259" t="s">
        <v>49</v>
      </c>
      <c r="H7868" s="306">
        <v>2102</v>
      </c>
      <c r="I7868" s="306">
        <v>2102</v>
      </c>
      <c r="J7868" s="306">
        <v>2102</v>
      </c>
      <c r="K7868" s="306">
        <v>2102</v>
      </c>
      <c r="L7868" s="306">
        <v>2102</v>
      </c>
      <c r="M7868" s="306">
        <v>2102</v>
      </c>
      <c r="N7868" s="306">
        <v>2102</v>
      </c>
    </row>
    <row r="7869" spans="1:14">
      <c r="A7869" s="259" t="s">
        <v>250</v>
      </c>
      <c r="B7869" s="259" t="s">
        <v>18</v>
      </c>
      <c r="C7869" s="259" t="s">
        <v>59</v>
      </c>
      <c r="D7869" s="259" t="s">
        <v>59</v>
      </c>
      <c r="E7869" s="259" t="s">
        <v>59</v>
      </c>
      <c r="F7869" s="259" t="s">
        <v>206</v>
      </c>
      <c r="G7869" s="259" t="s">
        <v>49</v>
      </c>
      <c r="H7869" s="306">
        <v>158.881</v>
      </c>
      <c r="I7869" s="306">
        <v>158.881</v>
      </c>
      <c r="J7869" s="306">
        <v>158.881</v>
      </c>
      <c r="K7869" s="306">
        <v>158.881</v>
      </c>
      <c r="L7869" s="306">
        <v>158.881</v>
      </c>
      <c r="M7869" s="306">
        <v>158.881</v>
      </c>
      <c r="N7869" s="306">
        <v>158.881</v>
      </c>
    </row>
    <row r="7870" spans="1:14">
      <c r="A7870" s="259" t="s">
        <v>250</v>
      </c>
      <c r="B7870" s="259" t="s">
        <v>18</v>
      </c>
      <c r="C7870" s="259" t="s">
        <v>60</v>
      </c>
      <c r="D7870" s="259" t="s">
        <v>60</v>
      </c>
      <c r="E7870" s="259" t="s">
        <v>60</v>
      </c>
      <c r="F7870" s="259" t="s">
        <v>206</v>
      </c>
      <c r="G7870" s="259" t="s">
        <v>49</v>
      </c>
      <c r="H7870" s="306">
        <v>433.9</v>
      </c>
      <c r="I7870" s="306">
        <v>433.9</v>
      </c>
      <c r="J7870" s="306">
        <v>433.9</v>
      </c>
      <c r="K7870" s="306">
        <v>433.9</v>
      </c>
      <c r="L7870" s="306">
        <v>433.9</v>
      </c>
      <c r="M7870" s="306">
        <v>433.9</v>
      </c>
      <c r="N7870" s="306">
        <v>433.9</v>
      </c>
    </row>
    <row r="7871" spans="1:14">
      <c r="A7871" s="259" t="s">
        <v>250</v>
      </c>
      <c r="B7871" s="259" t="s">
        <v>18</v>
      </c>
      <c r="C7871" s="259" t="s">
        <v>61</v>
      </c>
      <c r="D7871" s="259" t="s">
        <v>61</v>
      </c>
      <c r="E7871" s="259" t="s">
        <v>61</v>
      </c>
      <c r="F7871" s="259" t="s">
        <v>206</v>
      </c>
      <c r="G7871" s="259" t="s">
        <v>49</v>
      </c>
      <c r="H7871" s="306">
        <v>4.8</v>
      </c>
      <c r="I7871" s="306">
        <v>4.8</v>
      </c>
      <c r="J7871" s="306">
        <v>4.8</v>
      </c>
      <c r="K7871" s="306">
        <v>4.8</v>
      </c>
      <c r="L7871" s="306">
        <v>4.8</v>
      </c>
      <c r="M7871" s="306">
        <v>4.8</v>
      </c>
      <c r="N7871" s="306">
        <v>4.8</v>
      </c>
    </row>
    <row r="7872" spans="1:14">
      <c r="A7872" s="259" t="s">
        <v>250</v>
      </c>
      <c r="B7872" s="259" t="s">
        <v>18</v>
      </c>
      <c r="C7872" s="259" t="s">
        <v>63</v>
      </c>
      <c r="D7872" s="259" t="s">
        <v>63</v>
      </c>
      <c r="E7872" s="259" t="s">
        <v>63</v>
      </c>
      <c r="F7872" s="259" t="s">
        <v>206</v>
      </c>
      <c r="G7872" s="259" t="s">
        <v>49</v>
      </c>
      <c r="H7872" s="306">
        <v>0</v>
      </c>
      <c r="I7872" s="306">
        <v>205.32000729999999</v>
      </c>
      <c r="J7872" s="306">
        <v>205.32000729999999</v>
      </c>
      <c r="K7872" s="306">
        <v>205.32000729999999</v>
      </c>
      <c r="L7872" s="306">
        <v>205.32000729999999</v>
      </c>
      <c r="M7872" s="306">
        <v>205.32000729999999</v>
      </c>
      <c r="N7872" s="306">
        <v>205.32000729999999</v>
      </c>
    </row>
    <row r="7873" spans="1:14">
      <c r="A7873" s="259" t="s">
        <v>250</v>
      </c>
      <c r="B7873" s="259" t="s">
        <v>18</v>
      </c>
      <c r="C7873" s="259" t="s">
        <v>64</v>
      </c>
      <c r="D7873" s="259" t="s">
        <v>64</v>
      </c>
      <c r="E7873" s="259" t="s">
        <v>64</v>
      </c>
      <c r="F7873" s="259" t="s">
        <v>206</v>
      </c>
      <c r="G7873" s="259" t="s">
        <v>49</v>
      </c>
      <c r="H7873" s="306">
        <v>268.30899999999997</v>
      </c>
      <c r="I7873" s="306">
        <v>215.709</v>
      </c>
      <c r="J7873" s="306">
        <v>215.709</v>
      </c>
      <c r="K7873" s="306">
        <v>215.709</v>
      </c>
      <c r="L7873" s="306">
        <v>215.709</v>
      </c>
      <c r="M7873" s="306">
        <v>215.709</v>
      </c>
      <c r="N7873" s="306">
        <v>215.709</v>
      </c>
    </row>
    <row r="7874" spans="1:14">
      <c r="A7874" s="259" t="s">
        <v>250</v>
      </c>
      <c r="B7874" s="259" t="s">
        <v>18</v>
      </c>
      <c r="C7874" s="259" t="s">
        <v>54</v>
      </c>
      <c r="D7874" s="259" t="s">
        <v>72</v>
      </c>
      <c r="E7874" s="259" t="s">
        <v>72</v>
      </c>
      <c r="F7874" s="259" t="s">
        <v>206</v>
      </c>
      <c r="G7874" s="259" t="s">
        <v>49</v>
      </c>
      <c r="H7874" s="306">
        <v>0</v>
      </c>
      <c r="I7874" s="306">
        <v>0</v>
      </c>
      <c r="J7874" s="306">
        <v>0</v>
      </c>
      <c r="K7874" s="306">
        <v>0</v>
      </c>
      <c r="L7874" s="306">
        <v>0</v>
      </c>
      <c r="M7874" s="306">
        <v>0</v>
      </c>
      <c r="N7874" s="306">
        <v>0</v>
      </c>
    </row>
    <row r="7875" spans="1:14">
      <c r="A7875" s="259" t="s">
        <v>250</v>
      </c>
      <c r="B7875" s="259" t="s">
        <v>18</v>
      </c>
      <c r="C7875" s="259" t="s">
        <v>55</v>
      </c>
      <c r="D7875" s="259" t="s">
        <v>73</v>
      </c>
      <c r="E7875" s="259" t="s">
        <v>73</v>
      </c>
      <c r="F7875" s="259" t="s">
        <v>206</v>
      </c>
      <c r="G7875" s="259" t="s">
        <v>49</v>
      </c>
      <c r="H7875" s="306">
        <v>0</v>
      </c>
      <c r="I7875" s="306">
        <v>0</v>
      </c>
      <c r="J7875" s="306">
        <v>0</v>
      </c>
      <c r="K7875" s="306">
        <v>0</v>
      </c>
      <c r="L7875" s="306">
        <v>0</v>
      </c>
      <c r="M7875" s="306">
        <v>0</v>
      </c>
      <c r="N7875" s="306">
        <v>0</v>
      </c>
    </row>
    <row r="7876" spans="1:14">
      <c r="A7876" s="259" t="s">
        <v>250</v>
      </c>
      <c r="B7876" s="259" t="s">
        <v>18</v>
      </c>
      <c r="C7876" s="259" t="s">
        <v>57</v>
      </c>
      <c r="D7876" s="259" t="s">
        <v>74</v>
      </c>
      <c r="E7876" s="259" t="s">
        <v>74</v>
      </c>
      <c r="F7876" s="259" t="s">
        <v>206</v>
      </c>
      <c r="G7876" s="259" t="s">
        <v>49</v>
      </c>
      <c r="H7876" s="306">
        <v>0</v>
      </c>
      <c r="I7876" s="306">
        <v>0</v>
      </c>
      <c r="J7876" s="306">
        <v>0</v>
      </c>
      <c r="K7876" s="306">
        <v>0</v>
      </c>
      <c r="L7876" s="306">
        <v>0</v>
      </c>
      <c r="M7876" s="306">
        <v>0</v>
      </c>
      <c r="N7876" s="306">
        <v>0</v>
      </c>
    </row>
    <row r="7877" spans="1:14">
      <c r="A7877" s="259" t="s">
        <v>250</v>
      </c>
      <c r="B7877" s="259" t="s">
        <v>18</v>
      </c>
      <c r="C7877" s="259" t="s">
        <v>64</v>
      </c>
      <c r="D7877" s="259" t="s">
        <v>75</v>
      </c>
      <c r="E7877" s="259" t="s">
        <v>75</v>
      </c>
      <c r="F7877" s="259" t="s">
        <v>206</v>
      </c>
      <c r="G7877" s="259" t="s">
        <v>49</v>
      </c>
      <c r="H7877" s="306">
        <v>0</v>
      </c>
      <c r="I7877" s="306">
        <v>0</v>
      </c>
      <c r="J7877" s="306">
        <v>0</v>
      </c>
      <c r="K7877" s="306">
        <v>59</v>
      </c>
      <c r="L7877" s="306">
        <v>59</v>
      </c>
      <c r="M7877" s="306">
        <v>59</v>
      </c>
      <c r="N7877" s="306">
        <v>59</v>
      </c>
    </row>
    <row r="7878" spans="1:14">
      <c r="A7878" s="259" t="s">
        <v>250</v>
      </c>
      <c r="B7878" s="259" t="s">
        <v>18</v>
      </c>
      <c r="C7878" s="259" t="s">
        <v>60</v>
      </c>
      <c r="D7878" s="259" t="s">
        <v>76</v>
      </c>
      <c r="E7878" s="259" t="s">
        <v>76</v>
      </c>
      <c r="F7878" s="259" t="s">
        <v>206</v>
      </c>
      <c r="G7878" s="259" t="s">
        <v>49</v>
      </c>
      <c r="H7878" s="306">
        <v>0</v>
      </c>
      <c r="I7878" s="306">
        <v>0</v>
      </c>
      <c r="J7878" s="306">
        <v>0</v>
      </c>
      <c r="K7878" s="306">
        <v>0</v>
      </c>
      <c r="L7878" s="306">
        <v>0</v>
      </c>
      <c r="M7878" s="306">
        <v>0</v>
      </c>
      <c r="N7878" s="306">
        <v>1131.0001649999999</v>
      </c>
    </row>
    <row r="7879" spans="1:14">
      <c r="A7879" s="259" t="s">
        <v>250</v>
      </c>
      <c r="B7879" s="259" t="s">
        <v>18</v>
      </c>
      <c r="C7879" s="259" t="s">
        <v>61</v>
      </c>
      <c r="D7879" s="259" t="s">
        <v>77</v>
      </c>
      <c r="E7879" s="259" t="s">
        <v>77</v>
      </c>
      <c r="F7879" s="259" t="s">
        <v>206</v>
      </c>
      <c r="G7879" s="259" t="s">
        <v>49</v>
      </c>
      <c r="H7879" s="306">
        <v>0</v>
      </c>
      <c r="I7879" s="306">
        <v>0</v>
      </c>
      <c r="J7879" s="306">
        <v>0</v>
      </c>
      <c r="K7879" s="306">
        <v>0</v>
      </c>
      <c r="L7879" s="306">
        <v>0</v>
      </c>
      <c r="M7879" s="306">
        <v>0</v>
      </c>
      <c r="N7879" s="306">
        <v>0</v>
      </c>
    </row>
    <row r="7880" spans="1:14">
      <c r="A7880" s="259" t="s">
        <v>250</v>
      </c>
      <c r="B7880" s="259" t="s">
        <v>18</v>
      </c>
      <c r="C7880" s="259" t="s">
        <v>62</v>
      </c>
      <c r="D7880" s="259" t="s">
        <v>78</v>
      </c>
      <c r="E7880" s="259" t="s">
        <v>78</v>
      </c>
      <c r="F7880" s="259" t="s">
        <v>206</v>
      </c>
      <c r="G7880" s="259" t="s">
        <v>49</v>
      </c>
      <c r="H7880" s="306">
        <v>304</v>
      </c>
      <c r="I7880" s="306">
        <v>304</v>
      </c>
      <c r="J7880" s="306">
        <v>304</v>
      </c>
      <c r="K7880" s="306">
        <v>304</v>
      </c>
      <c r="L7880" s="306">
        <v>304</v>
      </c>
      <c r="M7880" s="306">
        <v>304</v>
      </c>
      <c r="N7880" s="306">
        <v>304</v>
      </c>
    </row>
    <row r="7881" spans="1:14">
      <c r="A7881" s="259" t="s">
        <v>250</v>
      </c>
      <c r="B7881" s="259" t="s">
        <v>18</v>
      </c>
      <c r="C7881" s="259" t="s">
        <v>63</v>
      </c>
      <c r="D7881" s="259" t="s">
        <v>79</v>
      </c>
      <c r="E7881" s="259" t="s">
        <v>79</v>
      </c>
      <c r="F7881" s="259" t="s">
        <v>206</v>
      </c>
      <c r="G7881" s="259" t="s">
        <v>49</v>
      </c>
      <c r="H7881" s="306">
        <v>0</v>
      </c>
      <c r="I7881" s="306">
        <v>0</v>
      </c>
      <c r="J7881" s="306">
        <v>0</v>
      </c>
      <c r="K7881" s="306">
        <v>0</v>
      </c>
      <c r="L7881" s="306">
        <v>0</v>
      </c>
      <c r="M7881" s="306">
        <v>0</v>
      </c>
      <c r="N7881" s="306">
        <v>0</v>
      </c>
    </row>
    <row r="7882" spans="1:14">
      <c r="A7882" s="259" t="s">
        <v>250</v>
      </c>
      <c r="B7882" s="259" t="s">
        <v>18</v>
      </c>
      <c r="C7882" s="259" t="s">
        <v>60</v>
      </c>
      <c r="D7882" s="259" t="s">
        <v>76</v>
      </c>
      <c r="E7882" s="259" t="s">
        <v>207</v>
      </c>
      <c r="F7882" s="259" t="s">
        <v>206</v>
      </c>
      <c r="G7882" s="259" t="s">
        <v>49</v>
      </c>
      <c r="H7882" s="306">
        <v>0</v>
      </c>
      <c r="I7882" s="306">
        <v>0</v>
      </c>
      <c r="J7882" s="306">
        <v>0</v>
      </c>
      <c r="K7882" s="306">
        <v>0</v>
      </c>
      <c r="L7882" s="306">
        <v>0</v>
      </c>
      <c r="M7882" s="306">
        <v>0</v>
      </c>
      <c r="N7882" s="306">
        <v>0</v>
      </c>
    </row>
    <row r="7883" spans="1:14">
      <c r="A7883" s="259" t="s">
        <v>250</v>
      </c>
      <c r="B7883" s="259" t="s">
        <v>18</v>
      </c>
      <c r="C7883" s="259" t="s">
        <v>63</v>
      </c>
      <c r="D7883" s="259" t="s">
        <v>79</v>
      </c>
      <c r="E7883" s="259" t="s">
        <v>208</v>
      </c>
      <c r="F7883" s="259" t="s">
        <v>206</v>
      </c>
      <c r="G7883" s="259" t="s">
        <v>49</v>
      </c>
      <c r="H7883" s="306">
        <v>0</v>
      </c>
      <c r="I7883" s="306">
        <v>0</v>
      </c>
      <c r="J7883" s="306">
        <v>0</v>
      </c>
      <c r="K7883" s="306">
        <v>0</v>
      </c>
      <c r="L7883" s="306">
        <v>0</v>
      </c>
      <c r="M7883" s="306">
        <v>0</v>
      </c>
      <c r="N7883" s="306">
        <v>0</v>
      </c>
    </row>
    <row r="7884" spans="1:14">
      <c r="A7884" s="259" t="s">
        <v>250</v>
      </c>
      <c r="B7884" s="259" t="s">
        <v>18</v>
      </c>
      <c r="C7884" s="259" t="s">
        <v>65</v>
      </c>
      <c r="D7884" s="259" t="s">
        <v>209</v>
      </c>
      <c r="E7884" s="259" t="s">
        <v>80</v>
      </c>
      <c r="F7884" s="259" t="s">
        <v>206</v>
      </c>
      <c r="G7884" s="259" t="s">
        <v>49</v>
      </c>
      <c r="H7884" s="306">
        <v>0</v>
      </c>
      <c r="I7884" s="306">
        <v>0</v>
      </c>
      <c r="J7884" s="306">
        <v>0</v>
      </c>
      <c r="K7884" s="306">
        <v>0</v>
      </c>
      <c r="L7884" s="306">
        <v>0</v>
      </c>
      <c r="M7884" s="306">
        <v>0</v>
      </c>
      <c r="N7884" s="306">
        <v>0</v>
      </c>
    </row>
    <row r="7885" spans="1:14">
      <c r="A7885" s="259" t="s">
        <v>250</v>
      </c>
      <c r="B7885" s="259" t="s">
        <v>18</v>
      </c>
      <c r="C7885" s="259" t="s">
        <v>65</v>
      </c>
      <c r="D7885" s="259" t="s">
        <v>209</v>
      </c>
      <c r="E7885" s="259" t="s">
        <v>81</v>
      </c>
      <c r="F7885" s="259" t="s">
        <v>206</v>
      </c>
      <c r="G7885" s="259" t="s">
        <v>49</v>
      </c>
      <c r="H7885" s="306">
        <v>0</v>
      </c>
      <c r="I7885" s="306">
        <v>0</v>
      </c>
      <c r="J7885" s="306">
        <v>0</v>
      </c>
      <c r="K7885" s="306">
        <v>0</v>
      </c>
      <c r="L7885" s="306">
        <v>0</v>
      </c>
      <c r="M7885" s="306">
        <v>0</v>
      </c>
      <c r="N7885" s="306">
        <v>0</v>
      </c>
    </row>
    <row r="7886" spans="1:14">
      <c r="A7886" s="259" t="s">
        <v>250</v>
      </c>
      <c r="B7886" s="259" t="s">
        <v>18</v>
      </c>
      <c r="C7886" s="259" t="s">
        <v>82</v>
      </c>
      <c r="D7886" s="259" t="s">
        <v>82</v>
      </c>
      <c r="E7886" s="259" t="s">
        <v>82</v>
      </c>
      <c r="F7886" s="259" t="s">
        <v>206</v>
      </c>
      <c r="G7886" s="259" t="s">
        <v>49</v>
      </c>
      <c r="H7886" s="306">
        <v>0</v>
      </c>
      <c r="I7886" s="306">
        <v>0</v>
      </c>
      <c r="J7886" s="306">
        <v>0</v>
      </c>
      <c r="K7886" s="306">
        <v>0</v>
      </c>
      <c r="L7886" s="306">
        <v>0</v>
      </c>
      <c r="M7886" s="306">
        <v>0</v>
      </c>
      <c r="N7886" s="306">
        <v>0</v>
      </c>
    </row>
    <row r="7887" spans="1:14">
      <c r="A7887" s="259" t="s">
        <v>250</v>
      </c>
      <c r="B7887" s="259" t="s">
        <v>18</v>
      </c>
      <c r="C7887" s="259" t="s">
        <v>83</v>
      </c>
      <c r="D7887" s="259" t="s">
        <v>83</v>
      </c>
      <c r="E7887" s="259" t="s">
        <v>83</v>
      </c>
      <c r="F7887" s="259" t="s">
        <v>206</v>
      </c>
      <c r="G7887" s="259" t="s">
        <v>49</v>
      </c>
      <c r="H7887" s="306">
        <v>0</v>
      </c>
      <c r="I7887" s="306">
        <v>0</v>
      </c>
      <c r="J7887" s="306">
        <v>0</v>
      </c>
      <c r="K7887" s="306">
        <v>0</v>
      </c>
      <c r="L7887" s="306">
        <v>0</v>
      </c>
      <c r="M7887" s="306">
        <v>0</v>
      </c>
      <c r="N7887" s="306">
        <v>0</v>
      </c>
    </row>
    <row r="7888" spans="1:14">
      <c r="A7888" s="259" t="s">
        <v>250</v>
      </c>
      <c r="B7888" s="259" t="s">
        <v>18</v>
      </c>
      <c r="C7888" s="259" t="s">
        <v>84</v>
      </c>
      <c r="D7888" s="259" t="s">
        <v>84</v>
      </c>
      <c r="E7888" s="259" t="s">
        <v>84</v>
      </c>
      <c r="F7888" s="259" t="s">
        <v>206</v>
      </c>
      <c r="G7888" s="259" t="s">
        <v>49</v>
      </c>
      <c r="H7888" s="306">
        <v>0</v>
      </c>
      <c r="I7888" s="306">
        <v>0</v>
      </c>
      <c r="J7888" s="306">
        <v>0</v>
      </c>
      <c r="K7888" s="306">
        <v>0</v>
      </c>
      <c r="L7888" s="306">
        <v>0</v>
      </c>
      <c r="M7888" s="306">
        <v>0</v>
      </c>
      <c r="N7888" s="306">
        <v>0</v>
      </c>
    </row>
    <row r="7889" spans="1:14">
      <c r="A7889" s="259" t="s">
        <v>250</v>
      </c>
      <c r="B7889" s="259" t="s">
        <v>18</v>
      </c>
      <c r="C7889" s="259" t="s">
        <v>85</v>
      </c>
      <c r="D7889" s="259" t="s">
        <v>85</v>
      </c>
      <c r="E7889" s="259" t="s">
        <v>85</v>
      </c>
      <c r="F7889" s="259" t="s">
        <v>206</v>
      </c>
      <c r="G7889" s="259" t="s">
        <v>49</v>
      </c>
      <c r="H7889" s="306">
        <v>0</v>
      </c>
      <c r="I7889" s="306">
        <v>1043.4010000000001</v>
      </c>
      <c r="J7889" s="306">
        <v>1043.4010000000001</v>
      </c>
      <c r="K7889" s="306">
        <v>1043.4010000000001</v>
      </c>
      <c r="L7889" s="306">
        <v>1043.4010000000001</v>
      </c>
      <c r="M7889" s="306">
        <v>1043.4010000000001</v>
      </c>
      <c r="N7889" s="306">
        <v>1043.4010000000001</v>
      </c>
    </row>
    <row r="7890" spans="1:14">
      <c r="A7890" s="259" t="s">
        <v>250</v>
      </c>
      <c r="B7890" s="259" t="s">
        <v>18</v>
      </c>
      <c r="C7890" s="259" t="s">
        <v>87</v>
      </c>
      <c r="D7890" s="259" t="s">
        <v>87</v>
      </c>
      <c r="E7890" s="259" t="s">
        <v>87</v>
      </c>
      <c r="F7890" s="259" t="s">
        <v>206</v>
      </c>
      <c r="G7890" s="259" t="s">
        <v>49</v>
      </c>
      <c r="H7890" s="306">
        <v>0</v>
      </c>
      <c r="I7890" s="306">
        <v>52.6</v>
      </c>
      <c r="J7890" s="306">
        <v>52.6</v>
      </c>
      <c r="K7890" s="306">
        <v>52.6</v>
      </c>
      <c r="L7890" s="306">
        <v>52.6</v>
      </c>
      <c r="M7890" s="306">
        <v>52.6</v>
      </c>
      <c r="N7890" s="306">
        <v>52.6</v>
      </c>
    </row>
    <row r="7891" spans="1:14">
      <c r="A7891" s="259" t="s">
        <v>250</v>
      </c>
      <c r="B7891" s="259" t="s">
        <v>18</v>
      </c>
      <c r="C7891" s="259" t="s">
        <v>88</v>
      </c>
      <c r="D7891" s="259" t="s">
        <v>88</v>
      </c>
      <c r="E7891" s="259" t="s">
        <v>88</v>
      </c>
      <c r="F7891" s="259" t="s">
        <v>206</v>
      </c>
      <c r="G7891" s="259" t="s">
        <v>49</v>
      </c>
      <c r="H7891" s="306">
        <v>0</v>
      </c>
      <c r="I7891" s="306">
        <v>0</v>
      </c>
      <c r="J7891" s="306">
        <v>0</v>
      </c>
      <c r="K7891" s="306">
        <v>0</v>
      </c>
      <c r="L7891" s="306">
        <v>0</v>
      </c>
      <c r="M7891" s="306">
        <v>0</v>
      </c>
      <c r="N7891" s="306">
        <v>0</v>
      </c>
    </row>
    <row r="7892" spans="1:14">
      <c r="A7892" s="259" t="s">
        <v>250</v>
      </c>
      <c r="B7892" s="259" t="s">
        <v>19</v>
      </c>
      <c r="C7892" s="259" t="s">
        <v>48</v>
      </c>
      <c r="D7892" s="259" t="s">
        <v>48</v>
      </c>
      <c r="E7892" s="259" t="s">
        <v>48</v>
      </c>
      <c r="F7892" s="259" t="s">
        <v>206</v>
      </c>
      <c r="G7892" s="259" t="s">
        <v>49</v>
      </c>
      <c r="H7892" s="306">
        <v>420</v>
      </c>
      <c r="I7892" s="306">
        <v>0</v>
      </c>
      <c r="J7892" s="306">
        <v>0</v>
      </c>
      <c r="K7892" s="306">
        <v>0</v>
      </c>
      <c r="L7892" s="306">
        <v>0</v>
      </c>
      <c r="M7892" s="306">
        <v>0</v>
      </c>
      <c r="N7892" s="306">
        <v>0</v>
      </c>
    </row>
    <row r="7893" spans="1:14">
      <c r="A7893" s="259" t="s">
        <v>250</v>
      </c>
      <c r="B7893" s="259" t="s">
        <v>19</v>
      </c>
      <c r="C7893" s="259" t="s">
        <v>53</v>
      </c>
      <c r="D7893" s="259" t="s">
        <v>53</v>
      </c>
      <c r="E7893" s="259" t="s">
        <v>53</v>
      </c>
      <c r="F7893" s="259" t="s">
        <v>206</v>
      </c>
      <c r="G7893" s="259" t="s">
        <v>49</v>
      </c>
      <c r="H7893" s="306">
        <v>0</v>
      </c>
      <c r="I7893" s="306">
        <v>0</v>
      </c>
      <c r="J7893" s="306">
        <v>0</v>
      </c>
      <c r="K7893" s="306">
        <v>0</v>
      </c>
      <c r="L7893" s="306">
        <v>0</v>
      </c>
      <c r="M7893" s="306">
        <v>0</v>
      </c>
      <c r="N7893" s="306">
        <v>0</v>
      </c>
    </row>
    <row r="7894" spans="1:14">
      <c r="A7894" s="259" t="s">
        <v>250</v>
      </c>
      <c r="B7894" s="259" t="s">
        <v>19</v>
      </c>
      <c r="C7894" s="259" t="s">
        <v>54</v>
      </c>
      <c r="D7894" s="259" t="s">
        <v>54</v>
      </c>
      <c r="E7894" s="259" t="s">
        <v>54</v>
      </c>
      <c r="F7894" s="259" t="s">
        <v>206</v>
      </c>
      <c r="G7894" s="259" t="s">
        <v>49</v>
      </c>
      <c r="H7894" s="306">
        <v>1399</v>
      </c>
      <c r="I7894" s="306">
        <v>1399</v>
      </c>
      <c r="J7894" s="306">
        <v>1399</v>
      </c>
      <c r="K7894" s="306">
        <v>1397.510599</v>
      </c>
      <c r="L7894" s="306">
        <v>1397.510599</v>
      </c>
      <c r="M7894" s="306">
        <v>1397.510599</v>
      </c>
      <c r="N7894" s="306">
        <v>1397.510599</v>
      </c>
    </row>
    <row r="7895" spans="1:14">
      <c r="A7895" s="259" t="s">
        <v>250</v>
      </c>
      <c r="B7895" s="259" t="s">
        <v>19</v>
      </c>
      <c r="C7895" s="259" t="s">
        <v>55</v>
      </c>
      <c r="D7895" s="259" t="s">
        <v>55</v>
      </c>
      <c r="E7895" s="259" t="s">
        <v>55</v>
      </c>
      <c r="F7895" s="259" t="s">
        <v>206</v>
      </c>
      <c r="G7895" s="259" t="s">
        <v>49</v>
      </c>
      <c r="H7895" s="306">
        <v>370.5</v>
      </c>
      <c r="I7895" s="306">
        <v>370.5</v>
      </c>
      <c r="J7895" s="306">
        <v>370.5</v>
      </c>
      <c r="K7895" s="306">
        <v>370.5</v>
      </c>
      <c r="L7895" s="306">
        <v>370.5</v>
      </c>
      <c r="M7895" s="306">
        <v>370.5</v>
      </c>
      <c r="N7895" s="306">
        <v>370.5</v>
      </c>
    </row>
    <row r="7896" spans="1:14">
      <c r="A7896" s="259" t="s">
        <v>250</v>
      </c>
      <c r="B7896" s="259" t="s">
        <v>19</v>
      </c>
      <c r="C7896" s="259" t="s">
        <v>56</v>
      </c>
      <c r="D7896" s="259" t="s">
        <v>56</v>
      </c>
      <c r="E7896" s="259" t="s">
        <v>56</v>
      </c>
      <c r="F7896" s="259" t="s">
        <v>206</v>
      </c>
      <c r="G7896" s="259" t="s">
        <v>49</v>
      </c>
      <c r="H7896" s="306">
        <v>840</v>
      </c>
      <c r="I7896" s="306">
        <v>840</v>
      </c>
      <c r="J7896" s="306">
        <v>840</v>
      </c>
      <c r="K7896" s="306">
        <v>840</v>
      </c>
      <c r="L7896" s="306">
        <v>840</v>
      </c>
      <c r="M7896" s="306">
        <v>840</v>
      </c>
      <c r="N7896" s="306">
        <v>840</v>
      </c>
    </row>
    <row r="7897" spans="1:14">
      <c r="A7897" s="259" t="s">
        <v>250</v>
      </c>
      <c r="B7897" s="259" t="s">
        <v>19</v>
      </c>
      <c r="C7897" s="259" t="s">
        <v>57</v>
      </c>
      <c r="D7897" s="259" t="s">
        <v>57</v>
      </c>
      <c r="E7897" s="259" t="s">
        <v>57</v>
      </c>
      <c r="F7897" s="259" t="s">
        <v>206</v>
      </c>
      <c r="G7897" s="259" t="s">
        <v>49</v>
      </c>
      <c r="H7897" s="306">
        <v>0</v>
      </c>
      <c r="I7897" s="306">
        <v>0</v>
      </c>
      <c r="J7897" s="306">
        <v>0</v>
      </c>
      <c r="K7897" s="306">
        <v>0</v>
      </c>
      <c r="L7897" s="306">
        <v>0</v>
      </c>
      <c r="M7897" s="306">
        <v>0</v>
      </c>
      <c r="N7897" s="306">
        <v>0</v>
      </c>
    </row>
    <row r="7898" spans="1:14">
      <c r="A7898" s="259" t="s">
        <v>250</v>
      </c>
      <c r="B7898" s="259" t="s">
        <v>19</v>
      </c>
      <c r="C7898" s="259" t="s">
        <v>58</v>
      </c>
      <c r="D7898" s="259" t="s">
        <v>58</v>
      </c>
      <c r="E7898" s="259" t="s">
        <v>58</v>
      </c>
      <c r="F7898" s="259" t="s">
        <v>206</v>
      </c>
      <c r="G7898" s="259" t="s">
        <v>49</v>
      </c>
      <c r="H7898" s="306">
        <v>0</v>
      </c>
      <c r="I7898" s="306">
        <v>0</v>
      </c>
      <c r="J7898" s="306">
        <v>0</v>
      </c>
      <c r="K7898" s="306">
        <v>0</v>
      </c>
      <c r="L7898" s="306">
        <v>0</v>
      </c>
      <c r="M7898" s="306">
        <v>0</v>
      </c>
      <c r="N7898" s="306">
        <v>0</v>
      </c>
    </row>
    <row r="7899" spans="1:14">
      <c r="A7899" s="259" t="s">
        <v>250</v>
      </c>
      <c r="B7899" s="259" t="s">
        <v>19</v>
      </c>
      <c r="C7899" s="259" t="s">
        <v>59</v>
      </c>
      <c r="D7899" s="259" t="s">
        <v>59</v>
      </c>
      <c r="E7899" s="259" t="s">
        <v>59</v>
      </c>
      <c r="F7899" s="259" t="s">
        <v>206</v>
      </c>
      <c r="G7899" s="259" t="s">
        <v>49</v>
      </c>
      <c r="H7899" s="306">
        <v>0</v>
      </c>
      <c r="I7899" s="306">
        <v>0</v>
      </c>
      <c r="J7899" s="306">
        <v>0</v>
      </c>
      <c r="K7899" s="306">
        <v>0</v>
      </c>
      <c r="L7899" s="306">
        <v>0</v>
      </c>
      <c r="M7899" s="306">
        <v>0</v>
      </c>
      <c r="N7899" s="306">
        <v>0</v>
      </c>
    </row>
    <row r="7900" spans="1:14">
      <c r="A7900" s="259" t="s">
        <v>250</v>
      </c>
      <c r="B7900" s="259" t="s">
        <v>19</v>
      </c>
      <c r="C7900" s="259" t="s">
        <v>60</v>
      </c>
      <c r="D7900" s="259" t="s">
        <v>60</v>
      </c>
      <c r="E7900" s="259" t="s">
        <v>60</v>
      </c>
      <c r="F7900" s="259" t="s">
        <v>206</v>
      </c>
      <c r="G7900" s="259" t="s">
        <v>49</v>
      </c>
      <c r="H7900" s="306">
        <v>255.1</v>
      </c>
      <c r="I7900" s="306">
        <v>255.1</v>
      </c>
      <c r="J7900" s="306">
        <v>255.1</v>
      </c>
      <c r="K7900" s="306">
        <v>255.1</v>
      </c>
      <c r="L7900" s="306">
        <v>255.1</v>
      </c>
      <c r="M7900" s="306">
        <v>255.1</v>
      </c>
      <c r="N7900" s="306">
        <v>255.1</v>
      </c>
    </row>
    <row r="7901" spans="1:14">
      <c r="A7901" s="259" t="s">
        <v>250</v>
      </c>
      <c r="B7901" s="259" t="s">
        <v>19</v>
      </c>
      <c r="C7901" s="259" t="s">
        <v>61</v>
      </c>
      <c r="D7901" s="259" t="s">
        <v>61</v>
      </c>
      <c r="E7901" s="259" t="s">
        <v>61</v>
      </c>
      <c r="F7901" s="259" t="s">
        <v>206</v>
      </c>
      <c r="G7901" s="259" t="s">
        <v>49</v>
      </c>
      <c r="H7901" s="306">
        <v>2</v>
      </c>
      <c r="I7901" s="306">
        <v>2</v>
      </c>
      <c r="J7901" s="306">
        <v>2</v>
      </c>
      <c r="K7901" s="306">
        <v>2</v>
      </c>
      <c r="L7901" s="306">
        <v>2</v>
      </c>
      <c r="M7901" s="306">
        <v>2</v>
      </c>
      <c r="N7901" s="306">
        <v>2</v>
      </c>
    </row>
    <row r="7902" spans="1:14">
      <c r="A7902" s="259" t="s">
        <v>250</v>
      </c>
      <c r="B7902" s="259" t="s">
        <v>19</v>
      </c>
      <c r="C7902" s="259" t="s">
        <v>63</v>
      </c>
      <c r="D7902" s="259" t="s">
        <v>63</v>
      </c>
      <c r="E7902" s="259" t="s">
        <v>63</v>
      </c>
      <c r="F7902" s="259" t="s">
        <v>206</v>
      </c>
      <c r="G7902" s="259" t="s">
        <v>49</v>
      </c>
      <c r="H7902" s="306">
        <v>0</v>
      </c>
      <c r="I7902" s="306">
        <v>0</v>
      </c>
      <c r="J7902" s="306">
        <v>0</v>
      </c>
      <c r="K7902" s="306">
        <v>0</v>
      </c>
      <c r="L7902" s="306">
        <v>0</v>
      </c>
      <c r="M7902" s="306">
        <v>0</v>
      </c>
      <c r="N7902" s="306">
        <v>0</v>
      </c>
    </row>
    <row r="7903" spans="1:14">
      <c r="A7903" s="259" t="s">
        <v>250</v>
      </c>
      <c r="B7903" s="259" t="s">
        <v>19</v>
      </c>
      <c r="C7903" s="259" t="s">
        <v>64</v>
      </c>
      <c r="D7903" s="259" t="s">
        <v>64</v>
      </c>
      <c r="E7903" s="259" t="s">
        <v>64</v>
      </c>
      <c r="F7903" s="259" t="s">
        <v>206</v>
      </c>
      <c r="G7903" s="259" t="s">
        <v>49</v>
      </c>
      <c r="H7903" s="306">
        <v>34.700000000000003</v>
      </c>
      <c r="I7903" s="306">
        <v>34.700000000000003</v>
      </c>
      <c r="J7903" s="306">
        <v>34.700000000000003</v>
      </c>
      <c r="K7903" s="306">
        <v>34.700000000000003</v>
      </c>
      <c r="L7903" s="306">
        <v>34.700000000000003</v>
      </c>
      <c r="M7903" s="306">
        <v>34.700000000000003</v>
      </c>
      <c r="N7903" s="306">
        <v>34.700000000000003</v>
      </c>
    </row>
    <row r="7904" spans="1:14">
      <c r="A7904" s="259" t="s">
        <v>250</v>
      </c>
      <c r="B7904" s="259" t="s">
        <v>19</v>
      </c>
      <c r="C7904" s="259" t="s">
        <v>54</v>
      </c>
      <c r="D7904" s="259" t="s">
        <v>72</v>
      </c>
      <c r="E7904" s="259" t="s">
        <v>72</v>
      </c>
      <c r="F7904" s="259" t="s">
        <v>206</v>
      </c>
      <c r="G7904" s="259" t="s">
        <v>49</v>
      </c>
      <c r="H7904" s="306">
        <v>0</v>
      </c>
      <c r="I7904" s="306">
        <v>0</v>
      </c>
      <c r="J7904" s="306">
        <v>0</v>
      </c>
      <c r="K7904" s="306">
        <v>0</v>
      </c>
      <c r="L7904" s="306">
        <v>0</v>
      </c>
      <c r="M7904" s="306">
        <v>0</v>
      </c>
      <c r="N7904" s="306">
        <v>0</v>
      </c>
    </row>
    <row r="7905" spans="1:14">
      <c r="A7905" s="259" t="s">
        <v>250</v>
      </c>
      <c r="B7905" s="259" t="s">
        <v>19</v>
      </c>
      <c r="C7905" s="259" t="s">
        <v>55</v>
      </c>
      <c r="D7905" s="259" t="s">
        <v>73</v>
      </c>
      <c r="E7905" s="259" t="s">
        <v>73</v>
      </c>
      <c r="F7905" s="259" t="s">
        <v>206</v>
      </c>
      <c r="G7905" s="259" t="s">
        <v>49</v>
      </c>
      <c r="H7905" s="306">
        <v>0</v>
      </c>
      <c r="I7905" s="306">
        <v>0</v>
      </c>
      <c r="J7905" s="306">
        <v>184.777762</v>
      </c>
      <c r="K7905" s="306">
        <v>184.777762</v>
      </c>
      <c r="L7905" s="306">
        <v>184.777762</v>
      </c>
      <c r="M7905" s="306">
        <v>184.777762</v>
      </c>
      <c r="N7905" s="306">
        <v>184.777762</v>
      </c>
    </row>
    <row r="7906" spans="1:14">
      <c r="A7906" s="259" t="s">
        <v>250</v>
      </c>
      <c r="B7906" s="259" t="s">
        <v>19</v>
      </c>
      <c r="C7906" s="259" t="s">
        <v>57</v>
      </c>
      <c r="D7906" s="259" t="s">
        <v>74</v>
      </c>
      <c r="E7906" s="259" t="s">
        <v>74</v>
      </c>
      <c r="F7906" s="259" t="s">
        <v>206</v>
      </c>
      <c r="G7906" s="259" t="s">
        <v>49</v>
      </c>
      <c r="H7906" s="306">
        <v>0</v>
      </c>
      <c r="I7906" s="306">
        <v>0</v>
      </c>
      <c r="J7906" s="306">
        <v>0</v>
      </c>
      <c r="K7906" s="306">
        <v>0</v>
      </c>
      <c r="L7906" s="306">
        <v>0</v>
      </c>
      <c r="M7906" s="306">
        <v>0</v>
      </c>
      <c r="N7906" s="306">
        <v>0</v>
      </c>
    </row>
    <row r="7907" spans="1:14">
      <c r="A7907" s="259" t="s">
        <v>250</v>
      </c>
      <c r="B7907" s="259" t="s">
        <v>19</v>
      </c>
      <c r="C7907" s="259" t="s">
        <v>64</v>
      </c>
      <c r="D7907" s="259" t="s">
        <v>75</v>
      </c>
      <c r="E7907" s="259" t="s">
        <v>75</v>
      </c>
      <c r="F7907" s="259" t="s">
        <v>206</v>
      </c>
      <c r="G7907" s="259" t="s">
        <v>49</v>
      </c>
      <c r="H7907" s="306">
        <v>0</v>
      </c>
      <c r="I7907" s="306">
        <v>0</v>
      </c>
      <c r="J7907" s="306">
        <v>0</v>
      </c>
      <c r="K7907" s="306">
        <v>0</v>
      </c>
      <c r="L7907" s="306">
        <v>0</v>
      </c>
      <c r="M7907" s="306">
        <v>0</v>
      </c>
      <c r="N7907" s="306">
        <v>0</v>
      </c>
    </row>
    <row r="7908" spans="1:14">
      <c r="A7908" s="259" t="s">
        <v>250</v>
      </c>
      <c r="B7908" s="259" t="s">
        <v>19</v>
      </c>
      <c r="C7908" s="259" t="s">
        <v>60</v>
      </c>
      <c r="D7908" s="259" t="s">
        <v>76</v>
      </c>
      <c r="E7908" s="259" t="s">
        <v>76</v>
      </c>
      <c r="F7908" s="259" t="s">
        <v>206</v>
      </c>
      <c r="G7908" s="259" t="s">
        <v>49</v>
      </c>
      <c r="H7908" s="306">
        <v>0</v>
      </c>
      <c r="I7908" s="306">
        <v>0</v>
      </c>
      <c r="J7908" s="306">
        <v>0</v>
      </c>
      <c r="K7908" s="306">
        <v>0</v>
      </c>
      <c r="L7908" s="306">
        <v>0</v>
      </c>
      <c r="M7908" s="306">
        <v>0</v>
      </c>
      <c r="N7908" s="306">
        <v>2233.4171249999999</v>
      </c>
    </row>
    <row r="7909" spans="1:14">
      <c r="A7909" s="259" t="s">
        <v>250</v>
      </c>
      <c r="B7909" s="259" t="s">
        <v>19</v>
      </c>
      <c r="C7909" s="259" t="s">
        <v>61</v>
      </c>
      <c r="D7909" s="259" t="s">
        <v>77</v>
      </c>
      <c r="E7909" s="259" t="s">
        <v>77</v>
      </c>
      <c r="F7909" s="259" t="s">
        <v>206</v>
      </c>
      <c r="G7909" s="259" t="s">
        <v>49</v>
      </c>
      <c r="H7909" s="306">
        <v>0</v>
      </c>
      <c r="I7909" s="306">
        <v>0</v>
      </c>
      <c r="J7909" s="306">
        <v>0</v>
      </c>
      <c r="K7909" s="306">
        <v>0</v>
      </c>
      <c r="L7909" s="306">
        <v>0</v>
      </c>
      <c r="M7909" s="306">
        <v>0</v>
      </c>
      <c r="N7909" s="306">
        <v>0</v>
      </c>
    </row>
    <row r="7910" spans="1:14">
      <c r="A7910" s="259" t="s">
        <v>250</v>
      </c>
      <c r="B7910" s="259" t="s">
        <v>19</v>
      </c>
      <c r="C7910" s="259" t="s">
        <v>62</v>
      </c>
      <c r="D7910" s="259" t="s">
        <v>78</v>
      </c>
      <c r="E7910" s="259" t="s">
        <v>78</v>
      </c>
      <c r="F7910" s="259" t="s">
        <v>206</v>
      </c>
      <c r="G7910" s="259" t="s">
        <v>49</v>
      </c>
      <c r="H7910" s="306">
        <v>0</v>
      </c>
      <c r="I7910" s="306">
        <v>0</v>
      </c>
      <c r="J7910" s="306">
        <v>0</v>
      </c>
      <c r="K7910" s="306">
        <v>0</v>
      </c>
      <c r="L7910" s="306">
        <v>0</v>
      </c>
      <c r="M7910" s="306">
        <v>0</v>
      </c>
      <c r="N7910" s="306">
        <v>0</v>
      </c>
    </row>
    <row r="7911" spans="1:14">
      <c r="A7911" s="259" t="s">
        <v>250</v>
      </c>
      <c r="B7911" s="259" t="s">
        <v>19</v>
      </c>
      <c r="C7911" s="259" t="s">
        <v>63</v>
      </c>
      <c r="D7911" s="259" t="s">
        <v>79</v>
      </c>
      <c r="E7911" s="259" t="s">
        <v>79</v>
      </c>
      <c r="F7911" s="259" t="s">
        <v>206</v>
      </c>
      <c r="G7911" s="259" t="s">
        <v>49</v>
      </c>
      <c r="H7911" s="306">
        <v>83.179528000000005</v>
      </c>
      <c r="I7911" s="306">
        <v>83.179528000000005</v>
      </c>
      <c r="J7911" s="306">
        <v>83.179528000000005</v>
      </c>
      <c r="K7911" s="306">
        <v>83.179528000000005</v>
      </c>
      <c r="L7911" s="306">
        <v>83.179528000000005</v>
      </c>
      <c r="M7911" s="306">
        <v>83.179528000000005</v>
      </c>
      <c r="N7911" s="306">
        <v>83.179528000000005</v>
      </c>
    </row>
    <row r="7912" spans="1:14">
      <c r="A7912" s="259" t="s">
        <v>250</v>
      </c>
      <c r="B7912" s="259" t="s">
        <v>19</v>
      </c>
      <c r="C7912" s="259" t="s">
        <v>60</v>
      </c>
      <c r="D7912" s="259" t="s">
        <v>76</v>
      </c>
      <c r="E7912" s="259" t="s">
        <v>207</v>
      </c>
      <c r="F7912" s="259" t="s">
        <v>206</v>
      </c>
      <c r="G7912" s="259" t="s">
        <v>49</v>
      </c>
      <c r="H7912" s="306">
        <v>0</v>
      </c>
      <c r="I7912" s="306">
        <v>0</v>
      </c>
      <c r="J7912" s="306">
        <v>0</v>
      </c>
      <c r="K7912" s="306">
        <v>0</v>
      </c>
      <c r="L7912" s="306">
        <v>0</v>
      </c>
      <c r="M7912" s="306">
        <v>0</v>
      </c>
      <c r="N7912" s="306">
        <v>0</v>
      </c>
    </row>
    <row r="7913" spans="1:14">
      <c r="A7913" s="259" t="s">
        <v>250</v>
      </c>
      <c r="B7913" s="259" t="s">
        <v>19</v>
      </c>
      <c r="C7913" s="259" t="s">
        <v>63</v>
      </c>
      <c r="D7913" s="259" t="s">
        <v>79</v>
      </c>
      <c r="E7913" s="259" t="s">
        <v>208</v>
      </c>
      <c r="F7913" s="259" t="s">
        <v>206</v>
      </c>
      <c r="G7913" s="259" t="s">
        <v>49</v>
      </c>
      <c r="H7913" s="306">
        <v>0</v>
      </c>
      <c r="I7913" s="306">
        <v>0</v>
      </c>
      <c r="J7913" s="306">
        <v>0</v>
      </c>
      <c r="K7913" s="306">
        <v>0</v>
      </c>
      <c r="L7913" s="306">
        <v>0</v>
      </c>
      <c r="M7913" s="306">
        <v>0</v>
      </c>
      <c r="N7913" s="306">
        <v>35.205675999999997</v>
      </c>
    </row>
    <row r="7914" spans="1:14">
      <c r="A7914" s="259" t="s">
        <v>250</v>
      </c>
      <c r="B7914" s="259" t="s">
        <v>19</v>
      </c>
      <c r="C7914" s="259" t="s">
        <v>65</v>
      </c>
      <c r="D7914" s="259" t="s">
        <v>209</v>
      </c>
      <c r="E7914" s="259" t="s">
        <v>80</v>
      </c>
      <c r="F7914" s="259" t="s">
        <v>206</v>
      </c>
      <c r="G7914" s="259" t="s">
        <v>49</v>
      </c>
      <c r="H7914" s="306">
        <v>0</v>
      </c>
      <c r="I7914" s="306">
        <v>0</v>
      </c>
      <c r="J7914" s="306">
        <v>0</v>
      </c>
      <c r="K7914" s="306">
        <v>0</v>
      </c>
      <c r="L7914" s="306">
        <v>0</v>
      </c>
      <c r="M7914" s="306">
        <v>0</v>
      </c>
      <c r="N7914" s="306">
        <v>0</v>
      </c>
    </row>
    <row r="7915" spans="1:14">
      <c r="A7915" s="259" t="s">
        <v>250</v>
      </c>
      <c r="B7915" s="259" t="s">
        <v>19</v>
      </c>
      <c r="C7915" s="259" t="s">
        <v>65</v>
      </c>
      <c r="D7915" s="259" t="s">
        <v>209</v>
      </c>
      <c r="E7915" s="259" t="s">
        <v>81</v>
      </c>
      <c r="F7915" s="259" t="s">
        <v>206</v>
      </c>
      <c r="G7915" s="259" t="s">
        <v>49</v>
      </c>
      <c r="H7915" s="306">
        <v>0</v>
      </c>
      <c r="I7915" s="306">
        <v>0</v>
      </c>
      <c r="J7915" s="306">
        <v>0</v>
      </c>
      <c r="K7915" s="306">
        <v>0</v>
      </c>
      <c r="L7915" s="306">
        <v>0</v>
      </c>
      <c r="M7915" s="306">
        <v>0</v>
      </c>
      <c r="N7915" s="306">
        <v>0</v>
      </c>
    </row>
    <row r="7916" spans="1:14">
      <c r="A7916" s="259" t="s">
        <v>250</v>
      </c>
      <c r="B7916" s="259" t="s">
        <v>19</v>
      </c>
      <c r="C7916" s="259" t="s">
        <v>82</v>
      </c>
      <c r="D7916" s="259" t="s">
        <v>82</v>
      </c>
      <c r="E7916" s="259" t="s">
        <v>82</v>
      </c>
      <c r="F7916" s="259" t="s">
        <v>206</v>
      </c>
      <c r="G7916" s="259" t="s">
        <v>49</v>
      </c>
      <c r="H7916" s="306">
        <v>0</v>
      </c>
      <c r="I7916" s="306">
        <v>0</v>
      </c>
      <c r="J7916" s="306">
        <v>0</v>
      </c>
      <c r="K7916" s="306">
        <v>0</v>
      </c>
      <c r="L7916" s="306">
        <v>0</v>
      </c>
      <c r="M7916" s="306">
        <v>0</v>
      </c>
      <c r="N7916" s="306">
        <v>0</v>
      </c>
    </row>
    <row r="7917" spans="1:14">
      <c r="A7917" s="259" t="s">
        <v>250</v>
      </c>
      <c r="B7917" s="259" t="s">
        <v>19</v>
      </c>
      <c r="C7917" s="259" t="s">
        <v>83</v>
      </c>
      <c r="D7917" s="259" t="s">
        <v>83</v>
      </c>
      <c r="E7917" s="259" t="s">
        <v>83</v>
      </c>
      <c r="F7917" s="259" t="s">
        <v>206</v>
      </c>
      <c r="G7917" s="259" t="s">
        <v>49</v>
      </c>
      <c r="H7917" s="306">
        <v>0</v>
      </c>
      <c r="I7917" s="306">
        <v>0</v>
      </c>
      <c r="J7917" s="306">
        <v>0</v>
      </c>
      <c r="K7917" s="306">
        <v>0</v>
      </c>
      <c r="L7917" s="306">
        <v>0</v>
      </c>
      <c r="M7917" s="306">
        <v>0</v>
      </c>
      <c r="N7917" s="306">
        <v>0</v>
      </c>
    </row>
    <row r="7918" spans="1:14">
      <c r="A7918" s="259" t="s">
        <v>250</v>
      </c>
      <c r="B7918" s="259" t="s">
        <v>19</v>
      </c>
      <c r="C7918" s="259" t="s">
        <v>84</v>
      </c>
      <c r="D7918" s="259" t="s">
        <v>84</v>
      </c>
      <c r="E7918" s="259" t="s">
        <v>84</v>
      </c>
      <c r="F7918" s="259" t="s">
        <v>206</v>
      </c>
      <c r="G7918" s="259" t="s">
        <v>49</v>
      </c>
      <c r="H7918" s="306">
        <v>0</v>
      </c>
      <c r="I7918" s="306">
        <v>0</v>
      </c>
      <c r="J7918" s="306">
        <v>0</v>
      </c>
      <c r="K7918" s="306">
        <v>0</v>
      </c>
      <c r="L7918" s="306">
        <v>0</v>
      </c>
      <c r="M7918" s="306">
        <v>0</v>
      </c>
      <c r="N7918" s="306">
        <v>0</v>
      </c>
    </row>
    <row r="7919" spans="1:14">
      <c r="A7919" s="259" t="s">
        <v>250</v>
      </c>
      <c r="B7919" s="259" t="s">
        <v>19</v>
      </c>
      <c r="C7919" s="259" t="s">
        <v>85</v>
      </c>
      <c r="D7919" s="259" t="s">
        <v>85</v>
      </c>
      <c r="E7919" s="259" t="s">
        <v>85</v>
      </c>
      <c r="F7919" s="259" t="s">
        <v>206</v>
      </c>
      <c r="G7919" s="259" t="s">
        <v>49</v>
      </c>
      <c r="H7919" s="306">
        <v>0</v>
      </c>
      <c r="I7919" s="306">
        <v>0</v>
      </c>
      <c r="J7919" s="306">
        <v>0</v>
      </c>
      <c r="K7919" s="306">
        <v>0</v>
      </c>
      <c r="L7919" s="306">
        <v>0</v>
      </c>
      <c r="M7919" s="306">
        <v>0</v>
      </c>
      <c r="N7919" s="306">
        <v>0</v>
      </c>
    </row>
    <row r="7920" spans="1:14">
      <c r="A7920" s="259" t="s">
        <v>250</v>
      </c>
      <c r="B7920" s="259" t="s">
        <v>19</v>
      </c>
      <c r="C7920" s="259" t="s">
        <v>87</v>
      </c>
      <c r="D7920" s="259" t="s">
        <v>87</v>
      </c>
      <c r="E7920" s="259" t="s">
        <v>87</v>
      </c>
      <c r="F7920" s="259" t="s">
        <v>206</v>
      </c>
      <c r="G7920" s="259" t="s">
        <v>49</v>
      </c>
      <c r="H7920" s="306">
        <v>0</v>
      </c>
      <c r="I7920" s="306">
        <v>0</v>
      </c>
      <c r="J7920" s="306">
        <v>0</v>
      </c>
      <c r="K7920" s="306">
        <v>0</v>
      </c>
      <c r="L7920" s="306">
        <v>0</v>
      </c>
      <c r="M7920" s="306">
        <v>0</v>
      </c>
      <c r="N7920" s="306">
        <v>0</v>
      </c>
    </row>
    <row r="7921" spans="1:14">
      <c r="A7921" s="259" t="s">
        <v>250</v>
      </c>
      <c r="B7921" s="259" t="s">
        <v>19</v>
      </c>
      <c r="C7921" s="259" t="s">
        <v>88</v>
      </c>
      <c r="D7921" s="259" t="s">
        <v>88</v>
      </c>
      <c r="E7921" s="259" t="s">
        <v>88</v>
      </c>
      <c r="F7921" s="259" t="s">
        <v>206</v>
      </c>
      <c r="G7921" s="259" t="s">
        <v>49</v>
      </c>
      <c r="H7921" s="306">
        <v>0</v>
      </c>
      <c r="I7921" s="306">
        <v>0</v>
      </c>
      <c r="J7921" s="306">
        <v>0</v>
      </c>
      <c r="K7921" s="306">
        <v>0</v>
      </c>
      <c r="L7921" s="306">
        <v>0</v>
      </c>
      <c r="M7921" s="306">
        <v>0</v>
      </c>
      <c r="N7921" s="306">
        <v>0</v>
      </c>
    </row>
    <row r="7922" spans="1:14">
      <c r="A7922" s="259" t="s">
        <v>250</v>
      </c>
      <c r="B7922" s="259" t="s">
        <v>20</v>
      </c>
      <c r="C7922" s="259" t="s">
        <v>48</v>
      </c>
      <c r="D7922" s="259" t="s">
        <v>48</v>
      </c>
      <c r="E7922" s="259" t="s">
        <v>48</v>
      </c>
      <c r="F7922" s="259" t="s">
        <v>206</v>
      </c>
      <c r="G7922" s="259" t="s">
        <v>49</v>
      </c>
      <c r="H7922" s="306">
        <v>0</v>
      </c>
      <c r="I7922" s="306">
        <v>0</v>
      </c>
      <c r="J7922" s="306">
        <v>0</v>
      </c>
      <c r="K7922" s="306">
        <v>0</v>
      </c>
      <c r="L7922" s="306">
        <v>0</v>
      </c>
      <c r="M7922" s="306">
        <v>0</v>
      </c>
      <c r="N7922" s="306">
        <v>0</v>
      </c>
    </row>
    <row r="7923" spans="1:14">
      <c r="A7923" s="259" t="s">
        <v>250</v>
      </c>
      <c r="B7923" s="259" t="s">
        <v>20</v>
      </c>
      <c r="C7923" s="259" t="s">
        <v>53</v>
      </c>
      <c r="D7923" s="259" t="s">
        <v>53</v>
      </c>
      <c r="E7923" s="259" t="s">
        <v>53</v>
      </c>
      <c r="F7923" s="259" t="s">
        <v>206</v>
      </c>
      <c r="G7923" s="259" t="s">
        <v>49</v>
      </c>
      <c r="H7923" s="306">
        <v>0</v>
      </c>
      <c r="I7923" s="306">
        <v>0</v>
      </c>
      <c r="J7923" s="306">
        <v>0</v>
      </c>
      <c r="K7923" s="306">
        <v>0</v>
      </c>
      <c r="L7923" s="306">
        <v>0</v>
      </c>
      <c r="M7923" s="306">
        <v>0</v>
      </c>
      <c r="N7923" s="306">
        <v>0</v>
      </c>
    </row>
    <row r="7924" spans="1:14">
      <c r="A7924" s="259" t="s">
        <v>250</v>
      </c>
      <c r="B7924" s="259" t="s">
        <v>20</v>
      </c>
      <c r="C7924" s="259" t="s">
        <v>54</v>
      </c>
      <c r="D7924" s="259" t="s">
        <v>54</v>
      </c>
      <c r="E7924" s="259" t="s">
        <v>54</v>
      </c>
      <c r="F7924" s="259" t="s">
        <v>206</v>
      </c>
      <c r="G7924" s="259" t="s">
        <v>49</v>
      </c>
      <c r="H7924" s="306">
        <v>1248.9560000000001</v>
      </c>
      <c r="I7924" s="306">
        <v>1248.9560000000001</v>
      </c>
      <c r="J7924" s="306">
        <v>1248.9560000000001</v>
      </c>
      <c r="K7924" s="306">
        <v>1248.9560000000001</v>
      </c>
      <c r="L7924" s="306">
        <v>1248.9560000000001</v>
      </c>
      <c r="M7924" s="306">
        <v>1248.9560000000001</v>
      </c>
      <c r="N7924" s="306">
        <v>1248.9560000000001</v>
      </c>
    </row>
    <row r="7925" spans="1:14">
      <c r="A7925" s="259" t="s">
        <v>250</v>
      </c>
      <c r="B7925" s="259" t="s">
        <v>20</v>
      </c>
      <c r="C7925" s="259" t="s">
        <v>55</v>
      </c>
      <c r="D7925" s="259" t="s">
        <v>55</v>
      </c>
      <c r="E7925" s="259" t="s">
        <v>55</v>
      </c>
      <c r="F7925" s="259" t="s">
        <v>206</v>
      </c>
      <c r="G7925" s="259" t="s">
        <v>49</v>
      </c>
      <c r="H7925" s="306">
        <v>363.79399999999998</v>
      </c>
      <c r="I7925" s="306">
        <v>363.79399999999998</v>
      </c>
      <c r="J7925" s="306">
        <v>363.79399999999998</v>
      </c>
      <c r="K7925" s="306">
        <v>363.79399999999998</v>
      </c>
      <c r="L7925" s="306">
        <v>363.79399999999998</v>
      </c>
      <c r="M7925" s="306">
        <v>363.79399999999998</v>
      </c>
      <c r="N7925" s="306">
        <v>363.79399999999998</v>
      </c>
    </row>
    <row r="7926" spans="1:14">
      <c r="A7926" s="259" t="s">
        <v>250</v>
      </c>
      <c r="B7926" s="259" t="s">
        <v>20</v>
      </c>
      <c r="C7926" s="259" t="s">
        <v>56</v>
      </c>
      <c r="D7926" s="259" t="s">
        <v>56</v>
      </c>
      <c r="E7926" s="259" t="s">
        <v>56</v>
      </c>
      <c r="F7926" s="259" t="s">
        <v>206</v>
      </c>
      <c r="G7926" s="259" t="s">
        <v>49</v>
      </c>
      <c r="H7926" s="306">
        <v>744.99700000000007</v>
      </c>
      <c r="I7926" s="306">
        <v>744.99700000000007</v>
      </c>
      <c r="J7926" s="306">
        <v>744.99700000000007</v>
      </c>
      <c r="K7926" s="306">
        <v>744.99700000000007</v>
      </c>
      <c r="L7926" s="306">
        <v>744.99700000000007</v>
      </c>
      <c r="M7926" s="306">
        <v>744.99700000000007</v>
      </c>
      <c r="N7926" s="306">
        <v>744.99700000000007</v>
      </c>
    </row>
    <row r="7927" spans="1:14">
      <c r="A7927" s="259" t="s">
        <v>250</v>
      </c>
      <c r="B7927" s="259" t="s">
        <v>20</v>
      </c>
      <c r="C7927" s="259" t="s">
        <v>57</v>
      </c>
      <c r="D7927" s="259" t="s">
        <v>57</v>
      </c>
      <c r="E7927" s="259" t="s">
        <v>57</v>
      </c>
      <c r="F7927" s="259" t="s">
        <v>206</v>
      </c>
      <c r="G7927" s="259" t="s">
        <v>49</v>
      </c>
      <c r="H7927" s="306">
        <v>0</v>
      </c>
      <c r="I7927" s="306">
        <v>0</v>
      </c>
      <c r="J7927" s="306">
        <v>0</v>
      </c>
      <c r="K7927" s="306">
        <v>0</v>
      </c>
      <c r="L7927" s="306">
        <v>0</v>
      </c>
      <c r="M7927" s="306">
        <v>0</v>
      </c>
      <c r="N7927" s="306">
        <v>0</v>
      </c>
    </row>
    <row r="7928" spans="1:14">
      <c r="A7928" s="259" t="s">
        <v>250</v>
      </c>
      <c r="B7928" s="259" t="s">
        <v>20</v>
      </c>
      <c r="C7928" s="259" t="s">
        <v>58</v>
      </c>
      <c r="D7928" s="259" t="s">
        <v>58</v>
      </c>
      <c r="E7928" s="259" t="s">
        <v>58</v>
      </c>
      <c r="F7928" s="259" t="s">
        <v>206</v>
      </c>
      <c r="G7928" s="259" t="s">
        <v>49</v>
      </c>
      <c r="H7928" s="306">
        <v>0</v>
      </c>
      <c r="I7928" s="306">
        <v>0</v>
      </c>
      <c r="J7928" s="306">
        <v>0</v>
      </c>
      <c r="K7928" s="306">
        <v>0</v>
      </c>
      <c r="L7928" s="306">
        <v>0</v>
      </c>
      <c r="M7928" s="306">
        <v>0</v>
      </c>
      <c r="N7928" s="306">
        <v>0</v>
      </c>
    </row>
    <row r="7929" spans="1:14">
      <c r="A7929" s="259" t="s">
        <v>250</v>
      </c>
      <c r="B7929" s="259" t="s">
        <v>20</v>
      </c>
      <c r="C7929" s="259" t="s">
        <v>59</v>
      </c>
      <c r="D7929" s="259" t="s">
        <v>59</v>
      </c>
      <c r="E7929" s="259" t="s">
        <v>59</v>
      </c>
      <c r="F7929" s="259" t="s">
        <v>206</v>
      </c>
      <c r="G7929" s="259" t="s">
        <v>49</v>
      </c>
      <c r="H7929" s="306">
        <v>547.89800000000014</v>
      </c>
      <c r="I7929" s="306">
        <v>547.89800000000014</v>
      </c>
      <c r="J7929" s="306">
        <v>547.89800000000014</v>
      </c>
      <c r="K7929" s="306">
        <v>547.89800000000014</v>
      </c>
      <c r="L7929" s="306">
        <v>547.89800000000014</v>
      </c>
      <c r="M7929" s="306">
        <v>547.89800000000014</v>
      </c>
      <c r="N7929" s="306">
        <v>547.89800000000014</v>
      </c>
    </row>
    <row r="7930" spans="1:14">
      <c r="A7930" s="259" t="s">
        <v>250</v>
      </c>
      <c r="B7930" s="259" t="s">
        <v>20</v>
      </c>
      <c r="C7930" s="259" t="s">
        <v>60</v>
      </c>
      <c r="D7930" s="259" t="s">
        <v>60</v>
      </c>
      <c r="E7930" s="259" t="s">
        <v>60</v>
      </c>
      <c r="F7930" s="259" t="s">
        <v>206</v>
      </c>
      <c r="G7930" s="259" t="s">
        <v>49</v>
      </c>
      <c r="H7930" s="306">
        <v>646.4</v>
      </c>
      <c r="I7930" s="306">
        <v>646.4</v>
      </c>
      <c r="J7930" s="306">
        <v>646.4</v>
      </c>
      <c r="K7930" s="306">
        <v>646.4</v>
      </c>
      <c r="L7930" s="306">
        <v>646.4</v>
      </c>
      <c r="M7930" s="306">
        <v>646.4</v>
      </c>
      <c r="N7930" s="306">
        <v>646.4</v>
      </c>
    </row>
    <row r="7931" spans="1:14">
      <c r="A7931" s="259" t="s">
        <v>250</v>
      </c>
      <c r="B7931" s="259" t="s">
        <v>20</v>
      </c>
      <c r="C7931" s="259" t="s">
        <v>61</v>
      </c>
      <c r="D7931" s="259" t="s">
        <v>61</v>
      </c>
      <c r="E7931" s="259" t="s">
        <v>61</v>
      </c>
      <c r="F7931" s="259" t="s">
        <v>206</v>
      </c>
      <c r="G7931" s="259" t="s">
        <v>49</v>
      </c>
      <c r="H7931" s="306">
        <v>1240.6999992399999</v>
      </c>
      <c r="I7931" s="306">
        <v>1240.6999992399999</v>
      </c>
      <c r="J7931" s="306">
        <v>1240.6999992399999</v>
      </c>
      <c r="K7931" s="306">
        <v>1240.6999992399999</v>
      </c>
      <c r="L7931" s="306">
        <v>1240.6999992399999</v>
      </c>
      <c r="M7931" s="306">
        <v>1240.6999992399999</v>
      </c>
      <c r="N7931" s="306">
        <v>1240.6999992399999</v>
      </c>
    </row>
    <row r="7932" spans="1:14">
      <c r="A7932" s="259" t="s">
        <v>250</v>
      </c>
      <c r="B7932" s="259" t="s">
        <v>20</v>
      </c>
      <c r="C7932" s="259" t="s">
        <v>63</v>
      </c>
      <c r="D7932" s="259" t="s">
        <v>63</v>
      </c>
      <c r="E7932" s="259" t="s">
        <v>63</v>
      </c>
      <c r="F7932" s="259" t="s">
        <v>206</v>
      </c>
      <c r="G7932" s="259" t="s">
        <v>49</v>
      </c>
      <c r="H7932" s="306">
        <v>193.2</v>
      </c>
      <c r="I7932" s="306">
        <v>193.2</v>
      </c>
      <c r="J7932" s="306">
        <v>193.2</v>
      </c>
      <c r="K7932" s="306">
        <v>193.2</v>
      </c>
      <c r="L7932" s="306">
        <v>193.2</v>
      </c>
      <c r="M7932" s="306">
        <v>193.2</v>
      </c>
      <c r="N7932" s="306">
        <v>193.2</v>
      </c>
    </row>
    <row r="7933" spans="1:14">
      <c r="A7933" s="259" t="s">
        <v>250</v>
      </c>
      <c r="B7933" s="259" t="s">
        <v>20</v>
      </c>
      <c r="C7933" s="259" t="s">
        <v>64</v>
      </c>
      <c r="D7933" s="259" t="s">
        <v>64</v>
      </c>
      <c r="E7933" s="259" t="s">
        <v>64</v>
      </c>
      <c r="F7933" s="259" t="s">
        <v>206</v>
      </c>
      <c r="G7933" s="259" t="s">
        <v>49</v>
      </c>
      <c r="H7933" s="306">
        <v>289.25199999999995</v>
      </c>
      <c r="I7933" s="306">
        <v>75.697512000000003</v>
      </c>
      <c r="J7933" s="306">
        <v>68.856000000000009</v>
      </c>
      <c r="K7933" s="306">
        <v>68.856000000000009</v>
      </c>
      <c r="L7933" s="306">
        <v>68.856000000000009</v>
      </c>
      <c r="M7933" s="306">
        <v>68.856000000000009</v>
      </c>
      <c r="N7933" s="306">
        <v>68.856000000000009</v>
      </c>
    </row>
    <row r="7934" spans="1:14">
      <c r="A7934" s="259" t="s">
        <v>250</v>
      </c>
      <c r="B7934" s="259" t="s">
        <v>20</v>
      </c>
      <c r="C7934" s="259" t="s">
        <v>54</v>
      </c>
      <c r="D7934" s="259" t="s">
        <v>72</v>
      </c>
      <c r="E7934" s="259" t="s">
        <v>72</v>
      </c>
      <c r="F7934" s="259" t="s">
        <v>206</v>
      </c>
      <c r="G7934" s="259" t="s">
        <v>49</v>
      </c>
      <c r="H7934" s="306">
        <v>0</v>
      </c>
      <c r="I7934" s="306">
        <v>0</v>
      </c>
      <c r="J7934" s="306">
        <v>0</v>
      </c>
      <c r="K7934" s="306">
        <v>0</v>
      </c>
      <c r="L7934" s="306">
        <v>0</v>
      </c>
      <c r="M7934" s="306">
        <v>0</v>
      </c>
      <c r="N7934" s="306">
        <v>0</v>
      </c>
    </row>
    <row r="7935" spans="1:14">
      <c r="A7935" s="259" t="s">
        <v>250</v>
      </c>
      <c r="B7935" s="259" t="s">
        <v>20</v>
      </c>
      <c r="C7935" s="259" t="s">
        <v>55</v>
      </c>
      <c r="D7935" s="259" t="s">
        <v>73</v>
      </c>
      <c r="E7935" s="259" t="s">
        <v>73</v>
      </c>
      <c r="F7935" s="259" t="s">
        <v>206</v>
      </c>
      <c r="G7935" s="259" t="s">
        <v>49</v>
      </c>
      <c r="H7935" s="306">
        <v>0</v>
      </c>
      <c r="I7935" s="306">
        <v>0</v>
      </c>
      <c r="J7935" s="306">
        <v>0</v>
      </c>
      <c r="K7935" s="306">
        <v>0</v>
      </c>
      <c r="L7935" s="306">
        <v>607.82116399999995</v>
      </c>
      <c r="M7935" s="306">
        <v>607.82116399999995</v>
      </c>
      <c r="N7935" s="306">
        <v>607.82116399999995</v>
      </c>
    </row>
    <row r="7936" spans="1:14">
      <c r="A7936" s="259" t="s">
        <v>250</v>
      </c>
      <c r="B7936" s="259" t="s">
        <v>20</v>
      </c>
      <c r="C7936" s="259" t="s">
        <v>57</v>
      </c>
      <c r="D7936" s="259" t="s">
        <v>74</v>
      </c>
      <c r="E7936" s="259" t="s">
        <v>74</v>
      </c>
      <c r="F7936" s="259" t="s">
        <v>206</v>
      </c>
      <c r="G7936" s="259" t="s">
        <v>49</v>
      </c>
      <c r="H7936" s="306">
        <v>0</v>
      </c>
      <c r="I7936" s="306">
        <v>0</v>
      </c>
      <c r="J7936" s="306">
        <v>0</v>
      </c>
      <c r="K7936" s="306">
        <v>0</v>
      </c>
      <c r="L7936" s="306">
        <v>0</v>
      </c>
      <c r="M7936" s="306">
        <v>0</v>
      </c>
      <c r="N7936" s="306">
        <v>0</v>
      </c>
    </row>
    <row r="7937" spans="1:14">
      <c r="A7937" s="259" t="s">
        <v>250</v>
      </c>
      <c r="B7937" s="259" t="s">
        <v>20</v>
      </c>
      <c r="C7937" s="259" t="s">
        <v>64</v>
      </c>
      <c r="D7937" s="259" t="s">
        <v>75</v>
      </c>
      <c r="E7937" s="259" t="s">
        <v>75</v>
      </c>
      <c r="F7937" s="259" t="s">
        <v>206</v>
      </c>
      <c r="G7937" s="259" t="s">
        <v>49</v>
      </c>
      <c r="H7937" s="306">
        <v>0</v>
      </c>
      <c r="I7937" s="306">
        <v>0</v>
      </c>
      <c r="J7937" s="306">
        <v>0</v>
      </c>
      <c r="K7937" s="306">
        <v>0</v>
      </c>
      <c r="L7937" s="306">
        <v>0</v>
      </c>
      <c r="M7937" s="306">
        <v>0</v>
      </c>
      <c r="N7937" s="306">
        <v>0</v>
      </c>
    </row>
    <row r="7938" spans="1:14">
      <c r="A7938" s="259" t="s">
        <v>250</v>
      </c>
      <c r="B7938" s="259" t="s">
        <v>20</v>
      </c>
      <c r="C7938" s="259" t="s">
        <v>60</v>
      </c>
      <c r="D7938" s="259" t="s">
        <v>76</v>
      </c>
      <c r="E7938" s="259" t="s">
        <v>76</v>
      </c>
      <c r="F7938" s="259" t="s">
        <v>206</v>
      </c>
      <c r="G7938" s="259" t="s">
        <v>49</v>
      </c>
      <c r="H7938" s="306">
        <v>0</v>
      </c>
      <c r="I7938" s="306">
        <v>0</v>
      </c>
      <c r="J7938" s="306">
        <v>0</v>
      </c>
      <c r="K7938" s="306">
        <v>0</v>
      </c>
      <c r="L7938" s="306">
        <v>0</v>
      </c>
      <c r="M7938" s="306">
        <v>0</v>
      </c>
      <c r="N7938" s="306">
        <v>0</v>
      </c>
    </row>
    <row r="7939" spans="1:14">
      <c r="A7939" s="259" t="s">
        <v>250</v>
      </c>
      <c r="B7939" s="259" t="s">
        <v>20</v>
      </c>
      <c r="C7939" s="259" t="s">
        <v>61</v>
      </c>
      <c r="D7939" s="259" t="s">
        <v>77</v>
      </c>
      <c r="E7939" s="259" t="s">
        <v>77</v>
      </c>
      <c r="F7939" s="259" t="s">
        <v>206</v>
      </c>
      <c r="G7939" s="259" t="s">
        <v>49</v>
      </c>
      <c r="H7939" s="306">
        <v>0</v>
      </c>
      <c r="I7939" s="306">
        <v>593</v>
      </c>
      <c r="J7939" s="306">
        <v>2122</v>
      </c>
      <c r="K7939" s="306">
        <v>2122</v>
      </c>
      <c r="L7939" s="306">
        <v>2122</v>
      </c>
      <c r="M7939" s="306">
        <v>2489.7453370000003</v>
      </c>
      <c r="N7939" s="306">
        <v>3681.976557</v>
      </c>
    </row>
    <row r="7940" spans="1:14">
      <c r="A7940" s="259" t="s">
        <v>250</v>
      </c>
      <c r="B7940" s="259" t="s">
        <v>20</v>
      </c>
      <c r="C7940" s="259" t="s">
        <v>62</v>
      </c>
      <c r="D7940" s="259" t="s">
        <v>78</v>
      </c>
      <c r="E7940" s="259" t="s">
        <v>78</v>
      </c>
      <c r="F7940" s="259" t="s">
        <v>206</v>
      </c>
      <c r="G7940" s="259" t="s">
        <v>49</v>
      </c>
      <c r="H7940" s="306">
        <v>11</v>
      </c>
      <c r="I7940" s="306">
        <v>11</v>
      </c>
      <c r="J7940" s="306">
        <v>11</v>
      </c>
      <c r="K7940" s="306">
        <v>11</v>
      </c>
      <c r="L7940" s="306">
        <v>11</v>
      </c>
      <c r="M7940" s="306">
        <v>11</v>
      </c>
      <c r="N7940" s="306">
        <v>11</v>
      </c>
    </row>
    <row r="7941" spans="1:14">
      <c r="A7941" s="259" t="s">
        <v>250</v>
      </c>
      <c r="B7941" s="259" t="s">
        <v>20</v>
      </c>
      <c r="C7941" s="259" t="s">
        <v>63</v>
      </c>
      <c r="D7941" s="259" t="s">
        <v>79</v>
      </c>
      <c r="E7941" s="259" t="s">
        <v>79</v>
      </c>
      <c r="F7941" s="259" t="s">
        <v>206</v>
      </c>
      <c r="G7941" s="259" t="s">
        <v>49</v>
      </c>
      <c r="H7941" s="306">
        <v>0</v>
      </c>
      <c r="I7941" s="306">
        <v>0</v>
      </c>
      <c r="J7941" s="306">
        <v>0</v>
      </c>
      <c r="K7941" s="306">
        <v>0</v>
      </c>
      <c r="L7941" s="306">
        <v>0</v>
      </c>
      <c r="M7941" s="306">
        <v>0</v>
      </c>
      <c r="N7941" s="306">
        <v>0</v>
      </c>
    </row>
    <row r="7942" spans="1:14">
      <c r="A7942" s="259" t="s">
        <v>250</v>
      </c>
      <c r="B7942" s="259" t="s">
        <v>20</v>
      </c>
      <c r="C7942" s="259" t="s">
        <v>60</v>
      </c>
      <c r="D7942" s="259" t="s">
        <v>76</v>
      </c>
      <c r="E7942" s="259" t="s">
        <v>207</v>
      </c>
      <c r="F7942" s="259" t="s">
        <v>206</v>
      </c>
      <c r="G7942" s="259" t="s">
        <v>49</v>
      </c>
      <c r="H7942" s="306">
        <v>0</v>
      </c>
      <c r="I7942" s="306">
        <v>0</v>
      </c>
      <c r="J7942" s="306">
        <v>0</v>
      </c>
      <c r="K7942" s="306">
        <v>0</v>
      </c>
      <c r="L7942" s="306">
        <v>0</v>
      </c>
      <c r="M7942" s="306">
        <v>0</v>
      </c>
      <c r="N7942" s="306">
        <v>0</v>
      </c>
    </row>
    <row r="7943" spans="1:14">
      <c r="A7943" s="259" t="s">
        <v>250</v>
      </c>
      <c r="B7943" s="259" t="s">
        <v>20</v>
      </c>
      <c r="C7943" s="259" t="s">
        <v>63</v>
      </c>
      <c r="D7943" s="259" t="s">
        <v>79</v>
      </c>
      <c r="E7943" s="259" t="s">
        <v>208</v>
      </c>
      <c r="F7943" s="259" t="s">
        <v>206</v>
      </c>
      <c r="G7943" s="259" t="s">
        <v>49</v>
      </c>
      <c r="H7943" s="306">
        <v>0</v>
      </c>
      <c r="I7943" s="306">
        <v>0</v>
      </c>
      <c r="J7943" s="306">
        <v>0</v>
      </c>
      <c r="K7943" s="306">
        <v>0</v>
      </c>
      <c r="L7943" s="306">
        <v>0</v>
      </c>
      <c r="M7943" s="306">
        <v>0</v>
      </c>
      <c r="N7943" s="306">
        <v>0</v>
      </c>
    </row>
    <row r="7944" spans="1:14">
      <c r="A7944" s="259" t="s">
        <v>250</v>
      </c>
      <c r="B7944" s="259" t="s">
        <v>20</v>
      </c>
      <c r="C7944" s="259" t="s">
        <v>65</v>
      </c>
      <c r="D7944" s="259" t="s">
        <v>209</v>
      </c>
      <c r="E7944" s="259" t="s">
        <v>80</v>
      </c>
      <c r="F7944" s="259" t="s">
        <v>206</v>
      </c>
      <c r="G7944" s="259" t="s">
        <v>49</v>
      </c>
      <c r="H7944" s="306">
        <v>0</v>
      </c>
      <c r="I7944" s="306">
        <v>0</v>
      </c>
      <c r="J7944" s="306">
        <v>0</v>
      </c>
      <c r="K7944" s="306">
        <v>0</v>
      </c>
      <c r="L7944" s="306">
        <v>0</v>
      </c>
      <c r="M7944" s="306">
        <v>0</v>
      </c>
      <c r="N7944" s="306">
        <v>0</v>
      </c>
    </row>
    <row r="7945" spans="1:14">
      <c r="A7945" s="259" t="s">
        <v>250</v>
      </c>
      <c r="B7945" s="259" t="s">
        <v>20</v>
      </c>
      <c r="C7945" s="259" t="s">
        <v>65</v>
      </c>
      <c r="D7945" s="259" t="s">
        <v>209</v>
      </c>
      <c r="E7945" s="259" t="s">
        <v>81</v>
      </c>
      <c r="F7945" s="259" t="s">
        <v>206</v>
      </c>
      <c r="G7945" s="259" t="s">
        <v>49</v>
      </c>
      <c r="H7945" s="306">
        <v>0</v>
      </c>
      <c r="I7945" s="306">
        <v>0</v>
      </c>
      <c r="J7945" s="306">
        <v>0</v>
      </c>
      <c r="K7945" s="306">
        <v>0</v>
      </c>
      <c r="L7945" s="306">
        <v>0</v>
      </c>
      <c r="M7945" s="306">
        <v>0</v>
      </c>
      <c r="N7945" s="306">
        <v>0</v>
      </c>
    </row>
    <row r="7946" spans="1:14">
      <c r="A7946" s="259" t="s">
        <v>250</v>
      </c>
      <c r="B7946" s="259" t="s">
        <v>20</v>
      </c>
      <c r="C7946" s="259" t="s">
        <v>82</v>
      </c>
      <c r="D7946" s="259" t="s">
        <v>82</v>
      </c>
      <c r="E7946" s="259" t="s">
        <v>82</v>
      </c>
      <c r="F7946" s="259" t="s">
        <v>206</v>
      </c>
      <c r="G7946" s="259" t="s">
        <v>49</v>
      </c>
      <c r="H7946" s="306">
        <v>0</v>
      </c>
      <c r="I7946" s="306">
        <v>0</v>
      </c>
      <c r="J7946" s="306">
        <v>0</v>
      </c>
      <c r="K7946" s="306">
        <v>0</v>
      </c>
      <c r="L7946" s="306">
        <v>0</v>
      </c>
      <c r="M7946" s="306">
        <v>0</v>
      </c>
      <c r="N7946" s="306">
        <v>0</v>
      </c>
    </row>
    <row r="7947" spans="1:14">
      <c r="A7947" s="259" t="s">
        <v>250</v>
      </c>
      <c r="B7947" s="259" t="s">
        <v>20</v>
      </c>
      <c r="C7947" s="259" t="s">
        <v>83</v>
      </c>
      <c r="D7947" s="259" t="s">
        <v>83</v>
      </c>
      <c r="E7947" s="259" t="s">
        <v>83</v>
      </c>
      <c r="F7947" s="259" t="s">
        <v>206</v>
      </c>
      <c r="G7947" s="259" t="s">
        <v>49</v>
      </c>
      <c r="H7947" s="306">
        <v>0</v>
      </c>
      <c r="I7947" s="306">
        <v>0</v>
      </c>
      <c r="J7947" s="306">
        <v>0</v>
      </c>
      <c r="K7947" s="306">
        <v>0</v>
      </c>
      <c r="L7947" s="306">
        <v>0</v>
      </c>
      <c r="M7947" s="306">
        <v>0</v>
      </c>
      <c r="N7947" s="306">
        <v>0</v>
      </c>
    </row>
    <row r="7948" spans="1:14">
      <c r="A7948" s="259" t="s">
        <v>250</v>
      </c>
      <c r="B7948" s="259" t="s">
        <v>20</v>
      </c>
      <c r="C7948" s="259" t="s">
        <v>84</v>
      </c>
      <c r="D7948" s="259" t="s">
        <v>84</v>
      </c>
      <c r="E7948" s="259" t="s">
        <v>84</v>
      </c>
      <c r="F7948" s="259" t="s">
        <v>206</v>
      </c>
      <c r="G7948" s="259" t="s">
        <v>49</v>
      </c>
      <c r="H7948" s="306">
        <v>0</v>
      </c>
      <c r="I7948" s="306">
        <v>0</v>
      </c>
      <c r="J7948" s="306">
        <v>0</v>
      </c>
      <c r="K7948" s="306">
        <v>0</v>
      </c>
      <c r="L7948" s="306">
        <v>0</v>
      </c>
      <c r="M7948" s="306">
        <v>0</v>
      </c>
      <c r="N7948" s="306">
        <v>0</v>
      </c>
    </row>
    <row r="7949" spans="1:14">
      <c r="A7949" s="259" t="s">
        <v>250</v>
      </c>
      <c r="B7949" s="259" t="s">
        <v>20</v>
      </c>
      <c r="C7949" s="259" t="s">
        <v>85</v>
      </c>
      <c r="D7949" s="259" t="s">
        <v>85</v>
      </c>
      <c r="E7949" s="259" t="s">
        <v>85</v>
      </c>
      <c r="F7949" s="259" t="s">
        <v>206</v>
      </c>
      <c r="G7949" s="259" t="s">
        <v>49</v>
      </c>
      <c r="H7949" s="306">
        <v>0</v>
      </c>
      <c r="I7949" s="306">
        <v>0</v>
      </c>
      <c r="J7949" s="306">
        <v>0</v>
      </c>
      <c r="K7949" s="306">
        <v>0</v>
      </c>
      <c r="L7949" s="306">
        <v>0</v>
      </c>
      <c r="M7949" s="306">
        <v>0</v>
      </c>
      <c r="N7949" s="306">
        <v>0</v>
      </c>
    </row>
    <row r="7950" spans="1:14">
      <c r="A7950" s="259" t="s">
        <v>250</v>
      </c>
      <c r="B7950" s="259" t="s">
        <v>20</v>
      </c>
      <c r="C7950" s="259" t="s">
        <v>87</v>
      </c>
      <c r="D7950" s="259" t="s">
        <v>87</v>
      </c>
      <c r="E7950" s="259" t="s">
        <v>87</v>
      </c>
      <c r="F7950" s="259" t="s">
        <v>206</v>
      </c>
      <c r="G7950" s="259" t="s">
        <v>49</v>
      </c>
      <c r="H7950" s="306">
        <v>0</v>
      </c>
      <c r="I7950" s="306">
        <v>213.55448800000002</v>
      </c>
      <c r="J7950" s="306">
        <v>220.39600000000002</v>
      </c>
      <c r="K7950" s="306">
        <v>220.39600000000002</v>
      </c>
      <c r="L7950" s="306">
        <v>220.39600000000002</v>
      </c>
      <c r="M7950" s="306">
        <v>220.39600000000002</v>
      </c>
      <c r="N7950" s="306">
        <v>220.39600000000002</v>
      </c>
    </row>
    <row r="7951" spans="1:14">
      <c r="A7951" s="259" t="s">
        <v>250</v>
      </c>
      <c r="B7951" s="259" t="s">
        <v>20</v>
      </c>
      <c r="C7951" s="259" t="s">
        <v>88</v>
      </c>
      <c r="D7951" s="259" t="s">
        <v>88</v>
      </c>
      <c r="E7951" s="259" t="s">
        <v>88</v>
      </c>
      <c r="F7951" s="259" t="s">
        <v>206</v>
      </c>
      <c r="G7951" s="259" t="s">
        <v>49</v>
      </c>
      <c r="H7951" s="306">
        <v>0</v>
      </c>
      <c r="I7951" s="306">
        <v>0</v>
      </c>
      <c r="J7951" s="306">
        <v>0</v>
      </c>
      <c r="K7951" s="306">
        <v>0</v>
      </c>
      <c r="L7951" s="306">
        <v>0</v>
      </c>
      <c r="M7951" s="306">
        <v>0</v>
      </c>
      <c r="N7951" s="306">
        <v>0</v>
      </c>
    </row>
    <row r="7952" spans="1:14">
      <c r="A7952" s="259" t="s">
        <v>250</v>
      </c>
      <c r="B7952" s="259" t="s">
        <v>21</v>
      </c>
      <c r="C7952" s="259" t="s">
        <v>48</v>
      </c>
      <c r="D7952" s="259" t="s">
        <v>48</v>
      </c>
      <c r="E7952" s="259" t="s">
        <v>48</v>
      </c>
      <c r="F7952" s="259" t="s">
        <v>206</v>
      </c>
      <c r="G7952" s="259" t="s">
        <v>49</v>
      </c>
      <c r="H7952" s="306">
        <v>1275.4970000000001</v>
      </c>
      <c r="I7952" s="306">
        <v>-2.2737367544323201E-13</v>
      </c>
      <c r="J7952" s="306">
        <v>0</v>
      </c>
      <c r="K7952" s="306">
        <v>0</v>
      </c>
      <c r="L7952" s="306">
        <v>0</v>
      </c>
      <c r="M7952" s="306">
        <v>0</v>
      </c>
      <c r="N7952" s="306">
        <v>0</v>
      </c>
    </row>
    <row r="7953" spans="1:14">
      <c r="A7953" s="259" t="s">
        <v>250</v>
      </c>
      <c r="B7953" s="259" t="s">
        <v>21</v>
      </c>
      <c r="C7953" s="259" t="s">
        <v>53</v>
      </c>
      <c r="D7953" s="259" t="s">
        <v>53</v>
      </c>
      <c r="E7953" s="259" t="s">
        <v>53</v>
      </c>
      <c r="F7953" s="259" t="s">
        <v>206</v>
      </c>
      <c r="G7953" s="259" t="s">
        <v>49</v>
      </c>
      <c r="H7953" s="306">
        <v>0</v>
      </c>
      <c r="I7953" s="306">
        <v>0</v>
      </c>
      <c r="J7953" s="306">
        <v>0</v>
      </c>
      <c r="K7953" s="306">
        <v>0</v>
      </c>
      <c r="L7953" s="306">
        <v>0</v>
      </c>
      <c r="M7953" s="306">
        <v>0</v>
      </c>
      <c r="N7953" s="306">
        <v>0</v>
      </c>
    </row>
    <row r="7954" spans="1:14">
      <c r="A7954" s="259" t="s">
        <v>250</v>
      </c>
      <c r="B7954" s="259" t="s">
        <v>21</v>
      </c>
      <c r="C7954" s="259" t="s">
        <v>54</v>
      </c>
      <c r="D7954" s="259" t="s">
        <v>54</v>
      </c>
      <c r="E7954" s="259" t="s">
        <v>54</v>
      </c>
      <c r="F7954" s="259" t="s">
        <v>206</v>
      </c>
      <c r="G7954" s="259" t="s">
        <v>49</v>
      </c>
      <c r="H7954" s="306">
        <v>2168.62</v>
      </c>
      <c r="I7954" s="306">
        <v>2168.62</v>
      </c>
      <c r="J7954" s="306">
        <v>2168.62</v>
      </c>
      <c r="K7954" s="306">
        <v>2168.62</v>
      </c>
      <c r="L7954" s="306">
        <v>2168.62</v>
      </c>
      <c r="M7954" s="306">
        <v>2168.62</v>
      </c>
      <c r="N7954" s="306">
        <v>2168.62</v>
      </c>
    </row>
    <row r="7955" spans="1:14">
      <c r="A7955" s="259" t="s">
        <v>250</v>
      </c>
      <c r="B7955" s="259" t="s">
        <v>21</v>
      </c>
      <c r="C7955" s="259" t="s">
        <v>55</v>
      </c>
      <c r="D7955" s="259" t="s">
        <v>55</v>
      </c>
      <c r="E7955" s="259" t="s">
        <v>55</v>
      </c>
      <c r="F7955" s="259" t="s">
        <v>206</v>
      </c>
      <c r="G7955" s="259" t="s">
        <v>49</v>
      </c>
      <c r="H7955" s="306">
        <v>2107.3000000000002</v>
      </c>
      <c r="I7955" s="306">
        <v>2077.4</v>
      </c>
      <c r="J7955" s="306">
        <v>2077.4</v>
      </c>
      <c r="K7955" s="306">
        <v>2077.4</v>
      </c>
      <c r="L7955" s="306">
        <v>2077.4</v>
      </c>
      <c r="M7955" s="306">
        <v>2077.4</v>
      </c>
      <c r="N7955" s="306">
        <v>2077.4</v>
      </c>
    </row>
    <row r="7956" spans="1:14">
      <c r="A7956" s="259" t="s">
        <v>250</v>
      </c>
      <c r="B7956" s="259" t="s">
        <v>21</v>
      </c>
      <c r="C7956" s="259" t="s">
        <v>56</v>
      </c>
      <c r="D7956" s="259" t="s">
        <v>56</v>
      </c>
      <c r="E7956" s="259" t="s">
        <v>56</v>
      </c>
      <c r="F7956" s="259" t="s">
        <v>206</v>
      </c>
      <c r="G7956" s="259" t="s">
        <v>49</v>
      </c>
      <c r="H7956" s="306">
        <v>2224</v>
      </c>
      <c r="I7956" s="306">
        <v>1548</v>
      </c>
      <c r="J7956" s="306">
        <v>1548</v>
      </c>
      <c r="K7956" s="306">
        <v>1548</v>
      </c>
      <c r="L7956" s="306">
        <v>1548</v>
      </c>
      <c r="M7956" s="306">
        <v>1548</v>
      </c>
      <c r="N7956" s="306">
        <v>1548</v>
      </c>
    </row>
    <row r="7957" spans="1:14">
      <c r="A7957" s="259" t="s">
        <v>250</v>
      </c>
      <c r="B7957" s="259" t="s">
        <v>21</v>
      </c>
      <c r="C7957" s="259" t="s">
        <v>57</v>
      </c>
      <c r="D7957" s="259" t="s">
        <v>57</v>
      </c>
      <c r="E7957" s="259" t="s">
        <v>57</v>
      </c>
      <c r="F7957" s="259" t="s">
        <v>206</v>
      </c>
      <c r="G7957" s="259" t="s">
        <v>49</v>
      </c>
      <c r="H7957" s="306">
        <v>0</v>
      </c>
      <c r="I7957" s="306">
        <v>0</v>
      </c>
      <c r="J7957" s="306">
        <v>0</v>
      </c>
      <c r="K7957" s="306">
        <v>0</v>
      </c>
      <c r="L7957" s="306">
        <v>0</v>
      </c>
      <c r="M7957" s="306">
        <v>0</v>
      </c>
      <c r="N7957" s="306">
        <v>0</v>
      </c>
    </row>
    <row r="7958" spans="1:14">
      <c r="A7958" s="259" t="s">
        <v>250</v>
      </c>
      <c r="B7958" s="259" t="s">
        <v>21</v>
      </c>
      <c r="C7958" s="259" t="s">
        <v>58</v>
      </c>
      <c r="D7958" s="259" t="s">
        <v>58</v>
      </c>
      <c r="E7958" s="259" t="s">
        <v>58</v>
      </c>
      <c r="F7958" s="259" t="s">
        <v>206</v>
      </c>
      <c r="G7958" s="259" t="s">
        <v>49</v>
      </c>
      <c r="H7958" s="306">
        <v>1744.1</v>
      </c>
      <c r="I7958" s="306">
        <v>1744.1</v>
      </c>
      <c r="J7958" s="306">
        <v>1744.1</v>
      </c>
      <c r="K7958" s="306">
        <v>1744.1</v>
      </c>
      <c r="L7958" s="306">
        <v>1744.1</v>
      </c>
      <c r="M7958" s="306">
        <v>1744.1</v>
      </c>
      <c r="N7958" s="306">
        <v>1744.1</v>
      </c>
    </row>
    <row r="7959" spans="1:14">
      <c r="A7959" s="259" t="s">
        <v>250</v>
      </c>
      <c r="B7959" s="259" t="s">
        <v>21</v>
      </c>
      <c r="C7959" s="259" t="s">
        <v>59</v>
      </c>
      <c r="D7959" s="259" t="s">
        <v>59</v>
      </c>
      <c r="E7959" s="259" t="s">
        <v>59</v>
      </c>
      <c r="F7959" s="259" t="s">
        <v>206</v>
      </c>
      <c r="G7959" s="259" t="s">
        <v>49</v>
      </c>
      <c r="H7959" s="306">
        <v>566.48</v>
      </c>
      <c r="I7959" s="306">
        <v>566.48</v>
      </c>
      <c r="J7959" s="306">
        <v>566.48</v>
      </c>
      <c r="K7959" s="306">
        <v>566.48</v>
      </c>
      <c r="L7959" s="306">
        <v>566.48</v>
      </c>
      <c r="M7959" s="306">
        <v>566.48</v>
      </c>
      <c r="N7959" s="306">
        <v>566.48</v>
      </c>
    </row>
    <row r="7960" spans="1:14">
      <c r="A7960" s="259" t="s">
        <v>250</v>
      </c>
      <c r="B7960" s="259" t="s">
        <v>21</v>
      </c>
      <c r="C7960" s="259" t="s">
        <v>60</v>
      </c>
      <c r="D7960" s="259" t="s">
        <v>60</v>
      </c>
      <c r="E7960" s="259" t="s">
        <v>60</v>
      </c>
      <c r="F7960" s="259" t="s">
        <v>206</v>
      </c>
      <c r="G7960" s="259" t="s">
        <v>49</v>
      </c>
      <c r="H7960" s="306">
        <v>1467.4489999999998</v>
      </c>
      <c r="I7960" s="306">
        <v>1563.2489999999998</v>
      </c>
      <c r="J7960" s="306">
        <v>1563.2489999999998</v>
      </c>
      <c r="K7960" s="306">
        <v>1563.2489999999998</v>
      </c>
      <c r="L7960" s="306">
        <v>1563.2489999999998</v>
      </c>
      <c r="M7960" s="306">
        <v>1563.2489999999998</v>
      </c>
      <c r="N7960" s="306">
        <v>1563.2489999999998</v>
      </c>
    </row>
    <row r="7961" spans="1:14">
      <c r="A7961" s="259" t="s">
        <v>250</v>
      </c>
      <c r="B7961" s="259" t="s">
        <v>21</v>
      </c>
      <c r="C7961" s="259" t="s">
        <v>61</v>
      </c>
      <c r="D7961" s="259" t="s">
        <v>61</v>
      </c>
      <c r="E7961" s="259" t="s">
        <v>61</v>
      </c>
      <c r="F7961" s="259" t="s">
        <v>206</v>
      </c>
      <c r="G7961" s="259" t="s">
        <v>49</v>
      </c>
      <c r="H7961" s="306">
        <v>260</v>
      </c>
      <c r="I7961" s="306">
        <v>260</v>
      </c>
      <c r="J7961" s="306">
        <v>260</v>
      </c>
      <c r="K7961" s="306">
        <v>260</v>
      </c>
      <c r="L7961" s="306">
        <v>260</v>
      </c>
      <c r="M7961" s="306">
        <v>260</v>
      </c>
      <c r="N7961" s="306">
        <v>260</v>
      </c>
    </row>
    <row r="7962" spans="1:14">
      <c r="A7962" s="259" t="s">
        <v>250</v>
      </c>
      <c r="B7962" s="259" t="s">
        <v>21</v>
      </c>
      <c r="C7962" s="259" t="s">
        <v>63</v>
      </c>
      <c r="D7962" s="259" t="s">
        <v>63</v>
      </c>
      <c r="E7962" s="259" t="s">
        <v>63</v>
      </c>
      <c r="F7962" s="259" t="s">
        <v>206</v>
      </c>
      <c r="G7962" s="259" t="s">
        <v>49</v>
      </c>
      <c r="H7962" s="306">
        <v>6.5</v>
      </c>
      <c r="I7962" s="306">
        <v>6.5</v>
      </c>
      <c r="J7962" s="306">
        <v>6.5</v>
      </c>
      <c r="K7962" s="306">
        <v>6.5</v>
      </c>
      <c r="L7962" s="306">
        <v>6.5</v>
      </c>
      <c r="M7962" s="306">
        <v>6.5</v>
      </c>
      <c r="N7962" s="306">
        <v>6.5</v>
      </c>
    </row>
    <row r="7963" spans="1:14">
      <c r="A7963" s="259" t="s">
        <v>250</v>
      </c>
      <c r="B7963" s="259" t="s">
        <v>21</v>
      </c>
      <c r="C7963" s="259" t="s">
        <v>64</v>
      </c>
      <c r="D7963" s="259" t="s">
        <v>64</v>
      </c>
      <c r="E7963" s="259" t="s">
        <v>64</v>
      </c>
      <c r="F7963" s="259" t="s">
        <v>206</v>
      </c>
      <c r="G7963" s="259" t="s">
        <v>49</v>
      </c>
      <c r="H7963" s="306">
        <v>131.19999999999999</v>
      </c>
      <c r="I7963" s="306">
        <v>73.7</v>
      </c>
      <c r="J7963" s="306">
        <v>73.7</v>
      </c>
      <c r="K7963" s="306">
        <v>73.7</v>
      </c>
      <c r="L7963" s="306">
        <v>73.7</v>
      </c>
      <c r="M7963" s="306">
        <v>73.7</v>
      </c>
      <c r="N7963" s="306">
        <v>73.7</v>
      </c>
    </row>
    <row r="7964" spans="1:14">
      <c r="A7964" s="259" t="s">
        <v>250</v>
      </c>
      <c r="B7964" s="259" t="s">
        <v>21</v>
      </c>
      <c r="C7964" s="259" t="s">
        <v>54</v>
      </c>
      <c r="D7964" s="259" t="s">
        <v>72</v>
      </c>
      <c r="E7964" s="259" t="s">
        <v>72</v>
      </c>
      <c r="F7964" s="259" t="s">
        <v>206</v>
      </c>
      <c r="G7964" s="259" t="s">
        <v>49</v>
      </c>
      <c r="H7964" s="306">
        <v>0</v>
      </c>
      <c r="I7964" s="306">
        <v>0</v>
      </c>
      <c r="J7964" s="306">
        <v>0</v>
      </c>
      <c r="K7964" s="306">
        <v>0</v>
      </c>
      <c r="L7964" s="306">
        <v>0</v>
      </c>
      <c r="M7964" s="306">
        <v>0</v>
      </c>
      <c r="N7964" s="306">
        <v>0</v>
      </c>
    </row>
    <row r="7965" spans="1:14">
      <c r="A7965" s="259" t="s">
        <v>250</v>
      </c>
      <c r="B7965" s="259" t="s">
        <v>21</v>
      </c>
      <c r="C7965" s="259" t="s">
        <v>55</v>
      </c>
      <c r="D7965" s="259" t="s">
        <v>73</v>
      </c>
      <c r="E7965" s="259" t="s">
        <v>73</v>
      </c>
      <c r="F7965" s="259" t="s">
        <v>206</v>
      </c>
      <c r="G7965" s="259" t="s">
        <v>49</v>
      </c>
      <c r="H7965" s="306">
        <v>0</v>
      </c>
      <c r="I7965" s="306">
        <v>0</v>
      </c>
      <c r="J7965" s="306">
        <v>0</v>
      </c>
      <c r="K7965" s="306">
        <v>0</v>
      </c>
      <c r="L7965" s="306">
        <v>0</v>
      </c>
      <c r="M7965" s="306">
        <v>0</v>
      </c>
      <c r="N7965" s="306">
        <v>0</v>
      </c>
    </row>
    <row r="7966" spans="1:14">
      <c r="A7966" s="259" t="s">
        <v>250</v>
      </c>
      <c r="B7966" s="259" t="s">
        <v>21</v>
      </c>
      <c r="C7966" s="259" t="s">
        <v>57</v>
      </c>
      <c r="D7966" s="259" t="s">
        <v>74</v>
      </c>
      <c r="E7966" s="259" t="s">
        <v>74</v>
      </c>
      <c r="F7966" s="259" t="s">
        <v>206</v>
      </c>
      <c r="G7966" s="259" t="s">
        <v>49</v>
      </c>
      <c r="H7966" s="306">
        <v>0</v>
      </c>
      <c r="I7966" s="306">
        <v>0</v>
      </c>
      <c r="J7966" s="306">
        <v>0</v>
      </c>
      <c r="K7966" s="306">
        <v>0</v>
      </c>
      <c r="L7966" s="306">
        <v>0</v>
      </c>
      <c r="M7966" s="306">
        <v>0</v>
      </c>
      <c r="N7966" s="306">
        <v>0</v>
      </c>
    </row>
    <row r="7967" spans="1:14">
      <c r="A7967" s="259" t="s">
        <v>250</v>
      </c>
      <c r="B7967" s="259" t="s">
        <v>21</v>
      </c>
      <c r="C7967" s="259" t="s">
        <v>64</v>
      </c>
      <c r="D7967" s="259" t="s">
        <v>75</v>
      </c>
      <c r="E7967" s="259" t="s">
        <v>75</v>
      </c>
      <c r="F7967" s="259" t="s">
        <v>206</v>
      </c>
      <c r="G7967" s="259" t="s">
        <v>49</v>
      </c>
      <c r="H7967" s="306">
        <v>0</v>
      </c>
      <c r="I7967" s="306">
        <v>0</v>
      </c>
      <c r="J7967" s="306">
        <v>0</v>
      </c>
      <c r="K7967" s="306">
        <v>0</v>
      </c>
      <c r="L7967" s="306">
        <v>0</v>
      </c>
      <c r="M7967" s="306">
        <v>0</v>
      </c>
      <c r="N7967" s="306">
        <v>0</v>
      </c>
    </row>
    <row r="7968" spans="1:14">
      <c r="A7968" s="259" t="s">
        <v>250</v>
      </c>
      <c r="B7968" s="259" t="s">
        <v>21</v>
      </c>
      <c r="C7968" s="259" t="s">
        <v>60</v>
      </c>
      <c r="D7968" s="259" t="s">
        <v>76</v>
      </c>
      <c r="E7968" s="259" t="s">
        <v>76</v>
      </c>
      <c r="F7968" s="259" t="s">
        <v>206</v>
      </c>
      <c r="G7968" s="259" t="s">
        <v>49</v>
      </c>
      <c r="H7968" s="306">
        <v>0</v>
      </c>
      <c r="I7968" s="306">
        <v>0</v>
      </c>
      <c r="J7968" s="306">
        <v>0</v>
      </c>
      <c r="K7968" s="306">
        <v>0</v>
      </c>
      <c r="L7968" s="306">
        <v>0</v>
      </c>
      <c r="M7968" s="306">
        <v>3705.9303319999999</v>
      </c>
      <c r="N7968" s="306">
        <v>3705.9303319999999</v>
      </c>
    </row>
    <row r="7969" spans="1:14">
      <c r="A7969" s="259" t="s">
        <v>250</v>
      </c>
      <c r="B7969" s="259" t="s">
        <v>21</v>
      </c>
      <c r="C7969" s="259" t="s">
        <v>61</v>
      </c>
      <c r="D7969" s="259" t="s">
        <v>77</v>
      </c>
      <c r="E7969" s="259" t="s">
        <v>77</v>
      </c>
      <c r="F7969" s="259" t="s">
        <v>206</v>
      </c>
      <c r="G7969" s="259" t="s">
        <v>49</v>
      </c>
      <c r="H7969" s="306">
        <v>0</v>
      </c>
      <c r="I7969" s="306">
        <v>0</v>
      </c>
      <c r="J7969" s="306">
        <v>678</v>
      </c>
      <c r="K7969" s="306">
        <v>678</v>
      </c>
      <c r="L7969" s="306">
        <v>678</v>
      </c>
      <c r="M7969" s="306">
        <v>678</v>
      </c>
      <c r="N7969" s="306">
        <v>678</v>
      </c>
    </row>
    <row r="7970" spans="1:14">
      <c r="A7970" s="259" t="s">
        <v>250</v>
      </c>
      <c r="B7970" s="259" t="s">
        <v>21</v>
      </c>
      <c r="C7970" s="259" t="s">
        <v>62</v>
      </c>
      <c r="D7970" s="259" t="s">
        <v>78</v>
      </c>
      <c r="E7970" s="259" t="s">
        <v>78</v>
      </c>
      <c r="F7970" s="259" t="s">
        <v>206</v>
      </c>
      <c r="G7970" s="259" t="s">
        <v>49</v>
      </c>
      <c r="H7970" s="306">
        <v>0</v>
      </c>
      <c r="I7970" s="306">
        <v>1056.8</v>
      </c>
      <c r="J7970" s="306">
        <v>1056.8</v>
      </c>
      <c r="K7970" s="306">
        <v>1056.8</v>
      </c>
      <c r="L7970" s="306">
        <v>1056.8</v>
      </c>
      <c r="M7970" s="306">
        <v>1056.8</v>
      </c>
      <c r="N7970" s="306">
        <v>1056.8</v>
      </c>
    </row>
    <row r="7971" spans="1:14">
      <c r="A7971" s="259" t="s">
        <v>250</v>
      </c>
      <c r="B7971" s="259" t="s">
        <v>21</v>
      </c>
      <c r="C7971" s="259" t="s">
        <v>63</v>
      </c>
      <c r="D7971" s="259" t="s">
        <v>79</v>
      </c>
      <c r="E7971" s="259" t="s">
        <v>79</v>
      </c>
      <c r="F7971" s="259" t="s">
        <v>206</v>
      </c>
      <c r="G7971" s="259" t="s">
        <v>49</v>
      </c>
      <c r="H7971" s="306">
        <v>1311.7734449999998</v>
      </c>
      <c r="I7971" s="306">
        <v>1311.7734449999998</v>
      </c>
      <c r="J7971" s="306">
        <v>1311.7734449999998</v>
      </c>
      <c r="K7971" s="306">
        <v>1311.7734449999998</v>
      </c>
      <c r="L7971" s="306">
        <v>1311.7734449999998</v>
      </c>
      <c r="M7971" s="306">
        <v>1311.7734449999998</v>
      </c>
      <c r="N7971" s="306">
        <v>1311.7734449999998</v>
      </c>
    </row>
    <row r="7972" spans="1:14">
      <c r="A7972" s="259" t="s">
        <v>250</v>
      </c>
      <c r="B7972" s="259" t="s">
        <v>21</v>
      </c>
      <c r="C7972" s="259" t="s">
        <v>60</v>
      </c>
      <c r="D7972" s="259" t="s">
        <v>76</v>
      </c>
      <c r="E7972" s="259" t="s">
        <v>207</v>
      </c>
      <c r="F7972" s="259" t="s">
        <v>206</v>
      </c>
      <c r="G7972" s="259" t="s">
        <v>49</v>
      </c>
      <c r="H7972" s="306">
        <v>0</v>
      </c>
      <c r="I7972" s="306">
        <v>0</v>
      </c>
      <c r="J7972" s="306">
        <v>0</v>
      </c>
      <c r="K7972" s="306">
        <v>0</v>
      </c>
      <c r="L7972" s="306">
        <v>2007.0193389999999</v>
      </c>
      <c r="M7972" s="306">
        <v>2301.089007</v>
      </c>
      <c r="N7972" s="306">
        <v>8301.0890069999987</v>
      </c>
    </row>
    <row r="7973" spans="1:14">
      <c r="A7973" s="259" t="s">
        <v>250</v>
      </c>
      <c r="B7973" s="259" t="s">
        <v>21</v>
      </c>
      <c r="C7973" s="259" t="s">
        <v>63</v>
      </c>
      <c r="D7973" s="259" t="s">
        <v>79</v>
      </c>
      <c r="E7973" s="259" t="s">
        <v>208</v>
      </c>
      <c r="F7973" s="259" t="s">
        <v>206</v>
      </c>
      <c r="G7973" s="259" t="s">
        <v>49</v>
      </c>
      <c r="H7973" s="306">
        <v>0</v>
      </c>
      <c r="I7973" s="306">
        <v>0</v>
      </c>
      <c r="J7973" s="306">
        <v>0</v>
      </c>
      <c r="K7973" s="306">
        <v>0</v>
      </c>
      <c r="L7973" s="306">
        <v>1204.211603</v>
      </c>
      <c r="M7973" s="306">
        <v>1380.6534039999999</v>
      </c>
      <c r="N7973" s="306">
        <v>5019.5487290000001</v>
      </c>
    </row>
    <row r="7974" spans="1:14">
      <c r="A7974" s="259" t="s">
        <v>250</v>
      </c>
      <c r="B7974" s="259" t="s">
        <v>21</v>
      </c>
      <c r="C7974" s="259" t="s">
        <v>65</v>
      </c>
      <c r="D7974" s="259" t="s">
        <v>209</v>
      </c>
      <c r="E7974" s="259" t="s">
        <v>80</v>
      </c>
      <c r="F7974" s="259" t="s">
        <v>206</v>
      </c>
      <c r="G7974" s="259" t="s">
        <v>49</v>
      </c>
      <c r="H7974" s="306">
        <v>0</v>
      </c>
      <c r="I7974" s="306">
        <v>0</v>
      </c>
      <c r="J7974" s="306">
        <v>0</v>
      </c>
      <c r="K7974" s="306">
        <v>0</v>
      </c>
      <c r="L7974" s="306">
        <v>0</v>
      </c>
      <c r="M7974" s="306">
        <v>0</v>
      </c>
      <c r="N7974" s="306">
        <v>0</v>
      </c>
    </row>
    <row r="7975" spans="1:14">
      <c r="A7975" s="259" t="s">
        <v>250</v>
      </c>
      <c r="B7975" s="259" t="s">
        <v>21</v>
      </c>
      <c r="C7975" s="259" t="s">
        <v>65</v>
      </c>
      <c r="D7975" s="259" t="s">
        <v>209</v>
      </c>
      <c r="E7975" s="259" t="s">
        <v>81</v>
      </c>
      <c r="F7975" s="259" t="s">
        <v>206</v>
      </c>
      <c r="G7975" s="259" t="s">
        <v>49</v>
      </c>
      <c r="H7975" s="306">
        <v>0</v>
      </c>
      <c r="I7975" s="306">
        <v>0</v>
      </c>
      <c r="J7975" s="306">
        <v>0</v>
      </c>
      <c r="K7975" s="306">
        <v>0</v>
      </c>
      <c r="L7975" s="306">
        <v>0</v>
      </c>
      <c r="M7975" s="306">
        <v>0</v>
      </c>
      <c r="N7975" s="306">
        <v>0</v>
      </c>
    </row>
    <row r="7976" spans="1:14">
      <c r="A7976" s="259" t="s">
        <v>250</v>
      </c>
      <c r="B7976" s="259" t="s">
        <v>21</v>
      </c>
      <c r="C7976" s="259" t="s">
        <v>82</v>
      </c>
      <c r="D7976" s="259" t="s">
        <v>82</v>
      </c>
      <c r="E7976" s="259" t="s">
        <v>82</v>
      </c>
      <c r="F7976" s="259" t="s">
        <v>206</v>
      </c>
      <c r="G7976" s="259" t="s">
        <v>49</v>
      </c>
      <c r="H7976" s="306">
        <v>0</v>
      </c>
      <c r="I7976" s="306">
        <v>1275.4970000000001</v>
      </c>
      <c r="J7976" s="306">
        <v>0</v>
      </c>
      <c r="K7976" s="306">
        <v>0</v>
      </c>
      <c r="L7976" s="306">
        <v>0</v>
      </c>
      <c r="M7976" s="306">
        <v>0</v>
      </c>
      <c r="N7976" s="306">
        <v>0</v>
      </c>
    </row>
    <row r="7977" spans="1:14">
      <c r="A7977" s="259" t="s">
        <v>250</v>
      </c>
      <c r="B7977" s="259" t="s">
        <v>21</v>
      </c>
      <c r="C7977" s="259" t="s">
        <v>83</v>
      </c>
      <c r="D7977" s="259" t="s">
        <v>83</v>
      </c>
      <c r="E7977" s="259" t="s">
        <v>83</v>
      </c>
      <c r="F7977" s="259" t="s">
        <v>206</v>
      </c>
      <c r="G7977" s="259" t="s">
        <v>49</v>
      </c>
      <c r="H7977" s="306">
        <v>0</v>
      </c>
      <c r="I7977" s="306">
        <v>0</v>
      </c>
      <c r="J7977" s="306">
        <v>0</v>
      </c>
      <c r="K7977" s="306">
        <v>0</v>
      </c>
      <c r="L7977" s="306">
        <v>0</v>
      </c>
      <c r="M7977" s="306">
        <v>0</v>
      </c>
      <c r="N7977" s="306">
        <v>0</v>
      </c>
    </row>
    <row r="7978" spans="1:14">
      <c r="A7978" s="259" t="s">
        <v>250</v>
      </c>
      <c r="B7978" s="259" t="s">
        <v>21</v>
      </c>
      <c r="C7978" s="259" t="s">
        <v>84</v>
      </c>
      <c r="D7978" s="259" t="s">
        <v>84</v>
      </c>
      <c r="E7978" s="259" t="s">
        <v>84</v>
      </c>
      <c r="F7978" s="259" t="s">
        <v>206</v>
      </c>
      <c r="G7978" s="259" t="s">
        <v>49</v>
      </c>
      <c r="H7978" s="306">
        <v>0</v>
      </c>
      <c r="I7978" s="306">
        <v>0</v>
      </c>
      <c r="J7978" s="306">
        <v>0</v>
      </c>
      <c r="K7978" s="306">
        <v>0</v>
      </c>
      <c r="L7978" s="306">
        <v>0</v>
      </c>
      <c r="M7978" s="306">
        <v>0</v>
      </c>
      <c r="N7978" s="306">
        <v>0</v>
      </c>
    </row>
    <row r="7979" spans="1:14">
      <c r="A7979" s="259" t="s">
        <v>250</v>
      </c>
      <c r="B7979" s="259" t="s">
        <v>21</v>
      </c>
      <c r="C7979" s="259" t="s">
        <v>85</v>
      </c>
      <c r="D7979" s="259" t="s">
        <v>85</v>
      </c>
      <c r="E7979" s="259" t="s">
        <v>85</v>
      </c>
      <c r="F7979" s="259" t="s">
        <v>206</v>
      </c>
      <c r="G7979" s="259" t="s">
        <v>49</v>
      </c>
      <c r="H7979" s="306">
        <v>0</v>
      </c>
      <c r="I7979" s="306">
        <v>0</v>
      </c>
      <c r="J7979" s="306">
        <v>0</v>
      </c>
      <c r="K7979" s="306">
        <v>0</v>
      </c>
      <c r="L7979" s="306">
        <v>0</v>
      </c>
      <c r="M7979" s="306">
        <v>0</v>
      </c>
      <c r="N7979" s="306">
        <v>0</v>
      </c>
    </row>
    <row r="7980" spans="1:14">
      <c r="A7980" s="259" t="s">
        <v>250</v>
      </c>
      <c r="B7980" s="259" t="s">
        <v>21</v>
      </c>
      <c r="C7980" s="259" t="s">
        <v>87</v>
      </c>
      <c r="D7980" s="259" t="s">
        <v>87</v>
      </c>
      <c r="E7980" s="259" t="s">
        <v>87</v>
      </c>
      <c r="F7980" s="259" t="s">
        <v>206</v>
      </c>
      <c r="G7980" s="259" t="s">
        <v>49</v>
      </c>
      <c r="H7980" s="306">
        <v>0</v>
      </c>
      <c r="I7980" s="306">
        <v>57.5</v>
      </c>
      <c r="J7980" s="306">
        <v>57.5</v>
      </c>
      <c r="K7980" s="306">
        <v>57.5</v>
      </c>
      <c r="L7980" s="306">
        <v>57.5</v>
      </c>
      <c r="M7980" s="306">
        <v>57.5</v>
      </c>
      <c r="N7980" s="306">
        <v>57.5</v>
      </c>
    </row>
    <row r="7981" spans="1:14">
      <c r="A7981" s="259" t="s">
        <v>250</v>
      </c>
      <c r="B7981" s="259" t="s">
        <v>21</v>
      </c>
      <c r="C7981" s="259" t="s">
        <v>88</v>
      </c>
      <c r="D7981" s="259" t="s">
        <v>88</v>
      </c>
      <c r="E7981" s="259" t="s">
        <v>88</v>
      </c>
      <c r="F7981" s="259" t="s">
        <v>206</v>
      </c>
      <c r="G7981" s="259" t="s">
        <v>49</v>
      </c>
      <c r="H7981" s="306">
        <v>0</v>
      </c>
      <c r="I7981" s="306">
        <v>0</v>
      </c>
      <c r="J7981" s="306">
        <v>0</v>
      </c>
      <c r="K7981" s="306">
        <v>0</v>
      </c>
      <c r="L7981" s="306">
        <v>0</v>
      </c>
      <c r="M7981" s="306">
        <v>0</v>
      </c>
      <c r="N7981" s="306">
        <v>0</v>
      </c>
    </row>
    <row r="7982" spans="1:14">
      <c r="A7982" s="259" t="s">
        <v>250</v>
      </c>
      <c r="B7982" s="259" t="s">
        <v>22</v>
      </c>
      <c r="C7982" s="259" t="s">
        <v>48</v>
      </c>
      <c r="D7982" s="259" t="s">
        <v>48</v>
      </c>
      <c r="E7982" s="259" t="s">
        <v>48</v>
      </c>
      <c r="F7982" s="259" t="s">
        <v>206</v>
      </c>
      <c r="G7982" s="259" t="s">
        <v>49</v>
      </c>
      <c r="H7982" s="306">
        <v>0</v>
      </c>
      <c r="I7982" s="306">
        <v>0</v>
      </c>
      <c r="J7982" s="306">
        <v>0</v>
      </c>
      <c r="K7982" s="306">
        <v>0</v>
      </c>
      <c r="L7982" s="306">
        <v>0</v>
      </c>
      <c r="M7982" s="306">
        <v>0</v>
      </c>
      <c r="N7982" s="306">
        <v>0</v>
      </c>
    </row>
    <row r="7983" spans="1:14">
      <c r="A7983" s="259" t="s">
        <v>250</v>
      </c>
      <c r="B7983" s="259" t="s">
        <v>22</v>
      </c>
      <c r="C7983" s="259" t="s">
        <v>53</v>
      </c>
      <c r="D7983" s="259" t="s">
        <v>53</v>
      </c>
      <c r="E7983" s="259" t="s">
        <v>53</v>
      </c>
      <c r="F7983" s="259" t="s">
        <v>206</v>
      </c>
      <c r="G7983" s="259" t="s">
        <v>49</v>
      </c>
      <c r="H7983" s="306">
        <v>0</v>
      </c>
      <c r="I7983" s="306">
        <v>0</v>
      </c>
      <c r="J7983" s="306">
        <v>0</v>
      </c>
      <c r="K7983" s="306">
        <v>0</v>
      </c>
      <c r="L7983" s="306">
        <v>0</v>
      </c>
      <c r="M7983" s="306">
        <v>0</v>
      </c>
      <c r="N7983" s="306">
        <v>0</v>
      </c>
    </row>
    <row r="7984" spans="1:14">
      <c r="A7984" s="259" t="s">
        <v>250</v>
      </c>
      <c r="B7984" s="259" t="s">
        <v>22</v>
      </c>
      <c r="C7984" s="259" t="s">
        <v>54</v>
      </c>
      <c r="D7984" s="259" t="s">
        <v>54</v>
      </c>
      <c r="E7984" s="259" t="s">
        <v>54</v>
      </c>
      <c r="F7984" s="259" t="s">
        <v>206</v>
      </c>
      <c r="G7984" s="259" t="s">
        <v>49</v>
      </c>
      <c r="H7984" s="306">
        <v>4853.066756199999</v>
      </c>
      <c r="I7984" s="306">
        <v>4778.1637561999987</v>
      </c>
      <c r="J7984" s="306">
        <v>4778.1637561999987</v>
      </c>
      <c r="K7984" s="306">
        <v>4778.1637561999987</v>
      </c>
      <c r="L7984" s="306">
        <v>4778.1637561999987</v>
      </c>
      <c r="M7984" s="306">
        <v>4778.1637561999987</v>
      </c>
      <c r="N7984" s="306">
        <v>4778.1637561999987</v>
      </c>
    </row>
    <row r="7985" spans="1:14">
      <c r="A7985" s="259" t="s">
        <v>250</v>
      </c>
      <c r="B7985" s="259" t="s">
        <v>22</v>
      </c>
      <c r="C7985" s="259" t="s">
        <v>55</v>
      </c>
      <c r="D7985" s="259" t="s">
        <v>55</v>
      </c>
      <c r="E7985" s="259" t="s">
        <v>55</v>
      </c>
      <c r="F7985" s="259" t="s">
        <v>206</v>
      </c>
      <c r="G7985" s="259" t="s">
        <v>49</v>
      </c>
      <c r="H7985" s="306">
        <v>1330.1420000000001</v>
      </c>
      <c r="I7985" s="306">
        <v>1205.6220000000001</v>
      </c>
      <c r="J7985" s="306">
        <v>1205.6220000000001</v>
      </c>
      <c r="K7985" s="306">
        <v>1205.6220000000001</v>
      </c>
      <c r="L7985" s="306">
        <v>1205.6220000000001</v>
      </c>
      <c r="M7985" s="306">
        <v>1205.6220000000001</v>
      </c>
      <c r="N7985" s="306">
        <v>1205.6220000000001</v>
      </c>
    </row>
    <row r="7986" spans="1:14">
      <c r="A7986" s="259" t="s">
        <v>250</v>
      </c>
      <c r="B7986" s="259" t="s">
        <v>22</v>
      </c>
      <c r="C7986" s="259" t="s">
        <v>56</v>
      </c>
      <c r="D7986" s="259" t="s">
        <v>56</v>
      </c>
      <c r="E7986" s="259" t="s">
        <v>56</v>
      </c>
      <c r="F7986" s="259" t="s">
        <v>206</v>
      </c>
      <c r="G7986" s="259" t="s">
        <v>49</v>
      </c>
      <c r="H7986" s="306">
        <v>1143.8999999999999</v>
      </c>
      <c r="I7986" s="306">
        <v>25.1</v>
      </c>
      <c r="J7986" s="306">
        <v>25.1</v>
      </c>
      <c r="K7986" s="306">
        <v>25.1</v>
      </c>
      <c r="L7986" s="306">
        <v>25.1</v>
      </c>
      <c r="M7986" s="306">
        <v>25.1</v>
      </c>
      <c r="N7986" s="306">
        <v>25.1</v>
      </c>
    </row>
    <row r="7987" spans="1:14">
      <c r="A7987" s="259" t="s">
        <v>250</v>
      </c>
      <c r="B7987" s="259" t="s">
        <v>22</v>
      </c>
      <c r="C7987" s="259" t="s">
        <v>57</v>
      </c>
      <c r="D7987" s="259" t="s">
        <v>57</v>
      </c>
      <c r="E7987" s="259" t="s">
        <v>57</v>
      </c>
      <c r="F7987" s="259" t="s">
        <v>206</v>
      </c>
      <c r="G7987" s="259" t="s">
        <v>49</v>
      </c>
      <c r="H7987" s="306">
        <v>0</v>
      </c>
      <c r="I7987" s="306">
        <v>0</v>
      </c>
      <c r="J7987" s="306">
        <v>0</v>
      </c>
      <c r="K7987" s="306">
        <v>0</v>
      </c>
      <c r="L7987" s="306">
        <v>0</v>
      </c>
      <c r="M7987" s="306">
        <v>0</v>
      </c>
      <c r="N7987" s="306">
        <v>0</v>
      </c>
    </row>
    <row r="7988" spans="1:14">
      <c r="A7988" s="259" t="s">
        <v>250</v>
      </c>
      <c r="B7988" s="259" t="s">
        <v>22</v>
      </c>
      <c r="C7988" s="259" t="s">
        <v>58</v>
      </c>
      <c r="D7988" s="259" t="s">
        <v>58</v>
      </c>
      <c r="E7988" s="259" t="s">
        <v>58</v>
      </c>
      <c r="F7988" s="259" t="s">
        <v>206</v>
      </c>
      <c r="G7988" s="259" t="s">
        <v>49</v>
      </c>
      <c r="H7988" s="306">
        <v>0</v>
      </c>
      <c r="I7988" s="306">
        <v>0</v>
      </c>
      <c r="J7988" s="306">
        <v>0</v>
      </c>
      <c r="K7988" s="306">
        <v>0</v>
      </c>
      <c r="L7988" s="306">
        <v>0</v>
      </c>
      <c r="M7988" s="306">
        <v>0</v>
      </c>
      <c r="N7988" s="306">
        <v>0</v>
      </c>
    </row>
    <row r="7989" spans="1:14">
      <c r="A7989" s="259" t="s">
        <v>250</v>
      </c>
      <c r="B7989" s="259" t="s">
        <v>22</v>
      </c>
      <c r="C7989" s="259" t="s">
        <v>59</v>
      </c>
      <c r="D7989" s="259" t="s">
        <v>59</v>
      </c>
      <c r="E7989" s="259" t="s">
        <v>59</v>
      </c>
      <c r="F7989" s="259" t="s">
        <v>206</v>
      </c>
      <c r="G7989" s="259" t="s">
        <v>49</v>
      </c>
      <c r="H7989" s="306">
        <v>2073.1329999999998</v>
      </c>
      <c r="I7989" s="306">
        <v>2073.1329999999998</v>
      </c>
      <c r="J7989" s="306">
        <v>2073.1329999999998</v>
      </c>
      <c r="K7989" s="306">
        <v>2073.1329999999998</v>
      </c>
      <c r="L7989" s="306">
        <v>2073.1329999999998</v>
      </c>
      <c r="M7989" s="306">
        <v>2073.1329999999998</v>
      </c>
      <c r="N7989" s="306">
        <v>2073.1329999999998</v>
      </c>
    </row>
    <row r="7990" spans="1:14">
      <c r="A7990" s="259" t="s">
        <v>250</v>
      </c>
      <c r="B7990" s="259" t="s">
        <v>22</v>
      </c>
      <c r="C7990" s="259" t="s">
        <v>60</v>
      </c>
      <c r="D7990" s="259" t="s">
        <v>60</v>
      </c>
      <c r="E7990" s="259" t="s">
        <v>60</v>
      </c>
      <c r="F7990" s="259" t="s">
        <v>206</v>
      </c>
      <c r="G7990" s="259" t="s">
        <v>49</v>
      </c>
      <c r="H7990" s="306">
        <v>1269.747499999999</v>
      </c>
      <c r="I7990" s="306">
        <v>1269.747499999999</v>
      </c>
      <c r="J7990" s="306">
        <v>1269.747499999999</v>
      </c>
      <c r="K7990" s="306">
        <v>1269.747499999999</v>
      </c>
      <c r="L7990" s="306">
        <v>1269.747499999999</v>
      </c>
      <c r="M7990" s="306">
        <v>1269.747499999999</v>
      </c>
      <c r="N7990" s="306">
        <v>1269.747499999999</v>
      </c>
    </row>
    <row r="7991" spans="1:14">
      <c r="A7991" s="259" t="s">
        <v>250</v>
      </c>
      <c r="B7991" s="259" t="s">
        <v>22</v>
      </c>
      <c r="C7991" s="259" t="s">
        <v>61</v>
      </c>
      <c r="D7991" s="259" t="s">
        <v>61</v>
      </c>
      <c r="E7991" s="259" t="s">
        <v>61</v>
      </c>
      <c r="F7991" s="259" t="s">
        <v>206</v>
      </c>
      <c r="G7991" s="259" t="s">
        <v>49</v>
      </c>
      <c r="H7991" s="306">
        <v>117.94899999999998</v>
      </c>
      <c r="I7991" s="306">
        <v>117.94899999999998</v>
      </c>
      <c r="J7991" s="306">
        <v>117.94899999999998</v>
      </c>
      <c r="K7991" s="306">
        <v>117.94899999999998</v>
      </c>
      <c r="L7991" s="306">
        <v>117.94899999999998</v>
      </c>
      <c r="M7991" s="306">
        <v>117.94899999999998</v>
      </c>
      <c r="N7991" s="306">
        <v>117.94899999999998</v>
      </c>
    </row>
    <row r="7992" spans="1:14">
      <c r="A7992" s="259" t="s">
        <v>250</v>
      </c>
      <c r="B7992" s="259" t="s">
        <v>22</v>
      </c>
      <c r="C7992" s="259" t="s">
        <v>63</v>
      </c>
      <c r="D7992" s="259" t="s">
        <v>63</v>
      </c>
      <c r="E7992" s="259" t="s">
        <v>63</v>
      </c>
      <c r="F7992" s="259" t="s">
        <v>206</v>
      </c>
      <c r="G7992" s="259" t="s">
        <v>49</v>
      </c>
      <c r="H7992" s="306">
        <v>406</v>
      </c>
      <c r="I7992" s="306">
        <v>1062</v>
      </c>
      <c r="J7992" s="306">
        <v>1062</v>
      </c>
      <c r="K7992" s="306">
        <v>1062</v>
      </c>
      <c r="L7992" s="306">
        <v>1062</v>
      </c>
      <c r="M7992" s="306">
        <v>1062</v>
      </c>
      <c r="N7992" s="306">
        <v>1062</v>
      </c>
    </row>
    <row r="7993" spans="1:14">
      <c r="A7993" s="259" t="s">
        <v>250</v>
      </c>
      <c r="B7993" s="259" t="s">
        <v>22</v>
      </c>
      <c r="C7993" s="259" t="s">
        <v>64</v>
      </c>
      <c r="D7993" s="259" t="s">
        <v>64</v>
      </c>
      <c r="E7993" s="259" t="s">
        <v>64</v>
      </c>
      <c r="F7993" s="259" t="s">
        <v>206</v>
      </c>
      <c r="G7993" s="259" t="s">
        <v>49</v>
      </c>
      <c r="H7993" s="306">
        <v>286.899</v>
      </c>
      <c r="I7993" s="306">
        <v>219.89899999999997</v>
      </c>
      <c r="J7993" s="306">
        <v>219.89899999999997</v>
      </c>
      <c r="K7993" s="306">
        <v>219.89899999999997</v>
      </c>
      <c r="L7993" s="306">
        <v>219.89899999999997</v>
      </c>
      <c r="M7993" s="306">
        <v>219.89899999999997</v>
      </c>
      <c r="N7993" s="306">
        <v>219.89899999999997</v>
      </c>
    </row>
    <row r="7994" spans="1:14">
      <c r="A7994" s="259" t="s">
        <v>250</v>
      </c>
      <c r="B7994" s="259" t="s">
        <v>22</v>
      </c>
      <c r="C7994" s="259" t="s">
        <v>54</v>
      </c>
      <c r="D7994" s="259" t="s">
        <v>72</v>
      </c>
      <c r="E7994" s="259" t="s">
        <v>72</v>
      </c>
      <c r="F7994" s="259" t="s">
        <v>206</v>
      </c>
      <c r="G7994" s="259" t="s">
        <v>49</v>
      </c>
      <c r="H7994" s="306">
        <v>0</v>
      </c>
      <c r="I7994" s="306">
        <v>0</v>
      </c>
      <c r="J7994" s="306">
        <v>0</v>
      </c>
      <c r="K7994" s="306">
        <v>0</v>
      </c>
      <c r="L7994" s="306">
        <v>1046.532999</v>
      </c>
      <c r="M7994" s="306">
        <v>1046.532999</v>
      </c>
      <c r="N7994" s="306">
        <v>1046.532999</v>
      </c>
    </row>
    <row r="7995" spans="1:14">
      <c r="A7995" s="259" t="s">
        <v>250</v>
      </c>
      <c r="B7995" s="259" t="s">
        <v>22</v>
      </c>
      <c r="C7995" s="259" t="s">
        <v>55</v>
      </c>
      <c r="D7995" s="259" t="s">
        <v>73</v>
      </c>
      <c r="E7995" s="259" t="s">
        <v>73</v>
      </c>
      <c r="F7995" s="259" t="s">
        <v>206</v>
      </c>
      <c r="G7995" s="259" t="s">
        <v>49</v>
      </c>
      <c r="H7995" s="306">
        <v>0</v>
      </c>
      <c r="I7995" s="306">
        <v>0</v>
      </c>
      <c r="J7995" s="306">
        <v>0</v>
      </c>
      <c r="K7995" s="306">
        <v>0</v>
      </c>
      <c r="L7995" s="306">
        <v>0</v>
      </c>
      <c r="M7995" s="306">
        <v>0</v>
      </c>
      <c r="N7995" s="306">
        <v>0</v>
      </c>
    </row>
    <row r="7996" spans="1:14">
      <c r="A7996" s="259" t="s">
        <v>250</v>
      </c>
      <c r="B7996" s="259" t="s">
        <v>22</v>
      </c>
      <c r="C7996" s="259" t="s">
        <v>57</v>
      </c>
      <c r="D7996" s="259" t="s">
        <v>74</v>
      </c>
      <c r="E7996" s="259" t="s">
        <v>74</v>
      </c>
      <c r="F7996" s="259" t="s">
        <v>206</v>
      </c>
      <c r="G7996" s="259" t="s">
        <v>49</v>
      </c>
      <c r="H7996" s="306">
        <v>0</v>
      </c>
      <c r="I7996" s="306">
        <v>0</v>
      </c>
      <c r="J7996" s="306">
        <v>0</v>
      </c>
      <c r="K7996" s="306">
        <v>0</v>
      </c>
      <c r="L7996" s="306">
        <v>0</v>
      </c>
      <c r="M7996" s="306">
        <v>0</v>
      </c>
      <c r="N7996" s="306">
        <v>0</v>
      </c>
    </row>
    <row r="7997" spans="1:14">
      <c r="A7997" s="259" t="s">
        <v>250</v>
      </c>
      <c r="B7997" s="259" t="s">
        <v>22</v>
      </c>
      <c r="C7997" s="259" t="s">
        <v>64</v>
      </c>
      <c r="D7997" s="259" t="s">
        <v>75</v>
      </c>
      <c r="E7997" s="259" t="s">
        <v>75</v>
      </c>
      <c r="F7997" s="259" t="s">
        <v>206</v>
      </c>
      <c r="G7997" s="259" t="s">
        <v>49</v>
      </c>
      <c r="H7997" s="306">
        <v>0</v>
      </c>
      <c r="I7997" s="306">
        <v>0</v>
      </c>
      <c r="J7997" s="306">
        <v>0</v>
      </c>
      <c r="K7997" s="306">
        <v>0</v>
      </c>
      <c r="L7997" s="306">
        <v>0</v>
      </c>
      <c r="M7997" s="306">
        <v>0</v>
      </c>
      <c r="N7997" s="306">
        <v>0</v>
      </c>
    </row>
    <row r="7998" spans="1:14">
      <c r="A7998" s="259" t="s">
        <v>250</v>
      </c>
      <c r="B7998" s="259" t="s">
        <v>22</v>
      </c>
      <c r="C7998" s="259" t="s">
        <v>60</v>
      </c>
      <c r="D7998" s="259" t="s">
        <v>76</v>
      </c>
      <c r="E7998" s="259" t="s">
        <v>76</v>
      </c>
      <c r="F7998" s="259" t="s">
        <v>206</v>
      </c>
      <c r="G7998" s="259" t="s">
        <v>49</v>
      </c>
      <c r="H7998" s="306">
        <v>0</v>
      </c>
      <c r="I7998" s="306">
        <v>0</v>
      </c>
      <c r="J7998" s="306">
        <v>0</v>
      </c>
      <c r="K7998" s="306">
        <v>0</v>
      </c>
      <c r="L7998" s="306">
        <v>0</v>
      </c>
      <c r="M7998" s="306">
        <v>3811.6259110000001</v>
      </c>
      <c r="N7998" s="306">
        <v>7576.8762610000003</v>
      </c>
    </row>
    <row r="7999" spans="1:14">
      <c r="A7999" s="259" t="s">
        <v>250</v>
      </c>
      <c r="B7999" s="259" t="s">
        <v>22</v>
      </c>
      <c r="C7999" s="259" t="s">
        <v>61</v>
      </c>
      <c r="D7999" s="259" t="s">
        <v>77</v>
      </c>
      <c r="E7999" s="259" t="s">
        <v>77</v>
      </c>
      <c r="F7999" s="259" t="s">
        <v>206</v>
      </c>
      <c r="G7999" s="259" t="s">
        <v>49</v>
      </c>
      <c r="H7999" s="306">
        <v>0</v>
      </c>
      <c r="I7999" s="306">
        <v>0</v>
      </c>
      <c r="J7999" s="306">
        <v>0</v>
      </c>
      <c r="K7999" s="306">
        <v>0</v>
      </c>
      <c r="L7999" s="306">
        <v>0</v>
      </c>
      <c r="M7999" s="306">
        <v>0</v>
      </c>
      <c r="N7999" s="306">
        <v>0</v>
      </c>
    </row>
    <row r="8000" spans="1:14">
      <c r="A8000" s="259" t="s">
        <v>250</v>
      </c>
      <c r="B8000" s="259" t="s">
        <v>22</v>
      </c>
      <c r="C8000" s="259" t="s">
        <v>62</v>
      </c>
      <c r="D8000" s="259" t="s">
        <v>78</v>
      </c>
      <c r="E8000" s="259" t="s">
        <v>78</v>
      </c>
      <c r="F8000" s="259" t="s">
        <v>206</v>
      </c>
      <c r="G8000" s="259" t="s">
        <v>49</v>
      </c>
      <c r="H8000" s="306">
        <v>800</v>
      </c>
      <c r="I8000" s="306">
        <v>800</v>
      </c>
      <c r="J8000" s="306">
        <v>800</v>
      </c>
      <c r="K8000" s="306">
        <v>800</v>
      </c>
      <c r="L8000" s="306">
        <v>800</v>
      </c>
      <c r="M8000" s="306">
        <v>800</v>
      </c>
      <c r="N8000" s="306">
        <v>800</v>
      </c>
    </row>
    <row r="8001" spans="1:14">
      <c r="A8001" s="259" t="s">
        <v>250</v>
      </c>
      <c r="B8001" s="259" t="s">
        <v>22</v>
      </c>
      <c r="C8001" s="259" t="s">
        <v>63</v>
      </c>
      <c r="D8001" s="259" t="s">
        <v>79</v>
      </c>
      <c r="E8001" s="259" t="s">
        <v>79</v>
      </c>
      <c r="F8001" s="259" t="s">
        <v>206</v>
      </c>
      <c r="G8001" s="259" t="s">
        <v>49</v>
      </c>
      <c r="H8001" s="306">
        <v>594</v>
      </c>
      <c r="I8001" s="306">
        <v>594</v>
      </c>
      <c r="J8001" s="306">
        <v>594</v>
      </c>
      <c r="K8001" s="306">
        <v>594</v>
      </c>
      <c r="L8001" s="306">
        <v>594</v>
      </c>
      <c r="M8001" s="306">
        <v>594</v>
      </c>
      <c r="N8001" s="306">
        <v>594</v>
      </c>
    </row>
    <row r="8002" spans="1:14">
      <c r="A8002" s="259" t="s">
        <v>250</v>
      </c>
      <c r="B8002" s="259" t="s">
        <v>22</v>
      </c>
      <c r="C8002" s="259" t="s">
        <v>60</v>
      </c>
      <c r="D8002" s="259" t="s">
        <v>76</v>
      </c>
      <c r="E8002" s="259" t="s">
        <v>207</v>
      </c>
      <c r="F8002" s="259" t="s">
        <v>206</v>
      </c>
      <c r="G8002" s="259" t="s">
        <v>49</v>
      </c>
      <c r="H8002" s="306">
        <v>0</v>
      </c>
      <c r="I8002" s="306">
        <v>0</v>
      </c>
      <c r="J8002" s="306">
        <v>0</v>
      </c>
      <c r="K8002" s="306">
        <v>0</v>
      </c>
      <c r="L8002" s="306">
        <v>10.058066999999999</v>
      </c>
      <c r="M8002" s="306">
        <v>198.43215599999999</v>
      </c>
      <c r="N8002" s="306">
        <v>2433.1818060000001</v>
      </c>
    </row>
    <row r="8003" spans="1:14">
      <c r="A8003" s="259" t="s">
        <v>250</v>
      </c>
      <c r="B8003" s="259" t="s">
        <v>22</v>
      </c>
      <c r="C8003" s="259" t="s">
        <v>63</v>
      </c>
      <c r="D8003" s="259" t="s">
        <v>79</v>
      </c>
      <c r="E8003" s="259" t="s">
        <v>208</v>
      </c>
      <c r="F8003" s="259" t="s">
        <v>206</v>
      </c>
      <c r="G8003" s="259" t="s">
        <v>49</v>
      </c>
      <c r="H8003" s="306">
        <v>0</v>
      </c>
      <c r="I8003" s="306">
        <v>0</v>
      </c>
      <c r="J8003" s="306">
        <v>0</v>
      </c>
      <c r="K8003" s="306">
        <v>0</v>
      </c>
      <c r="L8003" s="306">
        <v>6.03484</v>
      </c>
      <c r="M8003" s="306">
        <v>119.059293</v>
      </c>
      <c r="N8003" s="306">
        <v>1459.9090820000001</v>
      </c>
    </row>
    <row r="8004" spans="1:14">
      <c r="A8004" s="259" t="s">
        <v>250</v>
      </c>
      <c r="B8004" s="259" t="s">
        <v>22</v>
      </c>
      <c r="C8004" s="259" t="s">
        <v>65</v>
      </c>
      <c r="D8004" s="259" t="s">
        <v>209</v>
      </c>
      <c r="E8004" s="259" t="s">
        <v>80</v>
      </c>
      <c r="F8004" s="259" t="s">
        <v>206</v>
      </c>
      <c r="G8004" s="259" t="s">
        <v>49</v>
      </c>
      <c r="H8004" s="306">
        <v>0</v>
      </c>
      <c r="I8004" s="306">
        <v>0</v>
      </c>
      <c r="J8004" s="306">
        <v>0</v>
      </c>
      <c r="K8004" s="306">
        <v>0</v>
      </c>
      <c r="L8004" s="306">
        <v>0</v>
      </c>
      <c r="M8004" s="306">
        <v>0</v>
      </c>
      <c r="N8004" s="306">
        <v>0</v>
      </c>
    </row>
    <row r="8005" spans="1:14">
      <c r="A8005" s="259" t="s">
        <v>250</v>
      </c>
      <c r="B8005" s="259" t="s">
        <v>22</v>
      </c>
      <c r="C8005" s="259" t="s">
        <v>65</v>
      </c>
      <c r="D8005" s="259" t="s">
        <v>209</v>
      </c>
      <c r="E8005" s="259" t="s">
        <v>81</v>
      </c>
      <c r="F8005" s="259" t="s">
        <v>206</v>
      </c>
      <c r="G8005" s="259" t="s">
        <v>49</v>
      </c>
      <c r="H8005" s="306">
        <v>0</v>
      </c>
      <c r="I8005" s="306">
        <v>0</v>
      </c>
      <c r="J8005" s="306">
        <v>0</v>
      </c>
      <c r="K8005" s="306">
        <v>0</v>
      </c>
      <c r="L8005" s="306">
        <v>0</v>
      </c>
      <c r="M8005" s="306">
        <v>0</v>
      </c>
      <c r="N8005" s="306">
        <v>0</v>
      </c>
    </row>
    <row r="8006" spans="1:14">
      <c r="A8006" s="259" t="s">
        <v>250</v>
      </c>
      <c r="B8006" s="259" t="s">
        <v>22</v>
      </c>
      <c r="C8006" s="259" t="s">
        <v>82</v>
      </c>
      <c r="D8006" s="259" t="s">
        <v>82</v>
      </c>
      <c r="E8006" s="259" t="s">
        <v>82</v>
      </c>
      <c r="F8006" s="259" t="s">
        <v>206</v>
      </c>
      <c r="G8006" s="259" t="s">
        <v>49</v>
      </c>
      <c r="H8006" s="306">
        <v>0</v>
      </c>
      <c r="I8006" s="306">
        <v>0</v>
      </c>
      <c r="J8006" s="306">
        <v>0</v>
      </c>
      <c r="K8006" s="306">
        <v>0</v>
      </c>
      <c r="L8006" s="306">
        <v>0</v>
      </c>
      <c r="M8006" s="306">
        <v>0</v>
      </c>
      <c r="N8006" s="306">
        <v>0</v>
      </c>
    </row>
    <row r="8007" spans="1:14">
      <c r="A8007" s="259" t="s">
        <v>250</v>
      </c>
      <c r="B8007" s="259" t="s">
        <v>22</v>
      </c>
      <c r="C8007" s="259" t="s">
        <v>83</v>
      </c>
      <c r="D8007" s="259" t="s">
        <v>83</v>
      </c>
      <c r="E8007" s="259" t="s">
        <v>83</v>
      </c>
      <c r="F8007" s="259" t="s">
        <v>206</v>
      </c>
      <c r="G8007" s="259" t="s">
        <v>49</v>
      </c>
      <c r="H8007" s="306">
        <v>0</v>
      </c>
      <c r="I8007" s="306">
        <v>0</v>
      </c>
      <c r="J8007" s="306">
        <v>0</v>
      </c>
      <c r="K8007" s="306">
        <v>0</v>
      </c>
      <c r="L8007" s="306">
        <v>0</v>
      </c>
      <c r="M8007" s="306">
        <v>0</v>
      </c>
      <c r="N8007" s="306">
        <v>0</v>
      </c>
    </row>
    <row r="8008" spans="1:14">
      <c r="A8008" s="259" t="s">
        <v>250</v>
      </c>
      <c r="B8008" s="259" t="s">
        <v>22</v>
      </c>
      <c r="C8008" s="259" t="s">
        <v>84</v>
      </c>
      <c r="D8008" s="259" t="s">
        <v>84</v>
      </c>
      <c r="E8008" s="259" t="s">
        <v>84</v>
      </c>
      <c r="F8008" s="259" t="s">
        <v>206</v>
      </c>
      <c r="G8008" s="259" t="s">
        <v>49</v>
      </c>
      <c r="H8008" s="306">
        <v>0</v>
      </c>
      <c r="I8008" s="306">
        <v>0</v>
      </c>
      <c r="J8008" s="306">
        <v>0</v>
      </c>
      <c r="K8008" s="306">
        <v>0</v>
      </c>
      <c r="L8008" s="306">
        <v>0</v>
      </c>
      <c r="M8008" s="306">
        <v>0</v>
      </c>
      <c r="N8008" s="306">
        <v>0</v>
      </c>
    </row>
    <row r="8009" spans="1:14">
      <c r="A8009" s="259" t="s">
        <v>250</v>
      </c>
      <c r="B8009" s="259" t="s">
        <v>22</v>
      </c>
      <c r="C8009" s="259" t="s">
        <v>85</v>
      </c>
      <c r="D8009" s="259" t="s">
        <v>85</v>
      </c>
      <c r="E8009" s="259" t="s">
        <v>85</v>
      </c>
      <c r="F8009" s="259" t="s">
        <v>206</v>
      </c>
      <c r="G8009" s="259" t="s">
        <v>49</v>
      </c>
      <c r="H8009" s="306">
        <v>0</v>
      </c>
      <c r="I8009" s="306">
        <v>1118.8</v>
      </c>
      <c r="J8009" s="306">
        <v>1118.8</v>
      </c>
      <c r="K8009" s="306">
        <v>1118.8</v>
      </c>
      <c r="L8009" s="306">
        <v>1118.8</v>
      </c>
      <c r="M8009" s="306">
        <v>1118.8</v>
      </c>
      <c r="N8009" s="306">
        <v>1118.8</v>
      </c>
    </row>
    <row r="8010" spans="1:14">
      <c r="A8010" s="259" t="s">
        <v>250</v>
      </c>
      <c r="B8010" s="259" t="s">
        <v>22</v>
      </c>
      <c r="C8010" s="259" t="s">
        <v>87</v>
      </c>
      <c r="D8010" s="259" t="s">
        <v>87</v>
      </c>
      <c r="E8010" s="259" t="s">
        <v>87</v>
      </c>
      <c r="F8010" s="259" t="s">
        <v>206</v>
      </c>
      <c r="G8010" s="259" t="s">
        <v>49</v>
      </c>
      <c r="H8010" s="306">
        <v>0</v>
      </c>
      <c r="I8010" s="306">
        <v>67</v>
      </c>
      <c r="J8010" s="306">
        <v>67</v>
      </c>
      <c r="K8010" s="306">
        <v>67</v>
      </c>
      <c r="L8010" s="306">
        <v>67</v>
      </c>
      <c r="M8010" s="306">
        <v>67</v>
      </c>
      <c r="N8010" s="306">
        <v>67</v>
      </c>
    </row>
    <row r="8011" spans="1:14">
      <c r="A8011" s="259" t="s">
        <v>250</v>
      </c>
      <c r="B8011" s="259" t="s">
        <v>22</v>
      </c>
      <c r="C8011" s="259" t="s">
        <v>88</v>
      </c>
      <c r="D8011" s="259" t="s">
        <v>88</v>
      </c>
      <c r="E8011" s="259" t="s">
        <v>88</v>
      </c>
      <c r="F8011" s="259" t="s">
        <v>206</v>
      </c>
      <c r="G8011" s="259" t="s">
        <v>49</v>
      </c>
      <c r="H8011" s="306">
        <v>0</v>
      </c>
      <c r="I8011" s="306">
        <v>0</v>
      </c>
      <c r="J8011" s="306">
        <v>0</v>
      </c>
      <c r="K8011" s="306">
        <v>0</v>
      </c>
      <c r="L8011" s="306">
        <v>0</v>
      </c>
      <c r="M8011" s="306">
        <v>0</v>
      </c>
      <c r="N8011" s="306">
        <v>0</v>
      </c>
    </row>
    <row r="8012" spans="1:14">
      <c r="A8012" s="259" t="s">
        <v>250</v>
      </c>
      <c r="B8012" s="259" t="s">
        <v>23</v>
      </c>
      <c r="C8012" s="259" t="s">
        <v>48</v>
      </c>
      <c r="D8012" s="259" t="s">
        <v>48</v>
      </c>
      <c r="E8012" s="259" t="s">
        <v>48</v>
      </c>
      <c r="F8012" s="259" t="s">
        <v>206</v>
      </c>
      <c r="G8012" s="259" t="s">
        <v>49</v>
      </c>
      <c r="H8012" s="306">
        <v>518.85599999999999</v>
      </c>
      <c r="I8012" s="306">
        <v>0</v>
      </c>
      <c r="J8012" s="306">
        <v>0</v>
      </c>
      <c r="K8012" s="306">
        <v>0</v>
      </c>
      <c r="L8012" s="306">
        <v>0</v>
      </c>
      <c r="M8012" s="306">
        <v>0</v>
      </c>
      <c r="N8012" s="306">
        <v>0</v>
      </c>
    </row>
    <row r="8013" spans="1:14">
      <c r="A8013" s="259" t="s">
        <v>250</v>
      </c>
      <c r="B8013" s="259" t="s">
        <v>23</v>
      </c>
      <c r="C8013" s="259" t="s">
        <v>53</v>
      </c>
      <c r="D8013" s="259" t="s">
        <v>53</v>
      </c>
      <c r="E8013" s="259" t="s">
        <v>53</v>
      </c>
      <c r="F8013" s="259" t="s">
        <v>206</v>
      </c>
      <c r="G8013" s="259" t="s">
        <v>49</v>
      </c>
      <c r="H8013" s="306">
        <v>0</v>
      </c>
      <c r="I8013" s="306">
        <v>0</v>
      </c>
      <c r="J8013" s="306">
        <v>0</v>
      </c>
      <c r="K8013" s="306">
        <v>0</v>
      </c>
      <c r="L8013" s="306">
        <v>0</v>
      </c>
      <c r="M8013" s="306">
        <v>0</v>
      </c>
      <c r="N8013" s="306">
        <v>0</v>
      </c>
    </row>
    <row r="8014" spans="1:14">
      <c r="A8014" s="259" t="s">
        <v>250</v>
      </c>
      <c r="B8014" s="259" t="s">
        <v>23</v>
      </c>
      <c r="C8014" s="259" t="s">
        <v>54</v>
      </c>
      <c r="D8014" s="259" t="s">
        <v>54</v>
      </c>
      <c r="E8014" s="259" t="s">
        <v>54</v>
      </c>
      <c r="F8014" s="259" t="s">
        <v>206</v>
      </c>
      <c r="G8014" s="259" t="s">
        <v>49</v>
      </c>
      <c r="H8014" s="306">
        <v>1183.6940000000002</v>
      </c>
      <c r="I8014" s="306">
        <v>1183.6940000000002</v>
      </c>
      <c r="J8014" s="306">
        <v>1183.6940000000002</v>
      </c>
      <c r="K8014" s="306">
        <v>1183.6940000000002</v>
      </c>
      <c r="L8014" s="306">
        <v>1183.6940000000002</v>
      </c>
      <c r="M8014" s="306">
        <v>1183.6940000000002</v>
      </c>
      <c r="N8014" s="306">
        <v>1183.6940000000002</v>
      </c>
    </row>
    <row r="8015" spans="1:14">
      <c r="A8015" s="259" t="s">
        <v>250</v>
      </c>
      <c r="B8015" s="259" t="s">
        <v>23</v>
      </c>
      <c r="C8015" s="259" t="s">
        <v>55</v>
      </c>
      <c r="D8015" s="259" t="s">
        <v>55</v>
      </c>
      <c r="E8015" s="259" t="s">
        <v>55</v>
      </c>
      <c r="F8015" s="259" t="s">
        <v>206</v>
      </c>
      <c r="G8015" s="259" t="s">
        <v>49</v>
      </c>
      <c r="H8015" s="306">
        <v>89.61</v>
      </c>
      <c r="I8015" s="306">
        <v>89.61</v>
      </c>
      <c r="J8015" s="306">
        <v>89.61</v>
      </c>
      <c r="K8015" s="306">
        <v>89.61</v>
      </c>
      <c r="L8015" s="306">
        <v>89.61</v>
      </c>
      <c r="M8015" s="306">
        <v>89.61</v>
      </c>
      <c r="N8015" s="306">
        <v>89.61</v>
      </c>
    </row>
    <row r="8016" spans="1:14">
      <c r="A8016" s="259" t="s">
        <v>250</v>
      </c>
      <c r="B8016" s="259" t="s">
        <v>23</v>
      </c>
      <c r="C8016" s="259" t="s">
        <v>56</v>
      </c>
      <c r="D8016" s="259" t="s">
        <v>56</v>
      </c>
      <c r="E8016" s="259" t="s">
        <v>56</v>
      </c>
      <c r="F8016" s="259" t="s">
        <v>206</v>
      </c>
      <c r="G8016" s="259" t="s">
        <v>49</v>
      </c>
      <c r="H8016" s="306">
        <v>400.2</v>
      </c>
      <c r="I8016" s="306">
        <v>9.7652679999999901</v>
      </c>
      <c r="J8016" s="306">
        <v>9.7652679999999901</v>
      </c>
      <c r="K8016" s="306">
        <v>9.7652679999999901</v>
      </c>
      <c r="L8016" s="306">
        <v>9.7652679999999901</v>
      </c>
      <c r="M8016" s="306">
        <v>9.7652679999999901</v>
      </c>
      <c r="N8016" s="306">
        <v>9.7652679999999901</v>
      </c>
    </row>
    <row r="8017" spans="1:14">
      <c r="A8017" s="259" t="s">
        <v>250</v>
      </c>
      <c r="B8017" s="259" t="s">
        <v>23</v>
      </c>
      <c r="C8017" s="259" t="s">
        <v>57</v>
      </c>
      <c r="D8017" s="259" t="s">
        <v>57</v>
      </c>
      <c r="E8017" s="259" t="s">
        <v>57</v>
      </c>
      <c r="F8017" s="259" t="s">
        <v>206</v>
      </c>
      <c r="G8017" s="259" t="s">
        <v>49</v>
      </c>
      <c r="H8017" s="306">
        <v>0</v>
      </c>
      <c r="I8017" s="306">
        <v>0</v>
      </c>
      <c r="J8017" s="306">
        <v>0</v>
      </c>
      <c r="K8017" s="306">
        <v>0</v>
      </c>
      <c r="L8017" s="306">
        <v>0</v>
      </c>
      <c r="M8017" s="306">
        <v>0</v>
      </c>
      <c r="N8017" s="306">
        <v>0</v>
      </c>
    </row>
    <row r="8018" spans="1:14">
      <c r="A8018" s="259" t="s">
        <v>250</v>
      </c>
      <c r="B8018" s="259" t="s">
        <v>23</v>
      </c>
      <c r="C8018" s="259" t="s">
        <v>58</v>
      </c>
      <c r="D8018" s="259" t="s">
        <v>58</v>
      </c>
      <c r="E8018" s="259" t="s">
        <v>58</v>
      </c>
      <c r="F8018" s="259" t="s">
        <v>206</v>
      </c>
      <c r="G8018" s="259" t="s">
        <v>49</v>
      </c>
      <c r="H8018" s="306">
        <v>1246</v>
      </c>
      <c r="I8018" s="306">
        <v>1246</v>
      </c>
      <c r="J8018" s="306">
        <v>1246</v>
      </c>
      <c r="K8018" s="306">
        <v>1246</v>
      </c>
      <c r="L8018" s="306">
        <v>1246</v>
      </c>
      <c r="M8018" s="306">
        <v>1246</v>
      </c>
      <c r="N8018" s="306">
        <v>1246</v>
      </c>
    </row>
    <row r="8019" spans="1:14">
      <c r="A8019" s="259" t="s">
        <v>250</v>
      </c>
      <c r="B8019" s="259" t="s">
        <v>23</v>
      </c>
      <c r="C8019" s="259" t="s">
        <v>59</v>
      </c>
      <c r="D8019" s="259" t="s">
        <v>59</v>
      </c>
      <c r="E8019" s="259" t="s">
        <v>59</v>
      </c>
      <c r="F8019" s="259" t="s">
        <v>206</v>
      </c>
      <c r="G8019" s="259" t="s">
        <v>49</v>
      </c>
      <c r="H8019" s="306">
        <v>509.08800000000059</v>
      </c>
      <c r="I8019" s="306">
        <v>509.08800000000059</v>
      </c>
      <c r="J8019" s="306">
        <v>509.08800000000059</v>
      </c>
      <c r="K8019" s="306">
        <v>509.08800000000059</v>
      </c>
      <c r="L8019" s="306">
        <v>509.08800000000059</v>
      </c>
      <c r="M8019" s="306">
        <v>509.08800000000059</v>
      </c>
      <c r="N8019" s="306">
        <v>509.08800000000059</v>
      </c>
    </row>
    <row r="8020" spans="1:14">
      <c r="A8020" s="259" t="s">
        <v>250</v>
      </c>
      <c r="B8020" s="259" t="s">
        <v>23</v>
      </c>
      <c r="C8020" s="259" t="s">
        <v>60</v>
      </c>
      <c r="D8020" s="259" t="s">
        <v>60</v>
      </c>
      <c r="E8020" s="259" t="s">
        <v>60</v>
      </c>
      <c r="F8020" s="259" t="s">
        <v>206</v>
      </c>
      <c r="G8020" s="259" t="s">
        <v>49</v>
      </c>
      <c r="H8020" s="306">
        <v>107.7</v>
      </c>
      <c r="I8020" s="306">
        <v>107.7</v>
      </c>
      <c r="J8020" s="306">
        <v>107.7</v>
      </c>
      <c r="K8020" s="306">
        <v>107.7</v>
      </c>
      <c r="L8020" s="306">
        <v>107.7</v>
      </c>
      <c r="M8020" s="306">
        <v>107.7</v>
      </c>
      <c r="N8020" s="306">
        <v>107.7</v>
      </c>
    </row>
    <row r="8021" spans="1:14">
      <c r="A8021" s="259" t="s">
        <v>250</v>
      </c>
      <c r="B8021" s="259" t="s">
        <v>23</v>
      </c>
      <c r="C8021" s="259" t="s">
        <v>61</v>
      </c>
      <c r="D8021" s="259" t="s">
        <v>61</v>
      </c>
      <c r="E8021" s="259" t="s">
        <v>61</v>
      </c>
      <c r="F8021" s="259" t="s">
        <v>206</v>
      </c>
      <c r="G8021" s="259" t="s">
        <v>49</v>
      </c>
      <c r="H8021" s="306">
        <v>212.4</v>
      </c>
      <c r="I8021" s="306">
        <v>212.4</v>
      </c>
      <c r="J8021" s="306">
        <v>212.4</v>
      </c>
      <c r="K8021" s="306">
        <v>212.4</v>
      </c>
      <c r="L8021" s="306">
        <v>212.4</v>
      </c>
      <c r="M8021" s="306">
        <v>212.4</v>
      </c>
      <c r="N8021" s="306">
        <v>212.4</v>
      </c>
    </row>
    <row r="8022" spans="1:14">
      <c r="A8022" s="259" t="s">
        <v>250</v>
      </c>
      <c r="B8022" s="259" t="s">
        <v>23</v>
      </c>
      <c r="C8022" s="259" t="s">
        <v>63</v>
      </c>
      <c r="D8022" s="259" t="s">
        <v>63</v>
      </c>
      <c r="E8022" s="259" t="s">
        <v>63</v>
      </c>
      <c r="F8022" s="259" t="s">
        <v>206</v>
      </c>
      <c r="G8022" s="259" t="s">
        <v>49</v>
      </c>
      <c r="H8022" s="306">
        <v>0</v>
      </c>
      <c r="I8022" s="306">
        <v>0</v>
      </c>
      <c r="J8022" s="306">
        <v>0</v>
      </c>
      <c r="K8022" s="306">
        <v>0</v>
      </c>
      <c r="L8022" s="306">
        <v>0</v>
      </c>
      <c r="M8022" s="306">
        <v>0</v>
      </c>
      <c r="N8022" s="306">
        <v>0</v>
      </c>
    </row>
    <row r="8023" spans="1:14">
      <c r="A8023" s="259" t="s">
        <v>250</v>
      </c>
      <c r="B8023" s="259" t="s">
        <v>23</v>
      </c>
      <c r="C8023" s="259" t="s">
        <v>64</v>
      </c>
      <c r="D8023" s="259" t="s">
        <v>64</v>
      </c>
      <c r="E8023" s="259" t="s">
        <v>64</v>
      </c>
      <c r="F8023" s="259" t="s">
        <v>206</v>
      </c>
      <c r="G8023" s="259" t="s">
        <v>49</v>
      </c>
      <c r="H8023" s="306">
        <v>310.642</v>
      </c>
      <c r="I8023" s="306">
        <v>26.991</v>
      </c>
      <c r="J8023" s="306">
        <v>26.991</v>
      </c>
      <c r="K8023" s="306">
        <v>26.991</v>
      </c>
      <c r="L8023" s="306">
        <v>26.991</v>
      </c>
      <c r="M8023" s="306">
        <v>26.991</v>
      </c>
      <c r="N8023" s="306">
        <v>26.991</v>
      </c>
    </row>
    <row r="8024" spans="1:14">
      <c r="A8024" s="259" t="s">
        <v>250</v>
      </c>
      <c r="B8024" s="259" t="s">
        <v>23</v>
      </c>
      <c r="C8024" s="259" t="s">
        <v>54</v>
      </c>
      <c r="D8024" s="259" t="s">
        <v>72</v>
      </c>
      <c r="E8024" s="259" t="s">
        <v>72</v>
      </c>
      <c r="F8024" s="259" t="s">
        <v>206</v>
      </c>
      <c r="G8024" s="259" t="s">
        <v>49</v>
      </c>
      <c r="H8024" s="306">
        <v>0</v>
      </c>
      <c r="I8024" s="306">
        <v>0</v>
      </c>
      <c r="J8024" s="306">
        <v>0</v>
      </c>
      <c r="K8024" s="306">
        <v>0</v>
      </c>
      <c r="L8024" s="306">
        <v>0</v>
      </c>
      <c r="M8024" s="306">
        <v>0</v>
      </c>
      <c r="N8024" s="306">
        <v>0</v>
      </c>
    </row>
    <row r="8025" spans="1:14">
      <c r="A8025" s="259" t="s">
        <v>250</v>
      </c>
      <c r="B8025" s="259" t="s">
        <v>23</v>
      </c>
      <c r="C8025" s="259" t="s">
        <v>55</v>
      </c>
      <c r="D8025" s="259" t="s">
        <v>73</v>
      </c>
      <c r="E8025" s="259" t="s">
        <v>73</v>
      </c>
      <c r="F8025" s="259" t="s">
        <v>206</v>
      </c>
      <c r="G8025" s="259" t="s">
        <v>49</v>
      </c>
      <c r="H8025" s="306">
        <v>0</v>
      </c>
      <c r="I8025" s="306">
        <v>0</v>
      </c>
      <c r="J8025" s="306">
        <v>0</v>
      </c>
      <c r="K8025" s="306">
        <v>0</v>
      </c>
      <c r="L8025" s="306">
        <v>0</v>
      </c>
      <c r="M8025" s="306">
        <v>0</v>
      </c>
      <c r="N8025" s="306">
        <v>0</v>
      </c>
    </row>
    <row r="8026" spans="1:14">
      <c r="A8026" s="259" t="s">
        <v>250</v>
      </c>
      <c r="B8026" s="259" t="s">
        <v>23</v>
      </c>
      <c r="C8026" s="259" t="s">
        <v>57</v>
      </c>
      <c r="D8026" s="259" t="s">
        <v>74</v>
      </c>
      <c r="E8026" s="259" t="s">
        <v>74</v>
      </c>
      <c r="F8026" s="259" t="s">
        <v>206</v>
      </c>
      <c r="G8026" s="259" t="s">
        <v>49</v>
      </c>
      <c r="H8026" s="306">
        <v>0</v>
      </c>
      <c r="I8026" s="306">
        <v>0</v>
      </c>
      <c r="J8026" s="306">
        <v>0</v>
      </c>
      <c r="K8026" s="306">
        <v>0</v>
      </c>
      <c r="L8026" s="306">
        <v>0</v>
      </c>
      <c r="M8026" s="306">
        <v>0</v>
      </c>
      <c r="N8026" s="306">
        <v>0</v>
      </c>
    </row>
    <row r="8027" spans="1:14">
      <c r="A8027" s="259" t="s">
        <v>250</v>
      </c>
      <c r="B8027" s="259" t="s">
        <v>23</v>
      </c>
      <c r="C8027" s="259" t="s">
        <v>64</v>
      </c>
      <c r="D8027" s="259" t="s">
        <v>75</v>
      </c>
      <c r="E8027" s="259" t="s">
        <v>75</v>
      </c>
      <c r="F8027" s="259" t="s">
        <v>206</v>
      </c>
      <c r="G8027" s="259" t="s">
        <v>49</v>
      </c>
      <c r="H8027" s="306">
        <v>0</v>
      </c>
      <c r="I8027" s="306">
        <v>0</v>
      </c>
      <c r="J8027" s="306">
        <v>0</v>
      </c>
      <c r="K8027" s="306">
        <v>0</v>
      </c>
      <c r="L8027" s="306">
        <v>0</v>
      </c>
      <c r="M8027" s="306">
        <v>0</v>
      </c>
      <c r="N8027" s="306">
        <v>0</v>
      </c>
    </row>
    <row r="8028" spans="1:14">
      <c r="A8028" s="259" t="s">
        <v>250</v>
      </c>
      <c r="B8028" s="259" t="s">
        <v>23</v>
      </c>
      <c r="C8028" s="259" t="s">
        <v>60</v>
      </c>
      <c r="D8028" s="259" t="s">
        <v>76</v>
      </c>
      <c r="E8028" s="259" t="s">
        <v>76</v>
      </c>
      <c r="F8028" s="259" t="s">
        <v>206</v>
      </c>
      <c r="G8028" s="259" t="s">
        <v>49</v>
      </c>
      <c r="H8028" s="306">
        <v>0</v>
      </c>
      <c r="I8028" s="306">
        <v>0</v>
      </c>
      <c r="J8028" s="306">
        <v>0</v>
      </c>
      <c r="K8028" s="306">
        <v>0</v>
      </c>
      <c r="L8028" s="306">
        <v>0</v>
      </c>
      <c r="M8028" s="306">
        <v>0</v>
      </c>
      <c r="N8028" s="306">
        <v>0</v>
      </c>
    </row>
    <row r="8029" spans="1:14">
      <c r="A8029" s="259" t="s">
        <v>250</v>
      </c>
      <c r="B8029" s="259" t="s">
        <v>23</v>
      </c>
      <c r="C8029" s="259" t="s">
        <v>61</v>
      </c>
      <c r="D8029" s="259" t="s">
        <v>77</v>
      </c>
      <c r="E8029" s="259" t="s">
        <v>77</v>
      </c>
      <c r="F8029" s="259" t="s">
        <v>206</v>
      </c>
      <c r="G8029" s="259" t="s">
        <v>49</v>
      </c>
      <c r="H8029" s="306">
        <v>0</v>
      </c>
      <c r="I8029" s="306">
        <v>0</v>
      </c>
      <c r="J8029" s="306">
        <v>0</v>
      </c>
      <c r="K8029" s="306">
        <v>0</v>
      </c>
      <c r="L8029" s="306">
        <v>0</v>
      </c>
      <c r="M8029" s="306">
        <v>0</v>
      </c>
      <c r="N8029" s="306">
        <v>0</v>
      </c>
    </row>
    <row r="8030" spans="1:14">
      <c r="A8030" s="259" t="s">
        <v>250</v>
      </c>
      <c r="B8030" s="259" t="s">
        <v>23</v>
      </c>
      <c r="C8030" s="259" t="s">
        <v>62</v>
      </c>
      <c r="D8030" s="259" t="s">
        <v>78</v>
      </c>
      <c r="E8030" s="259" t="s">
        <v>78</v>
      </c>
      <c r="F8030" s="259" t="s">
        <v>206</v>
      </c>
      <c r="G8030" s="259" t="s">
        <v>49</v>
      </c>
      <c r="H8030" s="306">
        <v>0</v>
      </c>
      <c r="I8030" s="306">
        <v>0</v>
      </c>
      <c r="J8030" s="306">
        <v>0</v>
      </c>
      <c r="K8030" s="306">
        <v>0</v>
      </c>
      <c r="L8030" s="306">
        <v>0</v>
      </c>
      <c r="M8030" s="306">
        <v>0</v>
      </c>
      <c r="N8030" s="306">
        <v>0</v>
      </c>
    </row>
    <row r="8031" spans="1:14">
      <c r="A8031" s="259" t="s">
        <v>250</v>
      </c>
      <c r="B8031" s="259" t="s">
        <v>23</v>
      </c>
      <c r="C8031" s="259" t="s">
        <v>63</v>
      </c>
      <c r="D8031" s="259" t="s">
        <v>79</v>
      </c>
      <c r="E8031" s="259" t="s">
        <v>79</v>
      </c>
      <c r="F8031" s="259" t="s">
        <v>206</v>
      </c>
      <c r="G8031" s="259" t="s">
        <v>49</v>
      </c>
      <c r="H8031" s="306">
        <v>0</v>
      </c>
      <c r="I8031" s="306">
        <v>0</v>
      </c>
      <c r="J8031" s="306">
        <v>0</v>
      </c>
      <c r="K8031" s="306">
        <v>0</v>
      </c>
      <c r="L8031" s="306">
        <v>0</v>
      </c>
      <c r="M8031" s="306">
        <v>0</v>
      </c>
      <c r="N8031" s="306">
        <v>0</v>
      </c>
    </row>
    <row r="8032" spans="1:14">
      <c r="A8032" s="259" t="s">
        <v>250</v>
      </c>
      <c r="B8032" s="259" t="s">
        <v>23</v>
      </c>
      <c r="C8032" s="259" t="s">
        <v>60</v>
      </c>
      <c r="D8032" s="259" t="s">
        <v>76</v>
      </c>
      <c r="E8032" s="259" t="s">
        <v>207</v>
      </c>
      <c r="F8032" s="259" t="s">
        <v>206</v>
      </c>
      <c r="G8032" s="259" t="s">
        <v>49</v>
      </c>
      <c r="H8032" s="306">
        <v>0</v>
      </c>
      <c r="I8032" s="306">
        <v>0</v>
      </c>
      <c r="J8032" s="306">
        <v>0</v>
      </c>
      <c r="K8032" s="306">
        <v>0</v>
      </c>
      <c r="L8032" s="306">
        <v>0</v>
      </c>
      <c r="M8032" s="306">
        <v>0</v>
      </c>
      <c r="N8032" s="306">
        <v>0</v>
      </c>
    </row>
    <row r="8033" spans="1:14">
      <c r="A8033" s="259" t="s">
        <v>250</v>
      </c>
      <c r="B8033" s="259" t="s">
        <v>23</v>
      </c>
      <c r="C8033" s="259" t="s">
        <v>63</v>
      </c>
      <c r="D8033" s="259" t="s">
        <v>79</v>
      </c>
      <c r="E8033" s="259" t="s">
        <v>208</v>
      </c>
      <c r="F8033" s="259" t="s">
        <v>206</v>
      </c>
      <c r="G8033" s="259" t="s">
        <v>49</v>
      </c>
      <c r="H8033" s="306">
        <v>0</v>
      </c>
      <c r="I8033" s="306">
        <v>0</v>
      </c>
      <c r="J8033" s="306">
        <v>0</v>
      </c>
      <c r="K8033" s="306">
        <v>0</v>
      </c>
      <c r="L8033" s="306">
        <v>0</v>
      </c>
      <c r="M8033" s="306">
        <v>0</v>
      </c>
      <c r="N8033" s="306">
        <v>0</v>
      </c>
    </row>
    <row r="8034" spans="1:14">
      <c r="A8034" s="259" t="s">
        <v>250</v>
      </c>
      <c r="B8034" s="259" t="s">
        <v>23</v>
      </c>
      <c r="C8034" s="259" t="s">
        <v>65</v>
      </c>
      <c r="D8034" s="259" t="s">
        <v>209</v>
      </c>
      <c r="E8034" s="259" t="s">
        <v>80</v>
      </c>
      <c r="F8034" s="259" t="s">
        <v>206</v>
      </c>
      <c r="G8034" s="259" t="s">
        <v>49</v>
      </c>
      <c r="H8034" s="306">
        <v>0</v>
      </c>
      <c r="I8034" s="306">
        <v>0</v>
      </c>
      <c r="J8034" s="306">
        <v>0</v>
      </c>
      <c r="K8034" s="306">
        <v>0</v>
      </c>
      <c r="L8034" s="306">
        <v>0</v>
      </c>
      <c r="M8034" s="306">
        <v>0</v>
      </c>
      <c r="N8034" s="306">
        <v>0</v>
      </c>
    </row>
    <row r="8035" spans="1:14">
      <c r="A8035" s="259" t="s">
        <v>250</v>
      </c>
      <c r="B8035" s="259" t="s">
        <v>23</v>
      </c>
      <c r="C8035" s="259" t="s">
        <v>65</v>
      </c>
      <c r="D8035" s="259" t="s">
        <v>209</v>
      </c>
      <c r="E8035" s="259" t="s">
        <v>81</v>
      </c>
      <c r="F8035" s="259" t="s">
        <v>206</v>
      </c>
      <c r="G8035" s="259" t="s">
        <v>49</v>
      </c>
      <c r="H8035" s="306">
        <v>0</v>
      </c>
      <c r="I8035" s="306">
        <v>0</v>
      </c>
      <c r="J8035" s="306">
        <v>0</v>
      </c>
      <c r="K8035" s="306">
        <v>0</v>
      </c>
      <c r="L8035" s="306">
        <v>0</v>
      </c>
      <c r="M8035" s="306">
        <v>0</v>
      </c>
      <c r="N8035" s="306">
        <v>0</v>
      </c>
    </row>
    <row r="8036" spans="1:14">
      <c r="A8036" s="259" t="s">
        <v>250</v>
      </c>
      <c r="B8036" s="259" t="s">
        <v>23</v>
      </c>
      <c r="C8036" s="259" t="s">
        <v>82</v>
      </c>
      <c r="D8036" s="259" t="s">
        <v>82</v>
      </c>
      <c r="E8036" s="259" t="s">
        <v>82</v>
      </c>
      <c r="F8036" s="259" t="s">
        <v>206</v>
      </c>
      <c r="G8036" s="259" t="s">
        <v>49</v>
      </c>
      <c r="H8036" s="306">
        <v>0</v>
      </c>
      <c r="I8036" s="306">
        <v>518.85599999999999</v>
      </c>
      <c r="J8036" s="306">
        <v>518.85599999999999</v>
      </c>
      <c r="K8036" s="306">
        <v>518.85599999999999</v>
      </c>
      <c r="L8036" s="306">
        <v>518.85599999999999</v>
      </c>
      <c r="M8036" s="306">
        <v>518.85599999999999</v>
      </c>
      <c r="N8036" s="306">
        <v>518.85599999999999</v>
      </c>
    </row>
    <row r="8037" spans="1:14">
      <c r="A8037" s="259" t="s">
        <v>250</v>
      </c>
      <c r="B8037" s="259" t="s">
        <v>23</v>
      </c>
      <c r="C8037" s="259" t="s">
        <v>83</v>
      </c>
      <c r="D8037" s="259" t="s">
        <v>83</v>
      </c>
      <c r="E8037" s="259" t="s">
        <v>83</v>
      </c>
      <c r="F8037" s="259" t="s">
        <v>206</v>
      </c>
      <c r="G8037" s="259" t="s">
        <v>49</v>
      </c>
      <c r="H8037" s="306">
        <v>0</v>
      </c>
      <c r="I8037" s="306">
        <v>0</v>
      </c>
      <c r="J8037" s="306">
        <v>0</v>
      </c>
      <c r="K8037" s="306">
        <v>0</v>
      </c>
      <c r="L8037" s="306">
        <v>0</v>
      </c>
      <c r="M8037" s="306">
        <v>0</v>
      </c>
      <c r="N8037" s="306">
        <v>0</v>
      </c>
    </row>
    <row r="8038" spans="1:14">
      <c r="A8038" s="259" t="s">
        <v>250</v>
      </c>
      <c r="B8038" s="259" t="s">
        <v>23</v>
      </c>
      <c r="C8038" s="259" t="s">
        <v>84</v>
      </c>
      <c r="D8038" s="259" t="s">
        <v>84</v>
      </c>
      <c r="E8038" s="259" t="s">
        <v>84</v>
      </c>
      <c r="F8038" s="259" t="s">
        <v>206</v>
      </c>
      <c r="G8038" s="259" t="s">
        <v>49</v>
      </c>
      <c r="H8038" s="306">
        <v>0</v>
      </c>
      <c r="I8038" s="306">
        <v>0</v>
      </c>
      <c r="J8038" s="306">
        <v>0</v>
      </c>
      <c r="K8038" s="306">
        <v>0</v>
      </c>
      <c r="L8038" s="306">
        <v>0</v>
      </c>
      <c r="M8038" s="306">
        <v>0</v>
      </c>
      <c r="N8038" s="306">
        <v>0</v>
      </c>
    </row>
    <row r="8039" spans="1:14">
      <c r="A8039" s="259" t="s">
        <v>250</v>
      </c>
      <c r="B8039" s="259" t="s">
        <v>23</v>
      </c>
      <c r="C8039" s="259" t="s">
        <v>85</v>
      </c>
      <c r="D8039" s="259" t="s">
        <v>85</v>
      </c>
      <c r="E8039" s="259" t="s">
        <v>85</v>
      </c>
      <c r="F8039" s="259" t="s">
        <v>206</v>
      </c>
      <c r="G8039" s="259" t="s">
        <v>49</v>
      </c>
      <c r="H8039" s="306">
        <v>0</v>
      </c>
      <c r="I8039" s="306">
        <v>390.434732</v>
      </c>
      <c r="J8039" s="306">
        <v>390.434732</v>
      </c>
      <c r="K8039" s="306">
        <v>390.434732</v>
      </c>
      <c r="L8039" s="306">
        <v>390.434732</v>
      </c>
      <c r="M8039" s="306">
        <v>390.434732</v>
      </c>
      <c r="N8039" s="306">
        <v>390.434732</v>
      </c>
    </row>
    <row r="8040" spans="1:14">
      <c r="A8040" s="259" t="s">
        <v>250</v>
      </c>
      <c r="B8040" s="259" t="s">
        <v>23</v>
      </c>
      <c r="C8040" s="259" t="s">
        <v>87</v>
      </c>
      <c r="D8040" s="259" t="s">
        <v>87</v>
      </c>
      <c r="E8040" s="259" t="s">
        <v>87</v>
      </c>
      <c r="F8040" s="259" t="s">
        <v>206</v>
      </c>
      <c r="G8040" s="259" t="s">
        <v>49</v>
      </c>
      <c r="H8040" s="306">
        <v>0</v>
      </c>
      <c r="I8040" s="306">
        <v>283.65099999999995</v>
      </c>
      <c r="J8040" s="306">
        <v>283.65099999999995</v>
      </c>
      <c r="K8040" s="306">
        <v>283.65099999999995</v>
      </c>
      <c r="L8040" s="306">
        <v>283.65099999999995</v>
      </c>
      <c r="M8040" s="306">
        <v>283.65099999999995</v>
      </c>
      <c r="N8040" s="306">
        <v>283.65099999999995</v>
      </c>
    </row>
    <row r="8041" spans="1:14">
      <c r="A8041" s="259" t="s">
        <v>250</v>
      </c>
      <c r="B8041" s="259" t="s">
        <v>23</v>
      </c>
      <c r="C8041" s="259" t="s">
        <v>88</v>
      </c>
      <c r="D8041" s="259" t="s">
        <v>88</v>
      </c>
      <c r="E8041" s="259" t="s">
        <v>88</v>
      </c>
      <c r="F8041" s="259" t="s">
        <v>206</v>
      </c>
      <c r="G8041" s="259" t="s">
        <v>49</v>
      </c>
      <c r="H8041" s="306">
        <v>0</v>
      </c>
      <c r="I8041" s="306">
        <v>0</v>
      </c>
      <c r="J8041" s="306">
        <v>0</v>
      </c>
      <c r="K8041" s="306">
        <v>0</v>
      </c>
      <c r="L8041" s="306">
        <v>0</v>
      </c>
      <c r="M8041" s="306">
        <v>0</v>
      </c>
      <c r="N8041" s="306">
        <v>0</v>
      </c>
    </row>
    <row r="8042" spans="1:14">
      <c r="A8042" s="259" t="s">
        <v>250</v>
      </c>
      <c r="B8042" s="259" t="s">
        <v>24</v>
      </c>
      <c r="C8042" s="259" t="s">
        <v>48</v>
      </c>
      <c r="D8042" s="259" t="s">
        <v>48</v>
      </c>
      <c r="E8042" s="259" t="s">
        <v>48</v>
      </c>
      <c r="F8042" s="259" t="s">
        <v>206</v>
      </c>
      <c r="G8042" s="259" t="s">
        <v>49</v>
      </c>
      <c r="H8042" s="306">
        <v>0</v>
      </c>
      <c r="I8042" s="306">
        <v>0</v>
      </c>
      <c r="J8042" s="306">
        <v>0</v>
      </c>
      <c r="K8042" s="306">
        <v>0</v>
      </c>
      <c r="L8042" s="306">
        <v>0</v>
      </c>
      <c r="M8042" s="306">
        <v>0</v>
      </c>
      <c r="N8042" s="306">
        <v>0</v>
      </c>
    </row>
    <row r="8043" spans="1:14">
      <c r="A8043" s="259" t="s">
        <v>250</v>
      </c>
      <c r="B8043" s="259" t="s">
        <v>24</v>
      </c>
      <c r="C8043" s="259" t="s">
        <v>53</v>
      </c>
      <c r="D8043" s="259" t="s">
        <v>53</v>
      </c>
      <c r="E8043" s="259" t="s">
        <v>53</v>
      </c>
      <c r="F8043" s="259" t="s">
        <v>206</v>
      </c>
      <c r="G8043" s="259" t="s">
        <v>49</v>
      </c>
      <c r="H8043" s="306">
        <v>0</v>
      </c>
      <c r="I8043" s="306">
        <v>0</v>
      </c>
      <c r="J8043" s="306">
        <v>0</v>
      </c>
      <c r="K8043" s="306">
        <v>0</v>
      </c>
      <c r="L8043" s="306">
        <v>0</v>
      </c>
      <c r="M8043" s="306">
        <v>0</v>
      </c>
      <c r="N8043" s="306">
        <v>0</v>
      </c>
    </row>
    <row r="8044" spans="1:14">
      <c r="A8044" s="259" t="s">
        <v>250</v>
      </c>
      <c r="B8044" s="259" t="s">
        <v>24</v>
      </c>
      <c r="C8044" s="259" t="s">
        <v>54</v>
      </c>
      <c r="D8044" s="259" t="s">
        <v>54</v>
      </c>
      <c r="E8044" s="259" t="s">
        <v>54</v>
      </c>
      <c r="F8044" s="259" t="s">
        <v>206</v>
      </c>
      <c r="G8044" s="259" t="s">
        <v>49</v>
      </c>
      <c r="H8044" s="306">
        <v>7360.7790000600007</v>
      </c>
      <c r="I8044" s="306">
        <v>7360.7790000600007</v>
      </c>
      <c r="J8044" s="306">
        <v>7360.7790000600007</v>
      </c>
      <c r="K8044" s="306">
        <v>7360.7790000600007</v>
      </c>
      <c r="L8044" s="306">
        <v>7360.7790000600007</v>
      </c>
      <c r="M8044" s="306">
        <v>7360.7790000600007</v>
      </c>
      <c r="N8044" s="306">
        <v>7360.7790000600007</v>
      </c>
    </row>
    <row r="8045" spans="1:14">
      <c r="A8045" s="259" t="s">
        <v>250</v>
      </c>
      <c r="B8045" s="259" t="s">
        <v>24</v>
      </c>
      <c r="C8045" s="259" t="s">
        <v>55</v>
      </c>
      <c r="D8045" s="259" t="s">
        <v>55</v>
      </c>
      <c r="E8045" s="259" t="s">
        <v>55</v>
      </c>
      <c r="F8045" s="259" t="s">
        <v>206</v>
      </c>
      <c r="G8045" s="259" t="s">
        <v>49</v>
      </c>
      <c r="H8045" s="306">
        <v>1953.0800000000002</v>
      </c>
      <c r="I8045" s="306">
        <v>1953.0800000000002</v>
      </c>
      <c r="J8045" s="306">
        <v>1953.0800000000002</v>
      </c>
      <c r="K8045" s="306">
        <v>1953.0800000000002</v>
      </c>
      <c r="L8045" s="306">
        <v>1953.0800000000002</v>
      </c>
      <c r="M8045" s="306">
        <v>1953.0800000000002</v>
      </c>
      <c r="N8045" s="306">
        <v>1953.0800000000002</v>
      </c>
    </row>
    <row r="8046" spans="1:14">
      <c r="A8046" s="259" t="s">
        <v>250</v>
      </c>
      <c r="B8046" s="259" t="s">
        <v>24</v>
      </c>
      <c r="C8046" s="259" t="s">
        <v>56</v>
      </c>
      <c r="D8046" s="259" t="s">
        <v>56</v>
      </c>
      <c r="E8046" s="259" t="s">
        <v>56</v>
      </c>
      <c r="F8046" s="259" t="s">
        <v>206</v>
      </c>
      <c r="G8046" s="259" t="s">
        <v>49</v>
      </c>
      <c r="H8046" s="306">
        <v>0.6</v>
      </c>
      <c r="I8046" s="306">
        <v>0.6</v>
      </c>
      <c r="J8046" s="306">
        <v>0.6</v>
      </c>
      <c r="K8046" s="306">
        <v>0.6</v>
      </c>
      <c r="L8046" s="306">
        <v>0.6</v>
      </c>
      <c r="M8046" s="306">
        <v>0.6</v>
      </c>
      <c r="N8046" s="306">
        <v>0.6</v>
      </c>
    </row>
    <row r="8047" spans="1:14">
      <c r="A8047" s="259" t="s">
        <v>250</v>
      </c>
      <c r="B8047" s="259" t="s">
        <v>24</v>
      </c>
      <c r="C8047" s="259" t="s">
        <v>57</v>
      </c>
      <c r="D8047" s="259" t="s">
        <v>57</v>
      </c>
      <c r="E8047" s="259" t="s">
        <v>57</v>
      </c>
      <c r="F8047" s="259" t="s">
        <v>206</v>
      </c>
      <c r="G8047" s="259" t="s">
        <v>49</v>
      </c>
      <c r="H8047" s="306">
        <v>0</v>
      </c>
      <c r="I8047" s="306">
        <v>0</v>
      </c>
      <c r="J8047" s="306">
        <v>0</v>
      </c>
      <c r="K8047" s="306">
        <v>0</v>
      </c>
      <c r="L8047" s="306">
        <v>0</v>
      </c>
      <c r="M8047" s="306">
        <v>0</v>
      </c>
      <c r="N8047" s="306">
        <v>0</v>
      </c>
    </row>
    <row r="8048" spans="1:14">
      <c r="A8048" s="259" t="s">
        <v>250</v>
      </c>
      <c r="B8048" s="259" t="s">
        <v>24</v>
      </c>
      <c r="C8048" s="259" t="s">
        <v>58</v>
      </c>
      <c r="D8048" s="259" t="s">
        <v>58</v>
      </c>
      <c r="E8048" s="259" t="s">
        <v>58</v>
      </c>
      <c r="F8048" s="259" t="s">
        <v>206</v>
      </c>
      <c r="G8048" s="259" t="s">
        <v>49</v>
      </c>
      <c r="H8048" s="306">
        <v>3500</v>
      </c>
      <c r="I8048" s="306">
        <v>3500</v>
      </c>
      <c r="J8048" s="306">
        <v>3500</v>
      </c>
      <c r="K8048" s="306">
        <v>3500</v>
      </c>
      <c r="L8048" s="306">
        <v>2326</v>
      </c>
      <c r="M8048" s="306">
        <v>2326</v>
      </c>
      <c r="N8048" s="306">
        <v>2326</v>
      </c>
    </row>
    <row r="8049" spans="1:14">
      <c r="A8049" s="259" t="s">
        <v>250</v>
      </c>
      <c r="B8049" s="259" t="s">
        <v>24</v>
      </c>
      <c r="C8049" s="259" t="s">
        <v>59</v>
      </c>
      <c r="D8049" s="259" t="s">
        <v>59</v>
      </c>
      <c r="E8049" s="259" t="s">
        <v>59</v>
      </c>
      <c r="F8049" s="259" t="s">
        <v>206</v>
      </c>
      <c r="G8049" s="259" t="s">
        <v>49</v>
      </c>
      <c r="H8049" s="306">
        <v>404.8</v>
      </c>
      <c r="I8049" s="306">
        <v>404.8</v>
      </c>
      <c r="J8049" s="306">
        <v>404.8</v>
      </c>
      <c r="K8049" s="306">
        <v>404.8</v>
      </c>
      <c r="L8049" s="306">
        <v>404.8</v>
      </c>
      <c r="M8049" s="306">
        <v>404.8</v>
      </c>
      <c r="N8049" s="306">
        <v>404.8</v>
      </c>
    </row>
    <row r="8050" spans="1:14">
      <c r="A8050" s="259" t="s">
        <v>250</v>
      </c>
      <c r="B8050" s="259" t="s">
        <v>24</v>
      </c>
      <c r="C8050" s="259" t="s">
        <v>60</v>
      </c>
      <c r="D8050" s="259" t="s">
        <v>60</v>
      </c>
      <c r="E8050" s="259" t="s">
        <v>60</v>
      </c>
      <c r="F8050" s="259" t="s">
        <v>206</v>
      </c>
      <c r="G8050" s="259" t="s">
        <v>49</v>
      </c>
      <c r="H8050" s="306">
        <v>1409.2809999999999</v>
      </c>
      <c r="I8050" s="306">
        <v>1739.5809999999997</v>
      </c>
      <c r="J8050" s="306">
        <v>1739.5809999999997</v>
      </c>
      <c r="K8050" s="306">
        <v>1739.5809999999997</v>
      </c>
      <c r="L8050" s="306">
        <v>1739.5809999999997</v>
      </c>
      <c r="M8050" s="306">
        <v>1739.5809999999997</v>
      </c>
      <c r="N8050" s="306">
        <v>1739.5809999999997</v>
      </c>
    </row>
    <row r="8051" spans="1:14">
      <c r="A8051" s="259" t="s">
        <v>250</v>
      </c>
      <c r="B8051" s="259" t="s">
        <v>24</v>
      </c>
      <c r="C8051" s="259" t="s">
        <v>61</v>
      </c>
      <c r="D8051" s="259" t="s">
        <v>61</v>
      </c>
      <c r="E8051" s="259" t="s">
        <v>61</v>
      </c>
      <c r="F8051" s="259" t="s">
        <v>206</v>
      </c>
      <c r="G8051" s="259" t="s">
        <v>49</v>
      </c>
      <c r="H8051" s="306">
        <v>9</v>
      </c>
      <c r="I8051" s="306">
        <v>9</v>
      </c>
      <c r="J8051" s="306">
        <v>9</v>
      </c>
      <c r="K8051" s="306">
        <v>9</v>
      </c>
      <c r="L8051" s="306">
        <v>9</v>
      </c>
      <c r="M8051" s="306">
        <v>9</v>
      </c>
      <c r="N8051" s="306">
        <v>9</v>
      </c>
    </row>
    <row r="8052" spans="1:14">
      <c r="A8052" s="259" t="s">
        <v>250</v>
      </c>
      <c r="B8052" s="259" t="s">
        <v>24</v>
      </c>
      <c r="C8052" s="259" t="s">
        <v>63</v>
      </c>
      <c r="D8052" s="259" t="s">
        <v>63</v>
      </c>
      <c r="E8052" s="259" t="s">
        <v>63</v>
      </c>
      <c r="F8052" s="259" t="s">
        <v>206</v>
      </c>
      <c r="G8052" s="259" t="s">
        <v>49</v>
      </c>
      <c r="H8052" s="306">
        <v>145.30000000000001</v>
      </c>
      <c r="I8052" s="306">
        <v>195.3</v>
      </c>
      <c r="J8052" s="306">
        <v>195.3</v>
      </c>
      <c r="K8052" s="306">
        <v>195.3</v>
      </c>
      <c r="L8052" s="306">
        <v>195.3</v>
      </c>
      <c r="M8052" s="306">
        <v>195.3</v>
      </c>
      <c r="N8052" s="306">
        <v>195.3</v>
      </c>
    </row>
    <row r="8053" spans="1:14">
      <c r="A8053" s="259" t="s">
        <v>250</v>
      </c>
      <c r="B8053" s="259" t="s">
        <v>24</v>
      </c>
      <c r="C8053" s="259" t="s">
        <v>64</v>
      </c>
      <c r="D8053" s="259" t="s">
        <v>64</v>
      </c>
      <c r="E8053" s="259" t="s">
        <v>64</v>
      </c>
      <c r="F8053" s="259" t="s">
        <v>206</v>
      </c>
      <c r="G8053" s="259" t="s">
        <v>49</v>
      </c>
      <c r="H8053" s="306">
        <v>251.33100000000002</v>
      </c>
      <c r="I8053" s="306">
        <v>218.875</v>
      </c>
      <c r="J8053" s="306">
        <v>218.875</v>
      </c>
      <c r="K8053" s="306">
        <v>210.875</v>
      </c>
      <c r="L8053" s="306">
        <v>210.875</v>
      </c>
      <c r="M8053" s="306">
        <v>210.875</v>
      </c>
      <c r="N8053" s="306">
        <v>210.875</v>
      </c>
    </row>
    <row r="8054" spans="1:14">
      <c r="A8054" s="259" t="s">
        <v>250</v>
      </c>
      <c r="B8054" s="259" t="s">
        <v>24</v>
      </c>
      <c r="C8054" s="259" t="s">
        <v>54</v>
      </c>
      <c r="D8054" s="259" t="s">
        <v>72</v>
      </c>
      <c r="E8054" s="259" t="s">
        <v>72</v>
      </c>
      <c r="F8054" s="259" t="s">
        <v>206</v>
      </c>
      <c r="G8054" s="259" t="s">
        <v>49</v>
      </c>
      <c r="H8054" s="306">
        <v>0</v>
      </c>
      <c r="I8054" s="306">
        <v>0</v>
      </c>
      <c r="J8054" s="306">
        <v>0</v>
      </c>
      <c r="K8054" s="306">
        <v>0</v>
      </c>
      <c r="L8054" s="306">
        <v>0</v>
      </c>
      <c r="M8054" s="306">
        <v>0</v>
      </c>
      <c r="N8054" s="306">
        <v>0</v>
      </c>
    </row>
    <row r="8055" spans="1:14">
      <c r="A8055" s="259" t="s">
        <v>250</v>
      </c>
      <c r="B8055" s="259" t="s">
        <v>24</v>
      </c>
      <c r="C8055" s="259" t="s">
        <v>55</v>
      </c>
      <c r="D8055" s="259" t="s">
        <v>73</v>
      </c>
      <c r="E8055" s="259" t="s">
        <v>73</v>
      </c>
      <c r="F8055" s="259" t="s">
        <v>206</v>
      </c>
      <c r="G8055" s="259" t="s">
        <v>49</v>
      </c>
      <c r="H8055" s="306">
        <v>0</v>
      </c>
      <c r="I8055" s="306">
        <v>0</v>
      </c>
      <c r="J8055" s="306">
        <v>5</v>
      </c>
      <c r="K8055" s="306">
        <v>5</v>
      </c>
      <c r="L8055" s="306">
        <v>5</v>
      </c>
      <c r="M8055" s="306">
        <v>5</v>
      </c>
      <c r="N8055" s="306">
        <v>5</v>
      </c>
    </row>
    <row r="8056" spans="1:14">
      <c r="A8056" s="259" t="s">
        <v>250</v>
      </c>
      <c r="B8056" s="259" t="s">
        <v>24</v>
      </c>
      <c r="C8056" s="259" t="s">
        <v>57</v>
      </c>
      <c r="D8056" s="259" t="s">
        <v>74</v>
      </c>
      <c r="E8056" s="259" t="s">
        <v>74</v>
      </c>
      <c r="F8056" s="259" t="s">
        <v>206</v>
      </c>
      <c r="G8056" s="259" t="s">
        <v>49</v>
      </c>
      <c r="H8056" s="306">
        <v>0</v>
      </c>
      <c r="I8056" s="306">
        <v>0</v>
      </c>
      <c r="J8056" s="306">
        <v>0</v>
      </c>
      <c r="K8056" s="306">
        <v>0</v>
      </c>
      <c r="L8056" s="306">
        <v>0</v>
      </c>
      <c r="M8056" s="306">
        <v>0</v>
      </c>
      <c r="N8056" s="306">
        <v>0</v>
      </c>
    </row>
    <row r="8057" spans="1:14">
      <c r="A8057" s="259" t="s">
        <v>250</v>
      </c>
      <c r="B8057" s="259" t="s">
        <v>24</v>
      </c>
      <c r="C8057" s="259" t="s">
        <v>64</v>
      </c>
      <c r="D8057" s="259" t="s">
        <v>75</v>
      </c>
      <c r="E8057" s="259" t="s">
        <v>75</v>
      </c>
      <c r="F8057" s="259" t="s">
        <v>206</v>
      </c>
      <c r="G8057" s="259" t="s">
        <v>49</v>
      </c>
      <c r="H8057" s="306">
        <v>0</v>
      </c>
      <c r="I8057" s="306">
        <v>0</v>
      </c>
      <c r="J8057" s="306">
        <v>0</v>
      </c>
      <c r="K8057" s="306">
        <v>0</v>
      </c>
      <c r="L8057" s="306">
        <v>0</v>
      </c>
      <c r="M8057" s="306">
        <v>0</v>
      </c>
      <c r="N8057" s="306">
        <v>0</v>
      </c>
    </row>
    <row r="8058" spans="1:14">
      <c r="A8058" s="259" t="s">
        <v>250</v>
      </c>
      <c r="B8058" s="259" t="s">
        <v>24</v>
      </c>
      <c r="C8058" s="259" t="s">
        <v>60</v>
      </c>
      <c r="D8058" s="259" t="s">
        <v>76</v>
      </c>
      <c r="E8058" s="259" t="s">
        <v>76</v>
      </c>
      <c r="F8058" s="259" t="s">
        <v>206</v>
      </c>
      <c r="G8058" s="259" t="s">
        <v>49</v>
      </c>
      <c r="H8058" s="306">
        <v>0</v>
      </c>
      <c r="I8058" s="306">
        <v>0</v>
      </c>
      <c r="J8058" s="306">
        <v>0</v>
      </c>
      <c r="K8058" s="306">
        <v>0</v>
      </c>
      <c r="L8058" s="306">
        <v>0</v>
      </c>
      <c r="M8058" s="306">
        <v>0</v>
      </c>
      <c r="N8058" s="306">
        <v>3600.0553579999996</v>
      </c>
    </row>
    <row r="8059" spans="1:14">
      <c r="A8059" s="259" t="s">
        <v>250</v>
      </c>
      <c r="B8059" s="259" t="s">
        <v>24</v>
      </c>
      <c r="C8059" s="259" t="s">
        <v>61</v>
      </c>
      <c r="D8059" s="259" t="s">
        <v>77</v>
      </c>
      <c r="E8059" s="259" t="s">
        <v>77</v>
      </c>
      <c r="F8059" s="259" t="s">
        <v>206</v>
      </c>
      <c r="G8059" s="259" t="s">
        <v>49</v>
      </c>
      <c r="H8059" s="306">
        <v>0</v>
      </c>
      <c r="I8059" s="306">
        <v>0</v>
      </c>
      <c r="J8059" s="306">
        <v>0</v>
      </c>
      <c r="K8059" s="306">
        <v>0</v>
      </c>
      <c r="L8059" s="306">
        <v>0</v>
      </c>
      <c r="M8059" s="306">
        <v>0</v>
      </c>
      <c r="N8059" s="306">
        <v>0</v>
      </c>
    </row>
    <row r="8060" spans="1:14">
      <c r="A8060" s="259" t="s">
        <v>250</v>
      </c>
      <c r="B8060" s="259" t="s">
        <v>24</v>
      </c>
      <c r="C8060" s="259" t="s">
        <v>62</v>
      </c>
      <c r="D8060" s="259" t="s">
        <v>78</v>
      </c>
      <c r="E8060" s="259" t="s">
        <v>78</v>
      </c>
      <c r="F8060" s="259" t="s">
        <v>206</v>
      </c>
      <c r="G8060" s="259" t="s">
        <v>49</v>
      </c>
      <c r="H8060" s="306">
        <v>0</v>
      </c>
      <c r="I8060" s="306">
        <v>0</v>
      </c>
      <c r="J8060" s="306">
        <v>1148</v>
      </c>
      <c r="K8060" s="306">
        <v>4890</v>
      </c>
      <c r="L8060" s="306">
        <v>4890</v>
      </c>
      <c r="M8060" s="306">
        <v>4890</v>
      </c>
      <c r="N8060" s="306">
        <v>4890</v>
      </c>
    </row>
    <row r="8061" spans="1:14">
      <c r="A8061" s="259" t="s">
        <v>250</v>
      </c>
      <c r="B8061" s="259" t="s">
        <v>24</v>
      </c>
      <c r="C8061" s="259" t="s">
        <v>63</v>
      </c>
      <c r="D8061" s="259" t="s">
        <v>79</v>
      </c>
      <c r="E8061" s="259" t="s">
        <v>79</v>
      </c>
      <c r="F8061" s="259" t="s">
        <v>206</v>
      </c>
      <c r="G8061" s="259" t="s">
        <v>49</v>
      </c>
      <c r="H8061" s="306">
        <v>299.05373300000002</v>
      </c>
      <c r="I8061" s="306">
        <v>299.05373300000002</v>
      </c>
      <c r="J8061" s="306">
        <v>299.05373300000002</v>
      </c>
      <c r="K8061" s="306">
        <v>299.05373300000002</v>
      </c>
      <c r="L8061" s="306">
        <v>299.05373300000002</v>
      </c>
      <c r="M8061" s="306">
        <v>299.05373300000002</v>
      </c>
      <c r="N8061" s="306">
        <v>299.05373300000002</v>
      </c>
    </row>
    <row r="8062" spans="1:14">
      <c r="A8062" s="259" t="s">
        <v>250</v>
      </c>
      <c r="B8062" s="259" t="s">
        <v>24</v>
      </c>
      <c r="C8062" s="259" t="s">
        <v>60</v>
      </c>
      <c r="D8062" s="259" t="s">
        <v>76</v>
      </c>
      <c r="E8062" s="259" t="s">
        <v>207</v>
      </c>
      <c r="F8062" s="259" t="s">
        <v>206</v>
      </c>
      <c r="G8062" s="259" t="s">
        <v>49</v>
      </c>
      <c r="H8062" s="306">
        <v>0</v>
      </c>
      <c r="I8062" s="306">
        <v>0</v>
      </c>
      <c r="J8062" s="306">
        <v>0</v>
      </c>
      <c r="K8062" s="306">
        <v>0</v>
      </c>
      <c r="L8062" s="306">
        <v>0</v>
      </c>
      <c r="M8062" s="306">
        <v>0</v>
      </c>
      <c r="N8062" s="306">
        <v>2399.9446419999999</v>
      </c>
    </row>
    <row r="8063" spans="1:14">
      <c r="A8063" s="259" t="s">
        <v>250</v>
      </c>
      <c r="B8063" s="259" t="s">
        <v>24</v>
      </c>
      <c r="C8063" s="259" t="s">
        <v>63</v>
      </c>
      <c r="D8063" s="259" t="s">
        <v>79</v>
      </c>
      <c r="E8063" s="259" t="s">
        <v>208</v>
      </c>
      <c r="F8063" s="259" t="s">
        <v>206</v>
      </c>
      <c r="G8063" s="259" t="s">
        <v>49</v>
      </c>
      <c r="H8063" s="306">
        <v>0</v>
      </c>
      <c r="I8063" s="306">
        <v>0</v>
      </c>
      <c r="J8063" s="306">
        <v>0</v>
      </c>
      <c r="K8063" s="306">
        <v>0</v>
      </c>
      <c r="L8063" s="306">
        <v>0</v>
      </c>
      <c r="M8063" s="306">
        <v>0</v>
      </c>
      <c r="N8063" s="306">
        <v>1439.9667850000001</v>
      </c>
    </row>
    <row r="8064" spans="1:14">
      <c r="A8064" s="259" t="s">
        <v>250</v>
      </c>
      <c r="B8064" s="259" t="s">
        <v>24</v>
      </c>
      <c r="C8064" s="259" t="s">
        <v>65</v>
      </c>
      <c r="D8064" s="259" t="s">
        <v>209</v>
      </c>
      <c r="E8064" s="259" t="s">
        <v>80</v>
      </c>
      <c r="F8064" s="259" t="s">
        <v>206</v>
      </c>
      <c r="G8064" s="259" t="s">
        <v>49</v>
      </c>
      <c r="H8064" s="306">
        <v>0</v>
      </c>
      <c r="I8064" s="306">
        <v>0</v>
      </c>
      <c r="J8064" s="306">
        <v>0</v>
      </c>
      <c r="K8064" s="306">
        <v>0</v>
      </c>
      <c r="L8064" s="306">
        <v>0</v>
      </c>
      <c r="M8064" s="306">
        <v>0</v>
      </c>
      <c r="N8064" s="306">
        <v>0</v>
      </c>
    </row>
    <row r="8065" spans="1:14">
      <c r="A8065" s="259" t="s">
        <v>250</v>
      </c>
      <c r="B8065" s="259" t="s">
        <v>24</v>
      </c>
      <c r="C8065" s="259" t="s">
        <v>65</v>
      </c>
      <c r="D8065" s="259" t="s">
        <v>209</v>
      </c>
      <c r="E8065" s="259" t="s">
        <v>81</v>
      </c>
      <c r="F8065" s="259" t="s">
        <v>206</v>
      </c>
      <c r="G8065" s="259" t="s">
        <v>49</v>
      </c>
      <c r="H8065" s="306">
        <v>0</v>
      </c>
      <c r="I8065" s="306">
        <v>0</v>
      </c>
      <c r="J8065" s="306">
        <v>0</v>
      </c>
      <c r="K8065" s="306">
        <v>0</v>
      </c>
      <c r="L8065" s="306">
        <v>0</v>
      </c>
      <c r="M8065" s="306">
        <v>0</v>
      </c>
      <c r="N8065" s="306">
        <v>0</v>
      </c>
    </row>
    <row r="8066" spans="1:14">
      <c r="A8066" s="259" t="s">
        <v>250</v>
      </c>
      <c r="B8066" s="259" t="s">
        <v>24</v>
      </c>
      <c r="C8066" s="259" t="s">
        <v>82</v>
      </c>
      <c r="D8066" s="259" t="s">
        <v>82</v>
      </c>
      <c r="E8066" s="259" t="s">
        <v>82</v>
      </c>
      <c r="F8066" s="259" t="s">
        <v>206</v>
      </c>
      <c r="G8066" s="259" t="s">
        <v>49</v>
      </c>
      <c r="H8066" s="306">
        <v>0</v>
      </c>
      <c r="I8066" s="306">
        <v>0</v>
      </c>
      <c r="J8066" s="306">
        <v>0</v>
      </c>
      <c r="K8066" s="306">
        <v>0</v>
      </c>
      <c r="L8066" s="306">
        <v>0</v>
      </c>
      <c r="M8066" s="306">
        <v>0</v>
      </c>
      <c r="N8066" s="306">
        <v>0</v>
      </c>
    </row>
    <row r="8067" spans="1:14">
      <c r="A8067" s="259" t="s">
        <v>250</v>
      </c>
      <c r="B8067" s="259" t="s">
        <v>24</v>
      </c>
      <c r="C8067" s="259" t="s">
        <v>83</v>
      </c>
      <c r="D8067" s="259" t="s">
        <v>83</v>
      </c>
      <c r="E8067" s="259" t="s">
        <v>83</v>
      </c>
      <c r="F8067" s="259" t="s">
        <v>206</v>
      </c>
      <c r="G8067" s="259" t="s">
        <v>49</v>
      </c>
      <c r="H8067" s="306">
        <v>0</v>
      </c>
      <c r="I8067" s="306">
        <v>0</v>
      </c>
      <c r="J8067" s="306">
        <v>0</v>
      </c>
      <c r="K8067" s="306">
        <v>0</v>
      </c>
      <c r="L8067" s="306">
        <v>0</v>
      </c>
      <c r="M8067" s="306">
        <v>0</v>
      </c>
      <c r="N8067" s="306">
        <v>0</v>
      </c>
    </row>
    <row r="8068" spans="1:14">
      <c r="A8068" s="259" t="s">
        <v>250</v>
      </c>
      <c r="B8068" s="259" t="s">
        <v>24</v>
      </c>
      <c r="C8068" s="259" t="s">
        <v>84</v>
      </c>
      <c r="D8068" s="259" t="s">
        <v>84</v>
      </c>
      <c r="E8068" s="259" t="s">
        <v>84</v>
      </c>
      <c r="F8068" s="259" t="s">
        <v>206</v>
      </c>
      <c r="G8068" s="259" t="s">
        <v>49</v>
      </c>
      <c r="H8068" s="306">
        <v>0</v>
      </c>
      <c r="I8068" s="306">
        <v>0</v>
      </c>
      <c r="J8068" s="306">
        <v>0</v>
      </c>
      <c r="K8068" s="306">
        <v>0</v>
      </c>
      <c r="L8068" s="306">
        <v>0</v>
      </c>
      <c r="M8068" s="306">
        <v>0</v>
      </c>
      <c r="N8068" s="306">
        <v>0</v>
      </c>
    </row>
    <row r="8069" spans="1:14">
      <c r="A8069" s="259" t="s">
        <v>250</v>
      </c>
      <c r="B8069" s="259" t="s">
        <v>24</v>
      </c>
      <c r="C8069" s="259" t="s">
        <v>85</v>
      </c>
      <c r="D8069" s="259" t="s">
        <v>85</v>
      </c>
      <c r="E8069" s="259" t="s">
        <v>85</v>
      </c>
      <c r="F8069" s="259" t="s">
        <v>206</v>
      </c>
      <c r="G8069" s="259" t="s">
        <v>49</v>
      </c>
      <c r="H8069" s="306">
        <v>0</v>
      </c>
      <c r="I8069" s="306">
        <v>0</v>
      </c>
      <c r="J8069" s="306">
        <v>0</v>
      </c>
      <c r="K8069" s="306">
        <v>0</v>
      </c>
      <c r="L8069" s="306">
        <v>0</v>
      </c>
      <c r="M8069" s="306">
        <v>0</v>
      </c>
      <c r="N8069" s="306">
        <v>0</v>
      </c>
    </row>
    <row r="8070" spans="1:14">
      <c r="A8070" s="259" t="s">
        <v>250</v>
      </c>
      <c r="B8070" s="259" t="s">
        <v>24</v>
      </c>
      <c r="C8070" s="259" t="s">
        <v>87</v>
      </c>
      <c r="D8070" s="259" t="s">
        <v>87</v>
      </c>
      <c r="E8070" s="259" t="s">
        <v>87</v>
      </c>
      <c r="F8070" s="259" t="s">
        <v>206</v>
      </c>
      <c r="G8070" s="259" t="s">
        <v>49</v>
      </c>
      <c r="H8070" s="306">
        <v>0</v>
      </c>
      <c r="I8070" s="306">
        <v>32.456000000000003</v>
      </c>
      <c r="J8070" s="306">
        <v>32.456000000000003</v>
      </c>
      <c r="K8070" s="306">
        <v>40.456000000000003</v>
      </c>
      <c r="L8070" s="306">
        <v>40.456000000000003</v>
      </c>
      <c r="M8070" s="306">
        <v>40.456000000000003</v>
      </c>
      <c r="N8070" s="306">
        <v>40.456000000000003</v>
      </c>
    </row>
    <row r="8071" spans="1:14">
      <c r="A8071" s="259" t="s">
        <v>250</v>
      </c>
      <c r="B8071" s="259" t="s">
        <v>24</v>
      </c>
      <c r="C8071" s="259" t="s">
        <v>88</v>
      </c>
      <c r="D8071" s="259" t="s">
        <v>88</v>
      </c>
      <c r="E8071" s="259" t="s">
        <v>88</v>
      </c>
      <c r="F8071" s="259" t="s">
        <v>206</v>
      </c>
      <c r="G8071" s="259" t="s">
        <v>49</v>
      </c>
      <c r="H8071" s="306">
        <v>0</v>
      </c>
      <c r="I8071" s="306">
        <v>0</v>
      </c>
      <c r="J8071" s="306">
        <v>0</v>
      </c>
      <c r="K8071" s="306">
        <v>0</v>
      </c>
      <c r="L8071" s="306">
        <v>1174</v>
      </c>
      <c r="M8071" s="306">
        <v>1174</v>
      </c>
      <c r="N8071" s="306">
        <v>1174</v>
      </c>
    </row>
    <row r="8072" spans="1:14">
      <c r="A8072" s="259" t="s">
        <v>250</v>
      </c>
      <c r="B8072" s="259" t="s">
        <v>25</v>
      </c>
      <c r="C8072" s="259" t="s">
        <v>48</v>
      </c>
      <c r="D8072" s="259" t="s">
        <v>48</v>
      </c>
      <c r="E8072" s="259" t="s">
        <v>48</v>
      </c>
      <c r="F8072" s="259" t="s">
        <v>206</v>
      </c>
      <c r="G8072" s="259" t="s">
        <v>49</v>
      </c>
      <c r="H8072" s="306">
        <v>0</v>
      </c>
      <c r="I8072" s="306">
        <v>0</v>
      </c>
      <c r="J8072" s="306">
        <v>0</v>
      </c>
      <c r="K8072" s="306">
        <v>0</v>
      </c>
      <c r="L8072" s="306">
        <v>0</v>
      </c>
      <c r="M8072" s="306">
        <v>0</v>
      </c>
      <c r="N8072" s="306">
        <v>0</v>
      </c>
    </row>
    <row r="8073" spans="1:14">
      <c r="A8073" s="259" t="s">
        <v>250</v>
      </c>
      <c r="B8073" s="259" t="s">
        <v>25</v>
      </c>
      <c r="C8073" s="259" t="s">
        <v>53</v>
      </c>
      <c r="D8073" s="259" t="s">
        <v>53</v>
      </c>
      <c r="E8073" s="259" t="s">
        <v>53</v>
      </c>
      <c r="F8073" s="259" t="s">
        <v>206</v>
      </c>
      <c r="G8073" s="259" t="s">
        <v>49</v>
      </c>
      <c r="H8073" s="306">
        <v>0</v>
      </c>
      <c r="I8073" s="306">
        <v>0</v>
      </c>
      <c r="J8073" s="306">
        <v>0</v>
      </c>
      <c r="K8073" s="306">
        <v>0</v>
      </c>
      <c r="L8073" s="306">
        <v>0</v>
      </c>
      <c r="M8073" s="306">
        <v>0</v>
      </c>
      <c r="N8073" s="306">
        <v>0</v>
      </c>
    </row>
    <row r="8074" spans="1:14">
      <c r="A8074" s="259" t="s">
        <v>250</v>
      </c>
      <c r="B8074" s="259" t="s">
        <v>25</v>
      </c>
      <c r="C8074" s="259" t="s">
        <v>54</v>
      </c>
      <c r="D8074" s="259" t="s">
        <v>54</v>
      </c>
      <c r="E8074" s="259" t="s">
        <v>54</v>
      </c>
      <c r="F8074" s="259" t="s">
        <v>206</v>
      </c>
      <c r="G8074" s="259" t="s">
        <v>49</v>
      </c>
      <c r="H8074" s="306">
        <v>11182.063000021006</v>
      </c>
      <c r="I8074" s="306">
        <v>11160.953165021006</v>
      </c>
      <c r="J8074" s="306">
        <v>11146.537554021006</v>
      </c>
      <c r="K8074" s="306">
        <v>11145.96432460924</v>
      </c>
      <c r="L8074" s="306">
        <v>11143.259413609239</v>
      </c>
      <c r="M8074" s="306">
        <v>11143.259413609239</v>
      </c>
      <c r="N8074" s="306">
        <v>11143.259413609239</v>
      </c>
    </row>
    <row r="8075" spans="1:14">
      <c r="A8075" s="259" t="s">
        <v>250</v>
      </c>
      <c r="B8075" s="259" t="s">
        <v>25</v>
      </c>
      <c r="C8075" s="259" t="s">
        <v>55</v>
      </c>
      <c r="D8075" s="259" t="s">
        <v>55</v>
      </c>
      <c r="E8075" s="259" t="s">
        <v>55</v>
      </c>
      <c r="F8075" s="259" t="s">
        <v>206</v>
      </c>
      <c r="G8075" s="259" t="s">
        <v>49</v>
      </c>
      <c r="H8075" s="306">
        <v>4073.3420000000001</v>
      </c>
      <c r="I8075" s="306">
        <v>3464.6420000000003</v>
      </c>
      <c r="J8075" s="306">
        <v>3464.6420000000003</v>
      </c>
      <c r="K8075" s="306">
        <v>3464.6420000000003</v>
      </c>
      <c r="L8075" s="306">
        <v>3464.6420000000003</v>
      </c>
      <c r="M8075" s="306">
        <v>3464.6420000000003</v>
      </c>
      <c r="N8075" s="306">
        <v>3461.1830000000004</v>
      </c>
    </row>
    <row r="8076" spans="1:14">
      <c r="A8076" s="259" t="s">
        <v>250</v>
      </c>
      <c r="B8076" s="259" t="s">
        <v>25</v>
      </c>
      <c r="C8076" s="259" t="s">
        <v>56</v>
      </c>
      <c r="D8076" s="259" t="s">
        <v>56</v>
      </c>
      <c r="E8076" s="259" t="s">
        <v>56</v>
      </c>
      <c r="F8076" s="259" t="s">
        <v>206</v>
      </c>
      <c r="G8076" s="259" t="s">
        <v>49</v>
      </c>
      <c r="H8076" s="306">
        <v>10861.200000000003</v>
      </c>
      <c r="I8076" s="306">
        <v>6864.3338279999998</v>
      </c>
      <c r="J8076" s="306">
        <v>6864.3338279999998</v>
      </c>
      <c r="K8076" s="306">
        <v>6864.3338279999998</v>
      </c>
      <c r="L8076" s="306">
        <v>6864.3338279999998</v>
      </c>
      <c r="M8076" s="306">
        <v>6864.3338279999998</v>
      </c>
      <c r="N8076" s="306">
        <v>5261.3705</v>
      </c>
    </row>
    <row r="8077" spans="1:14">
      <c r="A8077" s="259" t="s">
        <v>250</v>
      </c>
      <c r="B8077" s="259" t="s">
        <v>25</v>
      </c>
      <c r="C8077" s="259" t="s">
        <v>57</v>
      </c>
      <c r="D8077" s="259" t="s">
        <v>57</v>
      </c>
      <c r="E8077" s="259" t="s">
        <v>57</v>
      </c>
      <c r="F8077" s="259" t="s">
        <v>206</v>
      </c>
      <c r="G8077" s="259" t="s">
        <v>49</v>
      </c>
      <c r="H8077" s="306">
        <v>150</v>
      </c>
      <c r="I8077" s="306">
        <v>150</v>
      </c>
      <c r="J8077" s="306">
        <v>150</v>
      </c>
      <c r="K8077" s="306">
        <v>150</v>
      </c>
      <c r="L8077" s="306">
        <v>150</v>
      </c>
      <c r="M8077" s="306">
        <v>150</v>
      </c>
      <c r="N8077" s="306">
        <v>150</v>
      </c>
    </row>
    <row r="8078" spans="1:14">
      <c r="A8078" s="259" t="s">
        <v>250</v>
      </c>
      <c r="B8078" s="259" t="s">
        <v>25</v>
      </c>
      <c r="C8078" s="259" t="s">
        <v>58</v>
      </c>
      <c r="D8078" s="259" t="s">
        <v>58</v>
      </c>
      <c r="E8078" s="259" t="s">
        <v>58</v>
      </c>
      <c r="F8078" s="259" t="s">
        <v>206</v>
      </c>
      <c r="G8078" s="259" t="s">
        <v>49</v>
      </c>
      <c r="H8078" s="306">
        <v>3333.6</v>
      </c>
      <c r="I8078" s="306">
        <v>3333.6</v>
      </c>
      <c r="J8078" s="306">
        <v>3333.6</v>
      </c>
      <c r="K8078" s="306">
        <v>3333.6</v>
      </c>
      <c r="L8078" s="306">
        <v>3333.6</v>
      </c>
      <c r="M8078" s="306">
        <v>3333.6</v>
      </c>
      <c r="N8078" s="306">
        <v>3333.6</v>
      </c>
    </row>
    <row r="8079" spans="1:14">
      <c r="A8079" s="259" t="s">
        <v>250</v>
      </c>
      <c r="B8079" s="259" t="s">
        <v>25</v>
      </c>
      <c r="C8079" s="259" t="s">
        <v>59</v>
      </c>
      <c r="D8079" s="259" t="s">
        <v>59</v>
      </c>
      <c r="E8079" s="259" t="s">
        <v>59</v>
      </c>
      <c r="F8079" s="259" t="s">
        <v>206</v>
      </c>
      <c r="G8079" s="259" t="s">
        <v>49</v>
      </c>
      <c r="H8079" s="306">
        <v>5704.7449999999999</v>
      </c>
      <c r="I8079" s="306">
        <v>5704.7449999999999</v>
      </c>
      <c r="J8079" s="306">
        <v>5704.7449999999999</v>
      </c>
      <c r="K8079" s="306">
        <v>5704.7449999999999</v>
      </c>
      <c r="L8079" s="306">
        <v>5704.7449999999999</v>
      </c>
      <c r="M8079" s="306">
        <v>5704.7449999999999</v>
      </c>
      <c r="N8079" s="306">
        <v>5704.7449999999999</v>
      </c>
    </row>
    <row r="8080" spans="1:14">
      <c r="A8080" s="259" t="s">
        <v>250</v>
      </c>
      <c r="B8080" s="259" t="s">
        <v>25</v>
      </c>
      <c r="C8080" s="259" t="s">
        <v>60</v>
      </c>
      <c r="D8080" s="259" t="s">
        <v>60</v>
      </c>
      <c r="E8080" s="259" t="s">
        <v>60</v>
      </c>
      <c r="F8080" s="259" t="s">
        <v>206</v>
      </c>
      <c r="G8080" s="259" t="s">
        <v>49</v>
      </c>
      <c r="H8080" s="306">
        <v>9090.1560000000009</v>
      </c>
      <c r="I8080" s="306">
        <v>9838.1560000000009</v>
      </c>
      <c r="J8080" s="306">
        <v>9838.1560000000009</v>
      </c>
      <c r="K8080" s="306">
        <v>9838.1560000000009</v>
      </c>
      <c r="L8080" s="306">
        <v>9838.1560000000009</v>
      </c>
      <c r="M8080" s="306">
        <v>9838.1560000000009</v>
      </c>
      <c r="N8080" s="306">
        <v>9838.1560000000009</v>
      </c>
    </row>
    <row r="8081" spans="1:14">
      <c r="A8081" s="259" t="s">
        <v>250</v>
      </c>
      <c r="B8081" s="259" t="s">
        <v>25</v>
      </c>
      <c r="C8081" s="259" t="s">
        <v>61</v>
      </c>
      <c r="D8081" s="259" t="s">
        <v>61</v>
      </c>
      <c r="E8081" s="259" t="s">
        <v>61</v>
      </c>
      <c r="F8081" s="259" t="s">
        <v>206</v>
      </c>
      <c r="G8081" s="259" t="s">
        <v>49</v>
      </c>
      <c r="H8081" s="306">
        <v>3804.4719999999998</v>
      </c>
      <c r="I8081" s="306">
        <v>3804.4719999999998</v>
      </c>
      <c r="J8081" s="306">
        <v>3804.4719999999998</v>
      </c>
      <c r="K8081" s="306">
        <v>3804.4719999999998</v>
      </c>
      <c r="L8081" s="306">
        <v>3804.4719999999998</v>
      </c>
      <c r="M8081" s="306">
        <v>3804.4719999999998</v>
      </c>
      <c r="N8081" s="306">
        <v>3804.4719999999998</v>
      </c>
    </row>
    <row r="8082" spans="1:14">
      <c r="A8082" s="259" t="s">
        <v>250</v>
      </c>
      <c r="B8082" s="259" t="s">
        <v>25</v>
      </c>
      <c r="C8082" s="259" t="s">
        <v>62</v>
      </c>
      <c r="D8082" s="259" t="s">
        <v>62</v>
      </c>
      <c r="E8082" s="259" t="s">
        <v>62</v>
      </c>
      <c r="F8082" s="259" t="s">
        <v>206</v>
      </c>
      <c r="G8082" s="259" t="s">
        <v>49</v>
      </c>
      <c r="H8082" s="306">
        <v>136</v>
      </c>
      <c r="I8082" s="306">
        <v>1876</v>
      </c>
      <c r="J8082" s="306">
        <v>1876</v>
      </c>
      <c r="K8082" s="306">
        <v>1876</v>
      </c>
      <c r="L8082" s="306">
        <v>1876</v>
      </c>
      <c r="M8082" s="306">
        <v>1876</v>
      </c>
      <c r="N8082" s="306">
        <v>1876</v>
      </c>
    </row>
    <row r="8083" spans="1:14">
      <c r="A8083" s="259" t="s">
        <v>250</v>
      </c>
      <c r="B8083" s="259" t="s">
        <v>25</v>
      </c>
      <c r="C8083" s="259" t="s">
        <v>63</v>
      </c>
      <c r="D8083" s="259" t="s">
        <v>63</v>
      </c>
      <c r="E8083" s="259" t="s">
        <v>63</v>
      </c>
      <c r="F8083" s="259" t="s">
        <v>206</v>
      </c>
      <c r="G8083" s="259" t="s">
        <v>49</v>
      </c>
      <c r="H8083" s="306">
        <v>415</v>
      </c>
      <c r="I8083" s="306">
        <v>1492</v>
      </c>
      <c r="J8083" s="306">
        <v>1492</v>
      </c>
      <c r="K8083" s="306">
        <v>1492</v>
      </c>
      <c r="L8083" s="306">
        <v>1492</v>
      </c>
      <c r="M8083" s="306">
        <v>1492</v>
      </c>
      <c r="N8083" s="306">
        <v>1492</v>
      </c>
    </row>
    <row r="8084" spans="1:14">
      <c r="A8084" s="259" t="s">
        <v>250</v>
      </c>
      <c r="B8084" s="259" t="s">
        <v>25</v>
      </c>
      <c r="C8084" s="259" t="s">
        <v>64</v>
      </c>
      <c r="D8084" s="259" t="s">
        <v>64</v>
      </c>
      <c r="E8084" s="259" t="s">
        <v>64</v>
      </c>
      <c r="F8084" s="259" t="s">
        <v>206</v>
      </c>
      <c r="G8084" s="259" t="s">
        <v>49</v>
      </c>
      <c r="H8084" s="306">
        <v>516.16499999999996</v>
      </c>
      <c r="I8084" s="306">
        <v>292.6389999999999</v>
      </c>
      <c r="J8084" s="306">
        <v>292.6389999999999</v>
      </c>
      <c r="K8084" s="306">
        <v>292.6389999999999</v>
      </c>
      <c r="L8084" s="306">
        <v>292.6389999999999</v>
      </c>
      <c r="M8084" s="306">
        <v>292.6389999999999</v>
      </c>
      <c r="N8084" s="306">
        <v>292.6389999999999</v>
      </c>
    </row>
    <row r="8085" spans="1:14">
      <c r="A8085" s="259" t="s">
        <v>250</v>
      </c>
      <c r="B8085" s="259" t="s">
        <v>25</v>
      </c>
      <c r="C8085" s="259" t="s">
        <v>54</v>
      </c>
      <c r="D8085" s="259" t="s">
        <v>72</v>
      </c>
      <c r="E8085" s="259" t="s">
        <v>72</v>
      </c>
      <c r="F8085" s="259" t="s">
        <v>206</v>
      </c>
      <c r="G8085" s="259" t="s">
        <v>49</v>
      </c>
      <c r="H8085" s="306">
        <v>0</v>
      </c>
      <c r="I8085" s="306">
        <v>0</v>
      </c>
      <c r="J8085" s="306">
        <v>0</v>
      </c>
      <c r="K8085" s="306">
        <v>65.863989000000004</v>
      </c>
      <c r="L8085" s="306">
        <v>371.03698800000001</v>
      </c>
      <c r="M8085" s="306">
        <v>831.24542399999996</v>
      </c>
      <c r="N8085" s="306">
        <v>831.24542399999996</v>
      </c>
    </row>
    <row r="8086" spans="1:14">
      <c r="A8086" s="259" t="s">
        <v>250</v>
      </c>
      <c r="B8086" s="259" t="s">
        <v>25</v>
      </c>
      <c r="C8086" s="259" t="s">
        <v>55</v>
      </c>
      <c r="D8086" s="259" t="s">
        <v>73</v>
      </c>
      <c r="E8086" s="259" t="s">
        <v>73</v>
      </c>
      <c r="F8086" s="259" t="s">
        <v>206</v>
      </c>
      <c r="G8086" s="259" t="s">
        <v>49</v>
      </c>
      <c r="H8086" s="306">
        <v>0</v>
      </c>
      <c r="I8086" s="306">
        <v>0</v>
      </c>
      <c r="J8086" s="306">
        <v>0</v>
      </c>
      <c r="K8086" s="306">
        <v>0</v>
      </c>
      <c r="L8086" s="306">
        <v>0</v>
      </c>
      <c r="M8086" s="306">
        <v>0</v>
      </c>
      <c r="N8086" s="306">
        <v>0</v>
      </c>
    </row>
    <row r="8087" spans="1:14">
      <c r="A8087" s="259" t="s">
        <v>250</v>
      </c>
      <c r="B8087" s="259" t="s">
        <v>25</v>
      </c>
      <c r="C8087" s="259" t="s">
        <v>57</v>
      </c>
      <c r="D8087" s="259" t="s">
        <v>74</v>
      </c>
      <c r="E8087" s="259" t="s">
        <v>74</v>
      </c>
      <c r="F8087" s="259" t="s">
        <v>206</v>
      </c>
      <c r="G8087" s="259" t="s">
        <v>49</v>
      </c>
      <c r="H8087" s="306">
        <v>0</v>
      </c>
      <c r="I8087" s="306">
        <v>0</v>
      </c>
      <c r="J8087" s="306">
        <v>0</v>
      </c>
      <c r="K8087" s="306">
        <v>0</v>
      </c>
      <c r="L8087" s="306">
        <v>0</v>
      </c>
      <c r="M8087" s="306">
        <v>0</v>
      </c>
      <c r="N8087" s="306">
        <v>0</v>
      </c>
    </row>
    <row r="8088" spans="1:14">
      <c r="A8088" s="259" t="s">
        <v>250</v>
      </c>
      <c r="B8088" s="259" t="s">
        <v>25</v>
      </c>
      <c r="C8088" s="259" t="s">
        <v>64</v>
      </c>
      <c r="D8088" s="259" t="s">
        <v>75</v>
      </c>
      <c r="E8088" s="259" t="s">
        <v>75</v>
      </c>
      <c r="F8088" s="259" t="s">
        <v>206</v>
      </c>
      <c r="G8088" s="259" t="s">
        <v>49</v>
      </c>
      <c r="H8088" s="306">
        <v>0</v>
      </c>
      <c r="I8088" s="306">
        <v>0</v>
      </c>
      <c r="J8088" s="306">
        <v>0</v>
      </c>
      <c r="K8088" s="306">
        <v>0</v>
      </c>
      <c r="L8088" s="306">
        <v>0</v>
      </c>
      <c r="M8088" s="306">
        <v>0</v>
      </c>
      <c r="N8088" s="306">
        <v>0</v>
      </c>
    </row>
    <row r="8089" spans="1:14">
      <c r="A8089" s="259" t="s">
        <v>250</v>
      </c>
      <c r="B8089" s="259" t="s">
        <v>25</v>
      </c>
      <c r="C8089" s="259" t="s">
        <v>60</v>
      </c>
      <c r="D8089" s="259" t="s">
        <v>76</v>
      </c>
      <c r="E8089" s="259" t="s">
        <v>76</v>
      </c>
      <c r="F8089" s="259" t="s">
        <v>206</v>
      </c>
      <c r="G8089" s="259" t="s">
        <v>49</v>
      </c>
      <c r="H8089" s="306">
        <v>0</v>
      </c>
      <c r="I8089" s="306">
        <v>0</v>
      </c>
      <c r="J8089" s="306">
        <v>0</v>
      </c>
      <c r="K8089" s="306">
        <v>0</v>
      </c>
      <c r="L8089" s="306">
        <v>0</v>
      </c>
      <c r="M8089" s="306">
        <v>0</v>
      </c>
      <c r="N8089" s="306">
        <v>0</v>
      </c>
    </row>
    <row r="8090" spans="1:14">
      <c r="A8090" s="259" t="s">
        <v>250</v>
      </c>
      <c r="B8090" s="259" t="s">
        <v>25</v>
      </c>
      <c r="C8090" s="259" t="s">
        <v>61</v>
      </c>
      <c r="D8090" s="259" t="s">
        <v>77</v>
      </c>
      <c r="E8090" s="259" t="s">
        <v>77</v>
      </c>
      <c r="F8090" s="259" t="s">
        <v>206</v>
      </c>
      <c r="G8090" s="259" t="s">
        <v>49</v>
      </c>
      <c r="H8090" s="306">
        <v>0</v>
      </c>
      <c r="I8090" s="306">
        <v>0</v>
      </c>
      <c r="J8090" s="306">
        <v>2961.5251739999999</v>
      </c>
      <c r="K8090" s="306">
        <v>2961.5251739999999</v>
      </c>
      <c r="L8090" s="306">
        <v>2961.5251739999999</v>
      </c>
      <c r="M8090" s="306">
        <v>2961.5251739999999</v>
      </c>
      <c r="N8090" s="306">
        <v>10461.525173999999</v>
      </c>
    </row>
    <row r="8091" spans="1:14">
      <c r="A8091" s="259" t="s">
        <v>250</v>
      </c>
      <c r="B8091" s="259" t="s">
        <v>25</v>
      </c>
      <c r="C8091" s="259" t="s">
        <v>62</v>
      </c>
      <c r="D8091" s="259" t="s">
        <v>78</v>
      </c>
      <c r="E8091" s="259" t="s">
        <v>78</v>
      </c>
      <c r="F8091" s="259" t="s">
        <v>206</v>
      </c>
      <c r="G8091" s="259" t="s">
        <v>49</v>
      </c>
      <c r="H8091" s="306">
        <v>0</v>
      </c>
      <c r="I8091" s="306">
        <v>0</v>
      </c>
      <c r="J8091" s="306">
        <v>0</v>
      </c>
      <c r="K8091" s="306">
        <v>0</v>
      </c>
      <c r="L8091" s="306">
        <v>0</v>
      </c>
      <c r="M8091" s="306">
        <v>0</v>
      </c>
      <c r="N8091" s="306">
        <v>0</v>
      </c>
    </row>
    <row r="8092" spans="1:14">
      <c r="A8092" s="259" t="s">
        <v>250</v>
      </c>
      <c r="B8092" s="259" t="s">
        <v>25</v>
      </c>
      <c r="C8092" s="259" t="s">
        <v>63</v>
      </c>
      <c r="D8092" s="259" t="s">
        <v>79</v>
      </c>
      <c r="E8092" s="259" t="s">
        <v>79</v>
      </c>
      <c r="F8092" s="259" t="s">
        <v>206</v>
      </c>
      <c r="G8092" s="259" t="s">
        <v>49</v>
      </c>
      <c r="H8092" s="306">
        <v>0</v>
      </c>
      <c r="I8092" s="306">
        <v>5580.8626850000001</v>
      </c>
      <c r="J8092" s="306">
        <v>6726.393255</v>
      </c>
      <c r="K8092" s="306">
        <v>8673.3136279999999</v>
      </c>
      <c r="L8092" s="306">
        <v>9625.886410000001</v>
      </c>
      <c r="M8092" s="306">
        <v>9625.886410000001</v>
      </c>
      <c r="N8092" s="306">
        <v>9625.886410000001</v>
      </c>
    </row>
    <row r="8093" spans="1:14">
      <c r="A8093" s="259" t="s">
        <v>250</v>
      </c>
      <c r="B8093" s="259" t="s">
        <v>25</v>
      </c>
      <c r="C8093" s="259" t="s">
        <v>60</v>
      </c>
      <c r="D8093" s="259" t="s">
        <v>76</v>
      </c>
      <c r="E8093" s="259" t="s">
        <v>207</v>
      </c>
      <c r="F8093" s="259" t="s">
        <v>206</v>
      </c>
      <c r="G8093" s="259" t="s">
        <v>49</v>
      </c>
      <c r="H8093" s="306">
        <v>0</v>
      </c>
      <c r="I8093" s="306">
        <v>0</v>
      </c>
      <c r="J8093" s="306">
        <v>0</v>
      </c>
      <c r="K8093" s="306">
        <v>0</v>
      </c>
      <c r="L8093" s="306">
        <v>0</v>
      </c>
      <c r="M8093" s="306">
        <v>226.59045499999999</v>
      </c>
      <c r="N8093" s="306">
        <v>2333.7433959999998</v>
      </c>
    </row>
    <row r="8094" spans="1:14">
      <c r="A8094" s="259" t="s">
        <v>250</v>
      </c>
      <c r="B8094" s="259" t="s">
        <v>25</v>
      </c>
      <c r="C8094" s="259" t="s">
        <v>63</v>
      </c>
      <c r="D8094" s="259" t="s">
        <v>79</v>
      </c>
      <c r="E8094" s="259" t="s">
        <v>208</v>
      </c>
      <c r="F8094" s="259" t="s">
        <v>206</v>
      </c>
      <c r="G8094" s="259" t="s">
        <v>49</v>
      </c>
      <c r="H8094" s="306">
        <v>0</v>
      </c>
      <c r="I8094" s="306">
        <v>0</v>
      </c>
      <c r="J8094" s="306">
        <v>0</v>
      </c>
      <c r="K8094" s="306">
        <v>0</v>
      </c>
      <c r="L8094" s="306">
        <v>0</v>
      </c>
      <c r="M8094" s="306">
        <v>135.954273</v>
      </c>
      <c r="N8094" s="306">
        <v>1400.246038</v>
      </c>
    </row>
    <row r="8095" spans="1:14">
      <c r="A8095" s="259" t="s">
        <v>250</v>
      </c>
      <c r="B8095" s="259" t="s">
        <v>25</v>
      </c>
      <c r="C8095" s="259" t="s">
        <v>65</v>
      </c>
      <c r="D8095" s="259" t="s">
        <v>209</v>
      </c>
      <c r="E8095" s="259" t="s">
        <v>80</v>
      </c>
      <c r="F8095" s="259" t="s">
        <v>206</v>
      </c>
      <c r="G8095" s="259" t="s">
        <v>49</v>
      </c>
      <c r="H8095" s="306">
        <v>0</v>
      </c>
      <c r="I8095" s="306">
        <v>0</v>
      </c>
      <c r="J8095" s="306">
        <v>0</v>
      </c>
      <c r="K8095" s="306">
        <v>0</v>
      </c>
      <c r="L8095" s="306">
        <v>0</v>
      </c>
      <c r="M8095" s="306">
        <v>0</v>
      </c>
      <c r="N8095" s="306">
        <v>0</v>
      </c>
    </row>
    <row r="8096" spans="1:14">
      <c r="A8096" s="259" t="s">
        <v>250</v>
      </c>
      <c r="B8096" s="259" t="s">
        <v>25</v>
      </c>
      <c r="C8096" s="259" t="s">
        <v>65</v>
      </c>
      <c r="D8096" s="259" t="s">
        <v>209</v>
      </c>
      <c r="E8096" s="259" t="s">
        <v>81</v>
      </c>
      <c r="F8096" s="259" t="s">
        <v>206</v>
      </c>
      <c r="G8096" s="259" t="s">
        <v>49</v>
      </c>
      <c r="H8096" s="306">
        <v>0</v>
      </c>
      <c r="I8096" s="306">
        <v>0</v>
      </c>
      <c r="J8096" s="306">
        <v>0</v>
      </c>
      <c r="K8096" s="306">
        <v>0</v>
      </c>
      <c r="L8096" s="306">
        <v>0</v>
      </c>
      <c r="M8096" s="306">
        <v>0</v>
      </c>
      <c r="N8096" s="306">
        <v>0</v>
      </c>
    </row>
    <row r="8097" spans="1:14">
      <c r="A8097" s="259" t="s">
        <v>250</v>
      </c>
      <c r="B8097" s="259" t="s">
        <v>25</v>
      </c>
      <c r="C8097" s="259" t="s">
        <v>82</v>
      </c>
      <c r="D8097" s="259" t="s">
        <v>82</v>
      </c>
      <c r="E8097" s="259" t="s">
        <v>82</v>
      </c>
      <c r="F8097" s="259" t="s">
        <v>206</v>
      </c>
      <c r="G8097" s="259" t="s">
        <v>49</v>
      </c>
      <c r="H8097" s="306">
        <v>0</v>
      </c>
      <c r="I8097" s="306">
        <v>0</v>
      </c>
      <c r="J8097" s="306">
        <v>0</v>
      </c>
      <c r="K8097" s="306">
        <v>0</v>
      </c>
      <c r="L8097" s="306">
        <v>0</v>
      </c>
      <c r="M8097" s="306">
        <v>0</v>
      </c>
      <c r="N8097" s="306">
        <v>0</v>
      </c>
    </row>
    <row r="8098" spans="1:14">
      <c r="A8098" s="259" t="s">
        <v>250</v>
      </c>
      <c r="B8098" s="259" t="s">
        <v>25</v>
      </c>
      <c r="C8098" s="259" t="s">
        <v>83</v>
      </c>
      <c r="D8098" s="259" t="s">
        <v>83</v>
      </c>
      <c r="E8098" s="259" t="s">
        <v>83</v>
      </c>
      <c r="F8098" s="259" t="s">
        <v>206</v>
      </c>
      <c r="G8098" s="259" t="s">
        <v>49</v>
      </c>
      <c r="H8098" s="306">
        <v>0</v>
      </c>
      <c r="I8098" s="306">
        <v>21.109835</v>
      </c>
      <c r="J8098" s="306">
        <v>35.525446000000002</v>
      </c>
      <c r="K8098" s="306">
        <v>35.525446000000002</v>
      </c>
      <c r="L8098" s="306">
        <v>35.525446000000002</v>
      </c>
      <c r="M8098" s="306">
        <v>35.525446000000002</v>
      </c>
      <c r="N8098" s="306">
        <v>35.525446000000002</v>
      </c>
    </row>
    <row r="8099" spans="1:14">
      <c r="A8099" s="259" t="s">
        <v>250</v>
      </c>
      <c r="B8099" s="259" t="s">
        <v>25</v>
      </c>
      <c r="C8099" s="259" t="s">
        <v>84</v>
      </c>
      <c r="D8099" s="259" t="s">
        <v>84</v>
      </c>
      <c r="E8099" s="259" t="s">
        <v>84</v>
      </c>
      <c r="F8099" s="259" t="s">
        <v>206</v>
      </c>
      <c r="G8099" s="259" t="s">
        <v>49</v>
      </c>
      <c r="H8099" s="306">
        <v>0</v>
      </c>
      <c r="I8099" s="306">
        <v>0</v>
      </c>
      <c r="J8099" s="306">
        <v>0</v>
      </c>
      <c r="K8099" s="306">
        <v>0</v>
      </c>
      <c r="L8099" s="306">
        <v>0</v>
      </c>
      <c r="M8099" s="306">
        <v>0</v>
      </c>
      <c r="N8099" s="306">
        <v>3.4589999999999996</v>
      </c>
    </row>
    <row r="8100" spans="1:14">
      <c r="A8100" s="259" t="s">
        <v>250</v>
      </c>
      <c r="B8100" s="259" t="s">
        <v>25</v>
      </c>
      <c r="C8100" s="259" t="s">
        <v>85</v>
      </c>
      <c r="D8100" s="259" t="s">
        <v>85</v>
      </c>
      <c r="E8100" s="259" t="s">
        <v>85</v>
      </c>
      <c r="F8100" s="259" t="s">
        <v>206</v>
      </c>
      <c r="G8100" s="259" t="s">
        <v>49</v>
      </c>
      <c r="H8100" s="306">
        <v>0</v>
      </c>
      <c r="I8100" s="306">
        <v>3996.866172</v>
      </c>
      <c r="J8100" s="306">
        <v>3996.866172</v>
      </c>
      <c r="K8100" s="306">
        <v>3996.866172</v>
      </c>
      <c r="L8100" s="306">
        <v>3996.866172</v>
      </c>
      <c r="M8100" s="306">
        <v>3996.866172</v>
      </c>
      <c r="N8100" s="306">
        <v>5599.8294999999989</v>
      </c>
    </row>
    <row r="8101" spans="1:14">
      <c r="A8101" s="259" t="s">
        <v>250</v>
      </c>
      <c r="B8101" s="259" t="s">
        <v>25</v>
      </c>
      <c r="C8101" s="259" t="s">
        <v>87</v>
      </c>
      <c r="D8101" s="259" t="s">
        <v>87</v>
      </c>
      <c r="E8101" s="259" t="s">
        <v>87</v>
      </c>
      <c r="F8101" s="259" t="s">
        <v>206</v>
      </c>
      <c r="G8101" s="259" t="s">
        <v>49</v>
      </c>
      <c r="H8101" s="306">
        <v>0</v>
      </c>
      <c r="I8101" s="306">
        <v>223.52600000000001</v>
      </c>
      <c r="J8101" s="306">
        <v>223.52600000000001</v>
      </c>
      <c r="K8101" s="306">
        <v>223.52600000000001</v>
      </c>
      <c r="L8101" s="306">
        <v>223.52600000000001</v>
      </c>
      <c r="M8101" s="306">
        <v>223.52600000000001</v>
      </c>
      <c r="N8101" s="306">
        <v>223.52600000000001</v>
      </c>
    </row>
    <row r="8102" spans="1:14">
      <c r="A8102" s="259" t="s">
        <v>250</v>
      </c>
      <c r="B8102" s="259" t="s">
        <v>25</v>
      </c>
      <c r="C8102" s="259" t="s">
        <v>88</v>
      </c>
      <c r="D8102" s="259" t="s">
        <v>88</v>
      </c>
      <c r="E8102" s="259" t="s">
        <v>88</v>
      </c>
      <c r="F8102" s="259" t="s">
        <v>206</v>
      </c>
      <c r="G8102" s="259" t="s">
        <v>49</v>
      </c>
      <c r="H8102" s="306">
        <v>0</v>
      </c>
      <c r="I8102" s="306">
        <v>0</v>
      </c>
      <c r="J8102" s="306">
        <v>0</v>
      </c>
      <c r="K8102" s="306">
        <v>0</v>
      </c>
      <c r="L8102" s="306">
        <v>0</v>
      </c>
      <c r="M8102" s="306">
        <v>0</v>
      </c>
      <c r="N8102" s="306">
        <v>0</v>
      </c>
    </row>
    <row r="8103" spans="1:14">
      <c r="A8103" s="259" t="s">
        <v>250</v>
      </c>
      <c r="B8103" s="259" t="s">
        <v>26</v>
      </c>
      <c r="C8103" s="259" t="s">
        <v>48</v>
      </c>
      <c r="D8103" s="259" t="s">
        <v>48</v>
      </c>
      <c r="E8103" s="259" t="s">
        <v>48</v>
      </c>
      <c r="F8103" s="259" t="s">
        <v>206</v>
      </c>
      <c r="G8103" s="259" t="s">
        <v>49</v>
      </c>
      <c r="H8103" s="306">
        <v>0</v>
      </c>
      <c r="I8103" s="306">
        <v>0</v>
      </c>
      <c r="J8103" s="306">
        <v>0</v>
      </c>
      <c r="K8103" s="306">
        <v>0</v>
      </c>
      <c r="L8103" s="306">
        <v>0</v>
      </c>
      <c r="M8103" s="306">
        <v>0</v>
      </c>
      <c r="N8103" s="306">
        <v>0</v>
      </c>
    </row>
    <row r="8104" spans="1:14">
      <c r="A8104" s="259" t="s">
        <v>250</v>
      </c>
      <c r="B8104" s="259" t="s">
        <v>26</v>
      </c>
      <c r="C8104" s="259" t="s">
        <v>53</v>
      </c>
      <c r="D8104" s="259" t="s">
        <v>53</v>
      </c>
      <c r="E8104" s="259" t="s">
        <v>53</v>
      </c>
      <c r="F8104" s="259" t="s">
        <v>206</v>
      </c>
      <c r="G8104" s="259" t="s">
        <v>49</v>
      </c>
      <c r="H8104" s="306">
        <v>0</v>
      </c>
      <c r="I8104" s="306">
        <v>0</v>
      </c>
      <c r="J8104" s="306">
        <v>0</v>
      </c>
      <c r="K8104" s="306">
        <v>0</v>
      </c>
      <c r="L8104" s="306">
        <v>0</v>
      </c>
      <c r="M8104" s="306">
        <v>0</v>
      </c>
      <c r="N8104" s="306">
        <v>0</v>
      </c>
    </row>
    <row r="8105" spans="1:14">
      <c r="A8105" s="259" t="s">
        <v>250</v>
      </c>
      <c r="B8105" s="259" t="s">
        <v>26</v>
      </c>
      <c r="C8105" s="259" t="s">
        <v>54</v>
      </c>
      <c r="D8105" s="259" t="s">
        <v>54</v>
      </c>
      <c r="E8105" s="259" t="s">
        <v>54</v>
      </c>
      <c r="F8105" s="259" t="s">
        <v>206</v>
      </c>
      <c r="G8105" s="259" t="s">
        <v>49</v>
      </c>
      <c r="H8105" s="306">
        <v>1812.7720023803711</v>
      </c>
      <c r="I8105" s="306">
        <v>1812.7720023803711</v>
      </c>
      <c r="J8105" s="306">
        <v>1812.7720023803711</v>
      </c>
      <c r="K8105" s="306">
        <v>1812.7720023803711</v>
      </c>
      <c r="L8105" s="306">
        <v>1812.7720023803711</v>
      </c>
      <c r="M8105" s="306">
        <v>1812.7720023803711</v>
      </c>
      <c r="N8105" s="306">
        <v>1812.7720023803711</v>
      </c>
    </row>
    <row r="8106" spans="1:14">
      <c r="A8106" s="259" t="s">
        <v>250</v>
      </c>
      <c r="B8106" s="259" t="s">
        <v>26</v>
      </c>
      <c r="C8106" s="259" t="s">
        <v>55</v>
      </c>
      <c r="D8106" s="259" t="s">
        <v>55</v>
      </c>
      <c r="E8106" s="259" t="s">
        <v>55</v>
      </c>
      <c r="F8106" s="259" t="s">
        <v>206</v>
      </c>
      <c r="G8106" s="259" t="s">
        <v>49</v>
      </c>
      <c r="H8106" s="306">
        <v>9.56</v>
      </c>
      <c r="I8106" s="306">
        <v>9.56</v>
      </c>
      <c r="J8106" s="306">
        <v>9.56</v>
      </c>
      <c r="K8106" s="306">
        <v>9.56</v>
      </c>
      <c r="L8106" s="306">
        <v>9.56</v>
      </c>
      <c r="M8106" s="306">
        <v>9.56</v>
      </c>
      <c r="N8106" s="306">
        <v>3.9600000000000009</v>
      </c>
    </row>
    <row r="8107" spans="1:14">
      <c r="A8107" s="259" t="s">
        <v>250</v>
      </c>
      <c r="B8107" s="259" t="s">
        <v>26</v>
      </c>
      <c r="C8107" s="259" t="s">
        <v>56</v>
      </c>
      <c r="D8107" s="259" t="s">
        <v>56</v>
      </c>
      <c r="E8107" s="259" t="s">
        <v>56</v>
      </c>
      <c r="F8107" s="259" t="s">
        <v>206</v>
      </c>
      <c r="G8107" s="259" t="s">
        <v>49</v>
      </c>
      <c r="H8107" s="306">
        <v>0</v>
      </c>
      <c r="I8107" s="306">
        <v>0</v>
      </c>
      <c r="J8107" s="306">
        <v>0</v>
      </c>
      <c r="K8107" s="306">
        <v>0</v>
      </c>
      <c r="L8107" s="306">
        <v>0</v>
      </c>
      <c r="M8107" s="306">
        <v>0</v>
      </c>
      <c r="N8107" s="306">
        <v>0</v>
      </c>
    </row>
    <row r="8108" spans="1:14">
      <c r="A8108" s="259" t="s">
        <v>250</v>
      </c>
      <c r="B8108" s="259" t="s">
        <v>26</v>
      </c>
      <c r="C8108" s="259" t="s">
        <v>57</v>
      </c>
      <c r="D8108" s="259" t="s">
        <v>57</v>
      </c>
      <c r="E8108" s="259" t="s">
        <v>57</v>
      </c>
      <c r="F8108" s="259" t="s">
        <v>206</v>
      </c>
      <c r="G8108" s="259" t="s">
        <v>49</v>
      </c>
      <c r="H8108" s="306">
        <v>0</v>
      </c>
      <c r="I8108" s="306">
        <v>0</v>
      </c>
      <c r="J8108" s="306">
        <v>0</v>
      </c>
      <c r="K8108" s="306">
        <v>0</v>
      </c>
      <c r="L8108" s="306">
        <v>0</v>
      </c>
      <c r="M8108" s="306">
        <v>0</v>
      </c>
      <c r="N8108" s="306">
        <v>0</v>
      </c>
    </row>
    <row r="8109" spans="1:14">
      <c r="A8109" s="259" t="s">
        <v>250</v>
      </c>
      <c r="B8109" s="259" t="s">
        <v>26</v>
      </c>
      <c r="C8109" s="259" t="s">
        <v>58</v>
      </c>
      <c r="D8109" s="259" t="s">
        <v>58</v>
      </c>
      <c r="E8109" s="259" t="s">
        <v>58</v>
      </c>
      <c r="F8109" s="259" t="s">
        <v>206</v>
      </c>
      <c r="G8109" s="259" t="s">
        <v>49</v>
      </c>
      <c r="H8109" s="306">
        <v>0</v>
      </c>
      <c r="I8109" s="306">
        <v>0</v>
      </c>
      <c r="J8109" s="306">
        <v>0</v>
      </c>
      <c r="K8109" s="306">
        <v>0</v>
      </c>
      <c r="L8109" s="306">
        <v>0</v>
      </c>
      <c r="M8109" s="306">
        <v>0</v>
      </c>
      <c r="N8109" s="306">
        <v>0</v>
      </c>
    </row>
    <row r="8110" spans="1:14">
      <c r="A8110" s="259" t="s">
        <v>250</v>
      </c>
      <c r="B8110" s="259" t="s">
        <v>26</v>
      </c>
      <c r="C8110" s="259" t="s">
        <v>59</v>
      </c>
      <c r="D8110" s="259" t="s">
        <v>59</v>
      </c>
      <c r="E8110" s="259" t="s">
        <v>59</v>
      </c>
      <c r="F8110" s="259" t="s">
        <v>206</v>
      </c>
      <c r="G8110" s="259" t="s">
        <v>49</v>
      </c>
      <c r="H8110" s="306">
        <v>3.1560000000000001</v>
      </c>
      <c r="I8110" s="306">
        <v>3.1560000000000001</v>
      </c>
      <c r="J8110" s="306">
        <v>3.1560000000000001</v>
      </c>
      <c r="K8110" s="306">
        <v>3.1560000000000001</v>
      </c>
      <c r="L8110" s="306">
        <v>3.1560000000000001</v>
      </c>
      <c r="M8110" s="306">
        <v>3.1560000000000001</v>
      </c>
      <c r="N8110" s="306">
        <v>3.1560000000000001</v>
      </c>
    </row>
    <row r="8111" spans="1:14">
      <c r="A8111" s="259" t="s">
        <v>250</v>
      </c>
      <c r="B8111" s="259" t="s">
        <v>26</v>
      </c>
      <c r="C8111" s="259" t="s">
        <v>60</v>
      </c>
      <c r="D8111" s="259" t="s">
        <v>60</v>
      </c>
      <c r="E8111" s="259" t="s">
        <v>60</v>
      </c>
      <c r="F8111" s="259" t="s">
        <v>206</v>
      </c>
      <c r="G8111" s="259" t="s">
        <v>49</v>
      </c>
      <c r="H8111" s="306">
        <v>244.79999999999998</v>
      </c>
      <c r="I8111" s="306">
        <v>244.79999999999998</v>
      </c>
      <c r="J8111" s="306">
        <v>244.79999999999998</v>
      </c>
      <c r="K8111" s="306">
        <v>244.79999999999998</v>
      </c>
      <c r="L8111" s="306">
        <v>244.79999999999998</v>
      </c>
      <c r="M8111" s="306">
        <v>244.79999999999998</v>
      </c>
      <c r="N8111" s="306">
        <v>244.79999999999998</v>
      </c>
    </row>
    <row r="8112" spans="1:14">
      <c r="A8112" s="259" t="s">
        <v>250</v>
      </c>
      <c r="B8112" s="259" t="s">
        <v>26</v>
      </c>
      <c r="C8112" s="259" t="s">
        <v>61</v>
      </c>
      <c r="D8112" s="259" t="s">
        <v>61</v>
      </c>
      <c r="E8112" s="259" t="s">
        <v>61</v>
      </c>
      <c r="F8112" s="259" t="s">
        <v>206</v>
      </c>
      <c r="G8112" s="259" t="s">
        <v>49</v>
      </c>
      <c r="H8112" s="306">
        <v>54.5</v>
      </c>
      <c r="I8112" s="306">
        <v>54.5</v>
      </c>
      <c r="J8112" s="306">
        <v>54.5</v>
      </c>
      <c r="K8112" s="306">
        <v>54.5</v>
      </c>
      <c r="L8112" s="306">
        <v>54.5</v>
      </c>
      <c r="M8112" s="306">
        <v>54.5</v>
      </c>
      <c r="N8112" s="306">
        <v>54.5</v>
      </c>
    </row>
    <row r="8113" spans="1:14">
      <c r="A8113" s="259" t="s">
        <v>250</v>
      </c>
      <c r="B8113" s="259" t="s">
        <v>26</v>
      </c>
      <c r="C8113" s="259" t="s">
        <v>63</v>
      </c>
      <c r="D8113" s="259" t="s">
        <v>63</v>
      </c>
      <c r="E8113" s="259" t="s">
        <v>63</v>
      </c>
      <c r="F8113" s="259" t="s">
        <v>206</v>
      </c>
      <c r="G8113" s="259" t="s">
        <v>49</v>
      </c>
      <c r="H8113" s="306">
        <v>0</v>
      </c>
      <c r="I8113" s="306">
        <v>0</v>
      </c>
      <c r="J8113" s="306">
        <v>0</v>
      </c>
      <c r="K8113" s="306">
        <v>0</v>
      </c>
      <c r="L8113" s="306">
        <v>0</v>
      </c>
      <c r="M8113" s="306">
        <v>0</v>
      </c>
      <c r="N8113" s="306">
        <v>0</v>
      </c>
    </row>
    <row r="8114" spans="1:14">
      <c r="A8114" s="259" t="s">
        <v>250</v>
      </c>
      <c r="B8114" s="259" t="s">
        <v>26</v>
      </c>
      <c r="C8114" s="259" t="s">
        <v>64</v>
      </c>
      <c r="D8114" s="259" t="s">
        <v>64</v>
      </c>
      <c r="E8114" s="259" t="s">
        <v>64</v>
      </c>
      <c r="F8114" s="259" t="s">
        <v>206</v>
      </c>
      <c r="G8114" s="259" t="s">
        <v>49</v>
      </c>
      <c r="H8114" s="306">
        <v>55.542999999999999</v>
      </c>
      <c r="I8114" s="306">
        <v>53.863</v>
      </c>
      <c r="J8114" s="306">
        <v>53.863</v>
      </c>
      <c r="K8114" s="306">
        <v>53.863</v>
      </c>
      <c r="L8114" s="306">
        <v>53.863</v>
      </c>
      <c r="M8114" s="306">
        <v>53.863</v>
      </c>
      <c r="N8114" s="306">
        <v>53.863</v>
      </c>
    </row>
    <row r="8115" spans="1:14">
      <c r="A8115" s="259" t="s">
        <v>250</v>
      </c>
      <c r="B8115" s="259" t="s">
        <v>26</v>
      </c>
      <c r="C8115" s="259" t="s">
        <v>54</v>
      </c>
      <c r="D8115" s="259" t="s">
        <v>72</v>
      </c>
      <c r="E8115" s="259" t="s">
        <v>72</v>
      </c>
      <c r="F8115" s="259" t="s">
        <v>206</v>
      </c>
      <c r="G8115" s="259" t="s">
        <v>49</v>
      </c>
      <c r="H8115" s="306">
        <v>0</v>
      </c>
      <c r="I8115" s="306">
        <v>0</v>
      </c>
      <c r="J8115" s="306">
        <v>0</v>
      </c>
      <c r="K8115" s="306">
        <v>0</v>
      </c>
      <c r="L8115" s="306">
        <v>0</v>
      </c>
      <c r="M8115" s="306">
        <v>0</v>
      </c>
      <c r="N8115" s="306">
        <v>0</v>
      </c>
    </row>
    <row r="8116" spans="1:14">
      <c r="A8116" s="259" t="s">
        <v>250</v>
      </c>
      <c r="B8116" s="259" t="s">
        <v>26</v>
      </c>
      <c r="C8116" s="259" t="s">
        <v>55</v>
      </c>
      <c r="D8116" s="259" t="s">
        <v>73</v>
      </c>
      <c r="E8116" s="259" t="s">
        <v>73</v>
      </c>
      <c r="F8116" s="259" t="s">
        <v>206</v>
      </c>
      <c r="G8116" s="259" t="s">
        <v>49</v>
      </c>
      <c r="H8116" s="306">
        <v>0</v>
      </c>
      <c r="I8116" s="306">
        <v>0</v>
      </c>
      <c r="J8116" s="306">
        <v>0</v>
      </c>
      <c r="K8116" s="306">
        <v>0</v>
      </c>
      <c r="L8116" s="306">
        <v>0</v>
      </c>
      <c r="M8116" s="306">
        <v>0</v>
      </c>
      <c r="N8116" s="306">
        <v>0</v>
      </c>
    </row>
    <row r="8117" spans="1:14">
      <c r="A8117" s="259" t="s">
        <v>250</v>
      </c>
      <c r="B8117" s="259" t="s">
        <v>26</v>
      </c>
      <c r="C8117" s="259" t="s">
        <v>57</v>
      </c>
      <c r="D8117" s="259" t="s">
        <v>74</v>
      </c>
      <c r="E8117" s="259" t="s">
        <v>74</v>
      </c>
      <c r="F8117" s="259" t="s">
        <v>206</v>
      </c>
      <c r="G8117" s="259" t="s">
        <v>49</v>
      </c>
      <c r="H8117" s="306">
        <v>0</v>
      </c>
      <c r="I8117" s="306">
        <v>0</v>
      </c>
      <c r="J8117" s="306">
        <v>0</v>
      </c>
      <c r="K8117" s="306">
        <v>0</v>
      </c>
      <c r="L8117" s="306">
        <v>0</v>
      </c>
      <c r="M8117" s="306">
        <v>0</v>
      </c>
      <c r="N8117" s="306">
        <v>0</v>
      </c>
    </row>
    <row r="8118" spans="1:14">
      <c r="A8118" s="259" t="s">
        <v>250</v>
      </c>
      <c r="B8118" s="259" t="s">
        <v>26</v>
      </c>
      <c r="C8118" s="259" t="s">
        <v>64</v>
      </c>
      <c r="D8118" s="259" t="s">
        <v>75</v>
      </c>
      <c r="E8118" s="259" t="s">
        <v>75</v>
      </c>
      <c r="F8118" s="259" t="s">
        <v>206</v>
      </c>
      <c r="G8118" s="259" t="s">
        <v>49</v>
      </c>
      <c r="H8118" s="306">
        <v>0</v>
      </c>
      <c r="I8118" s="306">
        <v>0</v>
      </c>
      <c r="J8118" s="306">
        <v>0</v>
      </c>
      <c r="K8118" s="306">
        <v>0</v>
      </c>
      <c r="L8118" s="306">
        <v>0</v>
      </c>
      <c r="M8118" s="306">
        <v>0</v>
      </c>
      <c r="N8118" s="306">
        <v>0</v>
      </c>
    </row>
    <row r="8119" spans="1:14">
      <c r="A8119" s="259" t="s">
        <v>250</v>
      </c>
      <c r="B8119" s="259" t="s">
        <v>26</v>
      </c>
      <c r="C8119" s="259" t="s">
        <v>60</v>
      </c>
      <c r="D8119" s="259" t="s">
        <v>76</v>
      </c>
      <c r="E8119" s="259" t="s">
        <v>76</v>
      </c>
      <c r="F8119" s="259" t="s">
        <v>206</v>
      </c>
      <c r="G8119" s="259" t="s">
        <v>49</v>
      </c>
      <c r="H8119" s="306">
        <v>0</v>
      </c>
      <c r="I8119" s="306">
        <v>0</v>
      </c>
      <c r="J8119" s="306">
        <v>0</v>
      </c>
      <c r="K8119" s="306">
        <v>0</v>
      </c>
      <c r="L8119" s="306">
        <v>0</v>
      </c>
      <c r="M8119" s="306">
        <v>2079.2691129999998</v>
      </c>
      <c r="N8119" s="306">
        <v>6334.325777</v>
      </c>
    </row>
    <row r="8120" spans="1:14">
      <c r="A8120" s="259" t="s">
        <v>250</v>
      </c>
      <c r="B8120" s="259" t="s">
        <v>26</v>
      </c>
      <c r="C8120" s="259" t="s">
        <v>61</v>
      </c>
      <c r="D8120" s="259" t="s">
        <v>77</v>
      </c>
      <c r="E8120" s="259" t="s">
        <v>77</v>
      </c>
      <c r="F8120" s="259" t="s">
        <v>206</v>
      </c>
      <c r="G8120" s="259" t="s">
        <v>49</v>
      </c>
      <c r="H8120" s="306">
        <v>0</v>
      </c>
      <c r="I8120" s="306">
        <v>0</v>
      </c>
      <c r="J8120" s="306">
        <v>0</v>
      </c>
      <c r="K8120" s="306">
        <v>0</v>
      </c>
      <c r="L8120" s="306">
        <v>0</v>
      </c>
      <c r="M8120" s="306">
        <v>0</v>
      </c>
      <c r="N8120" s="306">
        <v>0</v>
      </c>
    </row>
    <row r="8121" spans="1:14">
      <c r="A8121" s="259" t="s">
        <v>250</v>
      </c>
      <c r="B8121" s="259" t="s">
        <v>26</v>
      </c>
      <c r="C8121" s="259" t="s">
        <v>62</v>
      </c>
      <c r="D8121" s="259" t="s">
        <v>78</v>
      </c>
      <c r="E8121" s="259" t="s">
        <v>78</v>
      </c>
      <c r="F8121" s="259" t="s">
        <v>206</v>
      </c>
      <c r="G8121" s="259" t="s">
        <v>49</v>
      </c>
      <c r="H8121" s="306">
        <v>430</v>
      </c>
      <c r="I8121" s="306">
        <v>430</v>
      </c>
      <c r="J8121" s="306">
        <v>430</v>
      </c>
      <c r="K8121" s="306">
        <v>430</v>
      </c>
      <c r="L8121" s="306">
        <v>430</v>
      </c>
      <c r="M8121" s="306">
        <v>430</v>
      </c>
      <c r="N8121" s="306">
        <v>430</v>
      </c>
    </row>
    <row r="8122" spans="1:14">
      <c r="A8122" s="259" t="s">
        <v>250</v>
      </c>
      <c r="B8122" s="259" t="s">
        <v>26</v>
      </c>
      <c r="C8122" s="259" t="s">
        <v>63</v>
      </c>
      <c r="D8122" s="259" t="s">
        <v>79</v>
      </c>
      <c r="E8122" s="259" t="s">
        <v>79</v>
      </c>
      <c r="F8122" s="259" t="s">
        <v>206</v>
      </c>
      <c r="G8122" s="259" t="s">
        <v>49</v>
      </c>
      <c r="H8122" s="306">
        <v>0</v>
      </c>
      <c r="I8122" s="306">
        <v>0</v>
      </c>
      <c r="J8122" s="306">
        <v>0</v>
      </c>
      <c r="K8122" s="306">
        <v>0</v>
      </c>
      <c r="L8122" s="306">
        <v>0</v>
      </c>
      <c r="M8122" s="306">
        <v>0</v>
      </c>
      <c r="N8122" s="306">
        <v>0</v>
      </c>
    </row>
    <row r="8123" spans="1:14">
      <c r="A8123" s="259" t="s">
        <v>250</v>
      </c>
      <c r="B8123" s="259" t="s">
        <v>26</v>
      </c>
      <c r="C8123" s="259" t="s">
        <v>60</v>
      </c>
      <c r="D8123" s="259" t="s">
        <v>76</v>
      </c>
      <c r="E8123" s="259" t="s">
        <v>207</v>
      </c>
      <c r="F8123" s="259" t="s">
        <v>206</v>
      </c>
      <c r="G8123" s="259" t="s">
        <v>49</v>
      </c>
      <c r="H8123" s="306">
        <v>0</v>
      </c>
      <c r="I8123" s="306">
        <v>0</v>
      </c>
      <c r="J8123" s="306">
        <v>0</v>
      </c>
      <c r="K8123" s="306">
        <v>0</v>
      </c>
      <c r="L8123" s="306">
        <v>0</v>
      </c>
      <c r="M8123" s="306">
        <v>352.88765699999999</v>
      </c>
      <c r="N8123" s="306">
        <v>1430.4742230000002</v>
      </c>
    </row>
    <row r="8124" spans="1:14">
      <c r="A8124" s="259" t="s">
        <v>250</v>
      </c>
      <c r="B8124" s="259" t="s">
        <v>26</v>
      </c>
      <c r="C8124" s="259" t="s">
        <v>63</v>
      </c>
      <c r="D8124" s="259" t="s">
        <v>79</v>
      </c>
      <c r="E8124" s="259" t="s">
        <v>208</v>
      </c>
      <c r="F8124" s="259" t="s">
        <v>206</v>
      </c>
      <c r="G8124" s="259" t="s">
        <v>49</v>
      </c>
      <c r="H8124" s="306">
        <v>0</v>
      </c>
      <c r="I8124" s="306">
        <v>0</v>
      </c>
      <c r="J8124" s="306">
        <v>0</v>
      </c>
      <c r="K8124" s="306">
        <v>0</v>
      </c>
      <c r="L8124" s="306">
        <v>0</v>
      </c>
      <c r="M8124" s="306">
        <v>211.73259400000001</v>
      </c>
      <c r="N8124" s="306">
        <v>858.28453400000001</v>
      </c>
    </row>
    <row r="8125" spans="1:14">
      <c r="A8125" s="259" t="s">
        <v>250</v>
      </c>
      <c r="B8125" s="259" t="s">
        <v>26</v>
      </c>
      <c r="C8125" s="259" t="s">
        <v>65</v>
      </c>
      <c r="D8125" s="259" t="s">
        <v>209</v>
      </c>
      <c r="E8125" s="259" t="s">
        <v>80</v>
      </c>
      <c r="F8125" s="259" t="s">
        <v>206</v>
      </c>
      <c r="G8125" s="259" t="s">
        <v>49</v>
      </c>
      <c r="H8125" s="306">
        <v>0</v>
      </c>
      <c r="I8125" s="306">
        <v>0</v>
      </c>
      <c r="J8125" s="306">
        <v>0</v>
      </c>
      <c r="K8125" s="306">
        <v>0</v>
      </c>
      <c r="L8125" s="306">
        <v>0</v>
      </c>
      <c r="M8125" s="306">
        <v>0</v>
      </c>
      <c r="N8125" s="306">
        <v>0</v>
      </c>
    </row>
    <row r="8126" spans="1:14">
      <c r="A8126" s="259" t="s">
        <v>250</v>
      </c>
      <c r="B8126" s="259" t="s">
        <v>26</v>
      </c>
      <c r="C8126" s="259" t="s">
        <v>65</v>
      </c>
      <c r="D8126" s="259" t="s">
        <v>209</v>
      </c>
      <c r="E8126" s="259" t="s">
        <v>81</v>
      </c>
      <c r="F8126" s="259" t="s">
        <v>206</v>
      </c>
      <c r="G8126" s="259" t="s">
        <v>49</v>
      </c>
      <c r="H8126" s="306">
        <v>0</v>
      </c>
      <c r="I8126" s="306">
        <v>0</v>
      </c>
      <c r="J8126" s="306">
        <v>0</v>
      </c>
      <c r="K8126" s="306">
        <v>0</v>
      </c>
      <c r="L8126" s="306">
        <v>0</v>
      </c>
      <c r="M8126" s="306">
        <v>0</v>
      </c>
      <c r="N8126" s="306">
        <v>0</v>
      </c>
    </row>
    <row r="8127" spans="1:14">
      <c r="A8127" s="259" t="s">
        <v>250</v>
      </c>
      <c r="B8127" s="259" t="s">
        <v>26</v>
      </c>
      <c r="C8127" s="259" t="s">
        <v>82</v>
      </c>
      <c r="D8127" s="259" t="s">
        <v>82</v>
      </c>
      <c r="E8127" s="259" t="s">
        <v>82</v>
      </c>
      <c r="F8127" s="259" t="s">
        <v>206</v>
      </c>
      <c r="G8127" s="259" t="s">
        <v>49</v>
      </c>
      <c r="H8127" s="306">
        <v>0</v>
      </c>
      <c r="I8127" s="306">
        <v>0</v>
      </c>
      <c r="J8127" s="306">
        <v>0</v>
      </c>
      <c r="K8127" s="306">
        <v>0</v>
      </c>
      <c r="L8127" s="306">
        <v>0</v>
      </c>
      <c r="M8127" s="306">
        <v>0</v>
      </c>
      <c r="N8127" s="306">
        <v>0</v>
      </c>
    </row>
    <row r="8128" spans="1:14">
      <c r="A8128" s="259" t="s">
        <v>250</v>
      </c>
      <c r="B8128" s="259" t="s">
        <v>26</v>
      </c>
      <c r="C8128" s="259" t="s">
        <v>83</v>
      </c>
      <c r="D8128" s="259" t="s">
        <v>83</v>
      </c>
      <c r="E8128" s="259" t="s">
        <v>83</v>
      </c>
      <c r="F8128" s="259" t="s">
        <v>206</v>
      </c>
      <c r="G8128" s="259" t="s">
        <v>49</v>
      </c>
      <c r="H8128" s="306">
        <v>0</v>
      </c>
      <c r="I8128" s="306">
        <v>0</v>
      </c>
      <c r="J8128" s="306">
        <v>0</v>
      </c>
      <c r="K8128" s="306">
        <v>0</v>
      </c>
      <c r="L8128" s="306">
        <v>0</v>
      </c>
      <c r="M8128" s="306">
        <v>0</v>
      </c>
      <c r="N8128" s="306">
        <v>0</v>
      </c>
    </row>
    <row r="8129" spans="1:14">
      <c r="A8129" s="259" t="s">
        <v>250</v>
      </c>
      <c r="B8129" s="259" t="s">
        <v>26</v>
      </c>
      <c r="C8129" s="259" t="s">
        <v>84</v>
      </c>
      <c r="D8129" s="259" t="s">
        <v>84</v>
      </c>
      <c r="E8129" s="259" t="s">
        <v>84</v>
      </c>
      <c r="F8129" s="259" t="s">
        <v>206</v>
      </c>
      <c r="G8129" s="259" t="s">
        <v>49</v>
      </c>
      <c r="H8129" s="306">
        <v>0</v>
      </c>
      <c r="I8129" s="306">
        <v>0</v>
      </c>
      <c r="J8129" s="306">
        <v>0</v>
      </c>
      <c r="K8129" s="306">
        <v>0</v>
      </c>
      <c r="L8129" s="306">
        <v>0</v>
      </c>
      <c r="M8129" s="306">
        <v>0</v>
      </c>
      <c r="N8129" s="306">
        <v>5.6</v>
      </c>
    </row>
    <row r="8130" spans="1:14">
      <c r="A8130" s="259" t="s">
        <v>250</v>
      </c>
      <c r="B8130" s="259" t="s">
        <v>26</v>
      </c>
      <c r="C8130" s="259" t="s">
        <v>85</v>
      </c>
      <c r="D8130" s="259" t="s">
        <v>85</v>
      </c>
      <c r="E8130" s="259" t="s">
        <v>85</v>
      </c>
      <c r="F8130" s="259" t="s">
        <v>206</v>
      </c>
      <c r="G8130" s="259" t="s">
        <v>49</v>
      </c>
      <c r="H8130" s="306">
        <v>0</v>
      </c>
      <c r="I8130" s="306">
        <v>0</v>
      </c>
      <c r="J8130" s="306">
        <v>0</v>
      </c>
      <c r="K8130" s="306">
        <v>0</v>
      </c>
      <c r="L8130" s="306">
        <v>0</v>
      </c>
      <c r="M8130" s="306">
        <v>0</v>
      </c>
      <c r="N8130" s="306">
        <v>0</v>
      </c>
    </row>
    <row r="8131" spans="1:14">
      <c r="A8131" s="259" t="s">
        <v>250</v>
      </c>
      <c r="B8131" s="259" t="s">
        <v>26</v>
      </c>
      <c r="C8131" s="259" t="s">
        <v>87</v>
      </c>
      <c r="D8131" s="259" t="s">
        <v>87</v>
      </c>
      <c r="E8131" s="259" t="s">
        <v>87</v>
      </c>
      <c r="F8131" s="259" t="s">
        <v>206</v>
      </c>
      <c r="G8131" s="259" t="s">
        <v>49</v>
      </c>
      <c r="H8131" s="306">
        <v>0</v>
      </c>
      <c r="I8131" s="306">
        <v>1.68</v>
      </c>
      <c r="J8131" s="306">
        <v>1.68</v>
      </c>
      <c r="K8131" s="306">
        <v>1.68</v>
      </c>
      <c r="L8131" s="306">
        <v>1.68</v>
      </c>
      <c r="M8131" s="306">
        <v>1.68</v>
      </c>
      <c r="N8131" s="306">
        <v>1.68</v>
      </c>
    </row>
    <row r="8132" spans="1:14">
      <c r="A8132" s="259" t="s">
        <v>250</v>
      </c>
      <c r="B8132" s="259" t="s">
        <v>26</v>
      </c>
      <c r="C8132" s="259" t="s">
        <v>88</v>
      </c>
      <c r="D8132" s="259" t="s">
        <v>88</v>
      </c>
      <c r="E8132" s="259" t="s">
        <v>88</v>
      </c>
      <c r="F8132" s="259" t="s">
        <v>206</v>
      </c>
      <c r="G8132" s="259" t="s">
        <v>49</v>
      </c>
      <c r="H8132" s="306">
        <v>0</v>
      </c>
      <c r="I8132" s="306">
        <v>0</v>
      </c>
      <c r="J8132" s="306">
        <v>0</v>
      </c>
      <c r="K8132" s="306">
        <v>0</v>
      </c>
      <c r="L8132" s="306">
        <v>0</v>
      </c>
      <c r="M8132" s="306">
        <v>0</v>
      </c>
      <c r="N8132" s="306">
        <v>0</v>
      </c>
    </row>
    <row r="8133" spans="1:14">
      <c r="A8133" s="259" t="s">
        <v>250</v>
      </c>
      <c r="B8133" s="259" t="s">
        <v>27</v>
      </c>
      <c r="C8133" s="259" t="s">
        <v>48</v>
      </c>
      <c r="D8133" s="259" t="s">
        <v>48</v>
      </c>
      <c r="E8133" s="259" t="s">
        <v>48</v>
      </c>
      <c r="F8133" s="259" t="s">
        <v>206</v>
      </c>
      <c r="G8133" s="259" t="s">
        <v>49</v>
      </c>
      <c r="H8133" s="306">
        <v>0</v>
      </c>
      <c r="I8133" s="306">
        <v>0</v>
      </c>
      <c r="J8133" s="306">
        <v>0</v>
      </c>
      <c r="K8133" s="306">
        <v>0</v>
      </c>
      <c r="L8133" s="306">
        <v>0</v>
      </c>
      <c r="M8133" s="306">
        <v>0</v>
      </c>
      <c r="N8133" s="306">
        <v>0</v>
      </c>
    </row>
    <row r="8134" spans="1:14">
      <c r="A8134" s="259" t="s">
        <v>250</v>
      </c>
      <c r="B8134" s="259" t="s">
        <v>27</v>
      </c>
      <c r="C8134" s="259" t="s">
        <v>53</v>
      </c>
      <c r="D8134" s="259" t="s">
        <v>53</v>
      </c>
      <c r="E8134" s="259" t="s">
        <v>53</v>
      </c>
      <c r="F8134" s="259" t="s">
        <v>206</v>
      </c>
      <c r="G8134" s="259" t="s">
        <v>49</v>
      </c>
      <c r="H8134" s="306">
        <v>0</v>
      </c>
      <c r="I8134" s="306">
        <v>0</v>
      </c>
      <c r="J8134" s="306">
        <v>0</v>
      </c>
      <c r="K8134" s="306">
        <v>0</v>
      </c>
      <c r="L8134" s="306">
        <v>0</v>
      </c>
      <c r="M8134" s="306">
        <v>0</v>
      </c>
      <c r="N8134" s="306">
        <v>0</v>
      </c>
    </row>
    <row r="8135" spans="1:14">
      <c r="A8135" s="259" t="s">
        <v>250</v>
      </c>
      <c r="B8135" s="259" t="s">
        <v>27</v>
      </c>
      <c r="C8135" s="259" t="s">
        <v>54</v>
      </c>
      <c r="D8135" s="259" t="s">
        <v>54</v>
      </c>
      <c r="E8135" s="259" t="s">
        <v>54</v>
      </c>
      <c r="F8135" s="259" t="s">
        <v>206</v>
      </c>
      <c r="G8135" s="259" t="s">
        <v>49</v>
      </c>
      <c r="H8135" s="306">
        <v>0</v>
      </c>
      <c r="I8135" s="306">
        <v>0</v>
      </c>
      <c r="J8135" s="306">
        <v>0</v>
      </c>
      <c r="K8135" s="306">
        <v>0</v>
      </c>
      <c r="L8135" s="306">
        <v>0</v>
      </c>
      <c r="M8135" s="306">
        <v>0</v>
      </c>
      <c r="N8135" s="306">
        <v>0</v>
      </c>
    </row>
    <row r="8136" spans="1:14">
      <c r="A8136" s="259" t="s">
        <v>250</v>
      </c>
      <c r="B8136" s="259" t="s">
        <v>27</v>
      </c>
      <c r="C8136" s="259" t="s">
        <v>55</v>
      </c>
      <c r="D8136" s="259" t="s">
        <v>55</v>
      </c>
      <c r="E8136" s="259" t="s">
        <v>55</v>
      </c>
      <c r="F8136" s="259" t="s">
        <v>206</v>
      </c>
      <c r="G8136" s="259" t="s">
        <v>49</v>
      </c>
      <c r="H8136" s="306">
        <v>141.839</v>
      </c>
      <c r="I8136" s="306">
        <v>127.79400000000001</v>
      </c>
      <c r="J8136" s="306">
        <v>127.79400000000001</v>
      </c>
      <c r="K8136" s="306">
        <v>127.79400000000001</v>
      </c>
      <c r="L8136" s="306">
        <v>127.79400000000001</v>
      </c>
      <c r="M8136" s="306">
        <v>127.79400000000001</v>
      </c>
      <c r="N8136" s="306">
        <v>127.79400000000001</v>
      </c>
    </row>
    <row r="8137" spans="1:14">
      <c r="A8137" s="259" t="s">
        <v>250</v>
      </c>
      <c r="B8137" s="259" t="s">
        <v>27</v>
      </c>
      <c r="C8137" s="259" t="s">
        <v>56</v>
      </c>
      <c r="D8137" s="259" t="s">
        <v>56</v>
      </c>
      <c r="E8137" s="259" t="s">
        <v>56</v>
      </c>
      <c r="F8137" s="259" t="s">
        <v>206</v>
      </c>
      <c r="G8137" s="259" t="s">
        <v>49</v>
      </c>
      <c r="H8137" s="306">
        <v>0</v>
      </c>
      <c r="I8137" s="306">
        <v>0</v>
      </c>
      <c r="J8137" s="306">
        <v>0</v>
      </c>
      <c r="K8137" s="306">
        <v>0</v>
      </c>
      <c r="L8137" s="306">
        <v>0</v>
      </c>
      <c r="M8137" s="306">
        <v>0</v>
      </c>
      <c r="N8137" s="306">
        <v>0</v>
      </c>
    </row>
    <row r="8138" spans="1:14">
      <c r="A8138" s="259" t="s">
        <v>250</v>
      </c>
      <c r="B8138" s="259" t="s">
        <v>27</v>
      </c>
      <c r="C8138" s="259" t="s">
        <v>57</v>
      </c>
      <c r="D8138" s="259" t="s">
        <v>57</v>
      </c>
      <c r="E8138" s="259" t="s">
        <v>57</v>
      </c>
      <c r="F8138" s="259" t="s">
        <v>206</v>
      </c>
      <c r="G8138" s="259" t="s">
        <v>49</v>
      </c>
      <c r="H8138" s="306">
        <v>0</v>
      </c>
      <c r="I8138" s="306">
        <v>0</v>
      </c>
      <c r="J8138" s="306">
        <v>0</v>
      </c>
      <c r="K8138" s="306">
        <v>0</v>
      </c>
      <c r="L8138" s="306">
        <v>0</v>
      </c>
      <c r="M8138" s="306">
        <v>0</v>
      </c>
      <c r="N8138" s="306">
        <v>0</v>
      </c>
    </row>
    <row r="8139" spans="1:14">
      <c r="A8139" s="259" t="s">
        <v>250</v>
      </c>
      <c r="B8139" s="259" t="s">
        <v>27</v>
      </c>
      <c r="C8139" s="259" t="s">
        <v>58</v>
      </c>
      <c r="D8139" s="259" t="s">
        <v>58</v>
      </c>
      <c r="E8139" s="259" t="s">
        <v>58</v>
      </c>
      <c r="F8139" s="259" t="s">
        <v>206</v>
      </c>
      <c r="G8139" s="259" t="s">
        <v>49</v>
      </c>
      <c r="H8139" s="306">
        <v>0</v>
      </c>
      <c r="I8139" s="306">
        <v>0</v>
      </c>
      <c r="J8139" s="306">
        <v>0</v>
      </c>
      <c r="K8139" s="306">
        <v>0</v>
      </c>
      <c r="L8139" s="306">
        <v>0</v>
      </c>
      <c r="M8139" s="306">
        <v>0</v>
      </c>
      <c r="N8139" s="306">
        <v>0</v>
      </c>
    </row>
    <row r="8140" spans="1:14">
      <c r="A8140" s="259" t="s">
        <v>250</v>
      </c>
      <c r="B8140" s="259" t="s">
        <v>27</v>
      </c>
      <c r="C8140" s="259" t="s">
        <v>59</v>
      </c>
      <c r="D8140" s="259" t="s">
        <v>59</v>
      </c>
      <c r="E8140" s="259" t="s">
        <v>59</v>
      </c>
      <c r="F8140" s="259" t="s">
        <v>206</v>
      </c>
      <c r="G8140" s="259" t="s">
        <v>49</v>
      </c>
      <c r="H8140" s="306">
        <v>319.20200000000006</v>
      </c>
      <c r="I8140" s="306">
        <v>319.20200000000006</v>
      </c>
      <c r="J8140" s="306">
        <v>319.20200000000006</v>
      </c>
      <c r="K8140" s="306">
        <v>319.20200000000006</v>
      </c>
      <c r="L8140" s="306">
        <v>319.20200000000006</v>
      </c>
      <c r="M8140" s="306">
        <v>319.20200000000006</v>
      </c>
      <c r="N8140" s="306">
        <v>319.20200000000006</v>
      </c>
    </row>
    <row r="8141" spans="1:14">
      <c r="A8141" s="259" t="s">
        <v>250</v>
      </c>
      <c r="B8141" s="259" t="s">
        <v>27</v>
      </c>
      <c r="C8141" s="259" t="s">
        <v>60</v>
      </c>
      <c r="D8141" s="259" t="s">
        <v>60</v>
      </c>
      <c r="E8141" s="259" t="s">
        <v>60</v>
      </c>
      <c r="F8141" s="259" t="s">
        <v>206</v>
      </c>
      <c r="G8141" s="259" t="s">
        <v>49</v>
      </c>
      <c r="H8141" s="306">
        <v>140.51999999999998</v>
      </c>
      <c r="I8141" s="306">
        <v>230.51999999999998</v>
      </c>
      <c r="J8141" s="306">
        <v>230.51999999999998</v>
      </c>
      <c r="K8141" s="306">
        <v>230.51999999999998</v>
      </c>
      <c r="L8141" s="306">
        <v>230.51999999999998</v>
      </c>
      <c r="M8141" s="306">
        <v>230.51999999999998</v>
      </c>
      <c r="N8141" s="306">
        <v>230.51999999999998</v>
      </c>
    </row>
    <row r="8142" spans="1:14">
      <c r="A8142" s="259" t="s">
        <v>250</v>
      </c>
      <c r="B8142" s="259" t="s">
        <v>27</v>
      </c>
      <c r="C8142" s="259" t="s">
        <v>61</v>
      </c>
      <c r="D8142" s="259" t="s">
        <v>61</v>
      </c>
      <c r="E8142" s="259" t="s">
        <v>61</v>
      </c>
      <c r="F8142" s="259" t="s">
        <v>206</v>
      </c>
      <c r="G8142" s="259" t="s">
        <v>49</v>
      </c>
      <c r="H8142" s="306">
        <v>151.20000000000002</v>
      </c>
      <c r="I8142" s="306">
        <v>151.20000000000002</v>
      </c>
      <c r="J8142" s="306">
        <v>151.20000000000002</v>
      </c>
      <c r="K8142" s="306">
        <v>151.20000000000002</v>
      </c>
      <c r="L8142" s="306">
        <v>151.20000000000002</v>
      </c>
      <c r="M8142" s="306">
        <v>151.20000000000002</v>
      </c>
      <c r="N8142" s="306">
        <v>151.20000000000002</v>
      </c>
    </row>
    <row r="8143" spans="1:14">
      <c r="A8143" s="259" t="s">
        <v>250</v>
      </c>
      <c r="B8143" s="259" t="s">
        <v>27</v>
      </c>
      <c r="C8143" s="259" t="s">
        <v>63</v>
      </c>
      <c r="D8143" s="259" t="s">
        <v>63</v>
      </c>
      <c r="E8143" s="259" t="s">
        <v>63</v>
      </c>
      <c r="F8143" s="259" t="s">
        <v>206</v>
      </c>
      <c r="G8143" s="259" t="s">
        <v>49</v>
      </c>
      <c r="H8143" s="306">
        <v>0</v>
      </c>
      <c r="I8143" s="306">
        <v>0</v>
      </c>
      <c r="J8143" s="306">
        <v>0</v>
      </c>
      <c r="K8143" s="306">
        <v>0</v>
      </c>
      <c r="L8143" s="306">
        <v>0</v>
      </c>
      <c r="M8143" s="306">
        <v>0</v>
      </c>
      <c r="N8143" s="306">
        <v>0</v>
      </c>
    </row>
    <row r="8144" spans="1:14">
      <c r="A8144" s="259" t="s">
        <v>250</v>
      </c>
      <c r="B8144" s="259" t="s">
        <v>27</v>
      </c>
      <c r="C8144" s="259" t="s">
        <v>64</v>
      </c>
      <c r="D8144" s="259" t="s">
        <v>64</v>
      </c>
      <c r="E8144" s="259" t="s">
        <v>64</v>
      </c>
      <c r="F8144" s="259" t="s">
        <v>206</v>
      </c>
      <c r="G8144" s="259" t="s">
        <v>49</v>
      </c>
      <c r="H8144" s="306">
        <v>75.7</v>
      </c>
      <c r="I8144" s="306">
        <v>3.7</v>
      </c>
      <c r="J8144" s="306">
        <v>3.7</v>
      </c>
      <c r="K8144" s="306">
        <v>3.7</v>
      </c>
      <c r="L8144" s="306">
        <v>3.7</v>
      </c>
      <c r="M8144" s="306">
        <v>3.7</v>
      </c>
      <c r="N8144" s="306">
        <v>3.7</v>
      </c>
    </row>
    <row r="8145" spans="1:14">
      <c r="A8145" s="259" t="s">
        <v>250</v>
      </c>
      <c r="B8145" s="259" t="s">
        <v>27</v>
      </c>
      <c r="C8145" s="259" t="s">
        <v>54</v>
      </c>
      <c r="D8145" s="259" t="s">
        <v>72</v>
      </c>
      <c r="E8145" s="259" t="s">
        <v>72</v>
      </c>
      <c r="F8145" s="259" t="s">
        <v>206</v>
      </c>
      <c r="G8145" s="259" t="s">
        <v>49</v>
      </c>
      <c r="H8145" s="306">
        <v>0</v>
      </c>
      <c r="I8145" s="306">
        <v>0</v>
      </c>
      <c r="J8145" s="306">
        <v>0</v>
      </c>
      <c r="K8145" s="306">
        <v>0</v>
      </c>
      <c r="L8145" s="306">
        <v>0</v>
      </c>
      <c r="M8145" s="306">
        <v>0</v>
      </c>
      <c r="N8145" s="306">
        <v>0</v>
      </c>
    </row>
    <row r="8146" spans="1:14">
      <c r="A8146" s="259" t="s">
        <v>250</v>
      </c>
      <c r="B8146" s="259" t="s">
        <v>27</v>
      </c>
      <c r="C8146" s="259" t="s">
        <v>55</v>
      </c>
      <c r="D8146" s="259" t="s">
        <v>73</v>
      </c>
      <c r="E8146" s="259" t="s">
        <v>73</v>
      </c>
      <c r="F8146" s="259" t="s">
        <v>206</v>
      </c>
      <c r="G8146" s="259" t="s">
        <v>49</v>
      </c>
      <c r="H8146" s="306">
        <v>0</v>
      </c>
      <c r="I8146" s="306">
        <v>0</v>
      </c>
      <c r="J8146" s="306">
        <v>0</v>
      </c>
      <c r="K8146" s="306">
        <v>0</v>
      </c>
      <c r="L8146" s="306">
        <v>0</v>
      </c>
      <c r="M8146" s="306">
        <v>0</v>
      </c>
      <c r="N8146" s="306">
        <v>0</v>
      </c>
    </row>
    <row r="8147" spans="1:14">
      <c r="A8147" s="259" t="s">
        <v>250</v>
      </c>
      <c r="B8147" s="259" t="s">
        <v>27</v>
      </c>
      <c r="C8147" s="259" t="s">
        <v>57</v>
      </c>
      <c r="D8147" s="259" t="s">
        <v>74</v>
      </c>
      <c r="E8147" s="259" t="s">
        <v>74</v>
      </c>
      <c r="F8147" s="259" t="s">
        <v>206</v>
      </c>
      <c r="G8147" s="259" t="s">
        <v>49</v>
      </c>
      <c r="H8147" s="306">
        <v>0</v>
      </c>
      <c r="I8147" s="306">
        <v>0</v>
      </c>
      <c r="J8147" s="306">
        <v>0</v>
      </c>
      <c r="K8147" s="306">
        <v>0</v>
      </c>
      <c r="L8147" s="306">
        <v>0</v>
      </c>
      <c r="M8147" s="306">
        <v>0</v>
      </c>
      <c r="N8147" s="306">
        <v>0</v>
      </c>
    </row>
    <row r="8148" spans="1:14">
      <c r="A8148" s="259" t="s">
        <v>250</v>
      </c>
      <c r="B8148" s="259" t="s">
        <v>27</v>
      </c>
      <c r="C8148" s="259" t="s">
        <v>64</v>
      </c>
      <c r="D8148" s="259" t="s">
        <v>75</v>
      </c>
      <c r="E8148" s="259" t="s">
        <v>75</v>
      </c>
      <c r="F8148" s="259" t="s">
        <v>206</v>
      </c>
      <c r="G8148" s="259" t="s">
        <v>49</v>
      </c>
      <c r="H8148" s="306">
        <v>0</v>
      </c>
      <c r="I8148" s="306">
        <v>0</v>
      </c>
      <c r="J8148" s="306">
        <v>0</v>
      </c>
      <c r="K8148" s="306">
        <v>0</v>
      </c>
      <c r="L8148" s="306">
        <v>0</v>
      </c>
      <c r="M8148" s="306">
        <v>0</v>
      </c>
      <c r="N8148" s="306">
        <v>0</v>
      </c>
    </row>
    <row r="8149" spans="1:14">
      <c r="A8149" s="259" t="s">
        <v>250</v>
      </c>
      <c r="B8149" s="259" t="s">
        <v>27</v>
      </c>
      <c r="C8149" s="259" t="s">
        <v>60</v>
      </c>
      <c r="D8149" s="259" t="s">
        <v>76</v>
      </c>
      <c r="E8149" s="259" t="s">
        <v>76</v>
      </c>
      <c r="F8149" s="259" t="s">
        <v>206</v>
      </c>
      <c r="G8149" s="259" t="s">
        <v>49</v>
      </c>
      <c r="H8149" s="306">
        <v>0</v>
      </c>
      <c r="I8149" s="306">
        <v>0</v>
      </c>
      <c r="J8149" s="306">
        <v>0</v>
      </c>
      <c r="K8149" s="306">
        <v>0</v>
      </c>
      <c r="L8149" s="306">
        <v>0</v>
      </c>
      <c r="M8149" s="306">
        <v>0</v>
      </c>
      <c r="N8149" s="306">
        <v>0</v>
      </c>
    </row>
    <row r="8150" spans="1:14">
      <c r="A8150" s="259" t="s">
        <v>250</v>
      </c>
      <c r="B8150" s="259" t="s">
        <v>27</v>
      </c>
      <c r="C8150" s="259" t="s">
        <v>61</v>
      </c>
      <c r="D8150" s="259" t="s">
        <v>77</v>
      </c>
      <c r="E8150" s="259" t="s">
        <v>77</v>
      </c>
      <c r="F8150" s="259" t="s">
        <v>206</v>
      </c>
      <c r="G8150" s="259" t="s">
        <v>49</v>
      </c>
      <c r="H8150" s="306">
        <v>0</v>
      </c>
      <c r="I8150" s="306">
        <v>0</v>
      </c>
      <c r="J8150" s="306">
        <v>3292</v>
      </c>
      <c r="K8150" s="306">
        <v>3419</v>
      </c>
      <c r="L8150" s="306">
        <v>6014</v>
      </c>
      <c r="M8150" s="306">
        <v>6014</v>
      </c>
      <c r="N8150" s="306">
        <v>6014</v>
      </c>
    </row>
    <row r="8151" spans="1:14">
      <c r="A8151" s="259" t="s">
        <v>250</v>
      </c>
      <c r="B8151" s="259" t="s">
        <v>27</v>
      </c>
      <c r="C8151" s="259" t="s">
        <v>62</v>
      </c>
      <c r="D8151" s="259" t="s">
        <v>78</v>
      </c>
      <c r="E8151" s="259" t="s">
        <v>78</v>
      </c>
      <c r="F8151" s="259" t="s">
        <v>206</v>
      </c>
      <c r="G8151" s="259" t="s">
        <v>49</v>
      </c>
      <c r="H8151" s="306">
        <v>0</v>
      </c>
      <c r="I8151" s="306">
        <v>0</v>
      </c>
      <c r="J8151" s="306">
        <v>0</v>
      </c>
      <c r="K8151" s="306">
        <v>0</v>
      </c>
      <c r="L8151" s="306">
        <v>0</v>
      </c>
      <c r="M8151" s="306">
        <v>0</v>
      </c>
      <c r="N8151" s="306">
        <v>0</v>
      </c>
    </row>
    <row r="8152" spans="1:14">
      <c r="A8152" s="259" t="s">
        <v>250</v>
      </c>
      <c r="B8152" s="259" t="s">
        <v>27</v>
      </c>
      <c r="C8152" s="259" t="s">
        <v>63</v>
      </c>
      <c r="D8152" s="259" t="s">
        <v>79</v>
      </c>
      <c r="E8152" s="259" t="s">
        <v>79</v>
      </c>
      <c r="F8152" s="259" t="s">
        <v>206</v>
      </c>
      <c r="G8152" s="259" t="s">
        <v>49</v>
      </c>
      <c r="H8152" s="306">
        <v>0</v>
      </c>
      <c r="I8152" s="306">
        <v>0</v>
      </c>
      <c r="J8152" s="306">
        <v>0</v>
      </c>
      <c r="K8152" s="306">
        <v>0</v>
      </c>
      <c r="L8152" s="306">
        <v>0</v>
      </c>
      <c r="M8152" s="306">
        <v>0</v>
      </c>
      <c r="N8152" s="306">
        <v>0</v>
      </c>
    </row>
    <row r="8153" spans="1:14">
      <c r="A8153" s="259" t="s">
        <v>250</v>
      </c>
      <c r="B8153" s="259" t="s">
        <v>27</v>
      </c>
      <c r="C8153" s="259" t="s">
        <v>60</v>
      </c>
      <c r="D8153" s="259" t="s">
        <v>76</v>
      </c>
      <c r="E8153" s="259" t="s">
        <v>207</v>
      </c>
      <c r="F8153" s="259" t="s">
        <v>206</v>
      </c>
      <c r="G8153" s="259" t="s">
        <v>49</v>
      </c>
      <c r="H8153" s="306">
        <v>0</v>
      </c>
      <c r="I8153" s="306">
        <v>0</v>
      </c>
      <c r="J8153" s="306">
        <v>0</v>
      </c>
      <c r="K8153" s="306">
        <v>0</v>
      </c>
      <c r="L8153" s="306">
        <v>417.995678</v>
      </c>
      <c r="M8153" s="306">
        <v>1630.0324740000001</v>
      </c>
      <c r="N8153" s="306">
        <v>1921.1259190000001</v>
      </c>
    </row>
    <row r="8154" spans="1:14">
      <c r="A8154" s="259" t="s">
        <v>250</v>
      </c>
      <c r="B8154" s="259" t="s">
        <v>27</v>
      </c>
      <c r="C8154" s="259" t="s">
        <v>63</v>
      </c>
      <c r="D8154" s="259" t="s">
        <v>79</v>
      </c>
      <c r="E8154" s="259" t="s">
        <v>208</v>
      </c>
      <c r="F8154" s="259" t="s">
        <v>206</v>
      </c>
      <c r="G8154" s="259" t="s">
        <v>49</v>
      </c>
      <c r="H8154" s="306">
        <v>0</v>
      </c>
      <c r="I8154" s="306">
        <v>0</v>
      </c>
      <c r="J8154" s="306">
        <v>0</v>
      </c>
      <c r="K8154" s="306">
        <v>0</v>
      </c>
      <c r="L8154" s="306">
        <v>250.79740699999999</v>
      </c>
      <c r="M8154" s="306">
        <v>978.01948500000003</v>
      </c>
      <c r="N8154" s="306">
        <v>1152.6755519999999</v>
      </c>
    </row>
    <row r="8155" spans="1:14">
      <c r="A8155" s="259" t="s">
        <v>250</v>
      </c>
      <c r="B8155" s="259" t="s">
        <v>27</v>
      </c>
      <c r="C8155" s="259" t="s">
        <v>65</v>
      </c>
      <c r="D8155" s="259" t="s">
        <v>209</v>
      </c>
      <c r="E8155" s="259" t="s">
        <v>80</v>
      </c>
      <c r="F8155" s="259" t="s">
        <v>206</v>
      </c>
      <c r="G8155" s="259" t="s">
        <v>49</v>
      </c>
      <c r="H8155" s="306">
        <v>0</v>
      </c>
      <c r="I8155" s="306">
        <v>0</v>
      </c>
      <c r="J8155" s="306">
        <v>0</v>
      </c>
      <c r="K8155" s="306">
        <v>0</v>
      </c>
      <c r="L8155" s="306">
        <v>0</v>
      </c>
      <c r="M8155" s="306">
        <v>0</v>
      </c>
      <c r="N8155" s="306">
        <v>0</v>
      </c>
    </row>
    <row r="8156" spans="1:14">
      <c r="A8156" s="259" t="s">
        <v>250</v>
      </c>
      <c r="B8156" s="259" t="s">
        <v>27</v>
      </c>
      <c r="C8156" s="259" t="s">
        <v>65</v>
      </c>
      <c r="D8156" s="259" t="s">
        <v>209</v>
      </c>
      <c r="E8156" s="259" t="s">
        <v>81</v>
      </c>
      <c r="F8156" s="259" t="s">
        <v>206</v>
      </c>
      <c r="G8156" s="259" t="s">
        <v>49</v>
      </c>
      <c r="H8156" s="306">
        <v>0</v>
      </c>
      <c r="I8156" s="306">
        <v>0</v>
      </c>
      <c r="J8156" s="306">
        <v>0</v>
      </c>
      <c r="K8156" s="306">
        <v>0</v>
      </c>
      <c r="L8156" s="306">
        <v>0</v>
      </c>
      <c r="M8156" s="306">
        <v>0</v>
      </c>
      <c r="N8156" s="306">
        <v>0</v>
      </c>
    </row>
    <row r="8157" spans="1:14">
      <c r="A8157" s="259" t="s">
        <v>250</v>
      </c>
      <c r="B8157" s="259" t="s">
        <v>27</v>
      </c>
      <c r="C8157" s="259" t="s">
        <v>82</v>
      </c>
      <c r="D8157" s="259" t="s">
        <v>82</v>
      </c>
      <c r="E8157" s="259" t="s">
        <v>82</v>
      </c>
      <c r="F8157" s="259" t="s">
        <v>206</v>
      </c>
      <c r="G8157" s="259" t="s">
        <v>49</v>
      </c>
      <c r="H8157" s="306">
        <v>0</v>
      </c>
      <c r="I8157" s="306">
        <v>0</v>
      </c>
      <c r="J8157" s="306">
        <v>0</v>
      </c>
      <c r="K8157" s="306">
        <v>0</v>
      </c>
      <c r="L8157" s="306">
        <v>0</v>
      </c>
      <c r="M8157" s="306">
        <v>0</v>
      </c>
      <c r="N8157" s="306">
        <v>0</v>
      </c>
    </row>
    <row r="8158" spans="1:14">
      <c r="A8158" s="259" t="s">
        <v>250</v>
      </c>
      <c r="B8158" s="259" t="s">
        <v>27</v>
      </c>
      <c r="C8158" s="259" t="s">
        <v>83</v>
      </c>
      <c r="D8158" s="259" t="s">
        <v>83</v>
      </c>
      <c r="E8158" s="259" t="s">
        <v>83</v>
      </c>
      <c r="F8158" s="259" t="s">
        <v>206</v>
      </c>
      <c r="G8158" s="259" t="s">
        <v>49</v>
      </c>
      <c r="H8158" s="306">
        <v>0</v>
      </c>
      <c r="I8158" s="306">
        <v>0</v>
      </c>
      <c r="J8158" s="306">
        <v>0</v>
      </c>
      <c r="K8158" s="306">
        <v>0</v>
      </c>
      <c r="L8158" s="306">
        <v>0</v>
      </c>
      <c r="M8158" s="306">
        <v>0</v>
      </c>
      <c r="N8158" s="306">
        <v>0</v>
      </c>
    </row>
    <row r="8159" spans="1:14">
      <c r="A8159" s="259" t="s">
        <v>250</v>
      </c>
      <c r="B8159" s="259" t="s">
        <v>27</v>
      </c>
      <c r="C8159" s="259" t="s">
        <v>84</v>
      </c>
      <c r="D8159" s="259" t="s">
        <v>84</v>
      </c>
      <c r="E8159" s="259" t="s">
        <v>84</v>
      </c>
      <c r="F8159" s="259" t="s">
        <v>206</v>
      </c>
      <c r="G8159" s="259" t="s">
        <v>49</v>
      </c>
      <c r="H8159" s="306">
        <v>0</v>
      </c>
      <c r="I8159" s="306">
        <v>0</v>
      </c>
      <c r="J8159" s="306">
        <v>0</v>
      </c>
      <c r="K8159" s="306">
        <v>0</v>
      </c>
      <c r="L8159" s="306">
        <v>0</v>
      </c>
      <c r="M8159" s="306">
        <v>0</v>
      </c>
      <c r="N8159" s="306">
        <v>0</v>
      </c>
    </row>
    <row r="8160" spans="1:14">
      <c r="A8160" s="259" t="s">
        <v>250</v>
      </c>
      <c r="B8160" s="259" t="s">
        <v>27</v>
      </c>
      <c r="C8160" s="259" t="s">
        <v>85</v>
      </c>
      <c r="D8160" s="259" t="s">
        <v>85</v>
      </c>
      <c r="E8160" s="259" t="s">
        <v>85</v>
      </c>
      <c r="F8160" s="259" t="s">
        <v>206</v>
      </c>
      <c r="G8160" s="259" t="s">
        <v>49</v>
      </c>
      <c r="H8160" s="306">
        <v>0</v>
      </c>
      <c r="I8160" s="306">
        <v>0</v>
      </c>
      <c r="J8160" s="306">
        <v>0</v>
      </c>
      <c r="K8160" s="306">
        <v>0</v>
      </c>
      <c r="L8160" s="306">
        <v>0</v>
      </c>
      <c r="M8160" s="306">
        <v>0</v>
      </c>
      <c r="N8160" s="306">
        <v>0</v>
      </c>
    </row>
    <row r="8161" spans="1:14">
      <c r="A8161" s="259" t="s">
        <v>250</v>
      </c>
      <c r="B8161" s="259" t="s">
        <v>27</v>
      </c>
      <c r="C8161" s="259" t="s">
        <v>87</v>
      </c>
      <c r="D8161" s="259" t="s">
        <v>87</v>
      </c>
      <c r="E8161" s="259" t="s">
        <v>87</v>
      </c>
      <c r="F8161" s="259" t="s">
        <v>206</v>
      </c>
      <c r="G8161" s="259" t="s">
        <v>49</v>
      </c>
      <c r="H8161" s="306">
        <v>0</v>
      </c>
      <c r="I8161" s="306">
        <v>72</v>
      </c>
      <c r="J8161" s="306">
        <v>72</v>
      </c>
      <c r="K8161" s="306">
        <v>72</v>
      </c>
      <c r="L8161" s="306">
        <v>72</v>
      </c>
      <c r="M8161" s="306">
        <v>72</v>
      </c>
      <c r="N8161" s="306">
        <v>72</v>
      </c>
    </row>
    <row r="8162" spans="1:14">
      <c r="A8162" s="259" t="s">
        <v>250</v>
      </c>
      <c r="B8162" s="259" t="s">
        <v>27</v>
      </c>
      <c r="C8162" s="259" t="s">
        <v>88</v>
      </c>
      <c r="D8162" s="259" t="s">
        <v>88</v>
      </c>
      <c r="E8162" s="259" t="s">
        <v>88</v>
      </c>
      <c r="F8162" s="259" t="s">
        <v>206</v>
      </c>
      <c r="G8162" s="259" t="s">
        <v>49</v>
      </c>
      <c r="H8162" s="306">
        <v>0</v>
      </c>
      <c r="I8162" s="306">
        <v>0</v>
      </c>
      <c r="J8162" s="306">
        <v>0</v>
      </c>
      <c r="K8162" s="306">
        <v>0</v>
      </c>
      <c r="L8162" s="306">
        <v>0</v>
      </c>
      <c r="M8162" s="306">
        <v>0</v>
      </c>
      <c r="N8162" s="306">
        <v>0</v>
      </c>
    </row>
    <row r="8163" spans="1:14">
      <c r="A8163" s="259" t="s">
        <v>250</v>
      </c>
      <c r="B8163" s="259" t="s">
        <v>25</v>
      </c>
      <c r="C8163" s="259" t="s">
        <v>67</v>
      </c>
      <c r="D8163" s="259" t="s">
        <v>94</v>
      </c>
      <c r="E8163" s="259">
        <v>122739</v>
      </c>
      <c r="F8163" s="259" t="s">
        <v>206</v>
      </c>
      <c r="G8163" s="259" t="s">
        <v>49</v>
      </c>
      <c r="H8163" s="306">
        <v>1485</v>
      </c>
      <c r="I8163" s="306">
        <v>1485</v>
      </c>
      <c r="J8163" s="306">
        <v>1485</v>
      </c>
      <c r="K8163" s="306">
        <v>1485</v>
      </c>
      <c r="L8163" s="306">
        <v>1485</v>
      </c>
      <c r="M8163" s="306">
        <v>1485</v>
      </c>
      <c r="N8163" s="306">
        <v>1485</v>
      </c>
    </row>
    <row r="8164" spans="1:14">
      <c r="A8164" s="259" t="s">
        <v>250</v>
      </c>
      <c r="B8164" s="259" t="s">
        <v>25</v>
      </c>
      <c r="C8164" s="259" t="s">
        <v>67</v>
      </c>
      <c r="D8164" s="259" t="s">
        <v>95</v>
      </c>
      <c r="E8164" s="259">
        <v>122738</v>
      </c>
      <c r="F8164" s="259" t="s">
        <v>206</v>
      </c>
      <c r="G8164" s="259" t="s">
        <v>49</v>
      </c>
      <c r="H8164" s="306">
        <v>0</v>
      </c>
      <c r="I8164" s="306">
        <v>1250</v>
      </c>
      <c r="J8164" s="306">
        <v>1250</v>
      </c>
      <c r="K8164" s="306">
        <v>1250</v>
      </c>
      <c r="L8164" s="306">
        <v>1250</v>
      </c>
      <c r="M8164" s="306">
        <v>1250</v>
      </c>
      <c r="N8164" s="306">
        <v>1250</v>
      </c>
    </row>
    <row r="8165" spans="1:14">
      <c r="A8165" s="259" t="s">
        <v>250</v>
      </c>
      <c r="B8165" s="259" t="s">
        <v>22</v>
      </c>
      <c r="C8165" s="259" t="s">
        <v>67</v>
      </c>
      <c r="D8165" s="259" t="s">
        <v>93</v>
      </c>
      <c r="E8165" s="259">
        <v>4390</v>
      </c>
      <c r="F8165" s="259" t="s">
        <v>206</v>
      </c>
      <c r="G8165" s="259" t="s">
        <v>49</v>
      </c>
      <c r="H8165" s="306">
        <v>0</v>
      </c>
      <c r="I8165" s="306">
        <v>1200</v>
      </c>
      <c r="J8165" s="306">
        <v>1200</v>
      </c>
      <c r="K8165" s="306">
        <v>1200</v>
      </c>
      <c r="L8165" s="306">
        <v>1200</v>
      </c>
      <c r="M8165" s="306">
        <v>1200</v>
      </c>
      <c r="N8165" s="306">
        <v>1200</v>
      </c>
    </row>
    <row r="8166" spans="1:14">
      <c r="A8166" s="259" t="s">
        <v>250</v>
      </c>
      <c r="B8166" s="259" t="s">
        <v>18</v>
      </c>
      <c r="C8166" s="259" t="s">
        <v>67</v>
      </c>
      <c r="D8166" s="259" t="s">
        <v>67</v>
      </c>
      <c r="F8166" s="259" t="s">
        <v>206</v>
      </c>
      <c r="G8166" s="259" t="s">
        <v>49</v>
      </c>
      <c r="H8166" s="306">
        <v>0</v>
      </c>
      <c r="I8166" s="306">
        <v>0</v>
      </c>
      <c r="J8166" s="306">
        <v>0</v>
      </c>
      <c r="K8166" s="306">
        <v>0</v>
      </c>
      <c r="L8166" s="306">
        <v>0</v>
      </c>
      <c r="M8166" s="306">
        <v>0</v>
      </c>
      <c r="N8166" s="306">
        <v>0</v>
      </c>
    </row>
    <row r="8167" spans="1:14">
      <c r="A8167" s="259" t="s">
        <v>250</v>
      </c>
      <c r="B8167" s="259" t="s">
        <v>19</v>
      </c>
      <c r="C8167" s="259" t="s">
        <v>67</v>
      </c>
      <c r="D8167" s="259" t="s">
        <v>67</v>
      </c>
      <c r="F8167" s="259" t="s">
        <v>206</v>
      </c>
      <c r="G8167" s="259" t="s">
        <v>49</v>
      </c>
      <c r="H8167" s="306">
        <v>0</v>
      </c>
      <c r="I8167" s="306">
        <v>0</v>
      </c>
      <c r="J8167" s="306">
        <v>0</v>
      </c>
      <c r="K8167" s="306">
        <v>0</v>
      </c>
      <c r="L8167" s="306">
        <v>0</v>
      </c>
      <c r="M8167" s="306">
        <v>0</v>
      </c>
      <c r="N8167" s="306">
        <v>0</v>
      </c>
    </row>
    <row r="8168" spans="1:14">
      <c r="A8168" s="259" t="s">
        <v>250</v>
      </c>
      <c r="B8168" s="259" t="s">
        <v>20</v>
      </c>
      <c r="C8168" s="259" t="s">
        <v>67</v>
      </c>
      <c r="D8168" s="259" t="s">
        <v>67</v>
      </c>
      <c r="F8168" s="259" t="s">
        <v>206</v>
      </c>
      <c r="G8168" s="259" t="s">
        <v>49</v>
      </c>
      <c r="H8168" s="306">
        <v>0</v>
      </c>
      <c r="I8168" s="306">
        <v>0</v>
      </c>
      <c r="J8168" s="306">
        <v>0</v>
      </c>
      <c r="K8168" s="306">
        <v>0</v>
      </c>
      <c r="L8168" s="306">
        <v>0</v>
      </c>
      <c r="M8168" s="306">
        <v>0</v>
      </c>
      <c r="N8168" s="306">
        <v>0</v>
      </c>
    </row>
    <row r="8169" spans="1:14">
      <c r="A8169" s="259" t="s">
        <v>250</v>
      </c>
      <c r="B8169" s="259" t="s">
        <v>21</v>
      </c>
      <c r="C8169" s="259" t="s">
        <v>67</v>
      </c>
      <c r="D8169" s="259" t="s">
        <v>67</v>
      </c>
      <c r="F8169" s="259" t="s">
        <v>206</v>
      </c>
      <c r="G8169" s="259" t="s">
        <v>49</v>
      </c>
      <c r="H8169" s="306">
        <v>0</v>
      </c>
      <c r="I8169" s="306">
        <v>0</v>
      </c>
      <c r="J8169" s="306">
        <v>0</v>
      </c>
      <c r="K8169" s="306">
        <v>0</v>
      </c>
      <c r="L8169" s="306">
        <v>0</v>
      </c>
      <c r="M8169" s="306">
        <v>0</v>
      </c>
      <c r="N8169" s="306">
        <v>0</v>
      </c>
    </row>
    <row r="8170" spans="1:14">
      <c r="A8170" s="259" t="s">
        <v>250</v>
      </c>
      <c r="B8170" s="259" t="s">
        <v>23</v>
      </c>
      <c r="C8170" s="259" t="s">
        <v>67</v>
      </c>
      <c r="D8170" s="259" t="s">
        <v>67</v>
      </c>
      <c r="F8170" s="259" t="s">
        <v>206</v>
      </c>
      <c r="G8170" s="259" t="s">
        <v>49</v>
      </c>
      <c r="H8170" s="306">
        <v>0</v>
      </c>
      <c r="I8170" s="306">
        <v>0</v>
      </c>
      <c r="J8170" s="306">
        <v>0</v>
      </c>
      <c r="K8170" s="306">
        <v>0</v>
      </c>
      <c r="L8170" s="306">
        <v>0</v>
      </c>
      <c r="M8170" s="306">
        <v>0</v>
      </c>
      <c r="N8170" s="306">
        <v>0</v>
      </c>
    </row>
    <row r="8171" spans="1:14">
      <c r="A8171" s="259" t="s">
        <v>250</v>
      </c>
      <c r="B8171" s="259" t="s">
        <v>24</v>
      </c>
      <c r="C8171" s="259" t="s">
        <v>67</v>
      </c>
      <c r="D8171" s="259" t="s">
        <v>67</v>
      </c>
      <c r="F8171" s="259" t="s">
        <v>206</v>
      </c>
      <c r="G8171" s="259" t="s">
        <v>49</v>
      </c>
      <c r="H8171" s="306">
        <v>0</v>
      </c>
      <c r="I8171" s="306">
        <v>0</v>
      </c>
      <c r="J8171" s="306">
        <v>0</v>
      </c>
      <c r="K8171" s="306">
        <v>0</v>
      </c>
      <c r="L8171" s="306">
        <v>0</v>
      </c>
      <c r="M8171" s="306">
        <v>0</v>
      </c>
      <c r="N8171" s="306">
        <v>0</v>
      </c>
    </row>
    <row r="8172" spans="1:14">
      <c r="A8172" s="259" t="s">
        <v>250</v>
      </c>
      <c r="B8172" s="259" t="s">
        <v>26</v>
      </c>
      <c r="C8172" s="259" t="s">
        <v>67</v>
      </c>
      <c r="D8172" s="259" t="s">
        <v>67</v>
      </c>
      <c r="F8172" s="259" t="s">
        <v>206</v>
      </c>
      <c r="G8172" s="259" t="s">
        <v>49</v>
      </c>
      <c r="H8172" s="306">
        <v>0</v>
      </c>
      <c r="I8172" s="306">
        <v>0</v>
      </c>
      <c r="J8172" s="306">
        <v>0</v>
      </c>
      <c r="K8172" s="306">
        <v>0</v>
      </c>
      <c r="L8172" s="306">
        <v>0</v>
      </c>
      <c r="M8172" s="306">
        <v>0</v>
      </c>
      <c r="N8172" s="306">
        <v>0</v>
      </c>
    </row>
    <row r="8173" spans="1:14">
      <c r="A8173" s="259" t="s">
        <v>250</v>
      </c>
      <c r="B8173" s="259" t="s">
        <v>27</v>
      </c>
      <c r="C8173" s="259" t="s">
        <v>67</v>
      </c>
      <c r="D8173" s="259" t="s">
        <v>67</v>
      </c>
      <c r="F8173" s="259" t="s">
        <v>206</v>
      </c>
      <c r="G8173" s="259" t="s">
        <v>49</v>
      </c>
      <c r="H8173" s="306">
        <v>0</v>
      </c>
      <c r="I8173" s="306">
        <v>0</v>
      </c>
      <c r="J8173" s="306">
        <v>0</v>
      </c>
      <c r="K8173" s="306">
        <v>0</v>
      </c>
      <c r="L8173" s="306">
        <v>0</v>
      </c>
      <c r="M8173" s="306">
        <v>0</v>
      </c>
      <c r="N8173" s="306">
        <v>0</v>
      </c>
    </row>
    <row r="8174" spans="1:14">
      <c r="A8174" s="259" t="s">
        <v>250</v>
      </c>
      <c r="B8174" s="259" t="s">
        <v>28</v>
      </c>
      <c r="C8174" s="259" t="s">
        <v>67</v>
      </c>
      <c r="D8174" s="259" t="s">
        <v>94</v>
      </c>
      <c r="E8174" s="259">
        <v>122739</v>
      </c>
      <c r="F8174" s="259" t="s">
        <v>206</v>
      </c>
      <c r="G8174" s="259" t="s">
        <v>49</v>
      </c>
      <c r="H8174" s="306">
        <v>1485</v>
      </c>
      <c r="I8174" s="306">
        <v>1485</v>
      </c>
      <c r="J8174" s="306">
        <v>1485</v>
      </c>
      <c r="K8174" s="306">
        <v>1485</v>
      </c>
      <c r="L8174" s="306">
        <v>1485</v>
      </c>
      <c r="M8174" s="306">
        <v>1485</v>
      </c>
      <c r="N8174" s="306">
        <v>1485</v>
      </c>
    </row>
    <row r="8175" spans="1:14">
      <c r="A8175" s="259" t="s">
        <v>250</v>
      </c>
      <c r="B8175" s="259" t="s">
        <v>28</v>
      </c>
      <c r="C8175" s="259" t="s">
        <v>67</v>
      </c>
      <c r="D8175" s="259" t="s">
        <v>95</v>
      </c>
      <c r="E8175" s="259">
        <v>122738</v>
      </c>
      <c r="F8175" s="259" t="s">
        <v>206</v>
      </c>
      <c r="G8175" s="259" t="s">
        <v>49</v>
      </c>
      <c r="H8175" s="306">
        <v>0</v>
      </c>
      <c r="I8175" s="306">
        <v>1250</v>
      </c>
      <c r="J8175" s="306">
        <v>1250</v>
      </c>
      <c r="K8175" s="306">
        <v>1250</v>
      </c>
      <c r="L8175" s="306">
        <v>1250</v>
      </c>
      <c r="M8175" s="306">
        <v>1250</v>
      </c>
      <c r="N8175" s="306">
        <v>1250</v>
      </c>
    </row>
    <row r="8176" spans="1:14">
      <c r="A8176" s="259" t="s">
        <v>250</v>
      </c>
      <c r="B8176" s="259" t="s">
        <v>28</v>
      </c>
      <c r="C8176" s="259" t="s">
        <v>67</v>
      </c>
      <c r="D8176" s="259" t="s">
        <v>93</v>
      </c>
      <c r="E8176" s="259">
        <v>4390</v>
      </c>
      <c r="F8176" s="259" t="s">
        <v>206</v>
      </c>
      <c r="G8176" s="259" t="s">
        <v>49</v>
      </c>
      <c r="H8176" s="306">
        <v>0</v>
      </c>
      <c r="I8176" s="306">
        <v>1200</v>
      </c>
      <c r="J8176" s="306">
        <v>1200</v>
      </c>
      <c r="K8176" s="306">
        <v>1200</v>
      </c>
      <c r="L8176" s="306">
        <v>1200</v>
      </c>
      <c r="M8176" s="306">
        <v>1200</v>
      </c>
      <c r="N8176" s="306">
        <v>1200</v>
      </c>
    </row>
    <row r="8177" spans="1:14">
      <c r="A8177" s="259" t="s">
        <v>250</v>
      </c>
      <c r="B8177" s="259" t="s">
        <v>18</v>
      </c>
      <c r="C8177" s="259" t="s">
        <v>48</v>
      </c>
      <c r="D8177" s="259" t="s">
        <v>48</v>
      </c>
      <c r="E8177" s="259" t="s">
        <v>48</v>
      </c>
      <c r="F8177" s="259" t="s">
        <v>210</v>
      </c>
      <c r="G8177" s="259" t="s">
        <v>50</v>
      </c>
      <c r="H8177" s="306">
        <v>0</v>
      </c>
      <c r="I8177" s="306">
        <v>0</v>
      </c>
      <c r="J8177" s="306">
        <v>0</v>
      </c>
      <c r="K8177" s="306">
        <v>0</v>
      </c>
      <c r="L8177" s="306">
        <v>0</v>
      </c>
      <c r="M8177" s="306">
        <v>0</v>
      </c>
      <c r="N8177" s="306">
        <v>0</v>
      </c>
    </row>
    <row r="8178" spans="1:14">
      <c r="A8178" s="259" t="s">
        <v>250</v>
      </c>
      <c r="B8178" s="259" t="s">
        <v>18</v>
      </c>
      <c r="C8178" s="259" t="s">
        <v>53</v>
      </c>
      <c r="D8178" s="259" t="s">
        <v>53</v>
      </c>
      <c r="E8178" s="259" t="s">
        <v>53</v>
      </c>
      <c r="F8178" s="259" t="s">
        <v>210</v>
      </c>
      <c r="G8178" s="259" t="s">
        <v>50</v>
      </c>
      <c r="H8178" s="306">
        <v>0</v>
      </c>
      <c r="I8178" s="306">
        <v>0</v>
      </c>
      <c r="J8178" s="306">
        <v>0</v>
      </c>
      <c r="K8178" s="306">
        <v>0</v>
      </c>
      <c r="L8178" s="306">
        <v>0</v>
      </c>
      <c r="M8178" s="306">
        <v>0</v>
      </c>
      <c r="N8178" s="306">
        <v>0</v>
      </c>
    </row>
    <row r="8179" spans="1:14">
      <c r="A8179" s="259" t="s">
        <v>250</v>
      </c>
      <c r="B8179" s="259" t="s">
        <v>18</v>
      </c>
      <c r="C8179" s="259" t="s">
        <v>54</v>
      </c>
      <c r="D8179" s="259" t="s">
        <v>54</v>
      </c>
      <c r="E8179" s="259" t="s">
        <v>54</v>
      </c>
      <c r="F8179" s="259" t="s">
        <v>210</v>
      </c>
      <c r="G8179" s="259" t="s">
        <v>50</v>
      </c>
      <c r="H8179" s="306">
        <v>17242.512956724</v>
      </c>
      <c r="I8179" s="306">
        <v>17887.610982631002</v>
      </c>
      <c r="J8179" s="306">
        <v>10177.310623448</v>
      </c>
      <c r="K8179" s="306">
        <v>11997.088516255999</v>
      </c>
      <c r="L8179" s="306">
        <v>9044.4879046890001</v>
      </c>
      <c r="M8179" s="306">
        <v>8673.3723279940004</v>
      </c>
      <c r="N8179" s="306">
        <v>3235.210170498</v>
      </c>
    </row>
    <row r="8180" spans="1:14">
      <c r="A8180" s="259" t="s">
        <v>250</v>
      </c>
      <c r="B8180" s="259" t="s">
        <v>18</v>
      </c>
      <c r="C8180" s="259" t="s">
        <v>55</v>
      </c>
      <c r="D8180" s="259" t="s">
        <v>55</v>
      </c>
      <c r="E8180" s="259" t="s">
        <v>55</v>
      </c>
      <c r="F8180" s="259" t="s">
        <v>210</v>
      </c>
      <c r="G8180" s="259" t="s">
        <v>50</v>
      </c>
      <c r="H8180" s="306">
        <v>4.7299999999999995</v>
      </c>
      <c r="I8180" s="306">
        <v>44.284000000000006</v>
      </c>
      <c r="J8180" s="306">
        <v>152.08000000000001</v>
      </c>
      <c r="K8180" s="306">
        <v>158.35799999999998</v>
      </c>
      <c r="L8180" s="306">
        <v>150.34100000000001</v>
      </c>
      <c r="M8180" s="306">
        <v>167.899</v>
      </c>
      <c r="N8180" s="306">
        <v>30.55556</v>
      </c>
    </row>
    <row r="8181" spans="1:14">
      <c r="A8181" s="259" t="s">
        <v>250</v>
      </c>
      <c r="B8181" s="259" t="s">
        <v>18</v>
      </c>
      <c r="C8181" s="259" t="s">
        <v>56</v>
      </c>
      <c r="D8181" s="259" t="s">
        <v>56</v>
      </c>
      <c r="E8181" s="259" t="s">
        <v>56</v>
      </c>
      <c r="F8181" s="259" t="s">
        <v>210</v>
      </c>
      <c r="G8181" s="259" t="s">
        <v>50</v>
      </c>
      <c r="H8181" s="306">
        <v>0</v>
      </c>
      <c r="I8181" s="306">
        <v>39.183749999999996</v>
      </c>
      <c r="J8181" s="306">
        <v>76.159016963999989</v>
      </c>
      <c r="K8181" s="306">
        <v>64.923750000000013</v>
      </c>
      <c r="L8181" s="306">
        <v>0</v>
      </c>
      <c r="M8181" s="306">
        <v>0</v>
      </c>
      <c r="N8181" s="306">
        <v>0</v>
      </c>
    </row>
    <row r="8182" spans="1:14">
      <c r="A8182" s="259" t="s">
        <v>250</v>
      </c>
      <c r="B8182" s="259" t="s">
        <v>18</v>
      </c>
      <c r="C8182" s="259" t="s">
        <v>57</v>
      </c>
      <c r="D8182" s="259" t="s">
        <v>57</v>
      </c>
      <c r="E8182" s="259" t="s">
        <v>57</v>
      </c>
      <c r="F8182" s="259" t="s">
        <v>210</v>
      </c>
      <c r="G8182" s="259" t="s">
        <v>50</v>
      </c>
      <c r="H8182" s="306">
        <v>49.055999999999997</v>
      </c>
      <c r="I8182" s="306">
        <v>49.055999999999997</v>
      </c>
      <c r="J8182" s="306">
        <v>49.055999999999997</v>
      </c>
      <c r="K8182" s="306">
        <v>49.055999999999997</v>
      </c>
      <c r="L8182" s="306">
        <v>49.055999999999997</v>
      </c>
      <c r="M8182" s="306">
        <v>49.055999999999997</v>
      </c>
      <c r="N8182" s="306">
        <v>49.055999999999997</v>
      </c>
    </row>
    <row r="8183" spans="1:14">
      <c r="A8183" s="259" t="s">
        <v>250</v>
      </c>
      <c r="B8183" s="259" t="s">
        <v>18</v>
      </c>
      <c r="C8183" s="259" t="s">
        <v>58</v>
      </c>
      <c r="D8183" s="259" t="s">
        <v>58</v>
      </c>
      <c r="E8183" s="259" t="s">
        <v>58</v>
      </c>
      <c r="F8183" s="259" t="s">
        <v>210</v>
      </c>
      <c r="G8183" s="259" t="s">
        <v>50</v>
      </c>
      <c r="H8183" s="306">
        <v>16661.562696000001</v>
      </c>
      <c r="I8183" s="306">
        <v>16661.562696000001</v>
      </c>
      <c r="J8183" s="306">
        <v>16661.562696000001</v>
      </c>
      <c r="K8183" s="306">
        <v>16661.562696000001</v>
      </c>
      <c r="L8183" s="306">
        <v>16661.562696000001</v>
      </c>
      <c r="M8183" s="306">
        <v>16661.562696000001</v>
      </c>
      <c r="N8183" s="306">
        <v>16661.562696000001</v>
      </c>
    </row>
    <row r="8184" spans="1:14">
      <c r="A8184" s="259" t="s">
        <v>250</v>
      </c>
      <c r="B8184" s="259" t="s">
        <v>18</v>
      </c>
      <c r="C8184" s="259" t="s">
        <v>59</v>
      </c>
      <c r="D8184" s="259" t="s">
        <v>59</v>
      </c>
      <c r="E8184" s="259" t="s">
        <v>59</v>
      </c>
      <c r="F8184" s="259" t="s">
        <v>210</v>
      </c>
      <c r="G8184" s="259" t="s">
        <v>50</v>
      </c>
      <c r="H8184" s="306">
        <v>537.46244655399983</v>
      </c>
      <c r="I8184" s="306">
        <v>537.39444941799979</v>
      </c>
      <c r="J8184" s="306">
        <v>540.51331710099998</v>
      </c>
      <c r="K8184" s="306">
        <v>540.22131366899998</v>
      </c>
      <c r="L8184" s="306">
        <v>538.42931370199994</v>
      </c>
      <c r="M8184" s="306">
        <v>539.62531657399984</v>
      </c>
      <c r="N8184" s="306">
        <v>539.47835135000025</v>
      </c>
    </row>
    <row r="8185" spans="1:14">
      <c r="A8185" s="259" t="s">
        <v>250</v>
      </c>
      <c r="B8185" s="259" t="s">
        <v>18</v>
      </c>
      <c r="C8185" s="259" t="s">
        <v>60</v>
      </c>
      <c r="D8185" s="259" t="s">
        <v>60</v>
      </c>
      <c r="E8185" s="259" t="s">
        <v>60</v>
      </c>
      <c r="F8185" s="259" t="s">
        <v>210</v>
      </c>
      <c r="G8185" s="259" t="s">
        <v>50</v>
      </c>
      <c r="H8185" s="306">
        <v>902.36521742032937</v>
      </c>
      <c r="I8185" s="306">
        <v>902.36521742032937</v>
      </c>
      <c r="J8185" s="306">
        <v>902.36521742032937</v>
      </c>
      <c r="K8185" s="306">
        <v>902.36521742032937</v>
      </c>
      <c r="L8185" s="306">
        <v>902.23259464032935</v>
      </c>
      <c r="M8185" s="306">
        <v>902.33871400032933</v>
      </c>
      <c r="N8185" s="306">
        <v>888.46967569232936</v>
      </c>
    </row>
    <row r="8186" spans="1:14">
      <c r="A8186" s="259" t="s">
        <v>250</v>
      </c>
      <c r="B8186" s="259" t="s">
        <v>18</v>
      </c>
      <c r="C8186" s="259" t="s">
        <v>61</v>
      </c>
      <c r="D8186" s="259" t="s">
        <v>61</v>
      </c>
      <c r="E8186" s="259" t="s">
        <v>61</v>
      </c>
      <c r="F8186" s="259" t="s">
        <v>210</v>
      </c>
      <c r="G8186" s="259" t="s">
        <v>50</v>
      </c>
      <c r="H8186" s="306">
        <v>14.440836164</v>
      </c>
      <c r="I8186" s="306">
        <v>14.440836164</v>
      </c>
      <c r="J8186" s="306">
        <v>14.440836164</v>
      </c>
      <c r="K8186" s="306">
        <v>14.440836164</v>
      </c>
      <c r="L8186" s="306">
        <v>14.440836164</v>
      </c>
      <c r="M8186" s="306">
        <v>14.440836164</v>
      </c>
      <c r="N8186" s="306">
        <v>14.440836164</v>
      </c>
    </row>
    <row r="8187" spans="1:14">
      <c r="A8187" s="259" t="s">
        <v>250</v>
      </c>
      <c r="B8187" s="259" t="s">
        <v>18</v>
      </c>
      <c r="C8187" s="259" t="s">
        <v>63</v>
      </c>
      <c r="D8187" s="259" t="s">
        <v>63</v>
      </c>
      <c r="E8187" s="259" t="s">
        <v>63</v>
      </c>
      <c r="F8187" s="259" t="s">
        <v>210</v>
      </c>
      <c r="G8187" s="259" t="s">
        <v>50</v>
      </c>
      <c r="H8187" s="306">
        <v>0</v>
      </c>
      <c r="I8187" s="306">
        <v>2.7120690239999998</v>
      </c>
      <c r="J8187" s="306">
        <v>42.911881463</v>
      </c>
      <c r="K8187" s="306">
        <v>18.097262068999999</v>
      </c>
      <c r="L8187" s="306">
        <v>19.419462393</v>
      </c>
      <c r="M8187" s="306">
        <v>91.613185475999998</v>
      </c>
      <c r="N8187" s="306">
        <v>108.799071795</v>
      </c>
    </row>
    <row r="8188" spans="1:14">
      <c r="A8188" s="259" t="s">
        <v>250</v>
      </c>
      <c r="B8188" s="259" t="s">
        <v>18</v>
      </c>
      <c r="C8188" s="259" t="s">
        <v>64</v>
      </c>
      <c r="D8188" s="259" t="s">
        <v>64</v>
      </c>
      <c r="E8188" s="259" t="s">
        <v>64</v>
      </c>
      <c r="F8188" s="259" t="s">
        <v>210</v>
      </c>
      <c r="G8188" s="259" t="s">
        <v>50</v>
      </c>
      <c r="H8188" s="306">
        <v>1839.7322610100002</v>
      </c>
      <c r="I8188" s="306">
        <v>1748.8532584120003</v>
      </c>
      <c r="J8188" s="306">
        <v>1748.853260075</v>
      </c>
      <c r="K8188" s="306">
        <v>1748.8532584120003</v>
      </c>
      <c r="L8188" s="306">
        <v>1749.2123186140002</v>
      </c>
      <c r="M8188" s="306">
        <v>1760.6850755620003</v>
      </c>
      <c r="N8188" s="306">
        <v>1769.4050527450004</v>
      </c>
    </row>
    <row r="8189" spans="1:14">
      <c r="A8189" s="259" t="s">
        <v>250</v>
      </c>
      <c r="B8189" s="259" t="s">
        <v>18</v>
      </c>
      <c r="C8189" s="259" t="s">
        <v>54</v>
      </c>
      <c r="D8189" s="259" t="s">
        <v>72</v>
      </c>
      <c r="E8189" s="259" t="s">
        <v>72</v>
      </c>
      <c r="F8189" s="259" t="s">
        <v>210</v>
      </c>
      <c r="G8189" s="259" t="s">
        <v>50</v>
      </c>
      <c r="H8189" s="306">
        <v>0</v>
      </c>
      <c r="I8189" s="306">
        <v>0</v>
      </c>
      <c r="J8189" s="306">
        <v>0</v>
      </c>
      <c r="K8189" s="306">
        <v>0</v>
      </c>
      <c r="L8189" s="306">
        <v>0</v>
      </c>
      <c r="M8189" s="306">
        <v>0</v>
      </c>
      <c r="N8189" s="306">
        <v>0</v>
      </c>
    </row>
    <row r="8190" spans="1:14">
      <c r="A8190" s="259" t="s">
        <v>250</v>
      </c>
      <c r="B8190" s="259" t="s">
        <v>18</v>
      </c>
      <c r="C8190" s="259" t="s">
        <v>55</v>
      </c>
      <c r="D8190" s="259" t="s">
        <v>73</v>
      </c>
      <c r="E8190" s="259" t="s">
        <v>73</v>
      </c>
      <c r="F8190" s="259" t="s">
        <v>210</v>
      </c>
      <c r="G8190" s="259" t="s">
        <v>50</v>
      </c>
      <c r="H8190" s="306">
        <v>0</v>
      </c>
      <c r="I8190" s="306">
        <v>0</v>
      </c>
      <c r="J8190" s="306">
        <v>0</v>
      </c>
      <c r="K8190" s="306">
        <v>0</v>
      </c>
      <c r="L8190" s="306">
        <v>0</v>
      </c>
      <c r="M8190" s="306">
        <v>0</v>
      </c>
      <c r="N8190" s="306">
        <v>0</v>
      </c>
    </row>
    <row r="8191" spans="1:14">
      <c r="A8191" s="259" t="s">
        <v>250</v>
      </c>
      <c r="B8191" s="259" t="s">
        <v>18</v>
      </c>
      <c r="C8191" s="259" t="s">
        <v>57</v>
      </c>
      <c r="D8191" s="259" t="s">
        <v>74</v>
      </c>
      <c r="E8191" s="259" t="s">
        <v>74</v>
      </c>
      <c r="F8191" s="259" t="s">
        <v>210</v>
      </c>
      <c r="G8191" s="259" t="s">
        <v>50</v>
      </c>
      <c r="H8191" s="306">
        <v>0</v>
      </c>
      <c r="I8191" s="306">
        <v>0</v>
      </c>
      <c r="J8191" s="306">
        <v>0</v>
      </c>
      <c r="K8191" s="306">
        <v>0</v>
      </c>
      <c r="L8191" s="306">
        <v>0</v>
      </c>
      <c r="M8191" s="306">
        <v>0</v>
      </c>
      <c r="N8191" s="306">
        <v>0</v>
      </c>
    </row>
    <row r="8192" spans="1:14">
      <c r="A8192" s="259" t="s">
        <v>250</v>
      </c>
      <c r="B8192" s="259" t="s">
        <v>18</v>
      </c>
      <c r="C8192" s="259" t="s">
        <v>64</v>
      </c>
      <c r="D8192" s="259" t="s">
        <v>75</v>
      </c>
      <c r="E8192" s="259" t="s">
        <v>75</v>
      </c>
      <c r="F8192" s="259" t="s">
        <v>210</v>
      </c>
      <c r="G8192" s="259" t="s">
        <v>50</v>
      </c>
      <c r="H8192" s="306">
        <v>0</v>
      </c>
      <c r="I8192" s="306">
        <v>0</v>
      </c>
      <c r="J8192" s="306">
        <v>0</v>
      </c>
      <c r="K8192" s="306">
        <v>342.75837593</v>
      </c>
      <c r="L8192" s="306">
        <v>342.75837535199997</v>
      </c>
      <c r="M8192" s="306">
        <v>342.758375602</v>
      </c>
      <c r="N8192" s="306">
        <v>342.75837628800002</v>
      </c>
    </row>
    <row r="8193" spans="1:14">
      <c r="A8193" s="259" t="s">
        <v>250</v>
      </c>
      <c r="B8193" s="259" t="s">
        <v>18</v>
      </c>
      <c r="C8193" s="259" t="s">
        <v>60</v>
      </c>
      <c r="D8193" s="259" t="s">
        <v>76</v>
      </c>
      <c r="E8193" s="259" t="s">
        <v>76</v>
      </c>
      <c r="F8193" s="259" t="s">
        <v>210</v>
      </c>
      <c r="G8193" s="259" t="s">
        <v>50</v>
      </c>
      <c r="H8193" s="306">
        <v>0</v>
      </c>
      <c r="I8193" s="306">
        <v>0</v>
      </c>
      <c r="J8193" s="306">
        <v>0</v>
      </c>
      <c r="K8193" s="306">
        <v>0</v>
      </c>
      <c r="L8193" s="306">
        <v>0</v>
      </c>
      <c r="M8193" s="306">
        <v>0</v>
      </c>
      <c r="N8193" s="306">
        <v>2376.212708004</v>
      </c>
    </row>
    <row r="8194" spans="1:14">
      <c r="A8194" s="259" t="s">
        <v>250</v>
      </c>
      <c r="B8194" s="259" t="s">
        <v>18</v>
      </c>
      <c r="C8194" s="259" t="s">
        <v>61</v>
      </c>
      <c r="D8194" s="259" t="s">
        <v>77</v>
      </c>
      <c r="E8194" s="259" t="s">
        <v>77</v>
      </c>
      <c r="F8194" s="259" t="s">
        <v>210</v>
      </c>
      <c r="G8194" s="259" t="s">
        <v>50</v>
      </c>
      <c r="H8194" s="306">
        <v>0</v>
      </c>
      <c r="I8194" s="306">
        <v>0</v>
      </c>
      <c r="J8194" s="306">
        <v>0</v>
      </c>
      <c r="K8194" s="306">
        <v>0</v>
      </c>
      <c r="L8194" s="306">
        <v>0</v>
      </c>
      <c r="M8194" s="306">
        <v>0</v>
      </c>
      <c r="N8194" s="306">
        <v>0</v>
      </c>
    </row>
    <row r="8195" spans="1:14">
      <c r="A8195" s="259" t="s">
        <v>250</v>
      </c>
      <c r="B8195" s="259" t="s">
        <v>18</v>
      </c>
      <c r="C8195" s="259" t="s">
        <v>62</v>
      </c>
      <c r="D8195" s="259" t="s">
        <v>78</v>
      </c>
      <c r="E8195" s="259" t="s">
        <v>78</v>
      </c>
      <c r="F8195" s="259" t="s">
        <v>210</v>
      </c>
      <c r="G8195" s="259" t="s">
        <v>50</v>
      </c>
      <c r="H8195" s="306">
        <v>418.39818893500001</v>
      </c>
      <c r="I8195" s="306">
        <v>1251.6288002619999</v>
      </c>
      <c r="J8195" s="306">
        <v>1251.6288002619999</v>
      </c>
      <c r="K8195" s="306">
        <v>1251.6288002619999</v>
      </c>
      <c r="L8195" s="306">
        <v>1251.6288002619999</v>
      </c>
      <c r="M8195" s="306">
        <v>1251.6288002619999</v>
      </c>
      <c r="N8195" s="306">
        <v>1251.6288002619999</v>
      </c>
    </row>
    <row r="8196" spans="1:14">
      <c r="A8196" s="259" t="s">
        <v>250</v>
      </c>
      <c r="B8196" s="259" t="s">
        <v>18</v>
      </c>
      <c r="C8196" s="259" t="s">
        <v>63</v>
      </c>
      <c r="D8196" s="259" t="s">
        <v>79</v>
      </c>
      <c r="E8196" s="259" t="s">
        <v>79</v>
      </c>
      <c r="F8196" s="259" t="s">
        <v>210</v>
      </c>
      <c r="G8196" s="259" t="s">
        <v>50</v>
      </c>
      <c r="H8196" s="306">
        <v>0</v>
      </c>
      <c r="I8196" s="306">
        <v>0</v>
      </c>
      <c r="J8196" s="306">
        <v>0</v>
      </c>
      <c r="K8196" s="306">
        <v>0</v>
      </c>
      <c r="L8196" s="306">
        <v>0</v>
      </c>
      <c r="M8196" s="306">
        <v>0</v>
      </c>
      <c r="N8196" s="306">
        <v>0</v>
      </c>
    </row>
    <row r="8197" spans="1:14">
      <c r="A8197" s="259" t="s">
        <v>250</v>
      </c>
      <c r="B8197" s="259" t="s">
        <v>18</v>
      </c>
      <c r="C8197" s="259" t="s">
        <v>60</v>
      </c>
      <c r="D8197" s="259" t="s">
        <v>76</v>
      </c>
      <c r="E8197" s="259" t="s">
        <v>207</v>
      </c>
      <c r="F8197" s="259" t="s">
        <v>210</v>
      </c>
      <c r="G8197" s="259" t="s">
        <v>50</v>
      </c>
      <c r="H8197" s="306">
        <v>0</v>
      </c>
      <c r="I8197" s="306">
        <v>0</v>
      </c>
      <c r="J8197" s="306">
        <v>0</v>
      </c>
      <c r="K8197" s="306">
        <v>0</v>
      </c>
      <c r="L8197" s="306">
        <v>0</v>
      </c>
      <c r="M8197" s="306">
        <v>0</v>
      </c>
      <c r="N8197" s="306">
        <v>0</v>
      </c>
    </row>
    <row r="8198" spans="1:14">
      <c r="A8198" s="259" t="s">
        <v>250</v>
      </c>
      <c r="B8198" s="259" t="s">
        <v>18</v>
      </c>
      <c r="C8198" s="259" t="s">
        <v>63</v>
      </c>
      <c r="D8198" s="259" t="s">
        <v>79</v>
      </c>
      <c r="E8198" s="259" t="s">
        <v>208</v>
      </c>
      <c r="F8198" s="259" t="s">
        <v>210</v>
      </c>
      <c r="G8198" s="259" t="s">
        <v>50</v>
      </c>
      <c r="H8198" s="306">
        <v>0</v>
      </c>
      <c r="I8198" s="306">
        <v>0</v>
      </c>
      <c r="J8198" s="306">
        <v>0</v>
      </c>
      <c r="K8198" s="306">
        <v>0</v>
      </c>
      <c r="L8198" s="306">
        <v>0</v>
      </c>
      <c r="M8198" s="306">
        <v>0</v>
      </c>
      <c r="N8198" s="306">
        <v>0</v>
      </c>
    </row>
    <row r="8199" spans="1:14">
      <c r="A8199" s="259" t="s">
        <v>250</v>
      </c>
      <c r="B8199" s="259" t="s">
        <v>18</v>
      </c>
      <c r="C8199" s="259" t="s">
        <v>65</v>
      </c>
      <c r="D8199" s="259" t="s">
        <v>209</v>
      </c>
      <c r="E8199" s="259" t="s">
        <v>80</v>
      </c>
      <c r="F8199" s="259" t="s">
        <v>210</v>
      </c>
      <c r="G8199" s="259" t="s">
        <v>50</v>
      </c>
      <c r="H8199" s="306">
        <v>0</v>
      </c>
      <c r="I8199" s="306">
        <v>0</v>
      </c>
      <c r="J8199" s="306">
        <v>0</v>
      </c>
      <c r="K8199" s="306">
        <v>0</v>
      </c>
      <c r="L8199" s="306">
        <v>0</v>
      </c>
      <c r="M8199" s="306">
        <v>0</v>
      </c>
      <c r="N8199" s="306">
        <v>0</v>
      </c>
    </row>
    <row r="8200" spans="1:14">
      <c r="A8200" s="259" t="s">
        <v>250</v>
      </c>
      <c r="B8200" s="259" t="s">
        <v>18</v>
      </c>
      <c r="C8200" s="259" t="s">
        <v>65</v>
      </c>
      <c r="D8200" s="259" t="s">
        <v>209</v>
      </c>
      <c r="E8200" s="259" t="s">
        <v>81</v>
      </c>
      <c r="F8200" s="259" t="s">
        <v>210</v>
      </c>
      <c r="G8200" s="259" t="s">
        <v>50</v>
      </c>
      <c r="H8200" s="306">
        <v>0</v>
      </c>
      <c r="I8200" s="306">
        <v>0</v>
      </c>
      <c r="J8200" s="306">
        <v>0</v>
      </c>
      <c r="K8200" s="306">
        <v>0</v>
      </c>
      <c r="L8200" s="306">
        <v>0</v>
      </c>
      <c r="M8200" s="306">
        <v>0</v>
      </c>
      <c r="N8200" s="306">
        <v>0</v>
      </c>
    </row>
    <row r="8201" spans="1:14">
      <c r="A8201" s="259" t="s">
        <v>250</v>
      </c>
      <c r="B8201" s="259" t="s">
        <v>19</v>
      </c>
      <c r="C8201" s="259" t="s">
        <v>48</v>
      </c>
      <c r="D8201" s="259" t="s">
        <v>48</v>
      </c>
      <c r="E8201" s="259" t="s">
        <v>48</v>
      </c>
      <c r="F8201" s="259" t="s">
        <v>210</v>
      </c>
      <c r="G8201" s="259" t="s">
        <v>50</v>
      </c>
      <c r="H8201" s="306">
        <v>278.99999848200002</v>
      </c>
      <c r="I8201" s="306">
        <v>0</v>
      </c>
      <c r="J8201" s="306">
        <v>0</v>
      </c>
      <c r="K8201" s="306">
        <v>0</v>
      </c>
      <c r="L8201" s="306">
        <v>0</v>
      </c>
      <c r="M8201" s="306">
        <v>0</v>
      </c>
      <c r="N8201" s="306">
        <v>0</v>
      </c>
    </row>
    <row r="8202" spans="1:14">
      <c r="A8202" s="259" t="s">
        <v>250</v>
      </c>
      <c r="B8202" s="259" t="s">
        <v>19</v>
      </c>
      <c r="C8202" s="259" t="s">
        <v>53</v>
      </c>
      <c r="D8202" s="259" t="s">
        <v>53</v>
      </c>
      <c r="E8202" s="259" t="s">
        <v>53</v>
      </c>
      <c r="F8202" s="259" t="s">
        <v>210</v>
      </c>
      <c r="G8202" s="259" t="s">
        <v>50</v>
      </c>
      <c r="H8202" s="306">
        <v>0</v>
      </c>
      <c r="I8202" s="306">
        <v>0</v>
      </c>
      <c r="J8202" s="306">
        <v>0</v>
      </c>
      <c r="K8202" s="306">
        <v>0</v>
      </c>
      <c r="L8202" s="306">
        <v>0</v>
      </c>
      <c r="M8202" s="306">
        <v>0</v>
      </c>
      <c r="N8202" s="306">
        <v>0</v>
      </c>
    </row>
    <row r="8203" spans="1:14">
      <c r="A8203" s="259" t="s">
        <v>250</v>
      </c>
      <c r="B8203" s="259" t="s">
        <v>19</v>
      </c>
      <c r="C8203" s="259" t="s">
        <v>54</v>
      </c>
      <c r="D8203" s="259" t="s">
        <v>54</v>
      </c>
      <c r="E8203" s="259" t="s">
        <v>54</v>
      </c>
      <c r="F8203" s="259" t="s">
        <v>210</v>
      </c>
      <c r="G8203" s="259" t="s">
        <v>50</v>
      </c>
      <c r="H8203" s="306">
        <v>2474.1846935799999</v>
      </c>
      <c r="I8203" s="306">
        <v>614.67741520999994</v>
      </c>
      <c r="J8203" s="306">
        <v>695.49555382999995</v>
      </c>
      <c r="K8203" s="306">
        <v>782.0091249300001</v>
      </c>
      <c r="L8203" s="306">
        <v>1205.835543912</v>
      </c>
      <c r="M8203" s="306">
        <v>854.18188512799998</v>
      </c>
      <c r="N8203" s="306">
        <v>854.18188512799998</v>
      </c>
    </row>
    <row r="8204" spans="1:14">
      <c r="A8204" s="259" t="s">
        <v>250</v>
      </c>
      <c r="B8204" s="259" t="s">
        <v>19</v>
      </c>
      <c r="C8204" s="259" t="s">
        <v>55</v>
      </c>
      <c r="D8204" s="259" t="s">
        <v>55</v>
      </c>
      <c r="E8204" s="259" t="s">
        <v>55</v>
      </c>
      <c r="F8204" s="259" t="s">
        <v>210</v>
      </c>
      <c r="G8204" s="259" t="s">
        <v>50</v>
      </c>
      <c r="H8204" s="306">
        <v>26.732599520000001</v>
      </c>
      <c r="I8204" s="306">
        <v>14.52</v>
      </c>
      <c r="J8204" s="306">
        <v>14.52</v>
      </c>
      <c r="K8204" s="306">
        <v>30.03</v>
      </c>
      <c r="L8204" s="306">
        <v>19.4857476</v>
      </c>
      <c r="M8204" s="306">
        <v>3.41</v>
      </c>
      <c r="N8204" s="306">
        <v>3.41</v>
      </c>
    </row>
    <row r="8205" spans="1:14">
      <c r="A8205" s="259" t="s">
        <v>250</v>
      </c>
      <c r="B8205" s="259" t="s">
        <v>19</v>
      </c>
      <c r="C8205" s="259" t="s">
        <v>56</v>
      </c>
      <c r="D8205" s="259" t="s">
        <v>56</v>
      </c>
      <c r="E8205" s="259" t="s">
        <v>56</v>
      </c>
      <c r="F8205" s="259" t="s">
        <v>210</v>
      </c>
      <c r="G8205" s="259" t="s">
        <v>50</v>
      </c>
      <c r="H8205" s="306">
        <v>66</v>
      </c>
      <c r="I8205" s="306">
        <v>66</v>
      </c>
      <c r="J8205" s="306">
        <v>71.690100000000001</v>
      </c>
      <c r="K8205" s="306">
        <v>69.829480000000004</v>
      </c>
      <c r="L8205" s="306">
        <v>77.728139999999996</v>
      </c>
      <c r="M8205" s="306">
        <v>63.988779999999998</v>
      </c>
      <c r="N8205" s="306">
        <v>22.08</v>
      </c>
    </row>
    <row r="8206" spans="1:14">
      <c r="A8206" s="259" t="s">
        <v>250</v>
      </c>
      <c r="B8206" s="259" t="s">
        <v>19</v>
      </c>
      <c r="C8206" s="259" t="s">
        <v>57</v>
      </c>
      <c r="D8206" s="259" t="s">
        <v>57</v>
      </c>
      <c r="E8206" s="259" t="s">
        <v>57</v>
      </c>
      <c r="F8206" s="259" t="s">
        <v>210</v>
      </c>
      <c r="G8206" s="259" t="s">
        <v>50</v>
      </c>
      <c r="H8206" s="306">
        <v>0</v>
      </c>
      <c r="I8206" s="306">
        <v>0</v>
      </c>
      <c r="J8206" s="306">
        <v>0</v>
      </c>
      <c r="K8206" s="306">
        <v>0</v>
      </c>
      <c r="L8206" s="306">
        <v>0</v>
      </c>
      <c r="M8206" s="306">
        <v>0</v>
      </c>
      <c r="N8206" s="306">
        <v>0</v>
      </c>
    </row>
    <row r="8207" spans="1:14">
      <c r="A8207" s="259" t="s">
        <v>250</v>
      </c>
      <c r="B8207" s="259" t="s">
        <v>19</v>
      </c>
      <c r="C8207" s="259" t="s">
        <v>58</v>
      </c>
      <c r="D8207" s="259" t="s">
        <v>58</v>
      </c>
      <c r="E8207" s="259" t="s">
        <v>58</v>
      </c>
      <c r="F8207" s="259" t="s">
        <v>210</v>
      </c>
      <c r="G8207" s="259" t="s">
        <v>50</v>
      </c>
      <c r="H8207" s="306">
        <v>0</v>
      </c>
      <c r="I8207" s="306">
        <v>0</v>
      </c>
      <c r="J8207" s="306">
        <v>0</v>
      </c>
      <c r="K8207" s="306">
        <v>0</v>
      </c>
      <c r="L8207" s="306">
        <v>0</v>
      </c>
      <c r="M8207" s="306">
        <v>0</v>
      </c>
      <c r="N8207" s="306">
        <v>0</v>
      </c>
    </row>
    <row r="8208" spans="1:14">
      <c r="A8208" s="259" t="s">
        <v>250</v>
      </c>
      <c r="B8208" s="259" t="s">
        <v>19</v>
      </c>
      <c r="C8208" s="259" t="s">
        <v>59</v>
      </c>
      <c r="D8208" s="259" t="s">
        <v>59</v>
      </c>
      <c r="E8208" s="259" t="s">
        <v>59</v>
      </c>
      <c r="F8208" s="259" t="s">
        <v>210</v>
      </c>
      <c r="G8208" s="259" t="s">
        <v>50</v>
      </c>
      <c r="H8208" s="306">
        <v>0</v>
      </c>
      <c r="I8208" s="306">
        <v>0</v>
      </c>
      <c r="J8208" s="306">
        <v>0</v>
      </c>
      <c r="K8208" s="306">
        <v>0</v>
      </c>
      <c r="L8208" s="306">
        <v>0</v>
      </c>
      <c r="M8208" s="306">
        <v>0</v>
      </c>
      <c r="N8208" s="306">
        <v>0</v>
      </c>
    </row>
    <row r="8209" spans="1:14">
      <c r="A8209" s="259" t="s">
        <v>250</v>
      </c>
      <c r="B8209" s="259" t="s">
        <v>19</v>
      </c>
      <c r="C8209" s="259" t="s">
        <v>60</v>
      </c>
      <c r="D8209" s="259" t="s">
        <v>60</v>
      </c>
      <c r="E8209" s="259" t="s">
        <v>60</v>
      </c>
      <c r="F8209" s="259" t="s">
        <v>210</v>
      </c>
      <c r="G8209" s="259" t="s">
        <v>50</v>
      </c>
      <c r="H8209" s="306">
        <v>551.51453688476784</v>
      </c>
      <c r="I8209" s="306">
        <v>551.51453688476784</v>
      </c>
      <c r="J8209" s="306">
        <v>551.51453688476784</v>
      </c>
      <c r="K8209" s="306">
        <v>551.51453688476784</v>
      </c>
      <c r="L8209" s="306">
        <v>551.51453688476784</v>
      </c>
      <c r="M8209" s="306">
        <v>551.51453688476784</v>
      </c>
      <c r="N8209" s="306">
        <v>551.51453688476784</v>
      </c>
    </row>
    <row r="8210" spans="1:14">
      <c r="A8210" s="259" t="s">
        <v>250</v>
      </c>
      <c r="B8210" s="259" t="s">
        <v>19</v>
      </c>
      <c r="C8210" s="259" t="s">
        <v>61</v>
      </c>
      <c r="D8210" s="259" t="s">
        <v>61</v>
      </c>
      <c r="E8210" s="259" t="s">
        <v>61</v>
      </c>
      <c r="F8210" s="259" t="s">
        <v>210</v>
      </c>
      <c r="G8210" s="259" t="s">
        <v>50</v>
      </c>
      <c r="H8210" s="306">
        <v>5.3733189909999997</v>
      </c>
      <c r="I8210" s="306">
        <v>5.3733189909999997</v>
      </c>
      <c r="J8210" s="306">
        <v>5.3733189909999997</v>
      </c>
      <c r="K8210" s="306">
        <v>5.3733189909999997</v>
      </c>
      <c r="L8210" s="306">
        <v>5.3733189909999997</v>
      </c>
      <c r="M8210" s="306">
        <v>5.3733189909999997</v>
      </c>
      <c r="N8210" s="306">
        <v>5.3733189909999997</v>
      </c>
    </row>
    <row r="8211" spans="1:14">
      <c r="A8211" s="259" t="s">
        <v>250</v>
      </c>
      <c r="B8211" s="259" t="s">
        <v>19</v>
      </c>
      <c r="C8211" s="259" t="s">
        <v>63</v>
      </c>
      <c r="D8211" s="259" t="s">
        <v>63</v>
      </c>
      <c r="E8211" s="259" t="s">
        <v>63</v>
      </c>
      <c r="F8211" s="259" t="s">
        <v>210</v>
      </c>
      <c r="G8211" s="259" t="s">
        <v>50</v>
      </c>
      <c r="H8211" s="306">
        <v>0</v>
      </c>
      <c r="I8211" s="306">
        <v>0</v>
      </c>
      <c r="J8211" s="306">
        <v>0</v>
      </c>
      <c r="K8211" s="306">
        <v>0</v>
      </c>
      <c r="L8211" s="306">
        <v>0</v>
      </c>
      <c r="M8211" s="306">
        <v>0</v>
      </c>
      <c r="N8211" s="306">
        <v>0</v>
      </c>
    </row>
    <row r="8212" spans="1:14">
      <c r="A8212" s="259" t="s">
        <v>250</v>
      </c>
      <c r="B8212" s="259" t="s">
        <v>19</v>
      </c>
      <c r="C8212" s="259" t="s">
        <v>64</v>
      </c>
      <c r="D8212" s="259" t="s">
        <v>64</v>
      </c>
      <c r="E8212" s="259" t="s">
        <v>64</v>
      </c>
      <c r="F8212" s="259" t="s">
        <v>210</v>
      </c>
      <c r="G8212" s="259" t="s">
        <v>50</v>
      </c>
      <c r="H8212" s="306">
        <v>43.172994111999998</v>
      </c>
      <c r="I8212" s="306">
        <v>43.172994111999998</v>
      </c>
      <c r="J8212" s="306">
        <v>43.172994111999998</v>
      </c>
      <c r="K8212" s="306">
        <v>43.172993828999999</v>
      </c>
      <c r="L8212" s="306">
        <v>43.893271353000003</v>
      </c>
      <c r="M8212" s="306">
        <v>45.503319952000005</v>
      </c>
      <c r="N8212" s="306">
        <v>70.006493503999991</v>
      </c>
    </row>
    <row r="8213" spans="1:14">
      <c r="A8213" s="259" t="s">
        <v>250</v>
      </c>
      <c r="B8213" s="259" t="s">
        <v>19</v>
      </c>
      <c r="C8213" s="259" t="s">
        <v>54</v>
      </c>
      <c r="D8213" s="259" t="s">
        <v>72</v>
      </c>
      <c r="E8213" s="259" t="s">
        <v>72</v>
      </c>
      <c r="F8213" s="259" t="s">
        <v>210</v>
      </c>
      <c r="G8213" s="259" t="s">
        <v>50</v>
      </c>
      <c r="H8213" s="306">
        <v>0</v>
      </c>
      <c r="I8213" s="306">
        <v>0</v>
      </c>
      <c r="J8213" s="306">
        <v>0</v>
      </c>
      <c r="K8213" s="306">
        <v>0</v>
      </c>
      <c r="L8213" s="306">
        <v>0</v>
      </c>
      <c r="M8213" s="306">
        <v>0</v>
      </c>
      <c r="N8213" s="306">
        <v>0</v>
      </c>
    </row>
    <row r="8214" spans="1:14">
      <c r="A8214" s="259" t="s">
        <v>250</v>
      </c>
      <c r="B8214" s="259" t="s">
        <v>19</v>
      </c>
      <c r="C8214" s="259" t="s">
        <v>55</v>
      </c>
      <c r="D8214" s="259" t="s">
        <v>73</v>
      </c>
      <c r="E8214" s="259" t="s">
        <v>73</v>
      </c>
      <c r="F8214" s="259" t="s">
        <v>210</v>
      </c>
      <c r="G8214" s="259" t="s">
        <v>50</v>
      </c>
      <c r="H8214" s="306">
        <v>0</v>
      </c>
      <c r="I8214" s="306">
        <v>0</v>
      </c>
      <c r="J8214" s="306">
        <v>20.32555382</v>
      </c>
      <c r="K8214" s="306">
        <v>46.194440499999999</v>
      </c>
      <c r="L8214" s="306">
        <v>20.32555382</v>
      </c>
      <c r="M8214" s="306">
        <v>4.4346662879999998</v>
      </c>
      <c r="N8214" s="306">
        <v>207.69020448800001</v>
      </c>
    </row>
    <row r="8215" spans="1:14">
      <c r="A8215" s="259" t="s">
        <v>250</v>
      </c>
      <c r="B8215" s="259" t="s">
        <v>19</v>
      </c>
      <c r="C8215" s="259" t="s">
        <v>57</v>
      </c>
      <c r="D8215" s="259" t="s">
        <v>74</v>
      </c>
      <c r="E8215" s="259" t="s">
        <v>74</v>
      </c>
      <c r="F8215" s="259" t="s">
        <v>210</v>
      </c>
      <c r="G8215" s="259" t="s">
        <v>50</v>
      </c>
      <c r="H8215" s="306">
        <v>0</v>
      </c>
      <c r="I8215" s="306">
        <v>0</v>
      </c>
      <c r="J8215" s="306">
        <v>0</v>
      </c>
      <c r="K8215" s="306">
        <v>0</v>
      </c>
      <c r="L8215" s="306">
        <v>0</v>
      </c>
      <c r="M8215" s="306">
        <v>0</v>
      </c>
      <c r="N8215" s="306">
        <v>0</v>
      </c>
    </row>
    <row r="8216" spans="1:14">
      <c r="A8216" s="259" t="s">
        <v>250</v>
      </c>
      <c r="B8216" s="259" t="s">
        <v>19</v>
      </c>
      <c r="C8216" s="259" t="s">
        <v>64</v>
      </c>
      <c r="D8216" s="259" t="s">
        <v>75</v>
      </c>
      <c r="E8216" s="259" t="s">
        <v>75</v>
      </c>
      <c r="F8216" s="259" t="s">
        <v>210</v>
      </c>
      <c r="G8216" s="259" t="s">
        <v>50</v>
      </c>
      <c r="H8216" s="306">
        <v>0</v>
      </c>
      <c r="I8216" s="306">
        <v>0</v>
      </c>
      <c r="J8216" s="306">
        <v>0</v>
      </c>
      <c r="K8216" s="306">
        <v>0</v>
      </c>
      <c r="L8216" s="306">
        <v>0</v>
      </c>
      <c r="M8216" s="306">
        <v>0</v>
      </c>
      <c r="N8216" s="306">
        <v>0</v>
      </c>
    </row>
    <row r="8217" spans="1:14">
      <c r="A8217" s="259" t="s">
        <v>250</v>
      </c>
      <c r="B8217" s="259" t="s">
        <v>19</v>
      </c>
      <c r="C8217" s="259" t="s">
        <v>60</v>
      </c>
      <c r="D8217" s="259" t="s">
        <v>76</v>
      </c>
      <c r="E8217" s="259" t="s">
        <v>76</v>
      </c>
      <c r="F8217" s="259" t="s">
        <v>210</v>
      </c>
      <c r="G8217" s="259" t="s">
        <v>50</v>
      </c>
      <c r="H8217" s="306">
        <v>0</v>
      </c>
      <c r="I8217" s="306">
        <v>0</v>
      </c>
      <c r="J8217" s="306">
        <v>0</v>
      </c>
      <c r="K8217" s="306">
        <v>0</v>
      </c>
      <c r="L8217" s="306">
        <v>0</v>
      </c>
      <c r="M8217" s="306">
        <v>0</v>
      </c>
      <c r="N8217" s="306">
        <v>5013.5598356930004</v>
      </c>
    </row>
    <row r="8218" spans="1:14">
      <c r="A8218" s="259" t="s">
        <v>250</v>
      </c>
      <c r="B8218" s="259" t="s">
        <v>19</v>
      </c>
      <c r="C8218" s="259" t="s">
        <v>61</v>
      </c>
      <c r="D8218" s="259" t="s">
        <v>77</v>
      </c>
      <c r="E8218" s="259" t="s">
        <v>77</v>
      </c>
      <c r="F8218" s="259" t="s">
        <v>210</v>
      </c>
      <c r="G8218" s="259" t="s">
        <v>50</v>
      </c>
      <c r="H8218" s="306">
        <v>0</v>
      </c>
      <c r="I8218" s="306">
        <v>0</v>
      </c>
      <c r="J8218" s="306">
        <v>0</v>
      </c>
      <c r="K8218" s="306">
        <v>0</v>
      </c>
      <c r="L8218" s="306">
        <v>0</v>
      </c>
      <c r="M8218" s="306">
        <v>0</v>
      </c>
      <c r="N8218" s="306">
        <v>0</v>
      </c>
    </row>
    <row r="8219" spans="1:14">
      <c r="A8219" s="259" t="s">
        <v>250</v>
      </c>
      <c r="B8219" s="259" t="s">
        <v>19</v>
      </c>
      <c r="C8219" s="259" t="s">
        <v>62</v>
      </c>
      <c r="D8219" s="259" t="s">
        <v>78</v>
      </c>
      <c r="E8219" s="259" t="s">
        <v>78</v>
      </c>
      <c r="F8219" s="259" t="s">
        <v>210</v>
      </c>
      <c r="G8219" s="259" t="s">
        <v>50</v>
      </c>
      <c r="H8219" s="306">
        <v>0</v>
      </c>
      <c r="I8219" s="306">
        <v>0</v>
      </c>
      <c r="J8219" s="306">
        <v>0</v>
      </c>
      <c r="K8219" s="306">
        <v>0</v>
      </c>
      <c r="L8219" s="306">
        <v>0</v>
      </c>
      <c r="M8219" s="306">
        <v>0</v>
      </c>
      <c r="N8219" s="306">
        <v>0</v>
      </c>
    </row>
    <row r="8220" spans="1:14">
      <c r="A8220" s="259" t="s">
        <v>250</v>
      </c>
      <c r="B8220" s="259" t="s">
        <v>19</v>
      </c>
      <c r="C8220" s="259" t="s">
        <v>63</v>
      </c>
      <c r="D8220" s="259" t="s">
        <v>79</v>
      </c>
      <c r="E8220" s="259" t="s">
        <v>79</v>
      </c>
      <c r="F8220" s="259" t="s">
        <v>210</v>
      </c>
      <c r="G8220" s="259" t="s">
        <v>50</v>
      </c>
      <c r="H8220" s="306">
        <v>121.44211094000001</v>
      </c>
      <c r="I8220" s="306">
        <v>121.442110769</v>
      </c>
      <c r="J8220" s="306">
        <v>121.442110769</v>
      </c>
      <c r="K8220" s="306">
        <v>121.442110806</v>
      </c>
      <c r="L8220" s="306">
        <v>113.124158072</v>
      </c>
      <c r="M8220" s="306">
        <v>113.124158142</v>
      </c>
      <c r="N8220" s="306">
        <v>121.442110877</v>
      </c>
    </row>
    <row r="8221" spans="1:14">
      <c r="A8221" s="259" t="s">
        <v>250</v>
      </c>
      <c r="B8221" s="259" t="s">
        <v>19</v>
      </c>
      <c r="C8221" s="259" t="s">
        <v>60</v>
      </c>
      <c r="D8221" s="259" t="s">
        <v>76</v>
      </c>
      <c r="E8221" s="259" t="s">
        <v>207</v>
      </c>
      <c r="F8221" s="259" t="s">
        <v>210</v>
      </c>
      <c r="G8221" s="259" t="s">
        <v>50</v>
      </c>
      <c r="H8221" s="306">
        <v>0</v>
      </c>
      <c r="I8221" s="306">
        <v>0</v>
      </c>
      <c r="J8221" s="306">
        <v>0</v>
      </c>
      <c r="K8221" s="306">
        <v>0</v>
      </c>
      <c r="L8221" s="306">
        <v>0</v>
      </c>
      <c r="M8221" s="306">
        <v>0</v>
      </c>
      <c r="N8221" s="306">
        <v>0</v>
      </c>
    </row>
    <row r="8222" spans="1:14">
      <c r="A8222" s="259" t="s">
        <v>250</v>
      </c>
      <c r="B8222" s="259" t="s">
        <v>19</v>
      </c>
      <c r="C8222" s="259" t="s">
        <v>63</v>
      </c>
      <c r="D8222" s="259" t="s">
        <v>79</v>
      </c>
      <c r="E8222" s="259" t="s">
        <v>208</v>
      </c>
      <c r="F8222" s="259" t="s">
        <v>210</v>
      </c>
      <c r="G8222" s="259" t="s">
        <v>50</v>
      </c>
      <c r="H8222" s="306">
        <v>0</v>
      </c>
      <c r="I8222" s="306">
        <v>0</v>
      </c>
      <c r="J8222" s="306">
        <v>0</v>
      </c>
      <c r="K8222" s="306">
        <v>0</v>
      </c>
      <c r="L8222" s="306">
        <v>0</v>
      </c>
      <c r="M8222" s="306">
        <v>0</v>
      </c>
      <c r="N8222" s="306">
        <v>51.400286973</v>
      </c>
    </row>
    <row r="8223" spans="1:14">
      <c r="A8223" s="259" t="s">
        <v>250</v>
      </c>
      <c r="B8223" s="259" t="s">
        <v>19</v>
      </c>
      <c r="C8223" s="259" t="s">
        <v>65</v>
      </c>
      <c r="D8223" s="259" t="s">
        <v>209</v>
      </c>
      <c r="E8223" s="259" t="s">
        <v>80</v>
      </c>
      <c r="F8223" s="259" t="s">
        <v>210</v>
      </c>
      <c r="G8223" s="259" t="s">
        <v>50</v>
      </c>
      <c r="H8223" s="306">
        <v>0</v>
      </c>
      <c r="I8223" s="306">
        <v>0</v>
      </c>
      <c r="J8223" s="306">
        <v>0</v>
      </c>
      <c r="K8223" s="306">
        <v>0</v>
      </c>
      <c r="L8223" s="306">
        <v>0</v>
      </c>
      <c r="M8223" s="306">
        <v>0</v>
      </c>
      <c r="N8223" s="306">
        <v>0</v>
      </c>
    </row>
    <row r="8224" spans="1:14">
      <c r="A8224" s="259" t="s">
        <v>250</v>
      </c>
      <c r="B8224" s="259" t="s">
        <v>19</v>
      </c>
      <c r="C8224" s="259" t="s">
        <v>65</v>
      </c>
      <c r="D8224" s="259" t="s">
        <v>209</v>
      </c>
      <c r="E8224" s="259" t="s">
        <v>81</v>
      </c>
      <c r="F8224" s="259" t="s">
        <v>210</v>
      </c>
      <c r="G8224" s="259" t="s">
        <v>50</v>
      </c>
      <c r="H8224" s="306">
        <v>0</v>
      </c>
      <c r="I8224" s="306">
        <v>0</v>
      </c>
      <c r="J8224" s="306">
        <v>0</v>
      </c>
      <c r="K8224" s="306">
        <v>0</v>
      </c>
      <c r="L8224" s="306">
        <v>0</v>
      </c>
      <c r="M8224" s="306">
        <v>0</v>
      </c>
      <c r="N8224" s="306">
        <v>0</v>
      </c>
    </row>
    <row r="8225" spans="1:14">
      <c r="A8225" s="259" t="s">
        <v>250</v>
      </c>
      <c r="B8225" s="259" t="s">
        <v>20</v>
      </c>
      <c r="C8225" s="259" t="s">
        <v>48</v>
      </c>
      <c r="D8225" s="259" t="s">
        <v>48</v>
      </c>
      <c r="E8225" s="259" t="s">
        <v>48</v>
      </c>
      <c r="F8225" s="259" t="s">
        <v>210</v>
      </c>
      <c r="G8225" s="259" t="s">
        <v>50</v>
      </c>
      <c r="H8225" s="306">
        <v>0</v>
      </c>
      <c r="I8225" s="306">
        <v>0</v>
      </c>
      <c r="J8225" s="306">
        <v>0</v>
      </c>
      <c r="K8225" s="306">
        <v>0</v>
      </c>
      <c r="L8225" s="306">
        <v>0</v>
      </c>
      <c r="M8225" s="306">
        <v>0</v>
      </c>
      <c r="N8225" s="306">
        <v>0</v>
      </c>
    </row>
    <row r="8226" spans="1:14">
      <c r="A8226" s="259" t="s">
        <v>250</v>
      </c>
      <c r="B8226" s="259" t="s">
        <v>20</v>
      </c>
      <c r="C8226" s="259" t="s">
        <v>53</v>
      </c>
      <c r="D8226" s="259" t="s">
        <v>53</v>
      </c>
      <c r="E8226" s="259" t="s">
        <v>53</v>
      </c>
      <c r="F8226" s="259" t="s">
        <v>210</v>
      </c>
      <c r="G8226" s="259" t="s">
        <v>50</v>
      </c>
      <c r="H8226" s="306">
        <v>0</v>
      </c>
      <c r="I8226" s="306">
        <v>0</v>
      </c>
      <c r="J8226" s="306">
        <v>0</v>
      </c>
      <c r="K8226" s="306">
        <v>0</v>
      </c>
      <c r="L8226" s="306">
        <v>0</v>
      </c>
      <c r="M8226" s="306">
        <v>0</v>
      </c>
      <c r="N8226" s="306">
        <v>0</v>
      </c>
    </row>
    <row r="8227" spans="1:14">
      <c r="A8227" s="259" t="s">
        <v>250</v>
      </c>
      <c r="B8227" s="259" t="s">
        <v>20</v>
      </c>
      <c r="C8227" s="259" t="s">
        <v>54</v>
      </c>
      <c r="D8227" s="259" t="s">
        <v>54</v>
      </c>
      <c r="E8227" s="259" t="s">
        <v>54</v>
      </c>
      <c r="F8227" s="259" t="s">
        <v>210</v>
      </c>
      <c r="G8227" s="259" t="s">
        <v>50</v>
      </c>
      <c r="H8227" s="306">
        <v>1418.7333852720001</v>
      </c>
      <c r="I8227" s="306">
        <v>823.14186689400003</v>
      </c>
      <c r="J8227" s="306">
        <v>26.85</v>
      </c>
      <c r="K8227" s="306">
        <v>580.67917174400009</v>
      </c>
      <c r="L8227" s="306">
        <v>605.66554399999995</v>
      </c>
      <c r="M8227" s="306">
        <v>11.037817223999999</v>
      </c>
      <c r="N8227" s="306">
        <v>2.1</v>
      </c>
    </row>
    <row r="8228" spans="1:14">
      <c r="A8228" s="259" t="s">
        <v>250</v>
      </c>
      <c r="B8228" s="259" t="s">
        <v>20</v>
      </c>
      <c r="C8228" s="259" t="s">
        <v>55</v>
      </c>
      <c r="D8228" s="259" t="s">
        <v>55</v>
      </c>
      <c r="E8228" s="259" t="s">
        <v>55</v>
      </c>
      <c r="F8228" s="259" t="s">
        <v>210</v>
      </c>
      <c r="G8228" s="259" t="s">
        <v>50</v>
      </c>
      <c r="H8228" s="306">
        <v>0</v>
      </c>
      <c r="I8228" s="306">
        <v>0.16500000000000001</v>
      </c>
      <c r="J8228" s="306">
        <v>0.16500000000000001</v>
      </c>
      <c r="K8228" s="306">
        <v>0.53880000000000006</v>
      </c>
      <c r="L8228" s="306">
        <v>1.2905</v>
      </c>
      <c r="M8228" s="306">
        <v>4.5330508299999996</v>
      </c>
      <c r="N8228" s="306">
        <v>4.5000000000000005E-2</v>
      </c>
    </row>
    <row r="8229" spans="1:14">
      <c r="A8229" s="259" t="s">
        <v>250</v>
      </c>
      <c r="B8229" s="259" t="s">
        <v>20</v>
      </c>
      <c r="C8229" s="259" t="s">
        <v>56</v>
      </c>
      <c r="D8229" s="259" t="s">
        <v>56</v>
      </c>
      <c r="E8229" s="259" t="s">
        <v>56</v>
      </c>
      <c r="F8229" s="259" t="s">
        <v>210</v>
      </c>
      <c r="G8229" s="259" t="s">
        <v>50</v>
      </c>
      <c r="H8229" s="306">
        <v>14.961618</v>
      </c>
      <c r="I8229" s="306">
        <v>11.016</v>
      </c>
      <c r="J8229" s="306">
        <v>6.6239999999999997</v>
      </c>
      <c r="K8229" s="306">
        <v>6.6239999999999997</v>
      </c>
      <c r="L8229" s="306">
        <v>10.164</v>
      </c>
      <c r="M8229" s="306">
        <v>9.7951259999999998</v>
      </c>
      <c r="N8229" s="306">
        <v>0</v>
      </c>
    </row>
    <row r="8230" spans="1:14">
      <c r="A8230" s="259" t="s">
        <v>250</v>
      </c>
      <c r="B8230" s="259" t="s">
        <v>20</v>
      </c>
      <c r="C8230" s="259" t="s">
        <v>57</v>
      </c>
      <c r="D8230" s="259" t="s">
        <v>57</v>
      </c>
      <c r="E8230" s="259" t="s">
        <v>57</v>
      </c>
      <c r="F8230" s="259" t="s">
        <v>210</v>
      </c>
      <c r="G8230" s="259" t="s">
        <v>50</v>
      </c>
      <c r="H8230" s="306">
        <v>0</v>
      </c>
      <c r="I8230" s="306">
        <v>0</v>
      </c>
      <c r="J8230" s="306">
        <v>0</v>
      </c>
      <c r="K8230" s="306">
        <v>0</v>
      </c>
      <c r="L8230" s="306">
        <v>0</v>
      </c>
      <c r="M8230" s="306">
        <v>0</v>
      </c>
      <c r="N8230" s="306">
        <v>0</v>
      </c>
    </row>
    <row r="8231" spans="1:14">
      <c r="A8231" s="259" t="s">
        <v>250</v>
      </c>
      <c r="B8231" s="259" t="s">
        <v>20</v>
      </c>
      <c r="C8231" s="259" t="s">
        <v>58</v>
      </c>
      <c r="D8231" s="259" t="s">
        <v>58</v>
      </c>
      <c r="E8231" s="259" t="s">
        <v>58</v>
      </c>
      <c r="F8231" s="259" t="s">
        <v>210</v>
      </c>
      <c r="G8231" s="259" t="s">
        <v>50</v>
      </c>
      <c r="H8231" s="306">
        <v>0</v>
      </c>
      <c r="I8231" s="306">
        <v>0</v>
      </c>
      <c r="J8231" s="306">
        <v>0</v>
      </c>
      <c r="K8231" s="306">
        <v>0</v>
      </c>
      <c r="L8231" s="306">
        <v>0</v>
      </c>
      <c r="M8231" s="306">
        <v>0</v>
      </c>
      <c r="N8231" s="306">
        <v>0</v>
      </c>
    </row>
    <row r="8232" spans="1:14">
      <c r="A8232" s="259" t="s">
        <v>250</v>
      </c>
      <c r="B8232" s="259" t="s">
        <v>20</v>
      </c>
      <c r="C8232" s="259" t="s">
        <v>59</v>
      </c>
      <c r="D8232" s="259" t="s">
        <v>59</v>
      </c>
      <c r="E8232" s="259" t="s">
        <v>59</v>
      </c>
      <c r="F8232" s="259" t="s">
        <v>210</v>
      </c>
      <c r="G8232" s="259" t="s">
        <v>50</v>
      </c>
      <c r="H8232" s="306">
        <v>2722.636290176627</v>
      </c>
      <c r="I8232" s="306">
        <v>2722.6362705645051</v>
      </c>
      <c r="J8232" s="306">
        <v>2722.6362804935611</v>
      </c>
      <c r="K8232" s="306">
        <v>2722.6362955105619</v>
      </c>
      <c r="L8232" s="306">
        <v>2722.6362893521032</v>
      </c>
      <c r="M8232" s="306">
        <v>2722.6362826511036</v>
      </c>
      <c r="N8232" s="306">
        <v>1833.3927363561538</v>
      </c>
    </row>
    <row r="8233" spans="1:14">
      <c r="A8233" s="259" t="s">
        <v>250</v>
      </c>
      <c r="B8233" s="259" t="s">
        <v>20</v>
      </c>
      <c r="C8233" s="259" t="s">
        <v>60</v>
      </c>
      <c r="D8233" s="259" t="s">
        <v>60</v>
      </c>
      <c r="E8233" s="259" t="s">
        <v>60</v>
      </c>
      <c r="F8233" s="259" t="s">
        <v>210</v>
      </c>
      <c r="G8233" s="259" t="s">
        <v>50</v>
      </c>
      <c r="H8233" s="306">
        <v>1322.94463818642</v>
      </c>
      <c r="I8233" s="306">
        <v>1432.5937016658927</v>
      </c>
      <c r="J8233" s="306">
        <v>1432.5937016658927</v>
      </c>
      <c r="K8233" s="306">
        <v>1432.5937016658927</v>
      </c>
      <c r="L8233" s="306">
        <v>1431.075581794478</v>
      </c>
      <c r="M8233" s="306">
        <v>1430.8335139334777</v>
      </c>
      <c r="N8233" s="306">
        <v>1331.2194572494777</v>
      </c>
    </row>
    <row r="8234" spans="1:14">
      <c r="A8234" s="259" t="s">
        <v>250</v>
      </c>
      <c r="B8234" s="259" t="s">
        <v>20</v>
      </c>
      <c r="C8234" s="259" t="s">
        <v>61</v>
      </c>
      <c r="D8234" s="259" t="s">
        <v>61</v>
      </c>
      <c r="E8234" s="259" t="s">
        <v>61</v>
      </c>
      <c r="F8234" s="259" t="s">
        <v>210</v>
      </c>
      <c r="G8234" s="259" t="s">
        <v>50</v>
      </c>
      <c r="H8234" s="306">
        <v>3759.4799751190003</v>
      </c>
      <c r="I8234" s="306">
        <v>3939.3214933889994</v>
      </c>
      <c r="J8234" s="306">
        <v>3939.3214933889994</v>
      </c>
      <c r="K8234" s="306">
        <v>3939.3214933889994</v>
      </c>
      <c r="L8234" s="306">
        <v>3772.1476866330004</v>
      </c>
      <c r="M8234" s="306">
        <v>3836.8627863310003</v>
      </c>
      <c r="N8234" s="306">
        <v>3144.1753139040006</v>
      </c>
    </row>
    <row r="8235" spans="1:14">
      <c r="A8235" s="259" t="s">
        <v>250</v>
      </c>
      <c r="B8235" s="259" t="s">
        <v>20</v>
      </c>
      <c r="C8235" s="259" t="s">
        <v>63</v>
      </c>
      <c r="D8235" s="259" t="s">
        <v>63</v>
      </c>
      <c r="E8235" s="259" t="s">
        <v>63</v>
      </c>
      <c r="F8235" s="259" t="s">
        <v>210</v>
      </c>
      <c r="G8235" s="259" t="s">
        <v>50</v>
      </c>
      <c r="H8235" s="306">
        <v>0.28265401499999998</v>
      </c>
      <c r="I8235" s="306">
        <v>12.751200000000001</v>
      </c>
      <c r="J8235" s="306">
        <v>201.13212708199998</v>
      </c>
      <c r="K8235" s="306">
        <v>216.84712782100002</v>
      </c>
      <c r="L8235" s="306">
        <v>234.63207755799999</v>
      </c>
      <c r="M8235" s="306">
        <v>258.70283115400002</v>
      </c>
      <c r="N8235" s="306">
        <v>202.72141594499999</v>
      </c>
    </row>
    <row r="8236" spans="1:14">
      <c r="A8236" s="259" t="s">
        <v>250</v>
      </c>
      <c r="B8236" s="259" t="s">
        <v>20</v>
      </c>
      <c r="C8236" s="259" t="s">
        <v>64</v>
      </c>
      <c r="D8236" s="259" t="s">
        <v>64</v>
      </c>
      <c r="E8236" s="259" t="s">
        <v>64</v>
      </c>
      <c r="F8236" s="259" t="s">
        <v>210</v>
      </c>
      <c r="G8236" s="259" t="s">
        <v>50</v>
      </c>
      <c r="H8236" s="306">
        <v>1115.4650658660003</v>
      </c>
      <c r="I8236" s="306">
        <v>469.61640240700001</v>
      </c>
      <c r="J8236" s="306">
        <v>297.61416854300001</v>
      </c>
      <c r="K8236" s="306">
        <v>308.39207371500004</v>
      </c>
      <c r="L8236" s="306">
        <v>246.714656967</v>
      </c>
      <c r="M8236" s="306">
        <v>248.05988570199997</v>
      </c>
      <c r="N8236" s="306">
        <v>243.13688995699999</v>
      </c>
    </row>
    <row r="8237" spans="1:14">
      <c r="A8237" s="259" t="s">
        <v>250</v>
      </c>
      <c r="B8237" s="259" t="s">
        <v>20</v>
      </c>
      <c r="C8237" s="259" t="s">
        <v>54</v>
      </c>
      <c r="D8237" s="259" t="s">
        <v>72</v>
      </c>
      <c r="E8237" s="259" t="s">
        <v>72</v>
      </c>
      <c r="F8237" s="259" t="s">
        <v>210</v>
      </c>
      <c r="G8237" s="259" t="s">
        <v>50</v>
      </c>
      <c r="H8237" s="306">
        <v>0</v>
      </c>
      <c r="I8237" s="306">
        <v>0</v>
      </c>
      <c r="J8237" s="306">
        <v>0</v>
      </c>
      <c r="K8237" s="306">
        <v>0</v>
      </c>
      <c r="L8237" s="306">
        <v>0</v>
      </c>
      <c r="M8237" s="306">
        <v>0</v>
      </c>
      <c r="N8237" s="306">
        <v>0</v>
      </c>
    </row>
    <row r="8238" spans="1:14">
      <c r="A8238" s="259" t="s">
        <v>250</v>
      </c>
      <c r="B8238" s="259" t="s">
        <v>20</v>
      </c>
      <c r="C8238" s="259" t="s">
        <v>55</v>
      </c>
      <c r="D8238" s="259" t="s">
        <v>73</v>
      </c>
      <c r="E8238" s="259" t="s">
        <v>73</v>
      </c>
      <c r="F8238" s="259" t="s">
        <v>210</v>
      </c>
      <c r="G8238" s="259" t="s">
        <v>50</v>
      </c>
      <c r="H8238" s="306">
        <v>0</v>
      </c>
      <c r="I8238" s="306">
        <v>0</v>
      </c>
      <c r="J8238" s="306">
        <v>0</v>
      </c>
      <c r="K8238" s="306">
        <v>0</v>
      </c>
      <c r="L8238" s="306">
        <v>0</v>
      </c>
      <c r="M8238" s="306">
        <v>0</v>
      </c>
      <c r="N8238" s="306">
        <v>26.099828160000001</v>
      </c>
    </row>
    <row r="8239" spans="1:14">
      <c r="A8239" s="259" t="s">
        <v>250</v>
      </c>
      <c r="B8239" s="259" t="s">
        <v>20</v>
      </c>
      <c r="C8239" s="259" t="s">
        <v>57</v>
      </c>
      <c r="D8239" s="259" t="s">
        <v>74</v>
      </c>
      <c r="E8239" s="259" t="s">
        <v>74</v>
      </c>
      <c r="F8239" s="259" t="s">
        <v>210</v>
      </c>
      <c r="G8239" s="259" t="s">
        <v>50</v>
      </c>
      <c r="H8239" s="306">
        <v>0</v>
      </c>
      <c r="I8239" s="306">
        <v>0</v>
      </c>
      <c r="J8239" s="306">
        <v>0</v>
      </c>
      <c r="K8239" s="306">
        <v>0</v>
      </c>
      <c r="L8239" s="306">
        <v>0</v>
      </c>
      <c r="M8239" s="306">
        <v>0</v>
      </c>
      <c r="N8239" s="306">
        <v>0</v>
      </c>
    </row>
    <row r="8240" spans="1:14">
      <c r="A8240" s="259" t="s">
        <v>250</v>
      </c>
      <c r="B8240" s="259" t="s">
        <v>20</v>
      </c>
      <c r="C8240" s="259" t="s">
        <v>64</v>
      </c>
      <c r="D8240" s="259" t="s">
        <v>75</v>
      </c>
      <c r="E8240" s="259" t="s">
        <v>75</v>
      </c>
      <c r="F8240" s="259" t="s">
        <v>210</v>
      </c>
      <c r="G8240" s="259" t="s">
        <v>50</v>
      </c>
      <c r="H8240" s="306">
        <v>0</v>
      </c>
      <c r="I8240" s="306">
        <v>0</v>
      </c>
      <c r="J8240" s="306">
        <v>0</v>
      </c>
      <c r="K8240" s="306">
        <v>0</v>
      </c>
      <c r="L8240" s="306">
        <v>0</v>
      </c>
      <c r="M8240" s="306">
        <v>0</v>
      </c>
      <c r="N8240" s="306">
        <v>0</v>
      </c>
    </row>
    <row r="8241" spans="1:14">
      <c r="A8241" s="259" t="s">
        <v>250</v>
      </c>
      <c r="B8241" s="259" t="s">
        <v>20</v>
      </c>
      <c r="C8241" s="259" t="s">
        <v>60</v>
      </c>
      <c r="D8241" s="259" t="s">
        <v>76</v>
      </c>
      <c r="E8241" s="259" t="s">
        <v>76</v>
      </c>
      <c r="F8241" s="259" t="s">
        <v>210</v>
      </c>
      <c r="G8241" s="259" t="s">
        <v>50</v>
      </c>
      <c r="H8241" s="306">
        <v>0</v>
      </c>
      <c r="I8241" s="306">
        <v>0</v>
      </c>
      <c r="J8241" s="306">
        <v>0</v>
      </c>
      <c r="K8241" s="306">
        <v>0</v>
      </c>
      <c r="L8241" s="306">
        <v>0</v>
      </c>
      <c r="M8241" s="306">
        <v>0</v>
      </c>
      <c r="N8241" s="306">
        <v>0</v>
      </c>
    </row>
    <row r="8242" spans="1:14">
      <c r="A8242" s="259" t="s">
        <v>250</v>
      </c>
      <c r="B8242" s="259" t="s">
        <v>20</v>
      </c>
      <c r="C8242" s="259" t="s">
        <v>61</v>
      </c>
      <c r="D8242" s="259" t="s">
        <v>77</v>
      </c>
      <c r="E8242" s="259" t="s">
        <v>77</v>
      </c>
      <c r="F8242" s="259" t="s">
        <v>210</v>
      </c>
      <c r="G8242" s="259" t="s">
        <v>50</v>
      </c>
      <c r="H8242" s="306">
        <v>0</v>
      </c>
      <c r="I8242" s="306">
        <v>2799.7370131759999</v>
      </c>
      <c r="J8242" s="306">
        <v>10158.664772552</v>
      </c>
      <c r="K8242" s="306">
        <v>10158.664772552</v>
      </c>
      <c r="L8242" s="306">
        <v>10158.664772552</v>
      </c>
      <c r="M8242" s="306">
        <v>11814.660270414999</v>
      </c>
      <c r="N8242" s="306">
        <v>17187.118073586</v>
      </c>
    </row>
    <row r="8243" spans="1:14">
      <c r="A8243" s="259" t="s">
        <v>250</v>
      </c>
      <c r="B8243" s="259" t="s">
        <v>20</v>
      </c>
      <c r="C8243" s="259" t="s">
        <v>62</v>
      </c>
      <c r="D8243" s="259" t="s">
        <v>78</v>
      </c>
      <c r="E8243" s="259" t="s">
        <v>78</v>
      </c>
      <c r="F8243" s="259" t="s">
        <v>210</v>
      </c>
      <c r="G8243" s="259" t="s">
        <v>50</v>
      </c>
      <c r="H8243" s="306">
        <v>51.127648508999997</v>
      </c>
      <c r="I8243" s="306">
        <v>51.127648508999997</v>
      </c>
      <c r="J8243" s="306">
        <v>51.127648508999997</v>
      </c>
      <c r="K8243" s="306">
        <v>51.127648508999997</v>
      </c>
      <c r="L8243" s="306">
        <v>46.334085338000001</v>
      </c>
      <c r="M8243" s="306">
        <v>46.906290026000001</v>
      </c>
      <c r="N8243" s="306">
        <v>40.454788096999998</v>
      </c>
    </row>
    <row r="8244" spans="1:14">
      <c r="A8244" s="259" t="s">
        <v>250</v>
      </c>
      <c r="B8244" s="259" t="s">
        <v>20</v>
      </c>
      <c r="C8244" s="259" t="s">
        <v>63</v>
      </c>
      <c r="D8244" s="259" t="s">
        <v>79</v>
      </c>
      <c r="E8244" s="259" t="s">
        <v>79</v>
      </c>
      <c r="F8244" s="259" t="s">
        <v>210</v>
      </c>
      <c r="G8244" s="259" t="s">
        <v>50</v>
      </c>
      <c r="H8244" s="306">
        <v>0</v>
      </c>
      <c r="I8244" s="306">
        <v>0</v>
      </c>
      <c r="J8244" s="306">
        <v>0</v>
      </c>
      <c r="K8244" s="306">
        <v>0</v>
      </c>
      <c r="L8244" s="306">
        <v>0</v>
      </c>
      <c r="M8244" s="306">
        <v>0</v>
      </c>
      <c r="N8244" s="306">
        <v>0</v>
      </c>
    </row>
    <row r="8245" spans="1:14">
      <c r="A8245" s="259" t="s">
        <v>250</v>
      </c>
      <c r="B8245" s="259" t="s">
        <v>20</v>
      </c>
      <c r="C8245" s="259" t="s">
        <v>60</v>
      </c>
      <c r="D8245" s="259" t="s">
        <v>76</v>
      </c>
      <c r="E8245" s="259" t="s">
        <v>207</v>
      </c>
      <c r="F8245" s="259" t="s">
        <v>210</v>
      </c>
      <c r="G8245" s="259" t="s">
        <v>50</v>
      </c>
      <c r="H8245" s="306">
        <v>0</v>
      </c>
      <c r="I8245" s="306">
        <v>0</v>
      </c>
      <c r="J8245" s="306">
        <v>0</v>
      </c>
      <c r="K8245" s="306">
        <v>0</v>
      </c>
      <c r="L8245" s="306">
        <v>0</v>
      </c>
      <c r="M8245" s="306">
        <v>0</v>
      </c>
      <c r="N8245" s="306">
        <v>0</v>
      </c>
    </row>
    <row r="8246" spans="1:14">
      <c r="A8246" s="259" t="s">
        <v>250</v>
      </c>
      <c r="B8246" s="259" t="s">
        <v>20</v>
      </c>
      <c r="C8246" s="259" t="s">
        <v>63</v>
      </c>
      <c r="D8246" s="259" t="s">
        <v>79</v>
      </c>
      <c r="E8246" s="259" t="s">
        <v>208</v>
      </c>
      <c r="F8246" s="259" t="s">
        <v>210</v>
      </c>
      <c r="G8246" s="259" t="s">
        <v>50</v>
      </c>
      <c r="H8246" s="306">
        <v>0</v>
      </c>
      <c r="I8246" s="306">
        <v>0</v>
      </c>
      <c r="J8246" s="306">
        <v>0</v>
      </c>
      <c r="K8246" s="306">
        <v>0</v>
      </c>
      <c r="L8246" s="306">
        <v>0</v>
      </c>
      <c r="M8246" s="306">
        <v>0</v>
      </c>
      <c r="N8246" s="306">
        <v>0</v>
      </c>
    </row>
    <row r="8247" spans="1:14">
      <c r="A8247" s="259" t="s">
        <v>250</v>
      </c>
      <c r="B8247" s="259" t="s">
        <v>20</v>
      </c>
      <c r="C8247" s="259" t="s">
        <v>65</v>
      </c>
      <c r="D8247" s="259" t="s">
        <v>209</v>
      </c>
      <c r="E8247" s="259" t="s">
        <v>80</v>
      </c>
      <c r="F8247" s="259" t="s">
        <v>210</v>
      </c>
      <c r="G8247" s="259" t="s">
        <v>50</v>
      </c>
      <c r="H8247" s="306">
        <v>0</v>
      </c>
      <c r="I8247" s="306">
        <v>0</v>
      </c>
      <c r="J8247" s="306">
        <v>0</v>
      </c>
      <c r="K8247" s="306">
        <v>0</v>
      </c>
      <c r="L8247" s="306">
        <v>0</v>
      </c>
      <c r="M8247" s="306">
        <v>0</v>
      </c>
      <c r="N8247" s="306">
        <v>0</v>
      </c>
    </row>
    <row r="8248" spans="1:14">
      <c r="A8248" s="259" t="s">
        <v>250</v>
      </c>
      <c r="B8248" s="259" t="s">
        <v>20</v>
      </c>
      <c r="C8248" s="259" t="s">
        <v>65</v>
      </c>
      <c r="D8248" s="259" t="s">
        <v>209</v>
      </c>
      <c r="E8248" s="259" t="s">
        <v>81</v>
      </c>
      <c r="F8248" s="259" t="s">
        <v>210</v>
      </c>
      <c r="G8248" s="259" t="s">
        <v>50</v>
      </c>
      <c r="H8248" s="306">
        <v>0</v>
      </c>
      <c r="I8248" s="306">
        <v>0</v>
      </c>
      <c r="J8248" s="306">
        <v>0</v>
      </c>
      <c r="K8248" s="306">
        <v>0</v>
      </c>
      <c r="L8248" s="306">
        <v>0</v>
      </c>
      <c r="M8248" s="306">
        <v>0</v>
      </c>
      <c r="N8248" s="306">
        <v>0</v>
      </c>
    </row>
    <row r="8249" spans="1:14">
      <c r="A8249" s="259" t="s">
        <v>250</v>
      </c>
      <c r="B8249" s="259" t="s">
        <v>21</v>
      </c>
      <c r="C8249" s="259" t="s">
        <v>48</v>
      </c>
      <c r="D8249" s="259" t="s">
        <v>48</v>
      </c>
      <c r="E8249" s="259" t="s">
        <v>48</v>
      </c>
      <c r="F8249" s="259" t="s">
        <v>210</v>
      </c>
      <c r="G8249" s="259" t="s">
        <v>50</v>
      </c>
      <c r="H8249" s="306">
        <v>0</v>
      </c>
      <c r="I8249" s="306">
        <v>0</v>
      </c>
      <c r="J8249" s="306">
        <v>0</v>
      </c>
      <c r="K8249" s="306">
        <v>0</v>
      </c>
      <c r="L8249" s="306">
        <v>0</v>
      </c>
      <c r="M8249" s="306">
        <v>0</v>
      </c>
      <c r="N8249" s="306">
        <v>0</v>
      </c>
    </row>
    <row r="8250" spans="1:14">
      <c r="A8250" s="259" t="s">
        <v>250</v>
      </c>
      <c r="B8250" s="259" t="s">
        <v>21</v>
      </c>
      <c r="C8250" s="259" t="s">
        <v>53</v>
      </c>
      <c r="D8250" s="259" t="s">
        <v>53</v>
      </c>
      <c r="E8250" s="259" t="s">
        <v>53</v>
      </c>
      <c r="F8250" s="259" t="s">
        <v>210</v>
      </c>
      <c r="G8250" s="259" t="s">
        <v>50</v>
      </c>
      <c r="H8250" s="306">
        <v>0</v>
      </c>
      <c r="I8250" s="306">
        <v>0</v>
      </c>
      <c r="J8250" s="306">
        <v>0</v>
      </c>
      <c r="K8250" s="306">
        <v>0</v>
      </c>
      <c r="L8250" s="306">
        <v>0</v>
      </c>
      <c r="M8250" s="306">
        <v>0</v>
      </c>
      <c r="N8250" s="306">
        <v>0</v>
      </c>
    </row>
    <row r="8251" spans="1:14">
      <c r="A8251" s="259" t="s">
        <v>250</v>
      </c>
      <c r="B8251" s="259" t="s">
        <v>21</v>
      </c>
      <c r="C8251" s="259" t="s">
        <v>54</v>
      </c>
      <c r="D8251" s="259" t="s">
        <v>54</v>
      </c>
      <c r="E8251" s="259" t="s">
        <v>54</v>
      </c>
      <c r="F8251" s="259" t="s">
        <v>210</v>
      </c>
      <c r="G8251" s="259" t="s">
        <v>50</v>
      </c>
      <c r="H8251" s="306">
        <v>4340.1309113179996</v>
      </c>
      <c r="I8251" s="306">
        <v>3313.4324850919998</v>
      </c>
      <c r="J8251" s="306">
        <v>2538.2237602499999</v>
      </c>
      <c r="K8251" s="306">
        <v>3889.0788331439999</v>
      </c>
      <c r="L8251" s="306">
        <v>4620.5308169889995</v>
      </c>
      <c r="M8251" s="306">
        <v>3117.8027604159997</v>
      </c>
      <c r="N8251" s="306">
        <v>62.333849999999998</v>
      </c>
    </row>
    <row r="8252" spans="1:14">
      <c r="A8252" s="259" t="s">
        <v>250</v>
      </c>
      <c r="B8252" s="259" t="s">
        <v>21</v>
      </c>
      <c r="C8252" s="259" t="s">
        <v>55</v>
      </c>
      <c r="D8252" s="259" t="s">
        <v>55</v>
      </c>
      <c r="E8252" s="259" t="s">
        <v>55</v>
      </c>
      <c r="F8252" s="259" t="s">
        <v>210</v>
      </c>
      <c r="G8252" s="259" t="s">
        <v>50</v>
      </c>
      <c r="H8252" s="306">
        <v>15.290785960000001</v>
      </c>
      <c r="I8252" s="306">
        <v>12.65078596</v>
      </c>
      <c r="J8252" s="306">
        <v>10.922785960000001</v>
      </c>
      <c r="K8252" s="306">
        <v>13.562785960000001</v>
      </c>
      <c r="L8252" s="306">
        <v>14.662785960000001</v>
      </c>
      <c r="M8252" s="306">
        <v>10.922785960000001</v>
      </c>
      <c r="N8252" s="306">
        <v>31.090185959999999</v>
      </c>
    </row>
    <row r="8253" spans="1:14">
      <c r="A8253" s="259" t="s">
        <v>250</v>
      </c>
      <c r="B8253" s="259" t="s">
        <v>21</v>
      </c>
      <c r="C8253" s="259" t="s">
        <v>56</v>
      </c>
      <c r="D8253" s="259" t="s">
        <v>56</v>
      </c>
      <c r="E8253" s="259" t="s">
        <v>56</v>
      </c>
      <c r="F8253" s="259" t="s">
        <v>210</v>
      </c>
      <c r="G8253" s="259" t="s">
        <v>50</v>
      </c>
      <c r="H8253" s="306">
        <v>0</v>
      </c>
      <c r="I8253" s="306">
        <v>0</v>
      </c>
      <c r="J8253" s="306">
        <v>0</v>
      </c>
      <c r="K8253" s="306">
        <v>0</v>
      </c>
      <c r="L8253" s="306">
        <v>0</v>
      </c>
      <c r="M8253" s="306">
        <v>0</v>
      </c>
      <c r="N8253" s="306">
        <v>0</v>
      </c>
    </row>
    <row r="8254" spans="1:14">
      <c r="A8254" s="259" t="s">
        <v>250</v>
      </c>
      <c r="B8254" s="259" t="s">
        <v>21</v>
      </c>
      <c r="C8254" s="259" t="s">
        <v>57</v>
      </c>
      <c r="D8254" s="259" t="s">
        <v>57</v>
      </c>
      <c r="E8254" s="259" t="s">
        <v>57</v>
      </c>
      <c r="F8254" s="259" t="s">
        <v>210</v>
      </c>
      <c r="G8254" s="259" t="s">
        <v>50</v>
      </c>
      <c r="H8254" s="306">
        <v>0</v>
      </c>
      <c r="I8254" s="306">
        <v>0</v>
      </c>
      <c r="J8254" s="306">
        <v>0</v>
      </c>
      <c r="K8254" s="306">
        <v>0</v>
      </c>
      <c r="L8254" s="306">
        <v>0</v>
      </c>
      <c r="M8254" s="306">
        <v>0</v>
      </c>
      <c r="N8254" s="306">
        <v>0</v>
      </c>
    </row>
    <row r="8255" spans="1:14">
      <c r="A8255" s="259" t="s">
        <v>250</v>
      </c>
      <c r="B8255" s="259" t="s">
        <v>21</v>
      </c>
      <c r="C8255" s="259" t="s">
        <v>58</v>
      </c>
      <c r="D8255" s="259" t="s">
        <v>58</v>
      </c>
      <c r="E8255" s="259" t="s">
        <v>58</v>
      </c>
      <c r="F8255" s="259" t="s">
        <v>210</v>
      </c>
      <c r="G8255" s="259" t="s">
        <v>50</v>
      </c>
      <c r="H8255" s="306">
        <v>14796.308553600002</v>
      </c>
      <c r="I8255" s="306">
        <v>14796.308553600002</v>
      </c>
      <c r="J8255" s="306">
        <v>14796.308553600002</v>
      </c>
      <c r="K8255" s="306">
        <v>14796.308553600002</v>
      </c>
      <c r="L8255" s="306">
        <v>14796.308553600002</v>
      </c>
      <c r="M8255" s="306">
        <v>14796.308553600002</v>
      </c>
      <c r="N8255" s="306">
        <v>14796.308553600002</v>
      </c>
    </row>
    <row r="8256" spans="1:14">
      <c r="A8256" s="259" t="s">
        <v>250</v>
      </c>
      <c r="B8256" s="259" t="s">
        <v>21</v>
      </c>
      <c r="C8256" s="259" t="s">
        <v>59</v>
      </c>
      <c r="D8256" s="259" t="s">
        <v>59</v>
      </c>
      <c r="E8256" s="259" t="s">
        <v>59</v>
      </c>
      <c r="F8256" s="259" t="s">
        <v>210</v>
      </c>
      <c r="G8256" s="259" t="s">
        <v>50</v>
      </c>
      <c r="H8256" s="306">
        <v>1814.9908886339997</v>
      </c>
      <c r="I8256" s="306">
        <v>1814.9908885999998</v>
      </c>
      <c r="J8256" s="306">
        <v>1814.9908887929998</v>
      </c>
      <c r="K8256" s="306">
        <v>1814.9908888359998</v>
      </c>
      <c r="L8256" s="306">
        <v>1814.9908883609999</v>
      </c>
      <c r="M8256" s="306">
        <v>1814.99088985</v>
      </c>
      <c r="N8256" s="306">
        <v>1814.9908901900001</v>
      </c>
    </row>
    <row r="8257" spans="1:14">
      <c r="A8257" s="259" t="s">
        <v>250</v>
      </c>
      <c r="B8257" s="259" t="s">
        <v>21</v>
      </c>
      <c r="C8257" s="259" t="s">
        <v>60</v>
      </c>
      <c r="D8257" s="259" t="s">
        <v>60</v>
      </c>
      <c r="E8257" s="259" t="s">
        <v>60</v>
      </c>
      <c r="F8257" s="259" t="s">
        <v>210</v>
      </c>
      <c r="G8257" s="259" t="s">
        <v>50</v>
      </c>
      <c r="H8257" s="306">
        <v>2246.9392238067089</v>
      </c>
      <c r="I8257" s="306">
        <v>3178.5283055289474</v>
      </c>
      <c r="J8257" s="306">
        <v>3226.9526236909473</v>
      </c>
      <c r="K8257" s="306">
        <v>3226.9526236909473</v>
      </c>
      <c r="L8257" s="306">
        <v>3226.9526236909473</v>
      </c>
      <c r="M8257" s="306">
        <v>3226.9526236909473</v>
      </c>
      <c r="N8257" s="306">
        <v>3226.9526236909473</v>
      </c>
    </row>
    <row r="8258" spans="1:14">
      <c r="A8258" s="259" t="s">
        <v>250</v>
      </c>
      <c r="B8258" s="259" t="s">
        <v>21</v>
      </c>
      <c r="C8258" s="259" t="s">
        <v>61</v>
      </c>
      <c r="D8258" s="259" t="s">
        <v>61</v>
      </c>
      <c r="E8258" s="259" t="s">
        <v>61</v>
      </c>
      <c r="F8258" s="259" t="s">
        <v>210</v>
      </c>
      <c r="G8258" s="259" t="s">
        <v>50</v>
      </c>
      <c r="H8258" s="306">
        <v>706.30803555000011</v>
      </c>
      <c r="I8258" s="306">
        <v>754.67252059599991</v>
      </c>
      <c r="J8258" s="306">
        <v>754.67252059599991</v>
      </c>
      <c r="K8258" s="306">
        <v>754.67252059599991</v>
      </c>
      <c r="L8258" s="306">
        <v>754.67252059599991</v>
      </c>
      <c r="M8258" s="306">
        <v>754.67252059599991</v>
      </c>
      <c r="N8258" s="306">
        <v>754.67252059599991</v>
      </c>
    </row>
    <row r="8259" spans="1:14">
      <c r="A8259" s="259" t="s">
        <v>250</v>
      </c>
      <c r="B8259" s="259" t="s">
        <v>21</v>
      </c>
      <c r="C8259" s="259" t="s">
        <v>63</v>
      </c>
      <c r="D8259" s="259" t="s">
        <v>63</v>
      </c>
      <c r="E8259" s="259" t="s">
        <v>63</v>
      </c>
      <c r="F8259" s="259" t="s">
        <v>210</v>
      </c>
      <c r="G8259" s="259" t="s">
        <v>50</v>
      </c>
      <c r="H8259" s="306">
        <v>0.81637501600000006</v>
      </c>
      <c r="I8259" s="306">
        <v>2.5175000000000001</v>
      </c>
      <c r="J8259" s="306">
        <v>3.9192999980000001</v>
      </c>
      <c r="K8259" s="306">
        <v>3.6435499899999999</v>
      </c>
      <c r="L8259" s="306">
        <v>1.2986000199999999</v>
      </c>
      <c r="M8259" s="306">
        <v>1.8740000000000001</v>
      </c>
      <c r="N8259" s="306">
        <v>8.6676499699999994</v>
      </c>
    </row>
    <row r="8260" spans="1:14">
      <c r="A8260" s="259" t="s">
        <v>250</v>
      </c>
      <c r="B8260" s="259" t="s">
        <v>21</v>
      </c>
      <c r="C8260" s="259" t="s">
        <v>64</v>
      </c>
      <c r="D8260" s="259" t="s">
        <v>64</v>
      </c>
      <c r="E8260" s="259" t="s">
        <v>64</v>
      </c>
      <c r="F8260" s="259" t="s">
        <v>210</v>
      </c>
      <c r="G8260" s="259" t="s">
        <v>50</v>
      </c>
      <c r="H8260" s="306">
        <v>698.28078661399991</v>
      </c>
      <c r="I8260" s="306">
        <v>595.70478654500005</v>
      </c>
      <c r="J8260" s="306">
        <v>595.70478643700005</v>
      </c>
      <c r="K8260" s="306">
        <v>595.70478694900009</v>
      </c>
      <c r="L8260" s="306">
        <v>595.70478560899994</v>
      </c>
      <c r="M8260" s="306">
        <v>595.70478358200012</v>
      </c>
      <c r="N8260" s="306">
        <v>595.70478447200003</v>
      </c>
    </row>
    <row r="8261" spans="1:14">
      <c r="A8261" s="259" t="s">
        <v>250</v>
      </c>
      <c r="B8261" s="259" t="s">
        <v>21</v>
      </c>
      <c r="C8261" s="259" t="s">
        <v>54</v>
      </c>
      <c r="D8261" s="259" t="s">
        <v>72</v>
      </c>
      <c r="E8261" s="259" t="s">
        <v>72</v>
      </c>
      <c r="F8261" s="259" t="s">
        <v>210</v>
      </c>
      <c r="G8261" s="259" t="s">
        <v>50</v>
      </c>
      <c r="H8261" s="306">
        <v>0</v>
      </c>
      <c r="I8261" s="306">
        <v>0</v>
      </c>
      <c r="J8261" s="306">
        <v>0</v>
      </c>
      <c r="K8261" s="306">
        <v>0</v>
      </c>
      <c r="L8261" s="306">
        <v>0</v>
      </c>
      <c r="M8261" s="306">
        <v>0</v>
      </c>
      <c r="N8261" s="306">
        <v>0</v>
      </c>
    </row>
    <row r="8262" spans="1:14">
      <c r="A8262" s="259" t="s">
        <v>250</v>
      </c>
      <c r="B8262" s="259" t="s">
        <v>21</v>
      </c>
      <c r="C8262" s="259" t="s">
        <v>55</v>
      </c>
      <c r="D8262" s="259" t="s">
        <v>73</v>
      </c>
      <c r="E8262" s="259" t="s">
        <v>73</v>
      </c>
      <c r="F8262" s="259" t="s">
        <v>210</v>
      </c>
      <c r="G8262" s="259" t="s">
        <v>50</v>
      </c>
      <c r="H8262" s="306">
        <v>0</v>
      </c>
      <c r="I8262" s="306">
        <v>0</v>
      </c>
      <c r="J8262" s="306">
        <v>0</v>
      </c>
      <c r="K8262" s="306">
        <v>0</v>
      </c>
      <c r="L8262" s="306">
        <v>0</v>
      </c>
      <c r="M8262" s="306">
        <v>0</v>
      </c>
      <c r="N8262" s="306">
        <v>0</v>
      </c>
    </row>
    <row r="8263" spans="1:14">
      <c r="A8263" s="259" t="s">
        <v>250</v>
      </c>
      <c r="B8263" s="259" t="s">
        <v>21</v>
      </c>
      <c r="C8263" s="259" t="s">
        <v>57</v>
      </c>
      <c r="D8263" s="259" t="s">
        <v>74</v>
      </c>
      <c r="E8263" s="259" t="s">
        <v>74</v>
      </c>
      <c r="F8263" s="259" t="s">
        <v>210</v>
      </c>
      <c r="G8263" s="259" t="s">
        <v>50</v>
      </c>
      <c r="H8263" s="306">
        <v>0</v>
      </c>
      <c r="I8263" s="306">
        <v>0</v>
      </c>
      <c r="J8263" s="306">
        <v>0</v>
      </c>
      <c r="K8263" s="306">
        <v>0</v>
      </c>
      <c r="L8263" s="306">
        <v>0</v>
      </c>
      <c r="M8263" s="306">
        <v>0</v>
      </c>
      <c r="N8263" s="306">
        <v>0</v>
      </c>
    </row>
    <row r="8264" spans="1:14">
      <c r="A8264" s="259" t="s">
        <v>250</v>
      </c>
      <c r="B8264" s="259" t="s">
        <v>21</v>
      </c>
      <c r="C8264" s="259" t="s">
        <v>64</v>
      </c>
      <c r="D8264" s="259" t="s">
        <v>75</v>
      </c>
      <c r="E8264" s="259" t="s">
        <v>75</v>
      </c>
      <c r="F8264" s="259" t="s">
        <v>210</v>
      </c>
      <c r="G8264" s="259" t="s">
        <v>50</v>
      </c>
      <c r="H8264" s="306">
        <v>0</v>
      </c>
      <c r="I8264" s="306">
        <v>0</v>
      </c>
      <c r="J8264" s="306">
        <v>0</v>
      </c>
      <c r="K8264" s="306">
        <v>0</v>
      </c>
      <c r="L8264" s="306">
        <v>0</v>
      </c>
      <c r="M8264" s="306">
        <v>0</v>
      </c>
      <c r="N8264" s="306">
        <v>0</v>
      </c>
    </row>
    <row r="8265" spans="1:14">
      <c r="A8265" s="259" t="s">
        <v>250</v>
      </c>
      <c r="B8265" s="259" t="s">
        <v>21</v>
      </c>
      <c r="C8265" s="259" t="s">
        <v>60</v>
      </c>
      <c r="D8265" s="259" t="s">
        <v>76</v>
      </c>
      <c r="E8265" s="259" t="s">
        <v>76</v>
      </c>
      <c r="F8265" s="259" t="s">
        <v>210</v>
      </c>
      <c r="G8265" s="259" t="s">
        <v>50</v>
      </c>
      <c r="H8265" s="306">
        <v>0</v>
      </c>
      <c r="I8265" s="306">
        <v>0</v>
      </c>
      <c r="J8265" s="306">
        <v>0</v>
      </c>
      <c r="K8265" s="306">
        <v>0</v>
      </c>
      <c r="L8265" s="306">
        <v>0</v>
      </c>
      <c r="M8265" s="306">
        <v>7851.9238784950003</v>
      </c>
      <c r="N8265" s="306">
        <v>7851.9238784950003</v>
      </c>
    </row>
    <row r="8266" spans="1:14">
      <c r="A8266" s="259" t="s">
        <v>250</v>
      </c>
      <c r="B8266" s="259" t="s">
        <v>21</v>
      </c>
      <c r="C8266" s="259" t="s">
        <v>61</v>
      </c>
      <c r="D8266" s="259" t="s">
        <v>77</v>
      </c>
      <c r="E8266" s="259" t="s">
        <v>77</v>
      </c>
      <c r="F8266" s="259" t="s">
        <v>210</v>
      </c>
      <c r="G8266" s="259" t="s">
        <v>50</v>
      </c>
      <c r="H8266" s="306">
        <v>0</v>
      </c>
      <c r="I8266" s="306">
        <v>0</v>
      </c>
      <c r="J8266" s="306">
        <v>2882.430848767</v>
      </c>
      <c r="K8266" s="306">
        <v>2882.430848767</v>
      </c>
      <c r="L8266" s="306">
        <v>2882.430848767</v>
      </c>
      <c r="M8266" s="306">
        <v>2882.430848767</v>
      </c>
      <c r="N8266" s="306">
        <v>2882.430848767</v>
      </c>
    </row>
    <row r="8267" spans="1:14">
      <c r="A8267" s="259" t="s">
        <v>250</v>
      </c>
      <c r="B8267" s="259" t="s">
        <v>21</v>
      </c>
      <c r="C8267" s="259" t="s">
        <v>62</v>
      </c>
      <c r="D8267" s="259" t="s">
        <v>78</v>
      </c>
      <c r="E8267" s="259" t="s">
        <v>78</v>
      </c>
      <c r="F8267" s="259" t="s">
        <v>210</v>
      </c>
      <c r="G8267" s="259" t="s">
        <v>50</v>
      </c>
      <c r="H8267" s="306">
        <v>0</v>
      </c>
      <c r="I8267" s="306">
        <v>4079.1158996170002</v>
      </c>
      <c r="J8267" s="306">
        <v>4079.1158996170002</v>
      </c>
      <c r="K8267" s="306">
        <v>4079.1158996170002</v>
      </c>
      <c r="L8267" s="306">
        <v>4079.1158996170002</v>
      </c>
      <c r="M8267" s="306">
        <v>4079.1158996170002</v>
      </c>
      <c r="N8267" s="306">
        <v>4079.1158996170002</v>
      </c>
    </row>
    <row r="8268" spans="1:14">
      <c r="A8268" s="259" t="s">
        <v>250</v>
      </c>
      <c r="B8268" s="259" t="s">
        <v>21</v>
      </c>
      <c r="C8268" s="259" t="s">
        <v>63</v>
      </c>
      <c r="D8268" s="259" t="s">
        <v>79</v>
      </c>
      <c r="E8268" s="259" t="s">
        <v>79</v>
      </c>
      <c r="F8268" s="259" t="s">
        <v>210</v>
      </c>
      <c r="G8268" s="259" t="s">
        <v>50</v>
      </c>
      <c r="H8268" s="306">
        <v>1582.907585336</v>
      </c>
      <c r="I8268" s="306">
        <v>1624.3389974910001</v>
      </c>
      <c r="J8268" s="306">
        <v>1760.5709952249999</v>
      </c>
      <c r="K8268" s="306">
        <v>1790.9750102170001</v>
      </c>
      <c r="L8268" s="306">
        <v>902.33562007699993</v>
      </c>
      <c r="M8268" s="306">
        <v>1455.4290913039999</v>
      </c>
      <c r="N8268" s="306">
        <v>1915.1892296189999</v>
      </c>
    </row>
    <row r="8269" spans="1:14">
      <c r="A8269" s="259" t="s">
        <v>250</v>
      </c>
      <c r="B8269" s="259" t="s">
        <v>21</v>
      </c>
      <c r="C8269" s="259" t="s">
        <v>60</v>
      </c>
      <c r="D8269" s="259" t="s">
        <v>76</v>
      </c>
      <c r="E8269" s="259" t="s">
        <v>207</v>
      </c>
      <c r="F8269" s="259" t="s">
        <v>210</v>
      </c>
      <c r="G8269" s="259" t="s">
        <v>50</v>
      </c>
      <c r="H8269" s="306">
        <v>0</v>
      </c>
      <c r="I8269" s="306">
        <v>0</v>
      </c>
      <c r="J8269" s="306">
        <v>0</v>
      </c>
      <c r="K8269" s="306">
        <v>0</v>
      </c>
      <c r="L8269" s="306">
        <v>4310.5560598479997</v>
      </c>
      <c r="M8269" s="306">
        <v>4942.1412995219998</v>
      </c>
      <c r="N8269" s="306">
        <v>17828.582330505</v>
      </c>
    </row>
    <row r="8270" spans="1:14">
      <c r="A8270" s="259" t="s">
        <v>250</v>
      </c>
      <c r="B8270" s="259" t="s">
        <v>21</v>
      </c>
      <c r="C8270" s="259" t="s">
        <v>63</v>
      </c>
      <c r="D8270" s="259" t="s">
        <v>79</v>
      </c>
      <c r="E8270" s="259" t="s">
        <v>208</v>
      </c>
      <c r="F8270" s="259" t="s">
        <v>210</v>
      </c>
      <c r="G8270" s="259" t="s">
        <v>50</v>
      </c>
      <c r="H8270" s="306">
        <v>0</v>
      </c>
      <c r="I8270" s="306">
        <v>0</v>
      </c>
      <c r="J8270" s="306">
        <v>0</v>
      </c>
      <c r="K8270" s="306">
        <v>0</v>
      </c>
      <c r="L8270" s="306">
        <v>1252.1541396760001</v>
      </c>
      <c r="M8270" s="306">
        <v>1955.072542846</v>
      </c>
      <c r="N8270" s="306">
        <v>7328.5411443539997</v>
      </c>
    </row>
    <row r="8271" spans="1:14">
      <c r="A8271" s="259" t="s">
        <v>250</v>
      </c>
      <c r="B8271" s="259" t="s">
        <v>21</v>
      </c>
      <c r="C8271" s="259" t="s">
        <v>65</v>
      </c>
      <c r="D8271" s="259" t="s">
        <v>209</v>
      </c>
      <c r="E8271" s="259" t="s">
        <v>80</v>
      </c>
      <c r="F8271" s="259" t="s">
        <v>210</v>
      </c>
      <c r="G8271" s="259" t="s">
        <v>50</v>
      </c>
      <c r="H8271" s="306">
        <v>0</v>
      </c>
      <c r="I8271" s="306">
        <v>0</v>
      </c>
      <c r="J8271" s="306">
        <v>0</v>
      </c>
      <c r="K8271" s="306">
        <v>0</v>
      </c>
      <c r="L8271" s="306">
        <v>0</v>
      </c>
      <c r="M8271" s="306">
        <v>0</v>
      </c>
      <c r="N8271" s="306">
        <v>0</v>
      </c>
    </row>
    <row r="8272" spans="1:14">
      <c r="A8272" s="259" t="s">
        <v>250</v>
      </c>
      <c r="B8272" s="259" t="s">
        <v>21</v>
      </c>
      <c r="C8272" s="259" t="s">
        <v>65</v>
      </c>
      <c r="D8272" s="259" t="s">
        <v>209</v>
      </c>
      <c r="E8272" s="259" t="s">
        <v>81</v>
      </c>
      <c r="F8272" s="259" t="s">
        <v>210</v>
      </c>
      <c r="G8272" s="259" t="s">
        <v>50</v>
      </c>
      <c r="H8272" s="306">
        <v>0</v>
      </c>
      <c r="I8272" s="306">
        <v>0</v>
      </c>
      <c r="J8272" s="306">
        <v>0</v>
      </c>
      <c r="K8272" s="306">
        <v>0</v>
      </c>
      <c r="L8272" s="306">
        <v>0</v>
      </c>
      <c r="M8272" s="306">
        <v>0</v>
      </c>
      <c r="N8272" s="306">
        <v>0</v>
      </c>
    </row>
    <row r="8273" spans="1:14">
      <c r="A8273" s="259" t="s">
        <v>250</v>
      </c>
      <c r="B8273" s="259" t="s">
        <v>22</v>
      </c>
      <c r="C8273" s="259" t="s">
        <v>48</v>
      </c>
      <c r="D8273" s="259" t="s">
        <v>48</v>
      </c>
      <c r="E8273" s="259" t="s">
        <v>48</v>
      </c>
      <c r="F8273" s="259" t="s">
        <v>210</v>
      </c>
      <c r="G8273" s="259" t="s">
        <v>50</v>
      </c>
      <c r="H8273" s="306">
        <v>0</v>
      </c>
      <c r="I8273" s="306">
        <v>0</v>
      </c>
      <c r="J8273" s="306">
        <v>0</v>
      </c>
      <c r="K8273" s="306">
        <v>0</v>
      </c>
      <c r="L8273" s="306">
        <v>0</v>
      </c>
      <c r="M8273" s="306">
        <v>0</v>
      </c>
      <c r="N8273" s="306">
        <v>0</v>
      </c>
    </row>
    <row r="8274" spans="1:14">
      <c r="A8274" s="259" t="s">
        <v>250</v>
      </c>
      <c r="B8274" s="259" t="s">
        <v>22</v>
      </c>
      <c r="C8274" s="259" t="s">
        <v>53</v>
      </c>
      <c r="D8274" s="259" t="s">
        <v>53</v>
      </c>
      <c r="E8274" s="259" t="s">
        <v>53</v>
      </c>
      <c r="F8274" s="259" t="s">
        <v>210</v>
      </c>
      <c r="G8274" s="259" t="s">
        <v>50</v>
      </c>
      <c r="H8274" s="306">
        <v>0</v>
      </c>
      <c r="I8274" s="306">
        <v>0</v>
      </c>
      <c r="J8274" s="306">
        <v>0</v>
      </c>
      <c r="K8274" s="306">
        <v>0</v>
      </c>
      <c r="L8274" s="306">
        <v>0</v>
      </c>
      <c r="M8274" s="306">
        <v>0</v>
      </c>
      <c r="N8274" s="306">
        <v>0</v>
      </c>
    </row>
    <row r="8275" spans="1:14">
      <c r="A8275" s="259" t="s">
        <v>250</v>
      </c>
      <c r="B8275" s="259" t="s">
        <v>22</v>
      </c>
      <c r="C8275" s="259" t="s">
        <v>54</v>
      </c>
      <c r="D8275" s="259" t="s">
        <v>54</v>
      </c>
      <c r="E8275" s="259" t="s">
        <v>54</v>
      </c>
      <c r="F8275" s="259" t="s">
        <v>210</v>
      </c>
      <c r="G8275" s="259" t="s">
        <v>50</v>
      </c>
      <c r="H8275" s="306">
        <v>11406.619832868999</v>
      </c>
      <c r="I8275" s="306">
        <v>12421.792592669999</v>
      </c>
      <c r="J8275" s="306">
        <v>9519.7040336220016</v>
      </c>
      <c r="K8275" s="306">
        <v>10925.892129131998</v>
      </c>
      <c r="L8275" s="306">
        <v>9653.439041186004</v>
      </c>
      <c r="M8275" s="306">
        <v>6807.9444916889988</v>
      </c>
      <c r="N8275" s="306">
        <v>3495.4636180070006</v>
      </c>
    </row>
    <row r="8276" spans="1:14">
      <c r="A8276" s="259" t="s">
        <v>250</v>
      </c>
      <c r="B8276" s="259" t="s">
        <v>22</v>
      </c>
      <c r="C8276" s="259" t="s">
        <v>55</v>
      </c>
      <c r="D8276" s="259" t="s">
        <v>55</v>
      </c>
      <c r="E8276" s="259" t="s">
        <v>55</v>
      </c>
      <c r="F8276" s="259" t="s">
        <v>210</v>
      </c>
      <c r="G8276" s="259" t="s">
        <v>50</v>
      </c>
      <c r="H8276" s="306">
        <v>6.1549847999999994</v>
      </c>
      <c r="I8276" s="306">
        <v>114.90693312000001</v>
      </c>
      <c r="J8276" s="306">
        <v>108.12845624000001</v>
      </c>
      <c r="K8276" s="306">
        <v>116.60563592000001</v>
      </c>
      <c r="L8276" s="306">
        <v>110.54444456000002</v>
      </c>
      <c r="M8276" s="306">
        <v>120.41091311999999</v>
      </c>
      <c r="N8276" s="306">
        <v>72.338818319999973</v>
      </c>
    </row>
    <row r="8277" spans="1:14">
      <c r="A8277" s="259" t="s">
        <v>250</v>
      </c>
      <c r="B8277" s="259" t="s">
        <v>22</v>
      </c>
      <c r="C8277" s="259" t="s">
        <v>56</v>
      </c>
      <c r="D8277" s="259" t="s">
        <v>56</v>
      </c>
      <c r="E8277" s="259" t="s">
        <v>56</v>
      </c>
      <c r="F8277" s="259" t="s">
        <v>210</v>
      </c>
      <c r="G8277" s="259" t="s">
        <v>50</v>
      </c>
      <c r="H8277" s="306">
        <v>3.2852999999999999</v>
      </c>
      <c r="I8277" s="306">
        <v>47.269875000000006</v>
      </c>
      <c r="J8277" s="306">
        <v>58.891724999999987</v>
      </c>
      <c r="K8277" s="306">
        <v>58.891724999999987</v>
      </c>
      <c r="L8277" s="306">
        <v>58.759424999999986</v>
      </c>
      <c r="M8277" s="306">
        <v>38.528550000000003</v>
      </c>
      <c r="N8277" s="306">
        <v>17.156699999999997</v>
      </c>
    </row>
    <row r="8278" spans="1:14">
      <c r="A8278" s="259" t="s">
        <v>250</v>
      </c>
      <c r="B8278" s="259" t="s">
        <v>22</v>
      </c>
      <c r="C8278" s="259" t="s">
        <v>57</v>
      </c>
      <c r="D8278" s="259" t="s">
        <v>57</v>
      </c>
      <c r="E8278" s="259" t="s">
        <v>57</v>
      </c>
      <c r="F8278" s="259" t="s">
        <v>210</v>
      </c>
      <c r="G8278" s="259" t="s">
        <v>50</v>
      </c>
      <c r="H8278" s="306">
        <v>0</v>
      </c>
      <c r="I8278" s="306">
        <v>0</v>
      </c>
      <c r="J8278" s="306">
        <v>0</v>
      </c>
      <c r="K8278" s="306">
        <v>0</v>
      </c>
      <c r="L8278" s="306">
        <v>0</v>
      </c>
      <c r="M8278" s="306">
        <v>0</v>
      </c>
      <c r="N8278" s="306">
        <v>0</v>
      </c>
    </row>
    <row r="8279" spans="1:14">
      <c r="A8279" s="259" t="s">
        <v>250</v>
      </c>
      <c r="B8279" s="259" t="s">
        <v>22</v>
      </c>
      <c r="C8279" s="259" t="s">
        <v>58</v>
      </c>
      <c r="D8279" s="259" t="s">
        <v>58</v>
      </c>
      <c r="E8279" s="259" t="s">
        <v>58</v>
      </c>
      <c r="F8279" s="259" t="s">
        <v>210</v>
      </c>
      <c r="G8279" s="259" t="s">
        <v>50</v>
      </c>
      <c r="H8279" s="306">
        <v>0</v>
      </c>
      <c r="I8279" s="306">
        <v>0</v>
      </c>
      <c r="J8279" s="306">
        <v>0</v>
      </c>
      <c r="K8279" s="306">
        <v>0</v>
      </c>
      <c r="L8279" s="306">
        <v>0</v>
      </c>
      <c r="M8279" s="306">
        <v>0</v>
      </c>
      <c r="N8279" s="306">
        <v>0</v>
      </c>
    </row>
    <row r="8280" spans="1:14">
      <c r="A8280" s="259" t="s">
        <v>250</v>
      </c>
      <c r="B8280" s="259" t="s">
        <v>22</v>
      </c>
      <c r="C8280" s="259" t="s">
        <v>59</v>
      </c>
      <c r="D8280" s="259" t="s">
        <v>59</v>
      </c>
      <c r="E8280" s="259" t="s">
        <v>59</v>
      </c>
      <c r="F8280" s="259" t="s">
        <v>210</v>
      </c>
      <c r="G8280" s="259" t="s">
        <v>50</v>
      </c>
      <c r="H8280" s="306">
        <v>1071.7882285429996</v>
      </c>
      <c r="I8280" s="306">
        <v>1057.4292200150994</v>
      </c>
      <c r="J8280" s="306">
        <v>1251.9411720549995</v>
      </c>
      <c r="K8280" s="306">
        <v>1164.1968583020002</v>
      </c>
      <c r="L8280" s="306">
        <v>1073.7431131630001</v>
      </c>
      <c r="M8280" s="306">
        <v>1342.3511296259992</v>
      </c>
      <c r="N8280" s="306">
        <v>1935.8631000749997</v>
      </c>
    </row>
    <row r="8281" spans="1:14">
      <c r="A8281" s="259" t="s">
        <v>250</v>
      </c>
      <c r="B8281" s="259" t="s">
        <v>22</v>
      </c>
      <c r="C8281" s="259" t="s">
        <v>60</v>
      </c>
      <c r="D8281" s="259" t="s">
        <v>60</v>
      </c>
      <c r="E8281" s="259" t="s">
        <v>60</v>
      </c>
      <c r="F8281" s="259" t="s">
        <v>210</v>
      </c>
      <c r="G8281" s="259" t="s">
        <v>50</v>
      </c>
      <c r="H8281" s="306">
        <v>2664.4149688894454</v>
      </c>
      <c r="I8281" s="306">
        <v>2664.4149688894454</v>
      </c>
      <c r="J8281" s="306">
        <v>2664.4149688894454</v>
      </c>
      <c r="K8281" s="306">
        <v>2664.4149688894454</v>
      </c>
      <c r="L8281" s="306">
        <v>2664.4149688894454</v>
      </c>
      <c r="M8281" s="306">
        <v>2664.4149688894454</v>
      </c>
      <c r="N8281" s="306">
        <v>2664.4149688894454</v>
      </c>
    </row>
    <row r="8282" spans="1:14">
      <c r="A8282" s="259" t="s">
        <v>250</v>
      </c>
      <c r="B8282" s="259" t="s">
        <v>22</v>
      </c>
      <c r="C8282" s="259" t="s">
        <v>61</v>
      </c>
      <c r="D8282" s="259" t="s">
        <v>61</v>
      </c>
      <c r="E8282" s="259" t="s">
        <v>61</v>
      </c>
      <c r="F8282" s="259" t="s">
        <v>210</v>
      </c>
      <c r="G8282" s="259" t="s">
        <v>50</v>
      </c>
      <c r="H8282" s="306">
        <v>304.79829102100001</v>
      </c>
      <c r="I8282" s="306">
        <v>304.79829102100001</v>
      </c>
      <c r="J8282" s="306">
        <v>304.79829102100001</v>
      </c>
      <c r="K8282" s="306">
        <v>304.79829102100001</v>
      </c>
      <c r="L8282" s="306">
        <v>304.79829102100001</v>
      </c>
      <c r="M8282" s="306">
        <v>304.79829102100001</v>
      </c>
      <c r="N8282" s="306">
        <v>304.79829102100001</v>
      </c>
    </row>
    <row r="8283" spans="1:14">
      <c r="A8283" s="259" t="s">
        <v>250</v>
      </c>
      <c r="B8283" s="259" t="s">
        <v>22</v>
      </c>
      <c r="C8283" s="259" t="s">
        <v>63</v>
      </c>
      <c r="D8283" s="259" t="s">
        <v>63</v>
      </c>
      <c r="E8283" s="259" t="s">
        <v>63</v>
      </c>
      <c r="F8283" s="259" t="s">
        <v>210</v>
      </c>
      <c r="G8283" s="259" t="s">
        <v>50</v>
      </c>
      <c r="H8283" s="306">
        <v>8.8709649000000002E-2</v>
      </c>
      <c r="I8283" s="306">
        <v>60.667299709999995</v>
      </c>
      <c r="J8283" s="306">
        <v>67.343102040000005</v>
      </c>
      <c r="K8283" s="306">
        <v>76.772143150999995</v>
      </c>
      <c r="L8283" s="306">
        <v>62.844117861000001</v>
      </c>
      <c r="M8283" s="306">
        <v>118.01068626799999</v>
      </c>
      <c r="N8283" s="306">
        <v>487.53225931500003</v>
      </c>
    </row>
    <row r="8284" spans="1:14">
      <c r="A8284" s="259" t="s">
        <v>250</v>
      </c>
      <c r="B8284" s="259" t="s">
        <v>22</v>
      </c>
      <c r="C8284" s="259" t="s">
        <v>64</v>
      </c>
      <c r="D8284" s="259" t="s">
        <v>64</v>
      </c>
      <c r="E8284" s="259" t="s">
        <v>64</v>
      </c>
      <c r="F8284" s="259" t="s">
        <v>210</v>
      </c>
      <c r="G8284" s="259" t="s">
        <v>50</v>
      </c>
      <c r="H8284" s="306">
        <v>1984.5291449620004</v>
      </c>
      <c r="I8284" s="306">
        <v>1842.0771448200001</v>
      </c>
      <c r="J8284" s="306">
        <v>1842.0771484889999</v>
      </c>
      <c r="K8284" s="306">
        <v>1842.0771495280003</v>
      </c>
      <c r="L8284" s="306">
        <v>1842.077147452</v>
      </c>
      <c r="M8284" s="306">
        <v>1842.0771432260001</v>
      </c>
      <c r="N8284" s="306">
        <v>1842.0771289080001</v>
      </c>
    </row>
    <row r="8285" spans="1:14">
      <c r="A8285" s="259" t="s">
        <v>250</v>
      </c>
      <c r="B8285" s="259" t="s">
        <v>22</v>
      </c>
      <c r="C8285" s="259" t="s">
        <v>54</v>
      </c>
      <c r="D8285" s="259" t="s">
        <v>72</v>
      </c>
      <c r="E8285" s="259" t="s">
        <v>72</v>
      </c>
      <c r="F8285" s="259" t="s">
        <v>210</v>
      </c>
      <c r="G8285" s="259" t="s">
        <v>50</v>
      </c>
      <c r="H8285" s="306">
        <v>0</v>
      </c>
      <c r="I8285" s="306">
        <v>0</v>
      </c>
      <c r="J8285" s="306">
        <v>0</v>
      </c>
      <c r="K8285" s="306">
        <v>0</v>
      </c>
      <c r="L8285" s="306">
        <v>3667.0516286850002</v>
      </c>
      <c r="M8285" s="306">
        <v>3667.0516284509999</v>
      </c>
      <c r="N8285" s="306">
        <v>3667.0516289289999</v>
      </c>
    </row>
    <row r="8286" spans="1:14">
      <c r="A8286" s="259" t="s">
        <v>250</v>
      </c>
      <c r="B8286" s="259" t="s">
        <v>22</v>
      </c>
      <c r="C8286" s="259" t="s">
        <v>55</v>
      </c>
      <c r="D8286" s="259" t="s">
        <v>73</v>
      </c>
      <c r="E8286" s="259" t="s">
        <v>73</v>
      </c>
      <c r="F8286" s="259" t="s">
        <v>210</v>
      </c>
      <c r="G8286" s="259" t="s">
        <v>50</v>
      </c>
      <c r="H8286" s="306">
        <v>0</v>
      </c>
      <c r="I8286" s="306">
        <v>0</v>
      </c>
      <c r="J8286" s="306">
        <v>0</v>
      </c>
      <c r="K8286" s="306">
        <v>0</v>
      </c>
      <c r="L8286" s="306">
        <v>0</v>
      </c>
      <c r="M8286" s="306">
        <v>0</v>
      </c>
      <c r="N8286" s="306">
        <v>0</v>
      </c>
    </row>
    <row r="8287" spans="1:14">
      <c r="A8287" s="259" t="s">
        <v>250</v>
      </c>
      <c r="B8287" s="259" t="s">
        <v>22</v>
      </c>
      <c r="C8287" s="259" t="s">
        <v>57</v>
      </c>
      <c r="D8287" s="259" t="s">
        <v>74</v>
      </c>
      <c r="E8287" s="259" t="s">
        <v>74</v>
      </c>
      <c r="F8287" s="259" t="s">
        <v>210</v>
      </c>
      <c r="G8287" s="259" t="s">
        <v>50</v>
      </c>
      <c r="H8287" s="306">
        <v>0</v>
      </c>
      <c r="I8287" s="306">
        <v>0</v>
      </c>
      <c r="J8287" s="306">
        <v>0</v>
      </c>
      <c r="K8287" s="306">
        <v>0</v>
      </c>
      <c r="L8287" s="306">
        <v>0</v>
      </c>
      <c r="M8287" s="306">
        <v>0</v>
      </c>
      <c r="N8287" s="306">
        <v>0</v>
      </c>
    </row>
    <row r="8288" spans="1:14">
      <c r="A8288" s="259" t="s">
        <v>250</v>
      </c>
      <c r="B8288" s="259" t="s">
        <v>22</v>
      </c>
      <c r="C8288" s="259" t="s">
        <v>64</v>
      </c>
      <c r="D8288" s="259" t="s">
        <v>75</v>
      </c>
      <c r="E8288" s="259" t="s">
        <v>75</v>
      </c>
      <c r="F8288" s="259" t="s">
        <v>210</v>
      </c>
      <c r="G8288" s="259" t="s">
        <v>50</v>
      </c>
      <c r="H8288" s="306">
        <v>0</v>
      </c>
      <c r="I8288" s="306">
        <v>0</v>
      </c>
      <c r="J8288" s="306">
        <v>0</v>
      </c>
      <c r="K8288" s="306">
        <v>0</v>
      </c>
      <c r="L8288" s="306">
        <v>0</v>
      </c>
      <c r="M8288" s="306">
        <v>0</v>
      </c>
      <c r="N8288" s="306">
        <v>0</v>
      </c>
    </row>
    <row r="8289" spans="1:14">
      <c r="A8289" s="259" t="s">
        <v>250</v>
      </c>
      <c r="B8289" s="259" t="s">
        <v>22</v>
      </c>
      <c r="C8289" s="259" t="s">
        <v>60</v>
      </c>
      <c r="D8289" s="259" t="s">
        <v>76</v>
      </c>
      <c r="E8289" s="259" t="s">
        <v>76</v>
      </c>
      <c r="F8289" s="259" t="s">
        <v>210</v>
      </c>
      <c r="G8289" s="259" t="s">
        <v>50</v>
      </c>
      <c r="H8289" s="306">
        <v>0</v>
      </c>
      <c r="I8289" s="306">
        <v>0</v>
      </c>
      <c r="J8289" s="306">
        <v>0</v>
      </c>
      <c r="K8289" s="306">
        <v>0</v>
      </c>
      <c r="L8289" s="306">
        <v>0</v>
      </c>
      <c r="M8289" s="306">
        <v>7961.2223355409997</v>
      </c>
      <c r="N8289" s="306">
        <v>15922.100396370999</v>
      </c>
    </row>
    <row r="8290" spans="1:14">
      <c r="A8290" s="259" t="s">
        <v>250</v>
      </c>
      <c r="B8290" s="259" t="s">
        <v>22</v>
      </c>
      <c r="C8290" s="259" t="s">
        <v>61</v>
      </c>
      <c r="D8290" s="259" t="s">
        <v>77</v>
      </c>
      <c r="E8290" s="259" t="s">
        <v>77</v>
      </c>
      <c r="F8290" s="259" t="s">
        <v>210</v>
      </c>
      <c r="G8290" s="259" t="s">
        <v>50</v>
      </c>
      <c r="H8290" s="306">
        <v>0</v>
      </c>
      <c r="I8290" s="306">
        <v>0</v>
      </c>
      <c r="J8290" s="306">
        <v>0</v>
      </c>
      <c r="K8290" s="306">
        <v>0</v>
      </c>
      <c r="L8290" s="306">
        <v>0</v>
      </c>
      <c r="M8290" s="306">
        <v>0</v>
      </c>
      <c r="N8290" s="306">
        <v>0</v>
      </c>
    </row>
    <row r="8291" spans="1:14">
      <c r="A8291" s="259" t="s">
        <v>250</v>
      </c>
      <c r="B8291" s="259" t="s">
        <v>22</v>
      </c>
      <c r="C8291" s="259" t="s">
        <v>62</v>
      </c>
      <c r="D8291" s="259" t="s">
        <v>78</v>
      </c>
      <c r="E8291" s="259" t="s">
        <v>78</v>
      </c>
      <c r="F8291" s="259" t="s">
        <v>210</v>
      </c>
      <c r="G8291" s="259" t="s">
        <v>50</v>
      </c>
      <c r="H8291" s="306">
        <v>3293.7599999459999</v>
      </c>
      <c r="I8291" s="306">
        <v>3293.7599999459999</v>
      </c>
      <c r="J8291" s="306">
        <v>3293.7599999459999</v>
      </c>
      <c r="K8291" s="306">
        <v>3293.7599999459999</v>
      </c>
      <c r="L8291" s="306">
        <v>3293.7599999459999</v>
      </c>
      <c r="M8291" s="306">
        <v>3293.7599999459999</v>
      </c>
      <c r="N8291" s="306">
        <v>3293.7599999459999</v>
      </c>
    </row>
    <row r="8292" spans="1:14">
      <c r="A8292" s="259" t="s">
        <v>250</v>
      </c>
      <c r="B8292" s="259" t="s">
        <v>22</v>
      </c>
      <c r="C8292" s="259" t="s">
        <v>63</v>
      </c>
      <c r="D8292" s="259" t="s">
        <v>79</v>
      </c>
      <c r="E8292" s="259" t="s">
        <v>79</v>
      </c>
      <c r="F8292" s="259" t="s">
        <v>210</v>
      </c>
      <c r="G8292" s="259" t="s">
        <v>50</v>
      </c>
      <c r="H8292" s="306">
        <v>674.13744528699999</v>
      </c>
      <c r="I8292" s="306">
        <v>532.16673084499996</v>
      </c>
      <c r="J8292" s="306">
        <v>549.83931281499997</v>
      </c>
      <c r="K8292" s="306">
        <v>509.88585175100002</v>
      </c>
      <c r="L8292" s="306">
        <v>605.70225172000005</v>
      </c>
      <c r="M8292" s="306">
        <v>854.06408768400001</v>
      </c>
      <c r="N8292" s="306">
        <v>867.23999998599993</v>
      </c>
    </row>
    <row r="8293" spans="1:14">
      <c r="A8293" s="259" t="s">
        <v>250</v>
      </c>
      <c r="B8293" s="259" t="s">
        <v>22</v>
      </c>
      <c r="C8293" s="259" t="s">
        <v>60</v>
      </c>
      <c r="D8293" s="259" t="s">
        <v>76</v>
      </c>
      <c r="E8293" s="259" t="s">
        <v>207</v>
      </c>
      <c r="F8293" s="259" t="s">
        <v>210</v>
      </c>
      <c r="G8293" s="259" t="s">
        <v>50</v>
      </c>
      <c r="H8293" s="306">
        <v>0</v>
      </c>
      <c r="I8293" s="306">
        <v>0</v>
      </c>
      <c r="J8293" s="306">
        <v>0</v>
      </c>
      <c r="K8293" s="306">
        <v>0</v>
      </c>
      <c r="L8293" s="306">
        <v>20.626378271</v>
      </c>
      <c r="M8293" s="306">
        <v>406.93074197359203</v>
      </c>
      <c r="N8293" s="306">
        <v>4989.7985120115918</v>
      </c>
    </row>
    <row r="8294" spans="1:14">
      <c r="A8294" s="259" t="s">
        <v>250</v>
      </c>
      <c r="B8294" s="259" t="s">
        <v>22</v>
      </c>
      <c r="C8294" s="259" t="s">
        <v>63</v>
      </c>
      <c r="D8294" s="259" t="s">
        <v>79</v>
      </c>
      <c r="E8294" s="259" t="s">
        <v>208</v>
      </c>
      <c r="F8294" s="259" t="s">
        <v>210</v>
      </c>
      <c r="G8294" s="259" t="s">
        <v>50</v>
      </c>
      <c r="H8294" s="306">
        <v>0</v>
      </c>
      <c r="I8294" s="306">
        <v>0</v>
      </c>
      <c r="J8294" s="306">
        <v>0</v>
      </c>
      <c r="K8294" s="306">
        <v>0</v>
      </c>
      <c r="L8294" s="306">
        <v>6.8045840179999999</v>
      </c>
      <c r="M8294" s="306">
        <v>164.039138643</v>
      </c>
      <c r="N8294" s="306">
        <v>2131.4672618900004</v>
      </c>
    </row>
    <row r="8295" spans="1:14">
      <c r="A8295" s="259" t="s">
        <v>250</v>
      </c>
      <c r="B8295" s="259" t="s">
        <v>22</v>
      </c>
      <c r="C8295" s="259" t="s">
        <v>65</v>
      </c>
      <c r="D8295" s="259" t="s">
        <v>209</v>
      </c>
      <c r="E8295" s="259" t="s">
        <v>80</v>
      </c>
      <c r="F8295" s="259" t="s">
        <v>210</v>
      </c>
      <c r="G8295" s="259" t="s">
        <v>50</v>
      </c>
      <c r="H8295" s="306">
        <v>0</v>
      </c>
      <c r="I8295" s="306">
        <v>0</v>
      </c>
      <c r="J8295" s="306">
        <v>0</v>
      </c>
      <c r="K8295" s="306">
        <v>0</v>
      </c>
      <c r="L8295" s="306">
        <v>0</v>
      </c>
      <c r="M8295" s="306">
        <v>0</v>
      </c>
      <c r="N8295" s="306">
        <v>0</v>
      </c>
    </row>
    <row r="8296" spans="1:14">
      <c r="A8296" s="259" t="s">
        <v>250</v>
      </c>
      <c r="B8296" s="259" t="s">
        <v>22</v>
      </c>
      <c r="C8296" s="259" t="s">
        <v>65</v>
      </c>
      <c r="D8296" s="259" t="s">
        <v>209</v>
      </c>
      <c r="E8296" s="259" t="s">
        <v>81</v>
      </c>
      <c r="F8296" s="259" t="s">
        <v>210</v>
      </c>
      <c r="G8296" s="259" t="s">
        <v>50</v>
      </c>
      <c r="H8296" s="306">
        <v>0</v>
      </c>
      <c r="I8296" s="306">
        <v>0</v>
      </c>
      <c r="J8296" s="306">
        <v>0</v>
      </c>
      <c r="K8296" s="306">
        <v>0</v>
      </c>
      <c r="L8296" s="306">
        <v>0</v>
      </c>
      <c r="M8296" s="306">
        <v>0</v>
      </c>
      <c r="N8296" s="306">
        <v>0</v>
      </c>
    </row>
    <row r="8297" spans="1:14">
      <c r="A8297" s="259" t="s">
        <v>250</v>
      </c>
      <c r="B8297" s="259" t="s">
        <v>23</v>
      </c>
      <c r="C8297" s="259" t="s">
        <v>48</v>
      </c>
      <c r="D8297" s="259" t="s">
        <v>48</v>
      </c>
      <c r="E8297" s="259" t="s">
        <v>48</v>
      </c>
      <c r="F8297" s="259" t="s">
        <v>210</v>
      </c>
      <c r="G8297" s="259" t="s">
        <v>50</v>
      </c>
      <c r="H8297" s="306">
        <v>560.36447999999996</v>
      </c>
      <c r="I8297" s="306">
        <v>0</v>
      </c>
      <c r="J8297" s="306">
        <v>0</v>
      </c>
      <c r="K8297" s="306">
        <v>0</v>
      </c>
      <c r="L8297" s="306">
        <v>0</v>
      </c>
      <c r="M8297" s="306">
        <v>0</v>
      </c>
      <c r="N8297" s="306">
        <v>0</v>
      </c>
    </row>
    <row r="8298" spans="1:14">
      <c r="A8298" s="259" t="s">
        <v>250</v>
      </c>
      <c r="B8298" s="259" t="s">
        <v>23</v>
      </c>
      <c r="C8298" s="259" t="s">
        <v>53</v>
      </c>
      <c r="D8298" s="259" t="s">
        <v>53</v>
      </c>
      <c r="E8298" s="259" t="s">
        <v>53</v>
      </c>
      <c r="F8298" s="259" t="s">
        <v>210</v>
      </c>
      <c r="G8298" s="259" t="s">
        <v>50</v>
      </c>
      <c r="H8298" s="306">
        <v>0</v>
      </c>
      <c r="I8298" s="306">
        <v>0</v>
      </c>
      <c r="J8298" s="306">
        <v>0</v>
      </c>
      <c r="K8298" s="306">
        <v>0</v>
      </c>
      <c r="L8298" s="306">
        <v>0</v>
      </c>
      <c r="M8298" s="306">
        <v>0</v>
      </c>
      <c r="N8298" s="306">
        <v>0</v>
      </c>
    </row>
    <row r="8299" spans="1:14">
      <c r="A8299" s="259" t="s">
        <v>250</v>
      </c>
      <c r="B8299" s="259" t="s">
        <v>23</v>
      </c>
      <c r="C8299" s="259" t="s">
        <v>54</v>
      </c>
      <c r="D8299" s="259" t="s">
        <v>54</v>
      </c>
      <c r="E8299" s="259" t="s">
        <v>54</v>
      </c>
      <c r="F8299" s="259" t="s">
        <v>210</v>
      </c>
      <c r="G8299" s="259" t="s">
        <v>50</v>
      </c>
      <c r="H8299" s="306">
        <v>1528.83384903</v>
      </c>
      <c r="I8299" s="306">
        <v>1745.6811368799999</v>
      </c>
      <c r="J8299" s="306">
        <v>1548.008470188</v>
      </c>
      <c r="K8299" s="306">
        <v>2184.303562432</v>
      </c>
      <c r="L8299" s="306">
        <v>2475.7581182240001</v>
      </c>
      <c r="M8299" s="306">
        <v>816.17511886600005</v>
      </c>
      <c r="N8299" s="306">
        <v>9.9907500000000002</v>
      </c>
    </row>
    <row r="8300" spans="1:14">
      <c r="A8300" s="259" t="s">
        <v>250</v>
      </c>
      <c r="B8300" s="259" t="s">
        <v>23</v>
      </c>
      <c r="C8300" s="259" t="s">
        <v>55</v>
      </c>
      <c r="D8300" s="259" t="s">
        <v>55</v>
      </c>
      <c r="E8300" s="259" t="s">
        <v>55</v>
      </c>
      <c r="F8300" s="259" t="s">
        <v>210</v>
      </c>
      <c r="G8300" s="259" t="s">
        <v>50</v>
      </c>
      <c r="H8300" s="306">
        <v>0.66043999999999992</v>
      </c>
      <c r="I8300" s="306">
        <v>20.404648000000002</v>
      </c>
      <c r="J8300" s="306">
        <v>21.286031999999999</v>
      </c>
      <c r="K8300" s="306">
        <v>22.313863999999999</v>
      </c>
      <c r="L8300" s="306">
        <v>20.359707999999998</v>
      </c>
      <c r="M8300" s="306">
        <v>22.601580000000002</v>
      </c>
      <c r="N8300" s="306">
        <v>4.7229880000000009</v>
      </c>
    </row>
    <row r="8301" spans="1:14">
      <c r="A8301" s="259" t="s">
        <v>250</v>
      </c>
      <c r="B8301" s="259" t="s">
        <v>23</v>
      </c>
      <c r="C8301" s="259" t="s">
        <v>56</v>
      </c>
      <c r="D8301" s="259" t="s">
        <v>56</v>
      </c>
      <c r="E8301" s="259" t="s">
        <v>56</v>
      </c>
      <c r="F8301" s="259" t="s">
        <v>210</v>
      </c>
      <c r="G8301" s="259" t="s">
        <v>50</v>
      </c>
      <c r="H8301" s="306">
        <v>0</v>
      </c>
      <c r="I8301" s="306">
        <v>0</v>
      </c>
      <c r="J8301" s="306">
        <v>0</v>
      </c>
      <c r="K8301" s="306">
        <v>0</v>
      </c>
      <c r="L8301" s="306">
        <v>0</v>
      </c>
      <c r="M8301" s="306">
        <v>0</v>
      </c>
      <c r="N8301" s="306">
        <v>0</v>
      </c>
    </row>
    <row r="8302" spans="1:14">
      <c r="A8302" s="259" t="s">
        <v>250</v>
      </c>
      <c r="B8302" s="259" t="s">
        <v>23</v>
      </c>
      <c r="C8302" s="259" t="s">
        <v>57</v>
      </c>
      <c r="D8302" s="259" t="s">
        <v>57</v>
      </c>
      <c r="E8302" s="259" t="s">
        <v>57</v>
      </c>
      <c r="F8302" s="259" t="s">
        <v>210</v>
      </c>
      <c r="G8302" s="259" t="s">
        <v>50</v>
      </c>
      <c r="H8302" s="306">
        <v>0</v>
      </c>
      <c r="I8302" s="306">
        <v>0</v>
      </c>
      <c r="J8302" s="306">
        <v>0</v>
      </c>
      <c r="K8302" s="306">
        <v>0</v>
      </c>
      <c r="L8302" s="306">
        <v>0</v>
      </c>
      <c r="M8302" s="306">
        <v>0</v>
      </c>
      <c r="N8302" s="306">
        <v>0</v>
      </c>
    </row>
    <row r="8303" spans="1:14">
      <c r="A8303" s="259" t="s">
        <v>250</v>
      </c>
      <c r="B8303" s="259" t="s">
        <v>23</v>
      </c>
      <c r="C8303" s="259" t="s">
        <v>58</v>
      </c>
      <c r="D8303" s="259" t="s">
        <v>58</v>
      </c>
      <c r="E8303" s="259" t="s">
        <v>58</v>
      </c>
      <c r="F8303" s="259" t="s">
        <v>210</v>
      </c>
      <c r="G8303" s="259" t="s">
        <v>50</v>
      </c>
      <c r="H8303" s="306">
        <v>10063.380805272</v>
      </c>
      <c r="I8303" s="306">
        <v>10063.380805272</v>
      </c>
      <c r="J8303" s="306">
        <v>10063.380805272</v>
      </c>
      <c r="K8303" s="306">
        <v>10063.380805272</v>
      </c>
      <c r="L8303" s="306">
        <v>10063.380805272</v>
      </c>
      <c r="M8303" s="306">
        <v>10063.380805272</v>
      </c>
      <c r="N8303" s="306">
        <v>10063.380805272</v>
      </c>
    </row>
    <row r="8304" spans="1:14">
      <c r="A8304" s="259" t="s">
        <v>250</v>
      </c>
      <c r="B8304" s="259" t="s">
        <v>23</v>
      </c>
      <c r="C8304" s="259" t="s">
        <v>59</v>
      </c>
      <c r="D8304" s="259" t="s">
        <v>59</v>
      </c>
      <c r="E8304" s="259" t="s">
        <v>59</v>
      </c>
      <c r="F8304" s="259" t="s">
        <v>210</v>
      </c>
      <c r="G8304" s="259" t="s">
        <v>50</v>
      </c>
      <c r="H8304" s="306">
        <v>1406.0807786333742</v>
      </c>
      <c r="I8304" s="306">
        <v>1406.0807808007601</v>
      </c>
      <c r="J8304" s="306">
        <v>1406.0807793653923</v>
      </c>
      <c r="K8304" s="306">
        <v>1406.0807774173925</v>
      </c>
      <c r="L8304" s="306">
        <v>1406.080787105537</v>
      </c>
      <c r="M8304" s="306">
        <v>1406.0807687110439</v>
      </c>
      <c r="N8304" s="306">
        <v>1406.0807304873272</v>
      </c>
    </row>
    <row r="8305" spans="1:14">
      <c r="A8305" s="259" t="s">
        <v>250</v>
      </c>
      <c r="B8305" s="259" t="s">
        <v>23</v>
      </c>
      <c r="C8305" s="259" t="s">
        <v>60</v>
      </c>
      <c r="D8305" s="259" t="s">
        <v>60</v>
      </c>
      <c r="E8305" s="259" t="s">
        <v>60</v>
      </c>
      <c r="F8305" s="259" t="s">
        <v>210</v>
      </c>
      <c r="G8305" s="259" t="s">
        <v>50</v>
      </c>
      <c r="H8305" s="306">
        <v>232.848628136</v>
      </c>
      <c r="I8305" s="306">
        <v>232.848628136</v>
      </c>
      <c r="J8305" s="306">
        <v>232.848628136</v>
      </c>
      <c r="K8305" s="306">
        <v>232.848628136</v>
      </c>
      <c r="L8305" s="306">
        <v>232.848628136</v>
      </c>
      <c r="M8305" s="306">
        <v>232.848628136</v>
      </c>
      <c r="N8305" s="306">
        <v>232.848628136</v>
      </c>
    </row>
    <row r="8306" spans="1:14">
      <c r="A8306" s="259" t="s">
        <v>250</v>
      </c>
      <c r="B8306" s="259" t="s">
        <v>23</v>
      </c>
      <c r="C8306" s="259" t="s">
        <v>61</v>
      </c>
      <c r="D8306" s="259" t="s">
        <v>61</v>
      </c>
      <c r="E8306" s="259" t="s">
        <v>61</v>
      </c>
      <c r="F8306" s="259" t="s">
        <v>210</v>
      </c>
      <c r="G8306" s="259" t="s">
        <v>50</v>
      </c>
      <c r="H8306" s="306">
        <v>666.54626034699993</v>
      </c>
      <c r="I8306" s="306">
        <v>666.54626034699993</v>
      </c>
      <c r="J8306" s="306">
        <v>666.54626034699993</v>
      </c>
      <c r="K8306" s="306">
        <v>666.54626034699993</v>
      </c>
      <c r="L8306" s="306">
        <v>666.54626034699993</v>
      </c>
      <c r="M8306" s="306">
        <v>666.54626034699993</v>
      </c>
      <c r="N8306" s="306">
        <v>666.54626034699993</v>
      </c>
    </row>
    <row r="8307" spans="1:14">
      <c r="A8307" s="259" t="s">
        <v>250</v>
      </c>
      <c r="B8307" s="259" t="s">
        <v>23</v>
      </c>
      <c r="C8307" s="259" t="s">
        <v>63</v>
      </c>
      <c r="D8307" s="259" t="s">
        <v>63</v>
      </c>
      <c r="E8307" s="259" t="s">
        <v>63</v>
      </c>
      <c r="F8307" s="259" t="s">
        <v>210</v>
      </c>
      <c r="G8307" s="259" t="s">
        <v>50</v>
      </c>
      <c r="H8307" s="306">
        <v>0</v>
      </c>
      <c r="I8307" s="306">
        <v>0</v>
      </c>
      <c r="J8307" s="306">
        <v>0</v>
      </c>
      <c r="K8307" s="306">
        <v>0</v>
      </c>
      <c r="L8307" s="306">
        <v>0</v>
      </c>
      <c r="M8307" s="306">
        <v>0</v>
      </c>
      <c r="N8307" s="306">
        <v>0</v>
      </c>
    </row>
    <row r="8308" spans="1:14">
      <c r="A8308" s="259" t="s">
        <v>250</v>
      </c>
      <c r="B8308" s="259" t="s">
        <v>23</v>
      </c>
      <c r="C8308" s="259" t="s">
        <v>64</v>
      </c>
      <c r="D8308" s="259" t="s">
        <v>64</v>
      </c>
      <c r="E8308" s="259" t="s">
        <v>64</v>
      </c>
      <c r="F8308" s="259" t="s">
        <v>210</v>
      </c>
      <c r="G8308" s="259" t="s">
        <v>50</v>
      </c>
      <c r="H8308" s="306">
        <v>531.57029974200009</v>
      </c>
      <c r="I8308" s="306">
        <v>194.84652240999998</v>
      </c>
      <c r="J8308" s="306">
        <v>194.84651910400001</v>
      </c>
      <c r="K8308" s="306">
        <v>194.846520011</v>
      </c>
      <c r="L8308" s="306">
        <v>194.84652105999999</v>
      </c>
      <c r="M8308" s="306">
        <v>194.84652009800001</v>
      </c>
      <c r="N8308" s="306">
        <v>194.84651710000003</v>
      </c>
    </row>
    <row r="8309" spans="1:14">
      <c r="A8309" s="259" t="s">
        <v>250</v>
      </c>
      <c r="B8309" s="259" t="s">
        <v>23</v>
      </c>
      <c r="C8309" s="259" t="s">
        <v>54</v>
      </c>
      <c r="D8309" s="259" t="s">
        <v>72</v>
      </c>
      <c r="E8309" s="259" t="s">
        <v>72</v>
      </c>
      <c r="F8309" s="259" t="s">
        <v>210</v>
      </c>
      <c r="G8309" s="259" t="s">
        <v>50</v>
      </c>
      <c r="H8309" s="306">
        <v>0</v>
      </c>
      <c r="I8309" s="306">
        <v>0</v>
      </c>
      <c r="J8309" s="306">
        <v>0</v>
      </c>
      <c r="K8309" s="306">
        <v>0</v>
      </c>
      <c r="L8309" s="306">
        <v>0</v>
      </c>
      <c r="M8309" s="306">
        <v>0</v>
      </c>
      <c r="N8309" s="306">
        <v>0</v>
      </c>
    </row>
    <row r="8310" spans="1:14">
      <c r="A8310" s="259" t="s">
        <v>250</v>
      </c>
      <c r="B8310" s="259" t="s">
        <v>23</v>
      </c>
      <c r="C8310" s="259" t="s">
        <v>55</v>
      </c>
      <c r="D8310" s="259" t="s">
        <v>73</v>
      </c>
      <c r="E8310" s="259" t="s">
        <v>73</v>
      </c>
      <c r="F8310" s="259" t="s">
        <v>210</v>
      </c>
      <c r="G8310" s="259" t="s">
        <v>50</v>
      </c>
      <c r="H8310" s="306">
        <v>0</v>
      </c>
      <c r="I8310" s="306">
        <v>0</v>
      </c>
      <c r="J8310" s="306">
        <v>0</v>
      </c>
      <c r="K8310" s="306">
        <v>0</v>
      </c>
      <c r="L8310" s="306">
        <v>0</v>
      </c>
      <c r="M8310" s="306">
        <v>0</v>
      </c>
      <c r="N8310" s="306">
        <v>0</v>
      </c>
    </row>
    <row r="8311" spans="1:14">
      <c r="A8311" s="259" t="s">
        <v>250</v>
      </c>
      <c r="B8311" s="259" t="s">
        <v>23</v>
      </c>
      <c r="C8311" s="259" t="s">
        <v>57</v>
      </c>
      <c r="D8311" s="259" t="s">
        <v>74</v>
      </c>
      <c r="E8311" s="259" t="s">
        <v>74</v>
      </c>
      <c r="F8311" s="259" t="s">
        <v>210</v>
      </c>
      <c r="G8311" s="259" t="s">
        <v>50</v>
      </c>
      <c r="H8311" s="306">
        <v>0</v>
      </c>
      <c r="I8311" s="306">
        <v>0</v>
      </c>
      <c r="J8311" s="306">
        <v>0</v>
      </c>
      <c r="K8311" s="306">
        <v>0</v>
      </c>
      <c r="L8311" s="306">
        <v>0</v>
      </c>
      <c r="M8311" s="306">
        <v>0</v>
      </c>
      <c r="N8311" s="306">
        <v>0</v>
      </c>
    </row>
    <row r="8312" spans="1:14">
      <c r="A8312" s="259" t="s">
        <v>250</v>
      </c>
      <c r="B8312" s="259" t="s">
        <v>23</v>
      </c>
      <c r="C8312" s="259" t="s">
        <v>64</v>
      </c>
      <c r="D8312" s="259" t="s">
        <v>75</v>
      </c>
      <c r="E8312" s="259" t="s">
        <v>75</v>
      </c>
      <c r="F8312" s="259" t="s">
        <v>210</v>
      </c>
      <c r="G8312" s="259" t="s">
        <v>50</v>
      </c>
      <c r="H8312" s="306">
        <v>0</v>
      </c>
      <c r="I8312" s="306">
        <v>0</v>
      </c>
      <c r="J8312" s="306">
        <v>0</v>
      </c>
      <c r="K8312" s="306">
        <v>0</v>
      </c>
      <c r="L8312" s="306">
        <v>0</v>
      </c>
      <c r="M8312" s="306">
        <v>0</v>
      </c>
      <c r="N8312" s="306">
        <v>0</v>
      </c>
    </row>
    <row r="8313" spans="1:14">
      <c r="A8313" s="259" t="s">
        <v>250</v>
      </c>
      <c r="B8313" s="259" t="s">
        <v>23</v>
      </c>
      <c r="C8313" s="259" t="s">
        <v>60</v>
      </c>
      <c r="D8313" s="259" t="s">
        <v>76</v>
      </c>
      <c r="E8313" s="259" t="s">
        <v>76</v>
      </c>
      <c r="F8313" s="259" t="s">
        <v>210</v>
      </c>
      <c r="G8313" s="259" t="s">
        <v>50</v>
      </c>
      <c r="H8313" s="306">
        <v>0</v>
      </c>
      <c r="I8313" s="306">
        <v>0</v>
      </c>
      <c r="J8313" s="306">
        <v>0</v>
      </c>
      <c r="K8313" s="306">
        <v>0</v>
      </c>
      <c r="L8313" s="306">
        <v>0</v>
      </c>
      <c r="M8313" s="306">
        <v>0</v>
      </c>
      <c r="N8313" s="306">
        <v>0</v>
      </c>
    </row>
    <row r="8314" spans="1:14">
      <c r="A8314" s="259" t="s">
        <v>250</v>
      </c>
      <c r="B8314" s="259" t="s">
        <v>23</v>
      </c>
      <c r="C8314" s="259" t="s">
        <v>61</v>
      </c>
      <c r="D8314" s="259" t="s">
        <v>77</v>
      </c>
      <c r="E8314" s="259" t="s">
        <v>77</v>
      </c>
      <c r="F8314" s="259" t="s">
        <v>210</v>
      </c>
      <c r="G8314" s="259" t="s">
        <v>50</v>
      </c>
      <c r="H8314" s="306">
        <v>0</v>
      </c>
      <c r="I8314" s="306">
        <v>0</v>
      </c>
      <c r="J8314" s="306">
        <v>0</v>
      </c>
      <c r="K8314" s="306">
        <v>0</v>
      </c>
      <c r="L8314" s="306">
        <v>0</v>
      </c>
      <c r="M8314" s="306">
        <v>0</v>
      </c>
      <c r="N8314" s="306">
        <v>0</v>
      </c>
    </row>
    <row r="8315" spans="1:14">
      <c r="A8315" s="259" t="s">
        <v>250</v>
      </c>
      <c r="B8315" s="259" t="s">
        <v>23</v>
      </c>
      <c r="C8315" s="259" t="s">
        <v>62</v>
      </c>
      <c r="D8315" s="259" t="s">
        <v>78</v>
      </c>
      <c r="E8315" s="259" t="s">
        <v>78</v>
      </c>
      <c r="F8315" s="259" t="s">
        <v>210</v>
      </c>
      <c r="G8315" s="259" t="s">
        <v>50</v>
      </c>
      <c r="H8315" s="306">
        <v>0</v>
      </c>
      <c r="I8315" s="306">
        <v>0</v>
      </c>
      <c r="J8315" s="306">
        <v>0</v>
      </c>
      <c r="K8315" s="306">
        <v>0</v>
      </c>
      <c r="L8315" s="306">
        <v>0</v>
      </c>
      <c r="M8315" s="306">
        <v>0</v>
      </c>
      <c r="N8315" s="306">
        <v>0</v>
      </c>
    </row>
    <row r="8316" spans="1:14">
      <c r="A8316" s="259" t="s">
        <v>250</v>
      </c>
      <c r="B8316" s="259" t="s">
        <v>23</v>
      </c>
      <c r="C8316" s="259" t="s">
        <v>63</v>
      </c>
      <c r="D8316" s="259" t="s">
        <v>79</v>
      </c>
      <c r="E8316" s="259" t="s">
        <v>79</v>
      </c>
      <c r="F8316" s="259" t="s">
        <v>210</v>
      </c>
      <c r="G8316" s="259" t="s">
        <v>50</v>
      </c>
      <c r="H8316" s="306">
        <v>0</v>
      </c>
      <c r="I8316" s="306">
        <v>0</v>
      </c>
      <c r="J8316" s="306">
        <v>0</v>
      </c>
      <c r="K8316" s="306">
        <v>0</v>
      </c>
      <c r="L8316" s="306">
        <v>0</v>
      </c>
      <c r="M8316" s="306">
        <v>0</v>
      </c>
      <c r="N8316" s="306">
        <v>0</v>
      </c>
    </row>
    <row r="8317" spans="1:14">
      <c r="A8317" s="259" t="s">
        <v>250</v>
      </c>
      <c r="B8317" s="259" t="s">
        <v>23</v>
      </c>
      <c r="C8317" s="259" t="s">
        <v>60</v>
      </c>
      <c r="D8317" s="259" t="s">
        <v>76</v>
      </c>
      <c r="E8317" s="259" t="s">
        <v>207</v>
      </c>
      <c r="F8317" s="259" t="s">
        <v>210</v>
      </c>
      <c r="G8317" s="259" t="s">
        <v>50</v>
      </c>
      <c r="H8317" s="306">
        <v>0</v>
      </c>
      <c r="I8317" s="306">
        <v>0</v>
      </c>
      <c r="J8317" s="306">
        <v>0</v>
      </c>
      <c r="K8317" s="306">
        <v>0</v>
      </c>
      <c r="L8317" s="306">
        <v>0</v>
      </c>
      <c r="M8317" s="306">
        <v>0</v>
      </c>
      <c r="N8317" s="306">
        <v>0</v>
      </c>
    </row>
    <row r="8318" spans="1:14">
      <c r="A8318" s="259" t="s">
        <v>250</v>
      </c>
      <c r="B8318" s="259" t="s">
        <v>23</v>
      </c>
      <c r="C8318" s="259" t="s">
        <v>63</v>
      </c>
      <c r="D8318" s="259" t="s">
        <v>79</v>
      </c>
      <c r="E8318" s="259" t="s">
        <v>208</v>
      </c>
      <c r="F8318" s="259" t="s">
        <v>210</v>
      </c>
      <c r="G8318" s="259" t="s">
        <v>50</v>
      </c>
      <c r="H8318" s="306">
        <v>0</v>
      </c>
      <c r="I8318" s="306">
        <v>0</v>
      </c>
      <c r="J8318" s="306">
        <v>0</v>
      </c>
      <c r="K8318" s="306">
        <v>0</v>
      </c>
      <c r="L8318" s="306">
        <v>0</v>
      </c>
      <c r="M8318" s="306">
        <v>0</v>
      </c>
      <c r="N8318" s="306">
        <v>0</v>
      </c>
    </row>
    <row r="8319" spans="1:14">
      <c r="A8319" s="259" t="s">
        <v>250</v>
      </c>
      <c r="B8319" s="259" t="s">
        <v>23</v>
      </c>
      <c r="C8319" s="259" t="s">
        <v>65</v>
      </c>
      <c r="D8319" s="259" t="s">
        <v>209</v>
      </c>
      <c r="E8319" s="259" t="s">
        <v>80</v>
      </c>
      <c r="F8319" s="259" t="s">
        <v>210</v>
      </c>
      <c r="G8319" s="259" t="s">
        <v>50</v>
      </c>
      <c r="H8319" s="306">
        <v>0</v>
      </c>
      <c r="I8319" s="306">
        <v>0</v>
      </c>
      <c r="J8319" s="306">
        <v>0</v>
      </c>
      <c r="K8319" s="306">
        <v>0</v>
      </c>
      <c r="L8319" s="306">
        <v>0</v>
      </c>
      <c r="M8319" s="306">
        <v>0</v>
      </c>
      <c r="N8319" s="306">
        <v>0</v>
      </c>
    </row>
    <row r="8320" spans="1:14">
      <c r="A8320" s="259" t="s">
        <v>250</v>
      </c>
      <c r="B8320" s="259" t="s">
        <v>23</v>
      </c>
      <c r="C8320" s="259" t="s">
        <v>65</v>
      </c>
      <c r="D8320" s="259" t="s">
        <v>209</v>
      </c>
      <c r="E8320" s="259" t="s">
        <v>81</v>
      </c>
      <c r="F8320" s="259" t="s">
        <v>210</v>
      </c>
      <c r="G8320" s="259" t="s">
        <v>50</v>
      </c>
      <c r="H8320" s="306">
        <v>0</v>
      </c>
      <c r="I8320" s="306">
        <v>0</v>
      </c>
      <c r="J8320" s="306">
        <v>0</v>
      </c>
      <c r="K8320" s="306">
        <v>0</v>
      </c>
      <c r="L8320" s="306">
        <v>0</v>
      </c>
      <c r="M8320" s="306">
        <v>0</v>
      </c>
      <c r="N8320" s="306">
        <v>0</v>
      </c>
    </row>
    <row r="8321" spans="1:14">
      <c r="A8321" s="259" t="s">
        <v>250</v>
      </c>
      <c r="B8321" s="259" t="s">
        <v>24</v>
      </c>
      <c r="C8321" s="259" t="s">
        <v>48</v>
      </c>
      <c r="D8321" s="259" t="s">
        <v>48</v>
      </c>
      <c r="E8321" s="259" t="s">
        <v>48</v>
      </c>
      <c r="F8321" s="259" t="s">
        <v>210</v>
      </c>
      <c r="G8321" s="259" t="s">
        <v>50</v>
      </c>
      <c r="H8321" s="306">
        <v>0</v>
      </c>
      <c r="I8321" s="306">
        <v>0</v>
      </c>
      <c r="J8321" s="306">
        <v>0</v>
      </c>
      <c r="K8321" s="306">
        <v>0</v>
      </c>
      <c r="L8321" s="306">
        <v>0</v>
      </c>
      <c r="M8321" s="306">
        <v>0</v>
      </c>
      <c r="N8321" s="306">
        <v>0</v>
      </c>
    </row>
    <row r="8322" spans="1:14">
      <c r="A8322" s="259" t="s">
        <v>250</v>
      </c>
      <c r="B8322" s="259" t="s">
        <v>24</v>
      </c>
      <c r="C8322" s="259" t="s">
        <v>53</v>
      </c>
      <c r="D8322" s="259" t="s">
        <v>53</v>
      </c>
      <c r="E8322" s="259" t="s">
        <v>53</v>
      </c>
      <c r="F8322" s="259" t="s">
        <v>210</v>
      </c>
      <c r="G8322" s="259" t="s">
        <v>50</v>
      </c>
      <c r="H8322" s="306">
        <v>0</v>
      </c>
      <c r="I8322" s="306">
        <v>0</v>
      </c>
      <c r="J8322" s="306">
        <v>0</v>
      </c>
      <c r="K8322" s="306">
        <v>0</v>
      </c>
      <c r="L8322" s="306">
        <v>0</v>
      </c>
      <c r="M8322" s="306">
        <v>0</v>
      </c>
      <c r="N8322" s="306">
        <v>0</v>
      </c>
    </row>
    <row r="8323" spans="1:14">
      <c r="A8323" s="259" t="s">
        <v>250</v>
      </c>
      <c r="B8323" s="259" t="s">
        <v>24</v>
      </c>
      <c r="C8323" s="259" t="s">
        <v>54</v>
      </c>
      <c r="D8323" s="259" t="s">
        <v>54</v>
      </c>
      <c r="E8323" s="259" t="s">
        <v>54</v>
      </c>
      <c r="F8323" s="259" t="s">
        <v>210</v>
      </c>
      <c r="G8323" s="259" t="s">
        <v>50</v>
      </c>
      <c r="H8323" s="306">
        <v>12605.312137815998</v>
      </c>
      <c r="I8323" s="306">
        <v>9549.2300914079988</v>
      </c>
      <c r="J8323" s="306">
        <v>7098.6141304679986</v>
      </c>
      <c r="K8323" s="306">
        <v>5447.1373297300006</v>
      </c>
      <c r="L8323" s="306">
        <v>8602.1048943489986</v>
      </c>
      <c r="M8323" s="306">
        <v>8590.5966691989979</v>
      </c>
      <c r="N8323" s="306">
        <v>5589.237698676</v>
      </c>
    </row>
    <row r="8324" spans="1:14">
      <c r="A8324" s="259" t="s">
        <v>250</v>
      </c>
      <c r="B8324" s="259" t="s">
        <v>24</v>
      </c>
      <c r="C8324" s="259" t="s">
        <v>55</v>
      </c>
      <c r="D8324" s="259" t="s">
        <v>55</v>
      </c>
      <c r="E8324" s="259" t="s">
        <v>55</v>
      </c>
      <c r="F8324" s="259" t="s">
        <v>210</v>
      </c>
      <c r="G8324" s="259" t="s">
        <v>50</v>
      </c>
      <c r="H8324" s="306">
        <v>111.54879999999999</v>
      </c>
      <c r="I8324" s="306">
        <v>30.517400000000002</v>
      </c>
      <c r="J8324" s="306">
        <v>29.376800000000003</v>
      </c>
      <c r="K8324" s="306">
        <v>8.2877999999999989</v>
      </c>
      <c r="L8324" s="306">
        <v>22.387874149999998</v>
      </c>
      <c r="M8324" s="306">
        <v>20.665124179999999</v>
      </c>
      <c r="N8324" s="306">
        <v>189.21956999</v>
      </c>
    </row>
    <row r="8325" spans="1:14">
      <c r="A8325" s="259" t="s">
        <v>250</v>
      </c>
      <c r="B8325" s="259" t="s">
        <v>24</v>
      </c>
      <c r="C8325" s="259" t="s">
        <v>56</v>
      </c>
      <c r="D8325" s="259" t="s">
        <v>56</v>
      </c>
      <c r="E8325" s="259" t="s">
        <v>56</v>
      </c>
      <c r="F8325" s="259" t="s">
        <v>210</v>
      </c>
      <c r="G8325" s="259" t="s">
        <v>50</v>
      </c>
      <c r="H8325" s="306">
        <v>0</v>
      </c>
      <c r="I8325" s="306">
        <v>0</v>
      </c>
      <c r="J8325" s="306">
        <v>0</v>
      </c>
      <c r="K8325" s="306">
        <v>0</v>
      </c>
      <c r="L8325" s="306">
        <v>0</v>
      </c>
      <c r="M8325" s="306">
        <v>0</v>
      </c>
      <c r="N8325" s="306">
        <v>0</v>
      </c>
    </row>
    <row r="8326" spans="1:14">
      <c r="A8326" s="259" t="s">
        <v>250</v>
      </c>
      <c r="B8326" s="259" t="s">
        <v>24</v>
      </c>
      <c r="C8326" s="259" t="s">
        <v>57</v>
      </c>
      <c r="D8326" s="259" t="s">
        <v>57</v>
      </c>
      <c r="E8326" s="259" t="s">
        <v>57</v>
      </c>
      <c r="F8326" s="259" t="s">
        <v>210</v>
      </c>
      <c r="G8326" s="259" t="s">
        <v>50</v>
      </c>
      <c r="H8326" s="306">
        <v>0</v>
      </c>
      <c r="I8326" s="306">
        <v>0</v>
      </c>
      <c r="J8326" s="306">
        <v>0</v>
      </c>
      <c r="K8326" s="306">
        <v>0</v>
      </c>
      <c r="L8326" s="306">
        <v>0</v>
      </c>
      <c r="M8326" s="306">
        <v>0</v>
      </c>
      <c r="N8326" s="306">
        <v>0</v>
      </c>
    </row>
    <row r="8327" spans="1:14">
      <c r="A8327" s="259" t="s">
        <v>250</v>
      </c>
      <c r="B8327" s="259" t="s">
        <v>24</v>
      </c>
      <c r="C8327" s="259" t="s">
        <v>58</v>
      </c>
      <c r="D8327" s="259" t="s">
        <v>58</v>
      </c>
      <c r="E8327" s="259" t="s">
        <v>58</v>
      </c>
      <c r="F8327" s="259" t="s">
        <v>210</v>
      </c>
      <c r="G8327" s="259" t="s">
        <v>50</v>
      </c>
      <c r="H8327" s="306">
        <v>27397.746355200001</v>
      </c>
      <c r="I8327" s="306">
        <v>27397.746355200001</v>
      </c>
      <c r="J8327" s="306">
        <v>27397.746355200001</v>
      </c>
      <c r="K8327" s="306">
        <v>27397.746355200001</v>
      </c>
      <c r="L8327" s="306">
        <v>17473.759056000003</v>
      </c>
      <c r="M8327" s="306">
        <v>17473.759056000003</v>
      </c>
      <c r="N8327" s="306">
        <v>17473.759056000003</v>
      </c>
    </row>
    <row r="8328" spans="1:14">
      <c r="A8328" s="259" t="s">
        <v>250</v>
      </c>
      <c r="B8328" s="259" t="s">
        <v>24</v>
      </c>
      <c r="C8328" s="259" t="s">
        <v>59</v>
      </c>
      <c r="D8328" s="259" t="s">
        <v>59</v>
      </c>
      <c r="E8328" s="259" t="s">
        <v>59</v>
      </c>
      <c r="F8328" s="259" t="s">
        <v>210</v>
      </c>
      <c r="G8328" s="259" t="s">
        <v>50</v>
      </c>
      <c r="H8328" s="306">
        <v>124.76609875</v>
      </c>
      <c r="I8328" s="306">
        <v>196.85422103900001</v>
      </c>
      <c r="J8328" s="306">
        <v>166.996166144</v>
      </c>
      <c r="K8328" s="306">
        <v>128.432939925</v>
      </c>
      <c r="L8328" s="306">
        <v>69.054623437000004</v>
      </c>
      <c r="M8328" s="306">
        <v>165.252597442</v>
      </c>
      <c r="N8328" s="306">
        <v>293.15252663899997</v>
      </c>
    </row>
    <row r="8329" spans="1:14">
      <c r="A8329" s="259" t="s">
        <v>250</v>
      </c>
      <c r="B8329" s="259" t="s">
        <v>24</v>
      </c>
      <c r="C8329" s="259" t="s">
        <v>60</v>
      </c>
      <c r="D8329" s="259" t="s">
        <v>60</v>
      </c>
      <c r="E8329" s="259" t="s">
        <v>60</v>
      </c>
      <c r="F8329" s="259" t="s">
        <v>210</v>
      </c>
      <c r="G8329" s="259" t="s">
        <v>50</v>
      </c>
      <c r="H8329" s="306">
        <v>2946.8438389988087</v>
      </c>
      <c r="I8329" s="306">
        <v>3665.5181784878087</v>
      </c>
      <c r="J8329" s="306">
        <v>3665.5181784878087</v>
      </c>
      <c r="K8329" s="306">
        <v>3665.5181784878087</v>
      </c>
      <c r="L8329" s="306">
        <v>3665.5181784878087</v>
      </c>
      <c r="M8329" s="306">
        <v>3665.5181784878087</v>
      </c>
      <c r="N8329" s="306">
        <v>3665.5181784878087</v>
      </c>
    </row>
    <row r="8330" spans="1:14">
      <c r="A8330" s="259" t="s">
        <v>250</v>
      </c>
      <c r="B8330" s="259" t="s">
        <v>24</v>
      </c>
      <c r="C8330" s="259" t="s">
        <v>61</v>
      </c>
      <c r="D8330" s="259" t="s">
        <v>61</v>
      </c>
      <c r="E8330" s="259" t="s">
        <v>61</v>
      </c>
      <c r="F8330" s="259" t="s">
        <v>210</v>
      </c>
      <c r="G8330" s="259" t="s">
        <v>50</v>
      </c>
      <c r="H8330" s="306">
        <v>25.399030286999999</v>
      </c>
      <c r="I8330" s="306">
        <v>25.399030286999999</v>
      </c>
      <c r="J8330" s="306">
        <v>25.399030286999999</v>
      </c>
      <c r="K8330" s="306">
        <v>25.399030286999999</v>
      </c>
      <c r="L8330" s="306">
        <v>25.399030286999999</v>
      </c>
      <c r="M8330" s="306">
        <v>25.399030286999999</v>
      </c>
      <c r="N8330" s="306">
        <v>25.399030286999999</v>
      </c>
    </row>
    <row r="8331" spans="1:14">
      <c r="A8331" s="259" t="s">
        <v>250</v>
      </c>
      <c r="B8331" s="259" t="s">
        <v>24</v>
      </c>
      <c r="C8331" s="259" t="s">
        <v>63</v>
      </c>
      <c r="D8331" s="259" t="s">
        <v>63</v>
      </c>
      <c r="E8331" s="259" t="s">
        <v>63</v>
      </c>
      <c r="F8331" s="259" t="s">
        <v>210</v>
      </c>
      <c r="G8331" s="259" t="s">
        <v>50</v>
      </c>
      <c r="H8331" s="306">
        <v>53.901000698000004</v>
      </c>
      <c r="I8331" s="306">
        <v>129.37279997499999</v>
      </c>
      <c r="J8331" s="306">
        <v>155.13650000000001</v>
      </c>
      <c r="K8331" s="306">
        <v>74.609842455999996</v>
      </c>
      <c r="L8331" s="306">
        <v>51.788700000000006</v>
      </c>
      <c r="M8331" s="306">
        <v>77.997043481999995</v>
      </c>
      <c r="N8331" s="306">
        <v>167.87887023499999</v>
      </c>
    </row>
    <row r="8332" spans="1:14">
      <c r="A8332" s="259" t="s">
        <v>250</v>
      </c>
      <c r="B8332" s="259" t="s">
        <v>24</v>
      </c>
      <c r="C8332" s="259" t="s">
        <v>64</v>
      </c>
      <c r="D8332" s="259" t="s">
        <v>64</v>
      </c>
      <c r="E8332" s="259" t="s">
        <v>64</v>
      </c>
      <c r="F8332" s="259" t="s">
        <v>210</v>
      </c>
      <c r="G8332" s="259" t="s">
        <v>50</v>
      </c>
      <c r="H8332" s="306">
        <v>1712.8531252090002</v>
      </c>
      <c r="I8332" s="306">
        <v>1711.893124708</v>
      </c>
      <c r="J8332" s="306">
        <v>1710.3811251520001</v>
      </c>
      <c r="K8332" s="306">
        <v>1678.9651251420005</v>
      </c>
      <c r="L8332" s="306">
        <v>1678.9651247060006</v>
      </c>
      <c r="M8332" s="306">
        <v>1678.965126176</v>
      </c>
      <c r="N8332" s="306">
        <v>1678.9651257480004</v>
      </c>
    </row>
    <row r="8333" spans="1:14">
      <c r="A8333" s="259" t="s">
        <v>250</v>
      </c>
      <c r="B8333" s="259" t="s">
        <v>24</v>
      </c>
      <c r="C8333" s="259" t="s">
        <v>54</v>
      </c>
      <c r="D8333" s="259" t="s">
        <v>72</v>
      </c>
      <c r="E8333" s="259" t="s">
        <v>72</v>
      </c>
      <c r="F8333" s="259" t="s">
        <v>210</v>
      </c>
      <c r="G8333" s="259" t="s">
        <v>50</v>
      </c>
      <c r="H8333" s="306">
        <v>0</v>
      </c>
      <c r="I8333" s="306">
        <v>0</v>
      </c>
      <c r="J8333" s="306">
        <v>0</v>
      </c>
      <c r="K8333" s="306">
        <v>0</v>
      </c>
      <c r="L8333" s="306">
        <v>0</v>
      </c>
      <c r="M8333" s="306">
        <v>0</v>
      </c>
      <c r="N8333" s="306">
        <v>0</v>
      </c>
    </row>
    <row r="8334" spans="1:14">
      <c r="A8334" s="259" t="s">
        <v>250</v>
      </c>
      <c r="B8334" s="259" t="s">
        <v>24</v>
      </c>
      <c r="C8334" s="259" t="s">
        <v>55</v>
      </c>
      <c r="D8334" s="259" t="s">
        <v>73</v>
      </c>
      <c r="E8334" s="259" t="s">
        <v>73</v>
      </c>
      <c r="F8334" s="259" t="s">
        <v>210</v>
      </c>
      <c r="G8334" s="259" t="s">
        <v>50</v>
      </c>
      <c r="H8334" s="306">
        <v>0</v>
      </c>
      <c r="I8334" s="306">
        <v>0</v>
      </c>
      <c r="J8334" s="306">
        <v>0.55000000000000004</v>
      </c>
      <c r="K8334" s="306">
        <v>0.35842244499999998</v>
      </c>
      <c r="L8334" s="306">
        <v>0.55000000000000004</v>
      </c>
      <c r="M8334" s="306">
        <v>0.14499999999999999</v>
      </c>
      <c r="N8334" s="306">
        <v>2.4849999999999999</v>
      </c>
    </row>
    <row r="8335" spans="1:14">
      <c r="A8335" s="259" t="s">
        <v>250</v>
      </c>
      <c r="B8335" s="259" t="s">
        <v>24</v>
      </c>
      <c r="C8335" s="259" t="s">
        <v>57</v>
      </c>
      <c r="D8335" s="259" t="s">
        <v>74</v>
      </c>
      <c r="E8335" s="259" t="s">
        <v>74</v>
      </c>
      <c r="F8335" s="259" t="s">
        <v>210</v>
      </c>
      <c r="G8335" s="259" t="s">
        <v>50</v>
      </c>
      <c r="H8335" s="306">
        <v>0</v>
      </c>
      <c r="I8335" s="306">
        <v>0</v>
      </c>
      <c r="J8335" s="306">
        <v>0</v>
      </c>
      <c r="K8335" s="306">
        <v>0</v>
      </c>
      <c r="L8335" s="306">
        <v>0</v>
      </c>
      <c r="M8335" s="306">
        <v>0</v>
      </c>
      <c r="N8335" s="306">
        <v>0</v>
      </c>
    </row>
    <row r="8336" spans="1:14">
      <c r="A8336" s="259" t="s">
        <v>250</v>
      </c>
      <c r="B8336" s="259" t="s">
        <v>24</v>
      </c>
      <c r="C8336" s="259" t="s">
        <v>64</v>
      </c>
      <c r="D8336" s="259" t="s">
        <v>75</v>
      </c>
      <c r="E8336" s="259" t="s">
        <v>75</v>
      </c>
      <c r="F8336" s="259" t="s">
        <v>210</v>
      </c>
      <c r="G8336" s="259" t="s">
        <v>50</v>
      </c>
      <c r="H8336" s="306">
        <v>0</v>
      </c>
      <c r="I8336" s="306">
        <v>0</v>
      </c>
      <c r="J8336" s="306">
        <v>0</v>
      </c>
      <c r="K8336" s="306">
        <v>0</v>
      </c>
      <c r="L8336" s="306">
        <v>0</v>
      </c>
      <c r="M8336" s="306">
        <v>0</v>
      </c>
      <c r="N8336" s="306">
        <v>0</v>
      </c>
    </row>
    <row r="8337" spans="1:14">
      <c r="A8337" s="259" t="s">
        <v>250</v>
      </c>
      <c r="B8337" s="259" t="s">
        <v>24</v>
      </c>
      <c r="C8337" s="259" t="s">
        <v>60</v>
      </c>
      <c r="D8337" s="259" t="s">
        <v>76</v>
      </c>
      <c r="E8337" s="259" t="s">
        <v>76</v>
      </c>
      <c r="F8337" s="259" t="s">
        <v>210</v>
      </c>
      <c r="G8337" s="259" t="s">
        <v>50</v>
      </c>
      <c r="H8337" s="306">
        <v>0</v>
      </c>
      <c r="I8337" s="306">
        <v>0</v>
      </c>
      <c r="J8337" s="306">
        <v>0</v>
      </c>
      <c r="K8337" s="306">
        <v>0</v>
      </c>
      <c r="L8337" s="306">
        <v>0</v>
      </c>
      <c r="M8337" s="306">
        <v>0</v>
      </c>
      <c r="N8337" s="306">
        <v>7440.6933078519996</v>
      </c>
    </row>
    <row r="8338" spans="1:14">
      <c r="A8338" s="259" t="s">
        <v>250</v>
      </c>
      <c r="B8338" s="259" t="s">
        <v>24</v>
      </c>
      <c r="C8338" s="259" t="s">
        <v>61</v>
      </c>
      <c r="D8338" s="259" t="s">
        <v>77</v>
      </c>
      <c r="E8338" s="259" t="s">
        <v>77</v>
      </c>
      <c r="F8338" s="259" t="s">
        <v>210</v>
      </c>
      <c r="G8338" s="259" t="s">
        <v>50</v>
      </c>
      <c r="H8338" s="306">
        <v>0</v>
      </c>
      <c r="I8338" s="306">
        <v>0</v>
      </c>
      <c r="J8338" s="306">
        <v>0</v>
      </c>
      <c r="K8338" s="306">
        <v>0</v>
      </c>
      <c r="L8338" s="306">
        <v>0</v>
      </c>
      <c r="M8338" s="306">
        <v>0</v>
      </c>
      <c r="N8338" s="306">
        <v>0</v>
      </c>
    </row>
    <row r="8339" spans="1:14">
      <c r="A8339" s="259" t="s">
        <v>250</v>
      </c>
      <c r="B8339" s="259" t="s">
        <v>24</v>
      </c>
      <c r="C8339" s="259" t="s">
        <v>62</v>
      </c>
      <c r="D8339" s="259" t="s">
        <v>78</v>
      </c>
      <c r="E8339" s="259" t="s">
        <v>78</v>
      </c>
      <c r="F8339" s="259" t="s">
        <v>210</v>
      </c>
      <c r="G8339" s="259" t="s">
        <v>50</v>
      </c>
      <c r="H8339" s="306">
        <v>0</v>
      </c>
      <c r="I8339" s="306">
        <v>0</v>
      </c>
      <c r="J8339" s="306">
        <v>4726.5455995760003</v>
      </c>
      <c r="K8339" s="306">
        <v>20133.108000259002</v>
      </c>
      <c r="L8339" s="306">
        <v>20133.108000259002</v>
      </c>
      <c r="M8339" s="306">
        <v>20133.108000259002</v>
      </c>
      <c r="N8339" s="306">
        <v>20133.108000259002</v>
      </c>
    </row>
    <row r="8340" spans="1:14">
      <c r="A8340" s="259" t="s">
        <v>250</v>
      </c>
      <c r="B8340" s="259" t="s">
        <v>24</v>
      </c>
      <c r="C8340" s="259" t="s">
        <v>63</v>
      </c>
      <c r="D8340" s="259" t="s">
        <v>79</v>
      </c>
      <c r="E8340" s="259" t="s">
        <v>79</v>
      </c>
      <c r="F8340" s="259" t="s">
        <v>210</v>
      </c>
      <c r="G8340" s="259" t="s">
        <v>50</v>
      </c>
      <c r="H8340" s="306">
        <v>420.25933842000001</v>
      </c>
      <c r="I8340" s="306">
        <v>436.618450129</v>
      </c>
      <c r="J8340" s="306">
        <v>436.61845004700001</v>
      </c>
      <c r="K8340" s="306">
        <v>436.618450236</v>
      </c>
      <c r="L8340" s="306">
        <v>427.62969613400003</v>
      </c>
      <c r="M8340" s="306">
        <v>436.618450102</v>
      </c>
      <c r="N8340" s="306">
        <v>436.61844990899999</v>
      </c>
    </row>
    <row r="8341" spans="1:14">
      <c r="A8341" s="259" t="s">
        <v>250</v>
      </c>
      <c r="B8341" s="259" t="s">
        <v>24</v>
      </c>
      <c r="C8341" s="259" t="s">
        <v>60</v>
      </c>
      <c r="D8341" s="259" t="s">
        <v>76</v>
      </c>
      <c r="E8341" s="259" t="s">
        <v>207</v>
      </c>
      <c r="F8341" s="259" t="s">
        <v>210</v>
      </c>
      <c r="G8341" s="259" t="s">
        <v>50</v>
      </c>
      <c r="H8341" s="306">
        <v>0</v>
      </c>
      <c r="I8341" s="306">
        <v>0</v>
      </c>
      <c r="J8341" s="306">
        <v>0</v>
      </c>
      <c r="K8341" s="306">
        <v>0</v>
      </c>
      <c r="L8341" s="306">
        <v>0</v>
      </c>
      <c r="M8341" s="306">
        <v>0</v>
      </c>
      <c r="N8341" s="306">
        <v>4966.728261016</v>
      </c>
    </row>
    <row r="8342" spans="1:14">
      <c r="A8342" s="259" t="s">
        <v>250</v>
      </c>
      <c r="B8342" s="259" t="s">
        <v>24</v>
      </c>
      <c r="C8342" s="259" t="s">
        <v>63</v>
      </c>
      <c r="D8342" s="259" t="s">
        <v>79</v>
      </c>
      <c r="E8342" s="259" t="s">
        <v>208</v>
      </c>
      <c r="F8342" s="259" t="s">
        <v>210</v>
      </c>
      <c r="G8342" s="259" t="s">
        <v>50</v>
      </c>
      <c r="H8342" s="306">
        <v>0</v>
      </c>
      <c r="I8342" s="306">
        <v>0</v>
      </c>
      <c r="J8342" s="306">
        <v>0</v>
      </c>
      <c r="K8342" s="306">
        <v>0</v>
      </c>
      <c r="L8342" s="306">
        <v>0</v>
      </c>
      <c r="M8342" s="306">
        <v>0</v>
      </c>
      <c r="N8342" s="306">
        <v>2102.3515059439997</v>
      </c>
    </row>
    <row r="8343" spans="1:14">
      <c r="A8343" s="259" t="s">
        <v>250</v>
      </c>
      <c r="B8343" s="259" t="s">
        <v>24</v>
      </c>
      <c r="C8343" s="259" t="s">
        <v>65</v>
      </c>
      <c r="D8343" s="259" t="s">
        <v>209</v>
      </c>
      <c r="E8343" s="259" t="s">
        <v>80</v>
      </c>
      <c r="F8343" s="259" t="s">
        <v>210</v>
      </c>
      <c r="G8343" s="259" t="s">
        <v>50</v>
      </c>
      <c r="H8343" s="306">
        <v>0</v>
      </c>
      <c r="I8343" s="306">
        <v>0</v>
      </c>
      <c r="J8343" s="306">
        <v>0</v>
      </c>
      <c r="K8343" s="306">
        <v>0</v>
      </c>
      <c r="L8343" s="306">
        <v>0</v>
      </c>
      <c r="M8343" s="306">
        <v>0</v>
      </c>
      <c r="N8343" s="306">
        <v>0</v>
      </c>
    </row>
    <row r="8344" spans="1:14">
      <c r="A8344" s="259" t="s">
        <v>250</v>
      </c>
      <c r="B8344" s="259" t="s">
        <v>24</v>
      </c>
      <c r="C8344" s="259" t="s">
        <v>65</v>
      </c>
      <c r="D8344" s="259" t="s">
        <v>209</v>
      </c>
      <c r="E8344" s="259" t="s">
        <v>81</v>
      </c>
      <c r="F8344" s="259" t="s">
        <v>210</v>
      </c>
      <c r="G8344" s="259" t="s">
        <v>50</v>
      </c>
      <c r="H8344" s="306">
        <v>0</v>
      </c>
      <c r="I8344" s="306">
        <v>0</v>
      </c>
      <c r="J8344" s="306">
        <v>0</v>
      </c>
      <c r="K8344" s="306">
        <v>0</v>
      </c>
      <c r="L8344" s="306">
        <v>0</v>
      </c>
      <c r="M8344" s="306">
        <v>0</v>
      </c>
      <c r="N8344" s="306">
        <v>0</v>
      </c>
    </row>
    <row r="8345" spans="1:14">
      <c r="A8345" s="259" t="s">
        <v>250</v>
      </c>
      <c r="B8345" s="259" t="s">
        <v>25</v>
      </c>
      <c r="C8345" s="259" t="s">
        <v>48</v>
      </c>
      <c r="D8345" s="259" t="s">
        <v>48</v>
      </c>
      <c r="E8345" s="259" t="s">
        <v>48</v>
      </c>
      <c r="F8345" s="259" t="s">
        <v>210</v>
      </c>
      <c r="G8345" s="259" t="s">
        <v>50</v>
      </c>
      <c r="H8345" s="306">
        <v>0</v>
      </c>
      <c r="I8345" s="306">
        <v>0</v>
      </c>
      <c r="J8345" s="306">
        <v>0</v>
      </c>
      <c r="K8345" s="306">
        <v>0</v>
      </c>
      <c r="L8345" s="306">
        <v>0</v>
      </c>
      <c r="M8345" s="306">
        <v>0</v>
      </c>
      <c r="N8345" s="306">
        <v>0</v>
      </c>
    </row>
    <row r="8346" spans="1:14">
      <c r="A8346" s="259" t="s">
        <v>250</v>
      </c>
      <c r="B8346" s="259" t="s">
        <v>25</v>
      </c>
      <c r="C8346" s="259" t="s">
        <v>53</v>
      </c>
      <c r="D8346" s="259" t="s">
        <v>53</v>
      </c>
      <c r="E8346" s="259" t="s">
        <v>53</v>
      </c>
      <c r="F8346" s="259" t="s">
        <v>210</v>
      </c>
      <c r="G8346" s="259" t="s">
        <v>50</v>
      </c>
      <c r="H8346" s="306">
        <v>0</v>
      </c>
      <c r="I8346" s="306">
        <v>0</v>
      </c>
      <c r="J8346" s="306">
        <v>0</v>
      </c>
      <c r="K8346" s="306">
        <v>0</v>
      </c>
      <c r="L8346" s="306">
        <v>0</v>
      </c>
      <c r="M8346" s="306">
        <v>0</v>
      </c>
      <c r="N8346" s="306">
        <v>0</v>
      </c>
    </row>
    <row r="8347" spans="1:14">
      <c r="A8347" s="259" t="s">
        <v>250</v>
      </c>
      <c r="B8347" s="259" t="s">
        <v>25</v>
      </c>
      <c r="C8347" s="259" t="s">
        <v>54</v>
      </c>
      <c r="D8347" s="259" t="s">
        <v>54</v>
      </c>
      <c r="E8347" s="259" t="s">
        <v>54</v>
      </c>
      <c r="F8347" s="259" t="s">
        <v>210</v>
      </c>
      <c r="G8347" s="259" t="s">
        <v>50</v>
      </c>
      <c r="H8347" s="306">
        <v>40948.183655703993</v>
      </c>
      <c r="I8347" s="306">
        <v>34653.698717187006</v>
      </c>
      <c r="J8347" s="306">
        <v>30499.72579134399</v>
      </c>
      <c r="K8347" s="306">
        <v>29452.136106117003</v>
      </c>
      <c r="L8347" s="306">
        <v>34932.546343907998</v>
      </c>
      <c r="M8347" s="306">
        <v>33997.781219598</v>
      </c>
      <c r="N8347" s="306">
        <v>31265.842936067002</v>
      </c>
    </row>
    <row r="8348" spans="1:14">
      <c r="A8348" s="259" t="s">
        <v>250</v>
      </c>
      <c r="B8348" s="259" t="s">
        <v>25</v>
      </c>
      <c r="C8348" s="259" t="s">
        <v>55</v>
      </c>
      <c r="D8348" s="259" t="s">
        <v>55</v>
      </c>
      <c r="E8348" s="259" t="s">
        <v>55</v>
      </c>
      <c r="F8348" s="259" t="s">
        <v>210</v>
      </c>
      <c r="G8348" s="259" t="s">
        <v>50</v>
      </c>
      <c r="H8348" s="306">
        <v>2187.7873620719993</v>
      </c>
      <c r="I8348" s="306">
        <v>349.15941151999999</v>
      </c>
      <c r="J8348" s="306">
        <v>540.8438564810001</v>
      </c>
      <c r="K8348" s="306">
        <v>756.06911063000018</v>
      </c>
      <c r="L8348" s="306">
        <v>717.17997984399994</v>
      </c>
      <c r="M8348" s="306">
        <v>753.032887114</v>
      </c>
      <c r="N8348" s="306">
        <v>1072.9861826750002</v>
      </c>
    </row>
    <row r="8349" spans="1:14">
      <c r="A8349" s="259" t="s">
        <v>250</v>
      </c>
      <c r="B8349" s="259" t="s">
        <v>25</v>
      </c>
      <c r="C8349" s="259" t="s">
        <v>56</v>
      </c>
      <c r="D8349" s="259" t="s">
        <v>56</v>
      </c>
      <c r="E8349" s="259" t="s">
        <v>56</v>
      </c>
      <c r="F8349" s="259" t="s">
        <v>210</v>
      </c>
      <c r="G8349" s="259" t="s">
        <v>50</v>
      </c>
      <c r="H8349" s="306">
        <v>7894.8499131479984</v>
      </c>
      <c r="I8349" s="306">
        <v>1740.915504132</v>
      </c>
      <c r="J8349" s="306">
        <v>2274.3060164870003</v>
      </c>
      <c r="K8349" s="306">
        <v>3002.4856880569996</v>
      </c>
      <c r="L8349" s="306">
        <v>2258.2167732930002</v>
      </c>
      <c r="M8349" s="306">
        <v>3003.5428727640005</v>
      </c>
      <c r="N8349" s="306">
        <v>5110.4527853640002</v>
      </c>
    </row>
    <row r="8350" spans="1:14">
      <c r="A8350" s="259" t="s">
        <v>250</v>
      </c>
      <c r="B8350" s="259" t="s">
        <v>25</v>
      </c>
      <c r="C8350" s="259" t="s">
        <v>57</v>
      </c>
      <c r="D8350" s="259" t="s">
        <v>57</v>
      </c>
      <c r="E8350" s="259" t="s">
        <v>57</v>
      </c>
      <c r="F8350" s="259" t="s">
        <v>210</v>
      </c>
      <c r="G8350" s="259" t="s">
        <v>50</v>
      </c>
      <c r="H8350" s="306">
        <v>882.06</v>
      </c>
      <c r="I8350" s="306">
        <v>1314</v>
      </c>
      <c r="J8350" s="306">
        <v>1314</v>
      </c>
      <c r="K8350" s="306">
        <v>1314</v>
      </c>
      <c r="L8350" s="306">
        <v>1314</v>
      </c>
      <c r="M8350" s="306">
        <v>1314</v>
      </c>
      <c r="N8350" s="306">
        <v>1309.2</v>
      </c>
    </row>
    <row r="8351" spans="1:14">
      <c r="A8351" s="259" t="s">
        <v>250</v>
      </c>
      <c r="B8351" s="259" t="s">
        <v>25</v>
      </c>
      <c r="C8351" s="259" t="s">
        <v>58</v>
      </c>
      <c r="D8351" s="259" t="s">
        <v>58</v>
      </c>
      <c r="E8351" s="259" t="s">
        <v>58</v>
      </c>
      <c r="F8351" s="259" t="s">
        <v>210</v>
      </c>
      <c r="G8351" s="259" t="s">
        <v>50</v>
      </c>
      <c r="H8351" s="306">
        <v>25714.799791907997</v>
      </c>
      <c r="I8351" s="306">
        <v>25770.701023297002</v>
      </c>
      <c r="J8351" s="306">
        <v>25714.07635974</v>
      </c>
      <c r="K8351" s="306">
        <v>26312.223852671999</v>
      </c>
      <c r="L8351" s="306">
        <v>25831.34385202</v>
      </c>
      <c r="M8351" s="306">
        <v>25823.470550079997</v>
      </c>
      <c r="N8351" s="306">
        <v>25941.55907494</v>
      </c>
    </row>
    <row r="8352" spans="1:14">
      <c r="A8352" s="259" t="s">
        <v>250</v>
      </c>
      <c r="B8352" s="259" t="s">
        <v>25</v>
      </c>
      <c r="C8352" s="259" t="s">
        <v>59</v>
      </c>
      <c r="D8352" s="259" t="s">
        <v>59</v>
      </c>
      <c r="E8352" s="259" t="s">
        <v>59</v>
      </c>
      <c r="F8352" s="259" t="s">
        <v>210</v>
      </c>
      <c r="G8352" s="259" t="s">
        <v>50</v>
      </c>
      <c r="H8352" s="306">
        <v>27059.325617280752</v>
      </c>
      <c r="I8352" s="306">
        <v>27033.527846649806</v>
      </c>
      <c r="J8352" s="306">
        <v>27127.884121618805</v>
      </c>
      <c r="K8352" s="306">
        <v>26911.867183556598</v>
      </c>
      <c r="L8352" s="306">
        <v>26658.548435785204</v>
      </c>
      <c r="M8352" s="306">
        <v>26940.975946819799</v>
      </c>
      <c r="N8352" s="306">
        <v>27057.696601269803</v>
      </c>
    </row>
    <row r="8353" spans="1:14">
      <c r="A8353" s="259" t="s">
        <v>250</v>
      </c>
      <c r="B8353" s="259" t="s">
        <v>25</v>
      </c>
      <c r="C8353" s="259" t="s">
        <v>60</v>
      </c>
      <c r="D8353" s="259" t="s">
        <v>60</v>
      </c>
      <c r="E8353" s="259" t="s">
        <v>60</v>
      </c>
      <c r="F8353" s="259" t="s">
        <v>210</v>
      </c>
      <c r="G8353" s="259" t="s">
        <v>50</v>
      </c>
      <c r="H8353" s="306">
        <v>14032.444502560757</v>
      </c>
      <c r="I8353" s="306">
        <v>15368.161014262976</v>
      </c>
      <c r="J8353" s="306">
        <v>14593.199791904119</v>
      </c>
      <c r="K8353" s="306">
        <v>15965.636591528411</v>
      </c>
      <c r="L8353" s="306">
        <v>15891.498829625858</v>
      </c>
      <c r="M8353" s="306">
        <v>15254.408086619886</v>
      </c>
      <c r="N8353" s="306">
        <v>14147.773268623174</v>
      </c>
    </row>
    <row r="8354" spans="1:14">
      <c r="A8354" s="259" t="s">
        <v>250</v>
      </c>
      <c r="B8354" s="259" t="s">
        <v>25</v>
      </c>
      <c r="C8354" s="259" t="s">
        <v>61</v>
      </c>
      <c r="D8354" s="259" t="s">
        <v>61</v>
      </c>
      <c r="E8354" s="259" t="s">
        <v>61</v>
      </c>
      <c r="F8354" s="259" t="s">
        <v>210</v>
      </c>
      <c r="G8354" s="259" t="s">
        <v>50</v>
      </c>
      <c r="H8354" s="306">
        <v>10410.937399052511</v>
      </c>
      <c r="I8354" s="306">
        <v>11996.223676365507</v>
      </c>
      <c r="J8354" s="306">
        <v>11876.201728614527</v>
      </c>
      <c r="K8354" s="306">
        <v>12660.940926943493</v>
      </c>
      <c r="L8354" s="306">
        <v>12288.96045680795</v>
      </c>
      <c r="M8354" s="306">
        <v>12333.123677098947</v>
      </c>
      <c r="N8354" s="306">
        <v>12084.354492443003</v>
      </c>
    </row>
    <row r="8355" spans="1:14">
      <c r="A8355" s="259" t="s">
        <v>250</v>
      </c>
      <c r="B8355" s="259" t="s">
        <v>25</v>
      </c>
      <c r="C8355" s="259" t="s">
        <v>62</v>
      </c>
      <c r="D8355" s="259" t="s">
        <v>62</v>
      </c>
      <c r="E8355" s="259" t="s">
        <v>62</v>
      </c>
      <c r="F8355" s="259" t="s">
        <v>210</v>
      </c>
      <c r="G8355" s="259" t="s">
        <v>50</v>
      </c>
      <c r="H8355" s="306">
        <v>575.54790101000003</v>
      </c>
      <c r="I8355" s="306">
        <v>7600.856556185</v>
      </c>
      <c r="J8355" s="306">
        <v>7363.567999678</v>
      </c>
      <c r="K8355" s="306">
        <v>7486.6053335500001</v>
      </c>
      <c r="L8355" s="306">
        <v>7738.4927818979995</v>
      </c>
      <c r="M8355" s="306">
        <v>7699.7409230449994</v>
      </c>
      <c r="N8355" s="306">
        <v>7445.0754086100005</v>
      </c>
    </row>
    <row r="8356" spans="1:14">
      <c r="A8356" s="259" t="s">
        <v>250</v>
      </c>
      <c r="B8356" s="259" t="s">
        <v>25</v>
      </c>
      <c r="C8356" s="259" t="s">
        <v>63</v>
      </c>
      <c r="D8356" s="259" t="s">
        <v>63</v>
      </c>
      <c r="E8356" s="259" t="s">
        <v>63</v>
      </c>
      <c r="F8356" s="259" t="s">
        <v>210</v>
      </c>
      <c r="G8356" s="259" t="s">
        <v>50</v>
      </c>
      <c r="H8356" s="306">
        <v>271.32469482900001</v>
      </c>
      <c r="I8356" s="306">
        <v>1505.59980907</v>
      </c>
      <c r="J8356" s="306">
        <v>1550.5968068220002</v>
      </c>
      <c r="K8356" s="306">
        <v>993.24707256800002</v>
      </c>
      <c r="L8356" s="306">
        <v>676.091262669</v>
      </c>
      <c r="M8356" s="306">
        <v>890.24663884499989</v>
      </c>
      <c r="N8356" s="306">
        <v>1141.5598391830001</v>
      </c>
    </row>
    <row r="8357" spans="1:14">
      <c r="A8357" s="259" t="s">
        <v>250</v>
      </c>
      <c r="B8357" s="259" t="s">
        <v>25</v>
      </c>
      <c r="C8357" s="259" t="s">
        <v>64</v>
      </c>
      <c r="D8357" s="259" t="s">
        <v>64</v>
      </c>
      <c r="E8357" s="259" t="s">
        <v>64</v>
      </c>
      <c r="F8357" s="259" t="s">
        <v>210</v>
      </c>
      <c r="G8357" s="259" t="s">
        <v>50</v>
      </c>
      <c r="H8357" s="306">
        <v>2148.7896882580008</v>
      </c>
      <c r="I8357" s="306">
        <v>2244.5778661120003</v>
      </c>
      <c r="J8357" s="306">
        <v>2005.1287902359998</v>
      </c>
      <c r="K8357" s="306">
        <v>2162.7834256720002</v>
      </c>
      <c r="L8357" s="306">
        <v>2231.3071924330006</v>
      </c>
      <c r="M8357" s="306">
        <v>2149.2338643350004</v>
      </c>
      <c r="N8357" s="306">
        <v>1928.5323997329997</v>
      </c>
    </row>
    <row r="8358" spans="1:14">
      <c r="A8358" s="259" t="s">
        <v>250</v>
      </c>
      <c r="B8358" s="259" t="s">
        <v>25</v>
      </c>
      <c r="C8358" s="259" t="s">
        <v>54</v>
      </c>
      <c r="D8358" s="259" t="s">
        <v>72</v>
      </c>
      <c r="E8358" s="259" t="s">
        <v>72</v>
      </c>
      <c r="F8358" s="259" t="s">
        <v>210</v>
      </c>
      <c r="G8358" s="259" t="s">
        <v>50</v>
      </c>
      <c r="H8358" s="306">
        <v>0</v>
      </c>
      <c r="I8358" s="306">
        <v>0</v>
      </c>
      <c r="J8358" s="306">
        <v>0</v>
      </c>
      <c r="K8358" s="306">
        <v>230.787417339</v>
      </c>
      <c r="L8358" s="306">
        <v>1300.1136060670001</v>
      </c>
      <c r="M8358" s="306">
        <v>2912.6839655449999</v>
      </c>
      <c r="N8358" s="306">
        <v>2912.683965576</v>
      </c>
    </row>
    <row r="8359" spans="1:14">
      <c r="A8359" s="259" t="s">
        <v>250</v>
      </c>
      <c r="B8359" s="259" t="s">
        <v>25</v>
      </c>
      <c r="C8359" s="259" t="s">
        <v>55</v>
      </c>
      <c r="D8359" s="259" t="s">
        <v>73</v>
      </c>
      <c r="E8359" s="259" t="s">
        <v>73</v>
      </c>
      <c r="F8359" s="259" t="s">
        <v>210</v>
      </c>
      <c r="G8359" s="259" t="s">
        <v>50</v>
      </c>
      <c r="H8359" s="306">
        <v>0</v>
      </c>
      <c r="I8359" s="306">
        <v>0</v>
      </c>
      <c r="J8359" s="306">
        <v>0</v>
      </c>
      <c r="K8359" s="306">
        <v>0</v>
      </c>
      <c r="L8359" s="306">
        <v>0</v>
      </c>
      <c r="M8359" s="306">
        <v>0</v>
      </c>
      <c r="N8359" s="306">
        <v>0</v>
      </c>
    </row>
    <row r="8360" spans="1:14">
      <c r="A8360" s="259" t="s">
        <v>250</v>
      </c>
      <c r="B8360" s="259" t="s">
        <v>25</v>
      </c>
      <c r="C8360" s="259" t="s">
        <v>57</v>
      </c>
      <c r="D8360" s="259" t="s">
        <v>74</v>
      </c>
      <c r="E8360" s="259" t="s">
        <v>74</v>
      </c>
      <c r="F8360" s="259" t="s">
        <v>210</v>
      </c>
      <c r="G8360" s="259" t="s">
        <v>50</v>
      </c>
      <c r="H8360" s="306">
        <v>0</v>
      </c>
      <c r="I8360" s="306">
        <v>0</v>
      </c>
      <c r="J8360" s="306">
        <v>0</v>
      </c>
      <c r="K8360" s="306">
        <v>0</v>
      </c>
      <c r="L8360" s="306">
        <v>0</v>
      </c>
      <c r="M8360" s="306">
        <v>0</v>
      </c>
      <c r="N8360" s="306">
        <v>0</v>
      </c>
    </row>
    <row r="8361" spans="1:14">
      <c r="A8361" s="259" t="s">
        <v>250</v>
      </c>
      <c r="B8361" s="259" t="s">
        <v>25</v>
      </c>
      <c r="C8361" s="259" t="s">
        <v>64</v>
      </c>
      <c r="D8361" s="259" t="s">
        <v>75</v>
      </c>
      <c r="E8361" s="259" t="s">
        <v>75</v>
      </c>
      <c r="F8361" s="259" t="s">
        <v>210</v>
      </c>
      <c r="G8361" s="259" t="s">
        <v>50</v>
      </c>
      <c r="H8361" s="306">
        <v>0</v>
      </c>
      <c r="I8361" s="306">
        <v>0</v>
      </c>
      <c r="J8361" s="306">
        <v>0</v>
      </c>
      <c r="K8361" s="306">
        <v>0</v>
      </c>
      <c r="L8361" s="306">
        <v>0</v>
      </c>
      <c r="M8361" s="306">
        <v>0</v>
      </c>
      <c r="N8361" s="306">
        <v>0</v>
      </c>
    </row>
    <row r="8362" spans="1:14">
      <c r="A8362" s="259" t="s">
        <v>250</v>
      </c>
      <c r="B8362" s="259" t="s">
        <v>25</v>
      </c>
      <c r="C8362" s="259" t="s">
        <v>60</v>
      </c>
      <c r="D8362" s="259" t="s">
        <v>76</v>
      </c>
      <c r="E8362" s="259" t="s">
        <v>76</v>
      </c>
      <c r="F8362" s="259" t="s">
        <v>210</v>
      </c>
      <c r="G8362" s="259" t="s">
        <v>50</v>
      </c>
      <c r="H8362" s="306">
        <v>0</v>
      </c>
      <c r="I8362" s="306">
        <v>0</v>
      </c>
      <c r="J8362" s="306">
        <v>0</v>
      </c>
      <c r="K8362" s="306">
        <v>0</v>
      </c>
      <c r="L8362" s="306">
        <v>0</v>
      </c>
      <c r="M8362" s="306">
        <v>0</v>
      </c>
      <c r="N8362" s="306">
        <v>0</v>
      </c>
    </row>
    <row r="8363" spans="1:14">
      <c r="A8363" s="259" t="s">
        <v>250</v>
      </c>
      <c r="B8363" s="259" t="s">
        <v>25</v>
      </c>
      <c r="C8363" s="259" t="s">
        <v>61</v>
      </c>
      <c r="D8363" s="259" t="s">
        <v>77</v>
      </c>
      <c r="E8363" s="259" t="s">
        <v>77</v>
      </c>
      <c r="F8363" s="259" t="s">
        <v>210</v>
      </c>
      <c r="G8363" s="259" t="s">
        <v>50</v>
      </c>
      <c r="H8363" s="306">
        <v>0</v>
      </c>
      <c r="I8363" s="306">
        <v>0</v>
      </c>
      <c r="J8363" s="306">
        <v>10751.468366918001</v>
      </c>
      <c r="K8363" s="306">
        <v>11063.812258265001</v>
      </c>
      <c r="L8363" s="306">
        <v>11025.689387815999</v>
      </c>
      <c r="M8363" s="306">
        <v>10990.808320038999</v>
      </c>
      <c r="N8363" s="306">
        <v>38462.205450200003</v>
      </c>
    </row>
    <row r="8364" spans="1:14">
      <c r="A8364" s="259" t="s">
        <v>250</v>
      </c>
      <c r="B8364" s="259" t="s">
        <v>25</v>
      </c>
      <c r="C8364" s="259" t="s">
        <v>62</v>
      </c>
      <c r="D8364" s="259" t="s">
        <v>78</v>
      </c>
      <c r="E8364" s="259" t="s">
        <v>78</v>
      </c>
      <c r="F8364" s="259" t="s">
        <v>210</v>
      </c>
      <c r="G8364" s="259" t="s">
        <v>50</v>
      </c>
      <c r="H8364" s="306">
        <v>0</v>
      </c>
      <c r="I8364" s="306">
        <v>0</v>
      </c>
      <c r="J8364" s="306">
        <v>0</v>
      </c>
      <c r="K8364" s="306">
        <v>0</v>
      </c>
      <c r="L8364" s="306">
        <v>0</v>
      </c>
      <c r="M8364" s="306">
        <v>0</v>
      </c>
      <c r="N8364" s="306">
        <v>0</v>
      </c>
    </row>
    <row r="8365" spans="1:14">
      <c r="A8365" s="259" t="s">
        <v>250</v>
      </c>
      <c r="B8365" s="259" t="s">
        <v>25</v>
      </c>
      <c r="C8365" s="259" t="s">
        <v>63</v>
      </c>
      <c r="D8365" s="259" t="s">
        <v>79</v>
      </c>
      <c r="E8365" s="259" t="s">
        <v>79</v>
      </c>
      <c r="F8365" s="259" t="s">
        <v>210</v>
      </c>
      <c r="G8365" s="259" t="s">
        <v>50</v>
      </c>
      <c r="H8365" s="306">
        <v>0</v>
      </c>
      <c r="I8365" s="306">
        <v>3753.3618109929998</v>
      </c>
      <c r="J8365" s="306">
        <v>4275.0218159340002</v>
      </c>
      <c r="K8365" s="306">
        <v>2486.3940463600002</v>
      </c>
      <c r="L8365" s="306">
        <v>3001.0907745210002</v>
      </c>
      <c r="M8365" s="306">
        <v>3594.6056358340002</v>
      </c>
      <c r="N8365" s="306">
        <v>5168.9850874220001</v>
      </c>
    </row>
    <row r="8366" spans="1:14">
      <c r="A8366" s="259" t="s">
        <v>250</v>
      </c>
      <c r="B8366" s="259" t="s">
        <v>25</v>
      </c>
      <c r="C8366" s="259" t="s">
        <v>60</v>
      </c>
      <c r="D8366" s="259" t="s">
        <v>76</v>
      </c>
      <c r="E8366" s="259" t="s">
        <v>207</v>
      </c>
      <c r="F8366" s="259" t="s">
        <v>210</v>
      </c>
      <c r="G8366" s="259" t="s">
        <v>50</v>
      </c>
      <c r="H8366" s="306">
        <v>0</v>
      </c>
      <c r="I8366" s="306">
        <v>0</v>
      </c>
      <c r="J8366" s="306">
        <v>0</v>
      </c>
      <c r="K8366" s="306">
        <v>0</v>
      </c>
      <c r="L8366" s="306">
        <v>0</v>
      </c>
      <c r="M8366" s="306">
        <v>481.95991211400002</v>
      </c>
      <c r="N8366" s="306">
        <v>4238.2824956559998</v>
      </c>
    </row>
    <row r="8367" spans="1:14">
      <c r="A8367" s="259" t="s">
        <v>250</v>
      </c>
      <c r="B8367" s="259" t="s">
        <v>25</v>
      </c>
      <c r="C8367" s="259" t="s">
        <v>63</v>
      </c>
      <c r="D8367" s="259" t="s">
        <v>79</v>
      </c>
      <c r="E8367" s="259" t="s">
        <v>208</v>
      </c>
      <c r="F8367" s="259" t="s">
        <v>210</v>
      </c>
      <c r="G8367" s="259" t="s">
        <v>50</v>
      </c>
      <c r="H8367" s="306">
        <v>0</v>
      </c>
      <c r="I8367" s="306">
        <v>0</v>
      </c>
      <c r="J8367" s="306">
        <v>0</v>
      </c>
      <c r="K8367" s="306">
        <v>0</v>
      </c>
      <c r="L8367" s="306">
        <v>0</v>
      </c>
      <c r="M8367" s="306">
        <v>195.393865121</v>
      </c>
      <c r="N8367" s="306">
        <v>2044.359214331</v>
      </c>
    </row>
    <row r="8368" spans="1:14">
      <c r="A8368" s="259" t="s">
        <v>250</v>
      </c>
      <c r="B8368" s="259" t="s">
        <v>25</v>
      </c>
      <c r="C8368" s="259" t="s">
        <v>65</v>
      </c>
      <c r="D8368" s="259" t="s">
        <v>209</v>
      </c>
      <c r="E8368" s="259" t="s">
        <v>80</v>
      </c>
      <c r="F8368" s="259" t="s">
        <v>210</v>
      </c>
      <c r="G8368" s="259" t="s">
        <v>50</v>
      </c>
      <c r="H8368" s="306">
        <v>0</v>
      </c>
      <c r="I8368" s="306">
        <v>0</v>
      </c>
      <c r="J8368" s="306">
        <v>0</v>
      </c>
      <c r="K8368" s="306">
        <v>0</v>
      </c>
      <c r="L8368" s="306">
        <v>0</v>
      </c>
      <c r="M8368" s="306">
        <v>0</v>
      </c>
      <c r="N8368" s="306">
        <v>0</v>
      </c>
    </row>
    <row r="8369" spans="1:14">
      <c r="A8369" s="259" t="s">
        <v>250</v>
      </c>
      <c r="B8369" s="259" t="s">
        <v>25</v>
      </c>
      <c r="C8369" s="259" t="s">
        <v>65</v>
      </c>
      <c r="D8369" s="259" t="s">
        <v>209</v>
      </c>
      <c r="E8369" s="259" t="s">
        <v>81</v>
      </c>
      <c r="F8369" s="259" t="s">
        <v>210</v>
      </c>
      <c r="G8369" s="259" t="s">
        <v>50</v>
      </c>
      <c r="H8369" s="306">
        <v>0</v>
      </c>
      <c r="I8369" s="306">
        <v>0</v>
      </c>
      <c r="J8369" s="306">
        <v>0</v>
      </c>
      <c r="K8369" s="306">
        <v>0</v>
      </c>
      <c r="L8369" s="306">
        <v>0</v>
      </c>
      <c r="M8369" s="306">
        <v>0</v>
      </c>
      <c r="N8369" s="306">
        <v>0</v>
      </c>
    </row>
    <row r="8370" spans="1:14">
      <c r="A8370" s="259" t="s">
        <v>250</v>
      </c>
      <c r="B8370" s="259" t="s">
        <v>26</v>
      </c>
      <c r="C8370" s="259" t="s">
        <v>48</v>
      </c>
      <c r="D8370" s="259" t="s">
        <v>48</v>
      </c>
      <c r="E8370" s="259" t="s">
        <v>48</v>
      </c>
      <c r="F8370" s="259" t="s">
        <v>210</v>
      </c>
      <c r="G8370" s="259" t="s">
        <v>50</v>
      </c>
      <c r="H8370" s="306">
        <v>0</v>
      </c>
      <c r="I8370" s="306">
        <v>0</v>
      </c>
      <c r="J8370" s="306">
        <v>0</v>
      </c>
      <c r="K8370" s="306">
        <v>0</v>
      </c>
      <c r="L8370" s="306">
        <v>0</v>
      </c>
      <c r="M8370" s="306">
        <v>0</v>
      </c>
      <c r="N8370" s="306">
        <v>0</v>
      </c>
    </row>
    <row r="8371" spans="1:14">
      <c r="A8371" s="259" t="s">
        <v>250</v>
      </c>
      <c r="B8371" s="259" t="s">
        <v>26</v>
      </c>
      <c r="C8371" s="259" t="s">
        <v>53</v>
      </c>
      <c r="D8371" s="259" t="s">
        <v>53</v>
      </c>
      <c r="E8371" s="259" t="s">
        <v>53</v>
      </c>
      <c r="F8371" s="259" t="s">
        <v>210</v>
      </c>
      <c r="G8371" s="259" t="s">
        <v>50</v>
      </c>
      <c r="H8371" s="306">
        <v>0</v>
      </c>
      <c r="I8371" s="306">
        <v>0</v>
      </c>
      <c r="J8371" s="306">
        <v>0</v>
      </c>
      <c r="K8371" s="306">
        <v>0</v>
      </c>
      <c r="L8371" s="306">
        <v>0</v>
      </c>
      <c r="M8371" s="306">
        <v>0</v>
      </c>
      <c r="N8371" s="306">
        <v>0</v>
      </c>
    </row>
    <row r="8372" spans="1:14">
      <c r="A8372" s="259" t="s">
        <v>250</v>
      </c>
      <c r="B8372" s="259" t="s">
        <v>26</v>
      </c>
      <c r="C8372" s="259" t="s">
        <v>54</v>
      </c>
      <c r="D8372" s="259" t="s">
        <v>54</v>
      </c>
      <c r="E8372" s="259" t="s">
        <v>54</v>
      </c>
      <c r="F8372" s="259" t="s">
        <v>210</v>
      </c>
      <c r="G8372" s="259" t="s">
        <v>50</v>
      </c>
      <c r="H8372" s="306">
        <v>5812.3123171280004</v>
      </c>
      <c r="I8372" s="306">
        <v>6176.315236638</v>
      </c>
      <c r="J8372" s="306">
        <v>5458.718674357001</v>
      </c>
      <c r="K8372" s="306">
        <v>6305.8449860380006</v>
      </c>
      <c r="L8372" s="306">
        <v>6307.0526423350002</v>
      </c>
      <c r="M8372" s="306">
        <v>4166.9572191100006</v>
      </c>
      <c r="N8372" s="306">
        <v>3069.9570356329996</v>
      </c>
    </row>
    <row r="8373" spans="1:14">
      <c r="A8373" s="259" t="s">
        <v>250</v>
      </c>
      <c r="B8373" s="259" t="s">
        <v>26</v>
      </c>
      <c r="C8373" s="259" t="s">
        <v>55</v>
      </c>
      <c r="D8373" s="259" t="s">
        <v>55</v>
      </c>
      <c r="E8373" s="259" t="s">
        <v>55</v>
      </c>
      <c r="F8373" s="259" t="s">
        <v>210</v>
      </c>
      <c r="G8373" s="259" t="s">
        <v>50</v>
      </c>
      <c r="H8373" s="306">
        <v>44.746352000000002</v>
      </c>
      <c r="I8373" s="306">
        <v>45.181951999999995</v>
      </c>
      <c r="J8373" s="306">
        <v>45.181951999999995</v>
      </c>
      <c r="K8373" s="306">
        <v>45.181951999999995</v>
      </c>
      <c r="L8373" s="306">
        <v>45.181951999999995</v>
      </c>
      <c r="M8373" s="306">
        <v>45.049951999999998</v>
      </c>
      <c r="N8373" s="306">
        <v>0</v>
      </c>
    </row>
    <row r="8374" spans="1:14">
      <c r="A8374" s="259" t="s">
        <v>250</v>
      </c>
      <c r="B8374" s="259" t="s">
        <v>26</v>
      </c>
      <c r="C8374" s="259" t="s">
        <v>56</v>
      </c>
      <c r="D8374" s="259" t="s">
        <v>56</v>
      </c>
      <c r="E8374" s="259" t="s">
        <v>56</v>
      </c>
      <c r="F8374" s="259" t="s">
        <v>210</v>
      </c>
      <c r="G8374" s="259" t="s">
        <v>50</v>
      </c>
      <c r="H8374" s="306">
        <v>0</v>
      </c>
      <c r="I8374" s="306">
        <v>0</v>
      </c>
      <c r="J8374" s="306">
        <v>0</v>
      </c>
      <c r="K8374" s="306">
        <v>0</v>
      </c>
      <c r="L8374" s="306">
        <v>0</v>
      </c>
      <c r="M8374" s="306">
        <v>0</v>
      </c>
      <c r="N8374" s="306">
        <v>0</v>
      </c>
    </row>
    <row r="8375" spans="1:14">
      <c r="A8375" s="259" t="s">
        <v>250</v>
      </c>
      <c r="B8375" s="259" t="s">
        <v>26</v>
      </c>
      <c r="C8375" s="259" t="s">
        <v>57</v>
      </c>
      <c r="D8375" s="259" t="s">
        <v>57</v>
      </c>
      <c r="E8375" s="259" t="s">
        <v>57</v>
      </c>
      <c r="F8375" s="259" t="s">
        <v>210</v>
      </c>
      <c r="G8375" s="259" t="s">
        <v>50</v>
      </c>
      <c r="H8375" s="306">
        <v>0</v>
      </c>
      <c r="I8375" s="306">
        <v>0</v>
      </c>
      <c r="J8375" s="306">
        <v>0</v>
      </c>
      <c r="K8375" s="306">
        <v>0</v>
      </c>
      <c r="L8375" s="306">
        <v>0</v>
      </c>
      <c r="M8375" s="306">
        <v>0</v>
      </c>
      <c r="N8375" s="306">
        <v>0</v>
      </c>
    </row>
    <row r="8376" spans="1:14">
      <c r="A8376" s="259" t="s">
        <v>250</v>
      </c>
      <c r="B8376" s="259" t="s">
        <v>26</v>
      </c>
      <c r="C8376" s="259" t="s">
        <v>58</v>
      </c>
      <c r="D8376" s="259" t="s">
        <v>58</v>
      </c>
      <c r="E8376" s="259" t="s">
        <v>58</v>
      </c>
      <c r="F8376" s="259" t="s">
        <v>210</v>
      </c>
      <c r="G8376" s="259" t="s">
        <v>50</v>
      </c>
      <c r="H8376" s="306">
        <v>0</v>
      </c>
      <c r="I8376" s="306">
        <v>0</v>
      </c>
      <c r="J8376" s="306">
        <v>0</v>
      </c>
      <c r="K8376" s="306">
        <v>0</v>
      </c>
      <c r="L8376" s="306">
        <v>0</v>
      </c>
      <c r="M8376" s="306">
        <v>0</v>
      </c>
      <c r="N8376" s="306">
        <v>0</v>
      </c>
    </row>
    <row r="8377" spans="1:14">
      <c r="A8377" s="259" t="s">
        <v>250</v>
      </c>
      <c r="B8377" s="259" t="s">
        <v>26</v>
      </c>
      <c r="C8377" s="259" t="s">
        <v>59</v>
      </c>
      <c r="D8377" s="259" t="s">
        <v>59</v>
      </c>
      <c r="E8377" s="259" t="s">
        <v>59</v>
      </c>
      <c r="F8377" s="259" t="s">
        <v>210</v>
      </c>
      <c r="G8377" s="259" t="s">
        <v>50</v>
      </c>
      <c r="H8377" s="306">
        <v>8.3611883589999998</v>
      </c>
      <c r="I8377" s="306">
        <v>8.3611907490000004</v>
      </c>
      <c r="J8377" s="306">
        <v>8.3611902790000006</v>
      </c>
      <c r="K8377" s="306">
        <v>8.3611927080000008</v>
      </c>
      <c r="L8377" s="306">
        <v>8.3611912440000005</v>
      </c>
      <c r="M8377" s="306">
        <v>8.361194201</v>
      </c>
      <c r="N8377" s="306">
        <v>8.3611932339999999</v>
      </c>
    </row>
    <row r="8378" spans="1:14">
      <c r="A8378" s="259" t="s">
        <v>250</v>
      </c>
      <c r="B8378" s="259" t="s">
        <v>26</v>
      </c>
      <c r="C8378" s="259" t="s">
        <v>60</v>
      </c>
      <c r="D8378" s="259" t="s">
        <v>60</v>
      </c>
      <c r="E8378" s="259" t="s">
        <v>60</v>
      </c>
      <c r="F8378" s="259" t="s">
        <v>210</v>
      </c>
      <c r="G8378" s="259" t="s">
        <v>50</v>
      </c>
      <c r="H8378" s="306">
        <v>530.61876118652128</v>
      </c>
      <c r="I8378" s="306">
        <v>530.61876118652128</v>
      </c>
      <c r="J8378" s="306">
        <v>530.61876118652128</v>
      </c>
      <c r="K8378" s="306">
        <v>530.61876118652128</v>
      </c>
      <c r="L8378" s="306">
        <v>530.61876118652128</v>
      </c>
      <c r="M8378" s="306">
        <v>530.61876118652128</v>
      </c>
      <c r="N8378" s="306">
        <v>530.61876118652128</v>
      </c>
    </row>
    <row r="8379" spans="1:14">
      <c r="A8379" s="259" t="s">
        <v>250</v>
      </c>
      <c r="B8379" s="259" t="s">
        <v>26</v>
      </c>
      <c r="C8379" s="259" t="s">
        <v>61</v>
      </c>
      <c r="D8379" s="259" t="s">
        <v>61</v>
      </c>
      <c r="E8379" s="259" t="s">
        <v>61</v>
      </c>
      <c r="F8379" s="259" t="s">
        <v>210</v>
      </c>
      <c r="G8379" s="259" t="s">
        <v>50</v>
      </c>
      <c r="H8379" s="306">
        <v>140.42311019799999</v>
      </c>
      <c r="I8379" s="306">
        <v>140.42311019799999</v>
      </c>
      <c r="J8379" s="306">
        <v>140.42311019799999</v>
      </c>
      <c r="K8379" s="306">
        <v>140.42311019799999</v>
      </c>
      <c r="L8379" s="306">
        <v>140.42311019799999</v>
      </c>
      <c r="M8379" s="306">
        <v>140.42311019799999</v>
      </c>
      <c r="N8379" s="306">
        <v>140.42311019799999</v>
      </c>
    </row>
    <row r="8380" spans="1:14">
      <c r="A8380" s="259" t="s">
        <v>250</v>
      </c>
      <c r="B8380" s="259" t="s">
        <v>26</v>
      </c>
      <c r="C8380" s="259" t="s">
        <v>63</v>
      </c>
      <c r="D8380" s="259" t="s">
        <v>63</v>
      </c>
      <c r="E8380" s="259" t="s">
        <v>63</v>
      </c>
      <c r="F8380" s="259" t="s">
        <v>210</v>
      </c>
      <c r="G8380" s="259" t="s">
        <v>50</v>
      </c>
      <c r="H8380" s="306">
        <v>0</v>
      </c>
      <c r="I8380" s="306">
        <v>0</v>
      </c>
      <c r="J8380" s="306">
        <v>0</v>
      </c>
      <c r="K8380" s="306">
        <v>0</v>
      </c>
      <c r="L8380" s="306">
        <v>0</v>
      </c>
      <c r="M8380" s="306">
        <v>0</v>
      </c>
      <c r="N8380" s="306">
        <v>0</v>
      </c>
    </row>
    <row r="8381" spans="1:14">
      <c r="A8381" s="259" t="s">
        <v>250</v>
      </c>
      <c r="B8381" s="259" t="s">
        <v>26</v>
      </c>
      <c r="C8381" s="259" t="s">
        <v>64</v>
      </c>
      <c r="D8381" s="259" t="s">
        <v>64</v>
      </c>
      <c r="E8381" s="259" t="s">
        <v>64</v>
      </c>
      <c r="F8381" s="259" t="s">
        <v>210</v>
      </c>
      <c r="G8381" s="259" t="s">
        <v>50</v>
      </c>
      <c r="H8381" s="306">
        <v>333.96077599500001</v>
      </c>
      <c r="I8381" s="306">
        <v>331.34957225900001</v>
      </c>
      <c r="J8381" s="306">
        <v>329.77197970400005</v>
      </c>
      <c r="K8381" s="306">
        <v>331.823174913</v>
      </c>
      <c r="L8381" s="306">
        <v>331.82317892700001</v>
      </c>
      <c r="M8381" s="306">
        <v>303.79118071200003</v>
      </c>
      <c r="N8381" s="306">
        <v>321.45197977800001</v>
      </c>
    </row>
    <row r="8382" spans="1:14">
      <c r="A8382" s="259" t="s">
        <v>250</v>
      </c>
      <c r="B8382" s="259" t="s">
        <v>26</v>
      </c>
      <c r="C8382" s="259" t="s">
        <v>54</v>
      </c>
      <c r="D8382" s="259" t="s">
        <v>72</v>
      </c>
      <c r="E8382" s="259" t="s">
        <v>72</v>
      </c>
      <c r="F8382" s="259" t="s">
        <v>210</v>
      </c>
      <c r="G8382" s="259" t="s">
        <v>50</v>
      </c>
      <c r="H8382" s="306">
        <v>0</v>
      </c>
      <c r="I8382" s="306">
        <v>0</v>
      </c>
      <c r="J8382" s="306">
        <v>0</v>
      </c>
      <c r="K8382" s="306">
        <v>0</v>
      </c>
      <c r="L8382" s="306">
        <v>0</v>
      </c>
      <c r="M8382" s="306">
        <v>0</v>
      </c>
      <c r="N8382" s="306">
        <v>0</v>
      </c>
    </row>
    <row r="8383" spans="1:14">
      <c r="A8383" s="259" t="s">
        <v>250</v>
      </c>
      <c r="B8383" s="259" t="s">
        <v>26</v>
      </c>
      <c r="C8383" s="259" t="s">
        <v>55</v>
      </c>
      <c r="D8383" s="259" t="s">
        <v>73</v>
      </c>
      <c r="E8383" s="259" t="s">
        <v>73</v>
      </c>
      <c r="F8383" s="259" t="s">
        <v>210</v>
      </c>
      <c r="G8383" s="259" t="s">
        <v>50</v>
      </c>
      <c r="H8383" s="306">
        <v>0</v>
      </c>
      <c r="I8383" s="306">
        <v>0</v>
      </c>
      <c r="J8383" s="306">
        <v>0</v>
      </c>
      <c r="K8383" s="306">
        <v>0</v>
      </c>
      <c r="L8383" s="306">
        <v>0</v>
      </c>
      <c r="M8383" s="306">
        <v>0</v>
      </c>
      <c r="N8383" s="306">
        <v>0</v>
      </c>
    </row>
    <row r="8384" spans="1:14">
      <c r="A8384" s="259" t="s">
        <v>250</v>
      </c>
      <c r="B8384" s="259" t="s">
        <v>26</v>
      </c>
      <c r="C8384" s="259" t="s">
        <v>57</v>
      </c>
      <c r="D8384" s="259" t="s">
        <v>74</v>
      </c>
      <c r="E8384" s="259" t="s">
        <v>74</v>
      </c>
      <c r="F8384" s="259" t="s">
        <v>210</v>
      </c>
      <c r="G8384" s="259" t="s">
        <v>50</v>
      </c>
      <c r="H8384" s="306">
        <v>0</v>
      </c>
      <c r="I8384" s="306">
        <v>0</v>
      </c>
      <c r="J8384" s="306">
        <v>0</v>
      </c>
      <c r="K8384" s="306">
        <v>0</v>
      </c>
      <c r="L8384" s="306">
        <v>0</v>
      </c>
      <c r="M8384" s="306">
        <v>0</v>
      </c>
      <c r="N8384" s="306">
        <v>0</v>
      </c>
    </row>
    <row r="8385" spans="1:14">
      <c r="A8385" s="259" t="s">
        <v>250</v>
      </c>
      <c r="B8385" s="259" t="s">
        <v>26</v>
      </c>
      <c r="C8385" s="259" t="s">
        <v>64</v>
      </c>
      <c r="D8385" s="259" t="s">
        <v>75</v>
      </c>
      <c r="E8385" s="259" t="s">
        <v>75</v>
      </c>
      <c r="F8385" s="259" t="s">
        <v>210</v>
      </c>
      <c r="G8385" s="259" t="s">
        <v>50</v>
      </c>
      <c r="H8385" s="306">
        <v>0</v>
      </c>
      <c r="I8385" s="306">
        <v>0</v>
      </c>
      <c r="J8385" s="306">
        <v>0</v>
      </c>
      <c r="K8385" s="306">
        <v>0</v>
      </c>
      <c r="L8385" s="306">
        <v>0</v>
      </c>
      <c r="M8385" s="306">
        <v>0</v>
      </c>
      <c r="N8385" s="306">
        <v>0</v>
      </c>
    </row>
    <row r="8386" spans="1:14">
      <c r="A8386" s="259" t="s">
        <v>250</v>
      </c>
      <c r="B8386" s="259" t="s">
        <v>26</v>
      </c>
      <c r="C8386" s="259" t="s">
        <v>60</v>
      </c>
      <c r="D8386" s="259" t="s">
        <v>76</v>
      </c>
      <c r="E8386" s="259" t="s">
        <v>76</v>
      </c>
      <c r="F8386" s="259" t="s">
        <v>210</v>
      </c>
      <c r="G8386" s="259" t="s">
        <v>50</v>
      </c>
      <c r="H8386" s="306">
        <v>0</v>
      </c>
      <c r="I8386" s="306">
        <v>0</v>
      </c>
      <c r="J8386" s="306">
        <v>0</v>
      </c>
      <c r="K8386" s="306">
        <v>0</v>
      </c>
      <c r="L8386" s="306">
        <v>0</v>
      </c>
      <c r="M8386" s="306">
        <v>4380.2693388420003</v>
      </c>
      <c r="N8386" s="306">
        <v>13454.150628904001</v>
      </c>
    </row>
    <row r="8387" spans="1:14">
      <c r="A8387" s="259" t="s">
        <v>250</v>
      </c>
      <c r="B8387" s="259" t="s">
        <v>26</v>
      </c>
      <c r="C8387" s="259" t="s">
        <v>61</v>
      </c>
      <c r="D8387" s="259" t="s">
        <v>77</v>
      </c>
      <c r="E8387" s="259" t="s">
        <v>77</v>
      </c>
      <c r="F8387" s="259" t="s">
        <v>210</v>
      </c>
      <c r="G8387" s="259" t="s">
        <v>50</v>
      </c>
      <c r="H8387" s="306">
        <v>0</v>
      </c>
      <c r="I8387" s="306">
        <v>0</v>
      </c>
      <c r="J8387" s="306">
        <v>0</v>
      </c>
      <c r="K8387" s="306">
        <v>0</v>
      </c>
      <c r="L8387" s="306">
        <v>0</v>
      </c>
      <c r="M8387" s="306">
        <v>0</v>
      </c>
      <c r="N8387" s="306">
        <v>0</v>
      </c>
    </row>
    <row r="8388" spans="1:14">
      <c r="A8388" s="259" t="s">
        <v>250</v>
      </c>
      <c r="B8388" s="259" t="s">
        <v>26</v>
      </c>
      <c r="C8388" s="259" t="s">
        <v>62</v>
      </c>
      <c r="D8388" s="259" t="s">
        <v>78</v>
      </c>
      <c r="E8388" s="259" t="s">
        <v>78</v>
      </c>
      <c r="F8388" s="259" t="s">
        <v>210</v>
      </c>
      <c r="G8388" s="259" t="s">
        <v>50</v>
      </c>
      <c r="H8388" s="306">
        <v>669.09929197700001</v>
      </c>
      <c r="I8388" s="306">
        <v>1765.455359495</v>
      </c>
      <c r="J8388" s="306">
        <v>1765.455359495</v>
      </c>
      <c r="K8388" s="306">
        <v>1765.455359495</v>
      </c>
      <c r="L8388" s="306">
        <v>1765.455359495</v>
      </c>
      <c r="M8388" s="306">
        <v>1765.455359495</v>
      </c>
      <c r="N8388" s="306">
        <v>1765.455359495</v>
      </c>
    </row>
    <row r="8389" spans="1:14">
      <c r="A8389" s="259" t="s">
        <v>250</v>
      </c>
      <c r="B8389" s="259" t="s">
        <v>26</v>
      </c>
      <c r="C8389" s="259" t="s">
        <v>63</v>
      </c>
      <c r="D8389" s="259" t="s">
        <v>79</v>
      </c>
      <c r="E8389" s="259" t="s">
        <v>79</v>
      </c>
      <c r="F8389" s="259" t="s">
        <v>210</v>
      </c>
      <c r="G8389" s="259" t="s">
        <v>50</v>
      </c>
      <c r="H8389" s="306">
        <v>0</v>
      </c>
      <c r="I8389" s="306">
        <v>0</v>
      </c>
      <c r="J8389" s="306">
        <v>0</v>
      </c>
      <c r="K8389" s="306">
        <v>0</v>
      </c>
      <c r="L8389" s="306">
        <v>0</v>
      </c>
      <c r="M8389" s="306">
        <v>0</v>
      </c>
      <c r="N8389" s="306">
        <v>0</v>
      </c>
    </row>
    <row r="8390" spans="1:14">
      <c r="A8390" s="259" t="s">
        <v>250</v>
      </c>
      <c r="B8390" s="259" t="s">
        <v>26</v>
      </c>
      <c r="C8390" s="259" t="s">
        <v>60</v>
      </c>
      <c r="D8390" s="259" t="s">
        <v>76</v>
      </c>
      <c r="E8390" s="259" t="s">
        <v>207</v>
      </c>
      <c r="F8390" s="259" t="s">
        <v>210</v>
      </c>
      <c r="G8390" s="259" t="s">
        <v>50</v>
      </c>
      <c r="H8390" s="306">
        <v>0</v>
      </c>
      <c r="I8390" s="306">
        <v>0</v>
      </c>
      <c r="J8390" s="306">
        <v>0</v>
      </c>
      <c r="K8390" s="306">
        <v>0</v>
      </c>
      <c r="L8390" s="306">
        <v>0</v>
      </c>
      <c r="M8390" s="306">
        <v>729.90367231300002</v>
      </c>
      <c r="N8390" s="306">
        <v>2958.7557609569999</v>
      </c>
    </row>
    <row r="8391" spans="1:14">
      <c r="A8391" s="259" t="s">
        <v>250</v>
      </c>
      <c r="B8391" s="259" t="s">
        <v>26</v>
      </c>
      <c r="C8391" s="259" t="s">
        <v>63</v>
      </c>
      <c r="D8391" s="259" t="s">
        <v>79</v>
      </c>
      <c r="E8391" s="259" t="s">
        <v>208</v>
      </c>
      <c r="F8391" s="259" t="s">
        <v>210</v>
      </c>
      <c r="G8391" s="259" t="s">
        <v>50</v>
      </c>
      <c r="H8391" s="306">
        <v>0</v>
      </c>
      <c r="I8391" s="306">
        <v>0</v>
      </c>
      <c r="J8391" s="306">
        <v>0</v>
      </c>
      <c r="K8391" s="306">
        <v>0</v>
      </c>
      <c r="L8391" s="306">
        <v>0</v>
      </c>
      <c r="M8391" s="306">
        <v>308.07092429400001</v>
      </c>
      <c r="N8391" s="306">
        <v>1253.0954191989999</v>
      </c>
    </row>
    <row r="8392" spans="1:14">
      <c r="A8392" s="259" t="s">
        <v>250</v>
      </c>
      <c r="B8392" s="259" t="s">
        <v>26</v>
      </c>
      <c r="C8392" s="259" t="s">
        <v>65</v>
      </c>
      <c r="D8392" s="259" t="s">
        <v>209</v>
      </c>
      <c r="E8392" s="259" t="s">
        <v>80</v>
      </c>
      <c r="F8392" s="259" t="s">
        <v>210</v>
      </c>
      <c r="G8392" s="259" t="s">
        <v>50</v>
      </c>
      <c r="H8392" s="306">
        <v>0</v>
      </c>
      <c r="I8392" s="306">
        <v>0</v>
      </c>
      <c r="J8392" s="306">
        <v>0</v>
      </c>
      <c r="K8392" s="306">
        <v>0</v>
      </c>
      <c r="L8392" s="306">
        <v>0</v>
      </c>
      <c r="M8392" s="306">
        <v>0</v>
      </c>
      <c r="N8392" s="306">
        <v>0</v>
      </c>
    </row>
    <row r="8393" spans="1:14">
      <c r="A8393" s="259" t="s">
        <v>250</v>
      </c>
      <c r="B8393" s="259" t="s">
        <v>26</v>
      </c>
      <c r="C8393" s="259" t="s">
        <v>65</v>
      </c>
      <c r="D8393" s="259" t="s">
        <v>209</v>
      </c>
      <c r="E8393" s="259" t="s">
        <v>81</v>
      </c>
      <c r="F8393" s="259" t="s">
        <v>210</v>
      </c>
      <c r="G8393" s="259" t="s">
        <v>50</v>
      </c>
      <c r="H8393" s="306">
        <v>0</v>
      </c>
      <c r="I8393" s="306">
        <v>0</v>
      </c>
      <c r="J8393" s="306">
        <v>0</v>
      </c>
      <c r="K8393" s="306">
        <v>0</v>
      </c>
      <c r="L8393" s="306">
        <v>0</v>
      </c>
      <c r="M8393" s="306">
        <v>0</v>
      </c>
      <c r="N8393" s="306">
        <v>0</v>
      </c>
    </row>
    <row r="8394" spans="1:14">
      <c r="A8394" s="259" t="s">
        <v>250</v>
      </c>
      <c r="B8394" s="259" t="s">
        <v>27</v>
      </c>
      <c r="C8394" s="259" t="s">
        <v>48</v>
      </c>
      <c r="D8394" s="259" t="s">
        <v>48</v>
      </c>
      <c r="E8394" s="259" t="s">
        <v>48</v>
      </c>
      <c r="F8394" s="259" t="s">
        <v>210</v>
      </c>
      <c r="G8394" s="259" t="s">
        <v>50</v>
      </c>
      <c r="H8394" s="306">
        <v>0</v>
      </c>
      <c r="I8394" s="306">
        <v>0</v>
      </c>
      <c r="J8394" s="306">
        <v>0</v>
      </c>
      <c r="K8394" s="306">
        <v>0</v>
      </c>
      <c r="L8394" s="306">
        <v>0</v>
      </c>
      <c r="M8394" s="306">
        <v>0</v>
      </c>
      <c r="N8394" s="306">
        <v>0</v>
      </c>
    </row>
    <row r="8395" spans="1:14">
      <c r="A8395" s="259" t="s">
        <v>250</v>
      </c>
      <c r="B8395" s="259" t="s">
        <v>27</v>
      </c>
      <c r="C8395" s="259" t="s">
        <v>53</v>
      </c>
      <c r="D8395" s="259" t="s">
        <v>53</v>
      </c>
      <c r="E8395" s="259" t="s">
        <v>53</v>
      </c>
      <c r="F8395" s="259" t="s">
        <v>210</v>
      </c>
      <c r="G8395" s="259" t="s">
        <v>50</v>
      </c>
      <c r="H8395" s="306">
        <v>0</v>
      </c>
      <c r="I8395" s="306">
        <v>0</v>
      </c>
      <c r="J8395" s="306">
        <v>0</v>
      </c>
      <c r="K8395" s="306">
        <v>0</v>
      </c>
      <c r="L8395" s="306">
        <v>0</v>
      </c>
      <c r="M8395" s="306">
        <v>0</v>
      </c>
      <c r="N8395" s="306">
        <v>0</v>
      </c>
    </row>
    <row r="8396" spans="1:14">
      <c r="A8396" s="259" t="s">
        <v>250</v>
      </c>
      <c r="B8396" s="259" t="s">
        <v>27</v>
      </c>
      <c r="C8396" s="259" t="s">
        <v>54</v>
      </c>
      <c r="D8396" s="259" t="s">
        <v>54</v>
      </c>
      <c r="E8396" s="259" t="s">
        <v>54</v>
      </c>
      <c r="F8396" s="259" t="s">
        <v>210</v>
      </c>
      <c r="G8396" s="259" t="s">
        <v>50</v>
      </c>
      <c r="H8396" s="306">
        <v>0</v>
      </c>
      <c r="I8396" s="306">
        <v>0</v>
      </c>
      <c r="J8396" s="306">
        <v>0</v>
      </c>
      <c r="K8396" s="306">
        <v>0</v>
      </c>
      <c r="L8396" s="306">
        <v>0</v>
      </c>
      <c r="M8396" s="306">
        <v>0</v>
      </c>
      <c r="N8396" s="306">
        <v>0</v>
      </c>
    </row>
    <row r="8397" spans="1:14">
      <c r="A8397" s="259" t="s">
        <v>250</v>
      </c>
      <c r="B8397" s="259" t="s">
        <v>27</v>
      </c>
      <c r="C8397" s="259" t="s">
        <v>55</v>
      </c>
      <c r="D8397" s="259" t="s">
        <v>55</v>
      </c>
      <c r="E8397" s="259" t="s">
        <v>55</v>
      </c>
      <c r="F8397" s="259" t="s">
        <v>210</v>
      </c>
      <c r="G8397" s="259" t="s">
        <v>50</v>
      </c>
      <c r="H8397" s="306">
        <v>1.2310099999999999</v>
      </c>
      <c r="I8397" s="306">
        <v>0.79376000000000002</v>
      </c>
      <c r="J8397" s="306">
        <v>0.10824</v>
      </c>
      <c r="K8397" s="306">
        <v>0.10824</v>
      </c>
      <c r="L8397" s="306">
        <v>0.10824</v>
      </c>
      <c r="M8397" s="306">
        <v>0</v>
      </c>
      <c r="N8397" s="306">
        <v>0</v>
      </c>
    </row>
    <row r="8398" spans="1:14">
      <c r="A8398" s="259" t="s">
        <v>250</v>
      </c>
      <c r="B8398" s="259" t="s">
        <v>27</v>
      </c>
      <c r="C8398" s="259" t="s">
        <v>56</v>
      </c>
      <c r="D8398" s="259" t="s">
        <v>56</v>
      </c>
      <c r="E8398" s="259" t="s">
        <v>56</v>
      </c>
      <c r="F8398" s="259" t="s">
        <v>210</v>
      </c>
      <c r="G8398" s="259" t="s">
        <v>50</v>
      </c>
      <c r="H8398" s="306">
        <v>0</v>
      </c>
      <c r="I8398" s="306">
        <v>0</v>
      </c>
      <c r="J8398" s="306">
        <v>0</v>
      </c>
      <c r="K8398" s="306">
        <v>0</v>
      </c>
      <c r="L8398" s="306">
        <v>0</v>
      </c>
      <c r="M8398" s="306">
        <v>0</v>
      </c>
      <c r="N8398" s="306">
        <v>0</v>
      </c>
    </row>
    <row r="8399" spans="1:14">
      <c r="A8399" s="259" t="s">
        <v>250</v>
      </c>
      <c r="B8399" s="259" t="s">
        <v>27</v>
      </c>
      <c r="C8399" s="259" t="s">
        <v>57</v>
      </c>
      <c r="D8399" s="259" t="s">
        <v>57</v>
      </c>
      <c r="E8399" s="259" t="s">
        <v>57</v>
      </c>
      <c r="F8399" s="259" t="s">
        <v>210</v>
      </c>
      <c r="G8399" s="259" t="s">
        <v>50</v>
      </c>
      <c r="H8399" s="306">
        <v>0</v>
      </c>
      <c r="I8399" s="306">
        <v>0</v>
      </c>
      <c r="J8399" s="306">
        <v>0</v>
      </c>
      <c r="K8399" s="306">
        <v>0</v>
      </c>
      <c r="L8399" s="306">
        <v>0</v>
      </c>
      <c r="M8399" s="306">
        <v>0</v>
      </c>
      <c r="N8399" s="306">
        <v>0</v>
      </c>
    </row>
    <row r="8400" spans="1:14">
      <c r="A8400" s="259" t="s">
        <v>250</v>
      </c>
      <c r="B8400" s="259" t="s">
        <v>27</v>
      </c>
      <c r="C8400" s="259" t="s">
        <v>58</v>
      </c>
      <c r="D8400" s="259" t="s">
        <v>58</v>
      </c>
      <c r="E8400" s="259" t="s">
        <v>58</v>
      </c>
      <c r="F8400" s="259" t="s">
        <v>210</v>
      </c>
      <c r="G8400" s="259" t="s">
        <v>50</v>
      </c>
      <c r="H8400" s="306">
        <v>0</v>
      </c>
      <c r="I8400" s="306">
        <v>0</v>
      </c>
      <c r="J8400" s="306">
        <v>0</v>
      </c>
      <c r="K8400" s="306">
        <v>0</v>
      </c>
      <c r="L8400" s="306">
        <v>0</v>
      </c>
      <c r="M8400" s="306">
        <v>0</v>
      </c>
      <c r="N8400" s="306">
        <v>0</v>
      </c>
    </row>
    <row r="8401" spans="1:14">
      <c r="A8401" s="259" t="s">
        <v>250</v>
      </c>
      <c r="B8401" s="259" t="s">
        <v>27</v>
      </c>
      <c r="C8401" s="259" t="s">
        <v>59</v>
      </c>
      <c r="D8401" s="259" t="s">
        <v>59</v>
      </c>
      <c r="E8401" s="259" t="s">
        <v>59</v>
      </c>
      <c r="F8401" s="259" t="s">
        <v>210</v>
      </c>
      <c r="G8401" s="259" t="s">
        <v>50</v>
      </c>
      <c r="H8401" s="306">
        <v>1267.8717715399996</v>
      </c>
      <c r="I8401" s="306">
        <v>1267.8717687449989</v>
      </c>
      <c r="J8401" s="306">
        <v>1267.8717723207792</v>
      </c>
      <c r="K8401" s="306">
        <v>1267.8717724180005</v>
      </c>
      <c r="L8401" s="306">
        <v>1267.8717759689998</v>
      </c>
      <c r="M8401" s="306">
        <v>1267.8717503649993</v>
      </c>
      <c r="N8401" s="306">
        <v>1267.8717846199995</v>
      </c>
    </row>
    <row r="8402" spans="1:14">
      <c r="A8402" s="259" t="s">
        <v>250</v>
      </c>
      <c r="B8402" s="259" t="s">
        <v>27</v>
      </c>
      <c r="C8402" s="259" t="s">
        <v>60</v>
      </c>
      <c r="D8402" s="259" t="s">
        <v>60</v>
      </c>
      <c r="E8402" s="259" t="s">
        <v>60</v>
      </c>
      <c r="F8402" s="259" t="s">
        <v>210</v>
      </c>
      <c r="G8402" s="259" t="s">
        <v>50</v>
      </c>
      <c r="H8402" s="306">
        <v>282.81551163856227</v>
      </c>
      <c r="I8402" s="306">
        <v>463.95268252035726</v>
      </c>
      <c r="J8402" s="306">
        <v>463.95268252035726</v>
      </c>
      <c r="K8402" s="306">
        <v>463.95268252035726</v>
      </c>
      <c r="L8402" s="306">
        <v>463.95223949199988</v>
      </c>
      <c r="M8402" s="306">
        <v>463.95268252035726</v>
      </c>
      <c r="N8402" s="306">
        <v>463.95268252035726</v>
      </c>
    </row>
    <row r="8403" spans="1:14">
      <c r="A8403" s="259" t="s">
        <v>250</v>
      </c>
      <c r="B8403" s="259" t="s">
        <v>27</v>
      </c>
      <c r="C8403" s="259" t="s">
        <v>61</v>
      </c>
      <c r="D8403" s="259" t="s">
        <v>61</v>
      </c>
      <c r="E8403" s="259" t="s">
        <v>61</v>
      </c>
      <c r="F8403" s="259" t="s">
        <v>210</v>
      </c>
      <c r="G8403" s="259" t="s">
        <v>50</v>
      </c>
      <c r="H8403" s="306">
        <v>462.30657882100002</v>
      </c>
      <c r="I8403" s="306">
        <v>462.30657882100002</v>
      </c>
      <c r="J8403" s="306">
        <v>462.30657882100002</v>
      </c>
      <c r="K8403" s="306">
        <v>462.30657882100002</v>
      </c>
      <c r="L8403" s="306">
        <v>449.96866296100001</v>
      </c>
      <c r="M8403" s="306">
        <v>462.30657882100002</v>
      </c>
      <c r="N8403" s="306">
        <v>462.30657882100002</v>
      </c>
    </row>
    <row r="8404" spans="1:14">
      <c r="A8404" s="259" t="s">
        <v>250</v>
      </c>
      <c r="B8404" s="259" t="s">
        <v>27</v>
      </c>
      <c r="C8404" s="259" t="s">
        <v>63</v>
      </c>
      <c r="D8404" s="259" t="s">
        <v>63</v>
      </c>
      <c r="E8404" s="259" t="s">
        <v>63</v>
      </c>
      <c r="F8404" s="259" t="s">
        <v>210</v>
      </c>
      <c r="G8404" s="259" t="s">
        <v>50</v>
      </c>
      <c r="H8404" s="306">
        <v>0</v>
      </c>
      <c r="I8404" s="306">
        <v>0</v>
      </c>
      <c r="J8404" s="306">
        <v>0</v>
      </c>
      <c r="K8404" s="306">
        <v>0</v>
      </c>
      <c r="L8404" s="306">
        <v>0</v>
      </c>
      <c r="M8404" s="306">
        <v>0</v>
      </c>
      <c r="N8404" s="306">
        <v>0</v>
      </c>
    </row>
    <row r="8405" spans="1:14">
      <c r="A8405" s="259" t="s">
        <v>250</v>
      </c>
      <c r="B8405" s="259" t="s">
        <v>27</v>
      </c>
      <c r="C8405" s="259" t="s">
        <v>64</v>
      </c>
      <c r="D8405" s="259" t="s">
        <v>64</v>
      </c>
      <c r="E8405" s="259" t="s">
        <v>64</v>
      </c>
      <c r="F8405" s="259" t="s">
        <v>210</v>
      </c>
      <c r="G8405" s="259" t="s">
        <v>50</v>
      </c>
      <c r="H8405" s="306">
        <v>178.12269403600001</v>
      </c>
      <c r="I8405" s="306">
        <v>23.533150385999999</v>
      </c>
      <c r="J8405" s="306">
        <v>23.533149899999998</v>
      </c>
      <c r="K8405" s="306">
        <v>23.533150123999999</v>
      </c>
      <c r="L8405" s="306">
        <v>23.43064949</v>
      </c>
      <c r="M8405" s="306">
        <v>23.533147182</v>
      </c>
      <c r="N8405" s="306">
        <v>23.533145958999999</v>
      </c>
    </row>
    <row r="8406" spans="1:14">
      <c r="A8406" s="259" t="s">
        <v>250</v>
      </c>
      <c r="B8406" s="259" t="s">
        <v>27</v>
      </c>
      <c r="C8406" s="259" t="s">
        <v>54</v>
      </c>
      <c r="D8406" s="259" t="s">
        <v>72</v>
      </c>
      <c r="E8406" s="259" t="s">
        <v>72</v>
      </c>
      <c r="F8406" s="259" t="s">
        <v>210</v>
      </c>
      <c r="G8406" s="259" t="s">
        <v>50</v>
      </c>
      <c r="H8406" s="306">
        <v>0</v>
      </c>
      <c r="I8406" s="306">
        <v>0</v>
      </c>
      <c r="J8406" s="306">
        <v>0</v>
      </c>
      <c r="K8406" s="306">
        <v>0</v>
      </c>
      <c r="L8406" s="306">
        <v>0</v>
      </c>
      <c r="M8406" s="306">
        <v>0</v>
      </c>
      <c r="N8406" s="306">
        <v>0</v>
      </c>
    </row>
    <row r="8407" spans="1:14">
      <c r="A8407" s="259" t="s">
        <v>250</v>
      </c>
      <c r="B8407" s="259" t="s">
        <v>27</v>
      </c>
      <c r="C8407" s="259" t="s">
        <v>55</v>
      </c>
      <c r="D8407" s="259" t="s">
        <v>73</v>
      </c>
      <c r="E8407" s="259" t="s">
        <v>73</v>
      </c>
      <c r="F8407" s="259" t="s">
        <v>210</v>
      </c>
      <c r="G8407" s="259" t="s">
        <v>50</v>
      </c>
      <c r="H8407" s="306">
        <v>0</v>
      </c>
      <c r="I8407" s="306">
        <v>0</v>
      </c>
      <c r="J8407" s="306">
        <v>0</v>
      </c>
      <c r="K8407" s="306">
        <v>0</v>
      </c>
      <c r="L8407" s="306">
        <v>0</v>
      </c>
      <c r="M8407" s="306">
        <v>0</v>
      </c>
      <c r="N8407" s="306">
        <v>0</v>
      </c>
    </row>
    <row r="8408" spans="1:14">
      <c r="A8408" s="259" t="s">
        <v>250</v>
      </c>
      <c r="B8408" s="259" t="s">
        <v>27</v>
      </c>
      <c r="C8408" s="259" t="s">
        <v>57</v>
      </c>
      <c r="D8408" s="259" t="s">
        <v>74</v>
      </c>
      <c r="E8408" s="259" t="s">
        <v>74</v>
      </c>
      <c r="F8408" s="259" t="s">
        <v>210</v>
      </c>
      <c r="G8408" s="259" t="s">
        <v>50</v>
      </c>
      <c r="H8408" s="306">
        <v>0</v>
      </c>
      <c r="I8408" s="306">
        <v>0</v>
      </c>
      <c r="J8408" s="306">
        <v>0</v>
      </c>
      <c r="K8408" s="306">
        <v>0</v>
      </c>
      <c r="L8408" s="306">
        <v>0</v>
      </c>
      <c r="M8408" s="306">
        <v>0</v>
      </c>
      <c r="N8408" s="306">
        <v>0</v>
      </c>
    </row>
    <row r="8409" spans="1:14">
      <c r="A8409" s="259" t="s">
        <v>250</v>
      </c>
      <c r="B8409" s="259" t="s">
        <v>27</v>
      </c>
      <c r="C8409" s="259" t="s">
        <v>64</v>
      </c>
      <c r="D8409" s="259" t="s">
        <v>75</v>
      </c>
      <c r="E8409" s="259" t="s">
        <v>75</v>
      </c>
      <c r="F8409" s="259" t="s">
        <v>210</v>
      </c>
      <c r="G8409" s="259" t="s">
        <v>50</v>
      </c>
      <c r="H8409" s="306">
        <v>0</v>
      </c>
      <c r="I8409" s="306">
        <v>0</v>
      </c>
      <c r="J8409" s="306">
        <v>0</v>
      </c>
      <c r="K8409" s="306">
        <v>0</v>
      </c>
      <c r="L8409" s="306">
        <v>0</v>
      </c>
      <c r="M8409" s="306">
        <v>0</v>
      </c>
      <c r="N8409" s="306">
        <v>0</v>
      </c>
    </row>
    <row r="8410" spans="1:14">
      <c r="A8410" s="259" t="s">
        <v>250</v>
      </c>
      <c r="B8410" s="259" t="s">
        <v>27</v>
      </c>
      <c r="C8410" s="259" t="s">
        <v>60</v>
      </c>
      <c r="D8410" s="259" t="s">
        <v>76</v>
      </c>
      <c r="E8410" s="259" t="s">
        <v>76</v>
      </c>
      <c r="F8410" s="259" t="s">
        <v>210</v>
      </c>
      <c r="G8410" s="259" t="s">
        <v>50</v>
      </c>
      <c r="H8410" s="306">
        <v>0</v>
      </c>
      <c r="I8410" s="306">
        <v>0</v>
      </c>
      <c r="J8410" s="306">
        <v>0</v>
      </c>
      <c r="K8410" s="306">
        <v>0</v>
      </c>
      <c r="L8410" s="306">
        <v>0</v>
      </c>
      <c r="M8410" s="306">
        <v>0</v>
      </c>
      <c r="N8410" s="306">
        <v>0</v>
      </c>
    </row>
    <row r="8411" spans="1:14">
      <c r="A8411" s="259" t="s">
        <v>250</v>
      </c>
      <c r="B8411" s="259" t="s">
        <v>27</v>
      </c>
      <c r="C8411" s="259" t="s">
        <v>61</v>
      </c>
      <c r="D8411" s="259" t="s">
        <v>77</v>
      </c>
      <c r="E8411" s="259" t="s">
        <v>77</v>
      </c>
      <c r="F8411" s="259" t="s">
        <v>210</v>
      </c>
      <c r="G8411" s="259" t="s">
        <v>50</v>
      </c>
      <c r="H8411" s="306">
        <v>0</v>
      </c>
      <c r="I8411" s="306">
        <v>0</v>
      </c>
      <c r="J8411" s="306">
        <v>14060.6724366</v>
      </c>
      <c r="K8411" s="306">
        <v>14653.878099309</v>
      </c>
      <c r="L8411" s="306">
        <v>24480.949654595002</v>
      </c>
      <c r="M8411" s="306">
        <v>24480.949654595002</v>
      </c>
      <c r="N8411" s="306">
        <v>24480.949654595002</v>
      </c>
    </row>
    <row r="8412" spans="1:14">
      <c r="A8412" s="259" t="s">
        <v>250</v>
      </c>
      <c r="B8412" s="259" t="s">
        <v>27</v>
      </c>
      <c r="C8412" s="259" t="s">
        <v>62</v>
      </c>
      <c r="D8412" s="259" t="s">
        <v>78</v>
      </c>
      <c r="E8412" s="259" t="s">
        <v>78</v>
      </c>
      <c r="F8412" s="259" t="s">
        <v>210</v>
      </c>
      <c r="G8412" s="259" t="s">
        <v>50</v>
      </c>
      <c r="H8412" s="306">
        <v>0</v>
      </c>
      <c r="I8412" s="306">
        <v>0</v>
      </c>
      <c r="J8412" s="306">
        <v>0</v>
      </c>
      <c r="K8412" s="306">
        <v>0</v>
      </c>
      <c r="L8412" s="306">
        <v>0</v>
      </c>
      <c r="M8412" s="306">
        <v>0</v>
      </c>
      <c r="N8412" s="306">
        <v>0</v>
      </c>
    </row>
    <row r="8413" spans="1:14">
      <c r="A8413" s="259" t="s">
        <v>250</v>
      </c>
      <c r="B8413" s="259" t="s">
        <v>27</v>
      </c>
      <c r="C8413" s="259" t="s">
        <v>63</v>
      </c>
      <c r="D8413" s="259" t="s">
        <v>79</v>
      </c>
      <c r="E8413" s="259" t="s">
        <v>79</v>
      </c>
      <c r="F8413" s="259" t="s">
        <v>210</v>
      </c>
      <c r="G8413" s="259" t="s">
        <v>50</v>
      </c>
      <c r="H8413" s="306">
        <v>0</v>
      </c>
      <c r="I8413" s="306">
        <v>0</v>
      </c>
      <c r="J8413" s="306">
        <v>0</v>
      </c>
      <c r="K8413" s="306">
        <v>0</v>
      </c>
      <c r="L8413" s="306">
        <v>0</v>
      </c>
      <c r="M8413" s="306">
        <v>0</v>
      </c>
      <c r="N8413" s="306">
        <v>0</v>
      </c>
    </row>
    <row r="8414" spans="1:14">
      <c r="A8414" s="259" t="s">
        <v>250</v>
      </c>
      <c r="B8414" s="259" t="s">
        <v>27</v>
      </c>
      <c r="C8414" s="259" t="s">
        <v>60</v>
      </c>
      <c r="D8414" s="259" t="s">
        <v>76</v>
      </c>
      <c r="E8414" s="259" t="s">
        <v>207</v>
      </c>
      <c r="F8414" s="259" t="s">
        <v>210</v>
      </c>
      <c r="G8414" s="259" t="s">
        <v>50</v>
      </c>
      <c r="H8414" s="306">
        <v>0</v>
      </c>
      <c r="I8414" s="306">
        <v>0</v>
      </c>
      <c r="J8414" s="306">
        <v>0</v>
      </c>
      <c r="K8414" s="306">
        <v>0</v>
      </c>
      <c r="L8414" s="306">
        <v>841.27283126999998</v>
      </c>
      <c r="M8414" s="306">
        <v>3280.6607951010001</v>
      </c>
      <c r="N8414" s="306">
        <v>3866.525720048</v>
      </c>
    </row>
    <row r="8415" spans="1:14">
      <c r="A8415" s="259" t="s">
        <v>250</v>
      </c>
      <c r="B8415" s="259" t="s">
        <v>27</v>
      </c>
      <c r="C8415" s="259" t="s">
        <v>63</v>
      </c>
      <c r="D8415" s="259" t="s">
        <v>79</v>
      </c>
      <c r="E8415" s="259" t="s">
        <v>208</v>
      </c>
      <c r="F8415" s="259" t="s">
        <v>210</v>
      </c>
      <c r="G8415" s="259" t="s">
        <v>50</v>
      </c>
      <c r="H8415" s="306">
        <v>0</v>
      </c>
      <c r="I8415" s="306">
        <v>0</v>
      </c>
      <c r="J8415" s="306">
        <v>0</v>
      </c>
      <c r="K8415" s="306">
        <v>0</v>
      </c>
      <c r="L8415" s="306">
        <v>233.041949157</v>
      </c>
      <c r="M8415" s="306">
        <v>686.23530620099996</v>
      </c>
      <c r="N8415" s="306">
        <v>1008.035824965</v>
      </c>
    </row>
    <row r="8416" spans="1:14">
      <c r="A8416" s="259" t="s">
        <v>250</v>
      </c>
      <c r="B8416" s="259" t="s">
        <v>27</v>
      </c>
      <c r="C8416" s="259" t="s">
        <v>65</v>
      </c>
      <c r="D8416" s="259" t="s">
        <v>209</v>
      </c>
      <c r="E8416" s="259" t="s">
        <v>80</v>
      </c>
      <c r="F8416" s="259" t="s">
        <v>210</v>
      </c>
      <c r="G8416" s="259" t="s">
        <v>50</v>
      </c>
      <c r="H8416" s="306">
        <v>0</v>
      </c>
      <c r="I8416" s="306">
        <v>0</v>
      </c>
      <c r="J8416" s="306">
        <v>0</v>
      </c>
      <c r="K8416" s="306">
        <v>0</v>
      </c>
      <c r="L8416" s="306">
        <v>0</v>
      </c>
      <c r="M8416" s="306">
        <v>0</v>
      </c>
      <c r="N8416" s="306">
        <v>0</v>
      </c>
    </row>
    <row r="8417" spans="1:14">
      <c r="A8417" s="259" t="s">
        <v>250</v>
      </c>
      <c r="B8417" s="259" t="s">
        <v>27</v>
      </c>
      <c r="C8417" s="259" t="s">
        <v>65</v>
      </c>
      <c r="D8417" s="259" t="s">
        <v>209</v>
      </c>
      <c r="E8417" s="259" t="s">
        <v>81</v>
      </c>
      <c r="F8417" s="259" t="s">
        <v>210</v>
      </c>
      <c r="G8417" s="259" t="s">
        <v>50</v>
      </c>
      <c r="H8417" s="306">
        <v>0</v>
      </c>
      <c r="I8417" s="306">
        <v>0</v>
      </c>
      <c r="J8417" s="306">
        <v>0</v>
      </c>
      <c r="K8417" s="306">
        <v>0</v>
      </c>
      <c r="L8417" s="306">
        <v>0</v>
      </c>
      <c r="M8417" s="306">
        <v>0</v>
      </c>
      <c r="N8417" s="306">
        <v>0</v>
      </c>
    </row>
    <row r="8418" spans="1:14">
      <c r="A8418" s="259" t="s">
        <v>250</v>
      </c>
      <c r="B8418" s="259" t="s">
        <v>25</v>
      </c>
      <c r="C8418" s="259" t="s">
        <v>67</v>
      </c>
      <c r="D8418" s="259" t="s">
        <v>94</v>
      </c>
      <c r="E8418" s="259">
        <v>122739</v>
      </c>
      <c r="F8418" s="259" t="s">
        <v>210</v>
      </c>
      <c r="G8418" s="259" t="s">
        <v>50</v>
      </c>
      <c r="H8418" s="306">
        <v>10022.63899016</v>
      </c>
      <c r="I8418" s="306">
        <v>10227.221605205999</v>
      </c>
      <c r="J8418" s="306">
        <v>10262.084588415</v>
      </c>
      <c r="K8418" s="306">
        <v>10358.193074944</v>
      </c>
      <c r="L8418" s="306">
        <v>10305.73653917</v>
      </c>
      <c r="M8418" s="306">
        <v>10253.530724647</v>
      </c>
      <c r="N8418" s="306">
        <v>10135.858364031001</v>
      </c>
    </row>
    <row r="8419" spans="1:14">
      <c r="A8419" s="259" t="s">
        <v>250</v>
      </c>
      <c r="B8419" s="259" t="s">
        <v>25</v>
      </c>
      <c r="C8419" s="259" t="s">
        <v>67</v>
      </c>
      <c r="D8419" s="259" t="s">
        <v>95</v>
      </c>
      <c r="E8419" s="259">
        <v>122738</v>
      </c>
      <c r="F8419" s="259" t="s">
        <v>210</v>
      </c>
      <c r="G8419" s="259" t="s">
        <v>50</v>
      </c>
      <c r="H8419" s="306">
        <v>0</v>
      </c>
      <c r="I8419" s="306">
        <v>10301.537328468001</v>
      </c>
      <c r="J8419" s="306">
        <v>10247.905102658</v>
      </c>
      <c r="K8419" s="306">
        <v>10402.5</v>
      </c>
      <c r="L8419" s="306">
        <v>10331.25</v>
      </c>
      <c r="M8419" s="306">
        <v>10355.892550704</v>
      </c>
      <c r="N8419" s="306">
        <v>10259.844840715999</v>
      </c>
    </row>
    <row r="8420" spans="1:14">
      <c r="A8420" s="259" t="s">
        <v>250</v>
      </c>
      <c r="B8420" s="259" t="s">
        <v>22</v>
      </c>
      <c r="C8420" s="259" t="s">
        <v>67</v>
      </c>
      <c r="D8420" s="259" t="s">
        <v>93</v>
      </c>
      <c r="E8420" s="259">
        <v>4390</v>
      </c>
      <c r="F8420" s="259" t="s">
        <v>210</v>
      </c>
      <c r="G8420" s="259" t="s">
        <v>50</v>
      </c>
      <c r="H8420" s="306">
        <v>0</v>
      </c>
      <c r="I8420" s="306">
        <v>10512</v>
      </c>
      <c r="J8420" s="306">
        <v>10512</v>
      </c>
      <c r="K8420" s="306">
        <v>10512</v>
      </c>
      <c r="L8420" s="306">
        <v>10512</v>
      </c>
      <c r="M8420" s="306">
        <v>10512</v>
      </c>
      <c r="N8420" s="306">
        <v>10006.14262767</v>
      </c>
    </row>
    <row r="8421" spans="1:14">
      <c r="A8421" s="259" t="s">
        <v>250</v>
      </c>
      <c r="B8421" s="259" t="s">
        <v>18</v>
      </c>
      <c r="C8421" s="259" t="s">
        <v>67</v>
      </c>
      <c r="D8421" s="259" t="s">
        <v>67</v>
      </c>
      <c r="F8421" s="259" t="s">
        <v>210</v>
      </c>
      <c r="G8421" s="259" t="s">
        <v>50</v>
      </c>
      <c r="H8421" s="306">
        <v>0</v>
      </c>
      <c r="I8421" s="306">
        <v>0</v>
      </c>
      <c r="J8421" s="306">
        <v>0</v>
      </c>
      <c r="K8421" s="306">
        <v>0</v>
      </c>
      <c r="L8421" s="306">
        <v>0</v>
      </c>
      <c r="M8421" s="306">
        <v>0</v>
      </c>
      <c r="N8421" s="306">
        <v>0</v>
      </c>
    </row>
    <row r="8422" spans="1:14">
      <c r="A8422" s="259" t="s">
        <v>250</v>
      </c>
      <c r="B8422" s="259" t="s">
        <v>19</v>
      </c>
      <c r="C8422" s="259" t="s">
        <v>67</v>
      </c>
      <c r="D8422" s="259" t="s">
        <v>67</v>
      </c>
      <c r="F8422" s="259" t="s">
        <v>210</v>
      </c>
      <c r="G8422" s="259" t="s">
        <v>50</v>
      </c>
      <c r="H8422" s="306">
        <v>0</v>
      </c>
      <c r="I8422" s="306">
        <v>0</v>
      </c>
      <c r="J8422" s="306">
        <v>0</v>
      </c>
      <c r="K8422" s="306">
        <v>0</v>
      </c>
      <c r="L8422" s="306">
        <v>0</v>
      </c>
      <c r="M8422" s="306">
        <v>0</v>
      </c>
      <c r="N8422" s="306">
        <v>0</v>
      </c>
    </row>
    <row r="8423" spans="1:14">
      <c r="A8423" s="259" t="s">
        <v>250</v>
      </c>
      <c r="B8423" s="259" t="s">
        <v>20</v>
      </c>
      <c r="C8423" s="259" t="s">
        <v>67</v>
      </c>
      <c r="D8423" s="259" t="s">
        <v>67</v>
      </c>
      <c r="F8423" s="259" t="s">
        <v>210</v>
      </c>
      <c r="G8423" s="259" t="s">
        <v>50</v>
      </c>
      <c r="H8423" s="306">
        <v>0</v>
      </c>
      <c r="I8423" s="306">
        <v>0</v>
      </c>
      <c r="J8423" s="306">
        <v>0</v>
      </c>
      <c r="K8423" s="306">
        <v>0</v>
      </c>
      <c r="L8423" s="306">
        <v>0</v>
      </c>
      <c r="M8423" s="306">
        <v>0</v>
      </c>
      <c r="N8423" s="306">
        <v>0</v>
      </c>
    </row>
    <row r="8424" spans="1:14">
      <c r="A8424" s="259" t="s">
        <v>250</v>
      </c>
      <c r="B8424" s="259" t="s">
        <v>21</v>
      </c>
      <c r="C8424" s="259" t="s">
        <v>67</v>
      </c>
      <c r="D8424" s="259" t="s">
        <v>67</v>
      </c>
      <c r="F8424" s="259" t="s">
        <v>210</v>
      </c>
      <c r="G8424" s="259" t="s">
        <v>50</v>
      </c>
      <c r="H8424" s="306">
        <v>0</v>
      </c>
      <c r="I8424" s="306">
        <v>0</v>
      </c>
      <c r="J8424" s="306">
        <v>0</v>
      </c>
      <c r="K8424" s="306">
        <v>0</v>
      </c>
      <c r="L8424" s="306">
        <v>0</v>
      </c>
      <c r="M8424" s="306">
        <v>0</v>
      </c>
      <c r="N8424" s="306">
        <v>0</v>
      </c>
    </row>
    <row r="8425" spans="1:14">
      <c r="A8425" s="259" t="s">
        <v>250</v>
      </c>
      <c r="B8425" s="259" t="s">
        <v>23</v>
      </c>
      <c r="C8425" s="259" t="s">
        <v>67</v>
      </c>
      <c r="D8425" s="259" t="s">
        <v>67</v>
      </c>
      <c r="F8425" s="259" t="s">
        <v>210</v>
      </c>
      <c r="G8425" s="259" t="s">
        <v>50</v>
      </c>
      <c r="H8425" s="306">
        <v>0</v>
      </c>
      <c r="I8425" s="306">
        <v>0</v>
      </c>
      <c r="J8425" s="306">
        <v>0</v>
      </c>
      <c r="K8425" s="306">
        <v>0</v>
      </c>
      <c r="L8425" s="306">
        <v>0</v>
      </c>
      <c r="M8425" s="306">
        <v>0</v>
      </c>
      <c r="N8425" s="306">
        <v>0</v>
      </c>
    </row>
    <row r="8426" spans="1:14">
      <c r="A8426" s="259" t="s">
        <v>250</v>
      </c>
      <c r="B8426" s="259" t="s">
        <v>24</v>
      </c>
      <c r="C8426" s="259" t="s">
        <v>67</v>
      </c>
      <c r="D8426" s="259" t="s">
        <v>67</v>
      </c>
      <c r="F8426" s="259" t="s">
        <v>210</v>
      </c>
      <c r="G8426" s="259" t="s">
        <v>50</v>
      </c>
      <c r="H8426" s="306">
        <v>0</v>
      </c>
      <c r="I8426" s="306">
        <v>0</v>
      </c>
      <c r="J8426" s="306">
        <v>0</v>
      </c>
      <c r="K8426" s="306">
        <v>0</v>
      </c>
      <c r="L8426" s="306">
        <v>0</v>
      </c>
      <c r="M8426" s="306">
        <v>0</v>
      </c>
      <c r="N8426" s="306">
        <v>0</v>
      </c>
    </row>
    <row r="8427" spans="1:14">
      <c r="A8427" s="259" t="s">
        <v>250</v>
      </c>
      <c r="B8427" s="259" t="s">
        <v>26</v>
      </c>
      <c r="C8427" s="259" t="s">
        <v>67</v>
      </c>
      <c r="D8427" s="259" t="s">
        <v>67</v>
      </c>
      <c r="F8427" s="259" t="s">
        <v>210</v>
      </c>
      <c r="G8427" s="259" t="s">
        <v>50</v>
      </c>
      <c r="H8427" s="306">
        <v>0</v>
      </c>
      <c r="I8427" s="306">
        <v>0</v>
      </c>
      <c r="J8427" s="306">
        <v>0</v>
      </c>
      <c r="K8427" s="306">
        <v>0</v>
      </c>
      <c r="L8427" s="306">
        <v>0</v>
      </c>
      <c r="M8427" s="306">
        <v>0</v>
      </c>
      <c r="N8427" s="306">
        <v>0</v>
      </c>
    </row>
    <row r="8428" spans="1:14">
      <c r="A8428" s="259" t="s">
        <v>250</v>
      </c>
      <c r="B8428" s="259" t="s">
        <v>27</v>
      </c>
      <c r="C8428" s="259" t="s">
        <v>67</v>
      </c>
      <c r="D8428" s="259" t="s">
        <v>67</v>
      </c>
      <c r="F8428" s="259" t="s">
        <v>210</v>
      </c>
      <c r="G8428" s="259" t="s">
        <v>50</v>
      </c>
      <c r="H8428" s="306">
        <v>0</v>
      </c>
      <c r="I8428" s="306">
        <v>0</v>
      </c>
      <c r="J8428" s="306">
        <v>0</v>
      </c>
      <c r="K8428" s="306">
        <v>0</v>
      </c>
      <c r="L8428" s="306">
        <v>0</v>
      </c>
      <c r="M8428" s="306">
        <v>0</v>
      </c>
      <c r="N8428" s="306">
        <v>0</v>
      </c>
    </row>
    <row r="8429" spans="1:14">
      <c r="A8429" s="259" t="s">
        <v>250</v>
      </c>
      <c r="B8429" s="259" t="s">
        <v>28</v>
      </c>
      <c r="C8429" s="259" t="s">
        <v>67</v>
      </c>
      <c r="D8429" s="259" t="s">
        <v>94</v>
      </c>
      <c r="E8429" s="259">
        <v>122739</v>
      </c>
      <c r="F8429" s="259" t="s">
        <v>210</v>
      </c>
      <c r="G8429" s="259" t="s">
        <v>50</v>
      </c>
      <c r="H8429" s="306">
        <v>10022.63899016</v>
      </c>
      <c r="I8429" s="306">
        <v>10227.221605205999</v>
      </c>
      <c r="J8429" s="306">
        <v>10262.084588415</v>
      </c>
      <c r="K8429" s="306">
        <v>10358.193074944</v>
      </c>
      <c r="L8429" s="306">
        <v>10305.73653917</v>
      </c>
      <c r="M8429" s="306">
        <v>10253.530724647</v>
      </c>
      <c r="N8429" s="306">
        <v>10135.858364031001</v>
      </c>
    </row>
    <row r="8430" spans="1:14">
      <c r="A8430" s="259" t="s">
        <v>250</v>
      </c>
      <c r="B8430" s="259" t="s">
        <v>28</v>
      </c>
      <c r="C8430" s="259" t="s">
        <v>67</v>
      </c>
      <c r="D8430" s="259" t="s">
        <v>95</v>
      </c>
      <c r="E8430" s="259">
        <v>122738</v>
      </c>
      <c r="F8430" s="259" t="s">
        <v>210</v>
      </c>
      <c r="G8430" s="259" t="s">
        <v>50</v>
      </c>
      <c r="H8430" s="306">
        <v>0</v>
      </c>
      <c r="I8430" s="306">
        <v>10301.537328468001</v>
      </c>
      <c r="J8430" s="306">
        <v>10247.905102658</v>
      </c>
      <c r="K8430" s="306">
        <v>10402.5</v>
      </c>
      <c r="L8430" s="306">
        <v>10331.25</v>
      </c>
      <c r="M8430" s="306">
        <v>10355.892550704</v>
      </c>
      <c r="N8430" s="306">
        <v>10259.844840715999</v>
      </c>
    </row>
    <row r="8431" spans="1:14">
      <c r="A8431" s="259" t="s">
        <v>250</v>
      </c>
      <c r="B8431" s="259" t="s">
        <v>28</v>
      </c>
      <c r="C8431" s="259" t="s">
        <v>67</v>
      </c>
      <c r="D8431" s="259" t="s">
        <v>93</v>
      </c>
      <c r="E8431" s="259">
        <v>4390</v>
      </c>
      <c r="F8431" s="259" t="s">
        <v>210</v>
      </c>
      <c r="G8431" s="259" t="s">
        <v>50</v>
      </c>
      <c r="H8431" s="306">
        <v>0</v>
      </c>
      <c r="I8431" s="306">
        <v>10512</v>
      </c>
      <c r="J8431" s="306">
        <v>10512</v>
      </c>
      <c r="K8431" s="306">
        <v>10512</v>
      </c>
      <c r="L8431" s="306">
        <v>10512</v>
      </c>
      <c r="M8431" s="306">
        <v>10512</v>
      </c>
      <c r="N8431" s="306">
        <v>10006.14262767</v>
      </c>
    </row>
    <row r="8433" spans="1:14">
      <c r="A8433" s="259" t="s">
        <v>2</v>
      </c>
      <c r="B8433" s="259" t="s">
        <v>43</v>
      </c>
      <c r="C8433" s="259" t="s">
        <v>203</v>
      </c>
      <c r="D8433" s="259" t="s">
        <v>204</v>
      </c>
      <c r="E8433" s="259" t="s">
        <v>205</v>
      </c>
      <c r="F8433" s="259" t="s">
        <v>99</v>
      </c>
      <c r="G8433" s="259" t="s">
        <v>46</v>
      </c>
      <c r="H8433" s="306">
        <v>2025</v>
      </c>
      <c r="I8433" s="306">
        <v>2028</v>
      </c>
      <c r="J8433" s="306">
        <v>2030</v>
      </c>
      <c r="K8433" s="306">
        <v>2032</v>
      </c>
      <c r="L8433" s="306">
        <v>2035</v>
      </c>
      <c r="M8433" s="306">
        <v>2037</v>
      </c>
      <c r="N8433" s="306">
        <v>2040</v>
      </c>
    </row>
    <row r="8434" spans="1:14">
      <c r="A8434" s="259" t="s">
        <v>250</v>
      </c>
      <c r="B8434" s="259" t="s">
        <v>28</v>
      </c>
      <c r="C8434" s="259" t="s">
        <v>48</v>
      </c>
      <c r="D8434" s="259" t="s">
        <v>48</v>
      </c>
      <c r="E8434" s="259" t="s">
        <v>48</v>
      </c>
      <c r="F8434" s="259" t="s">
        <v>206</v>
      </c>
      <c r="G8434" s="259" t="s">
        <v>49</v>
      </c>
      <c r="H8434" s="306">
        <v>2214.3530000000001</v>
      </c>
      <c r="I8434" s="306">
        <v>-2.2737367544323201E-13</v>
      </c>
      <c r="J8434" s="306">
        <v>0</v>
      </c>
      <c r="K8434" s="306">
        <v>0</v>
      </c>
      <c r="L8434" s="306">
        <v>0</v>
      </c>
      <c r="M8434" s="306">
        <v>0</v>
      </c>
      <c r="N8434" s="306">
        <v>0</v>
      </c>
    </row>
    <row r="8435" spans="1:14">
      <c r="A8435" s="259" t="s">
        <v>250</v>
      </c>
      <c r="B8435" s="259" t="s">
        <v>28</v>
      </c>
      <c r="C8435" s="259" t="s">
        <v>53</v>
      </c>
      <c r="D8435" s="259" t="s">
        <v>53</v>
      </c>
      <c r="E8435" s="259" t="s">
        <v>53</v>
      </c>
      <c r="F8435" s="259" t="s">
        <v>206</v>
      </c>
      <c r="G8435" s="259" t="s">
        <v>49</v>
      </c>
      <c r="H8435" s="306">
        <v>0</v>
      </c>
      <c r="I8435" s="306">
        <v>0</v>
      </c>
      <c r="J8435" s="306">
        <v>0</v>
      </c>
      <c r="K8435" s="306">
        <v>0</v>
      </c>
      <c r="L8435" s="306">
        <v>0</v>
      </c>
      <c r="M8435" s="306">
        <v>0</v>
      </c>
      <c r="N8435" s="306">
        <v>0</v>
      </c>
    </row>
    <row r="8436" spans="1:14">
      <c r="A8436" s="259" t="s">
        <v>250</v>
      </c>
      <c r="B8436" s="259" t="s">
        <v>28</v>
      </c>
      <c r="C8436" s="259" t="s">
        <v>54</v>
      </c>
      <c r="D8436" s="259" t="s">
        <v>54</v>
      </c>
      <c r="E8436" s="259" t="s">
        <v>54</v>
      </c>
      <c r="F8436" s="259" t="s">
        <v>206</v>
      </c>
      <c r="G8436" s="259" t="s">
        <v>49</v>
      </c>
      <c r="H8436" s="306">
        <v>35910.515758661371</v>
      </c>
      <c r="I8436" s="306">
        <v>35814.502923661377</v>
      </c>
      <c r="J8436" s="306">
        <v>35800.087312661373</v>
      </c>
      <c r="K8436" s="306">
        <v>35798.024682249605</v>
      </c>
      <c r="L8436" s="306">
        <v>35795.319771249611</v>
      </c>
      <c r="M8436" s="306">
        <v>35795.319771249611</v>
      </c>
      <c r="N8436" s="306">
        <v>35795.319771249611</v>
      </c>
    </row>
    <row r="8437" spans="1:14">
      <c r="A8437" s="259" t="s">
        <v>250</v>
      </c>
      <c r="B8437" s="259" t="s">
        <v>28</v>
      </c>
      <c r="C8437" s="259" t="s">
        <v>55</v>
      </c>
      <c r="D8437" s="259" t="s">
        <v>55</v>
      </c>
      <c r="E8437" s="259" t="s">
        <v>55</v>
      </c>
      <c r="F8437" s="259" t="s">
        <v>206</v>
      </c>
      <c r="G8437" s="259" t="s">
        <v>49</v>
      </c>
      <c r="H8437" s="306">
        <v>11900.339</v>
      </c>
      <c r="I8437" s="306">
        <v>11106.051000000003</v>
      </c>
      <c r="J8437" s="306">
        <v>11106.051000000003</v>
      </c>
      <c r="K8437" s="306">
        <v>11106.051000000003</v>
      </c>
      <c r="L8437" s="306">
        <v>11106.051000000003</v>
      </c>
      <c r="M8437" s="306">
        <v>11106.051000000003</v>
      </c>
      <c r="N8437" s="306">
        <v>11096.992000000002</v>
      </c>
    </row>
    <row r="8438" spans="1:14">
      <c r="A8438" s="259" t="s">
        <v>250</v>
      </c>
      <c r="B8438" s="259" t="s">
        <v>28</v>
      </c>
      <c r="C8438" s="259" t="s">
        <v>56</v>
      </c>
      <c r="D8438" s="259" t="s">
        <v>56</v>
      </c>
      <c r="E8438" s="259" t="s">
        <v>56</v>
      </c>
      <c r="F8438" s="259" t="s">
        <v>206</v>
      </c>
      <c r="G8438" s="259" t="s">
        <v>49</v>
      </c>
      <c r="H8438" s="306">
        <v>17973.692000000003</v>
      </c>
      <c r="I8438" s="306">
        <v>10631.190096</v>
      </c>
      <c r="J8438" s="306">
        <v>10631.190096</v>
      </c>
      <c r="K8438" s="306">
        <v>10631.190096</v>
      </c>
      <c r="L8438" s="306">
        <v>10631.190096</v>
      </c>
      <c r="M8438" s="306">
        <v>10631.190096</v>
      </c>
      <c r="N8438" s="306">
        <v>9028.2267680000004</v>
      </c>
    </row>
    <row r="8439" spans="1:14">
      <c r="A8439" s="259" t="s">
        <v>250</v>
      </c>
      <c r="B8439" s="259" t="s">
        <v>28</v>
      </c>
      <c r="C8439" s="259" t="s">
        <v>57</v>
      </c>
      <c r="D8439" s="259" t="s">
        <v>57</v>
      </c>
      <c r="E8439" s="259" t="s">
        <v>57</v>
      </c>
      <c r="F8439" s="259" t="s">
        <v>206</v>
      </c>
      <c r="G8439" s="259" t="s">
        <v>49</v>
      </c>
      <c r="H8439" s="306">
        <v>155.6</v>
      </c>
      <c r="I8439" s="306">
        <v>155.6</v>
      </c>
      <c r="J8439" s="306">
        <v>155.6</v>
      </c>
      <c r="K8439" s="306">
        <v>155.6</v>
      </c>
      <c r="L8439" s="306">
        <v>155.6</v>
      </c>
      <c r="M8439" s="306">
        <v>155.6</v>
      </c>
      <c r="N8439" s="306">
        <v>155.6</v>
      </c>
    </row>
    <row r="8440" spans="1:14">
      <c r="A8440" s="259" t="s">
        <v>250</v>
      </c>
      <c r="B8440" s="259" t="s">
        <v>28</v>
      </c>
      <c r="C8440" s="259" t="s">
        <v>58</v>
      </c>
      <c r="D8440" s="259" t="s">
        <v>58</v>
      </c>
      <c r="E8440" s="259" t="s">
        <v>58</v>
      </c>
      <c r="F8440" s="259" t="s">
        <v>206</v>
      </c>
      <c r="G8440" s="259" t="s">
        <v>49</v>
      </c>
      <c r="H8440" s="306">
        <v>11925.699999999999</v>
      </c>
      <c r="I8440" s="306">
        <v>11925.699999999999</v>
      </c>
      <c r="J8440" s="306">
        <v>11925.699999999999</v>
      </c>
      <c r="K8440" s="306">
        <v>11925.699999999999</v>
      </c>
      <c r="L8440" s="306">
        <v>10751.699999999999</v>
      </c>
      <c r="M8440" s="306">
        <v>10751.699999999999</v>
      </c>
      <c r="N8440" s="306">
        <v>10751.699999999999</v>
      </c>
    </row>
    <row r="8441" spans="1:14">
      <c r="A8441" s="259" t="s">
        <v>250</v>
      </c>
      <c r="B8441" s="259" t="s">
        <v>28</v>
      </c>
      <c r="C8441" s="259" t="s">
        <v>59</v>
      </c>
      <c r="D8441" s="259" t="s">
        <v>59</v>
      </c>
      <c r="E8441" s="259" t="s">
        <v>59</v>
      </c>
      <c r="F8441" s="259" t="s">
        <v>206</v>
      </c>
      <c r="G8441" s="259" t="s">
        <v>49</v>
      </c>
      <c r="H8441" s="306">
        <v>10287.383</v>
      </c>
      <c r="I8441" s="306">
        <v>10287.383</v>
      </c>
      <c r="J8441" s="306">
        <v>10287.383</v>
      </c>
      <c r="K8441" s="306">
        <v>10287.383</v>
      </c>
      <c r="L8441" s="306">
        <v>10287.383</v>
      </c>
      <c r="M8441" s="306">
        <v>10287.383</v>
      </c>
      <c r="N8441" s="306">
        <v>10287.383</v>
      </c>
    </row>
    <row r="8442" spans="1:14">
      <c r="A8442" s="259" t="s">
        <v>250</v>
      </c>
      <c r="B8442" s="259" t="s">
        <v>28</v>
      </c>
      <c r="C8442" s="259" t="s">
        <v>60</v>
      </c>
      <c r="D8442" s="259" t="s">
        <v>60</v>
      </c>
      <c r="E8442" s="259" t="s">
        <v>60</v>
      </c>
      <c r="F8442" s="259" t="s">
        <v>206</v>
      </c>
      <c r="G8442" s="259" t="s">
        <v>49</v>
      </c>
      <c r="H8442" s="306">
        <v>15065.053499999998</v>
      </c>
      <c r="I8442" s="306">
        <v>16329.153499999999</v>
      </c>
      <c r="J8442" s="306">
        <v>16329.153499999999</v>
      </c>
      <c r="K8442" s="306">
        <v>16329.153499999999</v>
      </c>
      <c r="L8442" s="306">
        <v>16329.153499999999</v>
      </c>
      <c r="M8442" s="306">
        <v>16329.153499999999</v>
      </c>
      <c r="N8442" s="306">
        <v>16329.153499999999</v>
      </c>
    </row>
    <row r="8443" spans="1:14">
      <c r="A8443" s="259" t="s">
        <v>250</v>
      </c>
      <c r="B8443" s="259" t="s">
        <v>28</v>
      </c>
      <c r="C8443" s="259" t="s">
        <v>61</v>
      </c>
      <c r="D8443" s="259" t="s">
        <v>61</v>
      </c>
      <c r="E8443" s="259" t="s">
        <v>61</v>
      </c>
      <c r="F8443" s="259" t="s">
        <v>206</v>
      </c>
      <c r="G8443" s="259" t="s">
        <v>49</v>
      </c>
      <c r="H8443" s="306">
        <v>5857.0209992400005</v>
      </c>
      <c r="I8443" s="306">
        <v>5857.0209992400005</v>
      </c>
      <c r="J8443" s="306">
        <v>5857.0209992400005</v>
      </c>
      <c r="K8443" s="306">
        <v>5857.0209992400005</v>
      </c>
      <c r="L8443" s="306">
        <v>5857.0209992400005</v>
      </c>
      <c r="M8443" s="306">
        <v>5857.0209992400005</v>
      </c>
      <c r="N8443" s="306">
        <v>5857.0209992400005</v>
      </c>
    </row>
    <row r="8444" spans="1:14">
      <c r="A8444" s="259" t="s">
        <v>250</v>
      </c>
      <c r="B8444" s="259" t="s">
        <v>28</v>
      </c>
      <c r="C8444" s="259" t="s">
        <v>62</v>
      </c>
      <c r="D8444" s="259" t="s">
        <v>62</v>
      </c>
      <c r="E8444" s="259" t="s">
        <v>62</v>
      </c>
      <c r="F8444" s="259" t="s">
        <v>206</v>
      </c>
      <c r="G8444" s="259" t="s">
        <v>49</v>
      </c>
      <c r="H8444" s="306">
        <v>136</v>
      </c>
      <c r="I8444" s="306">
        <v>1876</v>
      </c>
      <c r="J8444" s="306">
        <v>1876</v>
      </c>
      <c r="K8444" s="306">
        <v>1876</v>
      </c>
      <c r="L8444" s="306">
        <v>1876</v>
      </c>
      <c r="M8444" s="306">
        <v>1876</v>
      </c>
      <c r="N8444" s="306">
        <v>1876</v>
      </c>
    </row>
    <row r="8445" spans="1:14">
      <c r="A8445" s="259" t="s">
        <v>250</v>
      </c>
      <c r="B8445" s="259" t="s">
        <v>28</v>
      </c>
      <c r="C8445" s="259" t="s">
        <v>63</v>
      </c>
      <c r="D8445" s="259" t="s">
        <v>63</v>
      </c>
      <c r="E8445" s="259" t="s">
        <v>63</v>
      </c>
      <c r="F8445" s="259" t="s">
        <v>206</v>
      </c>
      <c r="G8445" s="259" t="s">
        <v>49</v>
      </c>
      <c r="H8445" s="306">
        <v>1166</v>
      </c>
      <c r="I8445" s="306">
        <v>3154.3200073000003</v>
      </c>
      <c r="J8445" s="306">
        <v>3154.3200073000003</v>
      </c>
      <c r="K8445" s="306">
        <v>3154.3200073000003</v>
      </c>
      <c r="L8445" s="306">
        <v>3154.3200073000003</v>
      </c>
      <c r="M8445" s="306">
        <v>3154.3200073000003</v>
      </c>
      <c r="N8445" s="306">
        <v>3154.3200073000003</v>
      </c>
    </row>
    <row r="8446" spans="1:14">
      <c r="A8446" s="259" t="s">
        <v>250</v>
      </c>
      <c r="B8446" s="259" t="s">
        <v>28</v>
      </c>
      <c r="C8446" s="259" t="s">
        <v>64</v>
      </c>
      <c r="D8446" s="259" t="s">
        <v>64</v>
      </c>
      <c r="E8446" s="259" t="s">
        <v>64</v>
      </c>
      <c r="F8446" s="259" t="s">
        <v>206</v>
      </c>
      <c r="G8446" s="259" t="s">
        <v>49</v>
      </c>
      <c r="H8446" s="306">
        <v>2219.741</v>
      </c>
      <c r="I8446" s="306">
        <v>1215.7735119999998</v>
      </c>
      <c r="J8446" s="306">
        <v>1208.9319999999998</v>
      </c>
      <c r="K8446" s="306">
        <v>1200.9319999999998</v>
      </c>
      <c r="L8446" s="306">
        <v>1200.9319999999998</v>
      </c>
      <c r="M8446" s="306">
        <v>1200.9319999999998</v>
      </c>
      <c r="N8446" s="306">
        <v>1200.9319999999998</v>
      </c>
    </row>
    <row r="8447" spans="1:14">
      <c r="A8447" s="259" t="s">
        <v>250</v>
      </c>
      <c r="B8447" s="259" t="s">
        <v>28</v>
      </c>
      <c r="C8447" s="259" t="s">
        <v>54</v>
      </c>
      <c r="D8447" s="259" t="s">
        <v>72</v>
      </c>
      <c r="E8447" s="259" t="s">
        <v>72</v>
      </c>
      <c r="F8447" s="259" t="s">
        <v>206</v>
      </c>
      <c r="G8447" s="259" t="s">
        <v>49</v>
      </c>
      <c r="H8447" s="306">
        <v>0</v>
      </c>
      <c r="I8447" s="306">
        <v>0</v>
      </c>
      <c r="J8447" s="306">
        <v>0</v>
      </c>
      <c r="K8447" s="306">
        <v>65.863989000000004</v>
      </c>
      <c r="L8447" s="306">
        <v>1417.5699870000001</v>
      </c>
      <c r="M8447" s="306">
        <v>1877.778423</v>
      </c>
      <c r="N8447" s="306">
        <v>1877.778423</v>
      </c>
    </row>
    <row r="8448" spans="1:14">
      <c r="A8448" s="259" t="s">
        <v>250</v>
      </c>
      <c r="B8448" s="259" t="s">
        <v>28</v>
      </c>
      <c r="C8448" s="259" t="s">
        <v>55</v>
      </c>
      <c r="D8448" s="259" t="s">
        <v>73</v>
      </c>
      <c r="E8448" s="259" t="s">
        <v>73</v>
      </c>
      <c r="F8448" s="259" t="s">
        <v>206</v>
      </c>
      <c r="G8448" s="259" t="s">
        <v>49</v>
      </c>
      <c r="H8448" s="306">
        <v>0</v>
      </c>
      <c r="I8448" s="306">
        <v>0</v>
      </c>
      <c r="J8448" s="306">
        <v>189.777762</v>
      </c>
      <c r="K8448" s="306">
        <v>189.777762</v>
      </c>
      <c r="L8448" s="306">
        <v>797.59892599999989</v>
      </c>
      <c r="M8448" s="306">
        <v>797.59892599999989</v>
      </c>
      <c r="N8448" s="306">
        <v>797.59892599999989</v>
      </c>
    </row>
    <row r="8449" spans="1:14">
      <c r="A8449" s="259" t="s">
        <v>250</v>
      </c>
      <c r="B8449" s="259" t="s">
        <v>28</v>
      </c>
      <c r="C8449" s="259" t="s">
        <v>57</v>
      </c>
      <c r="D8449" s="259" t="s">
        <v>74</v>
      </c>
      <c r="E8449" s="259" t="s">
        <v>74</v>
      </c>
      <c r="F8449" s="259" t="s">
        <v>206</v>
      </c>
      <c r="G8449" s="259" t="s">
        <v>49</v>
      </c>
      <c r="H8449" s="306">
        <v>0</v>
      </c>
      <c r="I8449" s="306">
        <v>0</v>
      </c>
      <c r="J8449" s="306">
        <v>0</v>
      </c>
      <c r="K8449" s="306">
        <v>0</v>
      </c>
      <c r="L8449" s="306">
        <v>0</v>
      </c>
      <c r="M8449" s="306">
        <v>0</v>
      </c>
      <c r="N8449" s="306">
        <v>0</v>
      </c>
    </row>
    <row r="8450" spans="1:14">
      <c r="A8450" s="259" t="s">
        <v>250</v>
      </c>
      <c r="B8450" s="259" t="s">
        <v>28</v>
      </c>
      <c r="C8450" s="259" t="s">
        <v>64</v>
      </c>
      <c r="D8450" s="259" t="s">
        <v>75</v>
      </c>
      <c r="E8450" s="259" t="s">
        <v>75</v>
      </c>
      <c r="F8450" s="259" t="s">
        <v>206</v>
      </c>
      <c r="G8450" s="259" t="s">
        <v>49</v>
      </c>
      <c r="H8450" s="306">
        <v>0</v>
      </c>
      <c r="I8450" s="306">
        <v>0</v>
      </c>
      <c r="J8450" s="306">
        <v>0</v>
      </c>
      <c r="K8450" s="306">
        <v>59</v>
      </c>
      <c r="L8450" s="306">
        <v>59</v>
      </c>
      <c r="M8450" s="306">
        <v>59</v>
      </c>
      <c r="N8450" s="306">
        <v>59</v>
      </c>
    </row>
    <row r="8451" spans="1:14">
      <c r="A8451" s="259" t="s">
        <v>250</v>
      </c>
      <c r="B8451" s="259" t="s">
        <v>28</v>
      </c>
      <c r="C8451" s="259" t="s">
        <v>60</v>
      </c>
      <c r="D8451" s="259" t="s">
        <v>76</v>
      </c>
      <c r="E8451" s="259" t="s">
        <v>76</v>
      </c>
      <c r="F8451" s="259" t="s">
        <v>206</v>
      </c>
      <c r="G8451" s="259" t="s">
        <v>49</v>
      </c>
      <c r="H8451" s="306">
        <v>0</v>
      </c>
      <c r="I8451" s="306">
        <v>0</v>
      </c>
      <c r="J8451" s="306">
        <v>0</v>
      </c>
      <c r="K8451" s="306">
        <v>0</v>
      </c>
      <c r="L8451" s="306">
        <v>0</v>
      </c>
      <c r="M8451" s="306">
        <v>9596.8253559999994</v>
      </c>
      <c r="N8451" s="306">
        <v>24581.605017999998</v>
      </c>
    </row>
    <row r="8452" spans="1:14">
      <c r="A8452" s="259" t="s">
        <v>250</v>
      </c>
      <c r="B8452" s="259" t="s">
        <v>28</v>
      </c>
      <c r="C8452" s="259" t="s">
        <v>61</v>
      </c>
      <c r="D8452" s="259" t="s">
        <v>77</v>
      </c>
      <c r="E8452" s="259" t="s">
        <v>77</v>
      </c>
      <c r="F8452" s="259" t="s">
        <v>206</v>
      </c>
      <c r="G8452" s="259" t="s">
        <v>49</v>
      </c>
      <c r="H8452" s="306">
        <v>0</v>
      </c>
      <c r="I8452" s="306">
        <v>593</v>
      </c>
      <c r="J8452" s="306">
        <v>9053.5251740000003</v>
      </c>
      <c r="K8452" s="306">
        <v>9180.5251740000003</v>
      </c>
      <c r="L8452" s="306">
        <v>11775.525174</v>
      </c>
      <c r="M8452" s="306">
        <v>12143.270511000001</v>
      </c>
      <c r="N8452" s="306">
        <v>20835.501731</v>
      </c>
    </row>
    <row r="8453" spans="1:14">
      <c r="A8453" s="259" t="s">
        <v>250</v>
      </c>
      <c r="B8453" s="259" t="s">
        <v>28</v>
      </c>
      <c r="C8453" s="259" t="s">
        <v>62</v>
      </c>
      <c r="D8453" s="259" t="s">
        <v>78</v>
      </c>
      <c r="E8453" s="259" t="s">
        <v>78</v>
      </c>
      <c r="F8453" s="259" t="s">
        <v>206</v>
      </c>
      <c r="G8453" s="259" t="s">
        <v>49</v>
      </c>
      <c r="H8453" s="306">
        <v>1545</v>
      </c>
      <c r="I8453" s="306">
        <v>2601.8000000000002</v>
      </c>
      <c r="J8453" s="306">
        <v>3749.8</v>
      </c>
      <c r="K8453" s="306">
        <v>7491.8</v>
      </c>
      <c r="L8453" s="306">
        <v>7491.8</v>
      </c>
      <c r="M8453" s="306">
        <v>7491.8</v>
      </c>
      <c r="N8453" s="306">
        <v>7491.8</v>
      </c>
    </row>
    <row r="8454" spans="1:14">
      <c r="A8454" s="259" t="s">
        <v>250</v>
      </c>
      <c r="B8454" s="259" t="s">
        <v>28</v>
      </c>
      <c r="C8454" s="259" t="s">
        <v>63</v>
      </c>
      <c r="D8454" s="259" t="s">
        <v>79</v>
      </c>
      <c r="E8454" s="259" t="s">
        <v>79</v>
      </c>
      <c r="F8454" s="259" t="s">
        <v>206</v>
      </c>
      <c r="G8454" s="259" t="s">
        <v>49</v>
      </c>
      <c r="H8454" s="306">
        <v>2288.0067060000001</v>
      </c>
      <c r="I8454" s="306">
        <v>7868.8693910000002</v>
      </c>
      <c r="J8454" s="306">
        <v>9014.3999609999992</v>
      </c>
      <c r="K8454" s="306">
        <v>10961.320334</v>
      </c>
      <c r="L8454" s="306">
        <v>11913.893116000001</v>
      </c>
      <c r="M8454" s="306">
        <v>11913.893116000001</v>
      </c>
      <c r="N8454" s="306">
        <v>11913.893116000001</v>
      </c>
    </row>
    <row r="8455" spans="1:14">
      <c r="A8455" s="259" t="s">
        <v>250</v>
      </c>
      <c r="B8455" s="259" t="s">
        <v>28</v>
      </c>
      <c r="C8455" s="259" t="s">
        <v>60</v>
      </c>
      <c r="D8455" s="259" t="s">
        <v>76</v>
      </c>
      <c r="E8455" s="259" t="s">
        <v>207</v>
      </c>
      <c r="F8455" s="259" t="s">
        <v>206</v>
      </c>
      <c r="G8455" s="259" t="s">
        <v>49</v>
      </c>
      <c r="H8455" s="306">
        <v>0</v>
      </c>
      <c r="I8455" s="306">
        <v>0</v>
      </c>
      <c r="J8455" s="306">
        <v>0</v>
      </c>
      <c r="K8455" s="306">
        <v>0</v>
      </c>
      <c r="L8455" s="306">
        <v>2435.0730839999997</v>
      </c>
      <c r="M8455" s="306">
        <v>4709.0317489999998</v>
      </c>
      <c r="N8455" s="306">
        <v>18819.558993000002</v>
      </c>
    </row>
    <row r="8456" spans="1:14">
      <c r="A8456" s="259" t="s">
        <v>250</v>
      </c>
      <c r="B8456" s="259" t="s">
        <v>28</v>
      </c>
      <c r="C8456" s="259" t="s">
        <v>63</v>
      </c>
      <c r="D8456" s="259" t="s">
        <v>79</v>
      </c>
      <c r="E8456" s="259" t="s">
        <v>208</v>
      </c>
      <c r="F8456" s="259" t="s">
        <v>206</v>
      </c>
      <c r="G8456" s="259" t="s">
        <v>49</v>
      </c>
      <c r="H8456" s="306">
        <v>0</v>
      </c>
      <c r="I8456" s="306">
        <v>0</v>
      </c>
      <c r="J8456" s="306">
        <v>0</v>
      </c>
      <c r="K8456" s="306">
        <v>0</v>
      </c>
      <c r="L8456" s="306">
        <v>1461.04385</v>
      </c>
      <c r="M8456" s="306">
        <v>2825.4190490000001</v>
      </c>
      <c r="N8456" s="306">
        <v>11365.836396000002</v>
      </c>
    </row>
    <row r="8457" spans="1:14">
      <c r="A8457" s="259" t="s">
        <v>250</v>
      </c>
      <c r="B8457" s="259" t="s">
        <v>28</v>
      </c>
      <c r="C8457" s="259" t="s">
        <v>65</v>
      </c>
      <c r="D8457" s="259" t="s">
        <v>209</v>
      </c>
      <c r="E8457" s="259" t="s">
        <v>80</v>
      </c>
      <c r="F8457" s="259" t="s">
        <v>206</v>
      </c>
      <c r="G8457" s="259" t="s">
        <v>49</v>
      </c>
      <c r="H8457" s="306">
        <v>0</v>
      </c>
      <c r="I8457" s="306">
        <v>0</v>
      </c>
      <c r="J8457" s="306">
        <v>0</v>
      </c>
      <c r="K8457" s="306">
        <v>0</v>
      </c>
      <c r="L8457" s="306">
        <v>0</v>
      </c>
      <c r="M8457" s="306">
        <v>0</v>
      </c>
      <c r="N8457" s="306">
        <v>0</v>
      </c>
    </row>
    <row r="8458" spans="1:14">
      <c r="A8458" s="259" t="s">
        <v>250</v>
      </c>
      <c r="B8458" s="259" t="s">
        <v>28</v>
      </c>
      <c r="C8458" s="259" t="s">
        <v>65</v>
      </c>
      <c r="D8458" s="259" t="s">
        <v>209</v>
      </c>
      <c r="E8458" s="259" t="s">
        <v>81</v>
      </c>
      <c r="F8458" s="259" t="s">
        <v>206</v>
      </c>
      <c r="G8458" s="259" t="s">
        <v>49</v>
      </c>
      <c r="H8458" s="306">
        <v>0</v>
      </c>
      <c r="I8458" s="306">
        <v>0</v>
      </c>
      <c r="J8458" s="306">
        <v>0</v>
      </c>
      <c r="K8458" s="306">
        <v>0</v>
      </c>
      <c r="L8458" s="306">
        <v>0</v>
      </c>
      <c r="M8458" s="306">
        <v>0</v>
      </c>
      <c r="N8458" s="306">
        <v>0</v>
      </c>
    </row>
    <row r="8459" spans="1:14">
      <c r="A8459" s="259" t="s">
        <v>250</v>
      </c>
      <c r="B8459" s="259" t="s">
        <v>28</v>
      </c>
      <c r="C8459" s="259" t="s">
        <v>82</v>
      </c>
      <c r="D8459" s="259" t="s">
        <v>82</v>
      </c>
      <c r="E8459" s="259" t="s">
        <v>82</v>
      </c>
      <c r="F8459" s="259" t="s">
        <v>206</v>
      </c>
      <c r="G8459" s="259" t="s">
        <v>49</v>
      </c>
      <c r="H8459" s="306">
        <v>0</v>
      </c>
      <c r="I8459" s="306">
        <v>1794.3530000000001</v>
      </c>
      <c r="J8459" s="306">
        <v>518.85599999999999</v>
      </c>
      <c r="K8459" s="306">
        <v>518.85599999999999</v>
      </c>
      <c r="L8459" s="306">
        <v>518.85599999999999</v>
      </c>
      <c r="M8459" s="306">
        <v>518.85599999999999</v>
      </c>
      <c r="N8459" s="306">
        <v>518.85599999999999</v>
      </c>
    </row>
    <row r="8460" spans="1:14">
      <c r="A8460" s="259" t="s">
        <v>250</v>
      </c>
      <c r="B8460" s="259" t="s">
        <v>28</v>
      </c>
      <c r="C8460" s="259" t="s">
        <v>83</v>
      </c>
      <c r="D8460" s="259" t="s">
        <v>83</v>
      </c>
      <c r="E8460" s="259" t="s">
        <v>83</v>
      </c>
      <c r="F8460" s="259" t="s">
        <v>206</v>
      </c>
      <c r="G8460" s="259" t="s">
        <v>49</v>
      </c>
      <c r="H8460" s="306">
        <v>0</v>
      </c>
      <c r="I8460" s="306">
        <v>21.109835</v>
      </c>
      <c r="J8460" s="306">
        <v>35.525446000000002</v>
      </c>
      <c r="K8460" s="306">
        <v>35.525446000000002</v>
      </c>
      <c r="L8460" s="306">
        <v>35.525446000000002</v>
      </c>
      <c r="M8460" s="306">
        <v>35.525446000000002</v>
      </c>
      <c r="N8460" s="306">
        <v>35.525446000000002</v>
      </c>
    </row>
    <row r="8461" spans="1:14">
      <c r="A8461" s="259" t="s">
        <v>250</v>
      </c>
      <c r="B8461" s="259" t="s">
        <v>28</v>
      </c>
      <c r="C8461" s="259" t="s">
        <v>84</v>
      </c>
      <c r="D8461" s="259" t="s">
        <v>84</v>
      </c>
      <c r="E8461" s="259" t="s">
        <v>84</v>
      </c>
      <c r="F8461" s="259" t="s">
        <v>206</v>
      </c>
      <c r="G8461" s="259" t="s">
        <v>49</v>
      </c>
      <c r="H8461" s="306">
        <v>0</v>
      </c>
      <c r="I8461" s="306">
        <v>0</v>
      </c>
      <c r="J8461" s="306">
        <v>0</v>
      </c>
      <c r="K8461" s="306">
        <v>0</v>
      </c>
      <c r="L8461" s="306">
        <v>0</v>
      </c>
      <c r="M8461" s="306">
        <v>0</v>
      </c>
      <c r="N8461" s="306">
        <v>9.0589999999999993</v>
      </c>
    </row>
    <row r="8462" spans="1:14">
      <c r="A8462" s="259" t="s">
        <v>250</v>
      </c>
      <c r="B8462" s="259" t="s">
        <v>28</v>
      </c>
      <c r="C8462" s="259" t="s">
        <v>85</v>
      </c>
      <c r="D8462" s="259" t="s">
        <v>85</v>
      </c>
      <c r="E8462" s="259" t="s">
        <v>85</v>
      </c>
      <c r="F8462" s="259" t="s">
        <v>206</v>
      </c>
      <c r="G8462" s="259" t="s">
        <v>49</v>
      </c>
      <c r="H8462" s="306">
        <v>0</v>
      </c>
      <c r="I8462" s="306">
        <v>6549.5019039999997</v>
      </c>
      <c r="J8462" s="306">
        <v>6549.5019039999997</v>
      </c>
      <c r="K8462" s="306">
        <v>6549.5019039999997</v>
      </c>
      <c r="L8462" s="306">
        <v>6549.5019039999997</v>
      </c>
      <c r="M8462" s="306">
        <v>6549.5019039999997</v>
      </c>
      <c r="N8462" s="306">
        <v>8152.4652319999996</v>
      </c>
    </row>
    <row r="8463" spans="1:14">
      <c r="A8463" s="259" t="s">
        <v>250</v>
      </c>
      <c r="B8463" s="259" t="s">
        <v>28</v>
      </c>
      <c r="C8463" s="259" t="s">
        <v>87</v>
      </c>
      <c r="D8463" s="259" t="s">
        <v>87</v>
      </c>
      <c r="E8463" s="259" t="s">
        <v>87</v>
      </c>
      <c r="F8463" s="259" t="s">
        <v>206</v>
      </c>
      <c r="G8463" s="259" t="s">
        <v>49</v>
      </c>
      <c r="H8463" s="306">
        <v>0</v>
      </c>
      <c r="I8463" s="306">
        <v>1003.967488</v>
      </c>
      <c r="J8463" s="306">
        <v>1010.809</v>
      </c>
      <c r="K8463" s="306">
        <v>1018.809</v>
      </c>
      <c r="L8463" s="306">
        <v>1018.809</v>
      </c>
      <c r="M8463" s="306">
        <v>1018.809</v>
      </c>
      <c r="N8463" s="306">
        <v>1018.809</v>
      </c>
    </row>
    <row r="8464" spans="1:14">
      <c r="A8464" s="259" t="s">
        <v>250</v>
      </c>
      <c r="B8464" s="259" t="s">
        <v>28</v>
      </c>
      <c r="C8464" s="259" t="s">
        <v>88</v>
      </c>
      <c r="D8464" s="259" t="s">
        <v>88</v>
      </c>
      <c r="E8464" s="259" t="s">
        <v>88</v>
      </c>
      <c r="F8464" s="259" t="s">
        <v>206</v>
      </c>
      <c r="G8464" s="259" t="s">
        <v>49</v>
      </c>
      <c r="H8464" s="306">
        <v>0</v>
      </c>
      <c r="I8464" s="306">
        <v>0</v>
      </c>
      <c r="J8464" s="306">
        <v>0</v>
      </c>
      <c r="K8464" s="306">
        <v>0</v>
      </c>
      <c r="L8464" s="306">
        <v>1174</v>
      </c>
      <c r="M8464" s="306">
        <v>1174</v>
      </c>
      <c r="N8464" s="306">
        <v>1174</v>
      </c>
    </row>
    <row r="8465" spans="1:14">
      <c r="A8465" s="259" t="s">
        <v>250</v>
      </c>
      <c r="B8465" s="259" t="s">
        <v>28</v>
      </c>
      <c r="C8465" s="259" t="s">
        <v>48</v>
      </c>
      <c r="D8465" s="259" t="s">
        <v>48</v>
      </c>
      <c r="E8465" s="259" t="s">
        <v>48</v>
      </c>
      <c r="F8465" s="259" t="s">
        <v>210</v>
      </c>
      <c r="G8465" s="259" t="s">
        <v>50</v>
      </c>
      <c r="H8465" s="306">
        <v>839.36447848199998</v>
      </c>
      <c r="I8465" s="306">
        <v>0</v>
      </c>
      <c r="J8465" s="306">
        <v>0</v>
      </c>
      <c r="K8465" s="306">
        <v>0</v>
      </c>
      <c r="L8465" s="306">
        <v>0</v>
      </c>
      <c r="M8465" s="306">
        <v>0</v>
      </c>
      <c r="N8465" s="306">
        <v>0</v>
      </c>
    </row>
    <row r="8466" spans="1:14">
      <c r="A8466" s="259" t="s">
        <v>250</v>
      </c>
      <c r="B8466" s="259" t="s">
        <v>28</v>
      </c>
      <c r="C8466" s="259" t="s">
        <v>53</v>
      </c>
      <c r="D8466" s="259" t="s">
        <v>53</v>
      </c>
      <c r="E8466" s="259" t="s">
        <v>53</v>
      </c>
      <c r="F8466" s="259" t="s">
        <v>210</v>
      </c>
      <c r="G8466" s="259" t="s">
        <v>50</v>
      </c>
      <c r="H8466" s="306">
        <v>0</v>
      </c>
      <c r="I8466" s="306">
        <v>0</v>
      </c>
      <c r="J8466" s="306">
        <v>0</v>
      </c>
      <c r="K8466" s="306">
        <v>0</v>
      </c>
      <c r="L8466" s="306">
        <v>0</v>
      </c>
      <c r="M8466" s="306">
        <v>0</v>
      </c>
      <c r="N8466" s="306">
        <v>0</v>
      </c>
    </row>
    <row r="8467" spans="1:14">
      <c r="A8467" s="259" t="s">
        <v>250</v>
      </c>
      <c r="B8467" s="259" t="s">
        <v>28</v>
      </c>
      <c r="C8467" s="259" t="s">
        <v>54</v>
      </c>
      <c r="D8467" s="259" t="s">
        <v>54</v>
      </c>
      <c r="E8467" s="259" t="s">
        <v>54</v>
      </c>
      <c r="F8467" s="259" t="s">
        <v>210</v>
      </c>
      <c r="G8467" s="259" t="s">
        <v>50</v>
      </c>
      <c r="H8467" s="306">
        <v>97776.823739441039</v>
      </c>
      <c r="I8467" s="306">
        <v>87185.580524609992</v>
      </c>
      <c r="J8467" s="306">
        <v>67562.651037507007</v>
      </c>
      <c r="K8467" s="306">
        <v>71564.169759522978</v>
      </c>
      <c r="L8467" s="306">
        <v>77447.420849591988</v>
      </c>
      <c r="M8467" s="306">
        <v>67035.84950922399</v>
      </c>
      <c r="N8467" s="306">
        <v>47584.317944009017</v>
      </c>
    </row>
    <row r="8468" spans="1:14">
      <c r="A8468" s="259" t="s">
        <v>250</v>
      </c>
      <c r="B8468" s="259" t="s">
        <v>28</v>
      </c>
      <c r="C8468" s="259" t="s">
        <v>55</v>
      </c>
      <c r="D8468" s="259" t="s">
        <v>55</v>
      </c>
      <c r="E8468" s="259" t="s">
        <v>55</v>
      </c>
      <c r="F8468" s="259" t="s">
        <v>210</v>
      </c>
      <c r="G8468" s="259" t="s">
        <v>50</v>
      </c>
      <c r="H8468" s="306">
        <v>2398.882334351998</v>
      </c>
      <c r="I8468" s="306">
        <v>632.5838905999999</v>
      </c>
      <c r="J8468" s="306">
        <v>922.6131226809996</v>
      </c>
      <c r="K8468" s="306">
        <v>1151.0561885099999</v>
      </c>
      <c r="L8468" s="306">
        <v>1101.5422321139999</v>
      </c>
      <c r="M8468" s="306">
        <v>1148.5252932040005</v>
      </c>
      <c r="N8468" s="306">
        <v>1404.3683049449996</v>
      </c>
    </row>
    <row r="8469" spans="1:14">
      <c r="A8469" s="259" t="s">
        <v>250</v>
      </c>
      <c r="B8469" s="259" t="s">
        <v>28</v>
      </c>
      <c r="C8469" s="259" t="s">
        <v>56</v>
      </c>
      <c r="D8469" s="259" t="s">
        <v>56</v>
      </c>
      <c r="E8469" s="259" t="s">
        <v>56</v>
      </c>
      <c r="F8469" s="259" t="s">
        <v>210</v>
      </c>
      <c r="G8469" s="259" t="s">
        <v>50</v>
      </c>
      <c r="H8469" s="306">
        <v>7979.0968311479992</v>
      </c>
      <c r="I8469" s="306">
        <v>1904.3851291319997</v>
      </c>
      <c r="J8469" s="306">
        <v>2487.6708584509997</v>
      </c>
      <c r="K8469" s="306">
        <v>3202.7546430570001</v>
      </c>
      <c r="L8469" s="306">
        <v>2404.8683382929999</v>
      </c>
      <c r="M8469" s="306">
        <v>3115.8553287640002</v>
      </c>
      <c r="N8469" s="306">
        <v>5149.6894853639997</v>
      </c>
    </row>
    <row r="8470" spans="1:14">
      <c r="A8470" s="259" t="s">
        <v>250</v>
      </c>
      <c r="B8470" s="259" t="s">
        <v>28</v>
      </c>
      <c r="C8470" s="259" t="s">
        <v>57</v>
      </c>
      <c r="D8470" s="259" t="s">
        <v>57</v>
      </c>
      <c r="E8470" s="259" t="s">
        <v>57</v>
      </c>
      <c r="F8470" s="259" t="s">
        <v>210</v>
      </c>
      <c r="G8470" s="259" t="s">
        <v>50</v>
      </c>
      <c r="H8470" s="306">
        <v>931.11599999999999</v>
      </c>
      <c r="I8470" s="306">
        <v>1363.056</v>
      </c>
      <c r="J8470" s="306">
        <v>1363.056</v>
      </c>
      <c r="K8470" s="306">
        <v>1363.056</v>
      </c>
      <c r="L8470" s="306">
        <v>1363.056</v>
      </c>
      <c r="M8470" s="306">
        <v>1363.056</v>
      </c>
      <c r="N8470" s="306">
        <v>1358.2560000000001</v>
      </c>
    </row>
    <row r="8471" spans="1:14">
      <c r="A8471" s="259" t="s">
        <v>250</v>
      </c>
      <c r="B8471" s="259" t="s">
        <v>28</v>
      </c>
      <c r="C8471" s="259" t="s">
        <v>58</v>
      </c>
      <c r="D8471" s="259" t="s">
        <v>58</v>
      </c>
      <c r="E8471" s="259" t="s">
        <v>58</v>
      </c>
      <c r="F8471" s="259" t="s">
        <v>210</v>
      </c>
      <c r="G8471" s="259" t="s">
        <v>50</v>
      </c>
      <c r="H8471" s="306">
        <v>94633.798201980011</v>
      </c>
      <c r="I8471" s="306">
        <v>94689.699433369009</v>
      </c>
      <c r="J8471" s="306">
        <v>94633.07476981201</v>
      </c>
      <c r="K8471" s="306">
        <v>95231.222262744006</v>
      </c>
      <c r="L8471" s="306">
        <v>84826.354962892001</v>
      </c>
      <c r="M8471" s="306">
        <v>84818.481660952006</v>
      </c>
      <c r="N8471" s="306">
        <v>84936.570185812001</v>
      </c>
    </row>
    <row r="8472" spans="1:14">
      <c r="A8472" s="259" t="s">
        <v>250</v>
      </c>
      <c r="B8472" s="259" t="s">
        <v>28</v>
      </c>
      <c r="C8472" s="259" t="s">
        <v>59</v>
      </c>
      <c r="D8472" s="259" t="s">
        <v>59</v>
      </c>
      <c r="E8472" s="259" t="s">
        <v>59</v>
      </c>
      <c r="F8472" s="259" t="s">
        <v>210</v>
      </c>
      <c r="G8472" s="259" t="s">
        <v>50</v>
      </c>
      <c r="H8472" s="306">
        <v>36013.283308470767</v>
      </c>
      <c r="I8472" s="306">
        <v>36045.146636581172</v>
      </c>
      <c r="J8472" s="306">
        <v>36307.275688170543</v>
      </c>
      <c r="K8472" s="306">
        <v>35964.659222342561</v>
      </c>
      <c r="L8472" s="306">
        <v>35559.716418118864</v>
      </c>
      <c r="M8472" s="306">
        <v>36208.145876239963</v>
      </c>
      <c r="N8472" s="306">
        <v>36156.88791422129</v>
      </c>
    </row>
    <row r="8473" spans="1:14">
      <c r="A8473" s="259" t="s">
        <v>250</v>
      </c>
      <c r="B8473" s="259" t="s">
        <v>28</v>
      </c>
      <c r="C8473" s="259" t="s">
        <v>60</v>
      </c>
      <c r="D8473" s="259" t="s">
        <v>60</v>
      </c>
      <c r="E8473" s="259" t="s">
        <v>60</v>
      </c>
      <c r="F8473" s="259" t="s">
        <v>210</v>
      </c>
      <c r="G8473" s="259" t="s">
        <v>50</v>
      </c>
      <c r="H8473" s="306">
        <v>25713.749827708314</v>
      </c>
      <c r="I8473" s="306">
        <v>28990.515994983052</v>
      </c>
      <c r="J8473" s="306">
        <v>28263.979090786193</v>
      </c>
      <c r="K8473" s="306">
        <v>29636.415890410481</v>
      </c>
      <c r="L8473" s="306">
        <v>29560.626942828159</v>
      </c>
      <c r="M8473" s="306">
        <v>28923.400694349544</v>
      </c>
      <c r="N8473" s="306">
        <v>27703.282781360824</v>
      </c>
    </row>
    <row r="8474" spans="1:14">
      <c r="A8474" s="259" t="s">
        <v>250</v>
      </c>
      <c r="B8474" s="259" t="s">
        <v>28</v>
      </c>
      <c r="C8474" s="259" t="s">
        <v>61</v>
      </c>
      <c r="D8474" s="259" t="s">
        <v>61</v>
      </c>
      <c r="E8474" s="259" t="s">
        <v>61</v>
      </c>
      <c r="F8474" s="259" t="s">
        <v>210</v>
      </c>
      <c r="G8474" s="259" t="s">
        <v>50</v>
      </c>
      <c r="H8474" s="306">
        <v>16496.012835550519</v>
      </c>
      <c r="I8474" s="306">
        <v>18309.505116179524</v>
      </c>
      <c r="J8474" s="306">
        <v>18189.483168428538</v>
      </c>
      <c r="K8474" s="306">
        <v>18974.222366757502</v>
      </c>
      <c r="L8474" s="306">
        <v>18422.730174005959</v>
      </c>
      <c r="M8474" s="306">
        <v>18543.946409854962</v>
      </c>
      <c r="N8474" s="306">
        <v>17602.48975277201</v>
      </c>
    </row>
    <row r="8475" spans="1:14">
      <c r="A8475" s="259" t="s">
        <v>250</v>
      </c>
      <c r="B8475" s="259" t="s">
        <v>28</v>
      </c>
      <c r="C8475" s="259" t="s">
        <v>62</v>
      </c>
      <c r="D8475" s="259" t="s">
        <v>62</v>
      </c>
      <c r="E8475" s="259" t="s">
        <v>62</v>
      </c>
      <c r="F8475" s="259" t="s">
        <v>210</v>
      </c>
      <c r="G8475" s="259" t="s">
        <v>50</v>
      </c>
      <c r="H8475" s="306">
        <v>575.54790101000003</v>
      </c>
      <c r="I8475" s="306">
        <v>7600.856556185</v>
      </c>
      <c r="J8475" s="306">
        <v>7363.567999678</v>
      </c>
      <c r="K8475" s="306">
        <v>7486.6053335500001</v>
      </c>
      <c r="L8475" s="306">
        <v>7738.4927818979995</v>
      </c>
      <c r="M8475" s="306">
        <v>7699.7409230449994</v>
      </c>
      <c r="N8475" s="306">
        <v>7445.0754086100005</v>
      </c>
    </row>
    <row r="8476" spans="1:14">
      <c r="A8476" s="259" t="s">
        <v>250</v>
      </c>
      <c r="B8476" s="259" t="s">
        <v>28</v>
      </c>
      <c r="C8476" s="259" t="s">
        <v>63</v>
      </c>
      <c r="D8476" s="259" t="s">
        <v>63</v>
      </c>
      <c r="E8476" s="259" t="s">
        <v>63</v>
      </c>
      <c r="F8476" s="259" t="s">
        <v>210</v>
      </c>
      <c r="G8476" s="259" t="s">
        <v>50</v>
      </c>
      <c r="H8476" s="306">
        <v>326.41343420700008</v>
      </c>
      <c r="I8476" s="306">
        <v>1713.6206777790001</v>
      </c>
      <c r="J8476" s="306">
        <v>2021.0397174049999</v>
      </c>
      <c r="K8476" s="306">
        <v>1383.216998055</v>
      </c>
      <c r="L8476" s="306">
        <v>1046.0742205010001</v>
      </c>
      <c r="M8476" s="306">
        <v>1438.4443852249997</v>
      </c>
      <c r="N8476" s="306">
        <v>2117.1591064430004</v>
      </c>
    </row>
    <row r="8477" spans="1:14">
      <c r="A8477" s="259" t="s">
        <v>250</v>
      </c>
      <c r="B8477" s="259" t="s">
        <v>28</v>
      </c>
      <c r="C8477" s="259" t="s">
        <v>64</v>
      </c>
      <c r="D8477" s="259" t="s">
        <v>64</v>
      </c>
      <c r="E8477" s="259" t="s">
        <v>64</v>
      </c>
      <c r="F8477" s="259" t="s">
        <v>210</v>
      </c>
      <c r="G8477" s="259" t="s">
        <v>50</v>
      </c>
      <c r="H8477" s="306">
        <v>10586.476835804002</v>
      </c>
      <c r="I8477" s="306">
        <v>9205.6248221709957</v>
      </c>
      <c r="J8477" s="306">
        <v>8791.0839217519933</v>
      </c>
      <c r="K8477" s="306">
        <v>8930.1516582949898</v>
      </c>
      <c r="L8477" s="306">
        <v>8937.9748466109977</v>
      </c>
      <c r="M8477" s="306">
        <v>8842.4000465269983</v>
      </c>
      <c r="N8477" s="306">
        <v>8667.6595179039923</v>
      </c>
    </row>
    <row r="8478" spans="1:14">
      <c r="A8478" s="259" t="s">
        <v>250</v>
      </c>
      <c r="B8478" s="259" t="s">
        <v>28</v>
      </c>
      <c r="C8478" s="259" t="s">
        <v>54</v>
      </c>
      <c r="D8478" s="259" t="s">
        <v>72</v>
      </c>
      <c r="E8478" s="259" t="s">
        <v>72</v>
      </c>
      <c r="F8478" s="259" t="s">
        <v>210</v>
      </c>
      <c r="G8478" s="259" t="s">
        <v>50</v>
      </c>
      <c r="H8478" s="306">
        <v>0</v>
      </c>
      <c r="I8478" s="306">
        <v>0</v>
      </c>
      <c r="J8478" s="306">
        <v>0</v>
      </c>
      <c r="K8478" s="306">
        <v>230.787417339</v>
      </c>
      <c r="L8478" s="306">
        <v>4967.1652347520003</v>
      </c>
      <c r="M8478" s="306">
        <v>6579.7355939959998</v>
      </c>
      <c r="N8478" s="306">
        <v>6579.7355945050003</v>
      </c>
    </row>
    <row r="8479" spans="1:14">
      <c r="A8479" s="259" t="s">
        <v>250</v>
      </c>
      <c r="B8479" s="259" t="s">
        <v>28</v>
      </c>
      <c r="C8479" s="259" t="s">
        <v>55</v>
      </c>
      <c r="D8479" s="259" t="s">
        <v>73</v>
      </c>
      <c r="E8479" s="259" t="s">
        <v>73</v>
      </c>
      <c r="F8479" s="259" t="s">
        <v>210</v>
      </c>
      <c r="G8479" s="259" t="s">
        <v>50</v>
      </c>
      <c r="H8479" s="306">
        <v>0</v>
      </c>
      <c r="I8479" s="306">
        <v>0</v>
      </c>
      <c r="J8479" s="306">
        <v>20.87555382</v>
      </c>
      <c r="K8479" s="306">
        <v>46.552862945000001</v>
      </c>
      <c r="L8479" s="306">
        <v>20.87555382</v>
      </c>
      <c r="M8479" s="306">
        <v>4.5796662879999994</v>
      </c>
      <c r="N8479" s="306">
        <v>236.27503264800004</v>
      </c>
    </row>
    <row r="8480" spans="1:14">
      <c r="A8480" s="259" t="s">
        <v>250</v>
      </c>
      <c r="B8480" s="259" t="s">
        <v>28</v>
      </c>
      <c r="C8480" s="259" t="s">
        <v>57</v>
      </c>
      <c r="D8480" s="259" t="s">
        <v>74</v>
      </c>
      <c r="E8480" s="259" t="s">
        <v>74</v>
      </c>
      <c r="F8480" s="259" t="s">
        <v>210</v>
      </c>
      <c r="G8480" s="259" t="s">
        <v>50</v>
      </c>
      <c r="H8480" s="306">
        <v>0</v>
      </c>
      <c r="I8480" s="306">
        <v>0</v>
      </c>
      <c r="J8480" s="306">
        <v>0</v>
      </c>
      <c r="K8480" s="306">
        <v>0</v>
      </c>
      <c r="L8480" s="306">
        <v>0</v>
      </c>
      <c r="M8480" s="306">
        <v>0</v>
      </c>
      <c r="N8480" s="306">
        <v>0</v>
      </c>
    </row>
    <row r="8481" spans="1:14">
      <c r="A8481" s="259" t="s">
        <v>250</v>
      </c>
      <c r="B8481" s="259" t="s">
        <v>28</v>
      </c>
      <c r="C8481" s="259" t="s">
        <v>64</v>
      </c>
      <c r="D8481" s="259" t="s">
        <v>75</v>
      </c>
      <c r="E8481" s="259" t="s">
        <v>75</v>
      </c>
      <c r="F8481" s="259" t="s">
        <v>210</v>
      </c>
      <c r="G8481" s="259" t="s">
        <v>50</v>
      </c>
      <c r="H8481" s="306">
        <v>0</v>
      </c>
      <c r="I8481" s="306">
        <v>0</v>
      </c>
      <c r="J8481" s="306">
        <v>0</v>
      </c>
      <c r="K8481" s="306">
        <v>342.75837593</v>
      </c>
      <c r="L8481" s="306">
        <v>342.75837535199997</v>
      </c>
      <c r="M8481" s="306">
        <v>342.758375602</v>
      </c>
      <c r="N8481" s="306">
        <v>342.75837628800002</v>
      </c>
    </row>
    <row r="8482" spans="1:14">
      <c r="A8482" s="259" t="s">
        <v>250</v>
      </c>
      <c r="B8482" s="259" t="s">
        <v>28</v>
      </c>
      <c r="C8482" s="259" t="s">
        <v>60</v>
      </c>
      <c r="D8482" s="259" t="s">
        <v>76</v>
      </c>
      <c r="E8482" s="259" t="s">
        <v>76</v>
      </c>
      <c r="F8482" s="259" t="s">
        <v>210</v>
      </c>
      <c r="G8482" s="259" t="s">
        <v>50</v>
      </c>
      <c r="H8482" s="306">
        <v>0</v>
      </c>
      <c r="I8482" s="306">
        <v>0</v>
      </c>
      <c r="J8482" s="306">
        <v>0</v>
      </c>
      <c r="K8482" s="306">
        <v>0</v>
      </c>
      <c r="L8482" s="306">
        <v>0</v>
      </c>
      <c r="M8482" s="306">
        <v>20193.415552877999</v>
      </c>
      <c r="N8482" s="306">
        <v>52058.640755318993</v>
      </c>
    </row>
    <row r="8483" spans="1:14">
      <c r="A8483" s="259" t="s">
        <v>250</v>
      </c>
      <c r="B8483" s="259" t="s">
        <v>28</v>
      </c>
      <c r="C8483" s="259" t="s">
        <v>61</v>
      </c>
      <c r="D8483" s="259" t="s">
        <v>77</v>
      </c>
      <c r="E8483" s="259" t="s">
        <v>77</v>
      </c>
      <c r="F8483" s="259" t="s">
        <v>210</v>
      </c>
      <c r="G8483" s="259" t="s">
        <v>50</v>
      </c>
      <c r="H8483" s="306">
        <v>0</v>
      </c>
      <c r="I8483" s="306">
        <v>2799.7370131759999</v>
      </c>
      <c r="J8483" s="306">
        <v>37853.236424837</v>
      </c>
      <c r="K8483" s="306">
        <v>38758.785978893</v>
      </c>
      <c r="L8483" s="306">
        <v>48547.734663729992</v>
      </c>
      <c r="M8483" s="306">
        <v>50168.849093815981</v>
      </c>
      <c r="N8483" s="306">
        <v>83012.704027147964</v>
      </c>
    </row>
    <row r="8484" spans="1:14">
      <c r="A8484" s="259" t="s">
        <v>250</v>
      </c>
      <c r="B8484" s="259" t="s">
        <v>28</v>
      </c>
      <c r="C8484" s="259" t="s">
        <v>62</v>
      </c>
      <c r="D8484" s="259" t="s">
        <v>78</v>
      </c>
      <c r="E8484" s="259" t="s">
        <v>78</v>
      </c>
      <c r="F8484" s="259" t="s">
        <v>210</v>
      </c>
      <c r="G8484" s="259" t="s">
        <v>50</v>
      </c>
      <c r="H8484" s="306">
        <v>4432.3851293669995</v>
      </c>
      <c r="I8484" s="306">
        <v>10441.087707829001</v>
      </c>
      <c r="J8484" s="306">
        <v>15167.633307405002</v>
      </c>
      <c r="K8484" s="306">
        <v>30574.195708088002</v>
      </c>
      <c r="L8484" s="306">
        <v>30569.402144917003</v>
      </c>
      <c r="M8484" s="306">
        <v>30569.974349605</v>
      </c>
      <c r="N8484" s="306">
        <v>30563.522847676002</v>
      </c>
    </row>
    <row r="8485" spans="1:14">
      <c r="A8485" s="259" t="s">
        <v>250</v>
      </c>
      <c r="B8485" s="259" t="s">
        <v>28</v>
      </c>
      <c r="C8485" s="259" t="s">
        <v>63</v>
      </c>
      <c r="D8485" s="259" t="s">
        <v>79</v>
      </c>
      <c r="E8485" s="259" t="s">
        <v>79</v>
      </c>
      <c r="F8485" s="259" t="s">
        <v>210</v>
      </c>
      <c r="G8485" s="259" t="s">
        <v>50</v>
      </c>
      <c r="H8485" s="306">
        <v>2798.746479983</v>
      </c>
      <c r="I8485" s="306">
        <v>6467.928100227</v>
      </c>
      <c r="J8485" s="306">
        <v>7143.4926847900006</v>
      </c>
      <c r="K8485" s="306">
        <v>5345.3154693699998</v>
      </c>
      <c r="L8485" s="306">
        <v>5049.8825005239996</v>
      </c>
      <c r="M8485" s="306">
        <v>6453.8414230660001</v>
      </c>
      <c r="N8485" s="306">
        <v>8509.4748778129997</v>
      </c>
    </row>
    <row r="8486" spans="1:14">
      <c r="A8486" s="259" t="s">
        <v>250</v>
      </c>
      <c r="B8486" s="259" t="s">
        <v>28</v>
      </c>
      <c r="C8486" s="259" t="s">
        <v>60</v>
      </c>
      <c r="D8486" s="259" t="s">
        <v>76</v>
      </c>
      <c r="E8486" s="259" t="s">
        <v>207</v>
      </c>
      <c r="F8486" s="259" t="s">
        <v>210</v>
      </c>
      <c r="G8486" s="259" t="s">
        <v>50</v>
      </c>
      <c r="H8486" s="306">
        <v>0</v>
      </c>
      <c r="I8486" s="306">
        <v>0</v>
      </c>
      <c r="J8486" s="306">
        <v>0</v>
      </c>
      <c r="K8486" s="306">
        <v>0</v>
      </c>
      <c r="L8486" s="306">
        <v>5172.455269389</v>
      </c>
      <c r="M8486" s="306">
        <v>9841.5964210235907</v>
      </c>
      <c r="N8486" s="306">
        <v>38848.673080193599</v>
      </c>
    </row>
    <row r="8487" spans="1:14">
      <c r="A8487" s="259" t="s">
        <v>250</v>
      </c>
      <c r="B8487" s="259" t="s">
        <v>28</v>
      </c>
      <c r="C8487" s="259" t="s">
        <v>63</v>
      </c>
      <c r="D8487" s="259" t="s">
        <v>79</v>
      </c>
      <c r="E8487" s="259" t="s">
        <v>208</v>
      </c>
      <c r="F8487" s="259" t="s">
        <v>210</v>
      </c>
      <c r="G8487" s="259" t="s">
        <v>50</v>
      </c>
      <c r="H8487" s="306">
        <v>0</v>
      </c>
      <c r="I8487" s="306">
        <v>0</v>
      </c>
      <c r="J8487" s="306">
        <v>0</v>
      </c>
      <c r="K8487" s="306">
        <v>0</v>
      </c>
      <c r="L8487" s="306">
        <v>1492.0006728510002</v>
      </c>
      <c r="M8487" s="306">
        <v>3308.8117771050001</v>
      </c>
      <c r="N8487" s="306">
        <v>15919.250657655999</v>
      </c>
    </row>
    <row r="8488" spans="1:14">
      <c r="A8488" s="259" t="s">
        <v>250</v>
      </c>
      <c r="B8488" s="259" t="s">
        <v>28</v>
      </c>
      <c r="C8488" s="259" t="s">
        <v>65</v>
      </c>
      <c r="D8488" s="259" t="s">
        <v>209</v>
      </c>
      <c r="E8488" s="259" t="s">
        <v>80</v>
      </c>
      <c r="F8488" s="259" t="s">
        <v>210</v>
      </c>
      <c r="G8488" s="259" t="s">
        <v>50</v>
      </c>
      <c r="H8488" s="306">
        <v>0</v>
      </c>
      <c r="I8488" s="306">
        <v>0</v>
      </c>
      <c r="J8488" s="306">
        <v>0</v>
      </c>
      <c r="K8488" s="306">
        <v>0</v>
      </c>
      <c r="L8488" s="306">
        <v>0</v>
      </c>
      <c r="M8488" s="306">
        <v>0</v>
      </c>
      <c r="N8488" s="306">
        <v>0</v>
      </c>
    </row>
    <row r="8489" spans="1:14">
      <c r="A8489" s="259" t="s">
        <v>250</v>
      </c>
      <c r="B8489" s="259" t="s">
        <v>28</v>
      </c>
      <c r="C8489" s="259" t="s">
        <v>65</v>
      </c>
      <c r="D8489" s="259" t="s">
        <v>209</v>
      </c>
      <c r="E8489" s="259" t="s">
        <v>81</v>
      </c>
      <c r="F8489" s="259" t="s">
        <v>210</v>
      </c>
      <c r="G8489" s="259" t="s">
        <v>50</v>
      </c>
      <c r="H8489" s="306">
        <v>0</v>
      </c>
      <c r="I8489" s="306">
        <v>0</v>
      </c>
      <c r="J8489" s="306">
        <v>0</v>
      </c>
      <c r="K8489" s="306">
        <v>0</v>
      </c>
      <c r="L8489" s="306">
        <v>0</v>
      </c>
      <c r="M8489" s="306">
        <v>0</v>
      </c>
      <c r="N8489" s="306">
        <v>0</v>
      </c>
    </row>
    <row r="8491" spans="1:14">
      <c r="A8491" s="259" t="s">
        <v>2</v>
      </c>
      <c r="B8491" s="259" t="s">
        <v>43</v>
      </c>
      <c r="C8491" s="259" t="s">
        <v>203</v>
      </c>
      <c r="D8491" s="259" t="s">
        <v>204</v>
      </c>
      <c r="E8491" s="259" t="s">
        <v>205</v>
      </c>
      <c r="F8491" s="259" t="s">
        <v>99</v>
      </c>
      <c r="G8491" s="259" t="s">
        <v>46</v>
      </c>
      <c r="H8491" s="306">
        <v>2025</v>
      </c>
      <c r="I8491" s="306">
        <v>2028</v>
      </c>
      <c r="J8491" s="306">
        <v>2030</v>
      </c>
      <c r="K8491" s="306">
        <v>2032</v>
      </c>
      <c r="L8491" s="306">
        <v>2035</v>
      </c>
      <c r="M8491" s="306">
        <v>2037</v>
      </c>
      <c r="N8491" s="306">
        <v>2040</v>
      </c>
    </row>
    <row r="8492" spans="1:14">
      <c r="A8492" s="259" t="s">
        <v>250</v>
      </c>
      <c r="B8492" s="259" t="s">
        <v>30</v>
      </c>
      <c r="C8492" s="259" t="s">
        <v>48</v>
      </c>
      <c r="D8492" s="259" t="s">
        <v>48</v>
      </c>
      <c r="E8492" s="259" t="s">
        <v>48</v>
      </c>
      <c r="F8492" s="259" t="s">
        <v>206</v>
      </c>
      <c r="G8492" s="259" t="s">
        <v>49</v>
      </c>
      <c r="H8492" s="306">
        <v>518.85599999999999</v>
      </c>
      <c r="I8492" s="306">
        <v>0</v>
      </c>
      <c r="J8492" s="306">
        <v>0</v>
      </c>
      <c r="K8492" s="306">
        <v>0</v>
      </c>
      <c r="L8492" s="306">
        <v>0</v>
      </c>
      <c r="M8492" s="306">
        <v>0</v>
      </c>
      <c r="N8492" s="306">
        <v>0</v>
      </c>
    </row>
    <row r="8493" spans="1:14">
      <c r="A8493" s="259" t="s">
        <v>250</v>
      </c>
      <c r="B8493" s="259" t="s">
        <v>30</v>
      </c>
      <c r="C8493" s="259" t="s">
        <v>53</v>
      </c>
      <c r="D8493" s="259" t="s">
        <v>53</v>
      </c>
      <c r="E8493" s="259" t="s">
        <v>53</v>
      </c>
      <c r="F8493" s="259" t="s">
        <v>206</v>
      </c>
      <c r="G8493" s="259" t="s">
        <v>49</v>
      </c>
      <c r="H8493" s="306">
        <v>0</v>
      </c>
      <c r="I8493" s="306">
        <v>0</v>
      </c>
      <c r="J8493" s="306">
        <v>0</v>
      </c>
      <c r="K8493" s="306">
        <v>0</v>
      </c>
      <c r="L8493" s="306">
        <v>0</v>
      </c>
      <c r="M8493" s="306">
        <v>0</v>
      </c>
      <c r="N8493" s="306">
        <v>0</v>
      </c>
    </row>
    <row r="8494" spans="1:14">
      <c r="A8494" s="259" t="s">
        <v>250</v>
      </c>
      <c r="B8494" s="259" t="s">
        <v>30</v>
      </c>
      <c r="C8494" s="259" t="s">
        <v>54</v>
      </c>
      <c r="D8494" s="259" t="s">
        <v>54</v>
      </c>
      <c r="E8494" s="259" t="s">
        <v>54</v>
      </c>
      <c r="F8494" s="259" t="s">
        <v>206</v>
      </c>
      <c r="G8494" s="259" t="s">
        <v>49</v>
      </c>
      <c r="H8494" s="306">
        <v>13800.053758580374</v>
      </c>
      <c r="I8494" s="306">
        <v>13725.150758580374</v>
      </c>
      <c r="J8494" s="306">
        <v>13725.150758580374</v>
      </c>
      <c r="K8494" s="306">
        <v>13725.150758580374</v>
      </c>
      <c r="L8494" s="306">
        <v>13725.150758580374</v>
      </c>
      <c r="M8494" s="306">
        <v>13725.150758580374</v>
      </c>
      <c r="N8494" s="306">
        <v>13725.150758580374</v>
      </c>
    </row>
    <row r="8495" spans="1:14">
      <c r="A8495" s="259" t="s">
        <v>250</v>
      </c>
      <c r="B8495" s="259" t="s">
        <v>30</v>
      </c>
      <c r="C8495" s="259" t="s">
        <v>55</v>
      </c>
      <c r="D8495" s="259" t="s">
        <v>55</v>
      </c>
      <c r="E8495" s="259" t="s">
        <v>55</v>
      </c>
      <c r="F8495" s="259" t="s">
        <v>206</v>
      </c>
      <c r="G8495" s="259" t="s">
        <v>49</v>
      </c>
      <c r="H8495" s="306">
        <v>3396.1170000000011</v>
      </c>
      <c r="I8495" s="306">
        <v>3240.429000000001</v>
      </c>
      <c r="J8495" s="306">
        <v>3240.429000000001</v>
      </c>
      <c r="K8495" s="306">
        <v>3240.429000000001</v>
      </c>
      <c r="L8495" s="306">
        <v>3240.429000000001</v>
      </c>
      <c r="M8495" s="306">
        <v>3240.429000000001</v>
      </c>
      <c r="N8495" s="306">
        <v>3234.8290000000006</v>
      </c>
    </row>
    <row r="8496" spans="1:14">
      <c r="A8496" s="259" t="s">
        <v>250</v>
      </c>
      <c r="B8496" s="259" t="s">
        <v>30</v>
      </c>
      <c r="C8496" s="259" t="s">
        <v>56</v>
      </c>
      <c r="D8496" s="259" t="s">
        <v>56</v>
      </c>
      <c r="E8496" s="259" t="s">
        <v>56</v>
      </c>
      <c r="F8496" s="259" t="s">
        <v>206</v>
      </c>
      <c r="G8496" s="259" t="s">
        <v>49</v>
      </c>
      <c r="H8496" s="306">
        <v>4047.8919999999994</v>
      </c>
      <c r="I8496" s="306">
        <v>1378.2562680000001</v>
      </c>
      <c r="J8496" s="306">
        <v>1378.2562680000001</v>
      </c>
      <c r="K8496" s="306">
        <v>1378.2562680000001</v>
      </c>
      <c r="L8496" s="306">
        <v>1378.2562680000001</v>
      </c>
      <c r="M8496" s="306">
        <v>1378.2562680000001</v>
      </c>
      <c r="N8496" s="306">
        <v>1378.2562680000001</v>
      </c>
    </row>
    <row r="8497" spans="1:14">
      <c r="A8497" s="259" t="s">
        <v>250</v>
      </c>
      <c r="B8497" s="259" t="s">
        <v>30</v>
      </c>
      <c r="C8497" s="259" t="s">
        <v>57</v>
      </c>
      <c r="D8497" s="259" t="s">
        <v>57</v>
      </c>
      <c r="E8497" s="259" t="s">
        <v>57</v>
      </c>
      <c r="F8497" s="259" t="s">
        <v>206</v>
      </c>
      <c r="G8497" s="259" t="s">
        <v>49</v>
      </c>
      <c r="H8497" s="306">
        <v>5.6</v>
      </c>
      <c r="I8497" s="306">
        <v>5.6</v>
      </c>
      <c r="J8497" s="306">
        <v>5.6</v>
      </c>
      <c r="K8497" s="306">
        <v>5.6</v>
      </c>
      <c r="L8497" s="306">
        <v>5.6</v>
      </c>
      <c r="M8497" s="306">
        <v>5.6</v>
      </c>
      <c r="N8497" s="306">
        <v>5.6</v>
      </c>
    </row>
    <row r="8498" spans="1:14">
      <c r="A8498" s="259" t="s">
        <v>250</v>
      </c>
      <c r="B8498" s="259" t="s">
        <v>30</v>
      </c>
      <c r="C8498" s="259" t="s">
        <v>58</v>
      </c>
      <c r="D8498" s="259" t="s">
        <v>58</v>
      </c>
      <c r="E8498" s="259" t="s">
        <v>58</v>
      </c>
      <c r="F8498" s="259" t="s">
        <v>206</v>
      </c>
      <c r="G8498" s="259" t="s">
        <v>49</v>
      </c>
      <c r="H8498" s="306">
        <v>3348</v>
      </c>
      <c r="I8498" s="306">
        <v>3348</v>
      </c>
      <c r="J8498" s="306">
        <v>3348</v>
      </c>
      <c r="K8498" s="306">
        <v>3348</v>
      </c>
      <c r="L8498" s="306">
        <v>3348</v>
      </c>
      <c r="M8498" s="306">
        <v>3348</v>
      </c>
      <c r="N8498" s="306">
        <v>3348</v>
      </c>
    </row>
    <row r="8499" spans="1:14">
      <c r="A8499" s="259" t="s">
        <v>250</v>
      </c>
      <c r="B8499" s="259" t="s">
        <v>30</v>
      </c>
      <c r="C8499" s="259" t="s">
        <v>59</v>
      </c>
      <c r="D8499" s="259" t="s">
        <v>59</v>
      </c>
      <c r="E8499" s="259" t="s">
        <v>59</v>
      </c>
      <c r="F8499" s="259" t="s">
        <v>206</v>
      </c>
      <c r="G8499" s="259" t="s">
        <v>49</v>
      </c>
      <c r="H8499" s="306">
        <v>3611.3579999999993</v>
      </c>
      <c r="I8499" s="306">
        <v>3611.3579999999993</v>
      </c>
      <c r="J8499" s="306">
        <v>3611.3579999999993</v>
      </c>
      <c r="K8499" s="306">
        <v>3611.3579999999993</v>
      </c>
      <c r="L8499" s="306">
        <v>3611.3579999999993</v>
      </c>
      <c r="M8499" s="306">
        <v>3611.3579999999993</v>
      </c>
      <c r="N8499" s="306">
        <v>3611.3579999999993</v>
      </c>
    </row>
    <row r="8500" spans="1:14">
      <c r="A8500" s="259" t="s">
        <v>250</v>
      </c>
      <c r="B8500" s="259" t="s">
        <v>30</v>
      </c>
      <c r="C8500" s="259" t="s">
        <v>60</v>
      </c>
      <c r="D8500" s="259" t="s">
        <v>60</v>
      </c>
      <c r="E8500" s="259" t="s">
        <v>60</v>
      </c>
      <c r="F8500" s="259" t="s">
        <v>206</v>
      </c>
      <c r="G8500" s="259" t="s">
        <v>49</v>
      </c>
      <c r="H8500" s="306">
        <v>2843.0674999999987</v>
      </c>
      <c r="I8500" s="306">
        <v>2933.0674999999987</v>
      </c>
      <c r="J8500" s="306">
        <v>2933.0674999999987</v>
      </c>
      <c r="K8500" s="306">
        <v>2933.0674999999987</v>
      </c>
      <c r="L8500" s="306">
        <v>2933.0674999999987</v>
      </c>
      <c r="M8500" s="306">
        <v>2933.0674999999987</v>
      </c>
      <c r="N8500" s="306">
        <v>2933.0674999999987</v>
      </c>
    </row>
    <row r="8501" spans="1:14">
      <c r="A8501" s="259" t="s">
        <v>250</v>
      </c>
      <c r="B8501" s="259" t="s">
        <v>30</v>
      </c>
      <c r="C8501" s="259" t="s">
        <v>61</v>
      </c>
      <c r="D8501" s="259" t="s">
        <v>61</v>
      </c>
      <c r="E8501" s="259" t="s">
        <v>61</v>
      </c>
      <c r="F8501" s="259" t="s">
        <v>206</v>
      </c>
      <c r="G8501" s="259" t="s">
        <v>49</v>
      </c>
      <c r="H8501" s="306">
        <v>1781.5489992399998</v>
      </c>
      <c r="I8501" s="306">
        <v>1781.5489992399998</v>
      </c>
      <c r="J8501" s="306">
        <v>1781.5489992399998</v>
      </c>
      <c r="K8501" s="306">
        <v>1781.5489992399998</v>
      </c>
      <c r="L8501" s="306">
        <v>1781.5489992399998</v>
      </c>
      <c r="M8501" s="306">
        <v>1781.5489992399998</v>
      </c>
      <c r="N8501" s="306">
        <v>1781.5489992399998</v>
      </c>
    </row>
    <row r="8502" spans="1:14">
      <c r="A8502" s="259" t="s">
        <v>250</v>
      </c>
      <c r="B8502" s="259" t="s">
        <v>30</v>
      </c>
      <c r="C8502" s="259" t="s">
        <v>63</v>
      </c>
      <c r="D8502" s="259" t="s">
        <v>63</v>
      </c>
      <c r="E8502" s="259" t="s">
        <v>63</v>
      </c>
      <c r="F8502" s="259" t="s">
        <v>206</v>
      </c>
      <c r="G8502" s="259" t="s">
        <v>49</v>
      </c>
      <c r="H8502" s="306">
        <v>599.20000000000005</v>
      </c>
      <c r="I8502" s="306">
        <v>1460.5200073000001</v>
      </c>
      <c r="J8502" s="306">
        <v>1460.5200073000001</v>
      </c>
      <c r="K8502" s="306">
        <v>1460.5200073000001</v>
      </c>
      <c r="L8502" s="306">
        <v>1460.5200073000001</v>
      </c>
      <c r="M8502" s="306">
        <v>1460.5200073000001</v>
      </c>
      <c r="N8502" s="306">
        <v>1460.5200073000001</v>
      </c>
    </row>
    <row r="8503" spans="1:14">
      <c r="A8503" s="259" t="s">
        <v>250</v>
      </c>
      <c r="B8503" s="259" t="s">
        <v>30</v>
      </c>
      <c r="C8503" s="259" t="s">
        <v>64</v>
      </c>
      <c r="D8503" s="259" t="s">
        <v>64</v>
      </c>
      <c r="E8503" s="259" t="s">
        <v>64</v>
      </c>
      <c r="F8503" s="259" t="s">
        <v>206</v>
      </c>
      <c r="G8503" s="259" t="s">
        <v>49</v>
      </c>
      <c r="H8503" s="306">
        <v>1286.3450000000003</v>
      </c>
      <c r="I8503" s="306">
        <v>595.85951200000011</v>
      </c>
      <c r="J8503" s="306">
        <v>589.01800000000003</v>
      </c>
      <c r="K8503" s="306">
        <v>589.01800000000003</v>
      </c>
      <c r="L8503" s="306">
        <v>589.01800000000003</v>
      </c>
      <c r="M8503" s="306">
        <v>589.01800000000003</v>
      </c>
      <c r="N8503" s="306">
        <v>589.01800000000003</v>
      </c>
    </row>
    <row r="8504" spans="1:14">
      <c r="A8504" s="259" t="s">
        <v>250</v>
      </c>
      <c r="B8504" s="259" t="s">
        <v>30</v>
      </c>
      <c r="C8504" s="259" t="s">
        <v>54</v>
      </c>
      <c r="D8504" s="259" t="s">
        <v>72</v>
      </c>
      <c r="E8504" s="259" t="s">
        <v>72</v>
      </c>
      <c r="F8504" s="259" t="s">
        <v>206</v>
      </c>
      <c r="G8504" s="259" t="s">
        <v>49</v>
      </c>
      <c r="H8504" s="306">
        <v>0</v>
      </c>
      <c r="I8504" s="306">
        <v>0</v>
      </c>
      <c r="J8504" s="306">
        <v>0</v>
      </c>
      <c r="K8504" s="306">
        <v>0</v>
      </c>
      <c r="L8504" s="306">
        <v>1046.532999</v>
      </c>
      <c r="M8504" s="306">
        <v>1046.532999</v>
      </c>
      <c r="N8504" s="306">
        <v>1046.532999</v>
      </c>
    </row>
    <row r="8505" spans="1:14">
      <c r="A8505" s="259" t="s">
        <v>250</v>
      </c>
      <c r="B8505" s="259" t="s">
        <v>30</v>
      </c>
      <c r="C8505" s="259" t="s">
        <v>55</v>
      </c>
      <c r="D8505" s="259" t="s">
        <v>73</v>
      </c>
      <c r="E8505" s="259" t="s">
        <v>73</v>
      </c>
      <c r="F8505" s="259" t="s">
        <v>206</v>
      </c>
      <c r="G8505" s="259" t="s">
        <v>49</v>
      </c>
      <c r="H8505" s="306">
        <v>0</v>
      </c>
      <c r="I8505" s="306">
        <v>0</v>
      </c>
      <c r="J8505" s="306">
        <v>0</v>
      </c>
      <c r="K8505" s="306">
        <v>0</v>
      </c>
      <c r="L8505" s="306">
        <v>607.82116399999995</v>
      </c>
      <c r="M8505" s="306">
        <v>607.82116399999995</v>
      </c>
      <c r="N8505" s="306">
        <v>607.82116399999995</v>
      </c>
    </row>
    <row r="8506" spans="1:14">
      <c r="A8506" s="259" t="s">
        <v>250</v>
      </c>
      <c r="B8506" s="259" t="s">
        <v>30</v>
      </c>
      <c r="C8506" s="259" t="s">
        <v>57</v>
      </c>
      <c r="D8506" s="259" t="s">
        <v>74</v>
      </c>
      <c r="E8506" s="259" t="s">
        <v>74</v>
      </c>
      <c r="F8506" s="259" t="s">
        <v>206</v>
      </c>
      <c r="G8506" s="259" t="s">
        <v>49</v>
      </c>
      <c r="H8506" s="306">
        <v>0</v>
      </c>
      <c r="I8506" s="306">
        <v>0</v>
      </c>
      <c r="J8506" s="306">
        <v>0</v>
      </c>
      <c r="K8506" s="306">
        <v>0</v>
      </c>
      <c r="L8506" s="306">
        <v>0</v>
      </c>
      <c r="M8506" s="306">
        <v>0</v>
      </c>
      <c r="N8506" s="306">
        <v>0</v>
      </c>
    </row>
    <row r="8507" spans="1:14">
      <c r="A8507" s="259" t="s">
        <v>250</v>
      </c>
      <c r="B8507" s="259" t="s">
        <v>30</v>
      </c>
      <c r="C8507" s="259" t="s">
        <v>64</v>
      </c>
      <c r="D8507" s="259" t="s">
        <v>75</v>
      </c>
      <c r="E8507" s="259" t="s">
        <v>75</v>
      </c>
      <c r="F8507" s="259" t="s">
        <v>206</v>
      </c>
      <c r="G8507" s="259" t="s">
        <v>49</v>
      </c>
      <c r="H8507" s="306">
        <v>0</v>
      </c>
      <c r="I8507" s="306">
        <v>0</v>
      </c>
      <c r="J8507" s="306">
        <v>0</v>
      </c>
      <c r="K8507" s="306">
        <v>59</v>
      </c>
      <c r="L8507" s="306">
        <v>59</v>
      </c>
      <c r="M8507" s="306">
        <v>59</v>
      </c>
      <c r="N8507" s="306">
        <v>59</v>
      </c>
    </row>
    <row r="8508" spans="1:14">
      <c r="A8508" s="259" t="s">
        <v>250</v>
      </c>
      <c r="B8508" s="259" t="s">
        <v>30</v>
      </c>
      <c r="C8508" s="259" t="s">
        <v>60</v>
      </c>
      <c r="D8508" s="259" t="s">
        <v>76</v>
      </c>
      <c r="E8508" s="259" t="s">
        <v>76</v>
      </c>
      <c r="F8508" s="259" t="s">
        <v>206</v>
      </c>
      <c r="G8508" s="259" t="s">
        <v>49</v>
      </c>
      <c r="H8508" s="306">
        <v>0</v>
      </c>
      <c r="I8508" s="306">
        <v>0</v>
      </c>
      <c r="J8508" s="306">
        <v>0</v>
      </c>
      <c r="K8508" s="306">
        <v>0</v>
      </c>
      <c r="L8508" s="306">
        <v>0</v>
      </c>
      <c r="M8508" s="306">
        <v>5890.8950239999995</v>
      </c>
      <c r="N8508" s="306">
        <v>15042.202202999997</v>
      </c>
    </row>
    <row r="8509" spans="1:14">
      <c r="A8509" s="259" t="s">
        <v>250</v>
      </c>
      <c r="B8509" s="259" t="s">
        <v>30</v>
      </c>
      <c r="C8509" s="259" t="s">
        <v>61</v>
      </c>
      <c r="D8509" s="259" t="s">
        <v>77</v>
      </c>
      <c r="E8509" s="259" t="s">
        <v>77</v>
      </c>
      <c r="F8509" s="259" t="s">
        <v>206</v>
      </c>
      <c r="G8509" s="259" t="s">
        <v>49</v>
      </c>
      <c r="H8509" s="306">
        <v>0</v>
      </c>
      <c r="I8509" s="306">
        <v>593</v>
      </c>
      <c r="J8509" s="306">
        <v>5414</v>
      </c>
      <c r="K8509" s="306">
        <v>5541</v>
      </c>
      <c r="L8509" s="306">
        <v>8136</v>
      </c>
      <c r="M8509" s="306">
        <v>8503.7453370000003</v>
      </c>
      <c r="N8509" s="306">
        <v>9695.976557</v>
      </c>
    </row>
    <row r="8510" spans="1:14">
      <c r="A8510" s="259" t="s">
        <v>250</v>
      </c>
      <c r="B8510" s="259" t="s">
        <v>30</v>
      </c>
      <c r="C8510" s="259" t="s">
        <v>62</v>
      </c>
      <c r="D8510" s="259" t="s">
        <v>78</v>
      </c>
      <c r="E8510" s="259" t="s">
        <v>78</v>
      </c>
      <c r="F8510" s="259" t="s">
        <v>206</v>
      </c>
      <c r="G8510" s="259" t="s">
        <v>49</v>
      </c>
      <c r="H8510" s="306">
        <v>1545</v>
      </c>
      <c r="I8510" s="306">
        <v>1545</v>
      </c>
      <c r="J8510" s="306">
        <v>1545</v>
      </c>
      <c r="K8510" s="306">
        <v>1545</v>
      </c>
      <c r="L8510" s="306">
        <v>1545</v>
      </c>
      <c r="M8510" s="306">
        <v>1545</v>
      </c>
      <c r="N8510" s="306">
        <v>1545</v>
      </c>
    </row>
    <row r="8511" spans="1:14">
      <c r="A8511" s="259" t="s">
        <v>250</v>
      </c>
      <c r="B8511" s="259" t="s">
        <v>30</v>
      </c>
      <c r="C8511" s="259" t="s">
        <v>63</v>
      </c>
      <c r="D8511" s="259" t="s">
        <v>79</v>
      </c>
      <c r="E8511" s="259" t="s">
        <v>79</v>
      </c>
      <c r="F8511" s="259" t="s">
        <v>206</v>
      </c>
      <c r="G8511" s="259" t="s">
        <v>49</v>
      </c>
      <c r="H8511" s="306">
        <v>594</v>
      </c>
      <c r="I8511" s="306">
        <v>594</v>
      </c>
      <c r="J8511" s="306">
        <v>594</v>
      </c>
      <c r="K8511" s="306">
        <v>594</v>
      </c>
      <c r="L8511" s="306">
        <v>594</v>
      </c>
      <c r="M8511" s="306">
        <v>594</v>
      </c>
      <c r="N8511" s="306">
        <v>594</v>
      </c>
    </row>
    <row r="8512" spans="1:14">
      <c r="A8512" s="259" t="s">
        <v>250</v>
      </c>
      <c r="B8512" s="259" t="s">
        <v>30</v>
      </c>
      <c r="C8512" s="259" t="s">
        <v>60</v>
      </c>
      <c r="D8512" s="259" t="s">
        <v>76</v>
      </c>
      <c r="E8512" s="259" t="s">
        <v>207</v>
      </c>
      <c r="F8512" s="259" t="s">
        <v>206</v>
      </c>
      <c r="G8512" s="259" t="s">
        <v>49</v>
      </c>
      <c r="H8512" s="306">
        <v>0</v>
      </c>
      <c r="I8512" s="306">
        <v>0</v>
      </c>
      <c r="J8512" s="306">
        <v>0</v>
      </c>
      <c r="K8512" s="306">
        <v>0</v>
      </c>
      <c r="L8512" s="306">
        <v>428.05374499999999</v>
      </c>
      <c r="M8512" s="306">
        <v>2181.3522869999997</v>
      </c>
      <c r="N8512" s="306">
        <v>5784.7819480000007</v>
      </c>
    </row>
    <row r="8513" spans="1:14">
      <c r="A8513" s="259" t="s">
        <v>250</v>
      </c>
      <c r="B8513" s="259" t="s">
        <v>30</v>
      </c>
      <c r="C8513" s="259" t="s">
        <v>63</v>
      </c>
      <c r="D8513" s="259" t="s">
        <v>79</v>
      </c>
      <c r="E8513" s="259" t="s">
        <v>208</v>
      </c>
      <c r="F8513" s="259" t="s">
        <v>206</v>
      </c>
      <c r="G8513" s="259" t="s">
        <v>49</v>
      </c>
      <c r="H8513" s="306">
        <v>0</v>
      </c>
      <c r="I8513" s="306">
        <v>0</v>
      </c>
      <c r="J8513" s="306">
        <v>0</v>
      </c>
      <c r="K8513" s="306">
        <v>0</v>
      </c>
      <c r="L8513" s="306">
        <v>256.832247</v>
      </c>
      <c r="M8513" s="306">
        <v>1308.8113720000001</v>
      </c>
      <c r="N8513" s="306">
        <v>3470.8691680000002</v>
      </c>
    </row>
    <row r="8514" spans="1:14">
      <c r="A8514" s="259" t="s">
        <v>250</v>
      </c>
      <c r="B8514" s="259" t="s">
        <v>30</v>
      </c>
      <c r="C8514" s="259" t="s">
        <v>65</v>
      </c>
      <c r="D8514" s="259" t="s">
        <v>209</v>
      </c>
      <c r="E8514" s="259" t="s">
        <v>80</v>
      </c>
      <c r="F8514" s="259" t="s">
        <v>206</v>
      </c>
      <c r="G8514" s="259" t="s">
        <v>49</v>
      </c>
      <c r="H8514" s="306">
        <v>0</v>
      </c>
      <c r="I8514" s="306">
        <v>0</v>
      </c>
      <c r="J8514" s="306">
        <v>0</v>
      </c>
      <c r="K8514" s="306">
        <v>0</v>
      </c>
      <c r="L8514" s="306">
        <v>0</v>
      </c>
      <c r="M8514" s="306">
        <v>0</v>
      </c>
      <c r="N8514" s="306">
        <v>0</v>
      </c>
    </row>
    <row r="8515" spans="1:14">
      <c r="A8515" s="259" t="s">
        <v>250</v>
      </c>
      <c r="B8515" s="259" t="s">
        <v>30</v>
      </c>
      <c r="C8515" s="259" t="s">
        <v>65</v>
      </c>
      <c r="D8515" s="259" t="s">
        <v>209</v>
      </c>
      <c r="E8515" s="259" t="s">
        <v>81</v>
      </c>
      <c r="F8515" s="259" t="s">
        <v>206</v>
      </c>
      <c r="G8515" s="259" t="s">
        <v>49</v>
      </c>
      <c r="H8515" s="306">
        <v>0</v>
      </c>
      <c r="I8515" s="306">
        <v>0</v>
      </c>
      <c r="J8515" s="306">
        <v>0</v>
      </c>
      <c r="K8515" s="306">
        <v>0</v>
      </c>
      <c r="L8515" s="306">
        <v>0</v>
      </c>
      <c r="M8515" s="306">
        <v>0</v>
      </c>
      <c r="N8515" s="306">
        <v>0</v>
      </c>
    </row>
    <row r="8516" spans="1:14">
      <c r="A8516" s="259" t="s">
        <v>250</v>
      </c>
      <c r="B8516" s="259" t="s">
        <v>30</v>
      </c>
      <c r="C8516" s="259" t="s">
        <v>82</v>
      </c>
      <c r="D8516" s="259" t="s">
        <v>82</v>
      </c>
      <c r="E8516" s="259" t="s">
        <v>82</v>
      </c>
      <c r="F8516" s="259" t="s">
        <v>206</v>
      </c>
      <c r="G8516" s="259" t="s">
        <v>49</v>
      </c>
      <c r="H8516" s="306">
        <v>0</v>
      </c>
      <c r="I8516" s="306">
        <v>518.85599999999999</v>
      </c>
      <c r="J8516" s="306">
        <v>518.85599999999999</v>
      </c>
      <c r="K8516" s="306">
        <v>518.85599999999999</v>
      </c>
      <c r="L8516" s="306">
        <v>518.85599999999999</v>
      </c>
      <c r="M8516" s="306">
        <v>518.85599999999999</v>
      </c>
      <c r="N8516" s="306">
        <v>518.85599999999999</v>
      </c>
    </row>
    <row r="8517" spans="1:14">
      <c r="A8517" s="259" t="s">
        <v>250</v>
      </c>
      <c r="B8517" s="259" t="s">
        <v>30</v>
      </c>
      <c r="C8517" s="259" t="s">
        <v>83</v>
      </c>
      <c r="D8517" s="259" t="s">
        <v>83</v>
      </c>
      <c r="E8517" s="259" t="s">
        <v>83</v>
      </c>
      <c r="F8517" s="259" t="s">
        <v>206</v>
      </c>
      <c r="G8517" s="259" t="s">
        <v>49</v>
      </c>
      <c r="H8517" s="306">
        <v>0</v>
      </c>
      <c r="I8517" s="306">
        <v>0</v>
      </c>
      <c r="J8517" s="306">
        <v>0</v>
      </c>
      <c r="K8517" s="306">
        <v>0</v>
      </c>
      <c r="L8517" s="306">
        <v>0</v>
      </c>
      <c r="M8517" s="306">
        <v>0</v>
      </c>
      <c r="N8517" s="306">
        <v>0</v>
      </c>
    </row>
    <row r="8518" spans="1:14">
      <c r="A8518" s="259" t="s">
        <v>250</v>
      </c>
      <c r="B8518" s="259" t="s">
        <v>30</v>
      </c>
      <c r="C8518" s="259" t="s">
        <v>84</v>
      </c>
      <c r="D8518" s="259" t="s">
        <v>84</v>
      </c>
      <c r="E8518" s="259" t="s">
        <v>84</v>
      </c>
      <c r="F8518" s="259" t="s">
        <v>206</v>
      </c>
      <c r="G8518" s="259" t="s">
        <v>49</v>
      </c>
      <c r="H8518" s="306">
        <v>0</v>
      </c>
      <c r="I8518" s="306">
        <v>0</v>
      </c>
      <c r="J8518" s="306">
        <v>0</v>
      </c>
      <c r="K8518" s="306">
        <v>0</v>
      </c>
      <c r="L8518" s="306">
        <v>0</v>
      </c>
      <c r="M8518" s="306">
        <v>0</v>
      </c>
      <c r="N8518" s="306">
        <v>5.6</v>
      </c>
    </row>
    <row r="8519" spans="1:14">
      <c r="A8519" s="259" t="s">
        <v>250</v>
      </c>
      <c r="B8519" s="259" t="s">
        <v>30</v>
      </c>
      <c r="C8519" s="259" t="s">
        <v>85</v>
      </c>
      <c r="D8519" s="259" t="s">
        <v>85</v>
      </c>
      <c r="E8519" s="259" t="s">
        <v>85</v>
      </c>
      <c r="F8519" s="259" t="s">
        <v>206</v>
      </c>
      <c r="G8519" s="259" t="s">
        <v>49</v>
      </c>
      <c r="H8519" s="306">
        <v>0</v>
      </c>
      <c r="I8519" s="306">
        <v>2552.6357320000002</v>
      </c>
      <c r="J8519" s="306">
        <v>2552.6357320000002</v>
      </c>
      <c r="K8519" s="306">
        <v>2552.6357320000002</v>
      </c>
      <c r="L8519" s="306">
        <v>2552.6357320000002</v>
      </c>
      <c r="M8519" s="306">
        <v>2552.6357320000002</v>
      </c>
      <c r="N8519" s="306">
        <v>2552.6357320000002</v>
      </c>
    </row>
    <row r="8520" spans="1:14">
      <c r="A8520" s="259" t="s">
        <v>250</v>
      </c>
      <c r="B8520" s="259" t="s">
        <v>30</v>
      </c>
      <c r="C8520" s="259" t="s">
        <v>87</v>
      </c>
      <c r="D8520" s="259" t="s">
        <v>87</v>
      </c>
      <c r="E8520" s="259" t="s">
        <v>87</v>
      </c>
      <c r="F8520" s="259" t="s">
        <v>206</v>
      </c>
      <c r="G8520" s="259" t="s">
        <v>49</v>
      </c>
      <c r="H8520" s="306">
        <v>0</v>
      </c>
      <c r="I8520" s="306">
        <v>690.48548799999992</v>
      </c>
      <c r="J8520" s="306">
        <v>697.327</v>
      </c>
      <c r="K8520" s="306">
        <v>697.327</v>
      </c>
      <c r="L8520" s="306">
        <v>697.327</v>
      </c>
      <c r="M8520" s="306">
        <v>697.327</v>
      </c>
      <c r="N8520" s="306">
        <v>697.327</v>
      </c>
    </row>
    <row r="8521" spans="1:14">
      <c r="A8521" s="259" t="s">
        <v>250</v>
      </c>
      <c r="B8521" s="259" t="s">
        <v>30</v>
      </c>
      <c r="C8521" s="259" t="s">
        <v>88</v>
      </c>
      <c r="D8521" s="259" t="s">
        <v>88</v>
      </c>
      <c r="E8521" s="259" t="s">
        <v>88</v>
      </c>
      <c r="F8521" s="259" t="s">
        <v>206</v>
      </c>
      <c r="G8521" s="259" t="s">
        <v>49</v>
      </c>
      <c r="H8521" s="306">
        <v>0</v>
      </c>
      <c r="I8521" s="306">
        <v>0</v>
      </c>
      <c r="J8521" s="306">
        <v>0</v>
      </c>
      <c r="K8521" s="306">
        <v>0</v>
      </c>
      <c r="L8521" s="306">
        <v>0</v>
      </c>
      <c r="M8521" s="306">
        <v>0</v>
      </c>
      <c r="N8521" s="306">
        <v>0</v>
      </c>
    </row>
    <row r="8522" spans="1:14">
      <c r="A8522" s="259" t="s">
        <v>250</v>
      </c>
      <c r="B8522" s="259" t="s">
        <v>30</v>
      </c>
      <c r="C8522" s="259" t="s">
        <v>48</v>
      </c>
      <c r="D8522" s="259" t="s">
        <v>48</v>
      </c>
      <c r="E8522" s="259" t="s">
        <v>48</v>
      </c>
      <c r="F8522" s="259" t="s">
        <v>210</v>
      </c>
      <c r="G8522" s="259" t="s">
        <v>50</v>
      </c>
      <c r="H8522" s="306">
        <v>560.36447999999996</v>
      </c>
      <c r="I8522" s="306">
        <v>0</v>
      </c>
      <c r="J8522" s="306">
        <v>0</v>
      </c>
      <c r="K8522" s="306">
        <v>0</v>
      </c>
      <c r="L8522" s="306">
        <v>0</v>
      </c>
      <c r="M8522" s="306">
        <v>0</v>
      </c>
      <c r="N8522" s="306">
        <v>0</v>
      </c>
    </row>
    <row r="8523" spans="1:14">
      <c r="A8523" s="259" t="s">
        <v>250</v>
      </c>
      <c r="B8523" s="259" t="s">
        <v>30</v>
      </c>
      <c r="C8523" s="259" t="s">
        <v>53</v>
      </c>
      <c r="D8523" s="259" t="s">
        <v>53</v>
      </c>
      <c r="E8523" s="259" t="s">
        <v>53</v>
      </c>
      <c r="F8523" s="259" t="s">
        <v>210</v>
      </c>
      <c r="G8523" s="259" t="s">
        <v>50</v>
      </c>
      <c r="H8523" s="306">
        <v>0</v>
      </c>
      <c r="I8523" s="306">
        <v>0</v>
      </c>
      <c r="J8523" s="306">
        <v>0</v>
      </c>
      <c r="K8523" s="306">
        <v>0</v>
      </c>
      <c r="L8523" s="306">
        <v>0</v>
      </c>
      <c r="M8523" s="306">
        <v>0</v>
      </c>
      <c r="N8523" s="306">
        <v>0</v>
      </c>
    </row>
    <row r="8524" spans="1:14">
      <c r="A8524" s="259" t="s">
        <v>250</v>
      </c>
      <c r="B8524" s="259" t="s">
        <v>30</v>
      </c>
      <c r="C8524" s="259" t="s">
        <v>54</v>
      </c>
      <c r="D8524" s="259" t="s">
        <v>54</v>
      </c>
      <c r="E8524" s="259" t="s">
        <v>54</v>
      </c>
      <c r="F8524" s="259" t="s">
        <v>210</v>
      </c>
      <c r="G8524" s="259" t="s">
        <v>50</v>
      </c>
      <c r="H8524" s="306">
        <v>37409.012341023008</v>
      </c>
      <c r="I8524" s="306">
        <v>39054.541815713012</v>
      </c>
      <c r="J8524" s="306">
        <v>26730.591801614984</v>
      </c>
      <c r="K8524" s="306">
        <v>31993.808365601999</v>
      </c>
      <c r="L8524" s="306">
        <v>28086.403250433999</v>
      </c>
      <c r="M8524" s="306">
        <v>20475.486974883002</v>
      </c>
      <c r="N8524" s="306">
        <v>9812.7215741380023</v>
      </c>
    </row>
    <row r="8525" spans="1:14">
      <c r="A8525" s="259" t="s">
        <v>250</v>
      </c>
      <c r="B8525" s="259" t="s">
        <v>30</v>
      </c>
      <c r="C8525" s="259" t="s">
        <v>55</v>
      </c>
      <c r="D8525" s="259" t="s">
        <v>55</v>
      </c>
      <c r="E8525" s="259" t="s">
        <v>55</v>
      </c>
      <c r="F8525" s="259" t="s">
        <v>210</v>
      </c>
      <c r="G8525" s="259" t="s">
        <v>50</v>
      </c>
      <c r="H8525" s="306">
        <v>57.522786799999977</v>
      </c>
      <c r="I8525" s="306">
        <v>225.73629312000006</v>
      </c>
      <c r="J8525" s="306">
        <v>326.94968024000002</v>
      </c>
      <c r="K8525" s="306">
        <v>343.10649192000005</v>
      </c>
      <c r="L8525" s="306">
        <v>327.82584455999995</v>
      </c>
      <c r="M8525" s="306">
        <v>360.49449594999993</v>
      </c>
      <c r="N8525" s="306">
        <v>107.66236632000002</v>
      </c>
    </row>
    <row r="8526" spans="1:14">
      <c r="A8526" s="259" t="s">
        <v>250</v>
      </c>
      <c r="B8526" s="259" t="s">
        <v>30</v>
      </c>
      <c r="C8526" s="259" t="s">
        <v>56</v>
      </c>
      <c r="D8526" s="259" t="s">
        <v>56</v>
      </c>
      <c r="E8526" s="259" t="s">
        <v>56</v>
      </c>
      <c r="F8526" s="259" t="s">
        <v>210</v>
      </c>
      <c r="G8526" s="259" t="s">
        <v>50</v>
      </c>
      <c r="H8526" s="306">
        <v>18.246918000000001</v>
      </c>
      <c r="I8526" s="306">
        <v>97.469625000000022</v>
      </c>
      <c r="J8526" s="306">
        <v>141.67474196399999</v>
      </c>
      <c r="K8526" s="306">
        <v>130.43947499999999</v>
      </c>
      <c r="L8526" s="306">
        <v>68.923424999999995</v>
      </c>
      <c r="M8526" s="306">
        <v>48.323675999999992</v>
      </c>
      <c r="N8526" s="306">
        <v>17.156699999999997</v>
      </c>
    </row>
    <row r="8527" spans="1:14">
      <c r="A8527" s="259" t="s">
        <v>250</v>
      </c>
      <c r="B8527" s="259" t="s">
        <v>30</v>
      </c>
      <c r="C8527" s="259" t="s">
        <v>57</v>
      </c>
      <c r="D8527" s="259" t="s">
        <v>57</v>
      </c>
      <c r="E8527" s="259" t="s">
        <v>57</v>
      </c>
      <c r="F8527" s="259" t="s">
        <v>210</v>
      </c>
      <c r="G8527" s="259" t="s">
        <v>50</v>
      </c>
      <c r="H8527" s="306">
        <v>49.055999999999997</v>
      </c>
      <c r="I8527" s="306">
        <v>49.055999999999997</v>
      </c>
      <c r="J8527" s="306">
        <v>49.055999999999997</v>
      </c>
      <c r="K8527" s="306">
        <v>49.055999999999997</v>
      </c>
      <c r="L8527" s="306">
        <v>49.055999999999997</v>
      </c>
      <c r="M8527" s="306">
        <v>49.055999999999997</v>
      </c>
      <c r="N8527" s="306">
        <v>49.055999999999997</v>
      </c>
    </row>
    <row r="8528" spans="1:14">
      <c r="A8528" s="259" t="s">
        <v>250</v>
      </c>
      <c r="B8528" s="259" t="s">
        <v>30</v>
      </c>
      <c r="C8528" s="259" t="s">
        <v>58</v>
      </c>
      <c r="D8528" s="259" t="s">
        <v>58</v>
      </c>
      <c r="E8528" s="259" t="s">
        <v>58</v>
      </c>
      <c r="F8528" s="259" t="s">
        <v>210</v>
      </c>
      <c r="G8528" s="259" t="s">
        <v>50</v>
      </c>
      <c r="H8528" s="306">
        <v>26724.943501272002</v>
      </c>
      <c r="I8528" s="306">
        <v>26724.943501272002</v>
      </c>
      <c r="J8528" s="306">
        <v>26724.943501272002</v>
      </c>
      <c r="K8528" s="306">
        <v>26724.943501272002</v>
      </c>
      <c r="L8528" s="306">
        <v>26724.943501272002</v>
      </c>
      <c r="M8528" s="306">
        <v>26724.943501272002</v>
      </c>
      <c r="N8528" s="306">
        <v>26724.943501272002</v>
      </c>
    </row>
    <row r="8529" spans="1:14">
      <c r="A8529" s="259" t="s">
        <v>250</v>
      </c>
      <c r="B8529" s="259" t="s">
        <v>30</v>
      </c>
      <c r="C8529" s="259" t="s">
        <v>59</v>
      </c>
      <c r="D8529" s="259" t="s">
        <v>59</v>
      </c>
      <c r="E8529" s="259" t="s">
        <v>59</v>
      </c>
      <c r="F8529" s="259" t="s">
        <v>210</v>
      </c>
      <c r="G8529" s="259" t="s">
        <v>50</v>
      </c>
      <c r="H8529" s="306">
        <v>7014.2007038059974</v>
      </c>
      <c r="I8529" s="306">
        <v>6999.7736802923773</v>
      </c>
      <c r="J8529" s="306">
        <v>7197.4045116147227</v>
      </c>
      <c r="K8529" s="306">
        <v>7109.3682100249407</v>
      </c>
      <c r="L8529" s="306">
        <v>7017.1224705356271</v>
      </c>
      <c r="M8529" s="306">
        <v>7286.926442128145</v>
      </c>
      <c r="N8529" s="306">
        <v>6991.0478961224781</v>
      </c>
    </row>
    <row r="8530" spans="1:14">
      <c r="A8530" s="259" t="s">
        <v>250</v>
      </c>
      <c r="B8530" s="259" t="s">
        <v>30</v>
      </c>
      <c r="C8530" s="259" t="s">
        <v>60</v>
      </c>
      <c r="D8530" s="259" t="s">
        <v>60</v>
      </c>
      <c r="E8530" s="259" t="s">
        <v>60</v>
      </c>
      <c r="F8530" s="259" t="s">
        <v>210</v>
      </c>
      <c r="G8530" s="259" t="s">
        <v>50</v>
      </c>
      <c r="H8530" s="306">
        <v>5936.0077254572798</v>
      </c>
      <c r="I8530" s="306">
        <v>6226.7939598185485</v>
      </c>
      <c r="J8530" s="306">
        <v>6226.7939598185485</v>
      </c>
      <c r="K8530" s="306">
        <v>6226.7939598185485</v>
      </c>
      <c r="L8530" s="306">
        <v>6225.1427741387761</v>
      </c>
      <c r="M8530" s="306">
        <v>6225.0072686661324</v>
      </c>
      <c r="N8530" s="306">
        <v>6111.5241736741336</v>
      </c>
    </row>
    <row r="8531" spans="1:14">
      <c r="A8531" s="259" t="s">
        <v>250</v>
      </c>
      <c r="B8531" s="259" t="s">
        <v>30</v>
      </c>
      <c r="C8531" s="259" t="s">
        <v>61</v>
      </c>
      <c r="D8531" s="259" t="s">
        <v>61</v>
      </c>
      <c r="E8531" s="259" t="s">
        <v>61</v>
      </c>
      <c r="F8531" s="259" t="s">
        <v>210</v>
      </c>
      <c r="G8531" s="259" t="s">
        <v>50</v>
      </c>
      <c r="H8531" s="306">
        <v>5347.9950516700092</v>
      </c>
      <c r="I8531" s="306">
        <v>5527.8365699400092</v>
      </c>
      <c r="J8531" s="306">
        <v>5527.8365699400092</v>
      </c>
      <c r="K8531" s="306">
        <v>5527.8365699400092</v>
      </c>
      <c r="L8531" s="306">
        <v>5348.3248473240101</v>
      </c>
      <c r="M8531" s="306">
        <v>5425.377862882011</v>
      </c>
      <c r="N8531" s="306">
        <v>4732.690390455009</v>
      </c>
    </row>
    <row r="8532" spans="1:14">
      <c r="A8532" s="259" t="s">
        <v>250</v>
      </c>
      <c r="B8532" s="259" t="s">
        <v>30</v>
      </c>
      <c r="C8532" s="259" t="s">
        <v>63</v>
      </c>
      <c r="D8532" s="259" t="s">
        <v>63</v>
      </c>
      <c r="E8532" s="259" t="s">
        <v>63</v>
      </c>
      <c r="F8532" s="259" t="s">
        <v>210</v>
      </c>
      <c r="G8532" s="259" t="s">
        <v>50</v>
      </c>
      <c r="H8532" s="306">
        <v>0.37136366399999998</v>
      </c>
      <c r="I8532" s="306">
        <v>76.130568733999993</v>
      </c>
      <c r="J8532" s="306">
        <v>311.38711058499996</v>
      </c>
      <c r="K8532" s="306">
        <v>311.71653304099999</v>
      </c>
      <c r="L8532" s="306">
        <v>316.89565781199997</v>
      </c>
      <c r="M8532" s="306">
        <v>468.32670289800001</v>
      </c>
      <c r="N8532" s="306">
        <v>799.05274705500005</v>
      </c>
    </row>
    <row r="8533" spans="1:14">
      <c r="A8533" s="259" t="s">
        <v>250</v>
      </c>
      <c r="B8533" s="259" t="s">
        <v>30</v>
      </c>
      <c r="C8533" s="259" t="s">
        <v>64</v>
      </c>
      <c r="D8533" s="259" t="s">
        <v>64</v>
      </c>
      <c r="E8533" s="259" t="s">
        <v>64</v>
      </c>
      <c r="F8533" s="259" t="s">
        <v>210</v>
      </c>
      <c r="G8533" s="259" t="s">
        <v>50</v>
      </c>
      <c r="H8533" s="306">
        <v>5983.3802416110002</v>
      </c>
      <c r="I8533" s="306">
        <v>4610.2760506940022</v>
      </c>
      <c r="J8533" s="306">
        <v>4436.6962258150006</v>
      </c>
      <c r="K8533" s="306">
        <v>4449.5253267030002</v>
      </c>
      <c r="L8533" s="306">
        <v>4388.104472510001</v>
      </c>
      <c r="M8533" s="306">
        <v>4372.992952482</v>
      </c>
      <c r="N8533" s="306">
        <v>4394.4507144470008</v>
      </c>
    </row>
    <row r="8534" spans="1:14">
      <c r="A8534" s="259" t="s">
        <v>250</v>
      </c>
      <c r="B8534" s="259" t="s">
        <v>30</v>
      </c>
      <c r="C8534" s="259" t="s">
        <v>54</v>
      </c>
      <c r="D8534" s="259" t="s">
        <v>72</v>
      </c>
      <c r="E8534" s="259" t="s">
        <v>72</v>
      </c>
      <c r="F8534" s="259" t="s">
        <v>210</v>
      </c>
      <c r="G8534" s="259" t="s">
        <v>50</v>
      </c>
      <c r="H8534" s="306">
        <v>0</v>
      </c>
      <c r="I8534" s="306">
        <v>0</v>
      </c>
      <c r="J8534" s="306">
        <v>0</v>
      </c>
      <c r="K8534" s="306">
        <v>0</v>
      </c>
      <c r="L8534" s="306">
        <v>3667.0516286850002</v>
      </c>
      <c r="M8534" s="306">
        <v>3667.0516284509999</v>
      </c>
      <c r="N8534" s="306">
        <v>3667.0516289289999</v>
      </c>
    </row>
    <row r="8535" spans="1:14">
      <c r="A8535" s="259" t="s">
        <v>250</v>
      </c>
      <c r="B8535" s="259" t="s">
        <v>30</v>
      </c>
      <c r="C8535" s="259" t="s">
        <v>55</v>
      </c>
      <c r="D8535" s="259" t="s">
        <v>73</v>
      </c>
      <c r="E8535" s="259" t="s">
        <v>73</v>
      </c>
      <c r="F8535" s="259" t="s">
        <v>210</v>
      </c>
      <c r="G8535" s="259" t="s">
        <v>50</v>
      </c>
      <c r="H8535" s="306">
        <v>0</v>
      </c>
      <c r="I8535" s="306">
        <v>0</v>
      </c>
      <c r="J8535" s="306">
        <v>0</v>
      </c>
      <c r="K8535" s="306">
        <v>0</v>
      </c>
      <c r="L8535" s="306">
        <v>0</v>
      </c>
      <c r="M8535" s="306">
        <v>0</v>
      </c>
      <c r="N8535" s="306">
        <v>26.099828160000001</v>
      </c>
    </row>
    <row r="8536" spans="1:14">
      <c r="A8536" s="259" t="s">
        <v>250</v>
      </c>
      <c r="B8536" s="259" t="s">
        <v>30</v>
      </c>
      <c r="C8536" s="259" t="s">
        <v>57</v>
      </c>
      <c r="D8536" s="259" t="s">
        <v>74</v>
      </c>
      <c r="E8536" s="259" t="s">
        <v>74</v>
      </c>
      <c r="F8536" s="259" t="s">
        <v>210</v>
      </c>
      <c r="G8536" s="259" t="s">
        <v>50</v>
      </c>
      <c r="H8536" s="306">
        <v>0</v>
      </c>
      <c r="I8536" s="306">
        <v>0</v>
      </c>
      <c r="J8536" s="306">
        <v>0</v>
      </c>
      <c r="K8536" s="306">
        <v>0</v>
      </c>
      <c r="L8536" s="306">
        <v>0</v>
      </c>
      <c r="M8536" s="306">
        <v>0</v>
      </c>
      <c r="N8536" s="306">
        <v>0</v>
      </c>
    </row>
    <row r="8537" spans="1:14">
      <c r="A8537" s="259" t="s">
        <v>250</v>
      </c>
      <c r="B8537" s="259" t="s">
        <v>30</v>
      </c>
      <c r="C8537" s="259" t="s">
        <v>64</v>
      </c>
      <c r="D8537" s="259" t="s">
        <v>75</v>
      </c>
      <c r="E8537" s="259" t="s">
        <v>75</v>
      </c>
      <c r="F8537" s="259" t="s">
        <v>210</v>
      </c>
      <c r="G8537" s="259" t="s">
        <v>50</v>
      </c>
      <c r="H8537" s="306">
        <v>0</v>
      </c>
      <c r="I8537" s="306">
        <v>0</v>
      </c>
      <c r="J8537" s="306">
        <v>0</v>
      </c>
      <c r="K8537" s="306">
        <v>342.75837593</v>
      </c>
      <c r="L8537" s="306">
        <v>342.75837535199997</v>
      </c>
      <c r="M8537" s="306">
        <v>342.758375602</v>
      </c>
      <c r="N8537" s="306">
        <v>342.75837628800002</v>
      </c>
    </row>
    <row r="8538" spans="1:14">
      <c r="A8538" s="259" t="s">
        <v>250</v>
      </c>
      <c r="B8538" s="259" t="s">
        <v>30</v>
      </c>
      <c r="C8538" s="259" t="s">
        <v>60</v>
      </c>
      <c r="D8538" s="259" t="s">
        <v>76</v>
      </c>
      <c r="E8538" s="259" t="s">
        <v>76</v>
      </c>
      <c r="F8538" s="259" t="s">
        <v>210</v>
      </c>
      <c r="G8538" s="259" t="s">
        <v>50</v>
      </c>
      <c r="H8538" s="306">
        <v>0</v>
      </c>
      <c r="I8538" s="306">
        <v>0</v>
      </c>
      <c r="J8538" s="306">
        <v>0</v>
      </c>
      <c r="K8538" s="306">
        <v>0</v>
      </c>
      <c r="L8538" s="306">
        <v>0</v>
      </c>
      <c r="M8538" s="306">
        <v>12341.491674383</v>
      </c>
      <c r="N8538" s="306">
        <v>31752.463733279004</v>
      </c>
    </row>
    <row r="8539" spans="1:14">
      <c r="A8539" s="259" t="s">
        <v>250</v>
      </c>
      <c r="B8539" s="259" t="s">
        <v>30</v>
      </c>
      <c r="C8539" s="259" t="s">
        <v>61</v>
      </c>
      <c r="D8539" s="259" t="s">
        <v>77</v>
      </c>
      <c r="E8539" s="259" t="s">
        <v>77</v>
      </c>
      <c r="F8539" s="259" t="s">
        <v>210</v>
      </c>
      <c r="G8539" s="259" t="s">
        <v>50</v>
      </c>
      <c r="H8539" s="306">
        <v>0</v>
      </c>
      <c r="I8539" s="306">
        <v>2799.7370131759999</v>
      </c>
      <c r="J8539" s="306">
        <v>24219.337209152</v>
      </c>
      <c r="K8539" s="306">
        <v>24812.542871860998</v>
      </c>
      <c r="L8539" s="306">
        <v>34639.614427146997</v>
      </c>
      <c r="M8539" s="306">
        <v>36295.609925009994</v>
      </c>
      <c r="N8539" s="306">
        <v>41668.067728180999</v>
      </c>
    </row>
    <row r="8540" spans="1:14">
      <c r="A8540" s="259" t="s">
        <v>250</v>
      </c>
      <c r="B8540" s="259" t="s">
        <v>30</v>
      </c>
      <c r="C8540" s="259" t="s">
        <v>62</v>
      </c>
      <c r="D8540" s="259" t="s">
        <v>78</v>
      </c>
      <c r="E8540" s="259" t="s">
        <v>78</v>
      </c>
      <c r="F8540" s="259" t="s">
        <v>210</v>
      </c>
      <c r="G8540" s="259" t="s">
        <v>50</v>
      </c>
      <c r="H8540" s="306">
        <v>4432.3851293669995</v>
      </c>
      <c r="I8540" s="306">
        <v>6361.9718082120007</v>
      </c>
      <c r="J8540" s="306">
        <v>6361.9718082120007</v>
      </c>
      <c r="K8540" s="306">
        <v>6361.9718082120007</v>
      </c>
      <c r="L8540" s="306">
        <v>6357.1782450410001</v>
      </c>
      <c r="M8540" s="306">
        <v>6357.7504497290001</v>
      </c>
      <c r="N8540" s="306">
        <v>6351.2989478000009</v>
      </c>
    </row>
    <row r="8541" spans="1:14">
      <c r="A8541" s="259" t="s">
        <v>250</v>
      </c>
      <c r="B8541" s="259" t="s">
        <v>30</v>
      </c>
      <c r="C8541" s="259" t="s">
        <v>63</v>
      </c>
      <c r="D8541" s="259" t="s">
        <v>79</v>
      </c>
      <c r="E8541" s="259" t="s">
        <v>79</v>
      </c>
      <c r="F8541" s="259" t="s">
        <v>210</v>
      </c>
      <c r="G8541" s="259" t="s">
        <v>50</v>
      </c>
      <c r="H8541" s="306">
        <v>674.13744528699999</v>
      </c>
      <c r="I8541" s="306">
        <v>532.16673084499996</v>
      </c>
      <c r="J8541" s="306">
        <v>549.83931281499997</v>
      </c>
      <c r="K8541" s="306">
        <v>509.88585175100002</v>
      </c>
      <c r="L8541" s="306">
        <v>605.70225172000005</v>
      </c>
      <c r="M8541" s="306">
        <v>854.06408768400001</v>
      </c>
      <c r="N8541" s="306">
        <v>867.23999998599993</v>
      </c>
    </row>
    <row r="8542" spans="1:14">
      <c r="A8542" s="259" t="s">
        <v>250</v>
      </c>
      <c r="B8542" s="259" t="s">
        <v>30</v>
      </c>
      <c r="C8542" s="259" t="s">
        <v>60</v>
      </c>
      <c r="D8542" s="259" t="s">
        <v>76</v>
      </c>
      <c r="E8542" s="259" t="s">
        <v>207</v>
      </c>
      <c r="F8542" s="259" t="s">
        <v>210</v>
      </c>
      <c r="G8542" s="259" t="s">
        <v>50</v>
      </c>
      <c r="H8542" s="306">
        <v>0</v>
      </c>
      <c r="I8542" s="306">
        <v>0</v>
      </c>
      <c r="J8542" s="306">
        <v>0</v>
      </c>
      <c r="K8542" s="306">
        <v>0</v>
      </c>
      <c r="L8542" s="306">
        <v>861.899209541</v>
      </c>
      <c r="M8542" s="306">
        <v>4417.4952093875918</v>
      </c>
      <c r="N8542" s="306">
        <v>11815.079993016592</v>
      </c>
    </row>
    <row r="8543" spans="1:14">
      <c r="A8543" s="259" t="s">
        <v>250</v>
      </c>
      <c r="B8543" s="259" t="s">
        <v>30</v>
      </c>
      <c r="C8543" s="259" t="s">
        <v>63</v>
      </c>
      <c r="D8543" s="259" t="s">
        <v>79</v>
      </c>
      <c r="E8543" s="259" t="s">
        <v>208</v>
      </c>
      <c r="F8543" s="259" t="s">
        <v>210</v>
      </c>
      <c r="G8543" s="259" t="s">
        <v>50</v>
      </c>
      <c r="H8543" s="306">
        <v>0</v>
      </c>
      <c r="I8543" s="306">
        <v>0</v>
      </c>
      <c r="J8543" s="306">
        <v>0</v>
      </c>
      <c r="K8543" s="306">
        <v>0</v>
      </c>
      <c r="L8543" s="306">
        <v>239.84653317499999</v>
      </c>
      <c r="M8543" s="306">
        <v>1158.345369138</v>
      </c>
      <c r="N8543" s="306">
        <v>4392.5985060540006</v>
      </c>
    </row>
    <row r="8544" spans="1:14">
      <c r="A8544" s="259" t="s">
        <v>250</v>
      </c>
      <c r="B8544" s="259" t="s">
        <v>30</v>
      </c>
      <c r="C8544" s="259" t="s">
        <v>65</v>
      </c>
      <c r="D8544" s="259" t="s">
        <v>209</v>
      </c>
      <c r="E8544" s="259" t="s">
        <v>80</v>
      </c>
      <c r="F8544" s="259" t="s">
        <v>210</v>
      </c>
      <c r="G8544" s="259" t="s">
        <v>50</v>
      </c>
      <c r="H8544" s="306">
        <v>0</v>
      </c>
      <c r="I8544" s="306">
        <v>0</v>
      </c>
      <c r="J8544" s="306">
        <v>0</v>
      </c>
      <c r="K8544" s="306">
        <v>0</v>
      </c>
      <c r="L8544" s="306">
        <v>0</v>
      </c>
      <c r="M8544" s="306">
        <v>0</v>
      </c>
      <c r="N8544" s="306">
        <v>0</v>
      </c>
    </row>
    <row r="8545" spans="1:14">
      <c r="A8545" s="259" t="s">
        <v>250</v>
      </c>
      <c r="B8545" s="259" t="s">
        <v>30</v>
      </c>
      <c r="C8545" s="259" t="s">
        <v>65</v>
      </c>
      <c r="D8545" s="259" t="s">
        <v>209</v>
      </c>
      <c r="E8545" s="259" t="s">
        <v>81</v>
      </c>
      <c r="F8545" s="259" t="s">
        <v>210</v>
      </c>
      <c r="G8545" s="259" t="s">
        <v>50</v>
      </c>
      <c r="H8545" s="306">
        <v>0</v>
      </c>
      <c r="I8545" s="306">
        <v>0</v>
      </c>
      <c r="J8545" s="306">
        <v>0</v>
      </c>
      <c r="K8545" s="306">
        <v>0</v>
      </c>
      <c r="L8545" s="306">
        <v>0</v>
      </c>
      <c r="M8545" s="306">
        <v>0</v>
      </c>
      <c r="N8545" s="306">
        <v>0</v>
      </c>
    </row>
    <row r="8547" spans="1:14">
      <c r="A8547" s="259" t="s">
        <v>2</v>
      </c>
      <c r="B8547" s="259" t="s">
        <v>43</v>
      </c>
      <c r="C8547" s="259" t="s">
        <v>203</v>
      </c>
      <c r="D8547" s="259" t="s">
        <v>204</v>
      </c>
      <c r="E8547" s="259" t="s">
        <v>205</v>
      </c>
      <c r="F8547" s="259" t="s">
        <v>99</v>
      </c>
      <c r="G8547" s="259" t="s">
        <v>46</v>
      </c>
      <c r="H8547" s="306">
        <v>2025</v>
      </c>
      <c r="I8547" s="306">
        <v>2028</v>
      </c>
      <c r="J8547" s="306">
        <v>2030</v>
      </c>
      <c r="K8547" s="306">
        <v>2032</v>
      </c>
      <c r="L8547" s="306">
        <v>2035</v>
      </c>
      <c r="M8547" s="306">
        <v>2037</v>
      </c>
      <c r="N8547" s="306">
        <v>2040</v>
      </c>
    </row>
    <row r="8548" spans="1:14">
      <c r="A8548" s="259" t="s">
        <v>250</v>
      </c>
      <c r="B8548" s="259" t="s">
        <v>29</v>
      </c>
      <c r="C8548" s="259" t="s">
        <v>48</v>
      </c>
      <c r="D8548" s="259" t="s">
        <v>48</v>
      </c>
      <c r="E8548" s="259" t="s">
        <v>48</v>
      </c>
      <c r="F8548" s="259" t="s">
        <v>206</v>
      </c>
      <c r="G8548" s="259" t="s">
        <v>49</v>
      </c>
      <c r="H8548" s="306">
        <v>1695.4970000000001</v>
      </c>
      <c r="I8548" s="306">
        <v>-2.2737367544323201E-13</v>
      </c>
      <c r="J8548" s="306">
        <v>0</v>
      </c>
      <c r="K8548" s="306">
        <v>0</v>
      </c>
      <c r="L8548" s="306">
        <v>0</v>
      </c>
      <c r="M8548" s="306">
        <v>0</v>
      </c>
      <c r="N8548" s="306">
        <v>0</v>
      </c>
    </row>
    <row r="8549" spans="1:14">
      <c r="A8549" s="259" t="s">
        <v>250</v>
      </c>
      <c r="B8549" s="259" t="s">
        <v>29</v>
      </c>
      <c r="C8549" s="259" t="s">
        <v>53</v>
      </c>
      <c r="D8549" s="259" t="s">
        <v>53</v>
      </c>
      <c r="E8549" s="259" t="s">
        <v>53</v>
      </c>
      <c r="F8549" s="259" t="s">
        <v>206</v>
      </c>
      <c r="G8549" s="259" t="s">
        <v>49</v>
      </c>
      <c r="H8549" s="306">
        <v>0</v>
      </c>
      <c r="I8549" s="306">
        <v>0</v>
      </c>
      <c r="J8549" s="306">
        <v>0</v>
      </c>
      <c r="K8549" s="306">
        <v>0</v>
      </c>
      <c r="L8549" s="306">
        <v>0</v>
      </c>
      <c r="M8549" s="306">
        <v>0</v>
      </c>
      <c r="N8549" s="306">
        <v>0</v>
      </c>
    </row>
    <row r="8550" spans="1:14">
      <c r="A8550" s="259" t="s">
        <v>250</v>
      </c>
      <c r="B8550" s="259" t="s">
        <v>29</v>
      </c>
      <c r="C8550" s="259" t="s">
        <v>54</v>
      </c>
      <c r="D8550" s="259" t="s">
        <v>54</v>
      </c>
      <c r="E8550" s="259" t="s">
        <v>54</v>
      </c>
      <c r="F8550" s="259" t="s">
        <v>206</v>
      </c>
      <c r="G8550" s="259" t="s">
        <v>49</v>
      </c>
      <c r="H8550" s="306">
        <v>10928.399000060001</v>
      </c>
      <c r="I8550" s="306">
        <v>10928.399000060001</v>
      </c>
      <c r="J8550" s="306">
        <v>10928.399000060001</v>
      </c>
      <c r="K8550" s="306">
        <v>10926.909599060002</v>
      </c>
      <c r="L8550" s="306">
        <v>10926.909599060002</v>
      </c>
      <c r="M8550" s="306">
        <v>10926.909599060002</v>
      </c>
      <c r="N8550" s="306">
        <v>10926.909599060002</v>
      </c>
    </row>
    <row r="8551" spans="1:14">
      <c r="A8551" s="259" t="s">
        <v>250</v>
      </c>
      <c r="B8551" s="259" t="s">
        <v>29</v>
      </c>
      <c r="C8551" s="259" t="s">
        <v>55</v>
      </c>
      <c r="D8551" s="259" t="s">
        <v>55</v>
      </c>
      <c r="E8551" s="259" t="s">
        <v>55</v>
      </c>
      <c r="F8551" s="259" t="s">
        <v>206</v>
      </c>
      <c r="G8551" s="259" t="s">
        <v>49</v>
      </c>
      <c r="H8551" s="306">
        <v>4430.88</v>
      </c>
      <c r="I8551" s="306">
        <v>4400.9799999999996</v>
      </c>
      <c r="J8551" s="306">
        <v>4400.9799999999996</v>
      </c>
      <c r="K8551" s="306">
        <v>4400.9799999999996</v>
      </c>
      <c r="L8551" s="306">
        <v>4400.9799999999996</v>
      </c>
      <c r="M8551" s="306">
        <v>4400.9799999999996</v>
      </c>
      <c r="N8551" s="306">
        <v>4400.9799999999996</v>
      </c>
    </row>
    <row r="8552" spans="1:14">
      <c r="A8552" s="259" t="s">
        <v>250</v>
      </c>
      <c r="B8552" s="259" t="s">
        <v>29</v>
      </c>
      <c r="C8552" s="259" t="s">
        <v>56</v>
      </c>
      <c r="D8552" s="259" t="s">
        <v>56</v>
      </c>
      <c r="E8552" s="259" t="s">
        <v>56</v>
      </c>
      <c r="F8552" s="259" t="s">
        <v>206</v>
      </c>
      <c r="G8552" s="259" t="s">
        <v>49</v>
      </c>
      <c r="H8552" s="306">
        <v>3064.6</v>
      </c>
      <c r="I8552" s="306">
        <v>2388.6</v>
      </c>
      <c r="J8552" s="306">
        <v>2388.6</v>
      </c>
      <c r="K8552" s="306">
        <v>2388.6</v>
      </c>
      <c r="L8552" s="306">
        <v>2388.6</v>
      </c>
      <c r="M8552" s="306">
        <v>2388.6</v>
      </c>
      <c r="N8552" s="306">
        <v>2388.6</v>
      </c>
    </row>
    <row r="8553" spans="1:14">
      <c r="A8553" s="259" t="s">
        <v>250</v>
      </c>
      <c r="B8553" s="259" t="s">
        <v>29</v>
      </c>
      <c r="C8553" s="259" t="s">
        <v>57</v>
      </c>
      <c r="D8553" s="259" t="s">
        <v>57</v>
      </c>
      <c r="E8553" s="259" t="s">
        <v>57</v>
      </c>
      <c r="F8553" s="259" t="s">
        <v>206</v>
      </c>
      <c r="G8553" s="259" t="s">
        <v>49</v>
      </c>
      <c r="H8553" s="306">
        <v>0</v>
      </c>
      <c r="I8553" s="306">
        <v>0</v>
      </c>
      <c r="J8553" s="306">
        <v>0</v>
      </c>
      <c r="K8553" s="306">
        <v>0</v>
      </c>
      <c r="L8553" s="306">
        <v>0</v>
      </c>
      <c r="M8553" s="306">
        <v>0</v>
      </c>
      <c r="N8553" s="306">
        <v>0</v>
      </c>
    </row>
    <row r="8554" spans="1:14">
      <c r="A8554" s="259" t="s">
        <v>250</v>
      </c>
      <c r="B8554" s="259" t="s">
        <v>29</v>
      </c>
      <c r="C8554" s="259" t="s">
        <v>58</v>
      </c>
      <c r="D8554" s="259" t="s">
        <v>58</v>
      </c>
      <c r="E8554" s="259" t="s">
        <v>58</v>
      </c>
      <c r="F8554" s="259" t="s">
        <v>206</v>
      </c>
      <c r="G8554" s="259" t="s">
        <v>49</v>
      </c>
      <c r="H8554" s="306">
        <v>5244.1</v>
      </c>
      <c r="I8554" s="306">
        <v>5244.1</v>
      </c>
      <c r="J8554" s="306">
        <v>5244.1</v>
      </c>
      <c r="K8554" s="306">
        <v>5244.1</v>
      </c>
      <c r="L8554" s="306">
        <v>4070.1</v>
      </c>
      <c r="M8554" s="306">
        <v>4070.1</v>
      </c>
      <c r="N8554" s="306">
        <v>4070.1</v>
      </c>
    </row>
    <row r="8555" spans="1:14">
      <c r="A8555" s="259" t="s">
        <v>250</v>
      </c>
      <c r="B8555" s="259" t="s">
        <v>29</v>
      </c>
      <c r="C8555" s="259" t="s">
        <v>59</v>
      </c>
      <c r="D8555" s="259" t="s">
        <v>59</v>
      </c>
      <c r="E8555" s="259" t="s">
        <v>59</v>
      </c>
      <c r="F8555" s="259" t="s">
        <v>206</v>
      </c>
      <c r="G8555" s="259" t="s">
        <v>49</v>
      </c>
      <c r="H8555" s="306">
        <v>971.28</v>
      </c>
      <c r="I8555" s="306">
        <v>971.28</v>
      </c>
      <c r="J8555" s="306">
        <v>971.28</v>
      </c>
      <c r="K8555" s="306">
        <v>971.28</v>
      </c>
      <c r="L8555" s="306">
        <v>971.28</v>
      </c>
      <c r="M8555" s="306">
        <v>971.28</v>
      </c>
      <c r="N8555" s="306">
        <v>971.28</v>
      </c>
    </row>
    <row r="8556" spans="1:14">
      <c r="A8556" s="259" t="s">
        <v>250</v>
      </c>
      <c r="B8556" s="259" t="s">
        <v>29</v>
      </c>
      <c r="C8556" s="259" t="s">
        <v>60</v>
      </c>
      <c r="D8556" s="259" t="s">
        <v>60</v>
      </c>
      <c r="E8556" s="259" t="s">
        <v>60</v>
      </c>
      <c r="F8556" s="259" t="s">
        <v>206</v>
      </c>
      <c r="G8556" s="259" t="s">
        <v>49</v>
      </c>
      <c r="H8556" s="306">
        <v>3131.83</v>
      </c>
      <c r="I8556" s="306">
        <v>3557.93</v>
      </c>
      <c r="J8556" s="306">
        <v>3557.93</v>
      </c>
      <c r="K8556" s="306">
        <v>3557.93</v>
      </c>
      <c r="L8556" s="306">
        <v>3557.93</v>
      </c>
      <c r="M8556" s="306">
        <v>3557.93</v>
      </c>
      <c r="N8556" s="306">
        <v>3557.93</v>
      </c>
    </row>
    <row r="8557" spans="1:14">
      <c r="A8557" s="259" t="s">
        <v>250</v>
      </c>
      <c r="B8557" s="259" t="s">
        <v>29</v>
      </c>
      <c r="C8557" s="259" t="s">
        <v>61</v>
      </c>
      <c r="D8557" s="259" t="s">
        <v>61</v>
      </c>
      <c r="E8557" s="259" t="s">
        <v>61</v>
      </c>
      <c r="F8557" s="259" t="s">
        <v>206</v>
      </c>
      <c r="G8557" s="259" t="s">
        <v>49</v>
      </c>
      <c r="H8557" s="306">
        <v>271</v>
      </c>
      <c r="I8557" s="306">
        <v>271</v>
      </c>
      <c r="J8557" s="306">
        <v>271</v>
      </c>
      <c r="K8557" s="306">
        <v>271</v>
      </c>
      <c r="L8557" s="306">
        <v>271</v>
      </c>
      <c r="M8557" s="306">
        <v>271</v>
      </c>
      <c r="N8557" s="306">
        <v>271</v>
      </c>
    </row>
    <row r="8558" spans="1:14">
      <c r="A8558" s="259" t="s">
        <v>250</v>
      </c>
      <c r="B8558" s="259" t="s">
        <v>29</v>
      </c>
      <c r="C8558" s="259" t="s">
        <v>63</v>
      </c>
      <c r="D8558" s="259" t="s">
        <v>63</v>
      </c>
      <c r="E8558" s="259" t="s">
        <v>63</v>
      </c>
      <c r="F8558" s="259" t="s">
        <v>206</v>
      </c>
      <c r="G8558" s="259" t="s">
        <v>49</v>
      </c>
      <c r="H8558" s="306">
        <v>151.80000000000001</v>
      </c>
      <c r="I8558" s="306">
        <v>201.8</v>
      </c>
      <c r="J8558" s="306">
        <v>201.8</v>
      </c>
      <c r="K8558" s="306">
        <v>201.8</v>
      </c>
      <c r="L8558" s="306">
        <v>201.8</v>
      </c>
      <c r="M8558" s="306">
        <v>201.8</v>
      </c>
      <c r="N8558" s="306">
        <v>201.8</v>
      </c>
    </row>
    <row r="8559" spans="1:14">
      <c r="A8559" s="259" t="s">
        <v>250</v>
      </c>
      <c r="B8559" s="259" t="s">
        <v>29</v>
      </c>
      <c r="C8559" s="259" t="s">
        <v>64</v>
      </c>
      <c r="D8559" s="259" t="s">
        <v>64</v>
      </c>
      <c r="E8559" s="259" t="s">
        <v>64</v>
      </c>
      <c r="F8559" s="259" t="s">
        <v>206</v>
      </c>
      <c r="G8559" s="259" t="s">
        <v>49</v>
      </c>
      <c r="H8559" s="306">
        <v>417.23100000000005</v>
      </c>
      <c r="I8559" s="306">
        <v>327.27500000000003</v>
      </c>
      <c r="J8559" s="306">
        <v>327.27500000000003</v>
      </c>
      <c r="K8559" s="306">
        <v>319.27500000000003</v>
      </c>
      <c r="L8559" s="306">
        <v>319.27500000000003</v>
      </c>
      <c r="M8559" s="306">
        <v>319.27500000000003</v>
      </c>
      <c r="N8559" s="306">
        <v>319.27500000000003</v>
      </c>
    </row>
    <row r="8560" spans="1:14">
      <c r="A8560" s="259" t="s">
        <v>250</v>
      </c>
      <c r="B8560" s="259" t="s">
        <v>29</v>
      </c>
      <c r="C8560" s="259" t="s">
        <v>54</v>
      </c>
      <c r="D8560" s="259" t="s">
        <v>72</v>
      </c>
      <c r="E8560" s="259" t="s">
        <v>72</v>
      </c>
      <c r="F8560" s="259" t="s">
        <v>206</v>
      </c>
      <c r="G8560" s="259" t="s">
        <v>49</v>
      </c>
      <c r="H8560" s="306">
        <v>0</v>
      </c>
      <c r="I8560" s="306">
        <v>0</v>
      </c>
      <c r="J8560" s="306">
        <v>0</v>
      </c>
      <c r="K8560" s="306">
        <v>0</v>
      </c>
      <c r="L8560" s="306">
        <v>0</v>
      </c>
      <c r="M8560" s="306">
        <v>0</v>
      </c>
      <c r="N8560" s="306">
        <v>0</v>
      </c>
    </row>
    <row r="8561" spans="1:14">
      <c r="A8561" s="259" t="s">
        <v>250</v>
      </c>
      <c r="B8561" s="259" t="s">
        <v>29</v>
      </c>
      <c r="C8561" s="259" t="s">
        <v>55</v>
      </c>
      <c r="D8561" s="259" t="s">
        <v>73</v>
      </c>
      <c r="E8561" s="259" t="s">
        <v>73</v>
      </c>
      <c r="F8561" s="259" t="s">
        <v>206</v>
      </c>
      <c r="G8561" s="259" t="s">
        <v>49</v>
      </c>
      <c r="H8561" s="306">
        <v>0</v>
      </c>
      <c r="I8561" s="306">
        <v>0</v>
      </c>
      <c r="J8561" s="306">
        <v>189.777762</v>
      </c>
      <c r="K8561" s="306">
        <v>189.777762</v>
      </c>
      <c r="L8561" s="306">
        <v>189.777762</v>
      </c>
      <c r="M8561" s="306">
        <v>189.777762</v>
      </c>
      <c r="N8561" s="306">
        <v>189.777762</v>
      </c>
    </row>
    <row r="8562" spans="1:14">
      <c r="A8562" s="259" t="s">
        <v>250</v>
      </c>
      <c r="B8562" s="259" t="s">
        <v>29</v>
      </c>
      <c r="C8562" s="259" t="s">
        <v>57</v>
      </c>
      <c r="D8562" s="259" t="s">
        <v>74</v>
      </c>
      <c r="E8562" s="259" t="s">
        <v>74</v>
      </c>
      <c r="F8562" s="259" t="s">
        <v>206</v>
      </c>
      <c r="G8562" s="259" t="s">
        <v>49</v>
      </c>
      <c r="H8562" s="306">
        <v>0</v>
      </c>
      <c r="I8562" s="306">
        <v>0</v>
      </c>
      <c r="J8562" s="306">
        <v>0</v>
      </c>
      <c r="K8562" s="306">
        <v>0</v>
      </c>
      <c r="L8562" s="306">
        <v>0</v>
      </c>
      <c r="M8562" s="306">
        <v>0</v>
      </c>
      <c r="N8562" s="306">
        <v>0</v>
      </c>
    </row>
    <row r="8563" spans="1:14">
      <c r="A8563" s="259" t="s">
        <v>250</v>
      </c>
      <c r="B8563" s="259" t="s">
        <v>29</v>
      </c>
      <c r="C8563" s="259" t="s">
        <v>64</v>
      </c>
      <c r="D8563" s="259" t="s">
        <v>75</v>
      </c>
      <c r="E8563" s="259" t="s">
        <v>75</v>
      </c>
      <c r="F8563" s="259" t="s">
        <v>206</v>
      </c>
      <c r="G8563" s="259" t="s">
        <v>49</v>
      </c>
      <c r="H8563" s="306">
        <v>0</v>
      </c>
      <c r="I8563" s="306">
        <v>0</v>
      </c>
      <c r="J8563" s="306">
        <v>0</v>
      </c>
      <c r="K8563" s="306">
        <v>0</v>
      </c>
      <c r="L8563" s="306">
        <v>0</v>
      </c>
      <c r="M8563" s="306">
        <v>0</v>
      </c>
      <c r="N8563" s="306">
        <v>0</v>
      </c>
    </row>
    <row r="8564" spans="1:14">
      <c r="A8564" s="259" t="s">
        <v>250</v>
      </c>
      <c r="B8564" s="259" t="s">
        <v>29</v>
      </c>
      <c r="C8564" s="259" t="s">
        <v>60</v>
      </c>
      <c r="D8564" s="259" t="s">
        <v>76</v>
      </c>
      <c r="E8564" s="259" t="s">
        <v>76</v>
      </c>
      <c r="F8564" s="259" t="s">
        <v>206</v>
      </c>
      <c r="G8564" s="259" t="s">
        <v>49</v>
      </c>
      <c r="H8564" s="306">
        <v>0</v>
      </c>
      <c r="I8564" s="306">
        <v>0</v>
      </c>
      <c r="J8564" s="306">
        <v>0</v>
      </c>
      <c r="K8564" s="306">
        <v>0</v>
      </c>
      <c r="L8564" s="306">
        <v>0</v>
      </c>
      <c r="M8564" s="306">
        <v>3705.9303319999999</v>
      </c>
      <c r="N8564" s="306">
        <v>9539.4028150000013</v>
      </c>
    </row>
    <row r="8565" spans="1:14">
      <c r="A8565" s="259" t="s">
        <v>250</v>
      </c>
      <c r="B8565" s="259" t="s">
        <v>29</v>
      </c>
      <c r="C8565" s="259" t="s">
        <v>61</v>
      </c>
      <c r="D8565" s="259" t="s">
        <v>77</v>
      </c>
      <c r="E8565" s="259" t="s">
        <v>77</v>
      </c>
      <c r="F8565" s="259" t="s">
        <v>206</v>
      </c>
      <c r="G8565" s="259" t="s">
        <v>49</v>
      </c>
      <c r="H8565" s="306">
        <v>0</v>
      </c>
      <c r="I8565" s="306">
        <v>0</v>
      </c>
      <c r="J8565" s="306">
        <v>678</v>
      </c>
      <c r="K8565" s="306">
        <v>678</v>
      </c>
      <c r="L8565" s="306">
        <v>678</v>
      </c>
      <c r="M8565" s="306">
        <v>678</v>
      </c>
      <c r="N8565" s="306">
        <v>678</v>
      </c>
    </row>
    <row r="8566" spans="1:14">
      <c r="A8566" s="259" t="s">
        <v>250</v>
      </c>
      <c r="B8566" s="259" t="s">
        <v>29</v>
      </c>
      <c r="C8566" s="259" t="s">
        <v>62</v>
      </c>
      <c r="D8566" s="259" t="s">
        <v>78</v>
      </c>
      <c r="E8566" s="259" t="s">
        <v>78</v>
      </c>
      <c r="F8566" s="259" t="s">
        <v>206</v>
      </c>
      <c r="G8566" s="259" t="s">
        <v>49</v>
      </c>
      <c r="H8566" s="306">
        <v>0</v>
      </c>
      <c r="I8566" s="306">
        <v>1056.8</v>
      </c>
      <c r="J8566" s="306">
        <v>2204.8000000000002</v>
      </c>
      <c r="K8566" s="306">
        <v>5946.8</v>
      </c>
      <c r="L8566" s="306">
        <v>5946.8</v>
      </c>
      <c r="M8566" s="306">
        <v>5946.8</v>
      </c>
      <c r="N8566" s="306">
        <v>5946.8</v>
      </c>
    </row>
    <row r="8567" spans="1:14">
      <c r="A8567" s="259" t="s">
        <v>250</v>
      </c>
      <c r="B8567" s="259" t="s">
        <v>29</v>
      </c>
      <c r="C8567" s="259" t="s">
        <v>63</v>
      </c>
      <c r="D8567" s="259" t="s">
        <v>79</v>
      </c>
      <c r="E8567" s="259" t="s">
        <v>79</v>
      </c>
      <c r="F8567" s="259" t="s">
        <v>206</v>
      </c>
      <c r="G8567" s="259" t="s">
        <v>49</v>
      </c>
      <c r="H8567" s="306">
        <v>1694.0067059999999</v>
      </c>
      <c r="I8567" s="306">
        <v>1694.0067059999999</v>
      </c>
      <c r="J8567" s="306">
        <v>1694.0067059999999</v>
      </c>
      <c r="K8567" s="306">
        <v>1694.0067059999999</v>
      </c>
      <c r="L8567" s="306">
        <v>1694.0067059999999</v>
      </c>
      <c r="M8567" s="306">
        <v>1694.0067059999999</v>
      </c>
      <c r="N8567" s="306">
        <v>1694.0067059999999</v>
      </c>
    </row>
    <row r="8568" spans="1:14">
      <c r="A8568" s="259" t="s">
        <v>250</v>
      </c>
      <c r="B8568" s="259" t="s">
        <v>29</v>
      </c>
      <c r="C8568" s="259" t="s">
        <v>60</v>
      </c>
      <c r="D8568" s="259" t="s">
        <v>76</v>
      </c>
      <c r="E8568" s="259" t="s">
        <v>207</v>
      </c>
      <c r="F8568" s="259" t="s">
        <v>206</v>
      </c>
      <c r="G8568" s="259" t="s">
        <v>49</v>
      </c>
      <c r="H8568" s="306">
        <v>0</v>
      </c>
      <c r="I8568" s="306">
        <v>0</v>
      </c>
      <c r="J8568" s="306">
        <v>0</v>
      </c>
      <c r="K8568" s="306">
        <v>0</v>
      </c>
      <c r="L8568" s="306">
        <v>2007.0193389999999</v>
      </c>
      <c r="M8568" s="306">
        <v>2301.089007</v>
      </c>
      <c r="N8568" s="306">
        <v>10701.033649000001</v>
      </c>
    </row>
    <row r="8569" spans="1:14">
      <c r="A8569" s="259" t="s">
        <v>250</v>
      </c>
      <c r="B8569" s="259" t="s">
        <v>29</v>
      </c>
      <c r="C8569" s="259" t="s">
        <v>63</v>
      </c>
      <c r="D8569" s="259" t="s">
        <v>79</v>
      </c>
      <c r="E8569" s="259" t="s">
        <v>208</v>
      </c>
      <c r="F8569" s="259" t="s">
        <v>206</v>
      </c>
      <c r="G8569" s="259" t="s">
        <v>49</v>
      </c>
      <c r="H8569" s="306">
        <v>0</v>
      </c>
      <c r="I8569" s="306">
        <v>0</v>
      </c>
      <c r="J8569" s="306">
        <v>0</v>
      </c>
      <c r="K8569" s="306">
        <v>0</v>
      </c>
      <c r="L8569" s="306">
        <v>1204.211603</v>
      </c>
      <c r="M8569" s="306">
        <v>1380.6534039999999</v>
      </c>
      <c r="N8569" s="306">
        <v>6494.7211900000002</v>
      </c>
    </row>
    <row r="8570" spans="1:14">
      <c r="A8570" s="259" t="s">
        <v>250</v>
      </c>
      <c r="B8570" s="259" t="s">
        <v>29</v>
      </c>
      <c r="C8570" s="259" t="s">
        <v>65</v>
      </c>
      <c r="D8570" s="259" t="s">
        <v>209</v>
      </c>
      <c r="E8570" s="259" t="s">
        <v>80</v>
      </c>
      <c r="F8570" s="259" t="s">
        <v>206</v>
      </c>
      <c r="G8570" s="259" t="s">
        <v>49</v>
      </c>
      <c r="H8570" s="306">
        <v>0</v>
      </c>
      <c r="I8570" s="306">
        <v>0</v>
      </c>
      <c r="J8570" s="306">
        <v>0</v>
      </c>
      <c r="K8570" s="306">
        <v>0</v>
      </c>
      <c r="L8570" s="306">
        <v>0</v>
      </c>
      <c r="M8570" s="306">
        <v>0</v>
      </c>
      <c r="N8570" s="306">
        <v>0</v>
      </c>
    </row>
    <row r="8571" spans="1:14">
      <c r="A8571" s="259" t="s">
        <v>250</v>
      </c>
      <c r="B8571" s="259" t="s">
        <v>29</v>
      </c>
      <c r="C8571" s="259" t="s">
        <v>65</v>
      </c>
      <c r="D8571" s="259" t="s">
        <v>209</v>
      </c>
      <c r="E8571" s="259" t="s">
        <v>81</v>
      </c>
      <c r="F8571" s="259" t="s">
        <v>206</v>
      </c>
      <c r="G8571" s="259" t="s">
        <v>49</v>
      </c>
      <c r="H8571" s="306">
        <v>0</v>
      </c>
      <c r="I8571" s="306">
        <v>0</v>
      </c>
      <c r="J8571" s="306">
        <v>0</v>
      </c>
      <c r="K8571" s="306">
        <v>0</v>
      </c>
      <c r="L8571" s="306">
        <v>0</v>
      </c>
      <c r="M8571" s="306">
        <v>0</v>
      </c>
      <c r="N8571" s="306">
        <v>0</v>
      </c>
    </row>
    <row r="8572" spans="1:14">
      <c r="A8572" s="259" t="s">
        <v>250</v>
      </c>
      <c r="B8572" s="259" t="s">
        <v>29</v>
      </c>
      <c r="C8572" s="259" t="s">
        <v>82</v>
      </c>
      <c r="D8572" s="259" t="s">
        <v>82</v>
      </c>
      <c r="E8572" s="259" t="s">
        <v>82</v>
      </c>
      <c r="F8572" s="259" t="s">
        <v>206</v>
      </c>
      <c r="G8572" s="259" t="s">
        <v>49</v>
      </c>
      <c r="H8572" s="306">
        <v>0</v>
      </c>
      <c r="I8572" s="306">
        <v>1275.4970000000001</v>
      </c>
      <c r="J8572" s="306">
        <v>0</v>
      </c>
      <c r="K8572" s="306">
        <v>0</v>
      </c>
      <c r="L8572" s="306">
        <v>0</v>
      </c>
      <c r="M8572" s="306">
        <v>0</v>
      </c>
      <c r="N8572" s="306">
        <v>0</v>
      </c>
    </row>
    <row r="8573" spans="1:14">
      <c r="A8573" s="259" t="s">
        <v>250</v>
      </c>
      <c r="B8573" s="259" t="s">
        <v>29</v>
      </c>
      <c r="C8573" s="259" t="s">
        <v>83</v>
      </c>
      <c r="D8573" s="259" t="s">
        <v>83</v>
      </c>
      <c r="E8573" s="259" t="s">
        <v>83</v>
      </c>
      <c r="F8573" s="259" t="s">
        <v>206</v>
      </c>
      <c r="G8573" s="259" t="s">
        <v>49</v>
      </c>
      <c r="H8573" s="306">
        <v>0</v>
      </c>
      <c r="I8573" s="306">
        <v>0</v>
      </c>
      <c r="J8573" s="306">
        <v>0</v>
      </c>
      <c r="K8573" s="306">
        <v>0</v>
      </c>
      <c r="L8573" s="306">
        <v>0</v>
      </c>
      <c r="M8573" s="306">
        <v>0</v>
      </c>
      <c r="N8573" s="306">
        <v>0</v>
      </c>
    </row>
    <row r="8574" spans="1:14">
      <c r="A8574" s="259" t="s">
        <v>250</v>
      </c>
      <c r="B8574" s="259" t="s">
        <v>29</v>
      </c>
      <c r="C8574" s="259" t="s">
        <v>84</v>
      </c>
      <c r="D8574" s="259" t="s">
        <v>84</v>
      </c>
      <c r="E8574" s="259" t="s">
        <v>84</v>
      </c>
      <c r="F8574" s="259" t="s">
        <v>206</v>
      </c>
      <c r="G8574" s="259" t="s">
        <v>49</v>
      </c>
      <c r="H8574" s="306">
        <v>0</v>
      </c>
      <c r="I8574" s="306">
        <v>0</v>
      </c>
      <c r="J8574" s="306">
        <v>0</v>
      </c>
      <c r="K8574" s="306">
        <v>0</v>
      </c>
      <c r="L8574" s="306">
        <v>0</v>
      </c>
      <c r="M8574" s="306">
        <v>0</v>
      </c>
      <c r="N8574" s="306">
        <v>0</v>
      </c>
    </row>
    <row r="8575" spans="1:14">
      <c r="A8575" s="259" t="s">
        <v>250</v>
      </c>
      <c r="B8575" s="259" t="s">
        <v>29</v>
      </c>
      <c r="C8575" s="259" t="s">
        <v>85</v>
      </c>
      <c r="D8575" s="259" t="s">
        <v>85</v>
      </c>
      <c r="E8575" s="259" t="s">
        <v>85</v>
      </c>
      <c r="F8575" s="259" t="s">
        <v>206</v>
      </c>
      <c r="G8575" s="259" t="s">
        <v>49</v>
      </c>
      <c r="H8575" s="306">
        <v>0</v>
      </c>
      <c r="I8575" s="306">
        <v>0</v>
      </c>
      <c r="J8575" s="306">
        <v>0</v>
      </c>
      <c r="K8575" s="306">
        <v>0</v>
      </c>
      <c r="L8575" s="306">
        <v>0</v>
      </c>
      <c r="M8575" s="306">
        <v>0</v>
      </c>
      <c r="N8575" s="306">
        <v>0</v>
      </c>
    </row>
    <row r="8576" spans="1:14">
      <c r="A8576" s="259" t="s">
        <v>250</v>
      </c>
      <c r="B8576" s="259" t="s">
        <v>29</v>
      </c>
      <c r="C8576" s="259" t="s">
        <v>87</v>
      </c>
      <c r="D8576" s="259" t="s">
        <v>87</v>
      </c>
      <c r="E8576" s="259" t="s">
        <v>87</v>
      </c>
      <c r="F8576" s="259" t="s">
        <v>206</v>
      </c>
      <c r="G8576" s="259" t="s">
        <v>49</v>
      </c>
      <c r="H8576" s="306">
        <v>0</v>
      </c>
      <c r="I8576" s="306">
        <v>89.956000000000003</v>
      </c>
      <c r="J8576" s="306">
        <v>89.956000000000003</v>
      </c>
      <c r="K8576" s="306">
        <v>97.956000000000003</v>
      </c>
      <c r="L8576" s="306">
        <v>97.956000000000003</v>
      </c>
      <c r="M8576" s="306">
        <v>97.956000000000003</v>
      </c>
      <c r="N8576" s="306">
        <v>97.956000000000003</v>
      </c>
    </row>
    <row r="8577" spans="1:14">
      <c r="A8577" s="259" t="s">
        <v>250</v>
      </c>
      <c r="B8577" s="259" t="s">
        <v>29</v>
      </c>
      <c r="C8577" s="259" t="s">
        <v>88</v>
      </c>
      <c r="D8577" s="259" t="s">
        <v>88</v>
      </c>
      <c r="E8577" s="259" t="s">
        <v>88</v>
      </c>
      <c r="F8577" s="259" t="s">
        <v>206</v>
      </c>
      <c r="G8577" s="259" t="s">
        <v>49</v>
      </c>
      <c r="H8577" s="306">
        <v>0</v>
      </c>
      <c r="I8577" s="306">
        <v>0</v>
      </c>
      <c r="J8577" s="306">
        <v>0</v>
      </c>
      <c r="K8577" s="306">
        <v>0</v>
      </c>
      <c r="L8577" s="306">
        <v>1174</v>
      </c>
      <c r="M8577" s="306">
        <v>1174</v>
      </c>
      <c r="N8577" s="306">
        <v>1174</v>
      </c>
    </row>
    <row r="8578" spans="1:14">
      <c r="A8578" s="259" t="s">
        <v>250</v>
      </c>
      <c r="B8578" s="259" t="s">
        <v>29</v>
      </c>
      <c r="C8578" s="259" t="s">
        <v>48</v>
      </c>
      <c r="D8578" s="259" t="s">
        <v>48</v>
      </c>
      <c r="E8578" s="259" t="s">
        <v>48</v>
      </c>
      <c r="F8578" s="259" t="s">
        <v>210</v>
      </c>
      <c r="G8578" s="259" t="s">
        <v>50</v>
      </c>
      <c r="H8578" s="306">
        <v>278.99999848200002</v>
      </c>
      <c r="I8578" s="306">
        <v>0</v>
      </c>
      <c r="J8578" s="306">
        <v>0</v>
      </c>
      <c r="K8578" s="306">
        <v>0</v>
      </c>
      <c r="L8578" s="306">
        <v>0</v>
      </c>
      <c r="M8578" s="306">
        <v>0</v>
      </c>
      <c r="N8578" s="306">
        <v>0</v>
      </c>
    </row>
    <row r="8579" spans="1:14">
      <c r="A8579" s="259" t="s">
        <v>250</v>
      </c>
      <c r="B8579" s="259" t="s">
        <v>29</v>
      </c>
      <c r="C8579" s="259" t="s">
        <v>53</v>
      </c>
      <c r="D8579" s="259" t="s">
        <v>53</v>
      </c>
      <c r="E8579" s="259" t="s">
        <v>53</v>
      </c>
      <c r="F8579" s="259" t="s">
        <v>210</v>
      </c>
      <c r="G8579" s="259" t="s">
        <v>50</v>
      </c>
      <c r="H8579" s="306">
        <v>0</v>
      </c>
      <c r="I8579" s="306">
        <v>0</v>
      </c>
      <c r="J8579" s="306">
        <v>0</v>
      </c>
      <c r="K8579" s="306">
        <v>0</v>
      </c>
      <c r="L8579" s="306">
        <v>0</v>
      </c>
      <c r="M8579" s="306">
        <v>0</v>
      </c>
      <c r="N8579" s="306">
        <v>0</v>
      </c>
    </row>
    <row r="8580" spans="1:14">
      <c r="A8580" s="259" t="s">
        <v>250</v>
      </c>
      <c r="B8580" s="259" t="s">
        <v>29</v>
      </c>
      <c r="C8580" s="259" t="s">
        <v>54</v>
      </c>
      <c r="D8580" s="259" t="s">
        <v>54</v>
      </c>
      <c r="E8580" s="259" t="s">
        <v>54</v>
      </c>
      <c r="F8580" s="259" t="s">
        <v>210</v>
      </c>
      <c r="G8580" s="259" t="s">
        <v>50</v>
      </c>
      <c r="H8580" s="306">
        <v>19419.627742714008</v>
      </c>
      <c r="I8580" s="306">
        <v>13477.339991710005</v>
      </c>
      <c r="J8580" s="306">
        <v>10332.333444548</v>
      </c>
      <c r="K8580" s="306">
        <v>10118.225287804</v>
      </c>
      <c r="L8580" s="306">
        <v>14428.47125525</v>
      </c>
      <c r="M8580" s="306">
        <v>12562.581314743</v>
      </c>
      <c r="N8580" s="306">
        <v>6505.7534338040005</v>
      </c>
    </row>
    <row r="8581" spans="1:14">
      <c r="A8581" s="259" t="s">
        <v>250</v>
      </c>
      <c r="B8581" s="259" t="s">
        <v>29</v>
      </c>
      <c r="C8581" s="259" t="s">
        <v>55</v>
      </c>
      <c r="D8581" s="259" t="s">
        <v>55</v>
      </c>
      <c r="E8581" s="259" t="s">
        <v>55</v>
      </c>
      <c r="F8581" s="259" t="s">
        <v>210</v>
      </c>
      <c r="G8581" s="259" t="s">
        <v>50</v>
      </c>
      <c r="H8581" s="306">
        <v>153.57218548</v>
      </c>
      <c r="I8581" s="306">
        <v>57.688185959999984</v>
      </c>
      <c r="J8581" s="306">
        <v>54.819585959999991</v>
      </c>
      <c r="K8581" s="306">
        <v>51.880585959999991</v>
      </c>
      <c r="L8581" s="306">
        <v>56.536407709999992</v>
      </c>
      <c r="M8581" s="306">
        <v>34.997910139999988</v>
      </c>
      <c r="N8581" s="306">
        <v>223.71975595000001</v>
      </c>
    </row>
    <row r="8582" spans="1:14">
      <c r="A8582" s="259" t="s">
        <v>250</v>
      </c>
      <c r="B8582" s="259" t="s">
        <v>29</v>
      </c>
      <c r="C8582" s="259" t="s">
        <v>56</v>
      </c>
      <c r="D8582" s="259" t="s">
        <v>56</v>
      </c>
      <c r="E8582" s="259" t="s">
        <v>56</v>
      </c>
      <c r="F8582" s="259" t="s">
        <v>210</v>
      </c>
      <c r="G8582" s="259" t="s">
        <v>50</v>
      </c>
      <c r="H8582" s="306">
        <v>66</v>
      </c>
      <c r="I8582" s="306">
        <v>66</v>
      </c>
      <c r="J8582" s="306">
        <v>71.690100000000001</v>
      </c>
      <c r="K8582" s="306">
        <v>69.829480000000004</v>
      </c>
      <c r="L8582" s="306">
        <v>77.728139999999996</v>
      </c>
      <c r="M8582" s="306">
        <v>63.988779999999998</v>
      </c>
      <c r="N8582" s="306">
        <v>22.08</v>
      </c>
    </row>
    <row r="8583" spans="1:14">
      <c r="A8583" s="259" t="s">
        <v>250</v>
      </c>
      <c r="B8583" s="259" t="s">
        <v>29</v>
      </c>
      <c r="C8583" s="259" t="s">
        <v>57</v>
      </c>
      <c r="D8583" s="259" t="s">
        <v>57</v>
      </c>
      <c r="E8583" s="259" t="s">
        <v>57</v>
      </c>
      <c r="F8583" s="259" t="s">
        <v>210</v>
      </c>
      <c r="G8583" s="259" t="s">
        <v>50</v>
      </c>
      <c r="H8583" s="306">
        <v>0</v>
      </c>
      <c r="I8583" s="306">
        <v>0</v>
      </c>
      <c r="J8583" s="306">
        <v>0</v>
      </c>
      <c r="K8583" s="306">
        <v>0</v>
      </c>
      <c r="L8583" s="306">
        <v>0</v>
      </c>
      <c r="M8583" s="306">
        <v>0</v>
      </c>
      <c r="N8583" s="306">
        <v>0</v>
      </c>
    </row>
    <row r="8584" spans="1:14">
      <c r="A8584" s="259" t="s">
        <v>250</v>
      </c>
      <c r="B8584" s="259" t="s">
        <v>29</v>
      </c>
      <c r="C8584" s="259" t="s">
        <v>58</v>
      </c>
      <c r="D8584" s="259" t="s">
        <v>58</v>
      </c>
      <c r="E8584" s="259" t="s">
        <v>58</v>
      </c>
      <c r="F8584" s="259" t="s">
        <v>210</v>
      </c>
      <c r="G8584" s="259" t="s">
        <v>50</v>
      </c>
      <c r="H8584" s="306">
        <v>42194.054908799997</v>
      </c>
      <c r="I8584" s="306">
        <v>42194.054908799997</v>
      </c>
      <c r="J8584" s="306">
        <v>42194.054908799997</v>
      </c>
      <c r="K8584" s="306">
        <v>42194.054908799997</v>
      </c>
      <c r="L8584" s="306">
        <v>32270.067609599999</v>
      </c>
      <c r="M8584" s="306">
        <v>32270.067609599999</v>
      </c>
      <c r="N8584" s="306">
        <v>32270.067609599999</v>
      </c>
    </row>
    <row r="8585" spans="1:14">
      <c r="A8585" s="259" t="s">
        <v>250</v>
      </c>
      <c r="B8585" s="259" t="s">
        <v>29</v>
      </c>
      <c r="C8585" s="259" t="s">
        <v>59</v>
      </c>
      <c r="D8585" s="259" t="s">
        <v>59</v>
      </c>
      <c r="E8585" s="259" t="s">
        <v>59</v>
      </c>
      <c r="F8585" s="259" t="s">
        <v>210</v>
      </c>
      <c r="G8585" s="259" t="s">
        <v>50</v>
      </c>
      <c r="H8585" s="306">
        <v>1939.7569873839996</v>
      </c>
      <c r="I8585" s="306">
        <v>2011.8451096389997</v>
      </c>
      <c r="J8585" s="306">
        <v>1981.9870549369998</v>
      </c>
      <c r="K8585" s="306">
        <v>1943.4238287609999</v>
      </c>
      <c r="L8585" s="306">
        <v>1884.045511798</v>
      </c>
      <c r="M8585" s="306">
        <v>1980.2434872919998</v>
      </c>
      <c r="N8585" s="306">
        <v>2108.1434168290002</v>
      </c>
    </row>
    <row r="8586" spans="1:14">
      <c r="A8586" s="259" t="s">
        <v>250</v>
      </c>
      <c r="B8586" s="259" t="s">
        <v>29</v>
      </c>
      <c r="C8586" s="259" t="s">
        <v>60</v>
      </c>
      <c r="D8586" s="259" t="s">
        <v>60</v>
      </c>
      <c r="E8586" s="259" t="s">
        <v>60</v>
      </c>
      <c r="F8586" s="259" t="s">
        <v>210</v>
      </c>
      <c r="G8586" s="259" t="s">
        <v>50</v>
      </c>
      <c r="H8586" s="306">
        <v>5745.297599690286</v>
      </c>
      <c r="I8586" s="306">
        <v>7395.561020901524</v>
      </c>
      <c r="J8586" s="306">
        <v>7443.9853390635235</v>
      </c>
      <c r="K8586" s="306">
        <v>7443.9853390635235</v>
      </c>
      <c r="L8586" s="306">
        <v>7443.9853390635235</v>
      </c>
      <c r="M8586" s="306">
        <v>7443.9853390635235</v>
      </c>
      <c r="N8586" s="306">
        <v>7443.9853390635235</v>
      </c>
    </row>
    <row r="8587" spans="1:14">
      <c r="A8587" s="259" t="s">
        <v>250</v>
      </c>
      <c r="B8587" s="259" t="s">
        <v>29</v>
      </c>
      <c r="C8587" s="259" t="s">
        <v>61</v>
      </c>
      <c r="D8587" s="259" t="s">
        <v>61</v>
      </c>
      <c r="E8587" s="259" t="s">
        <v>61</v>
      </c>
      <c r="F8587" s="259" t="s">
        <v>210</v>
      </c>
      <c r="G8587" s="259" t="s">
        <v>50</v>
      </c>
      <c r="H8587" s="306">
        <v>737.08038482799998</v>
      </c>
      <c r="I8587" s="306">
        <v>785.44486987400001</v>
      </c>
      <c r="J8587" s="306">
        <v>785.44486987400001</v>
      </c>
      <c r="K8587" s="306">
        <v>785.44486987400001</v>
      </c>
      <c r="L8587" s="306">
        <v>785.44486987400001</v>
      </c>
      <c r="M8587" s="306">
        <v>785.44486987400001</v>
      </c>
      <c r="N8587" s="306">
        <v>785.44486987400001</v>
      </c>
    </row>
    <row r="8588" spans="1:14">
      <c r="A8588" s="259" t="s">
        <v>250</v>
      </c>
      <c r="B8588" s="259" t="s">
        <v>29</v>
      </c>
      <c r="C8588" s="259" t="s">
        <v>63</v>
      </c>
      <c r="D8588" s="259" t="s">
        <v>63</v>
      </c>
      <c r="E8588" s="259" t="s">
        <v>63</v>
      </c>
      <c r="F8588" s="259" t="s">
        <v>210</v>
      </c>
      <c r="G8588" s="259" t="s">
        <v>50</v>
      </c>
      <c r="H8588" s="306">
        <v>54.717375713999999</v>
      </c>
      <c r="I8588" s="306">
        <v>131.890299975</v>
      </c>
      <c r="J8588" s="306">
        <v>159.055799998</v>
      </c>
      <c r="K8588" s="306">
        <v>78.253392445999992</v>
      </c>
      <c r="L8588" s="306">
        <v>53.087300020000001</v>
      </c>
      <c r="M8588" s="306">
        <v>79.871043482000005</v>
      </c>
      <c r="N8588" s="306">
        <v>176.54652020499998</v>
      </c>
    </row>
    <row r="8589" spans="1:14">
      <c r="A8589" s="259" t="s">
        <v>250</v>
      </c>
      <c r="B8589" s="259" t="s">
        <v>29</v>
      </c>
      <c r="C8589" s="259" t="s">
        <v>64</v>
      </c>
      <c r="D8589" s="259" t="s">
        <v>64</v>
      </c>
      <c r="E8589" s="259" t="s">
        <v>64</v>
      </c>
      <c r="F8589" s="259" t="s">
        <v>210</v>
      </c>
      <c r="G8589" s="259" t="s">
        <v>50</v>
      </c>
      <c r="H8589" s="306">
        <v>2454.3069059350005</v>
      </c>
      <c r="I8589" s="306">
        <v>2350.7709053650001</v>
      </c>
      <c r="J8589" s="306">
        <v>2349.2589057010005</v>
      </c>
      <c r="K8589" s="306">
        <v>2317.8429059200002</v>
      </c>
      <c r="L8589" s="306">
        <v>2318.5631816680002</v>
      </c>
      <c r="M8589" s="306">
        <v>2320.1732297099998</v>
      </c>
      <c r="N8589" s="306">
        <v>2344.676403724</v>
      </c>
    </row>
    <row r="8590" spans="1:14">
      <c r="A8590" s="259" t="s">
        <v>250</v>
      </c>
      <c r="B8590" s="259" t="s">
        <v>29</v>
      </c>
      <c r="C8590" s="259" t="s">
        <v>54</v>
      </c>
      <c r="D8590" s="259" t="s">
        <v>72</v>
      </c>
      <c r="E8590" s="259" t="s">
        <v>72</v>
      </c>
      <c r="F8590" s="259" t="s">
        <v>210</v>
      </c>
      <c r="G8590" s="259" t="s">
        <v>50</v>
      </c>
      <c r="H8590" s="306">
        <v>0</v>
      </c>
      <c r="I8590" s="306">
        <v>0</v>
      </c>
      <c r="J8590" s="306">
        <v>0</v>
      </c>
      <c r="K8590" s="306">
        <v>0</v>
      </c>
      <c r="L8590" s="306">
        <v>0</v>
      </c>
      <c r="M8590" s="306">
        <v>0</v>
      </c>
      <c r="N8590" s="306">
        <v>0</v>
      </c>
    </row>
    <row r="8591" spans="1:14">
      <c r="A8591" s="259" t="s">
        <v>250</v>
      </c>
      <c r="B8591" s="259" t="s">
        <v>29</v>
      </c>
      <c r="C8591" s="259" t="s">
        <v>55</v>
      </c>
      <c r="D8591" s="259" t="s">
        <v>73</v>
      </c>
      <c r="E8591" s="259" t="s">
        <v>73</v>
      </c>
      <c r="F8591" s="259" t="s">
        <v>210</v>
      </c>
      <c r="G8591" s="259" t="s">
        <v>50</v>
      </c>
      <c r="H8591" s="306">
        <v>0</v>
      </c>
      <c r="I8591" s="306">
        <v>0</v>
      </c>
      <c r="J8591" s="306">
        <v>20.87555382</v>
      </c>
      <c r="K8591" s="306">
        <v>46.552862945000001</v>
      </c>
      <c r="L8591" s="306">
        <v>20.87555382</v>
      </c>
      <c r="M8591" s="306">
        <v>4.5796662879999994</v>
      </c>
      <c r="N8591" s="306">
        <v>210.17520448800002</v>
      </c>
    </row>
    <row r="8592" spans="1:14">
      <c r="A8592" s="259" t="s">
        <v>250</v>
      </c>
      <c r="B8592" s="259" t="s">
        <v>29</v>
      </c>
      <c r="C8592" s="259" t="s">
        <v>57</v>
      </c>
      <c r="D8592" s="259" t="s">
        <v>74</v>
      </c>
      <c r="E8592" s="259" t="s">
        <v>74</v>
      </c>
      <c r="F8592" s="259" t="s">
        <v>210</v>
      </c>
      <c r="G8592" s="259" t="s">
        <v>50</v>
      </c>
      <c r="H8592" s="306">
        <v>0</v>
      </c>
      <c r="I8592" s="306">
        <v>0</v>
      </c>
      <c r="J8592" s="306">
        <v>0</v>
      </c>
      <c r="K8592" s="306">
        <v>0</v>
      </c>
      <c r="L8592" s="306">
        <v>0</v>
      </c>
      <c r="M8592" s="306">
        <v>0</v>
      </c>
      <c r="N8592" s="306">
        <v>0</v>
      </c>
    </row>
    <row r="8593" spans="1:14">
      <c r="A8593" s="259" t="s">
        <v>250</v>
      </c>
      <c r="B8593" s="259" t="s">
        <v>29</v>
      </c>
      <c r="C8593" s="259" t="s">
        <v>64</v>
      </c>
      <c r="D8593" s="259" t="s">
        <v>75</v>
      </c>
      <c r="E8593" s="259" t="s">
        <v>75</v>
      </c>
      <c r="F8593" s="259" t="s">
        <v>210</v>
      </c>
      <c r="G8593" s="259" t="s">
        <v>50</v>
      </c>
      <c r="H8593" s="306">
        <v>0</v>
      </c>
      <c r="I8593" s="306">
        <v>0</v>
      </c>
      <c r="J8593" s="306">
        <v>0</v>
      </c>
      <c r="K8593" s="306">
        <v>0</v>
      </c>
      <c r="L8593" s="306">
        <v>0</v>
      </c>
      <c r="M8593" s="306">
        <v>0</v>
      </c>
      <c r="N8593" s="306">
        <v>0</v>
      </c>
    </row>
    <row r="8594" spans="1:14">
      <c r="A8594" s="259" t="s">
        <v>250</v>
      </c>
      <c r="B8594" s="259" t="s">
        <v>29</v>
      </c>
      <c r="C8594" s="259" t="s">
        <v>60</v>
      </c>
      <c r="D8594" s="259" t="s">
        <v>76</v>
      </c>
      <c r="E8594" s="259" t="s">
        <v>76</v>
      </c>
      <c r="F8594" s="259" t="s">
        <v>210</v>
      </c>
      <c r="G8594" s="259" t="s">
        <v>50</v>
      </c>
      <c r="H8594" s="306">
        <v>0</v>
      </c>
      <c r="I8594" s="306">
        <v>0</v>
      </c>
      <c r="J8594" s="306">
        <v>0</v>
      </c>
      <c r="K8594" s="306">
        <v>0</v>
      </c>
      <c r="L8594" s="306">
        <v>0</v>
      </c>
      <c r="M8594" s="306">
        <v>7851.9238784950003</v>
      </c>
      <c r="N8594" s="306">
        <v>20306.177022039999</v>
      </c>
    </row>
    <row r="8595" spans="1:14">
      <c r="A8595" s="259" t="s">
        <v>250</v>
      </c>
      <c r="B8595" s="259" t="s">
        <v>29</v>
      </c>
      <c r="C8595" s="259" t="s">
        <v>61</v>
      </c>
      <c r="D8595" s="259" t="s">
        <v>77</v>
      </c>
      <c r="E8595" s="259" t="s">
        <v>77</v>
      </c>
      <c r="F8595" s="259" t="s">
        <v>210</v>
      </c>
      <c r="G8595" s="259" t="s">
        <v>50</v>
      </c>
      <c r="H8595" s="306">
        <v>0</v>
      </c>
      <c r="I8595" s="306">
        <v>0</v>
      </c>
      <c r="J8595" s="306">
        <v>2882.430848767</v>
      </c>
      <c r="K8595" s="306">
        <v>2882.430848767</v>
      </c>
      <c r="L8595" s="306">
        <v>2882.430848767</v>
      </c>
      <c r="M8595" s="306">
        <v>2882.430848767</v>
      </c>
      <c r="N8595" s="306">
        <v>2882.430848767</v>
      </c>
    </row>
    <row r="8596" spans="1:14">
      <c r="A8596" s="259" t="s">
        <v>250</v>
      </c>
      <c r="B8596" s="259" t="s">
        <v>29</v>
      </c>
      <c r="C8596" s="259" t="s">
        <v>62</v>
      </c>
      <c r="D8596" s="259" t="s">
        <v>78</v>
      </c>
      <c r="E8596" s="259" t="s">
        <v>78</v>
      </c>
      <c r="F8596" s="259" t="s">
        <v>210</v>
      </c>
      <c r="G8596" s="259" t="s">
        <v>50</v>
      </c>
      <c r="H8596" s="306">
        <v>0</v>
      </c>
      <c r="I8596" s="306">
        <v>4079.1158996170002</v>
      </c>
      <c r="J8596" s="306">
        <v>8805.6614991930001</v>
      </c>
      <c r="K8596" s="306">
        <v>24212.223899876</v>
      </c>
      <c r="L8596" s="306">
        <v>24212.223899876</v>
      </c>
      <c r="M8596" s="306">
        <v>24212.223899876</v>
      </c>
      <c r="N8596" s="306">
        <v>24212.223899876</v>
      </c>
    </row>
    <row r="8597" spans="1:14">
      <c r="A8597" s="259" t="s">
        <v>250</v>
      </c>
      <c r="B8597" s="259" t="s">
        <v>29</v>
      </c>
      <c r="C8597" s="259" t="s">
        <v>63</v>
      </c>
      <c r="D8597" s="259" t="s">
        <v>79</v>
      </c>
      <c r="E8597" s="259" t="s">
        <v>79</v>
      </c>
      <c r="F8597" s="259" t="s">
        <v>210</v>
      </c>
      <c r="G8597" s="259" t="s">
        <v>50</v>
      </c>
      <c r="H8597" s="306">
        <v>2124.609034696</v>
      </c>
      <c r="I8597" s="306">
        <v>2182.399558389</v>
      </c>
      <c r="J8597" s="306">
        <v>2318.6315560409998</v>
      </c>
      <c r="K8597" s="306">
        <v>2349.0355712590003</v>
      </c>
      <c r="L8597" s="306">
        <v>1443.0894742830001</v>
      </c>
      <c r="M8597" s="306">
        <v>2005.1716995479999</v>
      </c>
      <c r="N8597" s="306">
        <v>2473.2497904050001</v>
      </c>
    </row>
    <row r="8598" spans="1:14">
      <c r="A8598" s="259" t="s">
        <v>250</v>
      </c>
      <c r="B8598" s="259" t="s">
        <v>29</v>
      </c>
      <c r="C8598" s="259" t="s">
        <v>60</v>
      </c>
      <c r="D8598" s="259" t="s">
        <v>76</v>
      </c>
      <c r="E8598" s="259" t="s">
        <v>207</v>
      </c>
      <c r="F8598" s="259" t="s">
        <v>210</v>
      </c>
      <c r="G8598" s="259" t="s">
        <v>50</v>
      </c>
      <c r="H8598" s="306">
        <v>0</v>
      </c>
      <c r="I8598" s="306">
        <v>0</v>
      </c>
      <c r="J8598" s="306">
        <v>0</v>
      </c>
      <c r="K8598" s="306">
        <v>0</v>
      </c>
      <c r="L8598" s="306">
        <v>4310.5560598479997</v>
      </c>
      <c r="M8598" s="306">
        <v>4942.1412995219998</v>
      </c>
      <c r="N8598" s="306">
        <v>22795.310591521</v>
      </c>
    </row>
    <row r="8599" spans="1:14">
      <c r="A8599" s="259" t="s">
        <v>250</v>
      </c>
      <c r="B8599" s="259" t="s">
        <v>29</v>
      </c>
      <c r="C8599" s="259" t="s">
        <v>63</v>
      </c>
      <c r="D8599" s="259" t="s">
        <v>79</v>
      </c>
      <c r="E8599" s="259" t="s">
        <v>208</v>
      </c>
      <c r="F8599" s="259" t="s">
        <v>210</v>
      </c>
      <c r="G8599" s="259" t="s">
        <v>50</v>
      </c>
      <c r="H8599" s="306">
        <v>0</v>
      </c>
      <c r="I8599" s="306">
        <v>0</v>
      </c>
      <c r="J8599" s="306">
        <v>0</v>
      </c>
      <c r="K8599" s="306">
        <v>0</v>
      </c>
      <c r="L8599" s="306">
        <v>1252.1541396760001</v>
      </c>
      <c r="M8599" s="306">
        <v>1955.072542846</v>
      </c>
      <c r="N8599" s="306">
        <v>9482.2929372710005</v>
      </c>
    </row>
    <row r="8600" spans="1:14">
      <c r="A8600" s="259" t="s">
        <v>250</v>
      </c>
      <c r="B8600" s="259" t="s">
        <v>29</v>
      </c>
      <c r="C8600" s="259" t="s">
        <v>65</v>
      </c>
      <c r="D8600" s="259" t="s">
        <v>209</v>
      </c>
      <c r="E8600" s="259" t="s">
        <v>80</v>
      </c>
      <c r="F8600" s="259" t="s">
        <v>210</v>
      </c>
      <c r="G8600" s="259" t="s">
        <v>50</v>
      </c>
      <c r="H8600" s="306">
        <v>0</v>
      </c>
      <c r="I8600" s="306">
        <v>0</v>
      </c>
      <c r="J8600" s="306">
        <v>0</v>
      </c>
      <c r="K8600" s="306">
        <v>0</v>
      </c>
      <c r="L8600" s="306">
        <v>0</v>
      </c>
      <c r="M8600" s="306">
        <v>0</v>
      </c>
      <c r="N8600" s="306">
        <v>0</v>
      </c>
    </row>
    <row r="8601" spans="1:14">
      <c r="A8601" s="259" t="s">
        <v>250</v>
      </c>
      <c r="B8601" s="259" t="s">
        <v>29</v>
      </c>
      <c r="C8601" s="259" t="s">
        <v>65</v>
      </c>
      <c r="D8601" s="259" t="s">
        <v>209</v>
      </c>
      <c r="E8601" s="259" t="s">
        <v>81</v>
      </c>
      <c r="F8601" s="259" t="s">
        <v>210</v>
      </c>
      <c r="G8601" s="259" t="s">
        <v>50</v>
      </c>
      <c r="H8601" s="306">
        <v>0</v>
      </c>
      <c r="I8601" s="306">
        <v>0</v>
      </c>
      <c r="J8601" s="306">
        <v>0</v>
      </c>
      <c r="K8601" s="306">
        <v>0</v>
      </c>
      <c r="L8601" s="306">
        <v>0</v>
      </c>
      <c r="M8601" s="306">
        <v>0</v>
      </c>
      <c r="N8601" s="306">
        <v>0</v>
      </c>
    </row>
    <row r="8603" spans="1:14">
      <c r="A8603" s="259" t="s">
        <v>2</v>
      </c>
      <c r="B8603" s="259" t="s">
        <v>43</v>
      </c>
      <c r="C8603" s="259" t="s">
        <v>203</v>
      </c>
      <c r="D8603" s="259" t="s">
        <v>204</v>
      </c>
      <c r="E8603" s="259" t="s">
        <v>205</v>
      </c>
      <c r="F8603" s="259" t="s">
        <v>99</v>
      </c>
      <c r="G8603" s="259" t="s">
        <v>46</v>
      </c>
      <c r="H8603" s="306">
        <v>2025</v>
      </c>
      <c r="I8603" s="306">
        <v>2028</v>
      </c>
      <c r="J8603" s="306">
        <v>2030</v>
      </c>
      <c r="K8603" s="306">
        <v>2032</v>
      </c>
      <c r="L8603" s="306">
        <v>2035</v>
      </c>
      <c r="M8603" s="306">
        <v>2037</v>
      </c>
      <c r="N8603" s="306">
        <v>2040</v>
      </c>
    </row>
    <row r="8604" spans="1:14">
      <c r="A8604" s="259" t="s">
        <v>250</v>
      </c>
      <c r="B8604" s="259" t="s">
        <v>211</v>
      </c>
      <c r="C8604" s="259" t="s">
        <v>48</v>
      </c>
      <c r="D8604" s="259" t="s">
        <v>48</v>
      </c>
      <c r="E8604" s="259" t="s">
        <v>48</v>
      </c>
      <c r="F8604" s="259" t="s">
        <v>206</v>
      </c>
      <c r="G8604" s="259" t="s">
        <v>49</v>
      </c>
      <c r="H8604" s="306">
        <v>120650.94157209375</v>
      </c>
      <c r="I8604" s="306">
        <v>77896.637336093758</v>
      </c>
      <c r="J8604" s="306">
        <v>46555.986412093742</v>
      </c>
      <c r="K8604" s="306">
        <v>1692.4197851122301</v>
      </c>
      <c r="L8604" s="306">
        <v>1444.1882291122308</v>
      </c>
      <c r="M8604" s="306">
        <v>1416.2082121122296</v>
      </c>
      <c r="N8604" s="306">
        <v>1216.7434241122307</v>
      </c>
    </row>
    <row r="8605" spans="1:14">
      <c r="A8605" s="259" t="s">
        <v>250</v>
      </c>
      <c r="B8605" s="259" t="s">
        <v>211</v>
      </c>
      <c r="C8605" s="259" t="s">
        <v>53</v>
      </c>
      <c r="D8605" s="259" t="s">
        <v>53</v>
      </c>
      <c r="E8605" s="259" t="s">
        <v>53</v>
      </c>
      <c r="F8605" s="259" t="s">
        <v>206</v>
      </c>
      <c r="G8605" s="259" t="s">
        <v>49</v>
      </c>
      <c r="H8605" s="306">
        <v>0</v>
      </c>
      <c r="I8605" s="306">
        <v>0</v>
      </c>
      <c r="J8605" s="306">
        <v>0</v>
      </c>
      <c r="K8605" s="306">
        <v>6820.6654979454997</v>
      </c>
      <c r="L8605" s="306">
        <v>6820.6654979454997</v>
      </c>
      <c r="M8605" s="306">
        <v>6820.6654979454997</v>
      </c>
      <c r="N8605" s="306">
        <v>6820.6654979454997</v>
      </c>
    </row>
    <row r="8606" spans="1:14">
      <c r="A8606" s="259" t="s">
        <v>250</v>
      </c>
      <c r="B8606" s="259" t="s">
        <v>211</v>
      </c>
      <c r="C8606" s="259" t="s">
        <v>54</v>
      </c>
      <c r="D8606" s="259" t="s">
        <v>54</v>
      </c>
      <c r="E8606" s="259" t="s">
        <v>54</v>
      </c>
      <c r="F8606" s="259" t="s">
        <v>206</v>
      </c>
      <c r="G8606" s="259" t="s">
        <v>49</v>
      </c>
      <c r="H8606" s="306">
        <v>175351.30280008991</v>
      </c>
      <c r="I8606" s="306">
        <v>178652.30280008994</v>
      </c>
      <c r="J8606" s="306">
        <v>178652.30280008994</v>
      </c>
      <c r="K8606" s="306">
        <v>178211.65030585468</v>
      </c>
      <c r="L8606" s="306">
        <v>178211.65030585468</v>
      </c>
      <c r="M8606" s="306">
        <v>177694.64778585464</v>
      </c>
      <c r="N8606" s="306">
        <v>165468.36012985467</v>
      </c>
    </row>
    <row r="8607" spans="1:14">
      <c r="A8607" s="259" t="s">
        <v>250</v>
      </c>
      <c r="B8607" s="259" t="s">
        <v>211</v>
      </c>
      <c r="C8607" s="259" t="s">
        <v>55</v>
      </c>
      <c r="D8607" s="259" t="s">
        <v>55</v>
      </c>
      <c r="E8607" s="259" t="s">
        <v>55</v>
      </c>
      <c r="F8607" s="259" t="s">
        <v>206</v>
      </c>
      <c r="G8607" s="259" t="s">
        <v>49</v>
      </c>
      <c r="H8607" s="306">
        <v>108679.06100000007</v>
      </c>
      <c r="I8607" s="306">
        <v>107070.56100000009</v>
      </c>
      <c r="J8607" s="306">
        <v>106630.42805400008</v>
      </c>
      <c r="K8607" s="306">
        <v>105678.80236900008</v>
      </c>
      <c r="L8607" s="306">
        <v>105678.80236900008</v>
      </c>
      <c r="M8607" s="306">
        <v>105274.39527300009</v>
      </c>
      <c r="N8607" s="306">
        <v>90128.882449000099</v>
      </c>
    </row>
    <row r="8608" spans="1:14">
      <c r="A8608" s="259" t="s">
        <v>250</v>
      </c>
      <c r="B8608" s="259" t="s">
        <v>211</v>
      </c>
      <c r="C8608" s="259" t="s">
        <v>56</v>
      </c>
      <c r="D8608" s="259" t="s">
        <v>56</v>
      </c>
      <c r="E8608" s="259" t="s">
        <v>56</v>
      </c>
      <c r="F8608" s="259" t="s">
        <v>206</v>
      </c>
      <c r="G8608" s="259" t="s">
        <v>49</v>
      </c>
      <c r="H8608" s="306">
        <v>61425.838931999984</v>
      </c>
      <c r="I8608" s="306">
        <v>59141.630847999986</v>
      </c>
      <c r="J8608" s="306">
        <v>69352.704830999995</v>
      </c>
      <c r="K8608" s="306">
        <v>69182.704830999995</v>
      </c>
      <c r="L8608" s="306">
        <v>67624.834557999988</v>
      </c>
      <c r="M8608" s="306">
        <v>58589.678478999995</v>
      </c>
      <c r="N8608" s="306">
        <v>32545.331203000005</v>
      </c>
    </row>
    <row r="8609" spans="1:14">
      <c r="A8609" s="259" t="s">
        <v>250</v>
      </c>
      <c r="B8609" s="259" t="s">
        <v>211</v>
      </c>
      <c r="C8609" s="259" t="s">
        <v>57</v>
      </c>
      <c r="D8609" s="259" t="s">
        <v>57</v>
      </c>
      <c r="E8609" s="259" t="s">
        <v>57</v>
      </c>
      <c r="F8609" s="259" t="s">
        <v>206</v>
      </c>
      <c r="G8609" s="259" t="s">
        <v>49</v>
      </c>
      <c r="H8609" s="306">
        <v>237.6</v>
      </c>
      <c r="I8609" s="306">
        <v>237.6</v>
      </c>
      <c r="J8609" s="306">
        <v>237.6</v>
      </c>
      <c r="K8609" s="306">
        <v>237.6</v>
      </c>
      <c r="L8609" s="306">
        <v>237.6</v>
      </c>
      <c r="M8609" s="306">
        <v>237.6</v>
      </c>
      <c r="N8609" s="306">
        <v>237.6</v>
      </c>
    </row>
    <row r="8610" spans="1:14">
      <c r="A8610" s="259" t="s">
        <v>250</v>
      </c>
      <c r="B8610" s="259" t="s">
        <v>211</v>
      </c>
      <c r="C8610" s="259" t="s">
        <v>58</v>
      </c>
      <c r="D8610" s="259" t="s">
        <v>58</v>
      </c>
      <c r="E8610" s="259" t="s">
        <v>58</v>
      </c>
      <c r="F8610" s="259" t="s">
        <v>206</v>
      </c>
      <c r="G8610" s="259" t="s">
        <v>49</v>
      </c>
      <c r="H8610" s="306">
        <v>82051.000000000015</v>
      </c>
      <c r="I8610" s="306">
        <v>83017.000000000015</v>
      </c>
      <c r="J8610" s="306">
        <v>83010.000000000015</v>
      </c>
      <c r="K8610" s="306">
        <v>83538.000000000015</v>
      </c>
      <c r="L8610" s="306">
        <v>76434.002827999997</v>
      </c>
      <c r="M8610" s="306">
        <v>68053.780096999995</v>
      </c>
      <c r="N8610" s="306">
        <v>43006.289192000004</v>
      </c>
    </row>
    <row r="8611" spans="1:14">
      <c r="A8611" s="259" t="s">
        <v>250</v>
      </c>
      <c r="B8611" s="259" t="s">
        <v>211</v>
      </c>
      <c r="C8611" s="259" t="s">
        <v>59</v>
      </c>
      <c r="D8611" s="259" t="s">
        <v>59</v>
      </c>
      <c r="E8611" s="259" t="s">
        <v>59</v>
      </c>
      <c r="F8611" s="259" t="s">
        <v>206</v>
      </c>
      <c r="G8611" s="259" t="s">
        <v>49</v>
      </c>
      <c r="H8611" s="306">
        <v>60401.617999999988</v>
      </c>
      <c r="I8611" s="306">
        <v>60402.612999999983</v>
      </c>
      <c r="J8611" s="306">
        <v>60402.612999999983</v>
      </c>
      <c r="K8611" s="306">
        <v>60401.212999999982</v>
      </c>
      <c r="L8611" s="306">
        <v>60401.212999999982</v>
      </c>
      <c r="M8611" s="306">
        <v>60401.212999999982</v>
      </c>
      <c r="N8611" s="306">
        <v>60401.212999999982</v>
      </c>
    </row>
    <row r="8612" spans="1:14">
      <c r="A8612" s="259" t="s">
        <v>250</v>
      </c>
      <c r="B8612" s="259" t="s">
        <v>211</v>
      </c>
      <c r="C8612" s="259" t="s">
        <v>60</v>
      </c>
      <c r="D8612" s="259" t="s">
        <v>60</v>
      </c>
      <c r="E8612" s="259" t="s">
        <v>60</v>
      </c>
      <c r="F8612" s="259" t="s">
        <v>206</v>
      </c>
      <c r="G8612" s="259" t="s">
        <v>49</v>
      </c>
      <c r="H8612" s="306">
        <v>52169.697999999997</v>
      </c>
      <c r="I8612" s="306">
        <v>54924.697999999997</v>
      </c>
      <c r="J8612" s="306">
        <v>54924.697999999997</v>
      </c>
      <c r="K8612" s="306">
        <v>54924.697999999997</v>
      </c>
      <c r="L8612" s="306">
        <v>54924.697999999997</v>
      </c>
      <c r="M8612" s="306">
        <v>54924.697999999997</v>
      </c>
      <c r="N8612" s="306">
        <v>54924.697999999997</v>
      </c>
    </row>
    <row r="8613" spans="1:14">
      <c r="A8613" s="259" t="s">
        <v>250</v>
      </c>
      <c r="B8613" s="259" t="s">
        <v>211</v>
      </c>
      <c r="C8613" s="259" t="s">
        <v>61</v>
      </c>
      <c r="D8613" s="259" t="s">
        <v>61</v>
      </c>
      <c r="E8613" s="259" t="s">
        <v>61</v>
      </c>
      <c r="F8613" s="259" t="s">
        <v>206</v>
      </c>
      <c r="G8613" s="259" t="s">
        <v>49</v>
      </c>
      <c r="H8613" s="306">
        <v>87104.957000000009</v>
      </c>
      <c r="I8613" s="306">
        <v>88114.957000000009</v>
      </c>
      <c r="J8613" s="306">
        <v>88114.957000000009</v>
      </c>
      <c r="K8613" s="306">
        <v>88114.957000000009</v>
      </c>
      <c r="L8613" s="306">
        <v>88114.957000000009</v>
      </c>
      <c r="M8613" s="306">
        <v>88114.957000000009</v>
      </c>
      <c r="N8613" s="306">
        <v>88114.957000000009</v>
      </c>
    </row>
    <row r="8614" spans="1:14">
      <c r="A8614" s="259" t="s">
        <v>250</v>
      </c>
      <c r="B8614" s="259" t="s">
        <v>211</v>
      </c>
      <c r="C8614" s="259" t="s">
        <v>63</v>
      </c>
      <c r="D8614" s="259" t="s">
        <v>63</v>
      </c>
      <c r="E8614" s="259" t="s">
        <v>63</v>
      </c>
      <c r="F8614" s="259" t="s">
        <v>206</v>
      </c>
      <c r="G8614" s="259" t="s">
        <v>49</v>
      </c>
      <c r="H8614" s="306">
        <v>1222.3999999999999</v>
      </c>
      <c r="I8614" s="306">
        <v>1632.3999999999999</v>
      </c>
      <c r="J8614" s="306">
        <v>1632.3999999999999</v>
      </c>
      <c r="K8614" s="306">
        <v>1632.3999999999999</v>
      </c>
      <c r="L8614" s="306">
        <v>1632.3999999999999</v>
      </c>
      <c r="M8614" s="306">
        <v>1632.3999999999999</v>
      </c>
      <c r="N8614" s="306">
        <v>1632.3999999999999</v>
      </c>
    </row>
    <row r="8615" spans="1:14">
      <c r="A8615" s="259" t="s">
        <v>250</v>
      </c>
      <c r="B8615" s="259" t="s">
        <v>211</v>
      </c>
      <c r="C8615" s="259" t="s">
        <v>64</v>
      </c>
      <c r="D8615" s="259" t="s">
        <v>64</v>
      </c>
      <c r="E8615" s="259" t="s">
        <v>64</v>
      </c>
      <c r="F8615" s="259" t="s">
        <v>206</v>
      </c>
      <c r="G8615" s="259" t="s">
        <v>49</v>
      </c>
      <c r="H8615" s="306">
        <v>6433.4299999999967</v>
      </c>
      <c r="I8615" s="306">
        <v>3776.809999999999</v>
      </c>
      <c r="J8615" s="306">
        <v>3771.809999999999</v>
      </c>
      <c r="K8615" s="306">
        <v>3441.985999999999</v>
      </c>
      <c r="L8615" s="306">
        <v>3441.985999999999</v>
      </c>
      <c r="M8615" s="306">
        <v>3441.985999999999</v>
      </c>
      <c r="N8615" s="306">
        <v>3422.925999999999</v>
      </c>
    </row>
    <row r="8616" spans="1:14">
      <c r="A8616" s="259" t="s">
        <v>250</v>
      </c>
      <c r="B8616" s="259" t="s">
        <v>211</v>
      </c>
      <c r="C8616" s="259" t="s">
        <v>54</v>
      </c>
      <c r="D8616" s="259" t="s">
        <v>72</v>
      </c>
      <c r="E8616" s="259" t="s">
        <v>72</v>
      </c>
      <c r="F8616" s="259" t="s">
        <v>206</v>
      </c>
      <c r="G8616" s="259" t="s">
        <v>49</v>
      </c>
      <c r="H8616" s="306">
        <v>0</v>
      </c>
      <c r="I8616" s="306">
        <v>26021.654103999997</v>
      </c>
      <c r="J8616" s="306">
        <v>28841.415262999999</v>
      </c>
      <c r="K8616" s="306">
        <v>57006.245261000004</v>
      </c>
      <c r="L8616" s="306">
        <v>60864.323479999999</v>
      </c>
      <c r="M8616" s="306">
        <v>60904.722304000003</v>
      </c>
      <c r="N8616" s="306">
        <v>60904.722304000003</v>
      </c>
    </row>
    <row r="8617" spans="1:14">
      <c r="A8617" s="259" t="s">
        <v>250</v>
      </c>
      <c r="B8617" s="259" t="s">
        <v>211</v>
      </c>
      <c r="C8617" s="259" t="s">
        <v>55</v>
      </c>
      <c r="D8617" s="259" t="s">
        <v>73</v>
      </c>
      <c r="E8617" s="259" t="s">
        <v>73</v>
      </c>
      <c r="F8617" s="259" t="s">
        <v>206</v>
      </c>
      <c r="G8617" s="259" t="s">
        <v>49</v>
      </c>
      <c r="H8617" s="306">
        <v>0</v>
      </c>
      <c r="I8617" s="306">
        <v>542.08199999999999</v>
      </c>
      <c r="J8617" s="306">
        <v>542.08199999999999</v>
      </c>
      <c r="K8617" s="306">
        <v>12843.378870000002</v>
      </c>
      <c r="L8617" s="306">
        <v>12843.378870000002</v>
      </c>
      <c r="M8617" s="306">
        <v>12843.378870000002</v>
      </c>
      <c r="N8617" s="306">
        <v>13033.754798000002</v>
      </c>
    </row>
    <row r="8618" spans="1:14">
      <c r="A8618" s="259" t="s">
        <v>250</v>
      </c>
      <c r="B8618" s="259" t="s">
        <v>211</v>
      </c>
      <c r="C8618" s="259" t="s">
        <v>57</v>
      </c>
      <c r="D8618" s="259" t="s">
        <v>74</v>
      </c>
      <c r="E8618" s="259" t="s">
        <v>74</v>
      </c>
      <c r="F8618" s="259" t="s">
        <v>206</v>
      </c>
      <c r="G8618" s="259" t="s">
        <v>49</v>
      </c>
      <c r="H8618" s="306">
        <v>0</v>
      </c>
      <c r="I8618" s="306">
        <v>0</v>
      </c>
      <c r="J8618" s="306">
        <v>0</v>
      </c>
      <c r="K8618" s="306">
        <v>0</v>
      </c>
      <c r="L8618" s="306">
        <v>0</v>
      </c>
      <c r="M8618" s="306">
        <v>0</v>
      </c>
      <c r="N8618" s="306">
        <v>0</v>
      </c>
    </row>
    <row r="8619" spans="1:14">
      <c r="A8619" s="259" t="s">
        <v>250</v>
      </c>
      <c r="B8619" s="259" t="s">
        <v>211</v>
      </c>
      <c r="C8619" s="259" t="s">
        <v>64</v>
      </c>
      <c r="D8619" s="259" t="s">
        <v>75</v>
      </c>
      <c r="E8619" s="259" t="s">
        <v>75</v>
      </c>
      <c r="F8619" s="259" t="s">
        <v>206</v>
      </c>
      <c r="G8619" s="259" t="s">
        <v>49</v>
      </c>
      <c r="H8619" s="306">
        <v>0</v>
      </c>
      <c r="I8619" s="306">
        <v>0</v>
      </c>
      <c r="J8619" s="306">
        <v>0</v>
      </c>
      <c r="K8619" s="306">
        <v>6286</v>
      </c>
      <c r="L8619" s="306">
        <v>6286</v>
      </c>
      <c r="M8619" s="306">
        <v>6286</v>
      </c>
      <c r="N8619" s="306">
        <v>6286</v>
      </c>
    </row>
    <row r="8620" spans="1:14">
      <c r="A8620" s="259" t="s">
        <v>250</v>
      </c>
      <c r="B8620" s="259" t="s">
        <v>211</v>
      </c>
      <c r="C8620" s="259" t="s">
        <v>60</v>
      </c>
      <c r="D8620" s="259" t="s">
        <v>76</v>
      </c>
      <c r="E8620" s="259" t="s">
        <v>76</v>
      </c>
      <c r="F8620" s="259" t="s">
        <v>206</v>
      </c>
      <c r="G8620" s="259" t="s">
        <v>49</v>
      </c>
      <c r="H8620" s="306">
        <v>0</v>
      </c>
      <c r="I8620" s="306">
        <v>0</v>
      </c>
      <c r="J8620" s="306">
        <v>0</v>
      </c>
      <c r="K8620" s="306">
        <v>0</v>
      </c>
      <c r="L8620" s="306">
        <v>8965.9787209999995</v>
      </c>
      <c r="M8620" s="306">
        <v>94217.837677000003</v>
      </c>
      <c r="N8620" s="306">
        <v>201398.90284699993</v>
      </c>
    </row>
    <row r="8621" spans="1:14">
      <c r="A8621" s="259" t="s">
        <v>250</v>
      </c>
      <c r="B8621" s="259" t="s">
        <v>211</v>
      </c>
      <c r="C8621" s="259" t="s">
        <v>61</v>
      </c>
      <c r="D8621" s="259" t="s">
        <v>77</v>
      </c>
      <c r="E8621" s="259" t="s">
        <v>77</v>
      </c>
      <c r="F8621" s="259" t="s">
        <v>206</v>
      </c>
      <c r="G8621" s="259" t="s">
        <v>49</v>
      </c>
      <c r="H8621" s="306">
        <v>0</v>
      </c>
      <c r="I8621" s="306">
        <v>4710.968194</v>
      </c>
      <c r="J8621" s="306">
        <v>87523.391960000023</v>
      </c>
      <c r="K8621" s="306">
        <v>99058.652085000009</v>
      </c>
      <c r="L8621" s="306">
        <v>133311.81999700001</v>
      </c>
      <c r="M8621" s="306">
        <v>147718.95919699999</v>
      </c>
      <c r="N8621" s="306">
        <v>286091.14702000003</v>
      </c>
    </row>
    <row r="8622" spans="1:14">
      <c r="A8622" s="259" t="s">
        <v>250</v>
      </c>
      <c r="B8622" s="259" t="s">
        <v>211</v>
      </c>
      <c r="C8622" s="259" t="s">
        <v>62</v>
      </c>
      <c r="D8622" s="259" t="s">
        <v>78</v>
      </c>
      <c r="E8622" s="259" t="s">
        <v>78</v>
      </c>
      <c r="F8622" s="259" t="s">
        <v>206</v>
      </c>
      <c r="G8622" s="259" t="s">
        <v>49</v>
      </c>
      <c r="H8622" s="306">
        <v>12</v>
      </c>
      <c r="I8622" s="306">
        <v>2612</v>
      </c>
      <c r="J8622" s="306">
        <v>2612</v>
      </c>
      <c r="K8622" s="306">
        <v>2612</v>
      </c>
      <c r="L8622" s="306">
        <v>2612</v>
      </c>
      <c r="M8622" s="306">
        <v>2612</v>
      </c>
      <c r="N8622" s="306">
        <v>2612</v>
      </c>
    </row>
    <row r="8623" spans="1:14">
      <c r="A8623" s="259" t="s">
        <v>250</v>
      </c>
      <c r="B8623" s="259" t="s">
        <v>211</v>
      </c>
      <c r="C8623" s="259" t="s">
        <v>63</v>
      </c>
      <c r="D8623" s="259" t="s">
        <v>79</v>
      </c>
      <c r="E8623" s="259" t="s">
        <v>79</v>
      </c>
      <c r="F8623" s="259" t="s">
        <v>206</v>
      </c>
      <c r="G8623" s="259" t="s">
        <v>49</v>
      </c>
      <c r="H8623" s="306">
        <v>10011.604347999999</v>
      </c>
      <c r="I8623" s="306">
        <v>10011.604347999999</v>
      </c>
      <c r="J8623" s="306">
        <v>10011.604347999999</v>
      </c>
      <c r="K8623" s="306">
        <v>10011.604347999999</v>
      </c>
      <c r="L8623" s="306">
        <v>10011.604347999999</v>
      </c>
      <c r="M8623" s="306">
        <v>10011.604347999999</v>
      </c>
      <c r="N8623" s="306">
        <v>10011.604347999999</v>
      </c>
    </row>
    <row r="8624" spans="1:14">
      <c r="A8624" s="259" t="s">
        <v>250</v>
      </c>
      <c r="B8624" s="259" t="s">
        <v>211</v>
      </c>
      <c r="C8624" s="259" t="s">
        <v>60</v>
      </c>
      <c r="D8624" s="259" t="s">
        <v>76</v>
      </c>
      <c r="E8624" s="259" t="s">
        <v>207</v>
      </c>
      <c r="F8624" s="259" t="s">
        <v>206</v>
      </c>
      <c r="G8624" s="259" t="s">
        <v>49</v>
      </c>
      <c r="H8624" s="306">
        <v>0</v>
      </c>
      <c r="I8624" s="306">
        <v>0</v>
      </c>
      <c r="J8624" s="306">
        <v>7230.9706270000006</v>
      </c>
      <c r="K8624" s="306">
        <v>8387.2704610000001</v>
      </c>
      <c r="L8624" s="306">
        <v>25382.360983999999</v>
      </c>
      <c r="M8624" s="306">
        <v>32912.297705000004</v>
      </c>
      <c r="N8624" s="306">
        <v>93914.974033000006</v>
      </c>
    </row>
    <row r="8625" spans="1:14">
      <c r="A8625" s="259" t="s">
        <v>250</v>
      </c>
      <c r="B8625" s="259" t="s">
        <v>211</v>
      </c>
      <c r="C8625" s="259" t="s">
        <v>63</v>
      </c>
      <c r="D8625" s="259" t="s">
        <v>79</v>
      </c>
      <c r="E8625" s="259" t="s">
        <v>208</v>
      </c>
      <c r="F8625" s="259" t="s">
        <v>206</v>
      </c>
      <c r="G8625" s="259" t="s">
        <v>49</v>
      </c>
      <c r="H8625" s="306">
        <v>0</v>
      </c>
      <c r="I8625" s="306">
        <v>0</v>
      </c>
      <c r="J8625" s="306">
        <v>4338.582375</v>
      </c>
      <c r="K8625" s="306">
        <v>5032.3622749999995</v>
      </c>
      <c r="L8625" s="306">
        <v>15229.416587</v>
      </c>
      <c r="M8625" s="306">
        <v>19747.378618999999</v>
      </c>
      <c r="N8625" s="306">
        <v>56274.883406000001</v>
      </c>
    </row>
    <row r="8626" spans="1:14">
      <c r="A8626" s="259" t="s">
        <v>250</v>
      </c>
      <c r="B8626" s="259" t="s">
        <v>211</v>
      </c>
      <c r="C8626" s="259" t="s">
        <v>65</v>
      </c>
      <c r="D8626" s="259" t="s">
        <v>209</v>
      </c>
      <c r="E8626" s="259" t="s">
        <v>80</v>
      </c>
      <c r="F8626" s="259" t="s">
        <v>206</v>
      </c>
      <c r="G8626" s="259" t="s">
        <v>49</v>
      </c>
      <c r="H8626" s="306">
        <v>0</v>
      </c>
      <c r="I8626" s="306">
        <v>0</v>
      </c>
      <c r="J8626" s="306">
        <v>0</v>
      </c>
      <c r="K8626" s="306">
        <v>0</v>
      </c>
      <c r="L8626" s="306">
        <v>0</v>
      </c>
      <c r="M8626" s="306">
        <v>0</v>
      </c>
      <c r="N8626" s="306">
        <v>0</v>
      </c>
    </row>
    <row r="8627" spans="1:14">
      <c r="A8627" s="259" t="s">
        <v>250</v>
      </c>
      <c r="B8627" s="259" t="s">
        <v>211</v>
      </c>
      <c r="C8627" s="259" t="s">
        <v>65</v>
      </c>
      <c r="D8627" s="259" t="s">
        <v>209</v>
      </c>
      <c r="E8627" s="259" t="s">
        <v>81</v>
      </c>
      <c r="F8627" s="259" t="s">
        <v>206</v>
      </c>
      <c r="G8627" s="259" t="s">
        <v>49</v>
      </c>
      <c r="H8627" s="306">
        <v>0</v>
      </c>
      <c r="I8627" s="306">
        <v>0</v>
      </c>
      <c r="J8627" s="306">
        <v>0</v>
      </c>
      <c r="K8627" s="306">
        <v>0</v>
      </c>
      <c r="L8627" s="306">
        <v>0</v>
      </c>
      <c r="M8627" s="306">
        <v>0</v>
      </c>
      <c r="N8627" s="306">
        <v>0</v>
      </c>
    </row>
    <row r="8628" spans="1:14">
      <c r="A8628" s="259" t="s">
        <v>250</v>
      </c>
      <c r="B8628" s="259" t="s">
        <v>211</v>
      </c>
      <c r="C8628" s="259" t="s">
        <v>82</v>
      </c>
      <c r="D8628" s="259" t="s">
        <v>82</v>
      </c>
      <c r="E8628" s="259" t="s">
        <v>82</v>
      </c>
      <c r="F8628" s="259" t="s">
        <v>206</v>
      </c>
      <c r="G8628" s="259" t="s">
        <v>49</v>
      </c>
      <c r="H8628" s="306">
        <v>0</v>
      </c>
      <c r="I8628" s="306">
        <v>17360.278305</v>
      </c>
      <c r="J8628" s="306">
        <v>25558.229347000004</v>
      </c>
      <c r="K8628" s="306">
        <v>55277.047011999995</v>
      </c>
      <c r="L8628" s="306">
        <v>50391.232567999992</v>
      </c>
      <c r="M8628" s="306">
        <v>50419.212584999994</v>
      </c>
      <c r="N8628" s="306">
        <v>50618.677372999984</v>
      </c>
    </row>
    <row r="8629" spans="1:14">
      <c r="A8629" s="259" t="s">
        <v>250</v>
      </c>
      <c r="B8629" s="259" t="s">
        <v>211</v>
      </c>
      <c r="C8629" s="259" t="s">
        <v>83</v>
      </c>
      <c r="D8629" s="259" t="s">
        <v>83</v>
      </c>
      <c r="E8629" s="259" t="s">
        <v>83</v>
      </c>
      <c r="F8629" s="259" t="s">
        <v>206</v>
      </c>
      <c r="G8629" s="259" t="s">
        <v>49</v>
      </c>
      <c r="H8629" s="306">
        <v>0</v>
      </c>
      <c r="I8629" s="306">
        <v>0</v>
      </c>
      <c r="J8629" s="306">
        <v>0</v>
      </c>
      <c r="K8629" s="306">
        <v>253.957213</v>
      </c>
      <c r="L8629" s="306">
        <v>253.957213</v>
      </c>
      <c r="M8629" s="306">
        <v>770.95973300000003</v>
      </c>
      <c r="N8629" s="306">
        <v>12997.247388999998</v>
      </c>
    </row>
    <row r="8630" spans="1:14">
      <c r="A8630" s="259" t="s">
        <v>250</v>
      </c>
      <c r="B8630" s="259" t="s">
        <v>211</v>
      </c>
      <c r="C8630" s="259" t="s">
        <v>84</v>
      </c>
      <c r="D8630" s="259" t="s">
        <v>84</v>
      </c>
      <c r="E8630" s="259" t="s">
        <v>84</v>
      </c>
      <c r="F8630" s="259" t="s">
        <v>206</v>
      </c>
      <c r="G8630" s="259" t="s">
        <v>49</v>
      </c>
      <c r="H8630" s="306">
        <v>0</v>
      </c>
      <c r="I8630" s="306">
        <v>191.1</v>
      </c>
      <c r="J8630" s="306">
        <v>323.23294599999997</v>
      </c>
      <c r="K8630" s="306">
        <v>675.65863100000001</v>
      </c>
      <c r="L8630" s="306">
        <v>675.65863100000001</v>
      </c>
      <c r="M8630" s="306">
        <v>1080.0657270000002</v>
      </c>
      <c r="N8630" s="306">
        <v>15732.378551000002</v>
      </c>
    </row>
    <row r="8631" spans="1:14">
      <c r="A8631" s="259" t="s">
        <v>250</v>
      </c>
      <c r="B8631" s="259" t="s">
        <v>211</v>
      </c>
      <c r="C8631" s="259" t="s">
        <v>85</v>
      </c>
      <c r="D8631" s="259" t="s">
        <v>85</v>
      </c>
      <c r="E8631" s="259" t="s">
        <v>85</v>
      </c>
      <c r="F8631" s="259" t="s">
        <v>206</v>
      </c>
      <c r="G8631" s="259" t="s">
        <v>49</v>
      </c>
      <c r="H8631" s="306">
        <v>0</v>
      </c>
      <c r="I8631" s="306">
        <v>1909.8160150000001</v>
      </c>
      <c r="J8631" s="306">
        <v>1714.0239140000001</v>
      </c>
      <c r="K8631" s="306">
        <v>1470.0239140000001</v>
      </c>
      <c r="L8631" s="306">
        <v>1893.8941870000001</v>
      </c>
      <c r="M8631" s="306">
        <v>10929.050266</v>
      </c>
      <c r="N8631" s="306">
        <v>36973.397541999999</v>
      </c>
    </row>
    <row r="8632" spans="1:14">
      <c r="A8632" s="259" t="s">
        <v>250</v>
      </c>
      <c r="B8632" s="259" t="s">
        <v>211</v>
      </c>
      <c r="C8632" s="259" t="s">
        <v>87</v>
      </c>
      <c r="D8632" s="259" t="s">
        <v>87</v>
      </c>
      <c r="E8632" s="259" t="s">
        <v>87</v>
      </c>
      <c r="F8632" s="259" t="s">
        <v>206</v>
      </c>
      <c r="G8632" s="259" t="s">
        <v>49</v>
      </c>
      <c r="H8632" s="306">
        <v>0</v>
      </c>
      <c r="I8632" s="306">
        <v>2618.13</v>
      </c>
      <c r="J8632" s="306">
        <v>2623.13</v>
      </c>
      <c r="K8632" s="306">
        <v>2952.9540000000002</v>
      </c>
      <c r="L8632" s="306">
        <v>2952.9540000000002</v>
      </c>
      <c r="M8632" s="306">
        <v>2952.9540000000002</v>
      </c>
      <c r="N8632" s="306">
        <v>2972.0140000000001</v>
      </c>
    </row>
    <row r="8633" spans="1:14">
      <c r="A8633" s="259" t="s">
        <v>250</v>
      </c>
      <c r="B8633" s="259" t="s">
        <v>211</v>
      </c>
      <c r="C8633" s="259" t="s">
        <v>88</v>
      </c>
      <c r="D8633" s="259" t="s">
        <v>88</v>
      </c>
      <c r="E8633" s="259" t="s">
        <v>88</v>
      </c>
      <c r="F8633" s="259" t="s">
        <v>206</v>
      </c>
      <c r="G8633" s="259" t="s">
        <v>49</v>
      </c>
      <c r="H8633" s="306">
        <v>0</v>
      </c>
      <c r="I8633" s="306">
        <v>0</v>
      </c>
      <c r="J8633" s="306">
        <v>0</v>
      </c>
      <c r="K8633" s="306">
        <v>0</v>
      </c>
      <c r="L8633" s="306">
        <v>9453.9971719999994</v>
      </c>
      <c r="M8633" s="306">
        <v>17834.219903000005</v>
      </c>
      <c r="N8633" s="306">
        <v>42881.710808000011</v>
      </c>
    </row>
    <row r="8634" spans="1:14">
      <c r="A8634" s="259" t="s">
        <v>250</v>
      </c>
      <c r="B8634" s="259" t="s">
        <v>211</v>
      </c>
      <c r="C8634" s="259" t="s">
        <v>48</v>
      </c>
      <c r="D8634" s="259" t="s">
        <v>48</v>
      </c>
      <c r="E8634" s="259" t="s">
        <v>48</v>
      </c>
      <c r="F8634" s="259" t="s">
        <v>210</v>
      </c>
      <c r="G8634" s="259" t="s">
        <v>50</v>
      </c>
      <c r="H8634" s="306">
        <v>586046.23273967276</v>
      </c>
      <c r="I8634" s="306">
        <v>389901.01843797794</v>
      </c>
      <c r="J8634" s="306">
        <v>163942.7553098026</v>
      </c>
      <c r="K8634" s="306">
        <v>6909.0512269779992</v>
      </c>
      <c r="L8634" s="306">
        <v>6992.7806086659984</v>
      </c>
      <c r="M8634" s="306">
        <v>6497.770300105999</v>
      </c>
      <c r="N8634" s="306">
        <v>5642.3892714399999</v>
      </c>
    </row>
    <row r="8635" spans="1:14">
      <c r="A8635" s="259" t="s">
        <v>250</v>
      </c>
      <c r="B8635" s="259" t="s">
        <v>211</v>
      </c>
      <c r="C8635" s="259" t="s">
        <v>53</v>
      </c>
      <c r="D8635" s="259" t="s">
        <v>53</v>
      </c>
      <c r="E8635" s="259" t="s">
        <v>53</v>
      </c>
      <c r="F8635" s="259" t="s">
        <v>210</v>
      </c>
      <c r="G8635" s="259" t="s">
        <v>50</v>
      </c>
      <c r="H8635" s="306">
        <v>0</v>
      </c>
      <c r="I8635" s="306">
        <v>0</v>
      </c>
      <c r="J8635" s="306">
        <v>0</v>
      </c>
      <c r="K8635" s="306">
        <v>59749.029759842597</v>
      </c>
      <c r="L8635" s="306">
        <v>59749.029760538593</v>
      </c>
      <c r="M8635" s="306">
        <v>59749.029759842597</v>
      </c>
      <c r="N8635" s="306">
        <v>59749.029763466591</v>
      </c>
    </row>
    <row r="8636" spans="1:14">
      <c r="A8636" s="259" t="s">
        <v>250</v>
      </c>
      <c r="B8636" s="259" t="s">
        <v>211</v>
      </c>
      <c r="C8636" s="259" t="s">
        <v>54</v>
      </c>
      <c r="D8636" s="259" t="s">
        <v>54</v>
      </c>
      <c r="E8636" s="259" t="s">
        <v>54</v>
      </c>
      <c r="F8636" s="259" t="s">
        <v>210</v>
      </c>
      <c r="G8636" s="259" t="s">
        <v>50</v>
      </c>
      <c r="H8636" s="306">
        <v>1043236.8645056296</v>
      </c>
      <c r="I8636" s="306">
        <v>1106327.114056184</v>
      </c>
      <c r="J8636" s="306">
        <v>1011130.9795815296</v>
      </c>
      <c r="K8636" s="306">
        <v>1074484.9621615205</v>
      </c>
      <c r="L8636" s="306">
        <v>1049774.3782393599</v>
      </c>
      <c r="M8636" s="306">
        <v>937872.24582639697</v>
      </c>
      <c r="N8636" s="306">
        <v>408402.10751165223</v>
      </c>
    </row>
    <row r="8637" spans="1:14">
      <c r="A8637" s="259" t="s">
        <v>250</v>
      </c>
      <c r="B8637" s="259" t="s">
        <v>211</v>
      </c>
      <c r="C8637" s="259" t="s">
        <v>55</v>
      </c>
      <c r="D8637" s="259" t="s">
        <v>55</v>
      </c>
      <c r="E8637" s="259" t="s">
        <v>55</v>
      </c>
      <c r="F8637" s="259" t="s">
        <v>210</v>
      </c>
      <c r="G8637" s="259" t="s">
        <v>50</v>
      </c>
      <c r="H8637" s="306">
        <v>11221.160807024004</v>
      </c>
      <c r="I8637" s="306">
        <v>11336.009415934002</v>
      </c>
      <c r="J8637" s="306">
        <v>10520.653836795011</v>
      </c>
      <c r="K8637" s="306">
        <v>12752.482079357998</v>
      </c>
      <c r="L8637" s="306">
        <v>5514.946697403996</v>
      </c>
      <c r="M8637" s="306">
        <v>2124.0545986349994</v>
      </c>
      <c r="N8637" s="306">
        <v>1099.3234605180003</v>
      </c>
    </row>
    <row r="8638" spans="1:14">
      <c r="A8638" s="259" t="s">
        <v>250</v>
      </c>
      <c r="B8638" s="259" t="s">
        <v>211</v>
      </c>
      <c r="C8638" s="259" t="s">
        <v>56</v>
      </c>
      <c r="D8638" s="259" t="s">
        <v>56</v>
      </c>
      <c r="E8638" s="259" t="s">
        <v>56</v>
      </c>
      <c r="F8638" s="259" t="s">
        <v>210</v>
      </c>
      <c r="G8638" s="259" t="s">
        <v>50</v>
      </c>
      <c r="H8638" s="306">
        <v>10320.468202674001</v>
      </c>
      <c r="I8638" s="306">
        <v>15557.182531902999</v>
      </c>
      <c r="J8638" s="306">
        <v>25736.397734863</v>
      </c>
      <c r="K8638" s="306">
        <v>36809.754133811999</v>
      </c>
      <c r="L8638" s="306">
        <v>12841.480906098001</v>
      </c>
      <c r="M8638" s="306">
        <v>7249.4414414760013</v>
      </c>
      <c r="N8638" s="306">
        <v>227.60866001599999</v>
      </c>
    </row>
    <row r="8639" spans="1:14">
      <c r="A8639" s="259" t="s">
        <v>250</v>
      </c>
      <c r="B8639" s="259" t="s">
        <v>211</v>
      </c>
      <c r="C8639" s="259" t="s">
        <v>57</v>
      </c>
      <c r="D8639" s="259" t="s">
        <v>57</v>
      </c>
      <c r="E8639" s="259" t="s">
        <v>57</v>
      </c>
      <c r="F8639" s="259" t="s">
        <v>210</v>
      </c>
      <c r="G8639" s="259" t="s">
        <v>50</v>
      </c>
      <c r="H8639" s="306">
        <v>2081.3760000000002</v>
      </c>
      <c r="I8639" s="306">
        <v>2081.3760000000002</v>
      </c>
      <c r="J8639" s="306">
        <v>2081.3760000000002</v>
      </c>
      <c r="K8639" s="306">
        <v>2081.3760000000002</v>
      </c>
      <c r="L8639" s="306">
        <v>2081.3760000000002</v>
      </c>
      <c r="M8639" s="306">
        <v>2081.3760000000002</v>
      </c>
      <c r="N8639" s="306">
        <v>2081.3760000000002</v>
      </c>
    </row>
    <row r="8640" spans="1:14">
      <c r="A8640" s="259" t="s">
        <v>250</v>
      </c>
      <c r="B8640" s="259" t="s">
        <v>211</v>
      </c>
      <c r="C8640" s="259" t="s">
        <v>58</v>
      </c>
      <c r="D8640" s="259" t="s">
        <v>58</v>
      </c>
      <c r="E8640" s="259" t="s">
        <v>58</v>
      </c>
      <c r="F8640" s="259" t="s">
        <v>210</v>
      </c>
      <c r="G8640" s="259" t="s">
        <v>50</v>
      </c>
      <c r="H8640" s="306">
        <v>658542.46189021389</v>
      </c>
      <c r="I8640" s="306">
        <v>666716.74099915172</v>
      </c>
      <c r="J8640" s="306">
        <v>667398.83718149771</v>
      </c>
      <c r="K8640" s="306">
        <v>673921.84223263781</v>
      </c>
      <c r="L8640" s="306">
        <v>624405.17942576983</v>
      </c>
      <c r="M8640" s="306">
        <v>557294.41822956828</v>
      </c>
      <c r="N8640" s="306">
        <v>337111.26500507299</v>
      </c>
    </row>
    <row r="8641" spans="1:14">
      <c r="A8641" s="259" t="s">
        <v>250</v>
      </c>
      <c r="B8641" s="259" t="s">
        <v>211</v>
      </c>
      <c r="C8641" s="259" t="s">
        <v>59</v>
      </c>
      <c r="D8641" s="259" t="s">
        <v>59</v>
      </c>
      <c r="E8641" s="259" t="s">
        <v>59</v>
      </c>
      <c r="F8641" s="259" t="s">
        <v>210</v>
      </c>
      <c r="G8641" s="259" t="s">
        <v>50</v>
      </c>
      <c r="H8641" s="306">
        <v>193599.67204531442</v>
      </c>
      <c r="I8641" s="306">
        <v>193527.94469220424</v>
      </c>
      <c r="J8641" s="306">
        <v>191904.67118399154</v>
      </c>
      <c r="K8641" s="306">
        <v>189400.0249387619</v>
      </c>
      <c r="L8641" s="306">
        <v>188096.82416588577</v>
      </c>
      <c r="M8641" s="306">
        <v>192107.99590560838</v>
      </c>
      <c r="N8641" s="306">
        <v>194860.84222953016</v>
      </c>
    </row>
    <row r="8642" spans="1:14">
      <c r="A8642" s="259" t="s">
        <v>250</v>
      </c>
      <c r="B8642" s="259" t="s">
        <v>211</v>
      </c>
      <c r="C8642" s="259" t="s">
        <v>60</v>
      </c>
      <c r="D8642" s="259" t="s">
        <v>60</v>
      </c>
      <c r="E8642" s="259" t="s">
        <v>60</v>
      </c>
      <c r="F8642" s="259" t="s">
        <v>210</v>
      </c>
      <c r="G8642" s="259" t="s">
        <v>50</v>
      </c>
      <c r="H8642" s="306">
        <v>112255.39961532946</v>
      </c>
      <c r="I8642" s="306">
        <v>121213.61378801383</v>
      </c>
      <c r="J8642" s="306">
        <v>121213.61378866184</v>
      </c>
      <c r="K8642" s="306">
        <v>121213.61378866184</v>
      </c>
      <c r="L8642" s="306">
        <v>121213.61378866184</v>
      </c>
      <c r="M8642" s="306">
        <v>121213.61378866184</v>
      </c>
      <c r="N8642" s="306">
        <v>120466.02437643035</v>
      </c>
    </row>
    <row r="8643" spans="1:14">
      <c r="A8643" s="259" t="s">
        <v>250</v>
      </c>
      <c r="B8643" s="259" t="s">
        <v>211</v>
      </c>
      <c r="C8643" s="259" t="s">
        <v>61</v>
      </c>
      <c r="D8643" s="259" t="s">
        <v>61</v>
      </c>
      <c r="E8643" s="259" t="s">
        <v>61</v>
      </c>
      <c r="F8643" s="259" t="s">
        <v>210</v>
      </c>
      <c r="G8643" s="259" t="s">
        <v>50</v>
      </c>
      <c r="H8643" s="306">
        <v>302152.68741830875</v>
      </c>
      <c r="I8643" s="306">
        <v>308263.46431983873</v>
      </c>
      <c r="J8643" s="306">
        <v>308263.46431983873</v>
      </c>
      <c r="K8643" s="306">
        <v>308263.46431983873</v>
      </c>
      <c r="L8643" s="306">
        <v>308267.23529445071</v>
      </c>
      <c r="M8643" s="306">
        <v>308266.98414027272</v>
      </c>
      <c r="N8643" s="306">
        <v>294227.19443788822</v>
      </c>
    </row>
    <row r="8644" spans="1:14">
      <c r="A8644" s="259" t="s">
        <v>250</v>
      </c>
      <c r="B8644" s="259" t="s">
        <v>211</v>
      </c>
      <c r="C8644" s="259" t="s">
        <v>63</v>
      </c>
      <c r="D8644" s="259" t="s">
        <v>63</v>
      </c>
      <c r="E8644" s="259" t="s">
        <v>63</v>
      </c>
      <c r="F8644" s="259" t="s">
        <v>210</v>
      </c>
      <c r="G8644" s="259" t="s">
        <v>50</v>
      </c>
      <c r="H8644" s="306">
        <v>919.7777809669999</v>
      </c>
      <c r="I8644" s="306">
        <v>648.44697301399992</v>
      </c>
      <c r="J8644" s="306">
        <v>694.19123485700004</v>
      </c>
      <c r="K8644" s="306">
        <v>325.178009202</v>
      </c>
      <c r="L8644" s="306">
        <v>287.27494385099999</v>
      </c>
      <c r="M8644" s="306">
        <v>625.67610977499999</v>
      </c>
      <c r="N8644" s="306">
        <v>1616.5522652279999</v>
      </c>
    </row>
    <row r="8645" spans="1:14">
      <c r="A8645" s="259" t="s">
        <v>250</v>
      </c>
      <c r="B8645" s="259" t="s">
        <v>211</v>
      </c>
      <c r="C8645" s="259" t="s">
        <v>64</v>
      </c>
      <c r="D8645" s="259" t="s">
        <v>64</v>
      </c>
      <c r="E8645" s="259" t="s">
        <v>64</v>
      </c>
      <c r="F8645" s="259" t="s">
        <v>210</v>
      </c>
      <c r="G8645" s="259" t="s">
        <v>50</v>
      </c>
      <c r="H8645" s="306">
        <v>31255.601406387006</v>
      </c>
      <c r="I8645" s="306">
        <v>27977.368887664001</v>
      </c>
      <c r="J8645" s="306">
        <v>26615.008537671001</v>
      </c>
      <c r="K8645" s="306">
        <v>26291.711426540009</v>
      </c>
      <c r="L8645" s="306">
        <v>26291.712885813999</v>
      </c>
      <c r="M8645" s="306">
        <v>26285.932525620996</v>
      </c>
      <c r="N8645" s="306">
        <v>24999.388381593006</v>
      </c>
    </row>
    <row r="8646" spans="1:14">
      <c r="A8646" s="259" t="s">
        <v>250</v>
      </c>
      <c r="B8646" s="259" t="s">
        <v>211</v>
      </c>
      <c r="C8646" s="259" t="s">
        <v>54</v>
      </c>
      <c r="D8646" s="259" t="s">
        <v>72</v>
      </c>
      <c r="E8646" s="259" t="s">
        <v>72</v>
      </c>
      <c r="F8646" s="259" t="s">
        <v>210</v>
      </c>
      <c r="G8646" s="259" t="s">
        <v>50</v>
      </c>
      <c r="H8646" s="306">
        <v>0</v>
      </c>
      <c r="I8646" s="306">
        <v>215136.66557691901</v>
      </c>
      <c r="J8646" s="306">
        <v>235969.50296876201</v>
      </c>
      <c r="K8646" s="306">
        <v>202507.726059774</v>
      </c>
      <c r="L8646" s="306">
        <v>217083.580952816</v>
      </c>
      <c r="M8646" s="306">
        <v>217444.52813262906</v>
      </c>
      <c r="N8646" s="306">
        <v>200990.12582952599</v>
      </c>
    </row>
    <row r="8647" spans="1:14">
      <c r="A8647" s="259" t="s">
        <v>250</v>
      </c>
      <c r="B8647" s="259" t="s">
        <v>211</v>
      </c>
      <c r="C8647" s="259" t="s">
        <v>55</v>
      </c>
      <c r="D8647" s="259" t="s">
        <v>73</v>
      </c>
      <c r="E8647" s="259" t="s">
        <v>73</v>
      </c>
      <c r="F8647" s="259" t="s">
        <v>210</v>
      </c>
      <c r="G8647" s="259" t="s">
        <v>50</v>
      </c>
      <c r="H8647" s="306">
        <v>0</v>
      </c>
      <c r="I8647" s="306">
        <v>328.25619711899998</v>
      </c>
      <c r="J8647" s="306">
        <v>342.59582399999999</v>
      </c>
      <c r="K8647" s="306">
        <v>27268.350756093998</v>
      </c>
      <c r="L8647" s="306">
        <v>22471.607559454002</v>
      </c>
      <c r="M8647" s="306">
        <v>6159.4544912989995</v>
      </c>
      <c r="N8647" s="306">
        <v>2847.7827166149996</v>
      </c>
    </row>
    <row r="8648" spans="1:14">
      <c r="A8648" s="259" t="s">
        <v>250</v>
      </c>
      <c r="B8648" s="259" t="s">
        <v>211</v>
      </c>
      <c r="C8648" s="259" t="s">
        <v>57</v>
      </c>
      <c r="D8648" s="259" t="s">
        <v>74</v>
      </c>
      <c r="E8648" s="259" t="s">
        <v>74</v>
      </c>
      <c r="F8648" s="259" t="s">
        <v>210</v>
      </c>
      <c r="G8648" s="259" t="s">
        <v>50</v>
      </c>
      <c r="H8648" s="306">
        <v>0</v>
      </c>
      <c r="I8648" s="306">
        <v>0</v>
      </c>
      <c r="J8648" s="306">
        <v>0</v>
      </c>
      <c r="K8648" s="306">
        <v>0</v>
      </c>
      <c r="L8648" s="306">
        <v>0</v>
      </c>
      <c r="M8648" s="306">
        <v>0</v>
      </c>
      <c r="N8648" s="306">
        <v>0</v>
      </c>
    </row>
    <row r="8649" spans="1:14">
      <c r="A8649" s="259" t="s">
        <v>250</v>
      </c>
      <c r="B8649" s="259" t="s">
        <v>211</v>
      </c>
      <c r="C8649" s="259" t="s">
        <v>64</v>
      </c>
      <c r="D8649" s="259" t="s">
        <v>75</v>
      </c>
      <c r="E8649" s="259" t="s">
        <v>75</v>
      </c>
      <c r="F8649" s="259" t="s">
        <v>210</v>
      </c>
      <c r="G8649" s="259" t="s">
        <v>50</v>
      </c>
      <c r="H8649" s="306">
        <v>0</v>
      </c>
      <c r="I8649" s="306">
        <v>0</v>
      </c>
      <c r="J8649" s="306">
        <v>0</v>
      </c>
      <c r="K8649" s="306">
        <v>33168.370247687002</v>
      </c>
      <c r="L8649" s="306">
        <v>33168.370247635001</v>
      </c>
      <c r="M8649" s="306">
        <v>33168.370246596998</v>
      </c>
      <c r="N8649" s="306">
        <v>33168.370248728992</v>
      </c>
    </row>
    <row r="8650" spans="1:14">
      <c r="A8650" s="259" t="s">
        <v>250</v>
      </c>
      <c r="B8650" s="259" t="s">
        <v>211</v>
      </c>
      <c r="C8650" s="259" t="s">
        <v>60</v>
      </c>
      <c r="D8650" s="259" t="s">
        <v>76</v>
      </c>
      <c r="E8650" s="259" t="s">
        <v>76</v>
      </c>
      <c r="F8650" s="259" t="s">
        <v>210</v>
      </c>
      <c r="G8650" s="259" t="s">
        <v>50</v>
      </c>
      <c r="H8650" s="306">
        <v>0</v>
      </c>
      <c r="I8650" s="306">
        <v>0</v>
      </c>
      <c r="J8650" s="306">
        <v>0</v>
      </c>
      <c r="K8650" s="306">
        <v>0</v>
      </c>
      <c r="L8650" s="306">
        <v>22886.367157846002</v>
      </c>
      <c r="M8650" s="306">
        <v>226946.59140763202</v>
      </c>
      <c r="N8650" s="306">
        <v>478745.48303057591</v>
      </c>
    </row>
    <row r="8651" spans="1:14">
      <c r="A8651" s="259" t="s">
        <v>250</v>
      </c>
      <c r="B8651" s="259" t="s">
        <v>211</v>
      </c>
      <c r="C8651" s="259" t="s">
        <v>61</v>
      </c>
      <c r="D8651" s="259" t="s">
        <v>77</v>
      </c>
      <c r="E8651" s="259" t="s">
        <v>77</v>
      </c>
      <c r="F8651" s="259" t="s">
        <v>210</v>
      </c>
      <c r="G8651" s="259" t="s">
        <v>50</v>
      </c>
      <c r="H8651" s="306">
        <v>0</v>
      </c>
      <c r="I8651" s="306">
        <v>19566.910929483998</v>
      </c>
      <c r="J8651" s="306">
        <v>367421.14986992208</v>
      </c>
      <c r="K8651" s="306">
        <v>417666.89330664912</v>
      </c>
      <c r="L8651" s="306">
        <v>558619.53302589071</v>
      </c>
      <c r="M8651" s="306">
        <v>619262.38228077476</v>
      </c>
      <c r="N8651" s="306">
        <v>1113434.5238204165</v>
      </c>
    </row>
    <row r="8652" spans="1:14">
      <c r="A8652" s="259" t="s">
        <v>250</v>
      </c>
      <c r="B8652" s="259" t="s">
        <v>211</v>
      </c>
      <c r="C8652" s="259" t="s">
        <v>62</v>
      </c>
      <c r="D8652" s="259" t="s">
        <v>78</v>
      </c>
      <c r="E8652" s="259" t="s">
        <v>78</v>
      </c>
      <c r="F8652" s="259" t="s">
        <v>210</v>
      </c>
      <c r="G8652" s="259" t="s">
        <v>50</v>
      </c>
      <c r="H8652" s="306">
        <v>46.318499779</v>
      </c>
      <c r="I8652" s="306">
        <v>10751.038500159</v>
      </c>
      <c r="J8652" s="306">
        <v>10751.038500159</v>
      </c>
      <c r="K8652" s="306">
        <v>10751.038500159</v>
      </c>
      <c r="L8652" s="306">
        <v>10751.038500159</v>
      </c>
      <c r="M8652" s="306">
        <v>10751.038500159</v>
      </c>
      <c r="N8652" s="306">
        <v>10751.038500159</v>
      </c>
    </row>
    <row r="8653" spans="1:14">
      <c r="A8653" s="259" t="s">
        <v>250</v>
      </c>
      <c r="B8653" s="259" t="s">
        <v>211</v>
      </c>
      <c r="C8653" s="259" t="s">
        <v>63</v>
      </c>
      <c r="D8653" s="259" t="s">
        <v>79</v>
      </c>
      <c r="E8653" s="259" t="s">
        <v>79</v>
      </c>
      <c r="F8653" s="259" t="s">
        <v>210</v>
      </c>
      <c r="G8653" s="259" t="s">
        <v>50</v>
      </c>
      <c r="H8653" s="306">
        <v>9529.390931326001</v>
      </c>
      <c r="I8653" s="306">
        <v>10930.455750680001</v>
      </c>
      <c r="J8653" s="306">
        <v>10103.011570597002</v>
      </c>
      <c r="K8653" s="306">
        <v>7778.6835573090002</v>
      </c>
      <c r="L8653" s="306">
        <v>8411.7557366479996</v>
      </c>
      <c r="M8653" s="306">
        <v>12073.863139706</v>
      </c>
      <c r="N8653" s="306">
        <v>12788.392438715002</v>
      </c>
    </row>
    <row r="8654" spans="1:14">
      <c r="A8654" s="259" t="s">
        <v>250</v>
      </c>
      <c r="B8654" s="259" t="s">
        <v>211</v>
      </c>
      <c r="C8654" s="259" t="s">
        <v>60</v>
      </c>
      <c r="D8654" s="259" t="s">
        <v>76</v>
      </c>
      <c r="E8654" s="259" t="s">
        <v>207</v>
      </c>
      <c r="F8654" s="259" t="s">
        <v>210</v>
      </c>
      <c r="G8654" s="259" t="s">
        <v>50</v>
      </c>
      <c r="H8654" s="306">
        <v>0</v>
      </c>
      <c r="I8654" s="306">
        <v>0</v>
      </c>
      <c r="J8654" s="306">
        <v>16791.115530740997</v>
      </c>
      <c r="K8654" s="306">
        <v>19724.310544575997</v>
      </c>
      <c r="L8654" s="306">
        <v>62146.233215420994</v>
      </c>
      <c r="M8654" s="306">
        <v>81440.040735897011</v>
      </c>
      <c r="N8654" s="306">
        <v>227850.69332942105</v>
      </c>
    </row>
    <row r="8655" spans="1:14">
      <c r="A8655" s="259" t="s">
        <v>250</v>
      </c>
      <c r="B8655" s="259" t="s">
        <v>211</v>
      </c>
      <c r="C8655" s="259" t="s">
        <v>63</v>
      </c>
      <c r="D8655" s="259" t="s">
        <v>79</v>
      </c>
      <c r="E8655" s="259" t="s">
        <v>208</v>
      </c>
      <c r="F8655" s="259" t="s">
        <v>210</v>
      </c>
      <c r="G8655" s="259" t="s">
        <v>50</v>
      </c>
      <c r="H8655" s="306">
        <v>0</v>
      </c>
      <c r="I8655" s="306">
        <v>0</v>
      </c>
      <c r="J8655" s="306">
        <v>5221.3305756669997</v>
      </c>
      <c r="K8655" s="306">
        <v>1718.3396591980002</v>
      </c>
      <c r="L8655" s="306">
        <v>10233.613472113</v>
      </c>
      <c r="M8655" s="306">
        <v>28074.930363631996</v>
      </c>
      <c r="N8655" s="306">
        <v>82161.329776026003</v>
      </c>
    </row>
    <row r="8656" spans="1:14">
      <c r="A8656" s="259" t="s">
        <v>250</v>
      </c>
      <c r="B8656" s="259" t="s">
        <v>211</v>
      </c>
      <c r="C8656" s="259" t="s">
        <v>65</v>
      </c>
      <c r="D8656" s="259" t="s">
        <v>209</v>
      </c>
      <c r="E8656" s="259" t="s">
        <v>80</v>
      </c>
      <c r="F8656" s="259" t="s">
        <v>210</v>
      </c>
      <c r="G8656" s="259" t="s">
        <v>50</v>
      </c>
      <c r="H8656" s="306">
        <v>0</v>
      </c>
      <c r="I8656" s="306">
        <v>0</v>
      </c>
      <c r="J8656" s="306">
        <v>0</v>
      </c>
      <c r="K8656" s="306">
        <v>0</v>
      </c>
      <c r="L8656" s="306">
        <v>0</v>
      </c>
      <c r="M8656" s="306">
        <v>0</v>
      </c>
      <c r="N8656" s="306">
        <v>0</v>
      </c>
    </row>
    <row r="8657" spans="1:14">
      <c r="A8657" s="259" t="s">
        <v>250</v>
      </c>
      <c r="B8657" s="259" t="s">
        <v>211</v>
      </c>
      <c r="C8657" s="259" t="s">
        <v>65</v>
      </c>
      <c r="D8657" s="259" t="s">
        <v>209</v>
      </c>
      <c r="E8657" s="259" t="s">
        <v>81</v>
      </c>
      <c r="F8657" s="259" t="s">
        <v>210</v>
      </c>
      <c r="G8657" s="259" t="s">
        <v>50</v>
      </c>
      <c r="H8657" s="306">
        <v>0</v>
      </c>
      <c r="I8657" s="306">
        <v>0</v>
      </c>
      <c r="J8657" s="306">
        <v>0</v>
      </c>
      <c r="K8657" s="306">
        <v>0</v>
      </c>
      <c r="L8657" s="306">
        <v>0</v>
      </c>
      <c r="M8657" s="306">
        <v>0</v>
      </c>
      <c r="N8657" s="306">
        <v>0</v>
      </c>
    </row>
    <row r="8659" spans="1:14">
      <c r="A8659" s="259" t="s">
        <v>2</v>
      </c>
      <c r="B8659" s="259" t="s">
        <v>43</v>
      </c>
      <c r="C8659" s="259" t="s">
        <v>203</v>
      </c>
      <c r="D8659" s="259" t="s">
        <v>204</v>
      </c>
      <c r="E8659" s="259" t="s">
        <v>205</v>
      </c>
      <c r="F8659" s="259" t="s">
        <v>99</v>
      </c>
      <c r="G8659" s="259" t="s">
        <v>46</v>
      </c>
      <c r="H8659" s="306">
        <v>2025</v>
      </c>
      <c r="I8659" s="306">
        <v>2028</v>
      </c>
      <c r="J8659" s="306">
        <v>2030</v>
      </c>
      <c r="K8659" s="306">
        <v>2032</v>
      </c>
      <c r="L8659" s="306">
        <v>2035</v>
      </c>
      <c r="M8659" s="306">
        <v>2037</v>
      </c>
      <c r="N8659" s="306">
        <v>2040</v>
      </c>
    </row>
    <row r="8660" spans="1:14">
      <c r="A8660" s="259" t="s">
        <v>250</v>
      </c>
      <c r="B8660" s="259" t="s">
        <v>212</v>
      </c>
      <c r="C8660" s="259" t="s">
        <v>48</v>
      </c>
      <c r="D8660" s="259" t="s">
        <v>48</v>
      </c>
      <c r="E8660" s="259" t="s">
        <v>48</v>
      </c>
      <c r="F8660" s="259" t="s">
        <v>206</v>
      </c>
      <c r="G8660" s="259" t="s">
        <v>49</v>
      </c>
      <c r="H8660" s="306">
        <v>0</v>
      </c>
      <c r="I8660" s="306">
        <v>0</v>
      </c>
      <c r="J8660" s="306">
        <v>0</v>
      </c>
      <c r="K8660" s="306">
        <v>0</v>
      </c>
      <c r="L8660" s="306">
        <v>0</v>
      </c>
      <c r="M8660" s="306">
        <v>0</v>
      </c>
      <c r="N8660" s="306">
        <v>0</v>
      </c>
    </row>
    <row r="8661" spans="1:14">
      <c r="A8661" s="259" t="s">
        <v>250</v>
      </c>
      <c r="B8661" s="259" t="s">
        <v>212</v>
      </c>
      <c r="C8661" s="259" t="s">
        <v>53</v>
      </c>
      <c r="D8661" s="259" t="s">
        <v>53</v>
      </c>
      <c r="E8661" s="259" t="s">
        <v>53</v>
      </c>
      <c r="F8661" s="259" t="s">
        <v>206</v>
      </c>
      <c r="G8661" s="259" t="s">
        <v>49</v>
      </c>
      <c r="H8661" s="306">
        <v>0</v>
      </c>
      <c r="I8661" s="306">
        <v>0</v>
      </c>
      <c r="J8661" s="306">
        <v>0</v>
      </c>
      <c r="K8661" s="306">
        <v>0</v>
      </c>
      <c r="L8661" s="306">
        <v>0</v>
      </c>
      <c r="M8661" s="306">
        <v>0</v>
      </c>
      <c r="N8661" s="306">
        <v>0</v>
      </c>
    </row>
    <row r="8662" spans="1:14">
      <c r="A8662" s="259" t="s">
        <v>250</v>
      </c>
      <c r="B8662" s="259" t="s">
        <v>212</v>
      </c>
      <c r="C8662" s="259" t="s">
        <v>54</v>
      </c>
      <c r="D8662" s="259" t="s">
        <v>54</v>
      </c>
      <c r="E8662" s="259" t="s">
        <v>54</v>
      </c>
      <c r="F8662" s="259" t="s">
        <v>206</v>
      </c>
      <c r="G8662" s="259" t="s">
        <v>49</v>
      </c>
      <c r="H8662" s="306">
        <v>6655.6257999999998</v>
      </c>
      <c r="I8662" s="306">
        <v>6655.6257999999998</v>
      </c>
      <c r="J8662" s="306">
        <v>6655.6257999999998</v>
      </c>
      <c r="K8662" s="306">
        <v>6655.6257999999998</v>
      </c>
      <c r="L8662" s="306">
        <v>6655.6257999999998</v>
      </c>
      <c r="M8662" s="306">
        <v>6655.6257999999998</v>
      </c>
      <c r="N8662" s="306">
        <v>6655.6257999999998</v>
      </c>
    </row>
    <row r="8663" spans="1:14">
      <c r="A8663" s="259" t="s">
        <v>250</v>
      </c>
      <c r="B8663" s="259" t="s">
        <v>212</v>
      </c>
      <c r="C8663" s="259" t="s">
        <v>55</v>
      </c>
      <c r="D8663" s="259" t="s">
        <v>55</v>
      </c>
      <c r="E8663" s="259" t="s">
        <v>55</v>
      </c>
      <c r="F8663" s="259" t="s">
        <v>206</v>
      </c>
      <c r="G8663" s="259" t="s">
        <v>49</v>
      </c>
      <c r="H8663" s="306">
        <v>1082.25</v>
      </c>
      <c r="I8663" s="306">
        <v>1082.25</v>
      </c>
      <c r="J8663" s="306">
        <v>1082.25</v>
      </c>
      <c r="K8663" s="306">
        <v>1082.25</v>
      </c>
      <c r="L8663" s="306">
        <v>1082.25</v>
      </c>
      <c r="M8663" s="306">
        <v>1082.25</v>
      </c>
      <c r="N8663" s="306">
        <v>1082.25</v>
      </c>
    </row>
    <row r="8664" spans="1:14">
      <c r="A8664" s="259" t="s">
        <v>250</v>
      </c>
      <c r="B8664" s="259" t="s">
        <v>212</v>
      </c>
      <c r="C8664" s="259" t="s">
        <v>56</v>
      </c>
      <c r="D8664" s="259" t="s">
        <v>56</v>
      </c>
      <c r="E8664" s="259" t="s">
        <v>56</v>
      </c>
      <c r="F8664" s="259" t="s">
        <v>206</v>
      </c>
      <c r="G8664" s="259" t="s">
        <v>49</v>
      </c>
      <c r="H8664" s="306">
        <v>2503.4169999999999</v>
      </c>
      <c r="I8664" s="306">
        <v>2503.4169999999999</v>
      </c>
      <c r="J8664" s="306">
        <v>2503.4169999999999</v>
      </c>
      <c r="K8664" s="306">
        <v>2503.4169999999999</v>
      </c>
      <c r="L8664" s="306">
        <v>2503.4169999999999</v>
      </c>
      <c r="M8664" s="306">
        <v>2503.4169999999999</v>
      </c>
      <c r="N8664" s="306">
        <v>2503.4169999999999</v>
      </c>
    </row>
    <row r="8665" spans="1:14">
      <c r="A8665" s="259" t="s">
        <v>250</v>
      </c>
      <c r="B8665" s="259" t="s">
        <v>212</v>
      </c>
      <c r="C8665" s="259" t="s">
        <v>57</v>
      </c>
      <c r="D8665" s="259" t="s">
        <v>57</v>
      </c>
      <c r="E8665" s="259" t="s">
        <v>57</v>
      </c>
      <c r="F8665" s="259" t="s">
        <v>206</v>
      </c>
      <c r="G8665" s="259" t="s">
        <v>49</v>
      </c>
      <c r="H8665" s="306">
        <v>0</v>
      </c>
      <c r="I8665" s="306">
        <v>0</v>
      </c>
      <c r="J8665" s="306">
        <v>0</v>
      </c>
      <c r="K8665" s="306">
        <v>0</v>
      </c>
      <c r="L8665" s="306">
        <v>0</v>
      </c>
      <c r="M8665" s="306">
        <v>0</v>
      </c>
      <c r="N8665" s="306">
        <v>0</v>
      </c>
    </row>
    <row r="8666" spans="1:14">
      <c r="A8666" s="259" t="s">
        <v>250</v>
      </c>
      <c r="B8666" s="259" t="s">
        <v>212</v>
      </c>
      <c r="C8666" s="259" t="s">
        <v>58</v>
      </c>
      <c r="D8666" s="259" t="s">
        <v>58</v>
      </c>
      <c r="E8666" s="259" t="s">
        <v>58</v>
      </c>
      <c r="F8666" s="259" t="s">
        <v>206</v>
      </c>
      <c r="G8666" s="259" t="s">
        <v>49</v>
      </c>
      <c r="H8666" s="306">
        <v>9508</v>
      </c>
      <c r="I8666" s="306">
        <v>9068</v>
      </c>
      <c r="J8666" s="306">
        <v>9051</v>
      </c>
      <c r="K8666" s="306">
        <v>9579</v>
      </c>
      <c r="L8666" s="306">
        <v>11929</v>
      </c>
      <c r="M8666" s="306">
        <v>11929</v>
      </c>
      <c r="N8666" s="306">
        <v>11929</v>
      </c>
    </row>
    <row r="8667" spans="1:14">
      <c r="A8667" s="259" t="s">
        <v>250</v>
      </c>
      <c r="B8667" s="259" t="s">
        <v>212</v>
      </c>
      <c r="C8667" s="259" t="s">
        <v>59</v>
      </c>
      <c r="D8667" s="259" t="s">
        <v>59</v>
      </c>
      <c r="E8667" s="259" t="s">
        <v>59</v>
      </c>
      <c r="F8667" s="259" t="s">
        <v>206</v>
      </c>
      <c r="G8667" s="259" t="s">
        <v>49</v>
      </c>
      <c r="H8667" s="306">
        <v>9264.5679999999884</v>
      </c>
      <c r="I8667" s="306">
        <v>9264.5679999999884</v>
      </c>
      <c r="J8667" s="306">
        <v>9264.5679999999884</v>
      </c>
      <c r="K8667" s="306">
        <v>9264.5679999999884</v>
      </c>
      <c r="L8667" s="306">
        <v>9264.5679999999884</v>
      </c>
      <c r="M8667" s="306">
        <v>9264.5679999999884</v>
      </c>
      <c r="N8667" s="306">
        <v>9264.5679999999884</v>
      </c>
    </row>
    <row r="8668" spans="1:14">
      <c r="A8668" s="259" t="s">
        <v>250</v>
      </c>
      <c r="B8668" s="259" t="s">
        <v>212</v>
      </c>
      <c r="C8668" s="259" t="s">
        <v>60</v>
      </c>
      <c r="D8668" s="259" t="s">
        <v>60</v>
      </c>
      <c r="E8668" s="259" t="s">
        <v>60</v>
      </c>
      <c r="F8668" s="259" t="s">
        <v>206</v>
      </c>
      <c r="G8668" s="259" t="s">
        <v>49</v>
      </c>
      <c r="H8668" s="306">
        <v>1480.67</v>
      </c>
      <c r="I8668" s="306">
        <v>1480.67</v>
      </c>
      <c r="J8668" s="306">
        <v>1480.67</v>
      </c>
      <c r="K8668" s="306">
        <v>1480.67</v>
      </c>
      <c r="L8668" s="306">
        <v>1480.67</v>
      </c>
      <c r="M8668" s="306">
        <v>1480.67</v>
      </c>
      <c r="N8668" s="306">
        <v>1480.67</v>
      </c>
    </row>
    <row r="8669" spans="1:14">
      <c r="A8669" s="259" t="s">
        <v>250</v>
      </c>
      <c r="B8669" s="259" t="s">
        <v>212</v>
      </c>
      <c r="C8669" s="259" t="s">
        <v>61</v>
      </c>
      <c r="D8669" s="259" t="s">
        <v>61</v>
      </c>
      <c r="E8669" s="259" t="s">
        <v>61</v>
      </c>
      <c r="F8669" s="259" t="s">
        <v>206</v>
      </c>
      <c r="G8669" s="259" t="s">
        <v>49</v>
      </c>
      <c r="H8669" s="306">
        <v>5045.3950000000004</v>
      </c>
      <c r="I8669" s="306">
        <v>5045.3950000000004</v>
      </c>
      <c r="J8669" s="306">
        <v>5045.3950000000004</v>
      </c>
      <c r="K8669" s="306">
        <v>5045.3950000000004</v>
      </c>
      <c r="L8669" s="306">
        <v>5045.3950000000004</v>
      </c>
      <c r="M8669" s="306">
        <v>5045.3950000000004</v>
      </c>
      <c r="N8669" s="306">
        <v>5045.3950000000004</v>
      </c>
    </row>
    <row r="8670" spans="1:14">
      <c r="A8670" s="259" t="s">
        <v>250</v>
      </c>
      <c r="B8670" s="259" t="s">
        <v>212</v>
      </c>
      <c r="C8670" s="259" t="s">
        <v>63</v>
      </c>
      <c r="D8670" s="259" t="s">
        <v>63</v>
      </c>
      <c r="E8670" s="259" t="s">
        <v>63</v>
      </c>
      <c r="F8670" s="259" t="s">
        <v>206</v>
      </c>
      <c r="G8670" s="259" t="s">
        <v>49</v>
      </c>
      <c r="H8670" s="306">
        <v>0</v>
      </c>
      <c r="I8670" s="306">
        <v>0</v>
      </c>
      <c r="J8670" s="306">
        <v>0</v>
      </c>
      <c r="K8670" s="306">
        <v>0</v>
      </c>
      <c r="L8670" s="306">
        <v>0</v>
      </c>
      <c r="M8670" s="306">
        <v>0</v>
      </c>
      <c r="N8670" s="306">
        <v>0</v>
      </c>
    </row>
    <row r="8671" spans="1:14">
      <c r="A8671" s="259" t="s">
        <v>250</v>
      </c>
      <c r="B8671" s="259" t="s">
        <v>212</v>
      </c>
      <c r="C8671" s="259" t="s">
        <v>64</v>
      </c>
      <c r="D8671" s="259" t="s">
        <v>64</v>
      </c>
      <c r="E8671" s="259" t="s">
        <v>64</v>
      </c>
      <c r="F8671" s="259" t="s">
        <v>206</v>
      </c>
      <c r="G8671" s="259" t="s">
        <v>49</v>
      </c>
      <c r="H8671" s="306">
        <v>603.46900000000005</v>
      </c>
      <c r="I8671" s="306">
        <v>235.3</v>
      </c>
      <c r="J8671" s="306">
        <v>235.3</v>
      </c>
      <c r="K8671" s="306">
        <v>235.3</v>
      </c>
      <c r="L8671" s="306">
        <v>235.3</v>
      </c>
      <c r="M8671" s="306">
        <v>235.3</v>
      </c>
      <c r="N8671" s="306">
        <v>235.3</v>
      </c>
    </row>
    <row r="8672" spans="1:14">
      <c r="A8672" s="259" t="s">
        <v>250</v>
      </c>
      <c r="B8672" s="259" t="s">
        <v>212</v>
      </c>
      <c r="C8672" s="259" t="s">
        <v>54</v>
      </c>
      <c r="D8672" s="259" t="s">
        <v>72</v>
      </c>
      <c r="E8672" s="259" t="s">
        <v>72</v>
      </c>
      <c r="F8672" s="259" t="s">
        <v>206</v>
      </c>
      <c r="G8672" s="259" t="s">
        <v>49</v>
      </c>
      <c r="H8672" s="306">
        <v>0</v>
      </c>
      <c r="I8672" s="306">
        <v>0</v>
      </c>
      <c r="J8672" s="306">
        <v>0</v>
      </c>
      <c r="K8672" s="306">
        <v>0</v>
      </c>
      <c r="L8672" s="306">
        <v>0</v>
      </c>
      <c r="M8672" s="306">
        <v>0</v>
      </c>
      <c r="N8672" s="306">
        <v>0</v>
      </c>
    </row>
    <row r="8673" spans="1:14">
      <c r="A8673" s="259" t="s">
        <v>250</v>
      </c>
      <c r="B8673" s="259" t="s">
        <v>212</v>
      </c>
      <c r="C8673" s="259" t="s">
        <v>55</v>
      </c>
      <c r="D8673" s="259" t="s">
        <v>73</v>
      </c>
      <c r="E8673" s="259" t="s">
        <v>73</v>
      </c>
      <c r="F8673" s="259" t="s">
        <v>206</v>
      </c>
      <c r="G8673" s="259" t="s">
        <v>49</v>
      </c>
      <c r="H8673" s="306">
        <v>0</v>
      </c>
      <c r="I8673" s="306">
        <v>0</v>
      </c>
      <c r="J8673" s="306">
        <v>0</v>
      </c>
      <c r="K8673" s="306">
        <v>537.56057799999996</v>
      </c>
      <c r="L8673" s="306">
        <v>537.56057799999996</v>
      </c>
      <c r="M8673" s="306">
        <v>537.56057799999996</v>
      </c>
      <c r="N8673" s="306">
        <v>727.93650600000001</v>
      </c>
    </row>
    <row r="8674" spans="1:14">
      <c r="A8674" s="259" t="s">
        <v>250</v>
      </c>
      <c r="B8674" s="259" t="s">
        <v>212</v>
      </c>
      <c r="C8674" s="259" t="s">
        <v>57</v>
      </c>
      <c r="D8674" s="259" t="s">
        <v>74</v>
      </c>
      <c r="E8674" s="259" t="s">
        <v>74</v>
      </c>
      <c r="F8674" s="259" t="s">
        <v>206</v>
      </c>
      <c r="G8674" s="259" t="s">
        <v>49</v>
      </c>
      <c r="H8674" s="306">
        <v>0</v>
      </c>
      <c r="I8674" s="306">
        <v>0</v>
      </c>
      <c r="J8674" s="306">
        <v>0</v>
      </c>
      <c r="K8674" s="306">
        <v>0</v>
      </c>
      <c r="L8674" s="306">
        <v>0</v>
      </c>
      <c r="M8674" s="306">
        <v>0</v>
      </c>
      <c r="N8674" s="306">
        <v>0</v>
      </c>
    </row>
    <row r="8675" spans="1:14">
      <c r="A8675" s="259" t="s">
        <v>250</v>
      </c>
      <c r="B8675" s="259" t="s">
        <v>212</v>
      </c>
      <c r="C8675" s="259" t="s">
        <v>64</v>
      </c>
      <c r="D8675" s="259" t="s">
        <v>75</v>
      </c>
      <c r="E8675" s="259" t="s">
        <v>75</v>
      </c>
      <c r="F8675" s="259" t="s">
        <v>206</v>
      </c>
      <c r="G8675" s="259" t="s">
        <v>49</v>
      </c>
      <c r="H8675" s="306">
        <v>0</v>
      </c>
      <c r="I8675" s="306">
        <v>0</v>
      </c>
      <c r="J8675" s="306">
        <v>0</v>
      </c>
      <c r="K8675" s="306">
        <v>0</v>
      </c>
      <c r="L8675" s="306">
        <v>0</v>
      </c>
      <c r="M8675" s="306">
        <v>0</v>
      </c>
      <c r="N8675" s="306">
        <v>0</v>
      </c>
    </row>
    <row r="8676" spans="1:14">
      <c r="A8676" s="259" t="s">
        <v>250</v>
      </c>
      <c r="B8676" s="259" t="s">
        <v>212</v>
      </c>
      <c r="C8676" s="259" t="s">
        <v>60</v>
      </c>
      <c r="D8676" s="259" t="s">
        <v>76</v>
      </c>
      <c r="E8676" s="259" t="s">
        <v>76</v>
      </c>
      <c r="F8676" s="259" t="s">
        <v>206</v>
      </c>
      <c r="G8676" s="259" t="s">
        <v>49</v>
      </c>
      <c r="H8676" s="306">
        <v>0</v>
      </c>
      <c r="I8676" s="306">
        <v>0</v>
      </c>
      <c r="J8676" s="306">
        <v>0</v>
      </c>
      <c r="K8676" s="306">
        <v>0</v>
      </c>
      <c r="L8676" s="306">
        <v>0</v>
      </c>
      <c r="M8676" s="306">
        <v>0</v>
      </c>
      <c r="N8676" s="306">
        <v>0</v>
      </c>
    </row>
    <row r="8677" spans="1:14">
      <c r="A8677" s="259" t="s">
        <v>250</v>
      </c>
      <c r="B8677" s="259" t="s">
        <v>212</v>
      </c>
      <c r="C8677" s="259" t="s">
        <v>61</v>
      </c>
      <c r="D8677" s="259" t="s">
        <v>77</v>
      </c>
      <c r="E8677" s="259" t="s">
        <v>77</v>
      </c>
      <c r="F8677" s="259" t="s">
        <v>206</v>
      </c>
      <c r="G8677" s="259" t="s">
        <v>49</v>
      </c>
      <c r="H8677" s="306">
        <v>0</v>
      </c>
      <c r="I8677" s="306">
        <v>0</v>
      </c>
      <c r="J8677" s="306">
        <v>0</v>
      </c>
      <c r="K8677" s="306">
        <v>997.91979000000003</v>
      </c>
      <c r="L8677" s="306">
        <v>1215.585599</v>
      </c>
      <c r="M8677" s="306">
        <v>2066.301305</v>
      </c>
      <c r="N8677" s="306">
        <v>2097.861312</v>
      </c>
    </row>
    <row r="8678" spans="1:14">
      <c r="A8678" s="259" t="s">
        <v>250</v>
      </c>
      <c r="B8678" s="259" t="s">
        <v>212</v>
      </c>
      <c r="C8678" s="259" t="s">
        <v>62</v>
      </c>
      <c r="D8678" s="259" t="s">
        <v>78</v>
      </c>
      <c r="E8678" s="259" t="s">
        <v>78</v>
      </c>
      <c r="F8678" s="259" t="s">
        <v>206</v>
      </c>
      <c r="G8678" s="259" t="s">
        <v>49</v>
      </c>
      <c r="H8678" s="306">
        <v>0</v>
      </c>
      <c r="I8678" s="306">
        <v>0</v>
      </c>
      <c r="J8678" s="306">
        <v>0</v>
      </c>
      <c r="K8678" s="306">
        <v>0</v>
      </c>
      <c r="L8678" s="306">
        <v>0</v>
      </c>
      <c r="M8678" s="306">
        <v>0</v>
      </c>
      <c r="N8678" s="306">
        <v>0</v>
      </c>
    </row>
    <row r="8679" spans="1:14">
      <c r="A8679" s="259" t="s">
        <v>250</v>
      </c>
      <c r="B8679" s="259" t="s">
        <v>212</v>
      </c>
      <c r="C8679" s="259" t="s">
        <v>63</v>
      </c>
      <c r="D8679" s="259" t="s">
        <v>79</v>
      </c>
      <c r="E8679" s="259" t="s">
        <v>79</v>
      </c>
      <c r="F8679" s="259" t="s">
        <v>206</v>
      </c>
      <c r="G8679" s="259" t="s">
        <v>49</v>
      </c>
      <c r="H8679" s="306">
        <v>0</v>
      </c>
      <c r="I8679" s="306">
        <v>0</v>
      </c>
      <c r="J8679" s="306">
        <v>0</v>
      </c>
      <c r="K8679" s="306">
        <v>0</v>
      </c>
      <c r="L8679" s="306">
        <v>0</v>
      </c>
      <c r="M8679" s="306">
        <v>0</v>
      </c>
      <c r="N8679" s="306">
        <v>0</v>
      </c>
    </row>
    <row r="8680" spans="1:14">
      <c r="A8680" s="259" t="s">
        <v>250</v>
      </c>
      <c r="B8680" s="259" t="s">
        <v>212</v>
      </c>
      <c r="C8680" s="259" t="s">
        <v>60</v>
      </c>
      <c r="D8680" s="259" t="s">
        <v>76</v>
      </c>
      <c r="E8680" s="259" t="s">
        <v>207</v>
      </c>
      <c r="F8680" s="259" t="s">
        <v>206</v>
      </c>
      <c r="G8680" s="259" t="s">
        <v>49</v>
      </c>
      <c r="H8680" s="306">
        <v>0</v>
      </c>
      <c r="I8680" s="306">
        <v>0</v>
      </c>
      <c r="J8680" s="306">
        <v>0</v>
      </c>
      <c r="K8680" s="306">
        <v>0</v>
      </c>
      <c r="L8680" s="306">
        <v>0</v>
      </c>
      <c r="M8680" s="306">
        <v>0</v>
      </c>
      <c r="N8680" s="306">
        <v>0</v>
      </c>
    </row>
    <row r="8681" spans="1:14">
      <c r="A8681" s="259" t="s">
        <v>250</v>
      </c>
      <c r="B8681" s="259" t="s">
        <v>212</v>
      </c>
      <c r="C8681" s="259" t="s">
        <v>63</v>
      </c>
      <c r="D8681" s="259" t="s">
        <v>79</v>
      </c>
      <c r="E8681" s="259" t="s">
        <v>208</v>
      </c>
      <c r="F8681" s="259" t="s">
        <v>206</v>
      </c>
      <c r="G8681" s="259" t="s">
        <v>49</v>
      </c>
      <c r="H8681" s="306">
        <v>0</v>
      </c>
      <c r="I8681" s="306">
        <v>0</v>
      </c>
      <c r="J8681" s="306">
        <v>0</v>
      </c>
      <c r="K8681" s="306">
        <v>0</v>
      </c>
      <c r="L8681" s="306">
        <v>0</v>
      </c>
      <c r="M8681" s="306">
        <v>0</v>
      </c>
      <c r="N8681" s="306">
        <v>0</v>
      </c>
    </row>
    <row r="8682" spans="1:14">
      <c r="A8682" s="259" t="s">
        <v>250</v>
      </c>
      <c r="B8682" s="259" t="s">
        <v>212</v>
      </c>
      <c r="C8682" s="259" t="s">
        <v>65</v>
      </c>
      <c r="D8682" s="259" t="s">
        <v>209</v>
      </c>
      <c r="E8682" s="259" t="s">
        <v>80</v>
      </c>
      <c r="F8682" s="259" t="s">
        <v>206</v>
      </c>
      <c r="G8682" s="259" t="s">
        <v>49</v>
      </c>
      <c r="H8682" s="306">
        <v>0</v>
      </c>
      <c r="I8682" s="306">
        <v>0</v>
      </c>
      <c r="J8682" s="306">
        <v>0</v>
      </c>
      <c r="K8682" s="306">
        <v>0</v>
      </c>
      <c r="L8682" s="306">
        <v>0</v>
      </c>
      <c r="M8682" s="306">
        <v>0</v>
      </c>
      <c r="N8682" s="306">
        <v>0</v>
      </c>
    </row>
    <row r="8683" spans="1:14">
      <c r="A8683" s="259" t="s">
        <v>250</v>
      </c>
      <c r="B8683" s="259" t="s">
        <v>212</v>
      </c>
      <c r="C8683" s="259" t="s">
        <v>65</v>
      </c>
      <c r="D8683" s="259" t="s">
        <v>209</v>
      </c>
      <c r="E8683" s="259" t="s">
        <v>81</v>
      </c>
      <c r="F8683" s="259" t="s">
        <v>206</v>
      </c>
      <c r="G8683" s="259" t="s">
        <v>49</v>
      </c>
      <c r="H8683" s="306">
        <v>0</v>
      </c>
      <c r="I8683" s="306">
        <v>0</v>
      </c>
      <c r="J8683" s="306">
        <v>0</v>
      </c>
      <c r="K8683" s="306">
        <v>0</v>
      </c>
      <c r="L8683" s="306">
        <v>0</v>
      </c>
      <c r="M8683" s="306">
        <v>0</v>
      </c>
      <c r="N8683" s="306">
        <v>0</v>
      </c>
    </row>
    <row r="8684" spans="1:14">
      <c r="A8684" s="259" t="s">
        <v>250</v>
      </c>
      <c r="B8684" s="259" t="s">
        <v>212</v>
      </c>
      <c r="C8684" s="259" t="s">
        <v>82</v>
      </c>
      <c r="D8684" s="259" t="s">
        <v>82</v>
      </c>
      <c r="E8684" s="259" t="s">
        <v>82</v>
      </c>
      <c r="F8684" s="259" t="s">
        <v>206</v>
      </c>
      <c r="G8684" s="259" t="s">
        <v>49</v>
      </c>
      <c r="H8684" s="306">
        <v>0</v>
      </c>
      <c r="I8684" s="306">
        <v>0</v>
      </c>
      <c r="J8684" s="306">
        <v>0</v>
      </c>
      <c r="K8684" s="306">
        <v>0</v>
      </c>
      <c r="L8684" s="306">
        <v>0</v>
      </c>
      <c r="M8684" s="306">
        <v>0</v>
      </c>
      <c r="N8684" s="306">
        <v>0</v>
      </c>
    </row>
    <row r="8685" spans="1:14">
      <c r="A8685" s="259" t="s">
        <v>250</v>
      </c>
      <c r="B8685" s="259" t="s">
        <v>212</v>
      </c>
      <c r="C8685" s="259" t="s">
        <v>83</v>
      </c>
      <c r="D8685" s="259" t="s">
        <v>83</v>
      </c>
      <c r="E8685" s="259" t="s">
        <v>83</v>
      </c>
      <c r="F8685" s="259" t="s">
        <v>206</v>
      </c>
      <c r="G8685" s="259" t="s">
        <v>49</v>
      </c>
      <c r="H8685" s="306">
        <v>0</v>
      </c>
      <c r="I8685" s="306">
        <v>0</v>
      </c>
      <c r="J8685" s="306">
        <v>0</v>
      </c>
      <c r="K8685" s="306">
        <v>0</v>
      </c>
      <c r="L8685" s="306">
        <v>0</v>
      </c>
      <c r="M8685" s="306">
        <v>0</v>
      </c>
      <c r="N8685" s="306">
        <v>0</v>
      </c>
    </row>
    <row r="8686" spans="1:14">
      <c r="A8686" s="259" t="s">
        <v>250</v>
      </c>
      <c r="B8686" s="259" t="s">
        <v>212</v>
      </c>
      <c r="C8686" s="259" t="s">
        <v>84</v>
      </c>
      <c r="D8686" s="259" t="s">
        <v>84</v>
      </c>
      <c r="E8686" s="259" t="s">
        <v>84</v>
      </c>
      <c r="F8686" s="259" t="s">
        <v>206</v>
      </c>
      <c r="G8686" s="259" t="s">
        <v>49</v>
      </c>
      <c r="H8686" s="306">
        <v>0</v>
      </c>
      <c r="I8686" s="306">
        <v>0</v>
      </c>
      <c r="J8686" s="306">
        <v>0</v>
      </c>
      <c r="K8686" s="306">
        <v>0</v>
      </c>
      <c r="L8686" s="306">
        <v>0</v>
      </c>
      <c r="M8686" s="306">
        <v>0</v>
      </c>
      <c r="N8686" s="306">
        <v>0</v>
      </c>
    </row>
    <row r="8687" spans="1:14">
      <c r="A8687" s="259" t="s">
        <v>250</v>
      </c>
      <c r="B8687" s="259" t="s">
        <v>212</v>
      </c>
      <c r="C8687" s="259" t="s">
        <v>85</v>
      </c>
      <c r="D8687" s="259" t="s">
        <v>85</v>
      </c>
      <c r="E8687" s="259" t="s">
        <v>85</v>
      </c>
      <c r="F8687" s="259" t="s">
        <v>206</v>
      </c>
      <c r="G8687" s="259" t="s">
        <v>49</v>
      </c>
      <c r="H8687" s="306">
        <v>0</v>
      </c>
      <c r="I8687" s="306">
        <v>0</v>
      </c>
      <c r="J8687" s="306">
        <v>0</v>
      </c>
      <c r="K8687" s="306">
        <v>0</v>
      </c>
      <c r="L8687" s="306">
        <v>0</v>
      </c>
      <c r="M8687" s="306">
        <v>0</v>
      </c>
      <c r="N8687" s="306">
        <v>0</v>
      </c>
    </row>
    <row r="8688" spans="1:14">
      <c r="A8688" s="259" t="s">
        <v>250</v>
      </c>
      <c r="B8688" s="259" t="s">
        <v>212</v>
      </c>
      <c r="C8688" s="259" t="s">
        <v>87</v>
      </c>
      <c r="D8688" s="259" t="s">
        <v>87</v>
      </c>
      <c r="E8688" s="259" t="s">
        <v>87</v>
      </c>
      <c r="F8688" s="259" t="s">
        <v>206</v>
      </c>
      <c r="G8688" s="259" t="s">
        <v>49</v>
      </c>
      <c r="H8688" s="306">
        <v>0</v>
      </c>
      <c r="I8688" s="306">
        <v>368.16899999999998</v>
      </c>
      <c r="J8688" s="306">
        <v>368.16899999999998</v>
      </c>
      <c r="K8688" s="306">
        <v>368.16899999999998</v>
      </c>
      <c r="L8688" s="306">
        <v>368.16899999999998</v>
      </c>
      <c r="M8688" s="306">
        <v>368.16899999999998</v>
      </c>
      <c r="N8688" s="306">
        <v>368.16899999999998</v>
      </c>
    </row>
    <row r="8689" spans="1:14">
      <c r="A8689" s="259" t="s">
        <v>250</v>
      </c>
      <c r="B8689" s="259" t="s">
        <v>212</v>
      </c>
      <c r="C8689" s="259" t="s">
        <v>88</v>
      </c>
      <c r="D8689" s="259" t="s">
        <v>88</v>
      </c>
      <c r="E8689" s="259" t="s">
        <v>88</v>
      </c>
      <c r="F8689" s="259" t="s">
        <v>206</v>
      </c>
      <c r="G8689" s="259" t="s">
        <v>49</v>
      </c>
      <c r="H8689" s="306">
        <v>0</v>
      </c>
      <c r="I8689" s="306">
        <v>0</v>
      </c>
      <c r="J8689" s="306">
        <v>0</v>
      </c>
      <c r="K8689" s="306">
        <v>0</v>
      </c>
      <c r="L8689" s="306">
        <v>0</v>
      </c>
      <c r="M8689" s="306">
        <v>0</v>
      </c>
      <c r="N8689" s="306">
        <v>0</v>
      </c>
    </row>
    <row r="8690" spans="1:14">
      <c r="A8690" s="259" t="s">
        <v>250</v>
      </c>
      <c r="B8690" s="259" t="s">
        <v>212</v>
      </c>
      <c r="C8690" s="259" t="s">
        <v>48</v>
      </c>
      <c r="D8690" s="259" t="s">
        <v>48</v>
      </c>
      <c r="E8690" s="259" t="s">
        <v>48</v>
      </c>
      <c r="F8690" s="259" t="s">
        <v>210</v>
      </c>
      <c r="G8690" s="259" t="s">
        <v>50</v>
      </c>
      <c r="H8690" s="306">
        <v>0</v>
      </c>
      <c r="I8690" s="306">
        <v>0</v>
      </c>
      <c r="J8690" s="306">
        <v>0</v>
      </c>
      <c r="K8690" s="306">
        <v>0</v>
      </c>
      <c r="L8690" s="306">
        <v>0</v>
      </c>
      <c r="M8690" s="306">
        <v>0</v>
      </c>
      <c r="N8690" s="306">
        <v>0</v>
      </c>
    </row>
    <row r="8691" spans="1:14">
      <c r="A8691" s="259" t="s">
        <v>250</v>
      </c>
      <c r="B8691" s="259" t="s">
        <v>212</v>
      </c>
      <c r="C8691" s="259" t="s">
        <v>53</v>
      </c>
      <c r="D8691" s="259" t="s">
        <v>53</v>
      </c>
      <c r="E8691" s="259" t="s">
        <v>53</v>
      </c>
      <c r="F8691" s="259" t="s">
        <v>210</v>
      </c>
      <c r="G8691" s="259" t="s">
        <v>50</v>
      </c>
      <c r="H8691" s="306">
        <v>0</v>
      </c>
      <c r="I8691" s="306">
        <v>0</v>
      </c>
      <c r="J8691" s="306">
        <v>0</v>
      </c>
      <c r="K8691" s="306">
        <v>0</v>
      </c>
      <c r="L8691" s="306">
        <v>0</v>
      </c>
      <c r="M8691" s="306">
        <v>0</v>
      </c>
      <c r="N8691" s="306">
        <v>0</v>
      </c>
    </row>
    <row r="8692" spans="1:14">
      <c r="A8692" s="259" t="s">
        <v>250</v>
      </c>
      <c r="B8692" s="259" t="s">
        <v>212</v>
      </c>
      <c r="C8692" s="259" t="s">
        <v>54</v>
      </c>
      <c r="D8692" s="259" t="s">
        <v>54</v>
      </c>
      <c r="E8692" s="259" t="s">
        <v>54</v>
      </c>
      <c r="F8692" s="259" t="s">
        <v>210</v>
      </c>
      <c r="G8692" s="259" t="s">
        <v>50</v>
      </c>
      <c r="H8692" s="306">
        <v>8456.1403783800015</v>
      </c>
      <c r="I8692" s="306">
        <v>20522.669166134001</v>
      </c>
      <c r="J8692" s="306">
        <v>24121.737056871996</v>
      </c>
      <c r="K8692" s="306">
        <v>25782.465663193001</v>
      </c>
      <c r="L8692" s="306">
        <v>20281.988603003003</v>
      </c>
      <c r="M8692" s="306">
        <v>23351.494482842005</v>
      </c>
      <c r="N8692" s="306">
        <v>21710.127477243001</v>
      </c>
    </row>
    <row r="8693" spans="1:14">
      <c r="A8693" s="259" t="s">
        <v>250</v>
      </c>
      <c r="B8693" s="259" t="s">
        <v>212</v>
      </c>
      <c r="C8693" s="259" t="s">
        <v>55</v>
      </c>
      <c r="D8693" s="259" t="s">
        <v>55</v>
      </c>
      <c r="E8693" s="259" t="s">
        <v>55</v>
      </c>
      <c r="F8693" s="259" t="s">
        <v>210</v>
      </c>
      <c r="G8693" s="259" t="s">
        <v>50</v>
      </c>
      <c r="H8693" s="306">
        <v>0</v>
      </c>
      <c r="I8693" s="306">
        <v>2.9593719360000001</v>
      </c>
      <c r="J8693" s="306">
        <v>282.86810000000003</v>
      </c>
      <c r="K8693" s="306">
        <v>296.38839999999999</v>
      </c>
      <c r="L8693" s="306">
        <v>31.5534</v>
      </c>
      <c r="M8693" s="306">
        <v>22.870100000000001</v>
      </c>
      <c r="N8693" s="306">
        <v>46.232100000000003</v>
      </c>
    </row>
    <row r="8694" spans="1:14">
      <c r="A8694" s="259" t="s">
        <v>250</v>
      </c>
      <c r="B8694" s="259" t="s">
        <v>212</v>
      </c>
      <c r="C8694" s="259" t="s">
        <v>56</v>
      </c>
      <c r="D8694" s="259" t="s">
        <v>56</v>
      </c>
      <c r="E8694" s="259" t="s">
        <v>56</v>
      </c>
      <c r="F8694" s="259" t="s">
        <v>210</v>
      </c>
      <c r="G8694" s="259" t="s">
        <v>50</v>
      </c>
      <c r="H8694" s="306">
        <v>0</v>
      </c>
      <c r="I8694" s="306">
        <v>0</v>
      </c>
      <c r="J8694" s="306">
        <v>0</v>
      </c>
      <c r="K8694" s="306">
        <v>0.51898049999999996</v>
      </c>
      <c r="L8694" s="306">
        <v>0</v>
      </c>
      <c r="M8694" s="306">
        <v>0</v>
      </c>
      <c r="N8694" s="306">
        <v>0</v>
      </c>
    </row>
    <row r="8695" spans="1:14">
      <c r="A8695" s="259" t="s">
        <v>250</v>
      </c>
      <c r="B8695" s="259" t="s">
        <v>212</v>
      </c>
      <c r="C8695" s="259" t="s">
        <v>57</v>
      </c>
      <c r="D8695" s="259" t="s">
        <v>57</v>
      </c>
      <c r="E8695" s="259" t="s">
        <v>57</v>
      </c>
      <c r="F8695" s="259" t="s">
        <v>210</v>
      </c>
      <c r="G8695" s="259" t="s">
        <v>50</v>
      </c>
      <c r="H8695" s="306">
        <v>0</v>
      </c>
      <c r="I8695" s="306">
        <v>0</v>
      </c>
      <c r="J8695" s="306">
        <v>0</v>
      </c>
      <c r="K8695" s="306">
        <v>0</v>
      </c>
      <c r="L8695" s="306">
        <v>0</v>
      </c>
      <c r="M8695" s="306">
        <v>0</v>
      </c>
      <c r="N8695" s="306">
        <v>0</v>
      </c>
    </row>
    <row r="8696" spans="1:14">
      <c r="A8696" s="259" t="s">
        <v>250</v>
      </c>
      <c r="B8696" s="259" t="s">
        <v>212</v>
      </c>
      <c r="C8696" s="259" t="s">
        <v>58</v>
      </c>
      <c r="D8696" s="259" t="s">
        <v>58</v>
      </c>
      <c r="E8696" s="259" t="s">
        <v>58</v>
      </c>
      <c r="F8696" s="259" t="s">
        <v>210</v>
      </c>
      <c r="G8696" s="259" t="s">
        <v>50</v>
      </c>
      <c r="H8696" s="306">
        <v>80169.584965836009</v>
      </c>
      <c r="I8696" s="306">
        <v>76463.070518399982</v>
      </c>
      <c r="J8696" s="306">
        <v>77535.249743999986</v>
      </c>
      <c r="K8696" s="306">
        <v>83912.04</v>
      </c>
      <c r="L8696" s="306">
        <v>104498.04</v>
      </c>
      <c r="M8696" s="306">
        <v>104498.04</v>
      </c>
      <c r="N8696" s="306">
        <v>104488.22242146</v>
      </c>
    </row>
    <row r="8697" spans="1:14">
      <c r="A8697" s="259" t="s">
        <v>250</v>
      </c>
      <c r="B8697" s="259" t="s">
        <v>212</v>
      </c>
      <c r="C8697" s="259" t="s">
        <v>59</v>
      </c>
      <c r="D8697" s="259" t="s">
        <v>59</v>
      </c>
      <c r="E8697" s="259" t="s">
        <v>59</v>
      </c>
      <c r="F8697" s="259" t="s">
        <v>210</v>
      </c>
      <c r="G8697" s="259" t="s">
        <v>50</v>
      </c>
      <c r="H8697" s="306">
        <v>41148.147403559</v>
      </c>
      <c r="I8697" s="306">
        <v>41147.020632390006</v>
      </c>
      <c r="J8697" s="306">
        <v>41156.416628931998</v>
      </c>
      <c r="K8697" s="306">
        <v>41173.866631376004</v>
      </c>
      <c r="L8697" s="306">
        <v>41155.198630542</v>
      </c>
      <c r="M8697" s="306">
        <v>41153.046894364998</v>
      </c>
      <c r="N8697" s="306">
        <v>41192.782629113004</v>
      </c>
    </row>
    <row r="8698" spans="1:14">
      <c r="A8698" s="259" t="s">
        <v>250</v>
      </c>
      <c r="B8698" s="259" t="s">
        <v>212</v>
      </c>
      <c r="C8698" s="259" t="s">
        <v>60</v>
      </c>
      <c r="D8698" s="259" t="s">
        <v>60</v>
      </c>
      <c r="E8698" s="259" t="s">
        <v>60</v>
      </c>
      <c r="F8698" s="259" t="s">
        <v>210</v>
      </c>
      <c r="G8698" s="259" t="s">
        <v>50</v>
      </c>
      <c r="H8698" s="306">
        <v>2939.2687850500001</v>
      </c>
      <c r="I8698" s="306">
        <v>2939.2687850500001</v>
      </c>
      <c r="J8698" s="306">
        <v>2939.2687850500001</v>
      </c>
      <c r="K8698" s="306">
        <v>2939.2687850500001</v>
      </c>
      <c r="L8698" s="306">
        <v>2939.2687850500001</v>
      </c>
      <c r="M8698" s="306">
        <v>2939.2687850500001</v>
      </c>
      <c r="N8698" s="306">
        <v>2939.2687850500001</v>
      </c>
    </row>
    <row r="8699" spans="1:14">
      <c r="A8699" s="259" t="s">
        <v>250</v>
      </c>
      <c r="B8699" s="259" t="s">
        <v>212</v>
      </c>
      <c r="C8699" s="259" t="s">
        <v>61</v>
      </c>
      <c r="D8699" s="259" t="s">
        <v>61</v>
      </c>
      <c r="E8699" s="259" t="s">
        <v>61</v>
      </c>
      <c r="F8699" s="259" t="s">
        <v>210</v>
      </c>
      <c r="G8699" s="259" t="s">
        <v>50</v>
      </c>
      <c r="H8699" s="306">
        <v>14626.058144105</v>
      </c>
      <c r="I8699" s="306">
        <v>14626.058144105</v>
      </c>
      <c r="J8699" s="306">
        <v>14626.058144105</v>
      </c>
      <c r="K8699" s="306">
        <v>14626.058144105</v>
      </c>
      <c r="L8699" s="306">
        <v>14626.058144105</v>
      </c>
      <c r="M8699" s="306">
        <v>14626.058144105</v>
      </c>
      <c r="N8699" s="306">
        <v>14626.058144105</v>
      </c>
    </row>
    <row r="8700" spans="1:14">
      <c r="A8700" s="259" t="s">
        <v>250</v>
      </c>
      <c r="B8700" s="259" t="s">
        <v>212</v>
      </c>
      <c r="C8700" s="259" t="s">
        <v>63</v>
      </c>
      <c r="D8700" s="259" t="s">
        <v>63</v>
      </c>
      <c r="E8700" s="259" t="s">
        <v>63</v>
      </c>
      <c r="F8700" s="259" t="s">
        <v>210</v>
      </c>
      <c r="G8700" s="259" t="s">
        <v>50</v>
      </c>
      <c r="H8700" s="306">
        <v>0</v>
      </c>
      <c r="I8700" s="306">
        <v>0</v>
      </c>
      <c r="J8700" s="306">
        <v>0</v>
      </c>
      <c r="K8700" s="306">
        <v>0</v>
      </c>
      <c r="L8700" s="306">
        <v>0</v>
      </c>
      <c r="M8700" s="306">
        <v>0</v>
      </c>
      <c r="N8700" s="306">
        <v>0</v>
      </c>
    </row>
    <row r="8701" spans="1:14">
      <c r="A8701" s="259" t="s">
        <v>250</v>
      </c>
      <c r="B8701" s="259" t="s">
        <v>212</v>
      </c>
      <c r="C8701" s="259" t="s">
        <v>64</v>
      </c>
      <c r="D8701" s="259" t="s">
        <v>64</v>
      </c>
      <c r="E8701" s="259" t="s">
        <v>64</v>
      </c>
      <c r="F8701" s="259" t="s">
        <v>210</v>
      </c>
      <c r="G8701" s="259" t="s">
        <v>50</v>
      </c>
      <c r="H8701" s="306">
        <v>3527.7471431410004</v>
      </c>
      <c r="I8701" s="306">
        <v>1861.7297225240002</v>
      </c>
      <c r="J8701" s="306">
        <v>1861.7297225240002</v>
      </c>
      <c r="K8701" s="306">
        <v>1861.7297227160004</v>
      </c>
      <c r="L8701" s="306">
        <v>1861.7297228730001</v>
      </c>
      <c r="M8701" s="306">
        <v>1861.7297223420003</v>
      </c>
      <c r="N8701" s="306">
        <v>1861.7297226340004</v>
      </c>
    </row>
    <row r="8702" spans="1:14">
      <c r="A8702" s="259" t="s">
        <v>250</v>
      </c>
      <c r="B8702" s="259" t="s">
        <v>212</v>
      </c>
      <c r="C8702" s="259" t="s">
        <v>54</v>
      </c>
      <c r="D8702" s="259" t="s">
        <v>72</v>
      </c>
      <c r="E8702" s="259" t="s">
        <v>72</v>
      </c>
      <c r="F8702" s="259" t="s">
        <v>210</v>
      </c>
      <c r="G8702" s="259" t="s">
        <v>50</v>
      </c>
      <c r="H8702" s="306">
        <v>0</v>
      </c>
      <c r="I8702" s="306">
        <v>0</v>
      </c>
      <c r="J8702" s="306">
        <v>0</v>
      </c>
      <c r="K8702" s="306">
        <v>0</v>
      </c>
      <c r="L8702" s="306">
        <v>0</v>
      </c>
      <c r="M8702" s="306">
        <v>0</v>
      </c>
      <c r="N8702" s="306">
        <v>0</v>
      </c>
    </row>
    <row r="8703" spans="1:14">
      <c r="A8703" s="259" t="s">
        <v>250</v>
      </c>
      <c r="B8703" s="259" t="s">
        <v>212</v>
      </c>
      <c r="C8703" s="259" t="s">
        <v>55</v>
      </c>
      <c r="D8703" s="259" t="s">
        <v>73</v>
      </c>
      <c r="E8703" s="259" t="s">
        <v>73</v>
      </c>
      <c r="F8703" s="259" t="s">
        <v>210</v>
      </c>
      <c r="G8703" s="259" t="s">
        <v>50</v>
      </c>
      <c r="H8703" s="306">
        <v>0</v>
      </c>
      <c r="I8703" s="306">
        <v>0</v>
      </c>
      <c r="J8703" s="306">
        <v>0</v>
      </c>
      <c r="K8703" s="306">
        <v>66.402260952000006</v>
      </c>
      <c r="L8703" s="306">
        <v>0</v>
      </c>
      <c r="M8703" s="306">
        <v>0</v>
      </c>
      <c r="N8703" s="306">
        <v>22.748254161999999</v>
      </c>
    </row>
    <row r="8704" spans="1:14">
      <c r="A8704" s="259" t="s">
        <v>250</v>
      </c>
      <c r="B8704" s="259" t="s">
        <v>212</v>
      </c>
      <c r="C8704" s="259" t="s">
        <v>57</v>
      </c>
      <c r="D8704" s="259" t="s">
        <v>74</v>
      </c>
      <c r="E8704" s="259" t="s">
        <v>74</v>
      </c>
      <c r="F8704" s="259" t="s">
        <v>210</v>
      </c>
      <c r="G8704" s="259" t="s">
        <v>50</v>
      </c>
      <c r="H8704" s="306">
        <v>0</v>
      </c>
      <c r="I8704" s="306">
        <v>0</v>
      </c>
      <c r="J8704" s="306">
        <v>0</v>
      </c>
      <c r="K8704" s="306">
        <v>0</v>
      </c>
      <c r="L8704" s="306">
        <v>0</v>
      </c>
      <c r="M8704" s="306">
        <v>0</v>
      </c>
      <c r="N8704" s="306">
        <v>0</v>
      </c>
    </row>
    <row r="8705" spans="1:14">
      <c r="A8705" s="259" t="s">
        <v>250</v>
      </c>
      <c r="B8705" s="259" t="s">
        <v>212</v>
      </c>
      <c r="C8705" s="259" t="s">
        <v>64</v>
      </c>
      <c r="D8705" s="259" t="s">
        <v>75</v>
      </c>
      <c r="E8705" s="259" t="s">
        <v>75</v>
      </c>
      <c r="F8705" s="259" t="s">
        <v>210</v>
      </c>
      <c r="G8705" s="259" t="s">
        <v>50</v>
      </c>
      <c r="H8705" s="306">
        <v>0</v>
      </c>
      <c r="I8705" s="306">
        <v>0</v>
      </c>
      <c r="J8705" s="306">
        <v>0</v>
      </c>
      <c r="K8705" s="306">
        <v>0</v>
      </c>
      <c r="L8705" s="306">
        <v>0</v>
      </c>
      <c r="M8705" s="306">
        <v>0</v>
      </c>
      <c r="N8705" s="306">
        <v>0</v>
      </c>
    </row>
    <row r="8706" spans="1:14">
      <c r="A8706" s="259" t="s">
        <v>250</v>
      </c>
      <c r="B8706" s="259" t="s">
        <v>212</v>
      </c>
      <c r="C8706" s="259" t="s">
        <v>60</v>
      </c>
      <c r="D8706" s="259" t="s">
        <v>76</v>
      </c>
      <c r="E8706" s="259" t="s">
        <v>76</v>
      </c>
      <c r="F8706" s="259" t="s">
        <v>210</v>
      </c>
      <c r="G8706" s="259" t="s">
        <v>50</v>
      </c>
      <c r="H8706" s="306">
        <v>0</v>
      </c>
      <c r="I8706" s="306">
        <v>0</v>
      </c>
      <c r="J8706" s="306">
        <v>0</v>
      </c>
      <c r="K8706" s="306">
        <v>0</v>
      </c>
      <c r="L8706" s="306">
        <v>0</v>
      </c>
      <c r="M8706" s="306">
        <v>0</v>
      </c>
      <c r="N8706" s="306">
        <v>0</v>
      </c>
    </row>
    <row r="8707" spans="1:14">
      <c r="A8707" s="259" t="s">
        <v>250</v>
      </c>
      <c r="B8707" s="259" t="s">
        <v>212</v>
      </c>
      <c r="C8707" s="259" t="s">
        <v>61</v>
      </c>
      <c r="D8707" s="259" t="s">
        <v>77</v>
      </c>
      <c r="E8707" s="259" t="s">
        <v>77</v>
      </c>
      <c r="F8707" s="259" t="s">
        <v>210</v>
      </c>
      <c r="G8707" s="259" t="s">
        <v>50</v>
      </c>
      <c r="H8707" s="306">
        <v>0</v>
      </c>
      <c r="I8707" s="306">
        <v>0</v>
      </c>
      <c r="J8707" s="306">
        <v>0</v>
      </c>
      <c r="K8707" s="306">
        <v>4767.7849418750002</v>
      </c>
      <c r="L8707" s="306">
        <v>5795.3584416209997</v>
      </c>
      <c r="M8707" s="306">
        <v>9817.7583766159987</v>
      </c>
      <c r="N8707" s="306">
        <v>9967.3381837079996</v>
      </c>
    </row>
    <row r="8708" spans="1:14">
      <c r="A8708" s="259" t="s">
        <v>250</v>
      </c>
      <c r="B8708" s="259" t="s">
        <v>212</v>
      </c>
      <c r="C8708" s="259" t="s">
        <v>62</v>
      </c>
      <c r="D8708" s="259" t="s">
        <v>78</v>
      </c>
      <c r="E8708" s="259" t="s">
        <v>78</v>
      </c>
      <c r="F8708" s="259" t="s">
        <v>210</v>
      </c>
      <c r="G8708" s="259" t="s">
        <v>50</v>
      </c>
      <c r="H8708" s="306">
        <v>0</v>
      </c>
      <c r="I8708" s="306">
        <v>0</v>
      </c>
      <c r="J8708" s="306">
        <v>0</v>
      </c>
      <c r="K8708" s="306">
        <v>0</v>
      </c>
      <c r="L8708" s="306">
        <v>0</v>
      </c>
      <c r="M8708" s="306">
        <v>0</v>
      </c>
      <c r="N8708" s="306">
        <v>0</v>
      </c>
    </row>
    <row r="8709" spans="1:14">
      <c r="A8709" s="259" t="s">
        <v>250</v>
      </c>
      <c r="B8709" s="259" t="s">
        <v>212</v>
      </c>
      <c r="C8709" s="259" t="s">
        <v>63</v>
      </c>
      <c r="D8709" s="259" t="s">
        <v>79</v>
      </c>
      <c r="E8709" s="259" t="s">
        <v>79</v>
      </c>
      <c r="F8709" s="259" t="s">
        <v>210</v>
      </c>
      <c r="G8709" s="259" t="s">
        <v>50</v>
      </c>
      <c r="H8709" s="306">
        <v>0</v>
      </c>
      <c r="I8709" s="306">
        <v>0</v>
      </c>
      <c r="J8709" s="306">
        <v>0</v>
      </c>
      <c r="K8709" s="306">
        <v>0</v>
      </c>
      <c r="L8709" s="306">
        <v>0</v>
      </c>
      <c r="M8709" s="306">
        <v>0</v>
      </c>
      <c r="N8709" s="306">
        <v>0</v>
      </c>
    </row>
    <row r="8710" spans="1:14">
      <c r="A8710" s="259" t="s">
        <v>250</v>
      </c>
      <c r="B8710" s="259" t="s">
        <v>212</v>
      </c>
      <c r="C8710" s="259" t="s">
        <v>60</v>
      </c>
      <c r="D8710" s="259" t="s">
        <v>76</v>
      </c>
      <c r="E8710" s="259" t="s">
        <v>207</v>
      </c>
      <c r="F8710" s="259" t="s">
        <v>210</v>
      </c>
      <c r="G8710" s="259" t="s">
        <v>50</v>
      </c>
      <c r="H8710" s="306">
        <v>0</v>
      </c>
      <c r="I8710" s="306">
        <v>0</v>
      </c>
      <c r="J8710" s="306">
        <v>0</v>
      </c>
      <c r="K8710" s="306">
        <v>0</v>
      </c>
      <c r="L8710" s="306">
        <v>0</v>
      </c>
      <c r="M8710" s="306">
        <v>0</v>
      </c>
      <c r="N8710" s="306">
        <v>0</v>
      </c>
    </row>
    <row r="8711" spans="1:14">
      <c r="A8711" s="259" t="s">
        <v>250</v>
      </c>
      <c r="B8711" s="259" t="s">
        <v>212</v>
      </c>
      <c r="C8711" s="259" t="s">
        <v>63</v>
      </c>
      <c r="D8711" s="259" t="s">
        <v>79</v>
      </c>
      <c r="E8711" s="259" t="s">
        <v>208</v>
      </c>
      <c r="F8711" s="259" t="s">
        <v>210</v>
      </c>
      <c r="G8711" s="259" t="s">
        <v>50</v>
      </c>
      <c r="H8711" s="306">
        <v>0</v>
      </c>
      <c r="I8711" s="306">
        <v>0</v>
      </c>
      <c r="J8711" s="306">
        <v>0</v>
      </c>
      <c r="K8711" s="306">
        <v>0</v>
      </c>
      <c r="L8711" s="306">
        <v>0</v>
      </c>
      <c r="M8711" s="306">
        <v>0</v>
      </c>
      <c r="N8711" s="306">
        <v>0</v>
      </c>
    </row>
    <row r="8712" spans="1:14">
      <c r="A8712" s="259" t="s">
        <v>250</v>
      </c>
      <c r="B8712" s="259" t="s">
        <v>212</v>
      </c>
      <c r="C8712" s="259" t="s">
        <v>65</v>
      </c>
      <c r="D8712" s="259" t="s">
        <v>209</v>
      </c>
      <c r="E8712" s="259" t="s">
        <v>80</v>
      </c>
      <c r="F8712" s="259" t="s">
        <v>210</v>
      </c>
      <c r="G8712" s="259" t="s">
        <v>50</v>
      </c>
      <c r="H8712" s="306">
        <v>0</v>
      </c>
      <c r="I8712" s="306">
        <v>0</v>
      </c>
      <c r="J8712" s="306">
        <v>0</v>
      </c>
      <c r="K8712" s="306">
        <v>0</v>
      </c>
      <c r="L8712" s="306">
        <v>0</v>
      </c>
      <c r="M8712" s="306">
        <v>0</v>
      </c>
      <c r="N8712" s="306">
        <v>0</v>
      </c>
    </row>
    <row r="8713" spans="1:14">
      <c r="A8713" s="259" t="s">
        <v>250</v>
      </c>
      <c r="B8713" s="259" t="s">
        <v>212</v>
      </c>
      <c r="C8713" s="259" t="s">
        <v>65</v>
      </c>
      <c r="D8713" s="259" t="s">
        <v>209</v>
      </c>
      <c r="E8713" s="259" t="s">
        <v>81</v>
      </c>
      <c r="F8713" s="259" t="s">
        <v>210</v>
      </c>
      <c r="G8713" s="259" t="s">
        <v>50</v>
      </c>
      <c r="H8713" s="306">
        <v>0</v>
      </c>
      <c r="I8713" s="306">
        <v>0</v>
      </c>
      <c r="J8713" s="306">
        <v>0</v>
      </c>
      <c r="K8713" s="306">
        <v>0</v>
      </c>
      <c r="L8713" s="306">
        <v>0</v>
      </c>
      <c r="M8713" s="306">
        <v>0</v>
      </c>
      <c r="N8713" s="306">
        <v>0</v>
      </c>
    </row>
    <row r="8715" spans="1:14">
      <c r="A8715" s="259" t="s">
        <v>2</v>
      </c>
      <c r="B8715" s="259" t="s">
        <v>43</v>
      </c>
      <c r="C8715" s="259" t="s">
        <v>203</v>
      </c>
      <c r="D8715" s="259" t="s">
        <v>204</v>
      </c>
      <c r="E8715" s="259" t="s">
        <v>205</v>
      </c>
      <c r="F8715" s="259" t="s">
        <v>99</v>
      </c>
      <c r="G8715" s="259" t="s">
        <v>46</v>
      </c>
      <c r="H8715" s="306">
        <v>2025</v>
      </c>
      <c r="I8715" s="306">
        <v>2028</v>
      </c>
      <c r="J8715" s="306">
        <v>2030</v>
      </c>
      <c r="K8715" s="306">
        <v>2032</v>
      </c>
      <c r="L8715" s="306">
        <v>2035</v>
      </c>
      <c r="M8715" s="306">
        <v>2037</v>
      </c>
      <c r="N8715" s="306">
        <v>2040</v>
      </c>
    </row>
    <row r="8716" spans="1:14">
      <c r="A8716" s="259" t="s">
        <v>250</v>
      </c>
      <c r="B8716" s="259" t="s">
        <v>18</v>
      </c>
      <c r="C8716" s="259" t="s">
        <v>213</v>
      </c>
      <c r="D8716" s="259" t="s">
        <v>213</v>
      </c>
      <c r="E8716" s="259" t="s">
        <v>213</v>
      </c>
      <c r="F8716" s="259" t="s">
        <v>193</v>
      </c>
      <c r="G8716" s="259" t="s">
        <v>214</v>
      </c>
      <c r="H8716" s="306">
        <v>6.9149846714031709</v>
      </c>
      <c r="I8716" s="306">
        <v>7.1753402429596829</v>
      </c>
      <c r="J8716" s="306">
        <v>3.9883863245180291</v>
      </c>
      <c r="K8716" s="306">
        <v>4.7199469763589601</v>
      </c>
      <c r="L8716" s="306">
        <v>3.5213579472698604</v>
      </c>
      <c r="M8716" s="306">
        <v>3.3675276067753672</v>
      </c>
      <c r="N8716" s="306">
        <v>1.1814450862334509</v>
      </c>
    </row>
    <row r="8717" spans="1:14">
      <c r="A8717" s="259" t="s">
        <v>250</v>
      </c>
      <c r="B8717" s="259" t="s">
        <v>19</v>
      </c>
      <c r="C8717" s="259" t="s">
        <v>213</v>
      </c>
      <c r="D8717" s="259" t="s">
        <v>213</v>
      </c>
      <c r="E8717" s="259" t="s">
        <v>213</v>
      </c>
      <c r="F8717" s="259" t="s">
        <v>193</v>
      </c>
      <c r="G8717" s="259" t="s">
        <v>214</v>
      </c>
      <c r="H8717" s="306">
        <v>1.3958222140959711</v>
      </c>
      <c r="I8717" s="306">
        <v>0.26815236292408812</v>
      </c>
      <c r="J8717" s="306">
        <v>0.31827869006519582</v>
      </c>
      <c r="K8717" s="306">
        <v>0.34824523928890494</v>
      </c>
      <c r="L8717" s="306">
        <v>0.50529173267447536</v>
      </c>
      <c r="M8717" s="306">
        <v>0.33558371641683088</v>
      </c>
      <c r="N8717" s="306">
        <v>0.45343914345451913</v>
      </c>
    </row>
    <row r="8718" spans="1:14">
      <c r="A8718" s="259" t="s">
        <v>250</v>
      </c>
      <c r="B8718" s="259" t="s">
        <v>20</v>
      </c>
      <c r="C8718" s="259" t="s">
        <v>213</v>
      </c>
      <c r="D8718" s="259" t="s">
        <v>213</v>
      </c>
      <c r="E8718" s="259" t="s">
        <v>213</v>
      </c>
      <c r="F8718" s="259" t="s">
        <v>193</v>
      </c>
      <c r="G8718" s="259" t="s">
        <v>214</v>
      </c>
      <c r="H8718" s="306">
        <v>0.59466236952657003</v>
      </c>
      <c r="I8718" s="306">
        <v>0.32296450034472296</v>
      </c>
      <c r="J8718" s="306">
        <v>0</v>
      </c>
      <c r="K8718" s="306">
        <v>0.22978426060559901</v>
      </c>
      <c r="L8718" s="306">
        <v>0.235945057442394</v>
      </c>
      <c r="M8718" s="306">
        <v>1.4963434116173401E-3</v>
      </c>
      <c r="N8718" s="306">
        <v>1.51336904305178E-2</v>
      </c>
    </row>
    <row r="8719" spans="1:14">
      <c r="A8719" s="259" t="s">
        <v>250</v>
      </c>
      <c r="B8719" s="259" t="s">
        <v>21</v>
      </c>
      <c r="C8719" s="259" t="s">
        <v>213</v>
      </c>
      <c r="D8719" s="259" t="s">
        <v>213</v>
      </c>
      <c r="E8719" s="259" t="s">
        <v>213</v>
      </c>
      <c r="F8719" s="259" t="s">
        <v>193</v>
      </c>
      <c r="G8719" s="259" t="s">
        <v>214</v>
      </c>
      <c r="H8719" s="306">
        <v>1.8098199589210966</v>
      </c>
      <c r="I8719" s="306">
        <v>1.3634470492523794</v>
      </c>
      <c r="J8719" s="306">
        <v>1.0595838087258656</v>
      </c>
      <c r="K8719" s="306">
        <v>1.6127291382489903</v>
      </c>
      <c r="L8719" s="306">
        <v>1.9155351856076575</v>
      </c>
      <c r="M8719" s="306">
        <v>1.2762786177528163</v>
      </c>
      <c r="N8719" s="306">
        <v>2.6640673931596411E-2</v>
      </c>
    </row>
    <row r="8720" spans="1:14">
      <c r="A8720" s="259" t="s">
        <v>250</v>
      </c>
      <c r="B8720" s="259" t="s">
        <v>22</v>
      </c>
      <c r="C8720" s="259" t="s">
        <v>213</v>
      </c>
      <c r="D8720" s="259" t="s">
        <v>213</v>
      </c>
      <c r="E8720" s="259" t="s">
        <v>213</v>
      </c>
      <c r="F8720" s="259" t="s">
        <v>193</v>
      </c>
      <c r="G8720" s="259" t="s">
        <v>214</v>
      </c>
      <c r="H8720" s="306">
        <v>4.6175338648708477</v>
      </c>
      <c r="I8720" s="306">
        <v>5.0580923456479931</v>
      </c>
      <c r="J8720" s="306">
        <v>3.8699903952512131</v>
      </c>
      <c r="K8720" s="306">
        <v>4.4307860460421153</v>
      </c>
      <c r="L8720" s="306">
        <v>5.2769603157148879</v>
      </c>
      <c r="M8720" s="306">
        <v>4.0588028437346662</v>
      </c>
      <c r="N8720" s="306">
        <v>2.7097655142731756</v>
      </c>
    </row>
    <row r="8721" spans="1:14">
      <c r="A8721" s="259" t="s">
        <v>250</v>
      </c>
      <c r="B8721" s="259" t="s">
        <v>23</v>
      </c>
      <c r="C8721" s="259" t="s">
        <v>213</v>
      </c>
      <c r="D8721" s="259" t="s">
        <v>213</v>
      </c>
      <c r="E8721" s="259" t="s">
        <v>213</v>
      </c>
      <c r="F8721" s="259" t="s">
        <v>193</v>
      </c>
      <c r="G8721" s="259" t="s">
        <v>214</v>
      </c>
      <c r="H8721" s="306">
        <v>1.3365916715544641</v>
      </c>
      <c r="I8721" s="306">
        <v>0.75657325991555513</v>
      </c>
      <c r="J8721" s="306">
        <v>0.67171817819858193</v>
      </c>
      <c r="K8721" s="306">
        <v>0.94684433305719329</v>
      </c>
      <c r="L8721" s="306">
        <v>1.0717595591610505</v>
      </c>
      <c r="M8721" s="306">
        <v>0.35083394662354789</v>
      </c>
      <c r="N8721" s="306">
        <v>5.3222123955000006E-3</v>
      </c>
    </row>
    <row r="8722" spans="1:14">
      <c r="A8722" s="259" t="s">
        <v>250</v>
      </c>
      <c r="B8722" s="259" t="s">
        <v>24</v>
      </c>
      <c r="C8722" s="259" t="s">
        <v>213</v>
      </c>
      <c r="D8722" s="259" t="s">
        <v>213</v>
      </c>
      <c r="E8722" s="259" t="s">
        <v>213</v>
      </c>
      <c r="F8722" s="259" t="s">
        <v>193</v>
      </c>
      <c r="G8722" s="259" t="s">
        <v>214</v>
      </c>
      <c r="H8722" s="306">
        <v>9.0791043019041862</v>
      </c>
      <c r="I8722" s="306">
        <v>6.963469679358643</v>
      </c>
      <c r="J8722" s="306">
        <v>5.9799741135557225</v>
      </c>
      <c r="K8722" s="306">
        <v>5.3448765995793348</v>
      </c>
      <c r="L8722" s="306">
        <v>6.6657797674240395</v>
      </c>
      <c r="M8722" s="306">
        <v>6.6614121324210016</v>
      </c>
      <c r="N8722" s="306">
        <v>5.619415523170483</v>
      </c>
    </row>
    <row r="8723" spans="1:14">
      <c r="A8723" s="259" t="s">
        <v>250</v>
      </c>
      <c r="B8723" s="259" t="s">
        <v>25</v>
      </c>
      <c r="C8723" s="259" t="s">
        <v>213</v>
      </c>
      <c r="D8723" s="259" t="s">
        <v>213</v>
      </c>
      <c r="E8723" s="259" t="s">
        <v>213</v>
      </c>
      <c r="F8723" s="259" t="s">
        <v>193</v>
      </c>
      <c r="G8723" s="259" t="s">
        <v>214</v>
      </c>
      <c r="H8723" s="306">
        <v>19.458037513681592</v>
      </c>
      <c r="I8723" s="306">
        <v>12.511900554246621</v>
      </c>
      <c r="J8723" s="306">
        <v>11.024304127112574</v>
      </c>
      <c r="K8723" s="306">
        <v>11.245605448697926</v>
      </c>
      <c r="L8723" s="306">
        <v>13.553784390691003</v>
      </c>
      <c r="M8723" s="306">
        <v>14.27242994864246</v>
      </c>
      <c r="N8723" s="306">
        <v>14.534787216813283</v>
      </c>
    </row>
    <row r="8724" spans="1:14">
      <c r="A8724" s="259" t="s">
        <v>250</v>
      </c>
      <c r="B8724" s="259" t="s">
        <v>26</v>
      </c>
      <c r="C8724" s="259" t="s">
        <v>213</v>
      </c>
      <c r="D8724" s="259" t="s">
        <v>213</v>
      </c>
      <c r="E8724" s="259" t="s">
        <v>213</v>
      </c>
      <c r="F8724" s="259" t="s">
        <v>193</v>
      </c>
      <c r="G8724" s="259" t="s">
        <v>214</v>
      </c>
      <c r="H8724" s="306">
        <v>2.3374835102173015</v>
      </c>
      <c r="I8724" s="306">
        <v>2.4926599776688514</v>
      </c>
      <c r="J8724" s="306">
        <v>2.1889742634213807</v>
      </c>
      <c r="K8724" s="306">
        <v>2.5489326069137093</v>
      </c>
      <c r="L8724" s="306">
        <v>2.5446286029373364</v>
      </c>
      <c r="M8724" s="306">
        <v>1.6518166144251236</v>
      </c>
      <c r="N8724" s="306">
        <v>1.2115710908722013</v>
      </c>
    </row>
    <row r="8725" spans="1:14">
      <c r="A8725" s="259" t="s">
        <v>250</v>
      </c>
      <c r="B8725" s="259" t="s">
        <v>27</v>
      </c>
      <c r="C8725" s="259" t="s">
        <v>213</v>
      </c>
      <c r="D8725" s="259" t="s">
        <v>213</v>
      </c>
      <c r="E8725" s="259" t="s">
        <v>213</v>
      </c>
      <c r="F8725" s="259" t="s">
        <v>193</v>
      </c>
      <c r="G8725" s="259" t="s">
        <v>214</v>
      </c>
      <c r="H8725" s="306">
        <v>0</v>
      </c>
      <c r="I8725" s="306">
        <v>0</v>
      </c>
      <c r="J8725" s="306">
        <v>0</v>
      </c>
      <c r="K8725" s="306">
        <v>0</v>
      </c>
      <c r="L8725" s="306">
        <v>0</v>
      </c>
      <c r="M8725" s="306">
        <v>0</v>
      </c>
      <c r="N8725" s="306">
        <v>0</v>
      </c>
    </row>
    <row r="8726" spans="1:14">
      <c r="A8726" s="259" t="s">
        <v>250</v>
      </c>
      <c r="B8726" s="259" t="s">
        <v>215</v>
      </c>
      <c r="C8726" s="259" t="s">
        <v>213</v>
      </c>
      <c r="D8726" s="259" t="s">
        <v>213</v>
      </c>
      <c r="E8726" s="259" t="s">
        <v>213</v>
      </c>
      <c r="F8726" s="259" t="s">
        <v>193</v>
      </c>
      <c r="G8726" s="259" t="s">
        <v>214</v>
      </c>
      <c r="H8726" s="306">
        <v>5.4319450770428892</v>
      </c>
      <c r="I8726" s="306">
        <v>8.616236104716231</v>
      </c>
      <c r="J8726" s="306">
        <v>10.243541121650265</v>
      </c>
      <c r="K8726" s="306">
        <v>11.021334359189632</v>
      </c>
      <c r="L8726" s="306">
        <v>8.5420378354088626</v>
      </c>
      <c r="M8726" s="306">
        <v>9.8043619407510558</v>
      </c>
      <c r="N8726" s="306">
        <v>9.1595452955935688</v>
      </c>
    </row>
    <row r="8727" spans="1:14">
      <c r="A8727" s="259" t="s">
        <v>250</v>
      </c>
      <c r="B8727" s="259" t="s">
        <v>28</v>
      </c>
      <c r="C8727" s="259" t="s">
        <v>213</v>
      </c>
      <c r="D8727" s="259" t="s">
        <v>213</v>
      </c>
      <c r="E8727" s="259" t="s">
        <v>213</v>
      </c>
      <c r="F8727" s="259" t="s">
        <v>193</v>
      </c>
      <c r="G8727" s="259" t="s">
        <v>214</v>
      </c>
      <c r="H8727" s="306">
        <v>47.5440400761752</v>
      </c>
      <c r="I8727" s="306">
        <v>36.912599972318532</v>
      </c>
      <c r="J8727" s="306">
        <v>29.101209900848559</v>
      </c>
      <c r="K8727" s="306">
        <v>31.427750648792735</v>
      </c>
      <c r="L8727" s="306">
        <v>35.291042558922705</v>
      </c>
      <c r="M8727" s="306">
        <v>31.976181770203425</v>
      </c>
      <c r="N8727" s="306">
        <v>25.757520151574727</v>
      </c>
    </row>
    <row r="8728" spans="1:14">
      <c r="A8728" s="259" t="s">
        <v>250</v>
      </c>
      <c r="B8728" s="259" t="s">
        <v>29</v>
      </c>
      <c r="C8728" s="259" t="s">
        <v>213</v>
      </c>
      <c r="D8728" s="259" t="s">
        <v>213</v>
      </c>
      <c r="E8728" s="259" t="s">
        <v>213</v>
      </c>
      <c r="F8728" s="259" t="s">
        <v>193</v>
      </c>
      <c r="G8728" s="259" t="s">
        <v>214</v>
      </c>
      <c r="H8728" s="306">
        <v>12.284746474921253</v>
      </c>
      <c r="I8728" s="306">
        <v>8.5950690915351107</v>
      </c>
      <c r="J8728" s="306">
        <v>7.3578366123467838</v>
      </c>
      <c r="K8728" s="306">
        <v>7.3058509771172302</v>
      </c>
      <c r="L8728" s="306">
        <v>9.0866066857061725</v>
      </c>
      <c r="M8728" s="306">
        <v>8.2732744665906495</v>
      </c>
      <c r="N8728" s="306">
        <v>6.0994953405565981</v>
      </c>
    </row>
    <row r="8729" spans="1:14">
      <c r="A8729" s="259" t="s">
        <v>250</v>
      </c>
      <c r="B8729" s="259" t="s">
        <v>129</v>
      </c>
      <c r="C8729" s="259" t="s">
        <v>213</v>
      </c>
      <c r="D8729" s="259" t="s">
        <v>213</v>
      </c>
      <c r="E8729" s="259" t="s">
        <v>213</v>
      </c>
      <c r="F8729" s="259" t="s">
        <v>193</v>
      </c>
      <c r="G8729" s="259" t="s">
        <v>214</v>
      </c>
      <c r="H8729" s="306">
        <v>558.19486381489753</v>
      </c>
      <c r="I8729" s="306">
        <v>460.24304165057799</v>
      </c>
      <c r="J8729" s="306">
        <v>377.87859395217259</v>
      </c>
      <c r="K8729" s="306">
        <v>289.46775586145259</v>
      </c>
      <c r="L8729" s="306">
        <v>274.46658681693356</v>
      </c>
      <c r="M8729" s="306">
        <v>246.08642865055762</v>
      </c>
      <c r="N8729" s="306">
        <v>141.42164661832405</v>
      </c>
    </row>
    <row r="8731" spans="1:14">
      <c r="A8731" s="259" t="s">
        <v>2</v>
      </c>
      <c r="B8731" s="259" t="s">
        <v>43</v>
      </c>
      <c r="C8731" s="259" t="s">
        <v>203</v>
      </c>
      <c r="D8731" s="259" t="s">
        <v>204</v>
      </c>
      <c r="E8731" s="259" t="s">
        <v>205</v>
      </c>
      <c r="F8731" s="259" t="s">
        <v>99</v>
      </c>
      <c r="G8731" s="259" t="s">
        <v>46</v>
      </c>
      <c r="H8731" s="306">
        <v>2025</v>
      </c>
      <c r="I8731" s="306">
        <v>2028</v>
      </c>
      <c r="J8731" s="306">
        <v>2030</v>
      </c>
      <c r="K8731" s="306">
        <v>2032</v>
      </c>
      <c r="L8731" s="306">
        <v>2035</v>
      </c>
      <c r="M8731" s="306">
        <v>2037</v>
      </c>
      <c r="N8731" s="306">
        <v>2040</v>
      </c>
    </row>
    <row r="8732" spans="1:14">
      <c r="A8732" s="259" t="s">
        <v>250</v>
      </c>
      <c r="B8732" s="259" t="s">
        <v>30</v>
      </c>
      <c r="C8732" s="259" t="s">
        <v>48</v>
      </c>
      <c r="D8732" s="259" t="s">
        <v>48</v>
      </c>
      <c r="E8732" s="259" t="s">
        <v>48</v>
      </c>
      <c r="F8732" s="259" t="s">
        <v>193</v>
      </c>
      <c r="G8732" s="259" t="s">
        <v>214</v>
      </c>
      <c r="H8732" s="306">
        <v>0.67411229526252003</v>
      </c>
      <c r="I8732" s="306">
        <v>0</v>
      </c>
      <c r="J8732" s="306">
        <v>0</v>
      </c>
      <c r="K8732" s="306">
        <v>0</v>
      </c>
      <c r="L8732" s="306">
        <v>0</v>
      </c>
      <c r="M8732" s="306">
        <v>0</v>
      </c>
      <c r="N8732" s="306">
        <v>0</v>
      </c>
    </row>
    <row r="8733" spans="1:14">
      <c r="A8733" s="259" t="s">
        <v>250</v>
      </c>
      <c r="B8733" s="259" t="s">
        <v>30</v>
      </c>
      <c r="C8733" s="259" t="s">
        <v>54</v>
      </c>
      <c r="D8733" s="259" t="s">
        <v>54</v>
      </c>
      <c r="E8733" s="259" t="s">
        <v>54</v>
      </c>
      <c r="F8733" s="259" t="s">
        <v>193</v>
      </c>
      <c r="G8733" s="259" t="s">
        <v>214</v>
      </c>
      <c r="H8733" s="306">
        <v>15.127143792309836</v>
      </c>
      <c r="I8733" s="306">
        <v>15.805630326536807</v>
      </c>
      <c r="J8733" s="306">
        <v>10.719069161389204</v>
      </c>
      <c r="K8733" s="306">
        <v>12.876294222977579</v>
      </c>
      <c r="L8733" s="306">
        <v>11.268599295376278</v>
      </c>
      <c r="M8733" s="306">
        <v>8.0484433713775552</v>
      </c>
      <c r="N8733" s="306">
        <v>3.7260517165332181</v>
      </c>
    </row>
    <row r="8734" spans="1:14">
      <c r="A8734" s="259" t="s">
        <v>250</v>
      </c>
      <c r="B8734" s="259" t="s">
        <v>30</v>
      </c>
      <c r="C8734" s="259" t="s">
        <v>55</v>
      </c>
      <c r="D8734" s="259" t="s">
        <v>55</v>
      </c>
      <c r="E8734" s="259" t="s">
        <v>55</v>
      </c>
      <c r="F8734" s="259" t="s">
        <v>193</v>
      </c>
      <c r="G8734" s="259" t="s">
        <v>214</v>
      </c>
      <c r="H8734" s="306">
        <v>0</v>
      </c>
      <c r="I8734" s="306">
        <v>0</v>
      </c>
      <c r="J8734" s="306">
        <v>0</v>
      </c>
      <c r="K8734" s="306">
        <v>0</v>
      </c>
      <c r="L8734" s="306">
        <v>1.51454688E-3</v>
      </c>
      <c r="M8734" s="306">
        <v>1.4963434116173401E-3</v>
      </c>
      <c r="N8734" s="306">
        <v>1.51454688E-3</v>
      </c>
    </row>
    <row r="8735" spans="1:14">
      <c r="A8735" s="259" t="s">
        <v>250</v>
      </c>
      <c r="B8735" s="259" t="s">
        <v>30</v>
      </c>
      <c r="C8735" s="259" t="s">
        <v>56</v>
      </c>
      <c r="D8735" s="259" t="s">
        <v>56</v>
      </c>
      <c r="E8735" s="259" t="s">
        <v>56</v>
      </c>
      <c r="F8735" s="259" t="s">
        <v>193</v>
      </c>
      <c r="G8735" s="259" t="s">
        <v>214</v>
      </c>
      <c r="H8735" s="306">
        <v>0</v>
      </c>
      <c r="I8735" s="306">
        <v>0</v>
      </c>
      <c r="J8735" s="306">
        <v>0</v>
      </c>
      <c r="K8735" s="306">
        <v>0</v>
      </c>
      <c r="L8735" s="306">
        <v>0</v>
      </c>
      <c r="M8735" s="306">
        <v>0</v>
      </c>
      <c r="N8735" s="306">
        <v>0</v>
      </c>
    </row>
    <row r="8736" spans="1:14">
      <c r="A8736" s="259" t="s">
        <v>250</v>
      </c>
      <c r="B8736" s="259" t="s">
        <v>30</v>
      </c>
      <c r="C8736" s="259" t="s">
        <v>54</v>
      </c>
      <c r="D8736" s="259" t="s">
        <v>72</v>
      </c>
      <c r="E8736" s="259" t="s">
        <v>72</v>
      </c>
      <c r="F8736" s="259" t="s">
        <v>193</v>
      </c>
      <c r="G8736" s="259" t="s">
        <v>214</v>
      </c>
      <c r="H8736" s="306">
        <v>0</v>
      </c>
      <c r="I8736" s="306">
        <v>0</v>
      </c>
      <c r="J8736" s="306">
        <v>0</v>
      </c>
      <c r="K8736" s="306">
        <v>0</v>
      </c>
      <c r="L8736" s="306">
        <v>1.38053764026925</v>
      </c>
      <c r="M8736" s="306">
        <v>1.38053764018115</v>
      </c>
      <c r="N8736" s="306">
        <v>1.38053764036111</v>
      </c>
    </row>
    <row r="8737" spans="1:14">
      <c r="A8737" s="259" t="s">
        <v>250</v>
      </c>
      <c r="B8737" s="259" t="s">
        <v>30</v>
      </c>
      <c r="C8737" s="259" t="s">
        <v>55</v>
      </c>
      <c r="D8737" s="259" t="s">
        <v>73</v>
      </c>
      <c r="E8737" s="259" t="s">
        <v>73</v>
      </c>
      <c r="F8737" s="259" t="s">
        <v>193</v>
      </c>
      <c r="G8737" s="259" t="s">
        <v>214</v>
      </c>
      <c r="H8737" s="306">
        <v>0</v>
      </c>
      <c r="I8737" s="306">
        <v>0</v>
      </c>
      <c r="J8737" s="306">
        <v>0</v>
      </c>
      <c r="K8737" s="306">
        <v>0</v>
      </c>
      <c r="L8737" s="306">
        <v>0</v>
      </c>
      <c r="M8737" s="306">
        <v>0</v>
      </c>
      <c r="N8737" s="306">
        <v>1.51336904305178E-2</v>
      </c>
    </row>
    <row r="8738" spans="1:14">
      <c r="A8738" s="259" t="s">
        <v>250</v>
      </c>
      <c r="B8738" s="259" t="s">
        <v>150</v>
      </c>
      <c r="C8738" s="259" t="s">
        <v>48</v>
      </c>
      <c r="D8738" s="259" t="s">
        <v>48</v>
      </c>
      <c r="E8738" s="259" t="s">
        <v>48</v>
      </c>
      <c r="F8738" s="259" t="s">
        <v>193</v>
      </c>
      <c r="G8738" s="259" t="s">
        <v>214</v>
      </c>
      <c r="H8738" s="306">
        <v>0</v>
      </c>
      <c r="I8738" s="306">
        <v>0</v>
      </c>
      <c r="J8738" s="306">
        <v>0</v>
      </c>
      <c r="K8738" s="306">
        <v>0</v>
      </c>
      <c r="L8738" s="306">
        <v>0</v>
      </c>
      <c r="M8738" s="306">
        <v>0</v>
      </c>
      <c r="N8738" s="306">
        <v>0</v>
      </c>
    </row>
    <row r="8739" spans="1:14">
      <c r="A8739" s="259" t="s">
        <v>250</v>
      </c>
      <c r="B8739" s="259" t="s">
        <v>150</v>
      </c>
      <c r="C8739" s="259" t="s">
        <v>54</v>
      </c>
      <c r="D8739" s="259" t="s">
        <v>54</v>
      </c>
      <c r="E8739" s="259" t="s">
        <v>54</v>
      </c>
      <c r="F8739" s="259" t="s">
        <v>193</v>
      </c>
      <c r="G8739" s="259" t="s">
        <v>214</v>
      </c>
      <c r="H8739" s="306">
        <v>16.698234492693281</v>
      </c>
      <c r="I8739" s="306">
        <v>13.919731326038267</v>
      </c>
      <c r="J8739" s="306">
        <v>12.20449899693854</v>
      </c>
      <c r="K8739" s="306">
        <v>11.695056434916244</v>
      </c>
      <c r="L8739" s="306">
        <v>13.984874807200056</v>
      </c>
      <c r="M8739" s="306">
        <v>13.649003814580446</v>
      </c>
      <c r="N8739" s="306">
        <v>12.547834579661957</v>
      </c>
    </row>
    <row r="8740" spans="1:14">
      <c r="A8740" s="259" t="s">
        <v>250</v>
      </c>
      <c r="B8740" s="259" t="s">
        <v>150</v>
      </c>
      <c r="C8740" s="259" t="s">
        <v>55</v>
      </c>
      <c r="D8740" s="259" t="s">
        <v>55</v>
      </c>
      <c r="E8740" s="259" t="s">
        <v>55</v>
      </c>
      <c r="F8740" s="259" t="s">
        <v>193</v>
      </c>
      <c r="G8740" s="259" t="s">
        <v>214</v>
      </c>
      <c r="H8740" s="306">
        <v>1.3984424778723614</v>
      </c>
      <c r="I8740" s="306">
        <v>0.12295726414548377</v>
      </c>
      <c r="J8740" s="306">
        <v>0.2471718096595687</v>
      </c>
      <c r="K8740" s="306">
        <v>0.36708787824569405</v>
      </c>
      <c r="L8740" s="306">
        <v>0.35741102278692327</v>
      </c>
      <c r="M8740" s="306">
        <v>0.36249177296343821</v>
      </c>
      <c r="N8740" s="306">
        <v>0.61710733669362161</v>
      </c>
    </row>
    <row r="8741" spans="1:14">
      <c r="A8741" s="259" t="s">
        <v>250</v>
      </c>
      <c r="B8741" s="259" t="s">
        <v>150</v>
      </c>
      <c r="C8741" s="259" t="s">
        <v>56</v>
      </c>
      <c r="D8741" s="259" t="s">
        <v>56</v>
      </c>
      <c r="E8741" s="259" t="s">
        <v>56</v>
      </c>
      <c r="F8741" s="259" t="s">
        <v>193</v>
      </c>
      <c r="G8741" s="259" t="s">
        <v>214</v>
      </c>
      <c r="H8741" s="306">
        <v>4.7992947839138891</v>
      </c>
      <c r="I8741" s="306">
        <v>1.0840642766856552</v>
      </c>
      <c r="J8741" s="306">
        <v>1.4207687102163413</v>
      </c>
      <c r="K8741" s="306">
        <v>1.8753042234407895</v>
      </c>
      <c r="L8741" s="306">
        <v>1.4185628810532922</v>
      </c>
      <c r="M8741" s="306">
        <v>1.9149171167067049</v>
      </c>
      <c r="N8741" s="306">
        <v>3.2920792267937875</v>
      </c>
    </row>
    <row r="8742" spans="1:14">
      <c r="A8742" s="259" t="s">
        <v>250</v>
      </c>
      <c r="B8742" s="259" t="s">
        <v>150</v>
      </c>
      <c r="C8742" s="259" t="s">
        <v>54</v>
      </c>
      <c r="D8742" s="259" t="s">
        <v>72</v>
      </c>
      <c r="E8742" s="259" t="s">
        <v>72</v>
      </c>
      <c r="F8742" s="259" t="s">
        <v>193</v>
      </c>
      <c r="G8742" s="259" t="s">
        <v>214</v>
      </c>
      <c r="H8742" s="306">
        <v>0</v>
      </c>
      <c r="I8742" s="306">
        <v>0</v>
      </c>
      <c r="J8742" s="306">
        <v>0</v>
      </c>
      <c r="K8742" s="306">
        <v>8.6884709788302206E-2</v>
      </c>
      <c r="L8742" s="306">
        <v>0.48945473136011203</v>
      </c>
      <c r="M8742" s="306">
        <v>1.09654028789486</v>
      </c>
      <c r="N8742" s="306">
        <v>1.09654028790653</v>
      </c>
    </row>
    <row r="8743" spans="1:14">
      <c r="A8743" s="259" t="s">
        <v>250</v>
      </c>
      <c r="B8743" s="259" t="s">
        <v>150</v>
      </c>
      <c r="C8743" s="259" t="s">
        <v>55</v>
      </c>
      <c r="D8743" s="259" t="s">
        <v>73</v>
      </c>
      <c r="E8743" s="259" t="s">
        <v>73</v>
      </c>
      <c r="F8743" s="259" t="s">
        <v>193</v>
      </c>
      <c r="G8743" s="259" t="s">
        <v>214</v>
      </c>
      <c r="H8743" s="306">
        <v>0</v>
      </c>
      <c r="I8743" s="306">
        <v>0</v>
      </c>
      <c r="J8743" s="306">
        <v>0</v>
      </c>
      <c r="K8743" s="306">
        <v>0</v>
      </c>
      <c r="L8743" s="306">
        <v>0</v>
      </c>
      <c r="M8743" s="306">
        <v>0</v>
      </c>
      <c r="N8743" s="306">
        <v>0</v>
      </c>
    </row>
    <row r="8744" spans="1:14">
      <c r="A8744" s="259" t="s">
        <v>250</v>
      </c>
      <c r="B8744" s="259" t="s">
        <v>216</v>
      </c>
      <c r="C8744" s="259" t="s">
        <v>48</v>
      </c>
      <c r="D8744" s="259" t="s">
        <v>48</v>
      </c>
      <c r="E8744" s="259" t="s">
        <v>48</v>
      </c>
      <c r="F8744" s="259" t="s">
        <v>193</v>
      </c>
      <c r="G8744" s="259" t="s">
        <v>214</v>
      </c>
      <c r="H8744" s="306">
        <v>0.31783121743154563</v>
      </c>
      <c r="I8744" s="306">
        <v>0</v>
      </c>
      <c r="J8744" s="306">
        <v>0</v>
      </c>
      <c r="K8744" s="306">
        <v>0</v>
      </c>
      <c r="L8744" s="306">
        <v>0</v>
      </c>
      <c r="M8744" s="306">
        <v>0</v>
      </c>
      <c r="N8744" s="306">
        <v>0</v>
      </c>
    </row>
    <row r="8745" spans="1:14">
      <c r="A8745" s="259" t="s">
        <v>250</v>
      </c>
      <c r="B8745" s="259" t="s">
        <v>216</v>
      </c>
      <c r="C8745" s="259" t="s">
        <v>54</v>
      </c>
      <c r="D8745" s="259" t="s">
        <v>54</v>
      </c>
      <c r="E8745" s="259" t="s">
        <v>54</v>
      </c>
      <c r="F8745" s="259" t="s">
        <v>193</v>
      </c>
      <c r="G8745" s="259" t="s">
        <v>214</v>
      </c>
      <c r="H8745" s="306">
        <v>8.1392240145959907</v>
      </c>
      <c r="I8745" s="306">
        <v>5.5804181977589087</v>
      </c>
      <c r="J8745" s="306">
        <v>4.279318108371192</v>
      </c>
      <c r="K8745" s="306">
        <v>4.1507833786838093</v>
      </c>
      <c r="L8745" s="306">
        <v>5.9800098163834683</v>
      </c>
      <c r="M8745" s="306">
        <v>5.1858416514170331</v>
      </c>
      <c r="N8745" s="306">
        <v>2.6534196359697115</v>
      </c>
    </row>
    <row r="8746" spans="1:14">
      <c r="A8746" s="259" t="s">
        <v>250</v>
      </c>
      <c r="B8746" s="259" t="s">
        <v>216</v>
      </c>
      <c r="C8746" s="259" t="s">
        <v>55</v>
      </c>
      <c r="D8746" s="259" t="s">
        <v>55</v>
      </c>
      <c r="E8746" s="259" t="s">
        <v>55</v>
      </c>
      <c r="F8746" s="259" t="s">
        <v>193</v>
      </c>
      <c r="G8746" s="259" t="s">
        <v>214</v>
      </c>
      <c r="H8746" s="306">
        <v>8.9473747654209915E-2</v>
      </c>
      <c r="I8746" s="306">
        <v>2.3428853488771405E-2</v>
      </c>
      <c r="J8746" s="306">
        <v>2.3428853488771405E-2</v>
      </c>
      <c r="K8746" s="306">
        <v>2.3148192239771413E-2</v>
      </c>
      <c r="L8746" s="306">
        <v>2.1603636641063979E-2</v>
      </c>
      <c r="M8746" s="306">
        <v>1.1888568733878821E-2</v>
      </c>
      <c r="N8746" s="306">
        <v>0.13737343663450913</v>
      </c>
    </row>
    <row r="8747" spans="1:14">
      <c r="A8747" s="259" t="s">
        <v>250</v>
      </c>
      <c r="B8747" s="259" t="s">
        <v>216</v>
      </c>
      <c r="C8747" s="259" t="s">
        <v>56</v>
      </c>
      <c r="D8747" s="259" t="s">
        <v>56</v>
      </c>
      <c r="E8747" s="259" t="s">
        <v>56</v>
      </c>
      <c r="F8747" s="259" t="s">
        <v>193</v>
      </c>
      <c r="G8747" s="259" t="s">
        <v>214</v>
      </c>
      <c r="H8747" s="306">
        <v>0</v>
      </c>
      <c r="I8747" s="306">
        <v>0</v>
      </c>
      <c r="J8747" s="306">
        <v>0</v>
      </c>
      <c r="K8747" s="306">
        <v>0</v>
      </c>
      <c r="L8747" s="306">
        <v>0</v>
      </c>
      <c r="M8747" s="306">
        <v>0</v>
      </c>
      <c r="N8747" s="306">
        <v>0</v>
      </c>
    </row>
    <row r="8748" spans="1:14">
      <c r="A8748" s="259" t="s">
        <v>250</v>
      </c>
      <c r="B8748" s="259" t="s">
        <v>216</v>
      </c>
      <c r="C8748" s="259" t="s">
        <v>54</v>
      </c>
      <c r="D8748" s="259" t="s">
        <v>72</v>
      </c>
      <c r="E8748" s="259" t="s">
        <v>72</v>
      </c>
      <c r="F8748" s="259" t="s">
        <v>193</v>
      </c>
      <c r="G8748" s="259" t="s">
        <v>214</v>
      </c>
      <c r="H8748" s="306">
        <v>0</v>
      </c>
      <c r="I8748" s="306">
        <v>0</v>
      </c>
      <c r="J8748" s="306">
        <v>0</v>
      </c>
      <c r="K8748" s="306">
        <v>0</v>
      </c>
      <c r="L8748" s="306">
        <v>0</v>
      </c>
      <c r="M8748" s="306">
        <v>0</v>
      </c>
      <c r="N8748" s="306">
        <v>0</v>
      </c>
    </row>
    <row r="8749" spans="1:14">
      <c r="A8749" s="259" t="s">
        <v>250</v>
      </c>
      <c r="B8749" s="259" t="s">
        <v>216</v>
      </c>
      <c r="C8749" s="259" t="s">
        <v>55</v>
      </c>
      <c r="D8749" s="259" t="s">
        <v>73</v>
      </c>
      <c r="E8749" s="259" t="s">
        <v>73</v>
      </c>
      <c r="F8749" s="259" t="s">
        <v>193</v>
      </c>
      <c r="G8749" s="259" t="s">
        <v>214</v>
      </c>
      <c r="H8749" s="306">
        <v>0</v>
      </c>
      <c r="I8749" s="306">
        <v>0</v>
      </c>
      <c r="J8749" s="306">
        <v>1.2104453988768799E-2</v>
      </c>
      <c r="K8749" s="306">
        <v>2.6993151531307019E-2</v>
      </c>
      <c r="L8749" s="306">
        <v>1.2104453988768799E-2</v>
      </c>
      <c r="M8749" s="306">
        <v>2.6554677468677503E-3</v>
      </c>
      <c r="N8749" s="306">
        <v>0.12186771734255601</v>
      </c>
    </row>
    <row r="8750" spans="1:14">
      <c r="A8750" s="259" t="s">
        <v>250</v>
      </c>
      <c r="B8750" s="259" t="s">
        <v>217</v>
      </c>
      <c r="C8750" s="259" t="s">
        <v>48</v>
      </c>
      <c r="D8750" s="259" t="s">
        <v>48</v>
      </c>
      <c r="E8750" s="259" t="s">
        <v>48</v>
      </c>
      <c r="F8750" s="259" t="s">
        <v>193</v>
      </c>
      <c r="G8750" s="259" t="s">
        <v>214</v>
      </c>
      <c r="H8750" s="306">
        <v>134.78301290925086</v>
      </c>
      <c r="I8750" s="306">
        <v>60.953887932903591</v>
      </c>
      <c r="J8750" s="306">
        <v>31.258693523895634</v>
      </c>
      <c r="K8750" s="306">
        <v>0</v>
      </c>
      <c r="L8750" s="306">
        <v>0</v>
      </c>
      <c r="M8750" s="306">
        <v>0</v>
      </c>
      <c r="N8750" s="306">
        <v>0</v>
      </c>
    </row>
    <row r="8751" spans="1:14">
      <c r="A8751" s="259" t="s">
        <v>250</v>
      </c>
      <c r="B8751" s="259" t="s">
        <v>217</v>
      </c>
      <c r="C8751" s="259" t="s">
        <v>54</v>
      </c>
      <c r="D8751" s="259" t="s">
        <v>54</v>
      </c>
      <c r="E8751" s="259" t="s">
        <v>54</v>
      </c>
      <c r="F8751" s="259" t="s">
        <v>193</v>
      </c>
      <c r="G8751" s="259" t="s">
        <v>214</v>
      </c>
      <c r="H8751" s="306">
        <v>101.17421235826339</v>
      </c>
      <c r="I8751" s="306">
        <v>103.5443028102559</v>
      </c>
      <c r="J8751" s="306">
        <v>99.065519915360042</v>
      </c>
      <c r="K8751" s="306">
        <v>114.03688537435274</v>
      </c>
      <c r="L8751" s="306">
        <v>114.48677395058624</v>
      </c>
      <c r="M8751" s="306">
        <v>93.932530640532235</v>
      </c>
      <c r="N8751" s="306">
        <v>28.691644907951648</v>
      </c>
    </row>
    <row r="8752" spans="1:14">
      <c r="A8752" s="259" t="s">
        <v>250</v>
      </c>
      <c r="B8752" s="259" t="s">
        <v>217</v>
      </c>
      <c r="C8752" s="259" t="s">
        <v>55</v>
      </c>
      <c r="D8752" s="259" t="s">
        <v>55</v>
      </c>
      <c r="E8752" s="259" t="s">
        <v>55</v>
      </c>
      <c r="F8752" s="259" t="s">
        <v>193</v>
      </c>
      <c r="G8752" s="259" t="s">
        <v>214</v>
      </c>
      <c r="H8752" s="306">
        <v>1.1447834517175446</v>
      </c>
      <c r="I8752" s="306">
        <v>0.89351001419391962</v>
      </c>
      <c r="J8752" s="306">
        <v>0.84390408064367484</v>
      </c>
      <c r="K8752" s="306">
        <v>1.3241711963542224</v>
      </c>
      <c r="L8752" s="306">
        <v>0.91008461964718246</v>
      </c>
      <c r="M8752" s="306">
        <v>0.22219448790712257</v>
      </c>
      <c r="N8752" s="306">
        <v>3.7991401362640009E-2</v>
      </c>
    </row>
    <row r="8753" spans="1:14">
      <c r="A8753" s="259" t="s">
        <v>250</v>
      </c>
      <c r="B8753" s="259" t="s">
        <v>217</v>
      </c>
      <c r="C8753" s="259" t="s">
        <v>56</v>
      </c>
      <c r="D8753" s="259" t="s">
        <v>56</v>
      </c>
      <c r="E8753" s="259" t="s">
        <v>56</v>
      </c>
      <c r="F8753" s="259" t="s">
        <v>193</v>
      </c>
      <c r="G8753" s="259" t="s">
        <v>214</v>
      </c>
      <c r="H8753" s="306">
        <v>0.100428788736</v>
      </c>
      <c r="I8753" s="306">
        <v>0.51745901096956404</v>
      </c>
      <c r="J8753" s="306">
        <v>0.60769503096195798</v>
      </c>
      <c r="K8753" s="306">
        <v>1.2761574434275498</v>
      </c>
      <c r="L8753" s="306">
        <v>0.74338358528679105</v>
      </c>
      <c r="M8753" s="306">
        <v>0.60769503096195798</v>
      </c>
      <c r="N8753" s="306">
        <v>5.5536776236799999E-2</v>
      </c>
    </row>
    <row r="8754" spans="1:14">
      <c r="A8754" s="259" t="s">
        <v>250</v>
      </c>
      <c r="B8754" s="259" t="s">
        <v>217</v>
      </c>
      <c r="C8754" s="259" t="s">
        <v>54</v>
      </c>
      <c r="D8754" s="259" t="s">
        <v>72</v>
      </c>
      <c r="E8754" s="259" t="s">
        <v>72</v>
      </c>
      <c r="F8754" s="259" t="s">
        <v>193</v>
      </c>
      <c r="G8754" s="259" t="s">
        <v>214</v>
      </c>
      <c r="H8754" s="306">
        <v>0</v>
      </c>
      <c r="I8754" s="306">
        <v>20.777159714551608</v>
      </c>
      <c r="J8754" s="306">
        <v>25.709969227939023</v>
      </c>
      <c r="K8754" s="306">
        <v>23.421547246443943</v>
      </c>
      <c r="L8754" s="306">
        <v>24.665661192100998</v>
      </c>
      <c r="M8754" s="306">
        <v>24.665661192904967</v>
      </c>
      <c r="N8754" s="306">
        <v>21.853651474677438</v>
      </c>
    </row>
    <row r="8755" spans="1:14">
      <c r="A8755" s="259" t="s">
        <v>250</v>
      </c>
      <c r="B8755" s="259" t="s">
        <v>217</v>
      </c>
      <c r="C8755" s="259" t="s">
        <v>55</v>
      </c>
      <c r="D8755" s="259" t="s">
        <v>73</v>
      </c>
      <c r="E8755" s="259" t="s">
        <v>73</v>
      </c>
      <c r="F8755" s="259" t="s">
        <v>193</v>
      </c>
      <c r="G8755" s="259" t="s">
        <v>214</v>
      </c>
      <c r="H8755" s="306">
        <v>0</v>
      </c>
      <c r="I8755" s="306">
        <v>0</v>
      </c>
      <c r="J8755" s="306">
        <v>0</v>
      </c>
      <c r="K8755" s="306">
        <v>0</v>
      </c>
      <c r="L8755" s="306">
        <v>0</v>
      </c>
      <c r="M8755" s="306">
        <v>0</v>
      </c>
      <c r="N8755" s="306">
        <v>0</v>
      </c>
    </row>
    <row r="8757" spans="1:14">
      <c r="A8757" s="259" t="s">
        <v>2</v>
      </c>
      <c r="B8757" s="259" t="s">
        <v>43</v>
      </c>
      <c r="C8757" s="259" t="s">
        <v>203</v>
      </c>
      <c r="D8757" s="259" t="s">
        <v>204</v>
      </c>
      <c r="E8757" s="259" t="s">
        <v>205</v>
      </c>
      <c r="F8757" s="259" t="s">
        <v>99</v>
      </c>
      <c r="G8757" s="259" t="s">
        <v>46</v>
      </c>
      <c r="H8757" s="306">
        <v>2025</v>
      </c>
      <c r="I8757" s="306">
        <v>2028</v>
      </c>
      <c r="J8757" s="306">
        <v>2030</v>
      </c>
      <c r="K8757" s="306">
        <v>2032</v>
      </c>
      <c r="L8757" s="306">
        <v>2035</v>
      </c>
      <c r="M8757" s="306">
        <v>2037</v>
      </c>
      <c r="N8757" s="306">
        <v>2040</v>
      </c>
    </row>
    <row r="8758" spans="1:14">
      <c r="A8758" s="259" t="s">
        <v>250</v>
      </c>
      <c r="B8758" s="259" t="s">
        <v>128</v>
      </c>
      <c r="C8758" s="259" t="s">
        <v>48</v>
      </c>
      <c r="D8758" s="259" t="s">
        <v>48</v>
      </c>
      <c r="E8758" s="259" t="s">
        <v>48</v>
      </c>
      <c r="F8758" s="259" t="s">
        <v>193</v>
      </c>
      <c r="G8758" s="259" t="s">
        <v>214</v>
      </c>
      <c r="H8758" s="306">
        <v>624.58058490571</v>
      </c>
      <c r="I8758" s="306">
        <v>415.26553447107278</v>
      </c>
      <c r="J8758" s="306">
        <v>172.68493994488156</v>
      </c>
      <c r="K8758" s="306">
        <v>8.0578028546513245</v>
      </c>
      <c r="L8758" s="306">
        <v>8.2724187437552583</v>
      </c>
      <c r="M8758" s="306">
        <v>7.6379297376163642</v>
      </c>
      <c r="N8758" s="306">
        <v>6.576533726477173</v>
      </c>
    </row>
    <row r="8759" spans="1:14">
      <c r="A8759" s="259" t="s">
        <v>250</v>
      </c>
      <c r="B8759" s="259" t="s">
        <v>128</v>
      </c>
      <c r="C8759" s="259" t="s">
        <v>54</v>
      </c>
      <c r="D8759" s="259" t="s">
        <v>54</v>
      </c>
      <c r="E8759" s="259" t="s">
        <v>54</v>
      </c>
      <c r="F8759" s="259" t="s">
        <v>193</v>
      </c>
      <c r="G8759" s="259" t="s">
        <v>214</v>
      </c>
      <c r="H8759" s="306">
        <v>478.23042166281095</v>
      </c>
      <c r="I8759" s="306">
        <v>499.56553055923416</v>
      </c>
      <c r="J8759" s="306">
        <v>451.42520091902418</v>
      </c>
      <c r="K8759" s="306">
        <v>476.04480144419955</v>
      </c>
      <c r="L8759" s="306">
        <v>467.59385372839557</v>
      </c>
      <c r="M8759" s="306">
        <v>414.04747051202776</v>
      </c>
      <c r="N8759" s="306">
        <v>183.62481980797963</v>
      </c>
    </row>
    <row r="8760" spans="1:14">
      <c r="A8760" s="259" t="s">
        <v>250</v>
      </c>
      <c r="B8760" s="259" t="s">
        <v>128</v>
      </c>
      <c r="C8760" s="259" t="s">
        <v>55</v>
      </c>
      <c r="D8760" s="259" t="s">
        <v>55</v>
      </c>
      <c r="E8760" s="259" t="s">
        <v>55</v>
      </c>
      <c r="F8760" s="259" t="s">
        <v>193</v>
      </c>
      <c r="G8760" s="259" t="s">
        <v>214</v>
      </c>
      <c r="H8760" s="306">
        <v>8.6093099354981995</v>
      </c>
      <c r="I8760" s="306">
        <v>7.4193579485906103</v>
      </c>
      <c r="J8760" s="306">
        <v>7.2044964515306811</v>
      </c>
      <c r="K8760" s="306">
        <v>8.721050388440279</v>
      </c>
      <c r="L8760" s="306">
        <v>4.080566605030179</v>
      </c>
      <c r="M8760" s="306">
        <v>1.9912625923415692</v>
      </c>
      <c r="N8760" s="306">
        <v>1.6630394351063</v>
      </c>
    </row>
    <row r="8761" spans="1:14">
      <c r="A8761" s="259" t="s">
        <v>250</v>
      </c>
      <c r="B8761" s="259" t="s">
        <v>128</v>
      </c>
      <c r="C8761" s="259" t="s">
        <v>56</v>
      </c>
      <c r="D8761" s="259" t="s">
        <v>56</v>
      </c>
      <c r="E8761" s="259" t="s">
        <v>56</v>
      </c>
      <c r="F8761" s="259" t="s">
        <v>193</v>
      </c>
      <c r="G8761" s="259" t="s">
        <v>214</v>
      </c>
      <c r="H8761" s="306">
        <v>10.834011885747456</v>
      </c>
      <c r="I8761" s="306">
        <v>10.579433342404663</v>
      </c>
      <c r="J8761" s="306">
        <v>17.218514859676819</v>
      </c>
      <c r="K8761" s="306">
        <v>24.267687105817465</v>
      </c>
      <c r="L8761" s="306">
        <v>9.2182221332713397</v>
      </c>
      <c r="M8761" s="306">
        <v>6.2940410618688052</v>
      </c>
      <c r="N8761" s="306">
        <v>3.4166088978234899</v>
      </c>
    </row>
    <row r="8762" spans="1:14">
      <c r="A8762" s="259" t="s">
        <v>250</v>
      </c>
      <c r="B8762" s="259" t="s">
        <v>128</v>
      </c>
      <c r="C8762" s="259" t="s">
        <v>54</v>
      </c>
      <c r="D8762" s="259" t="s">
        <v>72</v>
      </c>
      <c r="E8762" s="259" t="s">
        <v>72</v>
      </c>
      <c r="F8762" s="259" t="s">
        <v>193</v>
      </c>
      <c r="G8762" s="259" t="s">
        <v>214</v>
      </c>
      <c r="H8762" s="306">
        <v>0</v>
      </c>
      <c r="I8762" s="306">
        <v>80.394018900252576</v>
      </c>
      <c r="J8762" s="306">
        <v>88.160395022052796</v>
      </c>
      <c r="K8762" s="306">
        <v>75.681793134243108</v>
      </c>
      <c r="L8762" s="306">
        <v>82.900234170529274</v>
      </c>
      <c r="M8762" s="306">
        <v>83.641916858138956</v>
      </c>
      <c r="N8762" s="306">
        <v>77.506073530385009</v>
      </c>
    </row>
    <row r="8763" spans="1:14">
      <c r="A8763" s="259" t="s">
        <v>250</v>
      </c>
      <c r="B8763" s="259" t="s">
        <v>128</v>
      </c>
      <c r="C8763" s="259" t="s">
        <v>55</v>
      </c>
      <c r="D8763" s="259" t="s">
        <v>73</v>
      </c>
      <c r="E8763" s="259" t="s">
        <v>73</v>
      </c>
      <c r="F8763" s="259" t="s">
        <v>193</v>
      </c>
      <c r="G8763" s="259" t="s">
        <v>214</v>
      </c>
      <c r="H8763" s="306">
        <v>0</v>
      </c>
      <c r="I8763" s="306">
        <v>0.19033564660442501</v>
      </c>
      <c r="J8763" s="306">
        <v>0.2107547712023578</v>
      </c>
      <c r="K8763" s="306">
        <v>15.838238205088871</v>
      </c>
      <c r="L8763" s="306">
        <v>13.042012168172739</v>
      </c>
      <c r="M8763" s="306">
        <v>3.574145552690843</v>
      </c>
      <c r="N8763" s="306">
        <v>1.7882560360575837</v>
      </c>
    </row>
    <row r="8765" spans="1:14">
      <c r="A8765" s="259" t="s">
        <v>2</v>
      </c>
      <c r="B8765" s="259" t="s">
        <v>43</v>
      </c>
      <c r="C8765" s="259" t="s">
        <v>132</v>
      </c>
      <c r="D8765" s="259" t="s">
        <v>218</v>
      </c>
      <c r="E8765" s="259" t="s">
        <v>219</v>
      </c>
      <c r="F8765" s="259" t="s">
        <v>99</v>
      </c>
      <c r="G8765" s="259" t="s">
        <v>46</v>
      </c>
      <c r="H8765" s="306">
        <v>2025</v>
      </c>
      <c r="I8765" s="306">
        <v>2028</v>
      </c>
      <c r="J8765" s="306">
        <v>2030</v>
      </c>
      <c r="K8765" s="306">
        <v>2032</v>
      </c>
      <c r="L8765" s="306">
        <v>2035</v>
      </c>
      <c r="M8765" s="306">
        <v>2037</v>
      </c>
      <c r="N8765" s="306">
        <v>2040</v>
      </c>
    </row>
    <row r="8766" spans="1:14">
      <c r="A8766" s="259" t="s">
        <v>250</v>
      </c>
      <c r="B8766" s="259" t="s">
        <v>18</v>
      </c>
      <c r="C8766" s="259" t="s">
        <v>133</v>
      </c>
      <c r="D8766" s="259" t="s">
        <v>220</v>
      </c>
      <c r="E8766" s="259" t="s">
        <v>48</v>
      </c>
      <c r="F8766" s="259" t="s">
        <v>131</v>
      </c>
      <c r="G8766" s="259" t="s">
        <v>221</v>
      </c>
      <c r="H8766" s="306">
        <v>0</v>
      </c>
      <c r="I8766" s="306">
        <v>0</v>
      </c>
      <c r="J8766" s="306">
        <v>0</v>
      </c>
      <c r="K8766" s="306">
        <v>0</v>
      </c>
      <c r="L8766" s="306">
        <v>0</v>
      </c>
      <c r="M8766" s="306">
        <v>0</v>
      </c>
      <c r="N8766" s="306">
        <v>0</v>
      </c>
    </row>
    <row r="8767" spans="1:14">
      <c r="A8767" s="259" t="s">
        <v>250</v>
      </c>
      <c r="B8767" s="259" t="s">
        <v>18</v>
      </c>
      <c r="C8767" s="259" t="s">
        <v>133</v>
      </c>
      <c r="D8767" s="259" t="s">
        <v>220</v>
      </c>
      <c r="E8767" s="259" t="s">
        <v>137</v>
      </c>
      <c r="F8767" s="259" t="s">
        <v>131</v>
      </c>
      <c r="G8767" s="259" t="s">
        <v>221</v>
      </c>
      <c r="H8767" s="306">
        <v>120.26846084327296</v>
      </c>
      <c r="I8767" s="306">
        <v>125.48478633668807</v>
      </c>
      <c r="J8767" s="306">
        <v>72.34789272236155</v>
      </c>
      <c r="K8767" s="306">
        <v>84.810117273795356</v>
      </c>
      <c r="L8767" s="306">
        <v>63.518499260888845</v>
      </c>
      <c r="M8767" s="306">
        <v>61.067096439264837</v>
      </c>
      <c r="N8767" s="306">
        <v>22.06218120069876</v>
      </c>
    </row>
    <row r="8768" spans="1:14">
      <c r="A8768" s="259" t="s">
        <v>250</v>
      </c>
      <c r="B8768" s="259" t="s">
        <v>18</v>
      </c>
      <c r="C8768" s="259" t="s">
        <v>133</v>
      </c>
      <c r="D8768" s="259" t="s">
        <v>220</v>
      </c>
      <c r="E8768" s="259" t="s">
        <v>136</v>
      </c>
      <c r="F8768" s="259" t="s">
        <v>131</v>
      </c>
      <c r="G8768" s="259" t="s">
        <v>221</v>
      </c>
      <c r="H8768" s="306">
        <v>0</v>
      </c>
      <c r="I8768" s="306">
        <v>0</v>
      </c>
      <c r="J8768" s="306">
        <v>0</v>
      </c>
      <c r="K8768" s="306">
        <v>0</v>
      </c>
      <c r="L8768" s="306">
        <v>0</v>
      </c>
      <c r="M8768" s="306">
        <v>0</v>
      </c>
      <c r="N8768" s="306">
        <v>0</v>
      </c>
    </row>
    <row r="8769" spans="1:14">
      <c r="A8769" s="259" t="s">
        <v>250</v>
      </c>
      <c r="B8769" s="259" t="s">
        <v>18</v>
      </c>
      <c r="C8769" s="259" t="s">
        <v>141</v>
      </c>
      <c r="D8769" s="259" t="s">
        <v>220</v>
      </c>
      <c r="E8769" s="259" t="s">
        <v>48</v>
      </c>
      <c r="F8769" s="259" t="s">
        <v>131</v>
      </c>
      <c r="G8769" s="259" t="s">
        <v>221</v>
      </c>
      <c r="H8769" s="306">
        <v>0</v>
      </c>
      <c r="I8769" s="306">
        <v>0</v>
      </c>
      <c r="J8769" s="306">
        <v>0</v>
      </c>
      <c r="K8769" s="306">
        <v>0</v>
      </c>
      <c r="L8769" s="306">
        <v>0</v>
      </c>
      <c r="M8769" s="306">
        <v>0</v>
      </c>
      <c r="N8769" s="306">
        <v>0</v>
      </c>
    </row>
    <row r="8770" spans="1:14">
      <c r="A8770" s="259" t="s">
        <v>250</v>
      </c>
      <c r="B8770" s="259" t="s">
        <v>18</v>
      </c>
      <c r="C8770" s="259" t="s">
        <v>141</v>
      </c>
      <c r="D8770" s="259" t="s">
        <v>220</v>
      </c>
      <c r="E8770" s="259" t="s">
        <v>137</v>
      </c>
      <c r="F8770" s="259" t="s">
        <v>131</v>
      </c>
      <c r="G8770" s="259" t="s">
        <v>221</v>
      </c>
      <c r="H8770" s="306">
        <v>28.9488302723326</v>
      </c>
      <c r="I8770" s="306">
        <v>34.009773990646508</v>
      </c>
      <c r="J8770" s="306">
        <v>18.178188935319398</v>
      </c>
      <c r="K8770" s="306">
        <v>17.7955505598146</v>
      </c>
      <c r="L8770" s="306">
        <v>6.3005657905899977</v>
      </c>
      <c r="M8770" s="306">
        <v>9.5738854303275485</v>
      </c>
      <c r="N8770" s="306">
        <v>7.9567562507874987</v>
      </c>
    </row>
    <row r="8771" spans="1:14">
      <c r="A8771" s="259" t="s">
        <v>250</v>
      </c>
      <c r="B8771" s="259" t="s">
        <v>18</v>
      </c>
      <c r="C8771" s="259" t="s">
        <v>141</v>
      </c>
      <c r="D8771" s="259" t="s">
        <v>220</v>
      </c>
      <c r="E8771" s="259" t="s">
        <v>136</v>
      </c>
      <c r="F8771" s="259" t="s">
        <v>131</v>
      </c>
      <c r="G8771" s="259" t="s">
        <v>221</v>
      </c>
      <c r="H8771" s="306">
        <v>0</v>
      </c>
      <c r="I8771" s="306">
        <v>0</v>
      </c>
      <c r="J8771" s="306">
        <v>0</v>
      </c>
      <c r="K8771" s="306">
        <v>0</v>
      </c>
      <c r="L8771" s="306">
        <v>0</v>
      </c>
      <c r="M8771" s="306">
        <v>0</v>
      </c>
      <c r="N8771" s="306">
        <v>0</v>
      </c>
    </row>
    <row r="8772" spans="1:14">
      <c r="A8772" s="259" t="s">
        <v>250</v>
      </c>
      <c r="B8772" s="259" t="s">
        <v>19</v>
      </c>
      <c r="C8772" s="259" t="s">
        <v>133</v>
      </c>
      <c r="D8772" s="259" t="s">
        <v>220</v>
      </c>
      <c r="E8772" s="259" t="s">
        <v>48</v>
      </c>
      <c r="F8772" s="259" t="s">
        <v>131</v>
      </c>
      <c r="G8772" s="259" t="s">
        <v>221</v>
      </c>
      <c r="H8772" s="306">
        <v>2.4890703927355831</v>
      </c>
      <c r="I8772" s="306">
        <v>0</v>
      </c>
      <c r="J8772" s="306">
        <v>0</v>
      </c>
      <c r="K8772" s="306">
        <v>0</v>
      </c>
      <c r="L8772" s="306">
        <v>0</v>
      </c>
      <c r="M8772" s="306">
        <v>0</v>
      </c>
      <c r="N8772" s="306">
        <v>0</v>
      </c>
    </row>
    <row r="8773" spans="1:14">
      <c r="A8773" s="259" t="s">
        <v>250</v>
      </c>
      <c r="B8773" s="259" t="s">
        <v>19</v>
      </c>
      <c r="C8773" s="259" t="s">
        <v>133</v>
      </c>
      <c r="D8773" s="259" t="s">
        <v>220</v>
      </c>
      <c r="E8773" s="259" t="s">
        <v>137</v>
      </c>
      <c r="F8773" s="259" t="s">
        <v>131</v>
      </c>
      <c r="G8773" s="259" t="s">
        <v>221</v>
      </c>
      <c r="H8773" s="306">
        <v>20.09420958303204</v>
      </c>
      <c r="I8773" s="306">
        <v>5.1955629250618411</v>
      </c>
      <c r="J8773" s="306">
        <v>6.0990655610254203</v>
      </c>
      <c r="K8773" s="306">
        <v>7.1490713489401987</v>
      </c>
      <c r="L8773" s="306">
        <v>9.8973520504901877</v>
      </c>
      <c r="M8773" s="306">
        <v>6.8563098303579038</v>
      </c>
      <c r="N8773" s="306">
        <v>8.5217375654032015</v>
      </c>
    </row>
    <row r="8774" spans="1:14">
      <c r="A8774" s="259" t="s">
        <v>250</v>
      </c>
      <c r="B8774" s="259" t="s">
        <v>19</v>
      </c>
      <c r="C8774" s="259" t="s">
        <v>133</v>
      </c>
      <c r="D8774" s="259" t="s">
        <v>220</v>
      </c>
      <c r="E8774" s="259" t="s">
        <v>136</v>
      </c>
      <c r="F8774" s="259" t="s">
        <v>131</v>
      </c>
      <c r="G8774" s="259" t="s">
        <v>221</v>
      </c>
      <c r="H8774" s="306">
        <v>0</v>
      </c>
      <c r="I8774" s="306">
        <v>0</v>
      </c>
      <c r="J8774" s="306">
        <v>0</v>
      </c>
      <c r="K8774" s="306">
        <v>0</v>
      </c>
      <c r="L8774" s="306">
        <v>0</v>
      </c>
      <c r="M8774" s="306">
        <v>0</v>
      </c>
      <c r="N8774" s="306">
        <v>0</v>
      </c>
    </row>
    <row r="8775" spans="1:14">
      <c r="A8775" s="259" t="s">
        <v>250</v>
      </c>
      <c r="B8775" s="259" t="s">
        <v>19</v>
      </c>
      <c r="C8775" s="259" t="s">
        <v>141</v>
      </c>
      <c r="D8775" s="259" t="s">
        <v>220</v>
      </c>
      <c r="E8775" s="259" t="s">
        <v>48</v>
      </c>
      <c r="F8775" s="259" t="s">
        <v>131</v>
      </c>
      <c r="G8775" s="259" t="s">
        <v>221</v>
      </c>
      <c r="H8775" s="306">
        <v>2.4890703927355831</v>
      </c>
      <c r="I8775" s="306">
        <v>0</v>
      </c>
      <c r="J8775" s="306">
        <v>0</v>
      </c>
      <c r="K8775" s="306">
        <v>0</v>
      </c>
      <c r="L8775" s="306">
        <v>0</v>
      </c>
      <c r="M8775" s="306">
        <v>0</v>
      </c>
      <c r="N8775" s="306">
        <v>0</v>
      </c>
    </row>
    <row r="8776" spans="1:14">
      <c r="A8776" s="259" t="s">
        <v>250</v>
      </c>
      <c r="B8776" s="259" t="s">
        <v>19</v>
      </c>
      <c r="C8776" s="259" t="s">
        <v>141</v>
      </c>
      <c r="D8776" s="259" t="s">
        <v>220</v>
      </c>
      <c r="E8776" s="259" t="s">
        <v>137</v>
      </c>
      <c r="F8776" s="259" t="s">
        <v>131</v>
      </c>
      <c r="G8776" s="259" t="s">
        <v>221</v>
      </c>
      <c r="H8776" s="306">
        <v>3.1176986629068</v>
      </c>
      <c r="I8776" s="306">
        <v>0</v>
      </c>
      <c r="J8776" s="306">
        <v>0.124558266</v>
      </c>
      <c r="K8776" s="306">
        <v>0.27732137254793598</v>
      </c>
      <c r="L8776" s="306">
        <v>0.24900188376608401</v>
      </c>
      <c r="M8776" s="306">
        <v>0.23879797981426398</v>
      </c>
      <c r="N8776" s="306">
        <v>0.15167260688855999</v>
      </c>
    </row>
    <row r="8777" spans="1:14">
      <c r="A8777" s="259" t="s">
        <v>250</v>
      </c>
      <c r="B8777" s="259" t="s">
        <v>19</v>
      </c>
      <c r="C8777" s="259" t="s">
        <v>141</v>
      </c>
      <c r="D8777" s="259" t="s">
        <v>220</v>
      </c>
      <c r="E8777" s="259" t="s">
        <v>136</v>
      </c>
      <c r="F8777" s="259" t="s">
        <v>131</v>
      </c>
      <c r="G8777" s="259" t="s">
        <v>221</v>
      </c>
      <c r="H8777" s="306">
        <v>0</v>
      </c>
      <c r="I8777" s="306">
        <v>0</v>
      </c>
      <c r="J8777" s="306">
        <v>0</v>
      </c>
      <c r="K8777" s="306">
        <v>0</v>
      </c>
      <c r="L8777" s="306">
        <v>0</v>
      </c>
      <c r="M8777" s="306">
        <v>0</v>
      </c>
      <c r="N8777" s="306">
        <v>0</v>
      </c>
    </row>
    <row r="8778" spans="1:14">
      <c r="A8778" s="259" t="s">
        <v>250</v>
      </c>
      <c r="B8778" s="259" t="s">
        <v>20</v>
      </c>
      <c r="C8778" s="259" t="s">
        <v>133</v>
      </c>
      <c r="D8778" s="259" t="s">
        <v>220</v>
      </c>
      <c r="E8778" s="259" t="s">
        <v>48</v>
      </c>
      <c r="F8778" s="259" t="s">
        <v>131</v>
      </c>
      <c r="G8778" s="259" t="s">
        <v>221</v>
      </c>
      <c r="H8778" s="306">
        <v>0</v>
      </c>
      <c r="I8778" s="306">
        <v>0</v>
      </c>
      <c r="J8778" s="306">
        <v>0</v>
      </c>
      <c r="K8778" s="306">
        <v>0</v>
      </c>
      <c r="L8778" s="306">
        <v>0</v>
      </c>
      <c r="M8778" s="306">
        <v>0</v>
      </c>
      <c r="N8778" s="306">
        <v>0</v>
      </c>
    </row>
    <row r="8779" spans="1:14">
      <c r="A8779" s="259" t="s">
        <v>250</v>
      </c>
      <c r="B8779" s="259" t="s">
        <v>20</v>
      </c>
      <c r="C8779" s="259" t="s">
        <v>133</v>
      </c>
      <c r="D8779" s="259" t="s">
        <v>220</v>
      </c>
      <c r="E8779" s="259" t="s">
        <v>137</v>
      </c>
      <c r="F8779" s="259" t="s">
        <v>131</v>
      </c>
      <c r="G8779" s="259" t="s">
        <v>221</v>
      </c>
      <c r="H8779" s="306">
        <v>10.3236273458088</v>
      </c>
      <c r="I8779" s="306">
        <v>6.1114221148995993</v>
      </c>
      <c r="J8779" s="306">
        <v>0.30108712500000001</v>
      </c>
      <c r="K8779" s="306">
        <v>4.2975473306371503</v>
      </c>
      <c r="L8779" s="306">
        <v>4.5347795385079994</v>
      </c>
      <c r="M8779" s="306">
        <v>0.2252512691994</v>
      </c>
      <c r="N8779" s="306">
        <v>0.27811232292479998</v>
      </c>
    </row>
    <row r="8780" spans="1:14">
      <c r="A8780" s="259" t="s">
        <v>250</v>
      </c>
      <c r="B8780" s="259" t="s">
        <v>20</v>
      </c>
      <c r="C8780" s="259" t="s">
        <v>133</v>
      </c>
      <c r="D8780" s="259" t="s">
        <v>220</v>
      </c>
      <c r="E8780" s="259" t="s">
        <v>136</v>
      </c>
      <c r="F8780" s="259" t="s">
        <v>131</v>
      </c>
      <c r="G8780" s="259" t="s">
        <v>221</v>
      </c>
      <c r="H8780" s="306">
        <v>0</v>
      </c>
      <c r="I8780" s="306">
        <v>0</v>
      </c>
      <c r="J8780" s="306">
        <v>0</v>
      </c>
      <c r="K8780" s="306">
        <v>0</v>
      </c>
      <c r="L8780" s="306">
        <v>0</v>
      </c>
      <c r="M8780" s="306">
        <v>0</v>
      </c>
      <c r="N8780" s="306">
        <v>0</v>
      </c>
    </row>
    <row r="8781" spans="1:14">
      <c r="A8781" s="259" t="s">
        <v>250</v>
      </c>
      <c r="B8781" s="259" t="s">
        <v>20</v>
      </c>
      <c r="C8781" s="259" t="s">
        <v>141</v>
      </c>
      <c r="D8781" s="259" t="s">
        <v>220</v>
      </c>
      <c r="E8781" s="259" t="s">
        <v>48</v>
      </c>
      <c r="F8781" s="259" t="s">
        <v>131</v>
      </c>
      <c r="G8781" s="259" t="s">
        <v>221</v>
      </c>
      <c r="H8781" s="306">
        <v>0</v>
      </c>
      <c r="I8781" s="306">
        <v>0</v>
      </c>
      <c r="J8781" s="306">
        <v>0</v>
      </c>
      <c r="K8781" s="306">
        <v>0</v>
      </c>
      <c r="L8781" s="306">
        <v>0</v>
      </c>
      <c r="M8781" s="306">
        <v>0</v>
      </c>
      <c r="N8781" s="306">
        <v>0</v>
      </c>
    </row>
    <row r="8782" spans="1:14">
      <c r="A8782" s="259" t="s">
        <v>250</v>
      </c>
      <c r="B8782" s="259" t="s">
        <v>20</v>
      </c>
      <c r="C8782" s="259" t="s">
        <v>141</v>
      </c>
      <c r="D8782" s="259" t="s">
        <v>220</v>
      </c>
      <c r="E8782" s="259" t="s">
        <v>137</v>
      </c>
      <c r="F8782" s="259" t="s">
        <v>131</v>
      </c>
      <c r="G8782" s="259" t="s">
        <v>221</v>
      </c>
      <c r="H8782" s="306">
        <v>7.5322407801779994E-3</v>
      </c>
      <c r="I8782" s="306">
        <v>1.4864954373476</v>
      </c>
      <c r="J8782" s="306">
        <v>0</v>
      </c>
      <c r="K8782" s="306">
        <v>0</v>
      </c>
      <c r="L8782" s="306">
        <v>0</v>
      </c>
      <c r="M8782" s="306">
        <v>0</v>
      </c>
      <c r="N8782" s="306">
        <v>0</v>
      </c>
    </row>
    <row r="8783" spans="1:14">
      <c r="A8783" s="259" t="s">
        <v>250</v>
      </c>
      <c r="B8783" s="259" t="s">
        <v>20</v>
      </c>
      <c r="C8783" s="259" t="s">
        <v>141</v>
      </c>
      <c r="D8783" s="259" t="s">
        <v>220</v>
      </c>
      <c r="E8783" s="259" t="s">
        <v>136</v>
      </c>
      <c r="F8783" s="259" t="s">
        <v>131</v>
      </c>
      <c r="G8783" s="259" t="s">
        <v>221</v>
      </c>
      <c r="H8783" s="306">
        <v>0</v>
      </c>
      <c r="I8783" s="306">
        <v>0</v>
      </c>
      <c r="J8783" s="306">
        <v>0</v>
      </c>
      <c r="K8783" s="306">
        <v>0</v>
      </c>
      <c r="L8783" s="306">
        <v>0</v>
      </c>
      <c r="M8783" s="306">
        <v>0</v>
      </c>
      <c r="N8783" s="306">
        <v>0</v>
      </c>
    </row>
    <row r="8784" spans="1:14">
      <c r="A8784" s="259" t="s">
        <v>250</v>
      </c>
      <c r="B8784" s="259" t="s">
        <v>21</v>
      </c>
      <c r="C8784" s="259" t="s">
        <v>133</v>
      </c>
      <c r="D8784" s="259" t="s">
        <v>220</v>
      </c>
      <c r="E8784" s="259" t="s">
        <v>48</v>
      </c>
      <c r="F8784" s="259" t="s">
        <v>131</v>
      </c>
      <c r="G8784" s="259" t="s">
        <v>221</v>
      </c>
      <c r="H8784" s="306">
        <v>0</v>
      </c>
      <c r="I8784" s="306">
        <v>0</v>
      </c>
      <c r="J8784" s="306">
        <v>0</v>
      </c>
      <c r="K8784" s="306">
        <v>0</v>
      </c>
      <c r="L8784" s="306">
        <v>0</v>
      </c>
      <c r="M8784" s="306">
        <v>0</v>
      </c>
      <c r="N8784" s="306">
        <v>0</v>
      </c>
    </row>
    <row r="8785" spans="1:14">
      <c r="A8785" s="259" t="s">
        <v>250</v>
      </c>
      <c r="B8785" s="259" t="s">
        <v>21</v>
      </c>
      <c r="C8785" s="259" t="s">
        <v>133</v>
      </c>
      <c r="D8785" s="259" t="s">
        <v>220</v>
      </c>
      <c r="E8785" s="259" t="s">
        <v>137</v>
      </c>
      <c r="F8785" s="259" t="s">
        <v>131</v>
      </c>
      <c r="G8785" s="259" t="s">
        <v>221</v>
      </c>
      <c r="H8785" s="306">
        <v>31.205695663406971</v>
      </c>
      <c r="I8785" s="306">
        <v>23.596585951123664</v>
      </c>
      <c r="J8785" s="306">
        <v>18.501730640959426</v>
      </c>
      <c r="K8785" s="306">
        <v>28.262217424446305</v>
      </c>
      <c r="L8785" s="306">
        <v>33.323939219787469</v>
      </c>
      <c r="M8785" s="306">
        <v>22.197484989086465</v>
      </c>
      <c r="N8785" s="306">
        <v>0.87792381637506678</v>
      </c>
    </row>
    <row r="8786" spans="1:14">
      <c r="A8786" s="259" t="s">
        <v>250</v>
      </c>
      <c r="B8786" s="259" t="s">
        <v>21</v>
      </c>
      <c r="C8786" s="259" t="s">
        <v>133</v>
      </c>
      <c r="D8786" s="259" t="s">
        <v>220</v>
      </c>
      <c r="E8786" s="259" t="s">
        <v>136</v>
      </c>
      <c r="F8786" s="259" t="s">
        <v>131</v>
      </c>
      <c r="G8786" s="259" t="s">
        <v>221</v>
      </c>
      <c r="H8786" s="306">
        <v>0</v>
      </c>
      <c r="I8786" s="306">
        <v>0</v>
      </c>
      <c r="J8786" s="306">
        <v>0</v>
      </c>
      <c r="K8786" s="306">
        <v>0</v>
      </c>
      <c r="L8786" s="306">
        <v>0</v>
      </c>
      <c r="M8786" s="306">
        <v>0</v>
      </c>
      <c r="N8786" s="306">
        <v>0</v>
      </c>
    </row>
    <row r="8787" spans="1:14">
      <c r="A8787" s="259" t="s">
        <v>250</v>
      </c>
      <c r="B8787" s="259" t="s">
        <v>21</v>
      </c>
      <c r="C8787" s="259" t="s">
        <v>141</v>
      </c>
      <c r="D8787" s="259" t="s">
        <v>220</v>
      </c>
      <c r="E8787" s="259" t="s">
        <v>48</v>
      </c>
      <c r="F8787" s="259" t="s">
        <v>131</v>
      </c>
      <c r="G8787" s="259" t="s">
        <v>221</v>
      </c>
      <c r="H8787" s="306">
        <v>0</v>
      </c>
      <c r="I8787" s="306">
        <v>0</v>
      </c>
      <c r="J8787" s="306">
        <v>0</v>
      </c>
      <c r="K8787" s="306">
        <v>0</v>
      </c>
      <c r="L8787" s="306">
        <v>0</v>
      </c>
      <c r="M8787" s="306">
        <v>0</v>
      </c>
      <c r="N8787" s="306">
        <v>0</v>
      </c>
    </row>
    <row r="8788" spans="1:14">
      <c r="A8788" s="259" t="s">
        <v>250</v>
      </c>
      <c r="B8788" s="259" t="s">
        <v>21</v>
      </c>
      <c r="C8788" s="259" t="s">
        <v>141</v>
      </c>
      <c r="D8788" s="259" t="s">
        <v>220</v>
      </c>
      <c r="E8788" s="259" t="s">
        <v>137</v>
      </c>
      <c r="F8788" s="259" t="s">
        <v>131</v>
      </c>
      <c r="G8788" s="259" t="s">
        <v>221</v>
      </c>
      <c r="H8788" s="306">
        <v>7.4716795809682495</v>
      </c>
      <c r="I8788" s="306">
        <v>6.1716919597775997</v>
      </c>
      <c r="J8788" s="306">
        <v>1.9926678152671999</v>
      </c>
      <c r="K8788" s="306">
        <v>7.1714030650002494</v>
      </c>
      <c r="L8788" s="306">
        <v>8.6832212945514495</v>
      </c>
      <c r="M8788" s="306">
        <v>0.83486805772319994</v>
      </c>
      <c r="N8788" s="306">
        <v>0</v>
      </c>
    </row>
    <row r="8789" spans="1:14">
      <c r="A8789" s="259" t="s">
        <v>250</v>
      </c>
      <c r="B8789" s="259" t="s">
        <v>21</v>
      </c>
      <c r="C8789" s="259" t="s">
        <v>141</v>
      </c>
      <c r="D8789" s="259" t="s">
        <v>220</v>
      </c>
      <c r="E8789" s="259" t="s">
        <v>136</v>
      </c>
      <c r="F8789" s="259" t="s">
        <v>131</v>
      </c>
      <c r="G8789" s="259" t="s">
        <v>221</v>
      </c>
      <c r="H8789" s="306">
        <v>0</v>
      </c>
      <c r="I8789" s="306">
        <v>0</v>
      </c>
      <c r="J8789" s="306">
        <v>0</v>
      </c>
      <c r="K8789" s="306">
        <v>0</v>
      </c>
      <c r="L8789" s="306">
        <v>0</v>
      </c>
      <c r="M8789" s="306">
        <v>0</v>
      </c>
      <c r="N8789" s="306">
        <v>0</v>
      </c>
    </row>
    <row r="8790" spans="1:14">
      <c r="A8790" s="259" t="s">
        <v>250</v>
      </c>
      <c r="B8790" s="259" t="s">
        <v>22</v>
      </c>
      <c r="C8790" s="259" t="s">
        <v>133</v>
      </c>
      <c r="D8790" s="259" t="s">
        <v>220</v>
      </c>
      <c r="E8790" s="259" t="s">
        <v>48</v>
      </c>
      <c r="F8790" s="259" t="s">
        <v>131</v>
      </c>
      <c r="G8790" s="259" t="s">
        <v>221</v>
      </c>
      <c r="H8790" s="306">
        <v>0</v>
      </c>
      <c r="I8790" s="306">
        <v>0</v>
      </c>
      <c r="J8790" s="306">
        <v>0</v>
      </c>
      <c r="K8790" s="306">
        <v>0</v>
      </c>
      <c r="L8790" s="306">
        <v>0</v>
      </c>
      <c r="M8790" s="306">
        <v>0</v>
      </c>
      <c r="N8790" s="306">
        <v>0</v>
      </c>
    </row>
    <row r="8791" spans="1:14">
      <c r="A8791" s="259" t="s">
        <v>250</v>
      </c>
      <c r="B8791" s="259" t="s">
        <v>22</v>
      </c>
      <c r="C8791" s="259" t="s">
        <v>133</v>
      </c>
      <c r="D8791" s="259" t="s">
        <v>220</v>
      </c>
      <c r="E8791" s="259" t="s">
        <v>137</v>
      </c>
      <c r="F8791" s="259" t="s">
        <v>131</v>
      </c>
      <c r="G8791" s="259" t="s">
        <v>221</v>
      </c>
      <c r="H8791" s="306">
        <v>80.461210743788612</v>
      </c>
      <c r="I8791" s="306">
        <v>89.492879472952652</v>
      </c>
      <c r="J8791" s="306">
        <v>69.266595654119996</v>
      </c>
      <c r="K8791" s="306">
        <v>79.616912621771007</v>
      </c>
      <c r="L8791" s="306">
        <v>93.850272999366027</v>
      </c>
      <c r="M8791" s="306">
        <v>72.410383400144738</v>
      </c>
      <c r="N8791" s="306">
        <v>48.633596314512985</v>
      </c>
    </row>
    <row r="8792" spans="1:14">
      <c r="A8792" s="259" t="s">
        <v>250</v>
      </c>
      <c r="B8792" s="259" t="s">
        <v>22</v>
      </c>
      <c r="C8792" s="259" t="s">
        <v>133</v>
      </c>
      <c r="D8792" s="259" t="s">
        <v>220</v>
      </c>
      <c r="E8792" s="259" t="s">
        <v>136</v>
      </c>
      <c r="F8792" s="259" t="s">
        <v>131</v>
      </c>
      <c r="G8792" s="259" t="s">
        <v>221</v>
      </c>
      <c r="H8792" s="306">
        <v>0</v>
      </c>
      <c r="I8792" s="306">
        <v>0</v>
      </c>
      <c r="J8792" s="306">
        <v>0</v>
      </c>
      <c r="K8792" s="306">
        <v>0</v>
      </c>
      <c r="L8792" s="306">
        <v>0</v>
      </c>
      <c r="M8792" s="306">
        <v>0</v>
      </c>
      <c r="N8792" s="306">
        <v>0</v>
      </c>
    </row>
    <row r="8793" spans="1:14">
      <c r="A8793" s="259" t="s">
        <v>250</v>
      </c>
      <c r="B8793" s="259" t="s">
        <v>22</v>
      </c>
      <c r="C8793" s="259" t="s">
        <v>141</v>
      </c>
      <c r="D8793" s="259" t="s">
        <v>220</v>
      </c>
      <c r="E8793" s="259" t="s">
        <v>48</v>
      </c>
      <c r="F8793" s="259" t="s">
        <v>131</v>
      </c>
      <c r="G8793" s="259" t="s">
        <v>221</v>
      </c>
      <c r="H8793" s="306">
        <v>0</v>
      </c>
      <c r="I8793" s="306">
        <v>0</v>
      </c>
      <c r="J8793" s="306">
        <v>0</v>
      </c>
      <c r="K8793" s="306">
        <v>0</v>
      </c>
      <c r="L8793" s="306">
        <v>0</v>
      </c>
      <c r="M8793" s="306">
        <v>0</v>
      </c>
      <c r="N8793" s="306">
        <v>0</v>
      </c>
    </row>
    <row r="8794" spans="1:14">
      <c r="A8794" s="259" t="s">
        <v>250</v>
      </c>
      <c r="B8794" s="259" t="s">
        <v>22</v>
      </c>
      <c r="C8794" s="259" t="s">
        <v>141</v>
      </c>
      <c r="D8794" s="259" t="s">
        <v>220</v>
      </c>
      <c r="E8794" s="259" t="s">
        <v>137</v>
      </c>
      <c r="F8794" s="259" t="s">
        <v>131</v>
      </c>
      <c r="G8794" s="259" t="s">
        <v>221</v>
      </c>
      <c r="H8794" s="306">
        <v>20.722388592293022</v>
      </c>
      <c r="I8794" s="306">
        <v>23.525992775092444</v>
      </c>
      <c r="J8794" s="306">
        <v>15.09295711467564</v>
      </c>
      <c r="K8794" s="306">
        <v>14.611102652067238</v>
      </c>
      <c r="L8794" s="306">
        <v>18.55447475711232</v>
      </c>
      <c r="M8794" s="306">
        <v>16.211672566806008</v>
      </c>
      <c r="N8794" s="306">
        <v>13.780337295016549</v>
      </c>
    </row>
    <row r="8795" spans="1:14">
      <c r="A8795" s="259" t="s">
        <v>250</v>
      </c>
      <c r="B8795" s="259" t="s">
        <v>22</v>
      </c>
      <c r="C8795" s="259" t="s">
        <v>141</v>
      </c>
      <c r="D8795" s="259" t="s">
        <v>220</v>
      </c>
      <c r="E8795" s="259" t="s">
        <v>136</v>
      </c>
      <c r="F8795" s="259" t="s">
        <v>131</v>
      </c>
      <c r="G8795" s="259" t="s">
        <v>221</v>
      </c>
      <c r="H8795" s="306">
        <v>0</v>
      </c>
      <c r="I8795" s="306">
        <v>0</v>
      </c>
      <c r="J8795" s="306">
        <v>0</v>
      </c>
      <c r="K8795" s="306">
        <v>0</v>
      </c>
      <c r="L8795" s="306">
        <v>0</v>
      </c>
      <c r="M8795" s="306">
        <v>0</v>
      </c>
      <c r="N8795" s="306">
        <v>0</v>
      </c>
    </row>
    <row r="8796" spans="1:14">
      <c r="A8796" s="259" t="s">
        <v>250</v>
      </c>
      <c r="B8796" s="259" t="s">
        <v>23</v>
      </c>
      <c r="C8796" s="259" t="s">
        <v>133</v>
      </c>
      <c r="D8796" s="259" t="s">
        <v>220</v>
      </c>
      <c r="E8796" s="259" t="s">
        <v>48</v>
      </c>
      <c r="F8796" s="259" t="s">
        <v>131</v>
      </c>
      <c r="G8796" s="259" t="s">
        <v>221</v>
      </c>
      <c r="H8796" s="306">
        <v>6.5670949368000002</v>
      </c>
      <c r="I8796" s="306">
        <v>0</v>
      </c>
      <c r="J8796" s="306">
        <v>0</v>
      </c>
      <c r="K8796" s="306">
        <v>0</v>
      </c>
      <c r="L8796" s="306">
        <v>0</v>
      </c>
      <c r="M8796" s="306">
        <v>0</v>
      </c>
      <c r="N8796" s="306">
        <v>0</v>
      </c>
    </row>
    <row r="8797" spans="1:14">
      <c r="A8797" s="259" t="s">
        <v>250</v>
      </c>
      <c r="B8797" s="259" t="s">
        <v>23</v>
      </c>
      <c r="C8797" s="259" t="s">
        <v>133</v>
      </c>
      <c r="D8797" s="259" t="s">
        <v>220</v>
      </c>
      <c r="E8797" s="259" t="s">
        <v>137</v>
      </c>
      <c r="F8797" s="259" t="s">
        <v>131</v>
      </c>
      <c r="G8797" s="259" t="s">
        <v>221</v>
      </c>
      <c r="H8797" s="306">
        <v>11.322478131061551</v>
      </c>
      <c r="I8797" s="306">
        <v>13.101845219932269</v>
      </c>
      <c r="J8797" s="306">
        <v>11.660692645447581</v>
      </c>
      <c r="K8797" s="306">
        <v>16.369526170752131</v>
      </c>
      <c r="L8797" s="306">
        <v>18.48619874846143</v>
      </c>
      <c r="M8797" s="306">
        <v>6.1905817094388098</v>
      </c>
      <c r="N8797" s="306">
        <v>0.13219526700000001</v>
      </c>
    </row>
    <row r="8798" spans="1:14">
      <c r="A8798" s="259" t="s">
        <v>250</v>
      </c>
      <c r="B8798" s="259" t="s">
        <v>23</v>
      </c>
      <c r="C8798" s="259" t="s">
        <v>133</v>
      </c>
      <c r="D8798" s="259" t="s">
        <v>220</v>
      </c>
      <c r="E8798" s="259" t="s">
        <v>136</v>
      </c>
      <c r="F8798" s="259" t="s">
        <v>131</v>
      </c>
      <c r="G8798" s="259" t="s">
        <v>221</v>
      </c>
      <c r="H8798" s="306">
        <v>0</v>
      </c>
      <c r="I8798" s="306">
        <v>0</v>
      </c>
      <c r="J8798" s="306">
        <v>0</v>
      </c>
      <c r="K8798" s="306">
        <v>0</v>
      </c>
      <c r="L8798" s="306">
        <v>0</v>
      </c>
      <c r="M8798" s="306">
        <v>0</v>
      </c>
      <c r="N8798" s="306">
        <v>0</v>
      </c>
    </row>
    <row r="8799" spans="1:14">
      <c r="A8799" s="259" t="s">
        <v>250</v>
      </c>
      <c r="B8799" s="259" t="s">
        <v>23</v>
      </c>
      <c r="C8799" s="259" t="s">
        <v>141</v>
      </c>
      <c r="D8799" s="259" t="s">
        <v>220</v>
      </c>
      <c r="E8799" s="259" t="s">
        <v>48</v>
      </c>
      <c r="F8799" s="259" t="s">
        <v>131</v>
      </c>
      <c r="G8799" s="259" t="s">
        <v>221</v>
      </c>
      <c r="H8799" s="306">
        <v>6.5670949368000002</v>
      </c>
      <c r="I8799" s="306">
        <v>0</v>
      </c>
      <c r="J8799" s="306">
        <v>0</v>
      </c>
      <c r="K8799" s="306">
        <v>0</v>
      </c>
      <c r="L8799" s="306">
        <v>0</v>
      </c>
      <c r="M8799" s="306">
        <v>0</v>
      </c>
      <c r="N8799" s="306">
        <v>0</v>
      </c>
    </row>
    <row r="8800" spans="1:14">
      <c r="A8800" s="259" t="s">
        <v>250</v>
      </c>
      <c r="B8800" s="259" t="s">
        <v>23</v>
      </c>
      <c r="C8800" s="259" t="s">
        <v>141</v>
      </c>
      <c r="D8800" s="259" t="s">
        <v>220</v>
      </c>
      <c r="E8800" s="259" t="s">
        <v>137</v>
      </c>
      <c r="F8800" s="259" t="s">
        <v>131</v>
      </c>
      <c r="G8800" s="259" t="s">
        <v>221</v>
      </c>
      <c r="H8800" s="306">
        <v>0</v>
      </c>
      <c r="I8800" s="306">
        <v>0.33184059307209002</v>
      </c>
      <c r="J8800" s="306">
        <v>0</v>
      </c>
      <c r="K8800" s="306">
        <v>0</v>
      </c>
      <c r="L8800" s="306">
        <v>0</v>
      </c>
      <c r="M8800" s="306">
        <v>1.7478300000000001E-3</v>
      </c>
      <c r="N8800" s="306">
        <v>1.1211689999999998E-2</v>
      </c>
    </row>
    <row r="8801" spans="1:14">
      <c r="A8801" s="259" t="s">
        <v>250</v>
      </c>
      <c r="B8801" s="259" t="s">
        <v>23</v>
      </c>
      <c r="C8801" s="259" t="s">
        <v>141</v>
      </c>
      <c r="D8801" s="259" t="s">
        <v>220</v>
      </c>
      <c r="E8801" s="259" t="s">
        <v>136</v>
      </c>
      <c r="F8801" s="259" t="s">
        <v>131</v>
      </c>
      <c r="G8801" s="259" t="s">
        <v>221</v>
      </c>
      <c r="H8801" s="306">
        <v>0</v>
      </c>
      <c r="I8801" s="306">
        <v>0</v>
      </c>
      <c r="J8801" s="306">
        <v>0</v>
      </c>
      <c r="K8801" s="306">
        <v>0</v>
      </c>
      <c r="L8801" s="306">
        <v>0</v>
      </c>
      <c r="M8801" s="306">
        <v>0</v>
      </c>
      <c r="N8801" s="306">
        <v>0</v>
      </c>
    </row>
    <row r="8802" spans="1:14">
      <c r="A8802" s="259" t="s">
        <v>250</v>
      </c>
      <c r="B8802" s="259" t="s">
        <v>24</v>
      </c>
      <c r="C8802" s="259" t="s">
        <v>133</v>
      </c>
      <c r="D8802" s="259" t="s">
        <v>220</v>
      </c>
      <c r="E8802" s="259" t="s">
        <v>48</v>
      </c>
      <c r="F8802" s="259" t="s">
        <v>131</v>
      </c>
      <c r="G8802" s="259" t="s">
        <v>221</v>
      </c>
      <c r="H8802" s="306">
        <v>0</v>
      </c>
      <c r="I8802" s="306">
        <v>0</v>
      </c>
      <c r="J8802" s="306">
        <v>0</v>
      </c>
      <c r="K8802" s="306">
        <v>0</v>
      </c>
      <c r="L8802" s="306">
        <v>0</v>
      </c>
      <c r="M8802" s="306">
        <v>0</v>
      </c>
      <c r="N8802" s="306">
        <v>0</v>
      </c>
    </row>
    <row r="8803" spans="1:14">
      <c r="A8803" s="259" t="s">
        <v>250</v>
      </c>
      <c r="B8803" s="259" t="s">
        <v>24</v>
      </c>
      <c r="C8803" s="259" t="s">
        <v>133</v>
      </c>
      <c r="D8803" s="259" t="s">
        <v>220</v>
      </c>
      <c r="E8803" s="259" t="s">
        <v>137</v>
      </c>
      <c r="F8803" s="259" t="s">
        <v>131</v>
      </c>
      <c r="G8803" s="259" t="s">
        <v>221</v>
      </c>
      <c r="H8803" s="306">
        <v>92.143431597831977</v>
      </c>
      <c r="I8803" s="306">
        <v>69.049176551411676</v>
      </c>
      <c r="J8803" s="306">
        <v>51.416353528583571</v>
      </c>
      <c r="K8803" s="306">
        <v>39.393813458280896</v>
      </c>
      <c r="L8803" s="306">
        <v>62.695794922482705</v>
      </c>
      <c r="M8803" s="306">
        <v>62.586990490063279</v>
      </c>
      <c r="N8803" s="306">
        <v>42.520912925406293</v>
      </c>
    </row>
    <row r="8804" spans="1:14">
      <c r="A8804" s="259" t="s">
        <v>250</v>
      </c>
      <c r="B8804" s="259" t="s">
        <v>24</v>
      </c>
      <c r="C8804" s="259" t="s">
        <v>133</v>
      </c>
      <c r="D8804" s="259" t="s">
        <v>220</v>
      </c>
      <c r="E8804" s="259" t="s">
        <v>136</v>
      </c>
      <c r="F8804" s="259" t="s">
        <v>131</v>
      </c>
      <c r="G8804" s="259" t="s">
        <v>221</v>
      </c>
      <c r="H8804" s="306">
        <v>0</v>
      </c>
      <c r="I8804" s="306">
        <v>0</v>
      </c>
      <c r="J8804" s="306">
        <v>0</v>
      </c>
      <c r="K8804" s="306">
        <v>0</v>
      </c>
      <c r="L8804" s="306">
        <v>0</v>
      </c>
      <c r="M8804" s="306">
        <v>0</v>
      </c>
      <c r="N8804" s="306">
        <v>0</v>
      </c>
    </row>
    <row r="8805" spans="1:14">
      <c r="A8805" s="259" t="s">
        <v>250</v>
      </c>
      <c r="B8805" s="259" t="s">
        <v>24</v>
      </c>
      <c r="C8805" s="259" t="s">
        <v>141</v>
      </c>
      <c r="D8805" s="259" t="s">
        <v>220</v>
      </c>
      <c r="E8805" s="259" t="s">
        <v>48</v>
      </c>
      <c r="F8805" s="259" t="s">
        <v>131</v>
      </c>
      <c r="G8805" s="259" t="s">
        <v>221</v>
      </c>
      <c r="H8805" s="306">
        <v>0</v>
      </c>
      <c r="I8805" s="306">
        <v>0</v>
      </c>
      <c r="J8805" s="306">
        <v>0</v>
      </c>
      <c r="K8805" s="306">
        <v>0</v>
      </c>
      <c r="L8805" s="306">
        <v>0</v>
      </c>
      <c r="M8805" s="306">
        <v>0</v>
      </c>
      <c r="N8805" s="306">
        <v>0</v>
      </c>
    </row>
    <row r="8806" spans="1:14">
      <c r="A8806" s="259" t="s">
        <v>250</v>
      </c>
      <c r="B8806" s="259" t="s">
        <v>24</v>
      </c>
      <c r="C8806" s="259" t="s">
        <v>141</v>
      </c>
      <c r="D8806" s="259" t="s">
        <v>220</v>
      </c>
      <c r="E8806" s="259" t="s">
        <v>137</v>
      </c>
      <c r="F8806" s="259" t="s">
        <v>131</v>
      </c>
      <c r="G8806" s="259" t="s">
        <v>221</v>
      </c>
      <c r="H8806" s="306">
        <v>28.908089989983466</v>
      </c>
      <c r="I8806" s="306">
        <v>17.977720831319026</v>
      </c>
      <c r="J8806" s="306">
        <v>12.931696757064483</v>
      </c>
      <c r="K8806" s="306">
        <v>4.5728834674913159</v>
      </c>
      <c r="L8806" s="306">
        <v>11.841542436788131</v>
      </c>
      <c r="M8806" s="306">
        <v>12.491243832680512</v>
      </c>
      <c r="N8806" s="306">
        <v>4.4925053233616996</v>
      </c>
    </row>
    <row r="8807" spans="1:14">
      <c r="A8807" s="259" t="s">
        <v>250</v>
      </c>
      <c r="B8807" s="259" t="s">
        <v>24</v>
      </c>
      <c r="C8807" s="259" t="s">
        <v>141</v>
      </c>
      <c r="D8807" s="259" t="s">
        <v>220</v>
      </c>
      <c r="E8807" s="259" t="s">
        <v>136</v>
      </c>
      <c r="F8807" s="259" t="s">
        <v>131</v>
      </c>
      <c r="G8807" s="259" t="s">
        <v>221</v>
      </c>
      <c r="H8807" s="306">
        <v>0</v>
      </c>
      <c r="I8807" s="306">
        <v>0</v>
      </c>
      <c r="J8807" s="306">
        <v>0</v>
      </c>
      <c r="K8807" s="306">
        <v>0</v>
      </c>
      <c r="L8807" s="306">
        <v>0</v>
      </c>
      <c r="M8807" s="306">
        <v>0</v>
      </c>
      <c r="N8807" s="306">
        <v>0</v>
      </c>
    </row>
    <row r="8808" spans="1:14">
      <c r="A8808" s="259" t="s">
        <v>250</v>
      </c>
      <c r="B8808" s="259" t="s">
        <v>25</v>
      </c>
      <c r="C8808" s="259" t="s">
        <v>133</v>
      </c>
      <c r="D8808" s="259" t="s">
        <v>220</v>
      </c>
      <c r="E8808" s="259" t="s">
        <v>48</v>
      </c>
      <c r="F8808" s="259" t="s">
        <v>131</v>
      </c>
      <c r="G8808" s="259" t="s">
        <v>221</v>
      </c>
      <c r="H8808" s="306">
        <v>0</v>
      </c>
      <c r="I8808" s="306">
        <v>0</v>
      </c>
      <c r="J8808" s="306">
        <v>0</v>
      </c>
      <c r="K8808" s="306">
        <v>0</v>
      </c>
      <c r="L8808" s="306">
        <v>0</v>
      </c>
      <c r="M8808" s="306">
        <v>0</v>
      </c>
      <c r="N8808" s="306">
        <v>0</v>
      </c>
    </row>
    <row r="8809" spans="1:14">
      <c r="A8809" s="259" t="s">
        <v>250</v>
      </c>
      <c r="B8809" s="259" t="s">
        <v>25</v>
      </c>
      <c r="C8809" s="259" t="s">
        <v>133</v>
      </c>
      <c r="D8809" s="259" t="s">
        <v>220</v>
      </c>
      <c r="E8809" s="259" t="s">
        <v>137</v>
      </c>
      <c r="F8809" s="259" t="s">
        <v>131</v>
      </c>
      <c r="G8809" s="259" t="s">
        <v>221</v>
      </c>
      <c r="H8809" s="306">
        <v>393.31823137032217</v>
      </c>
      <c r="I8809" s="306">
        <v>262.04625849906216</v>
      </c>
      <c r="J8809" s="306">
        <v>240.66221956515497</v>
      </c>
      <c r="K8809" s="306">
        <v>243.56658375655655</v>
      </c>
      <c r="L8809" s="306">
        <v>282.72550669860664</v>
      </c>
      <c r="M8809" s="306">
        <v>296.28716276639466</v>
      </c>
      <c r="N8809" s="306">
        <v>304.58231327634559</v>
      </c>
    </row>
    <row r="8810" spans="1:14">
      <c r="A8810" s="259" t="s">
        <v>250</v>
      </c>
      <c r="B8810" s="259" t="s">
        <v>25</v>
      </c>
      <c r="C8810" s="259" t="s">
        <v>133</v>
      </c>
      <c r="D8810" s="259" t="s">
        <v>220</v>
      </c>
      <c r="E8810" s="259" t="s">
        <v>136</v>
      </c>
      <c r="F8810" s="259" t="s">
        <v>131</v>
      </c>
      <c r="G8810" s="259" t="s">
        <v>221</v>
      </c>
      <c r="H8810" s="306">
        <v>0.74703111651730914</v>
      </c>
      <c r="I8810" s="306">
        <v>0</v>
      </c>
      <c r="J8810" s="306">
        <v>0</v>
      </c>
      <c r="K8810" s="306">
        <v>0</v>
      </c>
      <c r="L8810" s="306">
        <v>0</v>
      </c>
      <c r="M8810" s="306">
        <v>0</v>
      </c>
      <c r="N8810" s="306">
        <v>0</v>
      </c>
    </row>
    <row r="8811" spans="1:14">
      <c r="A8811" s="259" t="s">
        <v>250</v>
      </c>
      <c r="B8811" s="259" t="s">
        <v>25</v>
      </c>
      <c r="C8811" s="259" t="s">
        <v>141</v>
      </c>
      <c r="D8811" s="259" t="s">
        <v>220</v>
      </c>
      <c r="E8811" s="259" t="s">
        <v>48</v>
      </c>
      <c r="F8811" s="259" t="s">
        <v>131</v>
      </c>
      <c r="G8811" s="259" t="s">
        <v>221</v>
      </c>
      <c r="H8811" s="306">
        <v>0</v>
      </c>
      <c r="I8811" s="306">
        <v>0</v>
      </c>
      <c r="J8811" s="306">
        <v>0</v>
      </c>
      <c r="K8811" s="306">
        <v>0</v>
      </c>
      <c r="L8811" s="306">
        <v>0</v>
      </c>
      <c r="M8811" s="306">
        <v>0</v>
      </c>
      <c r="N8811" s="306">
        <v>0</v>
      </c>
    </row>
    <row r="8812" spans="1:14">
      <c r="A8812" s="259" t="s">
        <v>250</v>
      </c>
      <c r="B8812" s="259" t="s">
        <v>25</v>
      </c>
      <c r="C8812" s="259" t="s">
        <v>141</v>
      </c>
      <c r="D8812" s="259" t="s">
        <v>220</v>
      </c>
      <c r="E8812" s="259" t="s">
        <v>137</v>
      </c>
      <c r="F8812" s="259" t="s">
        <v>131</v>
      </c>
      <c r="G8812" s="259" t="s">
        <v>221</v>
      </c>
      <c r="H8812" s="306">
        <v>104.99859240964469</v>
      </c>
      <c r="I8812" s="306">
        <v>63.341250869995555</v>
      </c>
      <c r="J8812" s="306">
        <v>48.559437060770065</v>
      </c>
      <c r="K8812" s="306">
        <v>52.630569032941814</v>
      </c>
      <c r="L8812" s="306">
        <v>63.271663916306011</v>
      </c>
      <c r="M8812" s="306">
        <v>74.516937596386484</v>
      </c>
      <c r="N8812" s="306">
        <v>54.814887349545138</v>
      </c>
    </row>
    <row r="8813" spans="1:14">
      <c r="A8813" s="259" t="s">
        <v>250</v>
      </c>
      <c r="B8813" s="259" t="s">
        <v>25</v>
      </c>
      <c r="C8813" s="259" t="s">
        <v>141</v>
      </c>
      <c r="D8813" s="259" t="s">
        <v>220</v>
      </c>
      <c r="E8813" s="259" t="s">
        <v>136</v>
      </c>
      <c r="F8813" s="259" t="s">
        <v>131</v>
      </c>
      <c r="G8813" s="259" t="s">
        <v>221</v>
      </c>
      <c r="H8813" s="306">
        <v>0.74703111651730914</v>
      </c>
      <c r="I8813" s="306">
        <v>0</v>
      </c>
      <c r="J8813" s="306">
        <v>0</v>
      </c>
      <c r="K8813" s="306">
        <v>0</v>
      </c>
      <c r="L8813" s="306">
        <v>0</v>
      </c>
      <c r="M8813" s="306">
        <v>0</v>
      </c>
      <c r="N8813" s="306">
        <v>0</v>
      </c>
    </row>
    <row r="8814" spans="1:14">
      <c r="A8814" s="259" t="s">
        <v>250</v>
      </c>
      <c r="B8814" s="259" t="s">
        <v>26</v>
      </c>
      <c r="C8814" s="259" t="s">
        <v>133</v>
      </c>
      <c r="D8814" s="259" t="s">
        <v>220</v>
      </c>
      <c r="E8814" s="259" t="s">
        <v>48</v>
      </c>
      <c r="F8814" s="259" t="s">
        <v>131</v>
      </c>
      <c r="G8814" s="259" t="s">
        <v>221</v>
      </c>
      <c r="H8814" s="306">
        <v>0</v>
      </c>
      <c r="I8814" s="306">
        <v>0</v>
      </c>
      <c r="J8814" s="306">
        <v>0</v>
      </c>
      <c r="K8814" s="306">
        <v>0</v>
      </c>
      <c r="L8814" s="306">
        <v>0</v>
      </c>
      <c r="M8814" s="306">
        <v>0</v>
      </c>
      <c r="N8814" s="306">
        <v>0</v>
      </c>
    </row>
    <row r="8815" spans="1:14">
      <c r="A8815" s="259" t="s">
        <v>250</v>
      </c>
      <c r="B8815" s="259" t="s">
        <v>26</v>
      </c>
      <c r="C8815" s="259" t="s">
        <v>133</v>
      </c>
      <c r="D8815" s="259" t="s">
        <v>220</v>
      </c>
      <c r="E8815" s="259" t="s">
        <v>137</v>
      </c>
      <c r="F8815" s="259" t="s">
        <v>131</v>
      </c>
      <c r="G8815" s="259" t="s">
        <v>221</v>
      </c>
      <c r="H8815" s="306">
        <v>41.932469603330269</v>
      </c>
      <c r="I8815" s="306">
        <v>44.588079975254075</v>
      </c>
      <c r="J8815" s="306">
        <v>39.400418303790531</v>
      </c>
      <c r="K8815" s="306">
        <v>45.549347984219771</v>
      </c>
      <c r="L8815" s="306">
        <v>45.475825538432787</v>
      </c>
      <c r="M8815" s="306">
        <v>30.222999918732491</v>
      </c>
      <c r="N8815" s="306">
        <v>22.070050170215289</v>
      </c>
    </row>
    <row r="8816" spans="1:14">
      <c r="A8816" s="259" t="s">
        <v>250</v>
      </c>
      <c r="B8816" s="259" t="s">
        <v>26</v>
      </c>
      <c r="C8816" s="259" t="s">
        <v>133</v>
      </c>
      <c r="D8816" s="259" t="s">
        <v>220</v>
      </c>
      <c r="E8816" s="259" t="s">
        <v>136</v>
      </c>
      <c r="F8816" s="259" t="s">
        <v>131</v>
      </c>
      <c r="G8816" s="259" t="s">
        <v>221</v>
      </c>
      <c r="H8816" s="306">
        <v>0</v>
      </c>
      <c r="I8816" s="306">
        <v>0</v>
      </c>
      <c r="J8816" s="306">
        <v>0</v>
      </c>
      <c r="K8816" s="306">
        <v>0</v>
      </c>
      <c r="L8816" s="306">
        <v>0</v>
      </c>
      <c r="M8816" s="306">
        <v>0</v>
      </c>
      <c r="N8816" s="306">
        <v>0</v>
      </c>
    </row>
    <row r="8817" spans="1:14">
      <c r="A8817" s="259" t="s">
        <v>250</v>
      </c>
      <c r="B8817" s="259" t="s">
        <v>26</v>
      </c>
      <c r="C8817" s="259" t="s">
        <v>141</v>
      </c>
      <c r="D8817" s="259" t="s">
        <v>220</v>
      </c>
      <c r="E8817" s="259" t="s">
        <v>48</v>
      </c>
      <c r="F8817" s="259" t="s">
        <v>131</v>
      </c>
      <c r="G8817" s="259" t="s">
        <v>221</v>
      </c>
      <c r="H8817" s="306">
        <v>0</v>
      </c>
      <c r="I8817" s="306">
        <v>0</v>
      </c>
      <c r="J8817" s="306">
        <v>0</v>
      </c>
      <c r="K8817" s="306">
        <v>0</v>
      </c>
      <c r="L8817" s="306">
        <v>0</v>
      </c>
      <c r="M8817" s="306">
        <v>0</v>
      </c>
      <c r="N8817" s="306">
        <v>0</v>
      </c>
    </row>
    <row r="8818" spans="1:14">
      <c r="A8818" s="259" t="s">
        <v>250</v>
      </c>
      <c r="B8818" s="259" t="s">
        <v>26</v>
      </c>
      <c r="C8818" s="259" t="s">
        <v>141</v>
      </c>
      <c r="D8818" s="259" t="s">
        <v>220</v>
      </c>
      <c r="E8818" s="259" t="s">
        <v>137</v>
      </c>
      <c r="F8818" s="259" t="s">
        <v>131</v>
      </c>
      <c r="G8818" s="259" t="s">
        <v>221</v>
      </c>
      <c r="H8818" s="306">
        <v>9.9786348174371149</v>
      </c>
      <c r="I8818" s="306">
        <v>12.204383802890305</v>
      </c>
      <c r="J8818" s="306">
        <v>9.3863627773294844</v>
      </c>
      <c r="K8818" s="306">
        <v>10.322321605238015</v>
      </c>
      <c r="L8818" s="306">
        <v>8.9247661328554351</v>
      </c>
      <c r="M8818" s="306">
        <v>6.916645024152503</v>
      </c>
      <c r="N8818" s="306">
        <v>8.3758543528788003</v>
      </c>
    </row>
    <row r="8819" spans="1:14">
      <c r="A8819" s="259" t="s">
        <v>250</v>
      </c>
      <c r="B8819" s="259" t="s">
        <v>26</v>
      </c>
      <c r="C8819" s="259" t="s">
        <v>141</v>
      </c>
      <c r="D8819" s="259" t="s">
        <v>220</v>
      </c>
      <c r="E8819" s="259" t="s">
        <v>136</v>
      </c>
      <c r="F8819" s="259" t="s">
        <v>131</v>
      </c>
      <c r="G8819" s="259" t="s">
        <v>221</v>
      </c>
      <c r="H8819" s="306">
        <v>0</v>
      </c>
      <c r="I8819" s="306">
        <v>0</v>
      </c>
      <c r="J8819" s="306">
        <v>0</v>
      </c>
      <c r="K8819" s="306">
        <v>0</v>
      </c>
      <c r="L8819" s="306">
        <v>0</v>
      </c>
      <c r="M8819" s="306">
        <v>0</v>
      </c>
      <c r="N8819" s="306">
        <v>0</v>
      </c>
    </row>
    <row r="8820" spans="1:14">
      <c r="A8820" s="259" t="s">
        <v>250</v>
      </c>
      <c r="B8820" s="259" t="s">
        <v>27</v>
      </c>
      <c r="C8820" s="259" t="s">
        <v>133</v>
      </c>
      <c r="D8820" s="259" t="s">
        <v>220</v>
      </c>
      <c r="E8820" s="259" t="s">
        <v>48</v>
      </c>
      <c r="F8820" s="259" t="s">
        <v>131</v>
      </c>
      <c r="G8820" s="259" t="s">
        <v>221</v>
      </c>
      <c r="H8820" s="306">
        <v>0</v>
      </c>
      <c r="I8820" s="306">
        <v>0</v>
      </c>
      <c r="J8820" s="306">
        <v>0</v>
      </c>
      <c r="K8820" s="306">
        <v>0</v>
      </c>
      <c r="L8820" s="306">
        <v>0</v>
      </c>
      <c r="M8820" s="306">
        <v>0</v>
      </c>
      <c r="N8820" s="306">
        <v>0</v>
      </c>
    </row>
    <row r="8821" spans="1:14">
      <c r="A8821" s="259" t="s">
        <v>250</v>
      </c>
      <c r="B8821" s="259" t="s">
        <v>27</v>
      </c>
      <c r="C8821" s="259" t="s">
        <v>133</v>
      </c>
      <c r="D8821" s="259" t="s">
        <v>220</v>
      </c>
      <c r="E8821" s="259" t="s">
        <v>137</v>
      </c>
      <c r="F8821" s="259" t="s">
        <v>131</v>
      </c>
      <c r="G8821" s="259" t="s">
        <v>221</v>
      </c>
      <c r="H8821" s="306">
        <v>1.3227202450000003E-2</v>
      </c>
      <c r="I8821" s="306">
        <v>8.5289512000000008E-3</v>
      </c>
      <c r="J8821" s="306">
        <v>1.1630388E-3</v>
      </c>
      <c r="K8821" s="306">
        <v>1.1630388E-3</v>
      </c>
      <c r="L8821" s="306">
        <v>1.1630388E-3</v>
      </c>
      <c r="M8821" s="306">
        <v>0</v>
      </c>
      <c r="N8821" s="306">
        <v>0</v>
      </c>
    </row>
    <row r="8822" spans="1:14">
      <c r="A8822" s="259" t="s">
        <v>250</v>
      </c>
      <c r="B8822" s="259" t="s">
        <v>27</v>
      </c>
      <c r="C8822" s="259" t="s">
        <v>133</v>
      </c>
      <c r="D8822" s="259" t="s">
        <v>220</v>
      </c>
      <c r="E8822" s="259" t="s">
        <v>136</v>
      </c>
      <c r="F8822" s="259" t="s">
        <v>131</v>
      </c>
      <c r="G8822" s="259" t="s">
        <v>221</v>
      </c>
      <c r="H8822" s="306">
        <v>0</v>
      </c>
      <c r="I8822" s="306">
        <v>0</v>
      </c>
      <c r="J8822" s="306">
        <v>0</v>
      </c>
      <c r="K8822" s="306">
        <v>0</v>
      </c>
      <c r="L8822" s="306">
        <v>0</v>
      </c>
      <c r="M8822" s="306">
        <v>0</v>
      </c>
      <c r="N8822" s="306">
        <v>0</v>
      </c>
    </row>
    <row r="8823" spans="1:14">
      <c r="A8823" s="259" t="s">
        <v>250</v>
      </c>
      <c r="B8823" s="259" t="s">
        <v>27</v>
      </c>
      <c r="C8823" s="259" t="s">
        <v>141</v>
      </c>
      <c r="D8823" s="259" t="s">
        <v>220</v>
      </c>
      <c r="E8823" s="259" t="s">
        <v>48</v>
      </c>
      <c r="F8823" s="259" t="s">
        <v>131</v>
      </c>
      <c r="G8823" s="259" t="s">
        <v>221</v>
      </c>
      <c r="H8823" s="306">
        <v>0</v>
      </c>
      <c r="I8823" s="306">
        <v>0</v>
      </c>
      <c r="J8823" s="306">
        <v>0</v>
      </c>
      <c r="K8823" s="306">
        <v>0</v>
      </c>
      <c r="L8823" s="306">
        <v>0</v>
      </c>
      <c r="M8823" s="306">
        <v>0</v>
      </c>
      <c r="N8823" s="306">
        <v>0</v>
      </c>
    </row>
    <row r="8824" spans="1:14">
      <c r="A8824" s="259" t="s">
        <v>250</v>
      </c>
      <c r="B8824" s="259" t="s">
        <v>27</v>
      </c>
      <c r="C8824" s="259" t="s">
        <v>141</v>
      </c>
      <c r="D8824" s="259" t="s">
        <v>220</v>
      </c>
      <c r="E8824" s="259" t="s">
        <v>137</v>
      </c>
      <c r="F8824" s="259" t="s">
        <v>131</v>
      </c>
      <c r="G8824" s="259" t="s">
        <v>221</v>
      </c>
      <c r="H8824" s="306">
        <v>0</v>
      </c>
      <c r="I8824" s="306">
        <v>0</v>
      </c>
      <c r="J8824" s="306">
        <v>0</v>
      </c>
      <c r="K8824" s="306">
        <v>0</v>
      </c>
      <c r="L8824" s="306">
        <v>0</v>
      </c>
      <c r="M8824" s="306">
        <v>0</v>
      </c>
      <c r="N8824" s="306">
        <v>0</v>
      </c>
    </row>
    <row r="8825" spans="1:14">
      <c r="A8825" s="259" t="s">
        <v>250</v>
      </c>
      <c r="B8825" s="259" t="s">
        <v>27</v>
      </c>
      <c r="C8825" s="259" t="s">
        <v>141</v>
      </c>
      <c r="D8825" s="259" t="s">
        <v>220</v>
      </c>
      <c r="E8825" s="259" t="s">
        <v>136</v>
      </c>
      <c r="F8825" s="259" t="s">
        <v>131</v>
      </c>
      <c r="G8825" s="259" t="s">
        <v>221</v>
      </c>
      <c r="H8825" s="306">
        <v>0</v>
      </c>
      <c r="I8825" s="306">
        <v>0</v>
      </c>
      <c r="J8825" s="306">
        <v>0</v>
      </c>
      <c r="K8825" s="306">
        <v>0</v>
      </c>
      <c r="L8825" s="306">
        <v>0</v>
      </c>
      <c r="M8825" s="306">
        <v>0</v>
      </c>
      <c r="N8825" s="306">
        <v>0</v>
      </c>
    </row>
    <row r="8826" spans="1:14">
      <c r="A8826" s="259" t="s">
        <v>250</v>
      </c>
      <c r="B8826" s="259" t="s">
        <v>18</v>
      </c>
      <c r="C8826" s="259" t="s">
        <v>142</v>
      </c>
      <c r="D8826" s="259" t="s">
        <v>220</v>
      </c>
      <c r="E8826" s="259" t="s">
        <v>48</v>
      </c>
      <c r="F8826" s="259" t="s">
        <v>131</v>
      </c>
      <c r="G8826" s="259" t="s">
        <v>221</v>
      </c>
      <c r="H8826" s="306">
        <v>0</v>
      </c>
      <c r="I8826" s="306">
        <v>0</v>
      </c>
      <c r="J8826" s="306">
        <v>0</v>
      </c>
      <c r="K8826" s="306">
        <v>0</v>
      </c>
      <c r="L8826" s="306">
        <v>0</v>
      </c>
      <c r="M8826" s="306">
        <v>0</v>
      </c>
      <c r="N8826" s="306">
        <v>0</v>
      </c>
    </row>
    <row r="8827" spans="1:14">
      <c r="A8827" s="259" t="s">
        <v>250</v>
      </c>
      <c r="B8827" s="259" t="s">
        <v>18</v>
      </c>
      <c r="C8827" s="259" t="s">
        <v>142</v>
      </c>
      <c r="D8827" s="259" t="s">
        <v>220</v>
      </c>
      <c r="E8827" s="259" t="s">
        <v>137</v>
      </c>
      <c r="F8827" s="259" t="s">
        <v>131</v>
      </c>
      <c r="G8827" s="259" t="s">
        <v>221</v>
      </c>
      <c r="H8827" s="306">
        <v>49.387110819151722</v>
      </c>
      <c r="I8827" s="306">
        <v>51.579818473901703</v>
      </c>
      <c r="J8827" s="306">
        <v>35.393517522040227</v>
      </c>
      <c r="K8827" s="306">
        <v>39.511438203858532</v>
      </c>
      <c r="L8827" s="306">
        <v>38.022532424312494</v>
      </c>
      <c r="M8827" s="306">
        <v>37.894083080764403</v>
      </c>
      <c r="N8827" s="306">
        <v>13.012181249799099</v>
      </c>
    </row>
    <row r="8828" spans="1:14">
      <c r="A8828" s="259" t="s">
        <v>250</v>
      </c>
      <c r="B8828" s="259" t="s">
        <v>18</v>
      </c>
      <c r="C8828" s="259" t="s">
        <v>142</v>
      </c>
      <c r="D8828" s="259" t="s">
        <v>220</v>
      </c>
      <c r="E8828" s="259" t="s">
        <v>136</v>
      </c>
      <c r="F8828" s="259" t="s">
        <v>131</v>
      </c>
      <c r="G8828" s="259" t="s">
        <v>221</v>
      </c>
      <c r="H8828" s="306">
        <v>0</v>
      </c>
      <c r="I8828" s="306">
        <v>0</v>
      </c>
      <c r="J8828" s="306">
        <v>0</v>
      </c>
      <c r="K8828" s="306">
        <v>0</v>
      </c>
      <c r="L8828" s="306">
        <v>0</v>
      </c>
      <c r="M8828" s="306">
        <v>0</v>
      </c>
      <c r="N8828" s="306">
        <v>0</v>
      </c>
    </row>
    <row r="8829" spans="1:14">
      <c r="A8829" s="259" t="s">
        <v>250</v>
      </c>
      <c r="B8829" s="259" t="s">
        <v>19</v>
      </c>
      <c r="C8829" s="259" t="s">
        <v>142</v>
      </c>
      <c r="D8829" s="259" t="s">
        <v>220</v>
      </c>
      <c r="E8829" s="259" t="s">
        <v>48</v>
      </c>
      <c r="F8829" s="259" t="s">
        <v>131</v>
      </c>
      <c r="G8829" s="259" t="s">
        <v>221</v>
      </c>
      <c r="H8829" s="306">
        <v>0</v>
      </c>
      <c r="I8829" s="306">
        <v>0</v>
      </c>
      <c r="J8829" s="306">
        <v>0</v>
      </c>
      <c r="K8829" s="306">
        <v>0</v>
      </c>
      <c r="L8829" s="306">
        <v>0</v>
      </c>
      <c r="M8829" s="306">
        <v>0</v>
      </c>
      <c r="N8829" s="306">
        <v>0</v>
      </c>
    </row>
    <row r="8830" spans="1:14">
      <c r="A8830" s="259" t="s">
        <v>250</v>
      </c>
      <c r="B8830" s="259" t="s">
        <v>19</v>
      </c>
      <c r="C8830" s="259" t="s">
        <v>142</v>
      </c>
      <c r="D8830" s="259" t="s">
        <v>220</v>
      </c>
      <c r="E8830" s="259" t="s">
        <v>137</v>
      </c>
      <c r="F8830" s="259" t="s">
        <v>131</v>
      </c>
      <c r="G8830" s="259" t="s">
        <v>221</v>
      </c>
      <c r="H8830" s="306">
        <v>9.3023640540335801</v>
      </c>
      <c r="I8830" s="306">
        <v>4.6654499258</v>
      </c>
      <c r="J8830" s="306">
        <v>5.6873017310254195</v>
      </c>
      <c r="K8830" s="306">
        <v>6.2541968840321962</v>
      </c>
      <c r="L8830" s="306">
        <v>7.2025845993838304</v>
      </c>
      <c r="M8830" s="306">
        <v>6.0484365681835683</v>
      </c>
      <c r="N8830" s="306">
        <v>8.0250894935023691</v>
      </c>
    </row>
    <row r="8831" spans="1:14">
      <c r="A8831" s="259" t="s">
        <v>250</v>
      </c>
      <c r="B8831" s="259" t="s">
        <v>19</v>
      </c>
      <c r="C8831" s="259" t="s">
        <v>142</v>
      </c>
      <c r="D8831" s="259" t="s">
        <v>220</v>
      </c>
      <c r="E8831" s="259" t="s">
        <v>136</v>
      </c>
      <c r="F8831" s="259" t="s">
        <v>131</v>
      </c>
      <c r="G8831" s="259" t="s">
        <v>221</v>
      </c>
      <c r="H8831" s="306">
        <v>0</v>
      </c>
      <c r="I8831" s="306">
        <v>0</v>
      </c>
      <c r="J8831" s="306">
        <v>0</v>
      </c>
      <c r="K8831" s="306">
        <v>0</v>
      </c>
      <c r="L8831" s="306">
        <v>0</v>
      </c>
      <c r="M8831" s="306">
        <v>0</v>
      </c>
      <c r="N8831" s="306">
        <v>0</v>
      </c>
    </row>
    <row r="8832" spans="1:14">
      <c r="A8832" s="259" t="s">
        <v>250</v>
      </c>
      <c r="B8832" s="259" t="s">
        <v>20</v>
      </c>
      <c r="C8832" s="259" t="s">
        <v>142</v>
      </c>
      <c r="D8832" s="259" t="s">
        <v>220</v>
      </c>
      <c r="E8832" s="259" t="s">
        <v>48</v>
      </c>
      <c r="F8832" s="259" t="s">
        <v>131</v>
      </c>
      <c r="G8832" s="259" t="s">
        <v>221</v>
      </c>
      <c r="H8832" s="306">
        <v>0</v>
      </c>
      <c r="I8832" s="306">
        <v>0</v>
      </c>
      <c r="J8832" s="306">
        <v>0</v>
      </c>
      <c r="K8832" s="306">
        <v>0</v>
      </c>
      <c r="L8832" s="306">
        <v>0</v>
      </c>
      <c r="M8832" s="306">
        <v>0</v>
      </c>
      <c r="N8832" s="306">
        <v>0</v>
      </c>
    </row>
    <row r="8833" spans="1:14">
      <c r="A8833" s="259" t="s">
        <v>250</v>
      </c>
      <c r="B8833" s="259" t="s">
        <v>20</v>
      </c>
      <c r="C8833" s="259" t="s">
        <v>142</v>
      </c>
      <c r="D8833" s="259" t="s">
        <v>220</v>
      </c>
      <c r="E8833" s="259" t="s">
        <v>137</v>
      </c>
      <c r="F8833" s="259" t="s">
        <v>131</v>
      </c>
      <c r="G8833" s="259" t="s">
        <v>221</v>
      </c>
      <c r="H8833" s="306">
        <v>7.3338060997885997</v>
      </c>
      <c r="I8833" s="306">
        <v>4.3886370775519987</v>
      </c>
      <c r="J8833" s="306">
        <v>0.30108712500000001</v>
      </c>
      <c r="K8833" s="306">
        <v>4.2875828306371506</v>
      </c>
      <c r="L8833" s="306">
        <v>4.3443275385079998</v>
      </c>
      <c r="M8833" s="306">
        <v>0.18896642339940001</v>
      </c>
      <c r="N8833" s="306">
        <v>0.27353379792479998</v>
      </c>
    </row>
    <row r="8834" spans="1:14">
      <c r="A8834" s="259" t="s">
        <v>250</v>
      </c>
      <c r="B8834" s="259" t="s">
        <v>20</v>
      </c>
      <c r="C8834" s="259" t="s">
        <v>142</v>
      </c>
      <c r="D8834" s="259" t="s">
        <v>220</v>
      </c>
      <c r="E8834" s="259" t="s">
        <v>136</v>
      </c>
      <c r="F8834" s="259" t="s">
        <v>131</v>
      </c>
      <c r="G8834" s="259" t="s">
        <v>221</v>
      </c>
      <c r="H8834" s="306">
        <v>0</v>
      </c>
      <c r="I8834" s="306">
        <v>0</v>
      </c>
      <c r="J8834" s="306">
        <v>0</v>
      </c>
      <c r="K8834" s="306">
        <v>0</v>
      </c>
      <c r="L8834" s="306">
        <v>0</v>
      </c>
      <c r="M8834" s="306">
        <v>0</v>
      </c>
      <c r="N8834" s="306">
        <v>0</v>
      </c>
    </row>
    <row r="8835" spans="1:14">
      <c r="A8835" s="259" t="s">
        <v>250</v>
      </c>
      <c r="B8835" s="259" t="s">
        <v>21</v>
      </c>
      <c r="C8835" s="259" t="s">
        <v>142</v>
      </c>
      <c r="D8835" s="259" t="s">
        <v>220</v>
      </c>
      <c r="E8835" s="259" t="s">
        <v>48</v>
      </c>
      <c r="F8835" s="259" t="s">
        <v>131</v>
      </c>
      <c r="G8835" s="259" t="s">
        <v>221</v>
      </c>
      <c r="H8835" s="306">
        <v>0</v>
      </c>
      <c r="I8835" s="306">
        <v>0</v>
      </c>
      <c r="J8835" s="306">
        <v>0</v>
      </c>
      <c r="K8835" s="306">
        <v>0</v>
      </c>
      <c r="L8835" s="306">
        <v>0</v>
      </c>
      <c r="M8835" s="306">
        <v>0</v>
      </c>
      <c r="N8835" s="306">
        <v>0</v>
      </c>
    </row>
    <row r="8836" spans="1:14">
      <c r="A8836" s="259" t="s">
        <v>250</v>
      </c>
      <c r="B8836" s="259" t="s">
        <v>21</v>
      </c>
      <c r="C8836" s="259" t="s">
        <v>142</v>
      </c>
      <c r="D8836" s="259" t="s">
        <v>220</v>
      </c>
      <c r="E8836" s="259" t="s">
        <v>137</v>
      </c>
      <c r="F8836" s="259" t="s">
        <v>131</v>
      </c>
      <c r="G8836" s="259" t="s">
        <v>221</v>
      </c>
      <c r="H8836" s="306">
        <v>19.846652379096867</v>
      </c>
      <c r="I8836" s="306">
        <v>16.876085283096064</v>
      </c>
      <c r="J8836" s="306">
        <v>16.187969742667224</v>
      </c>
      <c r="K8836" s="306">
        <v>20.426650411196107</v>
      </c>
      <c r="L8836" s="306">
        <v>24.150805761286072</v>
      </c>
      <c r="M8836" s="306">
        <v>21.357450252646068</v>
      </c>
      <c r="N8836" s="306">
        <v>0.87054644637506673</v>
      </c>
    </row>
    <row r="8837" spans="1:14">
      <c r="A8837" s="259" t="s">
        <v>250</v>
      </c>
      <c r="B8837" s="259" t="s">
        <v>21</v>
      </c>
      <c r="C8837" s="259" t="s">
        <v>142</v>
      </c>
      <c r="D8837" s="259" t="s">
        <v>220</v>
      </c>
      <c r="E8837" s="259" t="s">
        <v>136</v>
      </c>
      <c r="F8837" s="259" t="s">
        <v>131</v>
      </c>
      <c r="G8837" s="259" t="s">
        <v>221</v>
      </c>
      <c r="H8837" s="306">
        <v>0</v>
      </c>
      <c r="I8837" s="306">
        <v>0</v>
      </c>
      <c r="J8837" s="306">
        <v>0</v>
      </c>
      <c r="K8837" s="306">
        <v>0</v>
      </c>
      <c r="L8837" s="306">
        <v>0</v>
      </c>
      <c r="M8837" s="306">
        <v>0</v>
      </c>
      <c r="N8837" s="306">
        <v>0</v>
      </c>
    </row>
    <row r="8838" spans="1:14">
      <c r="A8838" s="259" t="s">
        <v>250</v>
      </c>
      <c r="B8838" s="259" t="s">
        <v>22</v>
      </c>
      <c r="C8838" s="259" t="s">
        <v>142</v>
      </c>
      <c r="D8838" s="259" t="s">
        <v>220</v>
      </c>
      <c r="E8838" s="259" t="s">
        <v>48</v>
      </c>
      <c r="F8838" s="259" t="s">
        <v>131</v>
      </c>
      <c r="G8838" s="259" t="s">
        <v>221</v>
      </c>
      <c r="H8838" s="306">
        <v>0</v>
      </c>
      <c r="I8838" s="306">
        <v>0</v>
      </c>
      <c r="J8838" s="306">
        <v>0</v>
      </c>
      <c r="K8838" s="306">
        <v>0</v>
      </c>
      <c r="L8838" s="306">
        <v>0</v>
      </c>
      <c r="M8838" s="306">
        <v>0</v>
      </c>
      <c r="N8838" s="306">
        <v>0</v>
      </c>
    </row>
    <row r="8839" spans="1:14">
      <c r="A8839" s="259" t="s">
        <v>250</v>
      </c>
      <c r="B8839" s="259" t="s">
        <v>22</v>
      </c>
      <c r="C8839" s="259" t="s">
        <v>142</v>
      </c>
      <c r="D8839" s="259" t="s">
        <v>220</v>
      </c>
      <c r="E8839" s="259" t="s">
        <v>137</v>
      </c>
      <c r="F8839" s="259" t="s">
        <v>131</v>
      </c>
      <c r="G8839" s="259" t="s">
        <v>221</v>
      </c>
      <c r="H8839" s="306">
        <v>32.360137884207532</v>
      </c>
      <c r="I8839" s="306">
        <v>37.569980106081346</v>
      </c>
      <c r="J8839" s="306">
        <v>36.066380449549179</v>
      </c>
      <c r="K8839" s="306">
        <v>39.358009690855489</v>
      </c>
      <c r="L8839" s="306">
        <v>46.461193224427987</v>
      </c>
      <c r="M8839" s="306">
        <v>33.708653570776249</v>
      </c>
      <c r="N8839" s="306">
        <v>19.724290483406588</v>
      </c>
    </row>
    <row r="8840" spans="1:14">
      <c r="A8840" s="259" t="s">
        <v>250</v>
      </c>
      <c r="B8840" s="259" t="s">
        <v>22</v>
      </c>
      <c r="C8840" s="259" t="s">
        <v>142</v>
      </c>
      <c r="D8840" s="259" t="s">
        <v>220</v>
      </c>
      <c r="E8840" s="259" t="s">
        <v>136</v>
      </c>
      <c r="F8840" s="259" t="s">
        <v>131</v>
      </c>
      <c r="G8840" s="259" t="s">
        <v>221</v>
      </c>
      <c r="H8840" s="306">
        <v>0</v>
      </c>
      <c r="I8840" s="306">
        <v>0</v>
      </c>
      <c r="J8840" s="306">
        <v>0</v>
      </c>
      <c r="K8840" s="306">
        <v>0</v>
      </c>
      <c r="L8840" s="306">
        <v>0</v>
      </c>
      <c r="M8840" s="306">
        <v>0</v>
      </c>
      <c r="N8840" s="306">
        <v>0</v>
      </c>
    </row>
    <row r="8841" spans="1:14">
      <c r="A8841" s="259" t="s">
        <v>250</v>
      </c>
      <c r="B8841" s="259" t="s">
        <v>23</v>
      </c>
      <c r="C8841" s="259" t="s">
        <v>142</v>
      </c>
      <c r="D8841" s="259" t="s">
        <v>220</v>
      </c>
      <c r="E8841" s="259" t="s">
        <v>48</v>
      </c>
      <c r="F8841" s="259" t="s">
        <v>131</v>
      </c>
      <c r="G8841" s="259" t="s">
        <v>221</v>
      </c>
      <c r="H8841" s="306">
        <v>0</v>
      </c>
      <c r="I8841" s="306">
        <v>0</v>
      </c>
      <c r="J8841" s="306">
        <v>0</v>
      </c>
      <c r="K8841" s="306">
        <v>0</v>
      </c>
      <c r="L8841" s="306">
        <v>0</v>
      </c>
      <c r="M8841" s="306">
        <v>0</v>
      </c>
      <c r="N8841" s="306">
        <v>0</v>
      </c>
    </row>
    <row r="8842" spans="1:14">
      <c r="A8842" s="259" t="s">
        <v>250</v>
      </c>
      <c r="B8842" s="259" t="s">
        <v>23</v>
      </c>
      <c r="C8842" s="259" t="s">
        <v>142</v>
      </c>
      <c r="D8842" s="259" t="s">
        <v>220</v>
      </c>
      <c r="E8842" s="259" t="s">
        <v>137</v>
      </c>
      <c r="F8842" s="259" t="s">
        <v>131</v>
      </c>
      <c r="G8842" s="259" t="s">
        <v>221</v>
      </c>
      <c r="H8842" s="306">
        <v>11.145188997387381</v>
      </c>
      <c r="I8842" s="306">
        <v>10.673411122446989</v>
      </c>
      <c r="J8842" s="306">
        <v>11.4215088957455</v>
      </c>
      <c r="K8842" s="306">
        <v>12.467810251216871</v>
      </c>
      <c r="L8842" s="306">
        <v>13.470620065645091</v>
      </c>
      <c r="M8842" s="306">
        <v>6.1091293874388093</v>
      </c>
      <c r="N8842" s="306">
        <v>9.6698085000000003E-2</v>
      </c>
    </row>
    <row r="8843" spans="1:14">
      <c r="A8843" s="259" t="s">
        <v>250</v>
      </c>
      <c r="B8843" s="259" t="s">
        <v>23</v>
      </c>
      <c r="C8843" s="259" t="s">
        <v>142</v>
      </c>
      <c r="D8843" s="259" t="s">
        <v>220</v>
      </c>
      <c r="E8843" s="259" t="s">
        <v>136</v>
      </c>
      <c r="F8843" s="259" t="s">
        <v>131</v>
      </c>
      <c r="G8843" s="259" t="s">
        <v>221</v>
      </c>
      <c r="H8843" s="306">
        <v>0</v>
      </c>
      <c r="I8843" s="306">
        <v>0</v>
      </c>
      <c r="J8843" s="306">
        <v>0</v>
      </c>
      <c r="K8843" s="306">
        <v>0</v>
      </c>
      <c r="L8843" s="306">
        <v>0</v>
      </c>
      <c r="M8843" s="306">
        <v>0</v>
      </c>
      <c r="N8843" s="306">
        <v>0</v>
      </c>
    </row>
    <row r="8844" spans="1:14">
      <c r="A8844" s="259" t="s">
        <v>250</v>
      </c>
      <c r="B8844" s="259" t="s">
        <v>24</v>
      </c>
      <c r="C8844" s="259" t="s">
        <v>142</v>
      </c>
      <c r="D8844" s="259" t="s">
        <v>220</v>
      </c>
      <c r="E8844" s="259" t="s">
        <v>48</v>
      </c>
      <c r="F8844" s="259" t="s">
        <v>131</v>
      </c>
      <c r="G8844" s="259" t="s">
        <v>221</v>
      </c>
      <c r="H8844" s="306">
        <v>0</v>
      </c>
      <c r="I8844" s="306">
        <v>0</v>
      </c>
      <c r="J8844" s="306">
        <v>0</v>
      </c>
      <c r="K8844" s="306">
        <v>0</v>
      </c>
      <c r="L8844" s="306">
        <v>0</v>
      </c>
      <c r="M8844" s="306">
        <v>0</v>
      </c>
      <c r="N8844" s="306">
        <v>0</v>
      </c>
    </row>
    <row r="8845" spans="1:14">
      <c r="A8845" s="259" t="s">
        <v>250</v>
      </c>
      <c r="B8845" s="259" t="s">
        <v>24</v>
      </c>
      <c r="C8845" s="259" t="s">
        <v>142</v>
      </c>
      <c r="D8845" s="259" t="s">
        <v>220</v>
      </c>
      <c r="E8845" s="259" t="s">
        <v>137</v>
      </c>
      <c r="F8845" s="259" t="s">
        <v>131</v>
      </c>
      <c r="G8845" s="259" t="s">
        <v>221</v>
      </c>
      <c r="H8845" s="306">
        <v>50.831128922456216</v>
      </c>
      <c r="I8845" s="306">
        <v>42.15368750479044</v>
      </c>
      <c r="J8845" s="306">
        <v>33.123724006879712</v>
      </c>
      <c r="K8845" s="306">
        <v>33.277229536808733</v>
      </c>
      <c r="L8845" s="306">
        <v>46.513401715790522</v>
      </c>
      <c r="M8845" s="306">
        <v>46.295099960118044</v>
      </c>
      <c r="N8845" s="306">
        <v>35.152959254143234</v>
      </c>
    </row>
    <row r="8846" spans="1:14">
      <c r="A8846" s="259" t="s">
        <v>250</v>
      </c>
      <c r="B8846" s="259" t="s">
        <v>24</v>
      </c>
      <c r="C8846" s="259" t="s">
        <v>142</v>
      </c>
      <c r="D8846" s="259" t="s">
        <v>220</v>
      </c>
      <c r="E8846" s="259" t="s">
        <v>136</v>
      </c>
      <c r="F8846" s="259" t="s">
        <v>131</v>
      </c>
      <c r="G8846" s="259" t="s">
        <v>221</v>
      </c>
      <c r="H8846" s="306">
        <v>0</v>
      </c>
      <c r="I8846" s="306">
        <v>0</v>
      </c>
      <c r="J8846" s="306">
        <v>0</v>
      </c>
      <c r="K8846" s="306">
        <v>0</v>
      </c>
      <c r="L8846" s="306">
        <v>0</v>
      </c>
      <c r="M8846" s="306">
        <v>0</v>
      </c>
      <c r="N8846" s="306">
        <v>0</v>
      </c>
    </row>
    <row r="8847" spans="1:14">
      <c r="A8847" s="259" t="s">
        <v>250</v>
      </c>
      <c r="B8847" s="259" t="s">
        <v>25</v>
      </c>
      <c r="C8847" s="259" t="s">
        <v>142</v>
      </c>
      <c r="D8847" s="259" t="s">
        <v>220</v>
      </c>
      <c r="E8847" s="259" t="s">
        <v>48</v>
      </c>
      <c r="F8847" s="259" t="s">
        <v>131</v>
      </c>
      <c r="G8847" s="259" t="s">
        <v>221</v>
      </c>
      <c r="H8847" s="306">
        <v>0</v>
      </c>
      <c r="I8847" s="306">
        <v>0</v>
      </c>
      <c r="J8847" s="306">
        <v>0</v>
      </c>
      <c r="K8847" s="306">
        <v>0</v>
      </c>
      <c r="L8847" s="306">
        <v>0</v>
      </c>
      <c r="M8847" s="306">
        <v>0</v>
      </c>
      <c r="N8847" s="306">
        <v>0</v>
      </c>
    </row>
    <row r="8848" spans="1:14">
      <c r="A8848" s="259" t="s">
        <v>250</v>
      </c>
      <c r="B8848" s="259" t="s">
        <v>25</v>
      </c>
      <c r="C8848" s="259" t="s">
        <v>142</v>
      </c>
      <c r="D8848" s="259" t="s">
        <v>220</v>
      </c>
      <c r="E8848" s="259" t="s">
        <v>137</v>
      </c>
      <c r="F8848" s="259" t="s">
        <v>131</v>
      </c>
      <c r="G8848" s="259" t="s">
        <v>221</v>
      </c>
      <c r="H8848" s="306">
        <v>138.85892887705106</v>
      </c>
      <c r="I8848" s="306">
        <v>106.04757596687593</v>
      </c>
      <c r="J8848" s="306">
        <v>98.019469968796244</v>
      </c>
      <c r="K8848" s="306">
        <v>101.69955519235945</v>
      </c>
      <c r="L8848" s="306">
        <v>127.69705200104056</v>
      </c>
      <c r="M8848" s="306">
        <v>120.05072041256065</v>
      </c>
      <c r="N8848" s="306">
        <v>153.00306024949566</v>
      </c>
    </row>
    <row r="8849" spans="1:14">
      <c r="A8849" s="259" t="s">
        <v>250</v>
      </c>
      <c r="B8849" s="259" t="s">
        <v>25</v>
      </c>
      <c r="C8849" s="259" t="s">
        <v>142</v>
      </c>
      <c r="D8849" s="259" t="s">
        <v>220</v>
      </c>
      <c r="E8849" s="259" t="s">
        <v>136</v>
      </c>
      <c r="F8849" s="259" t="s">
        <v>131</v>
      </c>
      <c r="G8849" s="259" t="s">
        <v>221</v>
      </c>
      <c r="H8849" s="306">
        <v>0</v>
      </c>
      <c r="I8849" s="306">
        <v>0</v>
      </c>
      <c r="J8849" s="306">
        <v>0</v>
      </c>
      <c r="K8849" s="306">
        <v>0</v>
      </c>
      <c r="L8849" s="306">
        <v>0</v>
      </c>
      <c r="M8849" s="306">
        <v>0</v>
      </c>
      <c r="N8849" s="306">
        <v>0</v>
      </c>
    </row>
    <row r="8850" spans="1:14">
      <c r="A8850" s="259" t="s">
        <v>250</v>
      </c>
      <c r="B8850" s="259" t="s">
        <v>26</v>
      </c>
      <c r="C8850" s="259" t="s">
        <v>142</v>
      </c>
      <c r="D8850" s="259" t="s">
        <v>220</v>
      </c>
      <c r="E8850" s="259" t="s">
        <v>48</v>
      </c>
      <c r="F8850" s="259" t="s">
        <v>131</v>
      </c>
      <c r="G8850" s="259" t="s">
        <v>221</v>
      </c>
      <c r="H8850" s="306">
        <v>0</v>
      </c>
      <c r="I8850" s="306">
        <v>0</v>
      </c>
      <c r="J8850" s="306">
        <v>0</v>
      </c>
      <c r="K8850" s="306">
        <v>0</v>
      </c>
      <c r="L8850" s="306">
        <v>0</v>
      </c>
      <c r="M8850" s="306">
        <v>0</v>
      </c>
      <c r="N8850" s="306">
        <v>0</v>
      </c>
    </row>
    <row r="8851" spans="1:14">
      <c r="A8851" s="259" t="s">
        <v>250</v>
      </c>
      <c r="B8851" s="259" t="s">
        <v>26</v>
      </c>
      <c r="C8851" s="259" t="s">
        <v>142</v>
      </c>
      <c r="D8851" s="259" t="s">
        <v>220</v>
      </c>
      <c r="E8851" s="259" t="s">
        <v>137</v>
      </c>
      <c r="F8851" s="259" t="s">
        <v>131</v>
      </c>
      <c r="G8851" s="259" t="s">
        <v>221</v>
      </c>
      <c r="H8851" s="306">
        <v>13.26961375142549</v>
      </c>
      <c r="I8851" s="306">
        <v>13.442745563025492</v>
      </c>
      <c r="J8851" s="306">
        <v>13.442745563025492</v>
      </c>
      <c r="K8851" s="306">
        <v>13.92123892153333</v>
      </c>
      <c r="L8851" s="306">
        <v>13.44258977412859</v>
      </c>
      <c r="M8851" s="306">
        <v>13.094589373325491</v>
      </c>
      <c r="N8851" s="306">
        <v>12.4853109970626</v>
      </c>
    </row>
    <row r="8852" spans="1:14">
      <c r="A8852" s="259" t="s">
        <v>250</v>
      </c>
      <c r="B8852" s="259" t="s">
        <v>26</v>
      </c>
      <c r="C8852" s="259" t="s">
        <v>142</v>
      </c>
      <c r="D8852" s="259" t="s">
        <v>220</v>
      </c>
      <c r="E8852" s="259" t="s">
        <v>136</v>
      </c>
      <c r="F8852" s="259" t="s">
        <v>131</v>
      </c>
      <c r="G8852" s="259" t="s">
        <v>221</v>
      </c>
      <c r="H8852" s="306">
        <v>0</v>
      </c>
      <c r="I8852" s="306">
        <v>0</v>
      </c>
      <c r="J8852" s="306">
        <v>0</v>
      </c>
      <c r="K8852" s="306">
        <v>0</v>
      </c>
      <c r="L8852" s="306">
        <v>0</v>
      </c>
      <c r="M8852" s="306">
        <v>0</v>
      </c>
      <c r="N8852" s="306">
        <v>0</v>
      </c>
    </row>
    <row r="8853" spans="1:14">
      <c r="A8853" s="259" t="s">
        <v>250</v>
      </c>
      <c r="B8853" s="259" t="s">
        <v>27</v>
      </c>
      <c r="C8853" s="259" t="s">
        <v>142</v>
      </c>
      <c r="D8853" s="259" t="s">
        <v>220</v>
      </c>
      <c r="E8853" s="259" t="s">
        <v>48</v>
      </c>
      <c r="F8853" s="259" t="s">
        <v>131</v>
      </c>
      <c r="G8853" s="259" t="s">
        <v>221</v>
      </c>
      <c r="H8853" s="306">
        <v>0</v>
      </c>
      <c r="I8853" s="306">
        <v>0</v>
      </c>
      <c r="J8853" s="306">
        <v>0</v>
      </c>
      <c r="K8853" s="306">
        <v>0</v>
      </c>
      <c r="L8853" s="306">
        <v>0</v>
      </c>
      <c r="M8853" s="306">
        <v>0</v>
      </c>
      <c r="N8853" s="306">
        <v>0</v>
      </c>
    </row>
    <row r="8854" spans="1:14">
      <c r="A8854" s="259" t="s">
        <v>250</v>
      </c>
      <c r="B8854" s="259" t="s">
        <v>27</v>
      </c>
      <c r="C8854" s="259" t="s">
        <v>142</v>
      </c>
      <c r="D8854" s="259" t="s">
        <v>220</v>
      </c>
      <c r="E8854" s="259" t="s">
        <v>137</v>
      </c>
      <c r="F8854" s="259" t="s">
        <v>131</v>
      </c>
      <c r="G8854" s="259" t="s">
        <v>221</v>
      </c>
      <c r="H8854" s="306">
        <v>1.3227202450000003E-2</v>
      </c>
      <c r="I8854" s="306">
        <v>8.5289512000000008E-3</v>
      </c>
      <c r="J8854" s="306">
        <v>1.1630388E-3</v>
      </c>
      <c r="K8854" s="306">
        <v>1.1630388E-3</v>
      </c>
      <c r="L8854" s="306">
        <v>1.1630388E-3</v>
      </c>
      <c r="M8854" s="306">
        <v>0</v>
      </c>
      <c r="N8854" s="306">
        <v>0</v>
      </c>
    </row>
    <row r="8855" spans="1:14">
      <c r="A8855" s="259" t="s">
        <v>250</v>
      </c>
      <c r="B8855" s="259" t="s">
        <v>27</v>
      </c>
      <c r="C8855" s="259" t="s">
        <v>142</v>
      </c>
      <c r="D8855" s="259" t="s">
        <v>220</v>
      </c>
      <c r="E8855" s="259" t="s">
        <v>136</v>
      </c>
      <c r="F8855" s="259" t="s">
        <v>131</v>
      </c>
      <c r="G8855" s="259" t="s">
        <v>221</v>
      </c>
      <c r="H8855" s="306">
        <v>0</v>
      </c>
      <c r="I8855" s="306">
        <v>0</v>
      </c>
      <c r="J8855" s="306">
        <v>0</v>
      </c>
      <c r="K8855" s="306">
        <v>0</v>
      </c>
      <c r="L8855" s="306">
        <v>0</v>
      </c>
      <c r="M8855" s="306">
        <v>0</v>
      </c>
      <c r="N8855" s="306">
        <v>0</v>
      </c>
    </row>
    <row r="8858" spans="1:14">
      <c r="A8858" s="259" t="s">
        <v>2</v>
      </c>
      <c r="B8858" s="259" t="s">
        <v>43</v>
      </c>
      <c r="C8858" s="259" t="s">
        <v>132</v>
      </c>
      <c r="D8858" s="259" t="s">
        <v>218</v>
      </c>
      <c r="E8858" s="259" t="s">
        <v>219</v>
      </c>
      <c r="F8858" s="259" t="s">
        <v>99</v>
      </c>
      <c r="G8858" s="259" t="s">
        <v>46</v>
      </c>
      <c r="H8858" s="306">
        <v>2025</v>
      </c>
      <c r="I8858" s="306">
        <v>2028</v>
      </c>
      <c r="J8858" s="306">
        <v>2030</v>
      </c>
      <c r="K8858" s="306">
        <v>2032</v>
      </c>
      <c r="L8858" s="306">
        <v>2035</v>
      </c>
      <c r="M8858" s="306">
        <v>2037</v>
      </c>
      <c r="N8858" s="306">
        <v>2040</v>
      </c>
    </row>
    <row r="8859" spans="1:14">
      <c r="A8859" s="259" t="s">
        <v>250</v>
      </c>
      <c r="B8859" s="259" t="s">
        <v>28</v>
      </c>
      <c r="C8859" s="259" t="s">
        <v>133</v>
      </c>
      <c r="D8859" s="259" t="s">
        <v>220</v>
      </c>
      <c r="E8859" s="259" t="s">
        <v>48</v>
      </c>
      <c r="F8859" s="259" t="s">
        <v>131</v>
      </c>
      <c r="G8859" s="259" t="s">
        <v>221</v>
      </c>
      <c r="H8859" s="306">
        <v>9.0561653295355828</v>
      </c>
      <c r="I8859" s="306">
        <v>0</v>
      </c>
      <c r="J8859" s="306">
        <v>0</v>
      </c>
      <c r="K8859" s="306">
        <v>0</v>
      </c>
      <c r="L8859" s="306">
        <v>0</v>
      </c>
      <c r="M8859" s="306">
        <v>0</v>
      </c>
      <c r="N8859" s="306">
        <v>0</v>
      </c>
    </row>
    <row r="8860" spans="1:14">
      <c r="A8860" s="259" t="s">
        <v>250</v>
      </c>
      <c r="B8860" s="259" t="s">
        <v>28</v>
      </c>
      <c r="C8860" s="259" t="s">
        <v>133</v>
      </c>
      <c r="D8860" s="259" t="s">
        <v>220</v>
      </c>
      <c r="E8860" s="259" t="s">
        <v>137</v>
      </c>
      <c r="F8860" s="259" t="s">
        <v>131</v>
      </c>
      <c r="G8860" s="259" t="s">
        <v>221</v>
      </c>
      <c r="H8860" s="306">
        <v>801.08304208430536</v>
      </c>
      <c r="I8860" s="306">
        <v>638.67512599758606</v>
      </c>
      <c r="J8860" s="306">
        <v>509.657218785243</v>
      </c>
      <c r="K8860" s="306">
        <v>549.0163004081993</v>
      </c>
      <c r="L8860" s="306">
        <v>614.50933201582404</v>
      </c>
      <c r="M8860" s="306">
        <v>558.04426081268264</v>
      </c>
      <c r="N8860" s="306">
        <v>449.67902285888198</v>
      </c>
    </row>
    <row r="8861" spans="1:14">
      <c r="A8861" s="259" t="s">
        <v>250</v>
      </c>
      <c r="B8861" s="259" t="s">
        <v>28</v>
      </c>
      <c r="C8861" s="259" t="s">
        <v>133</v>
      </c>
      <c r="D8861" s="259" t="s">
        <v>220</v>
      </c>
      <c r="E8861" s="259" t="s">
        <v>136</v>
      </c>
      <c r="F8861" s="259" t="s">
        <v>131</v>
      </c>
      <c r="G8861" s="259" t="s">
        <v>221</v>
      </c>
      <c r="H8861" s="306">
        <v>0.74703111651730914</v>
      </c>
      <c r="I8861" s="306">
        <v>0</v>
      </c>
      <c r="J8861" s="306">
        <v>0</v>
      </c>
      <c r="K8861" s="306">
        <v>0</v>
      </c>
      <c r="L8861" s="306">
        <v>0</v>
      </c>
      <c r="M8861" s="306">
        <v>0</v>
      </c>
      <c r="N8861" s="306">
        <v>0</v>
      </c>
    </row>
    <row r="8862" spans="1:14">
      <c r="A8862" s="259" t="s">
        <v>250</v>
      </c>
      <c r="B8862" s="259" t="s">
        <v>28</v>
      </c>
      <c r="C8862" s="259" t="s">
        <v>141</v>
      </c>
      <c r="D8862" s="259" t="s">
        <v>220</v>
      </c>
      <c r="E8862" s="259" t="s">
        <v>48</v>
      </c>
      <c r="F8862" s="259" t="s">
        <v>131</v>
      </c>
      <c r="G8862" s="259" t="s">
        <v>221</v>
      </c>
      <c r="H8862" s="306">
        <v>9.0561653295355828</v>
      </c>
      <c r="I8862" s="306">
        <v>0</v>
      </c>
      <c r="J8862" s="306">
        <v>0</v>
      </c>
      <c r="K8862" s="306">
        <v>0</v>
      </c>
      <c r="L8862" s="306">
        <v>0</v>
      </c>
      <c r="M8862" s="306">
        <v>0</v>
      </c>
      <c r="N8862" s="306">
        <v>0</v>
      </c>
    </row>
    <row r="8863" spans="1:14">
      <c r="A8863" s="259" t="s">
        <v>250</v>
      </c>
      <c r="B8863" s="259" t="s">
        <v>28</v>
      </c>
      <c r="C8863" s="259" t="s">
        <v>141</v>
      </c>
      <c r="D8863" s="259" t="s">
        <v>220</v>
      </c>
      <c r="E8863" s="259" t="s">
        <v>137</v>
      </c>
      <c r="F8863" s="259" t="s">
        <v>131</v>
      </c>
      <c r="G8863" s="259" t="s">
        <v>221</v>
      </c>
      <c r="H8863" s="306">
        <v>204.15344656634613</v>
      </c>
      <c r="I8863" s="306">
        <v>159.04915026014112</v>
      </c>
      <c r="J8863" s="306">
        <v>106.26586872642626</v>
      </c>
      <c r="K8863" s="306">
        <v>107.38115175510117</v>
      </c>
      <c r="L8863" s="306">
        <v>117.82523621196944</v>
      </c>
      <c r="M8863" s="306">
        <v>120.78579831789051</v>
      </c>
      <c r="N8863" s="306">
        <v>89.583224868478254</v>
      </c>
    </row>
    <row r="8864" spans="1:14">
      <c r="A8864" s="259" t="s">
        <v>250</v>
      </c>
      <c r="B8864" s="259" t="s">
        <v>28</v>
      </c>
      <c r="C8864" s="259" t="s">
        <v>141</v>
      </c>
      <c r="D8864" s="259" t="s">
        <v>220</v>
      </c>
      <c r="E8864" s="259" t="s">
        <v>136</v>
      </c>
      <c r="F8864" s="259" t="s">
        <v>131</v>
      </c>
      <c r="G8864" s="259" t="s">
        <v>221</v>
      </c>
      <c r="H8864" s="306">
        <v>0.74703111651730914</v>
      </c>
      <c r="I8864" s="306">
        <v>0</v>
      </c>
      <c r="J8864" s="306">
        <v>0</v>
      </c>
      <c r="K8864" s="306">
        <v>0</v>
      </c>
      <c r="L8864" s="306">
        <v>0</v>
      </c>
      <c r="M8864" s="306">
        <v>0</v>
      </c>
      <c r="N8864" s="306">
        <v>0</v>
      </c>
    </row>
    <row r="8865" spans="1:14">
      <c r="A8865" s="259" t="s">
        <v>250</v>
      </c>
      <c r="B8865" s="259" t="s">
        <v>28</v>
      </c>
      <c r="C8865" s="259" t="s">
        <v>142</v>
      </c>
      <c r="D8865" s="259" t="s">
        <v>220</v>
      </c>
      <c r="E8865" s="259" t="s">
        <v>48</v>
      </c>
      <c r="F8865" s="259" t="s">
        <v>131</v>
      </c>
      <c r="G8865" s="259" t="s">
        <v>221</v>
      </c>
      <c r="H8865" s="306">
        <v>0</v>
      </c>
      <c r="I8865" s="306">
        <v>0</v>
      </c>
      <c r="J8865" s="306">
        <v>0</v>
      </c>
      <c r="K8865" s="306">
        <v>0</v>
      </c>
      <c r="L8865" s="306">
        <v>0</v>
      </c>
      <c r="M8865" s="306">
        <v>0</v>
      </c>
      <c r="N8865" s="306">
        <v>0</v>
      </c>
    </row>
    <row r="8866" spans="1:14">
      <c r="A8866" s="259" t="s">
        <v>250</v>
      </c>
      <c r="B8866" s="259" t="s">
        <v>28</v>
      </c>
      <c r="C8866" s="259" t="s">
        <v>142</v>
      </c>
      <c r="D8866" s="259" t="s">
        <v>220</v>
      </c>
      <c r="E8866" s="259" t="s">
        <v>137</v>
      </c>
      <c r="F8866" s="259" t="s">
        <v>131</v>
      </c>
      <c r="G8866" s="259" t="s">
        <v>221</v>
      </c>
      <c r="H8866" s="306">
        <v>332.34815898704846</v>
      </c>
      <c r="I8866" s="306">
        <v>287.40591997476992</v>
      </c>
      <c r="J8866" s="306">
        <v>249.64486804352902</v>
      </c>
      <c r="K8866" s="306">
        <v>271.20487496129783</v>
      </c>
      <c r="L8866" s="306">
        <v>321.3062701433231</v>
      </c>
      <c r="M8866" s="306">
        <v>284.74712902921266</v>
      </c>
      <c r="N8866" s="306">
        <v>242.64367005670942</v>
      </c>
    </row>
    <row r="8867" spans="1:14">
      <c r="A8867" s="259" t="s">
        <v>250</v>
      </c>
      <c r="B8867" s="259" t="s">
        <v>28</v>
      </c>
      <c r="C8867" s="259" t="s">
        <v>142</v>
      </c>
      <c r="D8867" s="259" t="s">
        <v>220</v>
      </c>
      <c r="E8867" s="259" t="s">
        <v>136</v>
      </c>
      <c r="F8867" s="259" t="s">
        <v>131</v>
      </c>
      <c r="G8867" s="259" t="s">
        <v>221</v>
      </c>
      <c r="H8867" s="306">
        <v>0</v>
      </c>
      <c r="I8867" s="306">
        <v>0</v>
      </c>
      <c r="J8867" s="306">
        <v>0</v>
      </c>
      <c r="K8867" s="306">
        <v>0</v>
      </c>
      <c r="L8867" s="306">
        <v>0</v>
      </c>
      <c r="M8867" s="306">
        <v>0</v>
      </c>
      <c r="N8867" s="306">
        <v>0</v>
      </c>
    </row>
    <row r="8869" spans="1:14">
      <c r="A8869" s="259" t="s">
        <v>2</v>
      </c>
      <c r="B8869" s="259" t="s">
        <v>43</v>
      </c>
      <c r="C8869" s="259" t="s">
        <v>132</v>
      </c>
      <c r="D8869" s="259" t="s">
        <v>200</v>
      </c>
      <c r="E8869" s="259" t="s">
        <v>191</v>
      </c>
      <c r="F8869" s="259" t="s">
        <v>99</v>
      </c>
      <c r="G8869" s="259" t="s">
        <v>46</v>
      </c>
      <c r="H8869" s="306">
        <v>2025</v>
      </c>
      <c r="I8869" s="306">
        <v>2028</v>
      </c>
      <c r="J8869" s="306">
        <v>2030</v>
      </c>
      <c r="K8869" s="306">
        <v>2032</v>
      </c>
      <c r="L8869" s="306">
        <v>2035</v>
      </c>
      <c r="M8869" s="306">
        <v>2037</v>
      </c>
      <c r="N8869" s="306">
        <v>2040</v>
      </c>
    </row>
    <row r="8870" spans="1:14">
      <c r="A8870" s="259" t="s">
        <v>250</v>
      </c>
      <c r="B8870" s="259" t="s">
        <v>22</v>
      </c>
      <c r="C8870" s="259" t="s">
        <v>133</v>
      </c>
      <c r="D8870" s="259" t="s">
        <v>222</v>
      </c>
      <c r="E8870" s="259" t="s">
        <v>223</v>
      </c>
      <c r="F8870" s="259" t="s">
        <v>224</v>
      </c>
      <c r="G8870" s="259" t="s">
        <v>225</v>
      </c>
      <c r="H8870" s="306">
        <v>44.8989417756001</v>
      </c>
      <c r="I8870" s="306">
        <v>45.8532390620231</v>
      </c>
      <c r="J8870" s="306">
        <v>43.664568497222703</v>
      </c>
      <c r="K8870" s="306">
        <v>54.113593919126885</v>
      </c>
      <c r="L8870" s="306">
        <v>61.589548161834394</v>
      </c>
      <c r="M8870" s="306">
        <v>60.001561516929804</v>
      </c>
      <c r="N8870" s="306">
        <v>51.622545634200478</v>
      </c>
    </row>
    <row r="8871" spans="1:14">
      <c r="A8871" s="259" t="s">
        <v>250</v>
      </c>
      <c r="B8871" s="259" t="s">
        <v>18</v>
      </c>
      <c r="C8871" s="259" t="s">
        <v>133</v>
      </c>
      <c r="D8871" s="259" t="s">
        <v>222</v>
      </c>
      <c r="E8871" s="259" t="s">
        <v>223</v>
      </c>
      <c r="F8871" s="259" t="s">
        <v>224</v>
      </c>
      <c r="G8871" s="259" t="s">
        <v>225</v>
      </c>
      <c r="H8871" s="306">
        <v>46.920802971345303</v>
      </c>
      <c r="I8871" s="306">
        <v>47.664203388968801</v>
      </c>
      <c r="J8871" s="306">
        <v>45.1243093911214</v>
      </c>
      <c r="K8871" s="306">
        <v>55.713296307460986</v>
      </c>
      <c r="L8871" s="306">
        <v>66.301477198658091</v>
      </c>
      <c r="M8871" s="306">
        <v>62.430936426964408</v>
      </c>
      <c r="N8871" s="306">
        <v>49.166824741421081</v>
      </c>
    </row>
    <row r="8872" spans="1:14">
      <c r="A8872" s="259" t="s">
        <v>250</v>
      </c>
      <c r="B8872" s="259" t="s">
        <v>20</v>
      </c>
      <c r="C8872" s="259" t="s">
        <v>133</v>
      </c>
      <c r="D8872" s="259" t="s">
        <v>222</v>
      </c>
      <c r="E8872" s="259" t="s">
        <v>223</v>
      </c>
      <c r="F8872" s="259" t="s">
        <v>224</v>
      </c>
      <c r="G8872" s="259" t="s">
        <v>225</v>
      </c>
      <c r="H8872" s="306">
        <v>45.771398271205697</v>
      </c>
      <c r="I8872" s="306">
        <v>43.886457254566103</v>
      </c>
      <c r="J8872" s="306">
        <v>28.279719944473602</v>
      </c>
      <c r="K8872" s="306">
        <v>38.309831475952983</v>
      </c>
      <c r="L8872" s="306">
        <v>43.689919262102194</v>
      </c>
      <c r="M8872" s="306">
        <v>41.735337092346512</v>
      </c>
      <c r="N8872" s="306">
        <v>28.152252531712378</v>
      </c>
    </row>
    <row r="8873" spans="1:14">
      <c r="A8873" s="259" t="s">
        <v>250</v>
      </c>
      <c r="B8873" s="259" t="s">
        <v>23</v>
      </c>
      <c r="C8873" s="259" t="s">
        <v>133</v>
      </c>
      <c r="D8873" s="259" t="s">
        <v>222</v>
      </c>
      <c r="E8873" s="259" t="s">
        <v>223</v>
      </c>
      <c r="F8873" s="259" t="s">
        <v>224</v>
      </c>
      <c r="G8873" s="259" t="s">
        <v>225</v>
      </c>
      <c r="H8873" s="306">
        <v>46.826983929395603</v>
      </c>
      <c r="I8873" s="306">
        <v>45.220729059308098</v>
      </c>
      <c r="J8873" s="306">
        <v>43.234889855011602</v>
      </c>
      <c r="K8873" s="306">
        <v>54.093208326200589</v>
      </c>
      <c r="L8873" s="306">
        <v>63.057676669164088</v>
      </c>
      <c r="M8873" s="306">
        <v>61.718920205864009</v>
      </c>
      <c r="N8873" s="306">
        <v>53.265712598436679</v>
      </c>
    </row>
    <row r="8874" spans="1:14">
      <c r="A8874" s="259" t="s">
        <v>250</v>
      </c>
      <c r="B8874" s="259" t="s">
        <v>26</v>
      </c>
      <c r="C8874" s="259" t="s">
        <v>133</v>
      </c>
      <c r="D8874" s="259" t="s">
        <v>222</v>
      </c>
      <c r="E8874" s="259" t="s">
        <v>223</v>
      </c>
      <c r="F8874" s="259" t="s">
        <v>224</v>
      </c>
      <c r="G8874" s="259" t="s">
        <v>225</v>
      </c>
      <c r="H8874" s="306">
        <v>46.326325681083503</v>
      </c>
      <c r="I8874" s="306">
        <v>48.518002521024499</v>
      </c>
      <c r="J8874" s="306">
        <v>46.524819541261998</v>
      </c>
      <c r="K8874" s="306">
        <v>57.572658109126287</v>
      </c>
      <c r="L8874" s="306">
        <v>66.586405825706493</v>
      </c>
      <c r="M8874" s="306">
        <v>60.737596993882605</v>
      </c>
      <c r="N8874" s="306">
        <v>43.513201192707484</v>
      </c>
    </row>
    <row r="8875" spans="1:14">
      <c r="A8875" s="259" t="s">
        <v>250</v>
      </c>
      <c r="B8875" s="259" t="s">
        <v>27</v>
      </c>
      <c r="C8875" s="259" t="s">
        <v>133</v>
      </c>
      <c r="D8875" s="259" t="s">
        <v>222</v>
      </c>
      <c r="E8875" s="259" t="s">
        <v>223</v>
      </c>
      <c r="F8875" s="259" t="s">
        <v>224</v>
      </c>
      <c r="G8875" s="259" t="s">
        <v>225</v>
      </c>
      <c r="H8875" s="306">
        <v>50.413459418209399</v>
      </c>
      <c r="I8875" s="306">
        <v>48.409188596935202</v>
      </c>
      <c r="J8875" s="306">
        <v>45.262571742123697</v>
      </c>
      <c r="K8875" s="306">
        <v>56.454895183650088</v>
      </c>
      <c r="L8875" s="306">
        <v>61.276776271894192</v>
      </c>
      <c r="M8875" s="306">
        <v>56.608908143228106</v>
      </c>
      <c r="N8875" s="306">
        <v>41.664646465401674</v>
      </c>
    </row>
    <row r="8876" spans="1:14">
      <c r="A8876" s="259" t="s">
        <v>250</v>
      </c>
      <c r="B8876" s="259" t="s">
        <v>25</v>
      </c>
      <c r="C8876" s="259" t="s">
        <v>133</v>
      </c>
      <c r="D8876" s="259" t="s">
        <v>222</v>
      </c>
      <c r="E8876" s="259" t="s">
        <v>223</v>
      </c>
      <c r="F8876" s="259" t="s">
        <v>224</v>
      </c>
      <c r="G8876" s="259" t="s">
        <v>225</v>
      </c>
      <c r="H8876" s="306">
        <v>33.193423086856299</v>
      </c>
      <c r="I8876" s="306">
        <v>37.834953596948523</v>
      </c>
      <c r="J8876" s="306">
        <v>35.045316308725212</v>
      </c>
      <c r="K8876" s="306">
        <v>38.792678332038179</v>
      </c>
      <c r="L8876" s="306">
        <v>46.099238205958116</v>
      </c>
      <c r="M8876" s="306">
        <v>46.570567756515089</v>
      </c>
      <c r="N8876" s="306">
        <v>41.172159495972956</v>
      </c>
    </row>
    <row r="8877" spans="1:14">
      <c r="A8877" s="259" t="s">
        <v>250</v>
      </c>
      <c r="B8877" s="259" t="s">
        <v>19</v>
      </c>
      <c r="C8877" s="259" t="s">
        <v>133</v>
      </c>
      <c r="D8877" s="259" t="s">
        <v>222</v>
      </c>
      <c r="E8877" s="259" t="s">
        <v>223</v>
      </c>
      <c r="F8877" s="259" t="s">
        <v>224</v>
      </c>
      <c r="G8877" s="259" t="s">
        <v>225</v>
      </c>
      <c r="H8877" s="306">
        <v>43.404529887472471</v>
      </c>
      <c r="I8877" s="306">
        <v>45.767998589940035</v>
      </c>
      <c r="J8877" s="306">
        <v>47.474536026787646</v>
      </c>
      <c r="K8877" s="306">
        <v>45.360190205374757</v>
      </c>
      <c r="L8877" s="306">
        <v>49.907901744656421</v>
      </c>
      <c r="M8877" s="306">
        <v>46.44208950108839</v>
      </c>
      <c r="N8877" s="306">
        <v>31.800453460350578</v>
      </c>
    </row>
    <row r="8878" spans="1:14">
      <c r="A8878" s="259" t="s">
        <v>250</v>
      </c>
      <c r="B8878" s="259" t="s">
        <v>21</v>
      </c>
      <c r="C8878" s="259" t="s">
        <v>133</v>
      </c>
      <c r="D8878" s="259" t="s">
        <v>222</v>
      </c>
      <c r="E8878" s="259" t="s">
        <v>223</v>
      </c>
      <c r="F8878" s="259" t="s">
        <v>224</v>
      </c>
      <c r="G8878" s="259" t="s">
        <v>225</v>
      </c>
      <c r="H8878" s="306">
        <v>54.749534729267602</v>
      </c>
      <c r="I8878" s="306">
        <v>48.200799691226131</v>
      </c>
      <c r="J8878" s="306">
        <v>49.047075757241842</v>
      </c>
      <c r="K8878" s="306">
        <v>47.19062093443776</v>
      </c>
      <c r="L8878" s="306">
        <v>52.32307658866462</v>
      </c>
      <c r="M8878" s="306">
        <v>47.328312919819197</v>
      </c>
      <c r="N8878" s="306">
        <v>40.341870915645778</v>
      </c>
    </row>
    <row r="8879" spans="1:14">
      <c r="A8879" s="259" t="s">
        <v>250</v>
      </c>
      <c r="B8879" s="259" t="s">
        <v>24</v>
      </c>
      <c r="C8879" s="259" t="s">
        <v>133</v>
      </c>
      <c r="D8879" s="259" t="s">
        <v>222</v>
      </c>
      <c r="E8879" s="259" t="s">
        <v>223</v>
      </c>
      <c r="F8879" s="259" t="s">
        <v>224</v>
      </c>
      <c r="G8879" s="259" t="s">
        <v>225</v>
      </c>
      <c r="H8879" s="306">
        <v>44.360606850616072</v>
      </c>
      <c r="I8879" s="306">
        <v>46.720613990611028</v>
      </c>
      <c r="J8879" s="306">
        <v>48.568619579138144</v>
      </c>
      <c r="K8879" s="306">
        <v>47.87128410768976</v>
      </c>
      <c r="L8879" s="306">
        <v>54.31207463599042</v>
      </c>
      <c r="M8879" s="306">
        <v>48.209008150129591</v>
      </c>
      <c r="N8879" s="306">
        <v>35.201999513235272</v>
      </c>
    </row>
    <row r="8880" spans="1:14">
      <c r="A8880" s="259" t="s">
        <v>250</v>
      </c>
      <c r="B8880" s="259" t="s">
        <v>22</v>
      </c>
      <c r="C8880" s="259" t="s">
        <v>133</v>
      </c>
      <c r="D8880" s="259" t="s">
        <v>222</v>
      </c>
      <c r="E8880" s="259" t="s">
        <v>223</v>
      </c>
      <c r="F8880" s="259" t="s">
        <v>226</v>
      </c>
      <c r="G8880" s="259" t="s">
        <v>225</v>
      </c>
      <c r="H8880" s="306">
        <v>46.920802971345303</v>
      </c>
      <c r="I8880" s="306">
        <v>47.664203388968801</v>
      </c>
      <c r="J8880" s="306">
        <v>45.1243093911214</v>
      </c>
      <c r="K8880" s="306">
        <v>47.714437859972399</v>
      </c>
      <c r="L8880" s="306">
        <v>52.7580982032243</v>
      </c>
      <c r="M8880" s="306">
        <v>52.0702058333571</v>
      </c>
      <c r="N8880" s="306">
        <v>45.212486841877698</v>
      </c>
    </row>
    <row r="8881" spans="1:14">
      <c r="A8881" s="259" t="s">
        <v>250</v>
      </c>
      <c r="B8881" s="259" t="s">
        <v>18</v>
      </c>
      <c r="C8881" s="259" t="s">
        <v>133</v>
      </c>
      <c r="D8881" s="259" t="s">
        <v>222</v>
      </c>
      <c r="E8881" s="259" t="s">
        <v>223</v>
      </c>
      <c r="F8881" s="259" t="s">
        <v>226</v>
      </c>
      <c r="G8881" s="259" t="s">
        <v>225</v>
      </c>
      <c r="H8881" s="306">
        <v>44.8989417756001</v>
      </c>
      <c r="I8881" s="306">
        <v>45.8532390620231</v>
      </c>
      <c r="J8881" s="306">
        <v>43.664568497222703</v>
      </c>
      <c r="K8881" s="306">
        <v>46.114735471638298</v>
      </c>
      <c r="L8881" s="306">
        <v>48.046169166400603</v>
      </c>
      <c r="M8881" s="306">
        <v>49.640830923322497</v>
      </c>
      <c r="N8881" s="306">
        <v>47.668207734657102</v>
      </c>
    </row>
    <row r="8882" spans="1:14">
      <c r="A8882" s="259" t="s">
        <v>250</v>
      </c>
      <c r="B8882" s="259" t="s">
        <v>20</v>
      </c>
      <c r="C8882" s="259" t="s">
        <v>133</v>
      </c>
      <c r="D8882" s="259" t="s">
        <v>222</v>
      </c>
      <c r="E8882" s="259" t="s">
        <v>223</v>
      </c>
      <c r="F8882" s="259" t="s">
        <v>226</v>
      </c>
      <c r="G8882" s="259" t="s">
        <v>225</v>
      </c>
      <c r="H8882" s="306">
        <v>45.771398271205697</v>
      </c>
      <c r="I8882" s="306">
        <v>43.886457254566103</v>
      </c>
      <c r="J8882" s="306">
        <v>28.279719944473602</v>
      </c>
      <c r="K8882" s="306">
        <v>30.310973028464399</v>
      </c>
      <c r="L8882" s="306">
        <v>30.146540266668399</v>
      </c>
      <c r="M8882" s="306">
        <v>31.374606498739201</v>
      </c>
      <c r="N8882" s="306">
        <v>24.197914632168999</v>
      </c>
    </row>
    <row r="8883" spans="1:14">
      <c r="A8883" s="259" t="s">
        <v>250</v>
      </c>
      <c r="B8883" s="259" t="s">
        <v>23</v>
      </c>
      <c r="C8883" s="259" t="s">
        <v>133</v>
      </c>
      <c r="D8883" s="259" t="s">
        <v>222</v>
      </c>
      <c r="E8883" s="259" t="s">
        <v>223</v>
      </c>
      <c r="F8883" s="259" t="s">
        <v>226</v>
      </c>
      <c r="G8883" s="259" t="s">
        <v>225</v>
      </c>
      <c r="H8883" s="306">
        <v>46.826983929395603</v>
      </c>
      <c r="I8883" s="306">
        <v>45.220729059308098</v>
      </c>
      <c r="J8883" s="306">
        <v>43.234889855011602</v>
      </c>
      <c r="K8883" s="306">
        <v>46.094349878712002</v>
      </c>
      <c r="L8883" s="306">
        <v>49.514297673730297</v>
      </c>
      <c r="M8883" s="306">
        <v>51.358189612256702</v>
      </c>
      <c r="N8883" s="306">
        <v>49.311374698893303</v>
      </c>
    </row>
    <row r="8884" spans="1:14">
      <c r="A8884" s="259" t="s">
        <v>250</v>
      </c>
      <c r="B8884" s="259" t="s">
        <v>26</v>
      </c>
      <c r="C8884" s="259" t="s">
        <v>133</v>
      </c>
      <c r="D8884" s="259" t="s">
        <v>222</v>
      </c>
      <c r="E8884" s="259" t="s">
        <v>223</v>
      </c>
      <c r="F8884" s="259" t="s">
        <v>226</v>
      </c>
      <c r="G8884" s="259" t="s">
        <v>225</v>
      </c>
      <c r="H8884" s="306">
        <v>46.326325681083503</v>
      </c>
      <c r="I8884" s="306">
        <v>48.518002521024499</v>
      </c>
      <c r="J8884" s="306">
        <v>46.524819541261998</v>
      </c>
      <c r="K8884" s="306">
        <v>49.5737996616377</v>
      </c>
      <c r="L8884" s="306">
        <v>53.043026830272701</v>
      </c>
      <c r="M8884" s="306">
        <v>50.376866400275297</v>
      </c>
      <c r="N8884" s="306">
        <v>39.558863293164102</v>
      </c>
    </row>
    <row r="8885" spans="1:14">
      <c r="A8885" s="259" t="s">
        <v>250</v>
      </c>
      <c r="B8885" s="259" t="s">
        <v>27</v>
      </c>
      <c r="C8885" s="259" t="s">
        <v>133</v>
      </c>
      <c r="D8885" s="259" t="s">
        <v>222</v>
      </c>
      <c r="E8885" s="259" t="s">
        <v>223</v>
      </c>
      <c r="F8885" s="259" t="s">
        <v>226</v>
      </c>
      <c r="G8885" s="259" t="s">
        <v>225</v>
      </c>
      <c r="H8885" s="306">
        <v>50.413459418209399</v>
      </c>
      <c r="I8885" s="306">
        <v>48.409188596935202</v>
      </c>
      <c r="J8885" s="306">
        <v>45.262571742123697</v>
      </c>
      <c r="K8885" s="306">
        <v>48.456036736161501</v>
      </c>
      <c r="L8885" s="306">
        <v>47.733397276460401</v>
      </c>
      <c r="M8885" s="306">
        <v>46.248177549620799</v>
      </c>
      <c r="N8885" s="306">
        <v>37.710308565858298</v>
      </c>
    </row>
    <row r="8886" spans="1:14">
      <c r="A8886" s="259" t="s">
        <v>250</v>
      </c>
      <c r="B8886" s="259" t="s">
        <v>25</v>
      </c>
      <c r="C8886" s="259" t="s">
        <v>133</v>
      </c>
      <c r="D8886" s="259" t="s">
        <v>222</v>
      </c>
      <c r="E8886" s="259" t="s">
        <v>223</v>
      </c>
      <c r="F8886" s="259" t="s">
        <v>226</v>
      </c>
      <c r="G8886" s="259" t="s">
        <v>225</v>
      </c>
      <c r="H8886" s="306">
        <v>32.274473315166802</v>
      </c>
      <c r="I8886" s="306">
        <v>30.7082412681814</v>
      </c>
      <c r="J8886" s="306">
        <v>28.007645075848501</v>
      </c>
      <c r="K8886" s="306">
        <v>31.485600706467402</v>
      </c>
      <c r="L8886" s="306">
        <v>37.914306699108799</v>
      </c>
      <c r="M8886" s="306">
        <v>38.792028943729697</v>
      </c>
      <c r="N8886" s="306">
        <v>36.109374107845099</v>
      </c>
    </row>
    <row r="8887" spans="1:14">
      <c r="A8887" s="259" t="s">
        <v>250</v>
      </c>
      <c r="B8887" s="259" t="s">
        <v>19</v>
      </c>
      <c r="C8887" s="259" t="s">
        <v>133</v>
      </c>
      <c r="D8887" s="259" t="s">
        <v>222</v>
      </c>
      <c r="E8887" s="259" t="s">
        <v>223</v>
      </c>
      <c r="F8887" s="259" t="s">
        <v>226</v>
      </c>
      <c r="G8887" s="259" t="s">
        <v>225</v>
      </c>
      <c r="H8887" s="306">
        <v>32.157863220805801</v>
      </c>
      <c r="I8887" s="306">
        <v>30.214345621903501</v>
      </c>
      <c r="J8887" s="306">
        <v>29.7211113692534</v>
      </c>
      <c r="K8887" s="306">
        <v>33.569094314963799</v>
      </c>
      <c r="L8887" s="306">
        <v>38.141920009496602</v>
      </c>
      <c r="M8887" s="306">
        <v>37.450080368668303</v>
      </c>
      <c r="N8887" s="306">
        <v>26.243375834779801</v>
      </c>
    </row>
    <row r="8888" spans="1:14">
      <c r="A8888" s="259" t="s">
        <v>250</v>
      </c>
      <c r="B8888" s="259" t="s">
        <v>21</v>
      </c>
      <c r="C8888" s="259" t="s">
        <v>133</v>
      </c>
      <c r="D8888" s="259" t="s">
        <v>222</v>
      </c>
      <c r="E8888" s="259" t="s">
        <v>223</v>
      </c>
      <c r="F8888" s="259" t="s">
        <v>226</v>
      </c>
      <c r="G8888" s="259" t="s">
        <v>225</v>
      </c>
      <c r="H8888" s="306">
        <v>35.318284729267603</v>
      </c>
      <c r="I8888" s="306">
        <v>32.6471467231896</v>
      </c>
      <c r="J8888" s="306">
        <v>31.293651099707599</v>
      </c>
      <c r="K8888" s="306">
        <v>35.399525044026802</v>
      </c>
      <c r="L8888" s="306">
        <v>40.5570948535048</v>
      </c>
      <c r="M8888" s="306">
        <v>38.336303787399103</v>
      </c>
      <c r="N8888" s="306">
        <v>34.784793290075001</v>
      </c>
    </row>
    <row r="8889" spans="1:14">
      <c r="A8889" s="259" t="s">
        <v>250</v>
      </c>
      <c r="B8889" s="259" t="s">
        <v>24</v>
      </c>
      <c r="C8889" s="259" t="s">
        <v>133</v>
      </c>
      <c r="D8889" s="259" t="s">
        <v>222</v>
      </c>
      <c r="E8889" s="259" t="s">
        <v>223</v>
      </c>
      <c r="F8889" s="259" t="s">
        <v>226</v>
      </c>
      <c r="G8889" s="259" t="s">
        <v>225</v>
      </c>
      <c r="H8889" s="306">
        <v>32.700283029096802</v>
      </c>
      <c r="I8889" s="306">
        <v>29.653693186013001</v>
      </c>
      <c r="J8889" s="306">
        <v>28.165659218265201</v>
      </c>
      <c r="K8889" s="306">
        <v>29.8299943957045</v>
      </c>
      <c r="L8889" s="306">
        <v>36.1887309535105</v>
      </c>
      <c r="M8889" s="306">
        <v>36.598440305393702</v>
      </c>
      <c r="N8889" s="306">
        <v>35.481545038946599</v>
      </c>
    </row>
    <row r="8890" spans="1:14">
      <c r="A8890" s="259" t="s">
        <v>250</v>
      </c>
      <c r="B8890" s="259" t="s">
        <v>22</v>
      </c>
      <c r="C8890" s="259" t="s">
        <v>133</v>
      </c>
      <c r="D8890" s="259" t="s">
        <v>222</v>
      </c>
      <c r="E8890" s="259" t="s">
        <v>223</v>
      </c>
      <c r="F8890" s="259" t="s">
        <v>227</v>
      </c>
      <c r="G8890" s="259" t="s">
        <v>228</v>
      </c>
      <c r="H8890" s="306">
        <v>0</v>
      </c>
      <c r="I8890" s="306">
        <v>0</v>
      </c>
      <c r="J8890" s="306">
        <v>0</v>
      </c>
      <c r="K8890" s="306">
        <v>70.069999999999993</v>
      </c>
      <c r="L8890" s="306">
        <v>118.64</v>
      </c>
      <c r="M8890" s="306">
        <v>90.76</v>
      </c>
      <c r="N8890" s="306">
        <v>34.64</v>
      </c>
    </row>
    <row r="8891" spans="1:14">
      <c r="A8891" s="259" t="s">
        <v>250</v>
      </c>
      <c r="B8891" s="259" t="s">
        <v>18</v>
      </c>
      <c r="C8891" s="259" t="s">
        <v>133</v>
      </c>
      <c r="D8891" s="259" t="s">
        <v>222</v>
      </c>
      <c r="E8891" s="259" t="s">
        <v>223</v>
      </c>
      <c r="F8891" s="259" t="s">
        <v>227</v>
      </c>
      <c r="G8891" s="259" t="s">
        <v>228</v>
      </c>
      <c r="H8891" s="306">
        <v>0</v>
      </c>
      <c r="I8891" s="306">
        <v>0</v>
      </c>
      <c r="J8891" s="306">
        <v>0</v>
      </c>
      <c r="K8891" s="306">
        <v>70.069999999999993</v>
      </c>
      <c r="L8891" s="306">
        <v>118.64</v>
      </c>
      <c r="M8891" s="306">
        <v>90.76</v>
      </c>
      <c r="N8891" s="306">
        <v>34.64</v>
      </c>
    </row>
    <row r="8892" spans="1:14">
      <c r="A8892" s="259" t="s">
        <v>250</v>
      </c>
      <c r="B8892" s="259" t="s">
        <v>20</v>
      </c>
      <c r="C8892" s="259" t="s">
        <v>133</v>
      </c>
      <c r="D8892" s="259" t="s">
        <v>222</v>
      </c>
      <c r="E8892" s="259" t="s">
        <v>223</v>
      </c>
      <c r="F8892" s="259" t="s">
        <v>227</v>
      </c>
      <c r="G8892" s="259" t="s">
        <v>228</v>
      </c>
      <c r="H8892" s="306">
        <v>0</v>
      </c>
      <c r="I8892" s="306">
        <v>0</v>
      </c>
      <c r="J8892" s="306">
        <v>0</v>
      </c>
      <c r="K8892" s="306">
        <v>70.069999999999993</v>
      </c>
      <c r="L8892" s="306">
        <v>118.64</v>
      </c>
      <c r="M8892" s="306">
        <v>90.76</v>
      </c>
      <c r="N8892" s="306">
        <v>34.64</v>
      </c>
    </row>
    <row r="8893" spans="1:14">
      <c r="A8893" s="259" t="s">
        <v>250</v>
      </c>
      <c r="B8893" s="259" t="s">
        <v>23</v>
      </c>
      <c r="C8893" s="259" t="s">
        <v>133</v>
      </c>
      <c r="D8893" s="259" t="s">
        <v>222</v>
      </c>
      <c r="E8893" s="259" t="s">
        <v>223</v>
      </c>
      <c r="F8893" s="259" t="s">
        <v>227</v>
      </c>
      <c r="G8893" s="259" t="s">
        <v>228</v>
      </c>
      <c r="H8893" s="306">
        <v>0</v>
      </c>
      <c r="I8893" s="306">
        <v>0</v>
      </c>
      <c r="J8893" s="306">
        <v>0</v>
      </c>
      <c r="K8893" s="306">
        <v>70.069999999999993</v>
      </c>
      <c r="L8893" s="306">
        <v>118.64</v>
      </c>
      <c r="M8893" s="306">
        <v>90.76</v>
      </c>
      <c r="N8893" s="306">
        <v>34.64</v>
      </c>
    </row>
    <row r="8894" spans="1:14">
      <c r="A8894" s="259" t="s">
        <v>250</v>
      </c>
      <c r="B8894" s="259" t="s">
        <v>26</v>
      </c>
      <c r="C8894" s="259" t="s">
        <v>133</v>
      </c>
      <c r="D8894" s="259" t="s">
        <v>222</v>
      </c>
      <c r="E8894" s="259" t="s">
        <v>223</v>
      </c>
      <c r="F8894" s="259" t="s">
        <v>227</v>
      </c>
      <c r="G8894" s="259" t="s">
        <v>228</v>
      </c>
      <c r="H8894" s="306">
        <v>0</v>
      </c>
      <c r="I8894" s="306">
        <v>0</v>
      </c>
      <c r="J8894" s="306">
        <v>0</v>
      </c>
      <c r="K8894" s="306">
        <v>70.069999999999993</v>
      </c>
      <c r="L8894" s="306">
        <v>118.64</v>
      </c>
      <c r="M8894" s="306">
        <v>90.76</v>
      </c>
      <c r="N8894" s="306">
        <v>34.64</v>
      </c>
    </row>
    <row r="8895" spans="1:14">
      <c r="A8895" s="259" t="s">
        <v>250</v>
      </c>
      <c r="B8895" s="259" t="s">
        <v>27</v>
      </c>
      <c r="C8895" s="259" t="s">
        <v>133</v>
      </c>
      <c r="D8895" s="259" t="s">
        <v>222</v>
      </c>
      <c r="E8895" s="259" t="s">
        <v>223</v>
      </c>
      <c r="F8895" s="259" t="s">
        <v>227</v>
      </c>
      <c r="G8895" s="259" t="s">
        <v>228</v>
      </c>
      <c r="H8895" s="306">
        <v>0</v>
      </c>
      <c r="I8895" s="306">
        <v>0</v>
      </c>
      <c r="J8895" s="306">
        <v>0</v>
      </c>
      <c r="K8895" s="306">
        <v>70.069999999999993</v>
      </c>
      <c r="L8895" s="306">
        <v>118.64</v>
      </c>
      <c r="M8895" s="306">
        <v>90.76</v>
      </c>
      <c r="N8895" s="306">
        <v>34.64</v>
      </c>
    </row>
    <row r="8896" spans="1:14">
      <c r="A8896" s="259" t="s">
        <v>250</v>
      </c>
      <c r="B8896" s="259" t="s">
        <v>25</v>
      </c>
      <c r="C8896" s="259" t="s">
        <v>133</v>
      </c>
      <c r="D8896" s="259" t="s">
        <v>222</v>
      </c>
      <c r="E8896" s="259" t="s">
        <v>223</v>
      </c>
      <c r="F8896" s="259" t="s">
        <v>227</v>
      </c>
      <c r="G8896" s="259" t="s">
        <v>228</v>
      </c>
      <c r="H8896" s="306">
        <v>8.0500000000000007</v>
      </c>
      <c r="I8896" s="306">
        <v>62.43</v>
      </c>
      <c r="J8896" s="306">
        <v>61.65</v>
      </c>
      <c r="K8896" s="306">
        <v>64.010000000000005</v>
      </c>
      <c r="L8896" s="306">
        <v>71.7</v>
      </c>
      <c r="M8896" s="306">
        <v>68.14</v>
      </c>
      <c r="N8896" s="306">
        <v>44.35</v>
      </c>
    </row>
    <row r="8897" spans="1:14">
      <c r="A8897" s="259" t="s">
        <v>250</v>
      </c>
      <c r="B8897" s="259" t="s">
        <v>19</v>
      </c>
      <c r="C8897" s="259" t="s">
        <v>133</v>
      </c>
      <c r="D8897" s="259" t="s">
        <v>222</v>
      </c>
      <c r="E8897" s="259" t="s">
        <v>223</v>
      </c>
      <c r="F8897" s="259" t="s">
        <v>227</v>
      </c>
      <c r="G8897" s="259" t="s">
        <v>228</v>
      </c>
      <c r="H8897" s="306">
        <v>98.520800000000008</v>
      </c>
      <c r="I8897" s="306">
        <v>136.25</v>
      </c>
      <c r="J8897" s="306">
        <v>155.52000000000001</v>
      </c>
      <c r="K8897" s="306">
        <v>103.29</v>
      </c>
      <c r="L8897" s="306">
        <v>103.07</v>
      </c>
      <c r="M8897" s="306">
        <v>78.77</v>
      </c>
      <c r="N8897" s="306">
        <v>48.68</v>
      </c>
    </row>
    <row r="8898" spans="1:14">
      <c r="A8898" s="259" t="s">
        <v>250</v>
      </c>
      <c r="B8898" s="259" t="s">
        <v>21</v>
      </c>
      <c r="C8898" s="259" t="s">
        <v>133</v>
      </c>
      <c r="D8898" s="259" t="s">
        <v>222</v>
      </c>
      <c r="E8898" s="259" t="s">
        <v>223</v>
      </c>
      <c r="F8898" s="259" t="s">
        <v>227</v>
      </c>
      <c r="G8898" s="259" t="s">
        <v>228</v>
      </c>
      <c r="H8898" s="306">
        <v>170.21775</v>
      </c>
      <c r="I8898" s="306">
        <v>136.25</v>
      </c>
      <c r="J8898" s="306">
        <v>155.52000000000001</v>
      </c>
      <c r="K8898" s="306">
        <v>103.29</v>
      </c>
      <c r="L8898" s="306">
        <v>103.07</v>
      </c>
      <c r="M8898" s="306">
        <v>78.77</v>
      </c>
      <c r="N8898" s="306">
        <v>48.68</v>
      </c>
    </row>
    <row r="8899" spans="1:14">
      <c r="A8899" s="259" t="s">
        <v>250</v>
      </c>
      <c r="B8899" s="259" t="s">
        <v>24</v>
      </c>
      <c r="C8899" s="259" t="s">
        <v>133</v>
      </c>
      <c r="D8899" s="259" t="s">
        <v>222</v>
      </c>
      <c r="E8899" s="259" t="s">
        <v>223</v>
      </c>
      <c r="F8899" s="259" t="s">
        <v>227</v>
      </c>
      <c r="G8899" s="259" t="s">
        <v>228</v>
      </c>
      <c r="H8899" s="306">
        <v>98.520800000000008</v>
      </c>
      <c r="I8899" s="306">
        <v>136.25</v>
      </c>
      <c r="J8899" s="306">
        <v>155.52000000000001</v>
      </c>
      <c r="K8899" s="306">
        <v>103.29</v>
      </c>
      <c r="L8899" s="306">
        <v>103.07</v>
      </c>
      <c r="M8899" s="306">
        <v>78.77</v>
      </c>
      <c r="N8899" s="306">
        <v>48.68</v>
      </c>
    </row>
    <row r="8900" spans="1:14">
      <c r="A8900" s="259" t="s">
        <v>250</v>
      </c>
      <c r="B8900" s="259" t="s">
        <v>229</v>
      </c>
      <c r="C8900" s="259" t="s">
        <v>133</v>
      </c>
      <c r="D8900" s="259" t="s">
        <v>230</v>
      </c>
      <c r="E8900" s="259" t="s">
        <v>223</v>
      </c>
      <c r="F8900" s="259" t="s">
        <v>231</v>
      </c>
      <c r="G8900" s="259" t="s">
        <v>232</v>
      </c>
      <c r="H8900" s="306" t="e">
        <v>#N/A</v>
      </c>
      <c r="I8900" s="306" t="e">
        <v>#N/A</v>
      </c>
      <c r="J8900" s="306" t="e">
        <v>#N/A</v>
      </c>
      <c r="K8900" s="306" t="e">
        <v>#N/A</v>
      </c>
      <c r="L8900" s="306" t="e">
        <v>#N/A</v>
      </c>
      <c r="M8900" s="306" t="e">
        <v>#N/A</v>
      </c>
      <c r="N8900" s="306" t="e">
        <v>#N/A</v>
      </c>
    </row>
    <row r="8901" spans="1:14">
      <c r="A8901" s="259" t="s">
        <v>250</v>
      </c>
      <c r="B8901" s="259" t="s">
        <v>22</v>
      </c>
      <c r="C8901" s="259" t="s">
        <v>133</v>
      </c>
      <c r="D8901" s="259" t="s">
        <v>222</v>
      </c>
      <c r="E8901" s="259" t="s">
        <v>233</v>
      </c>
      <c r="F8901" s="259" t="s">
        <v>224</v>
      </c>
      <c r="G8901" s="259" t="s">
        <v>225</v>
      </c>
      <c r="H8901" s="306">
        <v>49.815536929593605</v>
      </c>
      <c r="I8901" s="306">
        <v>54.147194072530475</v>
      </c>
      <c r="J8901" s="306">
        <v>53.751005592045196</v>
      </c>
      <c r="K8901" s="306">
        <v>69.440890785345218</v>
      </c>
      <c r="L8901" s="306">
        <v>84.118815628126512</v>
      </c>
      <c r="M8901" s="306">
        <v>85.42798610589368</v>
      </c>
      <c r="N8901" s="306">
        <v>78.226564676165154</v>
      </c>
    </row>
    <row r="8902" spans="1:14">
      <c r="A8902" s="259" t="s">
        <v>250</v>
      </c>
      <c r="B8902" s="259" t="s">
        <v>18</v>
      </c>
      <c r="C8902" s="259" t="s">
        <v>133</v>
      </c>
      <c r="D8902" s="259" t="s">
        <v>222</v>
      </c>
      <c r="E8902" s="259" t="s">
        <v>233</v>
      </c>
      <c r="F8902" s="259" t="s">
        <v>224</v>
      </c>
      <c r="G8902" s="259" t="s">
        <v>225</v>
      </c>
      <c r="H8902" s="306">
        <v>52.058799177656049</v>
      </c>
      <c r="I8902" s="306">
        <v>56.285726461418427</v>
      </c>
      <c r="J8902" s="306">
        <v>55.54794401720968</v>
      </c>
      <c r="K8902" s="306">
        <v>71.49369768269122</v>
      </c>
      <c r="L8902" s="306">
        <v>90.554353827885606</v>
      </c>
      <c r="M8902" s="306">
        <v>88.886839522598265</v>
      </c>
      <c r="N8902" s="306">
        <v>74.505271840146094</v>
      </c>
    </row>
    <row r="8903" spans="1:14">
      <c r="A8903" s="259" t="s">
        <v>250</v>
      </c>
      <c r="B8903" s="259" t="s">
        <v>20</v>
      </c>
      <c r="C8903" s="259" t="s">
        <v>133</v>
      </c>
      <c r="D8903" s="259" t="s">
        <v>222</v>
      </c>
      <c r="E8903" s="259" t="s">
        <v>233</v>
      </c>
      <c r="F8903" s="259" t="s">
        <v>224</v>
      </c>
      <c r="G8903" s="259" t="s">
        <v>225</v>
      </c>
      <c r="H8903" s="306">
        <v>50.783530540523728</v>
      </c>
      <c r="I8903" s="306">
        <v>51.824659865456347</v>
      </c>
      <c r="J8903" s="306">
        <v>34.812284586610694</v>
      </c>
      <c r="K8903" s="306">
        <v>49.16082320280595</v>
      </c>
      <c r="L8903" s="306">
        <v>59.671557478544848</v>
      </c>
      <c r="M8903" s="306">
        <v>59.421216833561537</v>
      </c>
      <c r="N8903" s="306">
        <v>42.660701373717536</v>
      </c>
    </row>
    <row r="8904" spans="1:14">
      <c r="A8904" s="259" t="s">
        <v>250</v>
      </c>
      <c r="B8904" s="259" t="s">
        <v>23</v>
      </c>
      <c r="C8904" s="259" t="s">
        <v>133</v>
      </c>
      <c r="D8904" s="259" t="s">
        <v>222</v>
      </c>
      <c r="E8904" s="259" t="s">
        <v>233</v>
      </c>
      <c r="F8904" s="259" t="s">
        <v>224</v>
      </c>
      <c r="G8904" s="259" t="s">
        <v>225</v>
      </c>
      <c r="H8904" s="306">
        <v>51.954706614131887</v>
      </c>
      <c r="I8904" s="306">
        <v>53.400275369066591</v>
      </c>
      <c r="J8904" s="306">
        <v>53.222071953281763</v>
      </c>
      <c r="K8904" s="306">
        <v>69.414731115852476</v>
      </c>
      <c r="L8904" s="306">
        <v>86.123981032197307</v>
      </c>
      <c r="M8904" s="306">
        <v>87.873097374801446</v>
      </c>
      <c r="N8904" s="306">
        <v>80.716548562515811</v>
      </c>
    </row>
    <row r="8905" spans="1:14">
      <c r="A8905" s="259" t="s">
        <v>250</v>
      </c>
      <c r="B8905" s="259" t="s">
        <v>26</v>
      </c>
      <c r="C8905" s="259" t="s">
        <v>133</v>
      </c>
      <c r="D8905" s="259" t="s">
        <v>222</v>
      </c>
      <c r="E8905" s="259" t="s">
        <v>233</v>
      </c>
      <c r="F8905" s="259" t="s">
        <v>224</v>
      </c>
      <c r="G8905" s="259" t="s">
        <v>225</v>
      </c>
      <c r="H8905" s="306">
        <v>51.39922449202426</v>
      </c>
      <c r="I8905" s="306">
        <v>57.293961173907199</v>
      </c>
      <c r="J8905" s="306">
        <v>57.271969502923831</v>
      </c>
      <c r="K8905" s="306">
        <v>73.879710705460454</v>
      </c>
      <c r="L8905" s="306">
        <v>90.943508471184515</v>
      </c>
      <c r="M8905" s="306">
        <v>86.47592597460573</v>
      </c>
      <c r="N8905" s="306">
        <v>65.938016142954538</v>
      </c>
    </row>
    <row r="8906" spans="1:14">
      <c r="A8906" s="259" t="s">
        <v>250</v>
      </c>
      <c r="B8906" s="259" t="s">
        <v>27</v>
      </c>
      <c r="C8906" s="259" t="s">
        <v>133</v>
      </c>
      <c r="D8906" s="259" t="s">
        <v>222</v>
      </c>
      <c r="E8906" s="259" t="s">
        <v>233</v>
      </c>
      <c r="F8906" s="259" t="s">
        <v>224</v>
      </c>
      <c r="G8906" s="259" t="s">
        <v>225</v>
      </c>
      <c r="H8906" s="306">
        <v>55.933914031826042</v>
      </c>
      <c r="I8906" s="306">
        <v>57.165464937087663</v>
      </c>
      <c r="J8906" s="306">
        <v>55.718144723587123</v>
      </c>
      <c r="K8906" s="306">
        <v>72.445349251887407</v>
      </c>
      <c r="L8906" s="306">
        <v>83.69163274192627</v>
      </c>
      <c r="M8906" s="306">
        <v>80.59765272883773</v>
      </c>
      <c r="N8906" s="306">
        <v>63.136796556502851</v>
      </c>
    </row>
    <row r="8907" spans="1:14">
      <c r="A8907" s="259" t="s">
        <v>250</v>
      </c>
      <c r="B8907" s="259" t="s">
        <v>25</v>
      </c>
      <c r="C8907" s="259" t="s">
        <v>133</v>
      </c>
      <c r="D8907" s="259" t="s">
        <v>222</v>
      </c>
      <c r="E8907" s="259" t="s">
        <v>233</v>
      </c>
      <c r="F8907" s="259" t="s">
        <v>224</v>
      </c>
      <c r="G8907" s="259" t="s">
        <v>225</v>
      </c>
      <c r="H8907" s="306">
        <v>36.828221962717166</v>
      </c>
      <c r="I8907" s="306">
        <v>44.678557437742931</v>
      </c>
      <c r="J8907" s="306">
        <v>43.14072158997967</v>
      </c>
      <c r="K8907" s="306">
        <v>49.780433052589153</v>
      </c>
      <c r="L8907" s="306">
        <v>62.962197888749351</v>
      </c>
      <c r="M8907" s="306">
        <v>66.305437969720401</v>
      </c>
      <c r="N8907" s="306">
        <v>62.390503182302012</v>
      </c>
    </row>
    <row r="8908" spans="1:14">
      <c r="A8908" s="259" t="s">
        <v>250</v>
      </c>
      <c r="B8908" s="259" t="s">
        <v>19</v>
      </c>
      <c r="C8908" s="259" t="s">
        <v>133</v>
      </c>
      <c r="D8908" s="259" t="s">
        <v>222</v>
      </c>
      <c r="E8908" s="259" t="s">
        <v>233</v>
      </c>
      <c r="F8908" s="259" t="s">
        <v>224</v>
      </c>
      <c r="G8908" s="259" t="s">
        <v>225</v>
      </c>
      <c r="H8908" s="306">
        <v>48.157481580024054</v>
      </c>
      <c r="I8908" s="306">
        <v>54.046535264578594</v>
      </c>
      <c r="J8908" s="306">
        <v>58.441068795124409</v>
      </c>
      <c r="K8908" s="306">
        <v>58.208146713770084</v>
      </c>
      <c r="L8908" s="306">
        <v>68.164058846707519</v>
      </c>
      <c r="M8908" s="306">
        <v>66.122515420006337</v>
      </c>
      <c r="N8908" s="306">
        <v>48.189026689520844</v>
      </c>
    </row>
    <row r="8909" spans="1:14">
      <c r="A8909" s="259" t="s">
        <v>250</v>
      </c>
      <c r="B8909" s="259" t="s">
        <v>21</v>
      </c>
      <c r="C8909" s="259" t="s">
        <v>133</v>
      </c>
      <c r="D8909" s="259" t="s">
        <v>222</v>
      </c>
      <c r="E8909" s="259" t="s">
        <v>233</v>
      </c>
      <c r="F8909" s="259" t="s">
        <v>224</v>
      </c>
      <c r="G8909" s="259" t="s">
        <v>225</v>
      </c>
      <c r="H8909" s="306">
        <v>60.744805140731955</v>
      </c>
      <c r="I8909" s="306">
        <v>56.919382550089253</v>
      </c>
      <c r="J8909" s="306">
        <v>60.376862386001939</v>
      </c>
      <c r="K8909" s="306">
        <v>60.557034140041679</v>
      </c>
      <c r="L8909" s="306">
        <v>71.462697227346098</v>
      </c>
      <c r="M8909" s="306">
        <v>67.384287280405204</v>
      </c>
      <c r="N8909" s="306">
        <v>61.132319911196241</v>
      </c>
    </row>
    <row r="8910" spans="1:14">
      <c r="A8910" s="259" t="s">
        <v>250</v>
      </c>
      <c r="B8910" s="259" t="s">
        <v>24</v>
      </c>
      <c r="C8910" s="259" t="s">
        <v>133</v>
      </c>
      <c r="D8910" s="259" t="s">
        <v>222</v>
      </c>
      <c r="E8910" s="259" t="s">
        <v>233</v>
      </c>
      <c r="F8910" s="259" t="s">
        <v>224</v>
      </c>
      <c r="G8910" s="259" t="s">
        <v>225</v>
      </c>
      <c r="H8910" s="306">
        <v>49.218252399591485</v>
      </c>
      <c r="I8910" s="306">
        <v>55.171460177883901</v>
      </c>
      <c r="J8910" s="306">
        <v>59.78788368794298</v>
      </c>
      <c r="K8910" s="306">
        <v>61.430490394786794</v>
      </c>
      <c r="L8910" s="306">
        <v>74.179264648624596</v>
      </c>
      <c r="M8910" s="306">
        <v>68.638188312251756</v>
      </c>
      <c r="N8910" s="306">
        <v>53.343581914101833</v>
      </c>
    </row>
    <row r="8911" spans="1:14">
      <c r="A8911" s="259" t="s">
        <v>250</v>
      </c>
      <c r="B8911" s="259" t="s">
        <v>22</v>
      </c>
      <c r="C8911" s="259" t="s">
        <v>133</v>
      </c>
      <c r="D8911" s="259" t="s">
        <v>222</v>
      </c>
      <c r="E8911" s="259" t="s">
        <v>233</v>
      </c>
      <c r="F8911" s="259" t="s">
        <v>226</v>
      </c>
      <c r="G8911" s="259" t="s">
        <v>225</v>
      </c>
      <c r="H8911" s="306">
        <v>52.058799177656049</v>
      </c>
      <c r="I8911" s="306">
        <v>56.285726461418427</v>
      </c>
      <c r="J8911" s="306">
        <v>55.54794401720968</v>
      </c>
      <c r="K8911" s="306">
        <v>61.229218544794534</v>
      </c>
      <c r="L8911" s="306">
        <v>72.056848411784756</v>
      </c>
      <c r="M8911" s="306">
        <v>74.135617607350994</v>
      </c>
      <c r="N8911" s="306">
        <v>68.513039848295136</v>
      </c>
    </row>
    <row r="8912" spans="1:14">
      <c r="A8912" s="259" t="s">
        <v>250</v>
      </c>
      <c r="B8912" s="259" t="s">
        <v>18</v>
      </c>
      <c r="C8912" s="259" t="s">
        <v>133</v>
      </c>
      <c r="D8912" s="259" t="s">
        <v>222</v>
      </c>
      <c r="E8912" s="259" t="s">
        <v>233</v>
      </c>
      <c r="F8912" s="259" t="s">
        <v>226</v>
      </c>
      <c r="G8912" s="259" t="s">
        <v>225</v>
      </c>
      <c r="H8912" s="306">
        <v>49.815536929593605</v>
      </c>
      <c r="I8912" s="306">
        <v>54.147194072530475</v>
      </c>
      <c r="J8912" s="306">
        <v>53.751005592045196</v>
      </c>
      <c r="K8912" s="306">
        <v>59.176411647448532</v>
      </c>
      <c r="L8912" s="306">
        <v>65.621310212025648</v>
      </c>
      <c r="M8912" s="306">
        <v>70.676764190646409</v>
      </c>
      <c r="N8912" s="306">
        <v>72.234332684314211</v>
      </c>
    </row>
    <row r="8913" spans="1:14">
      <c r="A8913" s="259" t="s">
        <v>250</v>
      </c>
      <c r="B8913" s="259" t="s">
        <v>20</v>
      </c>
      <c r="C8913" s="259" t="s">
        <v>133</v>
      </c>
      <c r="D8913" s="259" t="s">
        <v>222</v>
      </c>
      <c r="E8913" s="259" t="s">
        <v>233</v>
      </c>
      <c r="F8913" s="259" t="s">
        <v>226</v>
      </c>
      <c r="G8913" s="259" t="s">
        <v>225</v>
      </c>
      <c r="H8913" s="306">
        <v>50.783530540523728</v>
      </c>
      <c r="I8913" s="306">
        <v>51.824659865456347</v>
      </c>
      <c r="J8913" s="306">
        <v>34.812284586610694</v>
      </c>
      <c r="K8913" s="306">
        <v>38.896344064909265</v>
      </c>
      <c r="L8913" s="306">
        <v>41.174052062443991</v>
      </c>
      <c r="M8913" s="306">
        <v>44.669994918314252</v>
      </c>
      <c r="N8913" s="306">
        <v>36.668469381866593</v>
      </c>
    </row>
    <row r="8914" spans="1:14">
      <c r="A8914" s="259" t="s">
        <v>250</v>
      </c>
      <c r="B8914" s="259" t="s">
        <v>23</v>
      </c>
      <c r="C8914" s="259" t="s">
        <v>133</v>
      </c>
      <c r="D8914" s="259" t="s">
        <v>222</v>
      </c>
      <c r="E8914" s="259" t="s">
        <v>233</v>
      </c>
      <c r="F8914" s="259" t="s">
        <v>226</v>
      </c>
      <c r="G8914" s="259" t="s">
        <v>225</v>
      </c>
      <c r="H8914" s="306">
        <v>51.954706614131887</v>
      </c>
      <c r="I8914" s="306">
        <v>53.400275369066591</v>
      </c>
      <c r="J8914" s="306">
        <v>53.222071953281763</v>
      </c>
      <c r="K8914" s="306">
        <v>59.150251977955783</v>
      </c>
      <c r="L8914" s="306">
        <v>67.626475616096457</v>
      </c>
      <c r="M8914" s="306">
        <v>73.121875459554161</v>
      </c>
      <c r="N8914" s="306">
        <v>74.724316570664882</v>
      </c>
    </row>
    <row r="8915" spans="1:14">
      <c r="A8915" s="259" t="s">
        <v>250</v>
      </c>
      <c r="B8915" s="259" t="s">
        <v>26</v>
      </c>
      <c r="C8915" s="259" t="s">
        <v>133</v>
      </c>
      <c r="D8915" s="259" t="s">
        <v>222</v>
      </c>
      <c r="E8915" s="259" t="s">
        <v>233</v>
      </c>
      <c r="F8915" s="259" t="s">
        <v>226</v>
      </c>
      <c r="G8915" s="259" t="s">
        <v>225</v>
      </c>
      <c r="H8915" s="306">
        <v>51.39922449202426</v>
      </c>
      <c r="I8915" s="306">
        <v>57.293961173907199</v>
      </c>
      <c r="J8915" s="306">
        <v>57.271969502923831</v>
      </c>
      <c r="K8915" s="306">
        <v>63.615231567563768</v>
      </c>
      <c r="L8915" s="306">
        <v>72.446003055083665</v>
      </c>
      <c r="M8915" s="306">
        <v>71.724704059358444</v>
      </c>
      <c r="N8915" s="306">
        <v>59.945784151103595</v>
      </c>
    </row>
    <row r="8916" spans="1:14">
      <c r="A8916" s="259" t="s">
        <v>250</v>
      </c>
      <c r="B8916" s="259" t="s">
        <v>27</v>
      </c>
      <c r="C8916" s="259" t="s">
        <v>133</v>
      </c>
      <c r="D8916" s="259" t="s">
        <v>222</v>
      </c>
      <c r="E8916" s="259" t="s">
        <v>233</v>
      </c>
      <c r="F8916" s="259" t="s">
        <v>226</v>
      </c>
      <c r="G8916" s="259" t="s">
        <v>225</v>
      </c>
      <c r="H8916" s="306">
        <v>55.933914031826042</v>
      </c>
      <c r="I8916" s="306">
        <v>57.165464937087663</v>
      </c>
      <c r="J8916" s="306">
        <v>55.718144723587123</v>
      </c>
      <c r="K8916" s="306">
        <v>62.180870113990714</v>
      </c>
      <c r="L8916" s="306">
        <v>65.19412732582542</v>
      </c>
      <c r="M8916" s="306">
        <v>65.846430813590459</v>
      </c>
      <c r="N8916" s="306">
        <v>57.144564564651915</v>
      </c>
    </row>
    <row r="8917" spans="1:14">
      <c r="A8917" s="259" t="s">
        <v>250</v>
      </c>
      <c r="B8917" s="259" t="s">
        <v>25</v>
      </c>
      <c r="C8917" s="259" t="s">
        <v>133</v>
      </c>
      <c r="D8917" s="259" t="s">
        <v>222</v>
      </c>
      <c r="E8917" s="259" t="s">
        <v>233</v>
      </c>
      <c r="F8917" s="259" t="s">
        <v>226</v>
      </c>
      <c r="G8917" s="259" t="s">
        <v>225</v>
      </c>
      <c r="H8917" s="306">
        <v>35.808643895224328</v>
      </c>
      <c r="I8917" s="306">
        <v>36.262762098991061</v>
      </c>
      <c r="J8917" s="306">
        <v>34.477360910773776</v>
      </c>
      <c r="K8917" s="306">
        <v>40.403676814302194</v>
      </c>
      <c r="L8917" s="306">
        <v>51.783243587211665</v>
      </c>
      <c r="M8917" s="306">
        <v>55.230644433967313</v>
      </c>
      <c r="N8917" s="306">
        <v>54.718577984883147</v>
      </c>
    </row>
    <row r="8918" spans="1:14">
      <c r="A8918" s="259" t="s">
        <v>250</v>
      </c>
      <c r="B8918" s="259" t="s">
        <v>19</v>
      </c>
      <c r="C8918" s="259" t="s">
        <v>133</v>
      </c>
      <c r="D8918" s="259" t="s">
        <v>222</v>
      </c>
      <c r="E8918" s="259" t="s">
        <v>233</v>
      </c>
      <c r="F8918" s="259" t="s">
        <v>226</v>
      </c>
      <c r="G8918" s="259" t="s">
        <v>225</v>
      </c>
      <c r="H8918" s="306">
        <v>35.679264577309965</v>
      </c>
      <c r="I8918" s="306">
        <v>35.679530380629501</v>
      </c>
      <c r="J8918" s="306">
        <v>36.586634848164124</v>
      </c>
      <c r="K8918" s="306">
        <v>43.077305410025993</v>
      </c>
      <c r="L8918" s="306">
        <v>52.094117147133048</v>
      </c>
      <c r="M8918" s="306">
        <v>53.320028087877347</v>
      </c>
      <c r="N8918" s="306">
        <v>39.768072493120613</v>
      </c>
    </row>
    <row r="8919" spans="1:14">
      <c r="A8919" s="259" t="s">
        <v>250</v>
      </c>
      <c r="B8919" s="259" t="s">
        <v>21</v>
      </c>
      <c r="C8919" s="259" t="s">
        <v>133</v>
      </c>
      <c r="D8919" s="259" t="s">
        <v>222</v>
      </c>
      <c r="E8919" s="259" t="s">
        <v>233</v>
      </c>
      <c r="F8919" s="259" t="s">
        <v>226</v>
      </c>
      <c r="G8919" s="259" t="s">
        <v>225</v>
      </c>
      <c r="H8919" s="306">
        <v>39.185763575765627</v>
      </c>
      <c r="I8919" s="306">
        <v>38.552377666140153</v>
      </c>
      <c r="J8919" s="306">
        <v>38.522428439041661</v>
      </c>
      <c r="K8919" s="306">
        <v>45.426192836297581</v>
      </c>
      <c r="L8919" s="306">
        <v>55.392755527771619</v>
      </c>
      <c r="M8919" s="306">
        <v>54.581799948276192</v>
      </c>
      <c r="N8919" s="306">
        <v>52.71136571479601</v>
      </c>
    </row>
    <row r="8920" spans="1:14">
      <c r="A8920" s="259" t="s">
        <v>250</v>
      </c>
      <c r="B8920" s="259" t="s">
        <v>24</v>
      </c>
      <c r="C8920" s="259" t="s">
        <v>133</v>
      </c>
      <c r="D8920" s="259" t="s">
        <v>222</v>
      </c>
      <c r="E8920" s="259" t="s">
        <v>233</v>
      </c>
      <c r="F8920" s="259" t="s">
        <v>226</v>
      </c>
      <c r="G8920" s="259" t="s">
        <v>225</v>
      </c>
      <c r="H8920" s="306">
        <v>36.281081299991563</v>
      </c>
      <c r="I8920" s="306">
        <v>35.017466873788976</v>
      </c>
      <c r="J8920" s="306">
        <v>34.671876036995677</v>
      </c>
      <c r="K8920" s="306">
        <v>38.279131599637033</v>
      </c>
      <c r="L8920" s="306">
        <v>49.426457536193055</v>
      </c>
      <c r="M8920" s="306">
        <v>52.107494719522975</v>
      </c>
      <c r="N8920" s="306">
        <v>53.767193068459591</v>
      </c>
    </row>
    <row r="8921" spans="1:14">
      <c r="A8921" s="259" t="s">
        <v>250</v>
      </c>
      <c r="B8921" s="259" t="s">
        <v>22</v>
      </c>
      <c r="C8921" s="259" t="s">
        <v>133</v>
      </c>
      <c r="D8921" s="259" t="s">
        <v>222</v>
      </c>
      <c r="E8921" s="259" t="s">
        <v>233</v>
      </c>
      <c r="F8921" s="259" t="s">
        <v>227</v>
      </c>
      <c r="G8921" s="259" t="s">
        <v>228</v>
      </c>
      <c r="H8921" s="306">
        <v>0</v>
      </c>
      <c r="I8921" s="306">
        <v>0</v>
      </c>
      <c r="J8921" s="306">
        <v>0</v>
      </c>
      <c r="K8921" s="306">
        <v>89.916837247974954</v>
      </c>
      <c r="L8921" s="306">
        <v>162.03814744504348</v>
      </c>
      <c r="M8921" s="306">
        <v>129.22070397756616</v>
      </c>
      <c r="N8921" s="306">
        <v>52.49195224861424</v>
      </c>
    </row>
    <row r="8922" spans="1:14">
      <c r="A8922" s="259" t="s">
        <v>250</v>
      </c>
      <c r="B8922" s="259" t="s">
        <v>18</v>
      </c>
      <c r="C8922" s="259" t="s">
        <v>133</v>
      </c>
      <c r="D8922" s="259" t="s">
        <v>222</v>
      </c>
      <c r="E8922" s="259" t="s">
        <v>233</v>
      </c>
      <c r="F8922" s="259" t="s">
        <v>227</v>
      </c>
      <c r="G8922" s="259" t="s">
        <v>228</v>
      </c>
      <c r="H8922" s="306">
        <v>0</v>
      </c>
      <c r="I8922" s="306">
        <v>0</v>
      </c>
      <c r="J8922" s="306">
        <v>0</v>
      </c>
      <c r="K8922" s="306">
        <v>89.916837247974954</v>
      </c>
      <c r="L8922" s="306">
        <v>162.03814744504348</v>
      </c>
      <c r="M8922" s="306">
        <v>129.22070397756616</v>
      </c>
      <c r="N8922" s="306">
        <v>52.49195224861424</v>
      </c>
    </row>
    <row r="8923" spans="1:14">
      <c r="A8923" s="259" t="s">
        <v>250</v>
      </c>
      <c r="B8923" s="259" t="s">
        <v>20</v>
      </c>
      <c r="C8923" s="259" t="s">
        <v>133</v>
      </c>
      <c r="D8923" s="259" t="s">
        <v>222</v>
      </c>
      <c r="E8923" s="259" t="s">
        <v>233</v>
      </c>
      <c r="F8923" s="259" t="s">
        <v>227</v>
      </c>
      <c r="G8923" s="259" t="s">
        <v>228</v>
      </c>
      <c r="H8923" s="306">
        <v>0</v>
      </c>
      <c r="I8923" s="306">
        <v>0</v>
      </c>
      <c r="J8923" s="306">
        <v>0</v>
      </c>
      <c r="K8923" s="306">
        <v>89.916837247974954</v>
      </c>
      <c r="L8923" s="306">
        <v>162.03814744504348</v>
      </c>
      <c r="M8923" s="306">
        <v>129.22070397756616</v>
      </c>
      <c r="N8923" s="306">
        <v>52.49195224861424</v>
      </c>
    </row>
    <row r="8924" spans="1:14">
      <c r="A8924" s="259" t="s">
        <v>250</v>
      </c>
      <c r="B8924" s="259" t="s">
        <v>23</v>
      </c>
      <c r="C8924" s="259" t="s">
        <v>133</v>
      </c>
      <c r="D8924" s="259" t="s">
        <v>222</v>
      </c>
      <c r="E8924" s="259" t="s">
        <v>233</v>
      </c>
      <c r="F8924" s="259" t="s">
        <v>227</v>
      </c>
      <c r="G8924" s="259" t="s">
        <v>228</v>
      </c>
      <c r="H8924" s="306">
        <v>0</v>
      </c>
      <c r="I8924" s="306">
        <v>0</v>
      </c>
      <c r="J8924" s="306">
        <v>0</v>
      </c>
      <c r="K8924" s="306">
        <v>89.916837247974954</v>
      </c>
      <c r="L8924" s="306">
        <v>162.03814744504348</v>
      </c>
      <c r="M8924" s="306">
        <v>129.22070397756616</v>
      </c>
      <c r="N8924" s="306">
        <v>52.49195224861424</v>
      </c>
    </row>
    <row r="8925" spans="1:14">
      <c r="A8925" s="259" t="s">
        <v>250</v>
      </c>
      <c r="B8925" s="259" t="s">
        <v>26</v>
      </c>
      <c r="C8925" s="259" t="s">
        <v>133</v>
      </c>
      <c r="D8925" s="259" t="s">
        <v>222</v>
      </c>
      <c r="E8925" s="259" t="s">
        <v>233</v>
      </c>
      <c r="F8925" s="259" t="s">
        <v>227</v>
      </c>
      <c r="G8925" s="259" t="s">
        <v>228</v>
      </c>
      <c r="H8925" s="306">
        <v>0</v>
      </c>
      <c r="I8925" s="306">
        <v>0</v>
      </c>
      <c r="J8925" s="306">
        <v>0</v>
      </c>
      <c r="K8925" s="306">
        <v>89.916837247974954</v>
      </c>
      <c r="L8925" s="306">
        <v>162.03814744504348</v>
      </c>
      <c r="M8925" s="306">
        <v>129.22070397756616</v>
      </c>
      <c r="N8925" s="306">
        <v>52.49195224861424</v>
      </c>
    </row>
    <row r="8926" spans="1:14">
      <c r="A8926" s="259" t="s">
        <v>250</v>
      </c>
      <c r="B8926" s="259" t="s">
        <v>27</v>
      </c>
      <c r="C8926" s="259" t="s">
        <v>133</v>
      </c>
      <c r="D8926" s="259" t="s">
        <v>222</v>
      </c>
      <c r="E8926" s="259" t="s">
        <v>233</v>
      </c>
      <c r="F8926" s="259" t="s">
        <v>227</v>
      </c>
      <c r="G8926" s="259" t="s">
        <v>228</v>
      </c>
      <c r="H8926" s="306">
        <v>0</v>
      </c>
      <c r="I8926" s="306">
        <v>0</v>
      </c>
      <c r="J8926" s="306">
        <v>0</v>
      </c>
      <c r="K8926" s="306">
        <v>89.916837247974954</v>
      </c>
      <c r="L8926" s="306">
        <v>162.03814744504348</v>
      </c>
      <c r="M8926" s="306">
        <v>129.22070397756616</v>
      </c>
      <c r="N8926" s="306">
        <v>52.49195224861424</v>
      </c>
    </row>
    <row r="8927" spans="1:14">
      <c r="A8927" s="259" t="s">
        <v>250</v>
      </c>
      <c r="B8927" s="259" t="s">
        <v>25</v>
      </c>
      <c r="C8927" s="259" t="s">
        <v>133</v>
      </c>
      <c r="D8927" s="259" t="s">
        <v>222</v>
      </c>
      <c r="E8927" s="259" t="s">
        <v>233</v>
      </c>
      <c r="F8927" s="259" t="s">
        <v>227</v>
      </c>
      <c r="G8927" s="259" t="s">
        <v>228</v>
      </c>
      <c r="H8927" s="306">
        <v>8.9315038712372576</v>
      </c>
      <c r="I8927" s="306">
        <v>73.722367167466359</v>
      </c>
      <c r="J8927" s="306">
        <v>75.891039549843683</v>
      </c>
      <c r="K8927" s="306">
        <v>82.140384647393716</v>
      </c>
      <c r="L8927" s="306">
        <v>97.927639681470154</v>
      </c>
      <c r="M8927" s="306">
        <v>97.01519137319697</v>
      </c>
      <c r="N8927" s="306">
        <v>67.206064729389183</v>
      </c>
    </row>
    <row r="8928" spans="1:14">
      <c r="A8928" s="259" t="s">
        <v>250</v>
      </c>
      <c r="B8928" s="259" t="s">
        <v>19</v>
      </c>
      <c r="C8928" s="259" t="s">
        <v>133</v>
      </c>
      <c r="D8928" s="259" t="s">
        <v>222</v>
      </c>
      <c r="E8928" s="259" t="s">
        <v>233</v>
      </c>
      <c r="F8928" s="259" t="s">
        <v>227</v>
      </c>
      <c r="G8928" s="259" t="s">
        <v>228</v>
      </c>
      <c r="H8928" s="306">
        <v>109.30918094377536</v>
      </c>
      <c r="I8928" s="306">
        <v>160.89496278339405</v>
      </c>
      <c r="J8928" s="306">
        <v>191.44484137537211</v>
      </c>
      <c r="K8928" s="306">
        <v>132.54616982079827</v>
      </c>
      <c r="L8928" s="306">
        <v>140.77268928827235</v>
      </c>
      <c r="M8928" s="306">
        <v>112.14978902945003</v>
      </c>
      <c r="N8928" s="306">
        <v>73.76755876046596</v>
      </c>
    </row>
    <row r="8929" spans="1:14">
      <c r="A8929" s="259" t="s">
        <v>250</v>
      </c>
      <c r="B8929" s="259" t="s">
        <v>21</v>
      </c>
      <c r="C8929" s="259" t="s">
        <v>133</v>
      </c>
      <c r="D8929" s="259" t="s">
        <v>222</v>
      </c>
      <c r="E8929" s="259" t="s">
        <v>233</v>
      </c>
      <c r="F8929" s="259" t="s">
        <v>227</v>
      </c>
      <c r="G8929" s="259" t="s">
        <v>228</v>
      </c>
      <c r="H8929" s="306">
        <v>188.85720410910506</v>
      </c>
      <c r="I8929" s="306">
        <v>160.89496278339405</v>
      </c>
      <c r="J8929" s="306">
        <v>191.44484137537211</v>
      </c>
      <c r="K8929" s="306">
        <v>132.54616982079827</v>
      </c>
      <c r="L8929" s="306">
        <v>140.77268928827235</v>
      </c>
      <c r="M8929" s="306">
        <v>112.14978902945003</v>
      </c>
      <c r="N8929" s="306">
        <v>73.76755876046596</v>
      </c>
    </row>
    <row r="8930" spans="1:14">
      <c r="A8930" s="259" t="s">
        <v>250</v>
      </c>
      <c r="B8930" s="259" t="s">
        <v>24</v>
      </c>
      <c r="C8930" s="259" t="s">
        <v>133</v>
      </c>
      <c r="D8930" s="259" t="s">
        <v>222</v>
      </c>
      <c r="E8930" s="259" t="s">
        <v>233</v>
      </c>
      <c r="F8930" s="259" t="s">
        <v>227</v>
      </c>
      <c r="G8930" s="259" t="s">
        <v>228</v>
      </c>
      <c r="H8930" s="306">
        <v>109.30918094377536</v>
      </c>
      <c r="I8930" s="306">
        <v>160.89496278339405</v>
      </c>
      <c r="J8930" s="306">
        <v>191.44484137537211</v>
      </c>
      <c r="K8930" s="306">
        <v>132.54616982079827</v>
      </c>
      <c r="L8930" s="306">
        <v>140.77268928827235</v>
      </c>
      <c r="M8930" s="306">
        <v>112.14978902945003</v>
      </c>
      <c r="N8930" s="306">
        <v>73.76755876046596</v>
      </c>
    </row>
    <row r="8931" spans="1:14">
      <c r="A8931" s="259" t="s">
        <v>250</v>
      </c>
      <c r="B8931" s="259" t="s">
        <v>229</v>
      </c>
      <c r="C8931" s="259" t="s">
        <v>133</v>
      </c>
      <c r="D8931" s="259" t="s">
        <v>230</v>
      </c>
      <c r="E8931" s="259" t="s">
        <v>233</v>
      </c>
      <c r="F8931" s="259" t="s">
        <v>231</v>
      </c>
      <c r="G8931" s="259" t="s">
        <v>232</v>
      </c>
      <c r="H8931" s="306" t="e">
        <v>#N/A</v>
      </c>
      <c r="I8931" s="306" t="e">
        <v>#N/A</v>
      </c>
      <c r="J8931" s="306" t="e">
        <v>#N/A</v>
      </c>
      <c r="K8931" s="306" t="e">
        <v>#N/A</v>
      </c>
      <c r="L8931" s="306" t="e">
        <v>#N/A</v>
      </c>
      <c r="M8931" s="306" t="e">
        <v>#N/A</v>
      </c>
      <c r="N8931" s="306" t="e">
        <v>#N/A</v>
      </c>
    </row>
    <row r="8933" spans="1:14">
      <c r="A8933" s="259" t="s">
        <v>2</v>
      </c>
      <c r="B8933" s="259" t="s">
        <v>234</v>
      </c>
      <c r="C8933" s="259" t="s">
        <v>153</v>
      </c>
      <c r="D8933" s="259" t="s">
        <v>154</v>
      </c>
      <c r="E8933" s="259" t="s">
        <v>132</v>
      </c>
      <c r="F8933" s="259" t="s">
        <v>99</v>
      </c>
      <c r="G8933" s="259" t="s">
        <v>46</v>
      </c>
      <c r="H8933" s="306">
        <v>2025</v>
      </c>
      <c r="I8933" s="306">
        <v>2028</v>
      </c>
      <c r="J8933" s="306">
        <v>2030</v>
      </c>
      <c r="K8933" s="306">
        <v>2032</v>
      </c>
      <c r="L8933" s="306">
        <v>2035</v>
      </c>
      <c r="M8933" s="306">
        <v>2037</v>
      </c>
      <c r="N8933" s="306">
        <v>2040</v>
      </c>
    </row>
    <row r="8934" spans="1:14">
      <c r="A8934" s="259" t="s">
        <v>250</v>
      </c>
      <c r="B8934" s="259" t="s">
        <v>235</v>
      </c>
      <c r="C8934" s="259" t="s">
        <v>158</v>
      </c>
      <c r="D8934" s="259" t="s">
        <v>150</v>
      </c>
      <c r="E8934" s="259" t="s">
        <v>133</v>
      </c>
      <c r="F8934" s="259" t="s">
        <v>236</v>
      </c>
      <c r="G8934" s="259" t="s">
        <v>152</v>
      </c>
      <c r="H8934" s="306">
        <v>15.475284853504</v>
      </c>
      <c r="I8934" s="306">
        <v>21.058016464233997</v>
      </c>
      <c r="J8934" s="306">
        <v>20.761783051073003</v>
      </c>
      <c r="K8934" s="306">
        <v>24.447025827248002</v>
      </c>
      <c r="L8934" s="306">
        <v>24.988850442370001</v>
      </c>
      <c r="M8934" s="306">
        <v>29.889121910647003</v>
      </c>
      <c r="N8934" s="306">
        <v>21.108125507530996</v>
      </c>
    </row>
    <row r="8935" spans="1:14">
      <c r="A8935" s="259" t="s">
        <v>250</v>
      </c>
      <c r="B8935" s="259" t="s">
        <v>235</v>
      </c>
      <c r="C8935" s="259" t="s">
        <v>30</v>
      </c>
      <c r="D8935" s="259" t="s">
        <v>150</v>
      </c>
      <c r="E8935" s="259" t="s">
        <v>133</v>
      </c>
      <c r="F8935" s="259" t="s">
        <v>236</v>
      </c>
      <c r="G8935" s="259" t="s">
        <v>152</v>
      </c>
      <c r="H8935" s="306">
        <v>1.1342155116599999</v>
      </c>
      <c r="I8935" s="306">
        <v>0.56371059905999998</v>
      </c>
      <c r="J8935" s="306">
        <v>0.58743846294000002</v>
      </c>
      <c r="K8935" s="306">
        <v>0.49565065451999996</v>
      </c>
      <c r="L8935" s="306">
        <v>0.93642364241999998</v>
      </c>
      <c r="M8935" s="306">
        <v>0.9446622535000001</v>
      </c>
      <c r="N8935" s="306">
        <v>2.7143240212199999</v>
      </c>
    </row>
    <row r="8936" spans="1:14">
      <c r="A8936" s="259" t="s">
        <v>250</v>
      </c>
      <c r="B8936" s="259" t="s">
        <v>235</v>
      </c>
      <c r="C8936" s="259" t="s">
        <v>156</v>
      </c>
      <c r="D8936" s="259" t="s">
        <v>150</v>
      </c>
      <c r="E8936" s="259" t="s">
        <v>133</v>
      </c>
      <c r="F8936" s="259" t="s">
        <v>236</v>
      </c>
      <c r="G8936" s="259" t="s">
        <v>152</v>
      </c>
      <c r="H8936" s="306">
        <v>1.0533335283800001</v>
      </c>
      <c r="I8936" s="306">
        <v>2.4537936299799998</v>
      </c>
      <c r="J8936" s="306">
        <v>1.2336475572400001</v>
      </c>
      <c r="K8936" s="306">
        <v>1.5389425060799999</v>
      </c>
      <c r="L8936" s="306">
        <v>1.65043259416</v>
      </c>
      <c r="M8936" s="306">
        <v>2.9999418303400001</v>
      </c>
      <c r="N8936" s="306">
        <v>2.0183113229999998</v>
      </c>
    </row>
    <row r="8937" spans="1:14">
      <c r="A8937" s="259" t="s">
        <v>250</v>
      </c>
      <c r="B8937" s="259" t="s">
        <v>235</v>
      </c>
      <c r="C8937" s="259" t="s">
        <v>157</v>
      </c>
      <c r="D8937" s="259" t="s">
        <v>150</v>
      </c>
      <c r="E8937" s="259" t="s">
        <v>133</v>
      </c>
      <c r="F8937" s="259" t="s">
        <v>236</v>
      </c>
      <c r="G8937" s="259" t="s">
        <v>152</v>
      </c>
      <c r="H8937" s="306">
        <v>7.6546413113799998</v>
      </c>
      <c r="I8937" s="306">
        <v>6.2132697828599994</v>
      </c>
      <c r="J8937" s="306">
        <v>4.66888683128</v>
      </c>
      <c r="K8937" s="306">
        <v>5.9677549702399997</v>
      </c>
      <c r="L8937" s="306">
        <v>8.8610517207800008</v>
      </c>
      <c r="M8937" s="306">
        <v>9.7622116517799995</v>
      </c>
      <c r="N8937" s="306">
        <v>5.2176665599799996</v>
      </c>
    </row>
    <row r="8938" spans="1:14">
      <c r="A8938" s="259" t="s">
        <v>250</v>
      </c>
      <c r="B8938" s="259" t="s">
        <v>235</v>
      </c>
      <c r="C8938" s="259" t="s">
        <v>67</v>
      </c>
      <c r="D8938" s="259" t="s">
        <v>150</v>
      </c>
      <c r="E8938" s="259" t="s">
        <v>133</v>
      </c>
      <c r="F8938" s="259" t="s">
        <v>236</v>
      </c>
      <c r="G8938" s="259" t="s">
        <v>152</v>
      </c>
      <c r="H8938" s="306">
        <v>25.317475204924001</v>
      </c>
      <c r="I8938" s="306">
        <v>30.288790476133993</v>
      </c>
      <c r="J8938" s="306">
        <v>27.251755902533006</v>
      </c>
      <c r="K8938" s="306">
        <v>32.449373958088003</v>
      </c>
      <c r="L8938" s="306">
        <v>36.436758399730003</v>
      </c>
      <c r="M8938" s="306">
        <v>43.595937646267004</v>
      </c>
      <c r="N8938" s="306">
        <v>31.058427411730996</v>
      </c>
    </row>
    <row r="8939" spans="1:14">
      <c r="A8939" s="259" t="s">
        <v>250</v>
      </c>
      <c r="B8939" s="259" t="s">
        <v>235</v>
      </c>
      <c r="C8939" s="259" t="s">
        <v>150</v>
      </c>
      <c r="D8939" s="259" t="s">
        <v>158</v>
      </c>
      <c r="E8939" s="259" t="s">
        <v>133</v>
      </c>
      <c r="F8939" s="259" t="s">
        <v>236</v>
      </c>
      <c r="G8939" s="259" t="s">
        <v>152</v>
      </c>
      <c r="H8939" s="306">
        <v>4.5199534180000001</v>
      </c>
      <c r="I8939" s="306">
        <v>3.9802801190000001</v>
      </c>
      <c r="J8939" s="306">
        <v>4.3425519230000003</v>
      </c>
      <c r="K8939" s="306">
        <v>4.1996962480000004</v>
      </c>
      <c r="L8939" s="306">
        <v>2.4885869219999996</v>
      </c>
      <c r="M8939" s="306">
        <v>3.1168491700000001</v>
      </c>
      <c r="N8939" s="306">
        <v>4.5976665820000004</v>
      </c>
    </row>
    <row r="8940" spans="1:14">
      <c r="A8940" s="259" t="s">
        <v>250</v>
      </c>
      <c r="B8940" s="259" t="s">
        <v>235</v>
      </c>
      <c r="C8940" s="259" t="s">
        <v>150</v>
      </c>
      <c r="D8940" s="259" t="s">
        <v>30</v>
      </c>
      <c r="E8940" s="259" t="s">
        <v>133</v>
      </c>
      <c r="F8940" s="259" t="s">
        <v>236</v>
      </c>
      <c r="G8940" s="259" t="s">
        <v>152</v>
      </c>
      <c r="H8940" s="306">
        <v>5.7582673009999992</v>
      </c>
      <c r="I8940" s="306">
        <v>7.0763727519999993</v>
      </c>
      <c r="J8940" s="306">
        <v>6.7629751840000001</v>
      </c>
      <c r="K8940" s="306">
        <v>6.2384180832206413</v>
      </c>
      <c r="L8940" s="306">
        <v>5.3547673512189427</v>
      </c>
      <c r="M8940" s="306">
        <v>5.0432058931112991</v>
      </c>
      <c r="N8940" s="306">
        <v>5.526482802181687</v>
      </c>
    </row>
    <row r="8941" spans="1:14">
      <c r="A8941" s="259" t="s">
        <v>250</v>
      </c>
      <c r="B8941" s="259" t="s">
        <v>235</v>
      </c>
      <c r="C8941" s="259" t="s">
        <v>150</v>
      </c>
      <c r="D8941" s="259" t="s">
        <v>156</v>
      </c>
      <c r="E8941" s="259" t="s">
        <v>133</v>
      </c>
      <c r="F8941" s="259" t="s">
        <v>236</v>
      </c>
      <c r="G8941" s="259" t="s">
        <v>152</v>
      </c>
      <c r="H8941" s="306">
        <v>0.50593067400000002</v>
      </c>
      <c r="I8941" s="306">
        <v>0.35949999999999999</v>
      </c>
      <c r="J8941" s="306">
        <v>0.218247633</v>
      </c>
      <c r="K8941" s="306">
        <v>0.1535</v>
      </c>
      <c r="L8941" s="306">
        <v>0.133346504</v>
      </c>
      <c r="M8941" s="306">
        <v>0.251928553</v>
      </c>
      <c r="N8941" s="306">
        <v>0.31846622000000002</v>
      </c>
    </row>
    <row r="8942" spans="1:14">
      <c r="A8942" s="259" t="s">
        <v>250</v>
      </c>
      <c r="B8942" s="259" t="s">
        <v>235</v>
      </c>
      <c r="C8942" s="259" t="s">
        <v>150</v>
      </c>
      <c r="D8942" s="259" t="s">
        <v>157</v>
      </c>
      <c r="E8942" s="259" t="s">
        <v>133</v>
      </c>
      <c r="F8942" s="259" t="s">
        <v>236</v>
      </c>
      <c r="G8942" s="259" t="s">
        <v>152</v>
      </c>
      <c r="H8942" s="306">
        <v>0.525398857</v>
      </c>
      <c r="I8942" s="306">
        <v>0.264284986</v>
      </c>
      <c r="J8942" s="306">
        <v>0.54239499999999996</v>
      </c>
      <c r="K8942" s="306">
        <v>0.53323147800000004</v>
      </c>
      <c r="L8942" s="306">
        <v>0.31271241799999999</v>
      </c>
      <c r="M8942" s="306">
        <v>0.37639909900000001</v>
      </c>
      <c r="N8942" s="306">
        <v>1.2345391399999999</v>
      </c>
    </row>
    <row r="8943" spans="1:14">
      <c r="A8943" s="259" t="s">
        <v>250</v>
      </c>
      <c r="B8943" s="259" t="s">
        <v>235</v>
      </c>
      <c r="C8943" s="259" t="s">
        <v>159</v>
      </c>
      <c r="D8943" s="259" t="s">
        <v>150</v>
      </c>
      <c r="E8943" s="259" t="s">
        <v>133</v>
      </c>
      <c r="F8943" s="259" t="s">
        <v>236</v>
      </c>
      <c r="G8943" s="259" t="s">
        <v>152</v>
      </c>
      <c r="H8943" s="306">
        <v>11.309550250000001</v>
      </c>
      <c r="I8943" s="306">
        <v>11.680437856999999</v>
      </c>
      <c r="J8943" s="306">
        <v>11.86616974</v>
      </c>
      <c r="K8943" s="306">
        <v>11.124845809220641</v>
      </c>
      <c r="L8943" s="306">
        <v>8.2894131952189429</v>
      </c>
      <c r="M8943" s="306">
        <v>8.7883827151113003</v>
      </c>
      <c r="N8943" s="306">
        <v>11.677154744181689</v>
      </c>
    </row>
    <row r="8944" spans="1:14">
      <c r="A8944" s="259" t="s">
        <v>250</v>
      </c>
      <c r="B8944" s="259" t="s">
        <v>235</v>
      </c>
      <c r="C8944" s="259" t="s">
        <v>151</v>
      </c>
      <c r="D8944" s="259" t="s">
        <v>150</v>
      </c>
      <c r="E8944" s="259" t="s">
        <v>133</v>
      </c>
      <c r="F8944" s="259" t="s">
        <v>236</v>
      </c>
      <c r="G8944" s="259" t="s">
        <v>152</v>
      </c>
      <c r="H8944" s="306">
        <v>14.007924954924</v>
      </c>
      <c r="I8944" s="306">
        <v>18.608352619133996</v>
      </c>
      <c r="J8944" s="306">
        <v>15.385586162533006</v>
      </c>
      <c r="K8944" s="306">
        <v>21.324528148867362</v>
      </c>
      <c r="L8944" s="306">
        <v>28.147345204511062</v>
      </c>
      <c r="M8944" s="306">
        <v>34.807554931155707</v>
      </c>
      <c r="N8944" s="306">
        <v>19.381272667549307</v>
      </c>
    </row>
    <row r="8945" spans="1:14">
      <c r="A8945" s="259" t="s">
        <v>250</v>
      </c>
      <c r="B8945" s="259" t="s">
        <v>235</v>
      </c>
      <c r="C8945" s="259" t="s">
        <v>158</v>
      </c>
      <c r="D8945" s="259" t="s">
        <v>30</v>
      </c>
      <c r="E8945" s="259" t="s">
        <v>133</v>
      </c>
      <c r="F8945" s="259" t="s">
        <v>236</v>
      </c>
      <c r="G8945" s="259" t="s">
        <v>152</v>
      </c>
      <c r="H8945" s="306">
        <v>21.774142879071999</v>
      </c>
      <c r="I8945" s="306">
        <v>19.779131926720002</v>
      </c>
      <c r="J8945" s="306">
        <v>19.165583942239998</v>
      </c>
      <c r="K8945" s="306">
        <v>20.390722185008002</v>
      </c>
      <c r="L8945" s="306">
        <v>22.590215934143998</v>
      </c>
      <c r="M8945" s="306">
        <v>22.379901856784002</v>
      </c>
      <c r="N8945" s="306">
        <v>21.928488946214003</v>
      </c>
    </row>
    <row r="8946" spans="1:14">
      <c r="A8946" s="259" t="s">
        <v>250</v>
      </c>
      <c r="B8946" s="259" t="s">
        <v>235</v>
      </c>
      <c r="C8946" s="259" t="s">
        <v>67</v>
      </c>
      <c r="D8946" s="259" t="s">
        <v>30</v>
      </c>
      <c r="E8946" s="259" t="s">
        <v>133</v>
      </c>
      <c r="F8946" s="259" t="s">
        <v>236</v>
      </c>
      <c r="G8946" s="259" t="s">
        <v>152</v>
      </c>
      <c r="H8946" s="306">
        <v>27.772123870793841</v>
      </c>
      <c r="I8946" s="306">
        <v>26.980586209520883</v>
      </c>
      <c r="J8946" s="306">
        <v>26.249536854988538</v>
      </c>
      <c r="K8946" s="306">
        <v>26.629140268228642</v>
      </c>
      <c r="L8946" s="306">
        <v>27.944983285362941</v>
      </c>
      <c r="M8946" s="306">
        <v>27.423107749895301</v>
      </c>
      <c r="N8946" s="306">
        <v>27.454971748395689</v>
      </c>
    </row>
    <row r="8947" spans="1:14">
      <c r="A8947" s="259" t="s">
        <v>250</v>
      </c>
      <c r="B8947" s="259" t="s">
        <v>235</v>
      </c>
      <c r="C8947" s="259" t="s">
        <v>30</v>
      </c>
      <c r="D8947" s="259" t="s">
        <v>158</v>
      </c>
      <c r="E8947" s="259" t="s">
        <v>133</v>
      </c>
      <c r="F8947" s="259" t="s">
        <v>236</v>
      </c>
      <c r="G8947" s="259" t="s">
        <v>152</v>
      </c>
      <c r="H8947" s="306">
        <v>0</v>
      </c>
      <c r="I8947" s="306">
        <v>0.15135004166400001</v>
      </c>
      <c r="J8947" s="306">
        <v>3.097222245248</v>
      </c>
      <c r="K8947" s="306">
        <v>2.3589490803999995</v>
      </c>
      <c r="L8947" s="306">
        <v>1.0596432878400002</v>
      </c>
      <c r="M8947" s="306">
        <v>1.4740392589759999</v>
      </c>
      <c r="N8947" s="306">
        <v>4.040802883664</v>
      </c>
    </row>
    <row r="8948" spans="1:14">
      <c r="A8948" s="259" t="s">
        <v>250</v>
      </c>
      <c r="B8948" s="259" t="s">
        <v>235</v>
      </c>
      <c r="C8948" s="259" t="s">
        <v>159</v>
      </c>
      <c r="D8948" s="259" t="s">
        <v>30</v>
      </c>
      <c r="E8948" s="259" t="s">
        <v>133</v>
      </c>
      <c r="F8948" s="259" t="s">
        <v>236</v>
      </c>
      <c r="G8948" s="259" t="s">
        <v>152</v>
      </c>
      <c r="H8948" s="306">
        <v>1.1342155116599999</v>
      </c>
      <c r="I8948" s="306">
        <v>0.715060640724</v>
      </c>
      <c r="J8948" s="306">
        <v>3.6846607081879998</v>
      </c>
      <c r="K8948" s="306">
        <v>2.8545997349199994</v>
      </c>
      <c r="L8948" s="306">
        <v>1.99606693026</v>
      </c>
      <c r="M8948" s="306">
        <v>2.4187015124759998</v>
      </c>
      <c r="N8948" s="306">
        <v>6.7551269048839995</v>
      </c>
    </row>
    <row r="8949" spans="1:14">
      <c r="A8949" s="259" t="s">
        <v>250</v>
      </c>
      <c r="B8949" s="259" t="s">
        <v>235</v>
      </c>
      <c r="C8949" s="259" t="s">
        <v>151</v>
      </c>
      <c r="D8949" s="259" t="s">
        <v>30</v>
      </c>
      <c r="E8949" s="259" t="s">
        <v>133</v>
      </c>
      <c r="F8949" s="259" t="s">
        <v>236</v>
      </c>
      <c r="G8949" s="259" t="s">
        <v>152</v>
      </c>
      <c r="H8949" s="306">
        <v>26.637908359133842</v>
      </c>
      <c r="I8949" s="306">
        <v>26.265525568796882</v>
      </c>
      <c r="J8949" s="306">
        <v>22.564876146800536</v>
      </c>
      <c r="K8949" s="306">
        <v>23.774540533308642</v>
      </c>
      <c r="L8949" s="306">
        <v>25.948916355102941</v>
      </c>
      <c r="M8949" s="306">
        <v>25.004406237419303</v>
      </c>
      <c r="N8949" s="306">
        <v>20.699844843511691</v>
      </c>
    </row>
    <row r="8950" spans="1:14">
      <c r="A8950" s="259" t="s">
        <v>250</v>
      </c>
      <c r="B8950" s="259" t="s">
        <v>235</v>
      </c>
      <c r="C8950" s="259" t="s">
        <v>156</v>
      </c>
      <c r="D8950" s="259" t="s">
        <v>157</v>
      </c>
      <c r="E8950" s="259" t="s">
        <v>133</v>
      </c>
      <c r="F8950" s="259" t="s">
        <v>236</v>
      </c>
      <c r="G8950" s="259" t="s">
        <v>152</v>
      </c>
      <c r="H8950" s="306">
        <v>42.740157921159998</v>
      </c>
      <c r="I8950" s="306">
        <v>42.067636904860002</v>
      </c>
      <c r="J8950" s="306">
        <v>45.765111709380008</v>
      </c>
      <c r="K8950" s="306">
        <v>52.164901357379996</v>
      </c>
      <c r="L8950" s="306">
        <v>48.869538853380007</v>
      </c>
      <c r="M8950" s="306">
        <v>49.467096479780004</v>
      </c>
      <c r="N8950" s="306">
        <v>65.688198296559989</v>
      </c>
    </row>
    <row r="8951" spans="1:14">
      <c r="A8951" s="259" t="s">
        <v>250</v>
      </c>
      <c r="B8951" s="259" t="s">
        <v>235</v>
      </c>
      <c r="C8951" s="259" t="s">
        <v>67</v>
      </c>
      <c r="D8951" s="259" t="s">
        <v>157</v>
      </c>
      <c r="E8951" s="259" t="s">
        <v>133</v>
      </c>
      <c r="F8951" s="259" t="s">
        <v>236</v>
      </c>
      <c r="G8951" s="259" t="s">
        <v>152</v>
      </c>
      <c r="H8951" s="306">
        <v>43.855876772685079</v>
      </c>
      <c r="I8951" s="306">
        <v>42.884758092058576</v>
      </c>
      <c r="J8951" s="306">
        <v>47.121593409380012</v>
      </c>
      <c r="K8951" s="306">
        <v>53.245019440470941</v>
      </c>
      <c r="L8951" s="306">
        <v>49.45246420015107</v>
      </c>
      <c r="M8951" s="306">
        <v>50.246104527702641</v>
      </c>
      <c r="N8951" s="306">
        <v>67.876357752121223</v>
      </c>
    </row>
    <row r="8952" spans="1:14">
      <c r="A8952" s="259" t="s">
        <v>250</v>
      </c>
      <c r="B8952" s="259" t="s">
        <v>235</v>
      </c>
      <c r="C8952" s="259" t="s">
        <v>157</v>
      </c>
      <c r="D8952" s="259" t="s">
        <v>156</v>
      </c>
      <c r="E8952" s="259" t="s">
        <v>133</v>
      </c>
      <c r="F8952" s="259" t="s">
        <v>236</v>
      </c>
      <c r="G8952" s="259" t="s">
        <v>152</v>
      </c>
      <c r="H8952" s="306">
        <v>6.0852963486</v>
      </c>
      <c r="I8952" s="306">
        <v>5.9381163363200002</v>
      </c>
      <c r="J8952" s="306">
        <v>7.1808819478199997</v>
      </c>
      <c r="K8952" s="306">
        <v>17.993014837560001</v>
      </c>
      <c r="L8952" s="306">
        <v>10.314178311079999</v>
      </c>
      <c r="M8952" s="306">
        <v>9.8358706401199996</v>
      </c>
      <c r="N8952" s="306">
        <v>16.415588111720002</v>
      </c>
    </row>
    <row r="8953" spans="1:14">
      <c r="A8953" s="259" t="s">
        <v>250</v>
      </c>
      <c r="B8953" s="259" t="s">
        <v>235</v>
      </c>
      <c r="C8953" s="259" t="s">
        <v>159</v>
      </c>
      <c r="D8953" s="259" t="s">
        <v>157</v>
      </c>
      <c r="E8953" s="259" t="s">
        <v>133</v>
      </c>
      <c r="F8953" s="259" t="s">
        <v>236</v>
      </c>
      <c r="G8953" s="259" t="s">
        <v>152</v>
      </c>
      <c r="H8953" s="306">
        <v>13.739937659980001</v>
      </c>
      <c r="I8953" s="306">
        <v>12.15138611918</v>
      </c>
      <c r="J8953" s="306">
        <v>11.8497687791</v>
      </c>
      <c r="K8953" s="306">
        <v>23.960769807799998</v>
      </c>
      <c r="L8953" s="306">
        <v>19.17523003186</v>
      </c>
      <c r="M8953" s="306">
        <v>19.598082291899999</v>
      </c>
      <c r="N8953" s="306">
        <v>21.633254671700001</v>
      </c>
    </row>
    <row r="8954" spans="1:14">
      <c r="A8954" s="259" t="s">
        <v>250</v>
      </c>
      <c r="B8954" s="259" t="s">
        <v>98</v>
      </c>
      <c r="C8954" s="259" t="s">
        <v>151</v>
      </c>
      <c r="D8954" s="259" t="s">
        <v>157</v>
      </c>
      <c r="E8954" s="259" t="s">
        <v>133</v>
      </c>
      <c r="F8954" s="259" t="s">
        <v>236</v>
      </c>
      <c r="G8954" s="259" t="s">
        <v>152</v>
      </c>
      <c r="H8954" s="306">
        <v>30.115939112705078</v>
      </c>
      <c r="I8954" s="306">
        <v>30.733371972878576</v>
      </c>
      <c r="J8954" s="306">
        <v>35.271824630280008</v>
      </c>
      <c r="K8954" s="306">
        <v>29.284249632670942</v>
      </c>
      <c r="L8954" s="306">
        <v>30.27723416829107</v>
      </c>
      <c r="M8954" s="306">
        <v>30.648022235802642</v>
      </c>
      <c r="N8954" s="306">
        <v>46.243103080421221</v>
      </c>
    </row>
    <row r="8955" spans="1:14">
      <c r="A8955" s="259" t="s">
        <v>250</v>
      </c>
      <c r="B8955" s="259" t="s">
        <v>98</v>
      </c>
      <c r="C8955" s="259" t="s">
        <v>151</v>
      </c>
      <c r="D8955" s="259" t="s">
        <v>21</v>
      </c>
      <c r="E8955" s="259" t="s">
        <v>133</v>
      </c>
      <c r="F8955" s="259" t="s">
        <v>236</v>
      </c>
      <c r="G8955" s="259" t="s">
        <v>152</v>
      </c>
      <c r="H8955" s="306">
        <v>34.186897047129463</v>
      </c>
      <c r="I8955" s="306">
        <v>31.917475893999093</v>
      </c>
      <c r="J8955" s="306">
        <v>30.323507177851088</v>
      </c>
      <c r="K8955" s="306">
        <v>30.325193298194826</v>
      </c>
      <c r="L8955" s="306">
        <v>27.075091742400094</v>
      </c>
      <c r="M8955" s="306">
        <v>21.088846463059379</v>
      </c>
      <c r="N8955" s="306">
        <v>8.9944911102790499</v>
      </c>
    </row>
    <row r="8956" spans="1:14">
      <c r="A8956" s="259" t="s">
        <v>250</v>
      </c>
      <c r="B8956" s="259" t="s">
        <v>98</v>
      </c>
      <c r="C8956" s="259" t="s">
        <v>151</v>
      </c>
      <c r="D8956" s="259" t="s">
        <v>19</v>
      </c>
      <c r="E8956" s="259" t="s">
        <v>133</v>
      </c>
      <c r="F8956" s="259" t="s">
        <v>236</v>
      </c>
      <c r="G8956" s="259" t="s">
        <v>152</v>
      </c>
      <c r="H8956" s="306">
        <v>8.238529747490233</v>
      </c>
      <c r="I8956" s="306">
        <v>10.406149624033233</v>
      </c>
      <c r="J8956" s="306">
        <v>10.266165831593232</v>
      </c>
      <c r="K8956" s="306">
        <v>10.282483994059234</v>
      </c>
      <c r="L8956" s="306">
        <v>10.143069729367232</v>
      </c>
      <c r="M8956" s="306">
        <v>10.876169334614232</v>
      </c>
      <c r="N8956" s="306">
        <v>6.139181567258202</v>
      </c>
    </row>
    <row r="8957" spans="1:14">
      <c r="A8957" s="259" t="s">
        <v>250</v>
      </c>
      <c r="B8957" s="259" t="s">
        <v>98</v>
      </c>
      <c r="C8957" s="259" t="s">
        <v>151</v>
      </c>
      <c r="D8957" s="259" t="s">
        <v>24</v>
      </c>
      <c r="E8957" s="259" t="s">
        <v>133</v>
      </c>
      <c r="F8957" s="259" t="s">
        <v>236</v>
      </c>
      <c r="G8957" s="259" t="s">
        <v>152</v>
      </c>
      <c r="H8957" s="306">
        <v>33.074370274621174</v>
      </c>
      <c r="I8957" s="306">
        <v>39.385850348766169</v>
      </c>
      <c r="J8957" s="306">
        <v>39.956117664638178</v>
      </c>
      <c r="K8957" s="306">
        <v>30.000818525832184</v>
      </c>
      <c r="L8957" s="306">
        <v>43.345734822190195</v>
      </c>
      <c r="M8957" s="306">
        <v>48.717975724385177</v>
      </c>
      <c r="N8957" s="306">
        <v>45.629994362901641</v>
      </c>
    </row>
    <row r="8959" spans="1:14">
      <c r="A8959" s="259" t="s">
        <v>2</v>
      </c>
      <c r="B8959" s="259" t="s">
        <v>234</v>
      </c>
      <c r="C8959" s="259" t="s">
        <v>153</v>
      </c>
      <c r="D8959" s="259" t="s">
        <v>154</v>
      </c>
      <c r="E8959" s="259" t="s">
        <v>132</v>
      </c>
      <c r="F8959" s="259" t="s">
        <v>99</v>
      </c>
      <c r="G8959" s="259" t="s">
        <v>46</v>
      </c>
      <c r="H8959" s="306">
        <v>2025</v>
      </c>
      <c r="I8959" s="306">
        <v>2028</v>
      </c>
      <c r="J8959" s="306">
        <v>2030</v>
      </c>
      <c r="K8959" s="306">
        <v>2032</v>
      </c>
      <c r="L8959" s="306">
        <v>2035</v>
      </c>
      <c r="M8959" s="306">
        <v>2037</v>
      </c>
      <c r="N8959" s="306">
        <v>2040</v>
      </c>
    </row>
    <row r="8960" spans="1:14">
      <c r="A8960" s="259" t="s">
        <v>250</v>
      </c>
      <c r="B8960" s="259" t="s">
        <v>28</v>
      </c>
      <c r="C8960" s="259" t="s">
        <v>133</v>
      </c>
      <c r="D8960" s="259" t="s">
        <v>237</v>
      </c>
      <c r="E8960" s="259" t="s">
        <v>223</v>
      </c>
      <c r="F8960" s="259" t="s">
        <v>238</v>
      </c>
      <c r="G8960" s="259" t="s">
        <v>239</v>
      </c>
      <c r="H8960" s="306">
        <v>16.36394480485686</v>
      </c>
      <c r="I8960" s="306">
        <v>19.262441616964246</v>
      </c>
      <c r="J8960" s="306">
        <v>21.522635725696674</v>
      </c>
      <c r="K8960" s="306">
        <v>23.939932928014233</v>
      </c>
      <c r="L8960" s="306">
        <v>28.281087431299404</v>
      </c>
      <c r="M8960" s="306">
        <v>31.429128755169245</v>
      </c>
      <c r="N8960" s="306">
        <v>37.002457899441907</v>
      </c>
    </row>
    <row r="8962" spans="1:14">
      <c r="A8962" s="259" t="s">
        <v>2</v>
      </c>
      <c r="B8962" s="259" t="s">
        <v>43</v>
      </c>
      <c r="C8962" s="259" t="s">
        <v>132</v>
      </c>
      <c r="D8962" s="259" t="s">
        <v>200</v>
      </c>
      <c r="E8962" s="259" t="s">
        <v>191</v>
      </c>
      <c r="F8962" s="259" t="s">
        <v>99</v>
      </c>
      <c r="G8962" s="259" t="s">
        <v>46</v>
      </c>
      <c r="H8962" s="306">
        <v>2025</v>
      </c>
      <c r="I8962" s="306">
        <v>2028</v>
      </c>
      <c r="J8962" s="306">
        <v>2030</v>
      </c>
      <c r="K8962" s="306">
        <v>2032</v>
      </c>
      <c r="L8962" s="306">
        <v>2035</v>
      </c>
      <c r="M8962" s="306">
        <v>2037</v>
      </c>
      <c r="N8962" s="306">
        <v>2040</v>
      </c>
    </row>
    <row r="8963" spans="1:14">
      <c r="A8963" s="259" t="s">
        <v>250</v>
      </c>
      <c r="B8963" s="259" t="s">
        <v>240</v>
      </c>
      <c r="C8963" s="259" t="s">
        <v>133</v>
      </c>
      <c r="D8963" s="259" t="s">
        <v>213</v>
      </c>
      <c r="E8963" s="259" t="s">
        <v>192</v>
      </c>
      <c r="F8963" s="259" t="s">
        <v>193</v>
      </c>
      <c r="G8963" s="259" t="s">
        <v>194</v>
      </c>
      <c r="H8963" s="306">
        <v>97840</v>
      </c>
      <c r="I8963" s="306">
        <v>65444</v>
      </c>
      <c r="J8963" s="306">
        <v>47992</v>
      </c>
      <c r="K8963" s="306">
        <v>30541</v>
      </c>
      <c r="L8963" s="306">
        <v>13712</v>
      </c>
      <c r="M8963" s="306">
        <v>7479</v>
      </c>
      <c r="N8963" s="306">
        <v>7479</v>
      </c>
    </row>
    <row r="8964" spans="1:14">
      <c r="A8964" s="259" t="s">
        <v>250</v>
      </c>
      <c r="B8964" s="259" t="s">
        <v>240</v>
      </c>
      <c r="C8964" s="259" t="s">
        <v>133</v>
      </c>
      <c r="D8964" s="259" t="s">
        <v>213</v>
      </c>
      <c r="E8964" s="259" t="s">
        <v>195</v>
      </c>
      <c r="F8964" s="259" t="s">
        <v>193</v>
      </c>
      <c r="G8964" s="259" t="s">
        <v>194</v>
      </c>
      <c r="H8964" s="306">
        <v>47544.040076175399</v>
      </c>
      <c r="I8964" s="306">
        <v>36912.599972318603</v>
      </c>
      <c r="J8964" s="306">
        <v>29101.2099008486</v>
      </c>
      <c r="K8964" s="306">
        <v>31427.750648792698</v>
      </c>
      <c r="L8964" s="306">
        <v>35285.505676122601</v>
      </c>
      <c r="M8964" s="306">
        <v>31970.644887403301</v>
      </c>
      <c r="N8964" s="306">
        <v>25751.9832687745</v>
      </c>
    </row>
    <row r="8965" spans="1:14">
      <c r="A8965" s="259" t="s">
        <v>250</v>
      </c>
      <c r="B8965" s="259" t="s">
        <v>240</v>
      </c>
      <c r="C8965" s="259" t="s">
        <v>133</v>
      </c>
      <c r="D8965" s="259" t="s">
        <v>213</v>
      </c>
      <c r="E8965" s="259" t="s">
        <v>196</v>
      </c>
      <c r="F8965" s="259" t="s">
        <v>193</v>
      </c>
      <c r="G8965" s="259" t="s">
        <v>194</v>
      </c>
      <c r="H8965" s="306">
        <v>50295.959923824601</v>
      </c>
      <c r="I8965" s="306">
        <v>28531.400027681397</v>
      </c>
      <c r="J8965" s="306">
        <v>18890.7900991514</v>
      </c>
      <c r="K8965" s="306">
        <v>-886.75064879269848</v>
      </c>
      <c r="L8965" s="306">
        <v>-21573.505676122601</v>
      </c>
      <c r="M8965" s="306">
        <v>-24491.644887403301</v>
      </c>
      <c r="N8965" s="306">
        <v>-18272.9832687745</v>
      </c>
    </row>
    <row r="8966" spans="1:14">
      <c r="A8966" s="259" t="s">
        <v>250</v>
      </c>
      <c r="B8966" s="259" t="s">
        <v>240</v>
      </c>
      <c r="C8966" s="259" t="s">
        <v>133</v>
      </c>
      <c r="D8966" s="259" t="s">
        <v>213</v>
      </c>
      <c r="E8966" s="259" t="s">
        <v>197</v>
      </c>
      <c r="F8966" s="259" t="s">
        <v>193</v>
      </c>
      <c r="G8966" s="259" t="s">
        <v>194</v>
      </c>
      <c r="H8966" s="306">
        <v>150887.87977147382</v>
      </c>
      <c r="I8966" s="306">
        <v>207950.67982683663</v>
      </c>
      <c r="J8966" s="306">
        <v>245732.26002513943</v>
      </c>
      <c r="K8966" s="306">
        <v>243958.75872755403</v>
      </c>
      <c r="L8966" s="306">
        <v>157664.73602306363</v>
      </c>
      <c r="M8966" s="306">
        <v>108681.44624825702</v>
      </c>
      <c r="N8966" s="306">
        <v>35589.513173159023</v>
      </c>
    </row>
    <row r="8968" spans="1:14">
      <c r="A8968" s="259" t="s">
        <v>2</v>
      </c>
      <c r="B8968" s="259" t="s">
        <v>43</v>
      </c>
      <c r="C8968" s="259" t="s">
        <v>132</v>
      </c>
      <c r="D8968" s="259" t="s">
        <v>200</v>
      </c>
      <c r="E8968" s="259" t="s">
        <v>191</v>
      </c>
      <c r="F8968" s="259" t="s">
        <v>99</v>
      </c>
      <c r="G8968" s="259" t="s">
        <v>46</v>
      </c>
      <c r="H8968" s="306">
        <v>2025</v>
      </c>
      <c r="I8968" s="306">
        <v>2028</v>
      </c>
      <c r="J8968" s="306">
        <v>2030</v>
      </c>
      <c r="K8968" s="306">
        <v>2032</v>
      </c>
      <c r="L8968" s="306">
        <v>2035</v>
      </c>
      <c r="M8968" s="306">
        <v>2037</v>
      </c>
      <c r="N8968" s="306">
        <v>2040</v>
      </c>
    </row>
    <row r="8969" spans="1:14">
      <c r="A8969" s="259" t="s">
        <v>250</v>
      </c>
      <c r="B8969" s="259" t="s">
        <v>18</v>
      </c>
      <c r="C8969" s="259" t="s">
        <v>66</v>
      </c>
      <c r="D8969" s="259" t="s">
        <v>66</v>
      </c>
      <c r="E8969" s="259" t="s">
        <v>66</v>
      </c>
      <c r="F8969" s="259" t="s">
        <v>210</v>
      </c>
      <c r="G8969" s="259" t="s">
        <v>50</v>
      </c>
      <c r="H8969" s="306">
        <v>-0.2967803835172762</v>
      </c>
      <c r="I8969" s="306">
        <v>-1.4410306244609541</v>
      </c>
      <c r="J8969" s="306">
        <v>-19.498087951208511</v>
      </c>
      <c r="K8969" s="306">
        <v>-8.7856775963532119</v>
      </c>
      <c r="L8969" s="306">
        <v>-8.8762675448185426</v>
      </c>
      <c r="M8969" s="306">
        <v>-40.134167019321765</v>
      </c>
      <c r="N8969" s="306">
        <v>-47.460509025418325</v>
      </c>
    </row>
    <row r="8970" spans="1:14">
      <c r="A8970" s="259" t="s">
        <v>250</v>
      </c>
      <c r="B8970" s="259" t="s">
        <v>19</v>
      </c>
      <c r="C8970" s="259" t="s">
        <v>66</v>
      </c>
      <c r="D8970" s="259" t="s">
        <v>66</v>
      </c>
      <c r="E8970" s="259" t="s">
        <v>66</v>
      </c>
      <c r="F8970" s="259" t="s">
        <v>210</v>
      </c>
      <c r="G8970" s="259" t="s">
        <v>50</v>
      </c>
      <c r="H8970" s="306">
        <v>-21.430960754117663</v>
      </c>
      <c r="I8970" s="306">
        <v>-21.430960723941169</v>
      </c>
      <c r="J8970" s="306">
        <v>-21.430960723941169</v>
      </c>
      <c r="K8970" s="306">
        <v>-21.430960730470602</v>
      </c>
      <c r="L8970" s="306">
        <v>-19.963086718588244</v>
      </c>
      <c r="M8970" s="306">
        <v>-19.963086730941171</v>
      </c>
      <c r="N8970" s="306">
        <v>-30.501599620588252</v>
      </c>
    </row>
    <row r="8971" spans="1:14">
      <c r="A8971" s="259" t="s">
        <v>250</v>
      </c>
      <c r="B8971" s="259" t="s">
        <v>20</v>
      </c>
      <c r="C8971" s="259" t="s">
        <v>66</v>
      </c>
      <c r="D8971" s="259" t="s">
        <v>66</v>
      </c>
      <c r="E8971" s="259" t="s">
        <v>66</v>
      </c>
      <c r="F8971" s="259" t="s">
        <v>210</v>
      </c>
      <c r="G8971" s="259" t="s">
        <v>50</v>
      </c>
      <c r="H8971" s="306">
        <v>-0.10614598762229865</v>
      </c>
      <c r="I8971" s="306">
        <v>-5.4080916049813155</v>
      </c>
      <c r="J8971" s="306">
        <v>-85.589257857709441</v>
      </c>
      <c r="K8971" s="306">
        <v>-92.300667730844793</v>
      </c>
      <c r="L8971" s="306">
        <v>-99.710794610382436</v>
      </c>
      <c r="M8971" s="306">
        <v>-110.00878828297886</v>
      </c>
      <c r="N8971" s="306">
        <v>-86.02527663023352</v>
      </c>
    </row>
    <row r="8972" spans="1:14">
      <c r="A8972" s="259" t="s">
        <v>250</v>
      </c>
      <c r="B8972" s="259" t="s">
        <v>21</v>
      </c>
      <c r="C8972" s="259" t="s">
        <v>66</v>
      </c>
      <c r="D8972" s="259" t="s">
        <v>66</v>
      </c>
      <c r="E8972" s="259" t="s">
        <v>66</v>
      </c>
      <c r="F8972" s="259" t="s">
        <v>210</v>
      </c>
      <c r="G8972" s="259" t="s">
        <v>50</v>
      </c>
      <c r="H8972" s="306">
        <v>-279.68650771321018</v>
      </c>
      <c r="I8972" s="306">
        <v>-287.72698695219333</v>
      </c>
      <c r="J8972" s="306">
        <v>-312.36869915649595</v>
      </c>
      <c r="K8972" s="306">
        <v>-317.61593499199148</v>
      </c>
      <c r="L8972" s="306">
        <v>-380.76061811624459</v>
      </c>
      <c r="M8972" s="306">
        <v>-602.65637241302466</v>
      </c>
      <c r="N8972" s="306">
        <v>-1634.9612437134692</v>
      </c>
    </row>
    <row r="8973" spans="1:14">
      <c r="A8973" s="259" t="s">
        <v>250</v>
      </c>
      <c r="B8973" s="259" t="s">
        <v>22</v>
      </c>
      <c r="C8973" s="259" t="s">
        <v>66</v>
      </c>
      <c r="D8973" s="259" t="s">
        <v>66</v>
      </c>
      <c r="E8973" s="259" t="s">
        <v>66</v>
      </c>
      <c r="F8973" s="259" t="s">
        <v>210</v>
      </c>
      <c r="G8973" s="259" t="s">
        <v>50</v>
      </c>
      <c r="H8973" s="306">
        <v>-131.6117173011865</v>
      </c>
      <c r="I8973" s="306">
        <v>-126.62518717537819</v>
      </c>
      <c r="J8973" s="306">
        <v>-212.20791509136609</v>
      </c>
      <c r="K8973" s="306">
        <v>-173.28943083082987</v>
      </c>
      <c r="L8973" s="306">
        <v>-148.40589018801757</v>
      </c>
      <c r="M8973" s="306">
        <v>-353.64208147228521</v>
      </c>
      <c r="N8973" s="306">
        <v>-1107.8933309800339</v>
      </c>
    </row>
    <row r="8974" spans="1:14">
      <c r="A8974" s="259" t="s">
        <v>250</v>
      </c>
      <c r="B8974" s="259" t="s">
        <v>23</v>
      </c>
      <c r="C8974" s="259" t="s">
        <v>66</v>
      </c>
      <c r="D8974" s="259" t="s">
        <v>66</v>
      </c>
      <c r="E8974" s="259" t="s">
        <v>66</v>
      </c>
      <c r="F8974" s="259" t="s">
        <v>210</v>
      </c>
      <c r="G8974" s="259" t="s">
        <v>50</v>
      </c>
      <c r="H8974" s="306">
        <v>0</v>
      </c>
      <c r="I8974" s="306">
        <v>0</v>
      </c>
      <c r="J8974" s="306">
        <v>0</v>
      </c>
      <c r="K8974" s="306">
        <v>0</v>
      </c>
      <c r="L8974" s="306">
        <v>0</v>
      </c>
      <c r="M8974" s="306">
        <v>0</v>
      </c>
      <c r="N8974" s="306">
        <v>0</v>
      </c>
    </row>
    <row r="8975" spans="1:14">
      <c r="A8975" s="259" t="s">
        <v>250</v>
      </c>
      <c r="B8975" s="259" t="s">
        <v>24</v>
      </c>
      <c r="C8975" s="259" t="s">
        <v>66</v>
      </c>
      <c r="D8975" s="259" t="s">
        <v>66</v>
      </c>
      <c r="E8975" s="259" t="s">
        <v>66</v>
      </c>
      <c r="F8975" s="259" t="s">
        <v>210</v>
      </c>
      <c r="G8975" s="259" t="s">
        <v>50</v>
      </c>
      <c r="H8975" s="306">
        <v>-146.63761338464775</v>
      </c>
      <c r="I8975" s="306">
        <v>-212.32922567723051</v>
      </c>
      <c r="J8975" s="306">
        <v>-210.74007639085775</v>
      </c>
      <c r="K8975" s="306">
        <v>-159.94525842480522</v>
      </c>
      <c r="L8975" s="306">
        <v>-123.47513461429281</v>
      </c>
      <c r="M8975" s="306">
        <v>-176.96569487212378</v>
      </c>
      <c r="N8975" s="306">
        <v>-640.55317367767793</v>
      </c>
    </row>
    <row r="8976" spans="1:14">
      <c r="A8976" s="259" t="s">
        <v>250</v>
      </c>
      <c r="B8976" s="259" t="s">
        <v>25</v>
      </c>
      <c r="C8976" s="259" t="s">
        <v>66</v>
      </c>
      <c r="D8976" s="259" t="s">
        <v>66</v>
      </c>
      <c r="E8976" s="259" t="s">
        <v>66</v>
      </c>
      <c r="F8976" s="259" t="s">
        <v>210</v>
      </c>
      <c r="G8976" s="259" t="s">
        <v>50</v>
      </c>
      <c r="H8976" s="306">
        <v>-481.79028764164912</v>
      </c>
      <c r="I8976" s="306">
        <v>-1639.1760751536858</v>
      </c>
      <c r="J8976" s="306">
        <v>-1798.0291723785092</v>
      </c>
      <c r="K8976" s="306">
        <v>-1133.913806898234</v>
      </c>
      <c r="L8976" s="306">
        <v>-961.66234512986102</v>
      </c>
      <c r="M8976" s="306">
        <v>-1334.9551019947271</v>
      </c>
      <c r="N8976" s="306">
        <v>-2105.1207129219792</v>
      </c>
    </row>
    <row r="8977" spans="1:14">
      <c r="A8977" s="259" t="s">
        <v>250</v>
      </c>
      <c r="B8977" s="259" t="s">
        <v>26</v>
      </c>
      <c r="C8977" s="259" t="s">
        <v>66</v>
      </c>
      <c r="D8977" s="259" t="s">
        <v>66</v>
      </c>
      <c r="E8977" s="259" t="s">
        <v>66</v>
      </c>
      <c r="F8977" s="259" t="s">
        <v>210</v>
      </c>
      <c r="G8977" s="259" t="s">
        <v>50</v>
      </c>
      <c r="H8977" s="306">
        <v>0</v>
      </c>
      <c r="I8977" s="306">
        <v>0</v>
      </c>
      <c r="J8977" s="306">
        <v>0</v>
      </c>
      <c r="K8977" s="306">
        <v>0</v>
      </c>
      <c r="L8977" s="306">
        <v>0</v>
      </c>
      <c r="M8977" s="306">
        <v>-54.365457228352966</v>
      </c>
      <c r="N8977" s="306">
        <v>-221.13448574099993</v>
      </c>
    </row>
    <row r="8978" spans="1:14">
      <c r="A8978" s="259" t="s">
        <v>250</v>
      </c>
      <c r="B8978" s="259" t="s">
        <v>27</v>
      </c>
      <c r="C8978" s="259" t="s">
        <v>66</v>
      </c>
      <c r="D8978" s="259" t="s">
        <v>66</v>
      </c>
      <c r="E8978" s="259" t="s">
        <v>66</v>
      </c>
      <c r="F8978" s="259" t="s">
        <v>210</v>
      </c>
      <c r="G8978" s="259" t="s">
        <v>50</v>
      </c>
      <c r="H8978" s="306">
        <v>0</v>
      </c>
      <c r="I8978" s="306">
        <v>0</v>
      </c>
      <c r="J8978" s="306">
        <v>0</v>
      </c>
      <c r="K8978" s="306">
        <v>0</v>
      </c>
      <c r="L8978" s="306">
        <v>-41.125049851235275</v>
      </c>
      <c r="M8978" s="306">
        <v>-121.10034815311769</v>
      </c>
      <c r="N8978" s="306">
        <v>-177.88867499382366</v>
      </c>
    </row>
    <row r="8979" spans="1:14">
      <c r="A8979" s="259" t="s">
        <v>250</v>
      </c>
      <c r="B8979" s="259" t="s">
        <v>28</v>
      </c>
      <c r="C8979" s="259" t="s">
        <v>66</v>
      </c>
      <c r="D8979" s="259" t="s">
        <v>66</v>
      </c>
      <c r="E8979" s="259" t="s">
        <v>66</v>
      </c>
      <c r="F8979" s="259" t="s">
        <v>210</v>
      </c>
      <c r="G8979" s="259" t="s">
        <v>50</v>
      </c>
      <c r="H8979" s="306">
        <v>-1061.5600131659507</v>
      </c>
      <c r="I8979" s="306">
        <v>-2294.1375579118712</v>
      </c>
      <c r="J8979" s="306">
        <v>-2659.8641695500883</v>
      </c>
      <c r="K8979" s="306">
        <v>-1907.2817372035292</v>
      </c>
      <c r="L8979" s="306">
        <v>-1783.9791867734405</v>
      </c>
      <c r="M8979" s="306">
        <v>-2813.7910981668738</v>
      </c>
      <c r="N8979" s="306">
        <v>-6051.5390073042245</v>
      </c>
    </row>
    <row r="8980" spans="1:14">
      <c r="A8980" s="259" t="s">
        <v>250</v>
      </c>
      <c r="B8980" s="259" t="s">
        <v>29</v>
      </c>
      <c r="C8980" s="259" t="s">
        <v>66</v>
      </c>
      <c r="D8980" s="259" t="s">
        <v>66</v>
      </c>
      <c r="E8980" s="259" t="s">
        <v>66</v>
      </c>
      <c r="F8980" s="259" t="s">
        <v>210</v>
      </c>
      <c r="G8980" s="259" t="s">
        <v>50</v>
      </c>
      <c r="H8980" s="306">
        <v>-447.7550818519756</v>
      </c>
      <c r="I8980" s="306">
        <v>-521.48717335336505</v>
      </c>
      <c r="J8980" s="306">
        <v>-544.53973627129494</v>
      </c>
      <c r="K8980" s="306">
        <v>-498.99215414726729</v>
      </c>
      <c r="L8980" s="306">
        <v>-524.19883944912567</v>
      </c>
      <c r="M8980" s="306">
        <v>-799.58515401608963</v>
      </c>
      <c r="N8980" s="306">
        <v>-2306.0160170117356</v>
      </c>
    </row>
    <row r="8981" spans="1:14">
      <c r="A8981" s="259" t="s">
        <v>250</v>
      </c>
      <c r="B8981" s="259" t="s">
        <v>30</v>
      </c>
      <c r="C8981" s="259" t="s">
        <v>66</v>
      </c>
      <c r="D8981" s="259" t="s">
        <v>66</v>
      </c>
      <c r="E8981" s="259" t="s">
        <v>66</v>
      </c>
      <c r="F8981" s="259" t="s">
        <v>210</v>
      </c>
      <c r="G8981" s="259" t="s">
        <v>50</v>
      </c>
      <c r="H8981" s="306">
        <v>-132.01464367232609</v>
      </c>
      <c r="I8981" s="306">
        <v>-133.47430940482045</v>
      </c>
      <c r="J8981" s="306">
        <v>-317.29526090028401</v>
      </c>
      <c r="K8981" s="306">
        <v>-274.37577615802786</v>
      </c>
      <c r="L8981" s="306">
        <v>-298.11800219445388</v>
      </c>
      <c r="M8981" s="306">
        <v>-679.25084215605648</v>
      </c>
      <c r="N8981" s="306">
        <v>-1640.4022773705092</v>
      </c>
    </row>
    <row r="10086" spans="15:16">
      <c r="P10086" s="286"/>
    </row>
    <row r="10089" spans="15:16">
      <c r="O10089" s="287"/>
      <c r="P10089" s="287"/>
    </row>
    <row r="10092" spans="15:16">
      <c r="O10092" s="287"/>
      <c r="P10092" s="287"/>
    </row>
    <row r="10093" spans="15:16">
      <c r="O10093" s="287"/>
      <c r="P10093" s="287"/>
    </row>
    <row r="10099" spans="15:16">
      <c r="O10099" s="287"/>
      <c r="P10099" s="287"/>
    </row>
    <row r="10100" spans="15:16">
      <c r="O10100" s="287"/>
      <c r="P10100" s="287"/>
    </row>
    <row r="10101" spans="15:16">
      <c r="O10101" s="287"/>
      <c r="P10101" s="287"/>
    </row>
    <row r="10102" spans="15:16">
      <c r="O10102" s="287"/>
      <c r="P10102" s="287"/>
    </row>
    <row r="10103" spans="15:16">
      <c r="O10103" s="287"/>
      <c r="P10103" s="287"/>
    </row>
  </sheetData>
  <phoneticPr fontId="12" type="noConversion"/>
  <pageMargins left="0.7" right="0.7" top="0.75" bottom="0.75" header="0.3" footer="0.3"/>
  <pageSetup orientation="portrait" horizontalDpi="300" verticalDpi="300" r:id="rId1"/>
  <customProperties>
    <customPr name="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65D2F-38FD-4499-9BC2-B2D836E1A8E4}">
  <dimension ref="A2:BA102"/>
  <sheetViews>
    <sheetView topLeftCell="A5" zoomScale="70" zoomScaleNormal="70" workbookViewId="0">
      <selection activeCell="C10" sqref="C10"/>
    </sheetView>
  </sheetViews>
  <sheetFormatPr defaultColWidth="8.7109375" defaultRowHeight="15"/>
  <cols>
    <col min="1" max="1" width="15.5703125" style="81" customWidth="1"/>
    <col min="2" max="2" width="28.28515625" style="2" customWidth="1"/>
    <col min="3" max="3" width="19.28515625" style="2" customWidth="1"/>
    <col min="4" max="4" width="21" style="2" customWidth="1"/>
    <col min="5" max="5" width="19.7109375" style="2" customWidth="1"/>
    <col min="6" max="6" width="21" style="2" customWidth="1"/>
    <col min="7" max="7" width="23.28515625" style="2" customWidth="1"/>
    <col min="8" max="8" width="20.7109375" style="2" customWidth="1"/>
    <col min="9" max="9" width="22.7109375" style="2" customWidth="1"/>
    <col min="10" max="10" width="20.28515625" style="2" customWidth="1"/>
    <col min="11" max="15" width="21" style="2" customWidth="1"/>
    <col min="16" max="16" width="21.28515625" style="2" customWidth="1"/>
    <col min="17" max="18" width="19.42578125" style="2" customWidth="1"/>
    <col min="19" max="19" width="22.42578125" style="81" customWidth="1"/>
    <col min="20" max="20" width="24.42578125" style="2" customWidth="1"/>
    <col min="21" max="21" width="20.42578125" style="2" customWidth="1"/>
    <col min="22" max="22" width="17.28515625" style="2" customWidth="1"/>
    <col min="23" max="23" width="18.42578125" style="2" customWidth="1"/>
    <col min="24" max="34" width="17.28515625" style="2" customWidth="1"/>
    <col min="35" max="35" width="15" style="2" bestFit="1" customWidth="1"/>
    <col min="36" max="36" width="17.28515625" style="2" customWidth="1"/>
    <col min="37" max="37" width="9" style="2" bestFit="1" customWidth="1"/>
    <col min="38" max="38" width="33.7109375" style="2" customWidth="1"/>
    <col min="39" max="39" width="16.42578125" style="2" customWidth="1"/>
    <col min="40" max="40" width="19.28515625" style="2" customWidth="1"/>
    <col min="41" max="41" width="19.28515625" style="2" bestFit="1" customWidth="1"/>
    <col min="42" max="53" width="19.28515625" style="2" customWidth="1"/>
    <col min="54" max="54" width="20.28515625" style="2" customWidth="1"/>
    <col min="55" max="16384" width="8.7109375" style="2"/>
  </cols>
  <sheetData>
    <row r="2" spans="1:41" ht="31.5">
      <c r="B2" s="34" t="str">
        <f>'Read Me'!$B$1</f>
        <v>ICF - RGGI - Flat Cap and Policy Case Results</v>
      </c>
    </row>
    <row r="3" spans="1:41" ht="15.75">
      <c r="B3" s="80">
        <f>'Read Me'!$B$2</f>
        <v>45828</v>
      </c>
    </row>
    <row r="5" spans="1:41" ht="26.25">
      <c r="B5" s="33" t="s">
        <v>37</v>
      </c>
      <c r="T5" s="5"/>
      <c r="AL5" s="5"/>
    </row>
    <row r="6" spans="1:41" s="21" customFormat="1">
      <c r="A6" s="82"/>
      <c r="S6" s="82"/>
    </row>
    <row r="7" spans="1:41" ht="23.25">
      <c r="B7" s="5" t="s">
        <v>38</v>
      </c>
      <c r="T7" s="5" t="s">
        <v>39</v>
      </c>
      <c r="AL7" s="5" t="s">
        <v>40</v>
      </c>
    </row>
    <row r="8" spans="1:41" ht="23.25">
      <c r="B8" s="5"/>
      <c r="G8" s="49"/>
      <c r="T8" s="5"/>
      <c r="AL8" s="5"/>
    </row>
    <row r="9" spans="1:41" ht="15.75" thickBot="1">
      <c r="B9" s="3" t="s">
        <v>41</v>
      </c>
      <c r="C9" s="3" t="s">
        <v>42</v>
      </c>
      <c r="E9" s="3" t="s">
        <v>43</v>
      </c>
      <c r="F9" s="3"/>
      <c r="G9" s="49"/>
      <c r="T9" s="3" t="s">
        <v>41</v>
      </c>
      <c r="U9" s="3" t="s">
        <v>42</v>
      </c>
      <c r="W9" s="3" t="s">
        <v>43</v>
      </c>
      <c r="AL9" s="3" t="s">
        <v>41</v>
      </c>
      <c r="AM9" s="3" t="s">
        <v>42</v>
      </c>
      <c r="AO9" s="3" t="s">
        <v>43</v>
      </c>
    </row>
    <row r="10" spans="1:41" s="141" customFormat="1" ht="47.25" customHeight="1" thickBot="1">
      <c r="A10" s="139"/>
      <c r="B10" s="140" t="s">
        <v>4</v>
      </c>
      <c r="C10" s="140" t="s">
        <v>44</v>
      </c>
      <c r="E10" s="140" t="s">
        <v>28</v>
      </c>
      <c r="G10" s="143"/>
      <c r="S10" s="139"/>
      <c r="T10" s="140" t="s">
        <v>4</v>
      </c>
      <c r="U10" s="140" t="s">
        <v>250</v>
      </c>
      <c r="W10" s="140" t="s">
        <v>28</v>
      </c>
      <c r="AL10" s="140" t="s">
        <v>4</v>
      </c>
      <c r="AM10" s="140" t="s">
        <v>250</v>
      </c>
      <c r="AN10" s="146"/>
      <c r="AO10" s="140" t="s">
        <v>28</v>
      </c>
    </row>
    <row r="45" spans="2:53">
      <c r="B45" s="115"/>
      <c r="C45" s="116"/>
      <c r="D45" s="370">
        <v>2025</v>
      </c>
      <c r="E45" s="371"/>
      <c r="F45" s="370">
        <v>2028</v>
      </c>
      <c r="G45" s="373"/>
      <c r="H45" s="371">
        <v>2030</v>
      </c>
      <c r="I45" s="371"/>
      <c r="J45" s="370">
        <v>2032</v>
      </c>
      <c r="K45" s="373"/>
      <c r="L45" s="371">
        <v>2035</v>
      </c>
      <c r="M45" s="371"/>
      <c r="N45" s="370">
        <v>2037</v>
      </c>
      <c r="O45" s="373"/>
      <c r="P45" s="371">
        <v>2040</v>
      </c>
      <c r="Q45" s="372"/>
      <c r="T45" s="115"/>
      <c r="U45" s="116"/>
      <c r="V45" s="370">
        <v>2025</v>
      </c>
      <c r="W45" s="371"/>
      <c r="X45" s="370">
        <v>2028</v>
      </c>
      <c r="Y45" s="373"/>
      <c r="Z45" s="371">
        <v>2030</v>
      </c>
      <c r="AA45" s="371"/>
      <c r="AB45" s="370">
        <v>2032</v>
      </c>
      <c r="AC45" s="373"/>
      <c r="AD45" s="371">
        <v>2035</v>
      </c>
      <c r="AE45" s="371"/>
      <c r="AF45" s="370">
        <v>2037</v>
      </c>
      <c r="AG45" s="373"/>
      <c r="AH45" s="370">
        <v>2040</v>
      </c>
      <c r="AI45" s="373"/>
      <c r="AJ45" s="144"/>
      <c r="AL45" s="115"/>
      <c r="AM45" s="122"/>
      <c r="AN45" s="370">
        <v>2025</v>
      </c>
      <c r="AO45" s="371"/>
      <c r="AP45" s="370">
        <v>2028</v>
      </c>
      <c r="AQ45" s="373"/>
      <c r="AR45" s="371">
        <v>2030</v>
      </c>
      <c r="AS45" s="371"/>
      <c r="AT45" s="370">
        <v>2032</v>
      </c>
      <c r="AU45" s="373"/>
      <c r="AV45" s="371">
        <v>2035</v>
      </c>
      <c r="AW45" s="371"/>
      <c r="AX45" s="370">
        <v>2037</v>
      </c>
      <c r="AY45" s="373"/>
      <c r="AZ45" s="371">
        <v>2040</v>
      </c>
      <c r="BA45" s="372"/>
    </row>
    <row r="46" spans="2:53" ht="69.599999999999994" customHeight="1" thickBot="1">
      <c r="B46" s="117" t="s">
        <v>45</v>
      </c>
      <c r="C46" s="118" t="s">
        <v>46</v>
      </c>
      <c r="D46" s="240" t="str">
        <f t="shared" ref="D46:Q46" si="0">D66</f>
        <v>Case A Exploratory Policy Scenario</v>
      </c>
      <c r="E46" s="241" t="str">
        <f t="shared" si="0"/>
        <v>Case A Flat-Cap Scenario</v>
      </c>
      <c r="F46" s="240" t="str">
        <f t="shared" si="0"/>
        <v>Case A Exploratory Policy Scenario</v>
      </c>
      <c r="G46" s="242" t="str">
        <f t="shared" si="0"/>
        <v>Case A Flat-Cap Scenario</v>
      </c>
      <c r="H46" s="241" t="str">
        <f t="shared" si="0"/>
        <v>Case A Exploratory Policy Scenario</v>
      </c>
      <c r="I46" s="241" t="str">
        <f t="shared" si="0"/>
        <v>Case A Flat-Cap Scenario</v>
      </c>
      <c r="J46" s="240" t="str">
        <f t="shared" si="0"/>
        <v>Case A Exploratory Policy Scenario</v>
      </c>
      <c r="K46" s="242" t="str">
        <f t="shared" si="0"/>
        <v>Case A Flat-Cap Scenario</v>
      </c>
      <c r="L46" s="241" t="str">
        <f t="shared" si="0"/>
        <v>Case A Exploratory Policy Scenario</v>
      </c>
      <c r="M46" s="241" t="str">
        <f t="shared" si="0"/>
        <v>Case A Flat-Cap Scenario</v>
      </c>
      <c r="N46" s="240" t="str">
        <f t="shared" si="0"/>
        <v>Case A Exploratory Policy Scenario</v>
      </c>
      <c r="O46" s="242" t="str">
        <f t="shared" si="0"/>
        <v>Case A Flat-Cap Scenario</v>
      </c>
      <c r="P46" s="240" t="str">
        <f t="shared" si="0"/>
        <v>Case A Exploratory Policy Scenario</v>
      </c>
      <c r="Q46" s="243" t="str">
        <f t="shared" si="0"/>
        <v>Case A Flat-Cap Scenario</v>
      </c>
      <c r="S46" s="90"/>
      <c r="T46" s="117" t="s">
        <v>47</v>
      </c>
      <c r="U46" s="118" t="s">
        <v>46</v>
      </c>
      <c r="V46" s="240" t="str">
        <f t="shared" ref="V46:AI46" si="1">V66</f>
        <v>Case A Exploratory Policy Scenario</v>
      </c>
      <c r="W46" s="241" t="str">
        <f t="shared" si="1"/>
        <v>Case A Updated RGGI Price</v>
      </c>
      <c r="X46" s="240" t="str">
        <f t="shared" si="1"/>
        <v>Case A Exploratory Policy Scenario</v>
      </c>
      <c r="Y46" s="242" t="str">
        <f t="shared" si="1"/>
        <v>Case A Updated RGGI Price</v>
      </c>
      <c r="Z46" s="241" t="str">
        <f t="shared" si="1"/>
        <v>Case A Exploratory Policy Scenario</v>
      </c>
      <c r="AA46" s="241" t="str">
        <f t="shared" si="1"/>
        <v>Case A Updated RGGI Price</v>
      </c>
      <c r="AB46" s="240" t="str">
        <f t="shared" si="1"/>
        <v>Case A Exploratory Policy Scenario</v>
      </c>
      <c r="AC46" s="242" t="str">
        <f t="shared" si="1"/>
        <v>Case A Updated RGGI Price</v>
      </c>
      <c r="AD46" s="241" t="str">
        <f t="shared" si="1"/>
        <v>Case A Exploratory Policy Scenario</v>
      </c>
      <c r="AE46" s="241" t="str">
        <f t="shared" si="1"/>
        <v>Case A Updated RGGI Price</v>
      </c>
      <c r="AF46" s="240" t="str">
        <f t="shared" si="1"/>
        <v>Case A Exploratory Policy Scenario</v>
      </c>
      <c r="AG46" s="242" t="str">
        <f t="shared" si="1"/>
        <v>Case A Updated RGGI Price</v>
      </c>
      <c r="AH46" s="240" t="str">
        <f t="shared" si="1"/>
        <v>Case A Exploratory Policy Scenario</v>
      </c>
      <c r="AI46" s="242" t="str">
        <f t="shared" si="1"/>
        <v>Case A Updated RGGI Price</v>
      </c>
      <c r="AJ46" s="145"/>
      <c r="AL46" s="123" t="s">
        <v>40</v>
      </c>
      <c r="AM46" s="124" t="s">
        <v>46</v>
      </c>
      <c r="AN46" s="119" t="str">
        <f>$AL$10</f>
        <v>Case A Exploratory Policy Scenario</v>
      </c>
      <c r="AO46" s="120" t="str">
        <f>$AM$10</f>
        <v>Case A Updated RGGI Price</v>
      </c>
      <c r="AP46" s="119" t="str">
        <f>$AL$10</f>
        <v>Case A Exploratory Policy Scenario</v>
      </c>
      <c r="AQ46" s="120" t="str">
        <f>$AM$10</f>
        <v>Case A Updated RGGI Price</v>
      </c>
      <c r="AR46" s="119" t="str">
        <f>$AL$10</f>
        <v>Case A Exploratory Policy Scenario</v>
      </c>
      <c r="AS46" s="120" t="str">
        <f>$AM$10</f>
        <v>Case A Updated RGGI Price</v>
      </c>
      <c r="AT46" s="119" t="str">
        <f>$AL$10</f>
        <v>Case A Exploratory Policy Scenario</v>
      </c>
      <c r="AU46" s="120" t="str">
        <f>$AM$10</f>
        <v>Case A Updated RGGI Price</v>
      </c>
      <c r="AV46" s="119" t="str">
        <f>$AL$10</f>
        <v>Case A Exploratory Policy Scenario</v>
      </c>
      <c r="AW46" s="120" t="str">
        <f>$AM$10</f>
        <v>Case A Updated RGGI Price</v>
      </c>
      <c r="AX46" s="119" t="str">
        <f>$AL$10</f>
        <v>Case A Exploratory Policy Scenario</v>
      </c>
      <c r="AY46" s="120" t="str">
        <f>$AM$10</f>
        <v>Case A Updated RGGI Price</v>
      </c>
      <c r="AZ46" s="119" t="str">
        <f>$AL$10</f>
        <v>Case A Exploratory Policy Scenario</v>
      </c>
      <c r="BA46" s="121" t="str">
        <f>$AM$10</f>
        <v>Case A Updated RGGI Price</v>
      </c>
    </row>
    <row r="47" spans="2:53" ht="18.75" thickBot="1">
      <c r="B47" s="30" t="s">
        <v>48</v>
      </c>
      <c r="C47" s="52" t="s">
        <v>49</v>
      </c>
      <c r="D47" s="4">
        <f>SUMIF($A$67:$A$90,$B47,D$67:D$90)</f>
        <v>2214.3530000000001</v>
      </c>
      <c r="E47" s="4">
        <f t="shared" ref="D47:Q61" si="2">SUMIF($A$67:$A$90,$B47,E$67:E$90)</f>
        <v>2214.3530000000001</v>
      </c>
      <c r="F47" s="27">
        <f t="shared" si="2"/>
        <v>-2.2737367544323201E-13</v>
      </c>
      <c r="G47" s="38">
        <f t="shared" si="2"/>
        <v>-2.2737400000000001E-13</v>
      </c>
      <c r="H47" s="4">
        <f t="shared" si="2"/>
        <v>0</v>
      </c>
      <c r="I47" s="4">
        <f t="shared" si="2"/>
        <v>0</v>
      </c>
      <c r="J47" s="27">
        <f t="shared" si="2"/>
        <v>0</v>
      </c>
      <c r="K47" s="38">
        <f t="shared" si="2"/>
        <v>0</v>
      </c>
      <c r="L47" s="4">
        <f t="shared" si="2"/>
        <v>0</v>
      </c>
      <c r="M47" s="4">
        <f t="shared" si="2"/>
        <v>0</v>
      </c>
      <c r="N47" s="27">
        <f t="shared" si="2"/>
        <v>0</v>
      </c>
      <c r="O47" s="38">
        <f t="shared" si="2"/>
        <v>0</v>
      </c>
      <c r="P47" s="27">
        <f t="shared" si="2"/>
        <v>0</v>
      </c>
      <c r="Q47" s="8">
        <f t="shared" si="2"/>
        <v>0</v>
      </c>
      <c r="R47" s="41"/>
      <c r="S47" s="91"/>
      <c r="T47" s="30" t="str">
        <f t="shared" ref="T47:T57" si="3">B47</f>
        <v>Coal</v>
      </c>
      <c r="U47" s="52" t="s">
        <v>50</v>
      </c>
      <c r="V47" s="4">
        <f>SUMIF($S$67:$S$89,$T47,V$67:V$89)</f>
        <v>839.36447884799998</v>
      </c>
      <c r="W47" s="4">
        <f t="shared" ref="V47:AI61" si="4">SUMIF($S$67:$S$89,$T47,W$67:W$89)</f>
        <v>839.36447848199998</v>
      </c>
      <c r="X47" s="27">
        <f t="shared" si="4"/>
        <v>0</v>
      </c>
      <c r="Y47" s="38">
        <f t="shared" si="4"/>
        <v>0</v>
      </c>
      <c r="Z47" s="4">
        <f t="shared" si="4"/>
        <v>0</v>
      </c>
      <c r="AA47" s="4">
        <f t="shared" si="4"/>
        <v>0</v>
      </c>
      <c r="AB47" s="27">
        <f t="shared" si="4"/>
        <v>0</v>
      </c>
      <c r="AC47" s="38">
        <f t="shared" si="4"/>
        <v>0</v>
      </c>
      <c r="AD47" s="4">
        <f t="shared" si="4"/>
        <v>0</v>
      </c>
      <c r="AE47" s="4">
        <f t="shared" si="4"/>
        <v>0</v>
      </c>
      <c r="AF47" s="27">
        <f t="shared" si="4"/>
        <v>0</v>
      </c>
      <c r="AG47" s="38">
        <f t="shared" si="4"/>
        <v>0</v>
      </c>
      <c r="AH47" s="27">
        <f t="shared" si="4"/>
        <v>0</v>
      </c>
      <c r="AI47" s="38">
        <f t="shared" si="4"/>
        <v>0</v>
      </c>
      <c r="AJ47" s="4"/>
      <c r="AL47" s="13" t="s">
        <v>51</v>
      </c>
      <c r="AM47" s="14" t="s">
        <v>52</v>
      </c>
      <c r="AN47" s="72">
        <f>SUMIFS('Case Data'!H:H,'Case Data'!$A:$A,'Regional Results'!AN$46,'Case Data'!$B:$B,$AO$10,'Case Data'!$F:$F,$AL$47)</f>
        <v>51.140354225576992</v>
      </c>
      <c r="AO47" s="72">
        <f>SUMIFS('Case Data'!H:H,'Case Data'!$A:$A,'Regional Results'!AO$46,'Case Data'!$B:$B,$AO$10,'Case Data'!$F:$F,$AL$47)</f>
        <v>47.5440400761752</v>
      </c>
      <c r="AP47" s="72">
        <f>SUMIFS('Case Data'!I:I,'Case Data'!$A:$A,'Regional Results'!AP$46,'Case Data'!$B:$B,$AO$10,'Case Data'!$F:$F,$AL$47)</f>
        <v>34.590569472017187</v>
      </c>
      <c r="AQ47" s="72">
        <f>SUMIFS('Case Data'!I:I,'Case Data'!$A:$A,'Regional Results'!AQ$46,'Case Data'!$B:$B,$AO$10,'Case Data'!$F:$F,$AL$47)</f>
        <v>36.912599972318532</v>
      </c>
      <c r="AR47" s="72">
        <f>SUMIFS('Case Data'!J:J,'Case Data'!$A:$A,'Regional Results'!AR$46,'Case Data'!$B:$B,$AO$10,'Case Data'!$F:$F,$AL$47)</f>
        <v>27.010197364855728</v>
      </c>
      <c r="AS47" s="72">
        <f>SUMIFS('Case Data'!J:J,'Case Data'!$A:$A,'Regional Results'!AS$46,'Case Data'!$B:$B,$AO$10,'Case Data'!$F:$F,$AL$47)</f>
        <v>29.101209900848559</v>
      </c>
      <c r="AT47" s="72">
        <f>SUMIFS('Case Data'!K:K,'Case Data'!$A:$A,'Regional Results'!AT$46,'Case Data'!$B:$B,$AO$10,'Case Data'!$F:$F,$AL$47)</f>
        <v>29.755148707603652</v>
      </c>
      <c r="AU47" s="72">
        <f>SUMIFS('Case Data'!K:K,'Case Data'!$A:$A,'Regional Results'!AU$46,'Case Data'!$B:$B,$AO$10,'Case Data'!$F:$F,$AL$47)</f>
        <v>31.427750648792735</v>
      </c>
      <c r="AV47" s="72">
        <f>SUMIFS('Case Data'!L:L,'Case Data'!$A:$A,'Regional Results'!AV$46,'Case Data'!$B:$B,$AO$10,'Case Data'!$F:$F,$AL$47)</f>
        <v>31.207263911754161</v>
      </c>
      <c r="AW47" s="72">
        <f>SUMIFS('Case Data'!L:L,'Case Data'!$A:$A,'Regional Results'!AW$46,'Case Data'!$B:$B,$AO$10,'Case Data'!$F:$F,$AL$47)</f>
        <v>35.291042558922705</v>
      </c>
      <c r="AX47" s="72">
        <f>SUMIFS('Case Data'!M:M,'Case Data'!$A:$A,'Regional Results'!AX$46,'Case Data'!$B:$B,$AO$10,'Case Data'!$F:$F,$AL$47)</f>
        <v>27.999542185342211</v>
      </c>
      <c r="AY47" s="72">
        <f>SUMIFS('Case Data'!M:M,'Case Data'!$A:$A,'Regional Results'!AY$46,'Case Data'!$B:$B,$AO$10,'Case Data'!$F:$F,$AL$47)</f>
        <v>31.976181770203425</v>
      </c>
      <c r="AZ47" s="72">
        <f>SUMIFS('Case Data'!N:N,'Case Data'!$A:$A,'Regional Results'!AZ$46,'Case Data'!$B:$B,$AO$10,'Case Data'!$F:$F,$AL$47)</f>
        <v>21.22294249682718</v>
      </c>
      <c r="BA47" s="73">
        <f>SUMIFS('Case Data'!N:N,'Case Data'!$A:$A,'Regional Results'!BA$46,'Case Data'!$B:$B,$AO$10,'Case Data'!$F:$F,$AL$47)</f>
        <v>25.757520151574727</v>
      </c>
    </row>
    <row r="48" spans="2:53">
      <c r="B48" s="30" t="s">
        <v>53</v>
      </c>
      <c r="C48" s="52" t="s">
        <v>49</v>
      </c>
      <c r="D48" s="4">
        <f t="shared" si="2"/>
        <v>0</v>
      </c>
      <c r="E48" s="4">
        <f t="shared" si="2"/>
        <v>0</v>
      </c>
      <c r="F48" s="27">
        <f t="shared" si="2"/>
        <v>0</v>
      </c>
      <c r="G48" s="38">
        <f t="shared" si="2"/>
        <v>0</v>
      </c>
      <c r="H48" s="4">
        <f t="shared" si="2"/>
        <v>0</v>
      </c>
      <c r="I48" s="4">
        <f t="shared" si="2"/>
        <v>0</v>
      </c>
      <c r="J48" s="27">
        <f t="shared" si="2"/>
        <v>0</v>
      </c>
      <c r="K48" s="38">
        <f t="shared" si="2"/>
        <v>0</v>
      </c>
      <c r="L48" s="4">
        <f t="shared" si="2"/>
        <v>0</v>
      </c>
      <c r="M48" s="4">
        <f t="shared" si="2"/>
        <v>0</v>
      </c>
      <c r="N48" s="27">
        <f t="shared" si="2"/>
        <v>0</v>
      </c>
      <c r="O48" s="38">
        <f t="shared" si="2"/>
        <v>0</v>
      </c>
      <c r="P48" s="27">
        <f t="shared" si="2"/>
        <v>0</v>
      </c>
      <c r="Q48" s="8">
        <f t="shared" si="2"/>
        <v>0</v>
      </c>
      <c r="R48" s="41"/>
      <c r="S48" s="91"/>
      <c r="T48" s="30" t="str">
        <f t="shared" si="3"/>
        <v>Coal with CCS</v>
      </c>
      <c r="U48" s="52" t="s">
        <v>50</v>
      </c>
      <c r="V48" s="4">
        <f t="shared" si="4"/>
        <v>0</v>
      </c>
      <c r="W48" s="4">
        <f t="shared" si="4"/>
        <v>0</v>
      </c>
      <c r="X48" s="27">
        <f t="shared" si="4"/>
        <v>0</v>
      </c>
      <c r="Y48" s="38">
        <f t="shared" si="4"/>
        <v>0</v>
      </c>
      <c r="Z48" s="4">
        <f t="shared" si="4"/>
        <v>0</v>
      </c>
      <c r="AA48" s="4">
        <f t="shared" si="4"/>
        <v>0</v>
      </c>
      <c r="AB48" s="27">
        <f t="shared" si="4"/>
        <v>0</v>
      </c>
      <c r="AC48" s="38">
        <f t="shared" si="4"/>
        <v>0</v>
      </c>
      <c r="AD48" s="4">
        <f t="shared" si="4"/>
        <v>0</v>
      </c>
      <c r="AE48" s="4">
        <f t="shared" si="4"/>
        <v>0</v>
      </c>
      <c r="AF48" s="27">
        <f t="shared" si="4"/>
        <v>0</v>
      </c>
      <c r="AG48" s="38">
        <f t="shared" si="4"/>
        <v>0</v>
      </c>
      <c r="AH48" s="27">
        <f t="shared" si="4"/>
        <v>0</v>
      </c>
      <c r="AI48" s="38">
        <f t="shared" si="4"/>
        <v>0</v>
      </c>
    </row>
    <row r="49" spans="2:37">
      <c r="B49" s="30" t="s">
        <v>54</v>
      </c>
      <c r="C49" s="52" t="s">
        <v>49</v>
      </c>
      <c r="D49" s="4">
        <f t="shared" si="2"/>
        <v>35910.515758661371</v>
      </c>
      <c r="E49" s="4">
        <f t="shared" si="2"/>
        <v>35910.515760000002</v>
      </c>
      <c r="F49" s="27">
        <f t="shared" si="2"/>
        <v>35800.087313661374</v>
      </c>
      <c r="G49" s="38">
        <f t="shared" si="2"/>
        <v>35835.612760000004</v>
      </c>
      <c r="H49" s="4">
        <f t="shared" si="2"/>
        <v>35800.087313661374</v>
      </c>
      <c r="I49" s="4">
        <f t="shared" si="2"/>
        <v>36286.612760000004</v>
      </c>
      <c r="J49" s="27">
        <f t="shared" si="2"/>
        <v>35822.17151224961</v>
      </c>
      <c r="K49" s="38">
        <f t="shared" si="2"/>
        <v>36286.603620000002</v>
      </c>
      <c r="L49" s="4">
        <f t="shared" si="2"/>
        <v>36853.339146249615</v>
      </c>
      <c r="M49" s="4">
        <f t="shared" si="2"/>
        <v>37149.373924</v>
      </c>
      <c r="N49" s="27">
        <f t="shared" si="2"/>
        <v>37241.598063249614</v>
      </c>
      <c r="O49" s="38">
        <f t="shared" si="2"/>
        <v>38153.897796000005</v>
      </c>
      <c r="P49" s="27">
        <f t="shared" si="2"/>
        <v>37847.751838249613</v>
      </c>
      <c r="Q49" s="8">
        <f t="shared" si="2"/>
        <v>40196.496822999994</v>
      </c>
      <c r="R49" s="41"/>
      <c r="S49" s="41"/>
      <c r="T49" s="30" t="str">
        <f t="shared" si="3"/>
        <v>Combined Cycle</v>
      </c>
      <c r="U49" s="52" t="s">
        <v>50</v>
      </c>
      <c r="V49" s="4">
        <f>SUMIF($S$67:$S$89,$T49,V$67:V$89)</f>
        <v>105693.45918075398</v>
      </c>
      <c r="W49" s="4">
        <f t="shared" si="4"/>
        <v>97776.823739441039</v>
      </c>
      <c r="X49" s="27">
        <f t="shared" si="4"/>
        <v>82003.46298850399</v>
      </c>
      <c r="Y49" s="38">
        <f t="shared" si="4"/>
        <v>87185.580524609992</v>
      </c>
      <c r="Z49" s="4">
        <f t="shared" si="4"/>
        <v>62772.265417236988</v>
      </c>
      <c r="AA49" s="4">
        <f t="shared" si="4"/>
        <v>67562.651037507007</v>
      </c>
      <c r="AB49" s="27">
        <f t="shared" si="4"/>
        <v>68640.73104266997</v>
      </c>
      <c r="AC49" s="38">
        <f t="shared" si="4"/>
        <v>71794.957176861979</v>
      </c>
      <c r="AD49" s="4">
        <f t="shared" si="4"/>
        <v>73480.296320815978</v>
      </c>
      <c r="AE49" s="4">
        <f t="shared" si="4"/>
        <v>82414.586084343988</v>
      </c>
      <c r="AF49" s="27">
        <f t="shared" si="4"/>
        <v>64802.245843550991</v>
      </c>
      <c r="AG49" s="38">
        <f t="shared" si="4"/>
        <v>73615.585103219986</v>
      </c>
      <c r="AH49" s="27">
        <f t="shared" si="4"/>
        <v>46646.914545351021</v>
      </c>
      <c r="AI49" s="38">
        <f t="shared" si="4"/>
        <v>54164.053538514017</v>
      </c>
      <c r="AJ49" s="41"/>
      <c r="AK49" s="41"/>
    </row>
    <row r="50" spans="2:37">
      <c r="B50" s="30" t="s">
        <v>55</v>
      </c>
      <c r="C50" s="52" t="s">
        <v>49</v>
      </c>
      <c r="D50" s="4">
        <f t="shared" si="2"/>
        <v>11900.339</v>
      </c>
      <c r="E50" s="4">
        <f t="shared" si="2"/>
        <v>11900.339</v>
      </c>
      <c r="F50" s="27">
        <f t="shared" si="2"/>
        <v>11106.051000000003</v>
      </c>
      <c r="G50" s="38">
        <f t="shared" si="2"/>
        <v>11100.450999999999</v>
      </c>
      <c r="H50" s="4">
        <f t="shared" si="2"/>
        <v>11262.025968000004</v>
      </c>
      <c r="I50" s="4">
        <f t="shared" si="2"/>
        <v>11100.450999999999</v>
      </c>
      <c r="J50" s="27">
        <f t="shared" si="2"/>
        <v>11262.025968000004</v>
      </c>
      <c r="K50" s="38">
        <f t="shared" si="2"/>
        <v>11100.450999999999</v>
      </c>
      <c r="L50" s="4">
        <f t="shared" si="2"/>
        <v>11262.025968000004</v>
      </c>
      <c r="M50" s="4">
        <f t="shared" si="2"/>
        <v>12902.048058999999</v>
      </c>
      <c r="N50" s="27">
        <f t="shared" si="2"/>
        <v>11262.025968000004</v>
      </c>
      <c r="O50" s="38">
        <f t="shared" si="2"/>
        <v>12902.048058999999</v>
      </c>
      <c r="P50" s="27">
        <f t="shared" si="2"/>
        <v>11252.966968000002</v>
      </c>
      <c r="Q50" s="8">
        <f t="shared" si="2"/>
        <v>12902.048058999999</v>
      </c>
      <c r="R50" s="41"/>
      <c r="S50" s="41"/>
      <c r="T50" s="30" t="str">
        <f t="shared" si="3"/>
        <v>Combustion Turbine</v>
      </c>
      <c r="U50" s="52" t="s">
        <v>50</v>
      </c>
      <c r="V50" s="4">
        <f t="shared" si="4"/>
        <v>2339.6939452879983</v>
      </c>
      <c r="W50" s="4">
        <f t="shared" si="4"/>
        <v>2398.882334351998</v>
      </c>
      <c r="X50" s="27">
        <f t="shared" si="4"/>
        <v>777.66462926099973</v>
      </c>
      <c r="Y50" s="38">
        <f t="shared" si="4"/>
        <v>632.5838905999999</v>
      </c>
      <c r="Z50" s="4">
        <f t="shared" si="4"/>
        <v>1077.1321286189998</v>
      </c>
      <c r="AA50" s="4">
        <f t="shared" si="4"/>
        <v>943.48867650099965</v>
      </c>
      <c r="AB50" s="27">
        <f t="shared" si="4"/>
        <v>1248.8340462810002</v>
      </c>
      <c r="AC50" s="38">
        <f t="shared" si="4"/>
        <v>1197.6090514549999</v>
      </c>
      <c r="AD50" s="4">
        <f t="shared" si="4"/>
        <v>1113.5353709649996</v>
      </c>
      <c r="AE50" s="4">
        <f t="shared" si="4"/>
        <v>1122.417785934</v>
      </c>
      <c r="AF50" s="27">
        <f t="shared" si="4"/>
        <v>1150.6560961100001</v>
      </c>
      <c r="AG50" s="38">
        <f t="shared" si="4"/>
        <v>1153.1049594920005</v>
      </c>
      <c r="AH50" s="27">
        <f t="shared" si="4"/>
        <v>1435.9982257759998</v>
      </c>
      <c r="AI50" s="38">
        <f t="shared" si="4"/>
        <v>1640.6433375929996</v>
      </c>
      <c r="AJ50" s="41"/>
      <c r="AK50" s="41"/>
    </row>
    <row r="51" spans="2:37">
      <c r="B51" s="30" t="s">
        <v>56</v>
      </c>
      <c r="C51" s="52" t="s">
        <v>49</v>
      </c>
      <c r="D51" s="4">
        <f t="shared" si="2"/>
        <v>17973.692000000003</v>
      </c>
      <c r="E51" s="4">
        <f t="shared" si="2"/>
        <v>17973.691999999999</v>
      </c>
      <c r="F51" s="27">
        <f t="shared" si="2"/>
        <v>11406.397852</v>
      </c>
      <c r="G51" s="38">
        <f t="shared" si="2"/>
        <v>12574.829110000001</v>
      </c>
      <c r="H51" s="4">
        <f t="shared" si="2"/>
        <v>11406.397852</v>
      </c>
      <c r="I51" s="4">
        <f t="shared" si="2"/>
        <v>12574.829110000001</v>
      </c>
      <c r="J51" s="27">
        <f t="shared" si="2"/>
        <v>11406.397852</v>
      </c>
      <c r="K51" s="38">
        <f t="shared" si="2"/>
        <v>12574.829110000001</v>
      </c>
      <c r="L51" s="4">
        <f t="shared" si="2"/>
        <v>11406.397852</v>
      </c>
      <c r="M51" s="4">
        <f t="shared" si="2"/>
        <v>12574.829110000001</v>
      </c>
      <c r="N51" s="27">
        <f t="shared" si="2"/>
        <v>11267.617952000001</v>
      </c>
      <c r="O51" s="38">
        <f t="shared" si="2"/>
        <v>12574.829110000001</v>
      </c>
      <c r="P51" s="27">
        <f t="shared" si="2"/>
        <v>8334.1777570000013</v>
      </c>
      <c r="Q51" s="8">
        <f t="shared" si="2"/>
        <v>11265.44368</v>
      </c>
      <c r="R51" s="41"/>
      <c r="S51" s="41"/>
      <c r="T51" s="30" t="str">
        <f t="shared" si="3"/>
        <v>Oil/Gas</v>
      </c>
      <c r="U51" s="52" t="s">
        <v>50</v>
      </c>
      <c r="V51" s="4">
        <f t="shared" si="4"/>
        <v>8098.4672362789988</v>
      </c>
      <c r="W51" s="4">
        <f t="shared" si="4"/>
        <v>7979.0968311479992</v>
      </c>
      <c r="X51" s="27">
        <f t="shared" si="4"/>
        <v>1910.7416696040002</v>
      </c>
      <c r="Y51" s="38">
        <f t="shared" si="4"/>
        <v>1904.3851291319997</v>
      </c>
      <c r="Z51" s="4">
        <f t="shared" si="4"/>
        <v>2331.6901049810003</v>
      </c>
      <c r="AA51" s="4">
        <f t="shared" si="4"/>
        <v>2487.6708584509997</v>
      </c>
      <c r="AB51" s="27">
        <f t="shared" si="4"/>
        <v>2899.1610642639998</v>
      </c>
      <c r="AC51" s="38">
        <f t="shared" si="4"/>
        <v>3202.7546430570001</v>
      </c>
      <c r="AD51" s="4">
        <f t="shared" si="4"/>
        <v>2117.215131986</v>
      </c>
      <c r="AE51" s="4">
        <f t="shared" si="4"/>
        <v>2404.8683382929999</v>
      </c>
      <c r="AF51" s="27">
        <f t="shared" si="4"/>
        <v>2858.4764741620002</v>
      </c>
      <c r="AG51" s="38">
        <f t="shared" si="4"/>
        <v>3115.8553287640002</v>
      </c>
      <c r="AH51" s="27">
        <f t="shared" si="4"/>
        <v>3423.0436204640005</v>
      </c>
      <c r="AI51" s="38">
        <f t="shared" si="4"/>
        <v>5149.6894853639997</v>
      </c>
      <c r="AJ51" s="41"/>
      <c r="AK51" s="41"/>
    </row>
    <row r="52" spans="2:37">
      <c r="B52" s="30" t="s">
        <v>57</v>
      </c>
      <c r="C52" s="52" t="s">
        <v>49</v>
      </c>
      <c r="D52" s="4">
        <f t="shared" si="2"/>
        <v>155.6</v>
      </c>
      <c r="E52" s="4">
        <f t="shared" si="2"/>
        <v>155.6</v>
      </c>
      <c r="F52" s="27">
        <f t="shared" si="2"/>
        <v>155.6</v>
      </c>
      <c r="G52" s="38">
        <f t="shared" si="2"/>
        <v>155.6</v>
      </c>
      <c r="H52" s="4">
        <f t="shared" si="2"/>
        <v>155.6</v>
      </c>
      <c r="I52" s="4">
        <f t="shared" si="2"/>
        <v>155.6</v>
      </c>
      <c r="J52" s="27">
        <f t="shared" si="2"/>
        <v>155.6</v>
      </c>
      <c r="K52" s="38">
        <f t="shared" si="2"/>
        <v>155.6</v>
      </c>
      <c r="L52" s="4">
        <f t="shared" si="2"/>
        <v>155.6</v>
      </c>
      <c r="M52" s="4">
        <f t="shared" si="2"/>
        <v>155.6</v>
      </c>
      <c r="N52" s="27">
        <f t="shared" si="2"/>
        <v>155.6</v>
      </c>
      <c r="O52" s="38">
        <f t="shared" si="2"/>
        <v>155.6</v>
      </c>
      <c r="P52" s="27">
        <f t="shared" si="2"/>
        <v>155.6</v>
      </c>
      <c r="Q52" s="8">
        <f t="shared" si="2"/>
        <v>155.6</v>
      </c>
      <c r="R52" s="41"/>
      <c r="S52" s="41"/>
      <c r="T52" s="30" t="str">
        <f t="shared" si="3"/>
        <v>Other</v>
      </c>
      <c r="U52" s="52" t="s">
        <v>50</v>
      </c>
      <c r="V52" s="4">
        <f t="shared" si="4"/>
        <v>931.11599999999999</v>
      </c>
      <c r="W52" s="4">
        <f t="shared" si="4"/>
        <v>931.11599999999999</v>
      </c>
      <c r="X52" s="27">
        <f t="shared" si="4"/>
        <v>1363.056</v>
      </c>
      <c r="Y52" s="38">
        <f t="shared" si="4"/>
        <v>1363.056</v>
      </c>
      <c r="Z52" s="4">
        <f t="shared" si="4"/>
        <v>1363.056</v>
      </c>
      <c r="AA52" s="4">
        <f t="shared" si="4"/>
        <v>1363.056</v>
      </c>
      <c r="AB52" s="27">
        <f t="shared" si="4"/>
        <v>1363.056</v>
      </c>
      <c r="AC52" s="38">
        <f t="shared" si="4"/>
        <v>1363.056</v>
      </c>
      <c r="AD52" s="4">
        <f t="shared" si="4"/>
        <v>1363.056</v>
      </c>
      <c r="AE52" s="4">
        <f t="shared" si="4"/>
        <v>1363.056</v>
      </c>
      <c r="AF52" s="27">
        <f t="shared" si="4"/>
        <v>1363.056</v>
      </c>
      <c r="AG52" s="38">
        <f t="shared" si="4"/>
        <v>1363.056</v>
      </c>
      <c r="AH52" s="27">
        <f t="shared" si="4"/>
        <v>1358.2560000000001</v>
      </c>
      <c r="AI52" s="38">
        <f t="shared" si="4"/>
        <v>1358.2560000000001</v>
      </c>
      <c r="AJ52" s="41"/>
      <c r="AK52" s="41"/>
    </row>
    <row r="53" spans="2:37">
      <c r="B53" s="30" t="s">
        <v>58</v>
      </c>
      <c r="C53" s="52" t="s">
        <v>49</v>
      </c>
      <c r="D53" s="4">
        <f t="shared" si="2"/>
        <v>11925.699999999999</v>
      </c>
      <c r="E53" s="4">
        <f t="shared" si="2"/>
        <v>11925.7</v>
      </c>
      <c r="F53" s="27">
        <f t="shared" si="2"/>
        <v>11925.699999999999</v>
      </c>
      <c r="G53" s="38">
        <f t="shared" si="2"/>
        <v>11925.7</v>
      </c>
      <c r="H53" s="4">
        <f t="shared" si="2"/>
        <v>11925.699999999999</v>
      </c>
      <c r="I53" s="4">
        <f t="shared" si="2"/>
        <v>11925.7</v>
      </c>
      <c r="J53" s="27">
        <f t="shared" si="2"/>
        <v>11925.699999999999</v>
      </c>
      <c r="K53" s="38">
        <f t="shared" si="2"/>
        <v>11925.7</v>
      </c>
      <c r="L53" s="4">
        <f t="shared" si="2"/>
        <v>10751.699999999999</v>
      </c>
      <c r="M53" s="4">
        <f t="shared" si="2"/>
        <v>10751.7</v>
      </c>
      <c r="N53" s="27">
        <f t="shared" si="2"/>
        <v>10751.699999999999</v>
      </c>
      <c r="O53" s="38">
        <f t="shared" si="2"/>
        <v>10085.63996</v>
      </c>
      <c r="P53" s="27">
        <f t="shared" si="2"/>
        <v>10751.699999999999</v>
      </c>
      <c r="Q53" s="8">
        <f t="shared" si="2"/>
        <v>9845.0761949999996</v>
      </c>
      <c r="R53" s="41"/>
      <c r="S53" s="41"/>
      <c r="T53" s="30" t="str">
        <f t="shared" si="3"/>
        <v>Nuclear</v>
      </c>
      <c r="U53" s="52" t="s">
        <v>50</v>
      </c>
      <c r="V53" s="4">
        <f t="shared" si="4"/>
        <v>94606.599276868001</v>
      </c>
      <c r="W53" s="4">
        <f t="shared" si="4"/>
        <v>94633.798201980011</v>
      </c>
      <c r="X53" s="27">
        <f t="shared" si="4"/>
        <v>94713.066293992</v>
      </c>
      <c r="Y53" s="38">
        <f t="shared" si="4"/>
        <v>94689.699433369009</v>
      </c>
      <c r="Z53" s="4">
        <f t="shared" si="4"/>
        <v>94609.037254724011</v>
      </c>
      <c r="AA53" s="4">
        <f t="shared" si="4"/>
        <v>94633.07476981201</v>
      </c>
      <c r="AB53" s="27">
        <f t="shared" si="4"/>
        <v>95177.965098340006</v>
      </c>
      <c r="AC53" s="38">
        <f t="shared" si="4"/>
        <v>95231.222262744006</v>
      </c>
      <c r="AD53" s="4">
        <f t="shared" si="4"/>
        <v>84826.354962892001</v>
      </c>
      <c r="AE53" s="4">
        <f t="shared" si="4"/>
        <v>84826.354962892001</v>
      </c>
      <c r="AF53" s="27">
        <f t="shared" si="4"/>
        <v>84818.481660952006</v>
      </c>
      <c r="AG53" s="38">
        <f t="shared" si="4"/>
        <v>84818.481660952006</v>
      </c>
      <c r="AH53" s="27">
        <f t="shared" si="4"/>
        <v>84933.294587556011</v>
      </c>
      <c r="AI53" s="38">
        <f t="shared" si="4"/>
        <v>84936.570185812001</v>
      </c>
      <c r="AJ53" s="41"/>
      <c r="AK53" s="41"/>
    </row>
    <row r="54" spans="2:37">
      <c r="B54" s="30" t="s">
        <v>59</v>
      </c>
      <c r="C54" s="52" t="s">
        <v>49</v>
      </c>
      <c r="D54" s="4">
        <f t="shared" si="2"/>
        <v>10287.383</v>
      </c>
      <c r="E54" s="4">
        <f t="shared" si="2"/>
        <v>10287.383</v>
      </c>
      <c r="F54" s="27">
        <f t="shared" si="2"/>
        <v>10287.383</v>
      </c>
      <c r="G54" s="38">
        <f t="shared" si="2"/>
        <v>10287.383</v>
      </c>
      <c r="H54" s="4">
        <f t="shared" si="2"/>
        <v>10287.383</v>
      </c>
      <c r="I54" s="4">
        <f t="shared" si="2"/>
        <v>10287.383</v>
      </c>
      <c r="J54" s="27">
        <f t="shared" si="2"/>
        <v>10287.383</v>
      </c>
      <c r="K54" s="38">
        <f t="shared" si="2"/>
        <v>10287.383</v>
      </c>
      <c r="L54" s="4">
        <f t="shared" si="2"/>
        <v>10287.383</v>
      </c>
      <c r="M54" s="4">
        <f t="shared" si="2"/>
        <v>10287.383</v>
      </c>
      <c r="N54" s="27">
        <f t="shared" si="2"/>
        <v>10287.383</v>
      </c>
      <c r="O54" s="38">
        <f t="shared" si="2"/>
        <v>10287.383</v>
      </c>
      <c r="P54" s="27">
        <f t="shared" si="2"/>
        <v>10287.383</v>
      </c>
      <c r="Q54" s="8">
        <f t="shared" si="2"/>
        <v>10287.383</v>
      </c>
      <c r="R54" s="41"/>
      <c r="S54" s="41"/>
      <c r="T54" s="30" t="str">
        <f t="shared" si="3"/>
        <v>Hydro</v>
      </c>
      <c r="U54" s="52" t="s">
        <v>50</v>
      </c>
      <c r="V54" s="4">
        <f t="shared" si="4"/>
        <v>35987.603873800159</v>
      </c>
      <c r="W54" s="4">
        <f t="shared" si="4"/>
        <v>36013.283308470767</v>
      </c>
      <c r="X54" s="27">
        <f t="shared" si="4"/>
        <v>36064.746676166302</v>
      </c>
      <c r="Y54" s="38">
        <f t="shared" si="4"/>
        <v>36045.146636581172</v>
      </c>
      <c r="Z54" s="4">
        <f t="shared" si="4"/>
        <v>36396.927563024445</v>
      </c>
      <c r="AA54" s="4">
        <f t="shared" si="4"/>
        <v>36307.275688170543</v>
      </c>
      <c r="AB54" s="27">
        <f t="shared" si="4"/>
        <v>35987.400263930969</v>
      </c>
      <c r="AC54" s="38">
        <f t="shared" si="4"/>
        <v>35964.659222342561</v>
      </c>
      <c r="AD54" s="4">
        <f t="shared" si="4"/>
        <v>35558.05647056274</v>
      </c>
      <c r="AE54" s="4">
        <f t="shared" si="4"/>
        <v>35559.716418118864</v>
      </c>
      <c r="AF54" s="27">
        <f t="shared" si="4"/>
        <v>36289.600647555577</v>
      </c>
      <c r="AG54" s="38">
        <f t="shared" si="4"/>
        <v>36208.145876239963</v>
      </c>
      <c r="AH54" s="27">
        <f t="shared" si="4"/>
        <v>36161.349468787303</v>
      </c>
      <c r="AI54" s="38">
        <f t="shared" si="4"/>
        <v>36156.88791422129</v>
      </c>
      <c r="AJ54" s="41"/>
      <c r="AK54" s="41"/>
    </row>
    <row r="55" spans="2:37">
      <c r="B55" s="30" t="s">
        <v>60</v>
      </c>
      <c r="C55" s="52" t="s">
        <v>49</v>
      </c>
      <c r="D55" s="4">
        <f t="shared" si="2"/>
        <v>15065.053499999998</v>
      </c>
      <c r="E55" s="4">
        <f t="shared" si="2"/>
        <v>15065.0535</v>
      </c>
      <c r="F55" s="27">
        <f t="shared" si="2"/>
        <v>16329.153499999999</v>
      </c>
      <c r="G55" s="38">
        <f t="shared" si="2"/>
        <v>16329.1535</v>
      </c>
      <c r="H55" s="4">
        <f t="shared" si="2"/>
        <v>16329.153499999999</v>
      </c>
      <c r="I55" s="4">
        <f t="shared" si="2"/>
        <v>16329.1535</v>
      </c>
      <c r="J55" s="27">
        <f t="shared" si="2"/>
        <v>16329.153499999999</v>
      </c>
      <c r="K55" s="38">
        <f t="shared" si="2"/>
        <v>16329.1535</v>
      </c>
      <c r="L55" s="4">
        <f t="shared" si="2"/>
        <v>20827.701964</v>
      </c>
      <c r="M55" s="4">
        <f t="shared" si="2"/>
        <v>16329.1535</v>
      </c>
      <c r="N55" s="27">
        <f t="shared" si="2"/>
        <v>33020.791102000003</v>
      </c>
      <c r="O55" s="38">
        <f t="shared" si="2"/>
        <v>25222.200413999999</v>
      </c>
      <c r="P55" s="27">
        <f t="shared" si="2"/>
        <v>63108.910928999998</v>
      </c>
      <c r="Q55" s="8">
        <f t="shared" si="2"/>
        <v>51819.932553999999</v>
      </c>
      <c r="R55" s="41"/>
      <c r="S55" s="41"/>
      <c r="T55" s="30" t="str">
        <f t="shared" si="3"/>
        <v>Solar PV</v>
      </c>
      <c r="U55" s="52" t="s">
        <v>50</v>
      </c>
      <c r="V55" s="4">
        <f t="shared" si="4"/>
        <v>25722.263944271312</v>
      </c>
      <c r="W55" s="4">
        <f t="shared" si="4"/>
        <v>25713.749827708314</v>
      </c>
      <c r="X55" s="27">
        <f t="shared" si="4"/>
        <v>29008.900003842053</v>
      </c>
      <c r="Y55" s="38">
        <f t="shared" si="4"/>
        <v>28990.515994983052</v>
      </c>
      <c r="Z55" s="4">
        <f t="shared" si="4"/>
        <v>28192.623325210199</v>
      </c>
      <c r="AA55" s="4">
        <f t="shared" si="4"/>
        <v>28263.979090786193</v>
      </c>
      <c r="AB55" s="27">
        <f t="shared" si="4"/>
        <v>29896.004814322481</v>
      </c>
      <c r="AC55" s="38">
        <f t="shared" si="4"/>
        <v>29636.415890410481</v>
      </c>
      <c r="AD55" s="4">
        <f t="shared" si="4"/>
        <v>38959.019372005336</v>
      </c>
      <c r="AE55" s="4">
        <f t="shared" si="4"/>
        <v>34733.082212217159</v>
      </c>
      <c r="AF55" s="27">
        <f t="shared" si="4"/>
        <v>63934.733787992183</v>
      </c>
      <c r="AG55" s="38">
        <f t="shared" si="4"/>
        <v>58958.412668251134</v>
      </c>
      <c r="AH55" s="27">
        <f t="shared" si="4"/>
        <v>125038.55289791948</v>
      </c>
      <c r="AI55" s="38">
        <f t="shared" si="4"/>
        <v>118610.5966168734</v>
      </c>
      <c r="AJ55" s="41"/>
      <c r="AK55" s="41"/>
    </row>
    <row r="56" spans="2:37">
      <c r="B56" s="30" t="s">
        <v>61</v>
      </c>
      <c r="C56" s="52" t="s">
        <v>49</v>
      </c>
      <c r="D56" s="4">
        <f t="shared" si="2"/>
        <v>5857.0209992400005</v>
      </c>
      <c r="E56" s="4">
        <f t="shared" si="2"/>
        <v>5857.0209990000003</v>
      </c>
      <c r="F56" s="27">
        <f t="shared" si="2"/>
        <v>6497.9407752400002</v>
      </c>
      <c r="G56" s="38">
        <f t="shared" si="2"/>
        <v>5857.0209990000003</v>
      </c>
      <c r="H56" s="4">
        <f t="shared" si="2"/>
        <v>15329.608407240001</v>
      </c>
      <c r="I56" s="4">
        <f t="shared" si="2"/>
        <v>9489.1004030000004</v>
      </c>
      <c r="J56" s="27">
        <f t="shared" si="2"/>
        <v>15456.608407240001</v>
      </c>
      <c r="K56" s="38">
        <f t="shared" si="2"/>
        <v>12030.636854</v>
      </c>
      <c r="L56" s="4">
        <f t="shared" si="2"/>
        <v>18051.608407240001</v>
      </c>
      <c r="M56" s="4">
        <f t="shared" si="2"/>
        <v>14732.008788000001</v>
      </c>
      <c r="N56" s="27">
        <f t="shared" si="2"/>
        <v>18450.889810240002</v>
      </c>
      <c r="O56" s="38">
        <f t="shared" si="2"/>
        <v>15030.422375</v>
      </c>
      <c r="P56" s="27">
        <f t="shared" si="2"/>
        <v>27098.911566240004</v>
      </c>
      <c r="Q56" s="8">
        <f t="shared" si="2"/>
        <v>23948.727408999999</v>
      </c>
      <c r="R56" s="41"/>
      <c r="S56" s="41"/>
      <c r="T56" s="30" t="str">
        <f t="shared" si="3"/>
        <v>Onshore Wind</v>
      </c>
      <c r="U56" s="52" t="s">
        <v>50</v>
      </c>
      <c r="V56" s="4">
        <f t="shared" si="4"/>
        <v>16490.964406822521</v>
      </c>
      <c r="W56" s="4">
        <f t="shared" si="4"/>
        <v>16496.012835550519</v>
      </c>
      <c r="X56" s="27">
        <f t="shared" si="4"/>
        <v>21332.627391349521</v>
      </c>
      <c r="Y56" s="38">
        <f t="shared" si="4"/>
        <v>21109.242129355524</v>
      </c>
      <c r="Z56" s="4">
        <f t="shared" si="4"/>
        <v>57610.433757031547</v>
      </c>
      <c r="AA56" s="4">
        <f t="shared" si="4"/>
        <v>56042.719593265538</v>
      </c>
      <c r="AB56" s="27">
        <f t="shared" si="4"/>
        <v>59322.371518220498</v>
      </c>
      <c r="AC56" s="38">
        <f t="shared" si="4"/>
        <v>57733.008345650502</v>
      </c>
      <c r="AD56" s="4">
        <f t="shared" si="4"/>
        <v>68599.075938761947</v>
      </c>
      <c r="AE56" s="4">
        <f t="shared" si="4"/>
        <v>66970.464837735955</v>
      </c>
      <c r="AF56" s="27">
        <f t="shared" si="4"/>
        <v>70327.83849113794</v>
      </c>
      <c r="AG56" s="38">
        <f t="shared" si="4"/>
        <v>68712.795503670946</v>
      </c>
      <c r="AH56" s="27">
        <f t="shared" si="4"/>
        <v>102205.36648650101</v>
      </c>
      <c r="AI56" s="38">
        <f t="shared" si="4"/>
        <v>100615.19377991997</v>
      </c>
      <c r="AJ56" s="41"/>
      <c r="AK56" s="41"/>
    </row>
    <row r="57" spans="2:37">
      <c r="B57" s="30" t="s">
        <v>62</v>
      </c>
      <c r="C57" s="52" t="s">
        <v>49</v>
      </c>
      <c r="D57" s="4">
        <f t="shared" si="2"/>
        <v>1681</v>
      </c>
      <c r="E57" s="4">
        <f t="shared" si="2"/>
        <v>1681</v>
      </c>
      <c r="F57" s="27">
        <f t="shared" si="2"/>
        <v>4477.8</v>
      </c>
      <c r="G57" s="38">
        <f t="shared" si="2"/>
        <v>4477.8</v>
      </c>
      <c r="H57" s="4">
        <f t="shared" si="2"/>
        <v>5625.8</v>
      </c>
      <c r="I57" s="4">
        <f t="shared" si="2"/>
        <v>5625.8</v>
      </c>
      <c r="J57" s="27">
        <f t="shared" si="2"/>
        <v>9367.7999999999993</v>
      </c>
      <c r="K57" s="38">
        <f t="shared" si="2"/>
        <v>9367.7999999999993</v>
      </c>
      <c r="L57" s="4">
        <f t="shared" si="2"/>
        <v>9367.7999999999993</v>
      </c>
      <c r="M57" s="4">
        <f t="shared" si="2"/>
        <v>9367.7999999999993</v>
      </c>
      <c r="N57" s="27">
        <f t="shared" si="2"/>
        <v>9367.7999999999993</v>
      </c>
      <c r="O57" s="38">
        <f t="shared" si="2"/>
        <v>9367.7999999999993</v>
      </c>
      <c r="P57" s="27">
        <f t="shared" si="2"/>
        <v>9367.7999999999993</v>
      </c>
      <c r="Q57" s="8">
        <f t="shared" si="2"/>
        <v>9367.7999999999993</v>
      </c>
      <c r="R57" s="41"/>
      <c r="S57" s="41"/>
      <c r="T57" s="30" t="str">
        <f t="shared" si="3"/>
        <v>Offshore Wind</v>
      </c>
      <c r="U57" s="52" t="s">
        <v>50</v>
      </c>
      <c r="V57" s="4">
        <f t="shared" si="4"/>
        <v>5007.9330303769993</v>
      </c>
      <c r="W57" s="4">
        <f t="shared" si="4"/>
        <v>5007.9330303769993</v>
      </c>
      <c r="X57" s="27">
        <f t="shared" si="4"/>
        <v>18030.470706328</v>
      </c>
      <c r="Y57" s="38">
        <f t="shared" si="4"/>
        <v>18041.944264014001</v>
      </c>
      <c r="Z57" s="4">
        <f t="shared" si="4"/>
        <v>22532.378001978999</v>
      </c>
      <c r="AA57" s="4">
        <f t="shared" si="4"/>
        <v>22531.201307083</v>
      </c>
      <c r="AB57" s="27">
        <f t="shared" si="4"/>
        <v>37813.704255067001</v>
      </c>
      <c r="AC57" s="38">
        <f t="shared" si="4"/>
        <v>38060.801041637998</v>
      </c>
      <c r="AD57" s="4">
        <f t="shared" si="4"/>
        <v>38320.507866892003</v>
      </c>
      <c r="AE57" s="4">
        <f t="shared" si="4"/>
        <v>38307.894926815003</v>
      </c>
      <c r="AF57" s="27">
        <f t="shared" si="4"/>
        <v>38283.673743112005</v>
      </c>
      <c r="AG57" s="38">
        <f t="shared" si="4"/>
        <v>38269.715272649999</v>
      </c>
      <c r="AH57" s="27">
        <f t="shared" si="4"/>
        <v>38081.716410107008</v>
      </c>
      <c r="AI57" s="38">
        <f t="shared" si="4"/>
        <v>38008.598256286001</v>
      </c>
      <c r="AJ57" s="41"/>
      <c r="AK57" s="41"/>
    </row>
    <row r="58" spans="2:37">
      <c r="B58" s="30" t="s">
        <v>63</v>
      </c>
      <c r="C58" s="52" t="s">
        <v>49</v>
      </c>
      <c r="D58" s="4">
        <f t="shared" si="2"/>
        <v>3799.4749780000002</v>
      </c>
      <c r="E58" s="4">
        <f t="shared" si="2"/>
        <v>3109.5181250000001</v>
      </c>
      <c r="F58" s="27">
        <f t="shared" si="2"/>
        <v>11667.1926633</v>
      </c>
      <c r="G58" s="38">
        <f t="shared" si="2"/>
        <v>8916.3677399999997</v>
      </c>
      <c r="H58" s="4">
        <f t="shared" si="2"/>
        <v>12257.2632873</v>
      </c>
      <c r="I58" s="4">
        <f t="shared" si="2"/>
        <v>11760.71465</v>
      </c>
      <c r="J58" s="27">
        <f t="shared" si="2"/>
        <v>14537.352113299999</v>
      </c>
      <c r="K58" s="38">
        <f t="shared" si="2"/>
        <v>14053.335967000001</v>
      </c>
      <c r="L58" s="4">
        <f t="shared" si="2"/>
        <v>17973.5670823</v>
      </c>
      <c r="M58" s="4">
        <f t="shared" si="2"/>
        <v>16041.896407</v>
      </c>
      <c r="N58" s="27">
        <f t="shared" si="2"/>
        <v>19353.442602300001</v>
      </c>
      <c r="O58" s="38">
        <f t="shared" si="2"/>
        <v>17237.22035</v>
      </c>
      <c r="P58" s="27">
        <f t="shared" si="2"/>
        <v>29159.547211300003</v>
      </c>
      <c r="Q58" s="8">
        <f t="shared" si="2"/>
        <v>19797.039396999997</v>
      </c>
      <c r="R58" s="41"/>
      <c r="S58" s="41"/>
      <c r="T58" s="30" t="str">
        <f>B59</f>
        <v>Other RE</v>
      </c>
      <c r="U58" s="52" t="s">
        <v>50</v>
      </c>
      <c r="V58" s="4">
        <f t="shared" si="4"/>
        <v>10656.063832977999</v>
      </c>
      <c r="W58" s="4">
        <f t="shared" si="4"/>
        <v>10586.476835804002</v>
      </c>
      <c r="X58" s="27">
        <f t="shared" si="4"/>
        <v>9124.3513245759968</v>
      </c>
      <c r="Y58" s="38">
        <f t="shared" si="4"/>
        <v>9205.6248221709957</v>
      </c>
      <c r="Z58" s="4">
        <f t="shared" si="4"/>
        <v>8794.884725045993</v>
      </c>
      <c r="AA58" s="4">
        <f t="shared" si="4"/>
        <v>8791.0839217519933</v>
      </c>
      <c r="AB58" s="27">
        <f t="shared" si="4"/>
        <v>9182.0460684319914</v>
      </c>
      <c r="AC58" s="38">
        <f t="shared" si="4"/>
        <v>9272.9100342249894</v>
      </c>
      <c r="AD58" s="4">
        <f t="shared" si="4"/>
        <v>9289.2523786989987</v>
      </c>
      <c r="AE58" s="4">
        <f t="shared" si="4"/>
        <v>9280.733221962997</v>
      </c>
      <c r="AF58" s="27">
        <f t="shared" si="4"/>
        <v>9137.8677301279986</v>
      </c>
      <c r="AG58" s="38">
        <f t="shared" si="4"/>
        <v>9185.1584221289977</v>
      </c>
      <c r="AH58" s="27">
        <f t="shared" si="4"/>
        <v>8919.5314782879905</v>
      </c>
      <c r="AI58" s="38">
        <f t="shared" si="4"/>
        <v>9010.4178941919927</v>
      </c>
      <c r="AJ58" s="41"/>
      <c r="AK58" s="41"/>
    </row>
    <row r="59" spans="2:37">
      <c r="B59" s="30" t="s">
        <v>64</v>
      </c>
      <c r="C59" s="52" t="s">
        <v>49</v>
      </c>
      <c r="D59" s="4">
        <f t="shared" si="2"/>
        <v>2219.741</v>
      </c>
      <c r="E59" s="4">
        <f t="shared" si="2"/>
        <v>2219.741</v>
      </c>
      <c r="F59" s="27">
        <f t="shared" si="2"/>
        <v>1215.7735119999998</v>
      </c>
      <c r="G59" s="38">
        <f t="shared" si="2"/>
        <v>1273.2098920000001</v>
      </c>
      <c r="H59" s="4">
        <f t="shared" si="2"/>
        <v>1208.9319999999998</v>
      </c>
      <c r="I59" s="4">
        <f t="shared" si="2"/>
        <v>1200.932</v>
      </c>
      <c r="J59" s="27">
        <f t="shared" si="2"/>
        <v>1259.9319999999998</v>
      </c>
      <c r="K59" s="38">
        <f t="shared" si="2"/>
        <v>1200.932</v>
      </c>
      <c r="L59" s="4">
        <f t="shared" si="2"/>
        <v>1259.9319999999998</v>
      </c>
      <c r="M59" s="4">
        <f t="shared" si="2"/>
        <v>1200.932</v>
      </c>
      <c r="N59" s="27">
        <f t="shared" si="2"/>
        <v>1259.9319999999998</v>
      </c>
      <c r="O59" s="38">
        <f t="shared" si="2"/>
        <v>1200.932</v>
      </c>
      <c r="P59" s="27">
        <f t="shared" si="2"/>
        <v>1259.9319999999998</v>
      </c>
      <c r="Q59" s="8">
        <f t="shared" si="2"/>
        <v>1200.932</v>
      </c>
      <c r="R59" s="41"/>
      <c r="S59" s="41"/>
      <c r="T59" s="30" t="str">
        <f>B60</f>
        <v>Hydrogen</v>
      </c>
      <c r="U59" s="52" t="s">
        <v>50</v>
      </c>
      <c r="V59" s="4">
        <f t="shared" si="4"/>
        <v>0</v>
      </c>
      <c r="W59" s="4">
        <f t="shared" si="4"/>
        <v>0</v>
      </c>
      <c r="X59" s="27">
        <f t="shared" si="4"/>
        <v>0</v>
      </c>
      <c r="Y59" s="38">
        <f t="shared" si="4"/>
        <v>0</v>
      </c>
      <c r="Z59" s="4">
        <f t="shared" si="4"/>
        <v>0</v>
      </c>
      <c r="AA59" s="4">
        <f t="shared" si="4"/>
        <v>0</v>
      </c>
      <c r="AB59" s="27">
        <f t="shared" si="4"/>
        <v>0</v>
      </c>
      <c r="AC59" s="38">
        <f t="shared" si="4"/>
        <v>0</v>
      </c>
      <c r="AD59" s="4">
        <f t="shared" si="4"/>
        <v>0</v>
      </c>
      <c r="AE59" s="4">
        <f t="shared" si="4"/>
        <v>0</v>
      </c>
      <c r="AF59" s="27">
        <f t="shared" si="4"/>
        <v>0</v>
      </c>
      <c r="AG59" s="38">
        <f t="shared" si="4"/>
        <v>0</v>
      </c>
      <c r="AH59" s="27">
        <f t="shared" si="4"/>
        <v>0</v>
      </c>
      <c r="AI59" s="38">
        <f t="shared" si="4"/>
        <v>0</v>
      </c>
      <c r="AJ59" s="41"/>
      <c r="AK59" s="41"/>
    </row>
    <row r="60" spans="2:37">
      <c r="B60" s="30" t="s">
        <v>65</v>
      </c>
      <c r="C60" s="52" t="s">
        <v>49</v>
      </c>
      <c r="D60" s="4">
        <f t="shared" si="2"/>
        <v>0</v>
      </c>
      <c r="E60" s="4">
        <f t="shared" si="2"/>
        <v>0</v>
      </c>
      <c r="F60" s="27">
        <f t="shared" si="2"/>
        <v>0</v>
      </c>
      <c r="G60" s="38">
        <f t="shared" si="2"/>
        <v>0</v>
      </c>
      <c r="H60" s="4">
        <f t="shared" si="2"/>
        <v>0</v>
      </c>
      <c r="I60" s="4">
        <f t="shared" si="2"/>
        <v>0</v>
      </c>
      <c r="J60" s="27">
        <f t="shared" si="2"/>
        <v>0</v>
      </c>
      <c r="K60" s="38">
        <f t="shared" si="2"/>
        <v>0</v>
      </c>
      <c r="L60" s="4">
        <f t="shared" si="2"/>
        <v>0</v>
      </c>
      <c r="M60" s="4">
        <f t="shared" si="2"/>
        <v>0</v>
      </c>
      <c r="N60" s="27">
        <f t="shared" si="2"/>
        <v>0</v>
      </c>
      <c r="O60" s="38">
        <f t="shared" si="2"/>
        <v>0</v>
      </c>
      <c r="P60" s="27">
        <f t="shared" si="2"/>
        <v>0</v>
      </c>
      <c r="Q60" s="8">
        <f t="shared" si="2"/>
        <v>0</v>
      </c>
      <c r="R60" s="41"/>
      <c r="S60" s="41"/>
      <c r="T60" s="30" t="s">
        <v>66</v>
      </c>
      <c r="U60" s="52" t="s">
        <v>50</v>
      </c>
      <c r="V60" s="40">
        <f t="shared" si="4"/>
        <v>-1160.187757885511</v>
      </c>
      <c r="W60" s="40">
        <f t="shared" si="4"/>
        <v>-1061.5600131659507</v>
      </c>
      <c r="X60" s="27">
        <f t="shared" si="4"/>
        <v>-2411.1086720637668</v>
      </c>
      <c r="Y60" s="38">
        <f t="shared" si="4"/>
        <v>-2294.1375579118712</v>
      </c>
      <c r="Z60" s="40">
        <f t="shared" si="4"/>
        <v>-2760.8149349555229</v>
      </c>
      <c r="AA60" s="40">
        <f t="shared" si="4"/>
        <v>-2659.8641695500883</v>
      </c>
      <c r="AB60" s="27">
        <f t="shared" si="4"/>
        <v>-2033.2104101870154</v>
      </c>
      <c r="AC60" s="38">
        <f t="shared" si="4"/>
        <v>-1907.2817372035292</v>
      </c>
      <c r="AD60" s="40">
        <f t="shared" si="4"/>
        <v>-2019.4967837913744</v>
      </c>
      <c r="AE60" s="40">
        <f t="shared" si="4"/>
        <v>-1783.9791867734405</v>
      </c>
      <c r="AF60" s="27">
        <f t="shared" si="4"/>
        <v>-3229.5522261714686</v>
      </c>
      <c r="AG60" s="38">
        <f t="shared" si="4"/>
        <v>-2813.7910981668738</v>
      </c>
      <c r="AH60" s="27">
        <f t="shared" si="4"/>
        <v>-6750.9193548677704</v>
      </c>
      <c r="AI60" s="38">
        <f t="shared" si="4"/>
        <v>-6051.5390073042245</v>
      </c>
      <c r="AJ60" s="41"/>
      <c r="AK60" s="41"/>
    </row>
    <row r="61" spans="2:37" ht="15.75" thickBot="1">
      <c r="B61" s="31" t="s">
        <v>67</v>
      </c>
      <c r="C61" s="54" t="s">
        <v>49</v>
      </c>
      <c r="D61" s="9">
        <f>SUMIF($A$67:$A$90,$B61,D$67:D$90)</f>
        <v>1485</v>
      </c>
      <c r="E61" s="9">
        <f t="shared" si="2"/>
        <v>1485</v>
      </c>
      <c r="F61" s="28">
        <f t="shared" si="2"/>
        <v>3935</v>
      </c>
      <c r="G61" s="39">
        <f t="shared" si="2"/>
        <v>3935</v>
      </c>
      <c r="H61" s="9">
        <f t="shared" si="2"/>
        <v>3935</v>
      </c>
      <c r="I61" s="9">
        <f t="shared" si="2"/>
        <v>3935</v>
      </c>
      <c r="J61" s="28">
        <f t="shared" si="2"/>
        <v>3935</v>
      </c>
      <c r="K61" s="39">
        <f t="shared" si="2"/>
        <v>3935</v>
      </c>
      <c r="L61" s="9">
        <f t="shared" si="2"/>
        <v>3935</v>
      </c>
      <c r="M61" s="9">
        <f t="shared" si="2"/>
        <v>3935</v>
      </c>
      <c r="N61" s="28">
        <f t="shared" si="2"/>
        <v>3935</v>
      </c>
      <c r="O61" s="39">
        <f t="shared" si="2"/>
        <v>3935</v>
      </c>
      <c r="P61" s="28">
        <f t="shared" si="2"/>
        <v>3935</v>
      </c>
      <c r="Q61" s="10">
        <f t="shared" si="2"/>
        <v>3935</v>
      </c>
      <c r="R61" s="41"/>
      <c r="S61" s="41"/>
      <c r="T61" s="31" t="str">
        <f>B61</f>
        <v>Imports</v>
      </c>
      <c r="U61" s="54" t="s">
        <v>50</v>
      </c>
      <c r="V61" s="9">
        <f t="shared" si="4"/>
        <v>10035.385160028</v>
      </c>
      <c r="W61" s="9">
        <f t="shared" si="4"/>
        <v>10022.63899016</v>
      </c>
      <c r="X61" s="28">
        <f t="shared" si="4"/>
        <v>31054.238420172001</v>
      </c>
      <c r="Y61" s="39">
        <f t="shared" si="4"/>
        <v>31040.758933673998</v>
      </c>
      <c r="Z61" s="9">
        <f t="shared" si="4"/>
        <v>30917.686122504001</v>
      </c>
      <c r="AA61" s="9">
        <f t="shared" si="4"/>
        <v>31021.989691073002</v>
      </c>
      <c r="AB61" s="28">
        <f t="shared" si="4"/>
        <v>31272.686333835998</v>
      </c>
      <c r="AC61" s="39">
        <f t="shared" si="4"/>
        <v>31272.693074944</v>
      </c>
      <c r="AD61" s="9">
        <f t="shared" si="4"/>
        <v>31150.91223881</v>
      </c>
      <c r="AE61" s="9">
        <f t="shared" si="4"/>
        <v>31148.98653917</v>
      </c>
      <c r="AF61" s="28">
        <f t="shared" si="4"/>
        <v>31136.066526418999</v>
      </c>
      <c r="AG61" s="39">
        <f t="shared" si="4"/>
        <v>31121.423275351</v>
      </c>
      <c r="AH61" s="28">
        <f t="shared" si="4"/>
        <v>30375.651525144996</v>
      </c>
      <c r="AI61" s="39">
        <f t="shared" si="4"/>
        <v>30401.845832416999</v>
      </c>
      <c r="AJ61" s="41"/>
      <c r="AK61" s="41"/>
    </row>
    <row r="62" spans="2:37">
      <c r="B62" s="374" t="s">
        <v>68</v>
      </c>
      <c r="C62" s="374"/>
      <c r="D62" s="374"/>
      <c r="E62" s="374"/>
      <c r="F62" s="374"/>
      <c r="G62" s="374"/>
      <c r="H62" s="374"/>
      <c r="I62" s="374"/>
      <c r="J62" s="374"/>
      <c r="K62" s="374"/>
      <c r="L62" s="374"/>
      <c r="M62" s="374"/>
      <c r="N62" s="374"/>
      <c r="O62" s="374"/>
      <c r="P62" s="374"/>
      <c r="Q62" s="374"/>
      <c r="R62" s="227"/>
      <c r="S62" s="91"/>
      <c r="T62" s="11"/>
      <c r="U62" s="11"/>
      <c r="V62" s="4"/>
      <c r="W62" s="41"/>
      <c r="X62" s="4"/>
      <c r="Y62" s="41"/>
      <c r="Z62" s="4"/>
      <c r="AA62" s="41"/>
      <c r="AB62" s="4"/>
      <c r="AC62" s="41"/>
      <c r="AD62" s="4"/>
      <c r="AE62" s="41"/>
      <c r="AF62" s="4"/>
      <c r="AG62" s="41"/>
      <c r="AH62" s="4"/>
      <c r="AI62" s="41"/>
    </row>
    <row r="63" spans="2:37">
      <c r="B63" s="2" t="s">
        <v>69</v>
      </c>
    </row>
    <row r="64" spans="2:37" ht="15.75" thickBot="1">
      <c r="D64" s="9"/>
    </row>
    <row r="65" spans="1:35" ht="23.25" customHeight="1">
      <c r="B65" s="115"/>
      <c r="C65" s="116"/>
      <c r="D65" s="370">
        <v>2025</v>
      </c>
      <c r="E65" s="373"/>
      <c r="F65" s="370">
        <v>2028</v>
      </c>
      <c r="G65" s="373"/>
      <c r="H65" s="370">
        <v>2030</v>
      </c>
      <c r="I65" s="373"/>
      <c r="J65" s="370">
        <v>2032</v>
      </c>
      <c r="K65" s="371"/>
      <c r="L65" s="370">
        <v>2035</v>
      </c>
      <c r="M65" s="373"/>
      <c r="N65" s="371">
        <v>2037</v>
      </c>
      <c r="O65" s="373"/>
      <c r="P65" s="370">
        <v>2040</v>
      </c>
      <c r="Q65" s="372"/>
      <c r="T65" s="115"/>
      <c r="U65" s="116"/>
      <c r="V65" s="370">
        <v>2025</v>
      </c>
      <c r="W65" s="373"/>
      <c r="X65" s="370">
        <v>2028</v>
      </c>
      <c r="Y65" s="373"/>
      <c r="Z65" s="370">
        <v>2030</v>
      </c>
      <c r="AA65" s="373"/>
      <c r="AB65" s="370">
        <v>2032</v>
      </c>
      <c r="AC65" s="371"/>
      <c r="AD65" s="370">
        <v>2035</v>
      </c>
      <c r="AE65" s="373"/>
      <c r="AF65" s="371">
        <v>2037</v>
      </c>
      <c r="AG65" s="373"/>
      <c r="AH65" s="370">
        <v>2040</v>
      </c>
      <c r="AI65" s="372"/>
    </row>
    <row r="66" spans="1:35" s="37" customFormat="1" ht="33" customHeight="1" thickBot="1">
      <c r="A66" s="235"/>
      <c r="B66" s="117" t="s">
        <v>70</v>
      </c>
      <c r="C66" s="118" t="s">
        <v>46</v>
      </c>
      <c r="D66" s="168" t="str">
        <f>$B$10</f>
        <v>Case A Exploratory Policy Scenario</v>
      </c>
      <c r="E66" s="169" t="str">
        <f>$C$10</f>
        <v>Case A Flat-Cap Scenario</v>
      </c>
      <c r="F66" s="168" t="str">
        <f>$B$10</f>
        <v>Case A Exploratory Policy Scenario</v>
      </c>
      <c r="G66" s="168" t="str">
        <f>$C$10</f>
        <v>Case A Flat-Cap Scenario</v>
      </c>
      <c r="H66" s="170" t="str">
        <f>$B$10</f>
        <v>Case A Exploratory Policy Scenario</v>
      </c>
      <c r="I66" s="169" t="str">
        <f>$C$10</f>
        <v>Case A Flat-Cap Scenario</v>
      </c>
      <c r="J66" s="168" t="str">
        <f>$B$10</f>
        <v>Case A Exploratory Policy Scenario</v>
      </c>
      <c r="K66" s="168" t="str">
        <f>$C$10</f>
        <v>Case A Flat-Cap Scenario</v>
      </c>
      <c r="L66" s="170" t="str">
        <f>$B$10</f>
        <v>Case A Exploratory Policy Scenario</v>
      </c>
      <c r="M66" s="169" t="str">
        <f>$C$10</f>
        <v>Case A Flat-Cap Scenario</v>
      </c>
      <c r="N66" s="168" t="str">
        <f>$B$10</f>
        <v>Case A Exploratory Policy Scenario</v>
      </c>
      <c r="O66" s="168" t="str">
        <f>$C$10</f>
        <v>Case A Flat-Cap Scenario</v>
      </c>
      <c r="P66" s="170" t="str">
        <f>$B$10</f>
        <v>Case A Exploratory Policy Scenario</v>
      </c>
      <c r="Q66" s="171" t="str">
        <f>$C$10</f>
        <v>Case A Flat-Cap Scenario</v>
      </c>
      <c r="R66" s="2"/>
      <c r="S66" s="235"/>
      <c r="T66" s="117" t="s">
        <v>71</v>
      </c>
      <c r="U66" s="118" t="s">
        <v>46</v>
      </c>
      <c r="V66" s="241" t="str">
        <f>$T$10</f>
        <v>Case A Exploratory Policy Scenario</v>
      </c>
      <c r="W66" s="242" t="str">
        <f>$U$10</f>
        <v>Case A Updated RGGI Price</v>
      </c>
      <c r="X66" s="241" t="str">
        <f>$T$10</f>
        <v>Case A Exploratory Policy Scenario</v>
      </c>
      <c r="Y66" s="241" t="str">
        <f>$U$10</f>
        <v>Case A Updated RGGI Price</v>
      </c>
      <c r="Z66" s="240" t="str">
        <f>$T$10</f>
        <v>Case A Exploratory Policy Scenario</v>
      </c>
      <c r="AA66" s="242" t="str">
        <f>$U$10</f>
        <v>Case A Updated RGGI Price</v>
      </c>
      <c r="AB66" s="241" t="str">
        <f>$T$10</f>
        <v>Case A Exploratory Policy Scenario</v>
      </c>
      <c r="AC66" s="241" t="str">
        <f>$U$10</f>
        <v>Case A Updated RGGI Price</v>
      </c>
      <c r="AD66" s="240" t="str">
        <f>$T$10</f>
        <v>Case A Exploratory Policy Scenario</v>
      </c>
      <c r="AE66" s="242" t="str">
        <f>$U$10</f>
        <v>Case A Updated RGGI Price</v>
      </c>
      <c r="AF66" s="241" t="str">
        <f>$T$10</f>
        <v>Case A Exploratory Policy Scenario</v>
      </c>
      <c r="AG66" s="241" t="str">
        <f>$U$10</f>
        <v>Case A Updated RGGI Price</v>
      </c>
      <c r="AH66" s="240" t="str">
        <f>$T$10</f>
        <v>Case A Exploratory Policy Scenario</v>
      </c>
      <c r="AI66" s="243" t="str">
        <f>$U$10</f>
        <v>Case A Updated RGGI Price</v>
      </c>
    </row>
    <row r="67" spans="1:35">
      <c r="A67" s="81" t="s">
        <v>48</v>
      </c>
      <c r="B67" s="29" t="s">
        <v>48</v>
      </c>
      <c r="C67" s="137" t="s">
        <v>49</v>
      </c>
      <c r="D67" s="27">
        <f>SUMIFS('Case Data'!$H:$H,'Case Data'!$A:$A,'Regional Results'!D$66,'Case Data'!$B:$B,$E$10,'Case Data'!$D:$D,'Regional Results'!B67,'Case Data'!$F:$F,"Capacity")</f>
        <v>2214.3530000000001</v>
      </c>
      <c r="E67" s="38">
        <f>SUMIFS('Case Data'!$H:$H,'Case Data'!$A:$A,'Regional Results'!E$66,'Case Data'!$B:$B,$E$10,'Case Data'!$D:$D,'Regional Results'!B67,'Case Data'!$F:$F,"Capacity")</f>
        <v>2214.3530000000001</v>
      </c>
      <c r="F67" s="4">
        <f>SUMIFS('Case Data'!$I:$I,'Case Data'!$A:$A,'Regional Results'!F$66,'Case Data'!$B:$B,$E$10,'Case Data'!$D:$D,'Regional Results'!B67,'Case Data'!$F:$F,"Capacity")</f>
        <v>-2.2737367544323201E-13</v>
      </c>
      <c r="G67" s="4">
        <f>SUMIFS('Case Data'!$I:$I,'Case Data'!$A:$A,'Regional Results'!G$66,'Case Data'!$B:$B,$E$10,'Case Data'!$D:$D,'Regional Results'!B67,'Case Data'!$F:$F,"Capacity")</f>
        <v>-2.2737400000000001E-13</v>
      </c>
      <c r="H67" s="27">
        <f>SUMIFS('Case Data'!$J:$J,'Case Data'!$A:$A,'Regional Results'!H$66,'Case Data'!$B:$B,$E$10,'Case Data'!$D:$D,'Regional Results'!B67,'Case Data'!$F:$F,"Capacity")</f>
        <v>0</v>
      </c>
      <c r="I67" s="38">
        <f>SUMIFS('Case Data'!$J:$J,'Case Data'!$A:$A,'Regional Results'!I$66,'Case Data'!$B:$B,$E$10,'Case Data'!$D:$D,'Regional Results'!B67,'Case Data'!$F:$F,"Capacity")</f>
        <v>0</v>
      </c>
      <c r="J67" s="4">
        <f>SUMIFS('Case Data'!$K:$K,'Case Data'!$A:$A,'Regional Results'!J$66,'Case Data'!$B:$B,$E$10,'Case Data'!$D:$D,'Regional Results'!B67,'Case Data'!$F:$F,"Capacity")</f>
        <v>0</v>
      </c>
      <c r="K67" s="4">
        <f>SUMIFS('Case Data'!$K:$K,'Case Data'!$A:$A,'Regional Results'!K$66,'Case Data'!$B:$B,$E$10,'Case Data'!$D:$D,'Regional Results'!B67,'Case Data'!$F:$F,"Capacity")</f>
        <v>0</v>
      </c>
      <c r="L67" s="27">
        <f>SUMIFS('Case Data'!$L:$L,'Case Data'!$A:$A,'Regional Results'!L$66,'Case Data'!$B:$B,$E$10,'Case Data'!$D:$D,'Regional Results'!B67,'Case Data'!$F:$F,"Capacity")</f>
        <v>0</v>
      </c>
      <c r="M67" s="40">
        <f>SUMIFS('Case Data'!$L:$L,'Case Data'!$A:$A,'Regional Results'!M$66,'Case Data'!$B:$B,$E$10,'Case Data'!$D:$D,'Regional Results'!B67,'Case Data'!$F:$F,"Capacity")</f>
        <v>0</v>
      </c>
      <c r="N67" s="26">
        <f>SUMIFS('Case Data'!$M:$M,'Case Data'!$A:$A,'Regional Results'!N$66,'Case Data'!$B:$B,$E$10,'Case Data'!$D:$D,'Regional Results'!B67,'Case Data'!$F:$F,"Capacity")</f>
        <v>0</v>
      </c>
      <c r="O67" s="4">
        <f>SUMIFS('Case Data'!$M:$M,'Case Data'!$A:$A,'Regional Results'!O$66,'Case Data'!$B:$B,$E$10,'Case Data'!$D:$D,'Regional Results'!B67,'Case Data'!$F:$F,"Capacity")</f>
        <v>0</v>
      </c>
      <c r="P67" s="27">
        <f>SUMIFS('Case Data'!$N:$N,'Case Data'!$A:$A,'Regional Results'!P$66,'Case Data'!$B:$B,$E$10,'Case Data'!$D:$D,'Regional Results'!B67,'Case Data'!$F:$F,"Capacity")</f>
        <v>0</v>
      </c>
      <c r="Q67" s="8">
        <f>SUMIFS('Case Data'!$N:$N,'Case Data'!$A:$A,'Regional Results'!Q$66,'Case Data'!$B:$B,$E$10,'Case Data'!$D:$D,'Regional Results'!B67,'Case Data'!$F:$F,"Capacity")</f>
        <v>0</v>
      </c>
      <c r="S67" s="81" t="s">
        <v>48</v>
      </c>
      <c r="T67" s="29" t="s">
        <v>48</v>
      </c>
      <c r="U67" s="137" t="s">
        <v>50</v>
      </c>
      <c r="V67" s="27">
        <f>SUMIFS('Case Data'!$H:$H,'Case Data'!$A:$A,'Regional Results'!V$66,'Case Data'!$B:$B,$W$10,'Case Data'!$D:$D,'Regional Results'!T67,'Case Data'!$F:$F,"Generation")</f>
        <v>839.36447884799998</v>
      </c>
      <c r="W67" s="38">
        <f>SUMIFS('Case Data'!$H:$H,'Case Data'!$A:$A,'Regional Results'!W$66,'Case Data'!$B:$B,$W$10,'Case Data'!$D:$D,'Regional Results'!T67,'Case Data'!$F:$F,"Generation")</f>
        <v>839.36447848199998</v>
      </c>
      <c r="X67" s="4">
        <f>SUMIFS('Case Data'!$I:$I,'Case Data'!$A:$A,'Regional Results'!X$66,'Case Data'!$B:$B,$W$10,'Case Data'!$D:$D,'Regional Results'!T67,'Case Data'!$F:$F,"Generation")</f>
        <v>0</v>
      </c>
      <c r="Y67" s="4">
        <f>SUMIFS('Case Data'!$I:$I,'Case Data'!$A:$A,'Regional Results'!Y$66,'Case Data'!$B:$B,$W$10,'Case Data'!$D:$D,'Regional Results'!T67,'Case Data'!$F:$F,"Generation")</f>
        <v>0</v>
      </c>
      <c r="Z67" s="27">
        <f>SUMIFS('Case Data'!$J:$J,'Case Data'!$A:$A,'Regional Results'!Z$66,'Case Data'!$B:$B,$W$10,'Case Data'!$D:$D,'Regional Results'!T67,'Case Data'!$F:$F,"Generation")</f>
        <v>0</v>
      </c>
      <c r="AA67" s="38">
        <f>SUMIFS('Case Data'!$J:$J,'Case Data'!$A:$A,'Regional Results'!AA$66,'Case Data'!$B:$B,$W$10,'Case Data'!$D:$D,'Regional Results'!T67,'Case Data'!$F:$F,"Generation")</f>
        <v>0</v>
      </c>
      <c r="AB67" s="4">
        <f>SUMIFS('Case Data'!$K:$K,'Case Data'!$A:$A,'Regional Results'!AB$66,'Case Data'!$B:$B,$W$10,'Case Data'!$D:$D,'Regional Results'!T67,'Case Data'!$F:$F,"Generation")</f>
        <v>0</v>
      </c>
      <c r="AC67" s="4">
        <f>SUMIFS('Case Data'!$K:$K,'Case Data'!$A:$A,'Regional Results'!AC$66,'Case Data'!$B:$B,$W$10,'Case Data'!$D:$D,'Regional Results'!T67,'Case Data'!$F:$F,"Generation")</f>
        <v>0</v>
      </c>
      <c r="AD67" s="27">
        <f>SUMIFS('Case Data'!$L:$L,'Case Data'!$A:$A,'Regional Results'!AD$66,'Case Data'!$B:$B,$W$10,'Case Data'!$D:$D,'Regional Results'!T67,'Case Data'!$F:$F,"Generation")</f>
        <v>0</v>
      </c>
      <c r="AE67" s="38">
        <f>SUMIFS('Case Data'!$L:$L,'Case Data'!$A:$A,'Regional Results'!AE$66,'Case Data'!$B:$B,$W$10,'Case Data'!$D:$D,'Regional Results'!T67,'Case Data'!$F:$F,"Generation")</f>
        <v>0</v>
      </c>
      <c r="AF67" s="4">
        <f>SUMIFS('Case Data'!$M:$M,'Case Data'!$A:$A,'Regional Results'!AF$66,'Case Data'!$B:$B,$W$10,'Case Data'!$D:$D,'Regional Results'!T67,'Case Data'!$F:$F,"Generation")</f>
        <v>0</v>
      </c>
      <c r="AG67" s="4">
        <f>SUMIFS('Case Data'!$M:$M,'Case Data'!$A:$A,'Regional Results'!AG$66,'Case Data'!$B:$B,$W$10,'Case Data'!$D:$D,'Regional Results'!T67,'Case Data'!$F:$F,"Generation")</f>
        <v>0</v>
      </c>
      <c r="AH67" s="27">
        <f>SUMIFS('Case Data'!$N:$N,'Case Data'!$A:$A,'Regional Results'!AH$66,'Case Data'!$B:$B,$W$10,'Case Data'!$D:$D,'Regional Results'!T67,'Case Data'!$F:$F,"Generation")</f>
        <v>0</v>
      </c>
      <c r="AI67" s="8">
        <f>SUMIFS('Case Data'!$N:$N,'Case Data'!$A:$A,'Regional Results'!AI$66,'Case Data'!$B:$B,$W$10,'Case Data'!$D:$D,'Regional Results'!T67,'Case Data'!$F:$F,"Generation")</f>
        <v>0</v>
      </c>
    </row>
    <row r="68" spans="1:35">
      <c r="A68" s="81" t="s">
        <v>53</v>
      </c>
      <c r="B68" s="30" t="s">
        <v>53</v>
      </c>
      <c r="C68" s="125" t="s">
        <v>49</v>
      </c>
      <c r="D68" s="27">
        <f>SUMIFS('Case Data'!$H:$H,'Case Data'!$A:$A,'Regional Results'!D$66,'Case Data'!$B:$B,$E$10,'Case Data'!$D:$D,'Regional Results'!B68,'Case Data'!$F:$F,"Capacity")</f>
        <v>0</v>
      </c>
      <c r="E68" s="38">
        <f>SUMIFS('Case Data'!$H:$H,'Case Data'!$A:$A,'Regional Results'!E$66,'Case Data'!$B:$B,$E$10,'Case Data'!$D:$D,'Regional Results'!B68,'Case Data'!$F:$F,"Capacity")</f>
        <v>0</v>
      </c>
      <c r="F68" s="4">
        <f>SUMIFS('Case Data'!$I:$I,'Case Data'!$A:$A,'Regional Results'!F$66,'Case Data'!$B:$B,$E$10,'Case Data'!$D:$D,'Regional Results'!B68,'Case Data'!$F:$F,"Capacity")</f>
        <v>0</v>
      </c>
      <c r="G68" s="4">
        <f>SUMIFS('Case Data'!$I:$I,'Case Data'!$A:$A,'Regional Results'!G$66,'Case Data'!$B:$B,$E$10,'Case Data'!$D:$D,'Regional Results'!B68,'Case Data'!$F:$F,"Capacity")</f>
        <v>0</v>
      </c>
      <c r="H68" s="27">
        <f>SUMIFS('Case Data'!$J:$J,'Case Data'!$A:$A,'Regional Results'!H$66,'Case Data'!$B:$B,$E$10,'Case Data'!$D:$D,'Regional Results'!B68,'Case Data'!$F:$F,"Capacity")</f>
        <v>0</v>
      </c>
      <c r="I68" s="38">
        <f>SUMIFS('Case Data'!$J:$J,'Case Data'!$A:$A,'Regional Results'!I$66,'Case Data'!$B:$B,$E$10,'Case Data'!$D:$D,'Regional Results'!B68,'Case Data'!$F:$F,"Capacity")</f>
        <v>0</v>
      </c>
      <c r="J68" s="4">
        <f>SUMIFS('Case Data'!$K:$K,'Case Data'!$A:$A,'Regional Results'!J$66,'Case Data'!$B:$B,$E$10,'Case Data'!$D:$D,'Regional Results'!B68,'Case Data'!$F:$F,"Capacity")</f>
        <v>0</v>
      </c>
      <c r="K68" s="4">
        <f>SUMIFS('Case Data'!$K:$K,'Case Data'!$A:$A,'Regional Results'!K$66,'Case Data'!$B:$B,$E$10,'Case Data'!$D:$D,'Regional Results'!B68,'Case Data'!$F:$F,"Capacity")</f>
        <v>0</v>
      </c>
      <c r="L68" s="27">
        <f>SUMIFS('Case Data'!$L:$L,'Case Data'!$A:$A,'Regional Results'!J$66,'Case Data'!$B:$B,$E$10,'Case Data'!$D:$D,'Regional Results'!B68,'Case Data'!$F:$F,"Capacity")</f>
        <v>0</v>
      </c>
      <c r="M68" s="40">
        <f>SUMIFS('Case Data'!$L:$L,'Case Data'!$A:$A,'Regional Results'!M$66,'Case Data'!$B:$B,$E$10,'Case Data'!$D:$D,'Regional Results'!B68,'Case Data'!$F:$F,"Capacity")</f>
        <v>0</v>
      </c>
      <c r="N68" s="27">
        <f>SUMIFS('Case Data'!$M:$M,'Case Data'!$A:$A,'Regional Results'!N$66,'Case Data'!$B:$B,$E$10,'Case Data'!$D:$D,'Regional Results'!B68,'Case Data'!$F:$F,"Capacity")</f>
        <v>0</v>
      </c>
      <c r="O68" s="4">
        <f>SUMIFS('Case Data'!$M:$M,'Case Data'!$A:$A,'Regional Results'!O$66,'Case Data'!$B:$B,$E$10,'Case Data'!$D:$D,'Regional Results'!B68,'Case Data'!$F:$F,"Capacity")</f>
        <v>0</v>
      </c>
      <c r="P68" s="27">
        <f>SUMIFS('Case Data'!$N:$N,'Case Data'!$A:$A,'Regional Results'!P$66,'Case Data'!$B:$B,$E$10,'Case Data'!$D:$D,'Regional Results'!B68,'Case Data'!$F:$F,"Capacity")</f>
        <v>0</v>
      </c>
      <c r="Q68" s="8">
        <f>SUMIFS('Case Data'!$N:$N,'Case Data'!$A:$A,'Regional Results'!Q$66,'Case Data'!$B:$B,$E$10,'Case Data'!$D:$D,'Regional Results'!B68,'Case Data'!$F:$F,"Capacity")</f>
        <v>0</v>
      </c>
      <c r="S68" s="81" t="s">
        <v>53</v>
      </c>
      <c r="T68" s="30" t="s">
        <v>53</v>
      </c>
      <c r="U68" s="125" t="s">
        <v>50</v>
      </c>
      <c r="V68" s="27">
        <f>SUMIFS('Case Data'!$H:$H,'Case Data'!$A:$A,'Regional Results'!V$66,'Case Data'!$B:$B,$W$10,'Case Data'!$D:$D,'Regional Results'!T68,'Case Data'!$F:$F,"Generation")</f>
        <v>0</v>
      </c>
      <c r="W68" s="38">
        <f>SUMIFS('Case Data'!$H:$H,'Case Data'!$A:$A,'Regional Results'!W$66,'Case Data'!$B:$B,$W$10,'Case Data'!$D:$D,'Regional Results'!T68,'Case Data'!$F:$F,"Generation")</f>
        <v>0</v>
      </c>
      <c r="X68" s="4">
        <f>SUMIFS('Case Data'!$I:$I,'Case Data'!$A:$A,'Regional Results'!X$66,'Case Data'!$B:$B,$W$10,'Case Data'!$D:$D,'Regional Results'!T68,'Case Data'!$F:$F,"Generation")</f>
        <v>0</v>
      </c>
      <c r="Y68" s="4">
        <f>SUMIFS('Case Data'!$I:$I,'Case Data'!$A:$A,'Regional Results'!Y$66,'Case Data'!$B:$B,$W$10,'Case Data'!$D:$D,'Regional Results'!T68,'Case Data'!$F:$F,"Generation")</f>
        <v>0</v>
      </c>
      <c r="Z68" s="27">
        <f>SUMIFS('Case Data'!$J:$J,'Case Data'!$A:$A,'Regional Results'!Z$66,'Case Data'!$B:$B,$W$10,'Case Data'!$D:$D,'Regional Results'!T68,'Case Data'!$F:$F,"Generation")</f>
        <v>0</v>
      </c>
      <c r="AA68" s="38">
        <f>SUMIFS('Case Data'!$J:$J,'Case Data'!$A:$A,'Regional Results'!AA$66,'Case Data'!$B:$B,$W$10,'Case Data'!$D:$D,'Regional Results'!T68,'Case Data'!$F:$F,"Generation")</f>
        <v>0</v>
      </c>
      <c r="AB68" s="4">
        <f>SUMIFS('Case Data'!$K:$K,'Case Data'!$A:$A,'Regional Results'!AB$66,'Case Data'!$B:$B,$W$10,'Case Data'!$D:$D,'Regional Results'!T68,'Case Data'!$F:$F,"Generation")</f>
        <v>0</v>
      </c>
      <c r="AC68" s="4">
        <f>SUMIFS('Case Data'!$K:$K,'Case Data'!$A:$A,'Regional Results'!AC$66,'Case Data'!$B:$B,$W$10,'Case Data'!$D:$D,'Regional Results'!T68,'Case Data'!$F:$F,"Generation")</f>
        <v>0</v>
      </c>
      <c r="AD68" s="27">
        <f>SUMIFS('Case Data'!$L:$L,'Case Data'!$A:$A,'Regional Results'!AD$66,'Case Data'!$B:$B,$W$10,'Case Data'!$D:$D,'Regional Results'!T68,'Case Data'!$F:$F,"Generation")</f>
        <v>0</v>
      </c>
      <c r="AE68" s="38">
        <f>SUMIFS('Case Data'!$L:$L,'Case Data'!$A:$A,'Regional Results'!AE$66,'Case Data'!$B:$B,$W$10,'Case Data'!$D:$D,'Regional Results'!T68,'Case Data'!$F:$F,"Generation")</f>
        <v>0</v>
      </c>
      <c r="AF68" s="4">
        <f>SUMIFS('Case Data'!$M:$M,'Case Data'!$A:$A,'Regional Results'!AF$66,'Case Data'!$B:$B,$W$10,'Case Data'!$D:$D,'Regional Results'!T68,'Case Data'!$F:$F,"Generation")</f>
        <v>0</v>
      </c>
      <c r="AG68" s="4">
        <f>SUMIFS('Case Data'!$M:$M,'Case Data'!$A:$A,'Regional Results'!AG$66,'Case Data'!$B:$B,$W$10,'Case Data'!$D:$D,'Regional Results'!T68,'Case Data'!$F:$F,"Generation")</f>
        <v>0</v>
      </c>
      <c r="AH68" s="27">
        <f>SUMIFS('Case Data'!$N:$N,'Case Data'!$A:$A,'Regional Results'!AH$66,'Case Data'!$B:$B,$W$10,'Case Data'!$D:$D,'Regional Results'!T68,'Case Data'!$F:$F,"Generation")</f>
        <v>0</v>
      </c>
      <c r="AI68" s="8">
        <f>SUMIFS('Case Data'!$N:$N,'Case Data'!$A:$A,'Regional Results'!AI$66,'Case Data'!$B:$B,$W$10,'Case Data'!$D:$D,'Regional Results'!T68,'Case Data'!$F:$F,"Generation")</f>
        <v>0</v>
      </c>
    </row>
    <row r="69" spans="1:35">
      <c r="A69" s="81" t="s">
        <v>54</v>
      </c>
      <c r="B69" s="30" t="s">
        <v>54</v>
      </c>
      <c r="C69" s="125" t="s">
        <v>49</v>
      </c>
      <c r="D69" s="27">
        <f>SUMIFS('Case Data'!$H:$H,'Case Data'!$A:$A,'Regional Results'!D$66,'Case Data'!$B:$B,$E$10,'Case Data'!$D:$D,'Regional Results'!B69,'Case Data'!$F:$F,"Capacity")</f>
        <v>35910.515758661371</v>
      </c>
      <c r="E69" s="38">
        <f>SUMIFS('Case Data'!$H:$H,'Case Data'!$A:$A,'Regional Results'!E$66,'Case Data'!$B:$B,$E$10,'Case Data'!$D:$D,'Regional Results'!B69,'Case Data'!$F:$F,"Capacity")</f>
        <v>35910.515760000002</v>
      </c>
      <c r="F69" s="4">
        <f>SUMIFS('Case Data'!$I:$I,'Case Data'!$A:$A,'Regional Results'!F$66,'Case Data'!$B:$B,$E$10,'Case Data'!$D:$D,'Regional Results'!B69,'Case Data'!$F:$F,"Capacity")</f>
        <v>35800.087313661374</v>
      </c>
      <c r="G69" s="4">
        <f>SUMIFS('Case Data'!$I:$I,'Case Data'!$A:$A,'Regional Results'!G$66,'Case Data'!$B:$B,$E$10,'Case Data'!$D:$D,'Regional Results'!B69,'Case Data'!$F:$F,"Capacity")</f>
        <v>35835.612760000004</v>
      </c>
      <c r="H69" s="27">
        <f>SUMIFS('Case Data'!$J:$J,'Case Data'!$A:$A,'Regional Results'!H$66,'Case Data'!$B:$B,$E$10,'Case Data'!$D:$D,'Regional Results'!B69,'Case Data'!$F:$F,"Capacity")</f>
        <v>35800.087313661374</v>
      </c>
      <c r="I69" s="38">
        <f>SUMIFS('Case Data'!$J:$J,'Case Data'!$A:$A,'Regional Results'!I$66,'Case Data'!$B:$B,$E$10,'Case Data'!$D:$D,'Regional Results'!B69,'Case Data'!$F:$F,"Capacity")</f>
        <v>35835.612760000004</v>
      </c>
      <c r="J69" s="4">
        <f>SUMIFS('Case Data'!$K:$K,'Case Data'!$A:$A,'Regional Results'!J$66,'Case Data'!$B:$B,$E$10,'Case Data'!$D:$D,'Regional Results'!B69,'Case Data'!$F:$F,"Capacity")</f>
        <v>35798.024683249612</v>
      </c>
      <c r="K69" s="4">
        <f>SUMIFS('Case Data'!$K:$K,'Case Data'!$A:$A,'Regional Results'!K$66,'Case Data'!$B:$B,$E$10,'Case Data'!$D:$D,'Regional Results'!B69,'Case Data'!$F:$F,"Capacity")</f>
        <v>35835.603620000002</v>
      </c>
      <c r="L69" s="27">
        <f>SUMIFS('Case Data'!$L:$L,'Case Data'!$A:$A,'Regional Results'!J$66,'Case Data'!$B:$B,$E$10,'Case Data'!$D:$D,'Regional Results'!B69,'Case Data'!$F:$F,"Capacity")</f>
        <v>35795.319772249612</v>
      </c>
      <c r="M69" s="40">
        <f>SUMIFS('Case Data'!$L:$L,'Case Data'!$A:$A,'Regional Results'!M$66,'Case Data'!$B:$B,$E$10,'Case Data'!$D:$D,'Regional Results'!B69,'Case Data'!$F:$F,"Capacity")</f>
        <v>35835.344680000002</v>
      </c>
      <c r="N69" s="27">
        <f>SUMIFS('Case Data'!$M:$M,'Case Data'!$A:$A,'Regional Results'!N$66,'Case Data'!$B:$B,$E$10,'Case Data'!$D:$D,'Regional Results'!B69,'Case Data'!$F:$F,"Capacity")</f>
        <v>35795.319772249612</v>
      </c>
      <c r="O69" s="4">
        <f>SUMIFS('Case Data'!$M:$M,'Case Data'!$A:$A,'Regional Results'!O$66,'Case Data'!$B:$B,$E$10,'Case Data'!$D:$D,'Regional Results'!B69,'Case Data'!$F:$F,"Capacity")</f>
        <v>35835.344680000002</v>
      </c>
      <c r="P69" s="27">
        <f>SUMIFS('Case Data'!$N:$N,'Case Data'!$A:$A,'Regional Results'!P$66,'Case Data'!$B:$B,$E$10,'Case Data'!$D:$D,'Regional Results'!B69,'Case Data'!$F:$F,"Capacity")</f>
        <v>35795.319772249612</v>
      </c>
      <c r="Q69" s="8">
        <f>SUMIFS('Case Data'!$N:$N,'Case Data'!$A:$A,'Regional Results'!Q$66,'Case Data'!$B:$B,$E$10,'Case Data'!$D:$D,'Regional Results'!B69,'Case Data'!$F:$F,"Capacity")</f>
        <v>35787.589379999998</v>
      </c>
      <c r="S69" s="81" t="s">
        <v>54</v>
      </c>
      <c r="T69" s="30" t="s">
        <v>54</v>
      </c>
      <c r="U69" s="125" t="s">
        <v>50</v>
      </c>
      <c r="V69" s="27">
        <f>SUMIFS('Case Data'!$H:$H,'Case Data'!$A:$A,'Regional Results'!V$66,'Case Data'!$B:$B,$W$10,'Case Data'!$D:$D,'Regional Results'!T69,'Case Data'!$F:$F,"Generation")</f>
        <v>105693.45918075398</v>
      </c>
      <c r="W69" s="38">
        <f>SUMIFS('Case Data'!$H:$H,'Case Data'!$A:$A,'Regional Results'!W$66,'Case Data'!$B:$B,$W$10,'Case Data'!$D:$D,'Regional Results'!T69,'Case Data'!$F:$F,"Generation")</f>
        <v>97776.823739441039</v>
      </c>
      <c r="X69" s="4">
        <f>SUMIFS('Case Data'!$I:$I,'Case Data'!$A:$A,'Regional Results'!X$66,'Case Data'!$B:$B,$W$10,'Case Data'!$D:$D,'Regional Results'!T69,'Case Data'!$F:$F,"Generation")</f>
        <v>82003.46298850399</v>
      </c>
      <c r="Y69" s="4">
        <f>SUMIFS('Case Data'!$I:$I,'Case Data'!$A:$A,'Regional Results'!Y$66,'Case Data'!$B:$B,$W$10,'Case Data'!$D:$D,'Regional Results'!T69,'Case Data'!$F:$F,"Generation")</f>
        <v>87185.580524609992</v>
      </c>
      <c r="Z69" s="27">
        <f>SUMIFS('Case Data'!$J:$J,'Case Data'!$A:$A,'Regional Results'!Z$66,'Case Data'!$B:$B,$W$10,'Case Data'!$D:$D,'Regional Results'!T69,'Case Data'!$F:$F,"Generation")</f>
        <v>62772.265417236988</v>
      </c>
      <c r="AA69" s="38">
        <f>SUMIFS('Case Data'!$J:$J,'Case Data'!$A:$A,'Regional Results'!AA$66,'Case Data'!$B:$B,$W$10,'Case Data'!$D:$D,'Regional Results'!T69,'Case Data'!$F:$F,"Generation")</f>
        <v>67562.651037507007</v>
      </c>
      <c r="AB69" s="4">
        <f>SUMIFS('Case Data'!$K:$K,'Case Data'!$A:$A,'Regional Results'!AB$66,'Case Data'!$B:$B,$W$10,'Case Data'!$D:$D,'Regional Results'!T69,'Case Data'!$F:$F,"Generation")</f>
        <v>68556.120553738976</v>
      </c>
      <c r="AC69" s="4">
        <f>SUMIFS('Case Data'!$K:$K,'Case Data'!$A:$A,'Regional Results'!AC$66,'Case Data'!$B:$B,$W$10,'Case Data'!$D:$D,'Regional Results'!T69,'Case Data'!$F:$F,"Generation")</f>
        <v>71564.169759522978</v>
      </c>
      <c r="AD69" s="27">
        <f>SUMIFS('Case Data'!$L:$L,'Case Data'!$A:$A,'Regional Results'!AD$66,'Case Data'!$B:$B,$W$10,'Case Data'!$D:$D,'Regional Results'!T69,'Case Data'!$F:$F,"Generation")</f>
        <v>69772.99643534598</v>
      </c>
      <c r="AE69" s="38">
        <f>SUMIFS('Case Data'!$L:$L,'Case Data'!$A:$A,'Regional Results'!AE$66,'Case Data'!$B:$B,$W$10,'Case Data'!$D:$D,'Regional Results'!T69,'Case Data'!$F:$F,"Generation")</f>
        <v>77447.420849591988</v>
      </c>
      <c r="AF69" s="4">
        <f>SUMIFS('Case Data'!$M:$M,'Case Data'!$A:$A,'Regional Results'!AF$66,'Case Data'!$B:$B,$W$10,'Case Data'!$D:$D,'Regional Results'!T69,'Case Data'!$F:$F,"Generation")</f>
        <v>59734.486713058992</v>
      </c>
      <c r="AG69" s="4">
        <f>SUMIFS('Case Data'!$M:$M,'Case Data'!$A:$A,'Regional Results'!AG$66,'Case Data'!$B:$B,$W$10,'Case Data'!$D:$D,'Regional Results'!T69,'Case Data'!$F:$F,"Generation")</f>
        <v>67035.84950922399</v>
      </c>
      <c r="AH69" s="27">
        <f>SUMIFS('Case Data'!$N:$N,'Case Data'!$A:$A,'Regional Results'!AH$66,'Case Data'!$B:$B,$W$10,'Case Data'!$D:$D,'Regional Results'!T69,'Case Data'!$F:$F,"Generation")</f>
        <v>39455.19258677902</v>
      </c>
      <c r="AI69" s="8">
        <f>SUMIFS('Case Data'!$N:$N,'Case Data'!$A:$A,'Regional Results'!AI$66,'Case Data'!$B:$B,$W$10,'Case Data'!$D:$D,'Regional Results'!T69,'Case Data'!$F:$F,"Generation")</f>
        <v>47584.317944009017</v>
      </c>
    </row>
    <row r="70" spans="1:35">
      <c r="A70" s="81" t="s">
        <v>55</v>
      </c>
      <c r="B70" s="30" t="s">
        <v>55</v>
      </c>
      <c r="C70" s="125" t="s">
        <v>49</v>
      </c>
      <c r="D70" s="27">
        <f>SUMIFS('Case Data'!$H:$H,'Case Data'!$A:$A,'Regional Results'!D$66,'Case Data'!$B:$B,$E$10,'Case Data'!$D:$D,'Regional Results'!B70,'Case Data'!$F:$F,"Capacity")</f>
        <v>11900.339</v>
      </c>
      <c r="E70" s="38">
        <f>SUMIFS('Case Data'!$H:$H,'Case Data'!$A:$A,'Regional Results'!E$66,'Case Data'!$B:$B,$E$10,'Case Data'!$D:$D,'Regional Results'!B70,'Case Data'!$F:$F,"Capacity")</f>
        <v>11900.339</v>
      </c>
      <c r="F70" s="4">
        <f>SUMIFS('Case Data'!$I:$I,'Case Data'!$A:$A,'Regional Results'!F$66,'Case Data'!$B:$B,$E$10,'Case Data'!$D:$D,'Regional Results'!B70,'Case Data'!$F:$F,"Capacity")</f>
        <v>11106.051000000003</v>
      </c>
      <c r="G70" s="4">
        <f>SUMIFS('Case Data'!$I:$I,'Case Data'!$A:$A,'Regional Results'!G$66,'Case Data'!$B:$B,$E$10,'Case Data'!$D:$D,'Regional Results'!B70,'Case Data'!$F:$F,"Capacity")</f>
        <v>11100.450999999999</v>
      </c>
      <c r="H70" s="27">
        <f>SUMIFS('Case Data'!$J:$J,'Case Data'!$A:$A,'Regional Results'!H$66,'Case Data'!$B:$B,$E$10,'Case Data'!$D:$D,'Regional Results'!B70,'Case Data'!$F:$F,"Capacity")</f>
        <v>11106.051000000003</v>
      </c>
      <c r="I70" s="38">
        <f>SUMIFS('Case Data'!$J:$J,'Case Data'!$A:$A,'Regional Results'!I$66,'Case Data'!$B:$B,$E$10,'Case Data'!$D:$D,'Regional Results'!B70,'Case Data'!$F:$F,"Capacity")</f>
        <v>11100.450999999999</v>
      </c>
      <c r="J70" s="4">
        <f>SUMIFS('Case Data'!$K:$K,'Case Data'!$A:$A,'Regional Results'!J$66,'Case Data'!$B:$B,$E$10,'Case Data'!$D:$D,'Regional Results'!B70,'Case Data'!$F:$F,"Capacity")</f>
        <v>11106.051000000003</v>
      </c>
      <c r="K70" s="4">
        <f>SUMIFS('Case Data'!$K:$K,'Case Data'!$A:$A,'Regional Results'!K$66,'Case Data'!$B:$B,$E$10,'Case Data'!$D:$D,'Regional Results'!B70,'Case Data'!$F:$F,"Capacity")</f>
        <v>11100.450999999999</v>
      </c>
      <c r="L70" s="27">
        <f>SUMIFS('Case Data'!$L:$L,'Case Data'!$A:$A,'Regional Results'!J$66,'Case Data'!$B:$B,$E$10,'Case Data'!$D:$D,'Regional Results'!B70,'Case Data'!$F:$F,"Capacity")</f>
        <v>11106.051000000003</v>
      </c>
      <c r="M70" s="40">
        <f>SUMIFS('Case Data'!$L:$L,'Case Data'!$A:$A,'Regional Results'!M$66,'Case Data'!$B:$B,$E$10,'Case Data'!$D:$D,'Regional Results'!B70,'Case Data'!$F:$F,"Capacity")</f>
        <v>11100.450999999999</v>
      </c>
      <c r="N70" s="27">
        <f>SUMIFS('Case Data'!$M:$M,'Case Data'!$A:$A,'Regional Results'!N$66,'Case Data'!$B:$B,$E$10,'Case Data'!$D:$D,'Regional Results'!B70,'Case Data'!$F:$F,"Capacity")</f>
        <v>11106.051000000003</v>
      </c>
      <c r="O70" s="4">
        <f>SUMIFS('Case Data'!$M:$M,'Case Data'!$A:$A,'Regional Results'!O$66,'Case Data'!$B:$B,$E$10,'Case Data'!$D:$D,'Regional Results'!B70,'Case Data'!$F:$F,"Capacity")</f>
        <v>11100.450999999999</v>
      </c>
      <c r="P70" s="27">
        <f>SUMIFS('Case Data'!$N:$N,'Case Data'!$A:$A,'Regional Results'!P$66,'Case Data'!$B:$B,$E$10,'Case Data'!$D:$D,'Regional Results'!B70,'Case Data'!$F:$F,"Capacity")</f>
        <v>11096.992000000002</v>
      </c>
      <c r="Q70" s="8">
        <f>SUMIFS('Case Data'!$N:$N,'Case Data'!$A:$A,'Regional Results'!Q$66,'Case Data'!$B:$B,$E$10,'Case Data'!$D:$D,'Regional Results'!B70,'Case Data'!$F:$F,"Capacity")</f>
        <v>11100.450999999999</v>
      </c>
      <c r="S70" s="81" t="s">
        <v>55</v>
      </c>
      <c r="T70" s="30" t="s">
        <v>55</v>
      </c>
      <c r="U70" s="125" t="s">
        <v>50</v>
      </c>
      <c r="V70" s="27">
        <f>SUMIFS('Case Data'!$H:$H,'Case Data'!$A:$A,'Regional Results'!V$66,'Case Data'!$B:$B,$W$10,'Case Data'!$D:$D,'Regional Results'!T70,'Case Data'!$F:$F,"Generation")</f>
        <v>2339.6939452879983</v>
      </c>
      <c r="W70" s="38">
        <f>SUMIFS('Case Data'!$H:$H,'Case Data'!$A:$A,'Regional Results'!W$66,'Case Data'!$B:$B,$W$10,'Case Data'!$D:$D,'Regional Results'!T70,'Case Data'!$F:$F,"Generation")</f>
        <v>2398.882334351998</v>
      </c>
      <c r="X70" s="4">
        <f>SUMIFS('Case Data'!$I:$I,'Case Data'!$A:$A,'Regional Results'!X$66,'Case Data'!$B:$B,$W$10,'Case Data'!$D:$D,'Regional Results'!T70,'Case Data'!$F:$F,"Generation")</f>
        <v>777.66462926099973</v>
      </c>
      <c r="Y70" s="4">
        <f>SUMIFS('Case Data'!$I:$I,'Case Data'!$A:$A,'Regional Results'!Y$66,'Case Data'!$B:$B,$W$10,'Case Data'!$D:$D,'Regional Results'!T70,'Case Data'!$F:$F,"Generation")</f>
        <v>632.5838905999999</v>
      </c>
      <c r="Z70" s="27">
        <f>SUMIFS('Case Data'!$J:$J,'Case Data'!$A:$A,'Regional Results'!Z$66,'Case Data'!$B:$B,$W$10,'Case Data'!$D:$D,'Regional Results'!T70,'Case Data'!$F:$F,"Generation")</f>
        <v>1069.9392300269999</v>
      </c>
      <c r="AA70" s="38">
        <f>SUMIFS('Case Data'!$J:$J,'Case Data'!$A:$A,'Regional Results'!AA$66,'Case Data'!$B:$B,$W$10,'Case Data'!$D:$D,'Regional Results'!T70,'Case Data'!$F:$F,"Generation")</f>
        <v>922.6131226809996</v>
      </c>
      <c r="AB70" s="4">
        <f>SUMIFS('Case Data'!$K:$K,'Case Data'!$A:$A,'Regional Results'!AB$66,'Case Data'!$B:$B,$W$10,'Case Data'!$D:$D,'Regional Results'!T70,'Case Data'!$F:$F,"Generation")</f>
        <v>1232.0817998010002</v>
      </c>
      <c r="AC70" s="4">
        <f>SUMIFS('Case Data'!$K:$K,'Case Data'!$A:$A,'Regional Results'!AC$66,'Case Data'!$B:$B,$W$10,'Case Data'!$D:$D,'Regional Results'!T70,'Case Data'!$F:$F,"Generation")</f>
        <v>1151.0561885099999</v>
      </c>
      <c r="AD70" s="27">
        <f>SUMIFS('Case Data'!$L:$L,'Case Data'!$A:$A,'Regional Results'!AD$66,'Case Data'!$B:$B,$W$10,'Case Data'!$D:$D,'Regional Results'!T70,'Case Data'!$F:$F,"Generation")</f>
        <v>1109.7669717329995</v>
      </c>
      <c r="AE70" s="38">
        <f>SUMIFS('Case Data'!$L:$L,'Case Data'!$A:$A,'Regional Results'!AE$66,'Case Data'!$B:$B,$W$10,'Case Data'!$D:$D,'Regional Results'!T70,'Case Data'!$F:$F,"Generation")</f>
        <v>1101.5422321139999</v>
      </c>
      <c r="AF70" s="4">
        <f>SUMIFS('Case Data'!$M:$M,'Case Data'!$A:$A,'Regional Results'!AF$66,'Case Data'!$B:$B,$W$10,'Case Data'!$D:$D,'Regional Results'!T70,'Case Data'!$F:$F,"Generation")</f>
        <v>1146.887696878</v>
      </c>
      <c r="AG70" s="4">
        <f>SUMIFS('Case Data'!$M:$M,'Case Data'!$A:$A,'Regional Results'!AG$66,'Case Data'!$B:$B,$W$10,'Case Data'!$D:$D,'Regional Results'!T70,'Case Data'!$F:$F,"Generation")</f>
        <v>1148.5252932040005</v>
      </c>
      <c r="AH70" s="27">
        <f>SUMIFS('Case Data'!$N:$N,'Case Data'!$A:$A,'Regional Results'!AH$66,'Case Data'!$B:$B,$W$10,'Case Data'!$D:$D,'Regional Results'!T70,'Case Data'!$F:$F,"Generation")</f>
        <v>1366.2374150799999</v>
      </c>
      <c r="AI70" s="8">
        <f>SUMIFS('Case Data'!$N:$N,'Case Data'!$A:$A,'Regional Results'!AI$66,'Case Data'!$B:$B,$W$10,'Case Data'!$D:$D,'Regional Results'!T70,'Case Data'!$F:$F,"Generation")</f>
        <v>1404.3683049449996</v>
      </c>
    </row>
    <row r="71" spans="1:35">
      <c r="A71" s="81" t="s">
        <v>56</v>
      </c>
      <c r="B71" s="30" t="s">
        <v>56</v>
      </c>
      <c r="C71" s="125" t="s">
        <v>49</v>
      </c>
      <c r="D71" s="27">
        <f>SUMIFS('Case Data'!$H:$H,'Case Data'!$A:$A,'Regional Results'!D$66,'Case Data'!$B:$B,$E$10,'Case Data'!$D:$D,'Regional Results'!B71,'Case Data'!$F:$F,"Capacity")</f>
        <v>17973.692000000003</v>
      </c>
      <c r="E71" s="38">
        <f>SUMIFS('Case Data'!$H:$H,'Case Data'!$A:$A,'Regional Results'!E$66,'Case Data'!$B:$B,$E$10,'Case Data'!$D:$D,'Regional Results'!B71,'Case Data'!$F:$F,"Capacity")</f>
        <v>17973.691999999999</v>
      </c>
      <c r="F71" s="4">
        <f>SUMIFS('Case Data'!$I:$I,'Case Data'!$A:$A,'Regional Results'!F$66,'Case Data'!$B:$B,$E$10,'Case Data'!$D:$D,'Regional Results'!B71,'Case Data'!$F:$F,"Capacity")</f>
        <v>11406.397852</v>
      </c>
      <c r="G71" s="4">
        <f>SUMIFS('Case Data'!$I:$I,'Case Data'!$A:$A,'Regional Results'!G$66,'Case Data'!$B:$B,$E$10,'Case Data'!$D:$D,'Regional Results'!B71,'Case Data'!$F:$F,"Capacity")</f>
        <v>12574.829110000001</v>
      </c>
      <c r="H71" s="27">
        <f>SUMIFS('Case Data'!$J:$J,'Case Data'!$A:$A,'Regional Results'!H$66,'Case Data'!$B:$B,$E$10,'Case Data'!$D:$D,'Regional Results'!B71,'Case Data'!$F:$F,"Capacity")</f>
        <v>11406.397852</v>
      </c>
      <c r="I71" s="38">
        <f>SUMIFS('Case Data'!$J:$J,'Case Data'!$A:$A,'Regional Results'!I$66,'Case Data'!$B:$B,$E$10,'Case Data'!$D:$D,'Regional Results'!B71,'Case Data'!$F:$F,"Capacity")</f>
        <v>12574.829110000001</v>
      </c>
      <c r="J71" s="4">
        <f>SUMIFS('Case Data'!$K:$K,'Case Data'!$A:$A,'Regional Results'!J$66,'Case Data'!$B:$B,$E$10,'Case Data'!$D:$D,'Regional Results'!B71,'Case Data'!$F:$F,"Capacity")</f>
        <v>11406.397852</v>
      </c>
      <c r="K71" s="4">
        <f>SUMIFS('Case Data'!$K:$K,'Case Data'!$A:$A,'Regional Results'!K$66,'Case Data'!$B:$B,$E$10,'Case Data'!$D:$D,'Regional Results'!B71,'Case Data'!$F:$F,"Capacity")</f>
        <v>12574.829110000001</v>
      </c>
      <c r="L71" s="27">
        <f>SUMIFS('Case Data'!$L:$L,'Case Data'!$A:$A,'Regional Results'!J$66,'Case Data'!$B:$B,$E$10,'Case Data'!$D:$D,'Regional Results'!B71,'Case Data'!$F:$F,"Capacity")</f>
        <v>11406.397852</v>
      </c>
      <c r="M71" s="40">
        <f>SUMIFS('Case Data'!$L:$L,'Case Data'!$A:$A,'Regional Results'!M$66,'Case Data'!$B:$B,$E$10,'Case Data'!$D:$D,'Regional Results'!B71,'Case Data'!$F:$F,"Capacity")</f>
        <v>12574.829110000001</v>
      </c>
      <c r="N71" s="27">
        <f>SUMIFS('Case Data'!$M:$M,'Case Data'!$A:$A,'Regional Results'!N$66,'Case Data'!$B:$B,$E$10,'Case Data'!$D:$D,'Regional Results'!B71,'Case Data'!$F:$F,"Capacity")</f>
        <v>11267.617952000001</v>
      </c>
      <c r="O71" s="4">
        <f>SUMIFS('Case Data'!$M:$M,'Case Data'!$A:$A,'Regional Results'!O$66,'Case Data'!$B:$B,$E$10,'Case Data'!$D:$D,'Regional Results'!B71,'Case Data'!$F:$F,"Capacity")</f>
        <v>12574.829110000001</v>
      </c>
      <c r="P71" s="27">
        <f>SUMIFS('Case Data'!$N:$N,'Case Data'!$A:$A,'Regional Results'!P$66,'Case Data'!$B:$B,$E$10,'Case Data'!$D:$D,'Regional Results'!B71,'Case Data'!$F:$F,"Capacity")</f>
        <v>8334.1777570000013</v>
      </c>
      <c r="Q71" s="8">
        <f>SUMIFS('Case Data'!$N:$N,'Case Data'!$A:$A,'Regional Results'!Q$66,'Case Data'!$B:$B,$E$10,'Case Data'!$D:$D,'Regional Results'!B71,'Case Data'!$F:$F,"Capacity")</f>
        <v>11265.44368</v>
      </c>
      <c r="S71" s="81" t="s">
        <v>56</v>
      </c>
      <c r="T71" s="30" t="s">
        <v>56</v>
      </c>
      <c r="U71" s="125" t="s">
        <v>50</v>
      </c>
      <c r="V71" s="27">
        <f>SUMIFS('Case Data'!$H:$H,'Case Data'!$A:$A,'Regional Results'!V$66,'Case Data'!$B:$B,$W$10,'Case Data'!$D:$D,'Regional Results'!T71,'Case Data'!$F:$F,"Generation")</f>
        <v>8098.4672362789988</v>
      </c>
      <c r="W71" s="38">
        <f>SUMIFS('Case Data'!$H:$H,'Case Data'!$A:$A,'Regional Results'!W$66,'Case Data'!$B:$B,$W$10,'Case Data'!$D:$D,'Regional Results'!T71,'Case Data'!$F:$F,"Generation")</f>
        <v>7979.0968311479992</v>
      </c>
      <c r="X71" s="4">
        <f>SUMIFS('Case Data'!$I:$I,'Case Data'!$A:$A,'Regional Results'!X$66,'Case Data'!$B:$B,$W$10,'Case Data'!$D:$D,'Regional Results'!T71,'Case Data'!$F:$F,"Generation")</f>
        <v>1910.7416696040002</v>
      </c>
      <c r="Y71" s="4">
        <f>SUMIFS('Case Data'!$I:$I,'Case Data'!$A:$A,'Regional Results'!Y$66,'Case Data'!$B:$B,$W$10,'Case Data'!$D:$D,'Regional Results'!T71,'Case Data'!$F:$F,"Generation")</f>
        <v>1904.3851291319997</v>
      </c>
      <c r="Z71" s="27">
        <f>SUMIFS('Case Data'!$J:$J,'Case Data'!$A:$A,'Regional Results'!Z$66,'Case Data'!$B:$B,$W$10,'Case Data'!$D:$D,'Regional Results'!T71,'Case Data'!$F:$F,"Generation")</f>
        <v>2331.6901049810003</v>
      </c>
      <c r="AA71" s="38">
        <f>SUMIFS('Case Data'!$J:$J,'Case Data'!$A:$A,'Regional Results'!AA$66,'Case Data'!$B:$B,$W$10,'Case Data'!$D:$D,'Regional Results'!T71,'Case Data'!$F:$F,"Generation")</f>
        <v>2487.6708584509997</v>
      </c>
      <c r="AB71" s="4">
        <f>SUMIFS('Case Data'!$K:$K,'Case Data'!$A:$A,'Regional Results'!AB$66,'Case Data'!$B:$B,$W$10,'Case Data'!$D:$D,'Regional Results'!T71,'Case Data'!$F:$F,"Generation")</f>
        <v>2899.1610642639998</v>
      </c>
      <c r="AC71" s="4">
        <f>SUMIFS('Case Data'!$K:$K,'Case Data'!$A:$A,'Regional Results'!AC$66,'Case Data'!$B:$B,$W$10,'Case Data'!$D:$D,'Regional Results'!T71,'Case Data'!$F:$F,"Generation")</f>
        <v>3202.7546430570001</v>
      </c>
      <c r="AD71" s="27">
        <f>SUMIFS('Case Data'!$L:$L,'Case Data'!$A:$A,'Regional Results'!AD$66,'Case Data'!$B:$B,$W$10,'Case Data'!$D:$D,'Regional Results'!T71,'Case Data'!$F:$F,"Generation")</f>
        <v>2117.215131986</v>
      </c>
      <c r="AE71" s="38">
        <f>SUMIFS('Case Data'!$L:$L,'Case Data'!$A:$A,'Regional Results'!AE$66,'Case Data'!$B:$B,$W$10,'Case Data'!$D:$D,'Regional Results'!T71,'Case Data'!$F:$F,"Generation")</f>
        <v>2404.8683382929999</v>
      </c>
      <c r="AF71" s="4">
        <f>SUMIFS('Case Data'!$M:$M,'Case Data'!$A:$A,'Regional Results'!AF$66,'Case Data'!$B:$B,$W$10,'Case Data'!$D:$D,'Regional Results'!T71,'Case Data'!$F:$F,"Generation")</f>
        <v>2858.4764741620002</v>
      </c>
      <c r="AG71" s="4">
        <f>SUMIFS('Case Data'!$M:$M,'Case Data'!$A:$A,'Regional Results'!AG$66,'Case Data'!$B:$B,$W$10,'Case Data'!$D:$D,'Regional Results'!T71,'Case Data'!$F:$F,"Generation")</f>
        <v>3115.8553287640002</v>
      </c>
      <c r="AH71" s="27">
        <f>SUMIFS('Case Data'!$N:$N,'Case Data'!$A:$A,'Regional Results'!AH$66,'Case Data'!$B:$B,$W$10,'Case Data'!$D:$D,'Regional Results'!T71,'Case Data'!$F:$F,"Generation")</f>
        <v>3423.0436204640005</v>
      </c>
      <c r="AI71" s="8">
        <f>SUMIFS('Case Data'!$N:$N,'Case Data'!$A:$A,'Regional Results'!AI$66,'Case Data'!$B:$B,$W$10,'Case Data'!$D:$D,'Regional Results'!T71,'Case Data'!$F:$F,"Generation")</f>
        <v>5149.6894853639997</v>
      </c>
    </row>
    <row r="72" spans="1:35">
      <c r="A72" s="81" t="s">
        <v>57</v>
      </c>
      <c r="B72" s="30" t="s">
        <v>57</v>
      </c>
      <c r="C72" s="125" t="s">
        <v>49</v>
      </c>
      <c r="D72" s="27">
        <f>SUMIFS('Case Data'!$H:$H,'Case Data'!$A:$A,'Regional Results'!D$66,'Case Data'!$B:$B,$E$10,'Case Data'!$D:$D,'Regional Results'!B72,'Case Data'!$F:$F,"Capacity")</f>
        <v>155.6</v>
      </c>
      <c r="E72" s="38">
        <f>SUMIFS('Case Data'!$H:$H,'Case Data'!$A:$A,'Regional Results'!E$66,'Case Data'!$B:$B,$E$10,'Case Data'!$D:$D,'Regional Results'!B72,'Case Data'!$F:$F,"Capacity")</f>
        <v>155.6</v>
      </c>
      <c r="F72" s="4">
        <f>SUMIFS('Case Data'!$I:$I,'Case Data'!$A:$A,'Regional Results'!F$66,'Case Data'!$B:$B,$E$10,'Case Data'!$D:$D,'Regional Results'!B72,'Case Data'!$F:$F,"Capacity")</f>
        <v>155.6</v>
      </c>
      <c r="G72" s="4">
        <f>SUMIFS('Case Data'!$I:$I,'Case Data'!$A:$A,'Regional Results'!G$66,'Case Data'!$B:$B,$E$10,'Case Data'!$D:$D,'Regional Results'!B72,'Case Data'!$F:$F,"Capacity")</f>
        <v>155.6</v>
      </c>
      <c r="H72" s="27">
        <f>SUMIFS('Case Data'!$J:$J,'Case Data'!$A:$A,'Regional Results'!H$66,'Case Data'!$B:$B,$E$10,'Case Data'!$D:$D,'Regional Results'!B72,'Case Data'!$F:$F,"Capacity")</f>
        <v>155.6</v>
      </c>
      <c r="I72" s="38">
        <f>SUMIFS('Case Data'!$J:$J,'Case Data'!$A:$A,'Regional Results'!I$66,'Case Data'!$B:$B,$E$10,'Case Data'!$D:$D,'Regional Results'!B72,'Case Data'!$F:$F,"Capacity")</f>
        <v>155.6</v>
      </c>
      <c r="J72" s="4">
        <f>SUMIFS('Case Data'!$K:$K,'Case Data'!$A:$A,'Regional Results'!J$66,'Case Data'!$B:$B,$E$10,'Case Data'!$D:$D,'Regional Results'!B72,'Case Data'!$F:$F,"Capacity")</f>
        <v>155.6</v>
      </c>
      <c r="K72" s="4">
        <f>SUMIFS('Case Data'!$K:$K,'Case Data'!$A:$A,'Regional Results'!K$66,'Case Data'!$B:$B,$E$10,'Case Data'!$D:$D,'Regional Results'!B72,'Case Data'!$F:$F,"Capacity")</f>
        <v>155.6</v>
      </c>
      <c r="L72" s="27">
        <f>SUMIFS('Case Data'!$L:$L,'Case Data'!$A:$A,'Regional Results'!J$66,'Case Data'!$B:$B,$E$10,'Case Data'!$D:$D,'Regional Results'!B72,'Case Data'!$F:$F,"Capacity")</f>
        <v>155.6</v>
      </c>
      <c r="M72" s="40">
        <f>SUMIFS('Case Data'!$L:$L,'Case Data'!$A:$A,'Regional Results'!M$66,'Case Data'!$B:$B,$E$10,'Case Data'!$D:$D,'Regional Results'!B72,'Case Data'!$F:$F,"Capacity")</f>
        <v>155.6</v>
      </c>
      <c r="N72" s="27">
        <f>SUMIFS('Case Data'!$M:$M,'Case Data'!$A:$A,'Regional Results'!N$66,'Case Data'!$B:$B,$E$10,'Case Data'!$D:$D,'Regional Results'!B72,'Case Data'!$F:$F,"Capacity")</f>
        <v>155.6</v>
      </c>
      <c r="O72" s="4">
        <f>SUMIFS('Case Data'!$M:$M,'Case Data'!$A:$A,'Regional Results'!O$66,'Case Data'!$B:$B,$E$10,'Case Data'!$D:$D,'Regional Results'!B72,'Case Data'!$F:$F,"Capacity")</f>
        <v>155.6</v>
      </c>
      <c r="P72" s="27">
        <f>SUMIFS('Case Data'!$N:$N,'Case Data'!$A:$A,'Regional Results'!P$66,'Case Data'!$B:$B,$E$10,'Case Data'!$D:$D,'Regional Results'!B72,'Case Data'!$F:$F,"Capacity")</f>
        <v>155.6</v>
      </c>
      <c r="Q72" s="8">
        <f>SUMIFS('Case Data'!$N:$N,'Case Data'!$A:$A,'Regional Results'!Q$66,'Case Data'!$B:$B,$E$10,'Case Data'!$D:$D,'Regional Results'!B72,'Case Data'!$F:$F,"Capacity")</f>
        <v>155.6</v>
      </c>
      <c r="S72" s="81" t="s">
        <v>57</v>
      </c>
      <c r="T72" s="30" t="s">
        <v>57</v>
      </c>
      <c r="U72" s="125" t="s">
        <v>50</v>
      </c>
      <c r="V72" s="27">
        <f>SUMIFS('Case Data'!$H:$H,'Case Data'!$A:$A,'Regional Results'!V$66,'Case Data'!$B:$B,$W$10,'Case Data'!$D:$D,'Regional Results'!T72,'Case Data'!$F:$F,"Generation")</f>
        <v>931.11599999999999</v>
      </c>
      <c r="W72" s="38">
        <f>SUMIFS('Case Data'!$H:$H,'Case Data'!$A:$A,'Regional Results'!W$66,'Case Data'!$B:$B,$W$10,'Case Data'!$D:$D,'Regional Results'!T72,'Case Data'!$F:$F,"Generation")</f>
        <v>931.11599999999999</v>
      </c>
      <c r="X72" s="4">
        <f>SUMIFS('Case Data'!$I:$I,'Case Data'!$A:$A,'Regional Results'!X$66,'Case Data'!$B:$B,$W$10,'Case Data'!$D:$D,'Regional Results'!T72,'Case Data'!$F:$F,"Generation")</f>
        <v>1363.056</v>
      </c>
      <c r="Y72" s="4">
        <f>SUMIFS('Case Data'!$I:$I,'Case Data'!$A:$A,'Regional Results'!Y$66,'Case Data'!$B:$B,$W$10,'Case Data'!$D:$D,'Regional Results'!T72,'Case Data'!$F:$F,"Generation")</f>
        <v>1363.056</v>
      </c>
      <c r="Z72" s="27">
        <f>SUMIFS('Case Data'!$J:$J,'Case Data'!$A:$A,'Regional Results'!Z$66,'Case Data'!$B:$B,$W$10,'Case Data'!$D:$D,'Regional Results'!T72,'Case Data'!$F:$F,"Generation")</f>
        <v>1363.056</v>
      </c>
      <c r="AA72" s="38">
        <f>SUMIFS('Case Data'!$J:$J,'Case Data'!$A:$A,'Regional Results'!AA$66,'Case Data'!$B:$B,$W$10,'Case Data'!$D:$D,'Regional Results'!T72,'Case Data'!$F:$F,"Generation")</f>
        <v>1363.056</v>
      </c>
      <c r="AB72" s="4">
        <f>SUMIFS('Case Data'!$K:$K,'Case Data'!$A:$A,'Regional Results'!AB$66,'Case Data'!$B:$B,$W$10,'Case Data'!$D:$D,'Regional Results'!T72,'Case Data'!$F:$F,"Generation")</f>
        <v>1363.056</v>
      </c>
      <c r="AC72" s="4">
        <f>SUMIFS('Case Data'!$K:$K,'Case Data'!$A:$A,'Regional Results'!AC$66,'Case Data'!$B:$B,$W$10,'Case Data'!$D:$D,'Regional Results'!T72,'Case Data'!$F:$F,"Generation")</f>
        <v>1363.056</v>
      </c>
      <c r="AD72" s="27">
        <f>SUMIFS('Case Data'!$L:$L,'Case Data'!$A:$A,'Regional Results'!AD$66,'Case Data'!$B:$B,$W$10,'Case Data'!$D:$D,'Regional Results'!T72,'Case Data'!$F:$F,"Generation")</f>
        <v>1363.056</v>
      </c>
      <c r="AE72" s="38">
        <f>SUMIFS('Case Data'!$L:$L,'Case Data'!$A:$A,'Regional Results'!AE$66,'Case Data'!$B:$B,$W$10,'Case Data'!$D:$D,'Regional Results'!T72,'Case Data'!$F:$F,"Generation")</f>
        <v>1363.056</v>
      </c>
      <c r="AF72" s="4">
        <f>SUMIFS('Case Data'!$M:$M,'Case Data'!$A:$A,'Regional Results'!AF$66,'Case Data'!$B:$B,$W$10,'Case Data'!$D:$D,'Regional Results'!T72,'Case Data'!$F:$F,"Generation")</f>
        <v>1363.056</v>
      </c>
      <c r="AG72" s="4">
        <f>SUMIFS('Case Data'!$M:$M,'Case Data'!$A:$A,'Regional Results'!AG$66,'Case Data'!$B:$B,$W$10,'Case Data'!$D:$D,'Regional Results'!T72,'Case Data'!$F:$F,"Generation")</f>
        <v>1363.056</v>
      </c>
      <c r="AH72" s="27">
        <f>SUMIFS('Case Data'!$N:$N,'Case Data'!$A:$A,'Regional Results'!AH$66,'Case Data'!$B:$B,$W$10,'Case Data'!$D:$D,'Regional Results'!T72,'Case Data'!$F:$F,"Generation")</f>
        <v>1358.2560000000001</v>
      </c>
      <c r="AI72" s="8">
        <f>SUMIFS('Case Data'!$N:$N,'Case Data'!$A:$A,'Regional Results'!AI$66,'Case Data'!$B:$B,$W$10,'Case Data'!$D:$D,'Regional Results'!T72,'Case Data'!$F:$F,"Generation")</f>
        <v>1358.2560000000001</v>
      </c>
    </row>
    <row r="73" spans="1:35">
      <c r="A73" s="81" t="s">
        <v>58</v>
      </c>
      <c r="B73" s="30" t="s">
        <v>58</v>
      </c>
      <c r="C73" s="125" t="s">
        <v>49</v>
      </c>
      <c r="D73" s="27">
        <f>SUMIFS('Case Data'!$H:$H,'Case Data'!$A:$A,'Regional Results'!D$66,'Case Data'!$B:$B,$E$10,'Case Data'!$D:$D,'Regional Results'!B73,'Case Data'!$F:$F,"Capacity")</f>
        <v>11925.699999999999</v>
      </c>
      <c r="E73" s="38">
        <f>SUMIFS('Case Data'!$H:$H,'Case Data'!$A:$A,'Regional Results'!E$66,'Case Data'!$B:$B,$E$10,'Case Data'!$D:$D,'Regional Results'!B73,'Case Data'!$F:$F,"Capacity")</f>
        <v>11925.7</v>
      </c>
      <c r="F73" s="4">
        <f>SUMIFS('Case Data'!$I:$I,'Case Data'!$A:$A,'Regional Results'!F$66,'Case Data'!$B:$B,$E$10,'Case Data'!$D:$D,'Regional Results'!B73,'Case Data'!$F:$F,"Capacity")</f>
        <v>11925.699999999999</v>
      </c>
      <c r="G73" s="4">
        <f>SUMIFS('Case Data'!$I:$I,'Case Data'!$A:$A,'Regional Results'!G$66,'Case Data'!$B:$B,$E$10,'Case Data'!$D:$D,'Regional Results'!B73,'Case Data'!$F:$F,"Capacity")</f>
        <v>11925.7</v>
      </c>
      <c r="H73" s="27">
        <f>SUMIFS('Case Data'!$J:$J,'Case Data'!$A:$A,'Regional Results'!H$66,'Case Data'!$B:$B,$E$10,'Case Data'!$D:$D,'Regional Results'!B73,'Case Data'!$F:$F,"Capacity")</f>
        <v>11925.699999999999</v>
      </c>
      <c r="I73" s="38">
        <f>SUMIFS('Case Data'!$J:$J,'Case Data'!$A:$A,'Regional Results'!I$66,'Case Data'!$B:$B,$E$10,'Case Data'!$D:$D,'Regional Results'!B73,'Case Data'!$F:$F,"Capacity")</f>
        <v>11925.7</v>
      </c>
      <c r="J73" s="4">
        <f>SUMIFS('Case Data'!$K:$K,'Case Data'!$A:$A,'Regional Results'!J$66,'Case Data'!$B:$B,$E$10,'Case Data'!$D:$D,'Regional Results'!B73,'Case Data'!$F:$F,"Capacity")</f>
        <v>11925.699999999999</v>
      </c>
      <c r="K73" s="4">
        <f>SUMIFS('Case Data'!$K:$K,'Case Data'!$A:$A,'Regional Results'!K$66,'Case Data'!$B:$B,$E$10,'Case Data'!$D:$D,'Regional Results'!B73,'Case Data'!$F:$F,"Capacity")</f>
        <v>11925.7</v>
      </c>
      <c r="L73" s="27">
        <f>SUMIFS('Case Data'!$L:$L,'Case Data'!$A:$A,'Regional Results'!J$66,'Case Data'!$B:$B,$E$10,'Case Data'!$D:$D,'Regional Results'!B73,'Case Data'!$F:$F,"Capacity")</f>
        <v>10751.699999999999</v>
      </c>
      <c r="M73" s="40">
        <f>SUMIFS('Case Data'!$L:$L,'Case Data'!$A:$A,'Regional Results'!M$66,'Case Data'!$B:$B,$E$10,'Case Data'!$D:$D,'Regional Results'!B73,'Case Data'!$F:$F,"Capacity")</f>
        <v>10751.7</v>
      </c>
      <c r="N73" s="27">
        <f>SUMIFS('Case Data'!$M:$M,'Case Data'!$A:$A,'Regional Results'!N$66,'Case Data'!$B:$B,$E$10,'Case Data'!$D:$D,'Regional Results'!B73,'Case Data'!$F:$F,"Capacity")</f>
        <v>10751.699999999999</v>
      </c>
      <c r="O73" s="4">
        <f>SUMIFS('Case Data'!$M:$M,'Case Data'!$A:$A,'Regional Results'!O$66,'Case Data'!$B:$B,$E$10,'Case Data'!$D:$D,'Regional Results'!B73,'Case Data'!$F:$F,"Capacity")</f>
        <v>10085.63996</v>
      </c>
      <c r="P73" s="27">
        <f>SUMIFS('Case Data'!$N:$N,'Case Data'!$A:$A,'Regional Results'!P$66,'Case Data'!$B:$B,$E$10,'Case Data'!$D:$D,'Regional Results'!B73,'Case Data'!$F:$F,"Capacity")</f>
        <v>10751.699999999999</v>
      </c>
      <c r="Q73" s="8">
        <f>SUMIFS('Case Data'!$N:$N,'Case Data'!$A:$A,'Regional Results'!Q$66,'Case Data'!$B:$B,$E$10,'Case Data'!$D:$D,'Regional Results'!B73,'Case Data'!$F:$F,"Capacity")</f>
        <v>9845.0761949999996</v>
      </c>
      <c r="S73" s="81" t="s">
        <v>58</v>
      </c>
      <c r="T73" s="30" t="s">
        <v>58</v>
      </c>
      <c r="U73" s="125" t="s">
        <v>50</v>
      </c>
      <c r="V73" s="27">
        <f>SUMIFS('Case Data'!$H:$H,'Case Data'!$A:$A,'Regional Results'!V$66,'Case Data'!$B:$B,$W$10,'Case Data'!$D:$D,'Regional Results'!T73,'Case Data'!$F:$F,"Generation")</f>
        <v>94606.599276868001</v>
      </c>
      <c r="W73" s="38">
        <f>SUMIFS('Case Data'!$H:$H,'Case Data'!$A:$A,'Regional Results'!W$66,'Case Data'!$B:$B,$W$10,'Case Data'!$D:$D,'Regional Results'!T73,'Case Data'!$F:$F,"Generation")</f>
        <v>94633.798201980011</v>
      </c>
      <c r="X73" s="4">
        <f>SUMIFS('Case Data'!$I:$I,'Case Data'!$A:$A,'Regional Results'!X$66,'Case Data'!$B:$B,$W$10,'Case Data'!$D:$D,'Regional Results'!T73,'Case Data'!$F:$F,"Generation")</f>
        <v>94713.066293992</v>
      </c>
      <c r="Y73" s="4">
        <f>SUMIFS('Case Data'!$I:$I,'Case Data'!$A:$A,'Regional Results'!Y$66,'Case Data'!$B:$B,$W$10,'Case Data'!$D:$D,'Regional Results'!T73,'Case Data'!$F:$F,"Generation")</f>
        <v>94689.699433369009</v>
      </c>
      <c r="Z73" s="27">
        <f>SUMIFS('Case Data'!$J:$J,'Case Data'!$A:$A,'Regional Results'!Z$66,'Case Data'!$B:$B,$W$10,'Case Data'!$D:$D,'Regional Results'!T73,'Case Data'!$F:$F,"Generation")</f>
        <v>94609.037254724011</v>
      </c>
      <c r="AA73" s="38">
        <f>SUMIFS('Case Data'!$J:$J,'Case Data'!$A:$A,'Regional Results'!AA$66,'Case Data'!$B:$B,$W$10,'Case Data'!$D:$D,'Regional Results'!T73,'Case Data'!$F:$F,"Generation")</f>
        <v>94633.07476981201</v>
      </c>
      <c r="AB73" s="4">
        <f>SUMIFS('Case Data'!$K:$K,'Case Data'!$A:$A,'Regional Results'!AB$66,'Case Data'!$B:$B,$W$10,'Case Data'!$D:$D,'Regional Results'!T73,'Case Data'!$F:$F,"Generation")</f>
        <v>95177.965098340006</v>
      </c>
      <c r="AC73" s="4">
        <f>SUMIFS('Case Data'!$K:$K,'Case Data'!$A:$A,'Regional Results'!AC$66,'Case Data'!$B:$B,$W$10,'Case Data'!$D:$D,'Regional Results'!T73,'Case Data'!$F:$F,"Generation")</f>
        <v>95231.222262744006</v>
      </c>
      <c r="AD73" s="27">
        <f>SUMIFS('Case Data'!$L:$L,'Case Data'!$A:$A,'Regional Results'!AD$66,'Case Data'!$B:$B,$W$10,'Case Data'!$D:$D,'Regional Results'!T73,'Case Data'!$F:$F,"Generation")</f>
        <v>84826.354962892001</v>
      </c>
      <c r="AE73" s="38">
        <f>SUMIFS('Case Data'!$L:$L,'Case Data'!$A:$A,'Regional Results'!AE$66,'Case Data'!$B:$B,$W$10,'Case Data'!$D:$D,'Regional Results'!T73,'Case Data'!$F:$F,"Generation")</f>
        <v>84826.354962892001</v>
      </c>
      <c r="AF73" s="4">
        <f>SUMIFS('Case Data'!$M:$M,'Case Data'!$A:$A,'Regional Results'!AF$66,'Case Data'!$B:$B,$W$10,'Case Data'!$D:$D,'Regional Results'!T73,'Case Data'!$F:$F,"Generation")</f>
        <v>84818.481660952006</v>
      </c>
      <c r="AG73" s="4">
        <f>SUMIFS('Case Data'!$M:$M,'Case Data'!$A:$A,'Regional Results'!AG$66,'Case Data'!$B:$B,$W$10,'Case Data'!$D:$D,'Regional Results'!T73,'Case Data'!$F:$F,"Generation")</f>
        <v>84818.481660952006</v>
      </c>
      <c r="AH73" s="27">
        <f>SUMIFS('Case Data'!$N:$N,'Case Data'!$A:$A,'Regional Results'!AH$66,'Case Data'!$B:$B,$W$10,'Case Data'!$D:$D,'Regional Results'!T73,'Case Data'!$F:$F,"Generation")</f>
        <v>84933.294587556011</v>
      </c>
      <c r="AI73" s="8">
        <f>SUMIFS('Case Data'!$N:$N,'Case Data'!$A:$A,'Regional Results'!AI$66,'Case Data'!$B:$B,$W$10,'Case Data'!$D:$D,'Regional Results'!T73,'Case Data'!$F:$F,"Generation")</f>
        <v>84936.570185812001</v>
      </c>
    </row>
    <row r="74" spans="1:35">
      <c r="A74" s="81" t="s">
        <v>59</v>
      </c>
      <c r="B74" s="30" t="s">
        <v>59</v>
      </c>
      <c r="C74" s="125" t="s">
        <v>49</v>
      </c>
      <c r="D74" s="27">
        <f>SUMIFS('Case Data'!$H:$H,'Case Data'!$A:$A,'Regional Results'!D$66,'Case Data'!$B:$B,$E$10,'Case Data'!$D:$D,'Regional Results'!B74,'Case Data'!$F:$F,"Capacity")</f>
        <v>10287.383</v>
      </c>
      <c r="E74" s="38">
        <f>SUMIFS('Case Data'!$H:$H,'Case Data'!$A:$A,'Regional Results'!E$66,'Case Data'!$B:$B,$E$10,'Case Data'!$D:$D,'Regional Results'!B74,'Case Data'!$F:$F,"Capacity")</f>
        <v>10287.383</v>
      </c>
      <c r="F74" s="4">
        <f>SUMIFS('Case Data'!$I:$I,'Case Data'!$A:$A,'Regional Results'!F$66,'Case Data'!$B:$B,$E$10,'Case Data'!$D:$D,'Regional Results'!B74,'Case Data'!$F:$F,"Capacity")</f>
        <v>10287.383</v>
      </c>
      <c r="G74" s="4">
        <f>SUMIFS('Case Data'!$I:$I,'Case Data'!$A:$A,'Regional Results'!G$66,'Case Data'!$B:$B,$E$10,'Case Data'!$D:$D,'Regional Results'!B74,'Case Data'!$F:$F,"Capacity")</f>
        <v>10287.383</v>
      </c>
      <c r="H74" s="27">
        <f>SUMIFS('Case Data'!$J:$J,'Case Data'!$A:$A,'Regional Results'!H$66,'Case Data'!$B:$B,$E$10,'Case Data'!$D:$D,'Regional Results'!B74,'Case Data'!$F:$F,"Capacity")</f>
        <v>10287.383</v>
      </c>
      <c r="I74" s="38">
        <f>SUMIFS('Case Data'!$J:$J,'Case Data'!$A:$A,'Regional Results'!I$66,'Case Data'!$B:$B,$E$10,'Case Data'!$D:$D,'Regional Results'!B74,'Case Data'!$F:$F,"Capacity")</f>
        <v>10287.383</v>
      </c>
      <c r="J74" s="4">
        <f>SUMIFS('Case Data'!$K:$K,'Case Data'!$A:$A,'Regional Results'!J$66,'Case Data'!$B:$B,$E$10,'Case Data'!$D:$D,'Regional Results'!B74,'Case Data'!$F:$F,"Capacity")</f>
        <v>10287.383</v>
      </c>
      <c r="K74" s="4">
        <f>SUMIFS('Case Data'!$K:$K,'Case Data'!$A:$A,'Regional Results'!K$66,'Case Data'!$B:$B,$E$10,'Case Data'!$D:$D,'Regional Results'!B74,'Case Data'!$F:$F,"Capacity")</f>
        <v>10287.383</v>
      </c>
      <c r="L74" s="27">
        <f>SUMIFS('Case Data'!$L:$L,'Case Data'!$A:$A,'Regional Results'!J$66,'Case Data'!$B:$B,$E$10,'Case Data'!$D:$D,'Regional Results'!B74,'Case Data'!$F:$F,"Capacity")</f>
        <v>10287.383</v>
      </c>
      <c r="M74" s="40">
        <f>SUMIFS('Case Data'!$L:$L,'Case Data'!$A:$A,'Regional Results'!M$66,'Case Data'!$B:$B,$E$10,'Case Data'!$D:$D,'Regional Results'!B74,'Case Data'!$F:$F,"Capacity")</f>
        <v>10287.383</v>
      </c>
      <c r="N74" s="27">
        <f>SUMIFS('Case Data'!$M:$M,'Case Data'!$A:$A,'Regional Results'!N$66,'Case Data'!$B:$B,$E$10,'Case Data'!$D:$D,'Regional Results'!B74,'Case Data'!$F:$F,"Capacity")</f>
        <v>10287.383</v>
      </c>
      <c r="O74" s="4">
        <f>SUMIFS('Case Data'!$M:$M,'Case Data'!$A:$A,'Regional Results'!O$66,'Case Data'!$B:$B,$E$10,'Case Data'!$D:$D,'Regional Results'!B74,'Case Data'!$F:$F,"Capacity")</f>
        <v>10287.383</v>
      </c>
      <c r="P74" s="27">
        <f>SUMIFS('Case Data'!$N:$N,'Case Data'!$A:$A,'Regional Results'!P$66,'Case Data'!$B:$B,$E$10,'Case Data'!$D:$D,'Regional Results'!B74,'Case Data'!$F:$F,"Capacity")</f>
        <v>10287.383</v>
      </c>
      <c r="Q74" s="8">
        <f>SUMIFS('Case Data'!$N:$N,'Case Data'!$A:$A,'Regional Results'!Q$66,'Case Data'!$B:$B,$E$10,'Case Data'!$D:$D,'Regional Results'!B74,'Case Data'!$F:$F,"Capacity")</f>
        <v>10287.383</v>
      </c>
      <c r="S74" s="81" t="s">
        <v>59</v>
      </c>
      <c r="T74" s="30" t="s">
        <v>59</v>
      </c>
      <c r="U74" s="125" t="s">
        <v>50</v>
      </c>
      <c r="V74" s="27">
        <f>SUMIFS('Case Data'!$H:$H,'Case Data'!$A:$A,'Regional Results'!V$66,'Case Data'!$B:$B,$W$10,'Case Data'!$D:$D,'Regional Results'!T74,'Case Data'!$F:$F,"Generation")</f>
        <v>35987.603873800159</v>
      </c>
      <c r="W74" s="38">
        <f>SUMIFS('Case Data'!$H:$H,'Case Data'!$A:$A,'Regional Results'!W$66,'Case Data'!$B:$B,$W$10,'Case Data'!$D:$D,'Regional Results'!T74,'Case Data'!$F:$F,"Generation")</f>
        <v>36013.283308470767</v>
      </c>
      <c r="X74" s="4">
        <f>SUMIFS('Case Data'!$I:$I,'Case Data'!$A:$A,'Regional Results'!X$66,'Case Data'!$B:$B,$W$10,'Case Data'!$D:$D,'Regional Results'!T74,'Case Data'!$F:$F,"Generation")</f>
        <v>36064.746676166302</v>
      </c>
      <c r="Y74" s="4">
        <f>SUMIFS('Case Data'!$I:$I,'Case Data'!$A:$A,'Regional Results'!Y$66,'Case Data'!$B:$B,$W$10,'Case Data'!$D:$D,'Regional Results'!T74,'Case Data'!$F:$F,"Generation")</f>
        <v>36045.146636581172</v>
      </c>
      <c r="Z74" s="27">
        <f>SUMIFS('Case Data'!$J:$J,'Case Data'!$A:$A,'Regional Results'!Z$66,'Case Data'!$B:$B,$W$10,'Case Data'!$D:$D,'Regional Results'!T74,'Case Data'!$F:$F,"Generation")</f>
        <v>36396.927563024445</v>
      </c>
      <c r="AA74" s="38">
        <f>SUMIFS('Case Data'!$J:$J,'Case Data'!$A:$A,'Regional Results'!AA$66,'Case Data'!$B:$B,$W$10,'Case Data'!$D:$D,'Regional Results'!T74,'Case Data'!$F:$F,"Generation")</f>
        <v>36307.275688170543</v>
      </c>
      <c r="AB74" s="4">
        <f>SUMIFS('Case Data'!$K:$K,'Case Data'!$A:$A,'Regional Results'!AB$66,'Case Data'!$B:$B,$W$10,'Case Data'!$D:$D,'Regional Results'!T74,'Case Data'!$F:$F,"Generation")</f>
        <v>35987.400263930969</v>
      </c>
      <c r="AC74" s="4">
        <f>SUMIFS('Case Data'!$K:$K,'Case Data'!$A:$A,'Regional Results'!AC$66,'Case Data'!$B:$B,$W$10,'Case Data'!$D:$D,'Regional Results'!T74,'Case Data'!$F:$F,"Generation")</f>
        <v>35964.659222342561</v>
      </c>
      <c r="AD74" s="27">
        <f>SUMIFS('Case Data'!$L:$L,'Case Data'!$A:$A,'Regional Results'!AD$66,'Case Data'!$B:$B,$W$10,'Case Data'!$D:$D,'Regional Results'!T74,'Case Data'!$F:$F,"Generation")</f>
        <v>35558.05647056274</v>
      </c>
      <c r="AE74" s="38">
        <f>SUMIFS('Case Data'!$L:$L,'Case Data'!$A:$A,'Regional Results'!AE$66,'Case Data'!$B:$B,$W$10,'Case Data'!$D:$D,'Regional Results'!T74,'Case Data'!$F:$F,"Generation")</f>
        <v>35559.716418118864</v>
      </c>
      <c r="AF74" s="4">
        <f>SUMIFS('Case Data'!$M:$M,'Case Data'!$A:$A,'Regional Results'!AF$66,'Case Data'!$B:$B,$W$10,'Case Data'!$D:$D,'Regional Results'!T74,'Case Data'!$F:$F,"Generation")</f>
        <v>36289.600647555577</v>
      </c>
      <c r="AG74" s="4">
        <f>SUMIFS('Case Data'!$M:$M,'Case Data'!$A:$A,'Regional Results'!AG$66,'Case Data'!$B:$B,$W$10,'Case Data'!$D:$D,'Regional Results'!T74,'Case Data'!$F:$F,"Generation")</f>
        <v>36208.145876239963</v>
      </c>
      <c r="AH74" s="27">
        <f>SUMIFS('Case Data'!$N:$N,'Case Data'!$A:$A,'Regional Results'!AH$66,'Case Data'!$B:$B,$W$10,'Case Data'!$D:$D,'Regional Results'!T74,'Case Data'!$F:$F,"Generation")</f>
        <v>36161.349468787303</v>
      </c>
      <c r="AI74" s="8">
        <f>SUMIFS('Case Data'!$N:$N,'Case Data'!$A:$A,'Regional Results'!AI$66,'Case Data'!$B:$B,$W$10,'Case Data'!$D:$D,'Regional Results'!T74,'Case Data'!$F:$F,"Generation")</f>
        <v>36156.88791422129</v>
      </c>
    </row>
    <row r="75" spans="1:35">
      <c r="A75" s="81" t="s">
        <v>60</v>
      </c>
      <c r="B75" s="30" t="s">
        <v>60</v>
      </c>
      <c r="C75" s="125" t="s">
        <v>49</v>
      </c>
      <c r="D75" s="27">
        <f>SUMIFS('Case Data'!$H:$H,'Case Data'!$A:$A,'Regional Results'!D$66,'Case Data'!$B:$B,$E$10,'Case Data'!$D:$D,'Regional Results'!B75,'Case Data'!$F:$F,"Capacity")</f>
        <v>15065.053499999998</v>
      </c>
      <c r="E75" s="38">
        <f>SUMIFS('Case Data'!$H:$H,'Case Data'!$A:$A,'Regional Results'!E$66,'Case Data'!$B:$B,$E$10,'Case Data'!$D:$D,'Regional Results'!B75,'Case Data'!$F:$F,"Capacity")</f>
        <v>15065.0535</v>
      </c>
      <c r="F75" s="4">
        <f>SUMIFS('Case Data'!$I:$I,'Case Data'!$A:$A,'Regional Results'!F$66,'Case Data'!$B:$B,$E$10,'Case Data'!$D:$D,'Regional Results'!B75,'Case Data'!$F:$F,"Capacity")</f>
        <v>16329.153499999999</v>
      </c>
      <c r="G75" s="4">
        <f>SUMIFS('Case Data'!$I:$I,'Case Data'!$A:$A,'Regional Results'!G$66,'Case Data'!$B:$B,$E$10,'Case Data'!$D:$D,'Regional Results'!B75,'Case Data'!$F:$F,"Capacity")</f>
        <v>16329.1535</v>
      </c>
      <c r="H75" s="27">
        <f>SUMIFS('Case Data'!$J:$J,'Case Data'!$A:$A,'Regional Results'!H$66,'Case Data'!$B:$B,$E$10,'Case Data'!$D:$D,'Regional Results'!B75,'Case Data'!$F:$F,"Capacity")</f>
        <v>16329.153499999999</v>
      </c>
      <c r="I75" s="38">
        <f>SUMIFS('Case Data'!$J:$J,'Case Data'!$A:$A,'Regional Results'!I$66,'Case Data'!$B:$B,$E$10,'Case Data'!$D:$D,'Regional Results'!B75,'Case Data'!$F:$F,"Capacity")</f>
        <v>16329.1535</v>
      </c>
      <c r="J75" s="4">
        <f>SUMIFS('Case Data'!$K:$K,'Case Data'!$A:$A,'Regional Results'!J$66,'Case Data'!$B:$B,$E$10,'Case Data'!$D:$D,'Regional Results'!B75,'Case Data'!$F:$F,"Capacity")</f>
        <v>16329.153499999999</v>
      </c>
      <c r="K75" s="4">
        <f>SUMIFS('Case Data'!$K:$K,'Case Data'!$A:$A,'Regional Results'!K$66,'Case Data'!$B:$B,$E$10,'Case Data'!$D:$D,'Regional Results'!B75,'Case Data'!$F:$F,"Capacity")</f>
        <v>16329.1535</v>
      </c>
      <c r="L75" s="27">
        <f>SUMIFS('Case Data'!$L:$L,'Case Data'!$A:$A,'Regional Results'!J$66,'Case Data'!$B:$B,$E$10,'Case Data'!$D:$D,'Regional Results'!B75,'Case Data'!$F:$F,"Capacity")</f>
        <v>16329.153499999999</v>
      </c>
      <c r="M75" s="40">
        <f>SUMIFS('Case Data'!$L:$L,'Case Data'!$A:$A,'Regional Results'!M$66,'Case Data'!$B:$B,$E$10,'Case Data'!$D:$D,'Regional Results'!B75,'Case Data'!$F:$F,"Capacity")</f>
        <v>16329.1535</v>
      </c>
      <c r="N75" s="27">
        <f>SUMIFS('Case Data'!$M:$M,'Case Data'!$A:$A,'Regional Results'!N$66,'Case Data'!$B:$B,$E$10,'Case Data'!$D:$D,'Regional Results'!B75,'Case Data'!$F:$F,"Capacity")</f>
        <v>16329.153499999999</v>
      </c>
      <c r="O75" s="4">
        <f>SUMIFS('Case Data'!$M:$M,'Case Data'!$A:$A,'Regional Results'!O$66,'Case Data'!$B:$B,$E$10,'Case Data'!$D:$D,'Regional Results'!B75,'Case Data'!$F:$F,"Capacity")</f>
        <v>16329.1535</v>
      </c>
      <c r="P75" s="27">
        <f>SUMIFS('Case Data'!$N:$N,'Case Data'!$A:$A,'Regional Results'!P$66,'Case Data'!$B:$B,$E$10,'Case Data'!$D:$D,'Regional Results'!B75,'Case Data'!$F:$F,"Capacity")</f>
        <v>16329.153499999999</v>
      </c>
      <c r="Q75" s="8">
        <f>SUMIFS('Case Data'!$N:$N,'Case Data'!$A:$A,'Regional Results'!Q$66,'Case Data'!$B:$B,$E$10,'Case Data'!$D:$D,'Regional Results'!B75,'Case Data'!$F:$F,"Capacity")</f>
        <v>16329.1535</v>
      </c>
      <c r="S75" s="81" t="s">
        <v>60</v>
      </c>
      <c r="T75" s="30" t="s">
        <v>60</v>
      </c>
      <c r="U75" s="125" t="s">
        <v>50</v>
      </c>
      <c r="V75" s="27">
        <f>SUMIFS('Case Data'!$H:$H,'Case Data'!$A:$A,'Regional Results'!V$66,'Case Data'!$B:$B,$W$10,'Case Data'!$D:$D,'Regional Results'!T75,'Case Data'!$F:$F,"Generation")</f>
        <v>25722.263944271312</v>
      </c>
      <c r="W75" s="38">
        <f>SUMIFS('Case Data'!$H:$H,'Case Data'!$A:$A,'Regional Results'!W$66,'Case Data'!$B:$B,$W$10,'Case Data'!$D:$D,'Regional Results'!T75,'Case Data'!$F:$F,"Generation")</f>
        <v>25713.749827708314</v>
      </c>
      <c r="X75" s="4">
        <f>SUMIFS('Case Data'!$I:$I,'Case Data'!$A:$A,'Regional Results'!X$66,'Case Data'!$B:$B,$W$10,'Case Data'!$D:$D,'Regional Results'!T75,'Case Data'!$F:$F,"Generation")</f>
        <v>29008.900003842053</v>
      </c>
      <c r="Y75" s="4">
        <f>SUMIFS('Case Data'!$I:$I,'Case Data'!$A:$A,'Regional Results'!Y$66,'Case Data'!$B:$B,$W$10,'Case Data'!$D:$D,'Regional Results'!T75,'Case Data'!$F:$F,"Generation")</f>
        <v>28990.515994983052</v>
      </c>
      <c r="Z75" s="27">
        <f>SUMIFS('Case Data'!$J:$J,'Case Data'!$A:$A,'Regional Results'!Z$66,'Case Data'!$B:$B,$W$10,'Case Data'!$D:$D,'Regional Results'!T75,'Case Data'!$F:$F,"Generation")</f>
        <v>28192.623325210199</v>
      </c>
      <c r="AA75" s="38">
        <f>SUMIFS('Case Data'!$J:$J,'Case Data'!$A:$A,'Regional Results'!AA$66,'Case Data'!$B:$B,$W$10,'Case Data'!$D:$D,'Regional Results'!T75,'Case Data'!$F:$F,"Generation")</f>
        <v>28263.979090786193</v>
      </c>
      <c r="AB75" s="4">
        <f>SUMIFS('Case Data'!$K:$K,'Case Data'!$A:$A,'Regional Results'!AB$66,'Case Data'!$B:$B,$W$10,'Case Data'!$D:$D,'Regional Results'!T75,'Case Data'!$F:$F,"Generation")</f>
        <v>29896.004814322481</v>
      </c>
      <c r="AC75" s="4">
        <f>SUMIFS('Case Data'!$K:$K,'Case Data'!$A:$A,'Regional Results'!AC$66,'Case Data'!$B:$B,$W$10,'Case Data'!$D:$D,'Regional Results'!T75,'Case Data'!$F:$F,"Generation")</f>
        <v>29636.415890410481</v>
      </c>
      <c r="AD75" s="27">
        <f>SUMIFS('Case Data'!$L:$L,'Case Data'!$A:$A,'Regional Results'!AD$66,'Case Data'!$B:$B,$W$10,'Case Data'!$D:$D,'Regional Results'!T75,'Case Data'!$F:$F,"Generation")</f>
        <v>29525.112157850333</v>
      </c>
      <c r="AE75" s="38">
        <f>SUMIFS('Case Data'!$L:$L,'Case Data'!$A:$A,'Regional Results'!AE$66,'Case Data'!$B:$B,$W$10,'Case Data'!$D:$D,'Regional Results'!T75,'Case Data'!$F:$F,"Generation")</f>
        <v>29560.626942828159</v>
      </c>
      <c r="AF75" s="4">
        <f>SUMIFS('Case Data'!$M:$M,'Case Data'!$A:$A,'Regional Results'!AF$66,'Case Data'!$B:$B,$W$10,'Case Data'!$D:$D,'Regional Results'!T75,'Case Data'!$F:$F,"Generation")</f>
        <v>28927.066879036545</v>
      </c>
      <c r="AG75" s="4">
        <f>SUMIFS('Case Data'!$M:$M,'Case Data'!$A:$A,'Regional Results'!AG$66,'Case Data'!$B:$B,$W$10,'Case Data'!$D:$D,'Regional Results'!T75,'Case Data'!$F:$F,"Generation")</f>
        <v>28923.400694349544</v>
      </c>
      <c r="AH75" s="27">
        <f>SUMIFS('Case Data'!$N:$N,'Case Data'!$A:$A,'Regional Results'!AH$66,'Case Data'!$B:$B,$W$10,'Case Data'!$D:$D,'Regional Results'!T75,'Case Data'!$F:$F,"Generation")</f>
        <v>27453.077402233826</v>
      </c>
      <c r="AI75" s="8">
        <f>SUMIFS('Case Data'!$N:$N,'Case Data'!$A:$A,'Regional Results'!AI$66,'Case Data'!$B:$B,$W$10,'Case Data'!$D:$D,'Regional Results'!T75,'Case Data'!$F:$F,"Generation")</f>
        <v>27703.282781360824</v>
      </c>
    </row>
    <row r="76" spans="1:35">
      <c r="A76" s="81" t="s">
        <v>61</v>
      </c>
      <c r="B76" s="30" t="s">
        <v>61</v>
      </c>
      <c r="C76" s="125" t="s">
        <v>49</v>
      </c>
      <c r="D76" s="27">
        <f>SUMIFS('Case Data'!$H:$H,'Case Data'!$A:$A,'Regional Results'!D$66,'Case Data'!$B:$B,$E$10,'Case Data'!$D:$D,'Regional Results'!B76,'Case Data'!$F:$F,"Capacity")</f>
        <v>5857.0209992400005</v>
      </c>
      <c r="E76" s="38">
        <f>SUMIFS('Case Data'!$H:$H,'Case Data'!$A:$A,'Regional Results'!E$66,'Case Data'!$B:$B,$E$10,'Case Data'!$D:$D,'Regional Results'!B76,'Case Data'!$F:$F,"Capacity")</f>
        <v>5857.0209990000003</v>
      </c>
      <c r="F76" s="4">
        <f>SUMIFS('Case Data'!$I:$I,'Case Data'!$A:$A,'Regional Results'!F$66,'Case Data'!$B:$B,$E$10,'Case Data'!$D:$D,'Regional Results'!B76,'Case Data'!$F:$F,"Capacity")</f>
        <v>5857.0209992400005</v>
      </c>
      <c r="G76" s="4">
        <f>SUMIFS('Case Data'!$I:$I,'Case Data'!$A:$A,'Regional Results'!G$66,'Case Data'!$B:$B,$E$10,'Case Data'!$D:$D,'Regional Results'!B76,'Case Data'!$F:$F,"Capacity")</f>
        <v>5857.0209990000003</v>
      </c>
      <c r="H76" s="27">
        <f>SUMIFS('Case Data'!$J:$J,'Case Data'!$A:$A,'Regional Results'!H$66,'Case Data'!$B:$B,$E$10,'Case Data'!$D:$D,'Regional Results'!B76,'Case Data'!$F:$F,"Capacity")</f>
        <v>5857.0209992400005</v>
      </c>
      <c r="I76" s="38">
        <f>SUMIFS('Case Data'!$J:$J,'Case Data'!$A:$A,'Regional Results'!I$66,'Case Data'!$B:$B,$E$10,'Case Data'!$D:$D,'Regional Results'!B76,'Case Data'!$F:$F,"Capacity")</f>
        <v>5857.0209990000003</v>
      </c>
      <c r="J76" s="4">
        <f>SUMIFS('Case Data'!$K:$K,'Case Data'!$A:$A,'Regional Results'!J$66,'Case Data'!$B:$B,$E$10,'Case Data'!$D:$D,'Regional Results'!B76,'Case Data'!$F:$F,"Capacity")</f>
        <v>5857.0209992400005</v>
      </c>
      <c r="K76" s="4">
        <f>SUMIFS('Case Data'!$K:$K,'Case Data'!$A:$A,'Regional Results'!K$66,'Case Data'!$B:$B,$E$10,'Case Data'!$D:$D,'Regional Results'!B76,'Case Data'!$F:$F,"Capacity")</f>
        <v>5857.0209990000003</v>
      </c>
      <c r="L76" s="27">
        <f>SUMIFS('Case Data'!$L:$L,'Case Data'!$A:$A,'Regional Results'!J$66,'Case Data'!$B:$B,$E$10,'Case Data'!$D:$D,'Regional Results'!B76,'Case Data'!$F:$F,"Capacity")</f>
        <v>5857.0209992400005</v>
      </c>
      <c r="M76" s="40">
        <f>SUMIFS('Case Data'!$L:$L,'Case Data'!$A:$A,'Regional Results'!M$66,'Case Data'!$B:$B,$E$10,'Case Data'!$D:$D,'Regional Results'!B76,'Case Data'!$F:$F,"Capacity")</f>
        <v>5857.0209990000003</v>
      </c>
      <c r="N76" s="27">
        <f>SUMIFS('Case Data'!$M:$M,'Case Data'!$A:$A,'Regional Results'!N$66,'Case Data'!$B:$B,$E$10,'Case Data'!$D:$D,'Regional Results'!B76,'Case Data'!$F:$F,"Capacity")</f>
        <v>5857.0209992400005</v>
      </c>
      <c r="O76" s="4">
        <f>SUMIFS('Case Data'!$M:$M,'Case Data'!$A:$A,'Regional Results'!O$66,'Case Data'!$B:$B,$E$10,'Case Data'!$D:$D,'Regional Results'!B76,'Case Data'!$F:$F,"Capacity")</f>
        <v>5857.0209990000003</v>
      </c>
      <c r="P76" s="27">
        <f>SUMIFS('Case Data'!$N:$N,'Case Data'!$A:$A,'Regional Results'!P$66,'Case Data'!$B:$B,$E$10,'Case Data'!$D:$D,'Regional Results'!B76,'Case Data'!$F:$F,"Capacity")</f>
        <v>5857.0209992400005</v>
      </c>
      <c r="Q76" s="8">
        <f>SUMIFS('Case Data'!$N:$N,'Case Data'!$A:$A,'Regional Results'!Q$66,'Case Data'!$B:$B,$E$10,'Case Data'!$D:$D,'Regional Results'!B76,'Case Data'!$F:$F,"Capacity")</f>
        <v>5857.0209990000003</v>
      </c>
      <c r="S76" s="81" t="s">
        <v>61</v>
      </c>
      <c r="T76" s="30" t="s">
        <v>61</v>
      </c>
      <c r="U76" s="125" t="s">
        <v>50</v>
      </c>
      <c r="V76" s="27">
        <f>SUMIFS('Case Data'!$H:$H,'Case Data'!$A:$A,'Regional Results'!V$66,'Case Data'!$B:$B,$W$10,'Case Data'!$D:$D,'Regional Results'!T76,'Case Data'!$F:$F,"Generation")</f>
        <v>16490.964406822521</v>
      </c>
      <c r="W76" s="38">
        <f>SUMIFS('Case Data'!$H:$H,'Case Data'!$A:$A,'Regional Results'!W$66,'Case Data'!$B:$B,$W$10,'Case Data'!$D:$D,'Regional Results'!T76,'Case Data'!$F:$F,"Generation")</f>
        <v>16496.012835550519</v>
      </c>
      <c r="X76" s="4">
        <f>SUMIFS('Case Data'!$I:$I,'Case Data'!$A:$A,'Regional Results'!X$66,'Case Data'!$B:$B,$W$10,'Case Data'!$D:$D,'Regional Results'!T76,'Case Data'!$F:$F,"Generation")</f>
        <v>18300.230718956522</v>
      </c>
      <c r="Y76" s="4">
        <f>SUMIFS('Case Data'!$I:$I,'Case Data'!$A:$A,'Regional Results'!Y$66,'Case Data'!$B:$B,$W$10,'Case Data'!$D:$D,'Regional Results'!T76,'Case Data'!$F:$F,"Generation")</f>
        <v>18309.505116179524</v>
      </c>
      <c r="Z76" s="27">
        <f>SUMIFS('Case Data'!$J:$J,'Case Data'!$A:$A,'Regional Results'!Z$66,'Case Data'!$B:$B,$W$10,'Case Data'!$D:$D,'Regional Results'!T76,'Case Data'!$F:$F,"Generation")</f>
        <v>18186.514756727542</v>
      </c>
      <c r="AA76" s="38">
        <f>SUMIFS('Case Data'!$J:$J,'Case Data'!$A:$A,'Regional Results'!AA$66,'Case Data'!$B:$B,$W$10,'Case Data'!$D:$D,'Regional Results'!T76,'Case Data'!$F:$F,"Generation")</f>
        <v>18189.483168428538</v>
      </c>
      <c r="AB76" s="4">
        <f>SUMIFS('Case Data'!$K:$K,'Case Data'!$A:$A,'Regional Results'!AB$66,'Case Data'!$B:$B,$W$10,'Case Data'!$D:$D,'Regional Results'!T76,'Case Data'!$F:$F,"Generation")</f>
        <v>18974.118413358505</v>
      </c>
      <c r="AC76" s="4">
        <f>SUMIFS('Case Data'!$K:$K,'Case Data'!$A:$A,'Regional Results'!AC$66,'Case Data'!$B:$B,$W$10,'Case Data'!$D:$D,'Regional Results'!T76,'Case Data'!$F:$F,"Generation")</f>
        <v>18974.222366757502</v>
      </c>
      <c r="AD76" s="27">
        <f>SUMIFS('Case Data'!$L:$L,'Case Data'!$A:$A,'Regional Results'!AD$66,'Case Data'!$B:$B,$W$10,'Case Data'!$D:$D,'Regional Results'!T76,'Case Data'!$F:$F,"Generation")</f>
        <v>18469.594611731958</v>
      </c>
      <c r="AE76" s="38">
        <f>SUMIFS('Case Data'!$L:$L,'Case Data'!$A:$A,'Regional Results'!AE$66,'Case Data'!$B:$B,$W$10,'Case Data'!$D:$D,'Regional Results'!T76,'Case Data'!$F:$F,"Generation")</f>
        <v>18422.730174005959</v>
      </c>
      <c r="AF76" s="4">
        <f>SUMIFS('Case Data'!$M:$M,'Case Data'!$A:$A,'Regional Results'!AF$66,'Case Data'!$B:$B,$W$10,'Case Data'!$D:$D,'Regional Results'!T76,'Case Data'!$F:$F,"Generation")</f>
        <v>18468.083733343959</v>
      </c>
      <c r="AG76" s="4">
        <f>SUMIFS('Case Data'!$M:$M,'Case Data'!$A:$A,'Regional Results'!AG$66,'Case Data'!$B:$B,$W$10,'Case Data'!$D:$D,'Regional Results'!T76,'Case Data'!$F:$F,"Generation")</f>
        <v>18543.946409854962</v>
      </c>
      <c r="AH76" s="27">
        <f>SUMIFS('Case Data'!$N:$N,'Case Data'!$A:$A,'Regional Results'!AH$66,'Case Data'!$B:$B,$W$10,'Case Data'!$D:$D,'Regional Results'!T76,'Case Data'!$F:$F,"Generation")</f>
        <v>17674.135294726013</v>
      </c>
      <c r="AI76" s="8">
        <f>SUMIFS('Case Data'!$N:$N,'Case Data'!$A:$A,'Regional Results'!AI$66,'Case Data'!$B:$B,$W$10,'Case Data'!$D:$D,'Regional Results'!T76,'Case Data'!$F:$F,"Generation")</f>
        <v>17602.48975277201</v>
      </c>
    </row>
    <row r="77" spans="1:35">
      <c r="A77" s="81" t="s">
        <v>62</v>
      </c>
      <c r="B77" s="30" t="s">
        <v>62</v>
      </c>
      <c r="C77" s="125" t="s">
        <v>49</v>
      </c>
      <c r="D77" s="27">
        <f>SUMIFS('Case Data'!$H:$H,'Case Data'!$A:$A,'Regional Results'!D$66,'Case Data'!$B:$B,$E$10,'Case Data'!$D:$D,'Regional Results'!B77,'Case Data'!$F:$F,"Capacity")</f>
        <v>136</v>
      </c>
      <c r="E77" s="38">
        <f>SUMIFS('Case Data'!$H:$H,'Case Data'!$A:$A,'Regional Results'!E$66,'Case Data'!$B:$B,$E$10,'Case Data'!$D:$D,'Regional Results'!B77,'Case Data'!$F:$F,"Capacity")</f>
        <v>136</v>
      </c>
      <c r="F77" s="4">
        <f>SUMIFS('Case Data'!$I:$I,'Case Data'!$A:$A,'Regional Results'!F$66,'Case Data'!$B:$B,$E$10,'Case Data'!$D:$D,'Regional Results'!B77,'Case Data'!$F:$F,"Capacity")</f>
        <v>1876</v>
      </c>
      <c r="G77" s="4">
        <f>SUMIFS('Case Data'!$I:$I,'Case Data'!$A:$A,'Regional Results'!G$66,'Case Data'!$B:$B,$E$10,'Case Data'!$D:$D,'Regional Results'!B77,'Case Data'!$F:$F,"Capacity")</f>
        <v>1876</v>
      </c>
      <c r="H77" s="27">
        <f>SUMIFS('Case Data'!$J:$J,'Case Data'!$A:$A,'Regional Results'!H$66,'Case Data'!$B:$B,$E$10,'Case Data'!$D:$D,'Regional Results'!B77,'Case Data'!$F:$F,"Capacity")</f>
        <v>1876</v>
      </c>
      <c r="I77" s="38">
        <f>SUMIFS('Case Data'!$J:$J,'Case Data'!$A:$A,'Regional Results'!I$66,'Case Data'!$B:$B,$E$10,'Case Data'!$D:$D,'Regional Results'!B77,'Case Data'!$F:$F,"Capacity")</f>
        <v>1876</v>
      </c>
      <c r="J77" s="4">
        <f>SUMIFS('Case Data'!$K:$K,'Case Data'!$A:$A,'Regional Results'!J$66,'Case Data'!$B:$B,$E$10,'Case Data'!$D:$D,'Regional Results'!B77,'Case Data'!$F:$F,"Capacity")</f>
        <v>1876</v>
      </c>
      <c r="K77" s="4">
        <f>SUMIFS('Case Data'!$K:$K,'Case Data'!$A:$A,'Regional Results'!K$66,'Case Data'!$B:$B,$E$10,'Case Data'!$D:$D,'Regional Results'!B77,'Case Data'!$F:$F,"Capacity")</f>
        <v>1876</v>
      </c>
      <c r="L77" s="27">
        <f>SUMIFS('Case Data'!$L:$L,'Case Data'!$A:$A,'Regional Results'!J$66,'Case Data'!$B:$B,$E$10,'Case Data'!$D:$D,'Regional Results'!B77,'Case Data'!$F:$F,"Capacity")</f>
        <v>1876</v>
      </c>
      <c r="M77" s="40">
        <f>SUMIFS('Case Data'!$L:$L,'Case Data'!$A:$A,'Regional Results'!M$66,'Case Data'!$B:$B,$E$10,'Case Data'!$D:$D,'Regional Results'!B77,'Case Data'!$F:$F,"Capacity")</f>
        <v>1876</v>
      </c>
      <c r="N77" s="27">
        <f>SUMIFS('Case Data'!$M:$M,'Case Data'!$A:$A,'Regional Results'!N$66,'Case Data'!$B:$B,$E$10,'Case Data'!$D:$D,'Regional Results'!B77,'Case Data'!$F:$F,"Capacity")</f>
        <v>1876</v>
      </c>
      <c r="O77" s="4">
        <f>SUMIFS('Case Data'!$M:$M,'Case Data'!$A:$A,'Regional Results'!O$66,'Case Data'!$B:$B,$E$10,'Case Data'!$D:$D,'Regional Results'!B77,'Case Data'!$F:$F,"Capacity")</f>
        <v>1876</v>
      </c>
      <c r="P77" s="27">
        <f>SUMIFS('Case Data'!$N:$N,'Case Data'!$A:$A,'Regional Results'!P$66,'Case Data'!$B:$B,$E$10,'Case Data'!$D:$D,'Regional Results'!B77,'Case Data'!$F:$F,"Capacity")</f>
        <v>1876</v>
      </c>
      <c r="Q77" s="8">
        <f>SUMIFS('Case Data'!$N:$N,'Case Data'!$A:$A,'Regional Results'!Q$66,'Case Data'!$B:$B,$E$10,'Case Data'!$D:$D,'Regional Results'!B77,'Case Data'!$F:$F,"Capacity")</f>
        <v>1876</v>
      </c>
      <c r="S77" s="81" t="s">
        <v>62</v>
      </c>
      <c r="T77" s="30" t="s">
        <v>62</v>
      </c>
      <c r="U77" s="125" t="s">
        <v>50</v>
      </c>
      <c r="V77" s="27">
        <f>SUMIFS('Case Data'!$H:$H,'Case Data'!$A:$A,'Regional Results'!V$66,'Case Data'!$B:$B,$W$10,'Case Data'!$D:$D,'Regional Results'!T77,'Case Data'!$F:$F,"Generation")</f>
        <v>575.54790101000003</v>
      </c>
      <c r="W77" s="38">
        <f>SUMIFS('Case Data'!$H:$H,'Case Data'!$A:$A,'Regional Results'!W$66,'Case Data'!$B:$B,$W$10,'Case Data'!$D:$D,'Regional Results'!T77,'Case Data'!$F:$F,"Generation")</f>
        <v>575.54790101000003</v>
      </c>
      <c r="X77" s="4">
        <f>SUMIFS('Case Data'!$I:$I,'Case Data'!$A:$A,'Regional Results'!X$66,'Case Data'!$B:$B,$W$10,'Case Data'!$D:$D,'Regional Results'!T77,'Case Data'!$F:$F,"Generation")</f>
        <v>7589.3829984989998</v>
      </c>
      <c r="Y77" s="4">
        <f>SUMIFS('Case Data'!$I:$I,'Case Data'!$A:$A,'Regional Results'!Y$66,'Case Data'!$B:$B,$W$10,'Case Data'!$D:$D,'Regional Results'!T77,'Case Data'!$F:$F,"Generation")</f>
        <v>7600.856556185</v>
      </c>
      <c r="Z77" s="27">
        <f>SUMIFS('Case Data'!$J:$J,'Case Data'!$A:$A,'Regional Results'!Z$66,'Case Data'!$B:$B,$W$10,'Case Data'!$D:$D,'Regional Results'!T77,'Case Data'!$F:$F,"Generation")</f>
        <v>7364.7446945739994</v>
      </c>
      <c r="AA77" s="38">
        <f>SUMIFS('Case Data'!$J:$J,'Case Data'!$A:$A,'Regional Results'!AA$66,'Case Data'!$B:$B,$W$10,'Case Data'!$D:$D,'Regional Results'!T77,'Case Data'!$F:$F,"Generation")</f>
        <v>7363.567999678</v>
      </c>
      <c r="AB77" s="4">
        <f>SUMIFS('Case Data'!$K:$K,'Case Data'!$A:$A,'Regional Results'!AB$66,'Case Data'!$B:$B,$W$10,'Case Data'!$D:$D,'Regional Results'!T77,'Case Data'!$F:$F,"Generation")</f>
        <v>7239.5085469790001</v>
      </c>
      <c r="AC77" s="4">
        <f>SUMIFS('Case Data'!$K:$K,'Case Data'!$A:$A,'Regional Results'!AC$66,'Case Data'!$B:$B,$W$10,'Case Data'!$D:$D,'Regional Results'!T77,'Case Data'!$F:$F,"Generation")</f>
        <v>7486.6053335500001</v>
      </c>
      <c r="AD77" s="27">
        <f>SUMIFS('Case Data'!$L:$L,'Case Data'!$A:$A,'Regional Results'!AD$66,'Case Data'!$B:$B,$W$10,'Case Data'!$D:$D,'Regional Results'!T77,'Case Data'!$F:$F,"Generation")</f>
        <v>7750.0065312200004</v>
      </c>
      <c r="AE77" s="38">
        <f>SUMIFS('Case Data'!$L:$L,'Case Data'!$A:$A,'Regional Results'!AE$66,'Case Data'!$B:$B,$W$10,'Case Data'!$D:$D,'Regional Results'!T77,'Case Data'!$F:$F,"Generation")</f>
        <v>7738.4927818979995</v>
      </c>
      <c r="AF77" s="4">
        <f>SUMIFS('Case Data'!$M:$M,'Case Data'!$A:$A,'Regional Results'!AF$66,'Case Data'!$B:$B,$W$10,'Case Data'!$D:$D,'Regional Results'!T77,'Case Data'!$F:$F,"Generation")</f>
        <v>7710.5772257789995</v>
      </c>
      <c r="AG77" s="4">
        <f>SUMIFS('Case Data'!$M:$M,'Case Data'!$A:$A,'Regional Results'!AG$66,'Case Data'!$B:$B,$W$10,'Case Data'!$D:$D,'Regional Results'!T77,'Case Data'!$F:$F,"Generation")</f>
        <v>7699.7409230449994</v>
      </c>
      <c r="AH77" s="27">
        <f>SUMIFS('Case Data'!$N:$N,'Case Data'!$A:$A,'Regional Results'!AH$66,'Case Data'!$B:$B,$W$10,'Case Data'!$D:$D,'Regional Results'!T77,'Case Data'!$F:$F,"Generation")</f>
        <v>7518.8678569069998</v>
      </c>
      <c r="AI77" s="8">
        <f>SUMIFS('Case Data'!$N:$N,'Case Data'!$A:$A,'Regional Results'!AI$66,'Case Data'!$B:$B,$W$10,'Case Data'!$D:$D,'Regional Results'!T77,'Case Data'!$F:$F,"Generation")</f>
        <v>7445.0754086100005</v>
      </c>
    </row>
    <row r="78" spans="1:35">
      <c r="A78" s="81" t="s">
        <v>63</v>
      </c>
      <c r="B78" s="30" t="s">
        <v>63</v>
      </c>
      <c r="C78" s="125" t="s">
        <v>49</v>
      </c>
      <c r="D78" s="27">
        <f>SUMIFS('Case Data'!$H:$H,'Case Data'!$A:$A,'Regional Results'!D$66,'Case Data'!$B:$B,$E$10,'Case Data'!$D:$D,'Regional Results'!B78,'Case Data'!$F:$F,"Capacity")</f>
        <v>1166</v>
      </c>
      <c r="E78" s="38">
        <f>SUMIFS('Case Data'!$H:$H,'Case Data'!$A:$A,'Regional Results'!E$66,'Case Data'!$B:$B,$E$10,'Case Data'!$D:$D,'Regional Results'!B78,'Case Data'!$F:$F,"Capacity")</f>
        <v>1166</v>
      </c>
      <c r="F78" s="4">
        <f>SUMIFS('Case Data'!$I:$I,'Case Data'!$A:$A,'Regional Results'!F$66,'Case Data'!$B:$B,$E$10,'Case Data'!$D:$D,'Regional Results'!B78,'Case Data'!$F:$F,"Capacity")</f>
        <v>3154.3200073000003</v>
      </c>
      <c r="G78" s="4">
        <f>SUMIFS('Case Data'!$I:$I,'Case Data'!$A:$A,'Regional Results'!G$66,'Case Data'!$B:$B,$E$10,'Case Data'!$D:$D,'Regional Results'!B78,'Case Data'!$F:$F,"Capacity")</f>
        <v>3154.3200069999998</v>
      </c>
      <c r="H78" s="27">
        <f>SUMIFS('Case Data'!$J:$J,'Case Data'!$A:$A,'Regional Results'!H$66,'Case Data'!$B:$B,$E$10,'Case Data'!$D:$D,'Regional Results'!B78,'Case Data'!$F:$F,"Capacity")</f>
        <v>3154.3200073000003</v>
      </c>
      <c r="I78" s="38">
        <f>SUMIFS('Case Data'!$J:$J,'Case Data'!$A:$A,'Regional Results'!I$66,'Case Data'!$B:$B,$E$10,'Case Data'!$D:$D,'Regional Results'!B78,'Case Data'!$F:$F,"Capacity")</f>
        <v>3154.3200069999998</v>
      </c>
      <c r="J78" s="4">
        <f>SUMIFS('Case Data'!$K:$K,'Case Data'!$A:$A,'Regional Results'!J$66,'Case Data'!$B:$B,$E$10,'Case Data'!$D:$D,'Regional Results'!B78,'Case Data'!$F:$F,"Capacity")</f>
        <v>3154.3200073000003</v>
      </c>
      <c r="K78" s="4">
        <f>SUMIFS('Case Data'!$K:$K,'Case Data'!$A:$A,'Regional Results'!K$66,'Case Data'!$B:$B,$E$10,'Case Data'!$D:$D,'Regional Results'!B78,'Case Data'!$F:$F,"Capacity")</f>
        <v>3154.3200069999998</v>
      </c>
      <c r="L78" s="27">
        <f>SUMIFS('Case Data'!$L:$L,'Case Data'!$A:$A,'Regional Results'!J$66,'Case Data'!$B:$B,$E$10,'Case Data'!$D:$D,'Regional Results'!B78,'Case Data'!$F:$F,"Capacity")</f>
        <v>3154.3200073000003</v>
      </c>
      <c r="M78" s="40">
        <f>SUMIFS('Case Data'!$L:$L,'Case Data'!$A:$A,'Regional Results'!M$66,'Case Data'!$B:$B,$E$10,'Case Data'!$D:$D,'Regional Results'!B78,'Case Data'!$F:$F,"Capacity")</f>
        <v>3154.3200069999998</v>
      </c>
      <c r="N78" s="27">
        <f>SUMIFS('Case Data'!$M:$M,'Case Data'!$A:$A,'Regional Results'!N$66,'Case Data'!$B:$B,$E$10,'Case Data'!$D:$D,'Regional Results'!B78,'Case Data'!$F:$F,"Capacity")</f>
        <v>3154.3200073000003</v>
      </c>
      <c r="O78" s="4">
        <f>SUMIFS('Case Data'!$M:$M,'Case Data'!$A:$A,'Regional Results'!O$66,'Case Data'!$B:$B,$E$10,'Case Data'!$D:$D,'Regional Results'!B78,'Case Data'!$F:$F,"Capacity")</f>
        <v>3154.3200069999998</v>
      </c>
      <c r="P78" s="27">
        <f>SUMIFS('Case Data'!$N:$N,'Case Data'!$A:$A,'Regional Results'!P$66,'Case Data'!$B:$B,$E$10,'Case Data'!$D:$D,'Regional Results'!B78,'Case Data'!$F:$F,"Capacity")</f>
        <v>3154.3200073000003</v>
      </c>
      <c r="Q78" s="8">
        <f>SUMIFS('Case Data'!$N:$N,'Case Data'!$A:$A,'Regional Results'!Q$66,'Case Data'!$B:$B,$E$10,'Case Data'!$D:$D,'Regional Results'!B78,'Case Data'!$F:$F,"Capacity")</f>
        <v>3154.3200069999998</v>
      </c>
      <c r="S78" s="81" t="s">
        <v>64</v>
      </c>
      <c r="T78" s="30" t="s">
        <v>64</v>
      </c>
      <c r="U78" s="125" t="s">
        <v>50</v>
      </c>
      <c r="V78" s="27">
        <f>SUMIFS('Case Data'!$H:$H,'Case Data'!$A:$A,'Regional Results'!V$66,'Case Data'!$B:$B,$W$10,'Case Data'!$D:$D,'Regional Results'!T78,'Case Data'!$F:$F,"Generation")</f>
        <v>10656.063832977999</v>
      </c>
      <c r="W78" s="38">
        <f>SUMIFS('Case Data'!$H:$H,'Case Data'!$A:$A,'Regional Results'!W$66,'Case Data'!$B:$B,$W$10,'Case Data'!$D:$D,'Regional Results'!T78,'Case Data'!$F:$F,"Generation")</f>
        <v>10586.476835804002</v>
      </c>
      <c r="X78" s="4">
        <f>SUMIFS('Case Data'!$I:$I,'Case Data'!$A:$A,'Regional Results'!X$66,'Case Data'!$B:$B,$W$10,'Case Data'!$D:$D,'Regional Results'!T78,'Case Data'!$F:$F,"Generation")</f>
        <v>9124.3513245759968</v>
      </c>
      <c r="Y78" s="4">
        <f>SUMIFS('Case Data'!$I:$I,'Case Data'!$A:$A,'Regional Results'!Y$66,'Case Data'!$B:$B,$W$10,'Case Data'!$D:$D,'Regional Results'!T78,'Case Data'!$F:$F,"Generation")</f>
        <v>9205.6248221709957</v>
      </c>
      <c r="Z78" s="27">
        <f>SUMIFS('Case Data'!$J:$J,'Case Data'!$A:$A,'Regional Results'!Z$66,'Case Data'!$B:$B,$W$10,'Case Data'!$D:$D,'Regional Results'!T78,'Case Data'!$F:$F,"Generation")</f>
        <v>8794.884725045993</v>
      </c>
      <c r="AA78" s="38">
        <f>SUMIFS('Case Data'!$J:$J,'Case Data'!$A:$A,'Regional Results'!AA$66,'Case Data'!$B:$B,$W$10,'Case Data'!$D:$D,'Regional Results'!T78,'Case Data'!$F:$F,"Generation")</f>
        <v>8791.0839217519933</v>
      </c>
      <c r="AB78" s="4">
        <f>SUMIFS('Case Data'!$K:$K,'Case Data'!$A:$A,'Regional Results'!AB$66,'Case Data'!$B:$B,$W$10,'Case Data'!$D:$D,'Regional Results'!T78,'Case Data'!$F:$F,"Generation")</f>
        <v>8839.2876925019918</v>
      </c>
      <c r="AC78" s="4">
        <f>SUMIFS('Case Data'!$K:$K,'Case Data'!$A:$A,'Regional Results'!AC$66,'Case Data'!$B:$B,$W$10,'Case Data'!$D:$D,'Regional Results'!T78,'Case Data'!$F:$F,"Generation")</f>
        <v>8930.1516582949898</v>
      </c>
      <c r="AD78" s="27">
        <f>SUMIFS('Case Data'!$L:$L,'Case Data'!$A:$A,'Regional Results'!AD$66,'Case Data'!$B:$B,$W$10,'Case Data'!$D:$D,'Regional Results'!T78,'Case Data'!$F:$F,"Generation")</f>
        <v>8946.4940033469993</v>
      </c>
      <c r="AE78" s="38">
        <f>SUMIFS('Case Data'!$L:$L,'Case Data'!$A:$A,'Regional Results'!AE$66,'Case Data'!$B:$B,$W$10,'Case Data'!$D:$D,'Regional Results'!T78,'Case Data'!$F:$F,"Generation")</f>
        <v>8937.9748466109977</v>
      </c>
      <c r="AF78" s="4">
        <f>SUMIFS('Case Data'!$M:$M,'Case Data'!$A:$A,'Regional Results'!AF$66,'Case Data'!$B:$B,$W$10,'Case Data'!$D:$D,'Regional Results'!T78,'Case Data'!$F:$F,"Generation")</f>
        <v>8795.1093543859988</v>
      </c>
      <c r="AG78" s="4">
        <f>SUMIFS('Case Data'!$M:$M,'Case Data'!$A:$A,'Regional Results'!AG$66,'Case Data'!$B:$B,$W$10,'Case Data'!$D:$D,'Regional Results'!T78,'Case Data'!$F:$F,"Generation")</f>
        <v>8842.4000465269983</v>
      </c>
      <c r="AH78" s="27">
        <f>SUMIFS('Case Data'!$N:$N,'Case Data'!$A:$A,'Regional Results'!AH$66,'Case Data'!$B:$B,$W$10,'Case Data'!$D:$D,'Regional Results'!T78,'Case Data'!$F:$F,"Generation")</f>
        <v>8576.7731006689901</v>
      </c>
      <c r="AI78" s="8">
        <f>SUMIFS('Case Data'!$N:$N,'Case Data'!$A:$A,'Regional Results'!AI$66,'Case Data'!$B:$B,$W$10,'Case Data'!$D:$D,'Regional Results'!T78,'Case Data'!$F:$F,"Generation")</f>
        <v>8667.6595179039923</v>
      </c>
    </row>
    <row r="79" spans="1:35">
      <c r="A79" s="81" t="s">
        <v>64</v>
      </c>
      <c r="B79" s="30" t="s">
        <v>64</v>
      </c>
      <c r="C79" s="125" t="s">
        <v>49</v>
      </c>
      <c r="D79" s="27">
        <f>SUMIFS('Case Data'!$H:$H,'Case Data'!$A:$A,'Regional Results'!D$66,'Case Data'!$B:$B,$E$10,'Case Data'!$D:$D,'Regional Results'!B79,'Case Data'!$F:$F,"Capacity")</f>
        <v>2219.741</v>
      </c>
      <c r="E79" s="38">
        <f>SUMIFS('Case Data'!$H:$H,'Case Data'!$A:$A,'Regional Results'!E$66,'Case Data'!$B:$B,$E$10,'Case Data'!$D:$D,'Regional Results'!B79,'Case Data'!$F:$F,"Capacity")</f>
        <v>2219.741</v>
      </c>
      <c r="F79" s="4">
        <f>SUMIFS('Case Data'!$I:$I,'Case Data'!$A:$A,'Regional Results'!F$66,'Case Data'!$B:$B,$E$10,'Case Data'!$D:$D,'Regional Results'!B79,'Case Data'!$F:$F,"Capacity")</f>
        <v>1215.7735119999998</v>
      </c>
      <c r="G79" s="4">
        <f>SUMIFS('Case Data'!$I:$I,'Case Data'!$A:$A,'Regional Results'!G$66,'Case Data'!$B:$B,$E$10,'Case Data'!$D:$D,'Regional Results'!B79,'Case Data'!$F:$F,"Capacity")</f>
        <v>1273.2098920000001</v>
      </c>
      <c r="H79" s="27">
        <f>SUMIFS('Case Data'!$J:$J,'Case Data'!$A:$A,'Regional Results'!H$66,'Case Data'!$B:$B,$E$10,'Case Data'!$D:$D,'Regional Results'!B79,'Case Data'!$F:$F,"Capacity")</f>
        <v>1208.9319999999998</v>
      </c>
      <c r="I79" s="38">
        <f>SUMIFS('Case Data'!$J:$J,'Case Data'!$A:$A,'Regional Results'!I$66,'Case Data'!$B:$B,$E$10,'Case Data'!$D:$D,'Regional Results'!B79,'Case Data'!$F:$F,"Capacity")</f>
        <v>1200.932</v>
      </c>
      <c r="J79" s="4">
        <f>SUMIFS('Case Data'!$K:$K,'Case Data'!$A:$A,'Regional Results'!J$66,'Case Data'!$B:$B,$E$10,'Case Data'!$D:$D,'Regional Results'!B79,'Case Data'!$F:$F,"Capacity")</f>
        <v>1200.9319999999998</v>
      </c>
      <c r="K79" s="4">
        <f>SUMIFS('Case Data'!$K:$K,'Case Data'!$A:$A,'Regional Results'!K$66,'Case Data'!$B:$B,$E$10,'Case Data'!$D:$D,'Regional Results'!B79,'Case Data'!$F:$F,"Capacity")</f>
        <v>1200.932</v>
      </c>
      <c r="L79" s="27">
        <f>SUMIFS('Case Data'!$L:$L,'Case Data'!$A:$A,'Regional Results'!J$66,'Case Data'!$B:$B,$E$10,'Case Data'!$D:$D,'Regional Results'!B79,'Case Data'!$F:$F,"Capacity")</f>
        <v>1200.9319999999998</v>
      </c>
      <c r="M79" s="40">
        <f>SUMIFS('Case Data'!$L:$L,'Case Data'!$A:$A,'Regional Results'!M$66,'Case Data'!$B:$B,$E$10,'Case Data'!$D:$D,'Regional Results'!B79,'Case Data'!$F:$F,"Capacity")</f>
        <v>1200.932</v>
      </c>
      <c r="N79" s="27">
        <f>SUMIFS('Case Data'!$M:$M,'Case Data'!$A:$A,'Regional Results'!N$66,'Case Data'!$B:$B,$E$10,'Case Data'!$D:$D,'Regional Results'!B79,'Case Data'!$F:$F,"Capacity")</f>
        <v>1200.9319999999998</v>
      </c>
      <c r="O79" s="4">
        <f>SUMIFS('Case Data'!$M:$M,'Case Data'!$A:$A,'Regional Results'!O$66,'Case Data'!$B:$B,$E$10,'Case Data'!$D:$D,'Regional Results'!B79,'Case Data'!$F:$F,"Capacity")</f>
        <v>1200.932</v>
      </c>
      <c r="P79" s="27">
        <f>SUMIFS('Case Data'!$N:$N,'Case Data'!$A:$A,'Regional Results'!P$66,'Case Data'!$B:$B,$E$10,'Case Data'!$D:$D,'Regional Results'!B79,'Case Data'!$F:$F,"Capacity")</f>
        <v>1200.9319999999998</v>
      </c>
      <c r="Q79" s="8">
        <f>SUMIFS('Case Data'!$N:$N,'Case Data'!$A:$A,'Regional Results'!Q$66,'Case Data'!$B:$B,$E$10,'Case Data'!$D:$D,'Regional Results'!B79,'Case Data'!$F:$F,"Capacity")</f>
        <v>1200.932</v>
      </c>
      <c r="S79" s="81" t="s">
        <v>66</v>
      </c>
      <c r="T79" s="16" t="s">
        <v>66</v>
      </c>
      <c r="U79" s="125" t="s">
        <v>50</v>
      </c>
      <c r="V79" s="27">
        <f>SUMIFS('Case Data'!$H:$H,'Case Data'!$A:$A,'Regional Results'!V$66,'Case Data'!$B:$B,$W$10,'Case Data'!$D:$D,'Regional Results'!T79,'Case Data'!$F:$F,"Generation")</f>
        <v>-1160.187757885511</v>
      </c>
      <c r="W79" s="38">
        <f>SUMIFS('Case Data'!$H:$H,'Case Data'!$A:$A,'Regional Results'!W$66,'Case Data'!$B:$B,$W$10,'Case Data'!$D:$D,'Regional Results'!T79,'Case Data'!$F:$F,"Generation")</f>
        <v>-1061.5600131659507</v>
      </c>
      <c r="X79" s="40">
        <f>SUMIFS('Case Data'!$I:$I,'Case Data'!$A:$A,'Regional Results'!X$66,'Case Data'!$B:$B,$W$10,'Case Data'!$D:$D,'Regional Results'!T79,'Case Data'!$F:$F,"Generation")</f>
        <v>-2411.1086720637668</v>
      </c>
      <c r="Y79" s="40">
        <f>SUMIFS('Case Data'!$I:$I,'Case Data'!$A:$A,'Regional Results'!Y$66,'Case Data'!$B:$B,$W$10,'Case Data'!$D:$D,'Regional Results'!T79,'Case Data'!$F:$F,"Generation")</f>
        <v>-2294.1375579118712</v>
      </c>
      <c r="Z79" s="27">
        <f>SUMIFS('Case Data'!$J:$J,'Case Data'!$A:$A,'Regional Results'!Z$66,'Case Data'!$B:$B,$W$10,'Case Data'!$D:$D,'Regional Results'!T79,'Case Data'!$F:$F,"Generation")</f>
        <v>-2760.8149349555229</v>
      </c>
      <c r="AA79" s="38">
        <f>SUMIFS('Case Data'!$J:$J,'Case Data'!$A:$A,'Regional Results'!AA$66,'Case Data'!$B:$B,$W$10,'Case Data'!$D:$D,'Regional Results'!T79,'Case Data'!$F:$F,"Generation")</f>
        <v>-2659.8641695500883</v>
      </c>
      <c r="AB79" s="40">
        <f>SUMIFS('Case Data'!$K:$K,'Case Data'!$A:$A,'Regional Results'!AB$66,'Case Data'!$B:$B,$W$10,'Case Data'!$D:$D,'Regional Results'!T79,'Case Data'!$F:$F,"Generation")</f>
        <v>-2033.2104101870154</v>
      </c>
      <c r="AC79" s="40">
        <f>SUMIFS('Case Data'!$K:$K,'Case Data'!$A:$A,'Regional Results'!AC$66,'Case Data'!$B:$B,$W$10,'Case Data'!$D:$D,'Regional Results'!T79,'Case Data'!$F:$F,"Generation")</f>
        <v>-1907.2817372035292</v>
      </c>
      <c r="AD79" s="27">
        <f>SUMIFS('Case Data'!$L:$L,'Case Data'!$A:$A,'Regional Results'!AD$66,'Case Data'!$B:$B,$W$10,'Case Data'!$D:$D,'Regional Results'!T79,'Case Data'!$F:$F,"Generation")</f>
        <v>-2019.4967837913744</v>
      </c>
      <c r="AE79" s="38">
        <f>SUMIFS('Case Data'!$L:$L,'Case Data'!$A:$A,'Regional Results'!AE$66,'Case Data'!$B:$B,$W$10,'Case Data'!$D:$D,'Regional Results'!T79,'Case Data'!$F:$F,"Generation")</f>
        <v>-1783.9791867734405</v>
      </c>
      <c r="AF79" s="40">
        <f>SUMIFS('Case Data'!$M:$M,'Case Data'!$A:$A,'Regional Results'!AF$66,'Case Data'!$B:$B,$W$10,'Case Data'!$D:$D,'Regional Results'!T79,'Case Data'!$F:$F,"Generation")</f>
        <v>-3229.5522261714686</v>
      </c>
      <c r="AG79" s="40">
        <f>SUMIFS('Case Data'!$M:$M,'Case Data'!$A:$A,'Regional Results'!AG$66,'Case Data'!$B:$B,$W$10,'Case Data'!$D:$D,'Regional Results'!T79,'Case Data'!$F:$F,"Generation")</f>
        <v>-2813.7910981668738</v>
      </c>
      <c r="AH79" s="27">
        <f>SUMIFS('Case Data'!$N:$N,'Case Data'!$A:$A,'Regional Results'!AH$66,'Case Data'!$B:$B,$W$10,'Case Data'!$D:$D,'Regional Results'!T79,'Case Data'!$F:$F,"Generation")</f>
        <v>-6750.9193548677704</v>
      </c>
      <c r="AI79" s="8">
        <f>SUMIFS('Case Data'!$N:$N,'Case Data'!$A:$A,'Regional Results'!AI$66,'Case Data'!$B:$B,$W$10,'Case Data'!$D:$D,'Regional Results'!T79,'Case Data'!$F:$F,"Generation")</f>
        <v>-6051.5390073042245</v>
      </c>
    </row>
    <row r="80" spans="1:35">
      <c r="A80" s="81" t="s">
        <v>67</v>
      </c>
      <c r="B80" s="147" t="s">
        <v>67</v>
      </c>
      <c r="C80" s="148" t="s">
        <v>49</v>
      </c>
      <c r="D80" s="135">
        <f>IF($E$10="ISONE",SUMIFS('Case Data'!$H:$H,'Case Data'!$A:$A,'Regional Results'!D$66,'Case Data'!$B:$B,$E$10,'Case Data'!$C:$C,'Regional Results'!B80,'Case Data'!$F:$F,"Capacity")+SUMIFS('Case Data'!$H:$H,'Case Data'!$A:$A,'Regional Results'!D$66,'Case Data'!$B:$B,"MA",'Case Data'!$C:$C,'Regional Results'!B80,'Case Data'!$F:$F,"Capacity"),SUMIFS('Case Data'!$H:$H,'Case Data'!$A:$A,'Regional Results'!D$66,'Case Data'!$B:$B,$E$10,'Case Data'!$C:$C,'Regional Results'!B80,'Case Data'!$F:$F,"Capacity"))</f>
        <v>1485</v>
      </c>
      <c r="E80" s="149">
        <f>IF($E$10="ISONE",SUMIFS('Case Data'!$H:$H,'Case Data'!$A:$A,'Regional Results'!E$66,'Case Data'!$B:$B,$E$10,'Case Data'!$C:$C,'Regional Results'!B80,'Case Data'!$F:$F,"Capacity")+SUMIFS('Case Data'!$H:$H,'Case Data'!$A:$A,'Regional Results'!E$66,'Case Data'!$B:$B,"MA",'Case Data'!$C:$C,'Regional Results'!B80,'Case Data'!$F:$F,"Capacity"),SUMIFS('Case Data'!$H:$H,'Case Data'!$A:$A,'Regional Results'!E$66,'Case Data'!$B:$B,$E$10,'Case Data'!$C:$C,'Regional Results'!B80,'Case Data'!$F:$F,"Capacity"))</f>
        <v>1485</v>
      </c>
      <c r="F80" s="135">
        <f>IF($E$10="ISONE",SUMIFS('Case Data'!$I:$I,'Case Data'!$A:$A,'Regional Results'!F$66,'Case Data'!$B:$B,$E$10,'Case Data'!$C:$C,'Regional Results'!B80,'Case Data'!$F:$F,"Capacity")+SUMIFS('Case Data'!$I:$I,'Case Data'!$A:$A,'Regional Results'!F$66,'Case Data'!$B:$B,"MA",'Case Data'!$C:$C,'Regional Results'!B80,'Case Data'!$F:$F,"Capacity"),SUMIFS('Case Data'!$I:$I,'Case Data'!$A:$A,'Regional Results'!F$66,'Case Data'!$B:$B,$E$10,'Case Data'!$C:$C,'Regional Results'!B80,'Case Data'!$F:$F,"Capacity"))</f>
        <v>3935</v>
      </c>
      <c r="G80" s="149">
        <f>IF($E$10="ISONE",SUMIFS('Case Data'!$I:$I,'Case Data'!$A:$A,'Regional Results'!G$66,'Case Data'!$B:$B,$E$10,'Case Data'!$C:$C,'Regional Results'!B80,'Case Data'!$F:$F,"Capacity")+SUMIFS('Case Data'!$I:$I,'Case Data'!$A:$A,'Regional Results'!G$66,'Case Data'!$B:$B,"MA",'Case Data'!$C:$C,'Regional Results'!B80,'Case Data'!$F:$F,"Capacity"),SUMIFS('Case Data'!$I:$I,'Case Data'!$A:$A,'Regional Results'!G$66,'Case Data'!$B:$B,$E$10,'Case Data'!$C:$C,'Regional Results'!B80,'Case Data'!$F:$F,"Capacity"))</f>
        <v>3935</v>
      </c>
      <c r="H80" s="135">
        <f>IF($E$10="ISONE",SUMIFS('Case Data'!$J:$J,'Case Data'!$A:$A,'Regional Results'!H$66,'Case Data'!$B:$B,$E$10,'Case Data'!$C:$C,'Regional Results'!B80,'Case Data'!$F:$F,"Capacity")+SUMIFS('Case Data'!$J:$J,'Case Data'!$A:$A,'Regional Results'!H$66,'Case Data'!$B:$B,"MA",'Case Data'!$C:$C,'Regional Results'!B80,'Case Data'!$F:$F,"Capacity"),SUMIFS('Case Data'!$J:$J,'Case Data'!$A:$A,'Regional Results'!H$66,'Case Data'!$B:$B,$E$10,'Case Data'!$C:$C,'Regional Results'!B80,'Case Data'!$F:$F,"Capacity"))</f>
        <v>3935</v>
      </c>
      <c r="I80" s="149">
        <f>IF($E$10="ISONE",SUMIFS('Case Data'!$J:$J,'Case Data'!$A:$A,'Regional Results'!I$66,'Case Data'!$B:$B,$E$10,'Case Data'!$C:$C,'Regional Results'!B80,'Case Data'!$F:$F,"Capacity")+SUMIFS('Case Data'!$J:$J,'Case Data'!$A:$A,'Regional Results'!I$66,'Case Data'!$B:$B,"MA",'Case Data'!$C:$C,'Regional Results'!B80,'Case Data'!$F:$F,"Capacity"),SUMIFS('Case Data'!$J:$J,'Case Data'!$A:$A,'Regional Results'!I$66,'Case Data'!$B:$B,$E$10,'Case Data'!$C:$C,'Regional Results'!B80,'Case Data'!$F:$F,"Capacity"))</f>
        <v>3935</v>
      </c>
      <c r="J80" s="70">
        <f>IF($E$10="ISONE",SUMIFS('Case Data'!$K:$K,'Case Data'!$A:$A,'Regional Results'!J$66,'Case Data'!$B:$B,$E$10,'Case Data'!$C:$C,'Regional Results'!B80,'Case Data'!$F:$F,"Capacity")+SUMIFS('Case Data'!$K:$K,'Case Data'!$A:$A,'Regional Results'!J$66,'Case Data'!$B:$B,"MA",'Case Data'!$C:$C,'Regional Results'!B80,'Case Data'!$F:$F,"Capacity"),SUMIFS('Case Data'!$K:$K,'Case Data'!$A:$A,'Regional Results'!J$66,'Case Data'!$B:$B,$E$10,'Case Data'!$C:$C,'Regional Results'!B80,'Case Data'!$F:$F,"Capacity"))</f>
        <v>3935</v>
      </c>
      <c r="K80" s="70">
        <f>IF($E$10="ISONE",SUMIFS('Case Data'!$K:$K,'Case Data'!$A:$A,'Regional Results'!K$66,'Case Data'!$B:$B,$E$10,'Case Data'!$C:$C,'Regional Results'!B80,'Case Data'!$F:$F,"Capacity")+SUMIFS('Case Data'!$K:$K,'Case Data'!$A:$A,'Regional Results'!K$66,'Case Data'!$B:$B,"MA",'Case Data'!$C:$C,'Regional Results'!B80,'Case Data'!$F:$F,"Capacity"),SUMIFS('Case Data'!$K:$K,'Case Data'!$A:$A,'Regional Results'!K$66,'Case Data'!$B:$B,$E$10,'Case Data'!$C:$C,'Regional Results'!B80,'Case Data'!$F:$F,"Capacity"))</f>
        <v>3935</v>
      </c>
      <c r="L80" s="135">
        <f>IF($E$10="ISONE",SUMIFS('Case Data'!$L:$L,'Case Data'!$A:$A,'Regional Results'!L$66,'Case Data'!$B:$B,$E$10,'Case Data'!$C:$C,'Regional Results'!B80,'Case Data'!$F:$F,"Capacity")+SUMIFS('Case Data'!$L:$L,'Case Data'!$A:$A,'Regional Results'!L$66,'Case Data'!$B:$B,"MA",'Case Data'!$C:$C,'Regional Results'!B80,'Case Data'!$F:$F,"Capacity"),SUMIFS('Case Data'!$L:$L,'Case Data'!$A:$A,'Regional Results'!L$66,'Case Data'!$B:$B,$E$10,'Case Data'!$C:$C,'Regional Results'!B80,'Case Data'!$F:$F,"Capacity"))</f>
        <v>3935</v>
      </c>
      <c r="M80" s="70">
        <f>IF($E$10="ISONE",SUMIFS('Case Data'!$L:$L,'Case Data'!$A:$A,'Regional Results'!M$66,'Case Data'!$B:$B,$E$10,'Case Data'!$C:$C,'Regional Results'!B80,'Case Data'!$F:$F,"Capacity")+SUMIFS('Case Data'!$L:$L,'Case Data'!$A:$A,'Regional Results'!M$66,'Case Data'!$B:$B,"MA",'Case Data'!$C:$C,'Regional Results'!B80,'Case Data'!$F:$F,"Capacity"),SUMIFS('Case Data'!$L:$L,'Case Data'!$A:$A,'Regional Results'!M$66,'Case Data'!$B:$B,$E$10,'Case Data'!$C:$C,'Regional Results'!B80,'Case Data'!$F:$F,"Capacity"))</f>
        <v>3935</v>
      </c>
      <c r="N80" s="135">
        <f>IF($E$10="ISONE",SUMIFS('Case Data'!$M:$M,'Case Data'!$A:$A,'Regional Results'!N$66,'Case Data'!$B:$B,$E$10,'Case Data'!$C:$C,'Regional Results'!B80,'Case Data'!$F:$F,"Capacity")+SUMIFS('Case Data'!$M:$M,'Case Data'!$A:$A,'Regional Results'!N$66,'Case Data'!$B:$B,"MA",'Case Data'!$C:$C,'Regional Results'!B80,'Case Data'!$F:$F,"Capacity"),SUMIFS('Case Data'!$M:$M,'Case Data'!$A:$A,'Regional Results'!N$66,'Case Data'!$B:$B,$E$10,'Case Data'!$C:$C,'Regional Results'!B80,'Case Data'!$F:$F,"Capacity"))</f>
        <v>3935</v>
      </c>
      <c r="O80" s="70">
        <f>IF($E$10="ISONE",SUMIFS('Case Data'!$M:$M,'Case Data'!$A:$A,'Regional Results'!O$66,'Case Data'!$B:$B,$E$10,'Case Data'!$C:$C,'Regional Results'!B80,'Case Data'!$F:$F,"Capacity")+SUMIFS('Case Data'!$M:$M,'Case Data'!$A:$A,'Regional Results'!O$66,'Case Data'!$B:$B,"MA",'Case Data'!$C:$C,'Regional Results'!B80,'Case Data'!$F:$F,"Capacity"),SUMIFS('Case Data'!$M:$M,'Case Data'!$A:$A,'Regional Results'!O$66,'Case Data'!$B:$B,$E$10,'Case Data'!$C:$C,'Regional Results'!B80,'Case Data'!$F:$F,"Capacity"))</f>
        <v>3935</v>
      </c>
      <c r="P80" s="135">
        <f>IF($E$10="ISONE",SUMIFS('Case Data'!$N:$N,'Case Data'!$A:$A,'Regional Results'!P$66,'Case Data'!$B:$B,$E$10,'Case Data'!$C:$C,'Regional Results'!B80,'Case Data'!$F:$F,"Capacity")+SUMIFS('Case Data'!$N:$N,'Case Data'!$A:$A,'Regional Results'!P$66,'Case Data'!$B:$B,"MA",'Case Data'!$C:$C,'Regional Results'!B80,'Case Data'!$F:$F,"Capacity"),SUMIFS('Case Data'!$N:$N,'Case Data'!$A:$A,'Regional Results'!P$66,'Case Data'!$B:$B,$E$10,'Case Data'!$C:$C,'Regional Results'!B80,'Case Data'!$F:$F,"Capacity"))</f>
        <v>3935</v>
      </c>
      <c r="Q80" s="71">
        <f>IF($E$10="ISONE",SUMIFS('Case Data'!$N:$N,'Case Data'!$A:$A,'Regional Results'!Q$66,'Case Data'!$B:$B,$E$10,'Case Data'!$C:$C,'Regional Results'!B80,'Case Data'!$F:$F,"Capacity")+SUMIFS('Case Data'!$N:$N,'Case Data'!$A:$A,'Regional Results'!Q$66,'Case Data'!$B:$B,"MA",'Case Data'!$C:$C,'Regional Results'!B80,'Case Data'!$F:$F,"Capacity"),SUMIFS('Case Data'!$N:$N,'Case Data'!$A:$A,'Regional Results'!Q$66,'Case Data'!$B:$B,$E$10,'Case Data'!$C:$C,'Regional Results'!B80,'Case Data'!$F:$F,"Capacity"))</f>
        <v>3935</v>
      </c>
      <c r="S80" s="81" t="s">
        <v>67</v>
      </c>
      <c r="T80" s="147" t="s">
        <v>67</v>
      </c>
      <c r="U80" s="148" t="s">
        <v>50</v>
      </c>
      <c r="V80" s="135">
        <f>IF($W$10="ISONE",SUMIFS('Case Data'!$H:$H,'Case Data'!$A:$A,'Regional Results'!V$66,'Case Data'!$B:$B,$W$10,'Case Data'!$C:$C,'Regional Results'!T80,'Case Data'!$F:$F,"Generation")+SUMIFS('Case Data'!$H:$H,'Case Data'!$A:$A,'Regional Results'!V$66,'Case Data'!$B:$B,"MA",'Case Data'!$C:$C,'Regional Results'!T80,'Case Data'!$F:$F,"Generation"),SUMIFS('Case Data'!$H:$H,'Case Data'!$A:$A,'Regional Results'!V$66,'Case Data'!$B:$B,$W$10,'Case Data'!$C:$C,'Regional Results'!T80,'Case Data'!$F:$F,"Generation"))</f>
        <v>10035.385160028</v>
      </c>
      <c r="W80" s="149">
        <f>IF($W$10="ISONE",SUMIFS('Case Data'!$H:$H,'Case Data'!$A:$A,'Regional Results'!W$66,'Case Data'!$B:$B,$W$10,'Case Data'!$C:$C,'Regional Results'!T80,'Case Data'!$F:$F,"Generation")+SUMIFS('Case Data'!$H:$H,'Case Data'!$A:$A,'Regional Results'!W$66,'Case Data'!$B:$B,"MA",'Case Data'!$C:$C,'Regional Results'!T80,'Case Data'!$F:$F,"Generation"),SUMIFS('Case Data'!$H:$H,'Case Data'!$A:$A,'Regional Results'!W$66,'Case Data'!$B:$B,$W$10,'Case Data'!$C:$C,'Regional Results'!T80,'Case Data'!$F:$F,"Generation"))</f>
        <v>10022.63899016</v>
      </c>
      <c r="X80" s="70">
        <f>IF($W$10="ISONE",SUMIFS('Case Data'!$I:$I,'Case Data'!$A:$A,'Regional Results'!X$66,'Case Data'!$B:$B,$W$10,'Case Data'!$C:$C,'Regional Results'!T80,'Case Data'!$F:$F,"Generation")+SUMIFS('Case Data'!$I:$I,'Case Data'!$A:$A,'Regional Results'!X$66,'Case Data'!$B:$B,"MA",'Case Data'!$C:$C,'Regional Results'!T80,'Case Data'!$F:$F,"Generation"),SUMIFS('Case Data'!$I:$I,'Case Data'!$A:$A,'Regional Results'!X$66,'Case Data'!$B:$B,$W$10,'Case Data'!$C:$C,'Regional Results'!T80,'Case Data'!$F:$F,"Generation"))</f>
        <v>31054.238420172001</v>
      </c>
      <c r="Y80" s="70">
        <f>IF($W$10="ISONE",SUMIFS('Case Data'!$I:$I,'Case Data'!$A:$A,'Regional Results'!Y$66,'Case Data'!$B:$B,$W$10,'Case Data'!$C:$C,'Regional Results'!T80,'Case Data'!$F:$F,"Generation")+SUMIFS('Case Data'!$I:$I,'Case Data'!$A:$A,'Regional Results'!Y$66,'Case Data'!$B:$B,"MA",'Case Data'!$C:$C,'Regional Results'!T80,'Case Data'!$F:$F,"Generation"),SUMIFS('Case Data'!$I:$I,'Case Data'!$A:$A,'Regional Results'!Y$66,'Case Data'!$B:$B,$W$10,'Case Data'!$C:$C,'Regional Results'!T80,'Case Data'!$F:$F,"Generation"))</f>
        <v>31040.758933673998</v>
      </c>
      <c r="Z80" s="135">
        <f>IF($W$10="ISONE",SUMIFS('Case Data'!$J:$J,'Case Data'!$A:$A,'Regional Results'!Z$66,'Case Data'!$B:$B,$W$10,'Case Data'!$C:$C,'Regional Results'!T80,'Case Data'!$F:$F,"Generation")+SUMIFS('Case Data'!$J:$J,'Case Data'!$A:$A,'Regional Results'!Z$66,'Case Data'!$B:$B,"MA",'Case Data'!$C:$C,'Regional Results'!T80,'Case Data'!$F:$F,"Generation"),SUMIFS('Case Data'!$J:$J,'Case Data'!$A:$A,'Regional Results'!Z$66,'Case Data'!$B:$B,$W$10,'Case Data'!$C:$C,'Regional Results'!T80,'Case Data'!$F:$F,"Generation"))</f>
        <v>30917.686122504001</v>
      </c>
      <c r="AA80" s="149">
        <f>IF($W$10="ISONE",SUMIFS('Case Data'!$J:$J,'Case Data'!$A:$A,'Regional Results'!AA$66,'Case Data'!$B:$B,$W$10,'Case Data'!$C:$C,'Regional Results'!T80,'Case Data'!$F:$F,"Generation")+SUMIFS('Case Data'!$J:$J,'Case Data'!$A:$A,'Regional Results'!AA$66,'Case Data'!$B:$B,"MA",'Case Data'!$C:$C,'Regional Results'!T80,'Case Data'!$F:$F,"Generation"),SUMIFS('Case Data'!$J:$J,'Case Data'!$A:$A,'Regional Results'!AA$66,'Case Data'!$B:$B,$W$10,'Case Data'!$C:$C,'Regional Results'!T80,'Case Data'!$F:$F,"Generation"))</f>
        <v>31021.989691073002</v>
      </c>
      <c r="AB80" s="70">
        <f>IF($W$10="ISONE",SUMIFS('Case Data'!$K:$K,'Case Data'!$A:$A,'Regional Results'!AB$66,'Case Data'!$B:$B,$W$10,'Case Data'!$C:$C,'Regional Results'!T80,'Case Data'!$F:$F,"Generation")+SUMIFS('Case Data'!$K:$K,'Case Data'!$A:$A,'Regional Results'!AB$66,'Case Data'!$B:$B,"MA",'Case Data'!$C:$C,'Regional Results'!T80,'Case Data'!$F:$F,"Generation"),SUMIFS('Case Data'!$K:$K,'Case Data'!$A:$A,'Regional Results'!AB$66,'Case Data'!$B:$B,$W$10,'Case Data'!$C:$C,'Regional Results'!T80,'Case Data'!$F:$F,"Generation"))</f>
        <v>31272.686333835998</v>
      </c>
      <c r="AC80" s="70">
        <f>IF($W$10="ISONE",SUMIFS('Case Data'!$K:$K,'Case Data'!$A:$A,'Regional Results'!AC$66,'Case Data'!$B:$B,$W$10,'Case Data'!$C:$C,'Regional Results'!T80,'Case Data'!$F:$F,"Generation")+SUMIFS('Case Data'!$K:$K,'Case Data'!$A:$A,'Regional Results'!AC$66,'Case Data'!$B:$B,"MA",'Case Data'!$C:$C,'Regional Results'!T80,'Case Data'!$F:$F,"Generation"),SUMIFS('Case Data'!$K:$K,'Case Data'!$A:$A,'Regional Results'!AC$66,'Case Data'!$B:$B,$W$10,'Case Data'!$C:$C,'Regional Results'!T80,'Case Data'!$F:$F,"Generation"))</f>
        <v>31272.693074944</v>
      </c>
      <c r="AD80" s="135">
        <f>IF($W$10="ISONE",SUMIFS('Case Data'!$L:$L,'Case Data'!$A:$A,'Regional Results'!AD$66,'Case Data'!$B:$B,$W$10,'Case Data'!$C:$C,'Regional Results'!T80,'Case Data'!$F:$F,"Generation")+SUMIFS('Case Data'!$L:$L,'Case Data'!$A:$A,'Regional Results'!AD$66,'Case Data'!$B:$B,"MA",'Case Data'!$C:$C,'Regional Results'!T80,'Case Data'!$F:$F,"Generation"),SUMIFS('Case Data'!$L:$L,'Case Data'!$A:$A,'Regional Results'!AD$66,'Case Data'!$B:$B,$W$10,'Case Data'!$C:$C,'Regional Results'!T80,'Case Data'!$F:$F,"Generation"))</f>
        <v>31150.91223881</v>
      </c>
      <c r="AE80" s="149">
        <f>IF($W$10="ISONE",SUMIFS('Case Data'!$L:$L,'Case Data'!$A:$A,'Regional Results'!AE$66,'Case Data'!$B:$B,$W$10,'Case Data'!$C:$C,'Regional Results'!T80,'Case Data'!$F:$F,"Generation")+SUMIFS('Case Data'!$L:$L,'Case Data'!$A:$A,'Regional Results'!AE$66,'Case Data'!$B:$B,"MA",'Case Data'!$C:$C,'Regional Results'!T80,'Case Data'!$F:$F,"Generation"),SUMIFS('Case Data'!$L:$L,'Case Data'!$A:$A,'Regional Results'!AE$66,'Case Data'!$B:$B,$W$10,'Case Data'!$C:$C,'Regional Results'!T80,'Case Data'!$F:$F,"Generation"))</f>
        <v>31148.98653917</v>
      </c>
      <c r="AF80" s="70">
        <f>IF($W$10="ISONE",SUMIFS('Case Data'!$M:$M,'Case Data'!$A:$A,'Regional Results'!AF$66,'Case Data'!$B:$B,$W$10,'Case Data'!$C:$C,'Regional Results'!T80,'Case Data'!$F:$F,"Generation")+SUMIFS('Case Data'!$M:$M,'Case Data'!$A:$A,'Regional Results'!AF$66,'Case Data'!$B:$B,"MA",'Case Data'!$C:$C,'Regional Results'!T80,'Case Data'!$F:$F,"Generation"),SUMIFS('Case Data'!$M:$M,'Case Data'!$A:$A,'Regional Results'!AF$66,'Case Data'!$B:$B,$W$10,'Case Data'!$C:$C,'Regional Results'!T80,'Case Data'!$F:$F,"Generation"))</f>
        <v>31136.066526418999</v>
      </c>
      <c r="AG80" s="70">
        <f>IF($W$10="ISONE",SUMIFS('Case Data'!$M:$M,'Case Data'!$A:$A,'Regional Results'!AG$66,'Case Data'!$B:$B,$W$10,'Case Data'!$C:$C,'Regional Results'!T80,'Case Data'!$F:$F,"Generation")+SUMIFS('Case Data'!$M:$M,'Case Data'!$A:$A,'Regional Results'!AG$66,'Case Data'!$B:$B,"MA",'Case Data'!$C:$C,'Regional Results'!T80,'Case Data'!$F:$F,"Generation"),SUMIFS('Case Data'!$M:$M,'Case Data'!$A:$A,'Regional Results'!AG$66,'Case Data'!$B:$B,$W$10,'Case Data'!$C:$C,'Regional Results'!T80,'Case Data'!$F:$F,"Generation"))</f>
        <v>31121.423275351</v>
      </c>
      <c r="AH80" s="135">
        <f>IF($W$10="ISONE",SUMIFS('Case Data'!$N:$N,'Case Data'!$A:$A,'Regional Results'!AH$66,'Case Data'!$B:$B,$W$10,'Case Data'!$C:$C,'Regional Results'!T80,'Case Data'!$F:$F,"Generation")+SUMIFS('Case Data'!$N:$N,'Case Data'!$A:$A,'Regional Results'!AH$66,'Case Data'!$B:$B,"MA",'Case Data'!$C:$C,'Regional Results'!T80,'Case Data'!$F:$F,"Generation"),SUMIFS('Case Data'!$N:$N,'Case Data'!$A:$A,'Regional Results'!AH$66,'Case Data'!$B:$B,$W$10,'Case Data'!$C:$C,'Regional Results'!T80,'Case Data'!$F:$F,"Generation"))</f>
        <v>30375.651525144996</v>
      </c>
      <c r="AI80" s="71">
        <f>IF($W$10="ISONE",SUMIFS('Case Data'!$N:$N,'Case Data'!$A:$A,'Regional Results'!AI$66,'Case Data'!$B:$B,$W$10,'Case Data'!$C:$C,'Regional Results'!T80,'Case Data'!$F:$F,"Generation")+SUMIFS('Case Data'!$N:$N,'Case Data'!$A:$A,'Regional Results'!AI$66,'Case Data'!$B:$B,"MA",'Case Data'!$C:$C,'Regional Results'!T80,'Case Data'!$F:$F,"Generation"),SUMIFS('Case Data'!$N:$N,'Case Data'!$A:$A,'Regional Results'!AI$66,'Case Data'!$B:$B,$W$10,'Case Data'!$C:$C,'Regional Results'!T80,'Case Data'!$F:$F,"Generation"))</f>
        <v>30401.845832416999</v>
      </c>
    </row>
    <row r="81" spans="1:35">
      <c r="A81" s="81" t="s">
        <v>54</v>
      </c>
      <c r="B81" s="30" t="s">
        <v>72</v>
      </c>
      <c r="C81" s="125" t="s">
        <v>49</v>
      </c>
      <c r="D81" s="27">
        <f>SUMIFS('Case Data'!$H:$H,'Case Data'!$A:$A,'Regional Results'!D$66,'Case Data'!$B:$B,$E$10,'Case Data'!$D:$D,'Regional Results'!B81,'Case Data'!$F:$F,"Capacity")</f>
        <v>0</v>
      </c>
      <c r="E81" s="38">
        <f>SUMIFS('Case Data'!$H:$H,'Case Data'!$A:$A,'Regional Results'!E$66,'Case Data'!$B:$B,$E$10,'Case Data'!$D:$D,'Regional Results'!B81,'Case Data'!$F:$F,"Capacity")</f>
        <v>0</v>
      </c>
      <c r="F81" s="4">
        <f>SUMIFS('Case Data'!$I:$I,'Case Data'!$A:$A,'Regional Results'!F$66,'Case Data'!$B:$B,$E$10,'Case Data'!$D:$D,'Regional Results'!B81,'Case Data'!$F:$F,"Capacity")</f>
        <v>0</v>
      </c>
      <c r="G81" s="4">
        <f>SUMIFS('Case Data'!$I:$I,'Case Data'!$A:$A,'Regional Results'!G$66,'Case Data'!$B:$B,$E$10,'Case Data'!$D:$D,'Regional Results'!B81,'Case Data'!$F:$F,"Capacity")</f>
        <v>0</v>
      </c>
      <c r="H81" s="27">
        <f>SUMIFS('Case Data'!$J:$J,'Case Data'!$A:$A,'Regional Results'!H$66,'Case Data'!$B:$B,$E$10,'Case Data'!$D:$D,'Regional Results'!B81,'Case Data'!$F:$F,"Capacity")</f>
        <v>0</v>
      </c>
      <c r="I81" s="38">
        <f>SUMIFS('Case Data'!$J:$J,'Case Data'!$A:$A,'Regional Results'!I$66,'Case Data'!$B:$B,$E$10,'Case Data'!$D:$D,'Regional Results'!B81,'Case Data'!$F:$F,"Capacity")</f>
        <v>451</v>
      </c>
      <c r="J81" s="4">
        <f>SUMIFS('Case Data'!$K:$K,'Case Data'!$A:$A,'Regional Results'!J$66,'Case Data'!$B:$B,$E$10,'Case Data'!$D:$D,'Regional Results'!B81,'Case Data'!$F:$F,"Capacity")</f>
        <v>24.146829</v>
      </c>
      <c r="K81" s="4">
        <f>SUMIFS('Case Data'!$K:$K,'Case Data'!$A:$A,'Regional Results'!K$66,'Case Data'!$B:$B,$E$10,'Case Data'!$D:$D,'Regional Results'!B81,'Case Data'!$F:$F,"Capacity")</f>
        <v>451</v>
      </c>
      <c r="L81" s="27">
        <f>SUMIFS('Case Data'!$L:$L,'Case Data'!$A:$A,'Regional Results'!J$66,'Case Data'!$B:$B,$E$10,'Case Data'!$D:$D,'Regional Results'!B81,'Case Data'!$F:$F,"Capacity")</f>
        <v>1058.019374</v>
      </c>
      <c r="M81" s="40">
        <f>SUMIFS('Case Data'!$L:$L,'Case Data'!$A:$A,'Regional Results'!M$66,'Case Data'!$B:$B,$E$10,'Case Data'!$D:$D,'Regional Results'!B81,'Case Data'!$F:$F,"Capacity")</f>
        <v>1314.0292440000001</v>
      </c>
      <c r="N81" s="27">
        <f>SUMIFS('Case Data'!$M:$M,'Case Data'!$A:$A,'Regional Results'!N$66,'Case Data'!$B:$B,$E$10,'Case Data'!$D:$D,'Regional Results'!B81,'Case Data'!$F:$F,"Capacity")</f>
        <v>1446.2782910000001</v>
      </c>
      <c r="O81" s="4">
        <f>SUMIFS('Case Data'!$M:$M,'Case Data'!$A:$A,'Regional Results'!O$66,'Case Data'!$B:$B,$E$10,'Case Data'!$D:$D,'Regional Results'!B81,'Case Data'!$F:$F,"Capacity")</f>
        <v>2318.553116</v>
      </c>
      <c r="P81" s="27">
        <f>SUMIFS('Case Data'!$N:$N,'Case Data'!$A:$A,'Regional Results'!P$66,'Case Data'!$B:$B,$E$10,'Case Data'!$D:$D,'Regional Results'!B81,'Case Data'!$F:$F,"Capacity")</f>
        <v>2052.4320659999998</v>
      </c>
      <c r="Q81" s="8">
        <f>SUMIFS('Case Data'!$N:$N,'Case Data'!$A:$A,'Regional Results'!Q$66,'Case Data'!$B:$B,$E$10,'Case Data'!$D:$D,'Regional Results'!B81,'Case Data'!$F:$F,"Capacity")</f>
        <v>4408.9074430000001</v>
      </c>
      <c r="R81" s="41"/>
      <c r="S81" s="81" t="s">
        <v>54</v>
      </c>
      <c r="T81" s="30" t="s">
        <v>72</v>
      </c>
      <c r="U81" s="125" t="s">
        <v>50</v>
      </c>
      <c r="V81" s="27">
        <f>SUMIFS('Case Data'!$H:$H,'Case Data'!$A:$A,'Regional Results'!V$66,'Case Data'!$B:$B,$W$10,'Case Data'!$D:$D,'Regional Results'!T81,'Case Data'!$F:$F,"Generation")</f>
        <v>0</v>
      </c>
      <c r="W81" s="38">
        <f>SUMIFS('Case Data'!$H:$H,'Case Data'!$A:$A,'Regional Results'!W$66,'Case Data'!$B:$B,$W$10,'Case Data'!$D:$D,'Regional Results'!T81,'Case Data'!$F:$F,"Generation")</f>
        <v>0</v>
      </c>
      <c r="X81" s="4">
        <f>SUMIFS('Case Data'!$I:$I,'Case Data'!$A:$A,'Regional Results'!X$66,'Case Data'!$B:$B,$W$10,'Case Data'!$D:$D,'Regional Results'!T81,'Case Data'!$F:$F,"Generation")</f>
        <v>0</v>
      </c>
      <c r="Y81" s="4">
        <f>SUMIFS('Case Data'!$I:$I,'Case Data'!$A:$A,'Regional Results'!Y$66,'Case Data'!$B:$B,$W$10,'Case Data'!$D:$D,'Regional Results'!T81,'Case Data'!$F:$F,"Generation")</f>
        <v>0</v>
      </c>
      <c r="Z81" s="27">
        <f>SUMIFS('Case Data'!$J:$J,'Case Data'!$A:$A,'Regional Results'!Z$66,'Case Data'!$B:$B,$W$10,'Case Data'!$D:$D,'Regional Results'!T81,'Case Data'!$F:$F,"Generation")</f>
        <v>0</v>
      </c>
      <c r="AA81" s="38">
        <f>SUMIFS('Case Data'!$J:$J,'Case Data'!$A:$A,'Regional Results'!AA$66,'Case Data'!$B:$B,$W$10,'Case Data'!$D:$D,'Regional Results'!T81,'Case Data'!$F:$F,"Generation")</f>
        <v>0</v>
      </c>
      <c r="AB81" s="4">
        <f>SUMIFS('Case Data'!$K:$K,'Case Data'!$A:$A,'Regional Results'!AB$66,'Case Data'!$B:$B,$W$10,'Case Data'!$D:$D,'Regional Results'!T81,'Case Data'!$F:$F,"Generation")</f>
        <v>84.610488931000006</v>
      </c>
      <c r="AC81" s="4">
        <f>SUMIFS('Case Data'!$K:$K,'Case Data'!$A:$A,'Regional Results'!AC$66,'Case Data'!$B:$B,$W$10,'Case Data'!$D:$D,'Regional Results'!T81,'Case Data'!$F:$F,"Generation")</f>
        <v>230.787417339</v>
      </c>
      <c r="AD81" s="27">
        <f>SUMIFS('Case Data'!$L:$L,'Case Data'!$A:$A,'Regional Results'!AD$66,'Case Data'!$B:$B,$W$10,'Case Data'!$D:$D,'Regional Results'!T81,'Case Data'!$F:$F,"Generation")</f>
        <v>3707.2998854699999</v>
      </c>
      <c r="AE81" s="38">
        <f>SUMIFS('Case Data'!$L:$L,'Case Data'!$A:$A,'Regional Results'!AE$66,'Case Data'!$B:$B,$W$10,'Case Data'!$D:$D,'Regional Results'!T81,'Case Data'!$F:$F,"Generation")</f>
        <v>4967.1652347520003</v>
      </c>
      <c r="AF81" s="4">
        <f>SUMIFS('Case Data'!$M:$M,'Case Data'!$A:$A,'Regional Results'!AF$66,'Case Data'!$B:$B,$W$10,'Case Data'!$D:$D,'Regional Results'!T81,'Case Data'!$F:$F,"Generation")</f>
        <v>5067.7591304920006</v>
      </c>
      <c r="AG81" s="4">
        <f>SUMIFS('Case Data'!$M:$M,'Case Data'!$A:$A,'Regional Results'!AG$66,'Case Data'!$B:$B,$W$10,'Case Data'!$D:$D,'Regional Results'!T81,'Case Data'!$F:$F,"Generation")</f>
        <v>6579.7355939959998</v>
      </c>
      <c r="AH81" s="27">
        <f>SUMIFS('Case Data'!$N:$N,'Case Data'!$A:$A,'Regional Results'!AH$66,'Case Data'!$B:$B,$W$10,'Case Data'!$D:$D,'Regional Results'!T81,'Case Data'!$F:$F,"Generation")</f>
        <v>7191.7219585719995</v>
      </c>
      <c r="AI81" s="8">
        <f>SUMIFS('Case Data'!$N:$N,'Case Data'!$A:$A,'Regional Results'!AI$66,'Case Data'!$B:$B,$W$10,'Case Data'!$D:$D,'Regional Results'!T81,'Case Data'!$F:$F,"Generation")</f>
        <v>6579.7355945050003</v>
      </c>
    </row>
    <row r="82" spans="1:35">
      <c r="A82" s="81" t="s">
        <v>55</v>
      </c>
      <c r="B82" s="30" t="s">
        <v>73</v>
      </c>
      <c r="C82" s="125" t="s">
        <v>49</v>
      </c>
      <c r="D82" s="27">
        <f>SUMIFS('Case Data'!$H:$H,'Case Data'!$A:$A,'Regional Results'!D$66,'Case Data'!$B:$B,$E$10,'Case Data'!$D:$D,'Regional Results'!B82,'Case Data'!$F:$F,"Capacity")</f>
        <v>0</v>
      </c>
      <c r="E82" s="38">
        <f>SUMIFS('Case Data'!$H:$H,'Case Data'!$A:$A,'Regional Results'!E$66,'Case Data'!$B:$B,$E$10,'Case Data'!$D:$D,'Regional Results'!B82,'Case Data'!$F:$F,"Capacity")</f>
        <v>0</v>
      </c>
      <c r="F82" s="4">
        <f>SUMIFS('Case Data'!$I:$I,'Case Data'!$A:$A,'Regional Results'!F$66,'Case Data'!$B:$B,$E$10,'Case Data'!$D:$D,'Regional Results'!B82,'Case Data'!$F:$F,"Capacity")</f>
        <v>0</v>
      </c>
      <c r="G82" s="4">
        <f>SUMIFS('Case Data'!$I:$I,'Case Data'!$A:$A,'Regional Results'!G$66,'Case Data'!$B:$B,$E$10,'Case Data'!$D:$D,'Regional Results'!B82,'Case Data'!$F:$F,"Capacity")</f>
        <v>0</v>
      </c>
      <c r="H82" s="27">
        <f>SUMIFS('Case Data'!$J:$J,'Case Data'!$A:$A,'Regional Results'!H$66,'Case Data'!$B:$B,$E$10,'Case Data'!$D:$D,'Regional Results'!B82,'Case Data'!$F:$F,"Capacity")</f>
        <v>155.97496799999999</v>
      </c>
      <c r="I82" s="38">
        <f>SUMIFS('Case Data'!$J:$J,'Case Data'!$A:$A,'Regional Results'!I$66,'Case Data'!$B:$B,$E$10,'Case Data'!$D:$D,'Regional Results'!B82,'Case Data'!$F:$F,"Capacity")</f>
        <v>0</v>
      </c>
      <c r="J82" s="4">
        <f>SUMIFS('Case Data'!$K:$K,'Case Data'!$A:$A,'Regional Results'!J$66,'Case Data'!$B:$B,$E$10,'Case Data'!$D:$D,'Regional Results'!B82,'Case Data'!$F:$F,"Capacity")</f>
        <v>155.97496799999999</v>
      </c>
      <c r="K82" s="4">
        <f>SUMIFS('Case Data'!$K:$K,'Case Data'!$A:$A,'Regional Results'!K$66,'Case Data'!$B:$B,$E$10,'Case Data'!$D:$D,'Regional Results'!B82,'Case Data'!$F:$F,"Capacity")</f>
        <v>0</v>
      </c>
      <c r="L82" s="27">
        <f>SUMIFS('Case Data'!$L:$L,'Case Data'!$A:$A,'Regional Results'!J$66,'Case Data'!$B:$B,$E$10,'Case Data'!$D:$D,'Regional Results'!B82,'Case Data'!$F:$F,"Capacity")</f>
        <v>155.97496799999999</v>
      </c>
      <c r="M82" s="40">
        <f>SUMIFS('Case Data'!$L:$L,'Case Data'!$A:$A,'Regional Results'!M$66,'Case Data'!$B:$B,$E$10,'Case Data'!$D:$D,'Regional Results'!B82,'Case Data'!$F:$F,"Capacity")</f>
        <v>1801.5970589999999</v>
      </c>
      <c r="N82" s="27">
        <f>SUMIFS('Case Data'!$M:$M,'Case Data'!$A:$A,'Regional Results'!N$66,'Case Data'!$B:$B,$E$10,'Case Data'!$D:$D,'Regional Results'!B82,'Case Data'!$F:$F,"Capacity")</f>
        <v>155.97496799999999</v>
      </c>
      <c r="O82" s="4">
        <f>SUMIFS('Case Data'!$M:$M,'Case Data'!$A:$A,'Regional Results'!O$66,'Case Data'!$B:$B,$E$10,'Case Data'!$D:$D,'Regional Results'!B82,'Case Data'!$F:$F,"Capacity")</f>
        <v>1801.5970589999999</v>
      </c>
      <c r="P82" s="27">
        <f>SUMIFS('Case Data'!$N:$N,'Case Data'!$A:$A,'Regional Results'!P$66,'Case Data'!$B:$B,$E$10,'Case Data'!$D:$D,'Regional Results'!B82,'Case Data'!$F:$F,"Capacity")</f>
        <v>155.97496799999999</v>
      </c>
      <c r="Q82" s="8">
        <f>SUMIFS('Case Data'!$N:$N,'Case Data'!$A:$A,'Regional Results'!Q$66,'Case Data'!$B:$B,$E$10,'Case Data'!$D:$D,'Regional Results'!B82,'Case Data'!$F:$F,"Capacity")</f>
        <v>1801.5970589999999</v>
      </c>
      <c r="R82" s="41"/>
      <c r="S82" s="81" t="s">
        <v>55</v>
      </c>
      <c r="T82" s="30" t="s">
        <v>73</v>
      </c>
      <c r="U82" s="125" t="s">
        <v>50</v>
      </c>
      <c r="V82" s="27">
        <f>SUMIFS('Case Data'!$H:$H,'Case Data'!$A:$A,'Regional Results'!V$66,'Case Data'!$B:$B,$W$10,'Case Data'!$D:$D,'Regional Results'!T82,'Case Data'!$F:$F,"Generation")</f>
        <v>0</v>
      </c>
      <c r="W82" s="38">
        <f>SUMIFS('Case Data'!$H:$H,'Case Data'!$A:$A,'Regional Results'!W$66,'Case Data'!$B:$B,$W$10,'Case Data'!$D:$D,'Regional Results'!T82,'Case Data'!$F:$F,"Generation")</f>
        <v>0</v>
      </c>
      <c r="X82" s="4">
        <f>SUMIFS('Case Data'!$I:$I,'Case Data'!$A:$A,'Regional Results'!X$66,'Case Data'!$B:$B,$W$10,'Case Data'!$D:$D,'Regional Results'!T82,'Case Data'!$F:$F,"Generation")</f>
        <v>0</v>
      </c>
      <c r="Y82" s="4">
        <f>SUMIFS('Case Data'!$I:$I,'Case Data'!$A:$A,'Regional Results'!Y$66,'Case Data'!$B:$B,$W$10,'Case Data'!$D:$D,'Regional Results'!T82,'Case Data'!$F:$F,"Generation")</f>
        <v>0</v>
      </c>
      <c r="Z82" s="27">
        <f>SUMIFS('Case Data'!$J:$J,'Case Data'!$A:$A,'Regional Results'!Z$66,'Case Data'!$B:$B,$W$10,'Case Data'!$D:$D,'Regional Results'!T82,'Case Data'!$F:$F,"Generation")</f>
        <v>7.1928985919999997</v>
      </c>
      <c r="AA82" s="38">
        <f>SUMIFS('Case Data'!$J:$J,'Case Data'!$A:$A,'Regional Results'!AA$66,'Case Data'!$B:$B,$W$10,'Case Data'!$D:$D,'Regional Results'!T82,'Case Data'!$F:$F,"Generation")</f>
        <v>20.87555382</v>
      </c>
      <c r="AB82" s="4">
        <f>SUMIFS('Case Data'!$K:$K,'Case Data'!$A:$A,'Regional Results'!AB$66,'Case Data'!$B:$B,$W$10,'Case Data'!$D:$D,'Regional Results'!T82,'Case Data'!$F:$F,"Generation")</f>
        <v>16.75224648</v>
      </c>
      <c r="AC82" s="4">
        <f>SUMIFS('Case Data'!$K:$K,'Case Data'!$A:$A,'Regional Results'!AC$66,'Case Data'!$B:$B,$W$10,'Case Data'!$D:$D,'Regional Results'!T82,'Case Data'!$F:$F,"Generation")</f>
        <v>46.552862945000001</v>
      </c>
      <c r="AD82" s="27">
        <f>SUMIFS('Case Data'!$L:$L,'Case Data'!$A:$A,'Regional Results'!AD$66,'Case Data'!$B:$B,$W$10,'Case Data'!$D:$D,'Regional Results'!T82,'Case Data'!$F:$F,"Generation")</f>
        <v>3.7683992320000002</v>
      </c>
      <c r="AE82" s="38">
        <f>SUMIFS('Case Data'!$L:$L,'Case Data'!$A:$A,'Regional Results'!AE$66,'Case Data'!$B:$B,$W$10,'Case Data'!$D:$D,'Regional Results'!T82,'Case Data'!$F:$F,"Generation")</f>
        <v>20.87555382</v>
      </c>
      <c r="AF82" s="4">
        <f>SUMIFS('Case Data'!$M:$M,'Case Data'!$A:$A,'Regional Results'!AF$66,'Case Data'!$B:$B,$W$10,'Case Data'!$D:$D,'Regional Results'!T82,'Case Data'!$F:$F,"Generation")</f>
        <v>3.7683992320000002</v>
      </c>
      <c r="AG82" s="4">
        <f>SUMIFS('Case Data'!$M:$M,'Case Data'!$A:$A,'Regional Results'!AG$66,'Case Data'!$B:$B,$W$10,'Case Data'!$D:$D,'Regional Results'!T82,'Case Data'!$F:$F,"Generation")</f>
        <v>4.5796662879999994</v>
      </c>
      <c r="AH82" s="27">
        <f>SUMIFS('Case Data'!$N:$N,'Case Data'!$A:$A,'Regional Results'!AH$66,'Case Data'!$B:$B,$W$10,'Case Data'!$D:$D,'Regional Results'!T82,'Case Data'!$F:$F,"Generation")</f>
        <v>69.760810696000007</v>
      </c>
      <c r="AI82" s="8">
        <f>SUMIFS('Case Data'!$N:$N,'Case Data'!$A:$A,'Regional Results'!AI$66,'Case Data'!$B:$B,$W$10,'Case Data'!$D:$D,'Regional Results'!T82,'Case Data'!$F:$F,"Generation")</f>
        <v>236.27503264800004</v>
      </c>
    </row>
    <row r="83" spans="1:35">
      <c r="A83" s="81" t="s">
        <v>57</v>
      </c>
      <c r="B83" s="30" t="s">
        <v>74</v>
      </c>
      <c r="C83" s="125" t="s">
        <v>49</v>
      </c>
      <c r="D83" s="27">
        <f>SUMIFS('Case Data'!$H:$H,'Case Data'!$A:$A,'Regional Results'!D$66,'Case Data'!$B:$B,$E$10,'Case Data'!$D:$D,'Regional Results'!B83,'Case Data'!$F:$F,"Capacity")</f>
        <v>0</v>
      </c>
      <c r="E83" s="38">
        <f>SUMIFS('Case Data'!$H:$H,'Case Data'!$A:$A,'Regional Results'!E$66,'Case Data'!$B:$B,$E$10,'Case Data'!$D:$D,'Regional Results'!B83,'Case Data'!$F:$F,"Capacity")</f>
        <v>0</v>
      </c>
      <c r="F83" s="4">
        <f>SUMIFS('Case Data'!$I:$I,'Case Data'!$A:$A,'Regional Results'!F$66,'Case Data'!$B:$B,$E$10,'Case Data'!$D:$D,'Regional Results'!B83,'Case Data'!$F:$F,"Capacity")</f>
        <v>0</v>
      </c>
      <c r="G83" s="4">
        <f>SUMIFS('Case Data'!$I:$I,'Case Data'!$A:$A,'Regional Results'!G$66,'Case Data'!$B:$B,$E$10,'Case Data'!$D:$D,'Regional Results'!B83,'Case Data'!$F:$F,"Capacity")</f>
        <v>0</v>
      </c>
      <c r="H83" s="27">
        <f>SUMIFS('Case Data'!$J:$J,'Case Data'!$A:$A,'Regional Results'!H$66,'Case Data'!$B:$B,$E$10,'Case Data'!$D:$D,'Regional Results'!B83,'Case Data'!$F:$F,"Capacity")</f>
        <v>0</v>
      </c>
      <c r="I83" s="38">
        <f>SUMIFS('Case Data'!$J:$J,'Case Data'!$A:$A,'Regional Results'!I$66,'Case Data'!$B:$B,$E$10,'Case Data'!$D:$D,'Regional Results'!B83,'Case Data'!$F:$F,"Capacity")</f>
        <v>0</v>
      </c>
      <c r="J83" s="4">
        <f>SUMIFS('Case Data'!$K:$K,'Case Data'!$A:$A,'Regional Results'!J$66,'Case Data'!$B:$B,$E$10,'Case Data'!$D:$D,'Regional Results'!B83,'Case Data'!$F:$F,"Capacity")</f>
        <v>0</v>
      </c>
      <c r="K83" s="4">
        <f>SUMIFS('Case Data'!$K:$K,'Case Data'!$A:$A,'Regional Results'!K$66,'Case Data'!$B:$B,$E$10,'Case Data'!$D:$D,'Regional Results'!B83,'Case Data'!$F:$F,"Capacity")</f>
        <v>0</v>
      </c>
      <c r="L83" s="27">
        <f>SUMIFS('Case Data'!$L:$L,'Case Data'!$A:$A,'Regional Results'!J$66,'Case Data'!$B:$B,$E$10,'Case Data'!$D:$D,'Regional Results'!B83,'Case Data'!$F:$F,"Capacity")</f>
        <v>0</v>
      </c>
      <c r="M83" s="40">
        <f>SUMIFS('Case Data'!$L:$L,'Case Data'!$A:$A,'Regional Results'!M$66,'Case Data'!$B:$B,$E$10,'Case Data'!$D:$D,'Regional Results'!B83,'Case Data'!$F:$F,"Capacity")</f>
        <v>0</v>
      </c>
      <c r="N83" s="27">
        <f>SUMIFS('Case Data'!$M:$M,'Case Data'!$A:$A,'Regional Results'!N$66,'Case Data'!$B:$B,$E$10,'Case Data'!$D:$D,'Regional Results'!B83,'Case Data'!$F:$F,"Capacity")</f>
        <v>0</v>
      </c>
      <c r="O83" s="4">
        <f>SUMIFS('Case Data'!$M:$M,'Case Data'!$A:$A,'Regional Results'!O$66,'Case Data'!$B:$B,$E$10,'Case Data'!$D:$D,'Regional Results'!B83,'Case Data'!$F:$F,"Capacity")</f>
        <v>0</v>
      </c>
      <c r="P83" s="27">
        <f>SUMIFS('Case Data'!$N:$N,'Case Data'!$A:$A,'Regional Results'!P$66,'Case Data'!$B:$B,$E$10,'Case Data'!$D:$D,'Regional Results'!B83,'Case Data'!$F:$F,"Capacity")</f>
        <v>0</v>
      </c>
      <c r="Q83" s="8">
        <f>SUMIFS('Case Data'!$N:$N,'Case Data'!$A:$A,'Regional Results'!Q$66,'Case Data'!$B:$B,$E$10,'Case Data'!$D:$D,'Regional Results'!B83,'Case Data'!$F:$F,"Capacity")</f>
        <v>0</v>
      </c>
      <c r="S83" s="81" t="s">
        <v>57</v>
      </c>
      <c r="T83" s="30" t="s">
        <v>74</v>
      </c>
      <c r="U83" s="125" t="s">
        <v>50</v>
      </c>
      <c r="V83" s="27">
        <f>SUMIFS('Case Data'!$H:$H,'Case Data'!$A:$A,'Regional Results'!V$66,'Case Data'!$B:$B,$W$10,'Case Data'!$D:$D,'Regional Results'!T83,'Case Data'!$F:$F,"Generation")</f>
        <v>0</v>
      </c>
      <c r="W83" s="38">
        <f>SUMIFS('Case Data'!$H:$H,'Case Data'!$A:$A,'Regional Results'!W$66,'Case Data'!$B:$B,$W$10,'Case Data'!$D:$D,'Regional Results'!T83,'Case Data'!$F:$F,"Generation")</f>
        <v>0</v>
      </c>
      <c r="X83" s="4">
        <f>SUMIFS('Case Data'!$I:$I,'Case Data'!$A:$A,'Regional Results'!X$66,'Case Data'!$B:$B,$W$10,'Case Data'!$D:$D,'Regional Results'!T83,'Case Data'!$F:$F,"Generation")</f>
        <v>0</v>
      </c>
      <c r="Y83" s="4">
        <f>SUMIFS('Case Data'!$I:$I,'Case Data'!$A:$A,'Regional Results'!Y$66,'Case Data'!$B:$B,$W$10,'Case Data'!$D:$D,'Regional Results'!T83,'Case Data'!$F:$F,"Generation")</f>
        <v>0</v>
      </c>
      <c r="Z83" s="27">
        <f>SUMIFS('Case Data'!$J:$J,'Case Data'!$A:$A,'Regional Results'!Z$66,'Case Data'!$B:$B,$W$10,'Case Data'!$D:$D,'Regional Results'!T83,'Case Data'!$F:$F,"Generation")</f>
        <v>0</v>
      </c>
      <c r="AA83" s="38">
        <f>SUMIFS('Case Data'!$J:$J,'Case Data'!$A:$A,'Regional Results'!AA$66,'Case Data'!$B:$B,$W$10,'Case Data'!$D:$D,'Regional Results'!T83,'Case Data'!$F:$F,"Generation")</f>
        <v>0</v>
      </c>
      <c r="AB83" s="4">
        <f>SUMIFS('Case Data'!$K:$K,'Case Data'!$A:$A,'Regional Results'!AB$66,'Case Data'!$B:$B,$W$10,'Case Data'!$D:$D,'Regional Results'!T83,'Case Data'!$F:$F,"Generation")</f>
        <v>0</v>
      </c>
      <c r="AC83" s="4">
        <f>SUMIFS('Case Data'!$K:$K,'Case Data'!$A:$A,'Regional Results'!AC$66,'Case Data'!$B:$B,$W$10,'Case Data'!$D:$D,'Regional Results'!T83,'Case Data'!$F:$F,"Generation")</f>
        <v>0</v>
      </c>
      <c r="AD83" s="27">
        <f>SUMIFS('Case Data'!$L:$L,'Case Data'!$A:$A,'Regional Results'!AD$66,'Case Data'!$B:$B,$W$10,'Case Data'!$D:$D,'Regional Results'!T83,'Case Data'!$F:$F,"Generation")</f>
        <v>0</v>
      </c>
      <c r="AE83" s="38">
        <f>SUMIFS('Case Data'!$L:$L,'Case Data'!$A:$A,'Regional Results'!AE$66,'Case Data'!$B:$B,$W$10,'Case Data'!$D:$D,'Regional Results'!T83,'Case Data'!$F:$F,"Generation")</f>
        <v>0</v>
      </c>
      <c r="AF83" s="4">
        <f>SUMIFS('Case Data'!$M:$M,'Case Data'!$A:$A,'Regional Results'!AF$66,'Case Data'!$B:$B,$W$10,'Case Data'!$D:$D,'Regional Results'!T83,'Case Data'!$F:$F,"Generation")</f>
        <v>0</v>
      </c>
      <c r="AG83" s="4">
        <f>SUMIFS('Case Data'!$M:$M,'Case Data'!$A:$A,'Regional Results'!AG$66,'Case Data'!$B:$B,$W$10,'Case Data'!$D:$D,'Regional Results'!T83,'Case Data'!$F:$F,"Generation")</f>
        <v>0</v>
      </c>
      <c r="AH83" s="27">
        <f>SUMIFS('Case Data'!$N:$N,'Case Data'!$A:$A,'Regional Results'!AH$66,'Case Data'!$B:$B,$W$10,'Case Data'!$D:$D,'Regional Results'!T83,'Case Data'!$F:$F,"Generation")</f>
        <v>0</v>
      </c>
      <c r="AI83" s="8">
        <f>SUMIFS('Case Data'!$N:$N,'Case Data'!$A:$A,'Regional Results'!AI$66,'Case Data'!$B:$B,$W$10,'Case Data'!$D:$D,'Regional Results'!T83,'Case Data'!$F:$F,"Generation")</f>
        <v>0</v>
      </c>
    </row>
    <row r="84" spans="1:35">
      <c r="A84" s="81" t="s">
        <v>64</v>
      </c>
      <c r="B84" s="30" t="s">
        <v>75</v>
      </c>
      <c r="C84" s="125" t="s">
        <v>49</v>
      </c>
      <c r="D84" s="27">
        <f>SUMIFS('Case Data'!$H:$H,'Case Data'!$A:$A,'Regional Results'!D$66,'Case Data'!$B:$B,$E$10,'Case Data'!$D:$D,'Regional Results'!B84,'Case Data'!$F:$F,"Capacity")</f>
        <v>0</v>
      </c>
      <c r="E84" s="38">
        <f>SUMIFS('Case Data'!$H:$H,'Case Data'!$A:$A,'Regional Results'!E$66,'Case Data'!$B:$B,$E$10,'Case Data'!$D:$D,'Regional Results'!B84,'Case Data'!$F:$F,"Capacity")</f>
        <v>0</v>
      </c>
      <c r="F84" s="4">
        <f>SUMIFS('Case Data'!$I:$I,'Case Data'!$A:$A,'Regional Results'!F$66,'Case Data'!$B:$B,$E$10,'Case Data'!$D:$D,'Regional Results'!B84,'Case Data'!$F:$F,"Capacity")</f>
        <v>0</v>
      </c>
      <c r="G84" s="4">
        <f>SUMIFS('Case Data'!$I:$I,'Case Data'!$A:$A,'Regional Results'!G$66,'Case Data'!$B:$B,$E$10,'Case Data'!$D:$D,'Regional Results'!B84,'Case Data'!$F:$F,"Capacity")</f>
        <v>0</v>
      </c>
      <c r="H84" s="27">
        <f>SUMIFS('Case Data'!$J:$J,'Case Data'!$A:$A,'Regional Results'!H$66,'Case Data'!$B:$B,$E$10,'Case Data'!$D:$D,'Regional Results'!B84,'Case Data'!$F:$F,"Capacity")</f>
        <v>0</v>
      </c>
      <c r="I84" s="38">
        <f>SUMIFS('Case Data'!$J:$J,'Case Data'!$A:$A,'Regional Results'!I$66,'Case Data'!$B:$B,$E$10,'Case Data'!$D:$D,'Regional Results'!B84,'Case Data'!$F:$F,"Capacity")</f>
        <v>0</v>
      </c>
      <c r="J84" s="4">
        <f>SUMIFS('Case Data'!$K:$K,'Case Data'!$A:$A,'Regional Results'!J$66,'Case Data'!$B:$B,$E$10,'Case Data'!$D:$D,'Regional Results'!B84,'Case Data'!$F:$F,"Capacity")</f>
        <v>59</v>
      </c>
      <c r="K84" s="4">
        <f>SUMIFS('Case Data'!$K:$K,'Case Data'!$A:$A,'Regional Results'!K$66,'Case Data'!$B:$B,$E$10,'Case Data'!$D:$D,'Regional Results'!B84,'Case Data'!$F:$F,"Capacity")</f>
        <v>0</v>
      </c>
      <c r="L84" s="27">
        <f>SUMIFS('Case Data'!$L:$L,'Case Data'!$A:$A,'Regional Results'!J$66,'Case Data'!$B:$B,$E$10,'Case Data'!$D:$D,'Regional Results'!B84,'Case Data'!$F:$F,"Capacity")</f>
        <v>59</v>
      </c>
      <c r="M84" s="40">
        <f>SUMIFS('Case Data'!$L:$L,'Case Data'!$A:$A,'Regional Results'!M$66,'Case Data'!$B:$B,$E$10,'Case Data'!$D:$D,'Regional Results'!B84,'Case Data'!$F:$F,"Capacity")</f>
        <v>0</v>
      </c>
      <c r="N84" s="27">
        <f>SUMIFS('Case Data'!$M:$M,'Case Data'!$A:$A,'Regional Results'!N$66,'Case Data'!$B:$B,$E$10,'Case Data'!$D:$D,'Regional Results'!B84,'Case Data'!$F:$F,"Capacity")</f>
        <v>59</v>
      </c>
      <c r="O84" s="4">
        <f>SUMIFS('Case Data'!$M:$M,'Case Data'!$A:$A,'Regional Results'!O$66,'Case Data'!$B:$B,$E$10,'Case Data'!$D:$D,'Regional Results'!B84,'Case Data'!$F:$F,"Capacity")</f>
        <v>0</v>
      </c>
      <c r="P84" s="27">
        <f>SUMIFS('Case Data'!$N:$N,'Case Data'!$A:$A,'Regional Results'!P$66,'Case Data'!$B:$B,$E$10,'Case Data'!$D:$D,'Regional Results'!B84,'Case Data'!$F:$F,"Capacity")</f>
        <v>59</v>
      </c>
      <c r="Q84" s="8">
        <f>SUMIFS('Case Data'!$N:$N,'Case Data'!$A:$A,'Regional Results'!Q$66,'Case Data'!$B:$B,$E$10,'Case Data'!$D:$D,'Regional Results'!B84,'Case Data'!$F:$F,"Capacity")</f>
        <v>0</v>
      </c>
      <c r="S84" s="81" t="s">
        <v>64</v>
      </c>
      <c r="T84" s="30" t="s">
        <v>75</v>
      </c>
      <c r="U84" s="125" t="s">
        <v>50</v>
      </c>
      <c r="V84" s="27">
        <f>SUMIFS('Case Data'!$H:$H,'Case Data'!$A:$A,'Regional Results'!V$66,'Case Data'!$B:$B,$W$10,'Case Data'!$D:$D,'Regional Results'!T84,'Case Data'!$F:$F,"Generation")</f>
        <v>0</v>
      </c>
      <c r="W84" s="38">
        <f>SUMIFS('Case Data'!$H:$H,'Case Data'!$A:$A,'Regional Results'!W$66,'Case Data'!$B:$B,$W$10,'Case Data'!$D:$D,'Regional Results'!T84,'Case Data'!$F:$F,"Generation")</f>
        <v>0</v>
      </c>
      <c r="X84" s="4">
        <f>SUMIFS('Case Data'!$I:$I,'Case Data'!$A:$A,'Regional Results'!X$66,'Case Data'!$B:$B,$W$10,'Case Data'!$D:$D,'Regional Results'!T84,'Case Data'!$F:$F,"Generation")</f>
        <v>0</v>
      </c>
      <c r="Y84" s="4">
        <f>SUMIFS('Case Data'!$I:$I,'Case Data'!$A:$A,'Regional Results'!Y$66,'Case Data'!$B:$B,$W$10,'Case Data'!$D:$D,'Regional Results'!T84,'Case Data'!$F:$F,"Generation")</f>
        <v>0</v>
      </c>
      <c r="Z84" s="27">
        <f>SUMIFS('Case Data'!$J:$J,'Case Data'!$A:$A,'Regional Results'!Z$66,'Case Data'!$B:$B,$W$10,'Case Data'!$D:$D,'Regional Results'!T84,'Case Data'!$F:$F,"Generation")</f>
        <v>0</v>
      </c>
      <c r="AA84" s="38">
        <f>SUMIFS('Case Data'!$J:$J,'Case Data'!$A:$A,'Regional Results'!AA$66,'Case Data'!$B:$B,$W$10,'Case Data'!$D:$D,'Regional Results'!T84,'Case Data'!$F:$F,"Generation")</f>
        <v>0</v>
      </c>
      <c r="AB84" s="4">
        <f>SUMIFS('Case Data'!$K:$K,'Case Data'!$A:$A,'Regional Results'!AB$66,'Case Data'!$B:$B,$W$10,'Case Data'!$D:$D,'Regional Results'!T84,'Case Data'!$F:$F,"Generation")</f>
        <v>342.75837593</v>
      </c>
      <c r="AC84" s="4">
        <f>SUMIFS('Case Data'!$K:$K,'Case Data'!$A:$A,'Regional Results'!AC$66,'Case Data'!$B:$B,$W$10,'Case Data'!$D:$D,'Regional Results'!T84,'Case Data'!$F:$F,"Generation")</f>
        <v>342.75837593</v>
      </c>
      <c r="AD84" s="27">
        <f>SUMIFS('Case Data'!$L:$L,'Case Data'!$A:$A,'Regional Results'!AD$66,'Case Data'!$B:$B,$W$10,'Case Data'!$D:$D,'Regional Results'!T84,'Case Data'!$F:$F,"Generation")</f>
        <v>342.75837535199997</v>
      </c>
      <c r="AE84" s="38">
        <f>SUMIFS('Case Data'!$L:$L,'Case Data'!$A:$A,'Regional Results'!AE$66,'Case Data'!$B:$B,$W$10,'Case Data'!$D:$D,'Regional Results'!T84,'Case Data'!$F:$F,"Generation")</f>
        <v>342.75837535199997</v>
      </c>
      <c r="AF84" s="4">
        <f>SUMIFS('Case Data'!$M:$M,'Case Data'!$A:$A,'Regional Results'!AF$66,'Case Data'!$B:$B,$W$10,'Case Data'!$D:$D,'Regional Results'!T84,'Case Data'!$F:$F,"Generation")</f>
        <v>342.758375742</v>
      </c>
      <c r="AG84" s="4">
        <f>SUMIFS('Case Data'!$M:$M,'Case Data'!$A:$A,'Regional Results'!AG$66,'Case Data'!$B:$B,$W$10,'Case Data'!$D:$D,'Regional Results'!T84,'Case Data'!$F:$F,"Generation")</f>
        <v>342.758375602</v>
      </c>
      <c r="AH84" s="27">
        <f>SUMIFS('Case Data'!$N:$N,'Case Data'!$A:$A,'Regional Results'!AH$66,'Case Data'!$B:$B,$W$10,'Case Data'!$D:$D,'Regional Results'!T84,'Case Data'!$F:$F,"Generation")</f>
        <v>342.75837761899999</v>
      </c>
      <c r="AI84" s="8">
        <f>SUMIFS('Case Data'!$N:$N,'Case Data'!$A:$A,'Regional Results'!AI$66,'Case Data'!$B:$B,$W$10,'Case Data'!$D:$D,'Regional Results'!T84,'Case Data'!$F:$F,"Generation")</f>
        <v>342.75837628800002</v>
      </c>
    </row>
    <row r="85" spans="1:35">
      <c r="A85" s="81" t="s">
        <v>60</v>
      </c>
      <c r="B85" s="30" t="s">
        <v>76</v>
      </c>
      <c r="C85" s="125" t="s">
        <v>49</v>
      </c>
      <c r="D85" s="27">
        <f>SUMIFS('Case Data'!$H:$H,'Case Data'!$A:$A,'Regional Results'!D$66,'Case Data'!$B:$B,$E$10,'Case Data'!$D:$D,'Regional Results'!B85,'Case Data'!$F:$F,"Capacity")</f>
        <v>0</v>
      </c>
      <c r="E85" s="38">
        <f>SUMIFS('Case Data'!$H:$H,'Case Data'!$A:$A,'Regional Results'!E$66,'Case Data'!$B:$B,$E$10,'Case Data'!$D:$D,'Regional Results'!B85,'Case Data'!$F:$F,"Capacity")</f>
        <v>0</v>
      </c>
      <c r="F85" s="4">
        <f>SUMIFS('Case Data'!$I:$I,'Case Data'!$A:$A,'Regional Results'!F$66,'Case Data'!$B:$B,$E$10,'Case Data'!$D:$D,'Regional Results'!B85,'Case Data'!$F:$F,"Capacity")</f>
        <v>0</v>
      </c>
      <c r="G85" s="4">
        <f>SUMIFS('Case Data'!$I:$I,'Case Data'!$A:$A,'Regional Results'!G$66,'Case Data'!$B:$B,$E$10,'Case Data'!$D:$D,'Regional Results'!B85,'Case Data'!$F:$F,"Capacity")</f>
        <v>0</v>
      </c>
      <c r="H85" s="27">
        <f>SUMIFS('Case Data'!$J:$J,'Case Data'!$A:$A,'Regional Results'!H$66,'Case Data'!$B:$B,$E$10,'Case Data'!$D:$D,'Regional Results'!B85,'Case Data'!$F:$F,"Capacity")</f>
        <v>0</v>
      </c>
      <c r="I85" s="38">
        <f>SUMIFS('Case Data'!$J:$J,'Case Data'!$A:$A,'Regional Results'!I$66,'Case Data'!$B:$B,$E$10,'Case Data'!$D:$D,'Regional Results'!B85,'Case Data'!$F:$F,"Capacity")</f>
        <v>0</v>
      </c>
      <c r="J85" s="4">
        <f>SUMIFS('Case Data'!$K:$K,'Case Data'!$A:$A,'Regional Results'!J$66,'Case Data'!$B:$B,$E$10,'Case Data'!$D:$D,'Regional Results'!B85,'Case Data'!$F:$F,"Capacity")</f>
        <v>0</v>
      </c>
      <c r="K85" s="4">
        <f>SUMIFS('Case Data'!$K:$K,'Case Data'!$A:$A,'Regional Results'!K$66,'Case Data'!$B:$B,$E$10,'Case Data'!$D:$D,'Regional Results'!B85,'Case Data'!$F:$F,"Capacity")</f>
        <v>0</v>
      </c>
      <c r="L85" s="27">
        <f>SUMIFS('Case Data'!$L:$L,'Case Data'!$A:$A,'Regional Results'!L$66,'Case Data'!$B:$B,$E$10,'Case Data'!$D:$D,'Regional Results'!B85,'Case Data'!$F:$F,"Capacity")</f>
        <v>4498.5484640000004</v>
      </c>
      <c r="M85" s="40">
        <f>SUMIFS('Case Data'!$L:$L,'Case Data'!$A:$A,'Regional Results'!M$66,'Case Data'!$B:$B,$E$10,'Case Data'!$D:$D,'Regional Results'!B85,'Case Data'!$F:$F,"Capacity")</f>
        <v>0</v>
      </c>
      <c r="N85" s="27">
        <f>SUMIFS('Case Data'!$M:$M,'Case Data'!$A:$A,'Regional Results'!N$66,'Case Data'!$B:$B,$E$10,'Case Data'!$D:$D,'Regional Results'!B85,'Case Data'!$F:$F,"Capacity")</f>
        <v>16691.637602000003</v>
      </c>
      <c r="O85" s="4">
        <f>SUMIFS('Case Data'!$M:$M,'Case Data'!$A:$A,'Regional Results'!O$66,'Case Data'!$B:$B,$E$10,'Case Data'!$D:$D,'Regional Results'!B85,'Case Data'!$F:$F,"Capacity")</f>
        <v>8893.0469140000005</v>
      </c>
      <c r="P85" s="27">
        <f>SUMIFS('Case Data'!$N:$N,'Case Data'!$A:$A,'Regional Results'!P$66,'Case Data'!$B:$B,$E$10,'Case Data'!$D:$D,'Regional Results'!B85,'Case Data'!$F:$F,"Capacity")</f>
        <v>46779.757428999998</v>
      </c>
      <c r="Q85" s="8">
        <f>SUMIFS('Case Data'!$N:$N,'Case Data'!$A:$A,'Regional Results'!Q$66,'Case Data'!$B:$B,$E$10,'Case Data'!$D:$D,'Regional Results'!B85,'Case Data'!$F:$F,"Capacity")</f>
        <v>35490.779053999999</v>
      </c>
      <c r="R85" s="41"/>
      <c r="S85" s="81" t="s">
        <v>60</v>
      </c>
      <c r="T85" s="30" t="s">
        <v>76</v>
      </c>
      <c r="U85" s="125" t="s">
        <v>50</v>
      </c>
      <c r="V85" s="27">
        <f>SUMIFS('Case Data'!$H:$H,'Case Data'!$A:$A,'Regional Results'!V$66,'Case Data'!$B:$B,$W$10,'Case Data'!$D:$D,'Regional Results'!T85,'Case Data'!$F:$F,"Generation")</f>
        <v>0</v>
      </c>
      <c r="W85" s="38">
        <f>SUMIFS('Case Data'!$H:$H,'Case Data'!$A:$A,'Regional Results'!W$66,'Case Data'!$B:$B,$W$10,'Case Data'!$D:$D,'Regional Results'!T85,'Case Data'!$F:$F,"Generation")</f>
        <v>0</v>
      </c>
      <c r="X85" s="4">
        <f>SUMIFS('Case Data'!$I:$I,'Case Data'!$A:$A,'Regional Results'!X$66,'Case Data'!$B:$B,$W$10,'Case Data'!$D:$D,'Regional Results'!T85,'Case Data'!$F:$F,"Generation")</f>
        <v>0</v>
      </c>
      <c r="Y85" s="4">
        <f>SUMIFS('Case Data'!$I:$I,'Case Data'!$A:$A,'Regional Results'!Y$66,'Case Data'!$B:$B,$W$10,'Case Data'!$D:$D,'Regional Results'!T85,'Case Data'!$F:$F,"Generation")</f>
        <v>0</v>
      </c>
      <c r="Z85" s="27">
        <f>SUMIFS('Case Data'!$J:$J,'Case Data'!$A:$A,'Regional Results'!Z$66,'Case Data'!$B:$B,$W$10,'Case Data'!$D:$D,'Regional Results'!T85,'Case Data'!$F:$F,"Generation")</f>
        <v>0</v>
      </c>
      <c r="AA85" s="38">
        <f>SUMIFS('Case Data'!$J:$J,'Case Data'!$A:$A,'Regional Results'!AA$66,'Case Data'!$B:$B,$W$10,'Case Data'!$D:$D,'Regional Results'!T85,'Case Data'!$F:$F,"Generation")</f>
        <v>0</v>
      </c>
      <c r="AB85" s="4">
        <f>SUMIFS('Case Data'!$K:$K,'Case Data'!$A:$A,'Regional Results'!AB$66,'Case Data'!$B:$B,$W$10,'Case Data'!$D:$D,'Regional Results'!T85,'Case Data'!$F:$F,"Generation")</f>
        <v>0</v>
      </c>
      <c r="AC85" s="4">
        <f>SUMIFS('Case Data'!$K:$K,'Case Data'!$A:$A,'Regional Results'!AC$66,'Case Data'!$B:$B,$W$10,'Case Data'!$D:$D,'Regional Results'!T85,'Case Data'!$F:$F,"Generation")</f>
        <v>0</v>
      </c>
      <c r="AD85" s="27">
        <f>SUMIFS('Case Data'!$L:$L,'Case Data'!$A:$A,'Regional Results'!AD$66,'Case Data'!$B:$B,$W$10,'Case Data'!$D:$D,'Regional Results'!T85,'Case Data'!$F:$F,"Generation")</f>
        <v>9433.9072141550005</v>
      </c>
      <c r="AE85" s="38">
        <f>SUMIFS('Case Data'!$L:$L,'Case Data'!$A:$A,'Regional Results'!AE$66,'Case Data'!$B:$B,$W$10,'Case Data'!$D:$D,'Regional Results'!T85,'Case Data'!$F:$F,"Generation")</f>
        <v>5172.455269389</v>
      </c>
      <c r="AF85" s="4">
        <f>SUMIFS('Case Data'!$M:$M,'Case Data'!$A:$A,'Regional Results'!AF$66,'Case Data'!$B:$B,$W$10,'Case Data'!$D:$D,'Regional Results'!T85,'Case Data'!$F:$F,"Generation")</f>
        <v>35007.666908955638</v>
      </c>
      <c r="AG85" s="4">
        <f>SUMIFS('Case Data'!$M:$M,'Case Data'!$A:$A,'Regional Results'!AG$66,'Case Data'!$B:$B,$W$10,'Case Data'!$D:$D,'Regional Results'!T85,'Case Data'!$F:$F,"Generation")</f>
        <v>30035.01197390159</v>
      </c>
      <c r="AH85" s="27">
        <f>SUMIFS('Case Data'!$N:$N,'Case Data'!$A:$A,'Regional Results'!AH$66,'Case Data'!$B:$B,$W$10,'Case Data'!$D:$D,'Regional Results'!T85,'Case Data'!$F:$F,"Generation")</f>
        <v>97585.475495685649</v>
      </c>
      <c r="AI85" s="8">
        <f>SUMIFS('Case Data'!$N:$N,'Case Data'!$A:$A,'Regional Results'!AI$66,'Case Data'!$B:$B,$W$10,'Case Data'!$D:$D,'Regional Results'!T85,'Case Data'!$F:$F,"Generation")</f>
        <v>90907.313835512585</v>
      </c>
    </row>
    <row r="86" spans="1:35">
      <c r="A86" s="81" t="s">
        <v>61</v>
      </c>
      <c r="B86" s="30" t="s">
        <v>77</v>
      </c>
      <c r="C86" s="125" t="s">
        <v>49</v>
      </c>
      <c r="D86" s="27">
        <f>SUMIFS('Case Data'!$H:$H,'Case Data'!$A:$A,'Regional Results'!D$66,'Case Data'!$B:$B,$E$10,'Case Data'!$D:$D,'Regional Results'!B86,'Case Data'!$F:$F,"Capacity")</f>
        <v>0</v>
      </c>
      <c r="E86" s="38">
        <f>SUMIFS('Case Data'!$H:$H,'Case Data'!$A:$A,'Regional Results'!E$66,'Case Data'!$B:$B,$E$10,'Case Data'!$D:$D,'Regional Results'!B86,'Case Data'!$F:$F,"Capacity")</f>
        <v>0</v>
      </c>
      <c r="F86" s="4">
        <f>SUMIFS('Case Data'!$I:$I,'Case Data'!$A:$A,'Regional Results'!F$66,'Case Data'!$B:$B,$E$10,'Case Data'!$D:$D,'Regional Results'!B86,'Case Data'!$F:$F,"Capacity")</f>
        <v>640.91977599999996</v>
      </c>
      <c r="G86" s="4">
        <f>SUMIFS('Case Data'!$I:$I,'Case Data'!$A:$A,'Regional Results'!G$66,'Case Data'!$B:$B,$E$10,'Case Data'!$D:$D,'Regional Results'!B86,'Case Data'!$F:$F,"Capacity")</f>
        <v>0</v>
      </c>
      <c r="H86" s="27">
        <f>SUMIFS('Case Data'!$J:$J,'Case Data'!$A:$A,'Regional Results'!H$66,'Case Data'!$B:$B,$E$10,'Case Data'!$D:$D,'Regional Results'!B86,'Case Data'!$F:$F,"Capacity")</f>
        <v>9472.5874080000012</v>
      </c>
      <c r="I86" s="38">
        <f>SUMIFS('Case Data'!$J:$J,'Case Data'!$A:$A,'Regional Results'!I$66,'Case Data'!$B:$B,$E$10,'Case Data'!$D:$D,'Regional Results'!B86,'Case Data'!$F:$F,"Capacity")</f>
        <v>3632.0794040000001</v>
      </c>
      <c r="J86" s="4">
        <f>SUMIFS('Case Data'!$K:$K,'Case Data'!$A:$A,'Regional Results'!J$66,'Case Data'!$B:$B,$E$10,'Case Data'!$D:$D,'Regional Results'!B86,'Case Data'!$F:$F,"Capacity")</f>
        <v>9599.5874080000012</v>
      </c>
      <c r="K86" s="4">
        <f>SUMIFS('Case Data'!$K:$K,'Case Data'!$A:$A,'Regional Results'!K$66,'Case Data'!$B:$B,$E$10,'Case Data'!$D:$D,'Regional Results'!B86,'Case Data'!$F:$F,"Capacity")</f>
        <v>6173.615855</v>
      </c>
      <c r="L86" s="27">
        <f>SUMIFS('Case Data'!$L:$L,'Case Data'!$A:$A,'Regional Results'!J$66,'Case Data'!$B:$B,$E$10,'Case Data'!$D:$D,'Regional Results'!B86,'Case Data'!$F:$F,"Capacity")</f>
        <v>12194.587408000001</v>
      </c>
      <c r="M86" s="40">
        <f>SUMIFS('Case Data'!$L:$L,'Case Data'!$A:$A,'Regional Results'!M$66,'Case Data'!$B:$B,$E$10,'Case Data'!$D:$D,'Regional Results'!B86,'Case Data'!$F:$F,"Capacity")</f>
        <v>8874.9877890000007</v>
      </c>
      <c r="N86" s="27">
        <f>SUMIFS('Case Data'!$M:$M,'Case Data'!$A:$A,'Regional Results'!N$66,'Case Data'!$B:$B,$E$10,'Case Data'!$D:$D,'Regional Results'!B86,'Case Data'!$F:$F,"Capacity")</f>
        <v>12593.868811000002</v>
      </c>
      <c r="O86" s="4">
        <f>SUMIFS('Case Data'!$M:$M,'Case Data'!$A:$A,'Regional Results'!O$66,'Case Data'!$B:$B,$E$10,'Case Data'!$D:$D,'Regional Results'!B86,'Case Data'!$F:$F,"Capacity")</f>
        <v>9173.4013759999998</v>
      </c>
      <c r="P86" s="27">
        <f>SUMIFS('Case Data'!$N:$N,'Case Data'!$A:$A,'Regional Results'!P$66,'Case Data'!$B:$B,$E$10,'Case Data'!$D:$D,'Regional Results'!B86,'Case Data'!$F:$F,"Capacity")</f>
        <v>21241.890567000002</v>
      </c>
      <c r="Q86" s="8">
        <f>SUMIFS('Case Data'!$N:$N,'Case Data'!$A:$A,'Regional Results'!Q$66,'Case Data'!$B:$B,$E$10,'Case Data'!$D:$D,'Regional Results'!B86,'Case Data'!$F:$F,"Capacity")</f>
        <v>18091.706409999999</v>
      </c>
      <c r="R86" s="41"/>
      <c r="S86" s="81" t="s">
        <v>61</v>
      </c>
      <c r="T86" s="30" t="s">
        <v>77</v>
      </c>
      <c r="U86" s="125" t="s">
        <v>50</v>
      </c>
      <c r="V86" s="27">
        <f>SUMIFS('Case Data'!$H:$H,'Case Data'!$A:$A,'Regional Results'!V$66,'Case Data'!$B:$B,$W$10,'Case Data'!$D:$D,'Regional Results'!T86,'Case Data'!$F:$F,"Generation")</f>
        <v>0</v>
      </c>
      <c r="W86" s="38">
        <f>SUMIFS('Case Data'!$H:$H,'Case Data'!$A:$A,'Regional Results'!W$66,'Case Data'!$B:$B,$W$10,'Case Data'!$D:$D,'Regional Results'!T86,'Case Data'!$F:$F,"Generation")</f>
        <v>0</v>
      </c>
      <c r="X86" s="4">
        <f>SUMIFS('Case Data'!$I:$I,'Case Data'!$A:$A,'Regional Results'!X$66,'Case Data'!$B:$B,$W$10,'Case Data'!$D:$D,'Regional Results'!T86,'Case Data'!$F:$F,"Generation")</f>
        <v>3032.3966723929998</v>
      </c>
      <c r="Y86" s="4">
        <f>SUMIFS('Case Data'!$I:$I,'Case Data'!$A:$A,'Regional Results'!Y$66,'Case Data'!$B:$B,$W$10,'Case Data'!$D:$D,'Regional Results'!T86,'Case Data'!$F:$F,"Generation")</f>
        <v>2799.7370131759999</v>
      </c>
      <c r="Z86" s="27">
        <f>SUMIFS('Case Data'!$J:$J,'Case Data'!$A:$A,'Regional Results'!Z$66,'Case Data'!$B:$B,$W$10,'Case Data'!$D:$D,'Regional Results'!T86,'Case Data'!$F:$F,"Generation")</f>
        <v>39423.919000304006</v>
      </c>
      <c r="AA86" s="38">
        <f>SUMIFS('Case Data'!$J:$J,'Case Data'!$A:$A,'Regional Results'!AA$66,'Case Data'!$B:$B,$W$10,'Case Data'!$D:$D,'Regional Results'!T86,'Case Data'!$F:$F,"Generation")</f>
        <v>37853.236424837</v>
      </c>
      <c r="AB86" s="4">
        <f>SUMIFS('Case Data'!$K:$K,'Case Data'!$A:$A,'Regional Results'!AB$66,'Case Data'!$B:$B,$W$10,'Case Data'!$D:$D,'Regional Results'!T86,'Case Data'!$F:$F,"Generation")</f>
        <v>40348.253104861993</v>
      </c>
      <c r="AC86" s="4">
        <f>SUMIFS('Case Data'!$K:$K,'Case Data'!$A:$A,'Regional Results'!AC$66,'Case Data'!$B:$B,$W$10,'Case Data'!$D:$D,'Regional Results'!T86,'Case Data'!$F:$F,"Generation")</f>
        <v>38758.785978893</v>
      </c>
      <c r="AD86" s="27">
        <f>SUMIFS('Case Data'!$L:$L,'Case Data'!$A:$A,'Regional Results'!AD$66,'Case Data'!$B:$B,$W$10,'Case Data'!$D:$D,'Regional Results'!T86,'Case Data'!$F:$F,"Generation")</f>
        <v>50129.481327029993</v>
      </c>
      <c r="AE86" s="38">
        <f>SUMIFS('Case Data'!$L:$L,'Case Data'!$A:$A,'Regional Results'!AE$66,'Case Data'!$B:$B,$W$10,'Case Data'!$D:$D,'Regional Results'!T86,'Case Data'!$F:$F,"Generation")</f>
        <v>48547.734663729992</v>
      </c>
      <c r="AF86" s="4">
        <f>SUMIFS('Case Data'!$M:$M,'Case Data'!$A:$A,'Regional Results'!AF$66,'Case Data'!$B:$B,$W$10,'Case Data'!$D:$D,'Regional Results'!T86,'Case Data'!$F:$F,"Generation")</f>
        <v>51859.754757793977</v>
      </c>
      <c r="AG86" s="4">
        <f>SUMIFS('Case Data'!$M:$M,'Case Data'!$A:$A,'Regional Results'!AG$66,'Case Data'!$B:$B,$W$10,'Case Data'!$D:$D,'Regional Results'!T86,'Case Data'!$F:$F,"Generation")</f>
        <v>50168.849093815981</v>
      </c>
      <c r="AH86" s="27">
        <f>SUMIFS('Case Data'!$N:$N,'Case Data'!$A:$A,'Regional Results'!AH$66,'Case Data'!$B:$B,$W$10,'Case Data'!$D:$D,'Regional Results'!T86,'Case Data'!$F:$F,"Generation")</f>
        <v>84531.23119177499</v>
      </c>
      <c r="AI86" s="8">
        <f>SUMIFS('Case Data'!$N:$N,'Case Data'!$A:$A,'Regional Results'!AI$66,'Case Data'!$B:$B,$W$10,'Case Data'!$D:$D,'Regional Results'!T86,'Case Data'!$F:$F,"Generation")</f>
        <v>83012.704027147964</v>
      </c>
    </row>
    <row r="87" spans="1:35">
      <c r="A87" s="81" t="s">
        <v>62</v>
      </c>
      <c r="B87" s="30" t="s">
        <v>78</v>
      </c>
      <c r="C87" s="125" t="s">
        <v>49</v>
      </c>
      <c r="D87" s="27">
        <f>SUMIFS('Case Data'!$H:$H,'Case Data'!$A:$A,'Regional Results'!D$66,'Case Data'!$B:$B,$E$10,'Case Data'!$D:$D,'Regional Results'!B87,'Case Data'!$F:$F,"Capacity")</f>
        <v>1545</v>
      </c>
      <c r="E87" s="38">
        <f>SUMIFS('Case Data'!$H:$H,'Case Data'!$A:$A,'Regional Results'!E$66,'Case Data'!$B:$B,$E$10,'Case Data'!$D:$D,'Regional Results'!B87,'Case Data'!$F:$F,"Capacity")</f>
        <v>1545</v>
      </c>
      <c r="F87" s="4">
        <f>SUMIFS('Case Data'!$I:$I,'Case Data'!$A:$A,'Regional Results'!F$66,'Case Data'!$B:$B,$E$10,'Case Data'!$D:$D,'Regional Results'!B87,'Case Data'!$F:$F,"Capacity")</f>
        <v>2601.8000000000002</v>
      </c>
      <c r="G87" s="4">
        <f>SUMIFS('Case Data'!$I:$I,'Case Data'!$A:$A,'Regional Results'!G$66,'Case Data'!$B:$B,$E$10,'Case Data'!$D:$D,'Regional Results'!B87,'Case Data'!$F:$F,"Capacity")</f>
        <v>2601.8000000000002</v>
      </c>
      <c r="H87" s="27">
        <f>SUMIFS('Case Data'!$J:$J,'Case Data'!$A:$A,'Regional Results'!H$66,'Case Data'!$B:$B,$E$10,'Case Data'!$D:$D,'Regional Results'!B87,'Case Data'!$F:$F,"Capacity")</f>
        <v>3749.8</v>
      </c>
      <c r="I87" s="38">
        <f>SUMIFS('Case Data'!$J:$J,'Case Data'!$A:$A,'Regional Results'!I$66,'Case Data'!$B:$B,$E$10,'Case Data'!$D:$D,'Regional Results'!B87,'Case Data'!$F:$F,"Capacity")</f>
        <v>3749.8</v>
      </c>
      <c r="J87" s="4">
        <f>SUMIFS('Case Data'!$K:$K,'Case Data'!$A:$A,'Regional Results'!J$66,'Case Data'!$B:$B,$E$10,'Case Data'!$D:$D,'Regional Results'!B87,'Case Data'!$F:$F,"Capacity")</f>
        <v>7491.8</v>
      </c>
      <c r="K87" s="4">
        <f>SUMIFS('Case Data'!$K:$K,'Case Data'!$A:$A,'Regional Results'!K$66,'Case Data'!$B:$B,$E$10,'Case Data'!$D:$D,'Regional Results'!B87,'Case Data'!$F:$F,"Capacity")</f>
        <v>7491.8</v>
      </c>
      <c r="L87" s="27">
        <f>SUMIFS('Case Data'!$L:$L,'Case Data'!$A:$A,'Regional Results'!J$66,'Case Data'!$B:$B,$E$10,'Case Data'!$D:$D,'Regional Results'!B87,'Case Data'!$F:$F,"Capacity")</f>
        <v>7491.8</v>
      </c>
      <c r="M87" s="40">
        <f>SUMIFS('Case Data'!$L:$L,'Case Data'!$A:$A,'Regional Results'!M$66,'Case Data'!$B:$B,$E$10,'Case Data'!$D:$D,'Regional Results'!B87,'Case Data'!$F:$F,"Capacity")</f>
        <v>7491.8</v>
      </c>
      <c r="N87" s="27">
        <f>SUMIFS('Case Data'!$M:$M,'Case Data'!$A:$A,'Regional Results'!N$66,'Case Data'!$B:$B,$E$10,'Case Data'!$D:$D,'Regional Results'!B87,'Case Data'!$F:$F,"Capacity")</f>
        <v>7491.8</v>
      </c>
      <c r="O87" s="4">
        <f>SUMIFS('Case Data'!$M:$M,'Case Data'!$A:$A,'Regional Results'!O$66,'Case Data'!$B:$B,$E$10,'Case Data'!$D:$D,'Regional Results'!B87,'Case Data'!$F:$F,"Capacity")</f>
        <v>7491.8</v>
      </c>
      <c r="P87" s="27">
        <f>SUMIFS('Case Data'!$N:$N,'Case Data'!$A:$A,'Regional Results'!P$66,'Case Data'!$B:$B,$E$10,'Case Data'!$D:$D,'Regional Results'!B87,'Case Data'!$F:$F,"Capacity")</f>
        <v>7491.8</v>
      </c>
      <c r="Q87" s="8">
        <f>SUMIFS('Case Data'!$N:$N,'Case Data'!$A:$A,'Regional Results'!Q$66,'Case Data'!$B:$B,$E$10,'Case Data'!$D:$D,'Regional Results'!B87,'Case Data'!$F:$F,"Capacity")</f>
        <v>7491.8</v>
      </c>
      <c r="R87" s="41"/>
      <c r="S87" s="81" t="s">
        <v>62</v>
      </c>
      <c r="T87" s="30" t="s">
        <v>78</v>
      </c>
      <c r="U87" s="125" t="s">
        <v>50</v>
      </c>
      <c r="V87" s="27">
        <f>SUMIFS('Case Data'!$H:$H,'Case Data'!$A:$A,'Regional Results'!V$66,'Case Data'!$B:$B,$W$10,'Case Data'!$D:$D,'Regional Results'!T87,'Case Data'!$F:$F,"Generation")</f>
        <v>4432.3851293669995</v>
      </c>
      <c r="W87" s="38">
        <f>SUMIFS('Case Data'!$H:$H,'Case Data'!$A:$A,'Regional Results'!W$66,'Case Data'!$B:$B,$W$10,'Case Data'!$D:$D,'Regional Results'!T87,'Case Data'!$F:$F,"Generation")</f>
        <v>4432.3851293669995</v>
      </c>
      <c r="X87" s="4">
        <f>SUMIFS('Case Data'!$I:$I,'Case Data'!$A:$A,'Regional Results'!X$66,'Case Data'!$B:$B,$W$10,'Case Data'!$D:$D,'Regional Results'!T87,'Case Data'!$F:$F,"Generation")</f>
        <v>10441.087707829001</v>
      </c>
      <c r="Y87" s="4">
        <f>SUMIFS('Case Data'!$I:$I,'Case Data'!$A:$A,'Regional Results'!Y$66,'Case Data'!$B:$B,$W$10,'Case Data'!$D:$D,'Regional Results'!T87,'Case Data'!$F:$F,"Generation")</f>
        <v>10441.087707829001</v>
      </c>
      <c r="Z87" s="27">
        <f>SUMIFS('Case Data'!$J:$J,'Case Data'!$A:$A,'Regional Results'!Z$66,'Case Data'!$B:$B,$W$10,'Case Data'!$D:$D,'Regional Results'!T87,'Case Data'!$F:$F,"Generation")</f>
        <v>15167.633307405002</v>
      </c>
      <c r="AA87" s="38">
        <f>SUMIFS('Case Data'!$J:$J,'Case Data'!$A:$A,'Regional Results'!AA$66,'Case Data'!$B:$B,$W$10,'Case Data'!$D:$D,'Regional Results'!T87,'Case Data'!$F:$F,"Generation")</f>
        <v>15167.633307405002</v>
      </c>
      <c r="AB87" s="4">
        <f>SUMIFS('Case Data'!$K:$K,'Case Data'!$A:$A,'Regional Results'!AB$66,'Case Data'!$B:$B,$W$10,'Case Data'!$D:$D,'Regional Results'!T87,'Case Data'!$F:$F,"Generation")</f>
        <v>30574.195708088002</v>
      </c>
      <c r="AC87" s="4">
        <f>SUMIFS('Case Data'!$K:$K,'Case Data'!$A:$A,'Regional Results'!AC$66,'Case Data'!$B:$B,$W$10,'Case Data'!$D:$D,'Regional Results'!T87,'Case Data'!$F:$F,"Generation")</f>
        <v>30574.195708088002</v>
      </c>
      <c r="AD87" s="27">
        <f>SUMIFS('Case Data'!$L:$L,'Case Data'!$A:$A,'Regional Results'!AD$66,'Case Data'!$B:$B,$W$10,'Case Data'!$D:$D,'Regional Results'!T87,'Case Data'!$F:$F,"Generation")</f>
        <v>30570.501335672001</v>
      </c>
      <c r="AE87" s="38">
        <f>SUMIFS('Case Data'!$L:$L,'Case Data'!$A:$A,'Regional Results'!AE$66,'Case Data'!$B:$B,$W$10,'Case Data'!$D:$D,'Regional Results'!T87,'Case Data'!$F:$F,"Generation")</f>
        <v>30569.402144917003</v>
      </c>
      <c r="AF87" s="4">
        <f>SUMIFS('Case Data'!$M:$M,'Case Data'!$A:$A,'Regional Results'!AF$66,'Case Data'!$B:$B,$W$10,'Case Data'!$D:$D,'Regional Results'!T87,'Case Data'!$F:$F,"Generation")</f>
        <v>30573.096517333004</v>
      </c>
      <c r="AG87" s="4">
        <f>SUMIFS('Case Data'!$M:$M,'Case Data'!$A:$A,'Regional Results'!AG$66,'Case Data'!$B:$B,$W$10,'Case Data'!$D:$D,'Regional Results'!T87,'Case Data'!$F:$F,"Generation")</f>
        <v>30569.974349605</v>
      </c>
      <c r="AH87" s="27">
        <f>SUMIFS('Case Data'!$N:$N,'Case Data'!$A:$A,'Regional Results'!AH$66,'Case Data'!$B:$B,$W$10,'Case Data'!$D:$D,'Regional Results'!T87,'Case Data'!$F:$F,"Generation")</f>
        <v>30562.848553200005</v>
      </c>
      <c r="AI87" s="8">
        <f>SUMIFS('Case Data'!$N:$N,'Case Data'!$A:$A,'Regional Results'!AI$66,'Case Data'!$B:$B,$W$10,'Case Data'!$D:$D,'Regional Results'!T87,'Case Data'!$F:$F,"Generation")</f>
        <v>30563.522847676002</v>
      </c>
    </row>
    <row r="88" spans="1:35">
      <c r="A88" s="81" t="s">
        <v>63</v>
      </c>
      <c r="B88" s="30" t="s">
        <v>79</v>
      </c>
      <c r="C88" s="125" t="s">
        <v>49</v>
      </c>
      <c r="D88" s="27">
        <f>SUMIFS('Case Data'!$H:$H,'Case Data'!$A:$A,'Regional Results'!D$66,'Case Data'!$B:$B,$E$10,'Case Data'!$D:$D,'Regional Results'!B88,'Case Data'!$F:$F,"Capacity")</f>
        <v>2633.4749780000002</v>
      </c>
      <c r="E88" s="38">
        <f>SUMIFS('Case Data'!$H:$H,'Case Data'!$A:$A,'Regional Results'!E$66,'Case Data'!$B:$B,$E$10,'Case Data'!$D:$D,'Regional Results'!B88,'Case Data'!$F:$F,"Capacity")</f>
        <v>1943.5181250000001</v>
      </c>
      <c r="F88" s="4">
        <f>SUMIFS('Case Data'!$I:$I,'Case Data'!$A:$A,'Regional Results'!F$66,'Case Data'!$B:$B,$E$10,'Case Data'!$D:$D,'Regional Results'!B88,'Case Data'!$F:$F,"Capacity")</f>
        <v>8512.8726559999996</v>
      </c>
      <c r="G88" s="4">
        <f>SUMIFS('Case Data'!$I:$I,'Case Data'!$A:$A,'Regional Results'!G$66,'Case Data'!$B:$B,$E$10,'Case Data'!$D:$D,'Regional Results'!B88,'Case Data'!$F:$F,"Capacity")</f>
        <v>5762.0477330000003</v>
      </c>
      <c r="H88" s="27">
        <f>SUMIFS('Case Data'!$J:$J,'Case Data'!$A:$A,'Regional Results'!H$66,'Case Data'!$B:$B,$E$10,'Case Data'!$D:$D,'Regional Results'!B88,'Case Data'!$F:$F,"Capacity")</f>
        <v>9102.9432799999995</v>
      </c>
      <c r="I88" s="38">
        <f>SUMIFS('Case Data'!$J:$J,'Case Data'!$A:$A,'Regional Results'!I$66,'Case Data'!$B:$B,$E$10,'Case Data'!$D:$D,'Regional Results'!B88,'Case Data'!$F:$F,"Capacity")</f>
        <v>8606.3946429999996</v>
      </c>
      <c r="J88" s="4">
        <f>SUMIFS('Case Data'!$K:$K,'Case Data'!$A:$A,'Regional Results'!J$66,'Case Data'!$B:$B,$E$10,'Case Data'!$D:$D,'Regional Results'!B88,'Case Data'!$F:$F,"Capacity")</f>
        <v>11383.032105999999</v>
      </c>
      <c r="K88" s="4">
        <f>SUMIFS('Case Data'!$K:$K,'Case Data'!$A:$A,'Regional Results'!K$66,'Case Data'!$B:$B,$E$10,'Case Data'!$D:$D,'Regional Results'!B88,'Case Data'!$F:$F,"Capacity")</f>
        <v>10899.015960000001</v>
      </c>
      <c r="L88" s="27">
        <f>SUMIFS('Case Data'!$L:$L,'Case Data'!$A:$A,'Regional Results'!J$66,'Case Data'!$B:$B,$E$10,'Case Data'!$D:$D,'Regional Results'!B88,'Case Data'!$F:$F,"Capacity")</f>
        <v>14819.247075000001</v>
      </c>
      <c r="M88" s="40">
        <f>SUMIFS('Case Data'!$L:$L,'Case Data'!$A:$A,'Regional Results'!M$66,'Case Data'!$B:$B,$E$10,'Case Data'!$D:$D,'Regional Results'!B88,'Case Data'!$F:$F,"Capacity")</f>
        <v>12887.5764</v>
      </c>
      <c r="N88" s="27">
        <f>SUMIFS('Case Data'!$M:$M,'Case Data'!$A:$A,'Regional Results'!N$66,'Case Data'!$B:$B,$E$10,'Case Data'!$D:$D,'Regional Results'!B88,'Case Data'!$F:$F,"Capacity")</f>
        <v>16199.122595000001</v>
      </c>
      <c r="O88" s="4">
        <f>SUMIFS('Case Data'!$M:$M,'Case Data'!$A:$A,'Regional Results'!O$66,'Case Data'!$B:$B,$E$10,'Case Data'!$D:$D,'Regional Results'!B88,'Case Data'!$F:$F,"Capacity")</f>
        <v>14082.900342999999</v>
      </c>
      <c r="P88" s="27">
        <f>SUMIFS('Case Data'!$N:$N,'Case Data'!$A:$A,'Regional Results'!P$66,'Case Data'!$B:$B,$E$10,'Case Data'!$D:$D,'Regional Results'!B88,'Case Data'!$F:$F,"Capacity")</f>
        <v>26005.227204000003</v>
      </c>
      <c r="Q88" s="8">
        <f>SUMIFS('Case Data'!$N:$N,'Case Data'!$A:$A,'Regional Results'!Q$66,'Case Data'!$B:$B,$E$10,'Case Data'!$D:$D,'Regional Results'!B88,'Case Data'!$F:$F,"Capacity")</f>
        <v>16642.719389999998</v>
      </c>
      <c r="R88" s="41"/>
      <c r="S88" s="81" t="s">
        <v>65</v>
      </c>
      <c r="T88" s="30" t="s">
        <v>80</v>
      </c>
      <c r="U88" s="125" t="s">
        <v>50</v>
      </c>
      <c r="V88" s="27">
        <f>SUMIFS('Case Data'!$H:$H,'Case Data'!$A:$A,'Regional Results'!V$66,'Case Data'!$B:$B,$W$10,'Case Data'!$D:$D,'Regional Results'!T88,'Case Data'!$F:$F,"Generation")</f>
        <v>0</v>
      </c>
      <c r="W88" s="38">
        <f>SUMIFS('Case Data'!$H:$H,'Case Data'!$A:$A,'Regional Results'!W$66,'Case Data'!$B:$B,$W$10,'Case Data'!$D:$D,'Regional Results'!T88,'Case Data'!$F:$F,"Generation")</f>
        <v>0</v>
      </c>
      <c r="X88" s="4">
        <f>SUMIFS('Case Data'!$I:$I,'Case Data'!$A:$A,'Regional Results'!X$66,'Case Data'!$B:$B,$W$10,'Case Data'!$D:$D,'Regional Results'!T88,'Case Data'!$F:$F,"Generation")</f>
        <v>0</v>
      </c>
      <c r="Y88" s="4">
        <f>SUMIFS('Case Data'!$I:$I,'Case Data'!$A:$A,'Regional Results'!Y$66,'Case Data'!$B:$B,$W$10,'Case Data'!$D:$D,'Regional Results'!T88,'Case Data'!$F:$F,"Generation")</f>
        <v>0</v>
      </c>
      <c r="Z88" s="27">
        <f>SUMIFS('Case Data'!$J:$J,'Case Data'!$A:$A,'Regional Results'!Z$66,'Case Data'!$B:$B,$W$10,'Case Data'!$D:$D,'Regional Results'!T88,'Case Data'!$F:$F,"Generation")</f>
        <v>0</v>
      </c>
      <c r="AA88" s="38">
        <f>SUMIFS('Case Data'!$J:$J,'Case Data'!$A:$A,'Regional Results'!AA$66,'Case Data'!$B:$B,$W$10,'Case Data'!$D:$D,'Regional Results'!T88,'Case Data'!$F:$F,"Generation")</f>
        <v>0</v>
      </c>
      <c r="AB88" s="4">
        <f>SUMIFS('Case Data'!$K:$K,'Case Data'!$A:$A,'Regional Results'!AB$66,'Case Data'!$B:$B,$W$10,'Case Data'!$D:$D,'Regional Results'!T88,'Case Data'!$F:$F,"Generation")</f>
        <v>0</v>
      </c>
      <c r="AC88" s="4">
        <f>SUMIFS('Case Data'!$K:$K,'Case Data'!$A:$A,'Regional Results'!AC$66,'Case Data'!$B:$B,$W$10,'Case Data'!$D:$D,'Regional Results'!T88,'Case Data'!$F:$F,"Generation")</f>
        <v>0</v>
      </c>
      <c r="AD88" s="27">
        <f>SUMIFS('Case Data'!$L:$L,'Case Data'!$A:$A,'Regional Results'!AD$66,'Case Data'!$B:$B,$W$10,'Case Data'!$D:$D,'Regional Results'!T88,'Case Data'!$F:$F,"Generation")</f>
        <v>0</v>
      </c>
      <c r="AE88" s="38">
        <f>SUMIFS('Case Data'!$L:$L,'Case Data'!$A:$A,'Regional Results'!AE$66,'Case Data'!$B:$B,$W$10,'Case Data'!$D:$D,'Regional Results'!T88,'Case Data'!$F:$F,"Generation")</f>
        <v>0</v>
      </c>
      <c r="AF88" s="4">
        <f>SUMIFS('Case Data'!$M:$M,'Case Data'!$A:$A,'Regional Results'!AF$66,'Case Data'!$B:$B,$W$10,'Case Data'!$D:$D,'Regional Results'!T88,'Case Data'!$F:$F,"Generation")</f>
        <v>0</v>
      </c>
      <c r="AG88" s="4">
        <f>SUMIFS('Case Data'!$M:$M,'Case Data'!$A:$A,'Regional Results'!AG$66,'Case Data'!$B:$B,$W$10,'Case Data'!$D:$D,'Regional Results'!T88,'Case Data'!$F:$F,"Generation")</f>
        <v>0</v>
      </c>
      <c r="AH88" s="27">
        <f>SUMIFS('Case Data'!$N:$N,'Case Data'!$A:$A,'Regional Results'!AH$66,'Case Data'!$B:$B,$W$10,'Case Data'!$D:$D,'Regional Results'!T88,'Case Data'!$F:$F,"Generation")</f>
        <v>0</v>
      </c>
      <c r="AI88" s="8">
        <f>SUMIFS('Case Data'!$N:$N,'Case Data'!$A:$A,'Regional Results'!AI$66,'Case Data'!$B:$B,$W$10,'Case Data'!$D:$D,'Regional Results'!T88,'Case Data'!$F:$F,"Generation")</f>
        <v>0</v>
      </c>
    </row>
    <row r="89" spans="1:35" ht="15.75" thickBot="1">
      <c r="A89" s="81" t="s">
        <v>65</v>
      </c>
      <c r="B89" s="30" t="s">
        <v>80</v>
      </c>
      <c r="C89" s="125" t="s">
        <v>49</v>
      </c>
      <c r="D89" s="27">
        <f>SUMIFS('Case Data'!$H:$H,'Case Data'!$A:$A,'Regional Results'!D$66,'Case Data'!$B:$B,$E$10,'Case Data'!$D:$D,'Regional Results'!B89,'Case Data'!$F:$F,"Capacity")</f>
        <v>0</v>
      </c>
      <c r="E89" s="38">
        <f>SUMIFS('Case Data'!$H:$H,'Case Data'!$A:$A,'Regional Results'!E$66,'Case Data'!$B:$B,$E$10,'Case Data'!$D:$D,'Regional Results'!B89,'Case Data'!$F:$F,"Capacity")</f>
        <v>0</v>
      </c>
      <c r="F89" s="4">
        <f>SUMIFS('Case Data'!$I:$I,'Case Data'!$A:$A,'Regional Results'!F$66,'Case Data'!$B:$B,$E$10,'Case Data'!$D:$D,'Regional Results'!B89,'Case Data'!$F:$F,"Capacity")</f>
        <v>0</v>
      </c>
      <c r="G89" s="4">
        <f>SUMIFS('Case Data'!$I:$I,'Case Data'!$A:$A,'Regional Results'!G$66,'Case Data'!$B:$B,$E$10,'Case Data'!$D:$D,'Regional Results'!B89,'Case Data'!$F:$F,"Capacity")</f>
        <v>0</v>
      </c>
      <c r="H89" s="27">
        <f>SUMIFS('Case Data'!$J:$J,'Case Data'!$A:$A,'Regional Results'!H$66,'Case Data'!$B:$B,$E$10,'Case Data'!$D:$D,'Regional Results'!B89,'Case Data'!$F:$F,"Capacity")</f>
        <v>0</v>
      </c>
      <c r="I89" s="38">
        <f>SUMIFS('Case Data'!$J:$J,'Case Data'!$A:$A,'Regional Results'!I$66,'Case Data'!$B:$B,$E$10,'Case Data'!$D:$D,'Regional Results'!B89,'Case Data'!$F:$F,"Capacity")</f>
        <v>0</v>
      </c>
      <c r="J89" s="4">
        <f>SUMIFS('Case Data'!$K:$K,'Case Data'!$A:$A,'Regional Results'!J$66,'Case Data'!$B:$B,$E$10,'Case Data'!$D:$D,'Regional Results'!B89,'Case Data'!$F:$F,"Capacity")</f>
        <v>0</v>
      </c>
      <c r="K89" s="4">
        <f>SUMIFS('Case Data'!$K:$K,'Case Data'!$A:$A,'Regional Results'!K$66,'Case Data'!$B:$B,$E$10,'Case Data'!$D:$D,'Regional Results'!B89,'Case Data'!$F:$F,"Capacity")</f>
        <v>0</v>
      </c>
      <c r="L89" s="27">
        <f>SUMIFS('Case Data'!$L:$L,'Case Data'!$A:$A,'Regional Results'!J$66,'Case Data'!$B:$B,$E$10,'Case Data'!$D:$D,'Regional Results'!B89,'Case Data'!$F:$F,"Capacity")</f>
        <v>0</v>
      </c>
      <c r="M89" s="40">
        <f>SUMIFS('Case Data'!$L:$L,'Case Data'!$A:$A,'Regional Results'!M$66,'Case Data'!$B:$B,$E$10,'Case Data'!$D:$D,'Regional Results'!B89,'Case Data'!$F:$F,"Capacity")</f>
        <v>0</v>
      </c>
      <c r="N89" s="27">
        <f>SUMIFS('Case Data'!$M:$M,'Case Data'!$A:$A,'Regional Results'!N$66,'Case Data'!$B:$B,$E$10,'Case Data'!$D:$D,'Regional Results'!B89,'Case Data'!$F:$F,"Capacity")</f>
        <v>0</v>
      </c>
      <c r="O89" s="4">
        <f>SUMIFS('Case Data'!$M:$M,'Case Data'!$A:$A,'Regional Results'!O$66,'Case Data'!$B:$B,$E$10,'Case Data'!$D:$D,'Regional Results'!B89,'Case Data'!$F:$F,"Capacity")</f>
        <v>0</v>
      </c>
      <c r="P89" s="27">
        <f>SUMIFS('Case Data'!$N:$N,'Case Data'!$A:$A,'Regional Results'!P$66,'Case Data'!$B:$B,$E$10,'Case Data'!$D:$D,'Regional Results'!B89,'Case Data'!$F:$F,"Capacity")</f>
        <v>0</v>
      </c>
      <c r="Q89" s="8">
        <f>SUMIFS('Case Data'!$N:$N,'Case Data'!$A:$A,'Regional Results'!Q$66,'Case Data'!$B:$B,$E$10,'Case Data'!$D:$D,'Regional Results'!B89,'Case Data'!$F:$F,"Capacity")</f>
        <v>0</v>
      </c>
      <c r="S89" s="81" t="s">
        <v>65</v>
      </c>
      <c r="T89" s="31" t="s">
        <v>81</v>
      </c>
      <c r="U89" s="126" t="s">
        <v>50</v>
      </c>
      <c r="V89" s="28">
        <f>SUMIFS('Case Data'!$H:$H,'Case Data'!$A:$A,'Regional Results'!V$66,'Case Data'!$B:$B,$W$10,'Case Data'!$D:$D,'Regional Results'!T89,'Case Data'!$F:$F,"Generation")</f>
        <v>0</v>
      </c>
      <c r="W89" s="39">
        <f>SUMIFS('Case Data'!$H:$H,'Case Data'!$A:$A,'Regional Results'!W$66,'Case Data'!$B:$B,$W$10,'Case Data'!$D:$D,'Regional Results'!T89,'Case Data'!$F:$F,"Generation")</f>
        <v>0</v>
      </c>
      <c r="X89" s="9">
        <f>SUMIFS('Case Data'!$I:$I,'Case Data'!$A:$A,'Regional Results'!X$66,'Case Data'!$B:$B,$W$10,'Case Data'!$D:$D,'Regional Results'!T89,'Case Data'!$F:$F,"Generation")</f>
        <v>0</v>
      </c>
      <c r="Y89" s="9">
        <f>SUMIFS('Case Data'!$I:$I,'Case Data'!$A:$A,'Regional Results'!Y$66,'Case Data'!$B:$B,$W$10,'Case Data'!$D:$D,'Regional Results'!T89,'Case Data'!$F:$F,"Generation")</f>
        <v>0</v>
      </c>
      <c r="Z89" s="28">
        <f>SUMIFS('Case Data'!$J:$J,'Case Data'!$A:$A,'Regional Results'!Z$66,'Case Data'!$B:$B,$W$10,'Case Data'!$D:$D,'Regional Results'!T89,'Case Data'!$F:$F,"Generation")</f>
        <v>0</v>
      </c>
      <c r="AA89" s="39">
        <f>SUMIFS('Case Data'!$J:$J,'Case Data'!$A:$A,'Regional Results'!AA$66,'Case Data'!$B:$B,$W$10,'Case Data'!$D:$D,'Regional Results'!T89,'Case Data'!$F:$F,"Generation")</f>
        <v>0</v>
      </c>
      <c r="AB89" s="9">
        <f>SUMIFS('Case Data'!$K:$K,'Case Data'!$A:$A,'Regional Results'!AB$66,'Case Data'!$B:$B,$W$10,'Case Data'!$D:$D,'Regional Results'!T89,'Case Data'!$F:$F,"Generation")</f>
        <v>0</v>
      </c>
      <c r="AC89" s="9">
        <f>SUMIFS('Case Data'!$K:$K,'Case Data'!$A:$A,'Regional Results'!AC$66,'Case Data'!$B:$B,$W$10,'Case Data'!$D:$D,'Regional Results'!T89,'Case Data'!$F:$F,"Generation")</f>
        <v>0</v>
      </c>
      <c r="AD89" s="28">
        <f>SUMIFS('Case Data'!$L:$L,'Case Data'!$A:$A,'Regional Results'!AD$66,'Case Data'!$B:$B,$W$10,'Case Data'!$D:$D,'Regional Results'!T89,'Case Data'!$F:$F,"Generation")</f>
        <v>0</v>
      </c>
      <c r="AE89" s="39">
        <f>SUMIFS('Case Data'!$L:$L,'Case Data'!$A:$A,'Regional Results'!AE$66,'Case Data'!$B:$B,$W$10,'Case Data'!$D:$D,'Regional Results'!T89,'Case Data'!$F:$F,"Generation")</f>
        <v>0</v>
      </c>
      <c r="AF89" s="9">
        <f>SUMIFS('Case Data'!$M:$M,'Case Data'!$A:$A,'Regional Results'!AF$66,'Case Data'!$B:$B,$W$10,'Case Data'!$D:$D,'Regional Results'!T89,'Case Data'!$F:$F,"Generation")</f>
        <v>0</v>
      </c>
      <c r="AG89" s="9">
        <f>SUMIFS('Case Data'!$M:$M,'Case Data'!$A:$A,'Regional Results'!AG$66,'Case Data'!$B:$B,$W$10,'Case Data'!$D:$D,'Regional Results'!T89,'Case Data'!$F:$F,"Generation")</f>
        <v>0</v>
      </c>
      <c r="AH89" s="28">
        <f>SUMIFS('Case Data'!$N:$N,'Case Data'!$A:$A,'Regional Results'!AH$66,'Case Data'!$B:$B,$W$10,'Case Data'!$D:$D,'Regional Results'!T89,'Case Data'!$F:$F,"Generation")</f>
        <v>0</v>
      </c>
      <c r="AI89" s="10">
        <f>SUMIFS('Case Data'!$N:$N,'Case Data'!$A:$A,'Regional Results'!AI$66,'Case Data'!$B:$B,$W$10,'Case Data'!$D:$D,'Regional Results'!T89,'Case Data'!$F:$F,"Generation")</f>
        <v>0</v>
      </c>
    </row>
    <row r="90" spans="1:35">
      <c r="A90" s="81" t="s">
        <v>65</v>
      </c>
      <c r="B90" s="30" t="s">
        <v>81</v>
      </c>
      <c r="C90" s="125" t="s">
        <v>49</v>
      </c>
      <c r="D90" s="27">
        <f>SUMIFS('Case Data'!$H:$H,'Case Data'!$A:$A,'Regional Results'!D$66,'Case Data'!$B:$B,$E$10,'Case Data'!$D:$D,'Regional Results'!B90,'Case Data'!$F:$F,"Capacity")</f>
        <v>0</v>
      </c>
      <c r="E90" s="38">
        <f>SUMIFS('Case Data'!$H:$H,'Case Data'!$A:$A,'Regional Results'!E$66,'Case Data'!$B:$B,$E$10,'Case Data'!$D:$D,'Regional Results'!B90,'Case Data'!$F:$F,"Capacity")</f>
        <v>0</v>
      </c>
      <c r="F90" s="4">
        <f>SUMIFS('Case Data'!$I:$I,'Case Data'!$A:$A,'Regional Results'!F$66,'Case Data'!$B:$B,$E$10,'Case Data'!$D:$D,'Regional Results'!B90,'Case Data'!$F:$F,"Capacity")</f>
        <v>0</v>
      </c>
      <c r="G90" s="4">
        <f>SUMIFS('Case Data'!$I:$I,'Case Data'!$A:$A,'Regional Results'!G$66,'Case Data'!$B:$B,$E$10,'Case Data'!$D:$D,'Regional Results'!B90,'Case Data'!$F:$F,"Capacity")</f>
        <v>0</v>
      </c>
      <c r="H90" s="27">
        <f>SUMIFS('Case Data'!$J:$J,'Case Data'!$A:$A,'Regional Results'!H$66,'Case Data'!$B:$B,$E$10,'Case Data'!$D:$D,'Regional Results'!B90,'Case Data'!$F:$F,"Capacity")</f>
        <v>0</v>
      </c>
      <c r="I90" s="38">
        <f>SUMIFS('Case Data'!$J:$J,'Case Data'!$A:$A,'Regional Results'!I$66,'Case Data'!$B:$B,$E$10,'Case Data'!$D:$D,'Regional Results'!B90,'Case Data'!$F:$F,"Capacity")</f>
        <v>0</v>
      </c>
      <c r="J90" s="4">
        <f>SUMIFS('Case Data'!$K:$K,'Case Data'!$A:$A,'Regional Results'!J$66,'Case Data'!$B:$B,$E$10,'Case Data'!$D:$D,'Regional Results'!B90,'Case Data'!$F:$F,"Capacity")</f>
        <v>0</v>
      </c>
      <c r="K90" s="4">
        <f>SUMIFS('Case Data'!$K:$K,'Case Data'!$A:$A,'Regional Results'!K$66,'Case Data'!$B:$B,$E$10,'Case Data'!$D:$D,'Regional Results'!B90,'Case Data'!$F:$F,"Capacity")</f>
        <v>0</v>
      </c>
      <c r="L90" s="27">
        <f>SUMIFS('Case Data'!$L:$L,'Case Data'!$A:$A,'Regional Results'!J$66,'Case Data'!$B:$B,$E$10,'Case Data'!$D:$D,'Regional Results'!B90,'Case Data'!$F:$F,"Capacity")</f>
        <v>0</v>
      </c>
      <c r="M90" s="40">
        <f>SUMIFS('Case Data'!$L:$L,'Case Data'!$A:$A,'Regional Results'!M$66,'Case Data'!$B:$B,$E$10,'Case Data'!$D:$D,'Regional Results'!B90,'Case Data'!$F:$F,"Capacity")</f>
        <v>0</v>
      </c>
      <c r="N90" s="27">
        <f>SUMIFS('Case Data'!$M:$M,'Case Data'!$A:$A,'Regional Results'!N$66,'Case Data'!$B:$B,$E$10,'Case Data'!$D:$D,'Regional Results'!B90,'Case Data'!$F:$F,"Capacity")</f>
        <v>0</v>
      </c>
      <c r="O90" s="4">
        <f>SUMIFS('Case Data'!$M:$M,'Case Data'!$A:$A,'Regional Results'!O$66,'Case Data'!$B:$B,$E$10,'Case Data'!$D:$D,'Regional Results'!B90,'Case Data'!$F:$F,"Capacity")</f>
        <v>0</v>
      </c>
      <c r="P90" s="27">
        <f>SUMIFS('Case Data'!$N:$N,'Case Data'!$A:$A,'Regional Results'!P$66,'Case Data'!$B:$B,$E$10,'Case Data'!$D:$D,'Regional Results'!B90,'Case Data'!$F:$F,"Capacity")</f>
        <v>0</v>
      </c>
      <c r="Q90" s="8">
        <f>SUMIFS('Case Data'!$N:$N,'Case Data'!$A:$A,'Regional Results'!Q$66,'Case Data'!$B:$B,$E$10,'Case Data'!$D:$D,'Regional Results'!B90,'Case Data'!$F:$F,"Capacity")</f>
        <v>0</v>
      </c>
      <c r="T90" s="11"/>
      <c r="U90" s="11"/>
      <c r="V90" s="4"/>
      <c r="W90" s="4"/>
      <c r="X90" s="4"/>
      <c r="Y90" s="4"/>
      <c r="Z90" s="4"/>
      <c r="AA90" s="4"/>
      <c r="AB90" s="4"/>
      <c r="AC90" s="4"/>
      <c r="AD90" s="4"/>
      <c r="AE90" s="4"/>
      <c r="AF90" s="4"/>
      <c r="AG90" s="4"/>
      <c r="AH90" s="4"/>
      <c r="AI90" s="4"/>
    </row>
    <row r="91" spans="1:35">
      <c r="B91" s="83" t="s">
        <v>82</v>
      </c>
      <c r="C91" s="138" t="s">
        <v>49</v>
      </c>
      <c r="D91" s="85">
        <f>SUMIFS('Case Data'!$H:$H,'Case Data'!$A:$A,'Regional Results'!D$66,'Case Data'!$B:$B,$E$10,'Case Data'!$D:$D,'Regional Results'!B91,'Case Data'!$F:$F,"Capacity")</f>
        <v>0</v>
      </c>
      <c r="E91" s="186">
        <f>SUMIFS('Case Data'!$H:$H,'Case Data'!$A:$A,'Regional Results'!E$66,'Case Data'!$B:$B,$E$10,'Case Data'!$D:$D,'Regional Results'!B91,'Case Data'!$F:$F,"Capacity")</f>
        <v>0</v>
      </c>
      <c r="F91" s="84">
        <f>SUMIFS('Case Data'!$I:$I,'Case Data'!$A:$A,'Regional Results'!F$66,'Case Data'!$B:$B,$E$10,'Case Data'!$D:$D,'Regional Results'!B91,'Case Data'!$F:$F,"Capacity")</f>
        <v>1794.3530000000001</v>
      </c>
      <c r="G91" s="84">
        <f>SUMIFS('Case Data'!$I:$I,'Case Data'!$A:$A,'Regional Results'!G$66,'Case Data'!$B:$B,$E$10,'Case Data'!$D:$D,'Regional Results'!B91,'Case Data'!$F:$F,"Capacity")</f>
        <v>1794.3530000000001</v>
      </c>
      <c r="H91" s="85">
        <f>SUMIFS('Case Data'!$J:$J,'Case Data'!$A:$A,'Regional Results'!H$66,'Case Data'!$B:$B,$E$10,'Case Data'!$D:$D,'Regional Results'!B91,'Case Data'!$F:$F,"Capacity")</f>
        <v>518.85599999999999</v>
      </c>
      <c r="I91" s="186">
        <f>SUMIFS('Case Data'!$J:$J,'Case Data'!$A:$A,'Regional Results'!I$66,'Case Data'!$B:$B,$E$10,'Case Data'!$D:$D,'Regional Results'!B91,'Case Data'!$F:$F,"Capacity")</f>
        <v>518.85599999999999</v>
      </c>
      <c r="J91" s="84">
        <f>SUMIFS('Case Data'!$K:$K,'Case Data'!$A:$A,'Regional Results'!J$66,'Case Data'!$B:$B,$E$10,'Case Data'!$D:$D,'Regional Results'!B91,'Case Data'!$F:$F,"Capacity")</f>
        <v>518.85599999999999</v>
      </c>
      <c r="K91" s="84">
        <f>SUMIFS('Case Data'!$K:$K,'Case Data'!$A:$A,'Regional Results'!K$66,'Case Data'!$B:$B,$E$10,'Case Data'!$D:$D,'Regional Results'!B91,'Case Data'!$F:$F,"Capacity")</f>
        <v>518.85599999999999</v>
      </c>
      <c r="L91" s="85">
        <f>SUMIFS('Case Data'!$L:$L,'Case Data'!$A:$A,'Regional Results'!J$66,'Case Data'!$B:$B,$E$10,'Case Data'!$D:$D,'Regional Results'!B91,'Case Data'!$F:$F,"Capacity")</f>
        <v>518.85599999999999</v>
      </c>
      <c r="M91" s="84">
        <f>SUMIFS('Case Data'!$L:$L,'Case Data'!$A:$A,'Regional Results'!M$66,'Case Data'!$B:$B,$E$10,'Case Data'!$D:$D,'Regional Results'!B91,'Case Data'!$F:$F,"Capacity")</f>
        <v>518.85599999999999</v>
      </c>
      <c r="N91" s="85">
        <f>SUMIFS('Case Data'!$M:$M,'Case Data'!$A:$A,'Regional Results'!N$66,'Case Data'!$B:$B,$E$10,'Case Data'!$D:$D,'Regional Results'!B91,'Case Data'!$F:$F,"Capacity")</f>
        <v>518.85599999999999</v>
      </c>
      <c r="O91" s="84">
        <f>SUMIFS('Case Data'!$M:$M,'Case Data'!$A:$A,'Regional Results'!O$66,'Case Data'!$B:$B,$E$10,'Case Data'!$D:$D,'Regional Results'!B91,'Case Data'!$F:$F,"Capacity")</f>
        <v>518.85599999999999</v>
      </c>
      <c r="P91" s="85">
        <f>SUMIFS('Case Data'!$N:$N,'Case Data'!$A:$A,'Regional Results'!P$66,'Case Data'!$B:$B,$E$10,'Case Data'!$D:$D,'Regional Results'!B91,'Case Data'!$F:$F,"Capacity")</f>
        <v>518.85599999999999</v>
      </c>
      <c r="Q91" s="86">
        <f>SUMIFS('Case Data'!$N:$N,'Case Data'!$A:$A,'Regional Results'!Q$66,'Case Data'!$B:$B,$E$10,'Case Data'!$D:$D,'Regional Results'!B91,'Case Data'!$F:$F,"Capacity")</f>
        <v>518.85599999999999</v>
      </c>
      <c r="T91" s="11"/>
      <c r="U91" s="11"/>
      <c r="V91" s="4"/>
      <c r="W91" s="4"/>
      <c r="X91" s="4"/>
      <c r="Y91" s="4"/>
      <c r="Z91" s="4"/>
      <c r="AA91" s="4"/>
      <c r="AB91" s="4"/>
      <c r="AC91" s="4"/>
      <c r="AD91" s="4"/>
      <c r="AE91" s="4"/>
      <c r="AF91" s="4"/>
      <c r="AG91" s="4"/>
      <c r="AH91" s="4"/>
      <c r="AI91" s="4"/>
    </row>
    <row r="92" spans="1:35">
      <c r="B92" s="30" t="s">
        <v>83</v>
      </c>
      <c r="C92" s="125" t="s">
        <v>49</v>
      </c>
      <c r="D92" s="27">
        <f>SUMIFS('Case Data'!$H:$H,'Case Data'!$A:$A,'Regional Results'!D$66,'Case Data'!$B:$B,$E$10,'Case Data'!$D:$D,'Regional Results'!B92,'Case Data'!$F:$F,"Capacity")</f>
        <v>0</v>
      </c>
      <c r="E92" s="38">
        <f>SUMIFS('Case Data'!$H:$H,'Case Data'!$A:$A,'Regional Results'!E$66,'Case Data'!$B:$B,$E$10,'Case Data'!$D:$D,'Regional Results'!B92,'Case Data'!$F:$F,"Capacity")</f>
        <v>0</v>
      </c>
      <c r="F92" s="4">
        <f>SUMIFS('Case Data'!$I:$I,'Case Data'!$A:$A,'Regional Results'!F$66,'Case Data'!$B:$B,$E$10,'Case Data'!$D:$D,'Regional Results'!B92,'Case Data'!$F:$F,"Capacity")</f>
        <v>35.525444999999998</v>
      </c>
      <c r="G92" s="4">
        <f>SUMIFS('Case Data'!$I:$I,'Case Data'!$A:$A,'Regional Results'!G$66,'Case Data'!$B:$B,$E$10,'Case Data'!$D:$D,'Regional Results'!B92,'Case Data'!$F:$F,"Capacity")</f>
        <v>0</v>
      </c>
      <c r="H92" s="27">
        <f>SUMIFS('Case Data'!$J:$J,'Case Data'!$A:$A,'Regional Results'!H$66,'Case Data'!$B:$B,$E$10,'Case Data'!$D:$D,'Regional Results'!B92,'Case Data'!$F:$F,"Capacity")</f>
        <v>35.525444999999998</v>
      </c>
      <c r="I92" s="38">
        <f>SUMIFS('Case Data'!$J:$J,'Case Data'!$A:$A,'Regional Results'!I$66,'Case Data'!$B:$B,$E$10,'Case Data'!$D:$D,'Regional Results'!B92,'Case Data'!$F:$F,"Capacity")</f>
        <v>0</v>
      </c>
      <c r="J92" s="4">
        <f>SUMIFS('Case Data'!$K:$K,'Case Data'!$A:$A,'Regional Results'!J$66,'Case Data'!$B:$B,$E$10,'Case Data'!$D:$D,'Regional Results'!B92,'Case Data'!$F:$F,"Capacity")</f>
        <v>35.525444999999998</v>
      </c>
      <c r="K92" s="4">
        <f>SUMIFS('Case Data'!$K:$K,'Case Data'!$A:$A,'Regional Results'!K$66,'Case Data'!$B:$B,$E$10,'Case Data'!$D:$D,'Regional Results'!B92,'Case Data'!$F:$F,"Capacity")</f>
        <v>0</v>
      </c>
      <c r="L92" s="27">
        <f>SUMIFS('Case Data'!$L:$L,'Case Data'!$A:$A,'Regional Results'!J$66,'Case Data'!$B:$B,$E$10,'Case Data'!$D:$D,'Regional Results'!B92,'Case Data'!$F:$F,"Capacity")</f>
        <v>35.525444999999998</v>
      </c>
      <c r="M92" s="40">
        <f>SUMIFS('Case Data'!$L:$L,'Case Data'!$A:$A,'Regional Results'!M$66,'Case Data'!$B:$B,$E$10,'Case Data'!$D:$D,'Regional Results'!B92,'Case Data'!$F:$F,"Capacity")</f>
        <v>0</v>
      </c>
      <c r="N92" s="27">
        <f>SUMIFS('Case Data'!$M:$M,'Case Data'!$A:$A,'Regional Results'!N$66,'Case Data'!$B:$B,$E$10,'Case Data'!$D:$D,'Regional Results'!B92,'Case Data'!$F:$F,"Capacity")</f>
        <v>35.525444999999998</v>
      </c>
      <c r="O92" s="4">
        <f>SUMIFS('Case Data'!$M:$M,'Case Data'!$A:$A,'Regional Results'!O$66,'Case Data'!$B:$B,$E$10,'Case Data'!$D:$D,'Regional Results'!B92,'Case Data'!$F:$F,"Capacity")</f>
        <v>0</v>
      </c>
      <c r="P92" s="27">
        <f>SUMIFS('Case Data'!$N:$N,'Case Data'!$A:$A,'Regional Results'!P$66,'Case Data'!$B:$B,$E$10,'Case Data'!$D:$D,'Regional Results'!B92,'Case Data'!$F:$F,"Capacity")</f>
        <v>35.525444999999998</v>
      </c>
      <c r="Q92" s="8">
        <f>SUMIFS('Case Data'!$N:$N,'Case Data'!$A:$A,'Regional Results'!Q$66,'Case Data'!$B:$B,$E$10,'Case Data'!$D:$D,'Regional Results'!B92,'Case Data'!$F:$F,"Capacity")</f>
        <v>47.755299999999998</v>
      </c>
      <c r="T92" s="11"/>
      <c r="U92" s="11"/>
      <c r="V92" s="4"/>
      <c r="W92" s="4"/>
      <c r="X92" s="4"/>
      <c r="Y92" s="4"/>
      <c r="Z92" s="4"/>
      <c r="AA92" s="4"/>
      <c r="AB92" s="4"/>
      <c r="AC92" s="4"/>
      <c r="AD92" s="4"/>
      <c r="AE92" s="4"/>
      <c r="AF92" s="4"/>
      <c r="AG92" s="4"/>
      <c r="AH92" s="4"/>
      <c r="AI92" s="4"/>
    </row>
    <row r="93" spans="1:35">
      <c r="B93" s="30" t="s">
        <v>84</v>
      </c>
      <c r="C93" s="125" t="s">
        <v>49</v>
      </c>
      <c r="D93" s="27">
        <f>SUMIFS('Case Data'!$H:$H,'Case Data'!$A:$A,'Regional Results'!D$66,'Case Data'!$B:$B,$E$10,'Case Data'!$D:$D,'Regional Results'!B93,'Case Data'!$F:$F,"Capacity")</f>
        <v>0</v>
      </c>
      <c r="E93" s="38">
        <f>SUMIFS('Case Data'!$H:$H,'Case Data'!$A:$A,'Regional Results'!E$66,'Case Data'!$B:$B,$E$10,'Case Data'!$D:$D,'Regional Results'!B93,'Case Data'!$F:$F,"Capacity")</f>
        <v>0</v>
      </c>
      <c r="F93" s="4">
        <f>SUMIFS('Case Data'!$I:$I,'Case Data'!$A:$A,'Regional Results'!F$66,'Case Data'!$B:$B,$E$10,'Case Data'!$D:$D,'Regional Results'!B93,'Case Data'!$F:$F,"Capacity")</f>
        <v>0</v>
      </c>
      <c r="G93" s="4">
        <f>SUMIFS('Case Data'!$I:$I,'Case Data'!$A:$A,'Regional Results'!G$66,'Case Data'!$B:$B,$E$10,'Case Data'!$D:$D,'Regional Results'!B93,'Case Data'!$F:$F,"Capacity")</f>
        <v>5.6</v>
      </c>
      <c r="H93" s="27">
        <f>SUMIFS('Case Data'!$J:$J,'Case Data'!$A:$A,'Regional Results'!H$66,'Case Data'!$B:$B,$E$10,'Case Data'!$D:$D,'Regional Results'!B93,'Case Data'!$F:$F,"Capacity")</f>
        <v>0</v>
      </c>
      <c r="I93" s="38">
        <f>SUMIFS('Case Data'!$J:$J,'Case Data'!$A:$A,'Regional Results'!I$66,'Case Data'!$B:$B,$E$10,'Case Data'!$D:$D,'Regional Results'!B93,'Case Data'!$F:$F,"Capacity")</f>
        <v>5.6</v>
      </c>
      <c r="J93" s="4">
        <f>SUMIFS('Case Data'!$K:$K,'Case Data'!$A:$A,'Regional Results'!J$66,'Case Data'!$B:$B,$E$10,'Case Data'!$D:$D,'Regional Results'!B93,'Case Data'!$F:$F,"Capacity")</f>
        <v>0</v>
      </c>
      <c r="K93" s="4">
        <f>SUMIFS('Case Data'!$K:$K,'Case Data'!$A:$A,'Regional Results'!K$66,'Case Data'!$B:$B,$E$10,'Case Data'!$D:$D,'Regional Results'!B93,'Case Data'!$F:$F,"Capacity")</f>
        <v>5.6</v>
      </c>
      <c r="L93" s="27">
        <f>SUMIFS('Case Data'!$L:$L,'Case Data'!$A:$A,'Regional Results'!J$66,'Case Data'!$B:$B,$E$10,'Case Data'!$D:$D,'Regional Results'!B93,'Case Data'!$F:$F,"Capacity")</f>
        <v>0</v>
      </c>
      <c r="M93" s="40">
        <f>SUMIFS('Case Data'!$L:$L,'Case Data'!$A:$A,'Regional Results'!M$66,'Case Data'!$B:$B,$E$10,'Case Data'!$D:$D,'Regional Results'!B93,'Case Data'!$F:$F,"Capacity")</f>
        <v>5.6</v>
      </c>
      <c r="N93" s="27">
        <f>SUMIFS('Case Data'!$M:$M,'Case Data'!$A:$A,'Regional Results'!N$66,'Case Data'!$B:$B,$E$10,'Case Data'!$D:$D,'Regional Results'!B93,'Case Data'!$F:$F,"Capacity")</f>
        <v>0</v>
      </c>
      <c r="O93" s="4">
        <f>SUMIFS('Case Data'!$M:$M,'Case Data'!$A:$A,'Regional Results'!O$66,'Case Data'!$B:$B,$E$10,'Case Data'!$D:$D,'Regional Results'!B93,'Case Data'!$F:$F,"Capacity")</f>
        <v>5.6</v>
      </c>
      <c r="P93" s="27">
        <f>SUMIFS('Case Data'!$N:$N,'Case Data'!$A:$A,'Regional Results'!P$66,'Case Data'!$B:$B,$E$10,'Case Data'!$D:$D,'Regional Results'!B93,'Case Data'!$F:$F,"Capacity")</f>
        <v>9.0589999999999993</v>
      </c>
      <c r="Q93" s="8">
        <f>SUMIFS('Case Data'!$N:$N,'Case Data'!$A:$A,'Regional Results'!Q$66,'Case Data'!$B:$B,$E$10,'Case Data'!$D:$D,'Regional Results'!B93,'Case Data'!$F:$F,"Capacity")</f>
        <v>5.6</v>
      </c>
      <c r="T93" s="11"/>
      <c r="U93" s="11"/>
      <c r="V93" s="4"/>
      <c r="W93" s="4"/>
      <c r="X93" s="4"/>
      <c r="Y93" s="4"/>
      <c r="Z93" s="4"/>
      <c r="AA93" s="4"/>
      <c r="AB93" s="4"/>
      <c r="AC93" s="4"/>
      <c r="AD93" s="4"/>
      <c r="AE93" s="4"/>
      <c r="AF93" s="4"/>
      <c r="AG93" s="4"/>
      <c r="AH93" s="4"/>
      <c r="AI93" s="4"/>
    </row>
    <row r="94" spans="1:35">
      <c r="B94" s="30" t="s">
        <v>85</v>
      </c>
      <c r="C94" s="125" t="s">
        <v>49</v>
      </c>
      <c r="D94" s="27">
        <f>SUMIFS('Case Data'!$H:$H,'Case Data'!$A:$A,'Regional Results'!D$66,'Case Data'!$B:$B,$E$10,'Case Data'!$D:$D,'Regional Results'!B94,'Case Data'!$F:$F,"Capacity")</f>
        <v>0</v>
      </c>
      <c r="E94" s="38">
        <f>SUMIFS('Case Data'!$H:$H,'Case Data'!$A:$A,'Regional Results'!E$66,'Case Data'!$B:$B,$E$10,'Case Data'!$D:$D,'Regional Results'!B94,'Case Data'!$F:$F,"Capacity")</f>
        <v>0</v>
      </c>
      <c r="F94" s="4">
        <f>SUMIFS('Case Data'!$I:$I,'Case Data'!$A:$A,'Regional Results'!F$66,'Case Data'!$B:$B,$E$10,'Case Data'!$D:$D,'Regional Results'!B94,'Case Data'!$F:$F,"Capacity")</f>
        <v>5774.294147999999</v>
      </c>
      <c r="G94" s="4">
        <f>SUMIFS('Case Data'!$I:$I,'Case Data'!$A:$A,'Regional Results'!G$66,'Case Data'!$B:$B,$E$10,'Case Data'!$D:$D,'Regional Results'!B94,'Case Data'!$F:$F,"Capacity")</f>
        <v>4605.862889</v>
      </c>
      <c r="H94" s="27">
        <f>SUMIFS('Case Data'!$J:$J,'Case Data'!$A:$A,'Regional Results'!H$66,'Case Data'!$B:$B,$E$10,'Case Data'!$D:$D,'Regional Results'!B94,'Case Data'!$F:$F,"Capacity")</f>
        <v>5774.294147999999</v>
      </c>
      <c r="I94" s="38">
        <f>SUMIFS('Case Data'!$J:$J,'Case Data'!$A:$A,'Regional Results'!I$66,'Case Data'!$B:$B,$E$10,'Case Data'!$D:$D,'Regional Results'!B94,'Case Data'!$F:$F,"Capacity")</f>
        <v>4605.862889</v>
      </c>
      <c r="J94" s="4">
        <f>SUMIFS('Case Data'!$K:$K,'Case Data'!$A:$A,'Regional Results'!J$66,'Case Data'!$B:$B,$E$10,'Case Data'!$D:$D,'Regional Results'!B94,'Case Data'!$F:$F,"Capacity")</f>
        <v>5774.294147999999</v>
      </c>
      <c r="K94" s="4">
        <f>SUMIFS('Case Data'!$K:$K,'Case Data'!$A:$A,'Regional Results'!K$66,'Case Data'!$B:$B,$E$10,'Case Data'!$D:$D,'Regional Results'!B94,'Case Data'!$F:$F,"Capacity")</f>
        <v>4605.862889</v>
      </c>
      <c r="L94" s="27">
        <f>SUMIFS('Case Data'!$L:$L,'Case Data'!$A:$A,'Regional Results'!J$66,'Case Data'!$B:$B,$E$10,'Case Data'!$D:$D,'Regional Results'!B94,'Case Data'!$F:$F,"Capacity")</f>
        <v>5774.294147999999</v>
      </c>
      <c r="M94" s="40">
        <f>SUMIFS('Case Data'!$L:$L,'Case Data'!$A:$A,'Regional Results'!M$66,'Case Data'!$B:$B,$E$10,'Case Data'!$D:$D,'Regional Results'!B94,'Case Data'!$F:$F,"Capacity")</f>
        <v>4605.862889</v>
      </c>
      <c r="N94" s="27">
        <f>SUMIFS('Case Data'!$M:$M,'Case Data'!$A:$A,'Regional Results'!N$66,'Case Data'!$B:$B,$E$10,'Case Data'!$D:$D,'Regional Results'!B94,'Case Data'!$F:$F,"Capacity")</f>
        <v>5913.0740479999986</v>
      </c>
      <c r="O94" s="4">
        <f>SUMIFS('Case Data'!$M:$M,'Case Data'!$A:$A,'Regional Results'!O$66,'Case Data'!$B:$B,$E$10,'Case Data'!$D:$D,'Regional Results'!B94,'Case Data'!$F:$F,"Capacity")</f>
        <v>4605.862889</v>
      </c>
      <c r="P94" s="27">
        <f>SUMIFS('Case Data'!$N:$N,'Case Data'!$A:$A,'Regional Results'!P$66,'Case Data'!$B:$B,$E$10,'Case Data'!$D:$D,'Regional Results'!B94,'Case Data'!$F:$F,"Capacity")</f>
        <v>8846.5142429999996</v>
      </c>
      <c r="Q94" s="8">
        <f>SUMIFS('Case Data'!$N:$N,'Case Data'!$A:$A,'Regional Results'!Q$66,'Case Data'!$B:$B,$E$10,'Case Data'!$D:$D,'Regional Results'!B94,'Case Data'!$F:$F,"Capacity")</f>
        <v>5915.2483220000004</v>
      </c>
      <c r="T94" s="11"/>
      <c r="U94" s="11"/>
      <c r="V94" s="4"/>
      <c r="W94" s="4"/>
      <c r="X94" s="4"/>
      <c r="Y94" s="4"/>
      <c r="Z94" s="4"/>
      <c r="AA94" s="4"/>
      <c r="AB94" s="4"/>
      <c r="AC94" s="4"/>
      <c r="AD94" s="4"/>
      <c r="AE94" s="4"/>
      <c r="AF94" s="4"/>
      <c r="AG94" s="4"/>
      <c r="AH94" s="4"/>
      <c r="AI94" s="4"/>
    </row>
    <row r="95" spans="1:35">
      <c r="B95" s="30" t="s">
        <v>86</v>
      </c>
      <c r="C95" s="125" t="s">
        <v>49</v>
      </c>
      <c r="D95" s="27">
        <f>SUMIFS('Case Data'!$H:$H,'Case Data'!$A:$A,'Regional Results'!D$66,'Case Data'!$B:$B,$E$10,'Case Data'!$D:$D,'Regional Results'!B95,'Case Data'!$F:$F,"Capacity")</f>
        <v>0</v>
      </c>
      <c r="E95" s="38">
        <f>SUMIFS('Case Data'!$H:$H,'Case Data'!$A:$A,'Regional Results'!E$66,'Case Data'!$B:$B,$E$10,'Case Data'!$D:$D,'Regional Results'!B95,'Case Data'!$F:$F,"Capacity")</f>
        <v>0</v>
      </c>
      <c r="F95" s="4">
        <f>SUMIFS('Case Data'!$I:$I,'Case Data'!$A:$A,'Regional Results'!F$66,'Case Data'!$B:$B,$E$10,'Case Data'!$D:$D,'Regional Results'!B95,'Case Data'!$F:$F,"Capacity")</f>
        <v>0</v>
      </c>
      <c r="G95" s="4">
        <f>SUMIFS('Case Data'!$I:$I,'Case Data'!$A:$A,'Regional Results'!G$66,'Case Data'!$B:$B,$E$10,'Case Data'!$D:$D,'Regional Results'!B95,'Case Data'!$F:$F,"Capacity")</f>
        <v>0</v>
      </c>
      <c r="H95" s="27">
        <f>SUMIFS('Case Data'!$J:$J,'Case Data'!$A:$A,'Regional Results'!H$66,'Case Data'!$B:$B,$E$10,'Case Data'!$D:$D,'Regional Results'!B95,'Case Data'!$F:$F,"Capacity")</f>
        <v>0</v>
      </c>
      <c r="I95" s="38">
        <f>SUMIFS('Case Data'!$J:$J,'Case Data'!$A:$A,'Regional Results'!I$66,'Case Data'!$B:$B,$E$10,'Case Data'!$D:$D,'Regional Results'!B95,'Case Data'!$F:$F,"Capacity")</f>
        <v>0</v>
      </c>
      <c r="J95" s="4">
        <f>SUMIFS('Case Data'!$K:$K,'Case Data'!$A:$A,'Regional Results'!J$66,'Case Data'!$B:$B,$E$10,'Case Data'!$D:$D,'Regional Results'!B95,'Case Data'!$F:$F,"Capacity")</f>
        <v>0</v>
      </c>
      <c r="K95" s="4">
        <f>SUMIFS('Case Data'!$K:$K,'Case Data'!$A:$A,'Regional Results'!K$66,'Case Data'!$B:$B,$E$10,'Case Data'!$D:$D,'Regional Results'!B95,'Case Data'!$F:$F,"Capacity")</f>
        <v>0</v>
      </c>
      <c r="L95" s="27">
        <f>SUMIFS('Case Data'!$L:$L,'Case Data'!$A:$A,'Regional Results'!J$66,'Case Data'!$B:$B,$E$10,'Case Data'!$D:$D,'Regional Results'!B95,'Case Data'!$F:$F,"Capacity")</f>
        <v>0</v>
      </c>
      <c r="M95" s="40">
        <f>SUMIFS('Case Data'!$L:$L,'Case Data'!$A:$A,'Regional Results'!M$66,'Case Data'!$B:$B,$E$10,'Case Data'!$D:$D,'Regional Results'!B95,'Case Data'!$F:$F,"Capacity")</f>
        <v>0</v>
      </c>
      <c r="N95" s="27">
        <f>SUMIFS('Case Data'!$M:$M,'Case Data'!$A:$A,'Regional Results'!N$66,'Case Data'!$B:$B,$E$10,'Case Data'!$D:$D,'Regional Results'!B95,'Case Data'!$F:$F,"Capacity")</f>
        <v>0</v>
      </c>
      <c r="O95" s="4">
        <f>SUMIFS('Case Data'!$M:$M,'Case Data'!$A:$A,'Regional Results'!O$66,'Case Data'!$B:$B,$E$10,'Case Data'!$D:$D,'Regional Results'!B95,'Case Data'!$F:$F,"Capacity")</f>
        <v>0</v>
      </c>
      <c r="P95" s="27">
        <f>SUMIFS('Case Data'!$N:$N,'Case Data'!$A:$A,'Regional Results'!P$66,'Case Data'!$B:$B,$E$10,'Case Data'!$D:$D,'Regional Results'!B95,'Case Data'!$F:$F,"Capacity")</f>
        <v>0</v>
      </c>
      <c r="Q95" s="8">
        <f>SUMIFS('Case Data'!$N:$N,'Case Data'!$A:$A,'Regional Results'!Q$66,'Case Data'!$B:$B,$E$10,'Case Data'!$D:$D,'Regional Results'!B95,'Case Data'!$F:$F,"Capacity")</f>
        <v>0</v>
      </c>
      <c r="T95" s="11"/>
      <c r="U95" s="11"/>
      <c r="V95" s="4"/>
      <c r="W95" s="4"/>
      <c r="X95" s="4"/>
      <c r="Y95" s="4"/>
      <c r="Z95" s="4"/>
      <c r="AA95" s="4"/>
      <c r="AB95" s="4"/>
      <c r="AC95" s="4"/>
      <c r="AD95" s="4"/>
      <c r="AE95" s="4"/>
      <c r="AF95" s="4"/>
      <c r="AG95" s="4"/>
      <c r="AH95" s="4"/>
      <c r="AI95" s="4"/>
    </row>
    <row r="96" spans="1:35">
      <c r="B96" s="30" t="s">
        <v>87</v>
      </c>
      <c r="C96" s="125" t="s">
        <v>49</v>
      </c>
      <c r="D96" s="27">
        <f>SUMIFS('Case Data'!$H:$H,'Case Data'!$A:$A,'Regional Results'!D$66,'Case Data'!$B:$B,$E$10,'Case Data'!$D:$D,'Regional Results'!B96,'Case Data'!$F:$F,"Capacity")</f>
        <v>0</v>
      </c>
      <c r="E96" s="38">
        <f>SUMIFS('Case Data'!$H:$H,'Case Data'!$A:$A,'Regional Results'!E$66,'Case Data'!$B:$B,$E$10,'Case Data'!$D:$D,'Regional Results'!B96,'Case Data'!$F:$F,"Capacity")</f>
        <v>0</v>
      </c>
      <c r="F96" s="4">
        <f>SUMIFS('Case Data'!$I:$I,'Case Data'!$A:$A,'Regional Results'!F$66,'Case Data'!$B:$B,$E$10,'Case Data'!$D:$D,'Regional Results'!B96,'Case Data'!$F:$F,"Capacity")</f>
        <v>1003.967488</v>
      </c>
      <c r="G96" s="4">
        <f>SUMIFS('Case Data'!$I:$I,'Case Data'!$A:$A,'Regional Results'!G$66,'Case Data'!$B:$B,$E$10,'Case Data'!$D:$D,'Regional Results'!B96,'Case Data'!$F:$F,"Capacity")</f>
        <v>946.53110800000002</v>
      </c>
      <c r="H96" s="27">
        <f>SUMIFS('Case Data'!$J:$J,'Case Data'!$A:$A,'Regional Results'!H$66,'Case Data'!$B:$B,$E$10,'Case Data'!$D:$D,'Regional Results'!B96,'Case Data'!$F:$F,"Capacity")</f>
        <v>1010.809</v>
      </c>
      <c r="I96" s="38">
        <f>SUMIFS('Case Data'!$J:$J,'Case Data'!$A:$A,'Regional Results'!I$66,'Case Data'!$B:$B,$E$10,'Case Data'!$D:$D,'Regional Results'!B96,'Case Data'!$F:$F,"Capacity")</f>
        <v>1018.809</v>
      </c>
      <c r="J96" s="4">
        <f>SUMIFS('Case Data'!$K:$K,'Case Data'!$A:$A,'Regional Results'!J$66,'Case Data'!$B:$B,$E$10,'Case Data'!$D:$D,'Regional Results'!B96,'Case Data'!$F:$F,"Capacity")</f>
        <v>1018.809</v>
      </c>
      <c r="K96" s="4">
        <f>SUMIFS('Case Data'!$K:$K,'Case Data'!$A:$A,'Regional Results'!K$66,'Case Data'!$B:$B,$E$10,'Case Data'!$D:$D,'Regional Results'!B96,'Case Data'!$F:$F,"Capacity")</f>
        <v>1018.809</v>
      </c>
      <c r="L96" s="27">
        <f>SUMIFS('Case Data'!$L:$L,'Case Data'!$A:$A,'Regional Results'!J$66,'Case Data'!$B:$B,$E$10,'Case Data'!$D:$D,'Regional Results'!B96,'Case Data'!$F:$F,"Capacity")</f>
        <v>1018.809</v>
      </c>
      <c r="M96" s="40">
        <f>SUMIFS('Case Data'!$L:$L,'Case Data'!$A:$A,'Regional Results'!M$66,'Case Data'!$B:$B,$E$10,'Case Data'!$D:$D,'Regional Results'!B96,'Case Data'!$F:$F,"Capacity")</f>
        <v>1018.809</v>
      </c>
      <c r="N96" s="27">
        <f>SUMIFS('Case Data'!$M:$M,'Case Data'!$A:$A,'Regional Results'!N$66,'Case Data'!$B:$B,$E$10,'Case Data'!$D:$D,'Regional Results'!B96,'Case Data'!$F:$F,"Capacity")</f>
        <v>1018.809</v>
      </c>
      <c r="O96" s="4">
        <f>SUMIFS('Case Data'!$M:$M,'Case Data'!$A:$A,'Regional Results'!O$66,'Case Data'!$B:$B,$E$10,'Case Data'!$D:$D,'Regional Results'!B96,'Case Data'!$F:$F,"Capacity")</f>
        <v>1018.809</v>
      </c>
      <c r="P96" s="27">
        <f>SUMIFS('Case Data'!$N:$N,'Case Data'!$A:$A,'Regional Results'!P$66,'Case Data'!$B:$B,$E$10,'Case Data'!$D:$D,'Regional Results'!B96,'Case Data'!$F:$F,"Capacity")</f>
        <v>1018.809</v>
      </c>
      <c r="Q96" s="8">
        <f>SUMIFS('Case Data'!$N:$N,'Case Data'!$A:$A,'Regional Results'!Q$66,'Case Data'!$B:$B,$E$10,'Case Data'!$D:$D,'Regional Results'!B96,'Case Data'!$F:$F,"Capacity")</f>
        <v>1018.809</v>
      </c>
    </row>
    <row r="97" spans="2:17" ht="15.75" thickBot="1">
      <c r="B97" s="31" t="s">
        <v>88</v>
      </c>
      <c r="C97" s="126" t="s">
        <v>49</v>
      </c>
      <c r="D97" s="28">
        <f>SUMIFS('Case Data'!$H:$H,'Case Data'!$A:$A,'Regional Results'!D$66,'Case Data'!$B:$B,$E$10,'Case Data'!$D:$D,'Regional Results'!B97,'Case Data'!$F:$F,"Capacity")</f>
        <v>0</v>
      </c>
      <c r="E97" s="39">
        <f>SUMIFS('Case Data'!$H:$H,'Case Data'!$A:$A,'Regional Results'!E$66,'Case Data'!$B:$B,$E$10,'Case Data'!$D:$D,'Regional Results'!B97,'Case Data'!$F:$F,"Capacity")</f>
        <v>0</v>
      </c>
      <c r="F97" s="9">
        <f>SUMIFS('Case Data'!$I:$I,'Case Data'!$A:$A,'Regional Results'!F$66,'Case Data'!$B:$B,$E$10,'Case Data'!$D:$D,'Regional Results'!B97,'Case Data'!$F:$F,"Capacity")</f>
        <v>0</v>
      </c>
      <c r="G97" s="9">
        <f>SUMIFS('Case Data'!$I:$I,'Case Data'!$A:$A,'Regional Results'!G$66,'Case Data'!$B:$B,$E$10,'Case Data'!$D:$D,'Regional Results'!B97,'Case Data'!$F:$F,"Capacity")</f>
        <v>0</v>
      </c>
      <c r="H97" s="28">
        <f>SUMIFS('Case Data'!$J:$J,'Case Data'!$A:$A,'Regional Results'!H$66,'Case Data'!$B:$B,$E$10,'Case Data'!$D:$D,'Regional Results'!B97,'Case Data'!$F:$F,"Capacity")</f>
        <v>0</v>
      </c>
      <c r="I97" s="39">
        <f>SUMIFS('Case Data'!$J:$J,'Case Data'!$A:$A,'Regional Results'!I$66,'Case Data'!$B:$B,$E$10,'Case Data'!$D:$D,'Regional Results'!B97,'Case Data'!$F:$F,"Capacity")</f>
        <v>0</v>
      </c>
      <c r="J97" s="9">
        <f>SUMIFS('Case Data'!$K:$K,'Case Data'!$A:$A,'Regional Results'!J$66,'Case Data'!$B:$B,$E$10,'Case Data'!$D:$D,'Regional Results'!B97,'Case Data'!$F:$F,"Capacity")</f>
        <v>0</v>
      </c>
      <c r="K97" s="9">
        <f>SUMIFS('Case Data'!$K:$K,'Case Data'!$A:$A,'Regional Results'!K$66,'Case Data'!$B:$B,$E$10,'Case Data'!$D:$D,'Regional Results'!B97,'Case Data'!$F:$F,"Capacity")</f>
        <v>0</v>
      </c>
      <c r="L97" s="28">
        <f>SUMIFS('Case Data'!$L:$L,'Case Data'!$A:$A,'Regional Results'!J$66,'Case Data'!$B:$B,$E$10,'Case Data'!$D:$D,'Regional Results'!B97,'Case Data'!$F:$F,"Capacity")</f>
        <v>1174</v>
      </c>
      <c r="M97" s="9">
        <f>SUMIFS('Case Data'!$L:$L,'Case Data'!$A:$A,'Regional Results'!M$66,'Case Data'!$B:$B,$E$10,'Case Data'!$D:$D,'Regional Results'!B97,'Case Data'!$F:$F,"Capacity")</f>
        <v>1174</v>
      </c>
      <c r="N97" s="28">
        <f>SUMIFS('Case Data'!$M:$M,'Case Data'!$A:$A,'Regional Results'!N$66,'Case Data'!$B:$B,$E$10,'Case Data'!$D:$D,'Regional Results'!B97,'Case Data'!$F:$F,"Capacity")</f>
        <v>1174</v>
      </c>
      <c r="O97" s="9">
        <f>SUMIFS('Case Data'!$M:$M,'Case Data'!$A:$A,'Regional Results'!O$66,'Case Data'!$B:$B,$E$10,'Case Data'!$D:$D,'Regional Results'!B97,'Case Data'!$F:$F,"Capacity")</f>
        <v>1840.0600440000001</v>
      </c>
      <c r="P97" s="28">
        <f>SUMIFS('Case Data'!$N:$N,'Case Data'!$A:$A,'Regional Results'!P$66,'Case Data'!$B:$B,$E$10,'Case Data'!$D:$D,'Regional Results'!B97,'Case Data'!$F:$F,"Capacity")</f>
        <v>1174</v>
      </c>
      <c r="Q97" s="10">
        <f>SUMIFS('Case Data'!$N:$N,'Case Data'!$A:$A,'Regional Results'!Q$66,'Case Data'!$B:$B,$E$10,'Case Data'!$D:$D,'Regional Results'!B97,'Case Data'!$F:$F,"Capacity")</f>
        <v>2080.6238050000002</v>
      </c>
    </row>
    <row r="99" spans="2:17">
      <c r="K99" s="41"/>
    </row>
    <row r="100" spans="2:17">
      <c r="K100" s="41"/>
    </row>
    <row r="101" spans="2:17">
      <c r="E101" s="41"/>
      <c r="G101" s="41"/>
      <c r="H101" s="41"/>
      <c r="I101" s="41"/>
      <c r="K101" s="41"/>
    </row>
    <row r="102" spans="2:17">
      <c r="K102" s="41"/>
      <c r="Q102" s="41"/>
    </row>
  </sheetData>
  <mergeCells count="36">
    <mergeCell ref="AP45:AQ45"/>
    <mergeCell ref="AT45:AU45"/>
    <mergeCell ref="AZ45:BA45"/>
    <mergeCell ref="AN45:AO45"/>
    <mergeCell ref="AR45:AS45"/>
    <mergeCell ref="AV45:AW45"/>
    <mergeCell ref="AX45:AY45"/>
    <mergeCell ref="AH65:AI65"/>
    <mergeCell ref="V65:W65"/>
    <mergeCell ref="Z65:AA65"/>
    <mergeCell ref="AH45:AI45"/>
    <mergeCell ref="V45:W45"/>
    <mergeCell ref="X45:Y45"/>
    <mergeCell ref="X65:Y65"/>
    <mergeCell ref="AB65:AC65"/>
    <mergeCell ref="Z45:AA45"/>
    <mergeCell ref="AB45:AC45"/>
    <mergeCell ref="AD65:AE65"/>
    <mergeCell ref="AF65:AG65"/>
    <mergeCell ref="AD45:AE45"/>
    <mergeCell ref="AF45:AG45"/>
    <mergeCell ref="J65:K65"/>
    <mergeCell ref="P65:Q65"/>
    <mergeCell ref="F45:G45"/>
    <mergeCell ref="J45:K45"/>
    <mergeCell ref="P45:Q45"/>
    <mergeCell ref="B62:Q62"/>
    <mergeCell ref="L45:M45"/>
    <mergeCell ref="N45:O45"/>
    <mergeCell ref="L65:M65"/>
    <mergeCell ref="N65:O65"/>
    <mergeCell ref="D45:E45"/>
    <mergeCell ref="D65:E65"/>
    <mergeCell ref="H45:I45"/>
    <mergeCell ref="H65:I65"/>
    <mergeCell ref="F65:G65"/>
  </mergeCells>
  <pageMargins left="0.7" right="0.7" top="0.75" bottom="0.75" header="0.3" footer="0.3"/>
  <pageSetup orientation="portrait" horizontalDpi="300" verticalDpi="300" r:id="rId1"/>
  <customProperties>
    <customPr name="GUID" r:id="rId2"/>
  </customProperties>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3CD8149-C257-476C-82A8-B9ADB5866CE1}">
          <x14:formula1>
            <xm:f>Cases!$C$3:$C$15</xm:f>
          </x14:formula1>
          <xm:sqref>C10 AL10:AM10 U10</xm:sqref>
        </x14:dataValidation>
        <x14:dataValidation type="list" allowBlank="1" showInputMessage="1" showErrorMessage="1" xr:uid="{C455A401-84B6-4E51-B306-EF5777B888EB}">
          <x14:formula1>
            <xm:f>Cases!$C$3:$C$16</xm:f>
          </x14:formula1>
          <xm:sqref>B10 T10</xm:sqref>
        </x14:dataValidation>
        <x14:dataValidation type="list" allowBlank="1" showInputMessage="1" showErrorMessage="1" xr:uid="{3BB15A1F-BA42-4956-9E54-31F172C03973}">
          <x14:formula1>
            <xm:f>Cases!$E$3:$E$15</xm:f>
          </x14:formula1>
          <xm:sqref>AO10 W10 E10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C8301-1D4F-4EF0-8835-1900189095C8}">
  <dimension ref="B2:AM389"/>
  <sheetViews>
    <sheetView topLeftCell="A5" zoomScaleNormal="100" workbookViewId="0">
      <selection activeCell="D10" sqref="D10"/>
    </sheetView>
  </sheetViews>
  <sheetFormatPr defaultColWidth="8.7109375" defaultRowHeight="15"/>
  <cols>
    <col min="1" max="1" width="5.7109375" style="2" customWidth="1"/>
    <col min="2" max="2" width="6.28515625" style="15" hidden="1" customWidth="1"/>
    <col min="3" max="3" width="37.42578125" style="2" customWidth="1"/>
    <col min="4" max="4" width="31" style="2" bestFit="1" customWidth="1"/>
    <col min="5" max="5" width="16.42578125" style="2" customWidth="1"/>
    <col min="6" max="6" width="31.7109375" style="2" customWidth="1"/>
    <col min="7" max="7" width="9.7109375" style="2" bestFit="1" customWidth="1"/>
    <col min="8" max="10" width="15.7109375" style="2" customWidth="1"/>
    <col min="11" max="11" width="15.7109375" style="274" customWidth="1"/>
    <col min="12" max="13" width="15.7109375" style="2" customWidth="1"/>
    <col min="14" max="14" width="10.42578125" style="2" customWidth="1"/>
    <col min="15" max="15" width="14.42578125" style="2" customWidth="1"/>
    <col min="16" max="16" width="27.7109375" style="2" bestFit="1" customWidth="1"/>
    <col min="17" max="17" width="31" style="2" bestFit="1" customWidth="1"/>
    <col min="18" max="18" width="15.7109375" style="2" customWidth="1"/>
    <col min="19" max="19" width="22" style="2" customWidth="1"/>
    <col min="20" max="28" width="15.7109375" style="2" customWidth="1"/>
    <col min="29" max="29" width="27.7109375" style="2" bestFit="1" customWidth="1"/>
    <col min="30" max="31" width="15.7109375" style="2" customWidth="1"/>
    <col min="32" max="32" width="23" style="2" bestFit="1" customWidth="1"/>
    <col min="33" max="43" width="15.7109375" style="2" customWidth="1"/>
    <col min="44" max="16384" width="8.7109375" style="2"/>
  </cols>
  <sheetData>
    <row r="2" spans="3:30" ht="31.5">
      <c r="C2" s="34" t="str">
        <f>'Read Me'!$B$1</f>
        <v>ICF - RGGI - Flat Cap and Policy Case Results</v>
      </c>
    </row>
    <row r="3" spans="3:30" ht="15.75">
      <c r="C3" s="80">
        <f>'Read Me'!$B$2</f>
        <v>45828</v>
      </c>
    </row>
    <row r="5" spans="3:30" ht="26.25">
      <c r="C5" s="33" t="s">
        <v>38</v>
      </c>
      <c r="J5" s="41"/>
      <c r="L5" s="41"/>
      <c r="M5" s="41"/>
    </row>
    <row r="6" spans="3:30" ht="15" customHeight="1">
      <c r="C6" s="5"/>
    </row>
    <row r="7" spans="3:30" s="19" customFormat="1" ht="21.75" customHeight="1">
      <c r="C7" s="74" t="s">
        <v>89</v>
      </c>
      <c r="D7" s="65"/>
      <c r="E7" s="65"/>
      <c r="F7" s="65"/>
      <c r="G7" s="65"/>
      <c r="H7" s="65"/>
      <c r="I7" s="65"/>
      <c r="J7" s="65"/>
      <c r="K7" s="275"/>
      <c r="L7" s="65"/>
      <c r="M7" s="65"/>
      <c r="N7" s="65"/>
      <c r="O7" s="65"/>
      <c r="P7" s="65"/>
      <c r="Q7" s="65"/>
      <c r="R7" s="65"/>
      <c r="S7" s="65"/>
      <c r="T7" s="65"/>
      <c r="U7" s="65"/>
      <c r="V7" s="65"/>
      <c r="W7" s="65"/>
      <c r="X7" s="65"/>
      <c r="Y7" s="65"/>
      <c r="Z7" s="65"/>
      <c r="AA7" s="65"/>
      <c r="AB7" s="65"/>
      <c r="AC7" s="65"/>
      <c r="AD7" s="65"/>
    </row>
    <row r="8" spans="3:30">
      <c r="C8" s="3"/>
    </row>
    <row r="9" spans="3:30" ht="15.75" thickBot="1">
      <c r="C9" s="3" t="s">
        <v>41</v>
      </c>
      <c r="D9" s="3" t="s">
        <v>43</v>
      </c>
      <c r="P9" s="3" t="s">
        <v>42</v>
      </c>
      <c r="Q9" s="3" t="s">
        <v>43</v>
      </c>
      <c r="AC9" s="3" t="s">
        <v>90</v>
      </c>
      <c r="AD9" s="3" t="s">
        <v>43</v>
      </c>
    </row>
    <row r="10" spans="3:30" ht="15.75" thickBot="1">
      <c r="C10" s="93" t="s">
        <v>4</v>
      </c>
      <c r="D10" s="142" t="s">
        <v>21</v>
      </c>
      <c r="P10" s="93" t="s">
        <v>5</v>
      </c>
      <c r="Q10" s="93" t="s">
        <v>30</v>
      </c>
      <c r="AC10" s="93" t="s">
        <v>5</v>
      </c>
      <c r="AD10" s="93" t="s">
        <v>30</v>
      </c>
    </row>
    <row r="34" spans="3:39" ht="15.75" thickBot="1">
      <c r="C34" s="94" t="s">
        <v>2</v>
      </c>
      <c r="D34" s="95" t="s">
        <v>43</v>
      </c>
      <c r="E34" s="95" t="s">
        <v>46</v>
      </c>
      <c r="F34" s="95" t="s">
        <v>45</v>
      </c>
      <c r="G34" s="95">
        <v>2025</v>
      </c>
      <c r="H34" s="95">
        <v>2028</v>
      </c>
      <c r="I34" s="95">
        <v>2030</v>
      </c>
      <c r="J34" s="95">
        <v>2032</v>
      </c>
      <c r="K34" s="95">
        <v>2035</v>
      </c>
      <c r="L34" s="95">
        <v>2037</v>
      </c>
      <c r="M34" s="106">
        <v>2040</v>
      </c>
      <c r="P34" s="94" t="s">
        <v>2</v>
      </c>
      <c r="Q34" s="95" t="s">
        <v>43</v>
      </c>
      <c r="R34" s="95" t="s">
        <v>46</v>
      </c>
      <c r="S34" s="95" t="s">
        <v>45</v>
      </c>
      <c r="T34" s="95">
        <v>2025</v>
      </c>
      <c r="U34" s="95">
        <v>2028</v>
      </c>
      <c r="V34" s="95">
        <v>2030</v>
      </c>
      <c r="W34" s="95">
        <v>2032</v>
      </c>
      <c r="X34" s="95">
        <v>2035</v>
      </c>
      <c r="Y34" s="95">
        <v>2037</v>
      </c>
      <c r="Z34" s="106">
        <v>2040</v>
      </c>
      <c r="AC34" s="94" t="s">
        <v>2</v>
      </c>
      <c r="AD34" s="95" t="s">
        <v>43</v>
      </c>
      <c r="AE34" s="95" t="s">
        <v>46</v>
      </c>
      <c r="AF34" s="95" t="s">
        <v>45</v>
      </c>
      <c r="AG34" s="95">
        <v>2025</v>
      </c>
      <c r="AH34" s="95">
        <v>2028</v>
      </c>
      <c r="AI34" s="95">
        <v>2030</v>
      </c>
      <c r="AJ34" s="95">
        <v>2032</v>
      </c>
      <c r="AK34" s="95">
        <v>2035</v>
      </c>
      <c r="AL34" s="95">
        <v>2037</v>
      </c>
      <c r="AM34" s="106">
        <v>2040</v>
      </c>
    </row>
    <row r="35" spans="3:39">
      <c r="C35" s="16" t="str">
        <f>$C$10</f>
        <v>Case A Exploratory Policy Scenario</v>
      </c>
      <c r="D35" s="2" t="str">
        <f>$D$10</f>
        <v>MD</v>
      </c>
      <c r="E35" s="2" t="s">
        <v>49</v>
      </c>
      <c r="F35" s="11" t="str">
        <f>'Regional Results'!B47</f>
        <v>Coal</v>
      </c>
      <c r="G35" s="27">
        <f>SUMIFS('Case Data'!H:H,'Case Data'!$A:$A,$C35,'Case Data'!$B:$B,$D35,'Case Data'!$C:$C,$F35,'Case Data'!$F:$F,"Capacity")</f>
        <v>1275.4970000000001</v>
      </c>
      <c r="H35" s="4">
        <f>SUMIFS('Case Data'!I:I,'Case Data'!$A:$A,$C35,'Case Data'!$B:$B,$D35,'Case Data'!$C:$C,$F35,'Case Data'!$F:$F,"Capacity")</f>
        <v>-2.2737367544323201E-13</v>
      </c>
      <c r="I35" s="4">
        <f>SUMIFS('Case Data'!J:J,'Case Data'!$A:$A,$C35,'Case Data'!$B:$B,$D35,'Case Data'!$C:$C,$F35,'Case Data'!$F:$F,"Capacity")</f>
        <v>0</v>
      </c>
      <c r="J35" s="4">
        <f>SUMIFS('Case Data'!K:K,'Case Data'!$A:$A,$C35,'Case Data'!$B:$B,$D35,'Case Data'!$C:$C,$F35,'Case Data'!$F:$F,"Capacity")</f>
        <v>0</v>
      </c>
      <c r="K35" s="4">
        <f>SUMIFS('Case Data'!L:L,'Case Data'!$A:$A,$C35,'Case Data'!$B:$B,$D35,'Case Data'!$C:$C,$F35,'Case Data'!$F:$F,"Capacity")</f>
        <v>0</v>
      </c>
      <c r="L35" s="4">
        <f>SUMIFS('Case Data'!M:M,'Case Data'!$A:$A,$C35,'Case Data'!$B:$B,$D35,'Case Data'!$C:$C,$F35,'Case Data'!$F:$F,"Capacity")</f>
        <v>0</v>
      </c>
      <c r="M35" s="8">
        <f>SUMIFS('Case Data'!N:N,'Case Data'!$A:$A,$C35,'Case Data'!$B:$B,$D35,'Case Data'!$C:$C,$F35,'Case Data'!$F:$F,"Capacity")</f>
        <v>0</v>
      </c>
      <c r="O35" s="178"/>
      <c r="P35" s="16" t="str">
        <f>$P$10</f>
        <v>Case B Exploratory Policy Scenario</v>
      </c>
      <c r="Q35" s="2" t="str">
        <f>$Q$10</f>
        <v>ISONE</v>
      </c>
      <c r="R35" s="2" t="s">
        <v>49</v>
      </c>
      <c r="S35" s="11" t="str">
        <f t="shared" ref="S35:S49" si="0">F35</f>
        <v>Coal</v>
      </c>
      <c r="T35" s="27">
        <f>SUMIFS('Case Data'!H:H,'Case Data'!$A:$A,$P35,'Case Data'!$B:$B,$Q35,'Case Data'!$C:$C,$S35,'Case Data'!$F:$F,"Capacity")</f>
        <v>518.85599999999999</v>
      </c>
      <c r="U35" s="4">
        <f>SUMIFS('Case Data'!I:I,'Case Data'!$A:$A,$P35,'Case Data'!$B:$B,$Q35,'Case Data'!$C:$C,$S35,'Case Data'!$F:$F,"Capacity")</f>
        <v>0</v>
      </c>
      <c r="V35" s="4">
        <f>SUMIFS('Case Data'!J:J,'Case Data'!$A:$A,$P35,'Case Data'!$B:$B,$Q35,'Case Data'!$C:$C,$S35,'Case Data'!$F:$F,"Capacity")</f>
        <v>0</v>
      </c>
      <c r="W35" s="4">
        <f>SUMIFS('Case Data'!K:K,'Case Data'!$A:$A,$P35,'Case Data'!$B:$B,$Q35,'Case Data'!$C:$C,$S35,'Case Data'!$F:$F,"Capacity")</f>
        <v>0</v>
      </c>
      <c r="X35" s="4">
        <f>SUMIFS('Case Data'!L:L,'Case Data'!$A:$A,$P35,'Case Data'!$B:$B,$Q35,'Case Data'!$C:$C,$S35,'Case Data'!$F:$F,"Capacity")</f>
        <v>0</v>
      </c>
      <c r="Y35" s="4">
        <f>SUMIFS('Case Data'!M:M,'Case Data'!$A:$A,$P35,'Case Data'!$B:$B,$Q35,'Case Data'!$C:$C,$S35,'Case Data'!$F:$F,"Capacity")</f>
        <v>0</v>
      </c>
      <c r="Z35" s="8">
        <f>SUMIFS('Case Data'!N:N,'Case Data'!$A:$A,$P35,'Case Data'!$B:$B,$Q35,'Case Data'!$C:$C,$S35,'Case Data'!$F:$F,"Capacity")</f>
        <v>0</v>
      </c>
      <c r="AB35" s="130"/>
      <c r="AC35" s="16" t="str">
        <f>$AC$10</f>
        <v>Case B Exploratory Policy Scenario</v>
      </c>
      <c r="AD35" s="2" t="str">
        <f>$AD$10</f>
        <v>ISONE</v>
      </c>
      <c r="AE35" s="2" t="s">
        <v>49</v>
      </c>
      <c r="AF35" s="11" t="str">
        <f t="shared" ref="AF35:AF48" si="1">S35</f>
        <v>Coal</v>
      </c>
      <c r="AG35" s="27">
        <f>SUMIFS('Case Data'!H:H,'Case Data'!$A:$A,$AC35,'Case Data'!$B:$B,$AD35,'Case Data'!$C:$C,$AF35,'Case Data'!$F:$F,"Capacity")</f>
        <v>518.85599999999999</v>
      </c>
      <c r="AH35" s="4">
        <f>SUMIFS('Case Data'!I:I,'Case Data'!$A:$A,$AC35,'Case Data'!$B:$B,$AD35,'Case Data'!$C:$C,$AF35,'Case Data'!$F:$F,"Capacity")</f>
        <v>0</v>
      </c>
      <c r="AI35" s="4">
        <f>SUMIFS('Case Data'!J:J,'Case Data'!$A:$A,$AC35,'Case Data'!$B:$B,$AD35,'Case Data'!$C:$C,$AF35,'Case Data'!$F:$F,"Capacity")</f>
        <v>0</v>
      </c>
      <c r="AJ35" s="4">
        <f>SUMIFS('Case Data'!K:K,'Case Data'!$A:$A,$AC35,'Case Data'!$B:$B,$AD35,'Case Data'!$C:$C,$AF35,'Case Data'!$F:$F,"Capacity")</f>
        <v>0</v>
      </c>
      <c r="AK35" s="4">
        <f>SUMIFS('Case Data'!L:L,'Case Data'!$A:$A,$AC35,'Case Data'!$B:$B,$AD35,'Case Data'!$C:$C,$AF35,'Case Data'!$F:$F,"Capacity")</f>
        <v>0</v>
      </c>
      <c r="AL35" s="4">
        <f>SUMIFS('Case Data'!M:M,'Case Data'!$A:$A,$AC35,'Case Data'!$B:$B,$AD35,'Case Data'!$C:$C,$AF35,'Case Data'!$F:$F,"Capacity")</f>
        <v>0</v>
      </c>
      <c r="AM35" s="8">
        <f>SUMIFS('Case Data'!N:N,'Case Data'!$A:$A,$AC35,'Case Data'!$B:$B,$AD35,'Case Data'!$C:$C,$AF35,'Case Data'!$F:$F,"Capacity")</f>
        <v>0</v>
      </c>
    </row>
    <row r="36" spans="3:39">
      <c r="C36" s="16" t="str">
        <f>C35</f>
        <v>Case A Exploratory Policy Scenario</v>
      </c>
      <c r="D36" s="2" t="str">
        <f>D35</f>
        <v>MD</v>
      </c>
      <c r="E36" s="2" t="s">
        <v>49</v>
      </c>
      <c r="F36" s="11" t="str">
        <f>'Regional Results'!B48</f>
        <v>Coal with CCS</v>
      </c>
      <c r="G36" s="27">
        <f>SUMIFS('Case Data'!H:H,'Case Data'!$A:$A,$C36,'Case Data'!$B:$B,$D36,'Case Data'!$C:$C,$F36,'Case Data'!$F:$F,"Capacity")</f>
        <v>0</v>
      </c>
      <c r="H36" s="4">
        <f>SUMIFS('Case Data'!I:I,'Case Data'!$A:$A,$C36,'Case Data'!$B:$B,$D36,'Case Data'!$C:$C,$F36,'Case Data'!$F:$F,"Capacity")</f>
        <v>0</v>
      </c>
      <c r="I36" s="4">
        <f>SUMIFS('Case Data'!J:J,'Case Data'!$A:$A,$C36,'Case Data'!$B:$B,$D36,'Case Data'!$C:$C,$F36,'Case Data'!$F:$F,"Capacity")</f>
        <v>0</v>
      </c>
      <c r="J36" s="4">
        <f>SUMIFS('Case Data'!K:K,'Case Data'!$A:$A,$C36,'Case Data'!$B:$B,$D36,'Case Data'!$C:$C,$F36,'Case Data'!$F:$F,"Capacity")</f>
        <v>0</v>
      </c>
      <c r="K36" s="4">
        <f>SUMIFS('Case Data'!L:L,'Case Data'!$A:$A,$C36,'Case Data'!$B:$B,$D36,'Case Data'!$C:$C,$F36,'Case Data'!$F:$F,"Capacity")</f>
        <v>0</v>
      </c>
      <c r="L36" s="4">
        <f>SUMIFS('Case Data'!M:M,'Case Data'!$A:$A,$C36,'Case Data'!$B:$B,$D36,'Case Data'!$C:$C,$F36,'Case Data'!$F:$F,"Capacity")</f>
        <v>0</v>
      </c>
      <c r="M36" s="8">
        <f>SUMIFS('Case Data'!N:N,'Case Data'!$A:$A,$C36,'Case Data'!$B:$B,$D36,'Case Data'!$C:$C,$F36,'Case Data'!$F:$F,"Capacity")</f>
        <v>0</v>
      </c>
      <c r="O36" s="178"/>
      <c r="P36" s="16" t="str">
        <f t="shared" ref="P36:P48" si="2">$P$10</f>
        <v>Case B Exploratory Policy Scenario</v>
      </c>
      <c r="Q36" s="2" t="str">
        <f>Q35</f>
        <v>ISONE</v>
      </c>
      <c r="R36" s="2" t="s">
        <v>49</v>
      </c>
      <c r="S36" s="11" t="str">
        <f t="shared" si="0"/>
        <v>Coal with CCS</v>
      </c>
      <c r="T36" s="27">
        <f>SUMIFS('Case Data'!H:H,'Case Data'!$A:$A,$P36,'Case Data'!$B:$B,$Q36,'Case Data'!$C:$C,$S36,'Case Data'!$F:$F,"Capacity")</f>
        <v>0</v>
      </c>
      <c r="U36" s="4">
        <f>SUMIFS('Case Data'!I:I,'Case Data'!$A:$A,$P36,'Case Data'!$B:$B,$Q36,'Case Data'!$C:$C,$S36,'Case Data'!$F:$F,"Capacity")</f>
        <v>0</v>
      </c>
      <c r="V36" s="4">
        <f>SUMIFS('Case Data'!J:J,'Case Data'!$A:$A,$P36,'Case Data'!$B:$B,$Q36,'Case Data'!$C:$C,$S36,'Case Data'!$F:$F,"Capacity")</f>
        <v>0</v>
      </c>
      <c r="W36" s="4">
        <f>SUMIFS('Case Data'!K:K,'Case Data'!$A:$A,$P36,'Case Data'!$B:$B,$Q36,'Case Data'!$C:$C,$S36,'Case Data'!$F:$F,"Capacity")</f>
        <v>0</v>
      </c>
      <c r="X36" s="4">
        <f>SUMIFS('Case Data'!L:L,'Case Data'!$A:$A,$P36,'Case Data'!$B:$B,$Q36,'Case Data'!$C:$C,$S36,'Case Data'!$F:$F,"Capacity")</f>
        <v>0</v>
      </c>
      <c r="Y36" s="4">
        <f>SUMIFS('Case Data'!M:M,'Case Data'!$A:$A,$P36,'Case Data'!$B:$B,$Q36,'Case Data'!$C:$C,$S36,'Case Data'!$F:$F,"Capacity")</f>
        <v>0</v>
      </c>
      <c r="Z36" s="8">
        <f>SUMIFS('Case Data'!N:N,'Case Data'!$A:$A,$P36,'Case Data'!$B:$B,$Q36,'Case Data'!$C:$C,$S36,'Case Data'!$F:$F,"Capacity")</f>
        <v>0</v>
      </c>
      <c r="AB36" s="130"/>
      <c r="AC36" s="16" t="str">
        <f>AC35</f>
        <v>Case B Exploratory Policy Scenario</v>
      </c>
      <c r="AD36" s="2" t="str">
        <f>AD35</f>
        <v>ISONE</v>
      </c>
      <c r="AE36" s="2" t="s">
        <v>49</v>
      </c>
      <c r="AF36" s="11" t="str">
        <f t="shared" si="1"/>
        <v>Coal with CCS</v>
      </c>
      <c r="AG36" s="27">
        <f>SUMIFS('Case Data'!H:H,'Case Data'!$A:$A,$AC36,'Case Data'!$B:$B,$AD36,'Case Data'!$C:$C,$AF36,'Case Data'!$F:$F,"Capacity")</f>
        <v>0</v>
      </c>
      <c r="AH36" s="4">
        <f>SUMIFS('Case Data'!I:I,'Case Data'!$A:$A,$AC36,'Case Data'!$B:$B,$AD36,'Case Data'!$C:$C,$AF36,'Case Data'!$F:$F,"Capacity")</f>
        <v>0</v>
      </c>
      <c r="AI36" s="4">
        <f>SUMIFS('Case Data'!J:J,'Case Data'!$A:$A,$AC36,'Case Data'!$B:$B,$AD36,'Case Data'!$C:$C,$AF36,'Case Data'!$F:$F,"Capacity")</f>
        <v>0</v>
      </c>
      <c r="AJ36" s="4">
        <f>SUMIFS('Case Data'!K:K,'Case Data'!$A:$A,$AC36,'Case Data'!$B:$B,$AD36,'Case Data'!$C:$C,$AF36,'Case Data'!$F:$F,"Capacity")</f>
        <v>0</v>
      </c>
      <c r="AK36" s="4">
        <f>SUMIFS('Case Data'!L:L,'Case Data'!$A:$A,$AC36,'Case Data'!$B:$B,$AD36,'Case Data'!$C:$C,$AF36,'Case Data'!$F:$F,"Capacity")</f>
        <v>0</v>
      </c>
      <c r="AL36" s="4">
        <f>SUMIFS('Case Data'!M:M,'Case Data'!$A:$A,$AC36,'Case Data'!$B:$B,$AD36,'Case Data'!$C:$C,$AF36,'Case Data'!$F:$F,"Capacity")</f>
        <v>0</v>
      </c>
      <c r="AM36" s="8">
        <f>SUMIFS('Case Data'!N:N,'Case Data'!$A:$A,$AC36,'Case Data'!$B:$B,$AD36,'Case Data'!$C:$C,$AF36,'Case Data'!$F:$F,"Capacity")</f>
        <v>0</v>
      </c>
    </row>
    <row r="37" spans="3:39">
      <c r="C37" s="16" t="str">
        <f t="shared" ref="C37:D45" si="3">C36</f>
        <v>Case A Exploratory Policy Scenario</v>
      </c>
      <c r="D37" s="2" t="str">
        <f t="shared" si="3"/>
        <v>MD</v>
      </c>
      <c r="E37" s="2" t="s">
        <v>49</v>
      </c>
      <c r="F37" s="11" t="str">
        <f>'Regional Results'!B49</f>
        <v>Combined Cycle</v>
      </c>
      <c r="G37" s="27">
        <f>SUMIFS('Case Data'!H:H,'Case Data'!$A:$A,$C37,'Case Data'!$B:$B,$D37,'Case Data'!$C:$C,$F37,'Case Data'!$F:$F,"Capacity")</f>
        <v>2168.62</v>
      </c>
      <c r="H37" s="4">
        <f>SUMIFS('Case Data'!I:I,'Case Data'!$A:$A,$C37,'Case Data'!$B:$B,$D37,'Case Data'!$C:$C,$F37,'Case Data'!$F:$F,"Capacity")</f>
        <v>2168.62</v>
      </c>
      <c r="I37" s="4">
        <f>SUMIFS('Case Data'!J:J,'Case Data'!$A:$A,$C37,'Case Data'!$B:$B,$D37,'Case Data'!$C:$C,$F37,'Case Data'!$F:$F,"Capacity")</f>
        <v>2168.62</v>
      </c>
      <c r="J37" s="4">
        <f>SUMIFS('Case Data'!K:K,'Case Data'!$A:$A,$C37,'Case Data'!$B:$B,$D37,'Case Data'!$C:$C,$F37,'Case Data'!$F:$F,"Capacity")</f>
        <v>2168.62</v>
      </c>
      <c r="K37" s="4">
        <f>SUMIFS('Case Data'!L:L,'Case Data'!$A:$A,$C37,'Case Data'!$B:$B,$D37,'Case Data'!$C:$C,$F37,'Case Data'!$F:$F,"Capacity")</f>
        <v>2168.62</v>
      </c>
      <c r="L37" s="4">
        <f>SUMIFS('Case Data'!M:M,'Case Data'!$A:$A,$C37,'Case Data'!$B:$B,$D37,'Case Data'!$C:$C,$F37,'Case Data'!$F:$F,"Capacity")</f>
        <v>2168.62</v>
      </c>
      <c r="M37" s="8">
        <f>SUMIFS('Case Data'!N:N,'Case Data'!$A:$A,$C37,'Case Data'!$B:$B,$D37,'Case Data'!$C:$C,$F37,'Case Data'!$F:$F,"Capacity")</f>
        <v>2168.62</v>
      </c>
      <c r="O37" s="178"/>
      <c r="P37" s="16" t="str">
        <f t="shared" si="2"/>
        <v>Case B Exploratory Policy Scenario</v>
      </c>
      <c r="Q37" s="2" t="str">
        <f t="shared" ref="Q37:Q45" si="4">Q36</f>
        <v>ISONE</v>
      </c>
      <c r="R37" s="2" t="s">
        <v>49</v>
      </c>
      <c r="S37" s="11" t="str">
        <f t="shared" si="0"/>
        <v>Combined Cycle</v>
      </c>
      <c r="T37" s="27">
        <f>SUMIFS('Case Data'!H:H,'Case Data'!$A:$A,$P37,'Case Data'!$B:$B,$Q37,'Case Data'!$C:$C,$S37,'Case Data'!$F:$F,"Capacity")</f>
        <v>13800.053758580374</v>
      </c>
      <c r="U37" s="4">
        <f>SUMIFS('Case Data'!I:I,'Case Data'!$A:$A,$P37,'Case Data'!$B:$B,$Q37,'Case Data'!$C:$C,$S37,'Case Data'!$F:$F,"Capacity")</f>
        <v>13725.150758580374</v>
      </c>
      <c r="V37" s="4">
        <f>SUMIFS('Case Data'!J:J,'Case Data'!$A:$A,$P37,'Case Data'!$B:$B,$Q37,'Case Data'!$C:$C,$S37,'Case Data'!$F:$F,"Capacity")</f>
        <v>13725.150758580374</v>
      </c>
      <c r="W37" s="4">
        <f>SUMIFS('Case Data'!K:K,'Case Data'!$A:$A,$P37,'Case Data'!$B:$B,$Q37,'Case Data'!$C:$C,$S37,'Case Data'!$F:$F,"Capacity")</f>
        <v>13725.150758580374</v>
      </c>
      <c r="X37" s="4">
        <f>SUMIFS('Case Data'!L:L,'Case Data'!$A:$A,$P37,'Case Data'!$B:$B,$Q37,'Case Data'!$C:$C,$S37,'Case Data'!$F:$F,"Capacity")</f>
        <v>13725.150758580374</v>
      </c>
      <c r="Y37" s="4">
        <f>SUMIFS('Case Data'!M:M,'Case Data'!$A:$A,$P37,'Case Data'!$B:$B,$Q37,'Case Data'!$C:$C,$S37,'Case Data'!$F:$F,"Capacity")</f>
        <v>13725.150758580374</v>
      </c>
      <c r="Z37" s="8">
        <f>SUMIFS('Case Data'!N:N,'Case Data'!$A:$A,$P37,'Case Data'!$B:$B,$Q37,'Case Data'!$C:$C,$S37,'Case Data'!$F:$F,"Capacity")</f>
        <v>13725.150758580374</v>
      </c>
      <c r="AB37" s="130"/>
      <c r="AC37" s="16" t="str">
        <f t="shared" ref="AC37:AD45" si="5">AC36</f>
        <v>Case B Exploratory Policy Scenario</v>
      </c>
      <c r="AD37" s="2" t="str">
        <f t="shared" si="5"/>
        <v>ISONE</v>
      </c>
      <c r="AE37" s="2" t="s">
        <v>49</v>
      </c>
      <c r="AF37" s="11" t="str">
        <f t="shared" si="1"/>
        <v>Combined Cycle</v>
      </c>
      <c r="AG37" s="27">
        <f>SUMIFS('Case Data'!H:H,'Case Data'!$A:$A,$AC37,'Case Data'!$B:$B,$AD37,'Case Data'!$C:$C,$AF37,'Case Data'!$F:$F,"Capacity")</f>
        <v>13800.053758580374</v>
      </c>
      <c r="AH37" s="4">
        <f>SUMIFS('Case Data'!I:I,'Case Data'!$A:$A,$AC37,'Case Data'!$B:$B,$AD37,'Case Data'!$C:$C,$AF37,'Case Data'!$F:$F,"Capacity")</f>
        <v>13725.150758580374</v>
      </c>
      <c r="AI37" s="4">
        <f>SUMIFS('Case Data'!J:J,'Case Data'!$A:$A,$AC37,'Case Data'!$B:$B,$AD37,'Case Data'!$C:$C,$AF37,'Case Data'!$F:$F,"Capacity")</f>
        <v>13725.150758580374</v>
      </c>
      <c r="AJ37" s="4">
        <f>SUMIFS('Case Data'!K:K,'Case Data'!$A:$A,$AC37,'Case Data'!$B:$B,$AD37,'Case Data'!$C:$C,$AF37,'Case Data'!$F:$F,"Capacity")</f>
        <v>13725.150758580374</v>
      </c>
      <c r="AK37" s="4">
        <f>SUMIFS('Case Data'!L:L,'Case Data'!$A:$A,$AC37,'Case Data'!$B:$B,$AD37,'Case Data'!$C:$C,$AF37,'Case Data'!$F:$F,"Capacity")</f>
        <v>13725.150758580374</v>
      </c>
      <c r="AL37" s="4">
        <f>SUMIFS('Case Data'!M:M,'Case Data'!$A:$A,$AC37,'Case Data'!$B:$B,$AD37,'Case Data'!$C:$C,$AF37,'Case Data'!$F:$F,"Capacity")</f>
        <v>13725.150758580374</v>
      </c>
      <c r="AM37" s="8">
        <f>SUMIFS('Case Data'!N:N,'Case Data'!$A:$A,$AC37,'Case Data'!$B:$B,$AD37,'Case Data'!$C:$C,$AF37,'Case Data'!$F:$F,"Capacity")</f>
        <v>13725.150758580374</v>
      </c>
    </row>
    <row r="38" spans="3:39">
      <c r="C38" s="16" t="str">
        <f t="shared" si="3"/>
        <v>Case A Exploratory Policy Scenario</v>
      </c>
      <c r="D38" s="2" t="str">
        <f t="shared" si="3"/>
        <v>MD</v>
      </c>
      <c r="E38" s="2" t="s">
        <v>49</v>
      </c>
      <c r="F38" s="11" t="str">
        <f>'Regional Results'!B50</f>
        <v>Combustion Turbine</v>
      </c>
      <c r="G38" s="27">
        <f>SUMIFS('Case Data'!H:H,'Case Data'!$A:$A,$C38,'Case Data'!$B:$B,$D38,'Case Data'!$C:$C,$F38,'Case Data'!$F:$F,"Capacity")</f>
        <v>2107.3000000000002</v>
      </c>
      <c r="H38" s="4">
        <f>SUMIFS('Case Data'!I:I,'Case Data'!$A:$A,$C38,'Case Data'!$B:$B,$D38,'Case Data'!$C:$C,$F38,'Case Data'!$F:$F,"Capacity")</f>
        <v>2077.4</v>
      </c>
      <c r="I38" s="4">
        <f>SUMIFS('Case Data'!J:J,'Case Data'!$A:$A,$C38,'Case Data'!$B:$B,$D38,'Case Data'!$C:$C,$F38,'Case Data'!$F:$F,"Capacity")</f>
        <v>2077.4</v>
      </c>
      <c r="J38" s="4">
        <f>SUMIFS('Case Data'!K:K,'Case Data'!$A:$A,$C38,'Case Data'!$B:$B,$D38,'Case Data'!$C:$C,$F38,'Case Data'!$F:$F,"Capacity")</f>
        <v>2077.4</v>
      </c>
      <c r="K38" s="4">
        <f>SUMIFS('Case Data'!L:L,'Case Data'!$A:$A,$C38,'Case Data'!$B:$B,$D38,'Case Data'!$C:$C,$F38,'Case Data'!$F:$F,"Capacity")</f>
        <v>2077.4</v>
      </c>
      <c r="L38" s="4">
        <f>SUMIFS('Case Data'!M:M,'Case Data'!$A:$A,$C38,'Case Data'!$B:$B,$D38,'Case Data'!$C:$C,$F38,'Case Data'!$F:$F,"Capacity")</f>
        <v>2077.4</v>
      </c>
      <c r="M38" s="8">
        <f>SUMIFS('Case Data'!N:N,'Case Data'!$A:$A,$C38,'Case Data'!$B:$B,$D38,'Case Data'!$C:$C,$F38,'Case Data'!$F:$F,"Capacity")</f>
        <v>2077.4</v>
      </c>
      <c r="O38" s="178"/>
      <c r="P38" s="16" t="str">
        <f t="shared" si="2"/>
        <v>Case B Exploratory Policy Scenario</v>
      </c>
      <c r="Q38" s="2" t="str">
        <f t="shared" si="4"/>
        <v>ISONE</v>
      </c>
      <c r="R38" s="2" t="s">
        <v>49</v>
      </c>
      <c r="S38" s="11" t="str">
        <f t="shared" si="0"/>
        <v>Combustion Turbine</v>
      </c>
      <c r="T38" s="27">
        <f>SUMIFS('Case Data'!H:H,'Case Data'!$A:$A,$P38,'Case Data'!$B:$B,$Q38,'Case Data'!$C:$C,$S38,'Case Data'!$F:$F,"Capacity")</f>
        <v>3396.1170000000011</v>
      </c>
      <c r="U38" s="4">
        <f>SUMIFS('Case Data'!I:I,'Case Data'!$A:$A,$P38,'Case Data'!$B:$B,$Q38,'Case Data'!$C:$C,$S38,'Case Data'!$F:$F,"Capacity")</f>
        <v>3234.8290000000006</v>
      </c>
      <c r="V38" s="4">
        <f>SUMIFS('Case Data'!J:J,'Case Data'!$A:$A,$P38,'Case Data'!$B:$B,$Q38,'Case Data'!$C:$C,$S38,'Case Data'!$F:$F,"Capacity")</f>
        <v>3234.8290000000006</v>
      </c>
      <c r="W38" s="4">
        <f>SUMIFS('Case Data'!K:K,'Case Data'!$A:$A,$P38,'Case Data'!$B:$B,$Q38,'Case Data'!$C:$C,$S38,'Case Data'!$F:$F,"Capacity")</f>
        <v>3234.8290000000006</v>
      </c>
      <c r="X38" s="4">
        <f>SUMIFS('Case Data'!L:L,'Case Data'!$A:$A,$P38,'Case Data'!$B:$B,$Q38,'Case Data'!$C:$C,$S38,'Case Data'!$F:$F,"Capacity")</f>
        <v>3297.8290000000006</v>
      </c>
      <c r="Y38" s="4">
        <f>SUMIFS('Case Data'!M:M,'Case Data'!$A:$A,$P38,'Case Data'!$B:$B,$Q38,'Case Data'!$C:$C,$S38,'Case Data'!$F:$F,"Capacity")</f>
        <v>3297.8290000000006</v>
      </c>
      <c r="Z38" s="8">
        <f>SUMIFS('Case Data'!N:N,'Case Data'!$A:$A,$P38,'Case Data'!$B:$B,$Q38,'Case Data'!$C:$C,$S38,'Case Data'!$F:$F,"Capacity")</f>
        <v>3297.8290000000006</v>
      </c>
      <c r="AB38" s="130"/>
      <c r="AC38" s="16" t="str">
        <f t="shared" si="5"/>
        <v>Case B Exploratory Policy Scenario</v>
      </c>
      <c r="AD38" s="2" t="str">
        <f t="shared" si="5"/>
        <v>ISONE</v>
      </c>
      <c r="AE38" s="2" t="s">
        <v>49</v>
      </c>
      <c r="AF38" s="11" t="str">
        <f t="shared" si="1"/>
        <v>Combustion Turbine</v>
      </c>
      <c r="AG38" s="27">
        <f>SUMIFS('Case Data'!H:H,'Case Data'!$A:$A,$AC38,'Case Data'!$B:$B,$AD38,'Case Data'!$C:$C,$AF38,'Case Data'!$F:$F,"Capacity")</f>
        <v>3396.1170000000011</v>
      </c>
      <c r="AH38" s="4">
        <f>SUMIFS('Case Data'!I:I,'Case Data'!$A:$A,$AC38,'Case Data'!$B:$B,$AD38,'Case Data'!$C:$C,$AF38,'Case Data'!$F:$F,"Capacity")</f>
        <v>3234.8290000000006</v>
      </c>
      <c r="AI38" s="4">
        <f>SUMIFS('Case Data'!J:J,'Case Data'!$A:$A,$AC38,'Case Data'!$B:$B,$AD38,'Case Data'!$C:$C,$AF38,'Case Data'!$F:$F,"Capacity")</f>
        <v>3234.8290000000006</v>
      </c>
      <c r="AJ38" s="4">
        <f>SUMIFS('Case Data'!K:K,'Case Data'!$A:$A,$AC38,'Case Data'!$B:$B,$AD38,'Case Data'!$C:$C,$AF38,'Case Data'!$F:$F,"Capacity")</f>
        <v>3234.8290000000006</v>
      </c>
      <c r="AK38" s="4">
        <f>SUMIFS('Case Data'!L:L,'Case Data'!$A:$A,$AC38,'Case Data'!$B:$B,$AD38,'Case Data'!$C:$C,$AF38,'Case Data'!$F:$F,"Capacity")</f>
        <v>3297.8290000000006</v>
      </c>
      <c r="AL38" s="4">
        <f>SUMIFS('Case Data'!M:M,'Case Data'!$A:$A,$AC38,'Case Data'!$B:$B,$AD38,'Case Data'!$C:$C,$AF38,'Case Data'!$F:$F,"Capacity")</f>
        <v>3297.8290000000006</v>
      </c>
      <c r="AM38" s="8">
        <f>SUMIFS('Case Data'!N:N,'Case Data'!$A:$A,$AC38,'Case Data'!$B:$B,$AD38,'Case Data'!$C:$C,$AF38,'Case Data'!$F:$F,"Capacity")</f>
        <v>3297.8290000000006</v>
      </c>
    </row>
    <row r="39" spans="3:39">
      <c r="C39" s="16" t="str">
        <f t="shared" si="3"/>
        <v>Case A Exploratory Policy Scenario</v>
      </c>
      <c r="D39" s="2" t="str">
        <f t="shared" si="3"/>
        <v>MD</v>
      </c>
      <c r="E39" s="2" t="s">
        <v>49</v>
      </c>
      <c r="F39" s="11" t="str">
        <f>'Regional Results'!B51</f>
        <v>Oil/Gas</v>
      </c>
      <c r="G39" s="27">
        <f>SUMIFS('Case Data'!H:H,'Case Data'!$A:$A,$C39,'Case Data'!$B:$B,$D39,'Case Data'!$C:$C,$F39,'Case Data'!$F:$F,"Capacity")</f>
        <v>2224</v>
      </c>
      <c r="H39" s="4">
        <f>SUMIFS('Case Data'!I:I,'Case Data'!$A:$A,$C39,'Case Data'!$B:$B,$D39,'Case Data'!$C:$C,$F39,'Case Data'!$F:$F,"Capacity")</f>
        <v>1548</v>
      </c>
      <c r="I39" s="4">
        <f>SUMIFS('Case Data'!J:J,'Case Data'!$A:$A,$C39,'Case Data'!$B:$B,$D39,'Case Data'!$C:$C,$F39,'Case Data'!$F:$F,"Capacity")</f>
        <v>1548</v>
      </c>
      <c r="J39" s="4">
        <f>SUMIFS('Case Data'!K:K,'Case Data'!$A:$A,$C39,'Case Data'!$B:$B,$D39,'Case Data'!$C:$C,$F39,'Case Data'!$F:$F,"Capacity")</f>
        <v>1548</v>
      </c>
      <c r="K39" s="4">
        <f>SUMIFS('Case Data'!L:L,'Case Data'!$A:$A,$C39,'Case Data'!$B:$B,$D39,'Case Data'!$C:$C,$F39,'Case Data'!$F:$F,"Capacity")</f>
        <v>1548</v>
      </c>
      <c r="L39" s="4">
        <f>SUMIFS('Case Data'!M:M,'Case Data'!$A:$A,$C39,'Case Data'!$B:$B,$D39,'Case Data'!$C:$C,$F39,'Case Data'!$F:$F,"Capacity")</f>
        <v>1548</v>
      </c>
      <c r="M39" s="8">
        <f>SUMIFS('Case Data'!N:N,'Case Data'!$A:$A,$C39,'Case Data'!$B:$B,$D39,'Case Data'!$C:$C,$F39,'Case Data'!$F:$F,"Capacity")</f>
        <v>1548</v>
      </c>
      <c r="O39" s="178"/>
      <c r="P39" s="16" t="str">
        <f t="shared" si="2"/>
        <v>Case B Exploratory Policy Scenario</v>
      </c>
      <c r="Q39" s="2" t="str">
        <f t="shared" si="4"/>
        <v>ISONE</v>
      </c>
      <c r="R39" s="2" t="s">
        <v>49</v>
      </c>
      <c r="S39" s="11" t="str">
        <f t="shared" si="0"/>
        <v>Oil/Gas</v>
      </c>
      <c r="T39" s="27">
        <f>SUMIFS('Case Data'!H:H,'Case Data'!$A:$A,$P39,'Case Data'!$B:$B,$Q39,'Case Data'!$C:$C,$S39,'Case Data'!$F:$F,"Capacity")</f>
        <v>4047.8920000000003</v>
      </c>
      <c r="U39" s="4">
        <f>SUMIFS('Case Data'!I:I,'Case Data'!$A:$A,$P39,'Case Data'!$B:$B,$Q39,'Case Data'!$C:$C,$S39,'Case Data'!$F:$F,"Capacity")</f>
        <v>3930.8919999999994</v>
      </c>
      <c r="V39" s="4">
        <f>SUMIFS('Case Data'!J:J,'Case Data'!$A:$A,$P39,'Case Data'!$B:$B,$Q39,'Case Data'!$C:$C,$S39,'Case Data'!$F:$F,"Capacity")</f>
        <v>3930.8919999999994</v>
      </c>
      <c r="W39" s="4">
        <f>SUMIFS('Case Data'!K:K,'Case Data'!$A:$A,$P39,'Case Data'!$B:$B,$Q39,'Case Data'!$C:$C,$S39,'Case Data'!$F:$F,"Capacity")</f>
        <v>3930.8919999999994</v>
      </c>
      <c r="X39" s="4">
        <f>SUMIFS('Case Data'!L:L,'Case Data'!$A:$A,$P39,'Case Data'!$B:$B,$Q39,'Case Data'!$C:$C,$S39,'Case Data'!$F:$F,"Capacity")</f>
        <v>3930.8919999999994</v>
      </c>
      <c r="Y39" s="4">
        <f>SUMIFS('Case Data'!M:M,'Case Data'!$A:$A,$P39,'Case Data'!$B:$B,$Q39,'Case Data'!$C:$C,$S39,'Case Data'!$F:$F,"Capacity")</f>
        <v>3930.8919999999994</v>
      </c>
      <c r="Z39" s="8">
        <f>SUMIFS('Case Data'!N:N,'Case Data'!$A:$A,$P39,'Case Data'!$B:$B,$Q39,'Case Data'!$C:$C,$S39,'Case Data'!$F:$F,"Capacity")</f>
        <v>3930.8919999999994</v>
      </c>
      <c r="AB39" s="130"/>
      <c r="AC39" s="16" t="str">
        <f t="shared" si="5"/>
        <v>Case B Exploratory Policy Scenario</v>
      </c>
      <c r="AD39" s="2" t="str">
        <f t="shared" si="5"/>
        <v>ISONE</v>
      </c>
      <c r="AE39" s="2" t="s">
        <v>49</v>
      </c>
      <c r="AF39" s="11" t="str">
        <f t="shared" si="1"/>
        <v>Oil/Gas</v>
      </c>
      <c r="AG39" s="27">
        <f>SUMIFS('Case Data'!H:H,'Case Data'!$A:$A,$AC39,'Case Data'!$B:$B,$AD39,'Case Data'!$C:$C,$AF39,'Case Data'!$F:$F,"Capacity")</f>
        <v>4047.8920000000003</v>
      </c>
      <c r="AH39" s="4">
        <f>SUMIFS('Case Data'!I:I,'Case Data'!$A:$A,$AC39,'Case Data'!$B:$B,$AD39,'Case Data'!$C:$C,$AF39,'Case Data'!$F:$F,"Capacity")</f>
        <v>3930.8919999999994</v>
      </c>
      <c r="AI39" s="4">
        <f>SUMIFS('Case Data'!J:J,'Case Data'!$A:$A,$AC39,'Case Data'!$B:$B,$AD39,'Case Data'!$C:$C,$AF39,'Case Data'!$F:$F,"Capacity")</f>
        <v>3930.8919999999994</v>
      </c>
      <c r="AJ39" s="4">
        <f>SUMIFS('Case Data'!K:K,'Case Data'!$A:$A,$AC39,'Case Data'!$B:$B,$AD39,'Case Data'!$C:$C,$AF39,'Case Data'!$F:$F,"Capacity")</f>
        <v>3930.8919999999994</v>
      </c>
      <c r="AK39" s="4">
        <f>SUMIFS('Case Data'!L:L,'Case Data'!$A:$A,$AC39,'Case Data'!$B:$B,$AD39,'Case Data'!$C:$C,$AF39,'Case Data'!$F:$F,"Capacity")</f>
        <v>3930.8919999999994</v>
      </c>
      <c r="AL39" s="4">
        <f>SUMIFS('Case Data'!M:M,'Case Data'!$A:$A,$AC39,'Case Data'!$B:$B,$AD39,'Case Data'!$C:$C,$AF39,'Case Data'!$F:$F,"Capacity")</f>
        <v>3930.8919999999994</v>
      </c>
      <c r="AM39" s="8">
        <f>SUMIFS('Case Data'!N:N,'Case Data'!$A:$A,$AC39,'Case Data'!$B:$B,$AD39,'Case Data'!$C:$C,$AF39,'Case Data'!$F:$F,"Capacity")</f>
        <v>3930.8919999999994</v>
      </c>
    </row>
    <row r="40" spans="3:39">
      <c r="C40" s="16" t="str">
        <f t="shared" si="3"/>
        <v>Case A Exploratory Policy Scenario</v>
      </c>
      <c r="D40" s="2" t="str">
        <f t="shared" si="3"/>
        <v>MD</v>
      </c>
      <c r="E40" s="2" t="s">
        <v>49</v>
      </c>
      <c r="F40" s="11" t="str">
        <f>'Regional Results'!B52</f>
        <v>Other</v>
      </c>
      <c r="G40" s="27">
        <f>SUMIFS('Case Data'!H:H,'Case Data'!$A:$A,$C40,'Case Data'!$B:$B,$D40,'Case Data'!$C:$C,$F40,'Case Data'!$F:$F,"Capacity")</f>
        <v>0</v>
      </c>
      <c r="H40" s="4">
        <f>SUMIFS('Case Data'!I:I,'Case Data'!$A:$A,$C40,'Case Data'!$B:$B,$D40,'Case Data'!$C:$C,$F40,'Case Data'!$F:$F,"Capacity")</f>
        <v>0</v>
      </c>
      <c r="I40" s="4">
        <f>SUMIFS('Case Data'!J:J,'Case Data'!$A:$A,$C40,'Case Data'!$B:$B,$D40,'Case Data'!$C:$C,$F40,'Case Data'!$F:$F,"Capacity")</f>
        <v>0</v>
      </c>
      <c r="J40" s="4">
        <f>SUMIFS('Case Data'!K:K,'Case Data'!$A:$A,$C40,'Case Data'!$B:$B,$D40,'Case Data'!$C:$C,$F40,'Case Data'!$F:$F,"Capacity")</f>
        <v>0</v>
      </c>
      <c r="K40" s="4">
        <f>SUMIFS('Case Data'!L:L,'Case Data'!$A:$A,$C40,'Case Data'!$B:$B,$D40,'Case Data'!$C:$C,$F40,'Case Data'!$F:$F,"Capacity")</f>
        <v>0</v>
      </c>
      <c r="L40" s="4">
        <f>SUMIFS('Case Data'!M:M,'Case Data'!$A:$A,$C40,'Case Data'!$B:$B,$D40,'Case Data'!$C:$C,$F40,'Case Data'!$F:$F,"Capacity")</f>
        <v>0</v>
      </c>
      <c r="M40" s="8">
        <f>SUMIFS('Case Data'!N:N,'Case Data'!$A:$A,$C40,'Case Data'!$B:$B,$D40,'Case Data'!$C:$C,$F40,'Case Data'!$F:$F,"Capacity")</f>
        <v>0</v>
      </c>
      <c r="O40" s="178"/>
      <c r="P40" s="16" t="str">
        <f t="shared" si="2"/>
        <v>Case B Exploratory Policy Scenario</v>
      </c>
      <c r="Q40" s="2" t="str">
        <f t="shared" si="4"/>
        <v>ISONE</v>
      </c>
      <c r="R40" s="2" t="s">
        <v>49</v>
      </c>
      <c r="S40" s="11" t="str">
        <f t="shared" si="0"/>
        <v>Other</v>
      </c>
      <c r="T40" s="27">
        <f>SUMIFS('Case Data'!H:H,'Case Data'!$A:$A,$P40,'Case Data'!$B:$B,$Q40,'Case Data'!$C:$C,$S40,'Case Data'!$F:$F,"Capacity")</f>
        <v>5.6</v>
      </c>
      <c r="U40" s="4">
        <f>SUMIFS('Case Data'!I:I,'Case Data'!$A:$A,$P40,'Case Data'!$B:$B,$Q40,'Case Data'!$C:$C,$S40,'Case Data'!$F:$F,"Capacity")</f>
        <v>5.6</v>
      </c>
      <c r="V40" s="4">
        <f>SUMIFS('Case Data'!J:J,'Case Data'!$A:$A,$P40,'Case Data'!$B:$B,$Q40,'Case Data'!$C:$C,$S40,'Case Data'!$F:$F,"Capacity")</f>
        <v>5.6</v>
      </c>
      <c r="W40" s="4">
        <f>SUMIFS('Case Data'!K:K,'Case Data'!$A:$A,$P40,'Case Data'!$B:$B,$Q40,'Case Data'!$C:$C,$S40,'Case Data'!$F:$F,"Capacity")</f>
        <v>5.6</v>
      </c>
      <c r="X40" s="4">
        <f>SUMIFS('Case Data'!L:L,'Case Data'!$A:$A,$P40,'Case Data'!$B:$B,$Q40,'Case Data'!$C:$C,$S40,'Case Data'!$F:$F,"Capacity")</f>
        <v>5.6</v>
      </c>
      <c r="Y40" s="4">
        <f>SUMIFS('Case Data'!M:M,'Case Data'!$A:$A,$P40,'Case Data'!$B:$B,$Q40,'Case Data'!$C:$C,$S40,'Case Data'!$F:$F,"Capacity")</f>
        <v>5.6</v>
      </c>
      <c r="Z40" s="8">
        <f>SUMIFS('Case Data'!N:N,'Case Data'!$A:$A,$P40,'Case Data'!$B:$B,$Q40,'Case Data'!$C:$C,$S40,'Case Data'!$F:$F,"Capacity")</f>
        <v>5.6</v>
      </c>
      <c r="AB40" s="130"/>
      <c r="AC40" s="16" t="str">
        <f t="shared" si="5"/>
        <v>Case B Exploratory Policy Scenario</v>
      </c>
      <c r="AD40" s="2" t="str">
        <f t="shared" si="5"/>
        <v>ISONE</v>
      </c>
      <c r="AE40" s="2" t="s">
        <v>49</v>
      </c>
      <c r="AF40" s="11" t="str">
        <f t="shared" si="1"/>
        <v>Other</v>
      </c>
      <c r="AG40" s="27">
        <f>SUMIFS('Case Data'!H:H,'Case Data'!$A:$A,$AC40,'Case Data'!$B:$B,$AD40,'Case Data'!$C:$C,$AF40,'Case Data'!$F:$F,"Capacity")</f>
        <v>5.6</v>
      </c>
      <c r="AH40" s="4">
        <f>SUMIFS('Case Data'!I:I,'Case Data'!$A:$A,$AC40,'Case Data'!$B:$B,$AD40,'Case Data'!$C:$C,$AF40,'Case Data'!$F:$F,"Capacity")</f>
        <v>5.6</v>
      </c>
      <c r="AI40" s="4">
        <f>SUMIFS('Case Data'!J:J,'Case Data'!$A:$A,$AC40,'Case Data'!$B:$B,$AD40,'Case Data'!$C:$C,$AF40,'Case Data'!$F:$F,"Capacity")</f>
        <v>5.6</v>
      </c>
      <c r="AJ40" s="4">
        <f>SUMIFS('Case Data'!K:K,'Case Data'!$A:$A,$AC40,'Case Data'!$B:$B,$AD40,'Case Data'!$C:$C,$AF40,'Case Data'!$F:$F,"Capacity")</f>
        <v>5.6</v>
      </c>
      <c r="AK40" s="4">
        <f>SUMIFS('Case Data'!L:L,'Case Data'!$A:$A,$AC40,'Case Data'!$B:$B,$AD40,'Case Data'!$C:$C,$AF40,'Case Data'!$F:$F,"Capacity")</f>
        <v>5.6</v>
      </c>
      <c r="AL40" s="4">
        <f>SUMIFS('Case Data'!M:M,'Case Data'!$A:$A,$AC40,'Case Data'!$B:$B,$AD40,'Case Data'!$C:$C,$AF40,'Case Data'!$F:$F,"Capacity")</f>
        <v>5.6</v>
      </c>
      <c r="AM40" s="8">
        <f>SUMIFS('Case Data'!N:N,'Case Data'!$A:$A,$AC40,'Case Data'!$B:$B,$AD40,'Case Data'!$C:$C,$AF40,'Case Data'!$F:$F,"Capacity")</f>
        <v>5.6</v>
      </c>
    </row>
    <row r="41" spans="3:39">
      <c r="C41" s="16" t="str">
        <f>C40</f>
        <v>Case A Exploratory Policy Scenario</v>
      </c>
      <c r="D41" s="2" t="str">
        <f>D40</f>
        <v>MD</v>
      </c>
      <c r="E41" s="2" t="s">
        <v>49</v>
      </c>
      <c r="F41" s="11" t="str">
        <f>'Regional Results'!B53</f>
        <v>Nuclear</v>
      </c>
      <c r="G41" s="27">
        <f>SUMIFS('Case Data'!H:H,'Case Data'!$A:$A,$C41,'Case Data'!$B:$B,$D41,'Case Data'!$C:$C,$F41,'Case Data'!$F:$F,"Capacity")</f>
        <v>1744.1</v>
      </c>
      <c r="H41" s="4">
        <f>SUMIFS('Case Data'!I:I,'Case Data'!$A:$A,$C41,'Case Data'!$B:$B,$D41,'Case Data'!$C:$C,$F41,'Case Data'!$F:$F,"Capacity")</f>
        <v>1744.1</v>
      </c>
      <c r="I41" s="4">
        <f>SUMIFS('Case Data'!J:J,'Case Data'!$A:$A,$C41,'Case Data'!$B:$B,$D41,'Case Data'!$C:$C,$F41,'Case Data'!$F:$F,"Capacity")</f>
        <v>1744.1</v>
      </c>
      <c r="J41" s="4">
        <f>SUMIFS('Case Data'!K:K,'Case Data'!$A:$A,$C41,'Case Data'!$B:$B,$D41,'Case Data'!$C:$C,$F41,'Case Data'!$F:$F,"Capacity")</f>
        <v>1744.1</v>
      </c>
      <c r="K41" s="4">
        <f>SUMIFS('Case Data'!L:L,'Case Data'!$A:$A,$C41,'Case Data'!$B:$B,$D41,'Case Data'!$C:$C,$F41,'Case Data'!$F:$F,"Capacity")</f>
        <v>1744.1</v>
      </c>
      <c r="L41" s="4">
        <f>SUMIFS('Case Data'!M:M,'Case Data'!$A:$A,$C41,'Case Data'!$B:$B,$D41,'Case Data'!$C:$C,$F41,'Case Data'!$F:$F,"Capacity")</f>
        <v>1744.1</v>
      </c>
      <c r="M41" s="8">
        <f>SUMIFS('Case Data'!N:N,'Case Data'!$A:$A,$C41,'Case Data'!$B:$B,$D41,'Case Data'!$C:$C,$F41,'Case Data'!$F:$F,"Capacity")</f>
        <v>1744.1</v>
      </c>
      <c r="O41" s="178"/>
      <c r="P41" s="16" t="str">
        <f t="shared" si="2"/>
        <v>Case B Exploratory Policy Scenario</v>
      </c>
      <c r="Q41" s="2" t="str">
        <f t="shared" si="4"/>
        <v>ISONE</v>
      </c>
      <c r="R41" s="2" t="s">
        <v>49</v>
      </c>
      <c r="S41" s="11" t="str">
        <f t="shared" si="0"/>
        <v>Nuclear</v>
      </c>
      <c r="T41" s="27">
        <f>SUMIFS('Case Data'!H:H,'Case Data'!$A:$A,$P41,'Case Data'!$B:$B,$Q41,'Case Data'!$C:$C,$S41,'Case Data'!$F:$F,"Capacity")</f>
        <v>3348</v>
      </c>
      <c r="U41" s="4">
        <f>SUMIFS('Case Data'!I:I,'Case Data'!$A:$A,$P41,'Case Data'!$B:$B,$Q41,'Case Data'!$C:$C,$S41,'Case Data'!$F:$F,"Capacity")</f>
        <v>3348</v>
      </c>
      <c r="V41" s="4">
        <f>SUMIFS('Case Data'!J:J,'Case Data'!$A:$A,$P41,'Case Data'!$B:$B,$Q41,'Case Data'!$C:$C,$S41,'Case Data'!$F:$F,"Capacity")</f>
        <v>3348</v>
      </c>
      <c r="W41" s="4">
        <f>SUMIFS('Case Data'!K:K,'Case Data'!$A:$A,$P41,'Case Data'!$B:$B,$Q41,'Case Data'!$C:$C,$S41,'Case Data'!$F:$F,"Capacity")</f>
        <v>3348</v>
      </c>
      <c r="X41" s="4">
        <f>SUMIFS('Case Data'!L:L,'Case Data'!$A:$A,$P41,'Case Data'!$B:$B,$Q41,'Case Data'!$C:$C,$S41,'Case Data'!$F:$F,"Capacity")</f>
        <v>3348</v>
      </c>
      <c r="Y41" s="4">
        <f>SUMIFS('Case Data'!M:M,'Case Data'!$A:$A,$P41,'Case Data'!$B:$B,$Q41,'Case Data'!$C:$C,$S41,'Case Data'!$F:$F,"Capacity")</f>
        <v>3348</v>
      </c>
      <c r="Z41" s="8">
        <f>SUMIFS('Case Data'!N:N,'Case Data'!$A:$A,$P41,'Case Data'!$B:$B,$Q41,'Case Data'!$C:$C,$S41,'Case Data'!$F:$F,"Capacity")</f>
        <v>3348</v>
      </c>
      <c r="AB41" s="184"/>
      <c r="AC41" s="16" t="str">
        <f t="shared" si="5"/>
        <v>Case B Exploratory Policy Scenario</v>
      </c>
      <c r="AD41" s="2" t="str">
        <f t="shared" si="5"/>
        <v>ISONE</v>
      </c>
      <c r="AE41" s="2" t="s">
        <v>49</v>
      </c>
      <c r="AF41" s="11" t="str">
        <f t="shared" si="1"/>
        <v>Nuclear</v>
      </c>
      <c r="AG41" s="27">
        <f>SUMIFS('Case Data'!H:H,'Case Data'!$A:$A,$AC41,'Case Data'!$B:$B,$AD41,'Case Data'!$C:$C,$AF41,'Case Data'!$F:$F,"Capacity")</f>
        <v>3348</v>
      </c>
      <c r="AH41" s="4">
        <f>SUMIFS('Case Data'!I:I,'Case Data'!$A:$A,$AC41,'Case Data'!$B:$B,$AD41,'Case Data'!$C:$C,$AF41,'Case Data'!$F:$F,"Capacity")</f>
        <v>3348</v>
      </c>
      <c r="AI41" s="4">
        <f>SUMIFS('Case Data'!J:J,'Case Data'!$A:$A,$AC41,'Case Data'!$B:$B,$AD41,'Case Data'!$C:$C,$AF41,'Case Data'!$F:$F,"Capacity")</f>
        <v>3348</v>
      </c>
      <c r="AJ41" s="4">
        <f>SUMIFS('Case Data'!K:K,'Case Data'!$A:$A,$AC41,'Case Data'!$B:$B,$AD41,'Case Data'!$C:$C,$AF41,'Case Data'!$F:$F,"Capacity")</f>
        <v>3348</v>
      </c>
      <c r="AK41" s="4">
        <f>SUMIFS('Case Data'!L:L,'Case Data'!$A:$A,$AC41,'Case Data'!$B:$B,$AD41,'Case Data'!$C:$C,$AF41,'Case Data'!$F:$F,"Capacity")</f>
        <v>3348</v>
      </c>
      <c r="AL41" s="4">
        <f>SUMIFS('Case Data'!M:M,'Case Data'!$A:$A,$AC41,'Case Data'!$B:$B,$AD41,'Case Data'!$C:$C,$AF41,'Case Data'!$F:$F,"Capacity")</f>
        <v>3348</v>
      </c>
      <c r="AM41" s="8">
        <f>SUMIFS('Case Data'!N:N,'Case Data'!$A:$A,$AC41,'Case Data'!$B:$B,$AD41,'Case Data'!$C:$C,$AF41,'Case Data'!$F:$F,"Capacity")</f>
        <v>3348</v>
      </c>
    </row>
    <row r="42" spans="3:39">
      <c r="C42" s="16" t="str">
        <f>C41</f>
        <v>Case A Exploratory Policy Scenario</v>
      </c>
      <c r="D42" s="2" t="str">
        <f>D41</f>
        <v>MD</v>
      </c>
      <c r="E42" s="2" t="s">
        <v>49</v>
      </c>
      <c r="F42" s="11" t="str">
        <f>'Regional Results'!B54</f>
        <v>Hydro</v>
      </c>
      <c r="G42" s="27">
        <f>SUMIFS('Case Data'!H:H,'Case Data'!$A:$A,$C42,'Case Data'!$B:$B,$D42,'Case Data'!$C:$C,$F42,'Case Data'!$F:$F,"Capacity")</f>
        <v>566.48</v>
      </c>
      <c r="H42" s="4">
        <f>SUMIFS('Case Data'!I:I,'Case Data'!$A:$A,$C42,'Case Data'!$B:$B,$D42,'Case Data'!$C:$C,$F42,'Case Data'!$F:$F,"Capacity")</f>
        <v>566.48</v>
      </c>
      <c r="I42" s="4">
        <f>SUMIFS('Case Data'!J:J,'Case Data'!$A:$A,$C42,'Case Data'!$B:$B,$D42,'Case Data'!$C:$C,$F42,'Case Data'!$F:$F,"Capacity")</f>
        <v>566.48</v>
      </c>
      <c r="J42" s="4">
        <f>SUMIFS('Case Data'!K:K,'Case Data'!$A:$A,$C42,'Case Data'!$B:$B,$D42,'Case Data'!$C:$C,$F42,'Case Data'!$F:$F,"Capacity")</f>
        <v>566.48</v>
      </c>
      <c r="K42" s="4">
        <f>SUMIFS('Case Data'!L:L,'Case Data'!$A:$A,$C42,'Case Data'!$B:$B,$D42,'Case Data'!$C:$C,$F42,'Case Data'!$F:$F,"Capacity")</f>
        <v>566.48</v>
      </c>
      <c r="L42" s="4">
        <f>SUMIFS('Case Data'!M:M,'Case Data'!$A:$A,$C42,'Case Data'!$B:$B,$D42,'Case Data'!$C:$C,$F42,'Case Data'!$F:$F,"Capacity")</f>
        <v>566.48</v>
      </c>
      <c r="M42" s="8">
        <f>SUMIFS('Case Data'!N:N,'Case Data'!$A:$A,$C42,'Case Data'!$B:$B,$D42,'Case Data'!$C:$C,$F42,'Case Data'!$F:$F,"Capacity")</f>
        <v>566.48</v>
      </c>
      <c r="O42" s="178"/>
      <c r="P42" s="16" t="str">
        <f t="shared" si="2"/>
        <v>Case B Exploratory Policy Scenario</v>
      </c>
      <c r="Q42" s="2" t="str">
        <f t="shared" si="4"/>
        <v>ISONE</v>
      </c>
      <c r="R42" s="2" t="s">
        <v>49</v>
      </c>
      <c r="S42" s="11" t="str">
        <f t="shared" si="0"/>
        <v>Hydro</v>
      </c>
      <c r="T42" s="27">
        <f>SUMIFS('Case Data'!H:H,'Case Data'!$A:$A,$P42,'Case Data'!$B:$B,$Q42,'Case Data'!$C:$C,$S42,'Case Data'!$F:$F,"Capacity")</f>
        <v>3611.3579999999993</v>
      </c>
      <c r="U42" s="4">
        <f>SUMIFS('Case Data'!I:I,'Case Data'!$A:$A,$P42,'Case Data'!$B:$B,$Q42,'Case Data'!$C:$C,$S42,'Case Data'!$F:$F,"Capacity")</f>
        <v>3611.3579999999993</v>
      </c>
      <c r="V42" s="4">
        <f>SUMIFS('Case Data'!J:J,'Case Data'!$A:$A,$P42,'Case Data'!$B:$B,$Q42,'Case Data'!$C:$C,$S42,'Case Data'!$F:$F,"Capacity")</f>
        <v>3611.3579999999993</v>
      </c>
      <c r="W42" s="4">
        <f>SUMIFS('Case Data'!K:K,'Case Data'!$A:$A,$P42,'Case Data'!$B:$B,$Q42,'Case Data'!$C:$C,$S42,'Case Data'!$F:$F,"Capacity")</f>
        <v>3611.3579999999993</v>
      </c>
      <c r="X42" s="4">
        <f>SUMIFS('Case Data'!L:L,'Case Data'!$A:$A,$P42,'Case Data'!$B:$B,$Q42,'Case Data'!$C:$C,$S42,'Case Data'!$F:$F,"Capacity")</f>
        <v>3611.3579999999993</v>
      </c>
      <c r="Y42" s="4">
        <f>SUMIFS('Case Data'!M:M,'Case Data'!$A:$A,$P42,'Case Data'!$B:$B,$Q42,'Case Data'!$C:$C,$S42,'Case Data'!$F:$F,"Capacity")</f>
        <v>3611.3579999999993</v>
      </c>
      <c r="Z42" s="8">
        <f>SUMIFS('Case Data'!N:N,'Case Data'!$A:$A,$P42,'Case Data'!$B:$B,$Q42,'Case Data'!$C:$C,$S42,'Case Data'!$F:$F,"Capacity")</f>
        <v>3611.3579999999993</v>
      </c>
      <c r="AB42" s="130"/>
      <c r="AC42" s="16" t="str">
        <f t="shared" si="5"/>
        <v>Case B Exploratory Policy Scenario</v>
      </c>
      <c r="AD42" s="2" t="str">
        <f t="shared" si="5"/>
        <v>ISONE</v>
      </c>
      <c r="AE42" s="2" t="s">
        <v>49</v>
      </c>
      <c r="AF42" s="11" t="str">
        <f t="shared" si="1"/>
        <v>Hydro</v>
      </c>
      <c r="AG42" s="27">
        <f>SUMIFS('Case Data'!H:H,'Case Data'!$A:$A,$AC42,'Case Data'!$B:$B,$AD42,'Case Data'!$C:$C,$AF42,'Case Data'!$F:$F,"Capacity")</f>
        <v>3611.3579999999993</v>
      </c>
      <c r="AH42" s="4">
        <f>SUMIFS('Case Data'!I:I,'Case Data'!$A:$A,$AC42,'Case Data'!$B:$B,$AD42,'Case Data'!$C:$C,$AF42,'Case Data'!$F:$F,"Capacity")</f>
        <v>3611.3579999999993</v>
      </c>
      <c r="AI42" s="4">
        <f>SUMIFS('Case Data'!J:J,'Case Data'!$A:$A,$AC42,'Case Data'!$B:$B,$AD42,'Case Data'!$C:$C,$AF42,'Case Data'!$F:$F,"Capacity")</f>
        <v>3611.3579999999993</v>
      </c>
      <c r="AJ42" s="4">
        <f>SUMIFS('Case Data'!K:K,'Case Data'!$A:$A,$AC42,'Case Data'!$B:$B,$AD42,'Case Data'!$C:$C,$AF42,'Case Data'!$F:$F,"Capacity")</f>
        <v>3611.3579999999993</v>
      </c>
      <c r="AK42" s="4">
        <f>SUMIFS('Case Data'!L:L,'Case Data'!$A:$A,$AC42,'Case Data'!$B:$B,$AD42,'Case Data'!$C:$C,$AF42,'Case Data'!$F:$F,"Capacity")</f>
        <v>3611.3579999999993</v>
      </c>
      <c r="AL42" s="4">
        <f>SUMIFS('Case Data'!M:M,'Case Data'!$A:$A,$AC42,'Case Data'!$B:$B,$AD42,'Case Data'!$C:$C,$AF42,'Case Data'!$F:$F,"Capacity")</f>
        <v>3611.3579999999993</v>
      </c>
      <c r="AM42" s="8">
        <f>SUMIFS('Case Data'!N:N,'Case Data'!$A:$A,$AC42,'Case Data'!$B:$B,$AD42,'Case Data'!$C:$C,$AF42,'Case Data'!$F:$F,"Capacity")</f>
        <v>3611.3579999999993</v>
      </c>
    </row>
    <row r="43" spans="3:39">
      <c r="C43" s="16" t="str">
        <f t="shared" si="3"/>
        <v>Case A Exploratory Policy Scenario</v>
      </c>
      <c r="D43" s="2" t="str">
        <f t="shared" si="3"/>
        <v>MD</v>
      </c>
      <c r="E43" s="2" t="s">
        <v>49</v>
      </c>
      <c r="F43" s="11" t="str">
        <f>'Regional Results'!B55</f>
        <v>Solar PV</v>
      </c>
      <c r="G43" s="27">
        <f>SUMIFS('Case Data'!H:H,'Case Data'!$A:$A,$C43,'Case Data'!$B:$B,$D43,'Case Data'!$C:$C,$F43,'Case Data'!$F:$F,"Capacity")</f>
        <v>1467.4489999999998</v>
      </c>
      <c r="H43" s="4">
        <f>SUMIFS('Case Data'!I:I,'Case Data'!$A:$A,$C43,'Case Data'!$B:$B,$D43,'Case Data'!$C:$C,$F43,'Case Data'!$F:$F,"Capacity")</f>
        <v>1563.2489999999998</v>
      </c>
      <c r="I43" s="4">
        <f>SUMIFS('Case Data'!J:J,'Case Data'!$A:$A,$C43,'Case Data'!$B:$B,$D43,'Case Data'!$C:$C,$F43,'Case Data'!$F:$F,"Capacity")</f>
        <v>1563.2489999999998</v>
      </c>
      <c r="J43" s="4">
        <f>SUMIFS('Case Data'!K:K,'Case Data'!$A:$A,$C43,'Case Data'!$B:$B,$D43,'Case Data'!$C:$C,$F43,'Case Data'!$F:$F,"Capacity")</f>
        <v>1563.2489999999998</v>
      </c>
      <c r="K43" s="4">
        <f>SUMIFS('Case Data'!L:L,'Case Data'!$A:$A,$C43,'Case Data'!$B:$B,$D43,'Case Data'!$C:$C,$F43,'Case Data'!$F:$F,"Capacity")</f>
        <v>4124.0413259999996</v>
      </c>
      <c r="L43" s="4">
        <f>SUMIFS('Case Data'!M:M,'Case Data'!$A:$A,$C43,'Case Data'!$B:$B,$D43,'Case Data'!$C:$C,$F43,'Case Data'!$F:$F,"Capacity")</f>
        <v>8124.0413259999996</v>
      </c>
      <c r="M43" s="8">
        <f>SUMIFS('Case Data'!N:N,'Case Data'!$A:$A,$C43,'Case Data'!$B:$B,$D43,'Case Data'!$C:$C,$F43,'Case Data'!$F:$F,"Capacity")</f>
        <v>14124.041325999999</v>
      </c>
      <c r="O43" s="178"/>
      <c r="P43" s="16" t="str">
        <f t="shared" si="2"/>
        <v>Case B Exploratory Policy Scenario</v>
      </c>
      <c r="Q43" s="2" t="str">
        <f t="shared" si="4"/>
        <v>ISONE</v>
      </c>
      <c r="R43" s="2" t="s">
        <v>49</v>
      </c>
      <c r="S43" s="11" t="str">
        <f t="shared" si="0"/>
        <v>Solar PV</v>
      </c>
      <c r="T43" s="27">
        <f>SUMIFS('Case Data'!H:H,'Case Data'!$A:$A,$P43,'Case Data'!$B:$B,$Q43,'Case Data'!$C:$C,$S43,'Case Data'!$F:$F,"Capacity")</f>
        <v>2843.0674999999987</v>
      </c>
      <c r="U43" s="4">
        <f>SUMIFS('Case Data'!I:I,'Case Data'!$A:$A,$P43,'Case Data'!$B:$B,$Q43,'Case Data'!$C:$C,$S43,'Case Data'!$F:$F,"Capacity")</f>
        <v>2933.0674999999987</v>
      </c>
      <c r="V43" s="4">
        <f>SUMIFS('Case Data'!J:J,'Case Data'!$A:$A,$P43,'Case Data'!$B:$B,$Q43,'Case Data'!$C:$C,$S43,'Case Data'!$F:$F,"Capacity")</f>
        <v>2933.0674999999987</v>
      </c>
      <c r="W43" s="4">
        <f>SUMIFS('Case Data'!K:K,'Case Data'!$A:$A,$P43,'Case Data'!$B:$B,$Q43,'Case Data'!$C:$C,$S43,'Case Data'!$F:$F,"Capacity")</f>
        <v>2933.0674999999987</v>
      </c>
      <c r="X43" s="4">
        <f>SUMIFS('Case Data'!L:L,'Case Data'!$A:$A,$P43,'Case Data'!$B:$B,$Q43,'Case Data'!$C:$C,$S43,'Case Data'!$F:$F,"Capacity")</f>
        <v>3931.3816259999985</v>
      </c>
      <c r="Y43" s="4">
        <f>SUMIFS('Case Data'!M:M,'Case Data'!$A:$A,$P43,'Case Data'!$B:$B,$Q43,'Case Data'!$C:$C,$S43,'Case Data'!$F:$F,"Capacity")</f>
        <v>8778.2599859999991</v>
      </c>
      <c r="Z43" s="8">
        <f>SUMIFS('Case Data'!N:N,'Case Data'!$A:$A,$P43,'Case Data'!$B:$B,$Q43,'Case Data'!$C:$C,$S43,'Case Data'!$F:$F,"Capacity")</f>
        <v>25938.831148000001</v>
      </c>
      <c r="AB43" s="130"/>
      <c r="AC43" s="16" t="str">
        <f t="shared" si="5"/>
        <v>Case B Exploratory Policy Scenario</v>
      </c>
      <c r="AD43" s="2" t="str">
        <f t="shared" si="5"/>
        <v>ISONE</v>
      </c>
      <c r="AE43" s="2" t="s">
        <v>49</v>
      </c>
      <c r="AF43" s="11" t="str">
        <f t="shared" si="1"/>
        <v>Solar PV</v>
      </c>
      <c r="AG43" s="27">
        <f>SUMIFS('Case Data'!H:H,'Case Data'!$A:$A,$AC43,'Case Data'!$B:$B,$AD43,'Case Data'!$C:$C,$AF43,'Case Data'!$F:$F,"Capacity")</f>
        <v>2843.0674999999987</v>
      </c>
      <c r="AH43" s="4">
        <f>SUMIFS('Case Data'!I:I,'Case Data'!$A:$A,$AC43,'Case Data'!$B:$B,$AD43,'Case Data'!$C:$C,$AF43,'Case Data'!$F:$F,"Capacity")</f>
        <v>2933.0674999999987</v>
      </c>
      <c r="AI43" s="4">
        <f>SUMIFS('Case Data'!J:J,'Case Data'!$A:$A,$AC43,'Case Data'!$B:$B,$AD43,'Case Data'!$C:$C,$AF43,'Case Data'!$F:$F,"Capacity")</f>
        <v>2933.0674999999987</v>
      </c>
      <c r="AJ43" s="4">
        <f>SUMIFS('Case Data'!K:K,'Case Data'!$A:$A,$AC43,'Case Data'!$B:$B,$AD43,'Case Data'!$C:$C,$AF43,'Case Data'!$F:$F,"Capacity")</f>
        <v>2933.0674999999987</v>
      </c>
      <c r="AK43" s="4">
        <f>SUMIFS('Case Data'!L:L,'Case Data'!$A:$A,$AC43,'Case Data'!$B:$B,$AD43,'Case Data'!$C:$C,$AF43,'Case Data'!$F:$F,"Capacity")</f>
        <v>3931.3816259999985</v>
      </c>
      <c r="AL43" s="4">
        <f>SUMIFS('Case Data'!M:M,'Case Data'!$A:$A,$AC43,'Case Data'!$B:$B,$AD43,'Case Data'!$C:$C,$AF43,'Case Data'!$F:$F,"Capacity")</f>
        <v>8778.2599859999991</v>
      </c>
      <c r="AM43" s="8">
        <f>SUMIFS('Case Data'!N:N,'Case Data'!$A:$A,$AC43,'Case Data'!$B:$B,$AD43,'Case Data'!$C:$C,$AF43,'Case Data'!$F:$F,"Capacity")</f>
        <v>25938.831148000001</v>
      </c>
    </row>
    <row r="44" spans="3:39">
      <c r="C44" s="16" t="str">
        <f t="shared" si="3"/>
        <v>Case A Exploratory Policy Scenario</v>
      </c>
      <c r="D44" s="2" t="str">
        <f t="shared" si="3"/>
        <v>MD</v>
      </c>
      <c r="E44" s="2" t="s">
        <v>49</v>
      </c>
      <c r="F44" s="11" t="str">
        <f>'Regional Results'!B56</f>
        <v>Onshore Wind</v>
      </c>
      <c r="G44" s="27">
        <f>SUMIFS('Case Data'!H:H,'Case Data'!$A:$A,$C44,'Case Data'!$B:$B,$D44,'Case Data'!$C:$C,$F44,'Case Data'!$F:$F,"Capacity")</f>
        <v>260</v>
      </c>
      <c r="H44" s="4">
        <f>SUMIFS('Case Data'!I:I,'Case Data'!$A:$A,$C44,'Case Data'!$B:$B,$D44,'Case Data'!$C:$C,$F44,'Case Data'!$F:$F,"Capacity")</f>
        <v>260</v>
      </c>
      <c r="I44" s="4">
        <f>SUMIFS('Case Data'!J:J,'Case Data'!$A:$A,$C44,'Case Data'!$B:$B,$D44,'Case Data'!$C:$C,$F44,'Case Data'!$F:$F,"Capacity")</f>
        <v>938</v>
      </c>
      <c r="J44" s="4">
        <f>SUMIFS('Case Data'!K:K,'Case Data'!$A:$A,$C44,'Case Data'!$B:$B,$D44,'Case Data'!$C:$C,$F44,'Case Data'!$F:$F,"Capacity")</f>
        <v>938</v>
      </c>
      <c r="K44" s="4">
        <f>SUMIFS('Case Data'!L:L,'Case Data'!$A:$A,$C44,'Case Data'!$B:$B,$D44,'Case Data'!$C:$C,$F44,'Case Data'!$F:$F,"Capacity")</f>
        <v>938</v>
      </c>
      <c r="L44" s="4">
        <f>SUMIFS('Case Data'!M:M,'Case Data'!$A:$A,$C44,'Case Data'!$B:$B,$D44,'Case Data'!$C:$C,$F44,'Case Data'!$F:$F,"Capacity")</f>
        <v>938</v>
      </c>
      <c r="M44" s="8">
        <f>SUMIFS('Case Data'!N:N,'Case Data'!$A:$A,$C44,'Case Data'!$B:$B,$D44,'Case Data'!$C:$C,$F44,'Case Data'!$F:$F,"Capacity")</f>
        <v>938</v>
      </c>
      <c r="O44" s="178"/>
      <c r="P44" s="16" t="str">
        <f t="shared" si="2"/>
        <v>Case B Exploratory Policy Scenario</v>
      </c>
      <c r="Q44" s="2" t="str">
        <f t="shared" si="4"/>
        <v>ISONE</v>
      </c>
      <c r="R44" s="2" t="s">
        <v>49</v>
      </c>
      <c r="S44" s="11" t="str">
        <f t="shared" si="0"/>
        <v>Onshore Wind</v>
      </c>
      <c r="T44" s="27">
        <f>SUMIFS('Case Data'!H:H,'Case Data'!$A:$A,$P44,'Case Data'!$B:$B,$Q44,'Case Data'!$C:$C,$S44,'Case Data'!$F:$F,"Capacity")</f>
        <v>1781.5489992399998</v>
      </c>
      <c r="U44" s="4">
        <f>SUMIFS('Case Data'!I:I,'Case Data'!$A:$A,$P44,'Case Data'!$B:$B,$Q44,'Case Data'!$C:$C,$S44,'Case Data'!$F:$F,"Capacity")</f>
        <v>2274.20605024</v>
      </c>
      <c r="V44" s="4">
        <f>SUMIFS('Case Data'!J:J,'Case Data'!$A:$A,$P44,'Case Data'!$B:$B,$Q44,'Case Data'!$C:$C,$S44,'Case Data'!$F:$F,"Capacity")</f>
        <v>5734.2447732399996</v>
      </c>
      <c r="W44" s="4">
        <f>SUMIFS('Case Data'!K:K,'Case Data'!$A:$A,$P44,'Case Data'!$B:$B,$Q44,'Case Data'!$C:$C,$S44,'Case Data'!$F:$F,"Capacity")</f>
        <v>6430.2447732399996</v>
      </c>
      <c r="X44" s="4">
        <f>SUMIFS('Case Data'!L:L,'Case Data'!$A:$A,$P44,'Case Data'!$B:$B,$Q44,'Case Data'!$C:$C,$S44,'Case Data'!$F:$F,"Capacity")</f>
        <v>9790.5489992399998</v>
      </c>
      <c r="Y44" s="4">
        <f>SUMIFS('Case Data'!M:M,'Case Data'!$A:$A,$P44,'Case Data'!$B:$B,$Q44,'Case Data'!$C:$C,$S44,'Case Data'!$F:$F,"Capacity")</f>
        <v>10025.055939239999</v>
      </c>
      <c r="Z44" s="8">
        <f>SUMIFS('Case Data'!N:N,'Case Data'!$A:$A,$P44,'Case Data'!$B:$B,$Q44,'Case Data'!$C:$C,$S44,'Case Data'!$F:$F,"Capacity")</f>
        <v>10147.54899924</v>
      </c>
      <c r="AB44" s="130"/>
      <c r="AC44" s="16" t="str">
        <f t="shared" si="5"/>
        <v>Case B Exploratory Policy Scenario</v>
      </c>
      <c r="AD44" s="2" t="str">
        <f t="shared" si="5"/>
        <v>ISONE</v>
      </c>
      <c r="AE44" s="2" t="s">
        <v>49</v>
      </c>
      <c r="AF44" s="11" t="str">
        <f t="shared" si="1"/>
        <v>Onshore Wind</v>
      </c>
      <c r="AG44" s="27">
        <f>SUMIFS('Case Data'!H:H,'Case Data'!$A:$A,$AC44,'Case Data'!$B:$B,$AD44,'Case Data'!$C:$C,$AF44,'Case Data'!$F:$F,"Capacity")</f>
        <v>1781.5489992399998</v>
      </c>
      <c r="AH44" s="4">
        <f>SUMIFS('Case Data'!I:I,'Case Data'!$A:$A,$AC44,'Case Data'!$B:$B,$AD44,'Case Data'!$C:$C,$AF44,'Case Data'!$F:$F,"Capacity")</f>
        <v>2274.20605024</v>
      </c>
      <c r="AI44" s="4">
        <f>SUMIFS('Case Data'!J:J,'Case Data'!$A:$A,$AC44,'Case Data'!$B:$B,$AD44,'Case Data'!$C:$C,$AF44,'Case Data'!$F:$F,"Capacity")</f>
        <v>5734.2447732399996</v>
      </c>
      <c r="AJ44" s="4">
        <f>SUMIFS('Case Data'!K:K,'Case Data'!$A:$A,$AC44,'Case Data'!$B:$B,$AD44,'Case Data'!$C:$C,$AF44,'Case Data'!$F:$F,"Capacity")</f>
        <v>6430.2447732399996</v>
      </c>
      <c r="AK44" s="4">
        <f>SUMIFS('Case Data'!L:L,'Case Data'!$A:$A,$AC44,'Case Data'!$B:$B,$AD44,'Case Data'!$C:$C,$AF44,'Case Data'!$F:$F,"Capacity")</f>
        <v>9790.5489992399998</v>
      </c>
      <c r="AL44" s="4">
        <f>SUMIFS('Case Data'!M:M,'Case Data'!$A:$A,$AC44,'Case Data'!$B:$B,$AD44,'Case Data'!$C:$C,$AF44,'Case Data'!$F:$F,"Capacity")</f>
        <v>10025.055939239999</v>
      </c>
      <c r="AM44" s="8">
        <f>SUMIFS('Case Data'!N:N,'Case Data'!$A:$A,$AC44,'Case Data'!$B:$B,$AD44,'Case Data'!$C:$C,$AF44,'Case Data'!$F:$F,"Capacity")</f>
        <v>10147.54899924</v>
      </c>
    </row>
    <row r="45" spans="3:39">
      <c r="C45" s="16" t="str">
        <f t="shared" si="3"/>
        <v>Case A Exploratory Policy Scenario</v>
      </c>
      <c r="D45" s="2" t="str">
        <f t="shared" si="3"/>
        <v>MD</v>
      </c>
      <c r="E45" s="2" t="s">
        <v>49</v>
      </c>
      <c r="F45" s="11" t="str">
        <f>'Regional Results'!B57</f>
        <v>Offshore Wind</v>
      </c>
      <c r="G45" s="27">
        <f>SUMIFS('Case Data'!H:H,'Case Data'!$A:$A,$C45,'Case Data'!$B:$B,$D45,'Case Data'!$C:$C,$F45,'Case Data'!$F:$F,"Capacity")</f>
        <v>0</v>
      </c>
      <c r="H45" s="4">
        <f>SUMIFS('Case Data'!I:I,'Case Data'!$A:$A,$C45,'Case Data'!$B:$B,$D45,'Case Data'!$C:$C,$F45,'Case Data'!$F:$F,"Capacity")</f>
        <v>1056.8</v>
      </c>
      <c r="I45" s="4">
        <f>SUMIFS('Case Data'!J:J,'Case Data'!$A:$A,$C45,'Case Data'!$B:$B,$D45,'Case Data'!$C:$C,$F45,'Case Data'!$F:$F,"Capacity")</f>
        <v>1056.8</v>
      </c>
      <c r="J45" s="4">
        <f>SUMIFS('Case Data'!K:K,'Case Data'!$A:$A,$C45,'Case Data'!$B:$B,$D45,'Case Data'!$C:$C,$F45,'Case Data'!$F:$F,"Capacity")</f>
        <v>1056.8</v>
      </c>
      <c r="K45" s="4">
        <f>SUMIFS('Case Data'!L:L,'Case Data'!$A:$A,$C45,'Case Data'!$B:$B,$D45,'Case Data'!$C:$C,$F45,'Case Data'!$F:$F,"Capacity")</f>
        <v>1056.8</v>
      </c>
      <c r="L45" s="4">
        <f>SUMIFS('Case Data'!M:M,'Case Data'!$A:$A,$C45,'Case Data'!$B:$B,$D45,'Case Data'!$C:$C,$F45,'Case Data'!$F:$F,"Capacity")</f>
        <v>1056.8</v>
      </c>
      <c r="M45" s="8">
        <f>SUMIFS('Case Data'!N:N,'Case Data'!$A:$A,$C45,'Case Data'!$B:$B,$D45,'Case Data'!$C:$C,$F45,'Case Data'!$F:$F,"Capacity")</f>
        <v>1056.8</v>
      </c>
      <c r="O45" s="178"/>
      <c r="P45" s="16" t="str">
        <f t="shared" si="2"/>
        <v>Case B Exploratory Policy Scenario</v>
      </c>
      <c r="Q45" s="2" t="str">
        <f t="shared" si="4"/>
        <v>ISONE</v>
      </c>
      <c r="R45" s="2" t="s">
        <v>49</v>
      </c>
      <c r="S45" s="11" t="str">
        <f t="shared" si="0"/>
        <v>Offshore Wind</v>
      </c>
      <c r="T45" s="27">
        <f>SUMIFS('Case Data'!H:H,'Case Data'!$A:$A,$P45,'Case Data'!$B:$B,$Q45,'Case Data'!$C:$C,$S45,'Case Data'!$F:$F,"Capacity")</f>
        <v>1545</v>
      </c>
      <c r="U45" s="4">
        <f>SUMIFS('Case Data'!I:I,'Case Data'!$A:$A,$P45,'Case Data'!$B:$B,$Q45,'Case Data'!$C:$C,$S45,'Case Data'!$F:$F,"Capacity")</f>
        <v>1545</v>
      </c>
      <c r="V45" s="4">
        <f>SUMIFS('Case Data'!J:J,'Case Data'!$A:$A,$P45,'Case Data'!$B:$B,$Q45,'Case Data'!$C:$C,$S45,'Case Data'!$F:$F,"Capacity")</f>
        <v>4241</v>
      </c>
      <c r="W45" s="4">
        <f>SUMIFS('Case Data'!K:K,'Case Data'!$A:$A,$P45,'Case Data'!$B:$B,$Q45,'Case Data'!$C:$C,$S45,'Case Data'!$F:$F,"Capacity")</f>
        <v>4241</v>
      </c>
      <c r="X45" s="4">
        <f>SUMIFS('Case Data'!L:L,'Case Data'!$A:$A,$P45,'Case Data'!$B:$B,$Q45,'Case Data'!$C:$C,$S45,'Case Data'!$F:$F,"Capacity")</f>
        <v>4241</v>
      </c>
      <c r="Y45" s="4">
        <f>SUMIFS('Case Data'!M:M,'Case Data'!$A:$A,$P45,'Case Data'!$B:$B,$Q45,'Case Data'!$C:$C,$S45,'Case Data'!$F:$F,"Capacity")</f>
        <v>9041</v>
      </c>
      <c r="Z45" s="8">
        <f>SUMIFS('Case Data'!N:N,'Case Data'!$A:$A,$P45,'Case Data'!$B:$B,$Q45,'Case Data'!$C:$C,$S45,'Case Data'!$F:$F,"Capacity")</f>
        <v>12030</v>
      </c>
      <c r="AB45" s="130"/>
      <c r="AC45" s="16" t="str">
        <f t="shared" si="5"/>
        <v>Case B Exploratory Policy Scenario</v>
      </c>
      <c r="AD45" s="2" t="str">
        <f t="shared" si="5"/>
        <v>ISONE</v>
      </c>
      <c r="AE45" s="2" t="s">
        <v>49</v>
      </c>
      <c r="AF45" s="11" t="str">
        <f t="shared" si="1"/>
        <v>Offshore Wind</v>
      </c>
      <c r="AG45" s="27">
        <f>SUMIFS('Case Data'!H:H,'Case Data'!$A:$A,$AC45,'Case Data'!$B:$B,$AD45,'Case Data'!$C:$C,$AF45,'Case Data'!$F:$F,"Capacity")</f>
        <v>1545</v>
      </c>
      <c r="AH45" s="4">
        <f>SUMIFS('Case Data'!I:I,'Case Data'!$A:$A,$AC45,'Case Data'!$B:$B,$AD45,'Case Data'!$C:$C,$AF45,'Case Data'!$F:$F,"Capacity")</f>
        <v>1545</v>
      </c>
      <c r="AI45" s="4">
        <f>SUMIFS('Case Data'!J:J,'Case Data'!$A:$A,$AC45,'Case Data'!$B:$B,$AD45,'Case Data'!$C:$C,$AF45,'Case Data'!$F:$F,"Capacity")</f>
        <v>4241</v>
      </c>
      <c r="AJ45" s="4">
        <f>SUMIFS('Case Data'!K:K,'Case Data'!$A:$A,$AC45,'Case Data'!$B:$B,$AD45,'Case Data'!$C:$C,$AF45,'Case Data'!$F:$F,"Capacity")</f>
        <v>4241</v>
      </c>
      <c r="AK45" s="4">
        <f>SUMIFS('Case Data'!L:L,'Case Data'!$A:$A,$AC45,'Case Data'!$B:$B,$AD45,'Case Data'!$C:$C,$AF45,'Case Data'!$F:$F,"Capacity")</f>
        <v>4241</v>
      </c>
      <c r="AL45" s="4">
        <f>SUMIFS('Case Data'!M:M,'Case Data'!$A:$A,$AC45,'Case Data'!$B:$B,$AD45,'Case Data'!$C:$C,$AF45,'Case Data'!$F:$F,"Capacity")</f>
        <v>9041</v>
      </c>
      <c r="AM45" s="8">
        <f>SUMIFS('Case Data'!N:N,'Case Data'!$A:$A,$AC45,'Case Data'!$B:$B,$AD45,'Case Data'!$C:$C,$AF45,'Case Data'!$F:$F,"Capacity")</f>
        <v>12030</v>
      </c>
    </row>
    <row r="46" spans="3:39">
      <c r="C46" s="16" t="str">
        <f t="shared" ref="C46:D46" si="6">C45</f>
        <v>Case A Exploratory Policy Scenario</v>
      </c>
      <c r="D46" s="2" t="str">
        <f t="shared" si="6"/>
        <v>MD</v>
      </c>
      <c r="E46" s="2" t="s">
        <v>49</v>
      </c>
      <c r="F46" s="11" t="str">
        <f>'Regional Results'!B58</f>
        <v>Battery Storage</v>
      </c>
      <c r="G46" s="27">
        <f>SUMIFS('Case Data'!H:H,'Case Data'!$A:$A,$C46,'Case Data'!$B:$B,$D46,'Case Data'!$C:$C,$F46,'Case Data'!$F:$F,"Capacity")</f>
        <v>1370.3674110000002</v>
      </c>
      <c r="H46" s="4">
        <f>SUMIFS('Case Data'!I:I,'Case Data'!$A:$A,$C46,'Case Data'!$B:$B,$D46,'Case Data'!$C:$C,$F46,'Case Data'!$F:$F,"Capacity")</f>
        <v>1370.3674110000002</v>
      </c>
      <c r="I46" s="4">
        <f>SUMIFS('Case Data'!J:J,'Case Data'!$A:$A,$C46,'Case Data'!$B:$B,$D46,'Case Data'!$C:$C,$F46,'Case Data'!$F:$F,"Capacity")</f>
        <v>1370.3674110000002</v>
      </c>
      <c r="J46" s="4">
        <f>SUMIFS('Case Data'!K:K,'Case Data'!$A:$A,$C46,'Case Data'!$B:$B,$D46,'Case Data'!$C:$C,$F46,'Case Data'!$F:$F,"Capacity")</f>
        <v>1370.3674110000002</v>
      </c>
      <c r="K46" s="4">
        <f>SUMIFS('Case Data'!L:L,'Case Data'!$A:$A,$C46,'Case Data'!$B:$B,$D46,'Case Data'!$C:$C,$F46,'Case Data'!$F:$F,"Capacity")</f>
        <v>2906.8428060000001</v>
      </c>
      <c r="L46" s="4">
        <f>SUMIFS('Case Data'!M:M,'Case Data'!$A:$A,$C46,'Case Data'!$B:$B,$D46,'Case Data'!$C:$C,$F46,'Case Data'!$F:$F,"Capacity")</f>
        <v>3040.0676020000001</v>
      </c>
      <c r="M46" s="8">
        <f>SUMIFS('Case Data'!N:N,'Case Data'!$A:$A,$C46,'Case Data'!$B:$B,$D46,'Case Data'!$C:$C,$F46,'Case Data'!$F:$F,"Capacity")</f>
        <v>6726.465921</v>
      </c>
      <c r="O46" s="178"/>
      <c r="P46" s="16" t="str">
        <f t="shared" si="2"/>
        <v>Case B Exploratory Policy Scenario</v>
      </c>
      <c r="Q46" s="2" t="str">
        <f t="shared" ref="Q46" si="7">Q45</f>
        <v>ISONE</v>
      </c>
      <c r="R46" s="2" t="s">
        <v>49</v>
      </c>
      <c r="S46" s="11" t="str">
        <f t="shared" si="0"/>
        <v>Battery Storage</v>
      </c>
      <c r="T46" s="27">
        <f>SUMIFS('Case Data'!H:H,'Case Data'!$A:$A,$P46,'Case Data'!$B:$B,$Q46,'Case Data'!$C:$C,$S46,'Case Data'!$F:$F,"Capacity")</f>
        <v>1600.2</v>
      </c>
      <c r="U46" s="4">
        <f>SUMIFS('Case Data'!I:I,'Case Data'!$A:$A,$P46,'Case Data'!$B:$B,$Q46,'Case Data'!$C:$C,$S46,'Case Data'!$F:$F,"Capacity")</f>
        <v>2606.5200073000001</v>
      </c>
      <c r="V46" s="4">
        <f>SUMIFS('Case Data'!J:J,'Case Data'!$A:$A,$P46,'Case Data'!$B:$B,$Q46,'Case Data'!$C:$C,$S46,'Case Data'!$F:$F,"Capacity")</f>
        <v>3056.5200073000001</v>
      </c>
      <c r="W46" s="4">
        <f>SUMIFS('Case Data'!K:K,'Case Data'!$A:$A,$P46,'Case Data'!$B:$B,$Q46,'Case Data'!$C:$C,$S46,'Case Data'!$F:$F,"Capacity")</f>
        <v>3056.5200073000001</v>
      </c>
      <c r="X46" s="4">
        <f>SUMIFS('Case Data'!L:L,'Case Data'!$A:$A,$P46,'Case Data'!$B:$B,$Q46,'Case Data'!$C:$C,$S46,'Case Data'!$F:$F,"Capacity")</f>
        <v>3655.5084823000002</v>
      </c>
      <c r="Y46" s="4">
        <f>SUMIFS('Case Data'!M:M,'Case Data'!$A:$A,$P46,'Case Data'!$B:$B,$Q46,'Case Data'!$C:$C,$S46,'Case Data'!$F:$F,"Capacity")</f>
        <v>6563.6354983000001</v>
      </c>
      <c r="Z46" s="8">
        <f>SUMIFS('Case Data'!N:N,'Case Data'!$A:$A,$P46,'Case Data'!$B:$B,$Q46,'Case Data'!$C:$C,$S46,'Case Data'!$F:$F,"Capacity")</f>
        <v>10276.9274473</v>
      </c>
      <c r="AB46" s="130"/>
      <c r="AC46" s="16" t="str">
        <f t="shared" ref="AC46:AD46" si="8">AC45</f>
        <v>Case B Exploratory Policy Scenario</v>
      </c>
      <c r="AD46" s="2" t="str">
        <f t="shared" si="8"/>
        <v>ISONE</v>
      </c>
      <c r="AE46" s="2" t="s">
        <v>49</v>
      </c>
      <c r="AF46" s="11" t="str">
        <f t="shared" si="1"/>
        <v>Battery Storage</v>
      </c>
      <c r="AG46" s="27">
        <f>SUMIFS('Case Data'!H:H,'Case Data'!$A:$A,$AC46,'Case Data'!$B:$B,$AD46,'Case Data'!$C:$C,$AF46,'Case Data'!$F:$F,"Capacity")</f>
        <v>1600.2</v>
      </c>
      <c r="AH46" s="4">
        <f>SUMIFS('Case Data'!I:I,'Case Data'!$A:$A,$AC46,'Case Data'!$B:$B,$AD46,'Case Data'!$C:$C,$AF46,'Case Data'!$F:$F,"Capacity")</f>
        <v>2606.5200073000001</v>
      </c>
      <c r="AI46" s="4">
        <f>SUMIFS('Case Data'!J:J,'Case Data'!$A:$A,$AC46,'Case Data'!$B:$B,$AD46,'Case Data'!$C:$C,$AF46,'Case Data'!$F:$F,"Capacity")</f>
        <v>3056.5200073000001</v>
      </c>
      <c r="AJ46" s="4">
        <f>SUMIFS('Case Data'!K:K,'Case Data'!$A:$A,$AC46,'Case Data'!$B:$B,$AD46,'Case Data'!$C:$C,$AF46,'Case Data'!$F:$F,"Capacity")</f>
        <v>3056.5200073000001</v>
      </c>
      <c r="AK46" s="4">
        <f>SUMIFS('Case Data'!L:L,'Case Data'!$A:$A,$AC46,'Case Data'!$B:$B,$AD46,'Case Data'!$C:$C,$AF46,'Case Data'!$F:$F,"Capacity")</f>
        <v>3655.5084823000002</v>
      </c>
      <c r="AL46" s="4">
        <f>SUMIFS('Case Data'!M:M,'Case Data'!$A:$A,$AC46,'Case Data'!$B:$B,$AD46,'Case Data'!$C:$C,$AF46,'Case Data'!$F:$F,"Capacity")</f>
        <v>6563.6354983000001</v>
      </c>
      <c r="AM46" s="8">
        <f>SUMIFS('Case Data'!N:N,'Case Data'!$A:$A,$AC46,'Case Data'!$B:$B,$AD46,'Case Data'!$C:$C,$AF46,'Case Data'!$F:$F,"Capacity")</f>
        <v>10276.9274473</v>
      </c>
    </row>
    <row r="47" spans="3:39">
      <c r="C47" s="16" t="str">
        <f t="shared" ref="C47:D47" si="9">C46</f>
        <v>Case A Exploratory Policy Scenario</v>
      </c>
      <c r="D47" s="2" t="str">
        <f t="shared" si="9"/>
        <v>MD</v>
      </c>
      <c r="E47" s="2" t="s">
        <v>49</v>
      </c>
      <c r="F47" s="11" t="str">
        <f>'Regional Results'!B59</f>
        <v>Other RE</v>
      </c>
      <c r="G47" s="27">
        <f>SUMIFS('Case Data'!H:H,'Case Data'!$A:$A,$C47,'Case Data'!$B:$B,$D47,'Case Data'!$C:$C,$F47,'Case Data'!$F:$F,"Capacity")</f>
        <v>131.19999999999999</v>
      </c>
      <c r="H47" s="4">
        <f>SUMIFS('Case Data'!I:I,'Case Data'!$A:$A,$C47,'Case Data'!$B:$B,$D47,'Case Data'!$C:$C,$F47,'Case Data'!$F:$F,"Capacity")</f>
        <v>73.7</v>
      </c>
      <c r="I47" s="4">
        <f>SUMIFS('Case Data'!J:J,'Case Data'!$A:$A,$C47,'Case Data'!$B:$B,$D47,'Case Data'!$C:$C,$F47,'Case Data'!$F:$F,"Capacity")</f>
        <v>73.7</v>
      </c>
      <c r="J47" s="4">
        <f>SUMIFS('Case Data'!K:K,'Case Data'!$A:$A,$C47,'Case Data'!$B:$B,$D47,'Case Data'!$C:$C,$F47,'Case Data'!$F:$F,"Capacity")</f>
        <v>73.7</v>
      </c>
      <c r="K47" s="4">
        <f>SUMIFS('Case Data'!L:L,'Case Data'!$A:$A,$C47,'Case Data'!$B:$B,$D47,'Case Data'!$C:$C,$F47,'Case Data'!$F:$F,"Capacity")</f>
        <v>73.7</v>
      </c>
      <c r="L47" s="4">
        <f>SUMIFS('Case Data'!M:M,'Case Data'!$A:$A,$C47,'Case Data'!$B:$B,$D47,'Case Data'!$C:$C,$F47,'Case Data'!$F:$F,"Capacity")</f>
        <v>73.7</v>
      </c>
      <c r="M47" s="8">
        <f>SUMIFS('Case Data'!N:N,'Case Data'!$A:$A,$C47,'Case Data'!$B:$B,$D47,'Case Data'!$C:$C,$F47,'Case Data'!$F:$F,"Capacity")</f>
        <v>73.7</v>
      </c>
      <c r="O47" s="178"/>
      <c r="P47" s="16" t="str">
        <f t="shared" si="2"/>
        <v>Case B Exploratory Policy Scenario</v>
      </c>
      <c r="Q47" s="2" t="str">
        <f t="shared" ref="Q47" si="10">Q46</f>
        <v>ISONE</v>
      </c>
      <c r="R47" s="2" t="s">
        <v>49</v>
      </c>
      <c r="S47" s="11" t="str">
        <f t="shared" si="0"/>
        <v>Other RE</v>
      </c>
      <c r="T47" s="27">
        <f>SUMIFS('Case Data'!H:H,'Case Data'!$A:$A,$P47,'Case Data'!$B:$B,$Q47,'Case Data'!$C:$C,$S47,'Case Data'!$F:$F,"Capacity")</f>
        <v>1286.3450000000003</v>
      </c>
      <c r="U47" s="4">
        <f>SUMIFS('Case Data'!I:I,'Case Data'!$A:$A,$P47,'Case Data'!$B:$B,$Q47,'Case Data'!$C:$C,$S47,'Case Data'!$F:$F,"Capacity")</f>
        <v>638.87789200000009</v>
      </c>
      <c r="V47" s="4">
        <f>SUMIFS('Case Data'!J:J,'Case Data'!$A:$A,$P47,'Case Data'!$B:$B,$Q47,'Case Data'!$C:$C,$S47,'Case Data'!$F:$F,"Capacity")</f>
        <v>632.10000000000014</v>
      </c>
      <c r="W47" s="4">
        <f>SUMIFS('Case Data'!K:K,'Case Data'!$A:$A,$P47,'Case Data'!$B:$B,$Q47,'Case Data'!$C:$C,$S47,'Case Data'!$F:$F,"Capacity")</f>
        <v>632.10000000000014</v>
      </c>
      <c r="X47" s="4">
        <f>SUMIFS('Case Data'!L:L,'Case Data'!$A:$A,$P47,'Case Data'!$B:$B,$Q47,'Case Data'!$C:$C,$S47,'Case Data'!$F:$F,"Capacity")</f>
        <v>691.10000000000014</v>
      </c>
      <c r="Y47" s="4">
        <f>SUMIFS('Case Data'!M:M,'Case Data'!$A:$A,$P47,'Case Data'!$B:$B,$Q47,'Case Data'!$C:$C,$S47,'Case Data'!$F:$F,"Capacity")</f>
        <v>691.10000000000014</v>
      </c>
      <c r="Z47" s="8">
        <f>SUMIFS('Case Data'!N:N,'Case Data'!$A:$A,$P47,'Case Data'!$B:$B,$Q47,'Case Data'!$C:$C,$S47,'Case Data'!$F:$F,"Capacity")</f>
        <v>463.05299999999994</v>
      </c>
      <c r="AB47" s="130"/>
      <c r="AC47" s="16" t="str">
        <f t="shared" ref="AC47:AD47" si="11">AC46</f>
        <v>Case B Exploratory Policy Scenario</v>
      </c>
      <c r="AD47" s="2" t="str">
        <f t="shared" si="11"/>
        <v>ISONE</v>
      </c>
      <c r="AE47" s="2" t="s">
        <v>49</v>
      </c>
      <c r="AF47" s="11" t="str">
        <f t="shared" si="1"/>
        <v>Other RE</v>
      </c>
      <c r="AG47" s="27">
        <f>SUMIFS('Case Data'!H:H,'Case Data'!$A:$A,$AC47,'Case Data'!$B:$B,$AD47,'Case Data'!$C:$C,$AF47,'Case Data'!$F:$F,"Capacity")</f>
        <v>1286.3450000000003</v>
      </c>
      <c r="AH47" s="4">
        <f>SUMIFS('Case Data'!I:I,'Case Data'!$A:$A,$AC47,'Case Data'!$B:$B,$AD47,'Case Data'!$C:$C,$AF47,'Case Data'!$F:$F,"Capacity")</f>
        <v>638.87789200000009</v>
      </c>
      <c r="AI47" s="4">
        <f>SUMIFS('Case Data'!J:J,'Case Data'!$A:$A,$AC47,'Case Data'!$B:$B,$AD47,'Case Data'!$C:$C,$AF47,'Case Data'!$F:$F,"Capacity")</f>
        <v>632.10000000000014</v>
      </c>
      <c r="AJ47" s="4">
        <f>SUMIFS('Case Data'!K:K,'Case Data'!$A:$A,$AC47,'Case Data'!$B:$B,$AD47,'Case Data'!$C:$C,$AF47,'Case Data'!$F:$F,"Capacity")</f>
        <v>632.10000000000014</v>
      </c>
      <c r="AK47" s="4">
        <f>SUMIFS('Case Data'!L:L,'Case Data'!$A:$A,$AC47,'Case Data'!$B:$B,$AD47,'Case Data'!$C:$C,$AF47,'Case Data'!$F:$F,"Capacity")</f>
        <v>691.10000000000014</v>
      </c>
      <c r="AL47" s="4">
        <f>SUMIFS('Case Data'!M:M,'Case Data'!$A:$A,$AC47,'Case Data'!$B:$B,$AD47,'Case Data'!$C:$C,$AF47,'Case Data'!$F:$F,"Capacity")</f>
        <v>691.10000000000014</v>
      </c>
      <c r="AM47" s="8">
        <f>SUMIFS('Case Data'!N:N,'Case Data'!$A:$A,$AC47,'Case Data'!$B:$B,$AD47,'Case Data'!$C:$C,$AF47,'Case Data'!$F:$F,"Capacity")</f>
        <v>463.05299999999994</v>
      </c>
    </row>
    <row r="48" spans="3:39">
      <c r="C48" s="16" t="str">
        <f>C44</f>
        <v>Case A Exploratory Policy Scenario</v>
      </c>
      <c r="D48" s="2" t="str">
        <f>D44</f>
        <v>MD</v>
      </c>
      <c r="E48" s="2" t="s">
        <v>49</v>
      </c>
      <c r="F48" s="11" t="str">
        <f>'Regional Results'!B60</f>
        <v>Hydrogen</v>
      </c>
      <c r="G48" s="27">
        <f>SUMIFS('Case Data'!H:H,'Case Data'!$A:$A,$C48,'Case Data'!$B:$B,$D48,'Case Data'!$C:$C,$F48,'Case Data'!$F:$F,"Capacity")</f>
        <v>0</v>
      </c>
      <c r="H48" s="4">
        <f>SUMIFS('Case Data'!I:I,'Case Data'!$A:$A,$C48,'Case Data'!$B:$B,$D48,'Case Data'!$C:$C,$F48,'Case Data'!$F:$F,"Capacity")</f>
        <v>0</v>
      </c>
      <c r="I48" s="4">
        <f>SUMIFS('Case Data'!J:J,'Case Data'!$A:$A,$C48,'Case Data'!$B:$B,$D48,'Case Data'!$C:$C,$F48,'Case Data'!$F:$F,"Capacity")</f>
        <v>0</v>
      </c>
      <c r="J48" s="4">
        <f>SUMIFS('Case Data'!K:K,'Case Data'!$A:$A,$C48,'Case Data'!$B:$B,$D48,'Case Data'!$C:$C,$F48,'Case Data'!$F:$F,"Capacity")</f>
        <v>0</v>
      </c>
      <c r="K48" s="4">
        <f>SUMIFS('Case Data'!L:L,'Case Data'!$A:$A,$C48,'Case Data'!$B:$B,$D48,'Case Data'!$C:$C,$F48,'Case Data'!$F:$F,"Capacity")</f>
        <v>0</v>
      </c>
      <c r="L48" s="4">
        <f>SUMIFS('Case Data'!M:M,'Case Data'!$A:$A,$C48,'Case Data'!$B:$B,$D48,'Case Data'!$C:$C,$F48,'Case Data'!$F:$F,"Capacity")</f>
        <v>0</v>
      </c>
      <c r="M48" s="8">
        <f>SUMIFS('Case Data'!N:N,'Case Data'!$A:$A,$C48,'Case Data'!$B:$B,$D48,'Case Data'!$C:$C,$F48,'Case Data'!$F:$F,"Capacity")</f>
        <v>0</v>
      </c>
      <c r="O48" s="178"/>
      <c r="P48" s="16" t="str">
        <f t="shared" si="2"/>
        <v>Case B Exploratory Policy Scenario</v>
      </c>
      <c r="Q48" s="2" t="str">
        <f>Q44</f>
        <v>ISONE</v>
      </c>
      <c r="R48" s="2" t="s">
        <v>49</v>
      </c>
      <c r="S48" s="11" t="str">
        <f t="shared" si="0"/>
        <v>Hydrogen</v>
      </c>
      <c r="T48" s="27">
        <f>SUMIFS('Case Data'!H:H,'Case Data'!$A:$A,$P48,'Case Data'!$B:$B,$Q48,'Case Data'!$C:$C,$S48,'Case Data'!$F:$F,"Capacity")</f>
        <v>0</v>
      </c>
      <c r="U48" s="4">
        <f>SUMIFS('Case Data'!I:I,'Case Data'!$A:$A,$P48,'Case Data'!$B:$B,$Q48,'Case Data'!$C:$C,$S48,'Case Data'!$F:$F,"Capacity")</f>
        <v>0</v>
      </c>
      <c r="V48" s="4">
        <f>SUMIFS('Case Data'!J:J,'Case Data'!$A:$A,$P48,'Case Data'!$B:$B,$Q48,'Case Data'!$C:$C,$S48,'Case Data'!$F:$F,"Capacity")</f>
        <v>0</v>
      </c>
      <c r="W48" s="4">
        <f>SUMIFS('Case Data'!K:K,'Case Data'!$A:$A,$P48,'Case Data'!$B:$B,$Q48,'Case Data'!$C:$C,$S48,'Case Data'!$F:$F,"Capacity")</f>
        <v>0</v>
      </c>
      <c r="X48" s="4">
        <f>SUMIFS('Case Data'!L:L,'Case Data'!$A:$A,$P48,'Case Data'!$B:$B,$Q48,'Case Data'!$C:$C,$S48,'Case Data'!$F:$F,"Capacity")</f>
        <v>0</v>
      </c>
      <c r="Y48" s="4">
        <f>SUMIFS('Case Data'!M:M,'Case Data'!$A:$A,$P48,'Case Data'!$B:$B,$Q48,'Case Data'!$C:$C,$S48,'Case Data'!$F:$F,"Capacity")</f>
        <v>0</v>
      </c>
      <c r="Z48" s="8">
        <f>SUMIFS('Case Data'!N:N,'Case Data'!$A:$A,$P48,'Case Data'!$B:$B,$Q48,'Case Data'!$C:$C,$S48,'Case Data'!$F:$F,"Capacity")</f>
        <v>0</v>
      </c>
      <c r="AB48" s="130"/>
      <c r="AC48" s="16" t="str">
        <f>AC44</f>
        <v>Case B Exploratory Policy Scenario</v>
      </c>
      <c r="AD48" s="2" t="str">
        <f>AD44</f>
        <v>ISONE</v>
      </c>
      <c r="AE48" s="2" t="s">
        <v>49</v>
      </c>
      <c r="AF48" s="11" t="str">
        <f t="shared" si="1"/>
        <v>Hydrogen</v>
      </c>
      <c r="AG48" s="27">
        <f>SUMIFS('Case Data'!H:H,'Case Data'!$A:$A,$AC48,'Case Data'!$B:$B,$AD48,'Case Data'!$C:$C,$AF48,'Case Data'!$F:$F,"Capacity")</f>
        <v>0</v>
      </c>
      <c r="AH48" s="4">
        <f>SUMIFS('Case Data'!I:I,'Case Data'!$A:$A,$AC48,'Case Data'!$B:$B,$AD48,'Case Data'!$C:$C,$AF48,'Case Data'!$F:$F,"Capacity")</f>
        <v>0</v>
      </c>
      <c r="AI48" s="4">
        <f>SUMIFS('Case Data'!J:J,'Case Data'!$A:$A,$AC48,'Case Data'!$B:$B,$AD48,'Case Data'!$C:$C,$AF48,'Case Data'!$F:$F,"Capacity")</f>
        <v>0</v>
      </c>
      <c r="AJ48" s="4">
        <f>SUMIFS('Case Data'!K:K,'Case Data'!$A:$A,$AC48,'Case Data'!$B:$B,$AD48,'Case Data'!$C:$C,$AF48,'Case Data'!$F:$F,"Capacity")</f>
        <v>0</v>
      </c>
      <c r="AK48" s="4">
        <f>SUMIFS('Case Data'!L:L,'Case Data'!$A:$A,$AC48,'Case Data'!$B:$B,$AD48,'Case Data'!$C:$C,$AF48,'Case Data'!$F:$F,"Capacity")</f>
        <v>0</v>
      </c>
      <c r="AL48" s="4">
        <f>SUMIFS('Case Data'!M:M,'Case Data'!$A:$A,$AC48,'Case Data'!$B:$B,$AD48,'Case Data'!$C:$C,$AF48,'Case Data'!$F:$F,"Capacity")</f>
        <v>0</v>
      </c>
      <c r="AM48" s="8">
        <f>SUMIFS('Case Data'!N:N,'Case Data'!$A:$A,$AC48,'Case Data'!$B:$B,$AD48,'Case Data'!$C:$C,$AF48,'Case Data'!$F:$F,"Capacity")</f>
        <v>0</v>
      </c>
    </row>
    <row r="49" spans="3:39" ht="15.75" thickBot="1">
      <c r="C49" s="152" t="str">
        <f>C45</f>
        <v>Case A Exploratory Policy Scenario</v>
      </c>
      <c r="D49" s="153" t="str">
        <f>D45</f>
        <v>MD</v>
      </c>
      <c r="E49" s="153" t="s">
        <v>49</v>
      </c>
      <c r="F49" s="17" t="str">
        <f>'Regional Results'!B61</f>
        <v>Imports</v>
      </c>
      <c r="G49" s="28">
        <f>IF($D$10="ISONE",SUMIFS('Case Data'!H:H,'Case Data'!$A:$A,$C49,'Case Data'!$B:$B,$D49,'Case Data'!$C:$C,$F49,'Case Data'!$F:$F,"Capacity")+SUMIFS('Case Data'!H:H,'Case Data'!$A:$A,$C49,'Case Data'!$B:$B,"MA",'Case Data'!$C:$C,$F49,'Case Data'!$F:$F,"Capacity"),SUMIFS('Case Data'!H:H,'Case Data'!$A:$A,$C49,'Case Data'!$B:$B,$D49,'Case Data'!$C:$C,$F49,'Case Data'!$F:$F,"Capacity"))</f>
        <v>0</v>
      </c>
      <c r="H49" s="9">
        <f>IF($D$10="ISONE",SUMIFS('Case Data'!I:I,'Case Data'!$A:$A,$C49,'Case Data'!$B:$B,$D49,'Case Data'!$C:$C,$F49,'Case Data'!$F:$F,"Capacity")+SUMIFS('Case Data'!I:I,'Case Data'!$A:$A,$C49,'Case Data'!$B:$B,"MA",'Case Data'!$C:$C,$F49,'Case Data'!$F:$F,"Capacity"),SUMIFS('Case Data'!I:I,'Case Data'!$A:$A,$C49,'Case Data'!$B:$B,$D49,'Case Data'!$C:$C,$F49,'Case Data'!$F:$F,"Capacity"))</f>
        <v>0</v>
      </c>
      <c r="I49" s="9">
        <f>IF($D$10="ISONE",SUMIFS('Case Data'!J:J,'Case Data'!$A:$A,$C49,'Case Data'!$B:$B,$D49,'Case Data'!$C:$C,$F49,'Case Data'!$F:$F,"Capacity")+SUMIFS('Case Data'!J:J,'Case Data'!$A:$A,$C49,'Case Data'!$B:$B,"MA",'Case Data'!$C:$C,$F49,'Case Data'!$F:$F,"Capacity"),SUMIFS('Case Data'!J:J,'Case Data'!$A:$A,$C49,'Case Data'!$B:$B,$D49,'Case Data'!$C:$C,$F49,'Case Data'!$F:$F,"Capacity"))</f>
        <v>0</v>
      </c>
      <c r="J49" s="9">
        <f>IF($D$10="ISONE",SUMIFS('Case Data'!K:K,'Case Data'!$A:$A,$C49,'Case Data'!$B:$B,$D49,'Case Data'!$C:$C,$F49,'Case Data'!$F:$F,"Capacity")+SUMIFS('Case Data'!K:K,'Case Data'!$A:$A,$C49,'Case Data'!$B:$B,"MA",'Case Data'!$C:$C,$F49,'Case Data'!$F:$F,"Capacity"),SUMIFS('Case Data'!K:K,'Case Data'!$A:$A,$C49,'Case Data'!$B:$B,$D49,'Case Data'!$C:$C,$F49,'Case Data'!$F:$F,"Capacity"))</f>
        <v>0</v>
      </c>
      <c r="K49" s="9">
        <f>IF($D$10="ISONE",SUMIFS('Case Data'!L:L,'Case Data'!$A:$A,$C49,'Case Data'!$B:$B,$D49,'Case Data'!$C:$C,$F49,'Case Data'!$F:$F,"Capacity")+SUMIFS('Case Data'!L:L,'Case Data'!$A:$A,$C49,'Case Data'!$B:$B,"MA",'Case Data'!$C:$C,$F49,'Case Data'!$F:$F,"Capacity"),SUMIFS('Case Data'!L:L,'Case Data'!$A:$A,$C49,'Case Data'!$B:$B,$D49,'Case Data'!$C:$C,$F49,'Case Data'!$F:$F,"Capacity"))</f>
        <v>0</v>
      </c>
      <c r="L49" s="9">
        <f>IF($D$10="ISONE",SUMIFS('Case Data'!M:M,'Case Data'!$A:$A,$C49,'Case Data'!$B:$B,$D49,'Case Data'!$C:$C,$F49,'Case Data'!$F:$F,"Capacity")+SUMIFS('Case Data'!M:M,'Case Data'!$A:$A,$C49,'Case Data'!$B:$B,"MA",'Case Data'!$C:$C,$F49,'Case Data'!$F:$F,"Capacity"),SUMIFS('Case Data'!M:M,'Case Data'!$A:$A,$C49,'Case Data'!$B:$B,$D49,'Case Data'!$C:$C,$F49,'Case Data'!$F:$F,"Capacity"))</f>
        <v>0</v>
      </c>
      <c r="M49" s="10">
        <f>IF($D$10="ISONE",SUMIFS('Case Data'!N:N,'Case Data'!$A:$A,$C49,'Case Data'!$B:$B,$D49,'Case Data'!$C:$C,$F49,'Case Data'!$F:$F,"Capacity")+SUMIFS('Case Data'!N:N,'Case Data'!$A:$A,$C49,'Case Data'!$B:$B,"MA",'Case Data'!$C:$C,$F49,'Case Data'!$F:$F,"Capacity"),SUMIFS('Case Data'!N:N,'Case Data'!$A:$A,$C49,'Case Data'!$B:$B,$D49,'Case Data'!$C:$C,$F49,'Case Data'!$F:$F,"Capacity"))</f>
        <v>0</v>
      </c>
      <c r="O49" s="178"/>
      <c r="P49" s="152" t="str">
        <f>P45</f>
        <v>Case B Exploratory Policy Scenario</v>
      </c>
      <c r="Q49" s="153" t="str">
        <f>Q45</f>
        <v>ISONE</v>
      </c>
      <c r="R49" s="153" t="s">
        <v>49</v>
      </c>
      <c r="S49" s="17" t="str">
        <f t="shared" si="0"/>
        <v>Imports</v>
      </c>
      <c r="T49" s="28">
        <f>IF($Q$10="ISONE",SUMIFS('Case Data'!H:H,'Case Data'!$A:$A,$P49,'Case Data'!$B:$B,$Q49,'Case Data'!$C:$C,$S49,'Case Data'!$F:$F,"Capacity")+SUMIFS('Case Data'!H:H,'Case Data'!$A:$A,$P49,'Case Data'!$B:$B,"MA",'Case Data'!$C:$C,$S49,'Case Data'!$F:$F,"Capacity"),SUMIFS('Case Data'!H:H,'Case Data'!$A:$A,$P49,'Case Data'!$B:$B,$Q49,'Case Data'!$C:$C,$S49,'Case Data'!$F:$F,"Capacity"))</f>
        <v>0</v>
      </c>
      <c r="U49" s="9">
        <f>IF($Q$10="ISONE",SUMIFS('Case Data'!I:I,'Case Data'!$A:$A,$P49,'Case Data'!$B:$B,$Q49,'Case Data'!$C:$C,$S49,'Case Data'!$F:$F,"Capacity")+SUMIFS('Case Data'!I:I,'Case Data'!$A:$A,$P49,'Case Data'!$B:$B,"MA",'Case Data'!$C:$C,$S49,'Case Data'!$F:$F,"Capacity"),SUMIFS('Case Data'!I:I,'Case Data'!$A:$A,$P49,'Case Data'!$B:$B,$Q49,'Case Data'!$C:$C,$S49,'Case Data'!$F:$F,"Capacity"))</f>
        <v>1200</v>
      </c>
      <c r="V49" s="9">
        <f>IF($Q$10="ISONE",SUMIFS('Case Data'!J:J,'Case Data'!$A:$A,$P49,'Case Data'!$B:$B,$Q49,'Case Data'!$C:$C,$S49,'Case Data'!$F:$F,"Capacity")+SUMIFS('Case Data'!J:J,'Case Data'!$A:$A,$P49,'Case Data'!$B:$B,"MA",'Case Data'!$C:$C,$S49,'Case Data'!$F:$F,"Capacity"),SUMIFS('Case Data'!J:J,'Case Data'!$A:$A,$P49,'Case Data'!$B:$B,$Q49,'Case Data'!$C:$C,$S49,'Case Data'!$F:$F,"Capacity"))</f>
        <v>1200</v>
      </c>
      <c r="W49" s="9">
        <f>IF($Q$10="ISONE",SUMIFS('Case Data'!K:K,'Case Data'!$A:$A,$P49,'Case Data'!$B:$B,$Q49,'Case Data'!$C:$C,$S49,'Case Data'!$F:$F,"Capacity")+SUMIFS('Case Data'!K:K,'Case Data'!$A:$A,$P49,'Case Data'!$B:$B,"MA",'Case Data'!$C:$C,$S49,'Case Data'!$F:$F,"Capacity"),SUMIFS('Case Data'!K:K,'Case Data'!$A:$A,$P49,'Case Data'!$B:$B,$Q49,'Case Data'!$C:$C,$S49,'Case Data'!$F:$F,"Capacity"))</f>
        <v>1200</v>
      </c>
      <c r="X49" s="9">
        <f>IF($Q$10="ISONE",SUMIFS('Case Data'!L:L,'Case Data'!$A:$A,$P49,'Case Data'!$B:$B,$Q49,'Case Data'!$C:$C,$S49,'Case Data'!$F:$F,"Capacity")+SUMIFS('Case Data'!L:L,'Case Data'!$A:$A,$P49,'Case Data'!$B:$B,"MA",'Case Data'!$C:$C,$S49,'Case Data'!$F:$F,"Capacity"),SUMIFS('Case Data'!L:L,'Case Data'!$A:$A,$P49,'Case Data'!$B:$B,$Q49,'Case Data'!$C:$C,$S49,'Case Data'!$F:$F,"Capacity"))</f>
        <v>1200</v>
      </c>
      <c r="Y49" s="9">
        <f>IF($Q$10="ISONE",SUMIFS('Case Data'!M:M,'Case Data'!$A:$A,$P49,'Case Data'!$B:$B,$Q49,'Case Data'!$C:$C,$S49,'Case Data'!$F:$F,"Capacity")+SUMIFS('Case Data'!M:M,'Case Data'!$A:$A,$P49,'Case Data'!$B:$B,"MA",'Case Data'!$C:$C,$S49,'Case Data'!$F:$F,"Capacity"),SUMIFS('Case Data'!M:M,'Case Data'!$A:$A,$P49,'Case Data'!$B:$B,$Q49,'Case Data'!$C:$C,$S49,'Case Data'!$F:$F,"Capacity"))</f>
        <v>1200</v>
      </c>
      <c r="Z49" s="10">
        <f>IF($Q$10="ISONE",SUMIFS('Case Data'!N:N,'Case Data'!$A:$A,$P49,'Case Data'!$B:$B,$Q49,'Case Data'!$C:$C,$S49,'Case Data'!$F:$F,"Capacity")+SUMIFS('Case Data'!N:N,'Case Data'!$A:$A,$P49,'Case Data'!$B:$B,"MA",'Case Data'!$C:$C,$S49,'Case Data'!$F:$F,"Capacity"),SUMIFS('Case Data'!N:N,'Case Data'!$A:$A,$P49,'Case Data'!$B:$B,$Q49,'Case Data'!$C:$C,$S49,'Case Data'!$F:$F,"Capacity"))</f>
        <v>1200</v>
      </c>
      <c r="AB49" s="130"/>
      <c r="AC49" s="152" t="str">
        <f>AC45</f>
        <v>Case B Exploratory Policy Scenario</v>
      </c>
      <c r="AD49" s="153" t="str">
        <f>AD45</f>
        <v>ISONE</v>
      </c>
      <c r="AE49" s="153" t="s">
        <v>49</v>
      </c>
      <c r="AF49" s="17" t="str">
        <f t="shared" ref="AF49" si="12">S49</f>
        <v>Imports</v>
      </c>
      <c r="AG49" s="28">
        <f>IF($AD$10="ISONE",SUMIFS('Case Data'!H:H,'Case Data'!$A:$A,$AC49,'Case Data'!$B:$B,$AD49,'Case Data'!$C:$C,$AF49,'Case Data'!$F:$F,"Capacity")+SUMIFS('Case Data'!H:H,'Case Data'!$A:$A,$AC49,'Case Data'!$B:$B,"MA",'Case Data'!$C:$C,$AF49,'Case Data'!$F:$F,"Capacity"),SUMIFS('Case Data'!H:H,'Case Data'!$A:$A,$AC49,'Case Data'!$B:$B,$AD49,'Case Data'!$C:$C,$AF49,'Case Data'!$F:$F,"Capacity"))</f>
        <v>0</v>
      </c>
      <c r="AH49" s="9">
        <f>IF($AD$10="ISONE",SUMIFS('Case Data'!I:I,'Case Data'!$A:$A,$AC49,'Case Data'!$B:$B,$AD49,'Case Data'!$C:$C,$AF49,'Case Data'!$F:$F,"Capacity")+SUMIFS('Case Data'!I:I,'Case Data'!$A:$A,$AC49,'Case Data'!$B:$B,"MA",'Case Data'!$C:$C,$AF49,'Case Data'!$F:$F,"Capacity"),SUMIFS('Case Data'!I:I,'Case Data'!$A:$A,$AC49,'Case Data'!$B:$B,$AD49,'Case Data'!$C:$C,$AF49,'Case Data'!$F:$F,"Capacity"))</f>
        <v>1200</v>
      </c>
      <c r="AI49" s="9">
        <f>IF($AD$10="ISONE",SUMIFS('Case Data'!J:J,'Case Data'!$A:$A,$AC49,'Case Data'!$B:$B,$AD49,'Case Data'!$C:$C,$AF49,'Case Data'!$F:$F,"Capacity")+SUMIFS('Case Data'!J:J,'Case Data'!$A:$A,$AC49,'Case Data'!$B:$B,"MA",'Case Data'!$C:$C,$AF49,'Case Data'!$F:$F,"Capacity"),SUMIFS('Case Data'!J:J,'Case Data'!$A:$A,$AC49,'Case Data'!$B:$B,$AD49,'Case Data'!$C:$C,$AF49,'Case Data'!$F:$F,"Capacity"))</f>
        <v>1200</v>
      </c>
      <c r="AJ49" s="9">
        <f>IF($AD$10="ISONE",SUMIFS('Case Data'!K:K,'Case Data'!$A:$A,$AC49,'Case Data'!$B:$B,$AD49,'Case Data'!$C:$C,$AF49,'Case Data'!$F:$F,"Capacity")+SUMIFS('Case Data'!K:K,'Case Data'!$A:$A,$AC49,'Case Data'!$B:$B,"MA",'Case Data'!$C:$C,$AF49,'Case Data'!$F:$F,"Capacity"),SUMIFS('Case Data'!K:K,'Case Data'!$A:$A,$AC49,'Case Data'!$B:$B,$AD49,'Case Data'!$C:$C,$AF49,'Case Data'!$F:$F,"Capacity"))</f>
        <v>1200</v>
      </c>
      <c r="AK49" s="9">
        <f>IF($AD$10="ISONE",SUMIFS('Case Data'!L:L,'Case Data'!$A:$A,$AC49,'Case Data'!$B:$B,$AD49,'Case Data'!$C:$C,$AF49,'Case Data'!$F:$F,"Capacity")+SUMIFS('Case Data'!L:L,'Case Data'!$A:$A,$AC49,'Case Data'!$B:$B,"MA",'Case Data'!$C:$C,$AF49,'Case Data'!$F:$F,"Capacity"),SUMIFS('Case Data'!L:L,'Case Data'!$A:$A,$AC49,'Case Data'!$B:$B,$AD49,'Case Data'!$C:$C,$AF49,'Case Data'!$F:$F,"Capacity"))</f>
        <v>1200</v>
      </c>
      <c r="AL49" s="9">
        <f>IF($AD$10="ISONE",SUMIFS('Case Data'!M:M,'Case Data'!$A:$A,$AC49,'Case Data'!$B:$B,$AD49,'Case Data'!$C:$C,$AF49,'Case Data'!$F:$F,"Capacity")+SUMIFS('Case Data'!M:M,'Case Data'!$A:$A,$AC49,'Case Data'!$B:$B,"MA",'Case Data'!$C:$C,$AF49,'Case Data'!$F:$F,"Capacity"),SUMIFS('Case Data'!M:M,'Case Data'!$A:$A,$AC49,'Case Data'!$B:$B,$AD49,'Case Data'!$C:$C,$AF49,'Case Data'!$F:$F,"Capacity"))</f>
        <v>1200</v>
      </c>
      <c r="AM49" s="10">
        <f>IF($AD$10="ISONE",SUMIFS('Case Data'!N:N,'Case Data'!$A:$A,$AC49,'Case Data'!$B:$B,$AD49,'Case Data'!$C:$C,$AF49,'Case Data'!$F:$F,"Capacity")+SUMIFS('Case Data'!N:N,'Case Data'!$A:$A,$AC49,'Case Data'!$B:$B,"MA",'Case Data'!$C:$C,$AF49,'Case Data'!$F:$F,"Capacity"),SUMIFS('Case Data'!N:N,'Case Data'!$A:$A,$AC49,'Case Data'!$B:$B,$AD49,'Case Data'!$C:$C,$AF49,'Case Data'!$F:$F,"Capacity"))</f>
        <v>1200</v>
      </c>
    </row>
    <row r="50" spans="3:39">
      <c r="C50" s="11" t="s">
        <v>68</v>
      </c>
      <c r="D50" s="11"/>
      <c r="E50" s="11"/>
      <c r="F50" s="11"/>
      <c r="G50" s="11"/>
      <c r="H50" s="11"/>
      <c r="I50" s="11"/>
      <c r="J50" s="11"/>
      <c r="K50" s="277"/>
      <c r="L50" s="11"/>
      <c r="M50" s="11"/>
      <c r="N50" s="11"/>
      <c r="O50" s="11"/>
      <c r="P50" s="11"/>
      <c r="Q50" s="11"/>
      <c r="R50" s="11"/>
      <c r="S50" s="11"/>
      <c r="T50" s="4"/>
      <c r="U50" s="4"/>
      <c r="V50" s="4"/>
      <c r="W50" s="4"/>
      <c r="X50" s="4"/>
      <c r="Y50" s="4"/>
      <c r="Z50" s="4"/>
      <c r="AA50" s="4"/>
      <c r="AB50" s="4"/>
      <c r="AG50" s="11"/>
      <c r="AH50" s="4"/>
      <c r="AI50" s="4"/>
      <c r="AJ50" s="4"/>
      <c r="AK50" s="4"/>
      <c r="AL50" s="4"/>
      <c r="AM50" s="4"/>
    </row>
    <row r="51" spans="3:39" s="21" customFormat="1">
      <c r="C51" s="21" t="s">
        <v>69</v>
      </c>
      <c r="E51" s="22"/>
      <c r="F51" s="23"/>
      <c r="G51" s="23"/>
      <c r="H51" s="23"/>
      <c r="I51" s="23"/>
      <c r="J51" s="23"/>
      <c r="K51" s="278"/>
      <c r="L51" s="23"/>
      <c r="M51" s="23"/>
      <c r="O51" s="20"/>
      <c r="R51" s="22"/>
      <c r="S51" s="22"/>
      <c r="T51" s="23"/>
      <c r="U51" s="23"/>
      <c r="V51" s="23"/>
      <c r="W51" s="23"/>
      <c r="X51" s="23"/>
      <c r="Y51" s="23"/>
      <c r="Z51" s="23"/>
      <c r="AA51" s="23"/>
      <c r="AC51" s="20"/>
      <c r="AF51" s="22"/>
      <c r="AG51" s="22"/>
      <c r="AH51" s="23"/>
      <c r="AI51" s="23"/>
      <c r="AJ51" s="23"/>
      <c r="AK51" s="23"/>
      <c r="AL51" s="23"/>
      <c r="AM51" s="23"/>
    </row>
    <row r="52" spans="3:39">
      <c r="E52" s="11"/>
      <c r="F52" s="40"/>
      <c r="G52" s="4"/>
      <c r="H52" s="4"/>
      <c r="I52" s="4"/>
      <c r="J52" s="4"/>
      <c r="K52" s="276"/>
      <c r="L52" s="4"/>
      <c r="M52" s="4"/>
      <c r="O52" s="15"/>
      <c r="R52" s="11"/>
      <c r="S52" s="11"/>
      <c r="T52" s="4"/>
      <c r="U52" s="4"/>
      <c r="V52" s="4"/>
      <c r="W52" s="4"/>
      <c r="X52" s="4"/>
      <c r="Y52" s="4"/>
      <c r="Z52" s="4"/>
      <c r="AA52" s="4"/>
      <c r="AC52" s="15"/>
      <c r="AF52" s="11"/>
      <c r="AG52" s="11"/>
      <c r="AH52" s="4"/>
      <c r="AI52" s="4"/>
      <c r="AJ52" s="4"/>
      <c r="AK52" s="4"/>
      <c r="AL52" s="4"/>
      <c r="AM52" s="4"/>
    </row>
    <row r="53" spans="3:39" ht="24" thickBot="1">
      <c r="C53" s="79" t="s">
        <v>91</v>
      </c>
    </row>
    <row r="54" spans="3:39" ht="30.75" thickBot="1">
      <c r="C54" s="2" t="s">
        <v>92</v>
      </c>
      <c r="D54" s="182" t="s">
        <v>9</v>
      </c>
    </row>
    <row r="55" spans="3:39">
      <c r="P55" s="2" t="str">
        <f>D54</f>
        <v>Case A Exploratory Policy Scenario - No Price Control</v>
      </c>
      <c r="Q55" s="2">
        <v>2025</v>
      </c>
      <c r="R55" s="2">
        <v>2028</v>
      </c>
      <c r="S55" s="2">
        <v>2030</v>
      </c>
      <c r="T55" s="2">
        <v>2032</v>
      </c>
      <c r="U55" s="2">
        <v>2035</v>
      </c>
      <c r="V55" s="2">
        <v>2037</v>
      </c>
      <c r="W55" s="2">
        <v>2040</v>
      </c>
    </row>
    <row r="56" spans="3:39" ht="15.75" hidden="1" thickBot="1">
      <c r="C56" s="94" t="s">
        <v>2</v>
      </c>
      <c r="D56" s="95" t="s">
        <v>43</v>
      </c>
      <c r="E56" s="95" t="s">
        <v>46</v>
      </c>
      <c r="F56" s="95" t="s">
        <v>70</v>
      </c>
      <c r="G56" s="95">
        <v>2025</v>
      </c>
      <c r="H56" s="95">
        <v>2028</v>
      </c>
      <c r="I56" s="95">
        <v>2030</v>
      </c>
      <c r="J56" s="95">
        <v>2032</v>
      </c>
      <c r="K56" s="95">
        <v>2035</v>
      </c>
      <c r="L56" s="95">
        <v>2037</v>
      </c>
      <c r="M56" s="106">
        <v>2040</v>
      </c>
      <c r="P56" s="42" t="s">
        <v>18</v>
      </c>
      <c r="Q56" s="40">
        <f t="shared" ref="Q56:W56" si="13">SUM(G57:G78)</f>
        <v>11199.021999999997</v>
      </c>
      <c r="R56" s="40">
        <f t="shared" si="13"/>
        <v>10083.2180073</v>
      </c>
      <c r="S56" s="40">
        <f t="shared" si="13"/>
        <v>10083.218009999999</v>
      </c>
      <c r="T56" s="40">
        <f t="shared" si="13"/>
        <v>10142.2180073</v>
      </c>
      <c r="U56" s="40">
        <f t="shared" si="13"/>
        <v>10142.2180073</v>
      </c>
      <c r="V56" s="40">
        <f t="shared" si="13"/>
        <v>10142.2180073</v>
      </c>
      <c r="W56" s="40">
        <f t="shared" si="13"/>
        <v>11290.666471299999</v>
      </c>
    </row>
    <row r="57" spans="3:39" hidden="1">
      <c r="C57" s="45" t="str">
        <f>$D$54</f>
        <v>Case A Exploratory Policy Scenario - No Price Control</v>
      </c>
      <c r="D57" s="52" t="str">
        <f>Cases!E3</f>
        <v>CT</v>
      </c>
      <c r="E57" s="125" t="s">
        <v>49</v>
      </c>
      <c r="F57" s="52" t="str">
        <f>'Regional Results'!B67</f>
        <v>Coal</v>
      </c>
      <c r="G57" s="4">
        <f>SUMIFS('Case Data'!H:H,'Case Data'!$A:$A,Capacity!$C57,'Case Data'!$B:$B,Capacity!$D57,'Case Data'!$D:$D,Capacity!$F57,'Case Data'!$F:$F,"Capacity")</f>
        <v>0</v>
      </c>
      <c r="H57" s="4">
        <f>SUMIFS('Case Data'!I:I,'Case Data'!$A:$A,Capacity!$C57,'Case Data'!$B:$B,Capacity!$D57,'Case Data'!$D:$D,Capacity!$F57,'Case Data'!$F:$F,"Capacity")</f>
        <v>0</v>
      </c>
      <c r="I57" s="4">
        <f>SUMIFS('Case Data'!J:J,'Case Data'!$A:$A,Capacity!$C57,'Case Data'!$B:$B,Capacity!$D57,'Case Data'!$D:$D,Capacity!$F57,'Case Data'!$F:$F,"Capacity")</f>
        <v>0</v>
      </c>
      <c r="J57" s="4">
        <f>SUMIFS('Case Data'!K:K,'Case Data'!$A:$A,Capacity!$C57,'Case Data'!$B:$B,Capacity!$D57,'Case Data'!$D:$D,Capacity!$F57,'Case Data'!$F:$F,"Capacity")</f>
        <v>0</v>
      </c>
      <c r="K57" s="4">
        <f>SUMIFS('Case Data'!L:L,'Case Data'!$A:$A,Capacity!$C57,'Case Data'!$B:$B,Capacity!$D57,'Case Data'!$D:$D,Capacity!$F57,'Case Data'!$F:$F,"Capacity")</f>
        <v>0</v>
      </c>
      <c r="L57" s="4">
        <f>SUMIFS('Case Data'!M:M,'Case Data'!$A:$A,Capacity!$C57,'Case Data'!$B:$B,Capacity!$D57,'Case Data'!$D:$D,Capacity!$F57,'Case Data'!$F:$F,"Capacity")</f>
        <v>0</v>
      </c>
      <c r="M57" s="8">
        <f>SUMIFS('Case Data'!N:N,'Case Data'!$A:$A,Capacity!$C57,'Case Data'!$B:$B,Capacity!$D57,'Case Data'!$D:$D,Capacity!$F57,'Case Data'!$F:$F,"Capacity")</f>
        <v>0</v>
      </c>
      <c r="P57" s="12" t="s">
        <v>19</v>
      </c>
      <c r="Q57" s="40">
        <f t="shared" ref="Q57:W57" si="14">SUM(G87:G108)</f>
        <v>3476.3755929999998</v>
      </c>
      <c r="R57" s="40">
        <f t="shared" si="14"/>
        <v>3056.3755929999998</v>
      </c>
      <c r="S57" s="40">
        <f t="shared" si="14"/>
        <v>3207.3505599999999</v>
      </c>
      <c r="T57" s="40">
        <f t="shared" si="14"/>
        <v>3205.8611599999999</v>
      </c>
      <c r="U57" s="40">
        <f t="shared" si="14"/>
        <v>3205.8611599999999</v>
      </c>
      <c r="V57" s="40">
        <f t="shared" si="14"/>
        <v>3205.8611599999999</v>
      </c>
      <c r="W57" s="40">
        <f t="shared" si="14"/>
        <v>5970.4975709999999</v>
      </c>
    </row>
    <row r="58" spans="3:39" hidden="1">
      <c r="C58" s="45" t="str">
        <f>C57</f>
        <v>Case A Exploratory Policy Scenario - No Price Control</v>
      </c>
      <c r="D58" s="52" t="str">
        <f>D57</f>
        <v>CT</v>
      </c>
      <c r="E58" s="125" t="s">
        <v>49</v>
      </c>
      <c r="F58" s="52" t="str">
        <f>'Regional Results'!B68</f>
        <v>Coal with CCS</v>
      </c>
      <c r="G58" s="4">
        <f>SUMIFS('Case Data'!H:H,'Case Data'!$A:$A,Capacity!$C58,'Case Data'!$B:$B,Capacity!$D58,'Case Data'!$D:$D,Capacity!$F58,'Case Data'!$F:$F,"Capacity")</f>
        <v>0</v>
      </c>
      <c r="H58" s="4">
        <f>SUMIFS('Case Data'!I:I,'Case Data'!$A:$A,Capacity!$C58,'Case Data'!$B:$B,Capacity!$D58,'Case Data'!$D:$D,Capacity!$F58,'Case Data'!$F:$F,"Capacity")</f>
        <v>0</v>
      </c>
      <c r="I58" s="4">
        <f>SUMIFS('Case Data'!J:J,'Case Data'!$A:$A,Capacity!$C58,'Case Data'!$B:$B,Capacity!$D58,'Case Data'!$D:$D,Capacity!$F58,'Case Data'!$F:$F,"Capacity")</f>
        <v>0</v>
      </c>
      <c r="J58" s="4">
        <f>SUMIFS('Case Data'!K:K,'Case Data'!$A:$A,Capacity!$C58,'Case Data'!$B:$B,Capacity!$D58,'Case Data'!$D:$D,Capacity!$F58,'Case Data'!$F:$F,"Capacity")</f>
        <v>0</v>
      </c>
      <c r="K58" s="4">
        <f>SUMIFS('Case Data'!L:L,'Case Data'!$A:$A,Capacity!$C58,'Case Data'!$B:$B,Capacity!$D58,'Case Data'!$D:$D,Capacity!$F58,'Case Data'!$F:$F,"Capacity")</f>
        <v>0</v>
      </c>
      <c r="L58" s="4">
        <f>SUMIFS('Case Data'!M:M,'Case Data'!$A:$A,Capacity!$C58,'Case Data'!$B:$B,Capacity!$D58,'Case Data'!$D:$D,Capacity!$F58,'Case Data'!$F:$F,"Capacity")</f>
        <v>0</v>
      </c>
      <c r="M58" s="8">
        <f>SUMIFS('Case Data'!N:N,'Case Data'!$A:$A,Capacity!$C58,'Case Data'!$B:$B,Capacity!$D58,'Case Data'!$D:$D,Capacity!$F58,'Case Data'!$F:$F,"Capacity")</f>
        <v>0</v>
      </c>
      <c r="P58" s="12" t="s">
        <v>20</v>
      </c>
      <c r="Q58" s="40">
        <f t="shared" ref="Q58:W58" si="15">SUM(G117:G138)</f>
        <v>5286.1969990000007</v>
      </c>
      <c r="R58" s="40">
        <f t="shared" si="15"/>
        <v>5779.0618760000007</v>
      </c>
      <c r="S58" s="40">
        <f t="shared" si="15"/>
        <v>7049.2929999999997</v>
      </c>
      <c r="T58" s="40">
        <f t="shared" si="15"/>
        <v>7049.2929990000002</v>
      </c>
      <c r="U58" s="40">
        <f t="shared" si="15"/>
        <v>7049.2929990000002</v>
      </c>
      <c r="V58" s="40">
        <f t="shared" si="15"/>
        <v>7410.2561189999997</v>
      </c>
      <c r="W58" s="40">
        <f t="shared" si="15"/>
        <v>8359.7828819999995</v>
      </c>
    </row>
    <row r="59" spans="3:39" hidden="1">
      <c r="C59" s="45" t="str">
        <f t="shared" ref="C59:D61" si="16">C58</f>
        <v>Case A Exploratory Policy Scenario - No Price Control</v>
      </c>
      <c r="D59" s="52" t="str">
        <f t="shared" si="16"/>
        <v>CT</v>
      </c>
      <c r="E59" s="125" t="s">
        <v>49</v>
      </c>
      <c r="F59" s="52" t="str">
        <f>'Regional Results'!B69</f>
        <v>Combined Cycle</v>
      </c>
      <c r="G59" s="4">
        <f>SUMIFS('Case Data'!H:H,'Case Data'!$A:$A,Capacity!$C59,'Case Data'!$B:$B,Capacity!$D59,'Case Data'!$D:$D,Capacity!$F59,'Case Data'!$F:$F,"Capacity")</f>
        <v>4701.5649999999996</v>
      </c>
      <c r="H59" s="4">
        <f>SUMIFS('Case Data'!I:I,'Case Data'!$A:$A,Capacity!$C59,'Case Data'!$B:$B,Capacity!$D59,'Case Data'!$D:$D,Capacity!$F59,'Case Data'!$F:$F,"Capacity")</f>
        <v>4701.5649999999996</v>
      </c>
      <c r="I59" s="4">
        <f>SUMIFS('Case Data'!J:J,'Case Data'!$A:$A,Capacity!$C59,'Case Data'!$B:$B,Capacity!$D59,'Case Data'!$D:$D,Capacity!$F59,'Case Data'!$F:$F,"Capacity")</f>
        <v>4701.5649999999996</v>
      </c>
      <c r="J59" s="4">
        <f>SUMIFS('Case Data'!K:K,'Case Data'!$A:$A,Capacity!$C59,'Case Data'!$B:$B,Capacity!$D59,'Case Data'!$D:$D,Capacity!$F59,'Case Data'!$F:$F,"Capacity")</f>
        <v>4701.5649999999996</v>
      </c>
      <c r="K59" s="4">
        <f>SUMIFS('Case Data'!L:L,'Case Data'!$A:$A,Capacity!$C59,'Case Data'!$B:$B,Capacity!$D59,'Case Data'!$D:$D,Capacity!$F59,'Case Data'!$F:$F,"Capacity")</f>
        <v>4701.5649999999996</v>
      </c>
      <c r="L59" s="4">
        <f>SUMIFS('Case Data'!M:M,'Case Data'!$A:$A,Capacity!$C59,'Case Data'!$B:$B,Capacity!$D59,'Case Data'!$D:$D,Capacity!$F59,'Case Data'!$F:$F,"Capacity")</f>
        <v>4701.5649999999996</v>
      </c>
      <c r="M59" s="8">
        <f>SUMIFS('Case Data'!N:N,'Case Data'!$A:$A,Capacity!$C59,'Case Data'!$B:$B,Capacity!$D59,'Case Data'!$D:$D,Capacity!$F59,'Case Data'!$F:$F,"Capacity")</f>
        <v>4701.5649999999996</v>
      </c>
      <c r="P59" s="12" t="s">
        <v>21</v>
      </c>
      <c r="Q59" s="40">
        <f t="shared" ref="Q59:W59" si="17">SUM(G147:G168)</f>
        <v>13295.049529</v>
      </c>
      <c r="R59" s="40">
        <f t="shared" si="17"/>
        <v>12408.752528999999</v>
      </c>
      <c r="S59" s="40">
        <f t="shared" si="17"/>
        <v>13086.752500000001</v>
      </c>
      <c r="T59" s="40">
        <f t="shared" si="17"/>
        <v>13086.752528999999</v>
      </c>
      <c r="U59" s="40">
        <f t="shared" si="17"/>
        <v>17308.769873000001</v>
      </c>
      <c r="V59" s="40">
        <f t="shared" si="17"/>
        <v>21441.341631000003</v>
      </c>
      <c r="W59" s="40">
        <f t="shared" si="17"/>
        <v>31205.610808000001</v>
      </c>
    </row>
    <row r="60" spans="3:39" hidden="1">
      <c r="C60" s="45" t="str">
        <f t="shared" si="16"/>
        <v>Case A Exploratory Policy Scenario - No Price Control</v>
      </c>
      <c r="D60" s="52" t="str">
        <f t="shared" si="16"/>
        <v>CT</v>
      </c>
      <c r="E60" s="125" t="s">
        <v>49</v>
      </c>
      <c r="F60" s="52" t="str">
        <f>'Regional Results'!B70</f>
        <v>Combustion Turbine</v>
      </c>
      <c r="G60" s="4">
        <f>SUMIFS('Case Data'!H:H,'Case Data'!$A:$A,Capacity!$C60,'Case Data'!$B:$B,Capacity!$D60,'Case Data'!$D:$D,Capacity!$F60,'Case Data'!$F:$F,"Capacity")</f>
        <v>1461.172</v>
      </c>
      <c r="H60" s="4">
        <f>SUMIFS('Case Data'!I:I,'Case Data'!$A:$A,Capacity!$C60,'Case Data'!$B:$B,Capacity!$D60,'Case Data'!$D:$D,Capacity!$F60,'Case Data'!$F:$F,"Capacity")</f>
        <v>1444.049</v>
      </c>
      <c r="I60" s="4">
        <f>SUMIFS('Case Data'!J:J,'Case Data'!$A:$A,Capacity!$C60,'Case Data'!$B:$B,Capacity!$D60,'Case Data'!$D:$D,Capacity!$F60,'Case Data'!$F:$F,"Capacity")</f>
        <v>1444.049</v>
      </c>
      <c r="J60" s="4">
        <f>SUMIFS('Case Data'!K:K,'Case Data'!$A:$A,Capacity!$C60,'Case Data'!$B:$B,Capacity!$D60,'Case Data'!$D:$D,Capacity!$F60,'Case Data'!$F:$F,"Capacity")</f>
        <v>1444.049</v>
      </c>
      <c r="K60" s="4">
        <f>SUMIFS('Case Data'!L:L,'Case Data'!$A:$A,Capacity!$C60,'Case Data'!$B:$B,Capacity!$D60,'Case Data'!$D:$D,Capacity!$F60,'Case Data'!$F:$F,"Capacity")</f>
        <v>1444.049</v>
      </c>
      <c r="L60" s="4">
        <f>SUMIFS('Case Data'!M:M,'Case Data'!$A:$A,Capacity!$C60,'Case Data'!$B:$B,Capacity!$D60,'Case Data'!$D:$D,Capacity!$F60,'Case Data'!$F:$F,"Capacity")</f>
        <v>1444.049</v>
      </c>
      <c r="M60" s="8">
        <f>SUMIFS('Case Data'!N:N,'Case Data'!$A:$A,Capacity!$C60,'Case Data'!$B:$B,Capacity!$D60,'Case Data'!$D:$D,Capacity!$F60,'Case Data'!$F:$F,"Capacity")</f>
        <v>1444.049</v>
      </c>
      <c r="P60" s="12" t="s">
        <v>22</v>
      </c>
      <c r="Q60" s="40">
        <f t="shared" ref="Q60:W60" si="18">SUM(G177:G188,G190:G199)</f>
        <v>12874.837255999999</v>
      </c>
      <c r="R60" s="40">
        <f t="shared" si="18"/>
        <v>12145.614256000001</v>
      </c>
      <c r="S60" s="40">
        <f t="shared" si="18"/>
        <v>12145.614300000001</v>
      </c>
      <c r="T60" s="40">
        <f t="shared" si="18"/>
        <v>12145.614256000001</v>
      </c>
      <c r="U60" s="40">
        <f t="shared" si="18"/>
        <v>15085.524275</v>
      </c>
      <c r="V60" s="40">
        <f t="shared" si="18"/>
        <v>19085.524275</v>
      </c>
      <c r="W60" s="40">
        <f t="shared" si="18"/>
        <v>26880.659058000001</v>
      </c>
    </row>
    <row r="61" spans="3:39" hidden="1">
      <c r="C61" s="45" t="str">
        <f t="shared" si="16"/>
        <v>Case A Exploratory Policy Scenario - No Price Control</v>
      </c>
      <c r="D61" s="52" t="str">
        <f t="shared" si="16"/>
        <v>CT</v>
      </c>
      <c r="E61" s="125" t="s">
        <v>49</v>
      </c>
      <c r="F61" s="52" t="str">
        <f>'Regional Results'!B71</f>
        <v>Oil/Gas</v>
      </c>
      <c r="G61" s="4">
        <f>SUMIFS('Case Data'!H:H,'Case Data'!$A:$A,Capacity!$C61,'Case Data'!$B:$B,Capacity!$D61,'Case Data'!$D:$D,Capacity!$F61,'Case Data'!$F:$F,"Capacity")</f>
        <v>1758.7950000000001</v>
      </c>
      <c r="H61" s="4">
        <f>SUMIFS('Case Data'!I:I,'Case Data'!$A:$A,Capacity!$C61,'Case Data'!$B:$B,Capacity!$D61,'Case Data'!$D:$D,Capacity!$F61,'Case Data'!$F:$F,"Capacity")</f>
        <v>507.39400000000001</v>
      </c>
      <c r="I61" s="4">
        <f>SUMIFS('Case Data'!J:J,'Case Data'!$A:$A,Capacity!$C61,'Case Data'!$B:$B,Capacity!$D61,'Case Data'!$D:$D,Capacity!$F61,'Case Data'!$F:$F,"Capacity")</f>
        <v>507.39400000000001</v>
      </c>
      <c r="J61" s="4">
        <f>SUMIFS('Case Data'!K:K,'Case Data'!$A:$A,Capacity!$C61,'Case Data'!$B:$B,Capacity!$D61,'Case Data'!$D:$D,Capacity!$F61,'Case Data'!$F:$F,"Capacity")</f>
        <v>507.39400000000001</v>
      </c>
      <c r="K61" s="4">
        <f>SUMIFS('Case Data'!L:L,'Case Data'!$A:$A,Capacity!$C61,'Case Data'!$B:$B,Capacity!$D61,'Case Data'!$D:$D,Capacity!$F61,'Case Data'!$F:$F,"Capacity")</f>
        <v>507.39400000000001</v>
      </c>
      <c r="L61" s="4">
        <f>SUMIFS('Case Data'!M:M,'Case Data'!$A:$A,Capacity!$C61,'Case Data'!$B:$B,Capacity!$D61,'Case Data'!$D:$D,Capacity!$F61,'Case Data'!$F:$F,"Capacity")</f>
        <v>507.39400000000001</v>
      </c>
      <c r="M61" s="8">
        <f>SUMIFS('Case Data'!N:N,'Case Data'!$A:$A,Capacity!$C61,'Case Data'!$B:$B,Capacity!$D61,'Case Data'!$D:$D,Capacity!$F61,'Case Data'!$F:$F,"Capacity")</f>
        <v>507.39400000000001</v>
      </c>
      <c r="P61" s="12" t="s">
        <v>23</v>
      </c>
      <c r="Q61" s="40">
        <f t="shared" ref="Q61:W61" si="19">SUM(G208:G229)</f>
        <v>4578.1899999999996</v>
      </c>
      <c r="R61" s="40">
        <f t="shared" si="19"/>
        <v>3375.4830000000002</v>
      </c>
      <c r="S61" s="40">
        <f t="shared" si="19"/>
        <v>3375.4830000000002</v>
      </c>
      <c r="T61" s="40">
        <f t="shared" si="19"/>
        <v>3375.4830000000002</v>
      </c>
      <c r="U61" s="40">
        <f t="shared" si="19"/>
        <v>3375.4830000000002</v>
      </c>
      <c r="V61" s="40">
        <f t="shared" si="19"/>
        <v>3375.4830000000002</v>
      </c>
      <c r="W61" s="40">
        <f t="shared" si="19"/>
        <v>3375.4830000000002</v>
      </c>
    </row>
    <row r="62" spans="3:39" hidden="1">
      <c r="C62" s="45" t="str">
        <f t="shared" ref="C62" si="20">C61</f>
        <v>Case A Exploratory Policy Scenario - No Price Control</v>
      </c>
      <c r="D62" s="52" t="str">
        <f t="shared" ref="D62" si="21">D61</f>
        <v>CT</v>
      </c>
      <c r="E62" s="125" t="s">
        <v>49</v>
      </c>
      <c r="F62" s="52" t="str">
        <f>'Regional Results'!B72</f>
        <v>Other</v>
      </c>
      <c r="G62" s="4">
        <f>SUMIFS('Case Data'!H:H,'Case Data'!$A:$A,Capacity!$C62,'Case Data'!$B:$B,Capacity!$D62,'Case Data'!$D:$D,Capacity!$F62,'Case Data'!$F:$F,"Capacity")</f>
        <v>5.6</v>
      </c>
      <c r="H62" s="4">
        <f>SUMIFS('Case Data'!I:I,'Case Data'!$A:$A,Capacity!$C62,'Case Data'!$B:$B,Capacity!$D62,'Case Data'!$D:$D,Capacity!$F62,'Case Data'!$F:$F,"Capacity")</f>
        <v>5.6</v>
      </c>
      <c r="I62" s="4">
        <f>SUMIFS('Case Data'!J:J,'Case Data'!$A:$A,Capacity!$C62,'Case Data'!$B:$B,Capacity!$D62,'Case Data'!$D:$D,Capacity!$F62,'Case Data'!$F:$F,"Capacity")</f>
        <v>5.6</v>
      </c>
      <c r="J62" s="4">
        <f>SUMIFS('Case Data'!K:K,'Case Data'!$A:$A,Capacity!$C62,'Case Data'!$B:$B,Capacity!$D62,'Case Data'!$D:$D,Capacity!$F62,'Case Data'!$F:$F,"Capacity")</f>
        <v>5.6</v>
      </c>
      <c r="K62" s="4">
        <f>SUMIFS('Case Data'!L:L,'Case Data'!$A:$A,Capacity!$C62,'Case Data'!$B:$B,Capacity!$D62,'Case Data'!$D:$D,Capacity!$F62,'Case Data'!$F:$F,"Capacity")</f>
        <v>5.6</v>
      </c>
      <c r="L62" s="4">
        <f>SUMIFS('Case Data'!M:M,'Case Data'!$A:$A,Capacity!$C62,'Case Data'!$B:$B,Capacity!$D62,'Case Data'!$D:$D,Capacity!$F62,'Case Data'!$F:$F,"Capacity")</f>
        <v>5.6</v>
      </c>
      <c r="M62" s="8">
        <f>SUMIFS('Case Data'!N:N,'Case Data'!$A:$A,Capacity!$C62,'Case Data'!$B:$B,Capacity!$D62,'Case Data'!$D:$D,Capacity!$F62,'Case Data'!$F:$F,"Capacity")</f>
        <v>5.6</v>
      </c>
      <c r="P62" s="12" t="s">
        <v>24</v>
      </c>
      <c r="Q62" s="40">
        <f t="shared" ref="Q62:W62" si="22">SUM(G238:G259)</f>
        <v>16093.730658</v>
      </c>
      <c r="R62" s="40">
        <f t="shared" si="22"/>
        <v>16441.574657999998</v>
      </c>
      <c r="S62" s="40">
        <f t="shared" si="22"/>
        <v>17594.574700000001</v>
      </c>
      <c r="T62" s="40">
        <f t="shared" si="22"/>
        <v>21328.574657999998</v>
      </c>
      <c r="U62" s="40">
        <f t="shared" si="22"/>
        <v>20154.574657999998</v>
      </c>
      <c r="V62" s="40">
        <f t="shared" si="22"/>
        <v>20154.574657999998</v>
      </c>
      <c r="W62" s="40">
        <f t="shared" si="22"/>
        <v>27508.895991999998</v>
      </c>
    </row>
    <row r="63" spans="3:39" hidden="1">
      <c r="C63" s="45" t="str">
        <f t="shared" ref="C63" si="23">C62</f>
        <v>Case A Exploratory Policy Scenario - No Price Control</v>
      </c>
      <c r="D63" s="52" t="str">
        <f t="shared" ref="D63" si="24">D62</f>
        <v>CT</v>
      </c>
      <c r="E63" s="125" t="s">
        <v>49</v>
      </c>
      <c r="F63" s="52" t="str">
        <f>'Regional Results'!B73</f>
        <v>Nuclear</v>
      </c>
      <c r="G63" s="4">
        <f>SUMIFS('Case Data'!H:H,'Case Data'!$A:$A,Capacity!$C63,'Case Data'!$B:$B,Capacity!$D63,'Case Data'!$D:$D,Capacity!$F63,'Case Data'!$F:$F,"Capacity")</f>
        <v>2102</v>
      </c>
      <c r="H63" s="4">
        <f>SUMIFS('Case Data'!I:I,'Case Data'!$A:$A,Capacity!$C63,'Case Data'!$B:$B,Capacity!$D63,'Case Data'!$D:$D,Capacity!$F63,'Case Data'!$F:$F,"Capacity")</f>
        <v>2102</v>
      </c>
      <c r="I63" s="4">
        <f>SUMIFS('Case Data'!J:J,'Case Data'!$A:$A,Capacity!$C63,'Case Data'!$B:$B,Capacity!$D63,'Case Data'!$D:$D,Capacity!$F63,'Case Data'!$F:$F,"Capacity")</f>
        <v>2102</v>
      </c>
      <c r="J63" s="4">
        <f>SUMIFS('Case Data'!K:K,'Case Data'!$A:$A,Capacity!$C63,'Case Data'!$B:$B,Capacity!$D63,'Case Data'!$D:$D,Capacity!$F63,'Case Data'!$F:$F,"Capacity")</f>
        <v>2102</v>
      </c>
      <c r="K63" s="4">
        <f>SUMIFS('Case Data'!L:L,'Case Data'!$A:$A,Capacity!$C63,'Case Data'!$B:$B,Capacity!$D63,'Case Data'!$D:$D,Capacity!$F63,'Case Data'!$F:$F,"Capacity")</f>
        <v>2102</v>
      </c>
      <c r="L63" s="4">
        <f>SUMIFS('Case Data'!M:M,'Case Data'!$A:$A,Capacity!$C63,'Case Data'!$B:$B,Capacity!$D63,'Case Data'!$D:$D,Capacity!$F63,'Case Data'!$F:$F,"Capacity")</f>
        <v>2102</v>
      </c>
      <c r="M63" s="8">
        <f>SUMIFS('Case Data'!N:N,'Case Data'!$A:$A,Capacity!$C63,'Case Data'!$B:$B,Capacity!$D63,'Case Data'!$D:$D,Capacity!$F63,'Case Data'!$F:$F,"Capacity")</f>
        <v>2102</v>
      </c>
      <c r="P63" s="12" t="s">
        <v>25</v>
      </c>
      <c r="Q63" s="40">
        <f t="shared" ref="Q63:W63" si="25">SUM(G268:G292)</f>
        <v>50751.743000000009</v>
      </c>
      <c r="R63" s="40">
        <f t="shared" si="25"/>
        <v>57358.399219000006</v>
      </c>
      <c r="S63" s="40">
        <f t="shared" si="25"/>
        <v>61768.987399999998</v>
      </c>
      <c r="T63" s="40">
        <f t="shared" si="25"/>
        <v>63789.875819000008</v>
      </c>
      <c r="U63" s="40">
        <f t="shared" si="25"/>
        <v>64845.901895999996</v>
      </c>
      <c r="V63" s="40">
        <f t="shared" si="25"/>
        <v>66266.567703000008</v>
      </c>
      <c r="W63" s="40">
        <f t="shared" si="25"/>
        <v>76888.816795000006</v>
      </c>
    </row>
    <row r="64" spans="3:39" hidden="1">
      <c r="C64" s="45" t="str">
        <f t="shared" ref="C64" si="26">C63</f>
        <v>Case A Exploratory Policy Scenario - No Price Control</v>
      </c>
      <c r="D64" s="52" t="str">
        <f t="shared" ref="D64:D65" si="27">D63</f>
        <v>CT</v>
      </c>
      <c r="E64" s="125" t="s">
        <v>49</v>
      </c>
      <c r="F64" s="52" t="str">
        <f>'Regional Results'!B74</f>
        <v>Hydro</v>
      </c>
      <c r="G64" s="4">
        <f>SUMIFS('Case Data'!H:H,'Case Data'!$A:$A,Capacity!$C64,'Case Data'!$B:$B,Capacity!$D64,'Case Data'!$D:$D,Capacity!$F64,'Case Data'!$F:$F,"Capacity")</f>
        <v>158.881</v>
      </c>
      <c r="H64" s="4">
        <f>SUMIFS('Case Data'!I:I,'Case Data'!$A:$A,Capacity!$C64,'Case Data'!$B:$B,Capacity!$D64,'Case Data'!$D:$D,Capacity!$F64,'Case Data'!$F:$F,"Capacity")</f>
        <v>158.881</v>
      </c>
      <c r="I64" s="4">
        <f>SUMIFS('Case Data'!J:J,'Case Data'!$A:$A,Capacity!$C64,'Case Data'!$B:$B,Capacity!$D64,'Case Data'!$D:$D,Capacity!$F64,'Case Data'!$F:$F,"Capacity")</f>
        <v>158.881</v>
      </c>
      <c r="J64" s="4">
        <f>SUMIFS('Case Data'!K:K,'Case Data'!$A:$A,Capacity!$C64,'Case Data'!$B:$B,Capacity!$D64,'Case Data'!$D:$D,Capacity!$F64,'Case Data'!$F:$F,"Capacity")</f>
        <v>158.881</v>
      </c>
      <c r="K64" s="4">
        <f>SUMIFS('Case Data'!L:L,'Case Data'!$A:$A,Capacity!$C64,'Case Data'!$B:$B,Capacity!$D64,'Case Data'!$D:$D,Capacity!$F64,'Case Data'!$F:$F,"Capacity")</f>
        <v>158.881</v>
      </c>
      <c r="L64" s="4">
        <f>SUMIFS('Case Data'!M:M,'Case Data'!$A:$A,Capacity!$C64,'Case Data'!$B:$B,Capacity!$D64,'Case Data'!$D:$D,Capacity!$F64,'Case Data'!$F:$F,"Capacity")</f>
        <v>158.881</v>
      </c>
      <c r="M64" s="8">
        <f>SUMIFS('Case Data'!N:N,'Case Data'!$A:$A,Capacity!$C64,'Case Data'!$B:$B,Capacity!$D64,'Case Data'!$D:$D,Capacity!$F64,'Case Data'!$F:$F,"Capacity")</f>
        <v>158.881</v>
      </c>
      <c r="P64" s="12" t="s">
        <v>26</v>
      </c>
      <c r="Q64" s="40">
        <f t="shared" ref="Q64:W64" si="28">SUM(G301:G322)</f>
        <v>2610.3310019999999</v>
      </c>
      <c r="R64" s="40">
        <f t="shared" si="28"/>
        <v>2608.6510019999996</v>
      </c>
      <c r="S64" s="40">
        <f t="shared" si="28"/>
        <v>2608.6509999999998</v>
      </c>
      <c r="T64" s="40">
        <f t="shared" si="28"/>
        <v>2608.6510019999996</v>
      </c>
      <c r="U64" s="40">
        <f t="shared" si="28"/>
        <v>2608.6510019999996</v>
      </c>
      <c r="V64" s="40">
        <f t="shared" si="28"/>
        <v>6669.5618029999996</v>
      </c>
      <c r="W64" s="40">
        <f t="shared" si="28"/>
        <v>12312.908616999999</v>
      </c>
    </row>
    <row r="65" spans="3:23" hidden="1">
      <c r="C65" s="45" t="str">
        <f t="shared" ref="C65" si="29">C64</f>
        <v>Case A Exploratory Policy Scenario - No Price Control</v>
      </c>
      <c r="D65" s="52" t="str">
        <f t="shared" si="27"/>
        <v>CT</v>
      </c>
      <c r="E65" s="125" t="s">
        <v>49</v>
      </c>
      <c r="F65" s="52" t="str">
        <f>'Regional Results'!B75</f>
        <v>Solar PV</v>
      </c>
      <c r="G65" s="4">
        <f>SUMIFS('Case Data'!H:H,'Case Data'!$A:$A,Capacity!$C65,'Case Data'!$B:$B,Capacity!$D65,'Case Data'!$D:$D,Capacity!$F65,'Case Data'!$F:$F,"Capacity")</f>
        <v>433.9</v>
      </c>
      <c r="H65" s="4">
        <f>SUMIFS('Case Data'!I:I,'Case Data'!$A:$A,Capacity!$C65,'Case Data'!$B:$B,Capacity!$D65,'Case Data'!$D:$D,Capacity!$F65,'Case Data'!$F:$F,"Capacity")</f>
        <v>433.9</v>
      </c>
      <c r="I65" s="4">
        <f>SUMIFS('Case Data'!J:J,'Case Data'!$A:$A,Capacity!$C65,'Case Data'!$B:$B,Capacity!$D65,'Case Data'!$D:$D,Capacity!$F65,'Case Data'!$F:$F,"Capacity")</f>
        <v>433.9</v>
      </c>
      <c r="J65" s="4">
        <f>SUMIFS('Case Data'!K:K,'Case Data'!$A:$A,Capacity!$C65,'Case Data'!$B:$B,Capacity!$D65,'Case Data'!$D:$D,Capacity!$F65,'Case Data'!$F:$F,"Capacity")</f>
        <v>433.9</v>
      </c>
      <c r="K65" s="4">
        <f>SUMIFS('Case Data'!L:L,'Case Data'!$A:$A,Capacity!$C65,'Case Data'!$B:$B,Capacity!$D65,'Case Data'!$D:$D,Capacity!$F65,'Case Data'!$F:$F,"Capacity")</f>
        <v>433.9</v>
      </c>
      <c r="L65" s="4">
        <f>SUMIFS('Case Data'!M:M,'Case Data'!$A:$A,Capacity!$C65,'Case Data'!$B:$B,Capacity!$D65,'Case Data'!$D:$D,Capacity!$F65,'Case Data'!$F:$F,"Capacity")</f>
        <v>433.9</v>
      </c>
      <c r="M65" s="8">
        <f>SUMIFS('Case Data'!N:N,'Case Data'!$A:$A,Capacity!$C65,'Case Data'!$B:$B,Capacity!$D65,'Case Data'!$D:$D,Capacity!$F65,'Case Data'!$F:$F,"Capacity")</f>
        <v>433.9</v>
      </c>
      <c r="P65" s="12" t="s">
        <v>27</v>
      </c>
      <c r="Q65" s="40">
        <f t="shared" ref="Q65:W65" si="30">SUM(G330:G352)</f>
        <v>2853.4609999999998</v>
      </c>
      <c r="R65" s="40">
        <f t="shared" si="30"/>
        <v>2860.4159999999997</v>
      </c>
      <c r="S65" s="40">
        <f t="shared" si="30"/>
        <v>6154.4159999999993</v>
      </c>
      <c r="T65" s="40">
        <f t="shared" si="30"/>
        <v>7022.9184540000006</v>
      </c>
      <c r="U65" s="40">
        <f t="shared" si="30"/>
        <v>10580.121952</v>
      </c>
      <c r="V65" s="40">
        <f t="shared" si="30"/>
        <v>11636.279931000001</v>
      </c>
      <c r="W65" s="40">
        <f t="shared" si="30"/>
        <v>11639.279931000001</v>
      </c>
    </row>
    <row r="66" spans="3:23" hidden="1">
      <c r="C66" s="45" t="str">
        <f t="shared" ref="C66" si="31">C65</f>
        <v>Case A Exploratory Policy Scenario - No Price Control</v>
      </c>
      <c r="D66" s="52" t="str">
        <f t="shared" ref="D66" si="32">D65</f>
        <v>CT</v>
      </c>
      <c r="E66" s="125" t="s">
        <v>49</v>
      </c>
      <c r="F66" s="52" t="str">
        <f>'Regional Results'!B76</f>
        <v>Onshore Wind</v>
      </c>
      <c r="G66" s="4">
        <f>SUMIFS('Case Data'!H:H,'Case Data'!$A:$A,Capacity!$C66,'Case Data'!$B:$B,Capacity!$D66,'Case Data'!$D:$D,Capacity!$F66,'Case Data'!$F:$F,"Capacity")</f>
        <v>4.8</v>
      </c>
      <c r="H66" s="4">
        <f>SUMIFS('Case Data'!I:I,'Case Data'!$A:$A,Capacity!$C66,'Case Data'!$B:$B,Capacity!$D66,'Case Data'!$D:$D,Capacity!$F66,'Case Data'!$F:$F,"Capacity")</f>
        <v>4.8</v>
      </c>
      <c r="I66" s="4">
        <f>SUMIFS('Case Data'!J:J,'Case Data'!$A:$A,Capacity!$C66,'Case Data'!$B:$B,Capacity!$D66,'Case Data'!$D:$D,Capacity!$F66,'Case Data'!$F:$F,"Capacity")</f>
        <v>4.8</v>
      </c>
      <c r="J66" s="4">
        <f>SUMIFS('Case Data'!K:K,'Case Data'!$A:$A,Capacity!$C66,'Case Data'!$B:$B,Capacity!$D66,'Case Data'!$D:$D,Capacity!$F66,'Case Data'!$F:$F,"Capacity")</f>
        <v>4.8</v>
      </c>
      <c r="K66" s="4">
        <f>SUMIFS('Case Data'!L:L,'Case Data'!$A:$A,Capacity!$C66,'Case Data'!$B:$B,Capacity!$D66,'Case Data'!$D:$D,Capacity!$F66,'Case Data'!$F:$F,"Capacity")</f>
        <v>4.8</v>
      </c>
      <c r="L66" s="4">
        <f>SUMIFS('Case Data'!M:M,'Case Data'!$A:$A,Capacity!$C66,'Case Data'!$B:$B,Capacity!$D66,'Case Data'!$D:$D,Capacity!$F66,'Case Data'!$F:$F,"Capacity")</f>
        <v>4.8</v>
      </c>
      <c r="M66" s="8">
        <f>SUMIFS('Case Data'!N:N,'Case Data'!$A:$A,Capacity!$C66,'Case Data'!$B:$B,Capacity!$D66,'Case Data'!$D:$D,Capacity!$F66,'Case Data'!$F:$F,"Capacity")</f>
        <v>4.8</v>
      </c>
    </row>
    <row r="67" spans="3:23" hidden="1">
      <c r="C67" s="45" t="str">
        <f t="shared" ref="C67" si="33">C66</f>
        <v>Case A Exploratory Policy Scenario - No Price Control</v>
      </c>
      <c r="D67" s="52" t="str">
        <f t="shared" ref="D67" si="34">D66</f>
        <v>CT</v>
      </c>
      <c r="E67" s="125" t="s">
        <v>49</v>
      </c>
      <c r="F67" s="52" t="str">
        <f>'Regional Results'!B78</f>
        <v>Battery Storage</v>
      </c>
      <c r="G67" s="4">
        <f>SUMIFS('Case Data'!H:H,'Case Data'!$A:$A,Capacity!$C67,'Case Data'!$B:$B,Capacity!$D67,'Case Data'!$D:$D,Capacity!$F67,'Case Data'!$F:$F,"Capacity")</f>
        <v>0</v>
      </c>
      <c r="H67" s="4">
        <f>SUMIFS('Case Data'!I:I,'Case Data'!$A:$A,Capacity!$C67,'Case Data'!$B:$B,Capacity!$D67,'Case Data'!$D:$D,Capacity!$F67,'Case Data'!$F:$F,"Capacity")</f>
        <v>205.32000729999999</v>
      </c>
      <c r="I67" s="4">
        <f>SUMIFS('Case Data'!J:J,'Case Data'!$A:$A,Capacity!$C67,'Case Data'!$B:$B,Capacity!$D67,'Case Data'!$D:$D,Capacity!$F67,'Case Data'!$F:$F,"Capacity")</f>
        <v>205.32001</v>
      </c>
      <c r="J67" s="4">
        <f>SUMIFS('Case Data'!K:K,'Case Data'!$A:$A,Capacity!$C67,'Case Data'!$B:$B,Capacity!$D67,'Case Data'!$D:$D,Capacity!$F67,'Case Data'!$F:$F,"Capacity")</f>
        <v>205.32000729999999</v>
      </c>
      <c r="K67" s="4">
        <f>SUMIFS('Case Data'!L:L,'Case Data'!$A:$A,Capacity!$C67,'Case Data'!$B:$B,Capacity!$D67,'Case Data'!$D:$D,Capacity!$F67,'Case Data'!$F:$F,"Capacity")</f>
        <v>205.32000729999999</v>
      </c>
      <c r="L67" s="4">
        <f>SUMIFS('Case Data'!M:M,'Case Data'!$A:$A,Capacity!$C67,'Case Data'!$B:$B,Capacity!$D67,'Case Data'!$D:$D,Capacity!$F67,'Case Data'!$F:$F,"Capacity")</f>
        <v>205.32000729999999</v>
      </c>
      <c r="M67" s="8">
        <f>SUMIFS('Case Data'!N:N,'Case Data'!$A:$A,Capacity!$C67,'Case Data'!$B:$B,Capacity!$D67,'Case Data'!$D:$D,Capacity!$F67,'Case Data'!$F:$F,"Capacity")</f>
        <v>205.32000729999999</v>
      </c>
    </row>
    <row r="68" spans="3:23" hidden="1">
      <c r="C68" s="44" t="str">
        <f t="shared" ref="C68" si="35">C67</f>
        <v>Case A Exploratory Policy Scenario - No Price Control</v>
      </c>
      <c r="D68" s="53" t="str">
        <f t="shared" ref="D68" si="36">D67</f>
        <v>CT</v>
      </c>
      <c r="E68" s="136" t="s">
        <v>49</v>
      </c>
      <c r="F68" s="53" t="str">
        <f>'Regional Results'!B79</f>
        <v>Other RE</v>
      </c>
      <c r="G68" s="23">
        <f>SUMIFS('Case Data'!H:H,'Case Data'!$A:$A,Capacity!$C68,'Case Data'!$B:$B,Capacity!$D68,'Case Data'!$D:$D,Capacity!$F68,'Case Data'!$F:$F,"Capacity")</f>
        <v>268.30900000000003</v>
      </c>
      <c r="H68" s="23">
        <f>SUMIFS('Case Data'!I:I,'Case Data'!$A:$A,Capacity!$C68,'Case Data'!$B:$B,Capacity!$D68,'Case Data'!$D:$D,Capacity!$F68,'Case Data'!$F:$F,"Capacity")</f>
        <v>215.709</v>
      </c>
      <c r="I68" s="23">
        <f>SUMIFS('Case Data'!J:J,'Case Data'!$A:$A,Capacity!$C68,'Case Data'!$B:$B,Capacity!$D68,'Case Data'!$D:$D,Capacity!$F68,'Case Data'!$F:$F,"Capacity")</f>
        <v>215.709</v>
      </c>
      <c r="J68" s="23">
        <f>SUMIFS('Case Data'!K:K,'Case Data'!$A:$A,Capacity!$C68,'Case Data'!$B:$B,Capacity!$D68,'Case Data'!$D:$D,Capacity!$F68,'Case Data'!$F:$F,"Capacity")</f>
        <v>215.709</v>
      </c>
      <c r="K68" s="23">
        <f>SUMIFS('Case Data'!L:L,'Case Data'!$A:$A,Capacity!$C68,'Case Data'!$B:$B,Capacity!$D68,'Case Data'!$D:$D,Capacity!$F68,'Case Data'!$F:$F,"Capacity")</f>
        <v>215.709</v>
      </c>
      <c r="L68" s="23">
        <f>SUMIFS('Case Data'!M:M,'Case Data'!$A:$A,Capacity!$C68,'Case Data'!$B:$B,Capacity!$D68,'Case Data'!$D:$D,Capacity!$F68,'Case Data'!$F:$F,"Capacity")</f>
        <v>215.709</v>
      </c>
      <c r="M68" s="25">
        <f>SUMIFS('Case Data'!N:N,'Case Data'!$A:$A,Capacity!$C68,'Case Data'!$B:$B,Capacity!$D68,'Case Data'!$D:$D,Capacity!$F68,'Case Data'!$F:$F,"Capacity")</f>
        <v>215.709</v>
      </c>
    </row>
    <row r="69" spans="3:23" hidden="1">
      <c r="C69" s="45" t="str">
        <f t="shared" ref="C69" si="37">C68</f>
        <v>Case A Exploratory Policy Scenario - No Price Control</v>
      </c>
      <c r="D69" s="52" t="str">
        <f t="shared" ref="D69" si="38">D68</f>
        <v>CT</v>
      </c>
      <c r="E69" s="125" t="s">
        <v>49</v>
      </c>
      <c r="F69" s="52" t="str">
        <f>'Regional Results'!B81</f>
        <v>New Combined Cycle</v>
      </c>
      <c r="G69" s="4">
        <f>SUMIFS('Case Data'!H:H,'Case Data'!$A:$A,Capacity!$C69,'Case Data'!$B:$B,Capacity!$D69,'Case Data'!$D:$D,Capacity!$F69,'Case Data'!$F:$F,"Capacity")</f>
        <v>0</v>
      </c>
      <c r="H69" s="4">
        <f>SUMIFS('Case Data'!I:I,'Case Data'!$A:$A,Capacity!$C69,'Case Data'!$B:$B,Capacity!$D69,'Case Data'!$D:$D,Capacity!$F69,'Case Data'!$F:$F,"Capacity")</f>
        <v>0</v>
      </c>
      <c r="I69" s="4">
        <f>SUMIFS('Case Data'!J:J,'Case Data'!$A:$A,Capacity!$C69,'Case Data'!$B:$B,Capacity!$D69,'Case Data'!$D:$D,Capacity!$F69,'Case Data'!$F:$F,"Capacity")</f>
        <v>0</v>
      </c>
      <c r="J69" s="4">
        <f>SUMIFS('Case Data'!K:K,'Case Data'!$A:$A,Capacity!$C69,'Case Data'!$B:$B,Capacity!$D69,'Case Data'!$D:$D,Capacity!$F69,'Case Data'!$F:$F,"Capacity")</f>
        <v>0</v>
      </c>
      <c r="K69" s="4">
        <f>SUMIFS('Case Data'!L:L,'Case Data'!$A:$A,Capacity!$C69,'Case Data'!$B:$B,Capacity!$D69,'Case Data'!$D:$D,Capacity!$F69,'Case Data'!$F:$F,"Capacity")</f>
        <v>0</v>
      </c>
      <c r="L69" s="4">
        <f>SUMIFS('Case Data'!M:M,'Case Data'!$A:$A,Capacity!$C69,'Case Data'!$B:$B,Capacity!$D69,'Case Data'!$D:$D,Capacity!$F69,'Case Data'!$F:$F,"Capacity")</f>
        <v>0</v>
      </c>
      <c r="M69" s="8">
        <f>SUMIFS('Case Data'!N:N,'Case Data'!$A:$A,Capacity!$C69,'Case Data'!$B:$B,Capacity!$D69,'Case Data'!$D:$D,Capacity!$F69,'Case Data'!$F:$F,"Capacity")</f>
        <v>0</v>
      </c>
    </row>
    <row r="70" spans="3:23" hidden="1">
      <c r="C70" s="45" t="str">
        <f t="shared" ref="C70" si="39">C69</f>
        <v>Case A Exploratory Policy Scenario - No Price Control</v>
      </c>
      <c r="D70" s="52" t="str">
        <f t="shared" ref="D70" si="40">D69</f>
        <v>CT</v>
      </c>
      <c r="E70" s="125" t="s">
        <v>49</v>
      </c>
      <c r="F70" s="52" t="str">
        <f>'Regional Results'!B82</f>
        <v>New Combustion Turbine</v>
      </c>
      <c r="G70" s="4">
        <f>SUMIFS('Case Data'!H:H,'Case Data'!$A:$A,Capacity!$C70,'Case Data'!$B:$B,Capacity!$D70,'Case Data'!$D:$D,Capacity!$F70,'Case Data'!$F:$F,"Capacity")</f>
        <v>0</v>
      </c>
      <c r="H70" s="4">
        <f>SUMIFS('Case Data'!I:I,'Case Data'!$A:$A,Capacity!$C70,'Case Data'!$B:$B,Capacity!$D70,'Case Data'!$D:$D,Capacity!$F70,'Case Data'!$F:$F,"Capacity")</f>
        <v>0</v>
      </c>
      <c r="I70" s="4">
        <f>SUMIFS('Case Data'!J:J,'Case Data'!$A:$A,Capacity!$C70,'Case Data'!$B:$B,Capacity!$D70,'Case Data'!$D:$D,Capacity!$F70,'Case Data'!$F:$F,"Capacity")</f>
        <v>0</v>
      </c>
      <c r="J70" s="4">
        <f>SUMIFS('Case Data'!K:K,'Case Data'!$A:$A,Capacity!$C70,'Case Data'!$B:$B,Capacity!$D70,'Case Data'!$D:$D,Capacity!$F70,'Case Data'!$F:$F,"Capacity")</f>
        <v>0</v>
      </c>
      <c r="K70" s="4">
        <f>SUMIFS('Case Data'!L:L,'Case Data'!$A:$A,Capacity!$C70,'Case Data'!$B:$B,Capacity!$D70,'Case Data'!$D:$D,Capacity!$F70,'Case Data'!$F:$F,"Capacity")</f>
        <v>0</v>
      </c>
      <c r="L70" s="4">
        <f>SUMIFS('Case Data'!M:M,'Case Data'!$A:$A,Capacity!$C70,'Case Data'!$B:$B,Capacity!$D70,'Case Data'!$D:$D,Capacity!$F70,'Case Data'!$F:$F,"Capacity")</f>
        <v>0</v>
      </c>
      <c r="M70" s="8">
        <f>SUMIFS('Case Data'!N:N,'Case Data'!$A:$A,Capacity!$C70,'Case Data'!$B:$B,Capacity!$D70,'Case Data'!$D:$D,Capacity!$F70,'Case Data'!$F:$F,"Capacity")</f>
        <v>0</v>
      </c>
    </row>
    <row r="71" spans="3:23" hidden="1">
      <c r="C71" s="45" t="str">
        <f t="shared" ref="C71" si="41">C70</f>
        <v>Case A Exploratory Policy Scenario - No Price Control</v>
      </c>
      <c r="D71" s="52" t="str">
        <f t="shared" ref="D71" si="42">D70</f>
        <v>CT</v>
      </c>
      <c r="E71" s="125" t="s">
        <v>49</v>
      </c>
      <c r="F71" s="52" t="str">
        <f>'Regional Results'!B83</f>
        <v>New Other</v>
      </c>
      <c r="G71" s="4">
        <f>SUMIFS('Case Data'!H:H,'Case Data'!$A:$A,Capacity!$C71,'Case Data'!$B:$B,Capacity!$D71,'Case Data'!$D:$D,Capacity!$F71,'Case Data'!$F:$F,"Capacity")</f>
        <v>0</v>
      </c>
      <c r="H71" s="4">
        <f>SUMIFS('Case Data'!I:I,'Case Data'!$A:$A,Capacity!$C71,'Case Data'!$B:$B,Capacity!$D71,'Case Data'!$D:$D,Capacity!$F71,'Case Data'!$F:$F,"Capacity")</f>
        <v>0</v>
      </c>
      <c r="I71" s="4">
        <f>SUMIFS('Case Data'!J:J,'Case Data'!$A:$A,Capacity!$C71,'Case Data'!$B:$B,Capacity!$D71,'Case Data'!$D:$D,Capacity!$F71,'Case Data'!$F:$F,"Capacity")</f>
        <v>0</v>
      </c>
      <c r="J71" s="4">
        <f>SUMIFS('Case Data'!K:K,'Case Data'!$A:$A,Capacity!$C71,'Case Data'!$B:$B,Capacity!$D71,'Case Data'!$D:$D,Capacity!$F71,'Case Data'!$F:$F,"Capacity")</f>
        <v>0</v>
      </c>
      <c r="K71" s="4">
        <f>SUMIFS('Case Data'!L:L,'Case Data'!$A:$A,Capacity!$C71,'Case Data'!$B:$B,Capacity!$D71,'Case Data'!$D:$D,Capacity!$F71,'Case Data'!$F:$F,"Capacity")</f>
        <v>0</v>
      </c>
      <c r="L71" s="4">
        <f>SUMIFS('Case Data'!M:M,'Case Data'!$A:$A,Capacity!$C71,'Case Data'!$B:$B,Capacity!$D71,'Case Data'!$D:$D,Capacity!$F71,'Case Data'!$F:$F,"Capacity")</f>
        <v>0</v>
      </c>
      <c r="M71" s="8">
        <f>SUMIFS('Case Data'!N:N,'Case Data'!$A:$A,Capacity!$C71,'Case Data'!$B:$B,Capacity!$D71,'Case Data'!$D:$D,Capacity!$F71,'Case Data'!$F:$F,"Capacity")</f>
        <v>0</v>
      </c>
    </row>
    <row r="72" spans="3:23" hidden="1">
      <c r="C72" s="45" t="str">
        <f t="shared" ref="C72" si="43">C71</f>
        <v>Case A Exploratory Policy Scenario - No Price Control</v>
      </c>
      <c r="D72" s="52" t="str">
        <f t="shared" ref="D72" si="44">D71</f>
        <v>CT</v>
      </c>
      <c r="E72" s="125" t="s">
        <v>49</v>
      </c>
      <c r="F72" s="52" t="str">
        <f>'Regional Results'!B84</f>
        <v>New Other RE</v>
      </c>
      <c r="G72" s="4">
        <f>SUMIFS('Case Data'!H:H,'Case Data'!$A:$A,Capacity!$C72,'Case Data'!$B:$B,Capacity!$D72,'Case Data'!$D:$D,Capacity!$F72,'Case Data'!$F:$F,"Capacity")</f>
        <v>0</v>
      </c>
      <c r="H72" s="4">
        <f>SUMIFS('Case Data'!I:I,'Case Data'!$A:$A,Capacity!$C72,'Case Data'!$B:$B,Capacity!$D72,'Case Data'!$D:$D,Capacity!$F72,'Case Data'!$F:$F,"Capacity")</f>
        <v>0</v>
      </c>
      <c r="I72" s="4">
        <f>SUMIFS('Case Data'!J:J,'Case Data'!$A:$A,Capacity!$C72,'Case Data'!$B:$B,Capacity!$D72,'Case Data'!$D:$D,Capacity!$F72,'Case Data'!$F:$F,"Capacity")</f>
        <v>0</v>
      </c>
      <c r="J72" s="4">
        <f>SUMIFS('Case Data'!K:K,'Case Data'!$A:$A,Capacity!$C72,'Case Data'!$B:$B,Capacity!$D72,'Case Data'!$D:$D,Capacity!$F72,'Case Data'!$F:$F,"Capacity")</f>
        <v>59</v>
      </c>
      <c r="K72" s="4">
        <f>SUMIFS('Case Data'!L:L,'Case Data'!$A:$A,Capacity!$C72,'Case Data'!$B:$B,Capacity!$D72,'Case Data'!$D:$D,Capacity!$F72,'Case Data'!$F:$F,"Capacity")</f>
        <v>59</v>
      </c>
      <c r="L72" s="4">
        <f>SUMIFS('Case Data'!M:M,'Case Data'!$A:$A,Capacity!$C72,'Case Data'!$B:$B,Capacity!$D72,'Case Data'!$D:$D,Capacity!$F72,'Case Data'!$F:$F,"Capacity")</f>
        <v>59</v>
      </c>
      <c r="M72" s="8">
        <f>SUMIFS('Case Data'!N:N,'Case Data'!$A:$A,Capacity!$C72,'Case Data'!$B:$B,Capacity!$D72,'Case Data'!$D:$D,Capacity!$F72,'Case Data'!$F:$F,"Capacity")</f>
        <v>59</v>
      </c>
    </row>
    <row r="73" spans="3:23" hidden="1">
      <c r="C73" s="45" t="str">
        <f t="shared" ref="C73" si="45">C72</f>
        <v>Case A Exploratory Policy Scenario - No Price Control</v>
      </c>
      <c r="D73" s="52" t="str">
        <f t="shared" ref="D73" si="46">D72</f>
        <v>CT</v>
      </c>
      <c r="E73" s="125" t="s">
        <v>49</v>
      </c>
      <c r="F73" s="52" t="str">
        <f>'Regional Results'!B85</f>
        <v>New Solar PV</v>
      </c>
      <c r="G73" s="4">
        <f>SUMIFS('Case Data'!H:H,'Case Data'!$A:$A,Capacity!$C73,'Case Data'!$B:$B,Capacity!$D73,'Case Data'!$D:$D,Capacity!$F73,'Case Data'!$F:$F,"Capacity")</f>
        <v>0</v>
      </c>
      <c r="H73" s="4">
        <f>SUMIFS('Case Data'!I:I,'Case Data'!$A:$A,Capacity!$C73,'Case Data'!$B:$B,Capacity!$D73,'Case Data'!$D:$D,Capacity!$F73,'Case Data'!$F:$F,"Capacity")</f>
        <v>0</v>
      </c>
      <c r="I73" s="4">
        <f>SUMIFS('Case Data'!J:J,'Case Data'!$A:$A,Capacity!$C73,'Case Data'!$B:$B,Capacity!$D73,'Case Data'!$D:$D,Capacity!$F73,'Case Data'!$F:$F,"Capacity")</f>
        <v>0</v>
      </c>
      <c r="J73" s="4">
        <f>SUMIFS('Case Data'!K:K,'Case Data'!$A:$A,Capacity!$C73,'Case Data'!$B:$B,Capacity!$D73,'Case Data'!$D:$D,Capacity!$F73,'Case Data'!$F:$F,"Capacity")</f>
        <v>0</v>
      </c>
      <c r="K73" s="4">
        <f>SUMIFS('Case Data'!L:L,'Case Data'!$A:$A,Capacity!$C73,'Case Data'!$B:$B,Capacity!$D73,'Case Data'!$D:$D,Capacity!$F73,'Case Data'!$F:$F,"Capacity")</f>
        <v>0</v>
      </c>
      <c r="L73" s="4">
        <f>SUMIFS('Case Data'!M:M,'Case Data'!$A:$A,Capacity!$C73,'Case Data'!$B:$B,Capacity!$D73,'Case Data'!$D:$D,Capacity!$F73,'Case Data'!$F:$F,"Capacity")</f>
        <v>0</v>
      </c>
      <c r="M73" s="8">
        <f>SUMIFS('Case Data'!N:N,'Case Data'!$A:$A,Capacity!$C73,'Case Data'!$B:$B,Capacity!$D73,'Case Data'!$D:$D,Capacity!$F73,'Case Data'!$F:$F,"Capacity")</f>
        <v>1148.4484640000001</v>
      </c>
    </row>
    <row r="74" spans="3:23" hidden="1">
      <c r="C74" s="45" t="str">
        <f t="shared" ref="C74" si="47">C73</f>
        <v>Case A Exploratory Policy Scenario - No Price Control</v>
      </c>
      <c r="D74" s="52" t="str">
        <f t="shared" ref="D74" si="48">D73</f>
        <v>CT</v>
      </c>
      <c r="E74" s="125" t="s">
        <v>49</v>
      </c>
      <c r="F74" s="52" t="str">
        <f>'Regional Results'!B86</f>
        <v>New Onshore Wind</v>
      </c>
      <c r="G74" s="4">
        <f>SUMIFS('Case Data'!H:H,'Case Data'!$A:$A,Capacity!$C74,'Case Data'!$B:$B,Capacity!$D74,'Case Data'!$D:$D,Capacity!$F74,'Case Data'!$F:$F,"Capacity")</f>
        <v>0</v>
      </c>
      <c r="H74" s="4">
        <f>SUMIFS('Case Data'!I:I,'Case Data'!$A:$A,Capacity!$C74,'Case Data'!$B:$B,Capacity!$D74,'Case Data'!$D:$D,Capacity!$F74,'Case Data'!$F:$F,"Capacity")</f>
        <v>0</v>
      </c>
      <c r="I74" s="4">
        <f>SUMIFS('Case Data'!J:J,'Case Data'!$A:$A,Capacity!$C74,'Case Data'!$B:$B,Capacity!$D74,'Case Data'!$D:$D,Capacity!$F74,'Case Data'!$F:$F,"Capacity")</f>
        <v>0</v>
      </c>
      <c r="J74" s="4">
        <f>SUMIFS('Case Data'!K:K,'Case Data'!$A:$A,Capacity!$C74,'Case Data'!$B:$B,Capacity!$D74,'Case Data'!$D:$D,Capacity!$F74,'Case Data'!$F:$F,"Capacity")</f>
        <v>0</v>
      </c>
      <c r="K74" s="4">
        <f>SUMIFS('Case Data'!L:L,'Case Data'!$A:$A,Capacity!$C74,'Case Data'!$B:$B,Capacity!$D74,'Case Data'!$D:$D,Capacity!$F74,'Case Data'!$F:$F,"Capacity")</f>
        <v>0</v>
      </c>
      <c r="L74" s="4">
        <f>SUMIFS('Case Data'!M:M,'Case Data'!$A:$A,Capacity!$C74,'Case Data'!$B:$B,Capacity!$D74,'Case Data'!$D:$D,Capacity!$F74,'Case Data'!$F:$F,"Capacity")</f>
        <v>0</v>
      </c>
      <c r="M74" s="8">
        <f>SUMIFS('Case Data'!N:N,'Case Data'!$A:$A,Capacity!$C74,'Case Data'!$B:$B,Capacity!$D74,'Case Data'!$D:$D,Capacity!$F74,'Case Data'!$F:$F,"Capacity")</f>
        <v>0</v>
      </c>
    </row>
    <row r="75" spans="3:23" hidden="1">
      <c r="C75" s="45" t="str">
        <f t="shared" ref="C75" si="49">C74</f>
        <v>Case A Exploratory Policy Scenario - No Price Control</v>
      </c>
      <c r="D75" s="52" t="str">
        <f t="shared" ref="D75" si="50">D74</f>
        <v>CT</v>
      </c>
      <c r="E75" s="125" t="s">
        <v>49</v>
      </c>
      <c r="F75" s="52" t="str">
        <f>'Regional Results'!B87</f>
        <v>New Offshore Wind</v>
      </c>
      <c r="G75" s="4">
        <f>SUMIFS('Case Data'!H:H,'Case Data'!$A:$A,Capacity!$C75,'Case Data'!$B:$B,Capacity!$D75,'Case Data'!$D:$D,Capacity!$F75,'Case Data'!$F:$F,"Capacity")</f>
        <v>304</v>
      </c>
      <c r="H75" s="4">
        <f>SUMIFS('Case Data'!I:I,'Case Data'!$A:$A,Capacity!$C75,'Case Data'!$B:$B,Capacity!$D75,'Case Data'!$D:$D,Capacity!$F75,'Case Data'!$F:$F,"Capacity")</f>
        <v>304</v>
      </c>
      <c r="I75" s="4">
        <f>SUMIFS('Case Data'!J:J,'Case Data'!$A:$A,Capacity!$C75,'Case Data'!$B:$B,Capacity!$D75,'Case Data'!$D:$D,Capacity!$F75,'Case Data'!$F:$F,"Capacity")</f>
        <v>304</v>
      </c>
      <c r="J75" s="4">
        <f>SUMIFS('Case Data'!K:K,'Case Data'!$A:$A,Capacity!$C75,'Case Data'!$B:$B,Capacity!$D75,'Case Data'!$D:$D,Capacity!$F75,'Case Data'!$F:$F,"Capacity")</f>
        <v>304</v>
      </c>
      <c r="K75" s="4">
        <f>SUMIFS('Case Data'!L:L,'Case Data'!$A:$A,Capacity!$C75,'Case Data'!$B:$B,Capacity!$D75,'Case Data'!$D:$D,Capacity!$F75,'Case Data'!$F:$F,"Capacity")</f>
        <v>304</v>
      </c>
      <c r="L75" s="4">
        <f>SUMIFS('Case Data'!M:M,'Case Data'!$A:$A,Capacity!$C75,'Case Data'!$B:$B,Capacity!$D75,'Case Data'!$D:$D,Capacity!$F75,'Case Data'!$F:$F,"Capacity")</f>
        <v>304</v>
      </c>
      <c r="M75" s="8">
        <f>SUMIFS('Case Data'!N:N,'Case Data'!$A:$A,Capacity!$C75,'Case Data'!$B:$B,Capacity!$D75,'Case Data'!$D:$D,Capacity!$F75,'Case Data'!$F:$F,"Capacity")</f>
        <v>304</v>
      </c>
    </row>
    <row r="76" spans="3:23" hidden="1">
      <c r="C76" s="45" t="str">
        <f t="shared" ref="C76:C84" si="51">C75</f>
        <v>Case A Exploratory Policy Scenario - No Price Control</v>
      </c>
      <c r="D76" s="52" t="str">
        <f t="shared" ref="D76:D84" si="52">D75</f>
        <v>CT</v>
      </c>
      <c r="E76" s="125" t="s">
        <v>49</v>
      </c>
      <c r="F76" s="52" t="str">
        <f>'Regional Results'!B88</f>
        <v>New Battery Storage</v>
      </c>
      <c r="G76" s="4">
        <f>SUMIFS('Case Data'!H:H,'Case Data'!$A:$A,Capacity!$C76,'Case Data'!$B:$B,Capacity!$D76,'Case Data'!$D:$D,Capacity!$F76,'Case Data'!$F:$F,"Capacity")</f>
        <v>0</v>
      </c>
      <c r="H76" s="4">
        <f>SUMIFS('Case Data'!I:I,'Case Data'!$A:$A,Capacity!$C76,'Case Data'!$B:$B,Capacity!$D76,'Case Data'!$D:$D,Capacity!$F76,'Case Data'!$F:$F,"Capacity")</f>
        <v>0</v>
      </c>
      <c r="I76" s="4">
        <f>SUMIFS('Case Data'!J:J,'Case Data'!$A:$A,Capacity!$C76,'Case Data'!$B:$B,Capacity!$D76,'Case Data'!$D:$D,Capacity!$F76,'Case Data'!$F:$F,"Capacity")</f>
        <v>0</v>
      </c>
      <c r="J76" s="4">
        <f>SUMIFS('Case Data'!K:K,'Case Data'!$A:$A,Capacity!$C76,'Case Data'!$B:$B,Capacity!$D76,'Case Data'!$D:$D,Capacity!$F76,'Case Data'!$F:$F,"Capacity")</f>
        <v>0</v>
      </c>
      <c r="K76" s="4">
        <f>SUMIFS('Case Data'!L:L,'Case Data'!$A:$A,Capacity!$C76,'Case Data'!$B:$B,Capacity!$D76,'Case Data'!$D:$D,Capacity!$F76,'Case Data'!$F:$F,"Capacity")</f>
        <v>0</v>
      </c>
      <c r="L76" s="4">
        <f>SUMIFS('Case Data'!M:M,'Case Data'!$A:$A,Capacity!$C76,'Case Data'!$B:$B,Capacity!$D76,'Case Data'!$D:$D,Capacity!$F76,'Case Data'!$F:$F,"Capacity")</f>
        <v>0</v>
      </c>
      <c r="M76" s="8">
        <f>SUMIFS('Case Data'!N:N,'Case Data'!$A:$A,Capacity!$C76,'Case Data'!$B:$B,Capacity!$D76,'Case Data'!$D:$D,Capacity!$F76,'Case Data'!$F:$F,"Capacity")</f>
        <v>0</v>
      </c>
    </row>
    <row r="77" spans="3:23" hidden="1">
      <c r="C77" s="45" t="str">
        <f t="shared" si="51"/>
        <v>Case A Exploratory Policy Scenario - No Price Control</v>
      </c>
      <c r="D77" s="52" t="str">
        <f t="shared" si="52"/>
        <v>CT</v>
      </c>
      <c r="E77" s="125" t="s">
        <v>49</v>
      </c>
      <c r="F77" s="52" t="str">
        <f>'Regional Results'!B89</f>
        <v>New H2 CC</v>
      </c>
      <c r="G77" s="4">
        <f>SUMIFS('Case Data'!H:H,'Case Data'!$A:$A,Capacity!$C77,'Case Data'!$B:$B,Capacity!$D77,'Case Data'!$D:$D,Capacity!$F77,'Case Data'!$F:$F,"Capacity")</f>
        <v>0</v>
      </c>
      <c r="H77" s="4">
        <f>SUMIFS('Case Data'!I:I,'Case Data'!$A:$A,Capacity!$C77,'Case Data'!$B:$B,Capacity!$D77,'Case Data'!$D:$D,Capacity!$F77,'Case Data'!$F:$F,"Capacity")</f>
        <v>0</v>
      </c>
      <c r="I77" s="4">
        <f>SUMIFS('Case Data'!J:J,'Case Data'!$A:$A,Capacity!$C77,'Case Data'!$B:$B,Capacity!$D77,'Case Data'!$D:$D,Capacity!$F77,'Case Data'!$F:$F,"Capacity")</f>
        <v>0</v>
      </c>
      <c r="J77" s="4">
        <f>SUMIFS('Case Data'!K:K,'Case Data'!$A:$A,Capacity!$C77,'Case Data'!$B:$B,Capacity!$D77,'Case Data'!$D:$D,Capacity!$F77,'Case Data'!$F:$F,"Capacity")</f>
        <v>0</v>
      </c>
      <c r="K77" s="4">
        <f>SUMIFS('Case Data'!L:L,'Case Data'!$A:$A,Capacity!$C77,'Case Data'!$B:$B,Capacity!$D77,'Case Data'!$D:$D,Capacity!$F77,'Case Data'!$F:$F,"Capacity")</f>
        <v>0</v>
      </c>
      <c r="L77" s="4">
        <f>SUMIFS('Case Data'!M:M,'Case Data'!$A:$A,Capacity!$C77,'Case Data'!$B:$B,Capacity!$D77,'Case Data'!$D:$D,Capacity!$F77,'Case Data'!$F:$F,"Capacity")</f>
        <v>0</v>
      </c>
      <c r="M77" s="8">
        <f>SUMIFS('Case Data'!N:N,'Case Data'!$A:$A,Capacity!$C77,'Case Data'!$B:$B,Capacity!$D77,'Case Data'!$D:$D,Capacity!$F77,'Case Data'!$F:$F,"Capacity")</f>
        <v>0</v>
      </c>
    </row>
    <row r="78" spans="3:23" hidden="1">
      <c r="C78" s="44" t="str">
        <f t="shared" si="51"/>
        <v>Case A Exploratory Policy Scenario - No Price Control</v>
      </c>
      <c r="D78" s="53" t="str">
        <f t="shared" si="52"/>
        <v>CT</v>
      </c>
      <c r="E78" s="136" t="s">
        <v>49</v>
      </c>
      <c r="F78" s="53" t="str">
        <f>'Regional Results'!B90</f>
        <v>New H2 CT</v>
      </c>
      <c r="G78" s="23">
        <f>SUMIFS('Case Data'!H:H,'Case Data'!$A:$A,Capacity!$C78,'Case Data'!$B:$B,Capacity!$D78,'Case Data'!$D:$D,Capacity!$F78,'Case Data'!$F:$F,"Capacity")</f>
        <v>0</v>
      </c>
      <c r="H78" s="23">
        <f>SUMIFS('Case Data'!I:I,'Case Data'!$A:$A,Capacity!$C78,'Case Data'!$B:$B,Capacity!$D78,'Case Data'!$D:$D,Capacity!$F78,'Case Data'!$F:$F,"Capacity")</f>
        <v>0</v>
      </c>
      <c r="I78" s="23">
        <f>SUMIFS('Case Data'!J:J,'Case Data'!$A:$A,Capacity!$C78,'Case Data'!$B:$B,Capacity!$D78,'Case Data'!$D:$D,Capacity!$F78,'Case Data'!$F:$F,"Capacity")</f>
        <v>0</v>
      </c>
      <c r="J78" s="23">
        <f>SUMIFS('Case Data'!K:K,'Case Data'!$A:$A,Capacity!$C78,'Case Data'!$B:$B,Capacity!$D78,'Case Data'!$D:$D,Capacity!$F78,'Case Data'!$F:$F,"Capacity")</f>
        <v>0</v>
      </c>
      <c r="K78" s="23">
        <f>SUMIFS('Case Data'!L:L,'Case Data'!$A:$A,Capacity!$C78,'Case Data'!$B:$B,Capacity!$D78,'Case Data'!$D:$D,Capacity!$F78,'Case Data'!$F:$F,"Capacity")</f>
        <v>0</v>
      </c>
      <c r="L78" s="23">
        <f>SUMIFS('Case Data'!M:M,'Case Data'!$A:$A,Capacity!$C78,'Case Data'!$B:$B,Capacity!$D78,'Case Data'!$D:$D,Capacity!$F78,'Case Data'!$F:$F,"Capacity")</f>
        <v>0</v>
      </c>
      <c r="M78" s="25">
        <f>SUMIFS('Case Data'!N:N,'Case Data'!$A:$A,Capacity!$C78,'Case Data'!$B:$B,Capacity!$D78,'Case Data'!$D:$D,Capacity!$F78,'Case Data'!$F:$F,"Capacity")</f>
        <v>0</v>
      </c>
    </row>
    <row r="79" spans="3:23" hidden="1">
      <c r="C79" s="45" t="str">
        <f t="shared" si="51"/>
        <v>Case A Exploratory Policy Scenario - No Price Control</v>
      </c>
      <c r="D79" s="52" t="str">
        <f t="shared" si="52"/>
        <v>CT</v>
      </c>
      <c r="E79" s="125" t="s">
        <v>49</v>
      </c>
      <c r="F79" s="52" t="str">
        <f>'Regional Results'!B91</f>
        <v>Retire Coal</v>
      </c>
      <c r="G79" s="4">
        <f>SUMIFS('Case Data'!H:H,'Case Data'!$A:$A,Capacity!$C79,'Case Data'!$B:$B,Capacity!$D79,'Case Data'!$D:$D,Capacity!$F79,'Case Data'!$F:$F,"Capacity")</f>
        <v>0</v>
      </c>
      <c r="H79" s="4">
        <f>SUMIFS('Case Data'!I:I,'Case Data'!$A:$A,Capacity!$C79,'Case Data'!$B:$B,Capacity!$D79,'Case Data'!$D:$D,Capacity!$F79,'Case Data'!$F:$F,"Capacity")</f>
        <v>0</v>
      </c>
      <c r="I79" s="4">
        <f>SUMIFS('Case Data'!J:J,'Case Data'!$A:$A,Capacity!$C79,'Case Data'!$B:$B,Capacity!$D79,'Case Data'!$D:$D,Capacity!$F79,'Case Data'!$F:$F,"Capacity")</f>
        <v>0</v>
      </c>
      <c r="J79" s="4">
        <f>SUMIFS('Case Data'!K:K,'Case Data'!$A:$A,Capacity!$C79,'Case Data'!$B:$B,Capacity!$D79,'Case Data'!$D:$D,Capacity!$F79,'Case Data'!$F:$F,"Capacity")</f>
        <v>0</v>
      </c>
      <c r="K79" s="4">
        <f>SUMIFS('Case Data'!L:L,'Case Data'!$A:$A,Capacity!$C79,'Case Data'!$B:$B,Capacity!$D79,'Case Data'!$D:$D,Capacity!$F79,'Case Data'!$F:$F,"Capacity")</f>
        <v>0</v>
      </c>
      <c r="L79" s="4">
        <f>SUMIFS('Case Data'!M:M,'Case Data'!$A:$A,Capacity!$C79,'Case Data'!$B:$B,Capacity!$D79,'Case Data'!$D:$D,Capacity!$F79,'Case Data'!$F:$F,"Capacity")</f>
        <v>0</v>
      </c>
      <c r="M79" s="8">
        <f>SUMIFS('Case Data'!N:N,'Case Data'!$A:$A,Capacity!$C79,'Case Data'!$B:$B,Capacity!$D79,'Case Data'!$D:$D,Capacity!$F79,'Case Data'!$F:$F,"Capacity")</f>
        <v>0</v>
      </c>
    </row>
    <row r="80" spans="3:23" hidden="1">
      <c r="C80" s="45" t="str">
        <f t="shared" si="51"/>
        <v>Case A Exploratory Policy Scenario - No Price Control</v>
      </c>
      <c r="D80" s="52" t="str">
        <f t="shared" si="52"/>
        <v>CT</v>
      </c>
      <c r="E80" s="125" t="s">
        <v>49</v>
      </c>
      <c r="F80" s="52" t="str">
        <f>'Regional Results'!B92</f>
        <v>Retire Combined Cycle</v>
      </c>
      <c r="G80" s="4">
        <f>SUMIFS('Case Data'!H:H,'Case Data'!$A:$A,Capacity!$C80,'Case Data'!$B:$B,Capacity!$D80,'Case Data'!$D:$D,Capacity!$F80,'Case Data'!$F:$F,"Capacity")</f>
        <v>0</v>
      </c>
      <c r="H80" s="4">
        <f>SUMIFS('Case Data'!I:I,'Case Data'!$A:$A,Capacity!$C80,'Case Data'!$B:$B,Capacity!$D80,'Case Data'!$D:$D,Capacity!$F80,'Case Data'!$F:$F,"Capacity")</f>
        <v>0</v>
      </c>
      <c r="I80" s="4">
        <f>SUMIFS('Case Data'!J:J,'Case Data'!$A:$A,Capacity!$C80,'Case Data'!$B:$B,Capacity!$D80,'Case Data'!$D:$D,Capacity!$F80,'Case Data'!$F:$F,"Capacity")</f>
        <v>0</v>
      </c>
      <c r="J80" s="4">
        <f>SUMIFS('Case Data'!K:K,'Case Data'!$A:$A,Capacity!$C80,'Case Data'!$B:$B,Capacity!$D80,'Case Data'!$D:$D,Capacity!$F80,'Case Data'!$F:$F,"Capacity")</f>
        <v>0</v>
      </c>
      <c r="K80" s="4">
        <f>SUMIFS('Case Data'!L:L,'Case Data'!$A:$A,Capacity!$C80,'Case Data'!$B:$B,Capacity!$D80,'Case Data'!$D:$D,Capacity!$F80,'Case Data'!$F:$F,"Capacity")</f>
        <v>0</v>
      </c>
      <c r="L80" s="4">
        <f>SUMIFS('Case Data'!M:M,'Case Data'!$A:$A,Capacity!$C80,'Case Data'!$B:$B,Capacity!$D80,'Case Data'!$D:$D,Capacity!$F80,'Case Data'!$F:$F,"Capacity")</f>
        <v>0</v>
      </c>
      <c r="M80" s="8">
        <f>SUMIFS('Case Data'!N:N,'Case Data'!$A:$A,Capacity!$C80,'Case Data'!$B:$B,Capacity!$D80,'Case Data'!$D:$D,Capacity!$F80,'Case Data'!$F:$F,"Capacity")</f>
        <v>0</v>
      </c>
    </row>
    <row r="81" spans="3:13" hidden="1">
      <c r="C81" s="45" t="str">
        <f t="shared" si="51"/>
        <v>Case A Exploratory Policy Scenario - No Price Control</v>
      </c>
      <c r="D81" s="52" t="str">
        <f t="shared" si="52"/>
        <v>CT</v>
      </c>
      <c r="E81" s="125" t="s">
        <v>49</v>
      </c>
      <c r="F81" s="52" t="str">
        <f>'Regional Results'!B93</f>
        <v>Retire Combustion Turbine</v>
      </c>
      <c r="G81" s="4">
        <f>SUMIFS('Case Data'!H:H,'Case Data'!$A:$A,Capacity!$C81,'Case Data'!$B:$B,Capacity!$D81,'Case Data'!$D:$D,Capacity!$F81,'Case Data'!$F:$F,"Capacity")</f>
        <v>0</v>
      </c>
      <c r="H81" s="4">
        <f>SUMIFS('Case Data'!I:I,'Case Data'!$A:$A,Capacity!$C81,'Case Data'!$B:$B,Capacity!$D81,'Case Data'!$D:$D,Capacity!$F81,'Case Data'!$F:$F,"Capacity")</f>
        <v>0</v>
      </c>
      <c r="I81" s="4">
        <f>SUMIFS('Case Data'!J:J,'Case Data'!$A:$A,Capacity!$C81,'Case Data'!$B:$B,Capacity!$D81,'Case Data'!$D:$D,Capacity!$F81,'Case Data'!$F:$F,"Capacity")</f>
        <v>0</v>
      </c>
      <c r="J81" s="4">
        <f>SUMIFS('Case Data'!K:K,'Case Data'!$A:$A,Capacity!$C81,'Case Data'!$B:$B,Capacity!$D81,'Case Data'!$D:$D,Capacity!$F81,'Case Data'!$F:$F,"Capacity")</f>
        <v>0</v>
      </c>
      <c r="K81" s="4">
        <f>SUMIFS('Case Data'!L:L,'Case Data'!$A:$A,Capacity!$C81,'Case Data'!$B:$B,Capacity!$D81,'Case Data'!$D:$D,Capacity!$F81,'Case Data'!$F:$F,"Capacity")</f>
        <v>0</v>
      </c>
      <c r="L81" s="4">
        <f>SUMIFS('Case Data'!M:M,'Case Data'!$A:$A,Capacity!$C81,'Case Data'!$B:$B,Capacity!$D81,'Case Data'!$D:$D,Capacity!$F81,'Case Data'!$F:$F,"Capacity")</f>
        <v>0</v>
      </c>
      <c r="M81" s="8">
        <f>SUMIFS('Case Data'!N:N,'Case Data'!$A:$A,Capacity!$C81,'Case Data'!$B:$B,Capacity!$D81,'Case Data'!$D:$D,Capacity!$F81,'Case Data'!$F:$F,"Capacity")</f>
        <v>0</v>
      </c>
    </row>
    <row r="82" spans="3:13" hidden="1">
      <c r="C82" s="45" t="str">
        <f t="shared" si="51"/>
        <v>Case A Exploratory Policy Scenario - No Price Control</v>
      </c>
      <c r="D82" s="52" t="str">
        <f t="shared" si="52"/>
        <v>CT</v>
      </c>
      <c r="E82" s="125" t="s">
        <v>49</v>
      </c>
      <c r="F82" s="52" t="str">
        <f>'Regional Results'!B94</f>
        <v>Retire Oil/Gas</v>
      </c>
      <c r="G82" s="4">
        <f>SUMIFS('Case Data'!H:H,'Case Data'!$A:$A,Capacity!$C82,'Case Data'!$B:$B,Capacity!$D82,'Case Data'!$D:$D,Capacity!$F82,'Case Data'!$F:$F,"Capacity")</f>
        <v>0</v>
      </c>
      <c r="H82" s="4">
        <f>SUMIFS('Case Data'!I:I,'Case Data'!$A:$A,Capacity!$C82,'Case Data'!$B:$B,Capacity!$D82,'Case Data'!$D:$D,Capacity!$F82,'Case Data'!$F:$F,"Capacity")</f>
        <v>1134.4010000000001</v>
      </c>
      <c r="I82" s="4">
        <f>SUMIFS('Case Data'!J:J,'Case Data'!$A:$A,Capacity!$C82,'Case Data'!$B:$B,Capacity!$D82,'Case Data'!$D:$D,Capacity!$F82,'Case Data'!$F:$F,"Capacity")</f>
        <v>1134.4010000000001</v>
      </c>
      <c r="J82" s="4">
        <f>SUMIFS('Case Data'!K:K,'Case Data'!$A:$A,Capacity!$C82,'Case Data'!$B:$B,Capacity!$D82,'Case Data'!$D:$D,Capacity!$F82,'Case Data'!$F:$F,"Capacity")</f>
        <v>1134.4010000000001</v>
      </c>
      <c r="K82" s="4">
        <f>SUMIFS('Case Data'!L:L,'Case Data'!$A:$A,Capacity!$C82,'Case Data'!$B:$B,Capacity!$D82,'Case Data'!$D:$D,Capacity!$F82,'Case Data'!$F:$F,"Capacity")</f>
        <v>1134.4010000000001</v>
      </c>
      <c r="L82" s="4">
        <f>SUMIFS('Case Data'!M:M,'Case Data'!$A:$A,Capacity!$C82,'Case Data'!$B:$B,Capacity!$D82,'Case Data'!$D:$D,Capacity!$F82,'Case Data'!$F:$F,"Capacity")</f>
        <v>1134.4010000000001</v>
      </c>
      <c r="M82" s="8">
        <f>SUMIFS('Case Data'!N:N,'Case Data'!$A:$A,Capacity!$C82,'Case Data'!$B:$B,Capacity!$D82,'Case Data'!$D:$D,Capacity!$F82,'Case Data'!$F:$F,"Capacity")</f>
        <v>1134.4010000000001</v>
      </c>
    </row>
    <row r="83" spans="3:13" hidden="1">
      <c r="C83" s="45" t="str">
        <f t="shared" si="51"/>
        <v>Case A Exploratory Policy Scenario - No Price Control</v>
      </c>
      <c r="D83" s="52" t="str">
        <f t="shared" si="52"/>
        <v>CT</v>
      </c>
      <c r="E83" s="125" t="s">
        <v>49</v>
      </c>
      <c r="F83" s="52" t="str">
        <f>'Regional Results'!B96</f>
        <v>Retire Other</v>
      </c>
      <c r="G83" s="4">
        <f>SUMIFS('Case Data'!H:H,'Case Data'!$A:$A,Capacity!$C83,'Case Data'!$B:$B,Capacity!$D83,'Case Data'!$D:$D,Capacity!$F83,'Case Data'!$F:$F,"Capacity")</f>
        <v>0</v>
      </c>
      <c r="H83" s="4">
        <f>SUMIFS('Case Data'!I:I,'Case Data'!$A:$A,Capacity!$C83,'Case Data'!$B:$B,Capacity!$D83,'Case Data'!$D:$D,Capacity!$F83,'Case Data'!$F:$F,"Capacity")</f>
        <v>52.6</v>
      </c>
      <c r="I83" s="4">
        <f>SUMIFS('Case Data'!J:J,'Case Data'!$A:$A,Capacity!$C83,'Case Data'!$B:$B,Capacity!$D83,'Case Data'!$D:$D,Capacity!$F83,'Case Data'!$F:$F,"Capacity")</f>
        <v>52.6</v>
      </c>
      <c r="J83" s="4">
        <f>SUMIFS('Case Data'!K:K,'Case Data'!$A:$A,Capacity!$C83,'Case Data'!$B:$B,Capacity!$D83,'Case Data'!$D:$D,Capacity!$F83,'Case Data'!$F:$F,"Capacity")</f>
        <v>52.6</v>
      </c>
      <c r="K83" s="4">
        <f>SUMIFS('Case Data'!L:L,'Case Data'!$A:$A,Capacity!$C83,'Case Data'!$B:$B,Capacity!$D83,'Case Data'!$D:$D,Capacity!$F83,'Case Data'!$F:$F,"Capacity")</f>
        <v>52.6</v>
      </c>
      <c r="L83" s="4">
        <f>SUMIFS('Case Data'!M:M,'Case Data'!$A:$A,Capacity!$C83,'Case Data'!$B:$B,Capacity!$D83,'Case Data'!$D:$D,Capacity!$F83,'Case Data'!$F:$F,"Capacity")</f>
        <v>52.6</v>
      </c>
      <c r="M83" s="8">
        <f>SUMIFS('Case Data'!N:N,'Case Data'!$A:$A,Capacity!$C83,'Case Data'!$B:$B,Capacity!$D83,'Case Data'!$D:$D,Capacity!$F83,'Case Data'!$F:$F,"Capacity")</f>
        <v>52.6</v>
      </c>
    </row>
    <row r="84" spans="3:13" ht="15.75" hidden="1" thickBot="1">
      <c r="C84" s="50" t="str">
        <f t="shared" si="51"/>
        <v>Case A Exploratory Policy Scenario - No Price Control</v>
      </c>
      <c r="D84" s="54" t="str">
        <f t="shared" si="52"/>
        <v>CT</v>
      </c>
      <c r="E84" s="126" t="s">
        <v>49</v>
      </c>
      <c r="F84" s="54" t="str">
        <f>'Regional Results'!B97</f>
        <v>Retire Nuclear</v>
      </c>
      <c r="G84" s="9">
        <f>SUMIFS('Case Data'!H:H,'Case Data'!$A:$A,Capacity!$C84,'Case Data'!$B:$B,Capacity!$D84,'Case Data'!$D:$D,Capacity!$F84,'Case Data'!$F:$F,"Capacity")</f>
        <v>0</v>
      </c>
      <c r="H84" s="9">
        <f>SUMIFS('Case Data'!I:I,'Case Data'!$A:$A,Capacity!$C84,'Case Data'!$B:$B,Capacity!$D84,'Case Data'!$D:$D,Capacity!$F84,'Case Data'!$F:$F,"Capacity")</f>
        <v>0</v>
      </c>
      <c r="I84" s="9">
        <f>SUMIFS('Case Data'!J:J,'Case Data'!$A:$A,Capacity!$C84,'Case Data'!$B:$B,Capacity!$D84,'Case Data'!$D:$D,Capacity!$F84,'Case Data'!$F:$F,"Capacity")</f>
        <v>0</v>
      </c>
      <c r="J84" s="9">
        <f>SUMIFS('Case Data'!K:K,'Case Data'!$A:$A,Capacity!$C84,'Case Data'!$B:$B,Capacity!$D84,'Case Data'!$D:$D,Capacity!$F84,'Case Data'!$F:$F,"Capacity")</f>
        <v>0</v>
      </c>
      <c r="K84" s="9">
        <f>SUMIFS('Case Data'!L:L,'Case Data'!$A:$A,Capacity!$C84,'Case Data'!$B:$B,Capacity!$D84,'Case Data'!$D:$D,Capacity!$F84,'Case Data'!$F:$F,"Capacity")</f>
        <v>0</v>
      </c>
      <c r="L84" s="9">
        <f>SUMIFS('Case Data'!M:M,'Case Data'!$A:$A,Capacity!$C84,'Case Data'!$B:$B,Capacity!$D84,'Case Data'!$D:$D,Capacity!$F84,'Case Data'!$F:$F,"Capacity")</f>
        <v>0</v>
      </c>
      <c r="M84" s="10">
        <f>SUMIFS('Case Data'!N:N,'Case Data'!$A:$A,Capacity!$C84,'Case Data'!$B:$B,Capacity!$D84,'Case Data'!$D:$D,Capacity!$F84,'Case Data'!$F:$F,"Capacity")</f>
        <v>0</v>
      </c>
    </row>
    <row r="85" spans="3:13" ht="15.75" hidden="1" thickBot="1">
      <c r="F85" s="11"/>
      <c r="K85" s="2"/>
    </row>
    <row r="86" spans="3:13" ht="15.75" hidden="1" thickBot="1">
      <c r="C86" s="94" t="s">
        <v>2</v>
      </c>
      <c r="D86" s="95" t="s">
        <v>43</v>
      </c>
      <c r="E86" s="95" t="s">
        <v>46</v>
      </c>
      <c r="F86" s="95" t="s">
        <v>70</v>
      </c>
      <c r="G86" s="95">
        <v>2025</v>
      </c>
      <c r="H86" s="95">
        <v>2028</v>
      </c>
      <c r="I86" s="95">
        <v>2030</v>
      </c>
      <c r="J86" s="95">
        <v>2032</v>
      </c>
      <c r="K86" s="95">
        <v>2035</v>
      </c>
      <c r="L86" s="95">
        <v>2037</v>
      </c>
      <c r="M86" s="106">
        <v>2040</v>
      </c>
    </row>
    <row r="87" spans="3:13" hidden="1">
      <c r="C87" s="45" t="str">
        <f>$D$54</f>
        <v>Case A Exploratory Policy Scenario - No Price Control</v>
      </c>
      <c r="D87" s="52" t="str">
        <f>Cases!E4</f>
        <v>DE</v>
      </c>
      <c r="E87" s="125" t="s">
        <v>49</v>
      </c>
      <c r="F87" s="52" t="str">
        <f t="shared" ref="F87:F106" si="53">F57</f>
        <v>Coal</v>
      </c>
      <c r="G87" s="4">
        <f>SUMIFS('Case Data'!H:H,'Case Data'!$A:$A,Capacity!$C87,'Case Data'!$B:$B,Capacity!$D87,'Case Data'!$D:$D,Capacity!$F87,'Case Data'!$F:$F,"Capacity")</f>
        <v>420</v>
      </c>
      <c r="H87" s="4">
        <f>SUMIFS('Case Data'!I:I,'Case Data'!$A:$A,Capacity!$C87,'Case Data'!$B:$B,Capacity!$D87,'Case Data'!$D:$D,Capacity!$F87,'Case Data'!$F:$F,"Capacity")</f>
        <v>0</v>
      </c>
      <c r="I87" s="4">
        <f>SUMIFS('Case Data'!J:J,'Case Data'!$A:$A,Capacity!$C87,'Case Data'!$B:$B,Capacity!$D87,'Case Data'!$D:$D,Capacity!$F87,'Case Data'!$F:$F,"Capacity")</f>
        <v>0</v>
      </c>
      <c r="J87" s="4">
        <f>SUMIFS('Case Data'!K:K,'Case Data'!$A:$A,Capacity!$C87,'Case Data'!$B:$B,Capacity!$D87,'Case Data'!$D:$D,Capacity!$F87,'Case Data'!$F:$F,"Capacity")</f>
        <v>0</v>
      </c>
      <c r="K87" s="4">
        <f>SUMIFS('Case Data'!L:L,'Case Data'!$A:$A,Capacity!$C87,'Case Data'!$B:$B,Capacity!$D87,'Case Data'!$D:$D,Capacity!$F87,'Case Data'!$F:$F,"Capacity")</f>
        <v>0</v>
      </c>
      <c r="L87" s="4">
        <f>SUMIFS('Case Data'!M:M,'Case Data'!$A:$A,Capacity!$C87,'Case Data'!$B:$B,Capacity!$D87,'Case Data'!$D:$D,Capacity!$F87,'Case Data'!$F:$F,"Capacity")</f>
        <v>0</v>
      </c>
      <c r="M87" s="8">
        <f>SUMIFS('Case Data'!N:N,'Case Data'!$A:$A,Capacity!$C87,'Case Data'!$B:$B,Capacity!$D87,'Case Data'!$D:$D,Capacity!$F87,'Case Data'!$F:$F,"Capacity")</f>
        <v>0</v>
      </c>
    </row>
    <row r="88" spans="3:13" hidden="1">
      <c r="C88" s="45" t="str">
        <f t="shared" ref="C88:C114" si="54">$D$54</f>
        <v>Case A Exploratory Policy Scenario - No Price Control</v>
      </c>
      <c r="D88" s="52" t="str">
        <f>D87</f>
        <v>DE</v>
      </c>
      <c r="E88" s="125" t="s">
        <v>49</v>
      </c>
      <c r="F88" s="52" t="str">
        <f t="shared" si="53"/>
        <v>Coal with CCS</v>
      </c>
      <c r="G88" s="4">
        <f>SUMIFS('Case Data'!H:H,'Case Data'!$A:$A,Capacity!$C88,'Case Data'!$B:$B,Capacity!$D88,'Case Data'!$D:$D,Capacity!$F88,'Case Data'!$F:$F,"Capacity")</f>
        <v>0</v>
      </c>
      <c r="H88" s="4">
        <f>SUMIFS('Case Data'!I:I,'Case Data'!$A:$A,Capacity!$C88,'Case Data'!$B:$B,Capacity!$D88,'Case Data'!$D:$D,Capacity!$F88,'Case Data'!$F:$F,"Capacity")</f>
        <v>0</v>
      </c>
      <c r="I88" s="4">
        <f>SUMIFS('Case Data'!J:J,'Case Data'!$A:$A,Capacity!$C88,'Case Data'!$B:$B,Capacity!$D88,'Case Data'!$D:$D,Capacity!$F88,'Case Data'!$F:$F,"Capacity")</f>
        <v>0</v>
      </c>
      <c r="J88" s="4">
        <f>SUMIFS('Case Data'!K:K,'Case Data'!$A:$A,Capacity!$C88,'Case Data'!$B:$B,Capacity!$D88,'Case Data'!$D:$D,Capacity!$F88,'Case Data'!$F:$F,"Capacity")</f>
        <v>0</v>
      </c>
      <c r="K88" s="4">
        <f>SUMIFS('Case Data'!L:L,'Case Data'!$A:$A,Capacity!$C88,'Case Data'!$B:$B,Capacity!$D88,'Case Data'!$D:$D,Capacity!$F88,'Case Data'!$F:$F,"Capacity")</f>
        <v>0</v>
      </c>
      <c r="L88" s="4">
        <f>SUMIFS('Case Data'!M:M,'Case Data'!$A:$A,Capacity!$C88,'Case Data'!$B:$B,Capacity!$D88,'Case Data'!$D:$D,Capacity!$F88,'Case Data'!$F:$F,"Capacity")</f>
        <v>0</v>
      </c>
      <c r="M88" s="8">
        <f>SUMIFS('Case Data'!N:N,'Case Data'!$A:$A,Capacity!$C88,'Case Data'!$B:$B,Capacity!$D88,'Case Data'!$D:$D,Capacity!$F88,'Case Data'!$F:$F,"Capacity")</f>
        <v>0</v>
      </c>
    </row>
    <row r="89" spans="3:13" hidden="1">
      <c r="C89" s="45" t="str">
        <f t="shared" si="54"/>
        <v>Case A Exploratory Policy Scenario - No Price Control</v>
      </c>
      <c r="D89" s="52" t="str">
        <f t="shared" ref="D89:D114" si="55">D88</f>
        <v>DE</v>
      </c>
      <c r="E89" s="125" t="s">
        <v>49</v>
      </c>
      <c r="F89" s="52" t="str">
        <f t="shared" si="53"/>
        <v>Combined Cycle</v>
      </c>
      <c r="G89" s="4">
        <f>SUMIFS('Case Data'!H:H,'Case Data'!$A:$A,Capacity!$C89,'Case Data'!$B:$B,Capacity!$D89,'Case Data'!$D:$D,Capacity!$F89,'Case Data'!$F:$F,"Capacity")</f>
        <v>1399</v>
      </c>
      <c r="H89" s="4">
        <f>SUMIFS('Case Data'!I:I,'Case Data'!$A:$A,Capacity!$C89,'Case Data'!$B:$B,Capacity!$D89,'Case Data'!$D:$D,Capacity!$F89,'Case Data'!$F:$F,"Capacity")</f>
        <v>1399</v>
      </c>
      <c r="I89" s="4">
        <f>SUMIFS('Case Data'!J:J,'Case Data'!$A:$A,Capacity!$C89,'Case Data'!$B:$B,Capacity!$D89,'Case Data'!$D:$D,Capacity!$F89,'Case Data'!$F:$F,"Capacity")</f>
        <v>1399</v>
      </c>
      <c r="J89" s="4">
        <f>SUMIFS('Case Data'!K:K,'Case Data'!$A:$A,Capacity!$C89,'Case Data'!$B:$B,Capacity!$D89,'Case Data'!$D:$D,Capacity!$F89,'Case Data'!$F:$F,"Capacity")</f>
        <v>1397.510599</v>
      </c>
      <c r="K89" s="4">
        <f>SUMIFS('Case Data'!L:L,'Case Data'!$A:$A,Capacity!$C89,'Case Data'!$B:$B,Capacity!$D89,'Case Data'!$D:$D,Capacity!$F89,'Case Data'!$F:$F,"Capacity")</f>
        <v>1397.510599</v>
      </c>
      <c r="L89" s="4">
        <f>SUMIFS('Case Data'!M:M,'Case Data'!$A:$A,Capacity!$C89,'Case Data'!$B:$B,Capacity!$D89,'Case Data'!$D:$D,Capacity!$F89,'Case Data'!$F:$F,"Capacity")</f>
        <v>1397.510599</v>
      </c>
      <c r="M89" s="8">
        <f>SUMIFS('Case Data'!N:N,'Case Data'!$A:$A,Capacity!$C89,'Case Data'!$B:$B,Capacity!$D89,'Case Data'!$D:$D,Capacity!$F89,'Case Data'!$F:$F,"Capacity")</f>
        <v>1397.510599</v>
      </c>
    </row>
    <row r="90" spans="3:13" hidden="1">
      <c r="C90" s="45" t="str">
        <f t="shared" si="54"/>
        <v>Case A Exploratory Policy Scenario - No Price Control</v>
      </c>
      <c r="D90" s="52" t="str">
        <f t="shared" si="55"/>
        <v>DE</v>
      </c>
      <c r="E90" s="125" t="s">
        <v>49</v>
      </c>
      <c r="F90" s="52" t="str">
        <f t="shared" si="53"/>
        <v>Combustion Turbine</v>
      </c>
      <c r="G90" s="4">
        <f>SUMIFS('Case Data'!H:H,'Case Data'!$A:$A,Capacity!$C90,'Case Data'!$B:$B,Capacity!$D90,'Case Data'!$D:$D,Capacity!$F90,'Case Data'!$F:$F,"Capacity")</f>
        <v>370.5</v>
      </c>
      <c r="H90" s="4">
        <f>SUMIFS('Case Data'!I:I,'Case Data'!$A:$A,Capacity!$C90,'Case Data'!$B:$B,Capacity!$D90,'Case Data'!$D:$D,Capacity!$F90,'Case Data'!$F:$F,"Capacity")</f>
        <v>370.5</v>
      </c>
      <c r="I90" s="4">
        <f>SUMIFS('Case Data'!J:J,'Case Data'!$A:$A,Capacity!$C90,'Case Data'!$B:$B,Capacity!$D90,'Case Data'!$D:$D,Capacity!$F90,'Case Data'!$F:$F,"Capacity")</f>
        <v>370.5</v>
      </c>
      <c r="J90" s="4">
        <f>SUMIFS('Case Data'!K:K,'Case Data'!$A:$A,Capacity!$C90,'Case Data'!$B:$B,Capacity!$D90,'Case Data'!$D:$D,Capacity!$F90,'Case Data'!$F:$F,"Capacity")</f>
        <v>370.5</v>
      </c>
      <c r="K90" s="4">
        <f>SUMIFS('Case Data'!L:L,'Case Data'!$A:$A,Capacity!$C90,'Case Data'!$B:$B,Capacity!$D90,'Case Data'!$D:$D,Capacity!$F90,'Case Data'!$F:$F,"Capacity")</f>
        <v>370.5</v>
      </c>
      <c r="L90" s="4">
        <f>SUMIFS('Case Data'!M:M,'Case Data'!$A:$A,Capacity!$C90,'Case Data'!$B:$B,Capacity!$D90,'Case Data'!$D:$D,Capacity!$F90,'Case Data'!$F:$F,"Capacity")</f>
        <v>370.5</v>
      </c>
      <c r="M90" s="8">
        <f>SUMIFS('Case Data'!N:N,'Case Data'!$A:$A,Capacity!$C90,'Case Data'!$B:$B,Capacity!$D90,'Case Data'!$D:$D,Capacity!$F90,'Case Data'!$F:$F,"Capacity")</f>
        <v>370.5</v>
      </c>
    </row>
    <row r="91" spans="3:13" hidden="1">
      <c r="C91" s="45" t="str">
        <f t="shared" si="54"/>
        <v>Case A Exploratory Policy Scenario - No Price Control</v>
      </c>
      <c r="D91" s="52" t="str">
        <f t="shared" si="55"/>
        <v>DE</v>
      </c>
      <c r="E91" s="125" t="s">
        <v>49</v>
      </c>
      <c r="F91" s="52" t="str">
        <f t="shared" si="53"/>
        <v>Oil/Gas</v>
      </c>
      <c r="G91" s="4">
        <f>SUMIFS('Case Data'!H:H,'Case Data'!$A:$A,Capacity!$C91,'Case Data'!$B:$B,Capacity!$D91,'Case Data'!$D:$D,Capacity!$F91,'Case Data'!$F:$F,"Capacity")</f>
        <v>840</v>
      </c>
      <c r="H91" s="4">
        <f>SUMIFS('Case Data'!I:I,'Case Data'!$A:$A,Capacity!$C91,'Case Data'!$B:$B,Capacity!$D91,'Case Data'!$D:$D,Capacity!$F91,'Case Data'!$F:$F,"Capacity")</f>
        <v>840</v>
      </c>
      <c r="I91" s="4">
        <f>SUMIFS('Case Data'!J:J,'Case Data'!$A:$A,Capacity!$C91,'Case Data'!$B:$B,Capacity!$D91,'Case Data'!$D:$D,Capacity!$F91,'Case Data'!$F:$F,"Capacity")</f>
        <v>840</v>
      </c>
      <c r="J91" s="4">
        <f>SUMIFS('Case Data'!K:K,'Case Data'!$A:$A,Capacity!$C91,'Case Data'!$B:$B,Capacity!$D91,'Case Data'!$D:$D,Capacity!$F91,'Case Data'!$F:$F,"Capacity")</f>
        <v>840</v>
      </c>
      <c r="K91" s="4">
        <f>SUMIFS('Case Data'!L:L,'Case Data'!$A:$A,Capacity!$C91,'Case Data'!$B:$B,Capacity!$D91,'Case Data'!$D:$D,Capacity!$F91,'Case Data'!$F:$F,"Capacity")</f>
        <v>840</v>
      </c>
      <c r="L91" s="4">
        <f>SUMIFS('Case Data'!M:M,'Case Data'!$A:$A,Capacity!$C91,'Case Data'!$B:$B,Capacity!$D91,'Case Data'!$D:$D,Capacity!$F91,'Case Data'!$F:$F,"Capacity")</f>
        <v>840</v>
      </c>
      <c r="M91" s="8">
        <f>SUMIFS('Case Data'!N:N,'Case Data'!$A:$A,Capacity!$C91,'Case Data'!$B:$B,Capacity!$D91,'Case Data'!$D:$D,Capacity!$F91,'Case Data'!$F:$F,"Capacity")</f>
        <v>840</v>
      </c>
    </row>
    <row r="92" spans="3:13" hidden="1">
      <c r="C92" s="45" t="str">
        <f t="shared" si="54"/>
        <v>Case A Exploratory Policy Scenario - No Price Control</v>
      </c>
      <c r="D92" s="52" t="str">
        <f t="shared" si="55"/>
        <v>DE</v>
      </c>
      <c r="E92" s="125" t="s">
        <v>49</v>
      </c>
      <c r="F92" s="52" t="str">
        <f t="shared" si="53"/>
        <v>Other</v>
      </c>
      <c r="G92" s="4">
        <f>SUMIFS('Case Data'!H:H,'Case Data'!$A:$A,Capacity!$C92,'Case Data'!$B:$B,Capacity!$D92,'Case Data'!$D:$D,Capacity!$F92,'Case Data'!$F:$F,"Capacity")</f>
        <v>0</v>
      </c>
      <c r="H92" s="4">
        <f>SUMIFS('Case Data'!I:I,'Case Data'!$A:$A,Capacity!$C92,'Case Data'!$B:$B,Capacity!$D92,'Case Data'!$D:$D,Capacity!$F92,'Case Data'!$F:$F,"Capacity")</f>
        <v>0</v>
      </c>
      <c r="I92" s="4">
        <f>SUMIFS('Case Data'!J:J,'Case Data'!$A:$A,Capacity!$C92,'Case Data'!$B:$B,Capacity!$D92,'Case Data'!$D:$D,Capacity!$F92,'Case Data'!$F:$F,"Capacity")</f>
        <v>0</v>
      </c>
      <c r="J92" s="4">
        <f>SUMIFS('Case Data'!K:K,'Case Data'!$A:$A,Capacity!$C92,'Case Data'!$B:$B,Capacity!$D92,'Case Data'!$D:$D,Capacity!$F92,'Case Data'!$F:$F,"Capacity")</f>
        <v>0</v>
      </c>
      <c r="K92" s="4">
        <f>SUMIFS('Case Data'!L:L,'Case Data'!$A:$A,Capacity!$C92,'Case Data'!$B:$B,Capacity!$D92,'Case Data'!$D:$D,Capacity!$F92,'Case Data'!$F:$F,"Capacity")</f>
        <v>0</v>
      </c>
      <c r="L92" s="4">
        <f>SUMIFS('Case Data'!M:M,'Case Data'!$A:$A,Capacity!$C92,'Case Data'!$B:$B,Capacity!$D92,'Case Data'!$D:$D,Capacity!$F92,'Case Data'!$F:$F,"Capacity")</f>
        <v>0</v>
      </c>
      <c r="M92" s="8">
        <f>SUMIFS('Case Data'!N:N,'Case Data'!$A:$A,Capacity!$C92,'Case Data'!$B:$B,Capacity!$D92,'Case Data'!$D:$D,Capacity!$F92,'Case Data'!$F:$F,"Capacity")</f>
        <v>0</v>
      </c>
    </row>
    <row r="93" spans="3:13" hidden="1">
      <c r="C93" s="45" t="str">
        <f t="shared" si="54"/>
        <v>Case A Exploratory Policy Scenario - No Price Control</v>
      </c>
      <c r="D93" s="52" t="str">
        <f t="shared" si="55"/>
        <v>DE</v>
      </c>
      <c r="E93" s="125" t="s">
        <v>49</v>
      </c>
      <c r="F93" s="52" t="str">
        <f t="shared" si="53"/>
        <v>Nuclear</v>
      </c>
      <c r="G93" s="4">
        <f>SUMIFS('Case Data'!H:H,'Case Data'!$A:$A,Capacity!$C93,'Case Data'!$B:$B,Capacity!$D93,'Case Data'!$D:$D,Capacity!$F93,'Case Data'!$F:$F,"Capacity")</f>
        <v>0</v>
      </c>
      <c r="H93" s="4">
        <f>SUMIFS('Case Data'!I:I,'Case Data'!$A:$A,Capacity!$C93,'Case Data'!$B:$B,Capacity!$D93,'Case Data'!$D:$D,Capacity!$F93,'Case Data'!$F:$F,"Capacity")</f>
        <v>0</v>
      </c>
      <c r="I93" s="4">
        <f>SUMIFS('Case Data'!J:J,'Case Data'!$A:$A,Capacity!$C93,'Case Data'!$B:$B,Capacity!$D93,'Case Data'!$D:$D,Capacity!$F93,'Case Data'!$F:$F,"Capacity")</f>
        <v>0</v>
      </c>
      <c r="J93" s="4">
        <f>SUMIFS('Case Data'!K:K,'Case Data'!$A:$A,Capacity!$C93,'Case Data'!$B:$B,Capacity!$D93,'Case Data'!$D:$D,Capacity!$F93,'Case Data'!$F:$F,"Capacity")</f>
        <v>0</v>
      </c>
      <c r="K93" s="4">
        <f>SUMIFS('Case Data'!L:L,'Case Data'!$A:$A,Capacity!$C93,'Case Data'!$B:$B,Capacity!$D93,'Case Data'!$D:$D,Capacity!$F93,'Case Data'!$F:$F,"Capacity")</f>
        <v>0</v>
      </c>
      <c r="L93" s="4">
        <f>SUMIFS('Case Data'!M:M,'Case Data'!$A:$A,Capacity!$C93,'Case Data'!$B:$B,Capacity!$D93,'Case Data'!$D:$D,Capacity!$F93,'Case Data'!$F:$F,"Capacity")</f>
        <v>0</v>
      </c>
      <c r="M93" s="8">
        <f>SUMIFS('Case Data'!N:N,'Case Data'!$A:$A,Capacity!$C93,'Case Data'!$B:$B,Capacity!$D93,'Case Data'!$D:$D,Capacity!$F93,'Case Data'!$F:$F,"Capacity")</f>
        <v>0</v>
      </c>
    </row>
    <row r="94" spans="3:13" hidden="1">
      <c r="C94" s="45" t="str">
        <f t="shared" si="54"/>
        <v>Case A Exploratory Policy Scenario - No Price Control</v>
      </c>
      <c r="D94" s="52" t="str">
        <f t="shared" si="55"/>
        <v>DE</v>
      </c>
      <c r="E94" s="125" t="s">
        <v>49</v>
      </c>
      <c r="F94" s="52" t="str">
        <f t="shared" si="53"/>
        <v>Hydro</v>
      </c>
      <c r="G94" s="4">
        <f>SUMIFS('Case Data'!H:H,'Case Data'!$A:$A,Capacity!$C94,'Case Data'!$B:$B,Capacity!$D94,'Case Data'!$D:$D,Capacity!$F94,'Case Data'!$F:$F,"Capacity")</f>
        <v>0</v>
      </c>
      <c r="H94" s="4">
        <f>SUMIFS('Case Data'!I:I,'Case Data'!$A:$A,Capacity!$C94,'Case Data'!$B:$B,Capacity!$D94,'Case Data'!$D:$D,Capacity!$F94,'Case Data'!$F:$F,"Capacity")</f>
        <v>0</v>
      </c>
      <c r="I94" s="4">
        <f>SUMIFS('Case Data'!J:J,'Case Data'!$A:$A,Capacity!$C94,'Case Data'!$B:$B,Capacity!$D94,'Case Data'!$D:$D,Capacity!$F94,'Case Data'!$F:$F,"Capacity")</f>
        <v>0</v>
      </c>
      <c r="J94" s="4">
        <f>SUMIFS('Case Data'!K:K,'Case Data'!$A:$A,Capacity!$C94,'Case Data'!$B:$B,Capacity!$D94,'Case Data'!$D:$D,Capacity!$F94,'Case Data'!$F:$F,"Capacity")</f>
        <v>0</v>
      </c>
      <c r="K94" s="4">
        <f>SUMIFS('Case Data'!L:L,'Case Data'!$A:$A,Capacity!$C94,'Case Data'!$B:$B,Capacity!$D94,'Case Data'!$D:$D,Capacity!$F94,'Case Data'!$F:$F,"Capacity")</f>
        <v>0</v>
      </c>
      <c r="L94" s="4">
        <f>SUMIFS('Case Data'!M:M,'Case Data'!$A:$A,Capacity!$C94,'Case Data'!$B:$B,Capacity!$D94,'Case Data'!$D:$D,Capacity!$F94,'Case Data'!$F:$F,"Capacity")</f>
        <v>0</v>
      </c>
      <c r="M94" s="8">
        <f>SUMIFS('Case Data'!N:N,'Case Data'!$A:$A,Capacity!$C94,'Case Data'!$B:$B,Capacity!$D94,'Case Data'!$D:$D,Capacity!$F94,'Case Data'!$F:$F,"Capacity")</f>
        <v>0</v>
      </c>
    </row>
    <row r="95" spans="3:13" hidden="1">
      <c r="C95" s="45" t="str">
        <f t="shared" si="54"/>
        <v>Case A Exploratory Policy Scenario - No Price Control</v>
      </c>
      <c r="D95" s="52" t="str">
        <f t="shared" si="55"/>
        <v>DE</v>
      </c>
      <c r="E95" s="125" t="s">
        <v>49</v>
      </c>
      <c r="F95" s="52" t="str">
        <f t="shared" si="53"/>
        <v>Solar PV</v>
      </c>
      <c r="G95" s="4">
        <f>SUMIFS('Case Data'!H:H,'Case Data'!$A:$A,Capacity!$C95,'Case Data'!$B:$B,Capacity!$D95,'Case Data'!$D:$D,Capacity!$F95,'Case Data'!$F:$F,"Capacity")</f>
        <v>255.1</v>
      </c>
      <c r="H95" s="4">
        <f>SUMIFS('Case Data'!I:I,'Case Data'!$A:$A,Capacity!$C95,'Case Data'!$B:$B,Capacity!$D95,'Case Data'!$D:$D,Capacity!$F95,'Case Data'!$F:$F,"Capacity")</f>
        <v>255.1</v>
      </c>
      <c r="I95" s="4">
        <f>SUMIFS('Case Data'!J:J,'Case Data'!$A:$A,Capacity!$C95,'Case Data'!$B:$B,Capacity!$D95,'Case Data'!$D:$D,Capacity!$F95,'Case Data'!$F:$F,"Capacity")</f>
        <v>255.1</v>
      </c>
      <c r="J95" s="4">
        <f>SUMIFS('Case Data'!K:K,'Case Data'!$A:$A,Capacity!$C95,'Case Data'!$B:$B,Capacity!$D95,'Case Data'!$D:$D,Capacity!$F95,'Case Data'!$F:$F,"Capacity")</f>
        <v>255.1</v>
      </c>
      <c r="K95" s="4">
        <f>SUMIFS('Case Data'!L:L,'Case Data'!$A:$A,Capacity!$C95,'Case Data'!$B:$B,Capacity!$D95,'Case Data'!$D:$D,Capacity!$F95,'Case Data'!$F:$F,"Capacity")</f>
        <v>255.1</v>
      </c>
      <c r="L95" s="4">
        <f>SUMIFS('Case Data'!M:M,'Case Data'!$A:$A,Capacity!$C95,'Case Data'!$B:$B,Capacity!$D95,'Case Data'!$D:$D,Capacity!$F95,'Case Data'!$F:$F,"Capacity")</f>
        <v>255.1</v>
      </c>
      <c r="M95" s="8">
        <f>SUMIFS('Case Data'!N:N,'Case Data'!$A:$A,Capacity!$C95,'Case Data'!$B:$B,Capacity!$D95,'Case Data'!$D:$D,Capacity!$F95,'Case Data'!$F:$F,"Capacity")</f>
        <v>255.1</v>
      </c>
    </row>
    <row r="96" spans="3:13" hidden="1">
      <c r="C96" s="45" t="str">
        <f t="shared" si="54"/>
        <v>Case A Exploratory Policy Scenario - No Price Control</v>
      </c>
      <c r="D96" s="52" t="str">
        <f t="shared" si="55"/>
        <v>DE</v>
      </c>
      <c r="E96" s="125" t="s">
        <v>49</v>
      </c>
      <c r="F96" s="52" t="str">
        <f t="shared" si="53"/>
        <v>Onshore Wind</v>
      </c>
      <c r="G96" s="4">
        <f>SUMIFS('Case Data'!H:H,'Case Data'!$A:$A,Capacity!$C96,'Case Data'!$B:$B,Capacity!$D96,'Case Data'!$D:$D,Capacity!$F96,'Case Data'!$F:$F,"Capacity")</f>
        <v>2</v>
      </c>
      <c r="H96" s="4">
        <f>SUMIFS('Case Data'!I:I,'Case Data'!$A:$A,Capacity!$C96,'Case Data'!$B:$B,Capacity!$D96,'Case Data'!$D:$D,Capacity!$F96,'Case Data'!$F:$F,"Capacity")</f>
        <v>2</v>
      </c>
      <c r="I96" s="4">
        <f>SUMIFS('Case Data'!J:J,'Case Data'!$A:$A,Capacity!$C96,'Case Data'!$B:$B,Capacity!$D96,'Case Data'!$D:$D,Capacity!$F96,'Case Data'!$F:$F,"Capacity")</f>
        <v>2</v>
      </c>
      <c r="J96" s="4">
        <f>SUMIFS('Case Data'!K:K,'Case Data'!$A:$A,Capacity!$C96,'Case Data'!$B:$B,Capacity!$D96,'Case Data'!$D:$D,Capacity!$F96,'Case Data'!$F:$F,"Capacity")</f>
        <v>2</v>
      </c>
      <c r="K96" s="4">
        <f>SUMIFS('Case Data'!L:L,'Case Data'!$A:$A,Capacity!$C96,'Case Data'!$B:$B,Capacity!$D96,'Case Data'!$D:$D,Capacity!$F96,'Case Data'!$F:$F,"Capacity")</f>
        <v>2</v>
      </c>
      <c r="L96" s="4">
        <f>SUMIFS('Case Data'!M:M,'Case Data'!$A:$A,Capacity!$C96,'Case Data'!$B:$B,Capacity!$D96,'Case Data'!$D:$D,Capacity!$F96,'Case Data'!$F:$F,"Capacity")</f>
        <v>2</v>
      </c>
      <c r="M96" s="8">
        <f>SUMIFS('Case Data'!N:N,'Case Data'!$A:$A,Capacity!$C96,'Case Data'!$B:$B,Capacity!$D96,'Case Data'!$D:$D,Capacity!$F96,'Case Data'!$F:$F,"Capacity")</f>
        <v>2</v>
      </c>
    </row>
    <row r="97" spans="3:13" hidden="1">
      <c r="C97" s="45" t="str">
        <f t="shared" si="54"/>
        <v>Case A Exploratory Policy Scenario - No Price Control</v>
      </c>
      <c r="D97" s="52" t="str">
        <f t="shared" si="55"/>
        <v>DE</v>
      </c>
      <c r="E97" s="125" t="s">
        <v>49</v>
      </c>
      <c r="F97" s="52" t="str">
        <f t="shared" si="53"/>
        <v>Battery Storage</v>
      </c>
      <c r="G97" s="4">
        <f>SUMIFS('Case Data'!H:H,'Case Data'!$A:$A,Capacity!$C97,'Case Data'!$B:$B,Capacity!$D97,'Case Data'!$D:$D,Capacity!$F97,'Case Data'!$F:$F,"Capacity")</f>
        <v>0</v>
      </c>
      <c r="H97" s="4">
        <f>SUMIFS('Case Data'!I:I,'Case Data'!$A:$A,Capacity!$C97,'Case Data'!$B:$B,Capacity!$D97,'Case Data'!$D:$D,Capacity!$F97,'Case Data'!$F:$F,"Capacity")</f>
        <v>0</v>
      </c>
      <c r="I97" s="4">
        <f>SUMIFS('Case Data'!J:J,'Case Data'!$A:$A,Capacity!$C97,'Case Data'!$B:$B,Capacity!$D97,'Case Data'!$D:$D,Capacity!$F97,'Case Data'!$F:$F,"Capacity")</f>
        <v>0</v>
      </c>
      <c r="J97" s="4">
        <f>SUMIFS('Case Data'!K:K,'Case Data'!$A:$A,Capacity!$C97,'Case Data'!$B:$B,Capacity!$D97,'Case Data'!$D:$D,Capacity!$F97,'Case Data'!$F:$F,"Capacity")</f>
        <v>0</v>
      </c>
      <c r="K97" s="4">
        <f>SUMIFS('Case Data'!L:L,'Case Data'!$A:$A,Capacity!$C97,'Case Data'!$B:$B,Capacity!$D97,'Case Data'!$D:$D,Capacity!$F97,'Case Data'!$F:$F,"Capacity")</f>
        <v>0</v>
      </c>
      <c r="L97" s="4">
        <f>SUMIFS('Case Data'!M:M,'Case Data'!$A:$A,Capacity!$C97,'Case Data'!$B:$B,Capacity!$D97,'Case Data'!$D:$D,Capacity!$F97,'Case Data'!$F:$F,"Capacity")</f>
        <v>0</v>
      </c>
      <c r="M97" s="8">
        <f>SUMIFS('Case Data'!N:N,'Case Data'!$A:$A,Capacity!$C97,'Case Data'!$B:$B,Capacity!$D97,'Case Data'!$D:$D,Capacity!$F97,'Case Data'!$F:$F,"Capacity")</f>
        <v>0</v>
      </c>
    </row>
    <row r="98" spans="3:13" hidden="1">
      <c r="C98" s="44" t="str">
        <f t="shared" si="54"/>
        <v>Case A Exploratory Policy Scenario - No Price Control</v>
      </c>
      <c r="D98" s="53" t="str">
        <f t="shared" si="55"/>
        <v>DE</v>
      </c>
      <c r="E98" s="136" t="s">
        <v>49</v>
      </c>
      <c r="F98" s="53" t="str">
        <f t="shared" si="53"/>
        <v>Other RE</v>
      </c>
      <c r="G98" s="23">
        <f>SUMIFS('Case Data'!H:H,'Case Data'!$A:$A,Capacity!$C98,'Case Data'!$B:$B,Capacity!$D98,'Case Data'!$D:$D,Capacity!$F98,'Case Data'!$F:$F,"Capacity")</f>
        <v>34.700000000000003</v>
      </c>
      <c r="H98" s="23">
        <f>SUMIFS('Case Data'!I:I,'Case Data'!$A:$A,Capacity!$C98,'Case Data'!$B:$B,Capacity!$D98,'Case Data'!$D:$D,Capacity!$F98,'Case Data'!$F:$F,"Capacity")</f>
        <v>34.700000000000003</v>
      </c>
      <c r="I98" s="23">
        <f>SUMIFS('Case Data'!J:J,'Case Data'!$A:$A,Capacity!$C98,'Case Data'!$B:$B,Capacity!$D98,'Case Data'!$D:$D,Capacity!$F98,'Case Data'!$F:$F,"Capacity")</f>
        <v>34.700000000000003</v>
      </c>
      <c r="J98" s="23">
        <f>SUMIFS('Case Data'!K:K,'Case Data'!$A:$A,Capacity!$C98,'Case Data'!$B:$B,Capacity!$D98,'Case Data'!$D:$D,Capacity!$F98,'Case Data'!$F:$F,"Capacity")</f>
        <v>34.700000000000003</v>
      </c>
      <c r="K98" s="23">
        <f>SUMIFS('Case Data'!L:L,'Case Data'!$A:$A,Capacity!$C98,'Case Data'!$B:$B,Capacity!$D98,'Case Data'!$D:$D,Capacity!$F98,'Case Data'!$F:$F,"Capacity")</f>
        <v>34.700000000000003</v>
      </c>
      <c r="L98" s="23">
        <f>SUMIFS('Case Data'!M:M,'Case Data'!$A:$A,Capacity!$C98,'Case Data'!$B:$B,Capacity!$D98,'Case Data'!$D:$D,Capacity!$F98,'Case Data'!$F:$F,"Capacity")</f>
        <v>34.700000000000003</v>
      </c>
      <c r="M98" s="25">
        <f>SUMIFS('Case Data'!N:N,'Case Data'!$A:$A,Capacity!$C98,'Case Data'!$B:$B,Capacity!$D98,'Case Data'!$D:$D,Capacity!$F98,'Case Data'!$F:$F,"Capacity")</f>
        <v>34.700000000000003</v>
      </c>
    </row>
    <row r="99" spans="3:13" hidden="1">
      <c r="C99" s="45" t="str">
        <f t="shared" si="54"/>
        <v>Case A Exploratory Policy Scenario - No Price Control</v>
      </c>
      <c r="D99" s="52" t="str">
        <f t="shared" si="55"/>
        <v>DE</v>
      </c>
      <c r="E99" s="125" t="s">
        <v>49</v>
      </c>
      <c r="F99" s="52" t="str">
        <f t="shared" si="53"/>
        <v>New Combined Cycle</v>
      </c>
      <c r="G99" s="4">
        <f>SUMIFS('Case Data'!H:H,'Case Data'!$A:$A,Capacity!$C99,'Case Data'!$B:$B,Capacity!$D99,'Case Data'!$D:$D,Capacity!$F99,'Case Data'!$F:$F,"Capacity")</f>
        <v>0</v>
      </c>
      <c r="H99" s="4">
        <f>SUMIFS('Case Data'!I:I,'Case Data'!$A:$A,Capacity!$C99,'Case Data'!$B:$B,Capacity!$D99,'Case Data'!$D:$D,Capacity!$F99,'Case Data'!$F:$F,"Capacity")</f>
        <v>0</v>
      </c>
      <c r="I99" s="4">
        <f>SUMIFS('Case Data'!J:J,'Case Data'!$A:$A,Capacity!$C99,'Case Data'!$B:$B,Capacity!$D99,'Case Data'!$D:$D,Capacity!$F99,'Case Data'!$F:$F,"Capacity")</f>
        <v>0</v>
      </c>
      <c r="J99" s="4">
        <f>SUMIFS('Case Data'!K:K,'Case Data'!$A:$A,Capacity!$C99,'Case Data'!$B:$B,Capacity!$D99,'Case Data'!$D:$D,Capacity!$F99,'Case Data'!$F:$F,"Capacity")</f>
        <v>0</v>
      </c>
      <c r="K99" s="4">
        <f>SUMIFS('Case Data'!L:L,'Case Data'!$A:$A,Capacity!$C99,'Case Data'!$B:$B,Capacity!$D99,'Case Data'!$D:$D,Capacity!$F99,'Case Data'!$F:$F,"Capacity")</f>
        <v>0</v>
      </c>
      <c r="L99" s="4">
        <f>SUMIFS('Case Data'!M:M,'Case Data'!$A:$A,Capacity!$C99,'Case Data'!$B:$B,Capacity!$D99,'Case Data'!$D:$D,Capacity!$F99,'Case Data'!$F:$F,"Capacity")</f>
        <v>0</v>
      </c>
      <c r="M99" s="8">
        <f>SUMIFS('Case Data'!N:N,'Case Data'!$A:$A,Capacity!$C99,'Case Data'!$B:$B,Capacity!$D99,'Case Data'!$D:$D,Capacity!$F99,'Case Data'!$F:$F,"Capacity")</f>
        <v>0</v>
      </c>
    </row>
    <row r="100" spans="3:13" hidden="1">
      <c r="C100" s="45" t="str">
        <f t="shared" si="54"/>
        <v>Case A Exploratory Policy Scenario - No Price Control</v>
      </c>
      <c r="D100" s="52" t="str">
        <f t="shared" si="55"/>
        <v>DE</v>
      </c>
      <c r="E100" s="125" t="s">
        <v>49</v>
      </c>
      <c r="F100" s="52" t="str">
        <f t="shared" si="53"/>
        <v>New Combustion Turbine</v>
      </c>
      <c r="G100" s="4">
        <f>SUMIFS('Case Data'!H:H,'Case Data'!$A:$A,Capacity!$C100,'Case Data'!$B:$B,Capacity!$D100,'Case Data'!$D:$D,Capacity!$F100,'Case Data'!$F:$F,"Capacity")</f>
        <v>0</v>
      </c>
      <c r="H100" s="4">
        <f>SUMIFS('Case Data'!I:I,'Case Data'!$A:$A,Capacity!$C100,'Case Data'!$B:$B,Capacity!$D100,'Case Data'!$D:$D,Capacity!$F100,'Case Data'!$F:$F,"Capacity")</f>
        <v>0</v>
      </c>
      <c r="I100" s="4">
        <f>SUMIFS('Case Data'!J:J,'Case Data'!$A:$A,Capacity!$C100,'Case Data'!$B:$B,Capacity!$D100,'Case Data'!$D:$D,Capacity!$F100,'Case Data'!$F:$F,"Capacity")</f>
        <v>150.97497000000001</v>
      </c>
      <c r="J100" s="4">
        <f>SUMIFS('Case Data'!K:K,'Case Data'!$A:$A,Capacity!$C100,'Case Data'!$B:$B,Capacity!$D100,'Case Data'!$D:$D,Capacity!$F100,'Case Data'!$F:$F,"Capacity")</f>
        <v>150.97496799999999</v>
      </c>
      <c r="K100" s="4">
        <f>SUMIFS('Case Data'!L:L,'Case Data'!$A:$A,Capacity!$C100,'Case Data'!$B:$B,Capacity!$D100,'Case Data'!$D:$D,Capacity!$F100,'Case Data'!$F:$F,"Capacity")</f>
        <v>150.97496799999999</v>
      </c>
      <c r="L100" s="4">
        <f>SUMIFS('Case Data'!M:M,'Case Data'!$A:$A,Capacity!$C100,'Case Data'!$B:$B,Capacity!$D100,'Case Data'!$D:$D,Capacity!$F100,'Case Data'!$F:$F,"Capacity")</f>
        <v>150.97496799999999</v>
      </c>
      <c r="M100" s="8">
        <f>SUMIFS('Case Data'!N:N,'Case Data'!$A:$A,Capacity!$C100,'Case Data'!$B:$B,Capacity!$D100,'Case Data'!$D:$D,Capacity!$F100,'Case Data'!$F:$F,"Capacity")</f>
        <v>150.97496799999999</v>
      </c>
    </row>
    <row r="101" spans="3:13" hidden="1">
      <c r="C101" s="45" t="str">
        <f t="shared" si="54"/>
        <v>Case A Exploratory Policy Scenario - No Price Control</v>
      </c>
      <c r="D101" s="52" t="str">
        <f t="shared" si="55"/>
        <v>DE</v>
      </c>
      <c r="E101" s="125" t="s">
        <v>49</v>
      </c>
      <c r="F101" s="52" t="str">
        <f t="shared" si="53"/>
        <v>New Other</v>
      </c>
      <c r="G101" s="4">
        <f>SUMIFS('Case Data'!H:H,'Case Data'!$A:$A,Capacity!$C101,'Case Data'!$B:$B,Capacity!$D101,'Case Data'!$D:$D,Capacity!$F101,'Case Data'!$F:$F,"Capacity")</f>
        <v>0</v>
      </c>
      <c r="H101" s="4">
        <f>SUMIFS('Case Data'!I:I,'Case Data'!$A:$A,Capacity!$C101,'Case Data'!$B:$B,Capacity!$D101,'Case Data'!$D:$D,Capacity!$F101,'Case Data'!$F:$F,"Capacity")</f>
        <v>0</v>
      </c>
      <c r="I101" s="4">
        <f>SUMIFS('Case Data'!J:J,'Case Data'!$A:$A,Capacity!$C101,'Case Data'!$B:$B,Capacity!$D101,'Case Data'!$D:$D,Capacity!$F101,'Case Data'!$F:$F,"Capacity")</f>
        <v>0</v>
      </c>
      <c r="J101" s="4">
        <f>SUMIFS('Case Data'!K:K,'Case Data'!$A:$A,Capacity!$C101,'Case Data'!$B:$B,Capacity!$D101,'Case Data'!$D:$D,Capacity!$F101,'Case Data'!$F:$F,"Capacity")</f>
        <v>0</v>
      </c>
      <c r="K101" s="4">
        <f>SUMIFS('Case Data'!L:L,'Case Data'!$A:$A,Capacity!$C101,'Case Data'!$B:$B,Capacity!$D101,'Case Data'!$D:$D,Capacity!$F101,'Case Data'!$F:$F,"Capacity")</f>
        <v>0</v>
      </c>
      <c r="L101" s="4">
        <f>SUMIFS('Case Data'!M:M,'Case Data'!$A:$A,Capacity!$C101,'Case Data'!$B:$B,Capacity!$D101,'Case Data'!$D:$D,Capacity!$F101,'Case Data'!$F:$F,"Capacity")</f>
        <v>0</v>
      </c>
      <c r="M101" s="8">
        <f>SUMIFS('Case Data'!N:N,'Case Data'!$A:$A,Capacity!$C101,'Case Data'!$B:$B,Capacity!$D101,'Case Data'!$D:$D,Capacity!$F101,'Case Data'!$F:$F,"Capacity")</f>
        <v>0</v>
      </c>
    </row>
    <row r="102" spans="3:13" hidden="1">
      <c r="C102" s="45" t="str">
        <f t="shared" si="54"/>
        <v>Case A Exploratory Policy Scenario - No Price Control</v>
      </c>
      <c r="D102" s="52" t="str">
        <f t="shared" si="55"/>
        <v>DE</v>
      </c>
      <c r="E102" s="125" t="s">
        <v>49</v>
      </c>
      <c r="F102" s="52" t="str">
        <f t="shared" si="53"/>
        <v>New Other RE</v>
      </c>
      <c r="G102" s="4">
        <f>SUMIFS('Case Data'!H:H,'Case Data'!$A:$A,Capacity!$C102,'Case Data'!$B:$B,Capacity!$D102,'Case Data'!$D:$D,Capacity!$F102,'Case Data'!$F:$F,"Capacity")</f>
        <v>0</v>
      </c>
      <c r="H102" s="4">
        <f>SUMIFS('Case Data'!I:I,'Case Data'!$A:$A,Capacity!$C102,'Case Data'!$B:$B,Capacity!$D102,'Case Data'!$D:$D,Capacity!$F102,'Case Data'!$F:$F,"Capacity")</f>
        <v>0</v>
      </c>
      <c r="I102" s="4">
        <f>SUMIFS('Case Data'!J:J,'Case Data'!$A:$A,Capacity!$C102,'Case Data'!$B:$B,Capacity!$D102,'Case Data'!$D:$D,Capacity!$F102,'Case Data'!$F:$F,"Capacity")</f>
        <v>0</v>
      </c>
      <c r="J102" s="4">
        <f>SUMIFS('Case Data'!K:K,'Case Data'!$A:$A,Capacity!$C102,'Case Data'!$B:$B,Capacity!$D102,'Case Data'!$D:$D,Capacity!$F102,'Case Data'!$F:$F,"Capacity")</f>
        <v>0</v>
      </c>
      <c r="K102" s="4">
        <f>SUMIFS('Case Data'!L:L,'Case Data'!$A:$A,Capacity!$C102,'Case Data'!$B:$B,Capacity!$D102,'Case Data'!$D:$D,Capacity!$F102,'Case Data'!$F:$F,"Capacity")</f>
        <v>0</v>
      </c>
      <c r="L102" s="4">
        <f>SUMIFS('Case Data'!M:M,'Case Data'!$A:$A,Capacity!$C102,'Case Data'!$B:$B,Capacity!$D102,'Case Data'!$D:$D,Capacity!$F102,'Case Data'!$F:$F,"Capacity")</f>
        <v>0</v>
      </c>
      <c r="M102" s="8">
        <f>SUMIFS('Case Data'!N:N,'Case Data'!$A:$A,Capacity!$C102,'Case Data'!$B:$B,Capacity!$D102,'Case Data'!$D:$D,Capacity!$F102,'Case Data'!$F:$F,"Capacity")</f>
        <v>0</v>
      </c>
    </row>
    <row r="103" spans="3:13" hidden="1">
      <c r="C103" s="45" t="str">
        <f t="shared" si="54"/>
        <v>Case A Exploratory Policy Scenario - No Price Control</v>
      </c>
      <c r="D103" s="52" t="str">
        <f t="shared" si="55"/>
        <v>DE</v>
      </c>
      <c r="E103" s="125" t="s">
        <v>49</v>
      </c>
      <c r="F103" s="52" t="str">
        <f t="shared" si="53"/>
        <v>New Solar PV</v>
      </c>
      <c r="G103" s="4">
        <f>SUMIFS('Case Data'!H:H,'Case Data'!$A:$A,Capacity!$C103,'Case Data'!$B:$B,Capacity!$D103,'Case Data'!$D:$D,Capacity!$F103,'Case Data'!$F:$F,"Capacity")</f>
        <v>0</v>
      </c>
      <c r="H103" s="4">
        <f>SUMIFS('Case Data'!I:I,'Case Data'!$A:$A,Capacity!$C103,'Case Data'!$B:$B,Capacity!$D103,'Case Data'!$D:$D,Capacity!$F103,'Case Data'!$F:$F,"Capacity")</f>
        <v>0</v>
      </c>
      <c r="I103" s="4">
        <f>SUMIFS('Case Data'!J:J,'Case Data'!$A:$A,Capacity!$C103,'Case Data'!$B:$B,Capacity!$D103,'Case Data'!$D:$D,Capacity!$F103,'Case Data'!$F:$F,"Capacity")</f>
        <v>0</v>
      </c>
      <c r="J103" s="4">
        <f>SUMIFS('Case Data'!K:K,'Case Data'!$A:$A,Capacity!$C103,'Case Data'!$B:$B,Capacity!$D103,'Case Data'!$D:$D,Capacity!$F103,'Case Data'!$F:$F,"Capacity")</f>
        <v>0</v>
      </c>
      <c r="K103" s="4">
        <f>SUMIFS('Case Data'!L:L,'Case Data'!$A:$A,Capacity!$C103,'Case Data'!$B:$B,Capacity!$D103,'Case Data'!$D:$D,Capacity!$F103,'Case Data'!$F:$F,"Capacity")</f>
        <v>0</v>
      </c>
      <c r="L103" s="4">
        <f>SUMIFS('Case Data'!M:M,'Case Data'!$A:$A,Capacity!$C103,'Case Data'!$B:$B,Capacity!$D103,'Case Data'!$D:$D,Capacity!$F103,'Case Data'!$F:$F,"Capacity")</f>
        <v>0</v>
      </c>
      <c r="M103" s="8">
        <f>SUMIFS('Case Data'!N:N,'Case Data'!$A:$A,Capacity!$C103,'Case Data'!$B:$B,Capacity!$D103,'Case Data'!$D:$D,Capacity!$F103,'Case Data'!$F:$F,"Capacity")</f>
        <v>2594.3256179999998</v>
      </c>
    </row>
    <row r="104" spans="3:13" hidden="1">
      <c r="C104" s="45" t="str">
        <f t="shared" si="54"/>
        <v>Case A Exploratory Policy Scenario - No Price Control</v>
      </c>
      <c r="D104" s="52" t="str">
        <f t="shared" si="55"/>
        <v>DE</v>
      </c>
      <c r="E104" s="125" t="s">
        <v>49</v>
      </c>
      <c r="F104" s="52" t="str">
        <f t="shared" si="53"/>
        <v>New Onshore Wind</v>
      </c>
      <c r="G104" s="4">
        <f>SUMIFS('Case Data'!H:H,'Case Data'!$A:$A,Capacity!$C104,'Case Data'!$B:$B,Capacity!$D104,'Case Data'!$D:$D,Capacity!$F104,'Case Data'!$F:$F,"Capacity")</f>
        <v>0</v>
      </c>
      <c r="H104" s="4">
        <f>SUMIFS('Case Data'!I:I,'Case Data'!$A:$A,Capacity!$C104,'Case Data'!$B:$B,Capacity!$D104,'Case Data'!$D:$D,Capacity!$F104,'Case Data'!$F:$F,"Capacity")</f>
        <v>0</v>
      </c>
      <c r="I104" s="4">
        <f>SUMIFS('Case Data'!J:J,'Case Data'!$A:$A,Capacity!$C104,'Case Data'!$B:$B,Capacity!$D104,'Case Data'!$D:$D,Capacity!$F104,'Case Data'!$F:$F,"Capacity")</f>
        <v>0</v>
      </c>
      <c r="J104" s="4">
        <f>SUMIFS('Case Data'!K:K,'Case Data'!$A:$A,Capacity!$C104,'Case Data'!$B:$B,Capacity!$D104,'Case Data'!$D:$D,Capacity!$F104,'Case Data'!$F:$F,"Capacity")</f>
        <v>0</v>
      </c>
      <c r="K104" s="4">
        <f>SUMIFS('Case Data'!L:L,'Case Data'!$A:$A,Capacity!$C104,'Case Data'!$B:$B,Capacity!$D104,'Case Data'!$D:$D,Capacity!$F104,'Case Data'!$F:$F,"Capacity")</f>
        <v>0</v>
      </c>
      <c r="L104" s="4">
        <f>SUMIFS('Case Data'!M:M,'Case Data'!$A:$A,Capacity!$C104,'Case Data'!$B:$B,Capacity!$D104,'Case Data'!$D:$D,Capacity!$F104,'Case Data'!$F:$F,"Capacity")</f>
        <v>0</v>
      </c>
      <c r="M104" s="8">
        <f>SUMIFS('Case Data'!N:N,'Case Data'!$A:$A,Capacity!$C104,'Case Data'!$B:$B,Capacity!$D104,'Case Data'!$D:$D,Capacity!$F104,'Case Data'!$F:$F,"Capacity")</f>
        <v>0</v>
      </c>
    </row>
    <row r="105" spans="3:13" hidden="1">
      <c r="C105" s="45" t="str">
        <f t="shared" si="54"/>
        <v>Case A Exploratory Policy Scenario - No Price Control</v>
      </c>
      <c r="D105" s="52" t="str">
        <f t="shared" si="55"/>
        <v>DE</v>
      </c>
      <c r="E105" s="125" t="s">
        <v>49</v>
      </c>
      <c r="F105" s="52" t="str">
        <f t="shared" si="53"/>
        <v>New Offshore Wind</v>
      </c>
      <c r="G105" s="4">
        <f>SUMIFS('Case Data'!H:H,'Case Data'!$A:$A,Capacity!$C105,'Case Data'!$B:$B,Capacity!$D105,'Case Data'!$D:$D,Capacity!$F105,'Case Data'!$F:$F,"Capacity")</f>
        <v>0</v>
      </c>
      <c r="H105" s="4">
        <f>SUMIFS('Case Data'!I:I,'Case Data'!$A:$A,Capacity!$C105,'Case Data'!$B:$B,Capacity!$D105,'Case Data'!$D:$D,Capacity!$F105,'Case Data'!$F:$F,"Capacity")</f>
        <v>0</v>
      </c>
      <c r="I105" s="4">
        <f>SUMIFS('Case Data'!J:J,'Case Data'!$A:$A,Capacity!$C105,'Case Data'!$B:$B,Capacity!$D105,'Case Data'!$D:$D,Capacity!$F105,'Case Data'!$F:$F,"Capacity")</f>
        <v>0</v>
      </c>
      <c r="J105" s="4">
        <f>SUMIFS('Case Data'!K:K,'Case Data'!$A:$A,Capacity!$C105,'Case Data'!$B:$B,Capacity!$D105,'Case Data'!$D:$D,Capacity!$F105,'Case Data'!$F:$F,"Capacity")</f>
        <v>0</v>
      </c>
      <c r="K105" s="4">
        <f>SUMIFS('Case Data'!L:L,'Case Data'!$A:$A,Capacity!$C105,'Case Data'!$B:$B,Capacity!$D105,'Case Data'!$D:$D,Capacity!$F105,'Case Data'!$F:$F,"Capacity")</f>
        <v>0</v>
      </c>
      <c r="L105" s="4">
        <f>SUMIFS('Case Data'!M:M,'Case Data'!$A:$A,Capacity!$C105,'Case Data'!$B:$B,Capacity!$D105,'Case Data'!$D:$D,Capacity!$F105,'Case Data'!$F:$F,"Capacity")</f>
        <v>0</v>
      </c>
      <c r="M105" s="8">
        <f>SUMIFS('Case Data'!N:N,'Case Data'!$A:$A,Capacity!$C105,'Case Data'!$B:$B,Capacity!$D105,'Case Data'!$D:$D,Capacity!$F105,'Case Data'!$F:$F,"Capacity")</f>
        <v>0</v>
      </c>
    </row>
    <row r="106" spans="3:13" hidden="1">
      <c r="C106" s="45" t="str">
        <f t="shared" si="54"/>
        <v>Case A Exploratory Policy Scenario - No Price Control</v>
      </c>
      <c r="D106" s="52" t="str">
        <f t="shared" si="55"/>
        <v>DE</v>
      </c>
      <c r="E106" s="125" t="s">
        <v>49</v>
      </c>
      <c r="F106" s="52" t="str">
        <f t="shared" si="53"/>
        <v>New Battery Storage</v>
      </c>
      <c r="G106" s="4">
        <f>SUMIFS('Case Data'!H:H,'Case Data'!$A:$A,Capacity!$C106,'Case Data'!$B:$B,Capacity!$D106,'Case Data'!$D:$D,Capacity!$F106,'Case Data'!$F:$F,"Capacity")</f>
        <v>155.075593</v>
      </c>
      <c r="H106" s="4">
        <f>SUMIFS('Case Data'!I:I,'Case Data'!$A:$A,Capacity!$C106,'Case Data'!$B:$B,Capacity!$D106,'Case Data'!$D:$D,Capacity!$F106,'Case Data'!$F:$F,"Capacity")</f>
        <v>155.075593</v>
      </c>
      <c r="I106" s="4">
        <f>SUMIFS('Case Data'!J:J,'Case Data'!$A:$A,Capacity!$C106,'Case Data'!$B:$B,Capacity!$D106,'Case Data'!$D:$D,Capacity!$F106,'Case Data'!$F:$F,"Capacity")</f>
        <v>155.07559000000001</v>
      </c>
      <c r="J106" s="4">
        <f>SUMIFS('Case Data'!K:K,'Case Data'!$A:$A,Capacity!$C106,'Case Data'!$B:$B,Capacity!$D106,'Case Data'!$D:$D,Capacity!$F106,'Case Data'!$F:$F,"Capacity")</f>
        <v>155.075593</v>
      </c>
      <c r="K106" s="4">
        <f>SUMIFS('Case Data'!L:L,'Case Data'!$A:$A,Capacity!$C106,'Case Data'!$B:$B,Capacity!$D106,'Case Data'!$D:$D,Capacity!$F106,'Case Data'!$F:$F,"Capacity")</f>
        <v>155.075593</v>
      </c>
      <c r="L106" s="4">
        <f>SUMIFS('Case Data'!M:M,'Case Data'!$A:$A,Capacity!$C106,'Case Data'!$B:$B,Capacity!$D106,'Case Data'!$D:$D,Capacity!$F106,'Case Data'!$F:$F,"Capacity")</f>
        <v>155.075593</v>
      </c>
      <c r="M106" s="8">
        <f>SUMIFS('Case Data'!N:N,'Case Data'!$A:$A,Capacity!$C106,'Case Data'!$B:$B,Capacity!$D106,'Case Data'!$D:$D,Capacity!$F106,'Case Data'!$F:$F,"Capacity")</f>
        <v>325.38638600000002</v>
      </c>
    </row>
    <row r="107" spans="3:13" hidden="1">
      <c r="C107" s="45" t="str">
        <f t="shared" si="54"/>
        <v>Case A Exploratory Policy Scenario - No Price Control</v>
      </c>
      <c r="D107" s="52" t="str">
        <f t="shared" si="55"/>
        <v>DE</v>
      </c>
      <c r="E107" s="125" t="s">
        <v>49</v>
      </c>
      <c r="F107" s="52" t="str">
        <f t="shared" ref="F107:F114" si="56">F77</f>
        <v>New H2 CC</v>
      </c>
      <c r="G107" s="4">
        <f>SUMIFS('Case Data'!H:H,'Case Data'!$A:$A,Capacity!$C107,'Case Data'!$B:$B,Capacity!$D107,'Case Data'!$D:$D,Capacity!$F107,'Case Data'!$F:$F,"Capacity")</f>
        <v>0</v>
      </c>
      <c r="H107" s="4">
        <f>SUMIFS('Case Data'!I:I,'Case Data'!$A:$A,Capacity!$C107,'Case Data'!$B:$B,Capacity!$D107,'Case Data'!$D:$D,Capacity!$F107,'Case Data'!$F:$F,"Capacity")</f>
        <v>0</v>
      </c>
      <c r="I107" s="4">
        <f>SUMIFS('Case Data'!J:J,'Case Data'!$A:$A,Capacity!$C107,'Case Data'!$B:$B,Capacity!$D107,'Case Data'!$D:$D,Capacity!$F107,'Case Data'!$F:$F,"Capacity")</f>
        <v>0</v>
      </c>
      <c r="J107" s="4">
        <f>SUMIFS('Case Data'!K:K,'Case Data'!$A:$A,Capacity!$C107,'Case Data'!$B:$B,Capacity!$D107,'Case Data'!$D:$D,Capacity!$F107,'Case Data'!$F:$F,"Capacity")</f>
        <v>0</v>
      </c>
      <c r="K107" s="4">
        <f>SUMIFS('Case Data'!L:L,'Case Data'!$A:$A,Capacity!$C107,'Case Data'!$B:$B,Capacity!$D107,'Case Data'!$D:$D,Capacity!$F107,'Case Data'!$F:$F,"Capacity")</f>
        <v>0</v>
      </c>
      <c r="L107" s="4">
        <f>SUMIFS('Case Data'!M:M,'Case Data'!$A:$A,Capacity!$C107,'Case Data'!$B:$B,Capacity!$D107,'Case Data'!$D:$D,Capacity!$F107,'Case Data'!$F:$F,"Capacity")</f>
        <v>0</v>
      </c>
      <c r="M107" s="8">
        <f>SUMIFS('Case Data'!N:N,'Case Data'!$A:$A,Capacity!$C107,'Case Data'!$B:$B,Capacity!$D107,'Case Data'!$D:$D,Capacity!$F107,'Case Data'!$F:$F,"Capacity")</f>
        <v>0</v>
      </c>
    </row>
    <row r="108" spans="3:13" hidden="1">
      <c r="C108" s="44" t="str">
        <f t="shared" si="54"/>
        <v>Case A Exploratory Policy Scenario - No Price Control</v>
      </c>
      <c r="D108" s="53" t="str">
        <f t="shared" si="55"/>
        <v>DE</v>
      </c>
      <c r="E108" s="136" t="s">
        <v>49</v>
      </c>
      <c r="F108" s="53" t="str">
        <f t="shared" si="56"/>
        <v>New H2 CT</v>
      </c>
      <c r="G108" s="23">
        <f>SUMIFS('Case Data'!H:H,'Case Data'!$A:$A,Capacity!$C108,'Case Data'!$B:$B,Capacity!$D108,'Case Data'!$D:$D,Capacity!$F108,'Case Data'!$F:$F,"Capacity")</f>
        <v>0</v>
      </c>
      <c r="H108" s="23">
        <f>SUMIFS('Case Data'!I:I,'Case Data'!$A:$A,Capacity!$C108,'Case Data'!$B:$B,Capacity!$D108,'Case Data'!$D:$D,Capacity!$F108,'Case Data'!$F:$F,"Capacity")</f>
        <v>0</v>
      </c>
      <c r="I108" s="23">
        <f>SUMIFS('Case Data'!J:J,'Case Data'!$A:$A,Capacity!$C108,'Case Data'!$B:$B,Capacity!$D108,'Case Data'!$D:$D,Capacity!$F108,'Case Data'!$F:$F,"Capacity")</f>
        <v>0</v>
      </c>
      <c r="J108" s="23">
        <f>SUMIFS('Case Data'!K:K,'Case Data'!$A:$A,Capacity!$C108,'Case Data'!$B:$B,Capacity!$D108,'Case Data'!$D:$D,Capacity!$F108,'Case Data'!$F:$F,"Capacity")</f>
        <v>0</v>
      </c>
      <c r="K108" s="23">
        <f>SUMIFS('Case Data'!L:L,'Case Data'!$A:$A,Capacity!$C108,'Case Data'!$B:$B,Capacity!$D108,'Case Data'!$D:$D,Capacity!$F108,'Case Data'!$F:$F,"Capacity")</f>
        <v>0</v>
      </c>
      <c r="L108" s="23">
        <f>SUMIFS('Case Data'!M:M,'Case Data'!$A:$A,Capacity!$C108,'Case Data'!$B:$B,Capacity!$D108,'Case Data'!$D:$D,Capacity!$F108,'Case Data'!$F:$F,"Capacity")</f>
        <v>0</v>
      </c>
      <c r="M108" s="25">
        <f>SUMIFS('Case Data'!N:N,'Case Data'!$A:$A,Capacity!$C108,'Case Data'!$B:$B,Capacity!$D108,'Case Data'!$D:$D,Capacity!$F108,'Case Data'!$F:$F,"Capacity")</f>
        <v>0</v>
      </c>
    </row>
    <row r="109" spans="3:13" hidden="1">
      <c r="C109" s="45" t="str">
        <f t="shared" si="54"/>
        <v>Case A Exploratory Policy Scenario - No Price Control</v>
      </c>
      <c r="D109" s="52" t="str">
        <f t="shared" si="55"/>
        <v>DE</v>
      </c>
      <c r="E109" s="125" t="s">
        <v>49</v>
      </c>
      <c r="F109" s="52" t="str">
        <f t="shared" si="56"/>
        <v>Retire Coal</v>
      </c>
      <c r="G109" s="4">
        <f>SUMIFS('Case Data'!H:H,'Case Data'!$A:$A,Capacity!$C109,'Case Data'!$B:$B,Capacity!$D109,'Case Data'!$D:$D,Capacity!$F109,'Case Data'!$F:$F,"Capacity")</f>
        <v>0</v>
      </c>
      <c r="H109" s="4">
        <f>SUMIFS('Case Data'!I:I,'Case Data'!$A:$A,Capacity!$C109,'Case Data'!$B:$B,Capacity!$D109,'Case Data'!$D:$D,Capacity!$F109,'Case Data'!$F:$F,"Capacity")</f>
        <v>0</v>
      </c>
      <c r="I109" s="4">
        <f>SUMIFS('Case Data'!J:J,'Case Data'!$A:$A,Capacity!$C109,'Case Data'!$B:$B,Capacity!$D109,'Case Data'!$D:$D,Capacity!$F109,'Case Data'!$F:$F,"Capacity")</f>
        <v>0</v>
      </c>
      <c r="J109" s="4">
        <f>SUMIFS('Case Data'!K:K,'Case Data'!$A:$A,Capacity!$C109,'Case Data'!$B:$B,Capacity!$D109,'Case Data'!$D:$D,Capacity!$F109,'Case Data'!$F:$F,"Capacity")</f>
        <v>0</v>
      </c>
      <c r="K109" s="4">
        <f>SUMIFS('Case Data'!L:L,'Case Data'!$A:$A,Capacity!$C109,'Case Data'!$B:$B,Capacity!$D109,'Case Data'!$D:$D,Capacity!$F109,'Case Data'!$F:$F,"Capacity")</f>
        <v>0</v>
      </c>
      <c r="L109" s="4">
        <f>SUMIFS('Case Data'!M:M,'Case Data'!$A:$A,Capacity!$C109,'Case Data'!$B:$B,Capacity!$D109,'Case Data'!$D:$D,Capacity!$F109,'Case Data'!$F:$F,"Capacity")</f>
        <v>0</v>
      </c>
      <c r="M109" s="8">
        <f>SUMIFS('Case Data'!N:N,'Case Data'!$A:$A,Capacity!$C109,'Case Data'!$B:$B,Capacity!$D109,'Case Data'!$D:$D,Capacity!$F109,'Case Data'!$F:$F,"Capacity")</f>
        <v>0</v>
      </c>
    </row>
    <row r="110" spans="3:13" hidden="1">
      <c r="C110" s="45" t="str">
        <f t="shared" si="54"/>
        <v>Case A Exploratory Policy Scenario - No Price Control</v>
      </c>
      <c r="D110" s="52" t="str">
        <f t="shared" si="55"/>
        <v>DE</v>
      </c>
      <c r="E110" s="125" t="s">
        <v>49</v>
      </c>
      <c r="F110" s="52" t="str">
        <f t="shared" si="56"/>
        <v>Retire Combined Cycle</v>
      </c>
      <c r="G110" s="4">
        <f>SUMIFS('Case Data'!H:H,'Case Data'!$A:$A,Capacity!$C110,'Case Data'!$B:$B,Capacity!$D110,'Case Data'!$D:$D,Capacity!$F110,'Case Data'!$F:$F,"Capacity")</f>
        <v>0</v>
      </c>
      <c r="H110" s="4">
        <f>SUMIFS('Case Data'!I:I,'Case Data'!$A:$A,Capacity!$C110,'Case Data'!$B:$B,Capacity!$D110,'Case Data'!$D:$D,Capacity!$F110,'Case Data'!$F:$F,"Capacity")</f>
        <v>0</v>
      </c>
      <c r="I110" s="4">
        <f>SUMIFS('Case Data'!J:J,'Case Data'!$A:$A,Capacity!$C110,'Case Data'!$B:$B,Capacity!$D110,'Case Data'!$D:$D,Capacity!$F110,'Case Data'!$F:$F,"Capacity")</f>
        <v>0</v>
      </c>
      <c r="J110" s="4">
        <f>SUMIFS('Case Data'!K:K,'Case Data'!$A:$A,Capacity!$C110,'Case Data'!$B:$B,Capacity!$D110,'Case Data'!$D:$D,Capacity!$F110,'Case Data'!$F:$F,"Capacity")</f>
        <v>0</v>
      </c>
      <c r="K110" s="4">
        <f>SUMIFS('Case Data'!L:L,'Case Data'!$A:$A,Capacity!$C110,'Case Data'!$B:$B,Capacity!$D110,'Case Data'!$D:$D,Capacity!$F110,'Case Data'!$F:$F,"Capacity")</f>
        <v>0</v>
      </c>
      <c r="L110" s="4">
        <f>SUMIFS('Case Data'!M:M,'Case Data'!$A:$A,Capacity!$C110,'Case Data'!$B:$B,Capacity!$D110,'Case Data'!$D:$D,Capacity!$F110,'Case Data'!$F:$F,"Capacity")</f>
        <v>0</v>
      </c>
      <c r="M110" s="8">
        <f>SUMIFS('Case Data'!N:N,'Case Data'!$A:$A,Capacity!$C110,'Case Data'!$B:$B,Capacity!$D110,'Case Data'!$D:$D,Capacity!$F110,'Case Data'!$F:$F,"Capacity")</f>
        <v>0</v>
      </c>
    </row>
    <row r="111" spans="3:13" hidden="1">
      <c r="C111" s="45" t="str">
        <f t="shared" si="54"/>
        <v>Case A Exploratory Policy Scenario - No Price Control</v>
      </c>
      <c r="D111" s="52" t="str">
        <f t="shared" si="55"/>
        <v>DE</v>
      </c>
      <c r="E111" s="125" t="s">
        <v>49</v>
      </c>
      <c r="F111" s="52" t="str">
        <f t="shared" si="56"/>
        <v>Retire Combustion Turbine</v>
      </c>
      <c r="G111" s="4">
        <f>SUMIFS('Case Data'!H:H,'Case Data'!$A:$A,Capacity!$C111,'Case Data'!$B:$B,Capacity!$D111,'Case Data'!$D:$D,Capacity!$F111,'Case Data'!$F:$F,"Capacity")</f>
        <v>0</v>
      </c>
      <c r="H111" s="4">
        <f>SUMIFS('Case Data'!I:I,'Case Data'!$A:$A,Capacity!$C111,'Case Data'!$B:$B,Capacity!$D111,'Case Data'!$D:$D,Capacity!$F111,'Case Data'!$F:$F,"Capacity")</f>
        <v>0</v>
      </c>
      <c r="I111" s="4">
        <f>SUMIFS('Case Data'!J:J,'Case Data'!$A:$A,Capacity!$C111,'Case Data'!$B:$B,Capacity!$D111,'Case Data'!$D:$D,Capacity!$F111,'Case Data'!$F:$F,"Capacity")</f>
        <v>0</v>
      </c>
      <c r="J111" s="4">
        <f>SUMIFS('Case Data'!K:K,'Case Data'!$A:$A,Capacity!$C111,'Case Data'!$B:$B,Capacity!$D111,'Case Data'!$D:$D,Capacity!$F111,'Case Data'!$F:$F,"Capacity")</f>
        <v>0</v>
      </c>
      <c r="K111" s="4">
        <f>SUMIFS('Case Data'!L:L,'Case Data'!$A:$A,Capacity!$C111,'Case Data'!$B:$B,Capacity!$D111,'Case Data'!$D:$D,Capacity!$F111,'Case Data'!$F:$F,"Capacity")</f>
        <v>0</v>
      </c>
      <c r="L111" s="4">
        <f>SUMIFS('Case Data'!M:M,'Case Data'!$A:$A,Capacity!$C111,'Case Data'!$B:$B,Capacity!$D111,'Case Data'!$D:$D,Capacity!$F111,'Case Data'!$F:$F,"Capacity")</f>
        <v>0</v>
      </c>
      <c r="M111" s="8">
        <f>SUMIFS('Case Data'!N:N,'Case Data'!$A:$A,Capacity!$C111,'Case Data'!$B:$B,Capacity!$D111,'Case Data'!$D:$D,Capacity!$F111,'Case Data'!$F:$F,"Capacity")</f>
        <v>0</v>
      </c>
    </row>
    <row r="112" spans="3:13" hidden="1">
      <c r="C112" s="45" t="str">
        <f t="shared" si="54"/>
        <v>Case A Exploratory Policy Scenario - No Price Control</v>
      </c>
      <c r="D112" s="52" t="str">
        <f t="shared" si="55"/>
        <v>DE</v>
      </c>
      <c r="E112" s="125" t="s">
        <v>49</v>
      </c>
      <c r="F112" s="52" t="str">
        <f t="shared" si="56"/>
        <v>Retire Oil/Gas</v>
      </c>
      <c r="G112" s="4">
        <f>SUMIFS('Case Data'!H:H,'Case Data'!$A:$A,Capacity!$C112,'Case Data'!$B:$B,Capacity!$D112,'Case Data'!$D:$D,Capacity!$F112,'Case Data'!$F:$F,"Capacity")</f>
        <v>0</v>
      </c>
      <c r="H112" s="4">
        <f>SUMIFS('Case Data'!I:I,'Case Data'!$A:$A,Capacity!$C112,'Case Data'!$B:$B,Capacity!$D112,'Case Data'!$D:$D,Capacity!$F112,'Case Data'!$F:$F,"Capacity")</f>
        <v>0</v>
      </c>
      <c r="I112" s="4">
        <f>SUMIFS('Case Data'!J:J,'Case Data'!$A:$A,Capacity!$C112,'Case Data'!$B:$B,Capacity!$D112,'Case Data'!$D:$D,Capacity!$F112,'Case Data'!$F:$F,"Capacity")</f>
        <v>0</v>
      </c>
      <c r="J112" s="4">
        <f>SUMIFS('Case Data'!K:K,'Case Data'!$A:$A,Capacity!$C112,'Case Data'!$B:$B,Capacity!$D112,'Case Data'!$D:$D,Capacity!$F112,'Case Data'!$F:$F,"Capacity")</f>
        <v>0</v>
      </c>
      <c r="K112" s="4">
        <f>SUMIFS('Case Data'!L:L,'Case Data'!$A:$A,Capacity!$C112,'Case Data'!$B:$B,Capacity!$D112,'Case Data'!$D:$D,Capacity!$F112,'Case Data'!$F:$F,"Capacity")</f>
        <v>0</v>
      </c>
      <c r="L112" s="4">
        <f>SUMIFS('Case Data'!M:M,'Case Data'!$A:$A,Capacity!$C112,'Case Data'!$B:$B,Capacity!$D112,'Case Data'!$D:$D,Capacity!$F112,'Case Data'!$F:$F,"Capacity")</f>
        <v>0</v>
      </c>
      <c r="M112" s="8">
        <f>SUMIFS('Case Data'!N:N,'Case Data'!$A:$A,Capacity!$C112,'Case Data'!$B:$B,Capacity!$D112,'Case Data'!$D:$D,Capacity!$F112,'Case Data'!$F:$F,"Capacity")</f>
        <v>0</v>
      </c>
    </row>
    <row r="113" spans="3:13" hidden="1">
      <c r="C113" s="45" t="str">
        <f t="shared" si="54"/>
        <v>Case A Exploratory Policy Scenario - No Price Control</v>
      </c>
      <c r="D113" s="52" t="str">
        <f t="shared" si="55"/>
        <v>DE</v>
      </c>
      <c r="E113" s="125" t="s">
        <v>49</v>
      </c>
      <c r="F113" s="52" t="str">
        <f t="shared" si="56"/>
        <v>Retire Other</v>
      </c>
      <c r="G113" s="4">
        <f>SUMIFS('Case Data'!H:H,'Case Data'!$A:$A,Capacity!$C113,'Case Data'!$B:$B,Capacity!$D113,'Case Data'!$D:$D,Capacity!$F113,'Case Data'!$F:$F,"Capacity")</f>
        <v>0</v>
      </c>
      <c r="H113" s="4">
        <f>SUMIFS('Case Data'!I:I,'Case Data'!$A:$A,Capacity!$C113,'Case Data'!$B:$B,Capacity!$D113,'Case Data'!$D:$D,Capacity!$F113,'Case Data'!$F:$F,"Capacity")</f>
        <v>0</v>
      </c>
      <c r="I113" s="4">
        <f>SUMIFS('Case Data'!J:J,'Case Data'!$A:$A,Capacity!$C113,'Case Data'!$B:$B,Capacity!$D113,'Case Data'!$D:$D,Capacity!$F113,'Case Data'!$F:$F,"Capacity")</f>
        <v>0</v>
      </c>
      <c r="J113" s="4">
        <f>SUMIFS('Case Data'!K:K,'Case Data'!$A:$A,Capacity!$C113,'Case Data'!$B:$B,Capacity!$D113,'Case Data'!$D:$D,Capacity!$F113,'Case Data'!$F:$F,"Capacity")</f>
        <v>0</v>
      </c>
      <c r="K113" s="4">
        <f>SUMIFS('Case Data'!L:L,'Case Data'!$A:$A,Capacity!$C113,'Case Data'!$B:$B,Capacity!$D113,'Case Data'!$D:$D,Capacity!$F113,'Case Data'!$F:$F,"Capacity")</f>
        <v>0</v>
      </c>
      <c r="L113" s="4">
        <f>SUMIFS('Case Data'!M:M,'Case Data'!$A:$A,Capacity!$C113,'Case Data'!$B:$B,Capacity!$D113,'Case Data'!$D:$D,Capacity!$F113,'Case Data'!$F:$F,"Capacity")</f>
        <v>0</v>
      </c>
      <c r="M113" s="8">
        <f>SUMIFS('Case Data'!N:N,'Case Data'!$A:$A,Capacity!$C113,'Case Data'!$B:$B,Capacity!$D113,'Case Data'!$D:$D,Capacity!$F113,'Case Data'!$F:$F,"Capacity")</f>
        <v>0</v>
      </c>
    </row>
    <row r="114" spans="3:13" ht="15.75" hidden="1" thickBot="1">
      <c r="C114" s="50" t="str">
        <f t="shared" si="54"/>
        <v>Case A Exploratory Policy Scenario - No Price Control</v>
      </c>
      <c r="D114" s="54" t="str">
        <f t="shared" si="55"/>
        <v>DE</v>
      </c>
      <c r="E114" s="126" t="s">
        <v>49</v>
      </c>
      <c r="F114" s="54" t="str">
        <f t="shared" si="56"/>
        <v>Retire Nuclear</v>
      </c>
      <c r="G114" s="9">
        <f>SUMIFS('Case Data'!H:H,'Case Data'!$A:$A,Capacity!$C114,'Case Data'!$B:$B,Capacity!$D114,'Case Data'!$D:$D,Capacity!$F114,'Case Data'!$F:$F,"Capacity")</f>
        <v>0</v>
      </c>
      <c r="H114" s="9">
        <f>SUMIFS('Case Data'!I:I,'Case Data'!$A:$A,Capacity!$C114,'Case Data'!$B:$B,Capacity!$D114,'Case Data'!$D:$D,Capacity!$F114,'Case Data'!$F:$F,"Capacity")</f>
        <v>0</v>
      </c>
      <c r="I114" s="9">
        <f>SUMIFS('Case Data'!J:J,'Case Data'!$A:$A,Capacity!$C114,'Case Data'!$B:$B,Capacity!$D114,'Case Data'!$D:$D,Capacity!$F114,'Case Data'!$F:$F,"Capacity")</f>
        <v>0</v>
      </c>
      <c r="J114" s="9">
        <f>SUMIFS('Case Data'!K:K,'Case Data'!$A:$A,Capacity!$C114,'Case Data'!$B:$B,Capacity!$D114,'Case Data'!$D:$D,Capacity!$F114,'Case Data'!$F:$F,"Capacity")</f>
        <v>0</v>
      </c>
      <c r="K114" s="9">
        <f>SUMIFS('Case Data'!L:L,'Case Data'!$A:$A,Capacity!$C114,'Case Data'!$B:$B,Capacity!$D114,'Case Data'!$D:$D,Capacity!$F114,'Case Data'!$F:$F,"Capacity")</f>
        <v>0</v>
      </c>
      <c r="L114" s="9">
        <f>SUMIFS('Case Data'!M:M,'Case Data'!$A:$A,Capacity!$C114,'Case Data'!$B:$B,Capacity!$D114,'Case Data'!$D:$D,Capacity!$F114,'Case Data'!$F:$F,"Capacity")</f>
        <v>0</v>
      </c>
      <c r="M114" s="10">
        <f>SUMIFS('Case Data'!N:N,'Case Data'!$A:$A,Capacity!$C114,'Case Data'!$B:$B,Capacity!$D114,'Case Data'!$D:$D,Capacity!$F114,'Case Data'!$F:$F,"Capacity")</f>
        <v>0</v>
      </c>
    </row>
    <row r="115" spans="3:13" ht="15.75" hidden="1" thickBot="1">
      <c r="K115" s="2"/>
    </row>
    <row r="116" spans="3:13" ht="15.75" hidden="1" thickBot="1">
      <c r="C116" s="94" t="s">
        <v>2</v>
      </c>
      <c r="D116" s="95" t="s">
        <v>43</v>
      </c>
      <c r="E116" s="95" t="s">
        <v>46</v>
      </c>
      <c r="F116" s="95" t="s">
        <v>70</v>
      </c>
      <c r="G116" s="95">
        <v>2025</v>
      </c>
      <c r="H116" s="95">
        <v>2028</v>
      </c>
      <c r="I116" s="95">
        <v>2030</v>
      </c>
      <c r="J116" s="95">
        <v>2032</v>
      </c>
      <c r="K116" s="95">
        <v>2035</v>
      </c>
      <c r="L116" s="95">
        <v>2037</v>
      </c>
      <c r="M116" s="106">
        <v>2040</v>
      </c>
    </row>
    <row r="117" spans="3:13" hidden="1">
      <c r="C117" s="45" t="str">
        <f>$D$54</f>
        <v>Case A Exploratory Policy Scenario - No Price Control</v>
      </c>
      <c r="D117" s="52" t="str">
        <f>Cases!E5</f>
        <v>ME</v>
      </c>
      <c r="E117" s="125" t="s">
        <v>49</v>
      </c>
      <c r="F117" s="52" t="str">
        <f t="shared" ref="F117:F136" si="57">F57</f>
        <v>Coal</v>
      </c>
      <c r="G117" s="4">
        <f>SUMIFS('Case Data'!H:H,'Case Data'!$A:$A,Capacity!$C117,'Case Data'!$B:$B,Capacity!$D117,'Case Data'!$D:$D,Capacity!$F117,'Case Data'!$F:$F,"Capacity")</f>
        <v>0</v>
      </c>
      <c r="H117" s="4">
        <f>SUMIFS('Case Data'!I:I,'Case Data'!$A:$A,Capacity!$C117,'Case Data'!$B:$B,Capacity!$D117,'Case Data'!$D:$D,Capacity!$F117,'Case Data'!$F:$F,"Capacity")</f>
        <v>0</v>
      </c>
      <c r="I117" s="4">
        <f>SUMIFS('Case Data'!J:J,'Case Data'!$A:$A,Capacity!$C117,'Case Data'!$B:$B,Capacity!$D117,'Case Data'!$D:$D,Capacity!$F117,'Case Data'!$F:$F,"Capacity")</f>
        <v>0</v>
      </c>
      <c r="J117" s="4">
        <f>SUMIFS('Case Data'!K:K,'Case Data'!$A:$A,Capacity!$C117,'Case Data'!$B:$B,Capacity!$D117,'Case Data'!$D:$D,Capacity!$F117,'Case Data'!$F:$F,"Capacity")</f>
        <v>0</v>
      </c>
      <c r="K117" s="4">
        <f>SUMIFS('Case Data'!L:L,'Case Data'!$A:$A,Capacity!$C117,'Case Data'!$B:$B,Capacity!$D117,'Case Data'!$D:$D,Capacity!$F117,'Case Data'!$F:$F,"Capacity")</f>
        <v>0</v>
      </c>
      <c r="L117" s="4">
        <f>SUMIFS('Case Data'!M:M,'Case Data'!$A:$A,Capacity!$C117,'Case Data'!$B:$B,Capacity!$D117,'Case Data'!$D:$D,Capacity!$F117,'Case Data'!$F:$F,"Capacity")</f>
        <v>0</v>
      </c>
      <c r="M117" s="8">
        <f>SUMIFS('Case Data'!N:N,'Case Data'!$A:$A,Capacity!$C117,'Case Data'!$B:$B,Capacity!$D117,'Case Data'!$D:$D,Capacity!$F117,'Case Data'!$F:$F,"Capacity")</f>
        <v>0</v>
      </c>
    </row>
    <row r="118" spans="3:13" hidden="1">
      <c r="C118" s="45" t="str">
        <f>C117</f>
        <v>Case A Exploratory Policy Scenario - No Price Control</v>
      </c>
      <c r="D118" s="52" t="str">
        <f>D117</f>
        <v>ME</v>
      </c>
      <c r="E118" s="125" t="s">
        <v>49</v>
      </c>
      <c r="F118" s="52" t="str">
        <f t="shared" si="57"/>
        <v>Coal with CCS</v>
      </c>
      <c r="G118" s="4">
        <f>SUMIFS('Case Data'!H:H,'Case Data'!$A:$A,Capacity!$C118,'Case Data'!$B:$B,Capacity!$D118,'Case Data'!$D:$D,Capacity!$F118,'Case Data'!$F:$F,"Capacity")</f>
        <v>0</v>
      </c>
      <c r="H118" s="4">
        <f>SUMIFS('Case Data'!I:I,'Case Data'!$A:$A,Capacity!$C118,'Case Data'!$B:$B,Capacity!$D118,'Case Data'!$D:$D,Capacity!$F118,'Case Data'!$F:$F,"Capacity")</f>
        <v>0</v>
      </c>
      <c r="I118" s="4">
        <f>SUMIFS('Case Data'!J:J,'Case Data'!$A:$A,Capacity!$C118,'Case Data'!$B:$B,Capacity!$D118,'Case Data'!$D:$D,Capacity!$F118,'Case Data'!$F:$F,"Capacity")</f>
        <v>0</v>
      </c>
      <c r="J118" s="4">
        <f>SUMIFS('Case Data'!K:K,'Case Data'!$A:$A,Capacity!$C118,'Case Data'!$B:$B,Capacity!$D118,'Case Data'!$D:$D,Capacity!$F118,'Case Data'!$F:$F,"Capacity")</f>
        <v>0</v>
      </c>
      <c r="K118" s="4">
        <f>SUMIFS('Case Data'!L:L,'Case Data'!$A:$A,Capacity!$C118,'Case Data'!$B:$B,Capacity!$D118,'Case Data'!$D:$D,Capacity!$F118,'Case Data'!$F:$F,"Capacity")</f>
        <v>0</v>
      </c>
      <c r="L118" s="4">
        <f>SUMIFS('Case Data'!M:M,'Case Data'!$A:$A,Capacity!$C118,'Case Data'!$B:$B,Capacity!$D118,'Case Data'!$D:$D,Capacity!$F118,'Case Data'!$F:$F,"Capacity")</f>
        <v>0</v>
      </c>
      <c r="M118" s="8">
        <f>SUMIFS('Case Data'!N:N,'Case Data'!$A:$A,Capacity!$C118,'Case Data'!$B:$B,Capacity!$D118,'Case Data'!$D:$D,Capacity!$F118,'Case Data'!$F:$F,"Capacity")</f>
        <v>0</v>
      </c>
    </row>
    <row r="119" spans="3:13" hidden="1">
      <c r="C119" s="45" t="str">
        <f t="shared" ref="C119:D121" si="58">C118</f>
        <v>Case A Exploratory Policy Scenario - No Price Control</v>
      </c>
      <c r="D119" s="52" t="str">
        <f t="shared" si="58"/>
        <v>ME</v>
      </c>
      <c r="E119" s="125" t="s">
        <v>49</v>
      </c>
      <c r="F119" s="52" t="str">
        <f t="shared" si="57"/>
        <v>Combined Cycle</v>
      </c>
      <c r="G119" s="4">
        <f>SUMIFS('Case Data'!H:H,'Case Data'!$A:$A,Capacity!$C119,'Case Data'!$B:$B,Capacity!$D119,'Case Data'!$D:$D,Capacity!$F119,'Case Data'!$F:$F,"Capacity")</f>
        <v>1248.9559999999999</v>
      </c>
      <c r="H119" s="4">
        <f>SUMIFS('Case Data'!I:I,'Case Data'!$A:$A,Capacity!$C119,'Case Data'!$B:$B,Capacity!$D119,'Case Data'!$D:$D,Capacity!$F119,'Case Data'!$F:$F,"Capacity")</f>
        <v>1248.9559999999999</v>
      </c>
      <c r="I119" s="4">
        <f>SUMIFS('Case Data'!J:J,'Case Data'!$A:$A,Capacity!$C119,'Case Data'!$B:$B,Capacity!$D119,'Case Data'!$D:$D,Capacity!$F119,'Case Data'!$F:$F,"Capacity")</f>
        <v>1248.9559999999999</v>
      </c>
      <c r="J119" s="4">
        <f>SUMIFS('Case Data'!K:K,'Case Data'!$A:$A,Capacity!$C119,'Case Data'!$B:$B,Capacity!$D119,'Case Data'!$D:$D,Capacity!$F119,'Case Data'!$F:$F,"Capacity")</f>
        <v>1248.9559999999999</v>
      </c>
      <c r="K119" s="4">
        <f>SUMIFS('Case Data'!L:L,'Case Data'!$A:$A,Capacity!$C119,'Case Data'!$B:$B,Capacity!$D119,'Case Data'!$D:$D,Capacity!$F119,'Case Data'!$F:$F,"Capacity")</f>
        <v>1248.9559999999999</v>
      </c>
      <c r="L119" s="4">
        <f>SUMIFS('Case Data'!M:M,'Case Data'!$A:$A,Capacity!$C119,'Case Data'!$B:$B,Capacity!$D119,'Case Data'!$D:$D,Capacity!$F119,'Case Data'!$F:$F,"Capacity")</f>
        <v>1248.9559999999999</v>
      </c>
      <c r="M119" s="8">
        <f>SUMIFS('Case Data'!N:N,'Case Data'!$A:$A,Capacity!$C119,'Case Data'!$B:$B,Capacity!$D119,'Case Data'!$D:$D,Capacity!$F119,'Case Data'!$F:$F,"Capacity")</f>
        <v>1248.9559999999999</v>
      </c>
    </row>
    <row r="120" spans="3:13" hidden="1">
      <c r="C120" s="45" t="str">
        <f t="shared" si="58"/>
        <v>Case A Exploratory Policy Scenario - No Price Control</v>
      </c>
      <c r="D120" s="52" t="str">
        <f t="shared" si="58"/>
        <v>ME</v>
      </c>
      <c r="E120" s="125" t="s">
        <v>49</v>
      </c>
      <c r="F120" s="52" t="str">
        <f t="shared" si="57"/>
        <v>Combustion Turbine</v>
      </c>
      <c r="G120" s="4">
        <f>SUMIFS('Case Data'!H:H,'Case Data'!$A:$A,Capacity!$C120,'Case Data'!$B:$B,Capacity!$D120,'Case Data'!$D:$D,Capacity!$F120,'Case Data'!$F:$F,"Capacity")</f>
        <v>363.79399999999998</v>
      </c>
      <c r="H120" s="4">
        <f>SUMIFS('Case Data'!I:I,'Case Data'!$A:$A,Capacity!$C120,'Case Data'!$B:$B,Capacity!$D120,'Case Data'!$D:$D,Capacity!$F120,'Case Data'!$F:$F,"Capacity")</f>
        <v>363.79399999999998</v>
      </c>
      <c r="I120" s="4">
        <f>SUMIFS('Case Data'!J:J,'Case Data'!$A:$A,Capacity!$C120,'Case Data'!$B:$B,Capacity!$D120,'Case Data'!$D:$D,Capacity!$F120,'Case Data'!$F:$F,"Capacity")</f>
        <v>363.79399999999998</v>
      </c>
      <c r="J120" s="4">
        <f>SUMIFS('Case Data'!K:K,'Case Data'!$A:$A,Capacity!$C120,'Case Data'!$B:$B,Capacity!$D120,'Case Data'!$D:$D,Capacity!$F120,'Case Data'!$F:$F,"Capacity")</f>
        <v>363.79399999999998</v>
      </c>
      <c r="K120" s="4">
        <f>SUMIFS('Case Data'!L:L,'Case Data'!$A:$A,Capacity!$C120,'Case Data'!$B:$B,Capacity!$D120,'Case Data'!$D:$D,Capacity!$F120,'Case Data'!$F:$F,"Capacity")</f>
        <v>363.79399999999998</v>
      </c>
      <c r="L120" s="4">
        <f>SUMIFS('Case Data'!M:M,'Case Data'!$A:$A,Capacity!$C120,'Case Data'!$B:$B,Capacity!$D120,'Case Data'!$D:$D,Capacity!$F120,'Case Data'!$F:$F,"Capacity")</f>
        <v>363.79399999999998</v>
      </c>
      <c r="M120" s="8">
        <f>SUMIFS('Case Data'!N:N,'Case Data'!$A:$A,Capacity!$C120,'Case Data'!$B:$B,Capacity!$D120,'Case Data'!$D:$D,Capacity!$F120,'Case Data'!$F:$F,"Capacity")</f>
        <v>363.79399999999998</v>
      </c>
    </row>
    <row r="121" spans="3:13" hidden="1">
      <c r="C121" s="45" t="str">
        <f t="shared" si="58"/>
        <v>Case A Exploratory Policy Scenario - No Price Control</v>
      </c>
      <c r="D121" s="52" t="str">
        <f t="shared" si="58"/>
        <v>ME</v>
      </c>
      <c r="E121" s="125" t="s">
        <v>49</v>
      </c>
      <c r="F121" s="52" t="str">
        <f t="shared" si="57"/>
        <v>Oil/Gas</v>
      </c>
      <c r="G121" s="4">
        <f>SUMIFS('Case Data'!H:H,'Case Data'!$A:$A,Capacity!$C121,'Case Data'!$B:$B,Capacity!$D121,'Case Data'!$D:$D,Capacity!$F121,'Case Data'!$F:$F,"Capacity")</f>
        <v>744.99699999999996</v>
      </c>
      <c r="H121" s="4">
        <f>SUMIFS('Case Data'!I:I,'Case Data'!$A:$A,Capacity!$C121,'Case Data'!$B:$B,Capacity!$D121,'Case Data'!$D:$D,Capacity!$F121,'Case Data'!$F:$F,"Capacity")</f>
        <v>606.48900000000003</v>
      </c>
      <c r="I121" s="4">
        <f>SUMIFS('Case Data'!J:J,'Case Data'!$A:$A,Capacity!$C121,'Case Data'!$B:$B,Capacity!$D121,'Case Data'!$D:$D,Capacity!$F121,'Case Data'!$F:$F,"Capacity")</f>
        <v>606.48900000000003</v>
      </c>
      <c r="J121" s="4">
        <f>SUMIFS('Case Data'!K:K,'Case Data'!$A:$A,Capacity!$C121,'Case Data'!$B:$B,Capacity!$D121,'Case Data'!$D:$D,Capacity!$F121,'Case Data'!$F:$F,"Capacity")</f>
        <v>606.48900000000003</v>
      </c>
      <c r="K121" s="4">
        <f>SUMIFS('Case Data'!L:L,'Case Data'!$A:$A,Capacity!$C121,'Case Data'!$B:$B,Capacity!$D121,'Case Data'!$D:$D,Capacity!$F121,'Case Data'!$F:$F,"Capacity")</f>
        <v>606.48900000000003</v>
      </c>
      <c r="L121" s="4">
        <f>SUMIFS('Case Data'!M:M,'Case Data'!$A:$A,Capacity!$C121,'Case Data'!$B:$B,Capacity!$D121,'Case Data'!$D:$D,Capacity!$F121,'Case Data'!$F:$F,"Capacity")</f>
        <v>606.48900000000003</v>
      </c>
      <c r="M121" s="8">
        <f>SUMIFS('Case Data'!N:N,'Case Data'!$A:$A,Capacity!$C121,'Case Data'!$B:$B,Capacity!$D121,'Case Data'!$D:$D,Capacity!$F121,'Case Data'!$F:$F,"Capacity")</f>
        <v>367.82629700000001</v>
      </c>
    </row>
    <row r="122" spans="3:13" hidden="1">
      <c r="C122" s="45" t="str">
        <f t="shared" ref="C122" si="59">C121</f>
        <v>Case A Exploratory Policy Scenario - No Price Control</v>
      </c>
      <c r="D122" s="52" t="str">
        <f t="shared" ref="D122" si="60">D121</f>
        <v>ME</v>
      </c>
      <c r="E122" s="125" t="s">
        <v>49</v>
      </c>
      <c r="F122" s="52" t="str">
        <f t="shared" si="57"/>
        <v>Other</v>
      </c>
      <c r="G122" s="4">
        <f>SUMIFS('Case Data'!H:H,'Case Data'!$A:$A,Capacity!$C122,'Case Data'!$B:$B,Capacity!$D122,'Case Data'!$D:$D,Capacity!$F122,'Case Data'!$F:$F,"Capacity")</f>
        <v>0</v>
      </c>
      <c r="H122" s="4">
        <f>SUMIFS('Case Data'!I:I,'Case Data'!$A:$A,Capacity!$C122,'Case Data'!$B:$B,Capacity!$D122,'Case Data'!$D:$D,Capacity!$F122,'Case Data'!$F:$F,"Capacity")</f>
        <v>0</v>
      </c>
      <c r="I122" s="4">
        <f>SUMIFS('Case Data'!J:J,'Case Data'!$A:$A,Capacity!$C122,'Case Data'!$B:$B,Capacity!$D122,'Case Data'!$D:$D,Capacity!$F122,'Case Data'!$F:$F,"Capacity")</f>
        <v>0</v>
      </c>
      <c r="J122" s="4">
        <f>SUMIFS('Case Data'!K:K,'Case Data'!$A:$A,Capacity!$C122,'Case Data'!$B:$B,Capacity!$D122,'Case Data'!$D:$D,Capacity!$F122,'Case Data'!$F:$F,"Capacity")</f>
        <v>0</v>
      </c>
      <c r="K122" s="4">
        <f>SUMIFS('Case Data'!L:L,'Case Data'!$A:$A,Capacity!$C122,'Case Data'!$B:$B,Capacity!$D122,'Case Data'!$D:$D,Capacity!$F122,'Case Data'!$F:$F,"Capacity")</f>
        <v>0</v>
      </c>
      <c r="L122" s="4">
        <f>SUMIFS('Case Data'!M:M,'Case Data'!$A:$A,Capacity!$C122,'Case Data'!$B:$B,Capacity!$D122,'Case Data'!$D:$D,Capacity!$F122,'Case Data'!$F:$F,"Capacity")</f>
        <v>0</v>
      </c>
      <c r="M122" s="8">
        <f>SUMIFS('Case Data'!N:N,'Case Data'!$A:$A,Capacity!$C122,'Case Data'!$B:$B,Capacity!$D122,'Case Data'!$D:$D,Capacity!$F122,'Case Data'!$F:$F,"Capacity")</f>
        <v>0</v>
      </c>
    </row>
    <row r="123" spans="3:13" hidden="1">
      <c r="C123" s="45" t="str">
        <f t="shared" ref="C123" si="61">C122</f>
        <v>Case A Exploratory Policy Scenario - No Price Control</v>
      </c>
      <c r="D123" s="52" t="str">
        <f t="shared" ref="D123" si="62">D122</f>
        <v>ME</v>
      </c>
      <c r="E123" s="125" t="s">
        <v>49</v>
      </c>
      <c r="F123" s="52" t="str">
        <f t="shared" si="57"/>
        <v>Nuclear</v>
      </c>
      <c r="G123" s="4">
        <f>SUMIFS('Case Data'!H:H,'Case Data'!$A:$A,Capacity!$C123,'Case Data'!$B:$B,Capacity!$D123,'Case Data'!$D:$D,Capacity!$F123,'Case Data'!$F:$F,"Capacity")</f>
        <v>0</v>
      </c>
      <c r="H123" s="4">
        <f>SUMIFS('Case Data'!I:I,'Case Data'!$A:$A,Capacity!$C123,'Case Data'!$B:$B,Capacity!$D123,'Case Data'!$D:$D,Capacity!$F123,'Case Data'!$F:$F,"Capacity")</f>
        <v>0</v>
      </c>
      <c r="I123" s="4">
        <f>SUMIFS('Case Data'!J:J,'Case Data'!$A:$A,Capacity!$C123,'Case Data'!$B:$B,Capacity!$D123,'Case Data'!$D:$D,Capacity!$F123,'Case Data'!$F:$F,"Capacity")</f>
        <v>0</v>
      </c>
      <c r="J123" s="4">
        <f>SUMIFS('Case Data'!K:K,'Case Data'!$A:$A,Capacity!$C123,'Case Data'!$B:$B,Capacity!$D123,'Case Data'!$D:$D,Capacity!$F123,'Case Data'!$F:$F,"Capacity")</f>
        <v>0</v>
      </c>
      <c r="K123" s="4">
        <f>SUMIFS('Case Data'!L:L,'Case Data'!$A:$A,Capacity!$C123,'Case Data'!$B:$B,Capacity!$D123,'Case Data'!$D:$D,Capacity!$F123,'Case Data'!$F:$F,"Capacity")</f>
        <v>0</v>
      </c>
      <c r="L123" s="4">
        <f>SUMIFS('Case Data'!M:M,'Case Data'!$A:$A,Capacity!$C123,'Case Data'!$B:$B,Capacity!$D123,'Case Data'!$D:$D,Capacity!$F123,'Case Data'!$F:$F,"Capacity")</f>
        <v>0</v>
      </c>
      <c r="M123" s="8">
        <f>SUMIFS('Case Data'!N:N,'Case Data'!$A:$A,Capacity!$C123,'Case Data'!$B:$B,Capacity!$D123,'Case Data'!$D:$D,Capacity!$F123,'Case Data'!$F:$F,"Capacity")</f>
        <v>0</v>
      </c>
    </row>
    <row r="124" spans="3:13" hidden="1">
      <c r="C124" s="45" t="str">
        <f t="shared" ref="C124" si="63">C123</f>
        <v>Case A Exploratory Policy Scenario - No Price Control</v>
      </c>
      <c r="D124" s="52" t="str">
        <f t="shared" ref="D124" si="64">D123</f>
        <v>ME</v>
      </c>
      <c r="E124" s="125" t="s">
        <v>49</v>
      </c>
      <c r="F124" s="52" t="str">
        <f t="shared" si="57"/>
        <v>Hydro</v>
      </c>
      <c r="G124" s="4">
        <f>SUMIFS('Case Data'!H:H,'Case Data'!$A:$A,Capacity!$C124,'Case Data'!$B:$B,Capacity!$D124,'Case Data'!$D:$D,Capacity!$F124,'Case Data'!$F:$F,"Capacity")</f>
        <v>547.89800000000002</v>
      </c>
      <c r="H124" s="4">
        <f>SUMIFS('Case Data'!I:I,'Case Data'!$A:$A,Capacity!$C124,'Case Data'!$B:$B,Capacity!$D124,'Case Data'!$D:$D,Capacity!$F124,'Case Data'!$F:$F,"Capacity")</f>
        <v>547.89800000000002</v>
      </c>
      <c r="I124" s="4">
        <f>SUMIFS('Case Data'!J:J,'Case Data'!$A:$A,Capacity!$C124,'Case Data'!$B:$B,Capacity!$D124,'Case Data'!$D:$D,Capacity!$F124,'Case Data'!$F:$F,"Capacity")</f>
        <v>547.89800000000002</v>
      </c>
      <c r="J124" s="4">
        <f>SUMIFS('Case Data'!K:K,'Case Data'!$A:$A,Capacity!$C124,'Case Data'!$B:$B,Capacity!$D124,'Case Data'!$D:$D,Capacity!$F124,'Case Data'!$F:$F,"Capacity")</f>
        <v>547.89800000000002</v>
      </c>
      <c r="K124" s="4">
        <f>SUMIFS('Case Data'!L:L,'Case Data'!$A:$A,Capacity!$C124,'Case Data'!$B:$B,Capacity!$D124,'Case Data'!$D:$D,Capacity!$F124,'Case Data'!$F:$F,"Capacity")</f>
        <v>547.89800000000002</v>
      </c>
      <c r="L124" s="4">
        <f>SUMIFS('Case Data'!M:M,'Case Data'!$A:$A,Capacity!$C124,'Case Data'!$B:$B,Capacity!$D124,'Case Data'!$D:$D,Capacity!$F124,'Case Data'!$F:$F,"Capacity")</f>
        <v>547.89800000000002</v>
      </c>
      <c r="M124" s="8">
        <f>SUMIFS('Case Data'!N:N,'Case Data'!$A:$A,Capacity!$C124,'Case Data'!$B:$B,Capacity!$D124,'Case Data'!$D:$D,Capacity!$F124,'Case Data'!$F:$F,"Capacity")</f>
        <v>547.89800000000002</v>
      </c>
    </row>
    <row r="125" spans="3:13" hidden="1">
      <c r="C125" s="45" t="str">
        <f t="shared" ref="C125" si="65">C124</f>
        <v>Case A Exploratory Policy Scenario - No Price Control</v>
      </c>
      <c r="D125" s="52" t="str">
        <f t="shared" ref="D125:D136" si="66">D124</f>
        <v>ME</v>
      </c>
      <c r="E125" s="125" t="s">
        <v>49</v>
      </c>
      <c r="F125" s="52" t="str">
        <f t="shared" si="57"/>
        <v>Solar PV</v>
      </c>
      <c r="G125" s="4">
        <f>SUMIFS('Case Data'!H:H,'Case Data'!$A:$A,Capacity!$C125,'Case Data'!$B:$B,Capacity!$D125,'Case Data'!$D:$D,Capacity!$F125,'Case Data'!$F:$F,"Capacity")</f>
        <v>646.4</v>
      </c>
      <c r="H125" s="4">
        <f>SUMIFS('Case Data'!I:I,'Case Data'!$A:$A,Capacity!$C125,'Case Data'!$B:$B,Capacity!$D125,'Case Data'!$D:$D,Capacity!$F125,'Case Data'!$F:$F,"Capacity")</f>
        <v>646.4</v>
      </c>
      <c r="I125" s="4">
        <f>SUMIFS('Case Data'!J:J,'Case Data'!$A:$A,Capacity!$C125,'Case Data'!$B:$B,Capacity!$D125,'Case Data'!$D:$D,Capacity!$F125,'Case Data'!$F:$F,"Capacity")</f>
        <v>646.4</v>
      </c>
      <c r="J125" s="4">
        <f>SUMIFS('Case Data'!K:K,'Case Data'!$A:$A,Capacity!$C125,'Case Data'!$B:$B,Capacity!$D125,'Case Data'!$D:$D,Capacity!$F125,'Case Data'!$F:$F,"Capacity")</f>
        <v>646.4</v>
      </c>
      <c r="K125" s="4">
        <f>SUMIFS('Case Data'!L:L,'Case Data'!$A:$A,Capacity!$C125,'Case Data'!$B:$B,Capacity!$D125,'Case Data'!$D:$D,Capacity!$F125,'Case Data'!$F:$F,"Capacity")</f>
        <v>646.4</v>
      </c>
      <c r="L125" s="4">
        <f>SUMIFS('Case Data'!M:M,'Case Data'!$A:$A,Capacity!$C125,'Case Data'!$B:$B,Capacity!$D125,'Case Data'!$D:$D,Capacity!$F125,'Case Data'!$F:$F,"Capacity")</f>
        <v>646.4</v>
      </c>
      <c r="M125" s="8">
        <f>SUMIFS('Case Data'!N:N,'Case Data'!$A:$A,Capacity!$C125,'Case Data'!$B:$B,Capacity!$D125,'Case Data'!$D:$D,Capacity!$F125,'Case Data'!$F:$F,"Capacity")</f>
        <v>646.4</v>
      </c>
    </row>
    <row r="126" spans="3:13" hidden="1">
      <c r="C126" s="45" t="str">
        <f t="shared" ref="C126" si="67">C125</f>
        <v>Case A Exploratory Policy Scenario - No Price Control</v>
      </c>
      <c r="D126" s="52" t="str">
        <f t="shared" si="66"/>
        <v>ME</v>
      </c>
      <c r="E126" s="125" t="s">
        <v>49</v>
      </c>
      <c r="F126" s="52" t="str">
        <f t="shared" si="57"/>
        <v>Onshore Wind</v>
      </c>
      <c r="G126" s="4">
        <f>SUMIFS('Case Data'!H:H,'Case Data'!$A:$A,Capacity!$C126,'Case Data'!$B:$B,Capacity!$D126,'Case Data'!$D:$D,Capacity!$F126,'Case Data'!$F:$F,"Capacity")</f>
        <v>1240.6999989999999</v>
      </c>
      <c r="H126" s="4">
        <f>SUMIFS('Case Data'!I:I,'Case Data'!$A:$A,Capacity!$C126,'Case Data'!$B:$B,Capacity!$D126,'Case Data'!$D:$D,Capacity!$F126,'Case Data'!$F:$F,"Capacity")</f>
        <v>1240.6999989999999</v>
      </c>
      <c r="I126" s="4">
        <f>SUMIFS('Case Data'!J:J,'Case Data'!$A:$A,Capacity!$C126,'Case Data'!$B:$B,Capacity!$D126,'Case Data'!$D:$D,Capacity!$F126,'Case Data'!$F:$F,"Capacity")</f>
        <v>1240.7</v>
      </c>
      <c r="J126" s="4">
        <f>SUMIFS('Case Data'!K:K,'Case Data'!$A:$A,Capacity!$C126,'Case Data'!$B:$B,Capacity!$D126,'Case Data'!$D:$D,Capacity!$F126,'Case Data'!$F:$F,"Capacity")</f>
        <v>1240.6999989999999</v>
      </c>
      <c r="K126" s="4">
        <f>SUMIFS('Case Data'!L:L,'Case Data'!$A:$A,Capacity!$C126,'Case Data'!$B:$B,Capacity!$D126,'Case Data'!$D:$D,Capacity!$F126,'Case Data'!$F:$F,"Capacity")</f>
        <v>1240.6999989999999</v>
      </c>
      <c r="L126" s="4">
        <f>SUMIFS('Case Data'!M:M,'Case Data'!$A:$A,Capacity!$C126,'Case Data'!$B:$B,Capacity!$D126,'Case Data'!$D:$D,Capacity!$F126,'Case Data'!$F:$F,"Capacity")</f>
        <v>1240.6999989999999</v>
      </c>
      <c r="M126" s="8">
        <f>SUMIFS('Case Data'!N:N,'Case Data'!$A:$A,Capacity!$C126,'Case Data'!$B:$B,Capacity!$D126,'Case Data'!$D:$D,Capacity!$F126,'Case Data'!$F:$F,"Capacity")</f>
        <v>1240.6999989999999</v>
      </c>
    </row>
    <row r="127" spans="3:13" hidden="1">
      <c r="C127" s="45" t="str">
        <f t="shared" ref="C127" si="68">C126</f>
        <v>Case A Exploratory Policy Scenario - No Price Control</v>
      </c>
      <c r="D127" s="52" t="str">
        <f t="shared" si="66"/>
        <v>ME</v>
      </c>
      <c r="E127" s="125" t="s">
        <v>49</v>
      </c>
      <c r="F127" s="52" t="str">
        <f t="shared" si="57"/>
        <v>Battery Storage</v>
      </c>
      <c r="G127" s="4">
        <f>SUMIFS('Case Data'!H:H,'Case Data'!$A:$A,Capacity!$C127,'Case Data'!$B:$B,Capacity!$D127,'Case Data'!$D:$D,Capacity!$F127,'Case Data'!$F:$F,"Capacity")</f>
        <v>193.2</v>
      </c>
      <c r="H127" s="4">
        <f>SUMIFS('Case Data'!I:I,'Case Data'!$A:$A,Capacity!$C127,'Case Data'!$B:$B,Capacity!$D127,'Case Data'!$D:$D,Capacity!$F127,'Case Data'!$F:$F,"Capacity")</f>
        <v>193.2</v>
      </c>
      <c r="I127" s="4">
        <f>SUMIFS('Case Data'!J:J,'Case Data'!$A:$A,Capacity!$C127,'Case Data'!$B:$B,Capacity!$D127,'Case Data'!$D:$D,Capacity!$F127,'Case Data'!$F:$F,"Capacity")</f>
        <v>193.2</v>
      </c>
      <c r="J127" s="4">
        <f>SUMIFS('Case Data'!K:K,'Case Data'!$A:$A,Capacity!$C127,'Case Data'!$B:$B,Capacity!$D127,'Case Data'!$D:$D,Capacity!$F127,'Case Data'!$F:$F,"Capacity")</f>
        <v>193.2</v>
      </c>
      <c r="K127" s="4">
        <f>SUMIFS('Case Data'!L:L,'Case Data'!$A:$A,Capacity!$C127,'Case Data'!$B:$B,Capacity!$D127,'Case Data'!$D:$D,Capacity!$F127,'Case Data'!$F:$F,"Capacity")</f>
        <v>193.2</v>
      </c>
      <c r="L127" s="4">
        <f>SUMIFS('Case Data'!M:M,'Case Data'!$A:$A,Capacity!$C127,'Case Data'!$B:$B,Capacity!$D127,'Case Data'!$D:$D,Capacity!$F127,'Case Data'!$F:$F,"Capacity")</f>
        <v>193.2</v>
      </c>
      <c r="M127" s="8">
        <f>SUMIFS('Case Data'!N:N,'Case Data'!$A:$A,Capacity!$C127,'Case Data'!$B:$B,Capacity!$D127,'Case Data'!$D:$D,Capacity!$F127,'Case Data'!$F:$F,"Capacity")</f>
        <v>193.2</v>
      </c>
    </row>
    <row r="128" spans="3:13" hidden="1">
      <c r="C128" s="44" t="str">
        <f t="shared" ref="C128" si="69">C127</f>
        <v>Case A Exploratory Policy Scenario - No Price Control</v>
      </c>
      <c r="D128" s="53" t="str">
        <f t="shared" si="66"/>
        <v>ME</v>
      </c>
      <c r="E128" s="136" t="s">
        <v>49</v>
      </c>
      <c r="F128" s="53" t="str">
        <f t="shared" si="57"/>
        <v>Other RE</v>
      </c>
      <c r="G128" s="23">
        <f>SUMIFS('Case Data'!H:H,'Case Data'!$A:$A,Capacity!$C128,'Case Data'!$B:$B,Capacity!$D128,'Case Data'!$D:$D,Capacity!$F128,'Case Data'!$F:$F,"Capacity")</f>
        <v>289.25200000000001</v>
      </c>
      <c r="H128" s="23">
        <f>SUMIFS('Case Data'!I:I,'Case Data'!$A:$A,Capacity!$C128,'Case Data'!$B:$B,Capacity!$D128,'Case Data'!$D:$D,Capacity!$F128,'Case Data'!$F:$F,"Capacity")</f>
        <v>75.754982999999996</v>
      </c>
      <c r="I128" s="23">
        <f>SUMIFS('Case Data'!J:J,'Case Data'!$A:$A,Capacity!$C128,'Case Data'!$B:$B,Capacity!$D128,'Case Data'!$D:$D,Capacity!$F128,'Case Data'!$F:$F,"Capacity")</f>
        <v>68.855999999999995</v>
      </c>
      <c r="J128" s="23">
        <f>SUMIFS('Case Data'!K:K,'Case Data'!$A:$A,Capacity!$C128,'Case Data'!$B:$B,Capacity!$D128,'Case Data'!$D:$D,Capacity!$F128,'Case Data'!$F:$F,"Capacity")</f>
        <v>68.855999999999995</v>
      </c>
      <c r="K128" s="23">
        <f>SUMIFS('Case Data'!L:L,'Case Data'!$A:$A,Capacity!$C128,'Case Data'!$B:$B,Capacity!$D128,'Case Data'!$D:$D,Capacity!$F128,'Case Data'!$F:$F,"Capacity")</f>
        <v>68.855999999999995</v>
      </c>
      <c r="L128" s="23">
        <f>SUMIFS('Case Data'!M:M,'Case Data'!$A:$A,Capacity!$C128,'Case Data'!$B:$B,Capacity!$D128,'Case Data'!$D:$D,Capacity!$F128,'Case Data'!$F:$F,"Capacity")</f>
        <v>68.855999999999995</v>
      </c>
      <c r="M128" s="25">
        <f>SUMIFS('Case Data'!N:N,'Case Data'!$A:$A,Capacity!$C128,'Case Data'!$B:$B,Capacity!$D128,'Case Data'!$D:$D,Capacity!$F128,'Case Data'!$F:$F,"Capacity")</f>
        <v>68.855999999999995</v>
      </c>
    </row>
    <row r="129" spans="3:13" hidden="1">
      <c r="C129" s="45" t="str">
        <f t="shared" ref="C129" si="70">C128</f>
        <v>Case A Exploratory Policy Scenario - No Price Control</v>
      </c>
      <c r="D129" s="52" t="str">
        <f t="shared" si="66"/>
        <v>ME</v>
      </c>
      <c r="E129" s="125" t="s">
        <v>49</v>
      </c>
      <c r="F129" s="52" t="str">
        <f t="shared" si="57"/>
        <v>New Combined Cycle</v>
      </c>
      <c r="G129" s="4">
        <f>SUMIFS('Case Data'!H:H,'Case Data'!$A:$A,Capacity!$C129,'Case Data'!$B:$B,Capacity!$D129,'Case Data'!$D:$D,Capacity!$F129,'Case Data'!$F:$F,"Capacity")</f>
        <v>0</v>
      </c>
      <c r="H129" s="4">
        <f>SUMIFS('Case Data'!I:I,'Case Data'!$A:$A,Capacity!$C129,'Case Data'!$B:$B,Capacity!$D129,'Case Data'!$D:$D,Capacity!$F129,'Case Data'!$F:$F,"Capacity")</f>
        <v>0</v>
      </c>
      <c r="I129" s="4">
        <f>SUMIFS('Case Data'!J:J,'Case Data'!$A:$A,Capacity!$C129,'Case Data'!$B:$B,Capacity!$D129,'Case Data'!$D:$D,Capacity!$F129,'Case Data'!$F:$F,"Capacity")</f>
        <v>0</v>
      </c>
      <c r="J129" s="4">
        <f>SUMIFS('Case Data'!K:K,'Case Data'!$A:$A,Capacity!$C129,'Case Data'!$B:$B,Capacity!$D129,'Case Data'!$D:$D,Capacity!$F129,'Case Data'!$F:$F,"Capacity")</f>
        <v>0</v>
      </c>
      <c r="K129" s="4">
        <f>SUMIFS('Case Data'!L:L,'Case Data'!$A:$A,Capacity!$C129,'Case Data'!$B:$B,Capacity!$D129,'Case Data'!$D:$D,Capacity!$F129,'Case Data'!$F:$F,"Capacity")</f>
        <v>0</v>
      </c>
      <c r="L129" s="4">
        <f>SUMIFS('Case Data'!M:M,'Case Data'!$A:$A,Capacity!$C129,'Case Data'!$B:$B,Capacity!$D129,'Case Data'!$D:$D,Capacity!$F129,'Case Data'!$F:$F,"Capacity")</f>
        <v>0</v>
      </c>
      <c r="M129" s="8">
        <f>SUMIFS('Case Data'!N:N,'Case Data'!$A:$A,Capacity!$C129,'Case Data'!$B:$B,Capacity!$D129,'Case Data'!$D:$D,Capacity!$F129,'Case Data'!$F:$F,"Capacity")</f>
        <v>0</v>
      </c>
    </row>
    <row r="130" spans="3:13" hidden="1">
      <c r="C130" s="45" t="str">
        <f t="shared" ref="C130" si="71">C129</f>
        <v>Case A Exploratory Policy Scenario - No Price Control</v>
      </c>
      <c r="D130" s="52" t="str">
        <f t="shared" si="66"/>
        <v>ME</v>
      </c>
      <c r="E130" s="125" t="s">
        <v>49</v>
      </c>
      <c r="F130" s="52" t="str">
        <f t="shared" si="57"/>
        <v>New Combustion Turbine</v>
      </c>
      <c r="G130" s="4">
        <f>SUMIFS('Case Data'!H:H,'Case Data'!$A:$A,Capacity!$C130,'Case Data'!$B:$B,Capacity!$D130,'Case Data'!$D:$D,Capacity!$F130,'Case Data'!$F:$F,"Capacity")</f>
        <v>0</v>
      </c>
      <c r="H130" s="4">
        <f>SUMIFS('Case Data'!I:I,'Case Data'!$A:$A,Capacity!$C130,'Case Data'!$B:$B,Capacity!$D130,'Case Data'!$D:$D,Capacity!$F130,'Case Data'!$F:$F,"Capacity")</f>
        <v>0</v>
      </c>
      <c r="I130" s="4">
        <f>SUMIFS('Case Data'!J:J,'Case Data'!$A:$A,Capacity!$C130,'Case Data'!$B:$B,Capacity!$D130,'Case Data'!$D:$D,Capacity!$F130,'Case Data'!$F:$F,"Capacity")</f>
        <v>0</v>
      </c>
      <c r="J130" s="4">
        <f>SUMIFS('Case Data'!K:K,'Case Data'!$A:$A,Capacity!$C130,'Case Data'!$B:$B,Capacity!$D130,'Case Data'!$D:$D,Capacity!$F130,'Case Data'!$F:$F,"Capacity")</f>
        <v>0</v>
      </c>
      <c r="K130" s="4">
        <f>SUMIFS('Case Data'!L:L,'Case Data'!$A:$A,Capacity!$C130,'Case Data'!$B:$B,Capacity!$D130,'Case Data'!$D:$D,Capacity!$F130,'Case Data'!$F:$F,"Capacity")</f>
        <v>0</v>
      </c>
      <c r="L130" s="4">
        <f>SUMIFS('Case Data'!M:M,'Case Data'!$A:$A,Capacity!$C130,'Case Data'!$B:$B,Capacity!$D130,'Case Data'!$D:$D,Capacity!$F130,'Case Data'!$F:$F,"Capacity")</f>
        <v>0</v>
      </c>
      <c r="M130" s="8">
        <f>SUMIFS('Case Data'!N:N,'Case Data'!$A:$A,Capacity!$C130,'Case Data'!$B:$B,Capacity!$D130,'Case Data'!$D:$D,Capacity!$F130,'Case Data'!$F:$F,"Capacity")</f>
        <v>0</v>
      </c>
    </row>
    <row r="131" spans="3:13" hidden="1">
      <c r="C131" s="45" t="str">
        <f t="shared" ref="C131" si="72">C130</f>
        <v>Case A Exploratory Policy Scenario - No Price Control</v>
      </c>
      <c r="D131" s="52" t="str">
        <f t="shared" si="66"/>
        <v>ME</v>
      </c>
      <c r="E131" s="125" t="s">
        <v>49</v>
      </c>
      <c r="F131" s="52" t="str">
        <f t="shared" si="57"/>
        <v>New Other</v>
      </c>
      <c r="G131" s="4">
        <f>SUMIFS('Case Data'!H:H,'Case Data'!$A:$A,Capacity!$C131,'Case Data'!$B:$B,Capacity!$D131,'Case Data'!$D:$D,Capacity!$F131,'Case Data'!$F:$F,"Capacity")</f>
        <v>0</v>
      </c>
      <c r="H131" s="4">
        <f>SUMIFS('Case Data'!I:I,'Case Data'!$A:$A,Capacity!$C131,'Case Data'!$B:$B,Capacity!$D131,'Case Data'!$D:$D,Capacity!$F131,'Case Data'!$F:$F,"Capacity")</f>
        <v>0</v>
      </c>
      <c r="I131" s="4">
        <f>SUMIFS('Case Data'!J:J,'Case Data'!$A:$A,Capacity!$C131,'Case Data'!$B:$B,Capacity!$D131,'Case Data'!$D:$D,Capacity!$F131,'Case Data'!$F:$F,"Capacity")</f>
        <v>0</v>
      </c>
      <c r="J131" s="4">
        <f>SUMIFS('Case Data'!K:K,'Case Data'!$A:$A,Capacity!$C131,'Case Data'!$B:$B,Capacity!$D131,'Case Data'!$D:$D,Capacity!$F131,'Case Data'!$F:$F,"Capacity")</f>
        <v>0</v>
      </c>
      <c r="K131" s="4">
        <f>SUMIFS('Case Data'!L:L,'Case Data'!$A:$A,Capacity!$C131,'Case Data'!$B:$B,Capacity!$D131,'Case Data'!$D:$D,Capacity!$F131,'Case Data'!$F:$F,"Capacity")</f>
        <v>0</v>
      </c>
      <c r="L131" s="4">
        <f>SUMIFS('Case Data'!M:M,'Case Data'!$A:$A,Capacity!$C131,'Case Data'!$B:$B,Capacity!$D131,'Case Data'!$D:$D,Capacity!$F131,'Case Data'!$F:$F,"Capacity")</f>
        <v>0</v>
      </c>
      <c r="M131" s="8">
        <f>SUMIFS('Case Data'!N:N,'Case Data'!$A:$A,Capacity!$C131,'Case Data'!$B:$B,Capacity!$D131,'Case Data'!$D:$D,Capacity!$F131,'Case Data'!$F:$F,"Capacity")</f>
        <v>0</v>
      </c>
    </row>
    <row r="132" spans="3:13" hidden="1">
      <c r="C132" s="45" t="str">
        <f t="shared" ref="C132" si="73">C131</f>
        <v>Case A Exploratory Policy Scenario - No Price Control</v>
      </c>
      <c r="D132" s="52" t="str">
        <f t="shared" si="66"/>
        <v>ME</v>
      </c>
      <c r="E132" s="125" t="s">
        <v>49</v>
      </c>
      <c r="F132" s="52" t="str">
        <f t="shared" si="57"/>
        <v>New Other RE</v>
      </c>
      <c r="G132" s="4">
        <f>SUMIFS('Case Data'!H:H,'Case Data'!$A:$A,Capacity!$C132,'Case Data'!$B:$B,Capacity!$D132,'Case Data'!$D:$D,Capacity!$F132,'Case Data'!$F:$F,"Capacity")</f>
        <v>0</v>
      </c>
      <c r="H132" s="4">
        <f>SUMIFS('Case Data'!I:I,'Case Data'!$A:$A,Capacity!$C132,'Case Data'!$B:$B,Capacity!$D132,'Case Data'!$D:$D,Capacity!$F132,'Case Data'!$F:$F,"Capacity")</f>
        <v>0</v>
      </c>
      <c r="I132" s="4">
        <f>SUMIFS('Case Data'!J:J,'Case Data'!$A:$A,Capacity!$C132,'Case Data'!$B:$B,Capacity!$D132,'Case Data'!$D:$D,Capacity!$F132,'Case Data'!$F:$F,"Capacity")</f>
        <v>0</v>
      </c>
      <c r="J132" s="4">
        <f>SUMIFS('Case Data'!K:K,'Case Data'!$A:$A,Capacity!$C132,'Case Data'!$B:$B,Capacity!$D132,'Case Data'!$D:$D,Capacity!$F132,'Case Data'!$F:$F,"Capacity")</f>
        <v>0</v>
      </c>
      <c r="K132" s="4">
        <f>SUMIFS('Case Data'!L:L,'Case Data'!$A:$A,Capacity!$C132,'Case Data'!$B:$B,Capacity!$D132,'Case Data'!$D:$D,Capacity!$F132,'Case Data'!$F:$F,"Capacity")</f>
        <v>0</v>
      </c>
      <c r="L132" s="4">
        <f>SUMIFS('Case Data'!M:M,'Case Data'!$A:$A,Capacity!$C132,'Case Data'!$B:$B,Capacity!$D132,'Case Data'!$D:$D,Capacity!$F132,'Case Data'!$F:$F,"Capacity")</f>
        <v>0</v>
      </c>
      <c r="M132" s="8">
        <f>SUMIFS('Case Data'!N:N,'Case Data'!$A:$A,Capacity!$C132,'Case Data'!$B:$B,Capacity!$D132,'Case Data'!$D:$D,Capacity!$F132,'Case Data'!$F:$F,"Capacity")</f>
        <v>0</v>
      </c>
    </row>
    <row r="133" spans="3:13" hidden="1">
      <c r="C133" s="45" t="str">
        <f t="shared" ref="C133" si="74">C132</f>
        <v>Case A Exploratory Policy Scenario - No Price Control</v>
      </c>
      <c r="D133" s="52" t="str">
        <f t="shared" si="66"/>
        <v>ME</v>
      </c>
      <c r="E133" s="125" t="s">
        <v>49</v>
      </c>
      <c r="F133" s="52" t="str">
        <f t="shared" si="57"/>
        <v>New Solar PV</v>
      </c>
      <c r="G133" s="4">
        <f>SUMIFS('Case Data'!H:H,'Case Data'!$A:$A,Capacity!$C133,'Case Data'!$B:$B,Capacity!$D133,'Case Data'!$D:$D,Capacity!$F133,'Case Data'!$F:$F,"Capacity")</f>
        <v>0</v>
      </c>
      <c r="H133" s="4">
        <f>SUMIFS('Case Data'!I:I,'Case Data'!$A:$A,Capacity!$C133,'Case Data'!$B:$B,Capacity!$D133,'Case Data'!$D:$D,Capacity!$F133,'Case Data'!$F:$F,"Capacity")</f>
        <v>0</v>
      </c>
      <c r="I133" s="4">
        <f>SUMIFS('Case Data'!J:J,'Case Data'!$A:$A,Capacity!$C133,'Case Data'!$B:$B,Capacity!$D133,'Case Data'!$D:$D,Capacity!$F133,'Case Data'!$F:$F,"Capacity")</f>
        <v>0</v>
      </c>
      <c r="J133" s="4">
        <f>SUMIFS('Case Data'!K:K,'Case Data'!$A:$A,Capacity!$C133,'Case Data'!$B:$B,Capacity!$D133,'Case Data'!$D:$D,Capacity!$F133,'Case Data'!$F:$F,"Capacity")</f>
        <v>0</v>
      </c>
      <c r="K133" s="4">
        <f>SUMIFS('Case Data'!L:L,'Case Data'!$A:$A,Capacity!$C133,'Case Data'!$B:$B,Capacity!$D133,'Case Data'!$D:$D,Capacity!$F133,'Case Data'!$F:$F,"Capacity")</f>
        <v>0</v>
      </c>
      <c r="L133" s="4">
        <f>SUMIFS('Case Data'!M:M,'Case Data'!$A:$A,Capacity!$C133,'Case Data'!$B:$B,Capacity!$D133,'Case Data'!$D:$D,Capacity!$F133,'Case Data'!$F:$F,"Capacity")</f>
        <v>0</v>
      </c>
      <c r="M133" s="8">
        <f>SUMIFS('Case Data'!N:N,'Case Data'!$A:$A,Capacity!$C133,'Case Data'!$B:$B,Capacity!$D133,'Case Data'!$D:$D,Capacity!$F133,'Case Data'!$F:$F,"Capacity")</f>
        <v>0</v>
      </c>
    </row>
    <row r="134" spans="3:13" hidden="1">
      <c r="C134" s="45" t="str">
        <f t="shared" ref="C134" si="75">C133</f>
        <v>Case A Exploratory Policy Scenario - No Price Control</v>
      </c>
      <c r="D134" s="52" t="str">
        <f t="shared" si="66"/>
        <v>ME</v>
      </c>
      <c r="E134" s="125" t="s">
        <v>49</v>
      </c>
      <c r="F134" s="52" t="str">
        <f t="shared" si="57"/>
        <v>New Onshore Wind</v>
      </c>
      <c r="G134" s="4">
        <f>SUMIFS('Case Data'!H:H,'Case Data'!$A:$A,Capacity!$C134,'Case Data'!$B:$B,Capacity!$D134,'Case Data'!$D:$D,Capacity!$F134,'Case Data'!$F:$F,"Capacity")</f>
        <v>0</v>
      </c>
      <c r="H134" s="4">
        <f>SUMIFS('Case Data'!I:I,'Case Data'!$A:$A,Capacity!$C134,'Case Data'!$B:$B,Capacity!$D134,'Case Data'!$D:$D,Capacity!$F134,'Case Data'!$F:$F,"Capacity")</f>
        <v>844.86989400000004</v>
      </c>
      <c r="I134" s="4">
        <f>SUMIFS('Case Data'!J:J,'Case Data'!$A:$A,Capacity!$C134,'Case Data'!$B:$B,Capacity!$D134,'Case Data'!$D:$D,Capacity!$F134,'Case Data'!$F:$F,"Capacity")</f>
        <v>2122</v>
      </c>
      <c r="J134" s="4">
        <f>SUMIFS('Case Data'!K:K,'Case Data'!$A:$A,Capacity!$C134,'Case Data'!$B:$B,Capacity!$D134,'Case Data'!$D:$D,Capacity!$F134,'Case Data'!$F:$F,"Capacity")</f>
        <v>2122</v>
      </c>
      <c r="K134" s="4">
        <f>SUMIFS('Case Data'!L:L,'Case Data'!$A:$A,Capacity!$C134,'Case Data'!$B:$B,Capacity!$D134,'Case Data'!$D:$D,Capacity!$F134,'Case Data'!$F:$F,"Capacity")</f>
        <v>2122</v>
      </c>
      <c r="L134" s="4">
        <f>SUMIFS('Case Data'!M:M,'Case Data'!$A:$A,Capacity!$C134,'Case Data'!$B:$B,Capacity!$D134,'Case Data'!$D:$D,Capacity!$F134,'Case Data'!$F:$F,"Capacity")</f>
        <v>2482.9631199999999</v>
      </c>
      <c r="M134" s="8">
        <f>SUMIFS('Case Data'!N:N,'Case Data'!$A:$A,Capacity!$C134,'Case Data'!$B:$B,Capacity!$D134,'Case Data'!$D:$D,Capacity!$F134,'Case Data'!$F:$F,"Capacity")</f>
        <v>3671.1525860000002</v>
      </c>
    </row>
    <row r="135" spans="3:13" hidden="1">
      <c r="C135" s="45" t="str">
        <f t="shared" ref="C135" si="76">C134</f>
        <v>Case A Exploratory Policy Scenario - No Price Control</v>
      </c>
      <c r="D135" s="52" t="str">
        <f t="shared" si="66"/>
        <v>ME</v>
      </c>
      <c r="E135" s="125" t="s">
        <v>49</v>
      </c>
      <c r="F135" s="52" t="str">
        <f t="shared" si="57"/>
        <v>New Offshore Wind</v>
      </c>
      <c r="G135" s="4">
        <f>SUMIFS('Case Data'!H:H,'Case Data'!$A:$A,Capacity!$C135,'Case Data'!$B:$B,Capacity!$D135,'Case Data'!$D:$D,Capacity!$F135,'Case Data'!$F:$F,"Capacity")</f>
        <v>11</v>
      </c>
      <c r="H135" s="4">
        <f>SUMIFS('Case Data'!I:I,'Case Data'!$A:$A,Capacity!$C135,'Case Data'!$B:$B,Capacity!$D135,'Case Data'!$D:$D,Capacity!$F135,'Case Data'!$F:$F,"Capacity")</f>
        <v>11</v>
      </c>
      <c r="I135" s="4">
        <f>SUMIFS('Case Data'!J:J,'Case Data'!$A:$A,Capacity!$C135,'Case Data'!$B:$B,Capacity!$D135,'Case Data'!$D:$D,Capacity!$F135,'Case Data'!$F:$F,"Capacity")</f>
        <v>11</v>
      </c>
      <c r="J135" s="4">
        <f>SUMIFS('Case Data'!K:K,'Case Data'!$A:$A,Capacity!$C135,'Case Data'!$B:$B,Capacity!$D135,'Case Data'!$D:$D,Capacity!$F135,'Case Data'!$F:$F,"Capacity")</f>
        <v>11</v>
      </c>
      <c r="K135" s="4">
        <f>SUMIFS('Case Data'!L:L,'Case Data'!$A:$A,Capacity!$C135,'Case Data'!$B:$B,Capacity!$D135,'Case Data'!$D:$D,Capacity!$F135,'Case Data'!$F:$F,"Capacity")</f>
        <v>11</v>
      </c>
      <c r="L135" s="4">
        <f>SUMIFS('Case Data'!M:M,'Case Data'!$A:$A,Capacity!$C135,'Case Data'!$B:$B,Capacity!$D135,'Case Data'!$D:$D,Capacity!$F135,'Case Data'!$F:$F,"Capacity")</f>
        <v>11</v>
      </c>
      <c r="M135" s="8">
        <f>SUMIFS('Case Data'!N:N,'Case Data'!$A:$A,Capacity!$C135,'Case Data'!$B:$B,Capacity!$D135,'Case Data'!$D:$D,Capacity!$F135,'Case Data'!$F:$F,"Capacity")</f>
        <v>11</v>
      </c>
    </row>
    <row r="136" spans="3:13" hidden="1">
      <c r="C136" s="45" t="str">
        <f t="shared" ref="C136" si="77">C135</f>
        <v>Case A Exploratory Policy Scenario - No Price Control</v>
      </c>
      <c r="D136" s="52" t="str">
        <f t="shared" si="66"/>
        <v>ME</v>
      </c>
      <c r="E136" s="125" t="s">
        <v>49</v>
      </c>
      <c r="F136" s="52" t="str">
        <f t="shared" si="57"/>
        <v>New Battery Storage</v>
      </c>
      <c r="G136" s="4">
        <f>SUMIFS('Case Data'!H:H,'Case Data'!$A:$A,Capacity!$C136,'Case Data'!$B:$B,Capacity!$D136,'Case Data'!$D:$D,Capacity!$F136,'Case Data'!$F:$F,"Capacity")</f>
        <v>0</v>
      </c>
      <c r="H136" s="4">
        <f>SUMIFS('Case Data'!I:I,'Case Data'!$A:$A,Capacity!$C136,'Case Data'!$B:$B,Capacity!$D136,'Case Data'!$D:$D,Capacity!$F136,'Case Data'!$F:$F,"Capacity")</f>
        <v>0</v>
      </c>
      <c r="I136" s="4">
        <f>SUMIFS('Case Data'!J:J,'Case Data'!$A:$A,Capacity!$C136,'Case Data'!$B:$B,Capacity!$D136,'Case Data'!$D:$D,Capacity!$F136,'Case Data'!$F:$F,"Capacity")</f>
        <v>0</v>
      </c>
      <c r="J136" s="4">
        <f>SUMIFS('Case Data'!K:K,'Case Data'!$A:$A,Capacity!$C136,'Case Data'!$B:$B,Capacity!$D136,'Case Data'!$D:$D,Capacity!$F136,'Case Data'!$F:$F,"Capacity")</f>
        <v>0</v>
      </c>
      <c r="K136" s="4">
        <f>SUMIFS('Case Data'!L:L,'Case Data'!$A:$A,Capacity!$C136,'Case Data'!$B:$B,Capacity!$D136,'Case Data'!$D:$D,Capacity!$F136,'Case Data'!$F:$F,"Capacity")</f>
        <v>0</v>
      </c>
      <c r="L136" s="4">
        <f>SUMIFS('Case Data'!M:M,'Case Data'!$A:$A,Capacity!$C136,'Case Data'!$B:$B,Capacity!$D136,'Case Data'!$D:$D,Capacity!$F136,'Case Data'!$F:$F,"Capacity")</f>
        <v>0</v>
      </c>
      <c r="M136" s="8">
        <f>SUMIFS('Case Data'!N:N,'Case Data'!$A:$A,Capacity!$C136,'Case Data'!$B:$B,Capacity!$D136,'Case Data'!$D:$D,Capacity!$F136,'Case Data'!$F:$F,"Capacity")</f>
        <v>0</v>
      </c>
    </row>
    <row r="137" spans="3:13" hidden="1">
      <c r="C137" s="45" t="str">
        <f t="shared" ref="C137:D144" si="78">C136</f>
        <v>Case A Exploratory Policy Scenario - No Price Control</v>
      </c>
      <c r="D137" s="52" t="str">
        <f t="shared" si="78"/>
        <v>ME</v>
      </c>
      <c r="E137" s="125" t="s">
        <v>49</v>
      </c>
      <c r="F137" s="52" t="str">
        <f t="shared" ref="F137:F144" si="79">F77</f>
        <v>New H2 CC</v>
      </c>
      <c r="G137" s="4">
        <f>SUMIFS('Case Data'!H:H,'Case Data'!$A:$A,Capacity!$C137,'Case Data'!$B:$B,Capacity!$D137,'Case Data'!$D:$D,Capacity!$F137,'Case Data'!$F:$F,"Capacity")</f>
        <v>0</v>
      </c>
      <c r="H137" s="4">
        <f>SUMIFS('Case Data'!I:I,'Case Data'!$A:$A,Capacity!$C137,'Case Data'!$B:$B,Capacity!$D137,'Case Data'!$D:$D,Capacity!$F137,'Case Data'!$F:$F,"Capacity")</f>
        <v>0</v>
      </c>
      <c r="I137" s="4">
        <f>SUMIFS('Case Data'!J:J,'Case Data'!$A:$A,Capacity!$C137,'Case Data'!$B:$B,Capacity!$D137,'Case Data'!$D:$D,Capacity!$F137,'Case Data'!$F:$F,"Capacity")</f>
        <v>0</v>
      </c>
      <c r="J137" s="4">
        <f>SUMIFS('Case Data'!K:K,'Case Data'!$A:$A,Capacity!$C137,'Case Data'!$B:$B,Capacity!$D137,'Case Data'!$D:$D,Capacity!$F137,'Case Data'!$F:$F,"Capacity")</f>
        <v>0</v>
      </c>
      <c r="K137" s="4">
        <f>SUMIFS('Case Data'!L:L,'Case Data'!$A:$A,Capacity!$C137,'Case Data'!$B:$B,Capacity!$D137,'Case Data'!$D:$D,Capacity!$F137,'Case Data'!$F:$F,"Capacity")</f>
        <v>0</v>
      </c>
      <c r="L137" s="4">
        <f>SUMIFS('Case Data'!M:M,'Case Data'!$A:$A,Capacity!$C137,'Case Data'!$B:$B,Capacity!$D137,'Case Data'!$D:$D,Capacity!$F137,'Case Data'!$F:$F,"Capacity")</f>
        <v>0</v>
      </c>
      <c r="M137" s="8">
        <f>SUMIFS('Case Data'!N:N,'Case Data'!$A:$A,Capacity!$C137,'Case Data'!$B:$B,Capacity!$D137,'Case Data'!$D:$D,Capacity!$F137,'Case Data'!$F:$F,"Capacity")</f>
        <v>0</v>
      </c>
    </row>
    <row r="138" spans="3:13" hidden="1">
      <c r="C138" s="44" t="str">
        <f t="shared" si="78"/>
        <v>Case A Exploratory Policy Scenario - No Price Control</v>
      </c>
      <c r="D138" s="53" t="str">
        <f t="shared" si="78"/>
        <v>ME</v>
      </c>
      <c r="E138" s="136" t="s">
        <v>49</v>
      </c>
      <c r="F138" s="53" t="str">
        <f t="shared" si="79"/>
        <v>New H2 CT</v>
      </c>
      <c r="G138" s="23">
        <f>SUMIFS('Case Data'!H:H,'Case Data'!$A:$A,Capacity!$C138,'Case Data'!$B:$B,Capacity!$D138,'Case Data'!$D:$D,Capacity!$F138,'Case Data'!$F:$F,"Capacity")</f>
        <v>0</v>
      </c>
      <c r="H138" s="23">
        <f>SUMIFS('Case Data'!I:I,'Case Data'!$A:$A,Capacity!$C138,'Case Data'!$B:$B,Capacity!$D138,'Case Data'!$D:$D,Capacity!$F138,'Case Data'!$F:$F,"Capacity")</f>
        <v>0</v>
      </c>
      <c r="I138" s="23">
        <f>SUMIFS('Case Data'!J:J,'Case Data'!$A:$A,Capacity!$C138,'Case Data'!$B:$B,Capacity!$D138,'Case Data'!$D:$D,Capacity!$F138,'Case Data'!$F:$F,"Capacity")</f>
        <v>0</v>
      </c>
      <c r="J138" s="23">
        <f>SUMIFS('Case Data'!K:K,'Case Data'!$A:$A,Capacity!$C138,'Case Data'!$B:$B,Capacity!$D138,'Case Data'!$D:$D,Capacity!$F138,'Case Data'!$F:$F,"Capacity")</f>
        <v>0</v>
      </c>
      <c r="K138" s="23">
        <f>SUMIFS('Case Data'!L:L,'Case Data'!$A:$A,Capacity!$C138,'Case Data'!$B:$B,Capacity!$D138,'Case Data'!$D:$D,Capacity!$F138,'Case Data'!$F:$F,"Capacity")</f>
        <v>0</v>
      </c>
      <c r="L138" s="23">
        <f>SUMIFS('Case Data'!M:M,'Case Data'!$A:$A,Capacity!$C138,'Case Data'!$B:$B,Capacity!$D138,'Case Data'!$D:$D,Capacity!$F138,'Case Data'!$F:$F,"Capacity")</f>
        <v>0</v>
      </c>
      <c r="M138" s="25">
        <f>SUMIFS('Case Data'!N:N,'Case Data'!$A:$A,Capacity!$C138,'Case Data'!$B:$B,Capacity!$D138,'Case Data'!$D:$D,Capacity!$F138,'Case Data'!$F:$F,"Capacity")</f>
        <v>0</v>
      </c>
    </row>
    <row r="139" spans="3:13" hidden="1">
      <c r="C139" s="45" t="str">
        <f t="shared" si="78"/>
        <v>Case A Exploratory Policy Scenario - No Price Control</v>
      </c>
      <c r="D139" s="52" t="str">
        <f t="shared" si="78"/>
        <v>ME</v>
      </c>
      <c r="E139" s="125" t="s">
        <v>49</v>
      </c>
      <c r="F139" s="52" t="str">
        <f t="shared" si="79"/>
        <v>Retire Coal</v>
      </c>
      <c r="G139" s="4">
        <f>SUMIFS('Case Data'!H:H,'Case Data'!$A:$A,Capacity!$C139,'Case Data'!$B:$B,Capacity!$D139,'Case Data'!$D:$D,Capacity!$F139,'Case Data'!$F:$F,"Capacity")</f>
        <v>0</v>
      </c>
      <c r="H139" s="4">
        <f>SUMIFS('Case Data'!I:I,'Case Data'!$A:$A,Capacity!$C139,'Case Data'!$B:$B,Capacity!$D139,'Case Data'!$D:$D,Capacity!$F139,'Case Data'!$F:$F,"Capacity")</f>
        <v>0</v>
      </c>
      <c r="I139" s="4">
        <f>SUMIFS('Case Data'!J:J,'Case Data'!$A:$A,Capacity!$C139,'Case Data'!$B:$B,Capacity!$D139,'Case Data'!$D:$D,Capacity!$F139,'Case Data'!$F:$F,"Capacity")</f>
        <v>0</v>
      </c>
      <c r="J139" s="4">
        <f>SUMIFS('Case Data'!K:K,'Case Data'!$A:$A,Capacity!$C139,'Case Data'!$B:$B,Capacity!$D139,'Case Data'!$D:$D,Capacity!$F139,'Case Data'!$F:$F,"Capacity")</f>
        <v>0</v>
      </c>
      <c r="K139" s="4">
        <f>SUMIFS('Case Data'!L:L,'Case Data'!$A:$A,Capacity!$C139,'Case Data'!$B:$B,Capacity!$D139,'Case Data'!$D:$D,Capacity!$F139,'Case Data'!$F:$F,"Capacity")</f>
        <v>0</v>
      </c>
      <c r="L139" s="4">
        <f>SUMIFS('Case Data'!M:M,'Case Data'!$A:$A,Capacity!$C139,'Case Data'!$B:$B,Capacity!$D139,'Case Data'!$D:$D,Capacity!$F139,'Case Data'!$F:$F,"Capacity")</f>
        <v>0</v>
      </c>
      <c r="M139" s="8">
        <f>SUMIFS('Case Data'!N:N,'Case Data'!$A:$A,Capacity!$C139,'Case Data'!$B:$B,Capacity!$D139,'Case Data'!$D:$D,Capacity!$F139,'Case Data'!$F:$F,"Capacity")</f>
        <v>0</v>
      </c>
    </row>
    <row r="140" spans="3:13" hidden="1">
      <c r="C140" s="45" t="str">
        <f t="shared" si="78"/>
        <v>Case A Exploratory Policy Scenario - No Price Control</v>
      </c>
      <c r="D140" s="52" t="str">
        <f t="shared" si="78"/>
        <v>ME</v>
      </c>
      <c r="E140" s="125" t="s">
        <v>49</v>
      </c>
      <c r="F140" s="52" t="str">
        <f t="shared" si="79"/>
        <v>Retire Combined Cycle</v>
      </c>
      <c r="G140" s="4">
        <f>SUMIFS('Case Data'!H:H,'Case Data'!$A:$A,Capacity!$C140,'Case Data'!$B:$B,Capacity!$D140,'Case Data'!$D:$D,Capacity!$F140,'Case Data'!$F:$F,"Capacity")</f>
        <v>0</v>
      </c>
      <c r="H140" s="4">
        <f>SUMIFS('Case Data'!I:I,'Case Data'!$A:$A,Capacity!$C140,'Case Data'!$B:$B,Capacity!$D140,'Case Data'!$D:$D,Capacity!$F140,'Case Data'!$F:$F,"Capacity")</f>
        <v>0</v>
      </c>
      <c r="I140" s="4">
        <f>SUMIFS('Case Data'!J:J,'Case Data'!$A:$A,Capacity!$C140,'Case Data'!$B:$B,Capacity!$D140,'Case Data'!$D:$D,Capacity!$F140,'Case Data'!$F:$F,"Capacity")</f>
        <v>0</v>
      </c>
      <c r="J140" s="4">
        <f>SUMIFS('Case Data'!K:K,'Case Data'!$A:$A,Capacity!$C140,'Case Data'!$B:$B,Capacity!$D140,'Case Data'!$D:$D,Capacity!$F140,'Case Data'!$F:$F,"Capacity")</f>
        <v>0</v>
      </c>
      <c r="K140" s="4">
        <f>SUMIFS('Case Data'!L:L,'Case Data'!$A:$A,Capacity!$C140,'Case Data'!$B:$B,Capacity!$D140,'Case Data'!$D:$D,Capacity!$F140,'Case Data'!$F:$F,"Capacity")</f>
        <v>0</v>
      </c>
      <c r="L140" s="4">
        <f>SUMIFS('Case Data'!M:M,'Case Data'!$A:$A,Capacity!$C140,'Case Data'!$B:$B,Capacity!$D140,'Case Data'!$D:$D,Capacity!$F140,'Case Data'!$F:$F,"Capacity")</f>
        <v>0</v>
      </c>
      <c r="M140" s="8">
        <f>SUMIFS('Case Data'!N:N,'Case Data'!$A:$A,Capacity!$C140,'Case Data'!$B:$B,Capacity!$D140,'Case Data'!$D:$D,Capacity!$F140,'Case Data'!$F:$F,"Capacity")</f>
        <v>0</v>
      </c>
    </row>
    <row r="141" spans="3:13" hidden="1">
      <c r="C141" s="45" t="str">
        <f t="shared" si="78"/>
        <v>Case A Exploratory Policy Scenario - No Price Control</v>
      </c>
      <c r="D141" s="52" t="str">
        <f t="shared" si="78"/>
        <v>ME</v>
      </c>
      <c r="E141" s="125" t="s">
        <v>49</v>
      </c>
      <c r="F141" s="52" t="str">
        <f t="shared" si="79"/>
        <v>Retire Combustion Turbine</v>
      </c>
      <c r="G141" s="4">
        <f>SUMIFS('Case Data'!H:H,'Case Data'!$A:$A,Capacity!$C141,'Case Data'!$B:$B,Capacity!$D141,'Case Data'!$D:$D,Capacity!$F141,'Case Data'!$F:$F,"Capacity")</f>
        <v>0</v>
      </c>
      <c r="H141" s="4">
        <f>SUMIFS('Case Data'!I:I,'Case Data'!$A:$A,Capacity!$C141,'Case Data'!$B:$B,Capacity!$D141,'Case Data'!$D:$D,Capacity!$F141,'Case Data'!$F:$F,"Capacity")</f>
        <v>0</v>
      </c>
      <c r="I141" s="4">
        <f>SUMIFS('Case Data'!J:J,'Case Data'!$A:$A,Capacity!$C141,'Case Data'!$B:$B,Capacity!$D141,'Case Data'!$D:$D,Capacity!$F141,'Case Data'!$F:$F,"Capacity")</f>
        <v>0</v>
      </c>
      <c r="J141" s="4">
        <f>SUMIFS('Case Data'!K:K,'Case Data'!$A:$A,Capacity!$C141,'Case Data'!$B:$B,Capacity!$D141,'Case Data'!$D:$D,Capacity!$F141,'Case Data'!$F:$F,"Capacity")</f>
        <v>0</v>
      </c>
      <c r="K141" s="4">
        <f>SUMIFS('Case Data'!L:L,'Case Data'!$A:$A,Capacity!$C141,'Case Data'!$B:$B,Capacity!$D141,'Case Data'!$D:$D,Capacity!$F141,'Case Data'!$F:$F,"Capacity")</f>
        <v>0</v>
      </c>
      <c r="L141" s="4">
        <f>SUMIFS('Case Data'!M:M,'Case Data'!$A:$A,Capacity!$C141,'Case Data'!$B:$B,Capacity!$D141,'Case Data'!$D:$D,Capacity!$F141,'Case Data'!$F:$F,"Capacity")</f>
        <v>0</v>
      </c>
      <c r="M141" s="8">
        <f>SUMIFS('Case Data'!N:N,'Case Data'!$A:$A,Capacity!$C141,'Case Data'!$B:$B,Capacity!$D141,'Case Data'!$D:$D,Capacity!$F141,'Case Data'!$F:$F,"Capacity")</f>
        <v>0</v>
      </c>
    </row>
    <row r="142" spans="3:13" hidden="1">
      <c r="C142" s="45" t="str">
        <f t="shared" si="78"/>
        <v>Case A Exploratory Policy Scenario - No Price Control</v>
      </c>
      <c r="D142" s="52" t="str">
        <f t="shared" si="78"/>
        <v>ME</v>
      </c>
      <c r="E142" s="125" t="s">
        <v>49</v>
      </c>
      <c r="F142" s="52" t="str">
        <f t="shared" si="79"/>
        <v>Retire Oil/Gas</v>
      </c>
      <c r="G142" s="4">
        <f>SUMIFS('Case Data'!H:H,'Case Data'!$A:$A,Capacity!$C142,'Case Data'!$B:$B,Capacity!$D142,'Case Data'!$D:$D,Capacity!$F142,'Case Data'!$F:$F,"Capacity")</f>
        <v>0</v>
      </c>
      <c r="H142" s="4">
        <f>SUMIFS('Case Data'!I:I,'Case Data'!$A:$A,Capacity!$C142,'Case Data'!$B:$B,Capacity!$D142,'Case Data'!$D:$D,Capacity!$F142,'Case Data'!$F:$F,"Capacity")</f>
        <v>138.50800000000001</v>
      </c>
      <c r="I142" s="4">
        <f>SUMIFS('Case Data'!J:J,'Case Data'!$A:$A,Capacity!$C142,'Case Data'!$B:$B,Capacity!$D142,'Case Data'!$D:$D,Capacity!$F142,'Case Data'!$F:$F,"Capacity")</f>
        <v>138.50800000000001</v>
      </c>
      <c r="J142" s="4">
        <f>SUMIFS('Case Data'!K:K,'Case Data'!$A:$A,Capacity!$C142,'Case Data'!$B:$B,Capacity!$D142,'Case Data'!$D:$D,Capacity!$F142,'Case Data'!$F:$F,"Capacity")</f>
        <v>138.50800000000001</v>
      </c>
      <c r="K142" s="4">
        <f>SUMIFS('Case Data'!L:L,'Case Data'!$A:$A,Capacity!$C142,'Case Data'!$B:$B,Capacity!$D142,'Case Data'!$D:$D,Capacity!$F142,'Case Data'!$F:$F,"Capacity")</f>
        <v>138.50800000000001</v>
      </c>
      <c r="L142" s="4">
        <f>SUMIFS('Case Data'!M:M,'Case Data'!$A:$A,Capacity!$C142,'Case Data'!$B:$B,Capacity!$D142,'Case Data'!$D:$D,Capacity!$F142,'Case Data'!$F:$F,"Capacity")</f>
        <v>138.50800000000001</v>
      </c>
      <c r="M142" s="8">
        <f>SUMIFS('Case Data'!N:N,'Case Data'!$A:$A,Capacity!$C142,'Case Data'!$B:$B,Capacity!$D142,'Case Data'!$D:$D,Capacity!$F142,'Case Data'!$F:$F,"Capacity")</f>
        <v>377.170703</v>
      </c>
    </row>
    <row r="143" spans="3:13" hidden="1">
      <c r="C143" s="45" t="str">
        <f t="shared" si="78"/>
        <v>Case A Exploratory Policy Scenario - No Price Control</v>
      </c>
      <c r="D143" s="52" t="str">
        <f t="shared" si="78"/>
        <v>ME</v>
      </c>
      <c r="E143" s="125" t="s">
        <v>49</v>
      </c>
      <c r="F143" s="52" t="str">
        <f t="shared" si="79"/>
        <v>Retire Other</v>
      </c>
      <c r="G143" s="4">
        <f>SUMIFS('Case Data'!H:H,'Case Data'!$A:$A,Capacity!$C143,'Case Data'!$B:$B,Capacity!$D143,'Case Data'!$D:$D,Capacity!$F143,'Case Data'!$F:$F,"Capacity")</f>
        <v>0</v>
      </c>
      <c r="H143" s="4">
        <f>SUMIFS('Case Data'!I:I,'Case Data'!$A:$A,Capacity!$C143,'Case Data'!$B:$B,Capacity!$D143,'Case Data'!$D:$D,Capacity!$F143,'Case Data'!$F:$F,"Capacity")</f>
        <v>213.497017</v>
      </c>
      <c r="I143" s="4">
        <f>SUMIFS('Case Data'!J:J,'Case Data'!$A:$A,Capacity!$C143,'Case Data'!$B:$B,Capacity!$D143,'Case Data'!$D:$D,Capacity!$F143,'Case Data'!$F:$F,"Capacity")</f>
        <v>220.39599999999999</v>
      </c>
      <c r="J143" s="4">
        <f>SUMIFS('Case Data'!K:K,'Case Data'!$A:$A,Capacity!$C143,'Case Data'!$B:$B,Capacity!$D143,'Case Data'!$D:$D,Capacity!$F143,'Case Data'!$F:$F,"Capacity")</f>
        <v>220.39599999999999</v>
      </c>
      <c r="K143" s="4">
        <f>SUMIFS('Case Data'!L:L,'Case Data'!$A:$A,Capacity!$C143,'Case Data'!$B:$B,Capacity!$D143,'Case Data'!$D:$D,Capacity!$F143,'Case Data'!$F:$F,"Capacity")</f>
        <v>220.39599999999999</v>
      </c>
      <c r="L143" s="4">
        <f>SUMIFS('Case Data'!M:M,'Case Data'!$A:$A,Capacity!$C143,'Case Data'!$B:$B,Capacity!$D143,'Case Data'!$D:$D,Capacity!$F143,'Case Data'!$F:$F,"Capacity")</f>
        <v>220.39599999999999</v>
      </c>
      <c r="M143" s="8">
        <f>SUMIFS('Case Data'!N:N,'Case Data'!$A:$A,Capacity!$C143,'Case Data'!$B:$B,Capacity!$D143,'Case Data'!$D:$D,Capacity!$F143,'Case Data'!$F:$F,"Capacity")</f>
        <v>220.39599999999999</v>
      </c>
    </row>
    <row r="144" spans="3:13" ht="15.75" hidden="1" thickBot="1">
      <c r="C144" s="50" t="str">
        <f t="shared" si="78"/>
        <v>Case A Exploratory Policy Scenario - No Price Control</v>
      </c>
      <c r="D144" s="54" t="str">
        <f t="shared" si="78"/>
        <v>ME</v>
      </c>
      <c r="E144" s="126" t="s">
        <v>49</v>
      </c>
      <c r="F144" s="54" t="str">
        <f t="shared" si="79"/>
        <v>Retire Nuclear</v>
      </c>
      <c r="G144" s="9">
        <f>SUMIFS('Case Data'!H:H,'Case Data'!$A:$A,Capacity!$C144,'Case Data'!$B:$B,Capacity!$D144,'Case Data'!$D:$D,Capacity!$F144,'Case Data'!$F:$F,"Capacity")</f>
        <v>0</v>
      </c>
      <c r="H144" s="9">
        <f>SUMIFS('Case Data'!I:I,'Case Data'!$A:$A,Capacity!$C144,'Case Data'!$B:$B,Capacity!$D144,'Case Data'!$D:$D,Capacity!$F144,'Case Data'!$F:$F,"Capacity")</f>
        <v>0</v>
      </c>
      <c r="I144" s="9">
        <f>SUMIFS('Case Data'!J:J,'Case Data'!$A:$A,Capacity!$C144,'Case Data'!$B:$B,Capacity!$D144,'Case Data'!$D:$D,Capacity!$F144,'Case Data'!$F:$F,"Capacity")</f>
        <v>0</v>
      </c>
      <c r="J144" s="9">
        <f>SUMIFS('Case Data'!K:K,'Case Data'!$A:$A,Capacity!$C144,'Case Data'!$B:$B,Capacity!$D144,'Case Data'!$D:$D,Capacity!$F144,'Case Data'!$F:$F,"Capacity")</f>
        <v>0</v>
      </c>
      <c r="K144" s="9">
        <f>SUMIFS('Case Data'!L:L,'Case Data'!$A:$A,Capacity!$C144,'Case Data'!$B:$B,Capacity!$D144,'Case Data'!$D:$D,Capacity!$F144,'Case Data'!$F:$F,"Capacity")</f>
        <v>0</v>
      </c>
      <c r="L144" s="9">
        <f>SUMIFS('Case Data'!M:M,'Case Data'!$A:$A,Capacity!$C144,'Case Data'!$B:$B,Capacity!$D144,'Case Data'!$D:$D,Capacity!$F144,'Case Data'!$F:$F,"Capacity")</f>
        <v>0</v>
      </c>
      <c r="M144" s="10">
        <f>SUMIFS('Case Data'!N:N,'Case Data'!$A:$A,Capacity!$C144,'Case Data'!$B:$B,Capacity!$D144,'Case Data'!$D:$D,Capacity!$F144,'Case Data'!$F:$F,"Capacity")</f>
        <v>0</v>
      </c>
    </row>
    <row r="145" spans="3:13" hidden="1">
      <c r="K145" s="2"/>
    </row>
    <row r="146" spans="3:13" ht="15.75" hidden="1" thickBot="1">
      <c r="C146" s="94" t="s">
        <v>2</v>
      </c>
      <c r="D146" s="95" t="s">
        <v>43</v>
      </c>
      <c r="E146" s="95" t="s">
        <v>46</v>
      </c>
      <c r="F146" s="95" t="s">
        <v>70</v>
      </c>
      <c r="G146" s="95">
        <v>2025</v>
      </c>
      <c r="H146" s="95">
        <v>2028</v>
      </c>
      <c r="I146" s="95">
        <v>2030</v>
      </c>
      <c r="J146" s="95">
        <v>2032</v>
      </c>
      <c r="K146" s="95">
        <v>2035</v>
      </c>
      <c r="L146" s="95">
        <v>2037</v>
      </c>
      <c r="M146" s="106">
        <v>2040</v>
      </c>
    </row>
    <row r="147" spans="3:13" hidden="1">
      <c r="C147" s="45" t="str">
        <f>$D$54</f>
        <v>Case A Exploratory Policy Scenario - No Price Control</v>
      </c>
      <c r="D147" s="52" t="str">
        <f>Cases!E6</f>
        <v>MD</v>
      </c>
      <c r="E147" s="125" t="s">
        <v>49</v>
      </c>
      <c r="F147" s="52" t="str">
        <f t="shared" ref="F147:F174" si="80">F117</f>
        <v>Coal</v>
      </c>
      <c r="G147" s="4">
        <f>SUMIFS('Case Data'!H:H,'Case Data'!$A:$A,Capacity!$C147,'Case Data'!$B:$B,Capacity!$D147,'Case Data'!$D:$D,Capacity!$F147,'Case Data'!$F:$F,"Capacity")</f>
        <v>1275.4970000000001</v>
      </c>
      <c r="H147" s="4">
        <f>SUMIFS('Case Data'!I:I,'Case Data'!$A:$A,Capacity!$C147,'Case Data'!$B:$B,Capacity!$D147,'Case Data'!$D:$D,Capacity!$F147,'Case Data'!$F:$F,"Capacity")</f>
        <v>-2.2737400000000001E-13</v>
      </c>
      <c r="I147" s="4">
        <f>SUMIFS('Case Data'!J:J,'Case Data'!$A:$A,Capacity!$C147,'Case Data'!$B:$B,Capacity!$D147,'Case Data'!$D:$D,Capacity!$F147,'Case Data'!$F:$F,"Capacity")</f>
        <v>0</v>
      </c>
      <c r="J147" s="4">
        <f>SUMIFS('Case Data'!K:K,'Case Data'!$A:$A,Capacity!$C147,'Case Data'!$B:$B,Capacity!$D147,'Case Data'!$D:$D,Capacity!$F147,'Case Data'!$F:$F,"Capacity")</f>
        <v>0</v>
      </c>
      <c r="K147" s="4">
        <f>SUMIFS('Case Data'!L:L,'Case Data'!$A:$A,Capacity!$C147,'Case Data'!$B:$B,Capacity!$D147,'Case Data'!$D:$D,Capacity!$F147,'Case Data'!$F:$F,"Capacity")</f>
        <v>0</v>
      </c>
      <c r="L147" s="4">
        <f>SUMIFS('Case Data'!M:M,'Case Data'!$A:$A,Capacity!$C147,'Case Data'!$B:$B,Capacity!$D147,'Case Data'!$D:$D,Capacity!$F147,'Case Data'!$F:$F,"Capacity")</f>
        <v>0</v>
      </c>
      <c r="M147" s="8">
        <f>SUMIFS('Case Data'!N:N,'Case Data'!$A:$A,Capacity!$C147,'Case Data'!$B:$B,Capacity!$D147,'Case Data'!$D:$D,Capacity!$F147,'Case Data'!$F:$F,"Capacity")</f>
        <v>0</v>
      </c>
    </row>
    <row r="148" spans="3:13" hidden="1">
      <c r="C148" s="45" t="str">
        <f>C147</f>
        <v>Case A Exploratory Policy Scenario - No Price Control</v>
      </c>
      <c r="D148" s="52" t="str">
        <f>D147</f>
        <v>MD</v>
      </c>
      <c r="E148" s="125" t="s">
        <v>49</v>
      </c>
      <c r="F148" s="52" t="str">
        <f t="shared" si="80"/>
        <v>Coal with CCS</v>
      </c>
      <c r="G148" s="4">
        <f>SUMIFS('Case Data'!H:H,'Case Data'!$A:$A,Capacity!$C148,'Case Data'!$B:$B,Capacity!$D148,'Case Data'!$D:$D,Capacity!$F148,'Case Data'!$F:$F,"Capacity")</f>
        <v>0</v>
      </c>
      <c r="H148" s="4">
        <f>SUMIFS('Case Data'!I:I,'Case Data'!$A:$A,Capacity!$C148,'Case Data'!$B:$B,Capacity!$D148,'Case Data'!$D:$D,Capacity!$F148,'Case Data'!$F:$F,"Capacity")</f>
        <v>0</v>
      </c>
      <c r="I148" s="4">
        <f>SUMIFS('Case Data'!J:J,'Case Data'!$A:$A,Capacity!$C148,'Case Data'!$B:$B,Capacity!$D148,'Case Data'!$D:$D,Capacity!$F148,'Case Data'!$F:$F,"Capacity")</f>
        <v>0</v>
      </c>
      <c r="J148" s="4">
        <f>SUMIFS('Case Data'!K:K,'Case Data'!$A:$A,Capacity!$C148,'Case Data'!$B:$B,Capacity!$D148,'Case Data'!$D:$D,Capacity!$F148,'Case Data'!$F:$F,"Capacity")</f>
        <v>0</v>
      </c>
      <c r="K148" s="4">
        <f>SUMIFS('Case Data'!L:L,'Case Data'!$A:$A,Capacity!$C148,'Case Data'!$B:$B,Capacity!$D148,'Case Data'!$D:$D,Capacity!$F148,'Case Data'!$F:$F,"Capacity")</f>
        <v>0</v>
      </c>
      <c r="L148" s="4">
        <f>SUMIFS('Case Data'!M:M,'Case Data'!$A:$A,Capacity!$C148,'Case Data'!$B:$B,Capacity!$D148,'Case Data'!$D:$D,Capacity!$F148,'Case Data'!$F:$F,"Capacity")</f>
        <v>0</v>
      </c>
      <c r="M148" s="8">
        <f>SUMIFS('Case Data'!N:N,'Case Data'!$A:$A,Capacity!$C148,'Case Data'!$B:$B,Capacity!$D148,'Case Data'!$D:$D,Capacity!$F148,'Case Data'!$F:$F,"Capacity")</f>
        <v>0</v>
      </c>
    </row>
    <row r="149" spans="3:13" hidden="1">
      <c r="C149" s="45" t="str">
        <f t="shared" ref="C149:D151" si="81">C148</f>
        <v>Case A Exploratory Policy Scenario - No Price Control</v>
      </c>
      <c r="D149" s="52" t="str">
        <f t="shared" si="81"/>
        <v>MD</v>
      </c>
      <c r="E149" s="125" t="s">
        <v>49</v>
      </c>
      <c r="F149" s="52" t="str">
        <f t="shared" si="80"/>
        <v>Combined Cycle</v>
      </c>
      <c r="G149" s="4">
        <f>SUMIFS('Case Data'!H:H,'Case Data'!$A:$A,Capacity!$C149,'Case Data'!$B:$B,Capacity!$D149,'Case Data'!$D:$D,Capacity!$F149,'Case Data'!$F:$F,"Capacity")</f>
        <v>2168.62</v>
      </c>
      <c r="H149" s="4">
        <f>SUMIFS('Case Data'!I:I,'Case Data'!$A:$A,Capacity!$C149,'Case Data'!$B:$B,Capacity!$D149,'Case Data'!$D:$D,Capacity!$F149,'Case Data'!$F:$F,"Capacity")</f>
        <v>2168.62</v>
      </c>
      <c r="I149" s="4">
        <f>SUMIFS('Case Data'!J:J,'Case Data'!$A:$A,Capacity!$C149,'Case Data'!$B:$B,Capacity!$D149,'Case Data'!$D:$D,Capacity!$F149,'Case Data'!$F:$F,"Capacity")</f>
        <v>2168.62</v>
      </c>
      <c r="J149" s="4">
        <f>SUMIFS('Case Data'!K:K,'Case Data'!$A:$A,Capacity!$C149,'Case Data'!$B:$B,Capacity!$D149,'Case Data'!$D:$D,Capacity!$F149,'Case Data'!$F:$F,"Capacity")</f>
        <v>2168.62</v>
      </c>
      <c r="K149" s="4">
        <f>SUMIFS('Case Data'!L:L,'Case Data'!$A:$A,Capacity!$C149,'Case Data'!$B:$B,Capacity!$D149,'Case Data'!$D:$D,Capacity!$F149,'Case Data'!$F:$F,"Capacity")</f>
        <v>2168.62</v>
      </c>
      <c r="L149" s="4">
        <f>SUMIFS('Case Data'!M:M,'Case Data'!$A:$A,Capacity!$C149,'Case Data'!$B:$B,Capacity!$D149,'Case Data'!$D:$D,Capacity!$F149,'Case Data'!$F:$F,"Capacity")</f>
        <v>2168.62</v>
      </c>
      <c r="M149" s="8">
        <f>SUMIFS('Case Data'!N:N,'Case Data'!$A:$A,Capacity!$C149,'Case Data'!$B:$B,Capacity!$D149,'Case Data'!$D:$D,Capacity!$F149,'Case Data'!$F:$F,"Capacity")</f>
        <v>2168.62</v>
      </c>
    </row>
    <row r="150" spans="3:13" hidden="1">
      <c r="C150" s="45" t="str">
        <f t="shared" si="81"/>
        <v>Case A Exploratory Policy Scenario - No Price Control</v>
      </c>
      <c r="D150" s="52" t="str">
        <f t="shared" si="81"/>
        <v>MD</v>
      </c>
      <c r="E150" s="125" t="s">
        <v>49</v>
      </c>
      <c r="F150" s="52" t="str">
        <f t="shared" si="80"/>
        <v>Combustion Turbine</v>
      </c>
      <c r="G150" s="4">
        <f>SUMIFS('Case Data'!H:H,'Case Data'!$A:$A,Capacity!$C150,'Case Data'!$B:$B,Capacity!$D150,'Case Data'!$D:$D,Capacity!$F150,'Case Data'!$F:$F,"Capacity")</f>
        <v>2107.3000000000002</v>
      </c>
      <c r="H150" s="4">
        <f>SUMIFS('Case Data'!I:I,'Case Data'!$A:$A,Capacity!$C150,'Case Data'!$B:$B,Capacity!$D150,'Case Data'!$D:$D,Capacity!$F150,'Case Data'!$F:$F,"Capacity")</f>
        <v>2077.4</v>
      </c>
      <c r="I150" s="4">
        <f>SUMIFS('Case Data'!J:J,'Case Data'!$A:$A,Capacity!$C150,'Case Data'!$B:$B,Capacity!$D150,'Case Data'!$D:$D,Capacity!$F150,'Case Data'!$F:$F,"Capacity")</f>
        <v>2077.4</v>
      </c>
      <c r="J150" s="4">
        <f>SUMIFS('Case Data'!K:K,'Case Data'!$A:$A,Capacity!$C150,'Case Data'!$B:$B,Capacity!$D150,'Case Data'!$D:$D,Capacity!$F150,'Case Data'!$F:$F,"Capacity")</f>
        <v>2077.4</v>
      </c>
      <c r="K150" s="4">
        <f>SUMIFS('Case Data'!L:L,'Case Data'!$A:$A,Capacity!$C150,'Case Data'!$B:$B,Capacity!$D150,'Case Data'!$D:$D,Capacity!$F150,'Case Data'!$F:$F,"Capacity")</f>
        <v>2077.4</v>
      </c>
      <c r="L150" s="4">
        <f>SUMIFS('Case Data'!M:M,'Case Data'!$A:$A,Capacity!$C150,'Case Data'!$B:$B,Capacity!$D150,'Case Data'!$D:$D,Capacity!$F150,'Case Data'!$F:$F,"Capacity")</f>
        <v>2077.4</v>
      </c>
      <c r="M150" s="8">
        <f>SUMIFS('Case Data'!N:N,'Case Data'!$A:$A,Capacity!$C150,'Case Data'!$B:$B,Capacity!$D150,'Case Data'!$D:$D,Capacity!$F150,'Case Data'!$F:$F,"Capacity")</f>
        <v>2077.4</v>
      </c>
    </row>
    <row r="151" spans="3:13" hidden="1">
      <c r="C151" s="45" t="str">
        <f t="shared" si="81"/>
        <v>Case A Exploratory Policy Scenario - No Price Control</v>
      </c>
      <c r="D151" s="52" t="str">
        <f t="shared" si="81"/>
        <v>MD</v>
      </c>
      <c r="E151" s="125" t="s">
        <v>49</v>
      </c>
      <c r="F151" s="52" t="str">
        <f t="shared" si="80"/>
        <v>Oil/Gas</v>
      </c>
      <c r="G151" s="4">
        <f>SUMIFS('Case Data'!H:H,'Case Data'!$A:$A,Capacity!$C151,'Case Data'!$B:$B,Capacity!$D151,'Case Data'!$D:$D,Capacity!$F151,'Case Data'!$F:$F,"Capacity")</f>
        <v>2224</v>
      </c>
      <c r="H151" s="4">
        <f>SUMIFS('Case Data'!I:I,'Case Data'!$A:$A,Capacity!$C151,'Case Data'!$B:$B,Capacity!$D151,'Case Data'!$D:$D,Capacity!$F151,'Case Data'!$F:$F,"Capacity")</f>
        <v>1548</v>
      </c>
      <c r="I151" s="4">
        <f>SUMIFS('Case Data'!J:J,'Case Data'!$A:$A,Capacity!$C151,'Case Data'!$B:$B,Capacity!$D151,'Case Data'!$D:$D,Capacity!$F151,'Case Data'!$F:$F,"Capacity")</f>
        <v>1548</v>
      </c>
      <c r="J151" s="4">
        <f>SUMIFS('Case Data'!K:K,'Case Data'!$A:$A,Capacity!$C151,'Case Data'!$B:$B,Capacity!$D151,'Case Data'!$D:$D,Capacity!$F151,'Case Data'!$F:$F,"Capacity")</f>
        <v>1548</v>
      </c>
      <c r="K151" s="4">
        <f>SUMIFS('Case Data'!L:L,'Case Data'!$A:$A,Capacity!$C151,'Case Data'!$B:$B,Capacity!$D151,'Case Data'!$D:$D,Capacity!$F151,'Case Data'!$F:$F,"Capacity")</f>
        <v>1548</v>
      </c>
      <c r="L151" s="4">
        <f>SUMIFS('Case Data'!M:M,'Case Data'!$A:$A,Capacity!$C151,'Case Data'!$B:$B,Capacity!$D151,'Case Data'!$D:$D,Capacity!$F151,'Case Data'!$F:$F,"Capacity")</f>
        <v>1548</v>
      </c>
      <c r="M151" s="8">
        <f>SUMIFS('Case Data'!N:N,'Case Data'!$A:$A,Capacity!$C151,'Case Data'!$B:$B,Capacity!$D151,'Case Data'!$D:$D,Capacity!$F151,'Case Data'!$F:$F,"Capacity")</f>
        <v>1548</v>
      </c>
    </row>
    <row r="152" spans="3:13" hidden="1">
      <c r="C152" s="45" t="str">
        <f t="shared" ref="C152" si="82">C151</f>
        <v>Case A Exploratory Policy Scenario - No Price Control</v>
      </c>
      <c r="D152" s="52" t="str">
        <f t="shared" ref="D152" si="83">D151</f>
        <v>MD</v>
      </c>
      <c r="E152" s="125" t="s">
        <v>49</v>
      </c>
      <c r="F152" s="52" t="str">
        <f t="shared" si="80"/>
        <v>Other</v>
      </c>
      <c r="G152" s="4">
        <f>SUMIFS('Case Data'!H:H,'Case Data'!$A:$A,Capacity!$C152,'Case Data'!$B:$B,Capacity!$D152,'Case Data'!$D:$D,Capacity!$F152,'Case Data'!$F:$F,"Capacity")</f>
        <v>0</v>
      </c>
      <c r="H152" s="4">
        <f>SUMIFS('Case Data'!I:I,'Case Data'!$A:$A,Capacity!$C152,'Case Data'!$B:$B,Capacity!$D152,'Case Data'!$D:$D,Capacity!$F152,'Case Data'!$F:$F,"Capacity")</f>
        <v>0</v>
      </c>
      <c r="I152" s="4">
        <f>SUMIFS('Case Data'!J:J,'Case Data'!$A:$A,Capacity!$C152,'Case Data'!$B:$B,Capacity!$D152,'Case Data'!$D:$D,Capacity!$F152,'Case Data'!$F:$F,"Capacity")</f>
        <v>0</v>
      </c>
      <c r="J152" s="4">
        <f>SUMIFS('Case Data'!K:K,'Case Data'!$A:$A,Capacity!$C152,'Case Data'!$B:$B,Capacity!$D152,'Case Data'!$D:$D,Capacity!$F152,'Case Data'!$F:$F,"Capacity")</f>
        <v>0</v>
      </c>
      <c r="K152" s="4">
        <f>SUMIFS('Case Data'!L:L,'Case Data'!$A:$A,Capacity!$C152,'Case Data'!$B:$B,Capacity!$D152,'Case Data'!$D:$D,Capacity!$F152,'Case Data'!$F:$F,"Capacity")</f>
        <v>0</v>
      </c>
      <c r="L152" s="4">
        <f>SUMIFS('Case Data'!M:M,'Case Data'!$A:$A,Capacity!$C152,'Case Data'!$B:$B,Capacity!$D152,'Case Data'!$D:$D,Capacity!$F152,'Case Data'!$F:$F,"Capacity")</f>
        <v>0</v>
      </c>
      <c r="M152" s="8">
        <f>SUMIFS('Case Data'!N:N,'Case Data'!$A:$A,Capacity!$C152,'Case Data'!$B:$B,Capacity!$D152,'Case Data'!$D:$D,Capacity!$F152,'Case Data'!$F:$F,"Capacity")</f>
        <v>0</v>
      </c>
    </row>
    <row r="153" spans="3:13" hidden="1">
      <c r="C153" s="45" t="str">
        <f t="shared" ref="C153" si="84">C152</f>
        <v>Case A Exploratory Policy Scenario - No Price Control</v>
      </c>
      <c r="D153" s="52" t="str">
        <f t="shared" ref="D153" si="85">D152</f>
        <v>MD</v>
      </c>
      <c r="E153" s="125" t="s">
        <v>49</v>
      </c>
      <c r="F153" s="52" t="str">
        <f t="shared" si="80"/>
        <v>Nuclear</v>
      </c>
      <c r="G153" s="4">
        <f>SUMIFS('Case Data'!H:H,'Case Data'!$A:$A,Capacity!$C153,'Case Data'!$B:$B,Capacity!$D153,'Case Data'!$D:$D,Capacity!$F153,'Case Data'!$F:$F,"Capacity")</f>
        <v>1744.1</v>
      </c>
      <c r="H153" s="4">
        <f>SUMIFS('Case Data'!I:I,'Case Data'!$A:$A,Capacity!$C153,'Case Data'!$B:$B,Capacity!$D153,'Case Data'!$D:$D,Capacity!$F153,'Case Data'!$F:$F,"Capacity")</f>
        <v>1744.1</v>
      </c>
      <c r="I153" s="4">
        <f>SUMIFS('Case Data'!J:J,'Case Data'!$A:$A,Capacity!$C153,'Case Data'!$B:$B,Capacity!$D153,'Case Data'!$D:$D,Capacity!$F153,'Case Data'!$F:$F,"Capacity")</f>
        <v>1744.1</v>
      </c>
      <c r="J153" s="4">
        <f>SUMIFS('Case Data'!K:K,'Case Data'!$A:$A,Capacity!$C153,'Case Data'!$B:$B,Capacity!$D153,'Case Data'!$D:$D,Capacity!$F153,'Case Data'!$F:$F,"Capacity")</f>
        <v>1744.1</v>
      </c>
      <c r="K153" s="4">
        <f>SUMIFS('Case Data'!L:L,'Case Data'!$A:$A,Capacity!$C153,'Case Data'!$B:$B,Capacity!$D153,'Case Data'!$D:$D,Capacity!$F153,'Case Data'!$F:$F,"Capacity")</f>
        <v>1744.1</v>
      </c>
      <c r="L153" s="4">
        <f>SUMIFS('Case Data'!M:M,'Case Data'!$A:$A,Capacity!$C153,'Case Data'!$B:$B,Capacity!$D153,'Case Data'!$D:$D,Capacity!$F153,'Case Data'!$F:$F,"Capacity")</f>
        <v>1744.1</v>
      </c>
      <c r="M153" s="8">
        <f>SUMIFS('Case Data'!N:N,'Case Data'!$A:$A,Capacity!$C153,'Case Data'!$B:$B,Capacity!$D153,'Case Data'!$D:$D,Capacity!$F153,'Case Data'!$F:$F,"Capacity")</f>
        <v>1744.1</v>
      </c>
    </row>
    <row r="154" spans="3:13" hidden="1">
      <c r="C154" s="45" t="str">
        <f t="shared" ref="C154" si="86">C153</f>
        <v>Case A Exploratory Policy Scenario - No Price Control</v>
      </c>
      <c r="D154" s="52" t="str">
        <f t="shared" ref="D154" si="87">D153</f>
        <v>MD</v>
      </c>
      <c r="E154" s="125" t="s">
        <v>49</v>
      </c>
      <c r="F154" s="52" t="str">
        <f t="shared" si="80"/>
        <v>Hydro</v>
      </c>
      <c r="G154" s="4">
        <f>SUMIFS('Case Data'!H:H,'Case Data'!$A:$A,Capacity!$C154,'Case Data'!$B:$B,Capacity!$D154,'Case Data'!$D:$D,Capacity!$F154,'Case Data'!$F:$F,"Capacity")</f>
        <v>566.48</v>
      </c>
      <c r="H154" s="4">
        <f>SUMIFS('Case Data'!I:I,'Case Data'!$A:$A,Capacity!$C154,'Case Data'!$B:$B,Capacity!$D154,'Case Data'!$D:$D,Capacity!$F154,'Case Data'!$F:$F,"Capacity")</f>
        <v>566.48</v>
      </c>
      <c r="I154" s="4">
        <f>SUMIFS('Case Data'!J:J,'Case Data'!$A:$A,Capacity!$C154,'Case Data'!$B:$B,Capacity!$D154,'Case Data'!$D:$D,Capacity!$F154,'Case Data'!$F:$F,"Capacity")</f>
        <v>566.48</v>
      </c>
      <c r="J154" s="4">
        <f>SUMIFS('Case Data'!K:K,'Case Data'!$A:$A,Capacity!$C154,'Case Data'!$B:$B,Capacity!$D154,'Case Data'!$D:$D,Capacity!$F154,'Case Data'!$F:$F,"Capacity")</f>
        <v>566.48</v>
      </c>
      <c r="K154" s="4">
        <f>SUMIFS('Case Data'!L:L,'Case Data'!$A:$A,Capacity!$C154,'Case Data'!$B:$B,Capacity!$D154,'Case Data'!$D:$D,Capacity!$F154,'Case Data'!$F:$F,"Capacity")</f>
        <v>566.48</v>
      </c>
      <c r="L154" s="4">
        <f>SUMIFS('Case Data'!M:M,'Case Data'!$A:$A,Capacity!$C154,'Case Data'!$B:$B,Capacity!$D154,'Case Data'!$D:$D,Capacity!$F154,'Case Data'!$F:$F,"Capacity")</f>
        <v>566.48</v>
      </c>
      <c r="M154" s="8">
        <f>SUMIFS('Case Data'!N:N,'Case Data'!$A:$A,Capacity!$C154,'Case Data'!$B:$B,Capacity!$D154,'Case Data'!$D:$D,Capacity!$F154,'Case Data'!$F:$F,"Capacity")</f>
        <v>566.48</v>
      </c>
    </row>
    <row r="155" spans="3:13" hidden="1">
      <c r="C155" s="45" t="str">
        <f t="shared" ref="C155" si="88">C154</f>
        <v>Case A Exploratory Policy Scenario - No Price Control</v>
      </c>
      <c r="D155" s="52" t="str">
        <f t="shared" ref="D155" si="89">D154</f>
        <v>MD</v>
      </c>
      <c r="E155" s="125" t="s">
        <v>49</v>
      </c>
      <c r="F155" s="52" t="str">
        <f t="shared" si="80"/>
        <v>Solar PV</v>
      </c>
      <c r="G155" s="4">
        <f>SUMIFS('Case Data'!H:H,'Case Data'!$A:$A,Capacity!$C155,'Case Data'!$B:$B,Capacity!$D155,'Case Data'!$D:$D,Capacity!$F155,'Case Data'!$F:$F,"Capacity")</f>
        <v>1467.4490000000001</v>
      </c>
      <c r="H155" s="4">
        <f>SUMIFS('Case Data'!I:I,'Case Data'!$A:$A,Capacity!$C155,'Case Data'!$B:$B,Capacity!$D155,'Case Data'!$D:$D,Capacity!$F155,'Case Data'!$F:$F,"Capacity")</f>
        <v>1563.249</v>
      </c>
      <c r="I155" s="4">
        <f>SUMIFS('Case Data'!J:J,'Case Data'!$A:$A,Capacity!$C155,'Case Data'!$B:$B,Capacity!$D155,'Case Data'!$D:$D,Capacity!$F155,'Case Data'!$F:$F,"Capacity")</f>
        <v>1563.249</v>
      </c>
      <c r="J155" s="4">
        <f>SUMIFS('Case Data'!K:K,'Case Data'!$A:$A,Capacity!$C155,'Case Data'!$B:$B,Capacity!$D155,'Case Data'!$D:$D,Capacity!$F155,'Case Data'!$F:$F,"Capacity")</f>
        <v>1563.249</v>
      </c>
      <c r="K155" s="4">
        <f>SUMIFS('Case Data'!L:L,'Case Data'!$A:$A,Capacity!$C155,'Case Data'!$B:$B,Capacity!$D155,'Case Data'!$D:$D,Capacity!$F155,'Case Data'!$F:$F,"Capacity")</f>
        <v>1563.249</v>
      </c>
      <c r="L155" s="4">
        <f>SUMIFS('Case Data'!M:M,'Case Data'!$A:$A,Capacity!$C155,'Case Data'!$B:$B,Capacity!$D155,'Case Data'!$D:$D,Capacity!$F155,'Case Data'!$F:$F,"Capacity")</f>
        <v>1563.249</v>
      </c>
      <c r="M155" s="8">
        <f>SUMIFS('Case Data'!N:N,'Case Data'!$A:$A,Capacity!$C155,'Case Data'!$B:$B,Capacity!$D155,'Case Data'!$D:$D,Capacity!$F155,'Case Data'!$F:$F,"Capacity")</f>
        <v>1563.249</v>
      </c>
    </row>
    <row r="156" spans="3:13" hidden="1">
      <c r="C156" s="45" t="str">
        <f t="shared" ref="C156" si="90">C155</f>
        <v>Case A Exploratory Policy Scenario - No Price Control</v>
      </c>
      <c r="D156" s="52" t="str">
        <f t="shared" ref="D156" si="91">D155</f>
        <v>MD</v>
      </c>
      <c r="E156" s="125" t="s">
        <v>49</v>
      </c>
      <c r="F156" s="52" t="str">
        <f t="shared" si="80"/>
        <v>Onshore Wind</v>
      </c>
      <c r="G156" s="4">
        <f>SUMIFS('Case Data'!H:H,'Case Data'!$A:$A,Capacity!$C156,'Case Data'!$B:$B,Capacity!$D156,'Case Data'!$D:$D,Capacity!$F156,'Case Data'!$F:$F,"Capacity")</f>
        <v>260</v>
      </c>
      <c r="H156" s="4">
        <f>SUMIFS('Case Data'!I:I,'Case Data'!$A:$A,Capacity!$C156,'Case Data'!$B:$B,Capacity!$D156,'Case Data'!$D:$D,Capacity!$F156,'Case Data'!$F:$F,"Capacity")</f>
        <v>260</v>
      </c>
      <c r="I156" s="4">
        <f>SUMIFS('Case Data'!J:J,'Case Data'!$A:$A,Capacity!$C156,'Case Data'!$B:$B,Capacity!$D156,'Case Data'!$D:$D,Capacity!$F156,'Case Data'!$F:$F,"Capacity")</f>
        <v>260</v>
      </c>
      <c r="J156" s="4">
        <f>SUMIFS('Case Data'!K:K,'Case Data'!$A:$A,Capacity!$C156,'Case Data'!$B:$B,Capacity!$D156,'Case Data'!$D:$D,Capacity!$F156,'Case Data'!$F:$F,"Capacity")</f>
        <v>260</v>
      </c>
      <c r="K156" s="4">
        <f>SUMIFS('Case Data'!L:L,'Case Data'!$A:$A,Capacity!$C156,'Case Data'!$B:$B,Capacity!$D156,'Case Data'!$D:$D,Capacity!$F156,'Case Data'!$F:$F,"Capacity")</f>
        <v>260</v>
      </c>
      <c r="L156" s="4">
        <f>SUMIFS('Case Data'!M:M,'Case Data'!$A:$A,Capacity!$C156,'Case Data'!$B:$B,Capacity!$D156,'Case Data'!$D:$D,Capacity!$F156,'Case Data'!$F:$F,"Capacity")</f>
        <v>260</v>
      </c>
      <c r="M156" s="8">
        <f>SUMIFS('Case Data'!N:N,'Case Data'!$A:$A,Capacity!$C156,'Case Data'!$B:$B,Capacity!$D156,'Case Data'!$D:$D,Capacity!$F156,'Case Data'!$F:$F,"Capacity")</f>
        <v>260</v>
      </c>
    </row>
    <row r="157" spans="3:13" hidden="1">
      <c r="C157" s="45" t="str">
        <f t="shared" ref="C157" si="92">C156</f>
        <v>Case A Exploratory Policy Scenario - No Price Control</v>
      </c>
      <c r="D157" s="52" t="str">
        <f t="shared" ref="D157" si="93">D156</f>
        <v>MD</v>
      </c>
      <c r="E157" s="125" t="s">
        <v>49</v>
      </c>
      <c r="F157" s="52" t="str">
        <f t="shared" si="80"/>
        <v>Battery Storage</v>
      </c>
      <c r="G157" s="4">
        <f>SUMIFS('Case Data'!H:H,'Case Data'!$A:$A,Capacity!$C157,'Case Data'!$B:$B,Capacity!$D157,'Case Data'!$D:$D,Capacity!$F157,'Case Data'!$F:$F,"Capacity")</f>
        <v>6.5</v>
      </c>
      <c r="H157" s="4">
        <f>SUMIFS('Case Data'!I:I,'Case Data'!$A:$A,Capacity!$C157,'Case Data'!$B:$B,Capacity!$D157,'Case Data'!$D:$D,Capacity!$F157,'Case Data'!$F:$F,"Capacity")</f>
        <v>6.5</v>
      </c>
      <c r="I157" s="4">
        <f>SUMIFS('Case Data'!J:J,'Case Data'!$A:$A,Capacity!$C157,'Case Data'!$B:$B,Capacity!$D157,'Case Data'!$D:$D,Capacity!$F157,'Case Data'!$F:$F,"Capacity")</f>
        <v>6.5</v>
      </c>
      <c r="J157" s="4">
        <f>SUMIFS('Case Data'!K:K,'Case Data'!$A:$A,Capacity!$C157,'Case Data'!$B:$B,Capacity!$D157,'Case Data'!$D:$D,Capacity!$F157,'Case Data'!$F:$F,"Capacity")</f>
        <v>6.5</v>
      </c>
      <c r="K157" s="4">
        <f>SUMIFS('Case Data'!L:L,'Case Data'!$A:$A,Capacity!$C157,'Case Data'!$B:$B,Capacity!$D157,'Case Data'!$D:$D,Capacity!$F157,'Case Data'!$F:$F,"Capacity")</f>
        <v>6.5</v>
      </c>
      <c r="L157" s="4">
        <f>SUMIFS('Case Data'!M:M,'Case Data'!$A:$A,Capacity!$C157,'Case Data'!$B:$B,Capacity!$D157,'Case Data'!$D:$D,Capacity!$F157,'Case Data'!$F:$F,"Capacity")</f>
        <v>6.5</v>
      </c>
      <c r="M157" s="8">
        <f>SUMIFS('Case Data'!N:N,'Case Data'!$A:$A,Capacity!$C157,'Case Data'!$B:$B,Capacity!$D157,'Case Data'!$D:$D,Capacity!$F157,'Case Data'!$F:$F,"Capacity")</f>
        <v>6.5</v>
      </c>
    </row>
    <row r="158" spans="3:13" hidden="1">
      <c r="C158" s="44" t="str">
        <f t="shared" ref="C158" si="94">C157</f>
        <v>Case A Exploratory Policy Scenario - No Price Control</v>
      </c>
      <c r="D158" s="53" t="str">
        <f t="shared" ref="D158" si="95">D157</f>
        <v>MD</v>
      </c>
      <c r="E158" s="136" t="s">
        <v>49</v>
      </c>
      <c r="F158" s="53" t="str">
        <f t="shared" si="80"/>
        <v>Other RE</v>
      </c>
      <c r="G158" s="23">
        <f>SUMIFS('Case Data'!H:H,'Case Data'!$A:$A,Capacity!$C158,'Case Data'!$B:$B,Capacity!$D158,'Case Data'!$D:$D,Capacity!$F158,'Case Data'!$F:$F,"Capacity")</f>
        <v>131.19999999999999</v>
      </c>
      <c r="H158" s="23">
        <f>SUMIFS('Case Data'!I:I,'Case Data'!$A:$A,Capacity!$C158,'Case Data'!$B:$B,Capacity!$D158,'Case Data'!$D:$D,Capacity!$F158,'Case Data'!$F:$F,"Capacity")</f>
        <v>73.7</v>
      </c>
      <c r="I158" s="23">
        <f>SUMIFS('Case Data'!J:J,'Case Data'!$A:$A,Capacity!$C158,'Case Data'!$B:$B,Capacity!$D158,'Case Data'!$D:$D,Capacity!$F158,'Case Data'!$F:$F,"Capacity")</f>
        <v>73.7</v>
      </c>
      <c r="J158" s="23">
        <f>SUMIFS('Case Data'!K:K,'Case Data'!$A:$A,Capacity!$C158,'Case Data'!$B:$B,Capacity!$D158,'Case Data'!$D:$D,Capacity!$F158,'Case Data'!$F:$F,"Capacity")</f>
        <v>73.7</v>
      </c>
      <c r="K158" s="23">
        <f>SUMIFS('Case Data'!L:L,'Case Data'!$A:$A,Capacity!$C158,'Case Data'!$B:$B,Capacity!$D158,'Case Data'!$D:$D,Capacity!$F158,'Case Data'!$F:$F,"Capacity")</f>
        <v>73.7</v>
      </c>
      <c r="L158" s="23">
        <f>SUMIFS('Case Data'!M:M,'Case Data'!$A:$A,Capacity!$C158,'Case Data'!$B:$B,Capacity!$D158,'Case Data'!$D:$D,Capacity!$F158,'Case Data'!$F:$F,"Capacity")</f>
        <v>73.7</v>
      </c>
      <c r="M158" s="25">
        <f>SUMIFS('Case Data'!N:N,'Case Data'!$A:$A,Capacity!$C158,'Case Data'!$B:$B,Capacity!$D158,'Case Data'!$D:$D,Capacity!$F158,'Case Data'!$F:$F,"Capacity")</f>
        <v>73.7</v>
      </c>
    </row>
    <row r="159" spans="3:13" hidden="1">
      <c r="C159" s="45" t="str">
        <f t="shared" ref="C159" si="96">C158</f>
        <v>Case A Exploratory Policy Scenario - No Price Control</v>
      </c>
      <c r="D159" s="52" t="str">
        <f t="shared" ref="D159" si="97">D158</f>
        <v>MD</v>
      </c>
      <c r="E159" s="125" t="s">
        <v>49</v>
      </c>
      <c r="F159" s="52" t="str">
        <f t="shared" si="80"/>
        <v>New Combined Cycle</v>
      </c>
      <c r="G159" s="4">
        <f>SUMIFS('Case Data'!H:H,'Case Data'!$A:$A,Capacity!$C159,'Case Data'!$B:$B,Capacity!$D159,'Case Data'!$D:$D,Capacity!$F159,'Case Data'!$F:$F,"Capacity")</f>
        <v>0</v>
      </c>
      <c r="H159" s="4">
        <f>SUMIFS('Case Data'!I:I,'Case Data'!$A:$A,Capacity!$C159,'Case Data'!$B:$B,Capacity!$D159,'Case Data'!$D:$D,Capacity!$F159,'Case Data'!$F:$F,"Capacity")</f>
        <v>0</v>
      </c>
      <c r="I159" s="4">
        <f>SUMIFS('Case Data'!J:J,'Case Data'!$A:$A,Capacity!$C159,'Case Data'!$B:$B,Capacity!$D159,'Case Data'!$D:$D,Capacity!$F159,'Case Data'!$F:$F,"Capacity")</f>
        <v>0</v>
      </c>
      <c r="J159" s="4">
        <f>SUMIFS('Case Data'!K:K,'Case Data'!$A:$A,Capacity!$C159,'Case Data'!$B:$B,Capacity!$D159,'Case Data'!$D:$D,Capacity!$F159,'Case Data'!$F:$F,"Capacity")</f>
        <v>0</v>
      </c>
      <c r="K159" s="4">
        <f>SUMIFS('Case Data'!L:L,'Case Data'!$A:$A,Capacity!$C159,'Case Data'!$B:$B,Capacity!$D159,'Case Data'!$D:$D,Capacity!$F159,'Case Data'!$F:$F,"Capacity")</f>
        <v>0</v>
      </c>
      <c r="L159" s="4">
        <f>SUMIFS('Case Data'!M:M,'Case Data'!$A:$A,Capacity!$C159,'Case Data'!$B:$B,Capacity!$D159,'Case Data'!$D:$D,Capacity!$F159,'Case Data'!$F:$F,"Capacity")</f>
        <v>0</v>
      </c>
      <c r="M159" s="8">
        <f>SUMIFS('Case Data'!N:N,'Case Data'!$A:$A,Capacity!$C159,'Case Data'!$B:$B,Capacity!$D159,'Case Data'!$D:$D,Capacity!$F159,'Case Data'!$F:$F,"Capacity")</f>
        <v>0</v>
      </c>
    </row>
    <row r="160" spans="3:13" hidden="1">
      <c r="C160" s="45" t="str">
        <f t="shared" ref="C160" si="98">C159</f>
        <v>Case A Exploratory Policy Scenario - No Price Control</v>
      </c>
      <c r="D160" s="52" t="str">
        <f t="shared" ref="D160" si="99">D159</f>
        <v>MD</v>
      </c>
      <c r="E160" s="125" t="s">
        <v>49</v>
      </c>
      <c r="F160" s="52" t="str">
        <f t="shared" si="80"/>
        <v>New Combustion Turbine</v>
      </c>
      <c r="G160" s="4">
        <f>SUMIFS('Case Data'!H:H,'Case Data'!$A:$A,Capacity!$C160,'Case Data'!$B:$B,Capacity!$D160,'Case Data'!$D:$D,Capacity!$F160,'Case Data'!$F:$F,"Capacity")</f>
        <v>0</v>
      </c>
      <c r="H160" s="4">
        <f>SUMIFS('Case Data'!I:I,'Case Data'!$A:$A,Capacity!$C160,'Case Data'!$B:$B,Capacity!$D160,'Case Data'!$D:$D,Capacity!$F160,'Case Data'!$F:$F,"Capacity")</f>
        <v>0</v>
      </c>
      <c r="I160" s="4">
        <f>SUMIFS('Case Data'!J:J,'Case Data'!$A:$A,Capacity!$C160,'Case Data'!$B:$B,Capacity!$D160,'Case Data'!$D:$D,Capacity!$F160,'Case Data'!$F:$F,"Capacity")</f>
        <v>0</v>
      </c>
      <c r="J160" s="4">
        <f>SUMIFS('Case Data'!K:K,'Case Data'!$A:$A,Capacity!$C160,'Case Data'!$B:$B,Capacity!$D160,'Case Data'!$D:$D,Capacity!$F160,'Case Data'!$F:$F,"Capacity")</f>
        <v>0</v>
      </c>
      <c r="K160" s="4">
        <f>SUMIFS('Case Data'!L:L,'Case Data'!$A:$A,Capacity!$C160,'Case Data'!$B:$B,Capacity!$D160,'Case Data'!$D:$D,Capacity!$F160,'Case Data'!$F:$F,"Capacity")</f>
        <v>0</v>
      </c>
      <c r="L160" s="4">
        <f>SUMIFS('Case Data'!M:M,'Case Data'!$A:$A,Capacity!$C160,'Case Data'!$B:$B,Capacity!$D160,'Case Data'!$D:$D,Capacity!$F160,'Case Data'!$F:$F,"Capacity")</f>
        <v>0</v>
      </c>
      <c r="M160" s="8">
        <f>SUMIFS('Case Data'!N:N,'Case Data'!$A:$A,Capacity!$C160,'Case Data'!$B:$B,Capacity!$D160,'Case Data'!$D:$D,Capacity!$F160,'Case Data'!$F:$F,"Capacity")</f>
        <v>0</v>
      </c>
    </row>
    <row r="161" spans="3:13" hidden="1">
      <c r="C161" s="45" t="str">
        <f t="shared" ref="C161" si="100">C160</f>
        <v>Case A Exploratory Policy Scenario - No Price Control</v>
      </c>
      <c r="D161" s="52" t="str">
        <f t="shared" ref="D161" si="101">D160</f>
        <v>MD</v>
      </c>
      <c r="E161" s="125" t="s">
        <v>49</v>
      </c>
      <c r="F161" s="52" t="str">
        <f t="shared" si="80"/>
        <v>New Other</v>
      </c>
      <c r="G161" s="4">
        <f>SUMIFS('Case Data'!H:H,'Case Data'!$A:$A,Capacity!$C161,'Case Data'!$B:$B,Capacity!$D161,'Case Data'!$D:$D,Capacity!$F161,'Case Data'!$F:$F,"Capacity")</f>
        <v>0</v>
      </c>
      <c r="H161" s="4">
        <f>SUMIFS('Case Data'!I:I,'Case Data'!$A:$A,Capacity!$C161,'Case Data'!$B:$B,Capacity!$D161,'Case Data'!$D:$D,Capacity!$F161,'Case Data'!$F:$F,"Capacity")</f>
        <v>0</v>
      </c>
      <c r="I161" s="4">
        <f>SUMIFS('Case Data'!J:J,'Case Data'!$A:$A,Capacity!$C161,'Case Data'!$B:$B,Capacity!$D161,'Case Data'!$D:$D,Capacity!$F161,'Case Data'!$F:$F,"Capacity")</f>
        <v>0</v>
      </c>
      <c r="J161" s="4">
        <f>SUMIFS('Case Data'!K:K,'Case Data'!$A:$A,Capacity!$C161,'Case Data'!$B:$B,Capacity!$D161,'Case Data'!$D:$D,Capacity!$F161,'Case Data'!$F:$F,"Capacity")</f>
        <v>0</v>
      </c>
      <c r="K161" s="4">
        <f>SUMIFS('Case Data'!L:L,'Case Data'!$A:$A,Capacity!$C161,'Case Data'!$B:$B,Capacity!$D161,'Case Data'!$D:$D,Capacity!$F161,'Case Data'!$F:$F,"Capacity")</f>
        <v>0</v>
      </c>
      <c r="L161" s="4">
        <f>SUMIFS('Case Data'!M:M,'Case Data'!$A:$A,Capacity!$C161,'Case Data'!$B:$B,Capacity!$D161,'Case Data'!$D:$D,Capacity!$F161,'Case Data'!$F:$F,"Capacity")</f>
        <v>0</v>
      </c>
      <c r="M161" s="8">
        <f>SUMIFS('Case Data'!N:N,'Case Data'!$A:$A,Capacity!$C161,'Case Data'!$B:$B,Capacity!$D161,'Case Data'!$D:$D,Capacity!$F161,'Case Data'!$F:$F,"Capacity")</f>
        <v>0</v>
      </c>
    </row>
    <row r="162" spans="3:13" hidden="1">
      <c r="C162" s="45" t="str">
        <f t="shared" ref="C162" si="102">C161</f>
        <v>Case A Exploratory Policy Scenario - No Price Control</v>
      </c>
      <c r="D162" s="52" t="str">
        <f t="shared" ref="D162" si="103">D161</f>
        <v>MD</v>
      </c>
      <c r="E162" s="125" t="s">
        <v>49</v>
      </c>
      <c r="F162" s="52" t="str">
        <f t="shared" si="80"/>
        <v>New Other RE</v>
      </c>
      <c r="G162" s="4">
        <f>SUMIFS('Case Data'!H:H,'Case Data'!$A:$A,Capacity!$C162,'Case Data'!$B:$B,Capacity!$D162,'Case Data'!$D:$D,Capacity!$F162,'Case Data'!$F:$F,"Capacity")</f>
        <v>0</v>
      </c>
      <c r="H162" s="4">
        <f>SUMIFS('Case Data'!I:I,'Case Data'!$A:$A,Capacity!$C162,'Case Data'!$B:$B,Capacity!$D162,'Case Data'!$D:$D,Capacity!$F162,'Case Data'!$F:$F,"Capacity")</f>
        <v>0</v>
      </c>
      <c r="I162" s="4">
        <f>SUMIFS('Case Data'!J:J,'Case Data'!$A:$A,Capacity!$C162,'Case Data'!$B:$B,Capacity!$D162,'Case Data'!$D:$D,Capacity!$F162,'Case Data'!$F:$F,"Capacity")</f>
        <v>0</v>
      </c>
      <c r="J162" s="4">
        <f>SUMIFS('Case Data'!K:K,'Case Data'!$A:$A,Capacity!$C162,'Case Data'!$B:$B,Capacity!$D162,'Case Data'!$D:$D,Capacity!$F162,'Case Data'!$F:$F,"Capacity")</f>
        <v>0</v>
      </c>
      <c r="K162" s="4">
        <f>SUMIFS('Case Data'!L:L,'Case Data'!$A:$A,Capacity!$C162,'Case Data'!$B:$B,Capacity!$D162,'Case Data'!$D:$D,Capacity!$F162,'Case Data'!$F:$F,"Capacity")</f>
        <v>0</v>
      </c>
      <c r="L162" s="4">
        <f>SUMIFS('Case Data'!M:M,'Case Data'!$A:$A,Capacity!$C162,'Case Data'!$B:$B,Capacity!$D162,'Case Data'!$D:$D,Capacity!$F162,'Case Data'!$F:$F,"Capacity")</f>
        <v>0</v>
      </c>
      <c r="M162" s="8">
        <f>SUMIFS('Case Data'!N:N,'Case Data'!$A:$A,Capacity!$C162,'Case Data'!$B:$B,Capacity!$D162,'Case Data'!$D:$D,Capacity!$F162,'Case Data'!$F:$F,"Capacity")</f>
        <v>0</v>
      </c>
    </row>
    <row r="163" spans="3:13" hidden="1">
      <c r="C163" s="45" t="str">
        <f t="shared" ref="C163" si="104">C162</f>
        <v>Case A Exploratory Policy Scenario - No Price Control</v>
      </c>
      <c r="D163" s="52" t="str">
        <f t="shared" ref="D163" si="105">D162</f>
        <v>MD</v>
      </c>
      <c r="E163" s="125" t="s">
        <v>49</v>
      </c>
      <c r="F163" s="52" t="str">
        <f t="shared" si="80"/>
        <v>New Solar PV</v>
      </c>
      <c r="G163" s="4">
        <f>SUMIFS('Case Data'!H:H,'Case Data'!$A:$A,Capacity!$C163,'Case Data'!$B:$B,Capacity!$D163,'Case Data'!$D:$D,Capacity!$F163,'Case Data'!$F:$F,"Capacity")</f>
        <v>0</v>
      </c>
      <c r="H163" s="4">
        <f>SUMIFS('Case Data'!I:I,'Case Data'!$A:$A,Capacity!$C163,'Case Data'!$B:$B,Capacity!$D163,'Case Data'!$D:$D,Capacity!$F163,'Case Data'!$F:$F,"Capacity")</f>
        <v>0</v>
      </c>
      <c r="I163" s="4">
        <f>SUMIFS('Case Data'!J:J,'Case Data'!$A:$A,Capacity!$C163,'Case Data'!$B:$B,Capacity!$D163,'Case Data'!$D:$D,Capacity!$F163,'Case Data'!$F:$F,"Capacity")</f>
        <v>0</v>
      </c>
      <c r="J163" s="4">
        <f>SUMIFS('Case Data'!K:K,'Case Data'!$A:$A,Capacity!$C163,'Case Data'!$B:$B,Capacity!$D163,'Case Data'!$D:$D,Capacity!$F163,'Case Data'!$F:$F,"Capacity")</f>
        <v>0</v>
      </c>
      <c r="K163" s="4">
        <f>SUMIFS('Case Data'!L:L,'Case Data'!$A:$A,Capacity!$C163,'Case Data'!$B:$B,Capacity!$D163,'Case Data'!$D:$D,Capacity!$F163,'Case Data'!$F:$F,"Capacity")</f>
        <v>2638.7608399999999</v>
      </c>
      <c r="L163" s="4">
        <f>SUMIFS('Case Data'!M:M,'Case Data'!$A:$A,Capacity!$C163,'Case Data'!$B:$B,Capacity!$D163,'Case Data'!$D:$D,Capacity!$F163,'Case Data'!$F:$F,"Capacity")</f>
        <v>6638.7608410000003</v>
      </c>
      <c r="M163" s="8">
        <f>SUMIFS('Case Data'!N:N,'Case Data'!$A:$A,Capacity!$C163,'Case Data'!$B:$B,Capacity!$D163,'Case Data'!$D:$D,Capacity!$F163,'Case Data'!$F:$F,"Capacity")</f>
        <v>12638.760840999999</v>
      </c>
    </row>
    <row r="164" spans="3:13" hidden="1">
      <c r="C164" s="45" t="str">
        <f t="shared" ref="C164" si="106">C163</f>
        <v>Case A Exploratory Policy Scenario - No Price Control</v>
      </c>
      <c r="D164" s="52" t="str">
        <f t="shared" ref="D164" si="107">D163</f>
        <v>MD</v>
      </c>
      <c r="E164" s="125" t="s">
        <v>49</v>
      </c>
      <c r="F164" s="52" t="str">
        <f t="shared" si="80"/>
        <v>New Onshore Wind</v>
      </c>
      <c r="G164" s="4">
        <f>SUMIFS('Case Data'!H:H,'Case Data'!$A:$A,Capacity!$C164,'Case Data'!$B:$B,Capacity!$D164,'Case Data'!$D:$D,Capacity!$F164,'Case Data'!$F:$F,"Capacity")</f>
        <v>0</v>
      </c>
      <c r="H164" s="4">
        <f>SUMIFS('Case Data'!I:I,'Case Data'!$A:$A,Capacity!$C164,'Case Data'!$B:$B,Capacity!$D164,'Case Data'!$D:$D,Capacity!$F164,'Case Data'!$F:$F,"Capacity")</f>
        <v>0</v>
      </c>
      <c r="I164" s="4">
        <f>SUMIFS('Case Data'!J:J,'Case Data'!$A:$A,Capacity!$C164,'Case Data'!$B:$B,Capacity!$D164,'Case Data'!$D:$D,Capacity!$F164,'Case Data'!$F:$F,"Capacity")</f>
        <v>678</v>
      </c>
      <c r="J164" s="4">
        <f>SUMIFS('Case Data'!K:K,'Case Data'!$A:$A,Capacity!$C164,'Case Data'!$B:$B,Capacity!$D164,'Case Data'!$D:$D,Capacity!$F164,'Case Data'!$F:$F,"Capacity")</f>
        <v>678</v>
      </c>
      <c r="K164" s="4">
        <f>SUMIFS('Case Data'!L:L,'Case Data'!$A:$A,Capacity!$C164,'Case Data'!$B:$B,Capacity!$D164,'Case Data'!$D:$D,Capacity!$F164,'Case Data'!$F:$F,"Capacity")</f>
        <v>678</v>
      </c>
      <c r="L164" s="4">
        <f>SUMIFS('Case Data'!M:M,'Case Data'!$A:$A,Capacity!$C164,'Case Data'!$B:$B,Capacity!$D164,'Case Data'!$D:$D,Capacity!$F164,'Case Data'!$F:$F,"Capacity")</f>
        <v>678</v>
      </c>
      <c r="M164" s="8">
        <f>SUMIFS('Case Data'!N:N,'Case Data'!$A:$A,Capacity!$C164,'Case Data'!$B:$B,Capacity!$D164,'Case Data'!$D:$D,Capacity!$F164,'Case Data'!$F:$F,"Capacity")</f>
        <v>678</v>
      </c>
    </row>
    <row r="165" spans="3:13" hidden="1">
      <c r="C165" s="45" t="str">
        <f t="shared" ref="C165" si="108">C164</f>
        <v>Case A Exploratory Policy Scenario - No Price Control</v>
      </c>
      <c r="D165" s="52" t="str">
        <f t="shared" ref="D165" si="109">D164</f>
        <v>MD</v>
      </c>
      <c r="E165" s="125" t="s">
        <v>49</v>
      </c>
      <c r="F165" s="52" t="str">
        <f t="shared" si="80"/>
        <v>New Offshore Wind</v>
      </c>
      <c r="G165" s="4">
        <f>SUMIFS('Case Data'!H:H,'Case Data'!$A:$A,Capacity!$C165,'Case Data'!$B:$B,Capacity!$D165,'Case Data'!$D:$D,Capacity!$F165,'Case Data'!$F:$F,"Capacity")</f>
        <v>0</v>
      </c>
      <c r="H165" s="4">
        <f>SUMIFS('Case Data'!I:I,'Case Data'!$A:$A,Capacity!$C165,'Case Data'!$B:$B,Capacity!$D165,'Case Data'!$D:$D,Capacity!$F165,'Case Data'!$F:$F,"Capacity")</f>
        <v>1056.8</v>
      </c>
      <c r="I165" s="4">
        <f>SUMIFS('Case Data'!J:J,'Case Data'!$A:$A,Capacity!$C165,'Case Data'!$B:$B,Capacity!$D165,'Case Data'!$D:$D,Capacity!$F165,'Case Data'!$F:$F,"Capacity")</f>
        <v>1056.8</v>
      </c>
      <c r="J165" s="4">
        <f>SUMIFS('Case Data'!K:K,'Case Data'!$A:$A,Capacity!$C165,'Case Data'!$B:$B,Capacity!$D165,'Case Data'!$D:$D,Capacity!$F165,'Case Data'!$F:$F,"Capacity")</f>
        <v>1056.8</v>
      </c>
      <c r="K165" s="4">
        <f>SUMIFS('Case Data'!L:L,'Case Data'!$A:$A,Capacity!$C165,'Case Data'!$B:$B,Capacity!$D165,'Case Data'!$D:$D,Capacity!$F165,'Case Data'!$F:$F,"Capacity")</f>
        <v>1056.8</v>
      </c>
      <c r="L165" s="4">
        <f>SUMIFS('Case Data'!M:M,'Case Data'!$A:$A,Capacity!$C165,'Case Data'!$B:$B,Capacity!$D165,'Case Data'!$D:$D,Capacity!$F165,'Case Data'!$F:$F,"Capacity")</f>
        <v>1056.8</v>
      </c>
      <c r="M165" s="8">
        <f>SUMIFS('Case Data'!N:N,'Case Data'!$A:$A,Capacity!$C165,'Case Data'!$B:$B,Capacity!$D165,'Case Data'!$D:$D,Capacity!$F165,'Case Data'!$F:$F,"Capacity")</f>
        <v>1056.8</v>
      </c>
    </row>
    <row r="166" spans="3:13" hidden="1">
      <c r="C166" s="45" t="str">
        <f t="shared" ref="C166" si="110">C165</f>
        <v>Case A Exploratory Policy Scenario - No Price Control</v>
      </c>
      <c r="D166" s="52" t="str">
        <f t="shared" ref="D166" si="111">D165</f>
        <v>MD</v>
      </c>
      <c r="E166" s="125" t="s">
        <v>49</v>
      </c>
      <c r="F166" s="52" t="str">
        <f t="shared" si="80"/>
        <v>New Battery Storage</v>
      </c>
      <c r="G166" s="4">
        <f>SUMIFS('Case Data'!H:H,'Case Data'!$A:$A,Capacity!$C166,'Case Data'!$B:$B,Capacity!$D166,'Case Data'!$D:$D,Capacity!$F166,'Case Data'!$F:$F,"Capacity")</f>
        <v>1343.9035289999999</v>
      </c>
      <c r="H166" s="4">
        <f>SUMIFS('Case Data'!I:I,'Case Data'!$A:$A,Capacity!$C166,'Case Data'!$B:$B,Capacity!$D166,'Case Data'!$D:$D,Capacity!$F166,'Case Data'!$F:$F,"Capacity")</f>
        <v>1343.9035289999999</v>
      </c>
      <c r="I166" s="4">
        <f>SUMIFS('Case Data'!J:J,'Case Data'!$A:$A,Capacity!$C166,'Case Data'!$B:$B,Capacity!$D166,'Case Data'!$D:$D,Capacity!$F166,'Case Data'!$F:$F,"Capacity")</f>
        <v>1343.9034999999999</v>
      </c>
      <c r="J166" s="4">
        <f>SUMIFS('Case Data'!K:K,'Case Data'!$A:$A,Capacity!$C166,'Case Data'!$B:$B,Capacity!$D166,'Case Data'!$D:$D,Capacity!$F166,'Case Data'!$F:$F,"Capacity")</f>
        <v>1343.9035289999999</v>
      </c>
      <c r="K166" s="4">
        <f>SUMIFS('Case Data'!L:L,'Case Data'!$A:$A,Capacity!$C166,'Case Data'!$B:$B,Capacity!$D166,'Case Data'!$D:$D,Capacity!$F166,'Case Data'!$F:$F,"Capacity")</f>
        <v>2927.1600330000001</v>
      </c>
      <c r="L166" s="4">
        <f>SUMIFS('Case Data'!M:M,'Case Data'!$A:$A,Capacity!$C166,'Case Data'!$B:$B,Capacity!$D166,'Case Data'!$D:$D,Capacity!$F166,'Case Data'!$F:$F,"Capacity")</f>
        <v>3059.7317899999998</v>
      </c>
      <c r="M166" s="8">
        <f>SUMIFS('Case Data'!N:N,'Case Data'!$A:$A,Capacity!$C166,'Case Data'!$B:$B,Capacity!$D166,'Case Data'!$D:$D,Capacity!$F166,'Case Data'!$F:$F,"Capacity")</f>
        <v>6824.0009669999999</v>
      </c>
    </row>
    <row r="167" spans="3:13" hidden="1">
      <c r="C167" s="45" t="str">
        <f t="shared" ref="C167:D174" si="112">C166</f>
        <v>Case A Exploratory Policy Scenario - No Price Control</v>
      </c>
      <c r="D167" s="52" t="str">
        <f t="shared" si="112"/>
        <v>MD</v>
      </c>
      <c r="E167" s="125" t="s">
        <v>49</v>
      </c>
      <c r="F167" s="52" t="str">
        <f t="shared" si="80"/>
        <v>New H2 CC</v>
      </c>
      <c r="G167" s="4">
        <f>SUMIFS('Case Data'!H:H,'Case Data'!$A:$A,Capacity!$C167,'Case Data'!$B:$B,Capacity!$D167,'Case Data'!$D:$D,Capacity!$F167,'Case Data'!$F:$F,"Capacity")</f>
        <v>0</v>
      </c>
      <c r="H167" s="4">
        <f>SUMIFS('Case Data'!I:I,'Case Data'!$A:$A,Capacity!$C167,'Case Data'!$B:$B,Capacity!$D167,'Case Data'!$D:$D,Capacity!$F167,'Case Data'!$F:$F,"Capacity")</f>
        <v>0</v>
      </c>
      <c r="I167" s="4">
        <f>SUMIFS('Case Data'!J:J,'Case Data'!$A:$A,Capacity!$C167,'Case Data'!$B:$B,Capacity!$D167,'Case Data'!$D:$D,Capacity!$F167,'Case Data'!$F:$F,"Capacity")</f>
        <v>0</v>
      </c>
      <c r="J167" s="4">
        <f>SUMIFS('Case Data'!K:K,'Case Data'!$A:$A,Capacity!$C167,'Case Data'!$B:$B,Capacity!$D167,'Case Data'!$D:$D,Capacity!$F167,'Case Data'!$F:$F,"Capacity")</f>
        <v>0</v>
      </c>
      <c r="K167" s="4">
        <f>SUMIFS('Case Data'!L:L,'Case Data'!$A:$A,Capacity!$C167,'Case Data'!$B:$B,Capacity!$D167,'Case Data'!$D:$D,Capacity!$F167,'Case Data'!$F:$F,"Capacity")</f>
        <v>0</v>
      </c>
      <c r="L167" s="4">
        <f>SUMIFS('Case Data'!M:M,'Case Data'!$A:$A,Capacity!$C167,'Case Data'!$B:$B,Capacity!$D167,'Case Data'!$D:$D,Capacity!$F167,'Case Data'!$F:$F,"Capacity")</f>
        <v>0</v>
      </c>
      <c r="M167" s="8">
        <f>SUMIFS('Case Data'!N:N,'Case Data'!$A:$A,Capacity!$C167,'Case Data'!$B:$B,Capacity!$D167,'Case Data'!$D:$D,Capacity!$F167,'Case Data'!$F:$F,"Capacity")</f>
        <v>0</v>
      </c>
    </row>
    <row r="168" spans="3:13" hidden="1">
      <c r="C168" s="44" t="str">
        <f t="shared" si="112"/>
        <v>Case A Exploratory Policy Scenario - No Price Control</v>
      </c>
      <c r="D168" s="53" t="str">
        <f t="shared" si="112"/>
        <v>MD</v>
      </c>
      <c r="E168" s="136" t="s">
        <v>49</v>
      </c>
      <c r="F168" s="53" t="str">
        <f t="shared" si="80"/>
        <v>New H2 CT</v>
      </c>
      <c r="G168" s="23">
        <f>SUMIFS('Case Data'!H:H,'Case Data'!$A:$A,Capacity!$C168,'Case Data'!$B:$B,Capacity!$D168,'Case Data'!$D:$D,Capacity!$F168,'Case Data'!$F:$F,"Capacity")</f>
        <v>0</v>
      </c>
      <c r="H168" s="23">
        <f>SUMIFS('Case Data'!I:I,'Case Data'!$A:$A,Capacity!$C168,'Case Data'!$B:$B,Capacity!$D168,'Case Data'!$D:$D,Capacity!$F168,'Case Data'!$F:$F,"Capacity")</f>
        <v>0</v>
      </c>
      <c r="I168" s="23">
        <f>SUMIFS('Case Data'!J:J,'Case Data'!$A:$A,Capacity!$C168,'Case Data'!$B:$B,Capacity!$D168,'Case Data'!$D:$D,Capacity!$F168,'Case Data'!$F:$F,"Capacity")</f>
        <v>0</v>
      </c>
      <c r="J168" s="23">
        <f>SUMIFS('Case Data'!K:K,'Case Data'!$A:$A,Capacity!$C168,'Case Data'!$B:$B,Capacity!$D168,'Case Data'!$D:$D,Capacity!$F168,'Case Data'!$F:$F,"Capacity")</f>
        <v>0</v>
      </c>
      <c r="K168" s="23">
        <f>SUMIFS('Case Data'!L:L,'Case Data'!$A:$A,Capacity!$C168,'Case Data'!$B:$B,Capacity!$D168,'Case Data'!$D:$D,Capacity!$F168,'Case Data'!$F:$F,"Capacity")</f>
        <v>0</v>
      </c>
      <c r="L168" s="23">
        <f>SUMIFS('Case Data'!M:M,'Case Data'!$A:$A,Capacity!$C168,'Case Data'!$B:$B,Capacity!$D168,'Case Data'!$D:$D,Capacity!$F168,'Case Data'!$F:$F,"Capacity")</f>
        <v>0</v>
      </c>
      <c r="M168" s="25">
        <f>SUMIFS('Case Data'!N:N,'Case Data'!$A:$A,Capacity!$C168,'Case Data'!$B:$B,Capacity!$D168,'Case Data'!$D:$D,Capacity!$F168,'Case Data'!$F:$F,"Capacity")</f>
        <v>0</v>
      </c>
    </row>
    <row r="169" spans="3:13" hidden="1">
      <c r="C169" s="45" t="str">
        <f t="shared" si="112"/>
        <v>Case A Exploratory Policy Scenario - No Price Control</v>
      </c>
      <c r="D169" s="52" t="str">
        <f t="shared" si="112"/>
        <v>MD</v>
      </c>
      <c r="E169" s="125" t="s">
        <v>49</v>
      </c>
      <c r="F169" s="52" t="str">
        <f t="shared" si="80"/>
        <v>Retire Coal</v>
      </c>
      <c r="G169" s="4">
        <f>SUMIFS('Case Data'!H:H,'Case Data'!$A:$A,Capacity!$C169,'Case Data'!$B:$B,Capacity!$D169,'Case Data'!$D:$D,Capacity!$F169,'Case Data'!$F:$F,"Capacity")</f>
        <v>0</v>
      </c>
      <c r="H169" s="4">
        <f>SUMIFS('Case Data'!I:I,'Case Data'!$A:$A,Capacity!$C169,'Case Data'!$B:$B,Capacity!$D169,'Case Data'!$D:$D,Capacity!$F169,'Case Data'!$F:$F,"Capacity")</f>
        <v>1275.4970000000001</v>
      </c>
      <c r="I169" s="4">
        <f>SUMIFS('Case Data'!J:J,'Case Data'!$A:$A,Capacity!$C169,'Case Data'!$B:$B,Capacity!$D169,'Case Data'!$D:$D,Capacity!$F169,'Case Data'!$F:$F,"Capacity")</f>
        <v>0</v>
      </c>
      <c r="J169" s="4">
        <f>SUMIFS('Case Data'!K:K,'Case Data'!$A:$A,Capacity!$C169,'Case Data'!$B:$B,Capacity!$D169,'Case Data'!$D:$D,Capacity!$F169,'Case Data'!$F:$F,"Capacity")</f>
        <v>0</v>
      </c>
      <c r="K169" s="4">
        <f>SUMIFS('Case Data'!L:L,'Case Data'!$A:$A,Capacity!$C169,'Case Data'!$B:$B,Capacity!$D169,'Case Data'!$D:$D,Capacity!$F169,'Case Data'!$F:$F,"Capacity")</f>
        <v>0</v>
      </c>
      <c r="L169" s="4">
        <f>SUMIFS('Case Data'!M:M,'Case Data'!$A:$A,Capacity!$C169,'Case Data'!$B:$B,Capacity!$D169,'Case Data'!$D:$D,Capacity!$F169,'Case Data'!$F:$F,"Capacity")</f>
        <v>0</v>
      </c>
      <c r="M169" s="8">
        <f>SUMIFS('Case Data'!N:N,'Case Data'!$A:$A,Capacity!$C169,'Case Data'!$B:$B,Capacity!$D169,'Case Data'!$D:$D,Capacity!$F169,'Case Data'!$F:$F,"Capacity")</f>
        <v>0</v>
      </c>
    </row>
    <row r="170" spans="3:13" hidden="1">
      <c r="C170" s="45" t="str">
        <f t="shared" si="112"/>
        <v>Case A Exploratory Policy Scenario - No Price Control</v>
      </c>
      <c r="D170" s="52" t="str">
        <f t="shared" si="112"/>
        <v>MD</v>
      </c>
      <c r="E170" s="125" t="s">
        <v>49</v>
      </c>
      <c r="F170" s="52" t="str">
        <f t="shared" si="80"/>
        <v>Retire Combined Cycle</v>
      </c>
      <c r="G170" s="4">
        <f>SUMIFS('Case Data'!H:H,'Case Data'!$A:$A,Capacity!$C170,'Case Data'!$B:$B,Capacity!$D170,'Case Data'!$D:$D,Capacity!$F170,'Case Data'!$F:$F,"Capacity")</f>
        <v>0</v>
      </c>
      <c r="H170" s="4">
        <f>SUMIFS('Case Data'!I:I,'Case Data'!$A:$A,Capacity!$C170,'Case Data'!$B:$B,Capacity!$D170,'Case Data'!$D:$D,Capacity!$F170,'Case Data'!$F:$F,"Capacity")</f>
        <v>0</v>
      </c>
      <c r="I170" s="4">
        <f>SUMIFS('Case Data'!J:J,'Case Data'!$A:$A,Capacity!$C170,'Case Data'!$B:$B,Capacity!$D170,'Case Data'!$D:$D,Capacity!$F170,'Case Data'!$F:$F,"Capacity")</f>
        <v>0</v>
      </c>
      <c r="J170" s="4">
        <f>SUMIFS('Case Data'!K:K,'Case Data'!$A:$A,Capacity!$C170,'Case Data'!$B:$B,Capacity!$D170,'Case Data'!$D:$D,Capacity!$F170,'Case Data'!$F:$F,"Capacity")</f>
        <v>0</v>
      </c>
      <c r="K170" s="4">
        <f>SUMIFS('Case Data'!L:L,'Case Data'!$A:$A,Capacity!$C170,'Case Data'!$B:$B,Capacity!$D170,'Case Data'!$D:$D,Capacity!$F170,'Case Data'!$F:$F,"Capacity")</f>
        <v>0</v>
      </c>
      <c r="L170" s="4">
        <f>SUMIFS('Case Data'!M:M,'Case Data'!$A:$A,Capacity!$C170,'Case Data'!$B:$B,Capacity!$D170,'Case Data'!$D:$D,Capacity!$F170,'Case Data'!$F:$F,"Capacity")</f>
        <v>0</v>
      </c>
      <c r="M170" s="8">
        <f>SUMIFS('Case Data'!N:N,'Case Data'!$A:$A,Capacity!$C170,'Case Data'!$B:$B,Capacity!$D170,'Case Data'!$D:$D,Capacity!$F170,'Case Data'!$F:$F,"Capacity")</f>
        <v>0</v>
      </c>
    </row>
    <row r="171" spans="3:13" hidden="1">
      <c r="C171" s="45" t="str">
        <f t="shared" si="112"/>
        <v>Case A Exploratory Policy Scenario - No Price Control</v>
      </c>
      <c r="D171" s="52" t="str">
        <f t="shared" si="112"/>
        <v>MD</v>
      </c>
      <c r="E171" s="125" t="s">
        <v>49</v>
      </c>
      <c r="F171" s="52" t="str">
        <f t="shared" si="80"/>
        <v>Retire Combustion Turbine</v>
      </c>
      <c r="G171" s="4">
        <f>SUMIFS('Case Data'!H:H,'Case Data'!$A:$A,Capacity!$C171,'Case Data'!$B:$B,Capacity!$D171,'Case Data'!$D:$D,Capacity!$F171,'Case Data'!$F:$F,"Capacity")</f>
        <v>0</v>
      </c>
      <c r="H171" s="4">
        <f>SUMIFS('Case Data'!I:I,'Case Data'!$A:$A,Capacity!$C171,'Case Data'!$B:$B,Capacity!$D171,'Case Data'!$D:$D,Capacity!$F171,'Case Data'!$F:$F,"Capacity")</f>
        <v>0</v>
      </c>
      <c r="I171" s="4">
        <f>SUMIFS('Case Data'!J:J,'Case Data'!$A:$A,Capacity!$C171,'Case Data'!$B:$B,Capacity!$D171,'Case Data'!$D:$D,Capacity!$F171,'Case Data'!$F:$F,"Capacity")</f>
        <v>0</v>
      </c>
      <c r="J171" s="4">
        <f>SUMIFS('Case Data'!K:K,'Case Data'!$A:$A,Capacity!$C171,'Case Data'!$B:$B,Capacity!$D171,'Case Data'!$D:$D,Capacity!$F171,'Case Data'!$F:$F,"Capacity")</f>
        <v>0</v>
      </c>
      <c r="K171" s="4">
        <f>SUMIFS('Case Data'!L:L,'Case Data'!$A:$A,Capacity!$C171,'Case Data'!$B:$B,Capacity!$D171,'Case Data'!$D:$D,Capacity!$F171,'Case Data'!$F:$F,"Capacity")</f>
        <v>0</v>
      </c>
      <c r="L171" s="4">
        <f>SUMIFS('Case Data'!M:M,'Case Data'!$A:$A,Capacity!$C171,'Case Data'!$B:$B,Capacity!$D171,'Case Data'!$D:$D,Capacity!$F171,'Case Data'!$F:$F,"Capacity")</f>
        <v>0</v>
      </c>
      <c r="M171" s="8">
        <f>SUMIFS('Case Data'!N:N,'Case Data'!$A:$A,Capacity!$C171,'Case Data'!$B:$B,Capacity!$D171,'Case Data'!$D:$D,Capacity!$F171,'Case Data'!$F:$F,"Capacity")</f>
        <v>0</v>
      </c>
    </row>
    <row r="172" spans="3:13" hidden="1">
      <c r="C172" s="45" t="str">
        <f t="shared" si="112"/>
        <v>Case A Exploratory Policy Scenario - No Price Control</v>
      </c>
      <c r="D172" s="52" t="str">
        <f t="shared" si="112"/>
        <v>MD</v>
      </c>
      <c r="E172" s="125" t="s">
        <v>49</v>
      </c>
      <c r="F172" s="52" t="str">
        <f t="shared" si="80"/>
        <v>Retire Oil/Gas</v>
      </c>
      <c r="G172" s="4">
        <f>SUMIFS('Case Data'!H:H,'Case Data'!$A:$A,Capacity!$C172,'Case Data'!$B:$B,Capacity!$D172,'Case Data'!$D:$D,Capacity!$F172,'Case Data'!$F:$F,"Capacity")</f>
        <v>0</v>
      </c>
      <c r="H172" s="4">
        <f>SUMIFS('Case Data'!I:I,'Case Data'!$A:$A,Capacity!$C172,'Case Data'!$B:$B,Capacity!$D172,'Case Data'!$D:$D,Capacity!$F172,'Case Data'!$F:$F,"Capacity")</f>
        <v>0</v>
      </c>
      <c r="I172" s="4">
        <f>SUMIFS('Case Data'!J:J,'Case Data'!$A:$A,Capacity!$C172,'Case Data'!$B:$B,Capacity!$D172,'Case Data'!$D:$D,Capacity!$F172,'Case Data'!$F:$F,"Capacity")</f>
        <v>0</v>
      </c>
      <c r="J172" s="4">
        <f>SUMIFS('Case Data'!K:K,'Case Data'!$A:$A,Capacity!$C172,'Case Data'!$B:$B,Capacity!$D172,'Case Data'!$D:$D,Capacity!$F172,'Case Data'!$F:$F,"Capacity")</f>
        <v>0</v>
      </c>
      <c r="K172" s="4">
        <f>SUMIFS('Case Data'!L:L,'Case Data'!$A:$A,Capacity!$C172,'Case Data'!$B:$B,Capacity!$D172,'Case Data'!$D:$D,Capacity!$F172,'Case Data'!$F:$F,"Capacity")</f>
        <v>0</v>
      </c>
      <c r="L172" s="4">
        <f>SUMIFS('Case Data'!M:M,'Case Data'!$A:$A,Capacity!$C172,'Case Data'!$B:$B,Capacity!$D172,'Case Data'!$D:$D,Capacity!$F172,'Case Data'!$F:$F,"Capacity")</f>
        <v>0</v>
      </c>
      <c r="M172" s="8">
        <f>SUMIFS('Case Data'!N:N,'Case Data'!$A:$A,Capacity!$C172,'Case Data'!$B:$B,Capacity!$D172,'Case Data'!$D:$D,Capacity!$F172,'Case Data'!$F:$F,"Capacity")</f>
        <v>0</v>
      </c>
    </row>
    <row r="173" spans="3:13" hidden="1">
      <c r="C173" s="45" t="str">
        <f t="shared" si="112"/>
        <v>Case A Exploratory Policy Scenario - No Price Control</v>
      </c>
      <c r="D173" s="52" t="str">
        <f t="shared" si="112"/>
        <v>MD</v>
      </c>
      <c r="E173" s="125" t="s">
        <v>49</v>
      </c>
      <c r="F173" s="52" t="str">
        <f t="shared" si="80"/>
        <v>Retire Other</v>
      </c>
      <c r="G173" s="4">
        <f>SUMIFS('Case Data'!H:H,'Case Data'!$A:$A,Capacity!$C173,'Case Data'!$B:$B,Capacity!$D173,'Case Data'!$D:$D,Capacity!$F173,'Case Data'!$F:$F,"Capacity")</f>
        <v>0</v>
      </c>
      <c r="H173" s="4">
        <f>SUMIFS('Case Data'!I:I,'Case Data'!$A:$A,Capacity!$C173,'Case Data'!$B:$B,Capacity!$D173,'Case Data'!$D:$D,Capacity!$F173,'Case Data'!$F:$F,"Capacity")</f>
        <v>57.5</v>
      </c>
      <c r="I173" s="4">
        <f>SUMIFS('Case Data'!J:J,'Case Data'!$A:$A,Capacity!$C173,'Case Data'!$B:$B,Capacity!$D173,'Case Data'!$D:$D,Capacity!$F173,'Case Data'!$F:$F,"Capacity")</f>
        <v>57.5</v>
      </c>
      <c r="J173" s="4">
        <f>SUMIFS('Case Data'!K:K,'Case Data'!$A:$A,Capacity!$C173,'Case Data'!$B:$B,Capacity!$D173,'Case Data'!$D:$D,Capacity!$F173,'Case Data'!$F:$F,"Capacity")</f>
        <v>57.5</v>
      </c>
      <c r="K173" s="4">
        <f>SUMIFS('Case Data'!L:L,'Case Data'!$A:$A,Capacity!$C173,'Case Data'!$B:$B,Capacity!$D173,'Case Data'!$D:$D,Capacity!$F173,'Case Data'!$F:$F,"Capacity")</f>
        <v>57.5</v>
      </c>
      <c r="L173" s="4">
        <f>SUMIFS('Case Data'!M:M,'Case Data'!$A:$A,Capacity!$C173,'Case Data'!$B:$B,Capacity!$D173,'Case Data'!$D:$D,Capacity!$F173,'Case Data'!$F:$F,"Capacity")</f>
        <v>57.5</v>
      </c>
      <c r="M173" s="8">
        <f>SUMIFS('Case Data'!N:N,'Case Data'!$A:$A,Capacity!$C173,'Case Data'!$B:$B,Capacity!$D173,'Case Data'!$D:$D,Capacity!$F173,'Case Data'!$F:$F,"Capacity")</f>
        <v>57.5</v>
      </c>
    </row>
    <row r="174" spans="3:13" ht="15.75" hidden="1" thickBot="1">
      <c r="C174" s="50" t="str">
        <f t="shared" si="112"/>
        <v>Case A Exploratory Policy Scenario - No Price Control</v>
      </c>
      <c r="D174" s="54" t="str">
        <f t="shared" si="112"/>
        <v>MD</v>
      </c>
      <c r="E174" s="126" t="s">
        <v>49</v>
      </c>
      <c r="F174" s="54" t="str">
        <f t="shared" si="80"/>
        <v>Retire Nuclear</v>
      </c>
      <c r="G174" s="9">
        <f>SUMIFS('Case Data'!H:H,'Case Data'!$A:$A,Capacity!$C174,'Case Data'!$B:$B,Capacity!$D174,'Case Data'!$D:$D,Capacity!$F174,'Case Data'!$F:$F,"Capacity")</f>
        <v>0</v>
      </c>
      <c r="H174" s="9">
        <f>SUMIFS('Case Data'!I:I,'Case Data'!$A:$A,Capacity!$C174,'Case Data'!$B:$B,Capacity!$D174,'Case Data'!$D:$D,Capacity!$F174,'Case Data'!$F:$F,"Capacity")</f>
        <v>0</v>
      </c>
      <c r="I174" s="9">
        <f>SUMIFS('Case Data'!J:J,'Case Data'!$A:$A,Capacity!$C174,'Case Data'!$B:$B,Capacity!$D174,'Case Data'!$D:$D,Capacity!$F174,'Case Data'!$F:$F,"Capacity")</f>
        <v>0</v>
      </c>
      <c r="J174" s="9">
        <f>SUMIFS('Case Data'!K:K,'Case Data'!$A:$A,Capacity!$C174,'Case Data'!$B:$B,Capacity!$D174,'Case Data'!$D:$D,Capacity!$F174,'Case Data'!$F:$F,"Capacity")</f>
        <v>0</v>
      </c>
      <c r="K174" s="9">
        <f>SUMIFS('Case Data'!L:L,'Case Data'!$A:$A,Capacity!$C174,'Case Data'!$B:$B,Capacity!$D174,'Case Data'!$D:$D,Capacity!$F174,'Case Data'!$F:$F,"Capacity")</f>
        <v>0</v>
      </c>
      <c r="L174" s="9">
        <f>SUMIFS('Case Data'!M:M,'Case Data'!$A:$A,Capacity!$C174,'Case Data'!$B:$B,Capacity!$D174,'Case Data'!$D:$D,Capacity!$F174,'Case Data'!$F:$F,"Capacity")</f>
        <v>0</v>
      </c>
      <c r="M174" s="10">
        <f>SUMIFS('Case Data'!N:N,'Case Data'!$A:$A,Capacity!$C174,'Case Data'!$B:$B,Capacity!$D174,'Case Data'!$D:$D,Capacity!$F174,'Case Data'!$F:$F,"Capacity")</f>
        <v>0</v>
      </c>
    </row>
    <row r="175" spans="3:13" ht="15.75" hidden="1" thickBot="1">
      <c r="C175" s="30"/>
      <c r="D175" s="11"/>
      <c r="E175" s="11"/>
      <c r="F175" s="11"/>
      <c r="K175" s="2"/>
    </row>
    <row r="176" spans="3:13" ht="15.75" hidden="1" thickBot="1">
      <c r="C176" s="94" t="s">
        <v>2</v>
      </c>
      <c r="D176" s="95" t="s">
        <v>43</v>
      </c>
      <c r="E176" s="95" t="s">
        <v>46</v>
      </c>
      <c r="F176" s="95" t="s">
        <v>70</v>
      </c>
      <c r="G176" s="95">
        <v>2025</v>
      </c>
      <c r="H176" s="95">
        <v>2028</v>
      </c>
      <c r="I176" s="95">
        <v>2030</v>
      </c>
      <c r="J176" s="95">
        <v>2032</v>
      </c>
      <c r="K176" s="95">
        <v>2035</v>
      </c>
      <c r="L176" s="95">
        <v>2037</v>
      </c>
      <c r="M176" s="106">
        <v>2040</v>
      </c>
    </row>
    <row r="177" spans="3:13" hidden="1">
      <c r="C177" s="210" t="str">
        <f>$D$54</f>
        <v>Case A Exploratory Policy Scenario - No Price Control</v>
      </c>
      <c r="D177" s="51" t="str">
        <f>Cases!E7</f>
        <v>MA</v>
      </c>
      <c r="E177" s="137" t="s">
        <v>49</v>
      </c>
      <c r="F177" s="51" t="str">
        <f t="shared" ref="F177:F188" si="113">F147</f>
        <v>Coal</v>
      </c>
      <c r="G177" s="198">
        <f>SUMIFS('Case Data'!H:H,'Case Data'!$A:$A,Capacity!$C177,'Case Data'!$B:$B,Capacity!$D177,'Case Data'!$D:$D,Capacity!$F177,'Case Data'!$F:$F,"Capacity")</f>
        <v>0</v>
      </c>
      <c r="H177" s="198">
        <f>SUMIFS('Case Data'!I:I,'Case Data'!$A:$A,Capacity!$C177,'Case Data'!$B:$B,Capacity!$D177,'Case Data'!$D:$D,Capacity!$F177,'Case Data'!$F:$F,"Capacity")</f>
        <v>0</v>
      </c>
      <c r="I177" s="198">
        <f>SUMIFS('Case Data'!J:J,'Case Data'!$A:$A,Capacity!$C177,'Case Data'!$B:$B,Capacity!$D177,'Case Data'!$D:$D,Capacity!$F177,'Case Data'!$F:$F,"Capacity")</f>
        <v>0</v>
      </c>
      <c r="J177" s="198">
        <f>SUMIFS('Case Data'!K:K,'Case Data'!$A:$A,Capacity!$C177,'Case Data'!$B:$B,Capacity!$D177,'Case Data'!$D:$D,Capacity!$F177,'Case Data'!$F:$F,"Capacity")</f>
        <v>0</v>
      </c>
      <c r="K177" s="198">
        <f>SUMIFS('Case Data'!L:L,'Case Data'!$A:$A,Capacity!$C177,'Case Data'!$B:$B,Capacity!$D177,'Case Data'!$D:$D,Capacity!$F177,'Case Data'!$F:$F,"Capacity")</f>
        <v>0</v>
      </c>
      <c r="L177" s="198">
        <f>SUMIFS('Case Data'!M:M,'Case Data'!$A:$A,Capacity!$C177,'Case Data'!$B:$B,Capacity!$D177,'Case Data'!$D:$D,Capacity!$F177,'Case Data'!$F:$F,"Capacity")</f>
        <v>0</v>
      </c>
      <c r="M177" s="199">
        <f>SUMIFS('Case Data'!N:N,'Case Data'!$A:$A,Capacity!$C177,'Case Data'!$B:$B,Capacity!$D177,'Case Data'!$D:$D,Capacity!$F177,'Case Data'!$F:$F,"Capacity")</f>
        <v>0</v>
      </c>
    </row>
    <row r="178" spans="3:13" hidden="1">
      <c r="C178" s="45" t="str">
        <f>C177</f>
        <v>Case A Exploratory Policy Scenario - No Price Control</v>
      </c>
      <c r="D178" s="52" t="str">
        <f>D177</f>
        <v>MA</v>
      </c>
      <c r="E178" s="125" t="s">
        <v>49</v>
      </c>
      <c r="F178" s="52" t="str">
        <f t="shared" si="113"/>
        <v>Coal with CCS</v>
      </c>
      <c r="G178" s="4">
        <f>SUMIFS('Case Data'!H:H,'Case Data'!$A:$A,Capacity!$C178,'Case Data'!$B:$B,Capacity!$D178,'Case Data'!$D:$D,Capacity!$F178,'Case Data'!$F:$F,"Capacity")</f>
        <v>0</v>
      </c>
      <c r="H178" s="4">
        <f>SUMIFS('Case Data'!I:I,'Case Data'!$A:$A,Capacity!$C178,'Case Data'!$B:$B,Capacity!$D178,'Case Data'!$D:$D,Capacity!$F178,'Case Data'!$F:$F,"Capacity")</f>
        <v>0</v>
      </c>
      <c r="I178" s="4">
        <f>SUMIFS('Case Data'!J:J,'Case Data'!$A:$A,Capacity!$C178,'Case Data'!$B:$B,Capacity!$D178,'Case Data'!$D:$D,Capacity!$F178,'Case Data'!$F:$F,"Capacity")</f>
        <v>0</v>
      </c>
      <c r="J178" s="4">
        <f>SUMIFS('Case Data'!K:K,'Case Data'!$A:$A,Capacity!$C178,'Case Data'!$B:$B,Capacity!$D178,'Case Data'!$D:$D,Capacity!$F178,'Case Data'!$F:$F,"Capacity")</f>
        <v>0</v>
      </c>
      <c r="K178" s="4">
        <f>SUMIFS('Case Data'!L:L,'Case Data'!$A:$A,Capacity!$C178,'Case Data'!$B:$B,Capacity!$D178,'Case Data'!$D:$D,Capacity!$F178,'Case Data'!$F:$F,"Capacity")</f>
        <v>0</v>
      </c>
      <c r="L178" s="4">
        <f>SUMIFS('Case Data'!M:M,'Case Data'!$A:$A,Capacity!$C178,'Case Data'!$B:$B,Capacity!$D178,'Case Data'!$D:$D,Capacity!$F178,'Case Data'!$F:$F,"Capacity")</f>
        <v>0</v>
      </c>
      <c r="M178" s="8">
        <f>SUMIFS('Case Data'!N:N,'Case Data'!$A:$A,Capacity!$C178,'Case Data'!$B:$B,Capacity!$D178,'Case Data'!$D:$D,Capacity!$F178,'Case Data'!$F:$F,"Capacity")</f>
        <v>0</v>
      </c>
    </row>
    <row r="179" spans="3:13" hidden="1">
      <c r="C179" s="45" t="str">
        <f t="shared" ref="C179:D181" si="114">C178</f>
        <v>Case A Exploratory Policy Scenario - No Price Control</v>
      </c>
      <c r="D179" s="52" t="str">
        <f t="shared" si="114"/>
        <v>MA</v>
      </c>
      <c r="E179" s="125" t="s">
        <v>49</v>
      </c>
      <c r="F179" s="52" t="str">
        <f t="shared" si="113"/>
        <v>Combined Cycle</v>
      </c>
      <c r="G179" s="4">
        <f>SUMIFS('Case Data'!H:H,'Case Data'!$A:$A,Capacity!$C179,'Case Data'!$B:$B,Capacity!$D179,'Case Data'!$D:$D,Capacity!$F179,'Case Data'!$F:$F,"Capacity")</f>
        <v>4853.0667560000002</v>
      </c>
      <c r="H179" s="4">
        <f>SUMIFS('Case Data'!I:I,'Case Data'!$A:$A,Capacity!$C179,'Case Data'!$B:$B,Capacity!$D179,'Case Data'!$D:$D,Capacity!$F179,'Case Data'!$F:$F,"Capacity")</f>
        <v>4778.1637559999999</v>
      </c>
      <c r="I179" s="4">
        <f>SUMIFS('Case Data'!J:J,'Case Data'!$A:$A,Capacity!$C179,'Case Data'!$B:$B,Capacity!$D179,'Case Data'!$D:$D,Capacity!$F179,'Case Data'!$F:$F,"Capacity")</f>
        <v>4778.1638000000003</v>
      </c>
      <c r="J179" s="4">
        <f>SUMIFS('Case Data'!K:K,'Case Data'!$A:$A,Capacity!$C179,'Case Data'!$B:$B,Capacity!$D179,'Case Data'!$D:$D,Capacity!$F179,'Case Data'!$F:$F,"Capacity")</f>
        <v>4778.1637559999999</v>
      </c>
      <c r="K179" s="4">
        <f>SUMIFS('Case Data'!L:L,'Case Data'!$A:$A,Capacity!$C179,'Case Data'!$B:$B,Capacity!$D179,'Case Data'!$D:$D,Capacity!$F179,'Case Data'!$F:$F,"Capacity")</f>
        <v>4778.1637559999999</v>
      </c>
      <c r="L179" s="4">
        <f>SUMIFS('Case Data'!M:M,'Case Data'!$A:$A,Capacity!$C179,'Case Data'!$B:$B,Capacity!$D179,'Case Data'!$D:$D,Capacity!$F179,'Case Data'!$F:$F,"Capacity")</f>
        <v>4778.1637559999999</v>
      </c>
      <c r="M179" s="8">
        <f>SUMIFS('Case Data'!N:N,'Case Data'!$A:$A,Capacity!$C179,'Case Data'!$B:$B,Capacity!$D179,'Case Data'!$D:$D,Capacity!$F179,'Case Data'!$F:$F,"Capacity")</f>
        <v>4778.1637559999999</v>
      </c>
    </row>
    <row r="180" spans="3:13" hidden="1">
      <c r="C180" s="45" t="str">
        <f t="shared" si="114"/>
        <v>Case A Exploratory Policy Scenario - No Price Control</v>
      </c>
      <c r="D180" s="52" t="str">
        <f t="shared" si="114"/>
        <v>MA</v>
      </c>
      <c r="E180" s="125" t="s">
        <v>49</v>
      </c>
      <c r="F180" s="52" t="str">
        <f t="shared" si="113"/>
        <v>Combustion Turbine</v>
      </c>
      <c r="G180" s="4">
        <f>SUMIFS('Case Data'!H:H,'Case Data'!$A:$A,Capacity!$C180,'Case Data'!$B:$B,Capacity!$D180,'Case Data'!$D:$D,Capacity!$F180,'Case Data'!$F:$F,"Capacity")</f>
        <v>1330.1420000000001</v>
      </c>
      <c r="H180" s="4">
        <f>SUMIFS('Case Data'!I:I,'Case Data'!$A:$A,Capacity!$C180,'Case Data'!$B:$B,Capacity!$D180,'Case Data'!$D:$D,Capacity!$F180,'Case Data'!$F:$F,"Capacity")</f>
        <v>1205.6220000000001</v>
      </c>
      <c r="I180" s="4">
        <f>SUMIFS('Case Data'!J:J,'Case Data'!$A:$A,Capacity!$C180,'Case Data'!$B:$B,Capacity!$D180,'Case Data'!$D:$D,Capacity!$F180,'Case Data'!$F:$F,"Capacity")</f>
        <v>1205.6220000000001</v>
      </c>
      <c r="J180" s="4">
        <f>SUMIFS('Case Data'!K:K,'Case Data'!$A:$A,Capacity!$C180,'Case Data'!$B:$B,Capacity!$D180,'Case Data'!$D:$D,Capacity!$F180,'Case Data'!$F:$F,"Capacity")</f>
        <v>1205.6220000000001</v>
      </c>
      <c r="K180" s="4">
        <f>SUMIFS('Case Data'!L:L,'Case Data'!$A:$A,Capacity!$C180,'Case Data'!$B:$B,Capacity!$D180,'Case Data'!$D:$D,Capacity!$F180,'Case Data'!$F:$F,"Capacity")</f>
        <v>1205.6220000000001</v>
      </c>
      <c r="L180" s="4">
        <f>SUMIFS('Case Data'!M:M,'Case Data'!$A:$A,Capacity!$C180,'Case Data'!$B:$B,Capacity!$D180,'Case Data'!$D:$D,Capacity!$F180,'Case Data'!$F:$F,"Capacity")</f>
        <v>1205.6220000000001</v>
      </c>
      <c r="M180" s="8">
        <f>SUMIFS('Case Data'!N:N,'Case Data'!$A:$A,Capacity!$C180,'Case Data'!$B:$B,Capacity!$D180,'Case Data'!$D:$D,Capacity!$F180,'Case Data'!$F:$F,"Capacity")</f>
        <v>1205.6220000000001</v>
      </c>
    </row>
    <row r="181" spans="3:13" hidden="1">
      <c r="C181" s="45" t="str">
        <f t="shared" si="114"/>
        <v>Case A Exploratory Policy Scenario - No Price Control</v>
      </c>
      <c r="D181" s="52" t="str">
        <f t="shared" si="114"/>
        <v>MA</v>
      </c>
      <c r="E181" s="125" t="s">
        <v>49</v>
      </c>
      <c r="F181" s="52" t="str">
        <f t="shared" si="113"/>
        <v>Oil/Gas</v>
      </c>
      <c r="G181" s="4">
        <f>SUMIFS('Case Data'!H:H,'Case Data'!$A:$A,Capacity!$C181,'Case Data'!$B:$B,Capacity!$D181,'Case Data'!$D:$D,Capacity!$F181,'Case Data'!$F:$F,"Capacity")</f>
        <v>1143.9000000000001</v>
      </c>
      <c r="H181" s="4">
        <f>SUMIFS('Case Data'!I:I,'Case Data'!$A:$A,Capacity!$C181,'Case Data'!$B:$B,Capacity!$D181,'Case Data'!$D:$D,Capacity!$F181,'Case Data'!$F:$F,"Capacity")</f>
        <v>25.1</v>
      </c>
      <c r="I181" s="4">
        <f>SUMIFS('Case Data'!J:J,'Case Data'!$A:$A,Capacity!$C181,'Case Data'!$B:$B,Capacity!$D181,'Case Data'!$D:$D,Capacity!$F181,'Case Data'!$F:$F,"Capacity")</f>
        <v>25.1</v>
      </c>
      <c r="J181" s="4">
        <f>SUMIFS('Case Data'!K:K,'Case Data'!$A:$A,Capacity!$C181,'Case Data'!$B:$B,Capacity!$D181,'Case Data'!$D:$D,Capacity!$F181,'Case Data'!$F:$F,"Capacity")</f>
        <v>25.1</v>
      </c>
      <c r="K181" s="4">
        <f>SUMIFS('Case Data'!L:L,'Case Data'!$A:$A,Capacity!$C181,'Case Data'!$B:$B,Capacity!$D181,'Case Data'!$D:$D,Capacity!$F181,'Case Data'!$F:$F,"Capacity")</f>
        <v>25.1</v>
      </c>
      <c r="L181" s="4">
        <f>SUMIFS('Case Data'!M:M,'Case Data'!$A:$A,Capacity!$C181,'Case Data'!$B:$B,Capacity!$D181,'Case Data'!$D:$D,Capacity!$F181,'Case Data'!$F:$F,"Capacity")</f>
        <v>25.1</v>
      </c>
      <c r="M181" s="8">
        <f>SUMIFS('Case Data'!N:N,'Case Data'!$A:$A,Capacity!$C181,'Case Data'!$B:$B,Capacity!$D181,'Case Data'!$D:$D,Capacity!$F181,'Case Data'!$F:$F,"Capacity")</f>
        <v>25.1</v>
      </c>
    </row>
    <row r="182" spans="3:13" hidden="1">
      <c r="C182" s="45" t="str">
        <f t="shared" ref="C182" si="115">C181</f>
        <v>Case A Exploratory Policy Scenario - No Price Control</v>
      </c>
      <c r="D182" s="52" t="str">
        <f t="shared" ref="D182" si="116">D181</f>
        <v>MA</v>
      </c>
      <c r="E182" s="125" t="s">
        <v>49</v>
      </c>
      <c r="F182" s="52" t="str">
        <f t="shared" si="113"/>
        <v>Other</v>
      </c>
      <c r="G182" s="4">
        <f>SUMIFS('Case Data'!H:H,'Case Data'!$A:$A,Capacity!$C182,'Case Data'!$B:$B,Capacity!$D182,'Case Data'!$D:$D,Capacity!$F182,'Case Data'!$F:$F,"Capacity")</f>
        <v>0</v>
      </c>
      <c r="H182" s="4">
        <f>SUMIFS('Case Data'!I:I,'Case Data'!$A:$A,Capacity!$C182,'Case Data'!$B:$B,Capacity!$D182,'Case Data'!$D:$D,Capacity!$F182,'Case Data'!$F:$F,"Capacity")</f>
        <v>0</v>
      </c>
      <c r="I182" s="4">
        <f>SUMIFS('Case Data'!J:J,'Case Data'!$A:$A,Capacity!$C182,'Case Data'!$B:$B,Capacity!$D182,'Case Data'!$D:$D,Capacity!$F182,'Case Data'!$F:$F,"Capacity")</f>
        <v>0</v>
      </c>
      <c r="J182" s="4">
        <f>SUMIFS('Case Data'!K:K,'Case Data'!$A:$A,Capacity!$C182,'Case Data'!$B:$B,Capacity!$D182,'Case Data'!$D:$D,Capacity!$F182,'Case Data'!$F:$F,"Capacity")</f>
        <v>0</v>
      </c>
      <c r="K182" s="4">
        <f>SUMIFS('Case Data'!L:L,'Case Data'!$A:$A,Capacity!$C182,'Case Data'!$B:$B,Capacity!$D182,'Case Data'!$D:$D,Capacity!$F182,'Case Data'!$F:$F,"Capacity")</f>
        <v>0</v>
      </c>
      <c r="L182" s="4">
        <f>SUMIFS('Case Data'!M:M,'Case Data'!$A:$A,Capacity!$C182,'Case Data'!$B:$B,Capacity!$D182,'Case Data'!$D:$D,Capacity!$F182,'Case Data'!$F:$F,"Capacity")</f>
        <v>0</v>
      </c>
      <c r="M182" s="8">
        <f>SUMIFS('Case Data'!N:N,'Case Data'!$A:$A,Capacity!$C182,'Case Data'!$B:$B,Capacity!$D182,'Case Data'!$D:$D,Capacity!$F182,'Case Data'!$F:$F,"Capacity")</f>
        <v>0</v>
      </c>
    </row>
    <row r="183" spans="3:13" hidden="1">
      <c r="C183" s="45" t="str">
        <f t="shared" ref="C183" si="117">C182</f>
        <v>Case A Exploratory Policy Scenario - No Price Control</v>
      </c>
      <c r="D183" s="52" t="str">
        <f t="shared" ref="D183" si="118">D182</f>
        <v>MA</v>
      </c>
      <c r="E183" s="125" t="s">
        <v>49</v>
      </c>
      <c r="F183" s="52" t="str">
        <f t="shared" si="113"/>
        <v>Nuclear</v>
      </c>
      <c r="G183" s="4">
        <f>SUMIFS('Case Data'!H:H,'Case Data'!$A:$A,Capacity!$C183,'Case Data'!$B:$B,Capacity!$D183,'Case Data'!$D:$D,Capacity!$F183,'Case Data'!$F:$F,"Capacity")</f>
        <v>0</v>
      </c>
      <c r="H183" s="4">
        <f>SUMIFS('Case Data'!I:I,'Case Data'!$A:$A,Capacity!$C183,'Case Data'!$B:$B,Capacity!$D183,'Case Data'!$D:$D,Capacity!$F183,'Case Data'!$F:$F,"Capacity")</f>
        <v>0</v>
      </c>
      <c r="I183" s="4">
        <f>SUMIFS('Case Data'!J:J,'Case Data'!$A:$A,Capacity!$C183,'Case Data'!$B:$B,Capacity!$D183,'Case Data'!$D:$D,Capacity!$F183,'Case Data'!$F:$F,"Capacity")</f>
        <v>0</v>
      </c>
      <c r="J183" s="4">
        <f>SUMIFS('Case Data'!K:K,'Case Data'!$A:$A,Capacity!$C183,'Case Data'!$B:$B,Capacity!$D183,'Case Data'!$D:$D,Capacity!$F183,'Case Data'!$F:$F,"Capacity")</f>
        <v>0</v>
      </c>
      <c r="K183" s="4">
        <f>SUMIFS('Case Data'!L:L,'Case Data'!$A:$A,Capacity!$C183,'Case Data'!$B:$B,Capacity!$D183,'Case Data'!$D:$D,Capacity!$F183,'Case Data'!$F:$F,"Capacity")</f>
        <v>0</v>
      </c>
      <c r="L183" s="4">
        <f>SUMIFS('Case Data'!M:M,'Case Data'!$A:$A,Capacity!$C183,'Case Data'!$B:$B,Capacity!$D183,'Case Data'!$D:$D,Capacity!$F183,'Case Data'!$F:$F,"Capacity")</f>
        <v>0</v>
      </c>
      <c r="M183" s="8">
        <f>SUMIFS('Case Data'!N:N,'Case Data'!$A:$A,Capacity!$C183,'Case Data'!$B:$B,Capacity!$D183,'Case Data'!$D:$D,Capacity!$F183,'Case Data'!$F:$F,"Capacity")</f>
        <v>0</v>
      </c>
    </row>
    <row r="184" spans="3:13" hidden="1">
      <c r="C184" s="45" t="str">
        <f t="shared" ref="C184" si="119">C183</f>
        <v>Case A Exploratory Policy Scenario - No Price Control</v>
      </c>
      <c r="D184" s="52" t="str">
        <f t="shared" ref="D184:D189" si="120">D183</f>
        <v>MA</v>
      </c>
      <c r="E184" s="125" t="s">
        <v>49</v>
      </c>
      <c r="F184" s="52" t="str">
        <f t="shared" si="113"/>
        <v>Hydro</v>
      </c>
      <c r="G184" s="4">
        <f>SUMIFS('Case Data'!H:H,'Case Data'!$A:$A,Capacity!$C184,'Case Data'!$B:$B,Capacity!$D184,'Case Data'!$D:$D,Capacity!$F184,'Case Data'!$F:$F,"Capacity")</f>
        <v>2073.1329999999998</v>
      </c>
      <c r="H184" s="4">
        <f>SUMIFS('Case Data'!I:I,'Case Data'!$A:$A,Capacity!$C184,'Case Data'!$B:$B,Capacity!$D184,'Case Data'!$D:$D,Capacity!$F184,'Case Data'!$F:$F,"Capacity")</f>
        <v>2073.1329999999998</v>
      </c>
      <c r="I184" s="4">
        <f>SUMIFS('Case Data'!J:J,'Case Data'!$A:$A,Capacity!$C184,'Case Data'!$B:$B,Capacity!$D184,'Case Data'!$D:$D,Capacity!$F184,'Case Data'!$F:$F,"Capacity")</f>
        <v>2073.1329999999998</v>
      </c>
      <c r="J184" s="4">
        <f>SUMIFS('Case Data'!K:K,'Case Data'!$A:$A,Capacity!$C184,'Case Data'!$B:$B,Capacity!$D184,'Case Data'!$D:$D,Capacity!$F184,'Case Data'!$F:$F,"Capacity")</f>
        <v>2073.1329999999998</v>
      </c>
      <c r="K184" s="4">
        <f>SUMIFS('Case Data'!L:L,'Case Data'!$A:$A,Capacity!$C184,'Case Data'!$B:$B,Capacity!$D184,'Case Data'!$D:$D,Capacity!$F184,'Case Data'!$F:$F,"Capacity")</f>
        <v>2073.1329999999998</v>
      </c>
      <c r="L184" s="4">
        <f>SUMIFS('Case Data'!M:M,'Case Data'!$A:$A,Capacity!$C184,'Case Data'!$B:$B,Capacity!$D184,'Case Data'!$D:$D,Capacity!$F184,'Case Data'!$F:$F,"Capacity")</f>
        <v>2073.1329999999998</v>
      </c>
      <c r="M184" s="8">
        <f>SUMIFS('Case Data'!N:N,'Case Data'!$A:$A,Capacity!$C184,'Case Data'!$B:$B,Capacity!$D184,'Case Data'!$D:$D,Capacity!$F184,'Case Data'!$F:$F,"Capacity")</f>
        <v>2073.1329999999998</v>
      </c>
    </row>
    <row r="185" spans="3:13" hidden="1">
      <c r="C185" s="45" t="str">
        <f t="shared" ref="C185" si="121">C184</f>
        <v>Case A Exploratory Policy Scenario - No Price Control</v>
      </c>
      <c r="D185" s="52" t="str">
        <f t="shared" si="120"/>
        <v>MA</v>
      </c>
      <c r="E185" s="125" t="s">
        <v>49</v>
      </c>
      <c r="F185" s="52" t="str">
        <f t="shared" si="113"/>
        <v>Solar PV</v>
      </c>
      <c r="G185" s="4">
        <f>SUMIFS('Case Data'!H:H,'Case Data'!$A:$A,Capacity!$C185,'Case Data'!$B:$B,Capacity!$D185,'Case Data'!$D:$D,Capacity!$F185,'Case Data'!$F:$F,"Capacity")</f>
        <v>1269.7474999999999</v>
      </c>
      <c r="H185" s="4">
        <f>SUMIFS('Case Data'!I:I,'Case Data'!$A:$A,Capacity!$C185,'Case Data'!$B:$B,Capacity!$D185,'Case Data'!$D:$D,Capacity!$F185,'Case Data'!$F:$F,"Capacity")</f>
        <v>1269.7474999999999</v>
      </c>
      <c r="I185" s="4">
        <f>SUMIFS('Case Data'!J:J,'Case Data'!$A:$A,Capacity!$C185,'Case Data'!$B:$B,Capacity!$D185,'Case Data'!$D:$D,Capacity!$F185,'Case Data'!$F:$F,"Capacity")</f>
        <v>1269.7474999999999</v>
      </c>
      <c r="J185" s="4">
        <f>SUMIFS('Case Data'!K:K,'Case Data'!$A:$A,Capacity!$C185,'Case Data'!$B:$B,Capacity!$D185,'Case Data'!$D:$D,Capacity!$F185,'Case Data'!$F:$F,"Capacity")</f>
        <v>1269.7474999999999</v>
      </c>
      <c r="K185" s="4">
        <f>SUMIFS('Case Data'!L:L,'Case Data'!$A:$A,Capacity!$C185,'Case Data'!$B:$B,Capacity!$D185,'Case Data'!$D:$D,Capacity!$F185,'Case Data'!$F:$F,"Capacity")</f>
        <v>1269.7474999999999</v>
      </c>
      <c r="L185" s="4">
        <f>SUMIFS('Case Data'!M:M,'Case Data'!$A:$A,Capacity!$C185,'Case Data'!$B:$B,Capacity!$D185,'Case Data'!$D:$D,Capacity!$F185,'Case Data'!$F:$F,"Capacity")</f>
        <v>1269.7474999999999</v>
      </c>
      <c r="M185" s="8">
        <f>SUMIFS('Case Data'!N:N,'Case Data'!$A:$A,Capacity!$C185,'Case Data'!$B:$B,Capacity!$D185,'Case Data'!$D:$D,Capacity!$F185,'Case Data'!$F:$F,"Capacity")</f>
        <v>1269.7474999999999</v>
      </c>
    </row>
    <row r="186" spans="3:13" hidden="1">
      <c r="C186" s="45" t="str">
        <f t="shared" ref="C186" si="122">C185</f>
        <v>Case A Exploratory Policy Scenario - No Price Control</v>
      </c>
      <c r="D186" s="52" t="str">
        <f t="shared" si="120"/>
        <v>MA</v>
      </c>
      <c r="E186" s="125" t="s">
        <v>49</v>
      </c>
      <c r="F186" s="52" t="str">
        <f t="shared" si="113"/>
        <v>Onshore Wind</v>
      </c>
      <c r="G186" s="4">
        <f>SUMIFS('Case Data'!H:H,'Case Data'!$A:$A,Capacity!$C186,'Case Data'!$B:$B,Capacity!$D186,'Case Data'!$D:$D,Capacity!$F186,'Case Data'!$F:$F,"Capacity")</f>
        <v>117.949</v>
      </c>
      <c r="H186" s="4">
        <f>SUMIFS('Case Data'!I:I,'Case Data'!$A:$A,Capacity!$C186,'Case Data'!$B:$B,Capacity!$D186,'Case Data'!$D:$D,Capacity!$F186,'Case Data'!$F:$F,"Capacity")</f>
        <v>117.949</v>
      </c>
      <c r="I186" s="4">
        <f>SUMIFS('Case Data'!J:J,'Case Data'!$A:$A,Capacity!$C186,'Case Data'!$B:$B,Capacity!$D186,'Case Data'!$D:$D,Capacity!$F186,'Case Data'!$F:$F,"Capacity")</f>
        <v>117.949</v>
      </c>
      <c r="J186" s="4">
        <f>SUMIFS('Case Data'!K:K,'Case Data'!$A:$A,Capacity!$C186,'Case Data'!$B:$B,Capacity!$D186,'Case Data'!$D:$D,Capacity!$F186,'Case Data'!$F:$F,"Capacity")</f>
        <v>117.949</v>
      </c>
      <c r="K186" s="4">
        <f>SUMIFS('Case Data'!L:L,'Case Data'!$A:$A,Capacity!$C186,'Case Data'!$B:$B,Capacity!$D186,'Case Data'!$D:$D,Capacity!$F186,'Case Data'!$F:$F,"Capacity")</f>
        <v>117.949</v>
      </c>
      <c r="L186" s="4">
        <f>SUMIFS('Case Data'!M:M,'Case Data'!$A:$A,Capacity!$C186,'Case Data'!$B:$B,Capacity!$D186,'Case Data'!$D:$D,Capacity!$F186,'Case Data'!$F:$F,"Capacity")</f>
        <v>117.949</v>
      </c>
      <c r="M186" s="8">
        <f>SUMIFS('Case Data'!N:N,'Case Data'!$A:$A,Capacity!$C186,'Case Data'!$B:$B,Capacity!$D186,'Case Data'!$D:$D,Capacity!$F186,'Case Data'!$F:$F,"Capacity")</f>
        <v>117.949</v>
      </c>
    </row>
    <row r="187" spans="3:13" hidden="1">
      <c r="C187" s="45" t="str">
        <f t="shared" ref="C187" si="123">C186</f>
        <v>Case A Exploratory Policy Scenario - No Price Control</v>
      </c>
      <c r="D187" s="52" t="str">
        <f t="shared" si="120"/>
        <v>MA</v>
      </c>
      <c r="E187" s="125" t="s">
        <v>49</v>
      </c>
      <c r="F187" s="52" t="str">
        <f t="shared" si="113"/>
        <v>Battery Storage</v>
      </c>
      <c r="G187" s="4">
        <f>SUMIFS('Case Data'!H:H,'Case Data'!$A:$A,Capacity!$C187,'Case Data'!$B:$B,Capacity!$D187,'Case Data'!$D:$D,Capacity!$F187,'Case Data'!$F:$F,"Capacity")</f>
        <v>406</v>
      </c>
      <c r="H187" s="4">
        <f>SUMIFS('Case Data'!I:I,'Case Data'!$A:$A,Capacity!$C187,'Case Data'!$B:$B,Capacity!$D187,'Case Data'!$D:$D,Capacity!$F187,'Case Data'!$F:$F,"Capacity")</f>
        <v>1062</v>
      </c>
      <c r="I187" s="4">
        <f>SUMIFS('Case Data'!J:J,'Case Data'!$A:$A,Capacity!$C187,'Case Data'!$B:$B,Capacity!$D187,'Case Data'!$D:$D,Capacity!$F187,'Case Data'!$F:$F,"Capacity")</f>
        <v>1062</v>
      </c>
      <c r="J187" s="4">
        <f>SUMIFS('Case Data'!K:K,'Case Data'!$A:$A,Capacity!$C187,'Case Data'!$B:$B,Capacity!$D187,'Case Data'!$D:$D,Capacity!$F187,'Case Data'!$F:$F,"Capacity")</f>
        <v>1062</v>
      </c>
      <c r="K187" s="4">
        <f>SUMIFS('Case Data'!L:L,'Case Data'!$A:$A,Capacity!$C187,'Case Data'!$B:$B,Capacity!$D187,'Case Data'!$D:$D,Capacity!$F187,'Case Data'!$F:$F,"Capacity")</f>
        <v>1062</v>
      </c>
      <c r="L187" s="4">
        <f>SUMIFS('Case Data'!M:M,'Case Data'!$A:$A,Capacity!$C187,'Case Data'!$B:$B,Capacity!$D187,'Case Data'!$D:$D,Capacity!$F187,'Case Data'!$F:$F,"Capacity")</f>
        <v>1062</v>
      </c>
      <c r="M187" s="8">
        <f>SUMIFS('Case Data'!N:N,'Case Data'!$A:$A,Capacity!$C187,'Case Data'!$B:$B,Capacity!$D187,'Case Data'!$D:$D,Capacity!$F187,'Case Data'!$F:$F,"Capacity")</f>
        <v>1062</v>
      </c>
    </row>
    <row r="188" spans="3:13" hidden="1">
      <c r="C188" s="45" t="str">
        <f t="shared" ref="C188" si="124">C187</f>
        <v>Case A Exploratory Policy Scenario - No Price Control</v>
      </c>
      <c r="D188" s="52" t="str">
        <f t="shared" ref="D188" si="125">D187</f>
        <v>MA</v>
      </c>
      <c r="E188" s="125" t="s">
        <v>49</v>
      </c>
      <c r="F188" s="52" t="str">
        <f t="shared" si="113"/>
        <v>Other RE</v>
      </c>
      <c r="G188" s="4">
        <f>SUMIFS('Case Data'!H:H,'Case Data'!$A:$A,Capacity!$C188,'Case Data'!$B:$B,Capacity!$D188,'Case Data'!$D:$D,Capacity!$F188,'Case Data'!$F:$F,"Capacity")</f>
        <v>286.899</v>
      </c>
      <c r="H188" s="4">
        <f>SUMIFS('Case Data'!I:I,'Case Data'!$A:$A,Capacity!$C188,'Case Data'!$B:$B,Capacity!$D188,'Case Data'!$D:$D,Capacity!$F188,'Case Data'!$F:$F,"Capacity")</f>
        <v>219.899</v>
      </c>
      <c r="I188" s="4">
        <f>SUMIFS('Case Data'!J:J,'Case Data'!$A:$A,Capacity!$C188,'Case Data'!$B:$B,Capacity!$D188,'Case Data'!$D:$D,Capacity!$F188,'Case Data'!$F:$F,"Capacity")</f>
        <v>219.899</v>
      </c>
      <c r="J188" s="4">
        <f>SUMIFS('Case Data'!K:K,'Case Data'!$A:$A,Capacity!$C188,'Case Data'!$B:$B,Capacity!$D188,'Case Data'!$D:$D,Capacity!$F188,'Case Data'!$F:$F,"Capacity")</f>
        <v>219.899</v>
      </c>
      <c r="K188" s="4">
        <f>SUMIFS('Case Data'!L:L,'Case Data'!$A:$A,Capacity!$C188,'Case Data'!$B:$B,Capacity!$D188,'Case Data'!$D:$D,Capacity!$F188,'Case Data'!$F:$F,"Capacity")</f>
        <v>219.899</v>
      </c>
      <c r="L188" s="4">
        <f>SUMIFS('Case Data'!M:M,'Case Data'!$A:$A,Capacity!$C188,'Case Data'!$B:$B,Capacity!$D188,'Case Data'!$D:$D,Capacity!$F188,'Case Data'!$F:$F,"Capacity")</f>
        <v>219.899</v>
      </c>
      <c r="M188" s="8">
        <f>SUMIFS('Case Data'!N:N,'Case Data'!$A:$A,Capacity!$C188,'Case Data'!$B:$B,Capacity!$D188,'Case Data'!$D:$D,Capacity!$F188,'Case Data'!$F:$F,"Capacity")</f>
        <v>219.899</v>
      </c>
    </row>
    <row r="189" spans="3:13" hidden="1">
      <c r="C189" s="202" t="str">
        <f t="shared" ref="C189" si="126">C188</f>
        <v>Case A Exploratory Policy Scenario - No Price Control</v>
      </c>
      <c r="D189" s="203" t="str">
        <f t="shared" si="120"/>
        <v>MA</v>
      </c>
      <c r="E189" s="148" t="s">
        <v>49</v>
      </c>
      <c r="F189" s="203" t="s">
        <v>93</v>
      </c>
      <c r="G189" s="70">
        <f>SUMIFS('Case Data'!H:H,'Case Data'!$A:$A,Capacity!$C189,'Case Data'!$B:$B,Capacity!$D189,'Case Data'!$D:$D,Capacity!$F189,'Case Data'!$F:$F,"Capacity")</f>
        <v>0</v>
      </c>
      <c r="H189" s="70">
        <f>SUMIFS('Case Data'!I:I,'Case Data'!$A:$A,Capacity!$C189,'Case Data'!$B:$B,Capacity!$D189,'Case Data'!$D:$D,Capacity!$F189,'Case Data'!$F:$F,"Capacity")</f>
        <v>1200</v>
      </c>
      <c r="I189" s="70">
        <f>SUMIFS('Case Data'!J:J,'Case Data'!$A:$A,Capacity!$C189,'Case Data'!$B:$B,Capacity!$D189,'Case Data'!$D:$D,Capacity!$F189,'Case Data'!$F:$F,"Capacity")</f>
        <v>1200</v>
      </c>
      <c r="J189" s="70">
        <f>SUMIFS('Case Data'!K:K,'Case Data'!$A:$A,Capacity!$C189,'Case Data'!$B:$B,Capacity!$D189,'Case Data'!$D:$D,Capacity!$F189,'Case Data'!$F:$F,"Capacity")</f>
        <v>1200</v>
      </c>
      <c r="K189" s="70">
        <f>SUMIFS('Case Data'!L:L,'Case Data'!$A:$A,Capacity!$C189,'Case Data'!$B:$B,Capacity!$D189,'Case Data'!$D:$D,Capacity!$F189,'Case Data'!$F:$F,"Capacity")</f>
        <v>1200</v>
      </c>
      <c r="L189" s="70">
        <f>SUMIFS('Case Data'!M:M,'Case Data'!$A:$A,Capacity!$C189,'Case Data'!$B:$B,Capacity!$D189,'Case Data'!$D:$D,Capacity!$F189,'Case Data'!$F:$F,"Capacity")</f>
        <v>1200</v>
      </c>
      <c r="M189" s="71">
        <f>SUMIFS('Case Data'!N:N,'Case Data'!$A:$A,Capacity!$C189,'Case Data'!$B:$B,Capacity!$D189,'Case Data'!$D:$D,Capacity!$F189,'Case Data'!$F:$F,"Capacity")</f>
        <v>1200</v>
      </c>
    </row>
    <row r="190" spans="3:13" hidden="1">
      <c r="C190" s="45" t="str">
        <f t="shared" ref="C190" si="127">C189</f>
        <v>Case A Exploratory Policy Scenario - No Price Control</v>
      </c>
      <c r="D190" s="52" t="str">
        <f t="shared" ref="D190" si="128">D189</f>
        <v>MA</v>
      </c>
      <c r="E190" s="125" t="s">
        <v>49</v>
      </c>
      <c r="F190" s="52" t="str">
        <f t="shared" ref="F190:F205" si="129">F159</f>
        <v>New Combined Cycle</v>
      </c>
      <c r="G190" s="4">
        <f>SUMIFS('Case Data'!H:H,'Case Data'!$A:$A,Capacity!$C190,'Case Data'!$B:$B,Capacity!$D190,'Case Data'!$D:$D,Capacity!$F190,'Case Data'!$F:$F,"Capacity")</f>
        <v>0</v>
      </c>
      <c r="H190" s="4">
        <f>SUMIFS('Case Data'!I:I,'Case Data'!$A:$A,Capacity!$C190,'Case Data'!$B:$B,Capacity!$D190,'Case Data'!$D:$D,Capacity!$F190,'Case Data'!$F:$F,"Capacity")</f>
        <v>0</v>
      </c>
      <c r="I190" s="4">
        <f>SUMIFS('Case Data'!J:J,'Case Data'!$A:$A,Capacity!$C190,'Case Data'!$B:$B,Capacity!$D190,'Case Data'!$D:$D,Capacity!$F190,'Case Data'!$F:$F,"Capacity")</f>
        <v>0</v>
      </c>
      <c r="J190" s="4">
        <f>SUMIFS('Case Data'!K:K,'Case Data'!$A:$A,Capacity!$C190,'Case Data'!$B:$B,Capacity!$D190,'Case Data'!$D:$D,Capacity!$F190,'Case Data'!$F:$F,"Capacity")</f>
        <v>0</v>
      </c>
      <c r="K190" s="4">
        <f>SUMIFS('Case Data'!L:L,'Case Data'!$A:$A,Capacity!$C190,'Case Data'!$B:$B,Capacity!$D190,'Case Data'!$D:$D,Capacity!$F190,'Case Data'!$F:$F,"Capacity")</f>
        <v>453.13457799999998</v>
      </c>
      <c r="L190" s="4">
        <f>SUMIFS('Case Data'!M:M,'Case Data'!$A:$A,Capacity!$C190,'Case Data'!$B:$B,Capacity!$D190,'Case Data'!$D:$D,Capacity!$F190,'Case Data'!$F:$F,"Capacity")</f>
        <v>453.13457799999998</v>
      </c>
      <c r="M190" s="8">
        <f>SUMIFS('Case Data'!N:N,'Case Data'!$A:$A,Capacity!$C190,'Case Data'!$B:$B,Capacity!$D190,'Case Data'!$D:$D,Capacity!$F190,'Case Data'!$F:$F,"Capacity")</f>
        <v>453.13457799999998</v>
      </c>
    </row>
    <row r="191" spans="3:13" hidden="1">
      <c r="C191" s="45" t="str">
        <f t="shared" ref="C191" si="130">C190</f>
        <v>Case A Exploratory Policy Scenario - No Price Control</v>
      </c>
      <c r="D191" s="52" t="str">
        <f t="shared" ref="D191:D192" si="131">D190</f>
        <v>MA</v>
      </c>
      <c r="E191" s="125" t="s">
        <v>49</v>
      </c>
      <c r="F191" s="52" t="str">
        <f t="shared" si="129"/>
        <v>New Combustion Turbine</v>
      </c>
      <c r="G191" s="4">
        <f>SUMIFS('Case Data'!H:H,'Case Data'!$A:$A,Capacity!$C191,'Case Data'!$B:$B,Capacity!$D191,'Case Data'!$D:$D,Capacity!$F191,'Case Data'!$F:$F,"Capacity")</f>
        <v>0</v>
      </c>
      <c r="H191" s="4">
        <f>SUMIFS('Case Data'!I:I,'Case Data'!$A:$A,Capacity!$C191,'Case Data'!$B:$B,Capacity!$D191,'Case Data'!$D:$D,Capacity!$F191,'Case Data'!$F:$F,"Capacity")</f>
        <v>0</v>
      </c>
      <c r="I191" s="4">
        <f>SUMIFS('Case Data'!J:J,'Case Data'!$A:$A,Capacity!$C191,'Case Data'!$B:$B,Capacity!$D191,'Case Data'!$D:$D,Capacity!$F191,'Case Data'!$F:$F,"Capacity")</f>
        <v>0</v>
      </c>
      <c r="J191" s="4">
        <f>SUMIFS('Case Data'!K:K,'Case Data'!$A:$A,Capacity!$C191,'Case Data'!$B:$B,Capacity!$D191,'Case Data'!$D:$D,Capacity!$F191,'Case Data'!$F:$F,"Capacity")</f>
        <v>0</v>
      </c>
      <c r="K191" s="4">
        <f>SUMIFS('Case Data'!L:L,'Case Data'!$A:$A,Capacity!$C191,'Case Data'!$B:$B,Capacity!$D191,'Case Data'!$D:$D,Capacity!$F191,'Case Data'!$F:$F,"Capacity")</f>
        <v>0</v>
      </c>
      <c r="L191" s="4">
        <f>SUMIFS('Case Data'!M:M,'Case Data'!$A:$A,Capacity!$C191,'Case Data'!$B:$B,Capacity!$D191,'Case Data'!$D:$D,Capacity!$F191,'Case Data'!$F:$F,"Capacity")</f>
        <v>0</v>
      </c>
      <c r="M191" s="8">
        <f>SUMIFS('Case Data'!N:N,'Case Data'!$A:$A,Capacity!$C191,'Case Data'!$B:$B,Capacity!$D191,'Case Data'!$D:$D,Capacity!$F191,'Case Data'!$F:$F,"Capacity")</f>
        <v>0</v>
      </c>
    </row>
    <row r="192" spans="3:13" hidden="1">
      <c r="C192" s="45" t="str">
        <f t="shared" ref="C192" si="132">C191</f>
        <v>Case A Exploratory Policy Scenario - No Price Control</v>
      </c>
      <c r="D192" s="52" t="str">
        <f t="shared" si="131"/>
        <v>MA</v>
      </c>
      <c r="E192" s="125" t="s">
        <v>49</v>
      </c>
      <c r="F192" s="52" t="str">
        <f t="shared" si="129"/>
        <v>New Other</v>
      </c>
      <c r="G192" s="4">
        <f>SUMIFS('Case Data'!H:H,'Case Data'!$A:$A,Capacity!$C192,'Case Data'!$B:$B,Capacity!$D192,'Case Data'!$D:$D,Capacity!$F192,'Case Data'!$F:$F,"Capacity")</f>
        <v>0</v>
      </c>
      <c r="H192" s="4">
        <f>SUMIFS('Case Data'!I:I,'Case Data'!$A:$A,Capacity!$C192,'Case Data'!$B:$B,Capacity!$D192,'Case Data'!$D:$D,Capacity!$F192,'Case Data'!$F:$F,"Capacity")</f>
        <v>0</v>
      </c>
      <c r="I192" s="4">
        <f>SUMIFS('Case Data'!J:J,'Case Data'!$A:$A,Capacity!$C192,'Case Data'!$B:$B,Capacity!$D192,'Case Data'!$D:$D,Capacity!$F192,'Case Data'!$F:$F,"Capacity")</f>
        <v>0</v>
      </c>
      <c r="J192" s="4">
        <f>SUMIFS('Case Data'!K:K,'Case Data'!$A:$A,Capacity!$C192,'Case Data'!$B:$B,Capacity!$D192,'Case Data'!$D:$D,Capacity!$F192,'Case Data'!$F:$F,"Capacity")</f>
        <v>0</v>
      </c>
      <c r="K192" s="4">
        <f>SUMIFS('Case Data'!L:L,'Case Data'!$A:$A,Capacity!$C192,'Case Data'!$B:$B,Capacity!$D192,'Case Data'!$D:$D,Capacity!$F192,'Case Data'!$F:$F,"Capacity")</f>
        <v>0</v>
      </c>
      <c r="L192" s="4">
        <f>SUMIFS('Case Data'!M:M,'Case Data'!$A:$A,Capacity!$C192,'Case Data'!$B:$B,Capacity!$D192,'Case Data'!$D:$D,Capacity!$F192,'Case Data'!$F:$F,"Capacity")</f>
        <v>0</v>
      </c>
      <c r="M192" s="8">
        <f>SUMIFS('Case Data'!N:N,'Case Data'!$A:$A,Capacity!$C192,'Case Data'!$B:$B,Capacity!$D192,'Case Data'!$D:$D,Capacity!$F192,'Case Data'!$F:$F,"Capacity")</f>
        <v>0</v>
      </c>
    </row>
    <row r="193" spans="3:13" hidden="1">
      <c r="C193" s="45" t="str">
        <f t="shared" ref="C193" si="133">C192</f>
        <v>Case A Exploratory Policy Scenario - No Price Control</v>
      </c>
      <c r="D193" s="52" t="str">
        <f t="shared" ref="D193" si="134">D192</f>
        <v>MA</v>
      </c>
      <c r="E193" s="125" t="s">
        <v>49</v>
      </c>
      <c r="F193" s="52" t="str">
        <f t="shared" si="129"/>
        <v>New Other RE</v>
      </c>
      <c r="G193" s="4">
        <f>SUMIFS('Case Data'!H:H,'Case Data'!$A:$A,Capacity!$C193,'Case Data'!$B:$B,Capacity!$D193,'Case Data'!$D:$D,Capacity!$F193,'Case Data'!$F:$F,"Capacity")</f>
        <v>0</v>
      </c>
      <c r="H193" s="4">
        <f>SUMIFS('Case Data'!I:I,'Case Data'!$A:$A,Capacity!$C193,'Case Data'!$B:$B,Capacity!$D193,'Case Data'!$D:$D,Capacity!$F193,'Case Data'!$F:$F,"Capacity")</f>
        <v>0</v>
      </c>
      <c r="I193" s="4">
        <f>SUMIFS('Case Data'!J:J,'Case Data'!$A:$A,Capacity!$C193,'Case Data'!$B:$B,Capacity!$D193,'Case Data'!$D:$D,Capacity!$F193,'Case Data'!$F:$F,"Capacity")</f>
        <v>0</v>
      </c>
      <c r="J193" s="4">
        <f>SUMIFS('Case Data'!K:K,'Case Data'!$A:$A,Capacity!$C193,'Case Data'!$B:$B,Capacity!$D193,'Case Data'!$D:$D,Capacity!$F193,'Case Data'!$F:$F,"Capacity")</f>
        <v>0</v>
      </c>
      <c r="K193" s="4">
        <f>SUMIFS('Case Data'!L:L,'Case Data'!$A:$A,Capacity!$C193,'Case Data'!$B:$B,Capacity!$D193,'Case Data'!$D:$D,Capacity!$F193,'Case Data'!$F:$F,"Capacity")</f>
        <v>0</v>
      </c>
      <c r="L193" s="4">
        <f>SUMIFS('Case Data'!M:M,'Case Data'!$A:$A,Capacity!$C193,'Case Data'!$B:$B,Capacity!$D193,'Case Data'!$D:$D,Capacity!$F193,'Case Data'!$F:$F,"Capacity")</f>
        <v>0</v>
      </c>
      <c r="M193" s="8">
        <f>SUMIFS('Case Data'!N:N,'Case Data'!$A:$A,Capacity!$C193,'Case Data'!$B:$B,Capacity!$D193,'Case Data'!$D:$D,Capacity!$F193,'Case Data'!$F:$F,"Capacity")</f>
        <v>0</v>
      </c>
    </row>
    <row r="194" spans="3:13" hidden="1">
      <c r="C194" s="45" t="str">
        <f t="shared" ref="C194" si="135">C193</f>
        <v>Case A Exploratory Policy Scenario - No Price Control</v>
      </c>
      <c r="D194" s="52" t="str">
        <f t="shared" ref="D194" si="136">D193</f>
        <v>MA</v>
      </c>
      <c r="E194" s="125" t="s">
        <v>49</v>
      </c>
      <c r="F194" s="52" t="str">
        <f t="shared" si="129"/>
        <v>New Solar PV</v>
      </c>
      <c r="G194" s="4">
        <f>SUMIFS('Case Data'!H:H,'Case Data'!$A:$A,Capacity!$C194,'Case Data'!$B:$B,Capacity!$D194,'Case Data'!$D:$D,Capacity!$F194,'Case Data'!$F:$F,"Capacity")</f>
        <v>0</v>
      </c>
      <c r="H194" s="4">
        <f>SUMIFS('Case Data'!I:I,'Case Data'!$A:$A,Capacity!$C194,'Case Data'!$B:$B,Capacity!$D194,'Case Data'!$D:$D,Capacity!$F194,'Case Data'!$F:$F,"Capacity")</f>
        <v>0</v>
      </c>
      <c r="I194" s="4">
        <f>SUMIFS('Case Data'!J:J,'Case Data'!$A:$A,Capacity!$C194,'Case Data'!$B:$B,Capacity!$D194,'Case Data'!$D:$D,Capacity!$F194,'Case Data'!$F:$F,"Capacity")</f>
        <v>0</v>
      </c>
      <c r="J194" s="4">
        <f>SUMIFS('Case Data'!K:K,'Case Data'!$A:$A,Capacity!$C194,'Case Data'!$B:$B,Capacity!$D194,'Case Data'!$D:$D,Capacity!$F194,'Case Data'!$F:$F,"Capacity")</f>
        <v>0</v>
      </c>
      <c r="K194" s="4">
        <f>SUMIFS('Case Data'!L:L,'Case Data'!$A:$A,Capacity!$C194,'Case Data'!$B:$B,Capacity!$D194,'Case Data'!$D:$D,Capacity!$F194,'Case Data'!$F:$F,"Capacity")</f>
        <v>1554.234651</v>
      </c>
      <c r="L194" s="4">
        <f>SUMIFS('Case Data'!M:M,'Case Data'!$A:$A,Capacity!$C194,'Case Data'!$B:$B,Capacity!$D194,'Case Data'!$D:$D,Capacity!$F194,'Case Data'!$F:$F,"Capacity")</f>
        <v>5554.2346509999998</v>
      </c>
      <c r="M194" s="8">
        <f>SUMIFS('Case Data'!N:N,'Case Data'!$A:$A,Capacity!$C194,'Case Data'!$B:$B,Capacity!$D194,'Case Data'!$D:$D,Capacity!$F194,'Case Data'!$F:$F,"Capacity")</f>
        <v>11554.234651000001</v>
      </c>
    </row>
    <row r="195" spans="3:13" hidden="1">
      <c r="C195" s="45" t="str">
        <f t="shared" ref="C195" si="137">C194</f>
        <v>Case A Exploratory Policy Scenario - No Price Control</v>
      </c>
      <c r="D195" s="52" t="str">
        <f t="shared" ref="D195" si="138">D194</f>
        <v>MA</v>
      </c>
      <c r="E195" s="125" t="s">
        <v>49</v>
      </c>
      <c r="F195" s="52" t="str">
        <f t="shared" si="129"/>
        <v>New Onshore Wind</v>
      </c>
      <c r="G195" s="4">
        <f>SUMIFS('Case Data'!H:H,'Case Data'!$A:$A,Capacity!$C195,'Case Data'!$B:$B,Capacity!$D195,'Case Data'!$D:$D,Capacity!$F195,'Case Data'!$F:$F,"Capacity")</f>
        <v>0</v>
      </c>
      <c r="H195" s="4">
        <f>SUMIFS('Case Data'!I:I,'Case Data'!$A:$A,Capacity!$C195,'Case Data'!$B:$B,Capacity!$D195,'Case Data'!$D:$D,Capacity!$F195,'Case Data'!$F:$F,"Capacity")</f>
        <v>0</v>
      </c>
      <c r="I195" s="4">
        <f>SUMIFS('Case Data'!J:J,'Case Data'!$A:$A,Capacity!$C195,'Case Data'!$B:$B,Capacity!$D195,'Case Data'!$D:$D,Capacity!$F195,'Case Data'!$F:$F,"Capacity")</f>
        <v>0</v>
      </c>
      <c r="J195" s="4">
        <f>SUMIFS('Case Data'!K:K,'Case Data'!$A:$A,Capacity!$C195,'Case Data'!$B:$B,Capacity!$D195,'Case Data'!$D:$D,Capacity!$F195,'Case Data'!$F:$F,"Capacity")</f>
        <v>0</v>
      </c>
      <c r="K195" s="4">
        <f>SUMIFS('Case Data'!L:L,'Case Data'!$A:$A,Capacity!$C195,'Case Data'!$B:$B,Capacity!$D195,'Case Data'!$D:$D,Capacity!$F195,'Case Data'!$F:$F,"Capacity")</f>
        <v>0</v>
      </c>
      <c r="L195" s="4">
        <f>SUMIFS('Case Data'!M:M,'Case Data'!$A:$A,Capacity!$C195,'Case Data'!$B:$B,Capacity!$D195,'Case Data'!$D:$D,Capacity!$F195,'Case Data'!$F:$F,"Capacity")</f>
        <v>0</v>
      </c>
      <c r="M195" s="8">
        <f>SUMIFS('Case Data'!N:N,'Case Data'!$A:$A,Capacity!$C195,'Case Data'!$B:$B,Capacity!$D195,'Case Data'!$D:$D,Capacity!$F195,'Case Data'!$F:$F,"Capacity")</f>
        <v>0</v>
      </c>
    </row>
    <row r="196" spans="3:13" hidden="1">
      <c r="C196" s="45" t="str">
        <f t="shared" ref="C196" si="139">C195</f>
        <v>Case A Exploratory Policy Scenario - No Price Control</v>
      </c>
      <c r="D196" s="52" t="str">
        <f t="shared" ref="D196" si="140">D195</f>
        <v>MA</v>
      </c>
      <c r="E196" s="125" t="s">
        <v>49</v>
      </c>
      <c r="F196" s="52" t="str">
        <f t="shared" si="129"/>
        <v>New Offshore Wind</v>
      </c>
      <c r="G196" s="4">
        <f>SUMIFS('Case Data'!H:H,'Case Data'!$A:$A,Capacity!$C196,'Case Data'!$B:$B,Capacity!$D196,'Case Data'!$D:$D,Capacity!$F196,'Case Data'!$F:$F,"Capacity")</f>
        <v>800</v>
      </c>
      <c r="H196" s="4">
        <f>SUMIFS('Case Data'!I:I,'Case Data'!$A:$A,Capacity!$C196,'Case Data'!$B:$B,Capacity!$D196,'Case Data'!$D:$D,Capacity!$F196,'Case Data'!$F:$F,"Capacity")</f>
        <v>800</v>
      </c>
      <c r="I196" s="4">
        <f>SUMIFS('Case Data'!J:J,'Case Data'!$A:$A,Capacity!$C196,'Case Data'!$B:$B,Capacity!$D196,'Case Data'!$D:$D,Capacity!$F196,'Case Data'!$F:$F,"Capacity")</f>
        <v>800</v>
      </c>
      <c r="J196" s="4">
        <f>SUMIFS('Case Data'!K:K,'Case Data'!$A:$A,Capacity!$C196,'Case Data'!$B:$B,Capacity!$D196,'Case Data'!$D:$D,Capacity!$F196,'Case Data'!$F:$F,"Capacity")</f>
        <v>800</v>
      </c>
      <c r="K196" s="4">
        <f>SUMIFS('Case Data'!L:L,'Case Data'!$A:$A,Capacity!$C196,'Case Data'!$B:$B,Capacity!$D196,'Case Data'!$D:$D,Capacity!$F196,'Case Data'!$F:$F,"Capacity")</f>
        <v>800</v>
      </c>
      <c r="L196" s="4">
        <f>SUMIFS('Case Data'!M:M,'Case Data'!$A:$A,Capacity!$C196,'Case Data'!$B:$B,Capacity!$D196,'Case Data'!$D:$D,Capacity!$F196,'Case Data'!$F:$F,"Capacity")</f>
        <v>800</v>
      </c>
      <c r="M196" s="8">
        <f>SUMIFS('Case Data'!N:N,'Case Data'!$A:$A,Capacity!$C196,'Case Data'!$B:$B,Capacity!$D196,'Case Data'!$D:$D,Capacity!$F196,'Case Data'!$F:$F,"Capacity")</f>
        <v>800</v>
      </c>
    </row>
    <row r="197" spans="3:13" hidden="1">
      <c r="C197" s="45" t="str">
        <f t="shared" ref="C197" si="141">C196</f>
        <v>Case A Exploratory Policy Scenario - No Price Control</v>
      </c>
      <c r="D197" s="52" t="str">
        <f t="shared" ref="D197" si="142">D196</f>
        <v>MA</v>
      </c>
      <c r="E197" s="125" t="s">
        <v>49</v>
      </c>
      <c r="F197" s="52" t="str">
        <f t="shared" si="129"/>
        <v>New Battery Storage</v>
      </c>
      <c r="G197" s="4">
        <f>SUMIFS('Case Data'!H:H,'Case Data'!$A:$A,Capacity!$C197,'Case Data'!$B:$B,Capacity!$D197,'Case Data'!$D:$D,Capacity!$F197,'Case Data'!$F:$F,"Capacity")</f>
        <v>594</v>
      </c>
      <c r="H197" s="4">
        <f>SUMIFS('Case Data'!I:I,'Case Data'!$A:$A,Capacity!$C197,'Case Data'!$B:$B,Capacity!$D197,'Case Data'!$D:$D,Capacity!$F197,'Case Data'!$F:$F,"Capacity")</f>
        <v>594</v>
      </c>
      <c r="I197" s="4">
        <f>SUMIFS('Case Data'!J:J,'Case Data'!$A:$A,Capacity!$C197,'Case Data'!$B:$B,Capacity!$D197,'Case Data'!$D:$D,Capacity!$F197,'Case Data'!$F:$F,"Capacity")</f>
        <v>594</v>
      </c>
      <c r="J197" s="4">
        <f>SUMIFS('Case Data'!K:K,'Case Data'!$A:$A,Capacity!$C197,'Case Data'!$B:$B,Capacity!$D197,'Case Data'!$D:$D,Capacity!$F197,'Case Data'!$F:$F,"Capacity")</f>
        <v>594</v>
      </c>
      <c r="K197" s="4">
        <f>SUMIFS('Case Data'!L:L,'Case Data'!$A:$A,Capacity!$C197,'Case Data'!$B:$B,Capacity!$D197,'Case Data'!$D:$D,Capacity!$F197,'Case Data'!$F:$F,"Capacity")</f>
        <v>1526.54079</v>
      </c>
      <c r="L197" s="4">
        <f>SUMIFS('Case Data'!M:M,'Case Data'!$A:$A,Capacity!$C197,'Case Data'!$B:$B,Capacity!$D197,'Case Data'!$D:$D,Capacity!$F197,'Case Data'!$F:$F,"Capacity")</f>
        <v>1526.54079</v>
      </c>
      <c r="M197" s="8">
        <f>SUMIFS('Case Data'!N:N,'Case Data'!$A:$A,Capacity!$C197,'Case Data'!$B:$B,Capacity!$D197,'Case Data'!$D:$D,Capacity!$F197,'Case Data'!$F:$F,"Capacity")</f>
        <v>3321.675573</v>
      </c>
    </row>
    <row r="198" spans="3:13" hidden="1">
      <c r="C198" s="45" t="str">
        <f t="shared" ref="C198:D205" si="143">C197</f>
        <v>Case A Exploratory Policy Scenario - No Price Control</v>
      </c>
      <c r="D198" s="52" t="str">
        <f t="shared" si="143"/>
        <v>MA</v>
      </c>
      <c r="E198" s="125" t="s">
        <v>49</v>
      </c>
      <c r="F198" s="52" t="str">
        <f t="shared" si="129"/>
        <v>New H2 CC</v>
      </c>
      <c r="G198" s="4">
        <f>SUMIFS('Case Data'!H:H,'Case Data'!$A:$A,Capacity!$C198,'Case Data'!$B:$B,Capacity!$D198,'Case Data'!$D:$D,Capacity!$F198,'Case Data'!$F:$F,"Capacity")</f>
        <v>0</v>
      </c>
      <c r="H198" s="4">
        <f>SUMIFS('Case Data'!I:I,'Case Data'!$A:$A,Capacity!$C198,'Case Data'!$B:$B,Capacity!$D198,'Case Data'!$D:$D,Capacity!$F198,'Case Data'!$F:$F,"Capacity")</f>
        <v>0</v>
      </c>
      <c r="I198" s="4">
        <f>SUMIFS('Case Data'!J:J,'Case Data'!$A:$A,Capacity!$C198,'Case Data'!$B:$B,Capacity!$D198,'Case Data'!$D:$D,Capacity!$F198,'Case Data'!$F:$F,"Capacity")</f>
        <v>0</v>
      </c>
      <c r="J198" s="4">
        <f>SUMIFS('Case Data'!K:K,'Case Data'!$A:$A,Capacity!$C198,'Case Data'!$B:$B,Capacity!$D198,'Case Data'!$D:$D,Capacity!$F198,'Case Data'!$F:$F,"Capacity")</f>
        <v>0</v>
      </c>
      <c r="K198" s="4">
        <f>SUMIFS('Case Data'!L:L,'Case Data'!$A:$A,Capacity!$C198,'Case Data'!$B:$B,Capacity!$D198,'Case Data'!$D:$D,Capacity!$F198,'Case Data'!$F:$F,"Capacity")</f>
        <v>0</v>
      </c>
      <c r="L198" s="4">
        <f>SUMIFS('Case Data'!M:M,'Case Data'!$A:$A,Capacity!$C198,'Case Data'!$B:$B,Capacity!$D198,'Case Data'!$D:$D,Capacity!$F198,'Case Data'!$F:$F,"Capacity")</f>
        <v>0</v>
      </c>
      <c r="M198" s="8">
        <f>SUMIFS('Case Data'!N:N,'Case Data'!$A:$A,Capacity!$C198,'Case Data'!$B:$B,Capacity!$D198,'Case Data'!$D:$D,Capacity!$F198,'Case Data'!$F:$F,"Capacity")</f>
        <v>0</v>
      </c>
    </row>
    <row r="199" spans="3:13" hidden="1">
      <c r="C199" s="44" t="str">
        <f t="shared" si="143"/>
        <v>Case A Exploratory Policy Scenario - No Price Control</v>
      </c>
      <c r="D199" s="53" t="str">
        <f t="shared" si="143"/>
        <v>MA</v>
      </c>
      <c r="E199" s="136" t="s">
        <v>49</v>
      </c>
      <c r="F199" s="53" t="str">
        <f t="shared" si="129"/>
        <v>New H2 CT</v>
      </c>
      <c r="G199" s="23">
        <f>SUMIFS('Case Data'!H:H,'Case Data'!$A:$A,Capacity!$C199,'Case Data'!$B:$B,Capacity!$D199,'Case Data'!$D:$D,Capacity!$F199,'Case Data'!$F:$F,"Capacity")</f>
        <v>0</v>
      </c>
      <c r="H199" s="23">
        <f>SUMIFS('Case Data'!I:I,'Case Data'!$A:$A,Capacity!$C199,'Case Data'!$B:$B,Capacity!$D199,'Case Data'!$D:$D,Capacity!$F199,'Case Data'!$F:$F,"Capacity")</f>
        <v>0</v>
      </c>
      <c r="I199" s="23">
        <f>SUMIFS('Case Data'!J:J,'Case Data'!$A:$A,Capacity!$C199,'Case Data'!$B:$B,Capacity!$D199,'Case Data'!$D:$D,Capacity!$F199,'Case Data'!$F:$F,"Capacity")</f>
        <v>0</v>
      </c>
      <c r="J199" s="23">
        <f>SUMIFS('Case Data'!K:K,'Case Data'!$A:$A,Capacity!$C199,'Case Data'!$B:$B,Capacity!$D199,'Case Data'!$D:$D,Capacity!$F199,'Case Data'!$F:$F,"Capacity")</f>
        <v>0</v>
      </c>
      <c r="K199" s="23">
        <f>SUMIFS('Case Data'!L:L,'Case Data'!$A:$A,Capacity!$C199,'Case Data'!$B:$B,Capacity!$D199,'Case Data'!$D:$D,Capacity!$F199,'Case Data'!$F:$F,"Capacity")</f>
        <v>0</v>
      </c>
      <c r="L199" s="23">
        <f>SUMIFS('Case Data'!M:M,'Case Data'!$A:$A,Capacity!$C199,'Case Data'!$B:$B,Capacity!$D199,'Case Data'!$D:$D,Capacity!$F199,'Case Data'!$F:$F,"Capacity")</f>
        <v>0</v>
      </c>
      <c r="M199" s="25">
        <f>SUMIFS('Case Data'!N:N,'Case Data'!$A:$A,Capacity!$C199,'Case Data'!$B:$B,Capacity!$D199,'Case Data'!$D:$D,Capacity!$F199,'Case Data'!$F:$F,"Capacity")</f>
        <v>0</v>
      </c>
    </row>
    <row r="200" spans="3:13" hidden="1">
      <c r="C200" s="45" t="str">
        <f t="shared" si="143"/>
        <v>Case A Exploratory Policy Scenario - No Price Control</v>
      </c>
      <c r="D200" s="52" t="str">
        <f t="shared" si="143"/>
        <v>MA</v>
      </c>
      <c r="E200" s="125" t="s">
        <v>49</v>
      </c>
      <c r="F200" s="52" t="str">
        <f t="shared" si="129"/>
        <v>Retire Coal</v>
      </c>
      <c r="G200" s="4">
        <f>SUMIFS('Case Data'!H:H,'Case Data'!$A:$A,Capacity!$C200,'Case Data'!$B:$B,Capacity!$D200,'Case Data'!$D:$D,Capacity!$F200,'Case Data'!$F:$F,"Capacity")</f>
        <v>0</v>
      </c>
      <c r="H200" s="4">
        <f>SUMIFS('Case Data'!I:I,'Case Data'!$A:$A,Capacity!$C200,'Case Data'!$B:$B,Capacity!$D200,'Case Data'!$D:$D,Capacity!$F200,'Case Data'!$F:$F,"Capacity")</f>
        <v>0</v>
      </c>
      <c r="I200" s="4">
        <f>SUMIFS('Case Data'!J:J,'Case Data'!$A:$A,Capacity!$C200,'Case Data'!$B:$B,Capacity!$D200,'Case Data'!$D:$D,Capacity!$F200,'Case Data'!$F:$F,"Capacity")</f>
        <v>0</v>
      </c>
      <c r="J200" s="4">
        <f>SUMIFS('Case Data'!K:K,'Case Data'!$A:$A,Capacity!$C200,'Case Data'!$B:$B,Capacity!$D200,'Case Data'!$D:$D,Capacity!$F200,'Case Data'!$F:$F,"Capacity")</f>
        <v>0</v>
      </c>
      <c r="K200" s="4">
        <f>SUMIFS('Case Data'!L:L,'Case Data'!$A:$A,Capacity!$C200,'Case Data'!$B:$B,Capacity!$D200,'Case Data'!$D:$D,Capacity!$F200,'Case Data'!$F:$F,"Capacity")</f>
        <v>0</v>
      </c>
      <c r="L200" s="4">
        <f>SUMIFS('Case Data'!M:M,'Case Data'!$A:$A,Capacity!$C200,'Case Data'!$B:$B,Capacity!$D200,'Case Data'!$D:$D,Capacity!$F200,'Case Data'!$F:$F,"Capacity")</f>
        <v>0</v>
      </c>
      <c r="M200" s="8">
        <f>SUMIFS('Case Data'!N:N,'Case Data'!$A:$A,Capacity!$C200,'Case Data'!$B:$B,Capacity!$D200,'Case Data'!$D:$D,Capacity!$F200,'Case Data'!$F:$F,"Capacity")</f>
        <v>0</v>
      </c>
    </row>
    <row r="201" spans="3:13" hidden="1">
      <c r="C201" s="45" t="str">
        <f t="shared" si="143"/>
        <v>Case A Exploratory Policy Scenario - No Price Control</v>
      </c>
      <c r="D201" s="52" t="str">
        <f t="shared" si="143"/>
        <v>MA</v>
      </c>
      <c r="E201" s="125" t="s">
        <v>49</v>
      </c>
      <c r="F201" s="52" t="str">
        <f t="shared" si="129"/>
        <v>Retire Combined Cycle</v>
      </c>
      <c r="G201" s="4">
        <f>SUMIFS('Case Data'!H:H,'Case Data'!$A:$A,Capacity!$C201,'Case Data'!$B:$B,Capacity!$D201,'Case Data'!$D:$D,Capacity!$F201,'Case Data'!$F:$F,"Capacity")</f>
        <v>0</v>
      </c>
      <c r="H201" s="4">
        <f>SUMIFS('Case Data'!I:I,'Case Data'!$A:$A,Capacity!$C201,'Case Data'!$B:$B,Capacity!$D201,'Case Data'!$D:$D,Capacity!$F201,'Case Data'!$F:$F,"Capacity")</f>
        <v>0</v>
      </c>
      <c r="I201" s="4">
        <f>SUMIFS('Case Data'!J:J,'Case Data'!$A:$A,Capacity!$C201,'Case Data'!$B:$B,Capacity!$D201,'Case Data'!$D:$D,Capacity!$F201,'Case Data'!$F:$F,"Capacity")</f>
        <v>0</v>
      </c>
      <c r="J201" s="4">
        <f>SUMIFS('Case Data'!K:K,'Case Data'!$A:$A,Capacity!$C201,'Case Data'!$B:$B,Capacity!$D201,'Case Data'!$D:$D,Capacity!$F201,'Case Data'!$F:$F,"Capacity")</f>
        <v>0</v>
      </c>
      <c r="K201" s="4">
        <f>SUMIFS('Case Data'!L:L,'Case Data'!$A:$A,Capacity!$C201,'Case Data'!$B:$B,Capacity!$D201,'Case Data'!$D:$D,Capacity!$F201,'Case Data'!$F:$F,"Capacity")</f>
        <v>0</v>
      </c>
      <c r="L201" s="4">
        <f>SUMIFS('Case Data'!M:M,'Case Data'!$A:$A,Capacity!$C201,'Case Data'!$B:$B,Capacity!$D201,'Case Data'!$D:$D,Capacity!$F201,'Case Data'!$F:$F,"Capacity")</f>
        <v>0</v>
      </c>
      <c r="M201" s="8">
        <f>SUMIFS('Case Data'!N:N,'Case Data'!$A:$A,Capacity!$C201,'Case Data'!$B:$B,Capacity!$D201,'Case Data'!$D:$D,Capacity!$F201,'Case Data'!$F:$F,"Capacity")</f>
        <v>0</v>
      </c>
    </row>
    <row r="202" spans="3:13" hidden="1">
      <c r="C202" s="45" t="str">
        <f t="shared" si="143"/>
        <v>Case A Exploratory Policy Scenario - No Price Control</v>
      </c>
      <c r="D202" s="52" t="str">
        <f t="shared" si="143"/>
        <v>MA</v>
      </c>
      <c r="E202" s="125" t="s">
        <v>49</v>
      </c>
      <c r="F202" s="52" t="str">
        <f t="shared" si="129"/>
        <v>Retire Combustion Turbine</v>
      </c>
      <c r="G202" s="4">
        <f>SUMIFS('Case Data'!H:H,'Case Data'!$A:$A,Capacity!$C202,'Case Data'!$B:$B,Capacity!$D202,'Case Data'!$D:$D,Capacity!$F202,'Case Data'!$F:$F,"Capacity")</f>
        <v>0</v>
      </c>
      <c r="H202" s="4">
        <f>SUMIFS('Case Data'!I:I,'Case Data'!$A:$A,Capacity!$C202,'Case Data'!$B:$B,Capacity!$D202,'Case Data'!$D:$D,Capacity!$F202,'Case Data'!$F:$F,"Capacity")</f>
        <v>0</v>
      </c>
      <c r="I202" s="4">
        <f>SUMIFS('Case Data'!J:J,'Case Data'!$A:$A,Capacity!$C202,'Case Data'!$B:$B,Capacity!$D202,'Case Data'!$D:$D,Capacity!$F202,'Case Data'!$F:$F,"Capacity")</f>
        <v>0</v>
      </c>
      <c r="J202" s="4">
        <f>SUMIFS('Case Data'!K:K,'Case Data'!$A:$A,Capacity!$C202,'Case Data'!$B:$B,Capacity!$D202,'Case Data'!$D:$D,Capacity!$F202,'Case Data'!$F:$F,"Capacity")</f>
        <v>0</v>
      </c>
      <c r="K202" s="4">
        <f>SUMIFS('Case Data'!L:L,'Case Data'!$A:$A,Capacity!$C202,'Case Data'!$B:$B,Capacity!$D202,'Case Data'!$D:$D,Capacity!$F202,'Case Data'!$F:$F,"Capacity")</f>
        <v>0</v>
      </c>
      <c r="L202" s="4">
        <f>SUMIFS('Case Data'!M:M,'Case Data'!$A:$A,Capacity!$C202,'Case Data'!$B:$B,Capacity!$D202,'Case Data'!$D:$D,Capacity!$F202,'Case Data'!$F:$F,"Capacity")</f>
        <v>0</v>
      </c>
      <c r="M202" s="8">
        <f>SUMIFS('Case Data'!N:N,'Case Data'!$A:$A,Capacity!$C202,'Case Data'!$B:$B,Capacity!$D202,'Case Data'!$D:$D,Capacity!$F202,'Case Data'!$F:$F,"Capacity")</f>
        <v>0</v>
      </c>
    </row>
    <row r="203" spans="3:13" hidden="1">
      <c r="C203" s="45" t="str">
        <f t="shared" si="143"/>
        <v>Case A Exploratory Policy Scenario - No Price Control</v>
      </c>
      <c r="D203" s="52" t="str">
        <f t="shared" si="143"/>
        <v>MA</v>
      </c>
      <c r="E203" s="125" t="s">
        <v>49</v>
      </c>
      <c r="F203" s="52" t="str">
        <f t="shared" si="129"/>
        <v>Retire Oil/Gas</v>
      </c>
      <c r="G203" s="4">
        <f>SUMIFS('Case Data'!H:H,'Case Data'!$A:$A,Capacity!$C203,'Case Data'!$B:$B,Capacity!$D203,'Case Data'!$D:$D,Capacity!$F203,'Case Data'!$F:$F,"Capacity")</f>
        <v>0</v>
      </c>
      <c r="H203" s="4">
        <f>SUMIFS('Case Data'!I:I,'Case Data'!$A:$A,Capacity!$C203,'Case Data'!$B:$B,Capacity!$D203,'Case Data'!$D:$D,Capacity!$F203,'Case Data'!$F:$F,"Capacity")</f>
        <v>1118.8</v>
      </c>
      <c r="I203" s="4">
        <f>SUMIFS('Case Data'!J:J,'Case Data'!$A:$A,Capacity!$C203,'Case Data'!$B:$B,Capacity!$D203,'Case Data'!$D:$D,Capacity!$F203,'Case Data'!$F:$F,"Capacity")</f>
        <v>1118.8</v>
      </c>
      <c r="J203" s="4">
        <f>SUMIFS('Case Data'!K:K,'Case Data'!$A:$A,Capacity!$C203,'Case Data'!$B:$B,Capacity!$D203,'Case Data'!$D:$D,Capacity!$F203,'Case Data'!$F:$F,"Capacity")</f>
        <v>1118.8</v>
      </c>
      <c r="K203" s="4">
        <f>SUMIFS('Case Data'!L:L,'Case Data'!$A:$A,Capacity!$C203,'Case Data'!$B:$B,Capacity!$D203,'Case Data'!$D:$D,Capacity!$F203,'Case Data'!$F:$F,"Capacity")</f>
        <v>1118.8</v>
      </c>
      <c r="L203" s="4">
        <f>SUMIFS('Case Data'!M:M,'Case Data'!$A:$A,Capacity!$C203,'Case Data'!$B:$B,Capacity!$D203,'Case Data'!$D:$D,Capacity!$F203,'Case Data'!$F:$F,"Capacity")</f>
        <v>1118.8</v>
      </c>
      <c r="M203" s="8">
        <f>SUMIFS('Case Data'!N:N,'Case Data'!$A:$A,Capacity!$C203,'Case Data'!$B:$B,Capacity!$D203,'Case Data'!$D:$D,Capacity!$F203,'Case Data'!$F:$F,"Capacity")</f>
        <v>1118.8</v>
      </c>
    </row>
    <row r="204" spans="3:13" hidden="1">
      <c r="C204" s="45" t="str">
        <f t="shared" si="143"/>
        <v>Case A Exploratory Policy Scenario - No Price Control</v>
      </c>
      <c r="D204" s="52" t="str">
        <f t="shared" si="143"/>
        <v>MA</v>
      </c>
      <c r="E204" s="125" t="s">
        <v>49</v>
      </c>
      <c r="F204" s="52" t="str">
        <f t="shared" si="129"/>
        <v>Retire Other</v>
      </c>
      <c r="G204" s="4">
        <f>SUMIFS('Case Data'!H:H,'Case Data'!$A:$A,Capacity!$C204,'Case Data'!$B:$B,Capacity!$D204,'Case Data'!$D:$D,Capacity!$F204,'Case Data'!$F:$F,"Capacity")</f>
        <v>0</v>
      </c>
      <c r="H204" s="4">
        <f>SUMIFS('Case Data'!I:I,'Case Data'!$A:$A,Capacity!$C204,'Case Data'!$B:$B,Capacity!$D204,'Case Data'!$D:$D,Capacity!$F204,'Case Data'!$F:$F,"Capacity")</f>
        <v>67</v>
      </c>
      <c r="I204" s="4">
        <f>SUMIFS('Case Data'!J:J,'Case Data'!$A:$A,Capacity!$C204,'Case Data'!$B:$B,Capacity!$D204,'Case Data'!$D:$D,Capacity!$F204,'Case Data'!$F:$F,"Capacity")</f>
        <v>67</v>
      </c>
      <c r="J204" s="4">
        <f>SUMIFS('Case Data'!K:K,'Case Data'!$A:$A,Capacity!$C204,'Case Data'!$B:$B,Capacity!$D204,'Case Data'!$D:$D,Capacity!$F204,'Case Data'!$F:$F,"Capacity")</f>
        <v>67</v>
      </c>
      <c r="K204" s="4">
        <f>SUMIFS('Case Data'!L:L,'Case Data'!$A:$A,Capacity!$C204,'Case Data'!$B:$B,Capacity!$D204,'Case Data'!$D:$D,Capacity!$F204,'Case Data'!$F:$F,"Capacity")</f>
        <v>67</v>
      </c>
      <c r="L204" s="4">
        <f>SUMIFS('Case Data'!M:M,'Case Data'!$A:$A,Capacity!$C204,'Case Data'!$B:$B,Capacity!$D204,'Case Data'!$D:$D,Capacity!$F204,'Case Data'!$F:$F,"Capacity")</f>
        <v>67</v>
      </c>
      <c r="M204" s="8">
        <f>SUMIFS('Case Data'!N:N,'Case Data'!$A:$A,Capacity!$C204,'Case Data'!$B:$B,Capacity!$D204,'Case Data'!$D:$D,Capacity!$F204,'Case Data'!$F:$F,"Capacity")</f>
        <v>67</v>
      </c>
    </row>
    <row r="205" spans="3:13" ht="15.75" hidden="1" thickBot="1">
      <c r="C205" s="50" t="str">
        <f t="shared" si="143"/>
        <v>Case A Exploratory Policy Scenario - No Price Control</v>
      </c>
      <c r="D205" s="54" t="str">
        <f t="shared" si="143"/>
        <v>MA</v>
      </c>
      <c r="E205" s="126" t="s">
        <v>49</v>
      </c>
      <c r="F205" s="54" t="str">
        <f t="shared" si="129"/>
        <v>Retire Nuclear</v>
      </c>
      <c r="G205" s="9">
        <f>SUMIFS('Case Data'!H:H,'Case Data'!$A:$A,Capacity!$C205,'Case Data'!$B:$B,Capacity!$D205,'Case Data'!$D:$D,Capacity!$F205,'Case Data'!$F:$F,"Capacity")</f>
        <v>0</v>
      </c>
      <c r="H205" s="9">
        <f>SUMIFS('Case Data'!I:I,'Case Data'!$A:$A,Capacity!$C205,'Case Data'!$B:$B,Capacity!$D205,'Case Data'!$D:$D,Capacity!$F205,'Case Data'!$F:$F,"Capacity")</f>
        <v>0</v>
      </c>
      <c r="I205" s="9">
        <f>SUMIFS('Case Data'!J:J,'Case Data'!$A:$A,Capacity!$C205,'Case Data'!$B:$B,Capacity!$D205,'Case Data'!$D:$D,Capacity!$F205,'Case Data'!$F:$F,"Capacity")</f>
        <v>0</v>
      </c>
      <c r="J205" s="9">
        <f>SUMIFS('Case Data'!K:K,'Case Data'!$A:$A,Capacity!$C205,'Case Data'!$B:$B,Capacity!$D205,'Case Data'!$D:$D,Capacity!$F205,'Case Data'!$F:$F,"Capacity")</f>
        <v>0</v>
      </c>
      <c r="K205" s="9">
        <f>SUMIFS('Case Data'!L:L,'Case Data'!$A:$A,Capacity!$C205,'Case Data'!$B:$B,Capacity!$D205,'Case Data'!$D:$D,Capacity!$F205,'Case Data'!$F:$F,"Capacity")</f>
        <v>0</v>
      </c>
      <c r="L205" s="9">
        <f>SUMIFS('Case Data'!M:M,'Case Data'!$A:$A,Capacity!$C205,'Case Data'!$B:$B,Capacity!$D205,'Case Data'!$D:$D,Capacity!$F205,'Case Data'!$F:$F,"Capacity")</f>
        <v>0</v>
      </c>
      <c r="M205" s="10">
        <f>SUMIFS('Case Data'!N:N,'Case Data'!$A:$A,Capacity!$C205,'Case Data'!$B:$B,Capacity!$D205,'Case Data'!$D:$D,Capacity!$F205,'Case Data'!$F:$F,"Capacity")</f>
        <v>0</v>
      </c>
    </row>
    <row r="206" spans="3:13" ht="15.75" hidden="1" thickBot="1">
      <c r="F206" s="52"/>
      <c r="K206" s="2"/>
    </row>
    <row r="207" spans="3:13" ht="15.75" hidden="1" thickBot="1">
      <c r="C207" s="94" t="s">
        <v>2</v>
      </c>
      <c r="D207" s="95" t="s">
        <v>43</v>
      </c>
      <c r="E207" s="95" t="s">
        <v>46</v>
      </c>
      <c r="F207" s="95" t="s">
        <v>70</v>
      </c>
      <c r="G207" s="95">
        <v>2025</v>
      </c>
      <c r="H207" s="95">
        <v>2028</v>
      </c>
      <c r="I207" s="95">
        <v>2030</v>
      </c>
      <c r="J207" s="95">
        <v>2032</v>
      </c>
      <c r="K207" s="95">
        <v>2035</v>
      </c>
      <c r="L207" s="95">
        <v>2037</v>
      </c>
      <c r="M207" s="106">
        <v>2040</v>
      </c>
    </row>
    <row r="208" spans="3:13" hidden="1">
      <c r="C208" s="45" t="str">
        <f>$D$54</f>
        <v>Case A Exploratory Policy Scenario - No Price Control</v>
      </c>
      <c r="D208" s="52" t="str">
        <f>Cases!E8</f>
        <v>NH</v>
      </c>
      <c r="E208" s="125" t="s">
        <v>49</v>
      </c>
      <c r="F208" s="52" t="str">
        <f t="shared" ref="F208:F219" si="144">F177</f>
        <v>Coal</v>
      </c>
      <c r="G208" s="4">
        <f>SUMIFS('Case Data'!H:H,'Case Data'!$A:$A,Capacity!$C208,'Case Data'!$B:$B,Capacity!$D208,'Case Data'!$D:$D,Capacity!$F208,'Case Data'!$F:$F,"Capacity")</f>
        <v>518.85599999999999</v>
      </c>
      <c r="H208" s="4">
        <f>SUMIFS('Case Data'!I:I,'Case Data'!$A:$A,Capacity!$C208,'Case Data'!$B:$B,Capacity!$D208,'Case Data'!$D:$D,Capacity!$F208,'Case Data'!$F:$F,"Capacity")</f>
        <v>0</v>
      </c>
      <c r="I208" s="4">
        <f>SUMIFS('Case Data'!J:J,'Case Data'!$A:$A,Capacity!$C208,'Case Data'!$B:$B,Capacity!$D208,'Case Data'!$D:$D,Capacity!$F208,'Case Data'!$F:$F,"Capacity")</f>
        <v>0</v>
      </c>
      <c r="J208" s="4">
        <f>SUMIFS('Case Data'!K:K,'Case Data'!$A:$A,Capacity!$C208,'Case Data'!$B:$B,Capacity!$D208,'Case Data'!$D:$D,Capacity!$F208,'Case Data'!$F:$F,"Capacity")</f>
        <v>0</v>
      </c>
      <c r="K208" s="4">
        <f>SUMIFS('Case Data'!L:L,'Case Data'!$A:$A,Capacity!$C208,'Case Data'!$B:$B,Capacity!$D208,'Case Data'!$D:$D,Capacity!$F208,'Case Data'!$F:$F,"Capacity")</f>
        <v>0</v>
      </c>
      <c r="L208" s="4">
        <f>SUMIFS('Case Data'!M:M,'Case Data'!$A:$A,Capacity!$C208,'Case Data'!$B:$B,Capacity!$D208,'Case Data'!$D:$D,Capacity!$F208,'Case Data'!$F:$F,"Capacity")</f>
        <v>0</v>
      </c>
      <c r="M208" s="8">
        <f>SUMIFS('Case Data'!N:N,'Case Data'!$A:$A,Capacity!$C208,'Case Data'!$B:$B,Capacity!$D208,'Case Data'!$D:$D,Capacity!$F208,'Case Data'!$F:$F,"Capacity")</f>
        <v>0</v>
      </c>
    </row>
    <row r="209" spans="3:13" hidden="1">
      <c r="C209" s="45" t="str">
        <f>C208</f>
        <v>Case A Exploratory Policy Scenario - No Price Control</v>
      </c>
      <c r="D209" s="52" t="str">
        <f>D208</f>
        <v>NH</v>
      </c>
      <c r="E209" s="125" t="s">
        <v>49</v>
      </c>
      <c r="F209" s="52" t="str">
        <f t="shared" si="144"/>
        <v>Coal with CCS</v>
      </c>
      <c r="G209" s="4">
        <f>SUMIFS('Case Data'!H:H,'Case Data'!$A:$A,Capacity!$C209,'Case Data'!$B:$B,Capacity!$D209,'Case Data'!$D:$D,Capacity!$F209,'Case Data'!$F:$F,"Capacity")</f>
        <v>0</v>
      </c>
      <c r="H209" s="4">
        <f>SUMIFS('Case Data'!I:I,'Case Data'!$A:$A,Capacity!$C209,'Case Data'!$B:$B,Capacity!$D209,'Case Data'!$D:$D,Capacity!$F209,'Case Data'!$F:$F,"Capacity")</f>
        <v>0</v>
      </c>
      <c r="I209" s="4">
        <f>SUMIFS('Case Data'!J:J,'Case Data'!$A:$A,Capacity!$C209,'Case Data'!$B:$B,Capacity!$D209,'Case Data'!$D:$D,Capacity!$F209,'Case Data'!$F:$F,"Capacity")</f>
        <v>0</v>
      </c>
      <c r="J209" s="4">
        <f>SUMIFS('Case Data'!K:K,'Case Data'!$A:$A,Capacity!$C209,'Case Data'!$B:$B,Capacity!$D209,'Case Data'!$D:$D,Capacity!$F209,'Case Data'!$F:$F,"Capacity")</f>
        <v>0</v>
      </c>
      <c r="K209" s="4">
        <f>SUMIFS('Case Data'!L:L,'Case Data'!$A:$A,Capacity!$C209,'Case Data'!$B:$B,Capacity!$D209,'Case Data'!$D:$D,Capacity!$F209,'Case Data'!$F:$F,"Capacity")</f>
        <v>0</v>
      </c>
      <c r="L209" s="4">
        <f>SUMIFS('Case Data'!M:M,'Case Data'!$A:$A,Capacity!$C209,'Case Data'!$B:$B,Capacity!$D209,'Case Data'!$D:$D,Capacity!$F209,'Case Data'!$F:$F,"Capacity")</f>
        <v>0</v>
      </c>
      <c r="M209" s="8">
        <f>SUMIFS('Case Data'!N:N,'Case Data'!$A:$A,Capacity!$C209,'Case Data'!$B:$B,Capacity!$D209,'Case Data'!$D:$D,Capacity!$F209,'Case Data'!$F:$F,"Capacity")</f>
        <v>0</v>
      </c>
    </row>
    <row r="210" spans="3:13" hidden="1">
      <c r="C210" s="45" t="str">
        <f t="shared" ref="C210:D211" si="145">C209</f>
        <v>Case A Exploratory Policy Scenario - No Price Control</v>
      </c>
      <c r="D210" s="52" t="str">
        <f t="shared" si="145"/>
        <v>NH</v>
      </c>
      <c r="E210" s="125" t="s">
        <v>49</v>
      </c>
      <c r="F210" s="52" t="str">
        <f t="shared" si="144"/>
        <v>Combined Cycle</v>
      </c>
      <c r="G210" s="4">
        <f>SUMIFS('Case Data'!H:H,'Case Data'!$A:$A,Capacity!$C210,'Case Data'!$B:$B,Capacity!$D210,'Case Data'!$D:$D,Capacity!$F210,'Case Data'!$F:$F,"Capacity")</f>
        <v>1183.694</v>
      </c>
      <c r="H210" s="4">
        <f>SUMIFS('Case Data'!I:I,'Case Data'!$A:$A,Capacity!$C210,'Case Data'!$B:$B,Capacity!$D210,'Case Data'!$D:$D,Capacity!$F210,'Case Data'!$F:$F,"Capacity")</f>
        <v>1183.694</v>
      </c>
      <c r="I210" s="4">
        <f>SUMIFS('Case Data'!J:J,'Case Data'!$A:$A,Capacity!$C210,'Case Data'!$B:$B,Capacity!$D210,'Case Data'!$D:$D,Capacity!$F210,'Case Data'!$F:$F,"Capacity")</f>
        <v>1183.694</v>
      </c>
      <c r="J210" s="4">
        <f>SUMIFS('Case Data'!K:K,'Case Data'!$A:$A,Capacity!$C210,'Case Data'!$B:$B,Capacity!$D210,'Case Data'!$D:$D,Capacity!$F210,'Case Data'!$F:$F,"Capacity")</f>
        <v>1183.694</v>
      </c>
      <c r="K210" s="4">
        <f>SUMIFS('Case Data'!L:L,'Case Data'!$A:$A,Capacity!$C210,'Case Data'!$B:$B,Capacity!$D210,'Case Data'!$D:$D,Capacity!$F210,'Case Data'!$F:$F,"Capacity")</f>
        <v>1183.694</v>
      </c>
      <c r="L210" s="4">
        <f>SUMIFS('Case Data'!M:M,'Case Data'!$A:$A,Capacity!$C210,'Case Data'!$B:$B,Capacity!$D210,'Case Data'!$D:$D,Capacity!$F210,'Case Data'!$F:$F,"Capacity")</f>
        <v>1183.694</v>
      </c>
      <c r="M210" s="8">
        <f>SUMIFS('Case Data'!N:N,'Case Data'!$A:$A,Capacity!$C210,'Case Data'!$B:$B,Capacity!$D210,'Case Data'!$D:$D,Capacity!$F210,'Case Data'!$F:$F,"Capacity")</f>
        <v>1183.694</v>
      </c>
    </row>
    <row r="211" spans="3:13" hidden="1">
      <c r="C211" s="45" t="str">
        <f t="shared" si="145"/>
        <v>Case A Exploratory Policy Scenario - No Price Control</v>
      </c>
      <c r="D211" s="52" t="str">
        <f t="shared" si="145"/>
        <v>NH</v>
      </c>
      <c r="E211" s="125" t="s">
        <v>49</v>
      </c>
      <c r="F211" s="52" t="str">
        <f t="shared" si="144"/>
        <v>Combustion Turbine</v>
      </c>
      <c r="G211" s="4">
        <f>SUMIFS('Case Data'!H:H,'Case Data'!$A:$A,Capacity!$C211,'Case Data'!$B:$B,Capacity!$D211,'Case Data'!$D:$D,Capacity!$F211,'Case Data'!$F:$F,"Capacity")</f>
        <v>89.61</v>
      </c>
      <c r="H211" s="4">
        <f>SUMIFS('Case Data'!I:I,'Case Data'!$A:$A,Capacity!$C211,'Case Data'!$B:$B,Capacity!$D211,'Case Data'!$D:$D,Capacity!$F211,'Case Data'!$F:$F,"Capacity")</f>
        <v>89.61</v>
      </c>
      <c r="I211" s="4">
        <f>SUMIFS('Case Data'!J:J,'Case Data'!$A:$A,Capacity!$C211,'Case Data'!$B:$B,Capacity!$D211,'Case Data'!$D:$D,Capacity!$F211,'Case Data'!$F:$F,"Capacity")</f>
        <v>89.61</v>
      </c>
      <c r="J211" s="4">
        <f>SUMIFS('Case Data'!K:K,'Case Data'!$A:$A,Capacity!$C211,'Case Data'!$B:$B,Capacity!$D211,'Case Data'!$D:$D,Capacity!$F211,'Case Data'!$F:$F,"Capacity")</f>
        <v>89.61</v>
      </c>
      <c r="K211" s="4">
        <f>SUMIFS('Case Data'!L:L,'Case Data'!$A:$A,Capacity!$C211,'Case Data'!$B:$B,Capacity!$D211,'Case Data'!$D:$D,Capacity!$F211,'Case Data'!$F:$F,"Capacity")</f>
        <v>89.61</v>
      </c>
      <c r="L211" s="4">
        <f>SUMIFS('Case Data'!M:M,'Case Data'!$A:$A,Capacity!$C211,'Case Data'!$B:$B,Capacity!$D211,'Case Data'!$D:$D,Capacity!$F211,'Case Data'!$F:$F,"Capacity")</f>
        <v>89.61</v>
      </c>
      <c r="M211" s="8">
        <f>SUMIFS('Case Data'!N:N,'Case Data'!$A:$A,Capacity!$C211,'Case Data'!$B:$B,Capacity!$D211,'Case Data'!$D:$D,Capacity!$F211,'Case Data'!$F:$F,"Capacity")</f>
        <v>89.61</v>
      </c>
    </row>
    <row r="212" spans="3:13" hidden="1">
      <c r="C212" s="45" t="str">
        <f t="shared" ref="C212:D212" si="146">C211</f>
        <v>Case A Exploratory Policy Scenario - No Price Control</v>
      </c>
      <c r="D212" s="52" t="str">
        <f t="shared" si="146"/>
        <v>NH</v>
      </c>
      <c r="E212" s="125" t="s">
        <v>49</v>
      </c>
      <c r="F212" s="52" t="str">
        <f t="shared" si="144"/>
        <v>Oil/Gas</v>
      </c>
      <c r="G212" s="4">
        <f>SUMIFS('Case Data'!H:H,'Case Data'!$A:$A,Capacity!$C212,'Case Data'!$B:$B,Capacity!$D212,'Case Data'!$D:$D,Capacity!$F212,'Case Data'!$F:$F,"Capacity")</f>
        <v>400.2</v>
      </c>
      <c r="H212" s="4">
        <f>SUMIFS('Case Data'!I:I,'Case Data'!$A:$A,Capacity!$C212,'Case Data'!$B:$B,Capacity!$D212,'Case Data'!$D:$D,Capacity!$F212,'Case Data'!$F:$F,"Capacity")</f>
        <v>0</v>
      </c>
      <c r="I212" s="4">
        <f>SUMIFS('Case Data'!J:J,'Case Data'!$A:$A,Capacity!$C212,'Case Data'!$B:$B,Capacity!$D212,'Case Data'!$D:$D,Capacity!$F212,'Case Data'!$F:$F,"Capacity")</f>
        <v>0</v>
      </c>
      <c r="J212" s="4">
        <f>SUMIFS('Case Data'!K:K,'Case Data'!$A:$A,Capacity!$C212,'Case Data'!$B:$B,Capacity!$D212,'Case Data'!$D:$D,Capacity!$F212,'Case Data'!$F:$F,"Capacity")</f>
        <v>0</v>
      </c>
      <c r="K212" s="4">
        <f>SUMIFS('Case Data'!L:L,'Case Data'!$A:$A,Capacity!$C212,'Case Data'!$B:$B,Capacity!$D212,'Case Data'!$D:$D,Capacity!$F212,'Case Data'!$F:$F,"Capacity")</f>
        <v>0</v>
      </c>
      <c r="L212" s="4">
        <f>SUMIFS('Case Data'!M:M,'Case Data'!$A:$A,Capacity!$C212,'Case Data'!$B:$B,Capacity!$D212,'Case Data'!$D:$D,Capacity!$F212,'Case Data'!$F:$F,"Capacity")</f>
        <v>0</v>
      </c>
      <c r="M212" s="8">
        <f>SUMIFS('Case Data'!N:N,'Case Data'!$A:$A,Capacity!$C212,'Case Data'!$B:$B,Capacity!$D212,'Case Data'!$D:$D,Capacity!$F212,'Case Data'!$F:$F,"Capacity")</f>
        <v>0</v>
      </c>
    </row>
    <row r="213" spans="3:13" hidden="1">
      <c r="C213" s="45" t="str">
        <f t="shared" ref="C213" si="147">C212</f>
        <v>Case A Exploratory Policy Scenario - No Price Control</v>
      </c>
      <c r="D213" s="52" t="str">
        <f t="shared" ref="D213" si="148">D212</f>
        <v>NH</v>
      </c>
      <c r="E213" s="125" t="s">
        <v>49</v>
      </c>
      <c r="F213" s="52" t="str">
        <f t="shared" si="144"/>
        <v>Other</v>
      </c>
      <c r="G213" s="4">
        <f>SUMIFS('Case Data'!H:H,'Case Data'!$A:$A,Capacity!$C213,'Case Data'!$B:$B,Capacity!$D213,'Case Data'!$D:$D,Capacity!$F213,'Case Data'!$F:$F,"Capacity")</f>
        <v>0</v>
      </c>
      <c r="H213" s="4">
        <f>SUMIFS('Case Data'!I:I,'Case Data'!$A:$A,Capacity!$C213,'Case Data'!$B:$B,Capacity!$D213,'Case Data'!$D:$D,Capacity!$F213,'Case Data'!$F:$F,"Capacity")</f>
        <v>0</v>
      </c>
      <c r="I213" s="4">
        <f>SUMIFS('Case Data'!J:J,'Case Data'!$A:$A,Capacity!$C213,'Case Data'!$B:$B,Capacity!$D213,'Case Data'!$D:$D,Capacity!$F213,'Case Data'!$F:$F,"Capacity")</f>
        <v>0</v>
      </c>
      <c r="J213" s="4">
        <f>SUMIFS('Case Data'!K:K,'Case Data'!$A:$A,Capacity!$C213,'Case Data'!$B:$B,Capacity!$D213,'Case Data'!$D:$D,Capacity!$F213,'Case Data'!$F:$F,"Capacity")</f>
        <v>0</v>
      </c>
      <c r="K213" s="4">
        <f>SUMIFS('Case Data'!L:L,'Case Data'!$A:$A,Capacity!$C213,'Case Data'!$B:$B,Capacity!$D213,'Case Data'!$D:$D,Capacity!$F213,'Case Data'!$F:$F,"Capacity")</f>
        <v>0</v>
      </c>
      <c r="L213" s="4">
        <f>SUMIFS('Case Data'!M:M,'Case Data'!$A:$A,Capacity!$C213,'Case Data'!$B:$B,Capacity!$D213,'Case Data'!$D:$D,Capacity!$F213,'Case Data'!$F:$F,"Capacity")</f>
        <v>0</v>
      </c>
      <c r="M213" s="8">
        <f>SUMIFS('Case Data'!N:N,'Case Data'!$A:$A,Capacity!$C213,'Case Data'!$B:$B,Capacity!$D213,'Case Data'!$D:$D,Capacity!$F213,'Case Data'!$F:$F,"Capacity")</f>
        <v>0</v>
      </c>
    </row>
    <row r="214" spans="3:13" hidden="1">
      <c r="C214" s="45" t="str">
        <f t="shared" ref="C214" si="149">C213</f>
        <v>Case A Exploratory Policy Scenario - No Price Control</v>
      </c>
      <c r="D214" s="52" t="str">
        <f t="shared" ref="D214" si="150">D213</f>
        <v>NH</v>
      </c>
      <c r="E214" s="125" t="s">
        <v>49</v>
      </c>
      <c r="F214" s="52" t="str">
        <f t="shared" si="144"/>
        <v>Nuclear</v>
      </c>
      <c r="G214" s="4">
        <f>SUMIFS('Case Data'!H:H,'Case Data'!$A:$A,Capacity!$C214,'Case Data'!$B:$B,Capacity!$D214,'Case Data'!$D:$D,Capacity!$F214,'Case Data'!$F:$F,"Capacity")</f>
        <v>1246</v>
      </c>
      <c r="H214" s="4">
        <f>SUMIFS('Case Data'!I:I,'Case Data'!$A:$A,Capacity!$C214,'Case Data'!$B:$B,Capacity!$D214,'Case Data'!$D:$D,Capacity!$F214,'Case Data'!$F:$F,"Capacity")</f>
        <v>1246</v>
      </c>
      <c r="I214" s="4">
        <f>SUMIFS('Case Data'!J:J,'Case Data'!$A:$A,Capacity!$C214,'Case Data'!$B:$B,Capacity!$D214,'Case Data'!$D:$D,Capacity!$F214,'Case Data'!$F:$F,"Capacity")</f>
        <v>1246</v>
      </c>
      <c r="J214" s="4">
        <f>SUMIFS('Case Data'!K:K,'Case Data'!$A:$A,Capacity!$C214,'Case Data'!$B:$B,Capacity!$D214,'Case Data'!$D:$D,Capacity!$F214,'Case Data'!$F:$F,"Capacity")</f>
        <v>1246</v>
      </c>
      <c r="K214" s="4">
        <f>SUMIFS('Case Data'!L:L,'Case Data'!$A:$A,Capacity!$C214,'Case Data'!$B:$B,Capacity!$D214,'Case Data'!$D:$D,Capacity!$F214,'Case Data'!$F:$F,"Capacity")</f>
        <v>1246</v>
      </c>
      <c r="L214" s="4">
        <f>SUMIFS('Case Data'!M:M,'Case Data'!$A:$A,Capacity!$C214,'Case Data'!$B:$B,Capacity!$D214,'Case Data'!$D:$D,Capacity!$F214,'Case Data'!$F:$F,"Capacity")</f>
        <v>1246</v>
      </c>
      <c r="M214" s="8">
        <f>SUMIFS('Case Data'!N:N,'Case Data'!$A:$A,Capacity!$C214,'Case Data'!$B:$B,Capacity!$D214,'Case Data'!$D:$D,Capacity!$F214,'Case Data'!$F:$F,"Capacity")</f>
        <v>1246</v>
      </c>
    </row>
    <row r="215" spans="3:13" hidden="1">
      <c r="C215" s="45" t="str">
        <f t="shared" ref="C215" si="151">C214</f>
        <v>Case A Exploratory Policy Scenario - No Price Control</v>
      </c>
      <c r="D215" s="52" t="str">
        <f t="shared" ref="D215" si="152">D214</f>
        <v>NH</v>
      </c>
      <c r="E215" s="125" t="s">
        <v>49</v>
      </c>
      <c r="F215" s="52" t="str">
        <f t="shared" si="144"/>
        <v>Hydro</v>
      </c>
      <c r="G215" s="4">
        <f>SUMIFS('Case Data'!H:H,'Case Data'!$A:$A,Capacity!$C215,'Case Data'!$B:$B,Capacity!$D215,'Case Data'!$D:$D,Capacity!$F215,'Case Data'!$F:$F,"Capacity")</f>
        <v>509.08800000000002</v>
      </c>
      <c r="H215" s="4">
        <f>SUMIFS('Case Data'!I:I,'Case Data'!$A:$A,Capacity!$C215,'Case Data'!$B:$B,Capacity!$D215,'Case Data'!$D:$D,Capacity!$F215,'Case Data'!$F:$F,"Capacity")</f>
        <v>509.08800000000002</v>
      </c>
      <c r="I215" s="4">
        <f>SUMIFS('Case Data'!J:J,'Case Data'!$A:$A,Capacity!$C215,'Case Data'!$B:$B,Capacity!$D215,'Case Data'!$D:$D,Capacity!$F215,'Case Data'!$F:$F,"Capacity")</f>
        <v>509.08800000000002</v>
      </c>
      <c r="J215" s="4">
        <f>SUMIFS('Case Data'!K:K,'Case Data'!$A:$A,Capacity!$C215,'Case Data'!$B:$B,Capacity!$D215,'Case Data'!$D:$D,Capacity!$F215,'Case Data'!$F:$F,"Capacity")</f>
        <v>509.08800000000002</v>
      </c>
      <c r="K215" s="4">
        <f>SUMIFS('Case Data'!L:L,'Case Data'!$A:$A,Capacity!$C215,'Case Data'!$B:$B,Capacity!$D215,'Case Data'!$D:$D,Capacity!$F215,'Case Data'!$F:$F,"Capacity")</f>
        <v>509.08800000000002</v>
      </c>
      <c r="L215" s="4">
        <f>SUMIFS('Case Data'!M:M,'Case Data'!$A:$A,Capacity!$C215,'Case Data'!$B:$B,Capacity!$D215,'Case Data'!$D:$D,Capacity!$F215,'Case Data'!$F:$F,"Capacity")</f>
        <v>509.08800000000002</v>
      </c>
      <c r="M215" s="8">
        <f>SUMIFS('Case Data'!N:N,'Case Data'!$A:$A,Capacity!$C215,'Case Data'!$B:$B,Capacity!$D215,'Case Data'!$D:$D,Capacity!$F215,'Case Data'!$F:$F,"Capacity")</f>
        <v>509.08800000000002</v>
      </c>
    </row>
    <row r="216" spans="3:13" hidden="1">
      <c r="C216" s="45" t="str">
        <f t="shared" ref="C216" si="153">C215</f>
        <v>Case A Exploratory Policy Scenario - No Price Control</v>
      </c>
      <c r="D216" s="52" t="str">
        <f t="shared" ref="D216" si="154">D215</f>
        <v>NH</v>
      </c>
      <c r="E216" s="125" t="s">
        <v>49</v>
      </c>
      <c r="F216" s="52" t="str">
        <f t="shared" si="144"/>
        <v>Solar PV</v>
      </c>
      <c r="G216" s="4">
        <f>SUMIFS('Case Data'!H:H,'Case Data'!$A:$A,Capacity!$C216,'Case Data'!$B:$B,Capacity!$D216,'Case Data'!$D:$D,Capacity!$F216,'Case Data'!$F:$F,"Capacity")</f>
        <v>107.7</v>
      </c>
      <c r="H216" s="4">
        <f>SUMIFS('Case Data'!I:I,'Case Data'!$A:$A,Capacity!$C216,'Case Data'!$B:$B,Capacity!$D216,'Case Data'!$D:$D,Capacity!$F216,'Case Data'!$F:$F,"Capacity")</f>
        <v>107.7</v>
      </c>
      <c r="I216" s="4">
        <f>SUMIFS('Case Data'!J:J,'Case Data'!$A:$A,Capacity!$C216,'Case Data'!$B:$B,Capacity!$D216,'Case Data'!$D:$D,Capacity!$F216,'Case Data'!$F:$F,"Capacity")</f>
        <v>107.7</v>
      </c>
      <c r="J216" s="4">
        <f>SUMIFS('Case Data'!K:K,'Case Data'!$A:$A,Capacity!$C216,'Case Data'!$B:$B,Capacity!$D216,'Case Data'!$D:$D,Capacity!$F216,'Case Data'!$F:$F,"Capacity")</f>
        <v>107.7</v>
      </c>
      <c r="K216" s="4">
        <f>SUMIFS('Case Data'!L:L,'Case Data'!$A:$A,Capacity!$C216,'Case Data'!$B:$B,Capacity!$D216,'Case Data'!$D:$D,Capacity!$F216,'Case Data'!$F:$F,"Capacity")</f>
        <v>107.7</v>
      </c>
      <c r="L216" s="4">
        <f>SUMIFS('Case Data'!M:M,'Case Data'!$A:$A,Capacity!$C216,'Case Data'!$B:$B,Capacity!$D216,'Case Data'!$D:$D,Capacity!$F216,'Case Data'!$F:$F,"Capacity")</f>
        <v>107.7</v>
      </c>
      <c r="M216" s="8">
        <f>SUMIFS('Case Data'!N:N,'Case Data'!$A:$A,Capacity!$C216,'Case Data'!$B:$B,Capacity!$D216,'Case Data'!$D:$D,Capacity!$F216,'Case Data'!$F:$F,"Capacity")</f>
        <v>107.7</v>
      </c>
    </row>
    <row r="217" spans="3:13" hidden="1">
      <c r="C217" s="45" t="str">
        <f t="shared" ref="C217" si="155">C216</f>
        <v>Case A Exploratory Policy Scenario - No Price Control</v>
      </c>
      <c r="D217" s="52" t="str">
        <f t="shared" ref="D217" si="156">D216</f>
        <v>NH</v>
      </c>
      <c r="E217" s="125" t="s">
        <v>49</v>
      </c>
      <c r="F217" s="52" t="str">
        <f t="shared" si="144"/>
        <v>Onshore Wind</v>
      </c>
      <c r="G217" s="4">
        <f>SUMIFS('Case Data'!H:H,'Case Data'!$A:$A,Capacity!$C217,'Case Data'!$B:$B,Capacity!$D217,'Case Data'!$D:$D,Capacity!$F217,'Case Data'!$F:$F,"Capacity")</f>
        <v>212.4</v>
      </c>
      <c r="H217" s="4">
        <f>SUMIFS('Case Data'!I:I,'Case Data'!$A:$A,Capacity!$C217,'Case Data'!$B:$B,Capacity!$D217,'Case Data'!$D:$D,Capacity!$F217,'Case Data'!$F:$F,"Capacity")</f>
        <v>212.4</v>
      </c>
      <c r="I217" s="4">
        <f>SUMIFS('Case Data'!J:J,'Case Data'!$A:$A,Capacity!$C217,'Case Data'!$B:$B,Capacity!$D217,'Case Data'!$D:$D,Capacity!$F217,'Case Data'!$F:$F,"Capacity")</f>
        <v>212.4</v>
      </c>
      <c r="J217" s="4">
        <f>SUMIFS('Case Data'!K:K,'Case Data'!$A:$A,Capacity!$C217,'Case Data'!$B:$B,Capacity!$D217,'Case Data'!$D:$D,Capacity!$F217,'Case Data'!$F:$F,"Capacity")</f>
        <v>212.4</v>
      </c>
      <c r="K217" s="4">
        <f>SUMIFS('Case Data'!L:L,'Case Data'!$A:$A,Capacity!$C217,'Case Data'!$B:$B,Capacity!$D217,'Case Data'!$D:$D,Capacity!$F217,'Case Data'!$F:$F,"Capacity")</f>
        <v>212.4</v>
      </c>
      <c r="L217" s="4">
        <f>SUMIFS('Case Data'!M:M,'Case Data'!$A:$A,Capacity!$C217,'Case Data'!$B:$B,Capacity!$D217,'Case Data'!$D:$D,Capacity!$F217,'Case Data'!$F:$F,"Capacity")</f>
        <v>212.4</v>
      </c>
      <c r="M217" s="8">
        <f>SUMIFS('Case Data'!N:N,'Case Data'!$A:$A,Capacity!$C217,'Case Data'!$B:$B,Capacity!$D217,'Case Data'!$D:$D,Capacity!$F217,'Case Data'!$F:$F,"Capacity")</f>
        <v>212.4</v>
      </c>
    </row>
    <row r="218" spans="3:13" hidden="1">
      <c r="C218" s="45" t="str">
        <f t="shared" ref="C218" si="157">C217</f>
        <v>Case A Exploratory Policy Scenario - No Price Control</v>
      </c>
      <c r="D218" s="52" t="str">
        <f t="shared" ref="D218" si="158">D217</f>
        <v>NH</v>
      </c>
      <c r="E218" s="125" t="s">
        <v>49</v>
      </c>
      <c r="F218" s="52" t="str">
        <f t="shared" si="144"/>
        <v>Battery Storage</v>
      </c>
      <c r="G218" s="4">
        <f>SUMIFS('Case Data'!H:H,'Case Data'!$A:$A,Capacity!$C218,'Case Data'!$B:$B,Capacity!$D218,'Case Data'!$D:$D,Capacity!$F218,'Case Data'!$F:$F,"Capacity")</f>
        <v>0</v>
      </c>
      <c r="H218" s="4">
        <f>SUMIFS('Case Data'!I:I,'Case Data'!$A:$A,Capacity!$C218,'Case Data'!$B:$B,Capacity!$D218,'Case Data'!$D:$D,Capacity!$F218,'Case Data'!$F:$F,"Capacity")</f>
        <v>0</v>
      </c>
      <c r="I218" s="4">
        <f>SUMIFS('Case Data'!J:J,'Case Data'!$A:$A,Capacity!$C218,'Case Data'!$B:$B,Capacity!$D218,'Case Data'!$D:$D,Capacity!$F218,'Case Data'!$F:$F,"Capacity")</f>
        <v>0</v>
      </c>
      <c r="J218" s="4">
        <f>SUMIFS('Case Data'!K:K,'Case Data'!$A:$A,Capacity!$C218,'Case Data'!$B:$B,Capacity!$D218,'Case Data'!$D:$D,Capacity!$F218,'Case Data'!$F:$F,"Capacity")</f>
        <v>0</v>
      </c>
      <c r="K218" s="4">
        <f>SUMIFS('Case Data'!L:L,'Case Data'!$A:$A,Capacity!$C218,'Case Data'!$B:$B,Capacity!$D218,'Case Data'!$D:$D,Capacity!$F218,'Case Data'!$F:$F,"Capacity")</f>
        <v>0</v>
      </c>
      <c r="L218" s="4">
        <f>SUMIFS('Case Data'!M:M,'Case Data'!$A:$A,Capacity!$C218,'Case Data'!$B:$B,Capacity!$D218,'Case Data'!$D:$D,Capacity!$F218,'Case Data'!$F:$F,"Capacity")</f>
        <v>0</v>
      </c>
      <c r="M218" s="8">
        <f>SUMIFS('Case Data'!N:N,'Case Data'!$A:$A,Capacity!$C218,'Case Data'!$B:$B,Capacity!$D218,'Case Data'!$D:$D,Capacity!$F218,'Case Data'!$F:$F,"Capacity")</f>
        <v>0</v>
      </c>
    </row>
    <row r="219" spans="3:13" hidden="1">
      <c r="C219" s="44" t="str">
        <f t="shared" ref="C219" si="159">C218</f>
        <v>Case A Exploratory Policy Scenario - No Price Control</v>
      </c>
      <c r="D219" s="53" t="str">
        <f t="shared" ref="D219" si="160">D218</f>
        <v>NH</v>
      </c>
      <c r="E219" s="136" t="s">
        <v>49</v>
      </c>
      <c r="F219" s="53" t="str">
        <f t="shared" si="144"/>
        <v>Other RE</v>
      </c>
      <c r="G219" s="23">
        <f>SUMIFS('Case Data'!H:H,'Case Data'!$A:$A,Capacity!$C219,'Case Data'!$B:$B,Capacity!$D219,'Case Data'!$D:$D,Capacity!$F219,'Case Data'!$F:$F,"Capacity")</f>
        <v>310.642</v>
      </c>
      <c r="H219" s="23">
        <f>SUMIFS('Case Data'!I:I,'Case Data'!$A:$A,Capacity!$C219,'Case Data'!$B:$B,Capacity!$D219,'Case Data'!$D:$D,Capacity!$F219,'Case Data'!$F:$F,"Capacity")</f>
        <v>26.991</v>
      </c>
      <c r="I219" s="23">
        <f>SUMIFS('Case Data'!J:J,'Case Data'!$A:$A,Capacity!$C219,'Case Data'!$B:$B,Capacity!$D219,'Case Data'!$D:$D,Capacity!$F219,'Case Data'!$F:$F,"Capacity")</f>
        <v>26.991</v>
      </c>
      <c r="J219" s="23">
        <f>SUMIFS('Case Data'!K:K,'Case Data'!$A:$A,Capacity!$C219,'Case Data'!$B:$B,Capacity!$D219,'Case Data'!$D:$D,Capacity!$F219,'Case Data'!$F:$F,"Capacity")</f>
        <v>26.991</v>
      </c>
      <c r="K219" s="23">
        <f>SUMIFS('Case Data'!L:L,'Case Data'!$A:$A,Capacity!$C219,'Case Data'!$B:$B,Capacity!$D219,'Case Data'!$D:$D,Capacity!$F219,'Case Data'!$F:$F,"Capacity")</f>
        <v>26.991</v>
      </c>
      <c r="L219" s="23">
        <f>SUMIFS('Case Data'!M:M,'Case Data'!$A:$A,Capacity!$C219,'Case Data'!$B:$B,Capacity!$D219,'Case Data'!$D:$D,Capacity!$F219,'Case Data'!$F:$F,"Capacity")</f>
        <v>26.991</v>
      </c>
      <c r="M219" s="25">
        <f>SUMIFS('Case Data'!N:N,'Case Data'!$A:$A,Capacity!$C219,'Case Data'!$B:$B,Capacity!$D219,'Case Data'!$D:$D,Capacity!$F219,'Case Data'!$F:$F,"Capacity")</f>
        <v>26.991</v>
      </c>
    </row>
    <row r="220" spans="3:13" hidden="1">
      <c r="C220" s="45" t="str">
        <f t="shared" ref="C220" si="161">C219</f>
        <v>Case A Exploratory Policy Scenario - No Price Control</v>
      </c>
      <c r="D220" s="52" t="str">
        <f t="shared" ref="D220" si="162">D219</f>
        <v>NH</v>
      </c>
      <c r="E220" s="125" t="s">
        <v>49</v>
      </c>
      <c r="F220" s="52" t="str">
        <f t="shared" ref="F220:F235" si="163">F190</f>
        <v>New Combined Cycle</v>
      </c>
      <c r="G220" s="4">
        <f>SUMIFS('Case Data'!H:H,'Case Data'!$A:$A,Capacity!$C220,'Case Data'!$B:$B,Capacity!$D220,'Case Data'!$D:$D,Capacity!$F220,'Case Data'!$F:$F,"Capacity")</f>
        <v>0</v>
      </c>
      <c r="H220" s="4">
        <f>SUMIFS('Case Data'!I:I,'Case Data'!$A:$A,Capacity!$C220,'Case Data'!$B:$B,Capacity!$D220,'Case Data'!$D:$D,Capacity!$F220,'Case Data'!$F:$F,"Capacity")</f>
        <v>0</v>
      </c>
      <c r="I220" s="4">
        <f>SUMIFS('Case Data'!J:J,'Case Data'!$A:$A,Capacity!$C220,'Case Data'!$B:$B,Capacity!$D220,'Case Data'!$D:$D,Capacity!$F220,'Case Data'!$F:$F,"Capacity")</f>
        <v>0</v>
      </c>
      <c r="J220" s="4">
        <f>SUMIFS('Case Data'!K:K,'Case Data'!$A:$A,Capacity!$C220,'Case Data'!$B:$B,Capacity!$D220,'Case Data'!$D:$D,Capacity!$F220,'Case Data'!$F:$F,"Capacity")</f>
        <v>0</v>
      </c>
      <c r="K220" s="4">
        <f>SUMIFS('Case Data'!L:L,'Case Data'!$A:$A,Capacity!$C220,'Case Data'!$B:$B,Capacity!$D220,'Case Data'!$D:$D,Capacity!$F220,'Case Data'!$F:$F,"Capacity")</f>
        <v>0</v>
      </c>
      <c r="L220" s="4">
        <f>SUMIFS('Case Data'!M:M,'Case Data'!$A:$A,Capacity!$C220,'Case Data'!$B:$B,Capacity!$D220,'Case Data'!$D:$D,Capacity!$F220,'Case Data'!$F:$F,"Capacity")</f>
        <v>0</v>
      </c>
      <c r="M220" s="8">
        <f>SUMIFS('Case Data'!N:N,'Case Data'!$A:$A,Capacity!$C220,'Case Data'!$B:$B,Capacity!$D220,'Case Data'!$D:$D,Capacity!$F220,'Case Data'!$F:$F,"Capacity")</f>
        <v>0</v>
      </c>
    </row>
    <row r="221" spans="3:13" hidden="1">
      <c r="C221" s="45" t="str">
        <f t="shared" ref="C221" si="164">C220</f>
        <v>Case A Exploratory Policy Scenario - No Price Control</v>
      </c>
      <c r="D221" s="52" t="str">
        <f t="shared" ref="D221" si="165">D220</f>
        <v>NH</v>
      </c>
      <c r="E221" s="125" t="s">
        <v>49</v>
      </c>
      <c r="F221" s="52" t="str">
        <f t="shared" si="163"/>
        <v>New Combustion Turbine</v>
      </c>
      <c r="G221" s="4">
        <f>SUMIFS('Case Data'!H:H,'Case Data'!$A:$A,Capacity!$C221,'Case Data'!$B:$B,Capacity!$D221,'Case Data'!$D:$D,Capacity!$F221,'Case Data'!$F:$F,"Capacity")</f>
        <v>0</v>
      </c>
      <c r="H221" s="4">
        <f>SUMIFS('Case Data'!I:I,'Case Data'!$A:$A,Capacity!$C221,'Case Data'!$B:$B,Capacity!$D221,'Case Data'!$D:$D,Capacity!$F221,'Case Data'!$F:$F,"Capacity")</f>
        <v>0</v>
      </c>
      <c r="I221" s="4">
        <f>SUMIFS('Case Data'!J:J,'Case Data'!$A:$A,Capacity!$C221,'Case Data'!$B:$B,Capacity!$D221,'Case Data'!$D:$D,Capacity!$F221,'Case Data'!$F:$F,"Capacity")</f>
        <v>0</v>
      </c>
      <c r="J221" s="4">
        <f>SUMIFS('Case Data'!K:K,'Case Data'!$A:$A,Capacity!$C221,'Case Data'!$B:$B,Capacity!$D221,'Case Data'!$D:$D,Capacity!$F221,'Case Data'!$F:$F,"Capacity")</f>
        <v>0</v>
      </c>
      <c r="K221" s="4">
        <f>SUMIFS('Case Data'!L:L,'Case Data'!$A:$A,Capacity!$C221,'Case Data'!$B:$B,Capacity!$D221,'Case Data'!$D:$D,Capacity!$F221,'Case Data'!$F:$F,"Capacity")</f>
        <v>0</v>
      </c>
      <c r="L221" s="4">
        <f>SUMIFS('Case Data'!M:M,'Case Data'!$A:$A,Capacity!$C221,'Case Data'!$B:$B,Capacity!$D221,'Case Data'!$D:$D,Capacity!$F221,'Case Data'!$F:$F,"Capacity")</f>
        <v>0</v>
      </c>
      <c r="M221" s="8">
        <f>SUMIFS('Case Data'!N:N,'Case Data'!$A:$A,Capacity!$C221,'Case Data'!$B:$B,Capacity!$D221,'Case Data'!$D:$D,Capacity!$F221,'Case Data'!$F:$F,"Capacity")</f>
        <v>0</v>
      </c>
    </row>
    <row r="222" spans="3:13" hidden="1">
      <c r="C222" s="45" t="str">
        <f t="shared" ref="C222" si="166">C221</f>
        <v>Case A Exploratory Policy Scenario - No Price Control</v>
      </c>
      <c r="D222" s="52" t="str">
        <f t="shared" ref="D222" si="167">D221</f>
        <v>NH</v>
      </c>
      <c r="E222" s="125" t="s">
        <v>49</v>
      </c>
      <c r="F222" s="52" t="str">
        <f t="shared" si="163"/>
        <v>New Other</v>
      </c>
      <c r="G222" s="4">
        <f>SUMIFS('Case Data'!H:H,'Case Data'!$A:$A,Capacity!$C222,'Case Data'!$B:$B,Capacity!$D222,'Case Data'!$D:$D,Capacity!$F222,'Case Data'!$F:$F,"Capacity")</f>
        <v>0</v>
      </c>
      <c r="H222" s="4">
        <f>SUMIFS('Case Data'!I:I,'Case Data'!$A:$A,Capacity!$C222,'Case Data'!$B:$B,Capacity!$D222,'Case Data'!$D:$D,Capacity!$F222,'Case Data'!$F:$F,"Capacity")</f>
        <v>0</v>
      </c>
      <c r="I222" s="4">
        <f>SUMIFS('Case Data'!J:J,'Case Data'!$A:$A,Capacity!$C222,'Case Data'!$B:$B,Capacity!$D222,'Case Data'!$D:$D,Capacity!$F222,'Case Data'!$F:$F,"Capacity")</f>
        <v>0</v>
      </c>
      <c r="J222" s="4">
        <f>SUMIFS('Case Data'!K:K,'Case Data'!$A:$A,Capacity!$C222,'Case Data'!$B:$B,Capacity!$D222,'Case Data'!$D:$D,Capacity!$F222,'Case Data'!$F:$F,"Capacity")</f>
        <v>0</v>
      </c>
      <c r="K222" s="4">
        <f>SUMIFS('Case Data'!L:L,'Case Data'!$A:$A,Capacity!$C222,'Case Data'!$B:$B,Capacity!$D222,'Case Data'!$D:$D,Capacity!$F222,'Case Data'!$F:$F,"Capacity")</f>
        <v>0</v>
      </c>
      <c r="L222" s="4">
        <f>SUMIFS('Case Data'!M:M,'Case Data'!$A:$A,Capacity!$C222,'Case Data'!$B:$B,Capacity!$D222,'Case Data'!$D:$D,Capacity!$F222,'Case Data'!$F:$F,"Capacity")</f>
        <v>0</v>
      </c>
      <c r="M222" s="8">
        <f>SUMIFS('Case Data'!N:N,'Case Data'!$A:$A,Capacity!$C222,'Case Data'!$B:$B,Capacity!$D222,'Case Data'!$D:$D,Capacity!$F222,'Case Data'!$F:$F,"Capacity")</f>
        <v>0</v>
      </c>
    </row>
    <row r="223" spans="3:13" hidden="1">
      <c r="C223" s="45" t="str">
        <f t="shared" ref="C223" si="168">C222</f>
        <v>Case A Exploratory Policy Scenario - No Price Control</v>
      </c>
      <c r="D223" s="52" t="str">
        <f t="shared" ref="D223" si="169">D222</f>
        <v>NH</v>
      </c>
      <c r="E223" s="125" t="s">
        <v>49</v>
      </c>
      <c r="F223" s="52" t="str">
        <f t="shared" si="163"/>
        <v>New Other RE</v>
      </c>
      <c r="G223" s="4">
        <f>SUMIFS('Case Data'!H:H,'Case Data'!$A:$A,Capacity!$C223,'Case Data'!$B:$B,Capacity!$D223,'Case Data'!$D:$D,Capacity!$F223,'Case Data'!$F:$F,"Capacity")</f>
        <v>0</v>
      </c>
      <c r="H223" s="4">
        <f>SUMIFS('Case Data'!I:I,'Case Data'!$A:$A,Capacity!$C223,'Case Data'!$B:$B,Capacity!$D223,'Case Data'!$D:$D,Capacity!$F223,'Case Data'!$F:$F,"Capacity")</f>
        <v>0</v>
      </c>
      <c r="I223" s="4">
        <f>SUMIFS('Case Data'!J:J,'Case Data'!$A:$A,Capacity!$C223,'Case Data'!$B:$B,Capacity!$D223,'Case Data'!$D:$D,Capacity!$F223,'Case Data'!$F:$F,"Capacity")</f>
        <v>0</v>
      </c>
      <c r="J223" s="4">
        <f>SUMIFS('Case Data'!K:K,'Case Data'!$A:$A,Capacity!$C223,'Case Data'!$B:$B,Capacity!$D223,'Case Data'!$D:$D,Capacity!$F223,'Case Data'!$F:$F,"Capacity")</f>
        <v>0</v>
      </c>
      <c r="K223" s="4">
        <f>SUMIFS('Case Data'!L:L,'Case Data'!$A:$A,Capacity!$C223,'Case Data'!$B:$B,Capacity!$D223,'Case Data'!$D:$D,Capacity!$F223,'Case Data'!$F:$F,"Capacity")</f>
        <v>0</v>
      </c>
      <c r="L223" s="4">
        <f>SUMIFS('Case Data'!M:M,'Case Data'!$A:$A,Capacity!$C223,'Case Data'!$B:$B,Capacity!$D223,'Case Data'!$D:$D,Capacity!$F223,'Case Data'!$F:$F,"Capacity")</f>
        <v>0</v>
      </c>
      <c r="M223" s="8">
        <f>SUMIFS('Case Data'!N:N,'Case Data'!$A:$A,Capacity!$C223,'Case Data'!$B:$B,Capacity!$D223,'Case Data'!$D:$D,Capacity!$F223,'Case Data'!$F:$F,"Capacity")</f>
        <v>0</v>
      </c>
    </row>
    <row r="224" spans="3:13" hidden="1">
      <c r="C224" s="45" t="str">
        <f t="shared" ref="C224" si="170">C223</f>
        <v>Case A Exploratory Policy Scenario - No Price Control</v>
      </c>
      <c r="D224" s="52" t="str">
        <f t="shared" ref="D224" si="171">D223</f>
        <v>NH</v>
      </c>
      <c r="E224" s="125" t="s">
        <v>49</v>
      </c>
      <c r="F224" s="52" t="str">
        <f t="shared" si="163"/>
        <v>New Solar PV</v>
      </c>
      <c r="G224" s="4">
        <f>SUMIFS('Case Data'!H:H,'Case Data'!$A:$A,Capacity!$C224,'Case Data'!$B:$B,Capacity!$D224,'Case Data'!$D:$D,Capacity!$F224,'Case Data'!$F:$F,"Capacity")</f>
        <v>0</v>
      </c>
      <c r="H224" s="4">
        <f>SUMIFS('Case Data'!I:I,'Case Data'!$A:$A,Capacity!$C224,'Case Data'!$B:$B,Capacity!$D224,'Case Data'!$D:$D,Capacity!$F224,'Case Data'!$F:$F,"Capacity")</f>
        <v>0</v>
      </c>
      <c r="I224" s="4">
        <f>SUMIFS('Case Data'!J:J,'Case Data'!$A:$A,Capacity!$C224,'Case Data'!$B:$B,Capacity!$D224,'Case Data'!$D:$D,Capacity!$F224,'Case Data'!$F:$F,"Capacity")</f>
        <v>0</v>
      </c>
      <c r="J224" s="4">
        <f>SUMIFS('Case Data'!K:K,'Case Data'!$A:$A,Capacity!$C224,'Case Data'!$B:$B,Capacity!$D224,'Case Data'!$D:$D,Capacity!$F224,'Case Data'!$F:$F,"Capacity")</f>
        <v>0</v>
      </c>
      <c r="K224" s="4">
        <f>SUMIFS('Case Data'!L:L,'Case Data'!$A:$A,Capacity!$C224,'Case Data'!$B:$B,Capacity!$D224,'Case Data'!$D:$D,Capacity!$F224,'Case Data'!$F:$F,"Capacity")</f>
        <v>0</v>
      </c>
      <c r="L224" s="4">
        <f>SUMIFS('Case Data'!M:M,'Case Data'!$A:$A,Capacity!$C224,'Case Data'!$B:$B,Capacity!$D224,'Case Data'!$D:$D,Capacity!$F224,'Case Data'!$F:$F,"Capacity")</f>
        <v>0</v>
      </c>
      <c r="M224" s="8">
        <f>SUMIFS('Case Data'!N:N,'Case Data'!$A:$A,Capacity!$C224,'Case Data'!$B:$B,Capacity!$D224,'Case Data'!$D:$D,Capacity!$F224,'Case Data'!$F:$F,"Capacity")</f>
        <v>0</v>
      </c>
    </row>
    <row r="225" spans="3:13" hidden="1">
      <c r="C225" s="45" t="str">
        <f t="shared" ref="C225" si="172">C224</f>
        <v>Case A Exploratory Policy Scenario - No Price Control</v>
      </c>
      <c r="D225" s="52" t="str">
        <f t="shared" ref="D225" si="173">D224</f>
        <v>NH</v>
      </c>
      <c r="E225" s="125" t="s">
        <v>49</v>
      </c>
      <c r="F225" s="52" t="str">
        <f t="shared" si="163"/>
        <v>New Onshore Wind</v>
      </c>
      <c r="G225" s="4">
        <f>SUMIFS('Case Data'!H:H,'Case Data'!$A:$A,Capacity!$C225,'Case Data'!$B:$B,Capacity!$D225,'Case Data'!$D:$D,Capacity!$F225,'Case Data'!$F:$F,"Capacity")</f>
        <v>0</v>
      </c>
      <c r="H225" s="4">
        <f>SUMIFS('Case Data'!I:I,'Case Data'!$A:$A,Capacity!$C225,'Case Data'!$B:$B,Capacity!$D225,'Case Data'!$D:$D,Capacity!$F225,'Case Data'!$F:$F,"Capacity")</f>
        <v>0</v>
      </c>
      <c r="I225" s="4">
        <f>SUMIFS('Case Data'!J:J,'Case Data'!$A:$A,Capacity!$C225,'Case Data'!$B:$B,Capacity!$D225,'Case Data'!$D:$D,Capacity!$F225,'Case Data'!$F:$F,"Capacity")</f>
        <v>0</v>
      </c>
      <c r="J225" s="4">
        <f>SUMIFS('Case Data'!K:K,'Case Data'!$A:$A,Capacity!$C225,'Case Data'!$B:$B,Capacity!$D225,'Case Data'!$D:$D,Capacity!$F225,'Case Data'!$F:$F,"Capacity")</f>
        <v>0</v>
      </c>
      <c r="K225" s="4">
        <f>SUMIFS('Case Data'!L:L,'Case Data'!$A:$A,Capacity!$C225,'Case Data'!$B:$B,Capacity!$D225,'Case Data'!$D:$D,Capacity!$F225,'Case Data'!$F:$F,"Capacity")</f>
        <v>0</v>
      </c>
      <c r="L225" s="4">
        <f>SUMIFS('Case Data'!M:M,'Case Data'!$A:$A,Capacity!$C225,'Case Data'!$B:$B,Capacity!$D225,'Case Data'!$D:$D,Capacity!$F225,'Case Data'!$F:$F,"Capacity")</f>
        <v>0</v>
      </c>
      <c r="M225" s="8">
        <f>SUMIFS('Case Data'!N:N,'Case Data'!$A:$A,Capacity!$C225,'Case Data'!$B:$B,Capacity!$D225,'Case Data'!$D:$D,Capacity!$F225,'Case Data'!$F:$F,"Capacity")</f>
        <v>0</v>
      </c>
    </row>
    <row r="226" spans="3:13" hidden="1">
      <c r="C226" s="45" t="str">
        <f t="shared" ref="C226" si="174">C225</f>
        <v>Case A Exploratory Policy Scenario - No Price Control</v>
      </c>
      <c r="D226" s="52" t="str">
        <f t="shared" ref="D226" si="175">D225</f>
        <v>NH</v>
      </c>
      <c r="E226" s="125" t="s">
        <v>49</v>
      </c>
      <c r="F226" s="52" t="str">
        <f t="shared" si="163"/>
        <v>New Offshore Wind</v>
      </c>
      <c r="G226" s="4">
        <f>SUMIFS('Case Data'!H:H,'Case Data'!$A:$A,Capacity!$C226,'Case Data'!$B:$B,Capacity!$D226,'Case Data'!$D:$D,Capacity!$F226,'Case Data'!$F:$F,"Capacity")</f>
        <v>0</v>
      </c>
      <c r="H226" s="4">
        <f>SUMIFS('Case Data'!I:I,'Case Data'!$A:$A,Capacity!$C226,'Case Data'!$B:$B,Capacity!$D226,'Case Data'!$D:$D,Capacity!$F226,'Case Data'!$F:$F,"Capacity")</f>
        <v>0</v>
      </c>
      <c r="I226" s="4">
        <f>SUMIFS('Case Data'!J:J,'Case Data'!$A:$A,Capacity!$C226,'Case Data'!$B:$B,Capacity!$D226,'Case Data'!$D:$D,Capacity!$F226,'Case Data'!$F:$F,"Capacity")</f>
        <v>0</v>
      </c>
      <c r="J226" s="4">
        <f>SUMIFS('Case Data'!K:K,'Case Data'!$A:$A,Capacity!$C226,'Case Data'!$B:$B,Capacity!$D226,'Case Data'!$D:$D,Capacity!$F226,'Case Data'!$F:$F,"Capacity")</f>
        <v>0</v>
      </c>
      <c r="K226" s="4">
        <f>SUMIFS('Case Data'!L:L,'Case Data'!$A:$A,Capacity!$C226,'Case Data'!$B:$B,Capacity!$D226,'Case Data'!$D:$D,Capacity!$F226,'Case Data'!$F:$F,"Capacity")</f>
        <v>0</v>
      </c>
      <c r="L226" s="4">
        <f>SUMIFS('Case Data'!M:M,'Case Data'!$A:$A,Capacity!$C226,'Case Data'!$B:$B,Capacity!$D226,'Case Data'!$D:$D,Capacity!$F226,'Case Data'!$F:$F,"Capacity")</f>
        <v>0</v>
      </c>
      <c r="M226" s="8">
        <f>SUMIFS('Case Data'!N:N,'Case Data'!$A:$A,Capacity!$C226,'Case Data'!$B:$B,Capacity!$D226,'Case Data'!$D:$D,Capacity!$F226,'Case Data'!$F:$F,"Capacity")</f>
        <v>0</v>
      </c>
    </row>
    <row r="227" spans="3:13" hidden="1">
      <c r="C227" s="45" t="str">
        <f t="shared" ref="C227" si="176">C226</f>
        <v>Case A Exploratory Policy Scenario - No Price Control</v>
      </c>
      <c r="D227" s="52" t="str">
        <f t="shared" ref="D227" si="177">D226</f>
        <v>NH</v>
      </c>
      <c r="E227" s="125" t="s">
        <v>49</v>
      </c>
      <c r="F227" s="52" t="str">
        <f t="shared" si="163"/>
        <v>New Battery Storage</v>
      </c>
      <c r="G227" s="4">
        <f>SUMIFS('Case Data'!H:H,'Case Data'!$A:$A,Capacity!$C227,'Case Data'!$B:$B,Capacity!$D227,'Case Data'!$D:$D,Capacity!$F227,'Case Data'!$F:$F,"Capacity")</f>
        <v>0</v>
      </c>
      <c r="H227" s="4">
        <f>SUMIFS('Case Data'!I:I,'Case Data'!$A:$A,Capacity!$C227,'Case Data'!$B:$B,Capacity!$D227,'Case Data'!$D:$D,Capacity!$F227,'Case Data'!$F:$F,"Capacity")</f>
        <v>0</v>
      </c>
      <c r="I227" s="4">
        <f>SUMIFS('Case Data'!J:J,'Case Data'!$A:$A,Capacity!$C227,'Case Data'!$B:$B,Capacity!$D227,'Case Data'!$D:$D,Capacity!$F227,'Case Data'!$F:$F,"Capacity")</f>
        <v>0</v>
      </c>
      <c r="J227" s="4">
        <f>SUMIFS('Case Data'!K:K,'Case Data'!$A:$A,Capacity!$C227,'Case Data'!$B:$B,Capacity!$D227,'Case Data'!$D:$D,Capacity!$F227,'Case Data'!$F:$F,"Capacity")</f>
        <v>0</v>
      </c>
      <c r="K227" s="4">
        <f>SUMIFS('Case Data'!L:L,'Case Data'!$A:$A,Capacity!$C227,'Case Data'!$B:$B,Capacity!$D227,'Case Data'!$D:$D,Capacity!$F227,'Case Data'!$F:$F,"Capacity")</f>
        <v>0</v>
      </c>
      <c r="L227" s="4">
        <f>SUMIFS('Case Data'!M:M,'Case Data'!$A:$A,Capacity!$C227,'Case Data'!$B:$B,Capacity!$D227,'Case Data'!$D:$D,Capacity!$F227,'Case Data'!$F:$F,"Capacity")</f>
        <v>0</v>
      </c>
      <c r="M227" s="8">
        <f>SUMIFS('Case Data'!N:N,'Case Data'!$A:$A,Capacity!$C227,'Case Data'!$B:$B,Capacity!$D227,'Case Data'!$D:$D,Capacity!$F227,'Case Data'!$F:$F,"Capacity")</f>
        <v>0</v>
      </c>
    </row>
    <row r="228" spans="3:13" hidden="1">
      <c r="C228" s="45" t="str">
        <f t="shared" ref="C228:D235" si="178">C227</f>
        <v>Case A Exploratory Policy Scenario - No Price Control</v>
      </c>
      <c r="D228" s="52" t="str">
        <f t="shared" si="178"/>
        <v>NH</v>
      </c>
      <c r="E228" s="125" t="s">
        <v>49</v>
      </c>
      <c r="F228" s="52" t="str">
        <f t="shared" si="163"/>
        <v>New H2 CC</v>
      </c>
      <c r="G228" s="4">
        <f>SUMIFS('Case Data'!H:H,'Case Data'!$A:$A,Capacity!$C228,'Case Data'!$B:$B,Capacity!$D228,'Case Data'!$D:$D,Capacity!$F228,'Case Data'!$F:$F,"Capacity")</f>
        <v>0</v>
      </c>
      <c r="H228" s="4">
        <f>SUMIFS('Case Data'!I:I,'Case Data'!$A:$A,Capacity!$C228,'Case Data'!$B:$B,Capacity!$D228,'Case Data'!$D:$D,Capacity!$F228,'Case Data'!$F:$F,"Capacity")</f>
        <v>0</v>
      </c>
      <c r="I228" s="4">
        <f>SUMIFS('Case Data'!J:J,'Case Data'!$A:$A,Capacity!$C228,'Case Data'!$B:$B,Capacity!$D228,'Case Data'!$D:$D,Capacity!$F228,'Case Data'!$F:$F,"Capacity")</f>
        <v>0</v>
      </c>
      <c r="J228" s="4">
        <f>SUMIFS('Case Data'!K:K,'Case Data'!$A:$A,Capacity!$C228,'Case Data'!$B:$B,Capacity!$D228,'Case Data'!$D:$D,Capacity!$F228,'Case Data'!$F:$F,"Capacity")</f>
        <v>0</v>
      </c>
      <c r="K228" s="4">
        <f>SUMIFS('Case Data'!L:L,'Case Data'!$A:$A,Capacity!$C228,'Case Data'!$B:$B,Capacity!$D228,'Case Data'!$D:$D,Capacity!$F228,'Case Data'!$F:$F,"Capacity")</f>
        <v>0</v>
      </c>
      <c r="L228" s="4">
        <f>SUMIFS('Case Data'!M:M,'Case Data'!$A:$A,Capacity!$C228,'Case Data'!$B:$B,Capacity!$D228,'Case Data'!$D:$D,Capacity!$F228,'Case Data'!$F:$F,"Capacity")</f>
        <v>0</v>
      </c>
      <c r="M228" s="8">
        <f>SUMIFS('Case Data'!N:N,'Case Data'!$A:$A,Capacity!$C228,'Case Data'!$B:$B,Capacity!$D228,'Case Data'!$D:$D,Capacity!$F228,'Case Data'!$F:$F,"Capacity")</f>
        <v>0</v>
      </c>
    </row>
    <row r="229" spans="3:13" hidden="1">
      <c r="C229" s="44" t="str">
        <f t="shared" si="178"/>
        <v>Case A Exploratory Policy Scenario - No Price Control</v>
      </c>
      <c r="D229" s="53" t="str">
        <f t="shared" si="178"/>
        <v>NH</v>
      </c>
      <c r="E229" s="136" t="s">
        <v>49</v>
      </c>
      <c r="F229" s="53" t="str">
        <f t="shared" si="163"/>
        <v>New H2 CT</v>
      </c>
      <c r="G229" s="23">
        <f>SUMIFS('Case Data'!H:H,'Case Data'!$A:$A,Capacity!$C229,'Case Data'!$B:$B,Capacity!$D229,'Case Data'!$D:$D,Capacity!$F229,'Case Data'!$F:$F,"Capacity")</f>
        <v>0</v>
      </c>
      <c r="H229" s="23">
        <f>SUMIFS('Case Data'!I:I,'Case Data'!$A:$A,Capacity!$C229,'Case Data'!$B:$B,Capacity!$D229,'Case Data'!$D:$D,Capacity!$F229,'Case Data'!$F:$F,"Capacity")</f>
        <v>0</v>
      </c>
      <c r="I229" s="23">
        <f>SUMIFS('Case Data'!J:J,'Case Data'!$A:$A,Capacity!$C229,'Case Data'!$B:$B,Capacity!$D229,'Case Data'!$D:$D,Capacity!$F229,'Case Data'!$F:$F,"Capacity")</f>
        <v>0</v>
      </c>
      <c r="J229" s="23">
        <f>SUMIFS('Case Data'!K:K,'Case Data'!$A:$A,Capacity!$C229,'Case Data'!$B:$B,Capacity!$D229,'Case Data'!$D:$D,Capacity!$F229,'Case Data'!$F:$F,"Capacity")</f>
        <v>0</v>
      </c>
      <c r="K229" s="23">
        <f>SUMIFS('Case Data'!L:L,'Case Data'!$A:$A,Capacity!$C229,'Case Data'!$B:$B,Capacity!$D229,'Case Data'!$D:$D,Capacity!$F229,'Case Data'!$F:$F,"Capacity")</f>
        <v>0</v>
      </c>
      <c r="L229" s="23">
        <f>SUMIFS('Case Data'!M:M,'Case Data'!$A:$A,Capacity!$C229,'Case Data'!$B:$B,Capacity!$D229,'Case Data'!$D:$D,Capacity!$F229,'Case Data'!$F:$F,"Capacity")</f>
        <v>0</v>
      </c>
      <c r="M229" s="25">
        <f>SUMIFS('Case Data'!N:N,'Case Data'!$A:$A,Capacity!$C229,'Case Data'!$B:$B,Capacity!$D229,'Case Data'!$D:$D,Capacity!$F229,'Case Data'!$F:$F,"Capacity")</f>
        <v>0</v>
      </c>
    </row>
    <row r="230" spans="3:13" hidden="1">
      <c r="C230" s="45" t="str">
        <f t="shared" si="178"/>
        <v>Case A Exploratory Policy Scenario - No Price Control</v>
      </c>
      <c r="D230" s="52" t="str">
        <f t="shared" si="178"/>
        <v>NH</v>
      </c>
      <c r="E230" s="125" t="s">
        <v>49</v>
      </c>
      <c r="F230" s="52" t="str">
        <f t="shared" si="163"/>
        <v>Retire Coal</v>
      </c>
      <c r="G230" s="4">
        <f>SUMIFS('Case Data'!H:H,'Case Data'!$A:$A,Capacity!$C230,'Case Data'!$B:$B,Capacity!$D230,'Case Data'!$D:$D,Capacity!$F230,'Case Data'!$F:$F,"Capacity")</f>
        <v>0</v>
      </c>
      <c r="H230" s="4">
        <f>SUMIFS('Case Data'!I:I,'Case Data'!$A:$A,Capacity!$C230,'Case Data'!$B:$B,Capacity!$D230,'Case Data'!$D:$D,Capacity!$F230,'Case Data'!$F:$F,"Capacity")</f>
        <v>518.85599999999999</v>
      </c>
      <c r="I230" s="4">
        <f>SUMIFS('Case Data'!J:J,'Case Data'!$A:$A,Capacity!$C230,'Case Data'!$B:$B,Capacity!$D230,'Case Data'!$D:$D,Capacity!$F230,'Case Data'!$F:$F,"Capacity")</f>
        <v>518.85599999999999</v>
      </c>
      <c r="J230" s="4">
        <f>SUMIFS('Case Data'!K:K,'Case Data'!$A:$A,Capacity!$C230,'Case Data'!$B:$B,Capacity!$D230,'Case Data'!$D:$D,Capacity!$F230,'Case Data'!$F:$F,"Capacity")</f>
        <v>518.85599999999999</v>
      </c>
      <c r="K230" s="4">
        <f>SUMIFS('Case Data'!L:L,'Case Data'!$A:$A,Capacity!$C230,'Case Data'!$B:$B,Capacity!$D230,'Case Data'!$D:$D,Capacity!$F230,'Case Data'!$F:$F,"Capacity")</f>
        <v>518.85599999999999</v>
      </c>
      <c r="L230" s="4">
        <f>SUMIFS('Case Data'!M:M,'Case Data'!$A:$A,Capacity!$C230,'Case Data'!$B:$B,Capacity!$D230,'Case Data'!$D:$D,Capacity!$F230,'Case Data'!$F:$F,"Capacity")</f>
        <v>518.85599999999999</v>
      </c>
      <c r="M230" s="8">
        <f>SUMIFS('Case Data'!N:N,'Case Data'!$A:$A,Capacity!$C230,'Case Data'!$B:$B,Capacity!$D230,'Case Data'!$D:$D,Capacity!$F230,'Case Data'!$F:$F,"Capacity")</f>
        <v>518.85599999999999</v>
      </c>
    </row>
    <row r="231" spans="3:13" hidden="1">
      <c r="C231" s="45" t="str">
        <f t="shared" si="178"/>
        <v>Case A Exploratory Policy Scenario - No Price Control</v>
      </c>
      <c r="D231" s="52" t="str">
        <f t="shared" si="178"/>
        <v>NH</v>
      </c>
      <c r="E231" s="125" t="s">
        <v>49</v>
      </c>
      <c r="F231" s="52" t="str">
        <f t="shared" si="163"/>
        <v>Retire Combined Cycle</v>
      </c>
      <c r="G231" s="4">
        <f>SUMIFS('Case Data'!H:H,'Case Data'!$A:$A,Capacity!$C231,'Case Data'!$B:$B,Capacity!$D231,'Case Data'!$D:$D,Capacity!$F231,'Case Data'!$F:$F,"Capacity")</f>
        <v>0</v>
      </c>
      <c r="H231" s="4">
        <f>SUMIFS('Case Data'!I:I,'Case Data'!$A:$A,Capacity!$C231,'Case Data'!$B:$B,Capacity!$D231,'Case Data'!$D:$D,Capacity!$F231,'Case Data'!$F:$F,"Capacity")</f>
        <v>0</v>
      </c>
      <c r="I231" s="4">
        <f>SUMIFS('Case Data'!J:J,'Case Data'!$A:$A,Capacity!$C231,'Case Data'!$B:$B,Capacity!$D231,'Case Data'!$D:$D,Capacity!$F231,'Case Data'!$F:$F,"Capacity")</f>
        <v>0</v>
      </c>
      <c r="J231" s="4">
        <f>SUMIFS('Case Data'!K:K,'Case Data'!$A:$A,Capacity!$C231,'Case Data'!$B:$B,Capacity!$D231,'Case Data'!$D:$D,Capacity!$F231,'Case Data'!$F:$F,"Capacity")</f>
        <v>0</v>
      </c>
      <c r="K231" s="4">
        <f>SUMIFS('Case Data'!L:L,'Case Data'!$A:$A,Capacity!$C231,'Case Data'!$B:$B,Capacity!$D231,'Case Data'!$D:$D,Capacity!$F231,'Case Data'!$F:$F,"Capacity")</f>
        <v>0</v>
      </c>
      <c r="L231" s="4">
        <f>SUMIFS('Case Data'!M:M,'Case Data'!$A:$A,Capacity!$C231,'Case Data'!$B:$B,Capacity!$D231,'Case Data'!$D:$D,Capacity!$F231,'Case Data'!$F:$F,"Capacity")</f>
        <v>0</v>
      </c>
      <c r="M231" s="8">
        <f>SUMIFS('Case Data'!N:N,'Case Data'!$A:$A,Capacity!$C231,'Case Data'!$B:$B,Capacity!$D231,'Case Data'!$D:$D,Capacity!$F231,'Case Data'!$F:$F,"Capacity")</f>
        <v>0</v>
      </c>
    </row>
    <row r="232" spans="3:13" hidden="1">
      <c r="C232" s="45" t="str">
        <f t="shared" si="178"/>
        <v>Case A Exploratory Policy Scenario - No Price Control</v>
      </c>
      <c r="D232" s="52" t="str">
        <f t="shared" si="178"/>
        <v>NH</v>
      </c>
      <c r="E232" s="125" t="s">
        <v>49</v>
      </c>
      <c r="F232" s="52" t="str">
        <f t="shared" si="163"/>
        <v>Retire Combustion Turbine</v>
      </c>
      <c r="G232" s="4">
        <f>SUMIFS('Case Data'!H:H,'Case Data'!$A:$A,Capacity!$C232,'Case Data'!$B:$B,Capacity!$D232,'Case Data'!$D:$D,Capacity!$F232,'Case Data'!$F:$F,"Capacity")</f>
        <v>0</v>
      </c>
      <c r="H232" s="4">
        <f>SUMIFS('Case Data'!I:I,'Case Data'!$A:$A,Capacity!$C232,'Case Data'!$B:$B,Capacity!$D232,'Case Data'!$D:$D,Capacity!$F232,'Case Data'!$F:$F,"Capacity")</f>
        <v>0</v>
      </c>
      <c r="I232" s="4">
        <f>SUMIFS('Case Data'!J:J,'Case Data'!$A:$A,Capacity!$C232,'Case Data'!$B:$B,Capacity!$D232,'Case Data'!$D:$D,Capacity!$F232,'Case Data'!$F:$F,"Capacity")</f>
        <v>0</v>
      </c>
      <c r="J232" s="4">
        <f>SUMIFS('Case Data'!K:K,'Case Data'!$A:$A,Capacity!$C232,'Case Data'!$B:$B,Capacity!$D232,'Case Data'!$D:$D,Capacity!$F232,'Case Data'!$F:$F,"Capacity")</f>
        <v>0</v>
      </c>
      <c r="K232" s="4">
        <f>SUMIFS('Case Data'!L:L,'Case Data'!$A:$A,Capacity!$C232,'Case Data'!$B:$B,Capacity!$D232,'Case Data'!$D:$D,Capacity!$F232,'Case Data'!$F:$F,"Capacity")</f>
        <v>0</v>
      </c>
      <c r="L232" s="4">
        <f>SUMIFS('Case Data'!M:M,'Case Data'!$A:$A,Capacity!$C232,'Case Data'!$B:$B,Capacity!$D232,'Case Data'!$D:$D,Capacity!$F232,'Case Data'!$F:$F,"Capacity")</f>
        <v>0</v>
      </c>
      <c r="M232" s="8">
        <f>SUMIFS('Case Data'!N:N,'Case Data'!$A:$A,Capacity!$C232,'Case Data'!$B:$B,Capacity!$D232,'Case Data'!$D:$D,Capacity!$F232,'Case Data'!$F:$F,"Capacity")</f>
        <v>0</v>
      </c>
    </row>
    <row r="233" spans="3:13" hidden="1">
      <c r="C233" s="45" t="str">
        <f t="shared" si="178"/>
        <v>Case A Exploratory Policy Scenario - No Price Control</v>
      </c>
      <c r="D233" s="52" t="str">
        <f t="shared" si="178"/>
        <v>NH</v>
      </c>
      <c r="E233" s="125" t="s">
        <v>49</v>
      </c>
      <c r="F233" s="52" t="str">
        <f t="shared" si="163"/>
        <v>Retire Oil/Gas</v>
      </c>
      <c r="G233" s="4">
        <f>SUMIFS('Case Data'!H:H,'Case Data'!$A:$A,Capacity!$C233,'Case Data'!$B:$B,Capacity!$D233,'Case Data'!$D:$D,Capacity!$F233,'Case Data'!$F:$F,"Capacity")</f>
        <v>0</v>
      </c>
      <c r="H233" s="4">
        <f>SUMIFS('Case Data'!I:I,'Case Data'!$A:$A,Capacity!$C233,'Case Data'!$B:$B,Capacity!$D233,'Case Data'!$D:$D,Capacity!$F233,'Case Data'!$F:$F,"Capacity")</f>
        <v>400.2</v>
      </c>
      <c r="I233" s="4">
        <f>SUMIFS('Case Data'!J:J,'Case Data'!$A:$A,Capacity!$C233,'Case Data'!$B:$B,Capacity!$D233,'Case Data'!$D:$D,Capacity!$F233,'Case Data'!$F:$F,"Capacity")</f>
        <v>400.2</v>
      </c>
      <c r="J233" s="4">
        <f>SUMIFS('Case Data'!K:K,'Case Data'!$A:$A,Capacity!$C233,'Case Data'!$B:$B,Capacity!$D233,'Case Data'!$D:$D,Capacity!$F233,'Case Data'!$F:$F,"Capacity")</f>
        <v>400.2</v>
      </c>
      <c r="K233" s="4">
        <f>SUMIFS('Case Data'!L:L,'Case Data'!$A:$A,Capacity!$C233,'Case Data'!$B:$B,Capacity!$D233,'Case Data'!$D:$D,Capacity!$F233,'Case Data'!$F:$F,"Capacity")</f>
        <v>400.2</v>
      </c>
      <c r="L233" s="4">
        <f>SUMIFS('Case Data'!M:M,'Case Data'!$A:$A,Capacity!$C233,'Case Data'!$B:$B,Capacity!$D233,'Case Data'!$D:$D,Capacity!$F233,'Case Data'!$F:$F,"Capacity")</f>
        <v>400.2</v>
      </c>
      <c r="M233" s="8">
        <f>SUMIFS('Case Data'!N:N,'Case Data'!$A:$A,Capacity!$C233,'Case Data'!$B:$B,Capacity!$D233,'Case Data'!$D:$D,Capacity!$F233,'Case Data'!$F:$F,"Capacity")</f>
        <v>400.2</v>
      </c>
    </row>
    <row r="234" spans="3:13" hidden="1">
      <c r="C234" s="45" t="str">
        <f t="shared" si="178"/>
        <v>Case A Exploratory Policy Scenario - No Price Control</v>
      </c>
      <c r="D234" s="52" t="str">
        <f t="shared" si="178"/>
        <v>NH</v>
      </c>
      <c r="E234" s="125" t="s">
        <v>49</v>
      </c>
      <c r="F234" s="52" t="str">
        <f t="shared" si="163"/>
        <v>Retire Other</v>
      </c>
      <c r="G234" s="4">
        <f>SUMIFS('Case Data'!H:H,'Case Data'!$A:$A,Capacity!$C234,'Case Data'!$B:$B,Capacity!$D234,'Case Data'!$D:$D,Capacity!$F234,'Case Data'!$F:$F,"Capacity")</f>
        <v>0</v>
      </c>
      <c r="H234" s="4">
        <f>SUMIFS('Case Data'!I:I,'Case Data'!$A:$A,Capacity!$C234,'Case Data'!$B:$B,Capacity!$D234,'Case Data'!$D:$D,Capacity!$F234,'Case Data'!$F:$F,"Capacity")</f>
        <v>283.65100000000001</v>
      </c>
      <c r="I234" s="4">
        <f>SUMIFS('Case Data'!J:J,'Case Data'!$A:$A,Capacity!$C234,'Case Data'!$B:$B,Capacity!$D234,'Case Data'!$D:$D,Capacity!$F234,'Case Data'!$F:$F,"Capacity")</f>
        <v>283.65100000000001</v>
      </c>
      <c r="J234" s="4">
        <f>SUMIFS('Case Data'!K:K,'Case Data'!$A:$A,Capacity!$C234,'Case Data'!$B:$B,Capacity!$D234,'Case Data'!$D:$D,Capacity!$F234,'Case Data'!$F:$F,"Capacity")</f>
        <v>283.65100000000001</v>
      </c>
      <c r="K234" s="4">
        <f>SUMIFS('Case Data'!L:L,'Case Data'!$A:$A,Capacity!$C234,'Case Data'!$B:$B,Capacity!$D234,'Case Data'!$D:$D,Capacity!$F234,'Case Data'!$F:$F,"Capacity")</f>
        <v>283.65100000000001</v>
      </c>
      <c r="L234" s="4">
        <f>SUMIFS('Case Data'!M:M,'Case Data'!$A:$A,Capacity!$C234,'Case Data'!$B:$B,Capacity!$D234,'Case Data'!$D:$D,Capacity!$F234,'Case Data'!$F:$F,"Capacity")</f>
        <v>283.65100000000001</v>
      </c>
      <c r="M234" s="8">
        <f>SUMIFS('Case Data'!N:N,'Case Data'!$A:$A,Capacity!$C234,'Case Data'!$B:$B,Capacity!$D234,'Case Data'!$D:$D,Capacity!$F234,'Case Data'!$F:$F,"Capacity")</f>
        <v>283.65100000000001</v>
      </c>
    </row>
    <row r="235" spans="3:13" ht="15.75" hidden="1" thickBot="1">
      <c r="C235" s="50" t="str">
        <f t="shared" si="178"/>
        <v>Case A Exploratory Policy Scenario - No Price Control</v>
      </c>
      <c r="D235" s="54" t="str">
        <f t="shared" si="178"/>
        <v>NH</v>
      </c>
      <c r="E235" s="126" t="s">
        <v>49</v>
      </c>
      <c r="F235" s="54" t="str">
        <f t="shared" si="163"/>
        <v>Retire Nuclear</v>
      </c>
      <c r="G235" s="9">
        <f>SUMIFS('Case Data'!H:H,'Case Data'!$A:$A,Capacity!$C235,'Case Data'!$B:$B,Capacity!$D235,'Case Data'!$D:$D,Capacity!$F235,'Case Data'!$F:$F,"Capacity")</f>
        <v>0</v>
      </c>
      <c r="H235" s="9">
        <f>SUMIFS('Case Data'!I:I,'Case Data'!$A:$A,Capacity!$C235,'Case Data'!$B:$B,Capacity!$D235,'Case Data'!$D:$D,Capacity!$F235,'Case Data'!$F:$F,"Capacity")</f>
        <v>0</v>
      </c>
      <c r="I235" s="9">
        <f>SUMIFS('Case Data'!J:J,'Case Data'!$A:$A,Capacity!$C235,'Case Data'!$B:$B,Capacity!$D235,'Case Data'!$D:$D,Capacity!$F235,'Case Data'!$F:$F,"Capacity")</f>
        <v>0</v>
      </c>
      <c r="J235" s="9">
        <f>SUMIFS('Case Data'!K:K,'Case Data'!$A:$A,Capacity!$C235,'Case Data'!$B:$B,Capacity!$D235,'Case Data'!$D:$D,Capacity!$F235,'Case Data'!$F:$F,"Capacity")</f>
        <v>0</v>
      </c>
      <c r="K235" s="9">
        <f>SUMIFS('Case Data'!L:L,'Case Data'!$A:$A,Capacity!$C235,'Case Data'!$B:$B,Capacity!$D235,'Case Data'!$D:$D,Capacity!$F235,'Case Data'!$F:$F,"Capacity")</f>
        <v>0</v>
      </c>
      <c r="L235" s="9">
        <f>SUMIFS('Case Data'!M:M,'Case Data'!$A:$A,Capacity!$C235,'Case Data'!$B:$B,Capacity!$D235,'Case Data'!$D:$D,Capacity!$F235,'Case Data'!$F:$F,"Capacity")</f>
        <v>0</v>
      </c>
      <c r="M235" s="10">
        <f>SUMIFS('Case Data'!N:N,'Case Data'!$A:$A,Capacity!$C235,'Case Data'!$B:$B,Capacity!$D235,'Case Data'!$D:$D,Capacity!$F235,'Case Data'!$F:$F,"Capacity")</f>
        <v>0</v>
      </c>
    </row>
    <row r="236" spans="3:13" ht="15.75" hidden="1" thickBot="1">
      <c r="K236" s="2"/>
    </row>
    <row r="237" spans="3:13" ht="15.75" hidden="1" thickBot="1">
      <c r="C237" s="94" t="s">
        <v>2</v>
      </c>
      <c r="D237" s="95" t="s">
        <v>43</v>
      </c>
      <c r="E237" s="95" t="s">
        <v>46</v>
      </c>
      <c r="F237" s="95" t="s">
        <v>70</v>
      </c>
      <c r="G237" s="95">
        <v>2025</v>
      </c>
      <c r="H237" s="95">
        <v>2028</v>
      </c>
      <c r="I237" s="95">
        <v>2030</v>
      </c>
      <c r="J237" s="95">
        <v>2032</v>
      </c>
      <c r="K237" s="95">
        <v>2035</v>
      </c>
      <c r="L237" s="95">
        <v>2037</v>
      </c>
      <c r="M237" s="106">
        <v>2040</v>
      </c>
    </row>
    <row r="238" spans="3:13" hidden="1">
      <c r="C238" s="45" t="str">
        <f>$D$54</f>
        <v>Case A Exploratory Policy Scenario - No Price Control</v>
      </c>
      <c r="D238" s="52" t="str">
        <f>Cases!E9</f>
        <v>NJ</v>
      </c>
      <c r="E238" s="125" t="s">
        <v>49</v>
      </c>
      <c r="F238" s="52" t="str">
        <f t="shared" ref="F238:F265" si="179">F208</f>
        <v>Coal</v>
      </c>
      <c r="G238" s="4">
        <f>SUMIFS('Case Data'!H:H,'Case Data'!$A:$A,Capacity!$C238,'Case Data'!$B:$B,Capacity!$D238,'Case Data'!$D:$D,Capacity!$F238,'Case Data'!$F:$F,"Capacity")</f>
        <v>0</v>
      </c>
      <c r="H238" s="4">
        <f>SUMIFS('Case Data'!I:I,'Case Data'!$A:$A,Capacity!$C238,'Case Data'!$B:$B,Capacity!$D238,'Case Data'!$D:$D,Capacity!$F238,'Case Data'!$F:$F,"Capacity")</f>
        <v>0</v>
      </c>
      <c r="I238" s="4">
        <f>SUMIFS('Case Data'!J:J,'Case Data'!$A:$A,Capacity!$C238,'Case Data'!$B:$B,Capacity!$D238,'Case Data'!$D:$D,Capacity!$F238,'Case Data'!$F:$F,"Capacity")</f>
        <v>0</v>
      </c>
      <c r="J238" s="4">
        <f>SUMIFS('Case Data'!K:K,'Case Data'!$A:$A,Capacity!$C238,'Case Data'!$B:$B,Capacity!$D238,'Case Data'!$D:$D,Capacity!$F238,'Case Data'!$F:$F,"Capacity")</f>
        <v>0</v>
      </c>
      <c r="K238" s="4">
        <f>SUMIFS('Case Data'!L:L,'Case Data'!$A:$A,Capacity!$C238,'Case Data'!$B:$B,Capacity!$D238,'Case Data'!$D:$D,Capacity!$F238,'Case Data'!$F:$F,"Capacity")</f>
        <v>0</v>
      </c>
      <c r="L238" s="4">
        <f>SUMIFS('Case Data'!M:M,'Case Data'!$A:$A,Capacity!$C238,'Case Data'!$B:$B,Capacity!$D238,'Case Data'!$D:$D,Capacity!$F238,'Case Data'!$F:$F,"Capacity")</f>
        <v>0</v>
      </c>
      <c r="M238" s="8">
        <f>SUMIFS('Case Data'!N:N,'Case Data'!$A:$A,Capacity!$C238,'Case Data'!$B:$B,Capacity!$D238,'Case Data'!$D:$D,Capacity!$F238,'Case Data'!$F:$F,"Capacity")</f>
        <v>0</v>
      </c>
    </row>
    <row r="239" spans="3:13" hidden="1">
      <c r="C239" s="45" t="str">
        <f>C238</f>
        <v>Case A Exploratory Policy Scenario - No Price Control</v>
      </c>
      <c r="D239" s="52" t="str">
        <f>D238</f>
        <v>NJ</v>
      </c>
      <c r="E239" s="125" t="s">
        <v>49</v>
      </c>
      <c r="F239" s="52" t="str">
        <f t="shared" si="179"/>
        <v>Coal with CCS</v>
      </c>
      <c r="G239" s="4">
        <f>SUMIFS('Case Data'!H:H,'Case Data'!$A:$A,Capacity!$C239,'Case Data'!$B:$B,Capacity!$D239,'Case Data'!$D:$D,Capacity!$F239,'Case Data'!$F:$F,"Capacity")</f>
        <v>0</v>
      </c>
      <c r="H239" s="4">
        <f>SUMIFS('Case Data'!I:I,'Case Data'!$A:$A,Capacity!$C239,'Case Data'!$B:$B,Capacity!$D239,'Case Data'!$D:$D,Capacity!$F239,'Case Data'!$F:$F,"Capacity")</f>
        <v>0</v>
      </c>
      <c r="I239" s="4">
        <f>SUMIFS('Case Data'!J:J,'Case Data'!$A:$A,Capacity!$C239,'Case Data'!$B:$B,Capacity!$D239,'Case Data'!$D:$D,Capacity!$F239,'Case Data'!$F:$F,"Capacity")</f>
        <v>0</v>
      </c>
      <c r="J239" s="4">
        <f>SUMIFS('Case Data'!K:K,'Case Data'!$A:$A,Capacity!$C239,'Case Data'!$B:$B,Capacity!$D239,'Case Data'!$D:$D,Capacity!$F239,'Case Data'!$F:$F,"Capacity")</f>
        <v>0</v>
      </c>
      <c r="K239" s="4">
        <f>SUMIFS('Case Data'!L:L,'Case Data'!$A:$A,Capacity!$C239,'Case Data'!$B:$B,Capacity!$D239,'Case Data'!$D:$D,Capacity!$F239,'Case Data'!$F:$F,"Capacity")</f>
        <v>0</v>
      </c>
      <c r="L239" s="4">
        <f>SUMIFS('Case Data'!M:M,'Case Data'!$A:$A,Capacity!$C239,'Case Data'!$B:$B,Capacity!$D239,'Case Data'!$D:$D,Capacity!$F239,'Case Data'!$F:$F,"Capacity")</f>
        <v>0</v>
      </c>
      <c r="M239" s="8">
        <f>SUMIFS('Case Data'!N:N,'Case Data'!$A:$A,Capacity!$C239,'Case Data'!$B:$B,Capacity!$D239,'Case Data'!$D:$D,Capacity!$F239,'Case Data'!$F:$F,"Capacity")</f>
        <v>0</v>
      </c>
    </row>
    <row r="240" spans="3:13" hidden="1">
      <c r="C240" s="45" t="str">
        <f t="shared" ref="C240:D242" si="180">C239</f>
        <v>Case A Exploratory Policy Scenario - No Price Control</v>
      </c>
      <c r="D240" s="52" t="str">
        <f t="shared" si="180"/>
        <v>NJ</v>
      </c>
      <c r="E240" s="125" t="s">
        <v>49</v>
      </c>
      <c r="F240" s="52" t="str">
        <f t="shared" si="179"/>
        <v>Combined Cycle</v>
      </c>
      <c r="G240" s="4">
        <f>SUMIFS('Case Data'!H:H,'Case Data'!$A:$A,Capacity!$C240,'Case Data'!$B:$B,Capacity!$D240,'Case Data'!$D:$D,Capacity!$F240,'Case Data'!$F:$F,"Capacity")</f>
        <v>7360.7790000000005</v>
      </c>
      <c r="H240" s="4">
        <f>SUMIFS('Case Data'!I:I,'Case Data'!$A:$A,Capacity!$C240,'Case Data'!$B:$B,Capacity!$D240,'Case Data'!$D:$D,Capacity!$F240,'Case Data'!$F:$F,"Capacity")</f>
        <v>7360.7790000000005</v>
      </c>
      <c r="I240" s="4">
        <f>SUMIFS('Case Data'!J:J,'Case Data'!$A:$A,Capacity!$C240,'Case Data'!$B:$B,Capacity!$D240,'Case Data'!$D:$D,Capacity!$F240,'Case Data'!$F:$F,"Capacity")</f>
        <v>7360.7790000000005</v>
      </c>
      <c r="J240" s="4">
        <f>SUMIFS('Case Data'!K:K,'Case Data'!$A:$A,Capacity!$C240,'Case Data'!$B:$B,Capacity!$D240,'Case Data'!$D:$D,Capacity!$F240,'Case Data'!$F:$F,"Capacity")</f>
        <v>7360.7790000000005</v>
      </c>
      <c r="K240" s="4">
        <f>SUMIFS('Case Data'!L:L,'Case Data'!$A:$A,Capacity!$C240,'Case Data'!$B:$B,Capacity!$D240,'Case Data'!$D:$D,Capacity!$F240,'Case Data'!$F:$F,"Capacity")</f>
        <v>7360.7790000000005</v>
      </c>
      <c r="L240" s="4">
        <f>SUMIFS('Case Data'!M:M,'Case Data'!$A:$A,Capacity!$C240,'Case Data'!$B:$B,Capacity!$D240,'Case Data'!$D:$D,Capacity!$F240,'Case Data'!$F:$F,"Capacity")</f>
        <v>7360.7790000000005</v>
      </c>
      <c r="M240" s="8">
        <f>SUMIFS('Case Data'!N:N,'Case Data'!$A:$A,Capacity!$C240,'Case Data'!$B:$B,Capacity!$D240,'Case Data'!$D:$D,Capacity!$F240,'Case Data'!$F:$F,"Capacity")</f>
        <v>7360.7790000000005</v>
      </c>
    </row>
    <row r="241" spans="3:13" hidden="1">
      <c r="C241" s="45" t="str">
        <f t="shared" si="180"/>
        <v>Case A Exploratory Policy Scenario - No Price Control</v>
      </c>
      <c r="D241" s="52" t="str">
        <f t="shared" si="180"/>
        <v>NJ</v>
      </c>
      <c r="E241" s="125" t="s">
        <v>49</v>
      </c>
      <c r="F241" s="52" t="str">
        <f t="shared" si="179"/>
        <v>Combustion Turbine</v>
      </c>
      <c r="G241" s="4">
        <f>SUMIFS('Case Data'!H:H,'Case Data'!$A:$A,Capacity!$C241,'Case Data'!$B:$B,Capacity!$D241,'Case Data'!$D:$D,Capacity!$F241,'Case Data'!$F:$F,"Capacity")</f>
        <v>1953.08</v>
      </c>
      <c r="H241" s="4">
        <f>SUMIFS('Case Data'!I:I,'Case Data'!$A:$A,Capacity!$C241,'Case Data'!$B:$B,Capacity!$D241,'Case Data'!$D:$D,Capacity!$F241,'Case Data'!$F:$F,"Capacity")</f>
        <v>1953.08</v>
      </c>
      <c r="I241" s="4">
        <f>SUMIFS('Case Data'!J:J,'Case Data'!$A:$A,Capacity!$C241,'Case Data'!$B:$B,Capacity!$D241,'Case Data'!$D:$D,Capacity!$F241,'Case Data'!$F:$F,"Capacity")</f>
        <v>1953.08</v>
      </c>
      <c r="J241" s="4">
        <f>SUMIFS('Case Data'!K:K,'Case Data'!$A:$A,Capacity!$C241,'Case Data'!$B:$B,Capacity!$D241,'Case Data'!$D:$D,Capacity!$F241,'Case Data'!$F:$F,"Capacity")</f>
        <v>1953.08</v>
      </c>
      <c r="K241" s="4">
        <f>SUMIFS('Case Data'!L:L,'Case Data'!$A:$A,Capacity!$C241,'Case Data'!$B:$B,Capacity!$D241,'Case Data'!$D:$D,Capacity!$F241,'Case Data'!$F:$F,"Capacity")</f>
        <v>1953.08</v>
      </c>
      <c r="L241" s="4">
        <f>SUMIFS('Case Data'!M:M,'Case Data'!$A:$A,Capacity!$C241,'Case Data'!$B:$B,Capacity!$D241,'Case Data'!$D:$D,Capacity!$F241,'Case Data'!$F:$F,"Capacity")</f>
        <v>1953.08</v>
      </c>
      <c r="M241" s="8">
        <f>SUMIFS('Case Data'!N:N,'Case Data'!$A:$A,Capacity!$C241,'Case Data'!$B:$B,Capacity!$D241,'Case Data'!$D:$D,Capacity!$F241,'Case Data'!$F:$F,"Capacity")</f>
        <v>1953.08</v>
      </c>
    </row>
    <row r="242" spans="3:13" hidden="1">
      <c r="C242" s="45" t="str">
        <f t="shared" ref="C242" si="181">C241</f>
        <v>Case A Exploratory Policy Scenario - No Price Control</v>
      </c>
      <c r="D242" s="52" t="str">
        <f t="shared" si="180"/>
        <v>NJ</v>
      </c>
      <c r="E242" s="125" t="s">
        <v>49</v>
      </c>
      <c r="F242" s="52" t="str">
        <f t="shared" si="179"/>
        <v>Oil/Gas</v>
      </c>
      <c r="G242" s="4">
        <f>SUMIFS('Case Data'!H:H,'Case Data'!$A:$A,Capacity!$C242,'Case Data'!$B:$B,Capacity!$D242,'Case Data'!$D:$D,Capacity!$F242,'Case Data'!$F:$F,"Capacity")</f>
        <v>0.6</v>
      </c>
      <c r="H242" s="4">
        <f>SUMIFS('Case Data'!I:I,'Case Data'!$A:$A,Capacity!$C242,'Case Data'!$B:$B,Capacity!$D242,'Case Data'!$D:$D,Capacity!$F242,'Case Data'!$F:$F,"Capacity")</f>
        <v>0.6</v>
      </c>
      <c r="I242" s="4">
        <f>SUMIFS('Case Data'!J:J,'Case Data'!$A:$A,Capacity!$C242,'Case Data'!$B:$B,Capacity!$D242,'Case Data'!$D:$D,Capacity!$F242,'Case Data'!$F:$F,"Capacity")</f>
        <v>0.6</v>
      </c>
      <c r="J242" s="4">
        <f>SUMIFS('Case Data'!K:K,'Case Data'!$A:$A,Capacity!$C242,'Case Data'!$B:$B,Capacity!$D242,'Case Data'!$D:$D,Capacity!$F242,'Case Data'!$F:$F,"Capacity")</f>
        <v>0.6</v>
      </c>
      <c r="K242" s="4">
        <f>SUMIFS('Case Data'!L:L,'Case Data'!$A:$A,Capacity!$C242,'Case Data'!$B:$B,Capacity!$D242,'Case Data'!$D:$D,Capacity!$F242,'Case Data'!$F:$F,"Capacity")</f>
        <v>0.6</v>
      </c>
      <c r="L242" s="4">
        <f>SUMIFS('Case Data'!M:M,'Case Data'!$A:$A,Capacity!$C242,'Case Data'!$B:$B,Capacity!$D242,'Case Data'!$D:$D,Capacity!$F242,'Case Data'!$F:$F,"Capacity")</f>
        <v>0.6</v>
      </c>
      <c r="M242" s="8">
        <f>SUMIFS('Case Data'!N:N,'Case Data'!$A:$A,Capacity!$C242,'Case Data'!$B:$B,Capacity!$D242,'Case Data'!$D:$D,Capacity!$F242,'Case Data'!$F:$F,"Capacity")</f>
        <v>0.6</v>
      </c>
    </row>
    <row r="243" spans="3:13" hidden="1">
      <c r="C243" s="45" t="str">
        <f t="shared" ref="C243" si="182">C242</f>
        <v>Case A Exploratory Policy Scenario - No Price Control</v>
      </c>
      <c r="D243" s="52" t="str">
        <f t="shared" ref="D243" si="183">D242</f>
        <v>NJ</v>
      </c>
      <c r="E243" s="125" t="s">
        <v>49</v>
      </c>
      <c r="F243" s="52" t="str">
        <f t="shared" si="179"/>
        <v>Other</v>
      </c>
      <c r="G243" s="4">
        <f>SUMIFS('Case Data'!H:H,'Case Data'!$A:$A,Capacity!$C243,'Case Data'!$B:$B,Capacity!$D243,'Case Data'!$D:$D,Capacity!$F243,'Case Data'!$F:$F,"Capacity")</f>
        <v>0</v>
      </c>
      <c r="H243" s="4">
        <f>SUMIFS('Case Data'!I:I,'Case Data'!$A:$A,Capacity!$C243,'Case Data'!$B:$B,Capacity!$D243,'Case Data'!$D:$D,Capacity!$F243,'Case Data'!$F:$F,"Capacity")</f>
        <v>0</v>
      </c>
      <c r="I243" s="4">
        <f>SUMIFS('Case Data'!J:J,'Case Data'!$A:$A,Capacity!$C243,'Case Data'!$B:$B,Capacity!$D243,'Case Data'!$D:$D,Capacity!$F243,'Case Data'!$F:$F,"Capacity")</f>
        <v>0</v>
      </c>
      <c r="J243" s="4">
        <f>SUMIFS('Case Data'!K:K,'Case Data'!$A:$A,Capacity!$C243,'Case Data'!$B:$B,Capacity!$D243,'Case Data'!$D:$D,Capacity!$F243,'Case Data'!$F:$F,"Capacity")</f>
        <v>0</v>
      </c>
      <c r="K243" s="4">
        <f>SUMIFS('Case Data'!L:L,'Case Data'!$A:$A,Capacity!$C243,'Case Data'!$B:$B,Capacity!$D243,'Case Data'!$D:$D,Capacity!$F243,'Case Data'!$F:$F,"Capacity")</f>
        <v>0</v>
      </c>
      <c r="L243" s="4">
        <f>SUMIFS('Case Data'!M:M,'Case Data'!$A:$A,Capacity!$C243,'Case Data'!$B:$B,Capacity!$D243,'Case Data'!$D:$D,Capacity!$F243,'Case Data'!$F:$F,"Capacity")</f>
        <v>0</v>
      </c>
      <c r="M243" s="8">
        <f>SUMIFS('Case Data'!N:N,'Case Data'!$A:$A,Capacity!$C243,'Case Data'!$B:$B,Capacity!$D243,'Case Data'!$D:$D,Capacity!$F243,'Case Data'!$F:$F,"Capacity")</f>
        <v>0</v>
      </c>
    </row>
    <row r="244" spans="3:13" hidden="1">
      <c r="C244" s="45" t="str">
        <f t="shared" ref="C244" si="184">C243</f>
        <v>Case A Exploratory Policy Scenario - No Price Control</v>
      </c>
      <c r="D244" s="52" t="str">
        <f t="shared" ref="D244:D247" si="185">D243</f>
        <v>NJ</v>
      </c>
      <c r="E244" s="125" t="s">
        <v>49</v>
      </c>
      <c r="F244" s="52" t="str">
        <f t="shared" si="179"/>
        <v>Nuclear</v>
      </c>
      <c r="G244" s="4">
        <f>SUMIFS('Case Data'!H:H,'Case Data'!$A:$A,Capacity!$C244,'Case Data'!$B:$B,Capacity!$D244,'Case Data'!$D:$D,Capacity!$F244,'Case Data'!$F:$F,"Capacity")</f>
        <v>3500</v>
      </c>
      <c r="H244" s="4">
        <f>SUMIFS('Case Data'!I:I,'Case Data'!$A:$A,Capacity!$C244,'Case Data'!$B:$B,Capacity!$D244,'Case Data'!$D:$D,Capacity!$F244,'Case Data'!$F:$F,"Capacity")</f>
        <v>3500</v>
      </c>
      <c r="I244" s="4">
        <f>SUMIFS('Case Data'!J:J,'Case Data'!$A:$A,Capacity!$C244,'Case Data'!$B:$B,Capacity!$D244,'Case Data'!$D:$D,Capacity!$F244,'Case Data'!$F:$F,"Capacity")</f>
        <v>3500</v>
      </c>
      <c r="J244" s="4">
        <f>SUMIFS('Case Data'!K:K,'Case Data'!$A:$A,Capacity!$C244,'Case Data'!$B:$B,Capacity!$D244,'Case Data'!$D:$D,Capacity!$F244,'Case Data'!$F:$F,"Capacity")</f>
        <v>3500</v>
      </c>
      <c r="K244" s="4">
        <f>SUMIFS('Case Data'!L:L,'Case Data'!$A:$A,Capacity!$C244,'Case Data'!$B:$B,Capacity!$D244,'Case Data'!$D:$D,Capacity!$F244,'Case Data'!$F:$F,"Capacity")</f>
        <v>2326</v>
      </c>
      <c r="L244" s="4">
        <f>SUMIFS('Case Data'!M:M,'Case Data'!$A:$A,Capacity!$C244,'Case Data'!$B:$B,Capacity!$D244,'Case Data'!$D:$D,Capacity!$F244,'Case Data'!$F:$F,"Capacity")</f>
        <v>2326</v>
      </c>
      <c r="M244" s="8">
        <f>SUMIFS('Case Data'!N:N,'Case Data'!$A:$A,Capacity!$C244,'Case Data'!$B:$B,Capacity!$D244,'Case Data'!$D:$D,Capacity!$F244,'Case Data'!$F:$F,"Capacity")</f>
        <v>2326</v>
      </c>
    </row>
    <row r="245" spans="3:13" hidden="1">
      <c r="C245" s="45" t="str">
        <f t="shared" ref="C245" si="186">C244</f>
        <v>Case A Exploratory Policy Scenario - No Price Control</v>
      </c>
      <c r="D245" s="52" t="str">
        <f t="shared" si="185"/>
        <v>NJ</v>
      </c>
      <c r="E245" s="125" t="s">
        <v>49</v>
      </c>
      <c r="F245" s="52" t="str">
        <f t="shared" si="179"/>
        <v>Hydro</v>
      </c>
      <c r="G245" s="4">
        <f>SUMIFS('Case Data'!H:H,'Case Data'!$A:$A,Capacity!$C245,'Case Data'!$B:$B,Capacity!$D245,'Case Data'!$D:$D,Capacity!$F245,'Case Data'!$F:$F,"Capacity")</f>
        <v>404.8</v>
      </c>
      <c r="H245" s="4">
        <f>SUMIFS('Case Data'!I:I,'Case Data'!$A:$A,Capacity!$C245,'Case Data'!$B:$B,Capacity!$D245,'Case Data'!$D:$D,Capacity!$F245,'Case Data'!$F:$F,"Capacity")</f>
        <v>404.8</v>
      </c>
      <c r="I245" s="4">
        <f>SUMIFS('Case Data'!J:J,'Case Data'!$A:$A,Capacity!$C245,'Case Data'!$B:$B,Capacity!$D245,'Case Data'!$D:$D,Capacity!$F245,'Case Data'!$F:$F,"Capacity")</f>
        <v>404.8</v>
      </c>
      <c r="J245" s="4">
        <f>SUMIFS('Case Data'!K:K,'Case Data'!$A:$A,Capacity!$C245,'Case Data'!$B:$B,Capacity!$D245,'Case Data'!$D:$D,Capacity!$F245,'Case Data'!$F:$F,"Capacity")</f>
        <v>404.8</v>
      </c>
      <c r="K245" s="4">
        <f>SUMIFS('Case Data'!L:L,'Case Data'!$A:$A,Capacity!$C245,'Case Data'!$B:$B,Capacity!$D245,'Case Data'!$D:$D,Capacity!$F245,'Case Data'!$F:$F,"Capacity")</f>
        <v>404.8</v>
      </c>
      <c r="L245" s="4">
        <f>SUMIFS('Case Data'!M:M,'Case Data'!$A:$A,Capacity!$C245,'Case Data'!$B:$B,Capacity!$D245,'Case Data'!$D:$D,Capacity!$F245,'Case Data'!$F:$F,"Capacity")</f>
        <v>404.8</v>
      </c>
      <c r="M245" s="8">
        <f>SUMIFS('Case Data'!N:N,'Case Data'!$A:$A,Capacity!$C245,'Case Data'!$B:$B,Capacity!$D245,'Case Data'!$D:$D,Capacity!$F245,'Case Data'!$F:$F,"Capacity")</f>
        <v>404.8</v>
      </c>
    </row>
    <row r="246" spans="3:13" hidden="1">
      <c r="C246" s="45" t="str">
        <f t="shared" ref="C246" si="187">C245</f>
        <v>Case A Exploratory Policy Scenario - No Price Control</v>
      </c>
      <c r="D246" s="52" t="str">
        <f t="shared" si="185"/>
        <v>NJ</v>
      </c>
      <c r="E246" s="125" t="s">
        <v>49</v>
      </c>
      <c r="F246" s="52" t="str">
        <f t="shared" si="179"/>
        <v>Solar PV</v>
      </c>
      <c r="G246" s="4">
        <f>SUMIFS('Case Data'!H:H,'Case Data'!$A:$A,Capacity!$C246,'Case Data'!$B:$B,Capacity!$D246,'Case Data'!$D:$D,Capacity!$F246,'Case Data'!$F:$F,"Capacity")</f>
        <v>1409.2809999999999</v>
      </c>
      <c r="H246" s="4">
        <f>SUMIFS('Case Data'!I:I,'Case Data'!$A:$A,Capacity!$C246,'Case Data'!$B:$B,Capacity!$D246,'Case Data'!$D:$D,Capacity!$F246,'Case Data'!$F:$F,"Capacity")</f>
        <v>1739.5809999999999</v>
      </c>
      <c r="I246" s="4">
        <f>SUMIFS('Case Data'!J:J,'Case Data'!$A:$A,Capacity!$C246,'Case Data'!$B:$B,Capacity!$D246,'Case Data'!$D:$D,Capacity!$F246,'Case Data'!$F:$F,"Capacity")</f>
        <v>1739.5809999999999</v>
      </c>
      <c r="J246" s="4">
        <f>SUMIFS('Case Data'!K:K,'Case Data'!$A:$A,Capacity!$C246,'Case Data'!$B:$B,Capacity!$D246,'Case Data'!$D:$D,Capacity!$F246,'Case Data'!$F:$F,"Capacity")</f>
        <v>1739.5809999999999</v>
      </c>
      <c r="K246" s="4">
        <f>SUMIFS('Case Data'!L:L,'Case Data'!$A:$A,Capacity!$C246,'Case Data'!$B:$B,Capacity!$D246,'Case Data'!$D:$D,Capacity!$F246,'Case Data'!$F:$F,"Capacity")</f>
        <v>1739.5809999999999</v>
      </c>
      <c r="L246" s="4">
        <f>SUMIFS('Case Data'!M:M,'Case Data'!$A:$A,Capacity!$C246,'Case Data'!$B:$B,Capacity!$D246,'Case Data'!$D:$D,Capacity!$F246,'Case Data'!$F:$F,"Capacity")</f>
        <v>1739.5809999999999</v>
      </c>
      <c r="M246" s="8">
        <f>SUMIFS('Case Data'!N:N,'Case Data'!$A:$A,Capacity!$C246,'Case Data'!$B:$B,Capacity!$D246,'Case Data'!$D:$D,Capacity!$F246,'Case Data'!$F:$F,"Capacity")</f>
        <v>1739.5809999999999</v>
      </c>
    </row>
    <row r="247" spans="3:13" hidden="1">
      <c r="C247" s="45" t="str">
        <f t="shared" ref="C247" si="188">C246</f>
        <v>Case A Exploratory Policy Scenario - No Price Control</v>
      </c>
      <c r="D247" s="52" t="str">
        <f t="shared" si="185"/>
        <v>NJ</v>
      </c>
      <c r="E247" s="125" t="s">
        <v>49</v>
      </c>
      <c r="F247" s="52" t="str">
        <f t="shared" si="179"/>
        <v>Onshore Wind</v>
      </c>
      <c r="G247" s="4">
        <f>SUMIFS('Case Data'!H:H,'Case Data'!$A:$A,Capacity!$C247,'Case Data'!$B:$B,Capacity!$D247,'Case Data'!$D:$D,Capacity!$F247,'Case Data'!$F:$F,"Capacity")</f>
        <v>9</v>
      </c>
      <c r="H247" s="4">
        <f>SUMIFS('Case Data'!I:I,'Case Data'!$A:$A,Capacity!$C247,'Case Data'!$B:$B,Capacity!$D247,'Case Data'!$D:$D,Capacity!$F247,'Case Data'!$F:$F,"Capacity")</f>
        <v>9</v>
      </c>
      <c r="I247" s="4">
        <f>SUMIFS('Case Data'!J:J,'Case Data'!$A:$A,Capacity!$C247,'Case Data'!$B:$B,Capacity!$D247,'Case Data'!$D:$D,Capacity!$F247,'Case Data'!$F:$F,"Capacity")</f>
        <v>9</v>
      </c>
      <c r="J247" s="4">
        <f>SUMIFS('Case Data'!K:K,'Case Data'!$A:$A,Capacity!$C247,'Case Data'!$B:$B,Capacity!$D247,'Case Data'!$D:$D,Capacity!$F247,'Case Data'!$F:$F,"Capacity")</f>
        <v>9</v>
      </c>
      <c r="K247" s="4">
        <f>SUMIFS('Case Data'!L:L,'Case Data'!$A:$A,Capacity!$C247,'Case Data'!$B:$B,Capacity!$D247,'Case Data'!$D:$D,Capacity!$F247,'Case Data'!$F:$F,"Capacity")</f>
        <v>9</v>
      </c>
      <c r="L247" s="4">
        <f>SUMIFS('Case Data'!M:M,'Case Data'!$A:$A,Capacity!$C247,'Case Data'!$B:$B,Capacity!$D247,'Case Data'!$D:$D,Capacity!$F247,'Case Data'!$F:$F,"Capacity")</f>
        <v>9</v>
      </c>
      <c r="M247" s="8">
        <f>SUMIFS('Case Data'!N:N,'Case Data'!$A:$A,Capacity!$C247,'Case Data'!$B:$B,Capacity!$D247,'Case Data'!$D:$D,Capacity!$F247,'Case Data'!$F:$F,"Capacity")</f>
        <v>9</v>
      </c>
    </row>
    <row r="248" spans="3:13" hidden="1">
      <c r="C248" s="45" t="str">
        <f t="shared" ref="C248" si="189">C247</f>
        <v>Case A Exploratory Policy Scenario - No Price Control</v>
      </c>
      <c r="D248" s="52" t="str">
        <f t="shared" ref="D248" si="190">D247</f>
        <v>NJ</v>
      </c>
      <c r="E248" s="125" t="s">
        <v>49</v>
      </c>
      <c r="F248" s="52" t="str">
        <f t="shared" si="179"/>
        <v>Battery Storage</v>
      </c>
      <c r="G248" s="4">
        <f>SUMIFS('Case Data'!H:H,'Case Data'!$A:$A,Capacity!$C248,'Case Data'!$B:$B,Capacity!$D248,'Case Data'!$D:$D,Capacity!$F248,'Case Data'!$F:$F,"Capacity")</f>
        <v>145.30000000000001</v>
      </c>
      <c r="H248" s="4">
        <f>SUMIFS('Case Data'!I:I,'Case Data'!$A:$A,Capacity!$C248,'Case Data'!$B:$B,Capacity!$D248,'Case Data'!$D:$D,Capacity!$F248,'Case Data'!$F:$F,"Capacity")</f>
        <v>195.3</v>
      </c>
      <c r="I248" s="4">
        <f>SUMIFS('Case Data'!J:J,'Case Data'!$A:$A,Capacity!$C248,'Case Data'!$B:$B,Capacity!$D248,'Case Data'!$D:$D,Capacity!$F248,'Case Data'!$F:$F,"Capacity")</f>
        <v>195.3</v>
      </c>
      <c r="J248" s="4">
        <f>SUMIFS('Case Data'!K:K,'Case Data'!$A:$A,Capacity!$C248,'Case Data'!$B:$B,Capacity!$D248,'Case Data'!$D:$D,Capacity!$F248,'Case Data'!$F:$F,"Capacity")</f>
        <v>195.3</v>
      </c>
      <c r="K248" s="4">
        <f>SUMIFS('Case Data'!L:L,'Case Data'!$A:$A,Capacity!$C248,'Case Data'!$B:$B,Capacity!$D248,'Case Data'!$D:$D,Capacity!$F248,'Case Data'!$F:$F,"Capacity")</f>
        <v>195.3</v>
      </c>
      <c r="L248" s="4">
        <f>SUMIFS('Case Data'!M:M,'Case Data'!$A:$A,Capacity!$C248,'Case Data'!$B:$B,Capacity!$D248,'Case Data'!$D:$D,Capacity!$F248,'Case Data'!$F:$F,"Capacity")</f>
        <v>195.3</v>
      </c>
      <c r="M248" s="8">
        <f>SUMIFS('Case Data'!N:N,'Case Data'!$A:$A,Capacity!$C248,'Case Data'!$B:$B,Capacity!$D248,'Case Data'!$D:$D,Capacity!$F248,'Case Data'!$F:$F,"Capacity")</f>
        <v>195.3</v>
      </c>
    </row>
    <row r="249" spans="3:13" hidden="1">
      <c r="C249" s="44" t="str">
        <f t="shared" ref="C249" si="191">C248</f>
        <v>Case A Exploratory Policy Scenario - No Price Control</v>
      </c>
      <c r="D249" s="53" t="str">
        <f t="shared" ref="D249:D251" si="192">D248</f>
        <v>NJ</v>
      </c>
      <c r="E249" s="136" t="s">
        <v>49</v>
      </c>
      <c r="F249" s="53" t="str">
        <f t="shared" si="179"/>
        <v>Other RE</v>
      </c>
      <c r="G249" s="23">
        <f>SUMIFS('Case Data'!H:H,'Case Data'!$A:$A,Capacity!$C249,'Case Data'!$B:$B,Capacity!$D249,'Case Data'!$D:$D,Capacity!$F249,'Case Data'!$F:$F,"Capacity")</f>
        <v>251.33099999999999</v>
      </c>
      <c r="H249" s="23">
        <f>SUMIFS('Case Data'!I:I,'Case Data'!$A:$A,Capacity!$C249,'Case Data'!$B:$B,Capacity!$D249,'Case Data'!$D:$D,Capacity!$F249,'Case Data'!$F:$F,"Capacity")</f>
        <v>218.875</v>
      </c>
      <c r="I249" s="23">
        <f>SUMIFS('Case Data'!J:J,'Case Data'!$A:$A,Capacity!$C249,'Case Data'!$B:$B,Capacity!$D249,'Case Data'!$D:$D,Capacity!$F249,'Case Data'!$F:$F,"Capacity")</f>
        <v>218.875</v>
      </c>
      <c r="J249" s="23">
        <f>SUMIFS('Case Data'!K:K,'Case Data'!$A:$A,Capacity!$C249,'Case Data'!$B:$B,Capacity!$D249,'Case Data'!$D:$D,Capacity!$F249,'Case Data'!$F:$F,"Capacity")</f>
        <v>210.875</v>
      </c>
      <c r="K249" s="23">
        <f>SUMIFS('Case Data'!L:L,'Case Data'!$A:$A,Capacity!$C249,'Case Data'!$B:$B,Capacity!$D249,'Case Data'!$D:$D,Capacity!$F249,'Case Data'!$F:$F,"Capacity")</f>
        <v>210.875</v>
      </c>
      <c r="L249" s="23">
        <f>SUMIFS('Case Data'!M:M,'Case Data'!$A:$A,Capacity!$C249,'Case Data'!$B:$B,Capacity!$D249,'Case Data'!$D:$D,Capacity!$F249,'Case Data'!$F:$F,"Capacity")</f>
        <v>210.875</v>
      </c>
      <c r="M249" s="25">
        <f>SUMIFS('Case Data'!N:N,'Case Data'!$A:$A,Capacity!$C249,'Case Data'!$B:$B,Capacity!$D249,'Case Data'!$D:$D,Capacity!$F249,'Case Data'!$F:$F,"Capacity")</f>
        <v>210.875</v>
      </c>
    </row>
    <row r="250" spans="3:13" hidden="1">
      <c r="C250" s="45" t="str">
        <f t="shared" ref="C250" si="193">C249</f>
        <v>Case A Exploratory Policy Scenario - No Price Control</v>
      </c>
      <c r="D250" s="52" t="str">
        <f t="shared" ref="D250" si="194">D249</f>
        <v>NJ</v>
      </c>
      <c r="E250" s="125" t="s">
        <v>49</v>
      </c>
      <c r="F250" s="52" t="str">
        <f t="shared" si="179"/>
        <v>New Combined Cycle</v>
      </c>
      <c r="G250" s="4">
        <f>SUMIFS('Case Data'!H:H,'Case Data'!$A:$A,Capacity!$C250,'Case Data'!$B:$B,Capacity!$D250,'Case Data'!$D:$D,Capacity!$F250,'Case Data'!$F:$F,"Capacity")</f>
        <v>0</v>
      </c>
      <c r="H250" s="4">
        <f>SUMIFS('Case Data'!I:I,'Case Data'!$A:$A,Capacity!$C250,'Case Data'!$B:$B,Capacity!$D250,'Case Data'!$D:$D,Capacity!$F250,'Case Data'!$F:$F,"Capacity")</f>
        <v>0</v>
      </c>
      <c r="I250" s="4">
        <f>SUMIFS('Case Data'!J:J,'Case Data'!$A:$A,Capacity!$C250,'Case Data'!$B:$B,Capacity!$D250,'Case Data'!$D:$D,Capacity!$F250,'Case Data'!$F:$F,"Capacity")</f>
        <v>0</v>
      </c>
      <c r="J250" s="4">
        <f>SUMIFS('Case Data'!K:K,'Case Data'!$A:$A,Capacity!$C250,'Case Data'!$B:$B,Capacity!$D250,'Case Data'!$D:$D,Capacity!$F250,'Case Data'!$F:$F,"Capacity")</f>
        <v>0</v>
      </c>
      <c r="K250" s="4">
        <f>SUMIFS('Case Data'!L:L,'Case Data'!$A:$A,Capacity!$C250,'Case Data'!$B:$B,Capacity!$D250,'Case Data'!$D:$D,Capacity!$F250,'Case Data'!$F:$F,"Capacity")</f>
        <v>0</v>
      </c>
      <c r="L250" s="4">
        <f>SUMIFS('Case Data'!M:M,'Case Data'!$A:$A,Capacity!$C250,'Case Data'!$B:$B,Capacity!$D250,'Case Data'!$D:$D,Capacity!$F250,'Case Data'!$F:$F,"Capacity")</f>
        <v>0</v>
      </c>
      <c r="M250" s="8">
        <f>SUMIFS('Case Data'!N:N,'Case Data'!$A:$A,Capacity!$C250,'Case Data'!$B:$B,Capacity!$D250,'Case Data'!$D:$D,Capacity!$F250,'Case Data'!$F:$F,"Capacity")</f>
        <v>0</v>
      </c>
    </row>
    <row r="251" spans="3:13" hidden="1">
      <c r="C251" s="45" t="str">
        <f t="shared" ref="C251" si="195">C250</f>
        <v>Case A Exploratory Policy Scenario - No Price Control</v>
      </c>
      <c r="D251" s="52" t="str">
        <f t="shared" si="192"/>
        <v>NJ</v>
      </c>
      <c r="E251" s="125" t="s">
        <v>49</v>
      </c>
      <c r="F251" s="52" t="str">
        <f t="shared" si="179"/>
        <v>New Combustion Turbine</v>
      </c>
      <c r="G251" s="4">
        <f>SUMIFS('Case Data'!H:H,'Case Data'!$A:$A,Capacity!$C251,'Case Data'!$B:$B,Capacity!$D251,'Case Data'!$D:$D,Capacity!$F251,'Case Data'!$F:$F,"Capacity")</f>
        <v>0</v>
      </c>
      <c r="H251" s="4">
        <f>SUMIFS('Case Data'!I:I,'Case Data'!$A:$A,Capacity!$C251,'Case Data'!$B:$B,Capacity!$D251,'Case Data'!$D:$D,Capacity!$F251,'Case Data'!$F:$F,"Capacity")</f>
        <v>0</v>
      </c>
      <c r="I251" s="4">
        <f>SUMIFS('Case Data'!J:J,'Case Data'!$A:$A,Capacity!$C251,'Case Data'!$B:$B,Capacity!$D251,'Case Data'!$D:$D,Capacity!$F251,'Case Data'!$F:$F,"Capacity")</f>
        <v>5</v>
      </c>
      <c r="J251" s="4">
        <f>SUMIFS('Case Data'!K:K,'Case Data'!$A:$A,Capacity!$C251,'Case Data'!$B:$B,Capacity!$D251,'Case Data'!$D:$D,Capacity!$F251,'Case Data'!$F:$F,"Capacity")</f>
        <v>5</v>
      </c>
      <c r="K251" s="4">
        <f>SUMIFS('Case Data'!L:L,'Case Data'!$A:$A,Capacity!$C251,'Case Data'!$B:$B,Capacity!$D251,'Case Data'!$D:$D,Capacity!$F251,'Case Data'!$F:$F,"Capacity")</f>
        <v>5</v>
      </c>
      <c r="L251" s="4">
        <f>SUMIFS('Case Data'!M:M,'Case Data'!$A:$A,Capacity!$C251,'Case Data'!$B:$B,Capacity!$D251,'Case Data'!$D:$D,Capacity!$F251,'Case Data'!$F:$F,"Capacity")</f>
        <v>5</v>
      </c>
      <c r="M251" s="8">
        <f>SUMIFS('Case Data'!N:N,'Case Data'!$A:$A,Capacity!$C251,'Case Data'!$B:$B,Capacity!$D251,'Case Data'!$D:$D,Capacity!$F251,'Case Data'!$F:$F,"Capacity")</f>
        <v>5</v>
      </c>
    </row>
    <row r="252" spans="3:13" hidden="1">
      <c r="C252" s="45" t="str">
        <f t="shared" ref="C252" si="196">C251</f>
        <v>Case A Exploratory Policy Scenario - No Price Control</v>
      </c>
      <c r="D252" s="52" t="str">
        <f t="shared" ref="D252" si="197">D251</f>
        <v>NJ</v>
      </c>
      <c r="E252" s="125" t="s">
        <v>49</v>
      </c>
      <c r="F252" s="52" t="str">
        <f t="shared" si="179"/>
        <v>New Other</v>
      </c>
      <c r="G252" s="4">
        <f>SUMIFS('Case Data'!H:H,'Case Data'!$A:$A,Capacity!$C252,'Case Data'!$B:$B,Capacity!$D252,'Case Data'!$D:$D,Capacity!$F252,'Case Data'!$F:$F,"Capacity")</f>
        <v>0</v>
      </c>
      <c r="H252" s="4">
        <f>SUMIFS('Case Data'!I:I,'Case Data'!$A:$A,Capacity!$C252,'Case Data'!$B:$B,Capacity!$D252,'Case Data'!$D:$D,Capacity!$F252,'Case Data'!$F:$F,"Capacity")</f>
        <v>0</v>
      </c>
      <c r="I252" s="4">
        <f>SUMIFS('Case Data'!J:J,'Case Data'!$A:$A,Capacity!$C252,'Case Data'!$B:$B,Capacity!$D252,'Case Data'!$D:$D,Capacity!$F252,'Case Data'!$F:$F,"Capacity")</f>
        <v>0</v>
      </c>
      <c r="J252" s="4">
        <f>SUMIFS('Case Data'!K:K,'Case Data'!$A:$A,Capacity!$C252,'Case Data'!$B:$B,Capacity!$D252,'Case Data'!$D:$D,Capacity!$F252,'Case Data'!$F:$F,"Capacity")</f>
        <v>0</v>
      </c>
      <c r="K252" s="4">
        <f>SUMIFS('Case Data'!L:L,'Case Data'!$A:$A,Capacity!$C252,'Case Data'!$B:$B,Capacity!$D252,'Case Data'!$D:$D,Capacity!$F252,'Case Data'!$F:$F,"Capacity")</f>
        <v>0</v>
      </c>
      <c r="L252" s="4">
        <f>SUMIFS('Case Data'!M:M,'Case Data'!$A:$A,Capacity!$C252,'Case Data'!$B:$B,Capacity!$D252,'Case Data'!$D:$D,Capacity!$F252,'Case Data'!$F:$F,"Capacity")</f>
        <v>0</v>
      </c>
      <c r="M252" s="8">
        <f>SUMIFS('Case Data'!N:N,'Case Data'!$A:$A,Capacity!$C252,'Case Data'!$B:$B,Capacity!$D252,'Case Data'!$D:$D,Capacity!$F252,'Case Data'!$F:$F,"Capacity")</f>
        <v>0</v>
      </c>
    </row>
    <row r="253" spans="3:13" hidden="1">
      <c r="C253" s="45" t="str">
        <f t="shared" ref="C253" si="198">C252</f>
        <v>Case A Exploratory Policy Scenario - No Price Control</v>
      </c>
      <c r="D253" s="52" t="str">
        <f t="shared" ref="D253" si="199">D252</f>
        <v>NJ</v>
      </c>
      <c r="E253" s="125" t="s">
        <v>49</v>
      </c>
      <c r="F253" s="52" t="str">
        <f t="shared" si="179"/>
        <v>New Other RE</v>
      </c>
      <c r="G253" s="4">
        <f>SUMIFS('Case Data'!H:H,'Case Data'!$A:$A,Capacity!$C253,'Case Data'!$B:$B,Capacity!$D253,'Case Data'!$D:$D,Capacity!$F253,'Case Data'!$F:$F,"Capacity")</f>
        <v>0</v>
      </c>
      <c r="H253" s="4">
        <f>SUMIFS('Case Data'!I:I,'Case Data'!$A:$A,Capacity!$C253,'Case Data'!$B:$B,Capacity!$D253,'Case Data'!$D:$D,Capacity!$F253,'Case Data'!$F:$F,"Capacity")</f>
        <v>0</v>
      </c>
      <c r="I253" s="4">
        <f>SUMIFS('Case Data'!J:J,'Case Data'!$A:$A,Capacity!$C253,'Case Data'!$B:$B,Capacity!$D253,'Case Data'!$D:$D,Capacity!$F253,'Case Data'!$F:$F,"Capacity")</f>
        <v>0</v>
      </c>
      <c r="J253" s="4">
        <f>SUMIFS('Case Data'!K:K,'Case Data'!$A:$A,Capacity!$C253,'Case Data'!$B:$B,Capacity!$D253,'Case Data'!$D:$D,Capacity!$F253,'Case Data'!$F:$F,"Capacity")</f>
        <v>0</v>
      </c>
      <c r="K253" s="4">
        <f>SUMIFS('Case Data'!L:L,'Case Data'!$A:$A,Capacity!$C253,'Case Data'!$B:$B,Capacity!$D253,'Case Data'!$D:$D,Capacity!$F253,'Case Data'!$F:$F,"Capacity")</f>
        <v>0</v>
      </c>
      <c r="L253" s="4">
        <f>SUMIFS('Case Data'!M:M,'Case Data'!$A:$A,Capacity!$C253,'Case Data'!$B:$B,Capacity!$D253,'Case Data'!$D:$D,Capacity!$F253,'Case Data'!$F:$F,"Capacity")</f>
        <v>0</v>
      </c>
      <c r="M253" s="8">
        <f>SUMIFS('Case Data'!N:N,'Case Data'!$A:$A,Capacity!$C253,'Case Data'!$B:$B,Capacity!$D253,'Case Data'!$D:$D,Capacity!$F253,'Case Data'!$F:$F,"Capacity")</f>
        <v>0</v>
      </c>
    </row>
    <row r="254" spans="3:13" hidden="1">
      <c r="C254" s="45" t="str">
        <f t="shared" ref="C254" si="200">C253</f>
        <v>Case A Exploratory Policy Scenario - No Price Control</v>
      </c>
      <c r="D254" s="52" t="str">
        <f t="shared" ref="D254" si="201">D253</f>
        <v>NJ</v>
      </c>
      <c r="E254" s="125" t="s">
        <v>49</v>
      </c>
      <c r="F254" s="52" t="str">
        <f t="shared" si="179"/>
        <v>New Solar PV</v>
      </c>
      <c r="G254" s="4">
        <f>SUMIFS('Case Data'!H:H,'Case Data'!$A:$A,Capacity!$C254,'Case Data'!$B:$B,Capacity!$D254,'Case Data'!$D:$D,Capacity!$F254,'Case Data'!$F:$F,"Capacity")</f>
        <v>0</v>
      </c>
      <c r="H254" s="4">
        <f>SUMIFS('Case Data'!I:I,'Case Data'!$A:$A,Capacity!$C254,'Case Data'!$B:$B,Capacity!$D254,'Case Data'!$D:$D,Capacity!$F254,'Case Data'!$F:$F,"Capacity")</f>
        <v>0</v>
      </c>
      <c r="I254" s="4">
        <f>SUMIFS('Case Data'!J:J,'Case Data'!$A:$A,Capacity!$C254,'Case Data'!$B:$B,Capacity!$D254,'Case Data'!$D:$D,Capacity!$F254,'Case Data'!$F:$F,"Capacity")</f>
        <v>0</v>
      </c>
      <c r="J254" s="4">
        <f>SUMIFS('Case Data'!K:K,'Case Data'!$A:$A,Capacity!$C254,'Case Data'!$B:$B,Capacity!$D254,'Case Data'!$D:$D,Capacity!$F254,'Case Data'!$F:$F,"Capacity")</f>
        <v>0</v>
      </c>
      <c r="K254" s="4">
        <f>SUMIFS('Case Data'!L:L,'Case Data'!$A:$A,Capacity!$C254,'Case Data'!$B:$B,Capacity!$D254,'Case Data'!$D:$D,Capacity!$F254,'Case Data'!$F:$F,"Capacity")</f>
        <v>0</v>
      </c>
      <c r="L254" s="4">
        <f>SUMIFS('Case Data'!M:M,'Case Data'!$A:$A,Capacity!$C254,'Case Data'!$B:$B,Capacity!$D254,'Case Data'!$D:$D,Capacity!$F254,'Case Data'!$F:$F,"Capacity")</f>
        <v>0</v>
      </c>
      <c r="M254" s="8">
        <f>SUMIFS('Case Data'!N:N,'Case Data'!$A:$A,Capacity!$C254,'Case Data'!$B:$B,Capacity!$D254,'Case Data'!$D:$D,Capacity!$F254,'Case Data'!$F:$F,"Capacity")</f>
        <v>6000</v>
      </c>
    </row>
    <row r="255" spans="3:13" hidden="1">
      <c r="C255" s="45" t="str">
        <f t="shared" ref="C255" si="202">C254</f>
        <v>Case A Exploratory Policy Scenario - No Price Control</v>
      </c>
      <c r="D255" s="52" t="str">
        <f t="shared" ref="D255" si="203">D254</f>
        <v>NJ</v>
      </c>
      <c r="E255" s="125" t="s">
        <v>49</v>
      </c>
      <c r="F255" s="52" t="str">
        <f t="shared" si="179"/>
        <v>New Onshore Wind</v>
      </c>
      <c r="G255" s="4">
        <f>SUMIFS('Case Data'!H:H,'Case Data'!$A:$A,Capacity!$C255,'Case Data'!$B:$B,Capacity!$D255,'Case Data'!$D:$D,Capacity!$F255,'Case Data'!$F:$F,"Capacity")</f>
        <v>0</v>
      </c>
      <c r="H255" s="4">
        <f>SUMIFS('Case Data'!I:I,'Case Data'!$A:$A,Capacity!$C255,'Case Data'!$B:$B,Capacity!$D255,'Case Data'!$D:$D,Capacity!$F255,'Case Data'!$F:$F,"Capacity")</f>
        <v>0</v>
      </c>
      <c r="I255" s="4">
        <f>SUMIFS('Case Data'!J:J,'Case Data'!$A:$A,Capacity!$C255,'Case Data'!$B:$B,Capacity!$D255,'Case Data'!$D:$D,Capacity!$F255,'Case Data'!$F:$F,"Capacity")</f>
        <v>0</v>
      </c>
      <c r="J255" s="4">
        <f>SUMIFS('Case Data'!K:K,'Case Data'!$A:$A,Capacity!$C255,'Case Data'!$B:$B,Capacity!$D255,'Case Data'!$D:$D,Capacity!$F255,'Case Data'!$F:$F,"Capacity")</f>
        <v>0</v>
      </c>
      <c r="K255" s="4">
        <f>SUMIFS('Case Data'!L:L,'Case Data'!$A:$A,Capacity!$C255,'Case Data'!$B:$B,Capacity!$D255,'Case Data'!$D:$D,Capacity!$F255,'Case Data'!$F:$F,"Capacity")</f>
        <v>0</v>
      </c>
      <c r="L255" s="4">
        <f>SUMIFS('Case Data'!M:M,'Case Data'!$A:$A,Capacity!$C255,'Case Data'!$B:$B,Capacity!$D255,'Case Data'!$D:$D,Capacity!$F255,'Case Data'!$F:$F,"Capacity")</f>
        <v>0</v>
      </c>
      <c r="M255" s="8">
        <f>SUMIFS('Case Data'!N:N,'Case Data'!$A:$A,Capacity!$C255,'Case Data'!$B:$B,Capacity!$D255,'Case Data'!$D:$D,Capacity!$F255,'Case Data'!$F:$F,"Capacity")</f>
        <v>0</v>
      </c>
    </row>
    <row r="256" spans="3:13" hidden="1">
      <c r="C256" s="45" t="str">
        <f t="shared" ref="C256" si="204">C255</f>
        <v>Case A Exploratory Policy Scenario - No Price Control</v>
      </c>
      <c r="D256" s="52" t="str">
        <f t="shared" ref="D256" si="205">D255</f>
        <v>NJ</v>
      </c>
      <c r="E256" s="125" t="s">
        <v>49</v>
      </c>
      <c r="F256" s="52" t="str">
        <f t="shared" si="179"/>
        <v>New Offshore Wind</v>
      </c>
      <c r="G256" s="4">
        <f>SUMIFS('Case Data'!H:H,'Case Data'!$A:$A,Capacity!$C256,'Case Data'!$B:$B,Capacity!$D256,'Case Data'!$D:$D,Capacity!$F256,'Case Data'!$F:$F,"Capacity")</f>
        <v>0</v>
      </c>
      <c r="H256" s="4">
        <f>SUMIFS('Case Data'!I:I,'Case Data'!$A:$A,Capacity!$C256,'Case Data'!$B:$B,Capacity!$D256,'Case Data'!$D:$D,Capacity!$F256,'Case Data'!$F:$F,"Capacity")</f>
        <v>0</v>
      </c>
      <c r="I256" s="4">
        <f>SUMIFS('Case Data'!J:J,'Case Data'!$A:$A,Capacity!$C256,'Case Data'!$B:$B,Capacity!$D256,'Case Data'!$D:$D,Capacity!$F256,'Case Data'!$F:$F,"Capacity")</f>
        <v>1148</v>
      </c>
      <c r="J256" s="4">
        <f>SUMIFS('Case Data'!K:K,'Case Data'!$A:$A,Capacity!$C256,'Case Data'!$B:$B,Capacity!$D256,'Case Data'!$D:$D,Capacity!$F256,'Case Data'!$F:$F,"Capacity")</f>
        <v>4890</v>
      </c>
      <c r="K256" s="4">
        <f>SUMIFS('Case Data'!L:L,'Case Data'!$A:$A,Capacity!$C256,'Case Data'!$B:$B,Capacity!$D256,'Case Data'!$D:$D,Capacity!$F256,'Case Data'!$F:$F,"Capacity")</f>
        <v>4890</v>
      </c>
      <c r="L256" s="4">
        <f>SUMIFS('Case Data'!M:M,'Case Data'!$A:$A,Capacity!$C256,'Case Data'!$B:$B,Capacity!$D256,'Case Data'!$D:$D,Capacity!$F256,'Case Data'!$F:$F,"Capacity")</f>
        <v>4890</v>
      </c>
      <c r="M256" s="8">
        <f>SUMIFS('Case Data'!N:N,'Case Data'!$A:$A,Capacity!$C256,'Case Data'!$B:$B,Capacity!$D256,'Case Data'!$D:$D,Capacity!$F256,'Case Data'!$F:$F,"Capacity")</f>
        <v>4890</v>
      </c>
    </row>
    <row r="257" spans="3:13" hidden="1">
      <c r="C257" s="45" t="str">
        <f t="shared" ref="C257" si="206">C256</f>
        <v>Case A Exploratory Policy Scenario - No Price Control</v>
      </c>
      <c r="D257" s="52" t="str">
        <f t="shared" ref="D257" si="207">D256</f>
        <v>NJ</v>
      </c>
      <c r="E257" s="125" t="s">
        <v>49</v>
      </c>
      <c r="F257" s="52" t="str">
        <f t="shared" si="179"/>
        <v>New Battery Storage</v>
      </c>
      <c r="G257" s="4">
        <f>SUMIFS('Case Data'!H:H,'Case Data'!$A:$A,Capacity!$C257,'Case Data'!$B:$B,Capacity!$D257,'Case Data'!$D:$D,Capacity!$F257,'Case Data'!$F:$F,"Capacity")</f>
        <v>1059.5596579999999</v>
      </c>
      <c r="H257" s="4">
        <f>SUMIFS('Case Data'!I:I,'Case Data'!$A:$A,Capacity!$C257,'Case Data'!$B:$B,Capacity!$D257,'Case Data'!$D:$D,Capacity!$F257,'Case Data'!$F:$F,"Capacity")</f>
        <v>1059.5596579999999</v>
      </c>
      <c r="I257" s="4">
        <f>SUMIFS('Case Data'!J:J,'Case Data'!$A:$A,Capacity!$C257,'Case Data'!$B:$B,Capacity!$D257,'Case Data'!$D:$D,Capacity!$F257,'Case Data'!$F:$F,"Capacity")</f>
        <v>1059.5597</v>
      </c>
      <c r="J257" s="4">
        <f>SUMIFS('Case Data'!K:K,'Case Data'!$A:$A,Capacity!$C257,'Case Data'!$B:$B,Capacity!$D257,'Case Data'!$D:$D,Capacity!$F257,'Case Data'!$F:$F,"Capacity")</f>
        <v>1059.5596579999999</v>
      </c>
      <c r="K257" s="4">
        <f>SUMIFS('Case Data'!L:L,'Case Data'!$A:$A,Capacity!$C257,'Case Data'!$B:$B,Capacity!$D257,'Case Data'!$D:$D,Capacity!$F257,'Case Data'!$F:$F,"Capacity")</f>
        <v>1059.5596579999999</v>
      </c>
      <c r="L257" s="4">
        <f>SUMIFS('Case Data'!M:M,'Case Data'!$A:$A,Capacity!$C257,'Case Data'!$B:$B,Capacity!$D257,'Case Data'!$D:$D,Capacity!$F257,'Case Data'!$F:$F,"Capacity")</f>
        <v>1059.5596579999999</v>
      </c>
      <c r="M257" s="8">
        <f>SUMIFS('Case Data'!N:N,'Case Data'!$A:$A,Capacity!$C257,'Case Data'!$B:$B,Capacity!$D257,'Case Data'!$D:$D,Capacity!$F257,'Case Data'!$F:$F,"Capacity")</f>
        <v>2413.8809919999999</v>
      </c>
    </row>
    <row r="258" spans="3:13" hidden="1">
      <c r="C258" s="45" t="str">
        <f t="shared" ref="C258:D265" si="208">C257</f>
        <v>Case A Exploratory Policy Scenario - No Price Control</v>
      </c>
      <c r="D258" s="52" t="str">
        <f t="shared" si="208"/>
        <v>NJ</v>
      </c>
      <c r="E258" s="125" t="s">
        <v>49</v>
      </c>
      <c r="F258" s="52" t="str">
        <f t="shared" si="179"/>
        <v>New H2 CC</v>
      </c>
      <c r="G258" s="4">
        <f>SUMIFS('Case Data'!H:H,'Case Data'!$A:$A,Capacity!$C258,'Case Data'!$B:$B,Capacity!$D258,'Case Data'!$D:$D,Capacity!$F258,'Case Data'!$F:$F,"Capacity")</f>
        <v>0</v>
      </c>
      <c r="H258" s="4">
        <f>SUMIFS('Case Data'!I:I,'Case Data'!$A:$A,Capacity!$C258,'Case Data'!$B:$B,Capacity!$D258,'Case Data'!$D:$D,Capacity!$F258,'Case Data'!$F:$F,"Capacity")</f>
        <v>0</v>
      </c>
      <c r="I258" s="4">
        <f>SUMIFS('Case Data'!J:J,'Case Data'!$A:$A,Capacity!$C258,'Case Data'!$B:$B,Capacity!$D258,'Case Data'!$D:$D,Capacity!$F258,'Case Data'!$F:$F,"Capacity")</f>
        <v>0</v>
      </c>
      <c r="J258" s="4">
        <f>SUMIFS('Case Data'!K:K,'Case Data'!$A:$A,Capacity!$C258,'Case Data'!$B:$B,Capacity!$D258,'Case Data'!$D:$D,Capacity!$F258,'Case Data'!$F:$F,"Capacity")</f>
        <v>0</v>
      </c>
      <c r="K258" s="4">
        <f>SUMIFS('Case Data'!L:L,'Case Data'!$A:$A,Capacity!$C258,'Case Data'!$B:$B,Capacity!$D258,'Case Data'!$D:$D,Capacity!$F258,'Case Data'!$F:$F,"Capacity")</f>
        <v>0</v>
      </c>
      <c r="L258" s="4">
        <f>SUMIFS('Case Data'!M:M,'Case Data'!$A:$A,Capacity!$C258,'Case Data'!$B:$B,Capacity!$D258,'Case Data'!$D:$D,Capacity!$F258,'Case Data'!$F:$F,"Capacity")</f>
        <v>0</v>
      </c>
      <c r="M258" s="8">
        <f>SUMIFS('Case Data'!N:N,'Case Data'!$A:$A,Capacity!$C258,'Case Data'!$B:$B,Capacity!$D258,'Case Data'!$D:$D,Capacity!$F258,'Case Data'!$F:$F,"Capacity")</f>
        <v>0</v>
      </c>
    </row>
    <row r="259" spans="3:13" hidden="1">
      <c r="C259" s="44" t="str">
        <f t="shared" si="208"/>
        <v>Case A Exploratory Policy Scenario - No Price Control</v>
      </c>
      <c r="D259" s="53" t="str">
        <f t="shared" si="208"/>
        <v>NJ</v>
      </c>
      <c r="E259" s="136" t="s">
        <v>49</v>
      </c>
      <c r="F259" s="53" t="str">
        <f t="shared" si="179"/>
        <v>New H2 CT</v>
      </c>
      <c r="G259" s="23">
        <f>SUMIFS('Case Data'!H:H,'Case Data'!$A:$A,Capacity!$C259,'Case Data'!$B:$B,Capacity!$D259,'Case Data'!$D:$D,Capacity!$F259,'Case Data'!$F:$F,"Capacity")</f>
        <v>0</v>
      </c>
      <c r="H259" s="23">
        <f>SUMIFS('Case Data'!I:I,'Case Data'!$A:$A,Capacity!$C259,'Case Data'!$B:$B,Capacity!$D259,'Case Data'!$D:$D,Capacity!$F259,'Case Data'!$F:$F,"Capacity")</f>
        <v>0</v>
      </c>
      <c r="I259" s="23">
        <f>SUMIFS('Case Data'!J:J,'Case Data'!$A:$A,Capacity!$C259,'Case Data'!$B:$B,Capacity!$D259,'Case Data'!$D:$D,Capacity!$F259,'Case Data'!$F:$F,"Capacity")</f>
        <v>0</v>
      </c>
      <c r="J259" s="23">
        <f>SUMIFS('Case Data'!K:K,'Case Data'!$A:$A,Capacity!$C259,'Case Data'!$B:$B,Capacity!$D259,'Case Data'!$D:$D,Capacity!$F259,'Case Data'!$F:$F,"Capacity")</f>
        <v>0</v>
      </c>
      <c r="K259" s="23">
        <f>SUMIFS('Case Data'!L:L,'Case Data'!$A:$A,Capacity!$C259,'Case Data'!$B:$B,Capacity!$D259,'Case Data'!$D:$D,Capacity!$F259,'Case Data'!$F:$F,"Capacity")</f>
        <v>0</v>
      </c>
      <c r="L259" s="23">
        <f>SUMIFS('Case Data'!M:M,'Case Data'!$A:$A,Capacity!$C259,'Case Data'!$B:$B,Capacity!$D259,'Case Data'!$D:$D,Capacity!$F259,'Case Data'!$F:$F,"Capacity")</f>
        <v>0</v>
      </c>
      <c r="M259" s="25">
        <f>SUMIFS('Case Data'!N:N,'Case Data'!$A:$A,Capacity!$C259,'Case Data'!$B:$B,Capacity!$D259,'Case Data'!$D:$D,Capacity!$F259,'Case Data'!$F:$F,"Capacity")</f>
        <v>0</v>
      </c>
    </row>
    <row r="260" spans="3:13" hidden="1">
      <c r="C260" s="45" t="str">
        <f t="shared" si="208"/>
        <v>Case A Exploratory Policy Scenario - No Price Control</v>
      </c>
      <c r="D260" s="52" t="str">
        <f t="shared" si="208"/>
        <v>NJ</v>
      </c>
      <c r="E260" s="125" t="s">
        <v>49</v>
      </c>
      <c r="F260" s="52" t="str">
        <f t="shared" si="179"/>
        <v>Retire Coal</v>
      </c>
      <c r="G260" s="4">
        <f>SUMIFS('Case Data'!H:H,'Case Data'!$A:$A,Capacity!$C260,'Case Data'!$B:$B,Capacity!$D260,'Case Data'!$D:$D,Capacity!$F260,'Case Data'!$F:$F,"Capacity")</f>
        <v>0</v>
      </c>
      <c r="H260" s="4">
        <f>SUMIFS('Case Data'!I:I,'Case Data'!$A:$A,Capacity!$C260,'Case Data'!$B:$B,Capacity!$D260,'Case Data'!$D:$D,Capacity!$F260,'Case Data'!$F:$F,"Capacity")</f>
        <v>0</v>
      </c>
      <c r="I260" s="4">
        <f>SUMIFS('Case Data'!J:J,'Case Data'!$A:$A,Capacity!$C260,'Case Data'!$B:$B,Capacity!$D260,'Case Data'!$D:$D,Capacity!$F260,'Case Data'!$F:$F,"Capacity")</f>
        <v>0</v>
      </c>
      <c r="J260" s="4">
        <f>SUMIFS('Case Data'!K:K,'Case Data'!$A:$A,Capacity!$C260,'Case Data'!$B:$B,Capacity!$D260,'Case Data'!$D:$D,Capacity!$F260,'Case Data'!$F:$F,"Capacity")</f>
        <v>0</v>
      </c>
      <c r="K260" s="4">
        <f>SUMIFS('Case Data'!L:L,'Case Data'!$A:$A,Capacity!$C260,'Case Data'!$B:$B,Capacity!$D260,'Case Data'!$D:$D,Capacity!$F260,'Case Data'!$F:$F,"Capacity")</f>
        <v>0</v>
      </c>
      <c r="L260" s="4">
        <f>SUMIFS('Case Data'!M:M,'Case Data'!$A:$A,Capacity!$C260,'Case Data'!$B:$B,Capacity!$D260,'Case Data'!$D:$D,Capacity!$F260,'Case Data'!$F:$F,"Capacity")</f>
        <v>0</v>
      </c>
      <c r="M260" s="8">
        <f>SUMIFS('Case Data'!N:N,'Case Data'!$A:$A,Capacity!$C260,'Case Data'!$B:$B,Capacity!$D260,'Case Data'!$D:$D,Capacity!$F260,'Case Data'!$F:$F,"Capacity")</f>
        <v>0</v>
      </c>
    </row>
    <row r="261" spans="3:13" hidden="1">
      <c r="C261" s="45" t="str">
        <f t="shared" si="208"/>
        <v>Case A Exploratory Policy Scenario - No Price Control</v>
      </c>
      <c r="D261" s="52" t="str">
        <f t="shared" si="208"/>
        <v>NJ</v>
      </c>
      <c r="E261" s="125" t="s">
        <v>49</v>
      </c>
      <c r="F261" s="52" t="str">
        <f t="shared" si="179"/>
        <v>Retire Combined Cycle</v>
      </c>
      <c r="G261" s="4">
        <f>SUMIFS('Case Data'!H:H,'Case Data'!$A:$A,Capacity!$C261,'Case Data'!$B:$B,Capacity!$D261,'Case Data'!$D:$D,Capacity!$F261,'Case Data'!$F:$F,"Capacity")</f>
        <v>0</v>
      </c>
      <c r="H261" s="4">
        <f>SUMIFS('Case Data'!I:I,'Case Data'!$A:$A,Capacity!$C261,'Case Data'!$B:$B,Capacity!$D261,'Case Data'!$D:$D,Capacity!$F261,'Case Data'!$F:$F,"Capacity")</f>
        <v>0</v>
      </c>
      <c r="I261" s="4">
        <f>SUMIFS('Case Data'!J:J,'Case Data'!$A:$A,Capacity!$C261,'Case Data'!$B:$B,Capacity!$D261,'Case Data'!$D:$D,Capacity!$F261,'Case Data'!$F:$F,"Capacity")</f>
        <v>0</v>
      </c>
      <c r="J261" s="4">
        <f>SUMIFS('Case Data'!K:K,'Case Data'!$A:$A,Capacity!$C261,'Case Data'!$B:$B,Capacity!$D261,'Case Data'!$D:$D,Capacity!$F261,'Case Data'!$F:$F,"Capacity")</f>
        <v>0</v>
      </c>
      <c r="K261" s="4">
        <f>SUMIFS('Case Data'!L:L,'Case Data'!$A:$A,Capacity!$C261,'Case Data'!$B:$B,Capacity!$D261,'Case Data'!$D:$D,Capacity!$F261,'Case Data'!$F:$F,"Capacity")</f>
        <v>0</v>
      </c>
      <c r="L261" s="4">
        <f>SUMIFS('Case Data'!M:M,'Case Data'!$A:$A,Capacity!$C261,'Case Data'!$B:$B,Capacity!$D261,'Case Data'!$D:$D,Capacity!$F261,'Case Data'!$F:$F,"Capacity")</f>
        <v>0</v>
      </c>
      <c r="M261" s="8">
        <f>SUMIFS('Case Data'!N:N,'Case Data'!$A:$A,Capacity!$C261,'Case Data'!$B:$B,Capacity!$D261,'Case Data'!$D:$D,Capacity!$F261,'Case Data'!$F:$F,"Capacity")</f>
        <v>0</v>
      </c>
    </row>
    <row r="262" spans="3:13" hidden="1">
      <c r="C262" s="45" t="str">
        <f t="shared" si="208"/>
        <v>Case A Exploratory Policy Scenario - No Price Control</v>
      </c>
      <c r="D262" s="52" t="str">
        <f t="shared" si="208"/>
        <v>NJ</v>
      </c>
      <c r="E262" s="125" t="s">
        <v>49</v>
      </c>
      <c r="F262" s="52" t="str">
        <f t="shared" si="179"/>
        <v>Retire Combustion Turbine</v>
      </c>
      <c r="G262" s="4">
        <f>SUMIFS('Case Data'!H:H,'Case Data'!$A:$A,Capacity!$C262,'Case Data'!$B:$B,Capacity!$D262,'Case Data'!$D:$D,Capacity!$F262,'Case Data'!$F:$F,"Capacity")</f>
        <v>0</v>
      </c>
      <c r="H262" s="4">
        <f>SUMIFS('Case Data'!I:I,'Case Data'!$A:$A,Capacity!$C262,'Case Data'!$B:$B,Capacity!$D262,'Case Data'!$D:$D,Capacity!$F262,'Case Data'!$F:$F,"Capacity")</f>
        <v>0</v>
      </c>
      <c r="I262" s="4">
        <f>SUMIFS('Case Data'!J:J,'Case Data'!$A:$A,Capacity!$C262,'Case Data'!$B:$B,Capacity!$D262,'Case Data'!$D:$D,Capacity!$F262,'Case Data'!$F:$F,"Capacity")</f>
        <v>0</v>
      </c>
      <c r="J262" s="4">
        <f>SUMIFS('Case Data'!K:K,'Case Data'!$A:$A,Capacity!$C262,'Case Data'!$B:$B,Capacity!$D262,'Case Data'!$D:$D,Capacity!$F262,'Case Data'!$F:$F,"Capacity")</f>
        <v>0</v>
      </c>
      <c r="K262" s="4">
        <f>SUMIFS('Case Data'!L:L,'Case Data'!$A:$A,Capacity!$C262,'Case Data'!$B:$B,Capacity!$D262,'Case Data'!$D:$D,Capacity!$F262,'Case Data'!$F:$F,"Capacity")</f>
        <v>0</v>
      </c>
      <c r="L262" s="4">
        <f>SUMIFS('Case Data'!M:M,'Case Data'!$A:$A,Capacity!$C262,'Case Data'!$B:$B,Capacity!$D262,'Case Data'!$D:$D,Capacity!$F262,'Case Data'!$F:$F,"Capacity")</f>
        <v>0</v>
      </c>
      <c r="M262" s="8">
        <f>SUMIFS('Case Data'!N:N,'Case Data'!$A:$A,Capacity!$C262,'Case Data'!$B:$B,Capacity!$D262,'Case Data'!$D:$D,Capacity!$F262,'Case Data'!$F:$F,"Capacity")</f>
        <v>0</v>
      </c>
    </row>
    <row r="263" spans="3:13" hidden="1">
      <c r="C263" s="45" t="str">
        <f t="shared" si="208"/>
        <v>Case A Exploratory Policy Scenario - No Price Control</v>
      </c>
      <c r="D263" s="52" t="str">
        <f t="shared" si="208"/>
        <v>NJ</v>
      </c>
      <c r="E263" s="125" t="s">
        <v>49</v>
      </c>
      <c r="F263" s="52" t="str">
        <f t="shared" si="179"/>
        <v>Retire Oil/Gas</v>
      </c>
      <c r="G263" s="4">
        <f>SUMIFS('Case Data'!H:H,'Case Data'!$A:$A,Capacity!$C263,'Case Data'!$B:$B,Capacity!$D263,'Case Data'!$D:$D,Capacity!$F263,'Case Data'!$F:$F,"Capacity")</f>
        <v>0</v>
      </c>
      <c r="H263" s="4">
        <f>SUMIFS('Case Data'!I:I,'Case Data'!$A:$A,Capacity!$C263,'Case Data'!$B:$B,Capacity!$D263,'Case Data'!$D:$D,Capacity!$F263,'Case Data'!$F:$F,"Capacity")</f>
        <v>0</v>
      </c>
      <c r="I263" s="4">
        <f>SUMIFS('Case Data'!J:J,'Case Data'!$A:$A,Capacity!$C263,'Case Data'!$B:$B,Capacity!$D263,'Case Data'!$D:$D,Capacity!$F263,'Case Data'!$F:$F,"Capacity")</f>
        <v>0</v>
      </c>
      <c r="J263" s="4">
        <f>SUMIFS('Case Data'!K:K,'Case Data'!$A:$A,Capacity!$C263,'Case Data'!$B:$B,Capacity!$D263,'Case Data'!$D:$D,Capacity!$F263,'Case Data'!$F:$F,"Capacity")</f>
        <v>0</v>
      </c>
      <c r="K263" s="4">
        <f>SUMIFS('Case Data'!L:L,'Case Data'!$A:$A,Capacity!$C263,'Case Data'!$B:$B,Capacity!$D263,'Case Data'!$D:$D,Capacity!$F263,'Case Data'!$F:$F,"Capacity")</f>
        <v>0</v>
      </c>
      <c r="L263" s="4">
        <f>SUMIFS('Case Data'!M:M,'Case Data'!$A:$A,Capacity!$C263,'Case Data'!$B:$B,Capacity!$D263,'Case Data'!$D:$D,Capacity!$F263,'Case Data'!$F:$F,"Capacity")</f>
        <v>0</v>
      </c>
      <c r="M263" s="8">
        <f>SUMIFS('Case Data'!N:N,'Case Data'!$A:$A,Capacity!$C263,'Case Data'!$B:$B,Capacity!$D263,'Case Data'!$D:$D,Capacity!$F263,'Case Data'!$F:$F,"Capacity")</f>
        <v>0</v>
      </c>
    </row>
    <row r="264" spans="3:13" hidden="1">
      <c r="C264" s="45" t="str">
        <f t="shared" si="208"/>
        <v>Case A Exploratory Policy Scenario - No Price Control</v>
      </c>
      <c r="D264" s="52" t="str">
        <f t="shared" si="208"/>
        <v>NJ</v>
      </c>
      <c r="E264" s="125" t="s">
        <v>49</v>
      </c>
      <c r="F264" s="52" t="str">
        <f t="shared" si="179"/>
        <v>Retire Other</v>
      </c>
      <c r="G264" s="4">
        <f>SUMIFS('Case Data'!H:H,'Case Data'!$A:$A,Capacity!$C264,'Case Data'!$B:$B,Capacity!$D264,'Case Data'!$D:$D,Capacity!$F264,'Case Data'!$F:$F,"Capacity")</f>
        <v>0</v>
      </c>
      <c r="H264" s="4">
        <f>SUMIFS('Case Data'!I:I,'Case Data'!$A:$A,Capacity!$C264,'Case Data'!$B:$B,Capacity!$D264,'Case Data'!$D:$D,Capacity!$F264,'Case Data'!$F:$F,"Capacity")</f>
        <v>32.456000000000003</v>
      </c>
      <c r="I264" s="4">
        <f>SUMIFS('Case Data'!J:J,'Case Data'!$A:$A,Capacity!$C264,'Case Data'!$B:$B,Capacity!$D264,'Case Data'!$D:$D,Capacity!$F264,'Case Data'!$F:$F,"Capacity")</f>
        <v>32.456000000000003</v>
      </c>
      <c r="J264" s="4">
        <f>SUMIFS('Case Data'!K:K,'Case Data'!$A:$A,Capacity!$C264,'Case Data'!$B:$B,Capacity!$D264,'Case Data'!$D:$D,Capacity!$F264,'Case Data'!$F:$F,"Capacity")</f>
        <v>40.456000000000003</v>
      </c>
      <c r="K264" s="4">
        <f>SUMIFS('Case Data'!L:L,'Case Data'!$A:$A,Capacity!$C264,'Case Data'!$B:$B,Capacity!$D264,'Case Data'!$D:$D,Capacity!$F264,'Case Data'!$F:$F,"Capacity")</f>
        <v>40.456000000000003</v>
      </c>
      <c r="L264" s="4">
        <f>SUMIFS('Case Data'!M:M,'Case Data'!$A:$A,Capacity!$C264,'Case Data'!$B:$B,Capacity!$D264,'Case Data'!$D:$D,Capacity!$F264,'Case Data'!$F:$F,"Capacity")</f>
        <v>40.456000000000003</v>
      </c>
      <c r="M264" s="8">
        <f>SUMIFS('Case Data'!N:N,'Case Data'!$A:$A,Capacity!$C264,'Case Data'!$B:$B,Capacity!$D264,'Case Data'!$D:$D,Capacity!$F264,'Case Data'!$F:$F,"Capacity")</f>
        <v>40.456000000000003</v>
      </c>
    </row>
    <row r="265" spans="3:13" ht="15.75" hidden="1" thickBot="1">
      <c r="C265" s="50" t="str">
        <f t="shared" si="208"/>
        <v>Case A Exploratory Policy Scenario - No Price Control</v>
      </c>
      <c r="D265" s="54" t="str">
        <f t="shared" si="208"/>
        <v>NJ</v>
      </c>
      <c r="E265" s="126" t="s">
        <v>49</v>
      </c>
      <c r="F265" s="54" t="str">
        <f t="shared" si="179"/>
        <v>Retire Nuclear</v>
      </c>
      <c r="G265" s="9">
        <f>SUMIFS('Case Data'!H:H,'Case Data'!$A:$A,Capacity!$C265,'Case Data'!$B:$B,Capacity!$D265,'Case Data'!$D:$D,Capacity!$F265,'Case Data'!$F:$F,"Capacity")</f>
        <v>0</v>
      </c>
      <c r="H265" s="9">
        <f>SUMIFS('Case Data'!I:I,'Case Data'!$A:$A,Capacity!$C265,'Case Data'!$B:$B,Capacity!$D265,'Case Data'!$D:$D,Capacity!$F265,'Case Data'!$F:$F,"Capacity")</f>
        <v>0</v>
      </c>
      <c r="I265" s="9">
        <f>SUMIFS('Case Data'!J:J,'Case Data'!$A:$A,Capacity!$C265,'Case Data'!$B:$B,Capacity!$D265,'Case Data'!$D:$D,Capacity!$F265,'Case Data'!$F:$F,"Capacity")</f>
        <v>0</v>
      </c>
      <c r="J265" s="9">
        <f>SUMIFS('Case Data'!K:K,'Case Data'!$A:$A,Capacity!$C265,'Case Data'!$B:$B,Capacity!$D265,'Case Data'!$D:$D,Capacity!$F265,'Case Data'!$F:$F,"Capacity")</f>
        <v>0</v>
      </c>
      <c r="K265" s="9">
        <f>SUMIFS('Case Data'!L:L,'Case Data'!$A:$A,Capacity!$C265,'Case Data'!$B:$B,Capacity!$D265,'Case Data'!$D:$D,Capacity!$F265,'Case Data'!$F:$F,"Capacity")</f>
        <v>1174</v>
      </c>
      <c r="L265" s="9">
        <f>SUMIFS('Case Data'!M:M,'Case Data'!$A:$A,Capacity!$C265,'Case Data'!$B:$B,Capacity!$D265,'Case Data'!$D:$D,Capacity!$F265,'Case Data'!$F:$F,"Capacity")</f>
        <v>1174</v>
      </c>
      <c r="M265" s="10">
        <f>SUMIFS('Case Data'!N:N,'Case Data'!$A:$A,Capacity!$C265,'Case Data'!$B:$B,Capacity!$D265,'Case Data'!$D:$D,Capacity!$F265,'Case Data'!$F:$F,"Capacity")</f>
        <v>1174</v>
      </c>
    </row>
    <row r="266" spans="3:13" ht="15.75" thickBot="1">
      <c r="F266" s="11"/>
      <c r="K266" s="2"/>
    </row>
    <row r="267" spans="3:13" ht="15.75" thickBot="1">
      <c r="C267" s="94" t="s">
        <v>2</v>
      </c>
      <c r="D267" s="95" t="s">
        <v>43</v>
      </c>
      <c r="E267" s="95" t="s">
        <v>46</v>
      </c>
      <c r="F267" s="95" t="s">
        <v>70</v>
      </c>
      <c r="G267" s="95">
        <v>2025</v>
      </c>
      <c r="H267" s="95">
        <v>2028</v>
      </c>
      <c r="I267" s="95">
        <v>2030</v>
      </c>
      <c r="J267" s="95">
        <v>2032</v>
      </c>
      <c r="K267" s="95">
        <v>2035</v>
      </c>
      <c r="L267" s="95">
        <v>2037</v>
      </c>
      <c r="M267" s="106">
        <v>2040</v>
      </c>
    </row>
    <row r="268" spans="3:13">
      <c r="C268" s="45" t="str">
        <f>$D$54</f>
        <v>Case A Exploratory Policy Scenario - No Price Control</v>
      </c>
      <c r="D268" s="52" t="str">
        <f>Cases!E10</f>
        <v>NY</v>
      </c>
      <c r="E268" s="125" t="s">
        <v>49</v>
      </c>
      <c r="F268" s="52" t="str">
        <f t="shared" ref="F268:F277" si="209">F238</f>
        <v>Coal</v>
      </c>
      <c r="G268" s="4">
        <f>SUMIFS('Case Data'!H:H,'Case Data'!$A:$A,Capacity!$C268,'Case Data'!$B:$B,Capacity!$D268,'Case Data'!$D:$D,Capacity!$F268,'Case Data'!$F:$F,"Capacity")</f>
        <v>0</v>
      </c>
      <c r="H268" s="4">
        <f>SUMIFS('Case Data'!I:I,'Case Data'!$A:$A,Capacity!$C268,'Case Data'!$B:$B,Capacity!$D268,'Case Data'!$D:$D,Capacity!$F268,'Case Data'!$F:$F,"Capacity")</f>
        <v>0</v>
      </c>
      <c r="I268" s="4">
        <f>SUMIFS('Case Data'!J:J,'Case Data'!$A:$A,Capacity!$C268,'Case Data'!$B:$B,Capacity!$D268,'Case Data'!$D:$D,Capacity!$F268,'Case Data'!$F:$F,"Capacity")</f>
        <v>0</v>
      </c>
      <c r="J268" s="4">
        <f>SUMIFS('Case Data'!K:K,'Case Data'!$A:$A,Capacity!$C268,'Case Data'!$B:$B,Capacity!$D268,'Case Data'!$D:$D,Capacity!$F268,'Case Data'!$F:$F,"Capacity")</f>
        <v>0</v>
      </c>
      <c r="K268" s="4">
        <f>SUMIFS('Case Data'!L:L,'Case Data'!$A:$A,Capacity!$C268,'Case Data'!$B:$B,Capacity!$D268,'Case Data'!$D:$D,Capacity!$F268,'Case Data'!$F:$F,"Capacity")</f>
        <v>0</v>
      </c>
      <c r="L268" s="4">
        <f>SUMIFS('Case Data'!M:M,'Case Data'!$A:$A,Capacity!$C268,'Case Data'!$B:$B,Capacity!$D268,'Case Data'!$D:$D,Capacity!$F268,'Case Data'!$F:$F,"Capacity")</f>
        <v>0</v>
      </c>
      <c r="M268" s="8">
        <f>SUMIFS('Case Data'!N:N,'Case Data'!$A:$A,Capacity!$C268,'Case Data'!$B:$B,Capacity!$D268,'Case Data'!$D:$D,Capacity!$F268,'Case Data'!$F:$F,"Capacity")</f>
        <v>0</v>
      </c>
    </row>
    <row r="269" spans="3:13">
      <c r="C269" s="45" t="str">
        <f>C268</f>
        <v>Case A Exploratory Policy Scenario - No Price Control</v>
      </c>
      <c r="D269" s="52" t="str">
        <f>D268</f>
        <v>NY</v>
      </c>
      <c r="E269" s="125" t="s">
        <v>49</v>
      </c>
      <c r="F269" s="52" t="str">
        <f t="shared" si="209"/>
        <v>Coal with CCS</v>
      </c>
      <c r="G269" s="4">
        <f>SUMIFS('Case Data'!H:H,'Case Data'!$A:$A,Capacity!$C269,'Case Data'!$B:$B,Capacity!$D269,'Case Data'!$D:$D,Capacity!$F269,'Case Data'!$F:$F,"Capacity")</f>
        <v>0</v>
      </c>
      <c r="H269" s="4">
        <f>SUMIFS('Case Data'!I:I,'Case Data'!$A:$A,Capacity!$C269,'Case Data'!$B:$B,Capacity!$D269,'Case Data'!$D:$D,Capacity!$F269,'Case Data'!$F:$F,"Capacity")</f>
        <v>0</v>
      </c>
      <c r="I269" s="4">
        <f>SUMIFS('Case Data'!J:J,'Case Data'!$A:$A,Capacity!$C269,'Case Data'!$B:$B,Capacity!$D269,'Case Data'!$D:$D,Capacity!$F269,'Case Data'!$F:$F,"Capacity")</f>
        <v>0</v>
      </c>
      <c r="J269" s="4">
        <f>SUMIFS('Case Data'!K:K,'Case Data'!$A:$A,Capacity!$C269,'Case Data'!$B:$B,Capacity!$D269,'Case Data'!$D:$D,Capacity!$F269,'Case Data'!$F:$F,"Capacity")</f>
        <v>0</v>
      </c>
      <c r="K269" s="4">
        <f>SUMIFS('Case Data'!L:L,'Case Data'!$A:$A,Capacity!$C269,'Case Data'!$B:$B,Capacity!$D269,'Case Data'!$D:$D,Capacity!$F269,'Case Data'!$F:$F,"Capacity")</f>
        <v>0</v>
      </c>
      <c r="L269" s="4">
        <f>SUMIFS('Case Data'!M:M,'Case Data'!$A:$A,Capacity!$C269,'Case Data'!$B:$B,Capacity!$D269,'Case Data'!$D:$D,Capacity!$F269,'Case Data'!$F:$F,"Capacity")</f>
        <v>0</v>
      </c>
      <c r="M269" s="8">
        <f>SUMIFS('Case Data'!N:N,'Case Data'!$A:$A,Capacity!$C269,'Case Data'!$B:$B,Capacity!$D269,'Case Data'!$D:$D,Capacity!$F269,'Case Data'!$F:$F,"Capacity")</f>
        <v>0</v>
      </c>
    </row>
    <row r="270" spans="3:13">
      <c r="C270" s="45" t="str">
        <f t="shared" ref="C270:C290" si="210">C269</f>
        <v>Case A Exploratory Policy Scenario - No Price Control</v>
      </c>
      <c r="D270" s="52" t="str">
        <f t="shared" ref="D270" si="211">D269</f>
        <v>NY</v>
      </c>
      <c r="E270" s="125" t="s">
        <v>49</v>
      </c>
      <c r="F270" s="52" t="str">
        <f t="shared" si="209"/>
        <v>Combined Cycle</v>
      </c>
      <c r="G270" s="4">
        <f>SUMIFS('Case Data'!H:H,'Case Data'!$A:$A,Capacity!$C270,'Case Data'!$B:$B,Capacity!$D270,'Case Data'!$D:$D,Capacity!$F270,'Case Data'!$F:$F,"Capacity")</f>
        <v>11182.063</v>
      </c>
      <c r="H270" s="4">
        <f>SUMIFS('Case Data'!I:I,'Case Data'!$A:$A,Capacity!$C270,'Case Data'!$B:$B,Capacity!$D270,'Case Data'!$D:$D,Capacity!$F270,'Case Data'!$F:$F,"Capacity")</f>
        <v>11146.537560000001</v>
      </c>
      <c r="I270" s="4">
        <f>SUMIFS('Case Data'!J:J,'Case Data'!$A:$A,Capacity!$C270,'Case Data'!$B:$B,Capacity!$D270,'Case Data'!$D:$D,Capacity!$F270,'Case Data'!$F:$F,"Capacity")</f>
        <v>11146.538</v>
      </c>
      <c r="J270" s="4">
        <f>SUMIFS('Case Data'!K:K,'Case Data'!$A:$A,Capacity!$C270,'Case Data'!$B:$B,Capacity!$D270,'Case Data'!$D:$D,Capacity!$F270,'Case Data'!$F:$F,"Capacity")</f>
        <v>11145.964330000001</v>
      </c>
      <c r="K270" s="4">
        <f>SUMIFS('Case Data'!L:L,'Case Data'!$A:$A,Capacity!$C270,'Case Data'!$B:$B,Capacity!$D270,'Case Data'!$D:$D,Capacity!$F270,'Case Data'!$F:$F,"Capacity")</f>
        <v>11143.259410000001</v>
      </c>
      <c r="L270" s="4">
        <f>SUMIFS('Case Data'!M:M,'Case Data'!$A:$A,Capacity!$C270,'Case Data'!$B:$B,Capacity!$D270,'Case Data'!$D:$D,Capacity!$F270,'Case Data'!$F:$F,"Capacity")</f>
        <v>11143.259410000001</v>
      </c>
      <c r="M270" s="8">
        <f>SUMIFS('Case Data'!N:N,'Case Data'!$A:$A,Capacity!$C270,'Case Data'!$B:$B,Capacity!$D270,'Case Data'!$D:$D,Capacity!$F270,'Case Data'!$F:$F,"Capacity")</f>
        <v>11143.259410000001</v>
      </c>
    </row>
    <row r="271" spans="3:13">
      <c r="C271" s="45" t="str">
        <f t="shared" si="210"/>
        <v>Case A Exploratory Policy Scenario - No Price Control</v>
      </c>
      <c r="D271" s="52" t="str">
        <f t="shared" ref="D271" si="212">D270</f>
        <v>NY</v>
      </c>
      <c r="E271" s="125" t="s">
        <v>49</v>
      </c>
      <c r="F271" s="52" t="str">
        <f t="shared" si="209"/>
        <v>Combustion Turbine</v>
      </c>
      <c r="G271" s="4">
        <f>SUMIFS('Case Data'!H:H,'Case Data'!$A:$A,Capacity!$C271,'Case Data'!$B:$B,Capacity!$D271,'Case Data'!$D:$D,Capacity!$F271,'Case Data'!$F:$F,"Capacity")</f>
        <v>4073.3420000000001</v>
      </c>
      <c r="H271" s="4">
        <f>SUMIFS('Case Data'!I:I,'Case Data'!$A:$A,Capacity!$C271,'Case Data'!$B:$B,Capacity!$D271,'Case Data'!$D:$D,Capacity!$F271,'Case Data'!$F:$F,"Capacity")</f>
        <v>3464.6419999999998</v>
      </c>
      <c r="I271" s="4">
        <f>SUMIFS('Case Data'!J:J,'Case Data'!$A:$A,Capacity!$C271,'Case Data'!$B:$B,Capacity!$D271,'Case Data'!$D:$D,Capacity!$F271,'Case Data'!$F:$F,"Capacity")</f>
        <v>3464.6419999999998</v>
      </c>
      <c r="J271" s="4">
        <f>SUMIFS('Case Data'!K:K,'Case Data'!$A:$A,Capacity!$C271,'Case Data'!$B:$B,Capacity!$D271,'Case Data'!$D:$D,Capacity!$F271,'Case Data'!$F:$F,"Capacity")</f>
        <v>3464.6419999999998</v>
      </c>
      <c r="K271" s="4">
        <f>SUMIFS('Case Data'!L:L,'Case Data'!$A:$A,Capacity!$C271,'Case Data'!$B:$B,Capacity!$D271,'Case Data'!$D:$D,Capacity!$F271,'Case Data'!$F:$F,"Capacity")</f>
        <v>3464.6419999999998</v>
      </c>
      <c r="L271" s="4">
        <f>SUMIFS('Case Data'!M:M,'Case Data'!$A:$A,Capacity!$C271,'Case Data'!$B:$B,Capacity!$D271,'Case Data'!$D:$D,Capacity!$F271,'Case Data'!$F:$F,"Capacity")</f>
        <v>3464.6419999999998</v>
      </c>
      <c r="M271" s="8">
        <f>SUMIFS('Case Data'!N:N,'Case Data'!$A:$A,Capacity!$C271,'Case Data'!$B:$B,Capacity!$D271,'Case Data'!$D:$D,Capacity!$F271,'Case Data'!$F:$F,"Capacity")</f>
        <v>3461.183</v>
      </c>
    </row>
    <row r="272" spans="3:13">
      <c r="C272" s="45" t="str">
        <f t="shared" si="210"/>
        <v>Case A Exploratory Policy Scenario - No Price Control</v>
      </c>
      <c r="D272" s="52" t="str">
        <f t="shared" ref="D272" si="213">D271</f>
        <v>NY</v>
      </c>
      <c r="E272" s="125" t="s">
        <v>49</v>
      </c>
      <c r="F272" s="52" t="str">
        <f t="shared" si="209"/>
        <v>Oil/Gas</v>
      </c>
      <c r="G272" s="4">
        <f>SUMIFS('Case Data'!H:H,'Case Data'!$A:$A,Capacity!$C272,'Case Data'!$B:$B,Capacity!$D272,'Case Data'!$D:$D,Capacity!$F272,'Case Data'!$F:$F,"Capacity")</f>
        <v>10861.2</v>
      </c>
      <c r="H272" s="4">
        <f>SUMIFS('Case Data'!I:I,'Case Data'!$A:$A,Capacity!$C272,'Case Data'!$B:$B,Capacity!$D272,'Case Data'!$D:$D,Capacity!$F272,'Case Data'!$F:$F,"Capacity")</f>
        <v>7641.209981</v>
      </c>
      <c r="I272" s="4">
        <f>SUMIFS('Case Data'!J:J,'Case Data'!$A:$A,Capacity!$C272,'Case Data'!$B:$B,Capacity!$D272,'Case Data'!$D:$D,Capacity!$F272,'Case Data'!$F:$F,"Capacity")</f>
        <v>7557.1953000000003</v>
      </c>
      <c r="J272" s="4">
        <f>SUMIFS('Case Data'!K:K,'Case Data'!$A:$A,Capacity!$C272,'Case Data'!$B:$B,Capacity!$D272,'Case Data'!$D:$D,Capacity!$F272,'Case Data'!$F:$F,"Capacity")</f>
        <v>7557.1953009999997</v>
      </c>
      <c r="K272" s="4">
        <f>SUMIFS('Case Data'!L:L,'Case Data'!$A:$A,Capacity!$C272,'Case Data'!$B:$B,Capacity!$D272,'Case Data'!$D:$D,Capacity!$F272,'Case Data'!$F:$F,"Capacity")</f>
        <v>7557.1953009999997</v>
      </c>
      <c r="L272" s="4">
        <f>SUMIFS('Case Data'!M:M,'Case Data'!$A:$A,Capacity!$C272,'Case Data'!$B:$B,Capacity!$D272,'Case Data'!$D:$D,Capacity!$F272,'Case Data'!$F:$F,"Capacity")</f>
        <v>7427.5411409999997</v>
      </c>
      <c r="M272" s="8">
        <f>SUMIFS('Case Data'!N:N,'Case Data'!$A:$A,Capacity!$C272,'Case Data'!$B:$B,Capacity!$D272,'Case Data'!$D:$D,Capacity!$F272,'Case Data'!$F:$F,"Capacity")</f>
        <v>4286.075014</v>
      </c>
    </row>
    <row r="273" spans="3:13">
      <c r="C273" s="45" t="str">
        <f t="shared" si="210"/>
        <v>Case A Exploratory Policy Scenario - No Price Control</v>
      </c>
      <c r="D273" s="52" t="str">
        <f t="shared" ref="D273" si="214">D272</f>
        <v>NY</v>
      </c>
      <c r="E273" s="125" t="s">
        <v>49</v>
      </c>
      <c r="F273" s="52" t="str">
        <f t="shared" si="209"/>
        <v>Other</v>
      </c>
      <c r="G273" s="4">
        <f>SUMIFS('Case Data'!H:H,'Case Data'!$A:$A,Capacity!$C273,'Case Data'!$B:$B,Capacity!$D273,'Case Data'!$D:$D,Capacity!$F273,'Case Data'!$F:$F,"Capacity")</f>
        <v>150</v>
      </c>
      <c r="H273" s="4">
        <f>SUMIFS('Case Data'!I:I,'Case Data'!$A:$A,Capacity!$C273,'Case Data'!$B:$B,Capacity!$D273,'Case Data'!$D:$D,Capacity!$F273,'Case Data'!$F:$F,"Capacity")</f>
        <v>150</v>
      </c>
      <c r="I273" s="4">
        <f>SUMIFS('Case Data'!J:J,'Case Data'!$A:$A,Capacity!$C273,'Case Data'!$B:$B,Capacity!$D273,'Case Data'!$D:$D,Capacity!$F273,'Case Data'!$F:$F,"Capacity")</f>
        <v>150</v>
      </c>
      <c r="J273" s="4">
        <f>SUMIFS('Case Data'!K:K,'Case Data'!$A:$A,Capacity!$C273,'Case Data'!$B:$B,Capacity!$D273,'Case Data'!$D:$D,Capacity!$F273,'Case Data'!$F:$F,"Capacity")</f>
        <v>150</v>
      </c>
      <c r="K273" s="4">
        <f>SUMIFS('Case Data'!L:L,'Case Data'!$A:$A,Capacity!$C273,'Case Data'!$B:$B,Capacity!$D273,'Case Data'!$D:$D,Capacity!$F273,'Case Data'!$F:$F,"Capacity")</f>
        <v>150</v>
      </c>
      <c r="L273" s="4">
        <f>SUMIFS('Case Data'!M:M,'Case Data'!$A:$A,Capacity!$C273,'Case Data'!$B:$B,Capacity!$D273,'Case Data'!$D:$D,Capacity!$F273,'Case Data'!$F:$F,"Capacity")</f>
        <v>150</v>
      </c>
      <c r="M273" s="8">
        <f>SUMIFS('Case Data'!N:N,'Case Data'!$A:$A,Capacity!$C273,'Case Data'!$B:$B,Capacity!$D273,'Case Data'!$D:$D,Capacity!$F273,'Case Data'!$F:$F,"Capacity")</f>
        <v>150</v>
      </c>
    </row>
    <row r="274" spans="3:13">
      <c r="C274" s="45" t="str">
        <f t="shared" si="210"/>
        <v>Case A Exploratory Policy Scenario - No Price Control</v>
      </c>
      <c r="D274" s="52" t="str">
        <f t="shared" ref="D274" si="215">D273</f>
        <v>NY</v>
      </c>
      <c r="E274" s="125" t="s">
        <v>49</v>
      </c>
      <c r="F274" s="52" t="str">
        <f t="shared" si="209"/>
        <v>Nuclear</v>
      </c>
      <c r="G274" s="4">
        <f>SUMIFS('Case Data'!H:H,'Case Data'!$A:$A,Capacity!$C274,'Case Data'!$B:$B,Capacity!$D274,'Case Data'!$D:$D,Capacity!$F274,'Case Data'!$F:$F,"Capacity")</f>
        <v>3333.6</v>
      </c>
      <c r="H274" s="4">
        <f>SUMIFS('Case Data'!I:I,'Case Data'!$A:$A,Capacity!$C274,'Case Data'!$B:$B,Capacity!$D274,'Case Data'!$D:$D,Capacity!$F274,'Case Data'!$F:$F,"Capacity")</f>
        <v>3333.6</v>
      </c>
      <c r="I274" s="4">
        <f>SUMIFS('Case Data'!J:J,'Case Data'!$A:$A,Capacity!$C274,'Case Data'!$B:$B,Capacity!$D274,'Case Data'!$D:$D,Capacity!$F274,'Case Data'!$F:$F,"Capacity")</f>
        <v>3333.6</v>
      </c>
      <c r="J274" s="4">
        <f>SUMIFS('Case Data'!K:K,'Case Data'!$A:$A,Capacity!$C274,'Case Data'!$B:$B,Capacity!$D274,'Case Data'!$D:$D,Capacity!$F274,'Case Data'!$F:$F,"Capacity")</f>
        <v>3333.6</v>
      </c>
      <c r="K274" s="4">
        <f>SUMIFS('Case Data'!L:L,'Case Data'!$A:$A,Capacity!$C274,'Case Data'!$B:$B,Capacity!$D274,'Case Data'!$D:$D,Capacity!$F274,'Case Data'!$F:$F,"Capacity")</f>
        <v>3333.6</v>
      </c>
      <c r="L274" s="4">
        <f>SUMIFS('Case Data'!M:M,'Case Data'!$A:$A,Capacity!$C274,'Case Data'!$B:$B,Capacity!$D274,'Case Data'!$D:$D,Capacity!$F274,'Case Data'!$F:$F,"Capacity")</f>
        <v>3333.6</v>
      </c>
      <c r="M274" s="8">
        <f>SUMIFS('Case Data'!N:N,'Case Data'!$A:$A,Capacity!$C274,'Case Data'!$B:$B,Capacity!$D274,'Case Data'!$D:$D,Capacity!$F274,'Case Data'!$F:$F,"Capacity")</f>
        <v>3333.6</v>
      </c>
    </row>
    <row r="275" spans="3:13">
      <c r="C275" s="45" t="str">
        <f t="shared" si="210"/>
        <v>Case A Exploratory Policy Scenario - No Price Control</v>
      </c>
      <c r="D275" s="52" t="str">
        <f t="shared" ref="D275:D276" si="216">D274</f>
        <v>NY</v>
      </c>
      <c r="E275" s="125" t="s">
        <v>49</v>
      </c>
      <c r="F275" s="52" t="str">
        <f t="shared" si="209"/>
        <v>Hydro</v>
      </c>
      <c r="G275" s="4">
        <f>SUMIFS('Case Data'!H:H,'Case Data'!$A:$A,Capacity!$C275,'Case Data'!$B:$B,Capacity!$D275,'Case Data'!$D:$D,Capacity!$F275,'Case Data'!$F:$F,"Capacity")</f>
        <v>5704.7449999999999</v>
      </c>
      <c r="H275" s="4">
        <f>SUMIFS('Case Data'!I:I,'Case Data'!$A:$A,Capacity!$C275,'Case Data'!$B:$B,Capacity!$D275,'Case Data'!$D:$D,Capacity!$F275,'Case Data'!$F:$F,"Capacity")</f>
        <v>5704.7449999999999</v>
      </c>
      <c r="I275" s="4">
        <f>SUMIFS('Case Data'!J:J,'Case Data'!$A:$A,Capacity!$C275,'Case Data'!$B:$B,Capacity!$D275,'Case Data'!$D:$D,Capacity!$F275,'Case Data'!$F:$F,"Capacity")</f>
        <v>5704.7449999999999</v>
      </c>
      <c r="J275" s="4">
        <f>SUMIFS('Case Data'!K:K,'Case Data'!$A:$A,Capacity!$C275,'Case Data'!$B:$B,Capacity!$D275,'Case Data'!$D:$D,Capacity!$F275,'Case Data'!$F:$F,"Capacity")</f>
        <v>5704.7449999999999</v>
      </c>
      <c r="K275" s="4">
        <f>SUMIFS('Case Data'!L:L,'Case Data'!$A:$A,Capacity!$C275,'Case Data'!$B:$B,Capacity!$D275,'Case Data'!$D:$D,Capacity!$F275,'Case Data'!$F:$F,"Capacity")</f>
        <v>5704.7449999999999</v>
      </c>
      <c r="L275" s="4">
        <f>SUMIFS('Case Data'!M:M,'Case Data'!$A:$A,Capacity!$C275,'Case Data'!$B:$B,Capacity!$D275,'Case Data'!$D:$D,Capacity!$F275,'Case Data'!$F:$F,"Capacity")</f>
        <v>5704.7449999999999</v>
      </c>
      <c r="M275" s="8">
        <f>SUMIFS('Case Data'!N:N,'Case Data'!$A:$A,Capacity!$C275,'Case Data'!$B:$B,Capacity!$D275,'Case Data'!$D:$D,Capacity!$F275,'Case Data'!$F:$F,"Capacity")</f>
        <v>5704.7449999999999</v>
      </c>
    </row>
    <row r="276" spans="3:13">
      <c r="C276" s="45" t="str">
        <f t="shared" si="210"/>
        <v>Case A Exploratory Policy Scenario - No Price Control</v>
      </c>
      <c r="D276" s="52" t="str">
        <f t="shared" si="216"/>
        <v>NY</v>
      </c>
      <c r="E276" s="125" t="s">
        <v>49</v>
      </c>
      <c r="F276" s="52" t="str">
        <f t="shared" si="209"/>
        <v>Solar PV</v>
      </c>
      <c r="G276" s="4">
        <f>SUMIFS('Case Data'!H:H,'Case Data'!$A:$A,Capacity!$C276,'Case Data'!$B:$B,Capacity!$D276,'Case Data'!$D:$D,Capacity!$F276,'Case Data'!$F:$F,"Capacity")</f>
        <v>9090.1560000000009</v>
      </c>
      <c r="H276" s="4">
        <f>SUMIFS('Case Data'!I:I,'Case Data'!$A:$A,Capacity!$C276,'Case Data'!$B:$B,Capacity!$D276,'Case Data'!$D:$D,Capacity!$F276,'Case Data'!$F:$F,"Capacity")</f>
        <v>9838.1560000000009</v>
      </c>
      <c r="I276" s="4">
        <f>SUMIFS('Case Data'!J:J,'Case Data'!$A:$A,Capacity!$C276,'Case Data'!$B:$B,Capacity!$D276,'Case Data'!$D:$D,Capacity!$F276,'Case Data'!$F:$F,"Capacity")</f>
        <v>9838.1560000000009</v>
      </c>
      <c r="J276" s="4">
        <f>SUMIFS('Case Data'!K:K,'Case Data'!$A:$A,Capacity!$C276,'Case Data'!$B:$B,Capacity!$D276,'Case Data'!$D:$D,Capacity!$F276,'Case Data'!$F:$F,"Capacity")</f>
        <v>9838.1560000000009</v>
      </c>
      <c r="K276" s="4">
        <f>SUMIFS('Case Data'!L:L,'Case Data'!$A:$A,Capacity!$C276,'Case Data'!$B:$B,Capacity!$D276,'Case Data'!$D:$D,Capacity!$F276,'Case Data'!$F:$F,"Capacity")</f>
        <v>9838.1560000000009</v>
      </c>
      <c r="L276" s="4">
        <f>SUMIFS('Case Data'!M:M,'Case Data'!$A:$A,Capacity!$C276,'Case Data'!$B:$B,Capacity!$D276,'Case Data'!$D:$D,Capacity!$F276,'Case Data'!$F:$F,"Capacity")</f>
        <v>9838.1560000000009</v>
      </c>
      <c r="M276" s="8">
        <f>SUMIFS('Case Data'!N:N,'Case Data'!$A:$A,Capacity!$C276,'Case Data'!$B:$B,Capacity!$D276,'Case Data'!$D:$D,Capacity!$F276,'Case Data'!$F:$F,"Capacity")</f>
        <v>9838.1560000000009</v>
      </c>
    </row>
    <row r="277" spans="3:13">
      <c r="C277" s="45" t="str">
        <f t="shared" si="210"/>
        <v>Case A Exploratory Policy Scenario - No Price Control</v>
      </c>
      <c r="D277" s="52" t="str">
        <f t="shared" ref="D277:D278" si="217">D276</f>
        <v>NY</v>
      </c>
      <c r="E277" s="125" t="s">
        <v>49</v>
      </c>
      <c r="F277" s="52" t="str">
        <f t="shared" si="209"/>
        <v>Onshore Wind</v>
      </c>
      <c r="G277" s="4">
        <f>SUMIFS('Case Data'!H:H,'Case Data'!$A:$A,Capacity!$C277,'Case Data'!$B:$B,Capacity!$D277,'Case Data'!$D:$D,Capacity!$F277,'Case Data'!$F:$F,"Capacity")</f>
        <v>3804.4720000000002</v>
      </c>
      <c r="H277" s="4">
        <f>SUMIFS('Case Data'!I:I,'Case Data'!$A:$A,Capacity!$C277,'Case Data'!$B:$B,Capacity!$D277,'Case Data'!$D:$D,Capacity!$F277,'Case Data'!$F:$F,"Capacity")</f>
        <v>3804.4720000000002</v>
      </c>
      <c r="I277" s="4">
        <f>SUMIFS('Case Data'!J:J,'Case Data'!$A:$A,Capacity!$C277,'Case Data'!$B:$B,Capacity!$D277,'Case Data'!$D:$D,Capacity!$F277,'Case Data'!$F:$F,"Capacity")</f>
        <v>3804.4720000000002</v>
      </c>
      <c r="J277" s="4">
        <f>SUMIFS('Case Data'!K:K,'Case Data'!$A:$A,Capacity!$C277,'Case Data'!$B:$B,Capacity!$D277,'Case Data'!$D:$D,Capacity!$F277,'Case Data'!$F:$F,"Capacity")</f>
        <v>3804.4720000000002</v>
      </c>
      <c r="K277" s="4">
        <f>SUMIFS('Case Data'!L:L,'Case Data'!$A:$A,Capacity!$C277,'Case Data'!$B:$B,Capacity!$D277,'Case Data'!$D:$D,Capacity!$F277,'Case Data'!$F:$F,"Capacity")</f>
        <v>3804.4720000000002</v>
      </c>
      <c r="L277" s="4">
        <f>SUMIFS('Case Data'!M:M,'Case Data'!$A:$A,Capacity!$C277,'Case Data'!$B:$B,Capacity!$D277,'Case Data'!$D:$D,Capacity!$F277,'Case Data'!$F:$F,"Capacity")</f>
        <v>3804.4720000000002</v>
      </c>
      <c r="M277" s="8">
        <f>SUMIFS('Case Data'!N:N,'Case Data'!$A:$A,Capacity!$C277,'Case Data'!$B:$B,Capacity!$D277,'Case Data'!$D:$D,Capacity!$F277,'Case Data'!$F:$F,"Capacity")</f>
        <v>3804.4720000000002</v>
      </c>
    </row>
    <row r="278" spans="3:13">
      <c r="C278" s="45" t="str">
        <f t="shared" si="210"/>
        <v>Case A Exploratory Policy Scenario - No Price Control</v>
      </c>
      <c r="D278" s="52" t="str">
        <f t="shared" si="217"/>
        <v>NY</v>
      </c>
      <c r="E278" s="125" t="s">
        <v>49</v>
      </c>
      <c r="F278" s="52" t="s">
        <v>62</v>
      </c>
      <c r="G278" s="4">
        <f>SUMIFS('Case Data'!H:H,'Case Data'!$A:$A,Capacity!$C278,'Case Data'!$B:$B,Capacity!$D278,'Case Data'!$D:$D,Capacity!$F278,'Case Data'!$F:$F,"Capacity")</f>
        <v>136</v>
      </c>
      <c r="H278" s="4">
        <f>SUMIFS('Case Data'!I:I,'Case Data'!$A:$A,Capacity!$C278,'Case Data'!$B:$B,Capacity!$D278,'Case Data'!$D:$D,Capacity!$F278,'Case Data'!$F:$F,"Capacity")</f>
        <v>1876</v>
      </c>
      <c r="I278" s="4">
        <f>SUMIFS('Case Data'!J:J,'Case Data'!$A:$A,Capacity!$C278,'Case Data'!$B:$B,Capacity!$D278,'Case Data'!$D:$D,Capacity!$F278,'Case Data'!$F:$F,"Capacity")</f>
        <v>1876</v>
      </c>
      <c r="J278" s="4">
        <f>SUMIFS('Case Data'!K:K,'Case Data'!$A:$A,Capacity!$C278,'Case Data'!$B:$B,Capacity!$D278,'Case Data'!$D:$D,Capacity!$F278,'Case Data'!$F:$F,"Capacity")</f>
        <v>1876</v>
      </c>
      <c r="K278" s="4">
        <f>SUMIFS('Case Data'!L:L,'Case Data'!$A:$A,Capacity!$C278,'Case Data'!$B:$B,Capacity!$D278,'Case Data'!$D:$D,Capacity!$F278,'Case Data'!$F:$F,"Capacity")</f>
        <v>1876</v>
      </c>
      <c r="L278" s="4">
        <f>SUMIFS('Case Data'!M:M,'Case Data'!$A:$A,Capacity!$C278,'Case Data'!$B:$B,Capacity!$D278,'Case Data'!$D:$D,Capacity!$F278,'Case Data'!$F:$F,"Capacity")</f>
        <v>1876</v>
      </c>
      <c r="M278" s="8">
        <f>SUMIFS('Case Data'!N:N,'Case Data'!$A:$A,Capacity!$C278,'Case Data'!$B:$B,Capacity!$D278,'Case Data'!$D:$D,Capacity!$F278,'Case Data'!$F:$F,"Capacity")</f>
        <v>1876</v>
      </c>
    </row>
    <row r="279" spans="3:13">
      <c r="C279" s="45" t="str">
        <f>C277</f>
        <v>Case A Exploratory Policy Scenario - No Price Control</v>
      </c>
      <c r="D279" s="52" t="str">
        <f t="shared" ref="D279" si="218">D277</f>
        <v>NY</v>
      </c>
      <c r="E279" s="125" t="s">
        <v>49</v>
      </c>
      <c r="F279" s="52" t="str">
        <f>F248</f>
        <v>Battery Storage</v>
      </c>
      <c r="G279" s="4">
        <f>SUMIFS('Case Data'!H:H,'Case Data'!$A:$A,Capacity!$C279,'Case Data'!$B:$B,Capacity!$D279,'Case Data'!$D:$D,Capacity!$F279,'Case Data'!$F:$F,"Capacity")</f>
        <v>415</v>
      </c>
      <c r="H279" s="4">
        <f>SUMIFS('Case Data'!I:I,'Case Data'!$A:$A,Capacity!$C279,'Case Data'!$B:$B,Capacity!$D279,'Case Data'!$D:$D,Capacity!$F279,'Case Data'!$F:$F,"Capacity")</f>
        <v>1492</v>
      </c>
      <c r="I279" s="4">
        <f>SUMIFS('Case Data'!J:J,'Case Data'!$A:$A,Capacity!$C279,'Case Data'!$B:$B,Capacity!$D279,'Case Data'!$D:$D,Capacity!$F279,'Case Data'!$F:$F,"Capacity")</f>
        <v>1492</v>
      </c>
      <c r="J279" s="4">
        <f>SUMIFS('Case Data'!K:K,'Case Data'!$A:$A,Capacity!$C279,'Case Data'!$B:$B,Capacity!$D279,'Case Data'!$D:$D,Capacity!$F279,'Case Data'!$F:$F,"Capacity")</f>
        <v>1492</v>
      </c>
      <c r="K279" s="4">
        <f>SUMIFS('Case Data'!L:L,'Case Data'!$A:$A,Capacity!$C279,'Case Data'!$B:$B,Capacity!$D279,'Case Data'!$D:$D,Capacity!$F279,'Case Data'!$F:$F,"Capacity")</f>
        <v>1492</v>
      </c>
      <c r="L279" s="4">
        <f>SUMIFS('Case Data'!M:M,'Case Data'!$A:$A,Capacity!$C279,'Case Data'!$B:$B,Capacity!$D279,'Case Data'!$D:$D,Capacity!$F279,'Case Data'!$F:$F,"Capacity")</f>
        <v>1492</v>
      </c>
      <c r="M279" s="8">
        <f>SUMIFS('Case Data'!N:N,'Case Data'!$A:$A,Capacity!$C279,'Case Data'!$B:$B,Capacity!$D279,'Case Data'!$D:$D,Capacity!$F279,'Case Data'!$F:$F,"Capacity")</f>
        <v>1492</v>
      </c>
    </row>
    <row r="280" spans="3:13">
      <c r="C280" s="45" t="str">
        <f t="shared" si="210"/>
        <v>Case A Exploratory Policy Scenario - No Price Control</v>
      </c>
      <c r="D280" s="52" t="str">
        <f t="shared" ref="D280" si="219">D279</f>
        <v>NY</v>
      </c>
      <c r="E280" s="125" t="s">
        <v>49</v>
      </c>
      <c r="F280" s="52" t="str">
        <f>F249</f>
        <v>Other RE</v>
      </c>
      <c r="G280" s="4">
        <f>SUMIFS('Case Data'!H:H,'Case Data'!$A:$A,Capacity!$C280,'Case Data'!$B:$B,Capacity!$D280,'Case Data'!$D:$D,Capacity!$F280,'Case Data'!$F:$F,"Capacity")</f>
        <v>516.16499999999996</v>
      </c>
      <c r="H280" s="4">
        <f>SUMIFS('Case Data'!I:I,'Case Data'!$A:$A,Capacity!$C280,'Case Data'!$B:$B,Capacity!$D280,'Case Data'!$D:$D,Capacity!$F280,'Case Data'!$F:$F,"Capacity")</f>
        <v>292.63900000000001</v>
      </c>
      <c r="I280" s="4">
        <f>SUMIFS('Case Data'!J:J,'Case Data'!$A:$A,Capacity!$C280,'Case Data'!$B:$B,Capacity!$D280,'Case Data'!$D:$D,Capacity!$F280,'Case Data'!$F:$F,"Capacity")</f>
        <v>292.63900000000001</v>
      </c>
      <c r="J280" s="4">
        <f>SUMIFS('Case Data'!K:K,'Case Data'!$A:$A,Capacity!$C280,'Case Data'!$B:$B,Capacity!$D280,'Case Data'!$D:$D,Capacity!$F280,'Case Data'!$F:$F,"Capacity")</f>
        <v>292.63900000000001</v>
      </c>
      <c r="K280" s="4">
        <f>SUMIFS('Case Data'!L:L,'Case Data'!$A:$A,Capacity!$C280,'Case Data'!$B:$B,Capacity!$D280,'Case Data'!$D:$D,Capacity!$F280,'Case Data'!$F:$F,"Capacity")</f>
        <v>292.63900000000001</v>
      </c>
      <c r="L280" s="4">
        <f>SUMIFS('Case Data'!M:M,'Case Data'!$A:$A,Capacity!$C280,'Case Data'!$B:$B,Capacity!$D280,'Case Data'!$D:$D,Capacity!$F280,'Case Data'!$F:$F,"Capacity")</f>
        <v>292.63900000000001</v>
      </c>
      <c r="M280" s="8">
        <f>SUMIFS('Case Data'!N:N,'Case Data'!$A:$A,Capacity!$C280,'Case Data'!$B:$B,Capacity!$D280,'Case Data'!$D:$D,Capacity!$F280,'Case Data'!$F:$F,"Capacity")</f>
        <v>292.63900000000001</v>
      </c>
    </row>
    <row r="281" spans="3:13">
      <c r="C281" s="187" t="str">
        <f t="shared" si="210"/>
        <v>Case A Exploratory Policy Scenario - No Price Control</v>
      </c>
      <c r="D281" s="188" t="str">
        <f t="shared" ref="D281" si="220">D280</f>
        <v>NY</v>
      </c>
      <c r="E281" s="200" t="s">
        <v>49</v>
      </c>
      <c r="F281" s="200" t="s">
        <v>94</v>
      </c>
      <c r="G281" s="84">
        <f>SUMIFS('Case Data'!H:H,'Case Data'!$A:$A,Capacity!$C281,'Case Data'!$B:$B,Capacity!$D281,'Case Data'!$D:$D,Capacity!$F281,'Case Data'!$F:$F,"Capacity")</f>
        <v>1485</v>
      </c>
      <c r="H281" s="84">
        <f>SUMIFS('Case Data'!I:I,'Case Data'!$A:$A,Capacity!$C281,'Case Data'!$B:$B,Capacity!$D281,'Case Data'!$D:$D,Capacity!$F281,'Case Data'!$F:$F,"Capacity")</f>
        <v>1485</v>
      </c>
      <c r="I281" s="84">
        <f>SUMIFS('Case Data'!J:J,'Case Data'!$A:$A,Capacity!$C281,'Case Data'!$B:$B,Capacity!$D281,'Case Data'!$D:$D,Capacity!$F281,'Case Data'!$F:$F,"Capacity")</f>
        <v>1485</v>
      </c>
      <c r="J281" s="84">
        <f>SUMIFS('Case Data'!K:K,'Case Data'!$A:$A,Capacity!$C281,'Case Data'!$B:$B,Capacity!$D281,'Case Data'!$D:$D,Capacity!$F281,'Case Data'!$F:$F,"Capacity")</f>
        <v>1485</v>
      </c>
      <c r="K281" s="84">
        <f>SUMIFS('Case Data'!L:L,'Case Data'!$A:$A,Capacity!$C281,'Case Data'!$B:$B,Capacity!$D281,'Case Data'!$D:$D,Capacity!$F281,'Case Data'!$F:$F,"Capacity")</f>
        <v>1485</v>
      </c>
      <c r="L281" s="84">
        <f>SUMIFS('Case Data'!M:M,'Case Data'!$A:$A,Capacity!$C281,'Case Data'!$B:$B,Capacity!$D281,'Case Data'!$D:$D,Capacity!$F281,'Case Data'!$F:$F,"Capacity")</f>
        <v>1485</v>
      </c>
      <c r="M281" s="86">
        <f>SUMIFS('Case Data'!N:N,'Case Data'!$A:$A,Capacity!$C281,'Case Data'!$B:$B,Capacity!$D281,'Case Data'!$D:$D,Capacity!$F281,'Case Data'!$F:$F,"Capacity")</f>
        <v>1485</v>
      </c>
    </row>
    <row r="282" spans="3:13">
      <c r="C282" s="44" t="str">
        <f t="shared" si="210"/>
        <v>Case A Exploratory Policy Scenario - No Price Control</v>
      </c>
      <c r="D282" s="53" t="str">
        <f t="shared" ref="D282" si="221">D281</f>
        <v>NY</v>
      </c>
      <c r="E282" s="201" t="s">
        <v>49</v>
      </c>
      <c r="F282" s="201" t="s">
        <v>95</v>
      </c>
      <c r="G282" s="23">
        <f>SUMIFS('Case Data'!H:H,'Case Data'!$A:$A,Capacity!$C282,'Case Data'!$B:$B,Capacity!$D282,'Case Data'!$D:$D,Capacity!$F282,'Case Data'!$F:$F,"Capacity")</f>
        <v>0</v>
      </c>
      <c r="H282" s="23">
        <f>SUMIFS('Case Data'!I:I,'Case Data'!$A:$A,Capacity!$C282,'Case Data'!$B:$B,Capacity!$D282,'Case Data'!$D:$D,Capacity!$F282,'Case Data'!$F:$F,"Capacity")</f>
        <v>1250</v>
      </c>
      <c r="I282" s="23">
        <f>SUMIFS('Case Data'!J:J,'Case Data'!$A:$A,Capacity!$C282,'Case Data'!$B:$B,Capacity!$D282,'Case Data'!$D:$D,Capacity!$F282,'Case Data'!$F:$F,"Capacity")</f>
        <v>1250</v>
      </c>
      <c r="J282" s="23">
        <f>SUMIFS('Case Data'!K:K,'Case Data'!$A:$A,Capacity!$C282,'Case Data'!$B:$B,Capacity!$D282,'Case Data'!$D:$D,Capacity!$F282,'Case Data'!$F:$F,"Capacity")</f>
        <v>1250</v>
      </c>
      <c r="K282" s="23">
        <f>SUMIFS('Case Data'!L:L,'Case Data'!$A:$A,Capacity!$C282,'Case Data'!$B:$B,Capacity!$D282,'Case Data'!$D:$D,Capacity!$F282,'Case Data'!$F:$F,"Capacity")</f>
        <v>1250</v>
      </c>
      <c r="L282" s="23">
        <f>SUMIFS('Case Data'!M:M,'Case Data'!$A:$A,Capacity!$C282,'Case Data'!$B:$B,Capacity!$D282,'Case Data'!$D:$D,Capacity!$F282,'Case Data'!$F:$F,"Capacity")</f>
        <v>1250</v>
      </c>
      <c r="M282" s="25">
        <f>SUMIFS('Case Data'!N:N,'Case Data'!$A:$A,Capacity!$C282,'Case Data'!$B:$B,Capacity!$D282,'Case Data'!$D:$D,Capacity!$F282,'Case Data'!$F:$F,"Capacity")</f>
        <v>1250</v>
      </c>
    </row>
    <row r="283" spans="3:13">
      <c r="C283" s="45" t="str">
        <f t="shared" si="210"/>
        <v>Case A Exploratory Policy Scenario - No Price Control</v>
      </c>
      <c r="D283" s="52" t="str">
        <f t="shared" ref="D283:D286" si="222">D282</f>
        <v>NY</v>
      </c>
      <c r="E283" s="125" t="s">
        <v>49</v>
      </c>
      <c r="F283" s="52" t="str">
        <f t="shared" ref="F283:F298" si="223">F250</f>
        <v>New Combined Cycle</v>
      </c>
      <c r="G283" s="4">
        <f>SUMIFS('Case Data'!H:H,'Case Data'!$A:$A,Capacity!$C283,'Case Data'!$B:$B,Capacity!$D283,'Case Data'!$D:$D,Capacity!$F283,'Case Data'!$F:$F,"Capacity")</f>
        <v>0</v>
      </c>
      <c r="H283" s="4">
        <f>SUMIFS('Case Data'!I:I,'Case Data'!$A:$A,Capacity!$C283,'Case Data'!$B:$B,Capacity!$D283,'Case Data'!$D:$D,Capacity!$F283,'Case Data'!$F:$F,"Capacity")</f>
        <v>0</v>
      </c>
      <c r="I283" s="4">
        <f>SUMIFS('Case Data'!J:J,'Case Data'!$A:$A,Capacity!$C283,'Case Data'!$B:$B,Capacity!$D283,'Case Data'!$D:$D,Capacity!$F283,'Case Data'!$F:$F,"Capacity")</f>
        <v>0</v>
      </c>
      <c r="J283" s="4">
        <f>SUMIFS('Case Data'!K:K,'Case Data'!$A:$A,Capacity!$C283,'Case Data'!$B:$B,Capacity!$D283,'Case Data'!$D:$D,Capacity!$F283,'Case Data'!$F:$F,"Capacity")</f>
        <v>75.045419999999993</v>
      </c>
      <c r="K283" s="4">
        <f>SUMIFS('Case Data'!L:L,'Case Data'!$A:$A,Capacity!$C283,'Case Data'!$B:$B,Capacity!$D283,'Case Data'!$D:$D,Capacity!$F283,'Case Data'!$F:$F,"Capacity")</f>
        <v>389.762047</v>
      </c>
      <c r="L283" s="4">
        <f>SUMIFS('Case Data'!M:M,'Case Data'!$A:$A,Capacity!$C283,'Case Data'!$B:$B,Capacity!$D283,'Case Data'!$D:$D,Capacity!$F283,'Case Data'!$F:$F,"Capacity")</f>
        <v>617.69860100000005</v>
      </c>
      <c r="M283" s="8">
        <f>SUMIFS('Case Data'!N:N,'Case Data'!$A:$A,Capacity!$C283,'Case Data'!$B:$B,Capacity!$D283,'Case Data'!$D:$D,Capacity!$F283,'Case Data'!$F:$F,"Capacity")</f>
        <v>1168.5249349999999</v>
      </c>
    </row>
    <row r="284" spans="3:13">
      <c r="C284" s="45" t="str">
        <f t="shared" si="210"/>
        <v>Case A Exploratory Policy Scenario - No Price Control</v>
      </c>
      <c r="D284" s="52" t="str">
        <f t="shared" si="222"/>
        <v>NY</v>
      </c>
      <c r="E284" s="125" t="s">
        <v>49</v>
      </c>
      <c r="F284" s="52" t="str">
        <f t="shared" si="223"/>
        <v>New Combustion Turbine</v>
      </c>
      <c r="G284" s="4">
        <f>SUMIFS('Case Data'!H:H,'Case Data'!$A:$A,Capacity!$C284,'Case Data'!$B:$B,Capacity!$D284,'Case Data'!$D:$D,Capacity!$F284,'Case Data'!$F:$F,"Capacity")</f>
        <v>0</v>
      </c>
      <c r="H284" s="4">
        <f>SUMIFS('Case Data'!I:I,'Case Data'!$A:$A,Capacity!$C284,'Case Data'!$B:$B,Capacity!$D284,'Case Data'!$D:$D,Capacity!$F284,'Case Data'!$F:$F,"Capacity")</f>
        <v>0</v>
      </c>
      <c r="I284" s="4">
        <f>SUMIFS('Case Data'!J:J,'Case Data'!$A:$A,Capacity!$C284,'Case Data'!$B:$B,Capacity!$D284,'Case Data'!$D:$D,Capacity!$F284,'Case Data'!$F:$F,"Capacity")</f>
        <v>0</v>
      </c>
      <c r="J284" s="4">
        <f>SUMIFS('Case Data'!K:K,'Case Data'!$A:$A,Capacity!$C284,'Case Data'!$B:$B,Capacity!$D284,'Case Data'!$D:$D,Capacity!$F284,'Case Data'!$F:$F,"Capacity")</f>
        <v>0</v>
      </c>
      <c r="K284" s="4">
        <f>SUMIFS('Case Data'!L:L,'Case Data'!$A:$A,Capacity!$C284,'Case Data'!$B:$B,Capacity!$D284,'Case Data'!$D:$D,Capacity!$F284,'Case Data'!$F:$F,"Capacity")</f>
        <v>0</v>
      </c>
      <c r="L284" s="4">
        <f>SUMIFS('Case Data'!M:M,'Case Data'!$A:$A,Capacity!$C284,'Case Data'!$B:$B,Capacity!$D284,'Case Data'!$D:$D,Capacity!$F284,'Case Data'!$F:$F,"Capacity")</f>
        <v>0</v>
      </c>
      <c r="M284" s="8">
        <f>SUMIFS('Case Data'!N:N,'Case Data'!$A:$A,Capacity!$C284,'Case Data'!$B:$B,Capacity!$D284,'Case Data'!$D:$D,Capacity!$F284,'Case Data'!$F:$F,"Capacity")</f>
        <v>0</v>
      </c>
    </row>
    <row r="285" spans="3:13">
      <c r="C285" s="45" t="str">
        <f t="shared" si="210"/>
        <v>Case A Exploratory Policy Scenario - No Price Control</v>
      </c>
      <c r="D285" s="52" t="str">
        <f t="shared" si="222"/>
        <v>NY</v>
      </c>
      <c r="E285" s="125" t="s">
        <v>49</v>
      </c>
      <c r="F285" s="52" t="str">
        <f t="shared" si="223"/>
        <v>New Other</v>
      </c>
      <c r="G285" s="4">
        <f>SUMIFS('Case Data'!H:H,'Case Data'!$A:$A,Capacity!$C285,'Case Data'!$B:$B,Capacity!$D285,'Case Data'!$D:$D,Capacity!$F285,'Case Data'!$F:$F,"Capacity")</f>
        <v>0</v>
      </c>
      <c r="H285" s="4">
        <f>SUMIFS('Case Data'!I:I,'Case Data'!$A:$A,Capacity!$C285,'Case Data'!$B:$B,Capacity!$D285,'Case Data'!$D:$D,Capacity!$F285,'Case Data'!$F:$F,"Capacity")</f>
        <v>0</v>
      </c>
      <c r="I285" s="4">
        <f>SUMIFS('Case Data'!J:J,'Case Data'!$A:$A,Capacity!$C285,'Case Data'!$B:$B,Capacity!$D285,'Case Data'!$D:$D,Capacity!$F285,'Case Data'!$F:$F,"Capacity")</f>
        <v>0</v>
      </c>
      <c r="J285" s="4">
        <f>SUMIFS('Case Data'!K:K,'Case Data'!$A:$A,Capacity!$C285,'Case Data'!$B:$B,Capacity!$D285,'Case Data'!$D:$D,Capacity!$F285,'Case Data'!$F:$F,"Capacity")</f>
        <v>0</v>
      </c>
      <c r="K285" s="4">
        <f>SUMIFS('Case Data'!L:L,'Case Data'!$A:$A,Capacity!$C285,'Case Data'!$B:$B,Capacity!$D285,'Case Data'!$D:$D,Capacity!$F285,'Case Data'!$F:$F,"Capacity")</f>
        <v>0</v>
      </c>
      <c r="L285" s="4">
        <f>SUMIFS('Case Data'!M:M,'Case Data'!$A:$A,Capacity!$C285,'Case Data'!$B:$B,Capacity!$D285,'Case Data'!$D:$D,Capacity!$F285,'Case Data'!$F:$F,"Capacity")</f>
        <v>0</v>
      </c>
      <c r="M285" s="8">
        <f>SUMIFS('Case Data'!N:N,'Case Data'!$A:$A,Capacity!$C285,'Case Data'!$B:$B,Capacity!$D285,'Case Data'!$D:$D,Capacity!$F285,'Case Data'!$F:$F,"Capacity")</f>
        <v>0</v>
      </c>
    </row>
    <row r="286" spans="3:13">
      <c r="C286" s="45" t="str">
        <f t="shared" si="210"/>
        <v>Case A Exploratory Policy Scenario - No Price Control</v>
      </c>
      <c r="D286" s="52" t="str">
        <f t="shared" si="222"/>
        <v>NY</v>
      </c>
      <c r="E286" s="125" t="s">
        <v>49</v>
      </c>
      <c r="F286" s="52" t="str">
        <f t="shared" si="223"/>
        <v>New Other RE</v>
      </c>
      <c r="G286" s="4">
        <f>SUMIFS('Case Data'!H:H,'Case Data'!$A:$A,Capacity!$C286,'Case Data'!$B:$B,Capacity!$D286,'Case Data'!$D:$D,Capacity!$F286,'Case Data'!$F:$F,"Capacity")</f>
        <v>0</v>
      </c>
      <c r="H286" s="4">
        <f>SUMIFS('Case Data'!I:I,'Case Data'!$A:$A,Capacity!$C286,'Case Data'!$B:$B,Capacity!$D286,'Case Data'!$D:$D,Capacity!$F286,'Case Data'!$F:$F,"Capacity")</f>
        <v>0</v>
      </c>
      <c r="I286" s="4">
        <f>SUMIFS('Case Data'!J:J,'Case Data'!$A:$A,Capacity!$C286,'Case Data'!$B:$B,Capacity!$D286,'Case Data'!$D:$D,Capacity!$F286,'Case Data'!$F:$F,"Capacity")</f>
        <v>0</v>
      </c>
      <c r="J286" s="4">
        <f>SUMIFS('Case Data'!K:K,'Case Data'!$A:$A,Capacity!$C286,'Case Data'!$B:$B,Capacity!$D286,'Case Data'!$D:$D,Capacity!$F286,'Case Data'!$F:$F,"Capacity")</f>
        <v>0</v>
      </c>
      <c r="K286" s="4">
        <f>SUMIFS('Case Data'!L:L,'Case Data'!$A:$A,Capacity!$C286,'Case Data'!$B:$B,Capacity!$D286,'Case Data'!$D:$D,Capacity!$F286,'Case Data'!$F:$F,"Capacity")</f>
        <v>0</v>
      </c>
      <c r="L286" s="4">
        <f>SUMIFS('Case Data'!M:M,'Case Data'!$A:$A,Capacity!$C286,'Case Data'!$B:$B,Capacity!$D286,'Case Data'!$D:$D,Capacity!$F286,'Case Data'!$F:$F,"Capacity")</f>
        <v>0</v>
      </c>
      <c r="M286" s="8">
        <f>SUMIFS('Case Data'!N:N,'Case Data'!$A:$A,Capacity!$C286,'Case Data'!$B:$B,Capacity!$D286,'Case Data'!$D:$D,Capacity!$F286,'Case Data'!$F:$F,"Capacity")</f>
        <v>0</v>
      </c>
    </row>
    <row r="287" spans="3:13">
      <c r="C287" s="45" t="str">
        <f t="shared" si="210"/>
        <v>Case A Exploratory Policy Scenario - No Price Control</v>
      </c>
      <c r="D287" s="52" t="str">
        <f t="shared" ref="D287" si="224">D286</f>
        <v>NY</v>
      </c>
      <c r="E287" s="125" t="s">
        <v>49</v>
      </c>
      <c r="F287" s="52" t="str">
        <f t="shared" si="223"/>
        <v>New Solar PV</v>
      </c>
      <c r="G287" s="4">
        <f>SUMIFS('Case Data'!H:H,'Case Data'!$A:$A,Capacity!$C287,'Case Data'!$B:$B,Capacity!$D287,'Case Data'!$D:$D,Capacity!$F287,'Case Data'!$F:$F,"Capacity")</f>
        <v>0</v>
      </c>
      <c r="H287" s="4">
        <f>SUMIFS('Case Data'!I:I,'Case Data'!$A:$A,Capacity!$C287,'Case Data'!$B:$B,Capacity!$D287,'Case Data'!$D:$D,Capacity!$F287,'Case Data'!$F:$F,"Capacity")</f>
        <v>0</v>
      </c>
      <c r="I287" s="4">
        <f>SUMIFS('Case Data'!J:J,'Case Data'!$A:$A,Capacity!$C287,'Case Data'!$B:$B,Capacity!$D287,'Case Data'!$D:$D,Capacity!$F287,'Case Data'!$F:$F,"Capacity")</f>
        <v>0</v>
      </c>
      <c r="J287" s="4">
        <f>SUMIFS('Case Data'!K:K,'Case Data'!$A:$A,Capacity!$C287,'Case Data'!$B:$B,Capacity!$D287,'Case Data'!$D:$D,Capacity!$F287,'Case Data'!$F:$F,"Capacity")</f>
        <v>0</v>
      </c>
      <c r="K287" s="4">
        <f>SUMIFS('Case Data'!L:L,'Case Data'!$A:$A,Capacity!$C287,'Case Data'!$B:$B,Capacity!$D287,'Case Data'!$D:$D,Capacity!$F287,'Case Data'!$F:$F,"Capacity")</f>
        <v>0</v>
      </c>
      <c r="L287" s="4">
        <f>SUMIFS('Case Data'!M:M,'Case Data'!$A:$A,Capacity!$C287,'Case Data'!$B:$B,Capacity!$D287,'Case Data'!$D:$D,Capacity!$F287,'Case Data'!$F:$F,"Capacity")</f>
        <v>826.48963300000003</v>
      </c>
      <c r="M287" s="8">
        <f>SUMIFS('Case Data'!N:N,'Case Data'!$A:$A,Capacity!$C287,'Case Data'!$B:$B,Capacity!$D287,'Case Data'!$D:$D,Capacity!$F287,'Case Data'!$F:$F,"Capacity")</f>
        <v>4399.2070610000001</v>
      </c>
    </row>
    <row r="288" spans="3:13">
      <c r="C288" s="45" t="str">
        <f t="shared" si="210"/>
        <v>Case A Exploratory Policy Scenario - No Price Control</v>
      </c>
      <c r="D288" s="52" t="str">
        <f t="shared" ref="D288" si="225">D287</f>
        <v>NY</v>
      </c>
      <c r="E288" s="125" t="s">
        <v>49</v>
      </c>
      <c r="F288" s="52" t="str">
        <f t="shared" si="223"/>
        <v>New Onshore Wind</v>
      </c>
      <c r="G288" s="4">
        <f>SUMIFS('Case Data'!H:H,'Case Data'!$A:$A,Capacity!$C288,'Case Data'!$B:$B,Capacity!$D288,'Case Data'!$D:$D,Capacity!$F288,'Case Data'!$F:$F,"Capacity")</f>
        <v>0</v>
      </c>
      <c r="H288" s="4">
        <f>SUMIFS('Case Data'!I:I,'Case Data'!$A:$A,Capacity!$C288,'Case Data'!$B:$B,Capacity!$D288,'Case Data'!$D:$D,Capacity!$F288,'Case Data'!$F:$F,"Capacity")</f>
        <v>0</v>
      </c>
      <c r="I288" s="4">
        <f>SUMIFS('Case Data'!J:J,'Case Data'!$A:$A,Capacity!$C288,'Case Data'!$B:$B,Capacity!$D288,'Case Data'!$D:$D,Capacity!$F288,'Case Data'!$F:$F,"Capacity")</f>
        <v>3726</v>
      </c>
      <c r="J288" s="4">
        <f>SUMIFS('Case Data'!K:K,'Case Data'!$A:$A,Capacity!$C288,'Case Data'!$B:$B,Capacity!$D288,'Case Data'!$D:$D,Capacity!$F288,'Case Data'!$F:$F,"Capacity")</f>
        <v>3726</v>
      </c>
      <c r="K288" s="4">
        <f>SUMIFS('Case Data'!L:L,'Case Data'!$A:$A,Capacity!$C288,'Case Data'!$B:$B,Capacity!$D288,'Case Data'!$D:$D,Capacity!$F288,'Case Data'!$F:$F,"Capacity")</f>
        <v>3726</v>
      </c>
      <c r="L288" s="4">
        <f>SUMIFS('Case Data'!M:M,'Case Data'!$A:$A,Capacity!$C288,'Case Data'!$B:$B,Capacity!$D288,'Case Data'!$D:$D,Capacity!$F288,'Case Data'!$F:$F,"Capacity")</f>
        <v>3726</v>
      </c>
      <c r="M288" s="8">
        <f>SUMIFS('Case Data'!N:N,'Case Data'!$A:$A,Capacity!$C288,'Case Data'!$B:$B,Capacity!$D288,'Case Data'!$D:$D,Capacity!$F288,'Case Data'!$F:$F,"Capacity")</f>
        <v>11226</v>
      </c>
    </row>
    <row r="289" spans="3:13">
      <c r="C289" s="45" t="str">
        <f t="shared" si="210"/>
        <v>Case A Exploratory Policy Scenario - No Price Control</v>
      </c>
      <c r="D289" s="52" t="str">
        <f t="shared" ref="D289" si="226">D288</f>
        <v>NY</v>
      </c>
      <c r="E289" s="125" t="s">
        <v>49</v>
      </c>
      <c r="F289" s="52" t="str">
        <f t="shared" si="223"/>
        <v>New Offshore Wind</v>
      </c>
      <c r="G289" s="4">
        <f>SUMIFS('Case Data'!H:H,'Case Data'!$A:$A,Capacity!$C289,'Case Data'!$B:$B,Capacity!$D289,'Case Data'!$D:$D,Capacity!$F289,'Case Data'!$F:$F,"Capacity")</f>
        <v>0</v>
      </c>
      <c r="H289" s="4">
        <f>SUMIFS('Case Data'!I:I,'Case Data'!$A:$A,Capacity!$C289,'Case Data'!$B:$B,Capacity!$D289,'Case Data'!$D:$D,Capacity!$F289,'Case Data'!$F:$F,"Capacity")</f>
        <v>0</v>
      </c>
      <c r="I289" s="4">
        <f>SUMIFS('Case Data'!J:J,'Case Data'!$A:$A,Capacity!$C289,'Case Data'!$B:$B,Capacity!$D289,'Case Data'!$D:$D,Capacity!$F289,'Case Data'!$F:$F,"Capacity")</f>
        <v>0</v>
      </c>
      <c r="J289" s="4">
        <f>SUMIFS('Case Data'!K:K,'Case Data'!$A:$A,Capacity!$C289,'Case Data'!$B:$B,Capacity!$D289,'Case Data'!$D:$D,Capacity!$F289,'Case Data'!$F:$F,"Capacity")</f>
        <v>0</v>
      </c>
      <c r="K289" s="4">
        <f>SUMIFS('Case Data'!L:L,'Case Data'!$A:$A,Capacity!$C289,'Case Data'!$B:$B,Capacity!$D289,'Case Data'!$D:$D,Capacity!$F289,'Case Data'!$F:$F,"Capacity")</f>
        <v>0</v>
      </c>
      <c r="L289" s="4">
        <f>SUMIFS('Case Data'!M:M,'Case Data'!$A:$A,Capacity!$C289,'Case Data'!$B:$B,Capacity!$D289,'Case Data'!$D:$D,Capacity!$F289,'Case Data'!$F:$F,"Capacity")</f>
        <v>0</v>
      </c>
      <c r="M289" s="8">
        <f>SUMIFS('Case Data'!N:N,'Case Data'!$A:$A,Capacity!$C289,'Case Data'!$B:$B,Capacity!$D289,'Case Data'!$D:$D,Capacity!$F289,'Case Data'!$F:$F,"Capacity")</f>
        <v>0</v>
      </c>
    </row>
    <row r="290" spans="3:13">
      <c r="C290" s="45" t="str">
        <f t="shared" si="210"/>
        <v>Case A Exploratory Policy Scenario - No Price Control</v>
      </c>
      <c r="D290" s="52" t="str">
        <f t="shared" ref="D290" si="227">D289</f>
        <v>NY</v>
      </c>
      <c r="E290" s="125" t="s">
        <v>49</v>
      </c>
      <c r="F290" s="52" t="str">
        <f t="shared" si="223"/>
        <v>New Battery Storage</v>
      </c>
      <c r="G290" s="4">
        <f>SUMIFS('Case Data'!H:H,'Case Data'!$A:$A,Capacity!$C290,'Case Data'!$B:$B,Capacity!$D290,'Case Data'!$D:$D,Capacity!$F290,'Case Data'!$F:$F,"Capacity")</f>
        <v>0</v>
      </c>
      <c r="H290" s="4">
        <f>SUMIFS('Case Data'!I:I,'Case Data'!$A:$A,Capacity!$C290,'Case Data'!$B:$B,Capacity!$D290,'Case Data'!$D:$D,Capacity!$F290,'Case Data'!$F:$F,"Capacity")</f>
        <v>5879.3976780000003</v>
      </c>
      <c r="I290" s="4">
        <f>SUMIFS('Case Data'!J:J,'Case Data'!$A:$A,Capacity!$C290,'Case Data'!$B:$B,Capacity!$D290,'Case Data'!$D:$D,Capacity!$F290,'Case Data'!$F:$F,"Capacity")</f>
        <v>6648.0001000000002</v>
      </c>
      <c r="J290" s="4">
        <f>SUMIFS('Case Data'!K:K,'Case Data'!$A:$A,Capacity!$C290,'Case Data'!$B:$B,Capacity!$D290,'Case Data'!$D:$D,Capacity!$F290,'Case Data'!$F:$F,"Capacity")</f>
        <v>8594.4167679999991</v>
      </c>
      <c r="K290" s="4">
        <f>SUMIFS('Case Data'!L:L,'Case Data'!$A:$A,Capacity!$C290,'Case Data'!$B:$B,Capacity!$D290,'Case Data'!$D:$D,Capacity!$F290,'Case Data'!$F:$F,"Capacity")</f>
        <v>9338.4311379999999</v>
      </c>
      <c r="L290" s="4">
        <f>SUMIFS('Case Data'!M:M,'Case Data'!$A:$A,Capacity!$C290,'Case Data'!$B:$B,Capacity!$D290,'Case Data'!$D:$D,Capacity!$F290,'Case Data'!$F:$F,"Capacity")</f>
        <v>9834.3249180000003</v>
      </c>
      <c r="M290" s="8">
        <f>SUMIFS('Case Data'!N:N,'Case Data'!$A:$A,Capacity!$C290,'Case Data'!$B:$B,Capacity!$D290,'Case Data'!$D:$D,Capacity!$F290,'Case Data'!$F:$F,"Capacity")</f>
        <v>11977.955375</v>
      </c>
    </row>
    <row r="291" spans="3:13">
      <c r="C291" s="45" t="str">
        <f t="shared" ref="C291:D298" si="228">C290</f>
        <v>Case A Exploratory Policy Scenario - No Price Control</v>
      </c>
      <c r="D291" s="52" t="str">
        <f t="shared" si="228"/>
        <v>NY</v>
      </c>
      <c r="E291" s="125" t="s">
        <v>49</v>
      </c>
      <c r="F291" s="52" t="str">
        <f t="shared" si="223"/>
        <v>New H2 CC</v>
      </c>
      <c r="G291" s="4">
        <f>SUMIFS('Case Data'!H:H,'Case Data'!$A:$A,Capacity!$C291,'Case Data'!$B:$B,Capacity!$D291,'Case Data'!$D:$D,Capacity!$F291,'Case Data'!$F:$F,"Capacity")</f>
        <v>0</v>
      </c>
      <c r="H291" s="4">
        <f>SUMIFS('Case Data'!I:I,'Case Data'!$A:$A,Capacity!$C291,'Case Data'!$B:$B,Capacity!$D291,'Case Data'!$D:$D,Capacity!$F291,'Case Data'!$F:$F,"Capacity")</f>
        <v>0</v>
      </c>
      <c r="I291" s="4">
        <f>SUMIFS('Case Data'!J:J,'Case Data'!$A:$A,Capacity!$C291,'Case Data'!$B:$B,Capacity!$D291,'Case Data'!$D:$D,Capacity!$F291,'Case Data'!$F:$F,"Capacity")</f>
        <v>0</v>
      </c>
      <c r="J291" s="4">
        <f>SUMIFS('Case Data'!K:K,'Case Data'!$A:$A,Capacity!$C291,'Case Data'!$B:$B,Capacity!$D291,'Case Data'!$D:$D,Capacity!$F291,'Case Data'!$F:$F,"Capacity")</f>
        <v>0</v>
      </c>
      <c r="K291" s="4">
        <f>SUMIFS('Case Data'!L:L,'Case Data'!$A:$A,Capacity!$C291,'Case Data'!$B:$B,Capacity!$D291,'Case Data'!$D:$D,Capacity!$F291,'Case Data'!$F:$F,"Capacity")</f>
        <v>0</v>
      </c>
      <c r="L291" s="4">
        <f>SUMIFS('Case Data'!M:M,'Case Data'!$A:$A,Capacity!$C291,'Case Data'!$B:$B,Capacity!$D291,'Case Data'!$D:$D,Capacity!$F291,'Case Data'!$F:$F,"Capacity")</f>
        <v>0</v>
      </c>
      <c r="M291" s="8">
        <f>SUMIFS('Case Data'!N:N,'Case Data'!$A:$A,Capacity!$C291,'Case Data'!$B:$B,Capacity!$D291,'Case Data'!$D:$D,Capacity!$F291,'Case Data'!$F:$F,"Capacity")</f>
        <v>0</v>
      </c>
    </row>
    <row r="292" spans="3:13">
      <c r="C292" s="44" t="str">
        <f t="shared" si="228"/>
        <v>Case A Exploratory Policy Scenario - No Price Control</v>
      </c>
      <c r="D292" s="53" t="str">
        <f t="shared" si="228"/>
        <v>NY</v>
      </c>
      <c r="E292" s="136" t="s">
        <v>49</v>
      </c>
      <c r="F292" s="53" t="str">
        <f t="shared" si="223"/>
        <v>New H2 CT</v>
      </c>
      <c r="G292" s="23">
        <f>SUMIFS('Case Data'!H:H,'Case Data'!$A:$A,Capacity!$C292,'Case Data'!$B:$B,Capacity!$D292,'Case Data'!$D:$D,Capacity!$F292,'Case Data'!$F:$F,"Capacity")</f>
        <v>0</v>
      </c>
      <c r="H292" s="23">
        <f>SUMIFS('Case Data'!I:I,'Case Data'!$A:$A,Capacity!$C292,'Case Data'!$B:$B,Capacity!$D292,'Case Data'!$D:$D,Capacity!$F292,'Case Data'!$F:$F,"Capacity")</f>
        <v>0</v>
      </c>
      <c r="I292" s="23">
        <f>SUMIFS('Case Data'!J:J,'Case Data'!$A:$A,Capacity!$C292,'Case Data'!$B:$B,Capacity!$D292,'Case Data'!$D:$D,Capacity!$F292,'Case Data'!$F:$F,"Capacity")</f>
        <v>0</v>
      </c>
      <c r="J292" s="23">
        <f>SUMIFS('Case Data'!K:K,'Case Data'!$A:$A,Capacity!$C292,'Case Data'!$B:$B,Capacity!$D292,'Case Data'!$D:$D,Capacity!$F292,'Case Data'!$F:$F,"Capacity")</f>
        <v>0</v>
      </c>
      <c r="K292" s="23">
        <f>SUMIFS('Case Data'!L:L,'Case Data'!$A:$A,Capacity!$C292,'Case Data'!$B:$B,Capacity!$D292,'Case Data'!$D:$D,Capacity!$F292,'Case Data'!$F:$F,"Capacity")</f>
        <v>0</v>
      </c>
      <c r="L292" s="23">
        <f>SUMIFS('Case Data'!M:M,'Case Data'!$A:$A,Capacity!$C292,'Case Data'!$B:$B,Capacity!$D292,'Case Data'!$D:$D,Capacity!$F292,'Case Data'!$F:$F,"Capacity")</f>
        <v>0</v>
      </c>
      <c r="M292" s="25">
        <f>SUMIFS('Case Data'!N:N,'Case Data'!$A:$A,Capacity!$C292,'Case Data'!$B:$B,Capacity!$D292,'Case Data'!$D:$D,Capacity!$F292,'Case Data'!$F:$F,"Capacity")</f>
        <v>0</v>
      </c>
    </row>
    <row r="293" spans="3:13">
      <c r="C293" s="45" t="str">
        <f t="shared" si="228"/>
        <v>Case A Exploratory Policy Scenario - No Price Control</v>
      </c>
      <c r="D293" s="52" t="str">
        <f t="shared" si="228"/>
        <v>NY</v>
      </c>
      <c r="E293" s="125" t="s">
        <v>49</v>
      </c>
      <c r="F293" s="52" t="str">
        <f t="shared" si="223"/>
        <v>Retire Coal</v>
      </c>
      <c r="G293" s="4">
        <f>SUMIFS('Case Data'!H:H,'Case Data'!$A:$A,Capacity!$C293,'Case Data'!$B:$B,Capacity!$D293,'Case Data'!$D:$D,Capacity!$F293,'Case Data'!$F:$F,"Capacity")</f>
        <v>0</v>
      </c>
      <c r="H293" s="4">
        <f>SUMIFS('Case Data'!I:I,'Case Data'!$A:$A,Capacity!$C293,'Case Data'!$B:$B,Capacity!$D293,'Case Data'!$D:$D,Capacity!$F293,'Case Data'!$F:$F,"Capacity")</f>
        <v>0</v>
      </c>
      <c r="I293" s="4">
        <f>SUMIFS('Case Data'!J:J,'Case Data'!$A:$A,Capacity!$C293,'Case Data'!$B:$B,Capacity!$D293,'Case Data'!$D:$D,Capacity!$F293,'Case Data'!$F:$F,"Capacity")</f>
        <v>0</v>
      </c>
      <c r="J293" s="4">
        <f>SUMIFS('Case Data'!K:K,'Case Data'!$A:$A,Capacity!$C293,'Case Data'!$B:$B,Capacity!$D293,'Case Data'!$D:$D,Capacity!$F293,'Case Data'!$F:$F,"Capacity")</f>
        <v>0</v>
      </c>
      <c r="K293" s="4">
        <f>SUMIFS('Case Data'!L:L,'Case Data'!$A:$A,Capacity!$C293,'Case Data'!$B:$B,Capacity!$D293,'Case Data'!$D:$D,Capacity!$F293,'Case Data'!$F:$F,"Capacity")</f>
        <v>0</v>
      </c>
      <c r="L293" s="4">
        <f>SUMIFS('Case Data'!M:M,'Case Data'!$A:$A,Capacity!$C293,'Case Data'!$B:$B,Capacity!$D293,'Case Data'!$D:$D,Capacity!$F293,'Case Data'!$F:$F,"Capacity")</f>
        <v>0</v>
      </c>
      <c r="M293" s="8">
        <f>SUMIFS('Case Data'!N:N,'Case Data'!$A:$A,Capacity!$C293,'Case Data'!$B:$B,Capacity!$D293,'Case Data'!$D:$D,Capacity!$F293,'Case Data'!$F:$F,"Capacity")</f>
        <v>0</v>
      </c>
    </row>
    <row r="294" spans="3:13">
      <c r="C294" s="45" t="str">
        <f t="shared" si="228"/>
        <v>Case A Exploratory Policy Scenario - No Price Control</v>
      </c>
      <c r="D294" s="52" t="str">
        <f t="shared" si="228"/>
        <v>NY</v>
      </c>
      <c r="E294" s="125" t="s">
        <v>49</v>
      </c>
      <c r="F294" s="52" t="str">
        <f t="shared" si="223"/>
        <v>Retire Combined Cycle</v>
      </c>
      <c r="G294" s="4">
        <f>SUMIFS('Case Data'!H:H,'Case Data'!$A:$A,Capacity!$C294,'Case Data'!$B:$B,Capacity!$D294,'Case Data'!$D:$D,Capacity!$F294,'Case Data'!$F:$F,"Capacity")</f>
        <v>0</v>
      </c>
      <c r="H294" s="4">
        <f>SUMIFS('Case Data'!I:I,'Case Data'!$A:$A,Capacity!$C294,'Case Data'!$B:$B,Capacity!$D294,'Case Data'!$D:$D,Capacity!$F294,'Case Data'!$F:$F,"Capacity")</f>
        <v>35.525444999999998</v>
      </c>
      <c r="I294" s="4">
        <f>SUMIFS('Case Data'!J:J,'Case Data'!$A:$A,Capacity!$C294,'Case Data'!$B:$B,Capacity!$D294,'Case Data'!$D:$D,Capacity!$F294,'Case Data'!$F:$F,"Capacity")</f>
        <v>35.525444999999998</v>
      </c>
      <c r="J294" s="4">
        <f>SUMIFS('Case Data'!K:K,'Case Data'!$A:$A,Capacity!$C294,'Case Data'!$B:$B,Capacity!$D294,'Case Data'!$D:$D,Capacity!$F294,'Case Data'!$F:$F,"Capacity")</f>
        <v>35.525444999999998</v>
      </c>
      <c r="K294" s="4">
        <f>SUMIFS('Case Data'!L:L,'Case Data'!$A:$A,Capacity!$C294,'Case Data'!$B:$B,Capacity!$D294,'Case Data'!$D:$D,Capacity!$F294,'Case Data'!$F:$F,"Capacity")</f>
        <v>35.525444999999998</v>
      </c>
      <c r="L294" s="4">
        <f>SUMIFS('Case Data'!M:M,'Case Data'!$A:$A,Capacity!$C294,'Case Data'!$B:$B,Capacity!$D294,'Case Data'!$D:$D,Capacity!$F294,'Case Data'!$F:$F,"Capacity")</f>
        <v>35.525444999999998</v>
      </c>
      <c r="M294" s="8">
        <f>SUMIFS('Case Data'!N:N,'Case Data'!$A:$A,Capacity!$C294,'Case Data'!$B:$B,Capacity!$D294,'Case Data'!$D:$D,Capacity!$F294,'Case Data'!$F:$F,"Capacity")</f>
        <v>35.525444999999998</v>
      </c>
    </row>
    <row r="295" spans="3:13">
      <c r="C295" s="45" t="str">
        <f t="shared" si="228"/>
        <v>Case A Exploratory Policy Scenario - No Price Control</v>
      </c>
      <c r="D295" s="52" t="str">
        <f t="shared" si="228"/>
        <v>NY</v>
      </c>
      <c r="E295" s="125" t="s">
        <v>49</v>
      </c>
      <c r="F295" s="52" t="str">
        <f t="shared" si="223"/>
        <v>Retire Combustion Turbine</v>
      </c>
      <c r="G295" s="4">
        <f>SUMIFS('Case Data'!H:H,'Case Data'!$A:$A,Capacity!$C295,'Case Data'!$B:$B,Capacity!$D295,'Case Data'!$D:$D,Capacity!$F295,'Case Data'!$F:$F,"Capacity")</f>
        <v>0</v>
      </c>
      <c r="H295" s="4">
        <f>SUMIFS('Case Data'!I:I,'Case Data'!$A:$A,Capacity!$C295,'Case Data'!$B:$B,Capacity!$D295,'Case Data'!$D:$D,Capacity!$F295,'Case Data'!$F:$F,"Capacity")</f>
        <v>0</v>
      </c>
      <c r="I295" s="4">
        <f>SUMIFS('Case Data'!J:J,'Case Data'!$A:$A,Capacity!$C295,'Case Data'!$B:$B,Capacity!$D295,'Case Data'!$D:$D,Capacity!$F295,'Case Data'!$F:$F,"Capacity")</f>
        <v>0</v>
      </c>
      <c r="J295" s="4">
        <f>SUMIFS('Case Data'!K:K,'Case Data'!$A:$A,Capacity!$C295,'Case Data'!$B:$B,Capacity!$D295,'Case Data'!$D:$D,Capacity!$F295,'Case Data'!$F:$F,"Capacity")</f>
        <v>0</v>
      </c>
      <c r="K295" s="4">
        <f>SUMIFS('Case Data'!L:L,'Case Data'!$A:$A,Capacity!$C295,'Case Data'!$B:$B,Capacity!$D295,'Case Data'!$D:$D,Capacity!$F295,'Case Data'!$F:$F,"Capacity")</f>
        <v>0</v>
      </c>
      <c r="L295" s="4">
        <f>SUMIFS('Case Data'!M:M,'Case Data'!$A:$A,Capacity!$C295,'Case Data'!$B:$B,Capacity!$D295,'Case Data'!$D:$D,Capacity!$F295,'Case Data'!$F:$F,"Capacity")</f>
        <v>0</v>
      </c>
      <c r="M295" s="8">
        <f>SUMIFS('Case Data'!N:N,'Case Data'!$A:$A,Capacity!$C295,'Case Data'!$B:$B,Capacity!$D295,'Case Data'!$D:$D,Capacity!$F295,'Case Data'!$F:$F,"Capacity")</f>
        <v>3.4590000000000001</v>
      </c>
    </row>
    <row r="296" spans="3:13">
      <c r="C296" s="45" t="str">
        <f t="shared" si="228"/>
        <v>Case A Exploratory Policy Scenario - No Price Control</v>
      </c>
      <c r="D296" s="52" t="str">
        <f t="shared" si="228"/>
        <v>NY</v>
      </c>
      <c r="E296" s="125" t="s">
        <v>49</v>
      </c>
      <c r="F296" s="52" t="str">
        <f t="shared" si="223"/>
        <v>Retire Oil/Gas</v>
      </c>
      <c r="G296" s="4">
        <f>SUMIFS('Case Data'!H:H,'Case Data'!$A:$A,Capacity!$C296,'Case Data'!$B:$B,Capacity!$D296,'Case Data'!$D:$D,Capacity!$F296,'Case Data'!$F:$F,"Capacity")</f>
        <v>0</v>
      </c>
      <c r="H296" s="4">
        <f>SUMIFS('Case Data'!I:I,'Case Data'!$A:$A,Capacity!$C296,'Case Data'!$B:$B,Capacity!$D296,'Case Data'!$D:$D,Capacity!$F296,'Case Data'!$F:$F,"Capacity")</f>
        <v>3219.9900189999998</v>
      </c>
      <c r="I296" s="4">
        <f>SUMIFS('Case Data'!J:J,'Case Data'!$A:$A,Capacity!$C296,'Case Data'!$B:$B,Capacity!$D296,'Case Data'!$D:$D,Capacity!$F296,'Case Data'!$F:$F,"Capacity")</f>
        <v>3304.0047</v>
      </c>
      <c r="J296" s="4">
        <f>SUMIFS('Case Data'!K:K,'Case Data'!$A:$A,Capacity!$C296,'Case Data'!$B:$B,Capacity!$D296,'Case Data'!$D:$D,Capacity!$F296,'Case Data'!$F:$F,"Capacity")</f>
        <v>3304.0046990000001</v>
      </c>
      <c r="K296" s="4">
        <f>SUMIFS('Case Data'!L:L,'Case Data'!$A:$A,Capacity!$C296,'Case Data'!$B:$B,Capacity!$D296,'Case Data'!$D:$D,Capacity!$F296,'Case Data'!$F:$F,"Capacity")</f>
        <v>3304.0046990000001</v>
      </c>
      <c r="L296" s="4">
        <f>SUMIFS('Case Data'!M:M,'Case Data'!$A:$A,Capacity!$C296,'Case Data'!$B:$B,Capacity!$D296,'Case Data'!$D:$D,Capacity!$F296,'Case Data'!$F:$F,"Capacity")</f>
        <v>3433.6588590000001</v>
      </c>
      <c r="M296" s="8">
        <f>SUMIFS('Case Data'!N:N,'Case Data'!$A:$A,Capacity!$C296,'Case Data'!$B:$B,Capacity!$D296,'Case Data'!$D:$D,Capacity!$F296,'Case Data'!$F:$F,"Capacity")</f>
        <v>6575.1249859999998</v>
      </c>
    </row>
    <row r="297" spans="3:13">
      <c r="C297" s="45" t="str">
        <f t="shared" si="228"/>
        <v>Case A Exploratory Policy Scenario - No Price Control</v>
      </c>
      <c r="D297" s="52" t="str">
        <f t="shared" si="228"/>
        <v>NY</v>
      </c>
      <c r="E297" s="125" t="s">
        <v>49</v>
      </c>
      <c r="F297" s="52" t="str">
        <f t="shared" si="223"/>
        <v>Retire Other</v>
      </c>
      <c r="G297" s="4">
        <f>SUMIFS('Case Data'!H:H,'Case Data'!$A:$A,Capacity!$C297,'Case Data'!$B:$B,Capacity!$D297,'Case Data'!$D:$D,Capacity!$F297,'Case Data'!$F:$F,"Capacity")</f>
        <v>0</v>
      </c>
      <c r="H297" s="4">
        <f>SUMIFS('Case Data'!I:I,'Case Data'!$A:$A,Capacity!$C297,'Case Data'!$B:$B,Capacity!$D297,'Case Data'!$D:$D,Capacity!$F297,'Case Data'!$F:$F,"Capacity")</f>
        <v>223.52600000000001</v>
      </c>
      <c r="I297" s="4">
        <f>SUMIFS('Case Data'!J:J,'Case Data'!$A:$A,Capacity!$C297,'Case Data'!$B:$B,Capacity!$D297,'Case Data'!$D:$D,Capacity!$F297,'Case Data'!$F:$F,"Capacity")</f>
        <v>223.52600000000001</v>
      </c>
      <c r="J297" s="4">
        <f>SUMIFS('Case Data'!K:K,'Case Data'!$A:$A,Capacity!$C297,'Case Data'!$B:$B,Capacity!$D297,'Case Data'!$D:$D,Capacity!$F297,'Case Data'!$F:$F,"Capacity")</f>
        <v>223.52600000000001</v>
      </c>
      <c r="K297" s="4">
        <f>SUMIFS('Case Data'!L:L,'Case Data'!$A:$A,Capacity!$C297,'Case Data'!$B:$B,Capacity!$D297,'Case Data'!$D:$D,Capacity!$F297,'Case Data'!$F:$F,"Capacity")</f>
        <v>223.52600000000001</v>
      </c>
      <c r="L297" s="4">
        <f>SUMIFS('Case Data'!M:M,'Case Data'!$A:$A,Capacity!$C297,'Case Data'!$B:$B,Capacity!$D297,'Case Data'!$D:$D,Capacity!$F297,'Case Data'!$F:$F,"Capacity")</f>
        <v>223.52600000000001</v>
      </c>
      <c r="M297" s="8">
        <f>SUMIFS('Case Data'!N:N,'Case Data'!$A:$A,Capacity!$C297,'Case Data'!$B:$B,Capacity!$D297,'Case Data'!$D:$D,Capacity!$F297,'Case Data'!$F:$F,"Capacity")</f>
        <v>223.52600000000001</v>
      </c>
    </row>
    <row r="298" spans="3:13" ht="15.75" thickBot="1">
      <c r="C298" s="50" t="str">
        <f t="shared" si="228"/>
        <v>Case A Exploratory Policy Scenario - No Price Control</v>
      </c>
      <c r="D298" s="54" t="str">
        <f t="shared" si="228"/>
        <v>NY</v>
      </c>
      <c r="E298" s="126" t="s">
        <v>49</v>
      </c>
      <c r="F298" s="54" t="str">
        <f t="shared" si="223"/>
        <v>Retire Nuclear</v>
      </c>
      <c r="G298" s="9">
        <f>SUMIFS('Case Data'!H:H,'Case Data'!$A:$A,Capacity!$C298,'Case Data'!$B:$B,Capacity!$D298,'Case Data'!$D:$D,Capacity!$F298,'Case Data'!$F:$F,"Capacity")</f>
        <v>0</v>
      </c>
      <c r="H298" s="9">
        <f>SUMIFS('Case Data'!I:I,'Case Data'!$A:$A,Capacity!$C298,'Case Data'!$B:$B,Capacity!$D298,'Case Data'!$D:$D,Capacity!$F298,'Case Data'!$F:$F,"Capacity")</f>
        <v>0</v>
      </c>
      <c r="I298" s="9">
        <f>SUMIFS('Case Data'!J:J,'Case Data'!$A:$A,Capacity!$C298,'Case Data'!$B:$B,Capacity!$D298,'Case Data'!$D:$D,Capacity!$F298,'Case Data'!$F:$F,"Capacity")</f>
        <v>0</v>
      </c>
      <c r="J298" s="9">
        <f>SUMIFS('Case Data'!K:K,'Case Data'!$A:$A,Capacity!$C298,'Case Data'!$B:$B,Capacity!$D298,'Case Data'!$D:$D,Capacity!$F298,'Case Data'!$F:$F,"Capacity")</f>
        <v>0</v>
      </c>
      <c r="K298" s="9">
        <f>SUMIFS('Case Data'!L:L,'Case Data'!$A:$A,Capacity!$C298,'Case Data'!$B:$B,Capacity!$D298,'Case Data'!$D:$D,Capacity!$F298,'Case Data'!$F:$F,"Capacity")</f>
        <v>0</v>
      </c>
      <c r="L298" s="9">
        <f>SUMIFS('Case Data'!M:M,'Case Data'!$A:$A,Capacity!$C298,'Case Data'!$B:$B,Capacity!$D298,'Case Data'!$D:$D,Capacity!$F298,'Case Data'!$F:$F,"Capacity")</f>
        <v>0</v>
      </c>
      <c r="M298" s="10">
        <f>SUMIFS('Case Data'!N:N,'Case Data'!$A:$A,Capacity!$C298,'Case Data'!$B:$B,Capacity!$D298,'Case Data'!$D:$D,Capacity!$F298,'Case Data'!$F:$F,"Capacity")</f>
        <v>0</v>
      </c>
    </row>
    <row r="299" spans="3:13" ht="15.75" thickBot="1">
      <c r="K299" s="2"/>
    </row>
    <row r="300" spans="3:13" ht="15.75" thickBot="1">
      <c r="C300" s="94" t="s">
        <v>2</v>
      </c>
      <c r="D300" s="95" t="s">
        <v>43</v>
      </c>
      <c r="E300" s="95" t="s">
        <v>46</v>
      </c>
      <c r="F300" s="95" t="s">
        <v>70</v>
      </c>
      <c r="G300" s="95">
        <v>2025</v>
      </c>
      <c r="H300" s="95">
        <v>2028</v>
      </c>
      <c r="I300" s="95">
        <v>2030</v>
      </c>
      <c r="J300" s="95">
        <v>2032</v>
      </c>
      <c r="K300" s="95">
        <v>2035</v>
      </c>
      <c r="L300" s="95">
        <v>2037</v>
      </c>
      <c r="M300" s="106">
        <v>2040</v>
      </c>
    </row>
    <row r="301" spans="3:13">
      <c r="C301" s="45" t="str">
        <f>$D$54</f>
        <v>Case A Exploratory Policy Scenario - No Price Control</v>
      </c>
      <c r="D301" s="52" t="str">
        <f>Cases!E11</f>
        <v>RI</v>
      </c>
      <c r="E301" s="125" t="s">
        <v>49</v>
      </c>
      <c r="F301" s="52" t="str">
        <f t="shared" ref="F301:F310" si="229">F268</f>
        <v>Coal</v>
      </c>
      <c r="G301" s="4">
        <f>SUMIFS('Case Data'!H:H,'Case Data'!$A:$A,Capacity!$C301,'Case Data'!$B:$B,Capacity!$D301,'Case Data'!$D:$D,Capacity!$F301,'Case Data'!$F:$F,"Capacity")</f>
        <v>0</v>
      </c>
      <c r="H301" s="4">
        <f>SUMIFS('Case Data'!I:I,'Case Data'!$A:$A,Capacity!$C301,'Case Data'!$B:$B,Capacity!$D301,'Case Data'!$D:$D,Capacity!$F301,'Case Data'!$F:$F,"Capacity")</f>
        <v>0</v>
      </c>
      <c r="I301" s="4">
        <f>SUMIFS('Case Data'!J:J,'Case Data'!$A:$A,Capacity!$C301,'Case Data'!$B:$B,Capacity!$D301,'Case Data'!$D:$D,Capacity!$F301,'Case Data'!$F:$F,"Capacity")</f>
        <v>0</v>
      </c>
      <c r="J301" s="4">
        <f>SUMIFS('Case Data'!K:K,'Case Data'!$A:$A,Capacity!$C301,'Case Data'!$B:$B,Capacity!$D301,'Case Data'!$D:$D,Capacity!$F301,'Case Data'!$F:$F,"Capacity")</f>
        <v>0</v>
      </c>
      <c r="K301" s="4">
        <f>SUMIFS('Case Data'!L:L,'Case Data'!$A:$A,Capacity!$C301,'Case Data'!$B:$B,Capacity!$D301,'Case Data'!$D:$D,Capacity!$F301,'Case Data'!$F:$F,"Capacity")</f>
        <v>0</v>
      </c>
      <c r="L301" s="4">
        <f>SUMIFS('Case Data'!M:M,'Case Data'!$A:$A,Capacity!$C301,'Case Data'!$B:$B,Capacity!$D301,'Case Data'!$D:$D,Capacity!$F301,'Case Data'!$F:$F,"Capacity")</f>
        <v>0</v>
      </c>
      <c r="M301" s="8">
        <f>SUMIFS('Case Data'!N:N,'Case Data'!$A:$A,Capacity!$C301,'Case Data'!$B:$B,Capacity!$D301,'Case Data'!$D:$D,Capacity!$F301,'Case Data'!$F:$F,"Capacity")</f>
        <v>0</v>
      </c>
    </row>
    <row r="302" spans="3:13">
      <c r="C302" s="45" t="str">
        <f>C301</f>
        <v>Case A Exploratory Policy Scenario - No Price Control</v>
      </c>
      <c r="D302" s="52" t="str">
        <f>D301</f>
        <v>RI</v>
      </c>
      <c r="E302" s="125" t="s">
        <v>49</v>
      </c>
      <c r="F302" s="52" t="str">
        <f t="shared" si="229"/>
        <v>Coal with CCS</v>
      </c>
      <c r="G302" s="4">
        <f>SUMIFS('Case Data'!H:H,'Case Data'!$A:$A,Capacity!$C302,'Case Data'!$B:$B,Capacity!$D302,'Case Data'!$D:$D,Capacity!$F302,'Case Data'!$F:$F,"Capacity")</f>
        <v>0</v>
      </c>
      <c r="H302" s="4">
        <f>SUMIFS('Case Data'!I:I,'Case Data'!$A:$A,Capacity!$C302,'Case Data'!$B:$B,Capacity!$D302,'Case Data'!$D:$D,Capacity!$F302,'Case Data'!$F:$F,"Capacity")</f>
        <v>0</v>
      </c>
      <c r="I302" s="4">
        <f>SUMIFS('Case Data'!J:J,'Case Data'!$A:$A,Capacity!$C302,'Case Data'!$B:$B,Capacity!$D302,'Case Data'!$D:$D,Capacity!$F302,'Case Data'!$F:$F,"Capacity")</f>
        <v>0</v>
      </c>
      <c r="J302" s="4">
        <f>SUMIFS('Case Data'!K:K,'Case Data'!$A:$A,Capacity!$C302,'Case Data'!$B:$B,Capacity!$D302,'Case Data'!$D:$D,Capacity!$F302,'Case Data'!$F:$F,"Capacity")</f>
        <v>0</v>
      </c>
      <c r="K302" s="4">
        <f>SUMIFS('Case Data'!L:L,'Case Data'!$A:$A,Capacity!$C302,'Case Data'!$B:$B,Capacity!$D302,'Case Data'!$D:$D,Capacity!$F302,'Case Data'!$F:$F,"Capacity")</f>
        <v>0</v>
      </c>
      <c r="L302" s="4">
        <f>SUMIFS('Case Data'!M:M,'Case Data'!$A:$A,Capacity!$C302,'Case Data'!$B:$B,Capacity!$D302,'Case Data'!$D:$D,Capacity!$F302,'Case Data'!$F:$F,"Capacity")</f>
        <v>0</v>
      </c>
      <c r="M302" s="8">
        <f>SUMIFS('Case Data'!N:N,'Case Data'!$A:$A,Capacity!$C302,'Case Data'!$B:$B,Capacity!$D302,'Case Data'!$D:$D,Capacity!$F302,'Case Data'!$F:$F,"Capacity")</f>
        <v>0</v>
      </c>
    </row>
    <row r="303" spans="3:13">
      <c r="C303" s="45" t="str">
        <f t="shared" ref="C303:D305" si="230">C302</f>
        <v>Case A Exploratory Policy Scenario - No Price Control</v>
      </c>
      <c r="D303" s="52" t="str">
        <f t="shared" si="230"/>
        <v>RI</v>
      </c>
      <c r="E303" s="125" t="s">
        <v>49</v>
      </c>
      <c r="F303" s="52" t="str">
        <f t="shared" si="229"/>
        <v>Combined Cycle</v>
      </c>
      <c r="G303" s="4">
        <f>SUMIFS('Case Data'!H:H,'Case Data'!$A:$A,Capacity!$C303,'Case Data'!$B:$B,Capacity!$D303,'Case Data'!$D:$D,Capacity!$F303,'Case Data'!$F:$F,"Capacity")</f>
        <v>1812.7720019999999</v>
      </c>
      <c r="H303" s="4">
        <f>SUMIFS('Case Data'!I:I,'Case Data'!$A:$A,Capacity!$C303,'Case Data'!$B:$B,Capacity!$D303,'Case Data'!$D:$D,Capacity!$F303,'Case Data'!$F:$F,"Capacity")</f>
        <v>1812.7720019999999</v>
      </c>
      <c r="I303" s="4">
        <f>SUMIFS('Case Data'!J:J,'Case Data'!$A:$A,Capacity!$C303,'Case Data'!$B:$B,Capacity!$D303,'Case Data'!$D:$D,Capacity!$F303,'Case Data'!$F:$F,"Capacity")</f>
        <v>1812.7719999999999</v>
      </c>
      <c r="J303" s="4">
        <f>SUMIFS('Case Data'!K:K,'Case Data'!$A:$A,Capacity!$C303,'Case Data'!$B:$B,Capacity!$D303,'Case Data'!$D:$D,Capacity!$F303,'Case Data'!$F:$F,"Capacity")</f>
        <v>1812.7720019999999</v>
      </c>
      <c r="K303" s="4">
        <f>SUMIFS('Case Data'!L:L,'Case Data'!$A:$A,Capacity!$C303,'Case Data'!$B:$B,Capacity!$D303,'Case Data'!$D:$D,Capacity!$F303,'Case Data'!$F:$F,"Capacity")</f>
        <v>1812.7720019999999</v>
      </c>
      <c r="L303" s="4">
        <f>SUMIFS('Case Data'!M:M,'Case Data'!$A:$A,Capacity!$C303,'Case Data'!$B:$B,Capacity!$D303,'Case Data'!$D:$D,Capacity!$F303,'Case Data'!$F:$F,"Capacity")</f>
        <v>1812.7720019999999</v>
      </c>
      <c r="M303" s="8">
        <f>SUMIFS('Case Data'!N:N,'Case Data'!$A:$A,Capacity!$C303,'Case Data'!$B:$B,Capacity!$D303,'Case Data'!$D:$D,Capacity!$F303,'Case Data'!$F:$F,"Capacity")</f>
        <v>1812.7720019999999</v>
      </c>
    </row>
    <row r="304" spans="3:13">
      <c r="C304" s="45" t="str">
        <f t="shared" si="230"/>
        <v>Case A Exploratory Policy Scenario - No Price Control</v>
      </c>
      <c r="D304" s="52" t="str">
        <f t="shared" si="230"/>
        <v>RI</v>
      </c>
      <c r="E304" s="125" t="s">
        <v>49</v>
      </c>
      <c r="F304" s="52" t="str">
        <f t="shared" si="229"/>
        <v>Combustion Turbine</v>
      </c>
      <c r="G304" s="4">
        <f>SUMIFS('Case Data'!H:H,'Case Data'!$A:$A,Capacity!$C304,'Case Data'!$B:$B,Capacity!$D304,'Case Data'!$D:$D,Capacity!$F304,'Case Data'!$F:$F,"Capacity")</f>
        <v>9.56</v>
      </c>
      <c r="H304" s="4">
        <f>SUMIFS('Case Data'!I:I,'Case Data'!$A:$A,Capacity!$C304,'Case Data'!$B:$B,Capacity!$D304,'Case Data'!$D:$D,Capacity!$F304,'Case Data'!$F:$F,"Capacity")</f>
        <v>9.56</v>
      </c>
      <c r="I304" s="4">
        <f>SUMIFS('Case Data'!J:J,'Case Data'!$A:$A,Capacity!$C304,'Case Data'!$B:$B,Capacity!$D304,'Case Data'!$D:$D,Capacity!$F304,'Case Data'!$F:$F,"Capacity")</f>
        <v>9.56</v>
      </c>
      <c r="J304" s="4">
        <f>SUMIFS('Case Data'!K:K,'Case Data'!$A:$A,Capacity!$C304,'Case Data'!$B:$B,Capacity!$D304,'Case Data'!$D:$D,Capacity!$F304,'Case Data'!$F:$F,"Capacity")</f>
        <v>9.56</v>
      </c>
      <c r="K304" s="4">
        <f>SUMIFS('Case Data'!L:L,'Case Data'!$A:$A,Capacity!$C304,'Case Data'!$B:$B,Capacity!$D304,'Case Data'!$D:$D,Capacity!$F304,'Case Data'!$F:$F,"Capacity")</f>
        <v>9.56</v>
      </c>
      <c r="L304" s="4">
        <f>SUMIFS('Case Data'!M:M,'Case Data'!$A:$A,Capacity!$C304,'Case Data'!$B:$B,Capacity!$D304,'Case Data'!$D:$D,Capacity!$F304,'Case Data'!$F:$F,"Capacity")</f>
        <v>9.56</v>
      </c>
      <c r="M304" s="8">
        <f>SUMIFS('Case Data'!N:N,'Case Data'!$A:$A,Capacity!$C304,'Case Data'!$B:$B,Capacity!$D304,'Case Data'!$D:$D,Capacity!$F304,'Case Data'!$F:$F,"Capacity")</f>
        <v>3.96</v>
      </c>
    </row>
    <row r="305" spans="3:13">
      <c r="C305" s="45" t="str">
        <f t="shared" si="230"/>
        <v>Case A Exploratory Policy Scenario - No Price Control</v>
      </c>
      <c r="D305" s="52" t="str">
        <f t="shared" si="230"/>
        <v>RI</v>
      </c>
      <c r="E305" s="125" t="s">
        <v>49</v>
      </c>
      <c r="F305" s="52" t="str">
        <f t="shared" si="229"/>
        <v>Oil/Gas</v>
      </c>
      <c r="G305" s="4">
        <f>SUMIFS('Case Data'!H:H,'Case Data'!$A:$A,Capacity!$C305,'Case Data'!$B:$B,Capacity!$D305,'Case Data'!$D:$D,Capacity!$F305,'Case Data'!$F:$F,"Capacity")</f>
        <v>0</v>
      </c>
      <c r="H305" s="4">
        <f>SUMIFS('Case Data'!I:I,'Case Data'!$A:$A,Capacity!$C305,'Case Data'!$B:$B,Capacity!$D305,'Case Data'!$D:$D,Capacity!$F305,'Case Data'!$F:$F,"Capacity")</f>
        <v>0</v>
      </c>
      <c r="I305" s="4">
        <f>SUMIFS('Case Data'!J:J,'Case Data'!$A:$A,Capacity!$C305,'Case Data'!$B:$B,Capacity!$D305,'Case Data'!$D:$D,Capacity!$F305,'Case Data'!$F:$F,"Capacity")</f>
        <v>0</v>
      </c>
      <c r="J305" s="4">
        <f>SUMIFS('Case Data'!K:K,'Case Data'!$A:$A,Capacity!$C305,'Case Data'!$B:$B,Capacity!$D305,'Case Data'!$D:$D,Capacity!$F305,'Case Data'!$F:$F,"Capacity")</f>
        <v>0</v>
      </c>
      <c r="K305" s="4">
        <f>SUMIFS('Case Data'!L:L,'Case Data'!$A:$A,Capacity!$C305,'Case Data'!$B:$B,Capacity!$D305,'Case Data'!$D:$D,Capacity!$F305,'Case Data'!$F:$F,"Capacity")</f>
        <v>0</v>
      </c>
      <c r="L305" s="4">
        <f>SUMIFS('Case Data'!M:M,'Case Data'!$A:$A,Capacity!$C305,'Case Data'!$B:$B,Capacity!$D305,'Case Data'!$D:$D,Capacity!$F305,'Case Data'!$F:$F,"Capacity")</f>
        <v>0</v>
      </c>
      <c r="M305" s="8">
        <f>SUMIFS('Case Data'!N:N,'Case Data'!$A:$A,Capacity!$C305,'Case Data'!$B:$B,Capacity!$D305,'Case Data'!$D:$D,Capacity!$F305,'Case Data'!$F:$F,"Capacity")</f>
        <v>0</v>
      </c>
    </row>
    <row r="306" spans="3:13">
      <c r="C306" s="45" t="str">
        <f t="shared" ref="C306" si="231">C305</f>
        <v>Case A Exploratory Policy Scenario - No Price Control</v>
      </c>
      <c r="D306" s="52" t="str">
        <f t="shared" ref="D306" si="232">D305</f>
        <v>RI</v>
      </c>
      <c r="E306" s="125" t="s">
        <v>49</v>
      </c>
      <c r="F306" s="52" t="str">
        <f t="shared" si="229"/>
        <v>Other</v>
      </c>
      <c r="G306" s="4">
        <f>SUMIFS('Case Data'!H:H,'Case Data'!$A:$A,Capacity!$C306,'Case Data'!$B:$B,Capacity!$D306,'Case Data'!$D:$D,Capacity!$F306,'Case Data'!$F:$F,"Capacity")</f>
        <v>0</v>
      </c>
      <c r="H306" s="4">
        <f>SUMIFS('Case Data'!I:I,'Case Data'!$A:$A,Capacity!$C306,'Case Data'!$B:$B,Capacity!$D306,'Case Data'!$D:$D,Capacity!$F306,'Case Data'!$F:$F,"Capacity")</f>
        <v>0</v>
      </c>
      <c r="I306" s="4">
        <f>SUMIFS('Case Data'!J:J,'Case Data'!$A:$A,Capacity!$C306,'Case Data'!$B:$B,Capacity!$D306,'Case Data'!$D:$D,Capacity!$F306,'Case Data'!$F:$F,"Capacity")</f>
        <v>0</v>
      </c>
      <c r="J306" s="4">
        <f>SUMIFS('Case Data'!K:K,'Case Data'!$A:$A,Capacity!$C306,'Case Data'!$B:$B,Capacity!$D306,'Case Data'!$D:$D,Capacity!$F306,'Case Data'!$F:$F,"Capacity")</f>
        <v>0</v>
      </c>
      <c r="K306" s="4">
        <f>SUMIFS('Case Data'!L:L,'Case Data'!$A:$A,Capacity!$C306,'Case Data'!$B:$B,Capacity!$D306,'Case Data'!$D:$D,Capacity!$F306,'Case Data'!$F:$F,"Capacity")</f>
        <v>0</v>
      </c>
      <c r="L306" s="4">
        <f>SUMIFS('Case Data'!M:M,'Case Data'!$A:$A,Capacity!$C306,'Case Data'!$B:$B,Capacity!$D306,'Case Data'!$D:$D,Capacity!$F306,'Case Data'!$F:$F,"Capacity")</f>
        <v>0</v>
      </c>
      <c r="M306" s="8">
        <f>SUMIFS('Case Data'!N:N,'Case Data'!$A:$A,Capacity!$C306,'Case Data'!$B:$B,Capacity!$D306,'Case Data'!$D:$D,Capacity!$F306,'Case Data'!$F:$F,"Capacity")</f>
        <v>0</v>
      </c>
    </row>
    <row r="307" spans="3:13">
      <c r="C307" s="45" t="str">
        <f t="shared" ref="C307" si="233">C306</f>
        <v>Case A Exploratory Policy Scenario - No Price Control</v>
      </c>
      <c r="D307" s="52" t="str">
        <f t="shared" ref="D307" si="234">D306</f>
        <v>RI</v>
      </c>
      <c r="E307" s="125" t="s">
        <v>49</v>
      </c>
      <c r="F307" s="52" t="str">
        <f t="shared" si="229"/>
        <v>Nuclear</v>
      </c>
      <c r="G307" s="4">
        <f>SUMIFS('Case Data'!H:H,'Case Data'!$A:$A,Capacity!$C307,'Case Data'!$B:$B,Capacity!$D307,'Case Data'!$D:$D,Capacity!$F307,'Case Data'!$F:$F,"Capacity")</f>
        <v>0</v>
      </c>
      <c r="H307" s="4">
        <f>SUMIFS('Case Data'!I:I,'Case Data'!$A:$A,Capacity!$C307,'Case Data'!$B:$B,Capacity!$D307,'Case Data'!$D:$D,Capacity!$F307,'Case Data'!$F:$F,"Capacity")</f>
        <v>0</v>
      </c>
      <c r="I307" s="4">
        <f>SUMIFS('Case Data'!J:J,'Case Data'!$A:$A,Capacity!$C307,'Case Data'!$B:$B,Capacity!$D307,'Case Data'!$D:$D,Capacity!$F307,'Case Data'!$F:$F,"Capacity")</f>
        <v>0</v>
      </c>
      <c r="J307" s="4">
        <f>SUMIFS('Case Data'!K:K,'Case Data'!$A:$A,Capacity!$C307,'Case Data'!$B:$B,Capacity!$D307,'Case Data'!$D:$D,Capacity!$F307,'Case Data'!$F:$F,"Capacity")</f>
        <v>0</v>
      </c>
      <c r="K307" s="4">
        <f>SUMIFS('Case Data'!L:L,'Case Data'!$A:$A,Capacity!$C307,'Case Data'!$B:$B,Capacity!$D307,'Case Data'!$D:$D,Capacity!$F307,'Case Data'!$F:$F,"Capacity")</f>
        <v>0</v>
      </c>
      <c r="L307" s="4">
        <f>SUMIFS('Case Data'!M:M,'Case Data'!$A:$A,Capacity!$C307,'Case Data'!$B:$B,Capacity!$D307,'Case Data'!$D:$D,Capacity!$F307,'Case Data'!$F:$F,"Capacity")</f>
        <v>0</v>
      </c>
      <c r="M307" s="8">
        <f>SUMIFS('Case Data'!N:N,'Case Data'!$A:$A,Capacity!$C307,'Case Data'!$B:$B,Capacity!$D307,'Case Data'!$D:$D,Capacity!$F307,'Case Data'!$F:$F,"Capacity")</f>
        <v>0</v>
      </c>
    </row>
    <row r="308" spans="3:13">
      <c r="C308" s="45" t="str">
        <f t="shared" ref="C308" si="235">C307</f>
        <v>Case A Exploratory Policy Scenario - No Price Control</v>
      </c>
      <c r="D308" s="52" t="str">
        <f t="shared" ref="D308" si="236">D307</f>
        <v>RI</v>
      </c>
      <c r="E308" s="125" t="s">
        <v>49</v>
      </c>
      <c r="F308" s="52" t="str">
        <f t="shared" si="229"/>
        <v>Hydro</v>
      </c>
      <c r="G308" s="4">
        <f>SUMIFS('Case Data'!H:H,'Case Data'!$A:$A,Capacity!$C308,'Case Data'!$B:$B,Capacity!$D308,'Case Data'!$D:$D,Capacity!$F308,'Case Data'!$F:$F,"Capacity")</f>
        <v>3.1560000000000001</v>
      </c>
      <c r="H308" s="4">
        <f>SUMIFS('Case Data'!I:I,'Case Data'!$A:$A,Capacity!$C308,'Case Data'!$B:$B,Capacity!$D308,'Case Data'!$D:$D,Capacity!$F308,'Case Data'!$F:$F,"Capacity")</f>
        <v>3.1560000000000001</v>
      </c>
      <c r="I308" s="4">
        <f>SUMIFS('Case Data'!J:J,'Case Data'!$A:$A,Capacity!$C308,'Case Data'!$B:$B,Capacity!$D308,'Case Data'!$D:$D,Capacity!$F308,'Case Data'!$F:$F,"Capacity")</f>
        <v>3.1560000000000001</v>
      </c>
      <c r="J308" s="4">
        <f>SUMIFS('Case Data'!K:K,'Case Data'!$A:$A,Capacity!$C308,'Case Data'!$B:$B,Capacity!$D308,'Case Data'!$D:$D,Capacity!$F308,'Case Data'!$F:$F,"Capacity")</f>
        <v>3.1560000000000001</v>
      </c>
      <c r="K308" s="4">
        <f>SUMIFS('Case Data'!L:L,'Case Data'!$A:$A,Capacity!$C308,'Case Data'!$B:$B,Capacity!$D308,'Case Data'!$D:$D,Capacity!$F308,'Case Data'!$F:$F,"Capacity")</f>
        <v>3.1560000000000001</v>
      </c>
      <c r="L308" s="4">
        <f>SUMIFS('Case Data'!M:M,'Case Data'!$A:$A,Capacity!$C308,'Case Data'!$B:$B,Capacity!$D308,'Case Data'!$D:$D,Capacity!$F308,'Case Data'!$F:$F,"Capacity")</f>
        <v>3.1560000000000001</v>
      </c>
      <c r="M308" s="8">
        <f>SUMIFS('Case Data'!N:N,'Case Data'!$A:$A,Capacity!$C308,'Case Data'!$B:$B,Capacity!$D308,'Case Data'!$D:$D,Capacity!$F308,'Case Data'!$F:$F,"Capacity")</f>
        <v>3.1560000000000001</v>
      </c>
    </row>
    <row r="309" spans="3:13">
      <c r="C309" s="45" t="str">
        <f t="shared" ref="C309" si="237">C308</f>
        <v>Case A Exploratory Policy Scenario - No Price Control</v>
      </c>
      <c r="D309" s="52" t="str">
        <f t="shared" ref="D309:D314" si="238">D308</f>
        <v>RI</v>
      </c>
      <c r="E309" s="125" t="s">
        <v>49</v>
      </c>
      <c r="F309" s="52" t="str">
        <f t="shared" si="229"/>
        <v>Solar PV</v>
      </c>
      <c r="G309" s="4">
        <f>SUMIFS('Case Data'!H:H,'Case Data'!$A:$A,Capacity!$C309,'Case Data'!$B:$B,Capacity!$D309,'Case Data'!$D:$D,Capacity!$F309,'Case Data'!$F:$F,"Capacity")</f>
        <v>244.8</v>
      </c>
      <c r="H309" s="4">
        <f>SUMIFS('Case Data'!I:I,'Case Data'!$A:$A,Capacity!$C309,'Case Data'!$B:$B,Capacity!$D309,'Case Data'!$D:$D,Capacity!$F309,'Case Data'!$F:$F,"Capacity")</f>
        <v>244.8</v>
      </c>
      <c r="I309" s="4">
        <f>SUMIFS('Case Data'!J:J,'Case Data'!$A:$A,Capacity!$C309,'Case Data'!$B:$B,Capacity!$D309,'Case Data'!$D:$D,Capacity!$F309,'Case Data'!$F:$F,"Capacity")</f>
        <v>244.8</v>
      </c>
      <c r="J309" s="4">
        <f>SUMIFS('Case Data'!K:K,'Case Data'!$A:$A,Capacity!$C309,'Case Data'!$B:$B,Capacity!$D309,'Case Data'!$D:$D,Capacity!$F309,'Case Data'!$F:$F,"Capacity")</f>
        <v>244.8</v>
      </c>
      <c r="K309" s="4">
        <f>SUMIFS('Case Data'!L:L,'Case Data'!$A:$A,Capacity!$C309,'Case Data'!$B:$B,Capacity!$D309,'Case Data'!$D:$D,Capacity!$F309,'Case Data'!$F:$F,"Capacity")</f>
        <v>244.8</v>
      </c>
      <c r="L309" s="4">
        <f>SUMIFS('Case Data'!M:M,'Case Data'!$A:$A,Capacity!$C309,'Case Data'!$B:$B,Capacity!$D309,'Case Data'!$D:$D,Capacity!$F309,'Case Data'!$F:$F,"Capacity")</f>
        <v>244.8</v>
      </c>
      <c r="M309" s="8">
        <f>SUMIFS('Case Data'!N:N,'Case Data'!$A:$A,Capacity!$C309,'Case Data'!$B:$B,Capacity!$D309,'Case Data'!$D:$D,Capacity!$F309,'Case Data'!$F:$F,"Capacity")</f>
        <v>244.8</v>
      </c>
    </row>
    <row r="310" spans="3:13">
      <c r="C310" s="45" t="str">
        <f t="shared" ref="C310" si="239">C309</f>
        <v>Case A Exploratory Policy Scenario - No Price Control</v>
      </c>
      <c r="D310" s="52" t="str">
        <f t="shared" si="238"/>
        <v>RI</v>
      </c>
      <c r="E310" s="125" t="s">
        <v>49</v>
      </c>
      <c r="F310" s="52" t="str">
        <f t="shared" si="229"/>
        <v>Onshore Wind</v>
      </c>
      <c r="G310" s="4">
        <f>SUMIFS('Case Data'!H:H,'Case Data'!$A:$A,Capacity!$C310,'Case Data'!$B:$B,Capacity!$D310,'Case Data'!$D:$D,Capacity!$F310,'Case Data'!$F:$F,"Capacity")</f>
        <v>54.5</v>
      </c>
      <c r="H310" s="4">
        <f>SUMIFS('Case Data'!I:I,'Case Data'!$A:$A,Capacity!$C310,'Case Data'!$B:$B,Capacity!$D310,'Case Data'!$D:$D,Capacity!$F310,'Case Data'!$F:$F,"Capacity")</f>
        <v>54.5</v>
      </c>
      <c r="I310" s="4">
        <f>SUMIFS('Case Data'!J:J,'Case Data'!$A:$A,Capacity!$C310,'Case Data'!$B:$B,Capacity!$D310,'Case Data'!$D:$D,Capacity!$F310,'Case Data'!$F:$F,"Capacity")</f>
        <v>54.5</v>
      </c>
      <c r="J310" s="4">
        <f>SUMIFS('Case Data'!K:K,'Case Data'!$A:$A,Capacity!$C310,'Case Data'!$B:$B,Capacity!$D310,'Case Data'!$D:$D,Capacity!$F310,'Case Data'!$F:$F,"Capacity")</f>
        <v>54.5</v>
      </c>
      <c r="K310" s="4">
        <f>SUMIFS('Case Data'!L:L,'Case Data'!$A:$A,Capacity!$C310,'Case Data'!$B:$B,Capacity!$D310,'Case Data'!$D:$D,Capacity!$F310,'Case Data'!$F:$F,"Capacity")</f>
        <v>54.5</v>
      </c>
      <c r="L310" s="4">
        <f>SUMIFS('Case Data'!M:M,'Case Data'!$A:$A,Capacity!$C310,'Case Data'!$B:$B,Capacity!$D310,'Case Data'!$D:$D,Capacity!$F310,'Case Data'!$F:$F,"Capacity")</f>
        <v>54.5</v>
      </c>
      <c r="M310" s="8">
        <f>SUMIFS('Case Data'!N:N,'Case Data'!$A:$A,Capacity!$C310,'Case Data'!$B:$B,Capacity!$D310,'Case Data'!$D:$D,Capacity!$F310,'Case Data'!$F:$F,"Capacity")</f>
        <v>54.5</v>
      </c>
    </row>
    <row r="311" spans="3:13">
      <c r="C311" s="45" t="str">
        <f t="shared" ref="C311" si="240">C310</f>
        <v>Case A Exploratory Policy Scenario - No Price Control</v>
      </c>
      <c r="D311" s="52" t="str">
        <f t="shared" si="238"/>
        <v>RI</v>
      </c>
      <c r="E311" s="125" t="s">
        <v>49</v>
      </c>
      <c r="F311" s="52" t="str">
        <f t="shared" ref="F311:F312" si="241">F279</f>
        <v>Battery Storage</v>
      </c>
      <c r="G311" s="4">
        <f>SUMIFS('Case Data'!H:H,'Case Data'!$A:$A,Capacity!$C311,'Case Data'!$B:$B,Capacity!$D311,'Case Data'!$D:$D,Capacity!$F311,'Case Data'!$F:$F,"Capacity")</f>
        <v>0</v>
      </c>
      <c r="H311" s="4">
        <f>SUMIFS('Case Data'!I:I,'Case Data'!$A:$A,Capacity!$C311,'Case Data'!$B:$B,Capacity!$D311,'Case Data'!$D:$D,Capacity!$F311,'Case Data'!$F:$F,"Capacity")</f>
        <v>0</v>
      </c>
      <c r="I311" s="4">
        <f>SUMIFS('Case Data'!J:J,'Case Data'!$A:$A,Capacity!$C311,'Case Data'!$B:$B,Capacity!$D311,'Case Data'!$D:$D,Capacity!$F311,'Case Data'!$F:$F,"Capacity")</f>
        <v>0</v>
      </c>
      <c r="J311" s="4">
        <f>SUMIFS('Case Data'!K:K,'Case Data'!$A:$A,Capacity!$C311,'Case Data'!$B:$B,Capacity!$D311,'Case Data'!$D:$D,Capacity!$F311,'Case Data'!$F:$F,"Capacity")</f>
        <v>0</v>
      </c>
      <c r="K311" s="4">
        <f>SUMIFS('Case Data'!L:L,'Case Data'!$A:$A,Capacity!$C311,'Case Data'!$B:$B,Capacity!$D311,'Case Data'!$D:$D,Capacity!$F311,'Case Data'!$F:$F,"Capacity")</f>
        <v>0</v>
      </c>
      <c r="L311" s="4">
        <f>SUMIFS('Case Data'!M:M,'Case Data'!$A:$A,Capacity!$C311,'Case Data'!$B:$B,Capacity!$D311,'Case Data'!$D:$D,Capacity!$F311,'Case Data'!$F:$F,"Capacity")</f>
        <v>0</v>
      </c>
      <c r="M311" s="8">
        <f>SUMIFS('Case Data'!N:N,'Case Data'!$A:$A,Capacity!$C311,'Case Data'!$B:$B,Capacity!$D311,'Case Data'!$D:$D,Capacity!$F311,'Case Data'!$F:$F,"Capacity")</f>
        <v>0</v>
      </c>
    </row>
    <row r="312" spans="3:13">
      <c r="C312" s="44" t="str">
        <f t="shared" ref="C312" si="242">C311</f>
        <v>Case A Exploratory Policy Scenario - No Price Control</v>
      </c>
      <c r="D312" s="53" t="str">
        <f t="shared" si="238"/>
        <v>RI</v>
      </c>
      <c r="E312" s="136" t="s">
        <v>49</v>
      </c>
      <c r="F312" s="53" t="str">
        <f t="shared" si="241"/>
        <v>Other RE</v>
      </c>
      <c r="G312" s="23">
        <f>SUMIFS('Case Data'!H:H,'Case Data'!$A:$A,Capacity!$C312,'Case Data'!$B:$B,Capacity!$D312,'Case Data'!$D:$D,Capacity!$F312,'Case Data'!$F:$F,"Capacity")</f>
        <v>55.542999999999999</v>
      </c>
      <c r="H312" s="23">
        <f>SUMIFS('Case Data'!I:I,'Case Data'!$A:$A,Capacity!$C312,'Case Data'!$B:$B,Capacity!$D312,'Case Data'!$D:$D,Capacity!$F312,'Case Data'!$F:$F,"Capacity")</f>
        <v>53.863</v>
      </c>
      <c r="I312" s="23">
        <f>SUMIFS('Case Data'!J:J,'Case Data'!$A:$A,Capacity!$C312,'Case Data'!$B:$B,Capacity!$D312,'Case Data'!$D:$D,Capacity!$F312,'Case Data'!$F:$F,"Capacity")</f>
        <v>53.863</v>
      </c>
      <c r="J312" s="23">
        <f>SUMIFS('Case Data'!K:K,'Case Data'!$A:$A,Capacity!$C312,'Case Data'!$B:$B,Capacity!$D312,'Case Data'!$D:$D,Capacity!$F312,'Case Data'!$F:$F,"Capacity")</f>
        <v>53.863</v>
      </c>
      <c r="K312" s="23">
        <f>SUMIFS('Case Data'!L:L,'Case Data'!$A:$A,Capacity!$C312,'Case Data'!$B:$B,Capacity!$D312,'Case Data'!$D:$D,Capacity!$F312,'Case Data'!$F:$F,"Capacity")</f>
        <v>53.863</v>
      </c>
      <c r="L312" s="23">
        <f>SUMIFS('Case Data'!M:M,'Case Data'!$A:$A,Capacity!$C312,'Case Data'!$B:$B,Capacity!$D312,'Case Data'!$D:$D,Capacity!$F312,'Case Data'!$F:$F,"Capacity")</f>
        <v>53.863</v>
      </c>
      <c r="M312" s="25">
        <f>SUMIFS('Case Data'!N:N,'Case Data'!$A:$A,Capacity!$C312,'Case Data'!$B:$B,Capacity!$D312,'Case Data'!$D:$D,Capacity!$F312,'Case Data'!$F:$F,"Capacity")</f>
        <v>53.863</v>
      </c>
    </row>
    <row r="313" spans="3:13">
      <c r="C313" s="45" t="str">
        <f t="shared" ref="C313" si="243">C312</f>
        <v>Case A Exploratory Policy Scenario - No Price Control</v>
      </c>
      <c r="D313" s="52" t="str">
        <f t="shared" ref="D313" si="244">D312</f>
        <v>RI</v>
      </c>
      <c r="E313" s="125" t="s">
        <v>49</v>
      </c>
      <c r="F313" s="52" t="str">
        <f t="shared" ref="F313:F328" si="245">F283</f>
        <v>New Combined Cycle</v>
      </c>
      <c r="G313" s="4">
        <f>SUMIFS('Case Data'!H:H,'Case Data'!$A:$A,Capacity!$C313,'Case Data'!$B:$B,Capacity!$D313,'Case Data'!$D:$D,Capacity!$F313,'Case Data'!$F:$F,"Capacity")</f>
        <v>0</v>
      </c>
      <c r="H313" s="4">
        <f>SUMIFS('Case Data'!I:I,'Case Data'!$A:$A,Capacity!$C313,'Case Data'!$B:$B,Capacity!$D313,'Case Data'!$D:$D,Capacity!$F313,'Case Data'!$F:$F,"Capacity")</f>
        <v>0</v>
      </c>
      <c r="I313" s="4">
        <f>SUMIFS('Case Data'!J:J,'Case Data'!$A:$A,Capacity!$C313,'Case Data'!$B:$B,Capacity!$D313,'Case Data'!$D:$D,Capacity!$F313,'Case Data'!$F:$F,"Capacity")</f>
        <v>0</v>
      </c>
      <c r="J313" s="4">
        <f>SUMIFS('Case Data'!K:K,'Case Data'!$A:$A,Capacity!$C313,'Case Data'!$B:$B,Capacity!$D313,'Case Data'!$D:$D,Capacity!$F313,'Case Data'!$F:$F,"Capacity")</f>
        <v>0</v>
      </c>
      <c r="K313" s="4">
        <f>SUMIFS('Case Data'!L:L,'Case Data'!$A:$A,Capacity!$C313,'Case Data'!$B:$B,Capacity!$D313,'Case Data'!$D:$D,Capacity!$F313,'Case Data'!$F:$F,"Capacity")</f>
        <v>0</v>
      </c>
      <c r="L313" s="4">
        <f>SUMIFS('Case Data'!M:M,'Case Data'!$A:$A,Capacity!$C313,'Case Data'!$B:$B,Capacity!$D313,'Case Data'!$D:$D,Capacity!$F313,'Case Data'!$F:$F,"Capacity")</f>
        <v>0</v>
      </c>
      <c r="M313" s="8">
        <f>SUMIFS('Case Data'!N:N,'Case Data'!$A:$A,Capacity!$C313,'Case Data'!$B:$B,Capacity!$D313,'Case Data'!$D:$D,Capacity!$F313,'Case Data'!$F:$F,"Capacity")</f>
        <v>0</v>
      </c>
    </row>
    <row r="314" spans="3:13">
      <c r="C314" s="45" t="str">
        <f t="shared" ref="C314" si="246">C313</f>
        <v>Case A Exploratory Policy Scenario - No Price Control</v>
      </c>
      <c r="D314" s="52" t="str">
        <f t="shared" si="238"/>
        <v>RI</v>
      </c>
      <c r="E314" s="125" t="s">
        <v>49</v>
      </c>
      <c r="F314" s="52" t="str">
        <f t="shared" si="245"/>
        <v>New Combustion Turbine</v>
      </c>
      <c r="G314" s="4">
        <f>SUMIFS('Case Data'!H:H,'Case Data'!$A:$A,Capacity!$C314,'Case Data'!$B:$B,Capacity!$D314,'Case Data'!$D:$D,Capacity!$F314,'Case Data'!$F:$F,"Capacity")</f>
        <v>0</v>
      </c>
      <c r="H314" s="4">
        <f>SUMIFS('Case Data'!I:I,'Case Data'!$A:$A,Capacity!$C314,'Case Data'!$B:$B,Capacity!$D314,'Case Data'!$D:$D,Capacity!$F314,'Case Data'!$F:$F,"Capacity")</f>
        <v>0</v>
      </c>
      <c r="I314" s="4">
        <f>SUMIFS('Case Data'!J:J,'Case Data'!$A:$A,Capacity!$C314,'Case Data'!$B:$B,Capacity!$D314,'Case Data'!$D:$D,Capacity!$F314,'Case Data'!$F:$F,"Capacity")</f>
        <v>0</v>
      </c>
      <c r="J314" s="4">
        <f>SUMIFS('Case Data'!K:K,'Case Data'!$A:$A,Capacity!$C314,'Case Data'!$B:$B,Capacity!$D314,'Case Data'!$D:$D,Capacity!$F314,'Case Data'!$F:$F,"Capacity")</f>
        <v>0</v>
      </c>
      <c r="K314" s="4">
        <f>SUMIFS('Case Data'!L:L,'Case Data'!$A:$A,Capacity!$C314,'Case Data'!$B:$B,Capacity!$D314,'Case Data'!$D:$D,Capacity!$F314,'Case Data'!$F:$F,"Capacity")</f>
        <v>0</v>
      </c>
      <c r="L314" s="4">
        <f>SUMIFS('Case Data'!M:M,'Case Data'!$A:$A,Capacity!$C314,'Case Data'!$B:$B,Capacity!$D314,'Case Data'!$D:$D,Capacity!$F314,'Case Data'!$F:$F,"Capacity")</f>
        <v>0</v>
      </c>
      <c r="M314" s="8">
        <f>SUMIFS('Case Data'!N:N,'Case Data'!$A:$A,Capacity!$C314,'Case Data'!$B:$B,Capacity!$D314,'Case Data'!$D:$D,Capacity!$F314,'Case Data'!$F:$F,"Capacity")</f>
        <v>0</v>
      </c>
    </row>
    <row r="315" spans="3:13">
      <c r="C315" s="45" t="str">
        <f t="shared" ref="C315" si="247">C314</f>
        <v>Case A Exploratory Policy Scenario - No Price Control</v>
      </c>
      <c r="D315" s="52" t="str">
        <f t="shared" ref="D315" si="248">D314</f>
        <v>RI</v>
      </c>
      <c r="E315" s="125" t="s">
        <v>49</v>
      </c>
      <c r="F315" s="52" t="str">
        <f t="shared" si="245"/>
        <v>New Other</v>
      </c>
      <c r="G315" s="4">
        <f>SUMIFS('Case Data'!H:H,'Case Data'!$A:$A,Capacity!$C315,'Case Data'!$B:$B,Capacity!$D315,'Case Data'!$D:$D,Capacity!$F315,'Case Data'!$F:$F,"Capacity")</f>
        <v>0</v>
      </c>
      <c r="H315" s="4">
        <f>SUMIFS('Case Data'!I:I,'Case Data'!$A:$A,Capacity!$C315,'Case Data'!$B:$B,Capacity!$D315,'Case Data'!$D:$D,Capacity!$F315,'Case Data'!$F:$F,"Capacity")</f>
        <v>0</v>
      </c>
      <c r="I315" s="4">
        <f>SUMIFS('Case Data'!J:J,'Case Data'!$A:$A,Capacity!$C315,'Case Data'!$B:$B,Capacity!$D315,'Case Data'!$D:$D,Capacity!$F315,'Case Data'!$F:$F,"Capacity")</f>
        <v>0</v>
      </c>
      <c r="J315" s="4">
        <f>SUMIFS('Case Data'!K:K,'Case Data'!$A:$A,Capacity!$C315,'Case Data'!$B:$B,Capacity!$D315,'Case Data'!$D:$D,Capacity!$F315,'Case Data'!$F:$F,"Capacity")</f>
        <v>0</v>
      </c>
      <c r="K315" s="4">
        <f>SUMIFS('Case Data'!L:L,'Case Data'!$A:$A,Capacity!$C315,'Case Data'!$B:$B,Capacity!$D315,'Case Data'!$D:$D,Capacity!$F315,'Case Data'!$F:$F,"Capacity")</f>
        <v>0</v>
      </c>
      <c r="L315" s="4">
        <f>SUMIFS('Case Data'!M:M,'Case Data'!$A:$A,Capacity!$C315,'Case Data'!$B:$B,Capacity!$D315,'Case Data'!$D:$D,Capacity!$F315,'Case Data'!$F:$F,"Capacity")</f>
        <v>0</v>
      </c>
      <c r="M315" s="8">
        <f>SUMIFS('Case Data'!N:N,'Case Data'!$A:$A,Capacity!$C315,'Case Data'!$B:$B,Capacity!$D315,'Case Data'!$D:$D,Capacity!$F315,'Case Data'!$F:$F,"Capacity")</f>
        <v>0</v>
      </c>
    </row>
    <row r="316" spans="3:13">
      <c r="C316" s="45" t="str">
        <f t="shared" ref="C316" si="249">C315</f>
        <v>Case A Exploratory Policy Scenario - No Price Control</v>
      </c>
      <c r="D316" s="52" t="str">
        <f t="shared" ref="D316" si="250">D315</f>
        <v>RI</v>
      </c>
      <c r="E316" s="125" t="s">
        <v>49</v>
      </c>
      <c r="F316" s="52" t="str">
        <f t="shared" si="245"/>
        <v>New Other RE</v>
      </c>
      <c r="G316" s="4">
        <f>SUMIFS('Case Data'!H:H,'Case Data'!$A:$A,Capacity!$C316,'Case Data'!$B:$B,Capacity!$D316,'Case Data'!$D:$D,Capacity!$F316,'Case Data'!$F:$F,"Capacity")</f>
        <v>0</v>
      </c>
      <c r="H316" s="4">
        <f>SUMIFS('Case Data'!I:I,'Case Data'!$A:$A,Capacity!$C316,'Case Data'!$B:$B,Capacity!$D316,'Case Data'!$D:$D,Capacity!$F316,'Case Data'!$F:$F,"Capacity")</f>
        <v>0</v>
      </c>
      <c r="I316" s="4">
        <f>SUMIFS('Case Data'!J:J,'Case Data'!$A:$A,Capacity!$C316,'Case Data'!$B:$B,Capacity!$D316,'Case Data'!$D:$D,Capacity!$F316,'Case Data'!$F:$F,"Capacity")</f>
        <v>0</v>
      </c>
      <c r="J316" s="4">
        <f>SUMIFS('Case Data'!K:K,'Case Data'!$A:$A,Capacity!$C316,'Case Data'!$B:$B,Capacity!$D316,'Case Data'!$D:$D,Capacity!$F316,'Case Data'!$F:$F,"Capacity")</f>
        <v>0</v>
      </c>
      <c r="K316" s="4">
        <f>SUMIFS('Case Data'!L:L,'Case Data'!$A:$A,Capacity!$C316,'Case Data'!$B:$B,Capacity!$D316,'Case Data'!$D:$D,Capacity!$F316,'Case Data'!$F:$F,"Capacity")</f>
        <v>0</v>
      </c>
      <c r="L316" s="4">
        <f>SUMIFS('Case Data'!M:M,'Case Data'!$A:$A,Capacity!$C316,'Case Data'!$B:$B,Capacity!$D316,'Case Data'!$D:$D,Capacity!$F316,'Case Data'!$F:$F,"Capacity")</f>
        <v>0</v>
      </c>
      <c r="M316" s="8">
        <f>SUMIFS('Case Data'!N:N,'Case Data'!$A:$A,Capacity!$C316,'Case Data'!$B:$B,Capacity!$D316,'Case Data'!$D:$D,Capacity!$F316,'Case Data'!$F:$F,"Capacity")</f>
        <v>0</v>
      </c>
    </row>
    <row r="317" spans="3:13">
      <c r="C317" s="45" t="str">
        <f t="shared" ref="C317" si="251">C316</f>
        <v>Case A Exploratory Policy Scenario - No Price Control</v>
      </c>
      <c r="D317" s="52" t="str">
        <f t="shared" ref="D317" si="252">D316</f>
        <v>RI</v>
      </c>
      <c r="E317" s="125" t="s">
        <v>49</v>
      </c>
      <c r="F317" s="52" t="str">
        <f t="shared" si="245"/>
        <v>New Solar PV</v>
      </c>
      <c r="G317" s="4">
        <f>SUMIFS('Case Data'!H:H,'Case Data'!$A:$A,Capacity!$C317,'Case Data'!$B:$B,Capacity!$D317,'Case Data'!$D:$D,Capacity!$F317,'Case Data'!$F:$F,"Capacity")</f>
        <v>0</v>
      </c>
      <c r="H317" s="4">
        <f>SUMIFS('Case Data'!I:I,'Case Data'!$A:$A,Capacity!$C317,'Case Data'!$B:$B,Capacity!$D317,'Case Data'!$D:$D,Capacity!$F317,'Case Data'!$F:$F,"Capacity")</f>
        <v>0</v>
      </c>
      <c r="I317" s="4">
        <f>SUMIFS('Case Data'!J:J,'Case Data'!$A:$A,Capacity!$C317,'Case Data'!$B:$B,Capacity!$D317,'Case Data'!$D:$D,Capacity!$F317,'Case Data'!$F:$F,"Capacity")</f>
        <v>0</v>
      </c>
      <c r="J317" s="4">
        <f>SUMIFS('Case Data'!K:K,'Case Data'!$A:$A,Capacity!$C317,'Case Data'!$B:$B,Capacity!$D317,'Case Data'!$D:$D,Capacity!$F317,'Case Data'!$F:$F,"Capacity")</f>
        <v>0</v>
      </c>
      <c r="K317" s="4">
        <f>SUMIFS('Case Data'!L:L,'Case Data'!$A:$A,Capacity!$C317,'Case Data'!$B:$B,Capacity!$D317,'Case Data'!$D:$D,Capacity!$F317,'Case Data'!$F:$F,"Capacity")</f>
        <v>0</v>
      </c>
      <c r="L317" s="4">
        <f>SUMIFS('Case Data'!M:M,'Case Data'!$A:$A,Capacity!$C317,'Case Data'!$B:$B,Capacity!$D317,'Case Data'!$D:$D,Capacity!$F317,'Case Data'!$F:$F,"Capacity")</f>
        <v>3556.6438200000002</v>
      </c>
      <c r="M317" s="8">
        <f>SUMIFS('Case Data'!N:N,'Case Data'!$A:$A,Capacity!$C317,'Case Data'!$B:$B,Capacity!$D317,'Case Data'!$D:$D,Capacity!$F317,'Case Data'!$F:$F,"Capacity")</f>
        <v>8273.2169259999991</v>
      </c>
    </row>
    <row r="318" spans="3:13">
      <c r="C318" s="45" t="str">
        <f t="shared" ref="C318" si="253">C317</f>
        <v>Case A Exploratory Policy Scenario - No Price Control</v>
      </c>
      <c r="D318" s="52" t="str">
        <f t="shared" ref="D318" si="254">D317</f>
        <v>RI</v>
      </c>
      <c r="E318" s="125" t="s">
        <v>49</v>
      </c>
      <c r="F318" s="52" t="str">
        <f t="shared" si="245"/>
        <v>New Onshore Wind</v>
      </c>
      <c r="G318" s="4">
        <f>SUMIFS('Case Data'!H:H,'Case Data'!$A:$A,Capacity!$C318,'Case Data'!$B:$B,Capacity!$D318,'Case Data'!$D:$D,Capacity!$F318,'Case Data'!$F:$F,"Capacity")</f>
        <v>0</v>
      </c>
      <c r="H318" s="4">
        <f>SUMIFS('Case Data'!I:I,'Case Data'!$A:$A,Capacity!$C318,'Case Data'!$B:$B,Capacity!$D318,'Case Data'!$D:$D,Capacity!$F318,'Case Data'!$F:$F,"Capacity")</f>
        <v>0</v>
      </c>
      <c r="I318" s="4">
        <f>SUMIFS('Case Data'!J:J,'Case Data'!$A:$A,Capacity!$C318,'Case Data'!$B:$B,Capacity!$D318,'Case Data'!$D:$D,Capacity!$F318,'Case Data'!$F:$F,"Capacity")</f>
        <v>0</v>
      </c>
      <c r="J318" s="4">
        <f>SUMIFS('Case Data'!K:K,'Case Data'!$A:$A,Capacity!$C318,'Case Data'!$B:$B,Capacity!$D318,'Case Data'!$D:$D,Capacity!$F318,'Case Data'!$F:$F,"Capacity")</f>
        <v>0</v>
      </c>
      <c r="K318" s="4">
        <f>SUMIFS('Case Data'!L:L,'Case Data'!$A:$A,Capacity!$C318,'Case Data'!$B:$B,Capacity!$D318,'Case Data'!$D:$D,Capacity!$F318,'Case Data'!$F:$F,"Capacity")</f>
        <v>0</v>
      </c>
      <c r="L318" s="4">
        <f>SUMIFS('Case Data'!M:M,'Case Data'!$A:$A,Capacity!$C318,'Case Data'!$B:$B,Capacity!$D318,'Case Data'!$D:$D,Capacity!$F318,'Case Data'!$F:$F,"Capacity")</f>
        <v>0</v>
      </c>
      <c r="M318" s="8">
        <f>SUMIFS('Case Data'!N:N,'Case Data'!$A:$A,Capacity!$C318,'Case Data'!$B:$B,Capacity!$D318,'Case Data'!$D:$D,Capacity!$F318,'Case Data'!$F:$F,"Capacity")</f>
        <v>0</v>
      </c>
    </row>
    <row r="319" spans="3:13">
      <c r="C319" s="45" t="str">
        <f t="shared" ref="C319" si="255">C318</f>
        <v>Case A Exploratory Policy Scenario - No Price Control</v>
      </c>
      <c r="D319" s="52" t="str">
        <f t="shared" ref="D319" si="256">D318</f>
        <v>RI</v>
      </c>
      <c r="E319" s="125" t="s">
        <v>49</v>
      </c>
      <c r="F319" s="52" t="str">
        <f t="shared" si="245"/>
        <v>New Offshore Wind</v>
      </c>
      <c r="G319" s="4">
        <f>SUMIFS('Case Data'!H:H,'Case Data'!$A:$A,Capacity!$C319,'Case Data'!$B:$B,Capacity!$D319,'Case Data'!$D:$D,Capacity!$F319,'Case Data'!$F:$F,"Capacity")</f>
        <v>430</v>
      </c>
      <c r="H319" s="4">
        <f>SUMIFS('Case Data'!I:I,'Case Data'!$A:$A,Capacity!$C319,'Case Data'!$B:$B,Capacity!$D319,'Case Data'!$D:$D,Capacity!$F319,'Case Data'!$F:$F,"Capacity")</f>
        <v>430</v>
      </c>
      <c r="I319" s="4">
        <f>SUMIFS('Case Data'!J:J,'Case Data'!$A:$A,Capacity!$C319,'Case Data'!$B:$B,Capacity!$D319,'Case Data'!$D:$D,Capacity!$F319,'Case Data'!$F:$F,"Capacity")</f>
        <v>430</v>
      </c>
      <c r="J319" s="4">
        <f>SUMIFS('Case Data'!K:K,'Case Data'!$A:$A,Capacity!$C319,'Case Data'!$B:$B,Capacity!$D319,'Case Data'!$D:$D,Capacity!$F319,'Case Data'!$F:$F,"Capacity")</f>
        <v>430</v>
      </c>
      <c r="K319" s="4">
        <f>SUMIFS('Case Data'!L:L,'Case Data'!$A:$A,Capacity!$C319,'Case Data'!$B:$B,Capacity!$D319,'Case Data'!$D:$D,Capacity!$F319,'Case Data'!$F:$F,"Capacity")</f>
        <v>430</v>
      </c>
      <c r="L319" s="4">
        <f>SUMIFS('Case Data'!M:M,'Case Data'!$A:$A,Capacity!$C319,'Case Data'!$B:$B,Capacity!$D319,'Case Data'!$D:$D,Capacity!$F319,'Case Data'!$F:$F,"Capacity")</f>
        <v>430</v>
      </c>
      <c r="M319" s="8">
        <f>SUMIFS('Case Data'!N:N,'Case Data'!$A:$A,Capacity!$C319,'Case Data'!$B:$B,Capacity!$D319,'Case Data'!$D:$D,Capacity!$F319,'Case Data'!$F:$F,"Capacity")</f>
        <v>430</v>
      </c>
    </row>
    <row r="320" spans="3:13">
      <c r="C320" s="45" t="str">
        <f t="shared" ref="C320" si="257">C319</f>
        <v>Case A Exploratory Policy Scenario - No Price Control</v>
      </c>
      <c r="D320" s="52" t="str">
        <f t="shared" ref="D320" si="258">D319</f>
        <v>RI</v>
      </c>
      <c r="E320" s="125" t="s">
        <v>49</v>
      </c>
      <c r="F320" s="52" t="str">
        <f t="shared" si="245"/>
        <v>New Battery Storage</v>
      </c>
      <c r="G320" s="4">
        <f>SUMIFS('Case Data'!H:H,'Case Data'!$A:$A,Capacity!$C320,'Case Data'!$B:$B,Capacity!$D320,'Case Data'!$D:$D,Capacity!$F320,'Case Data'!$F:$F,"Capacity")</f>
        <v>0</v>
      </c>
      <c r="H320" s="4">
        <f>SUMIFS('Case Data'!I:I,'Case Data'!$A:$A,Capacity!$C320,'Case Data'!$B:$B,Capacity!$D320,'Case Data'!$D:$D,Capacity!$F320,'Case Data'!$F:$F,"Capacity")</f>
        <v>0</v>
      </c>
      <c r="I320" s="4">
        <f>SUMIFS('Case Data'!J:J,'Case Data'!$A:$A,Capacity!$C320,'Case Data'!$B:$B,Capacity!$D320,'Case Data'!$D:$D,Capacity!$F320,'Case Data'!$F:$F,"Capacity")</f>
        <v>0</v>
      </c>
      <c r="J320" s="4">
        <f>SUMIFS('Case Data'!K:K,'Case Data'!$A:$A,Capacity!$C320,'Case Data'!$B:$B,Capacity!$D320,'Case Data'!$D:$D,Capacity!$F320,'Case Data'!$F:$F,"Capacity")</f>
        <v>0</v>
      </c>
      <c r="K320" s="4">
        <f>SUMIFS('Case Data'!L:L,'Case Data'!$A:$A,Capacity!$C320,'Case Data'!$B:$B,Capacity!$D320,'Case Data'!$D:$D,Capacity!$F320,'Case Data'!$F:$F,"Capacity")</f>
        <v>0</v>
      </c>
      <c r="L320" s="4">
        <f>SUMIFS('Case Data'!M:M,'Case Data'!$A:$A,Capacity!$C320,'Case Data'!$B:$B,Capacity!$D320,'Case Data'!$D:$D,Capacity!$F320,'Case Data'!$F:$F,"Capacity")</f>
        <v>504.26698099999999</v>
      </c>
      <c r="M320" s="8">
        <f>SUMIFS('Case Data'!N:N,'Case Data'!$A:$A,Capacity!$C320,'Case Data'!$B:$B,Capacity!$D320,'Case Data'!$D:$D,Capacity!$F320,'Case Data'!$F:$F,"Capacity")</f>
        <v>1436.6406890000001</v>
      </c>
    </row>
    <row r="321" spans="3:13">
      <c r="C321" s="45" t="str">
        <f t="shared" ref="C321:D328" si="259">C320</f>
        <v>Case A Exploratory Policy Scenario - No Price Control</v>
      </c>
      <c r="D321" s="52" t="str">
        <f t="shared" si="259"/>
        <v>RI</v>
      </c>
      <c r="E321" s="125" t="s">
        <v>49</v>
      </c>
      <c r="F321" s="52" t="str">
        <f t="shared" si="245"/>
        <v>New H2 CC</v>
      </c>
      <c r="G321" s="4">
        <f>SUMIFS('Case Data'!H:H,'Case Data'!$A:$A,Capacity!$C321,'Case Data'!$B:$B,Capacity!$D321,'Case Data'!$D:$D,Capacity!$F321,'Case Data'!$F:$F,"Capacity")</f>
        <v>0</v>
      </c>
      <c r="H321" s="4">
        <f>SUMIFS('Case Data'!I:I,'Case Data'!$A:$A,Capacity!$C321,'Case Data'!$B:$B,Capacity!$D321,'Case Data'!$D:$D,Capacity!$F321,'Case Data'!$F:$F,"Capacity")</f>
        <v>0</v>
      </c>
      <c r="I321" s="4">
        <f>SUMIFS('Case Data'!J:J,'Case Data'!$A:$A,Capacity!$C321,'Case Data'!$B:$B,Capacity!$D321,'Case Data'!$D:$D,Capacity!$F321,'Case Data'!$F:$F,"Capacity")</f>
        <v>0</v>
      </c>
      <c r="J321" s="4">
        <f>SUMIFS('Case Data'!K:K,'Case Data'!$A:$A,Capacity!$C321,'Case Data'!$B:$B,Capacity!$D321,'Case Data'!$D:$D,Capacity!$F321,'Case Data'!$F:$F,"Capacity")</f>
        <v>0</v>
      </c>
      <c r="K321" s="4">
        <f>SUMIFS('Case Data'!L:L,'Case Data'!$A:$A,Capacity!$C321,'Case Data'!$B:$B,Capacity!$D321,'Case Data'!$D:$D,Capacity!$F321,'Case Data'!$F:$F,"Capacity")</f>
        <v>0</v>
      </c>
      <c r="L321" s="4">
        <f>SUMIFS('Case Data'!M:M,'Case Data'!$A:$A,Capacity!$C321,'Case Data'!$B:$B,Capacity!$D321,'Case Data'!$D:$D,Capacity!$F321,'Case Data'!$F:$F,"Capacity")</f>
        <v>0</v>
      </c>
      <c r="M321" s="8">
        <f>SUMIFS('Case Data'!N:N,'Case Data'!$A:$A,Capacity!$C321,'Case Data'!$B:$B,Capacity!$D321,'Case Data'!$D:$D,Capacity!$F321,'Case Data'!$F:$F,"Capacity")</f>
        <v>0</v>
      </c>
    </row>
    <row r="322" spans="3:13">
      <c r="C322" s="44" t="str">
        <f t="shared" si="259"/>
        <v>Case A Exploratory Policy Scenario - No Price Control</v>
      </c>
      <c r="D322" s="53" t="str">
        <f t="shared" si="259"/>
        <v>RI</v>
      </c>
      <c r="E322" s="136" t="s">
        <v>49</v>
      </c>
      <c r="F322" s="53" t="str">
        <f t="shared" si="245"/>
        <v>New H2 CT</v>
      </c>
      <c r="G322" s="23">
        <f>SUMIFS('Case Data'!H:H,'Case Data'!$A:$A,Capacity!$C322,'Case Data'!$B:$B,Capacity!$D322,'Case Data'!$D:$D,Capacity!$F322,'Case Data'!$F:$F,"Capacity")</f>
        <v>0</v>
      </c>
      <c r="H322" s="23">
        <f>SUMIFS('Case Data'!I:I,'Case Data'!$A:$A,Capacity!$C322,'Case Data'!$B:$B,Capacity!$D322,'Case Data'!$D:$D,Capacity!$F322,'Case Data'!$F:$F,"Capacity")</f>
        <v>0</v>
      </c>
      <c r="I322" s="23">
        <f>SUMIFS('Case Data'!J:J,'Case Data'!$A:$A,Capacity!$C322,'Case Data'!$B:$B,Capacity!$D322,'Case Data'!$D:$D,Capacity!$F322,'Case Data'!$F:$F,"Capacity")</f>
        <v>0</v>
      </c>
      <c r="J322" s="23">
        <f>SUMIFS('Case Data'!K:K,'Case Data'!$A:$A,Capacity!$C322,'Case Data'!$B:$B,Capacity!$D322,'Case Data'!$D:$D,Capacity!$F322,'Case Data'!$F:$F,"Capacity")</f>
        <v>0</v>
      </c>
      <c r="K322" s="23">
        <f>SUMIFS('Case Data'!L:L,'Case Data'!$A:$A,Capacity!$C322,'Case Data'!$B:$B,Capacity!$D322,'Case Data'!$D:$D,Capacity!$F322,'Case Data'!$F:$F,"Capacity")</f>
        <v>0</v>
      </c>
      <c r="L322" s="23">
        <f>SUMIFS('Case Data'!M:M,'Case Data'!$A:$A,Capacity!$C322,'Case Data'!$B:$B,Capacity!$D322,'Case Data'!$D:$D,Capacity!$F322,'Case Data'!$F:$F,"Capacity")</f>
        <v>0</v>
      </c>
      <c r="M322" s="25">
        <f>SUMIFS('Case Data'!N:N,'Case Data'!$A:$A,Capacity!$C322,'Case Data'!$B:$B,Capacity!$D322,'Case Data'!$D:$D,Capacity!$F322,'Case Data'!$F:$F,"Capacity")</f>
        <v>0</v>
      </c>
    </row>
    <row r="323" spans="3:13">
      <c r="C323" s="45" t="str">
        <f t="shared" si="259"/>
        <v>Case A Exploratory Policy Scenario - No Price Control</v>
      </c>
      <c r="D323" s="52" t="str">
        <f t="shared" si="259"/>
        <v>RI</v>
      </c>
      <c r="E323" s="125" t="s">
        <v>49</v>
      </c>
      <c r="F323" s="52" t="str">
        <f t="shared" si="245"/>
        <v>Retire Coal</v>
      </c>
      <c r="G323" s="4">
        <f>SUMIFS('Case Data'!H:H,'Case Data'!$A:$A,Capacity!$C323,'Case Data'!$B:$B,Capacity!$D323,'Case Data'!$D:$D,Capacity!$F323,'Case Data'!$F:$F,"Capacity")</f>
        <v>0</v>
      </c>
      <c r="H323" s="4">
        <f>SUMIFS('Case Data'!I:I,'Case Data'!$A:$A,Capacity!$C323,'Case Data'!$B:$B,Capacity!$D323,'Case Data'!$D:$D,Capacity!$F323,'Case Data'!$F:$F,"Capacity")</f>
        <v>0</v>
      </c>
      <c r="I323" s="4">
        <f>SUMIFS('Case Data'!J:J,'Case Data'!$A:$A,Capacity!$C323,'Case Data'!$B:$B,Capacity!$D323,'Case Data'!$D:$D,Capacity!$F323,'Case Data'!$F:$F,"Capacity")</f>
        <v>0</v>
      </c>
      <c r="J323" s="4">
        <f>SUMIFS('Case Data'!K:K,'Case Data'!$A:$A,Capacity!$C323,'Case Data'!$B:$B,Capacity!$D323,'Case Data'!$D:$D,Capacity!$F323,'Case Data'!$F:$F,"Capacity")</f>
        <v>0</v>
      </c>
      <c r="K323" s="4">
        <f>SUMIFS('Case Data'!L:L,'Case Data'!$A:$A,Capacity!$C323,'Case Data'!$B:$B,Capacity!$D323,'Case Data'!$D:$D,Capacity!$F323,'Case Data'!$F:$F,"Capacity")</f>
        <v>0</v>
      </c>
      <c r="L323" s="4">
        <f>SUMIFS('Case Data'!M:M,'Case Data'!$A:$A,Capacity!$C323,'Case Data'!$B:$B,Capacity!$D323,'Case Data'!$D:$D,Capacity!$F323,'Case Data'!$F:$F,"Capacity")</f>
        <v>0</v>
      </c>
      <c r="M323" s="8">
        <f>SUMIFS('Case Data'!N:N,'Case Data'!$A:$A,Capacity!$C323,'Case Data'!$B:$B,Capacity!$D323,'Case Data'!$D:$D,Capacity!$F323,'Case Data'!$F:$F,"Capacity")</f>
        <v>0</v>
      </c>
    </row>
    <row r="324" spans="3:13">
      <c r="C324" s="45" t="str">
        <f t="shared" si="259"/>
        <v>Case A Exploratory Policy Scenario - No Price Control</v>
      </c>
      <c r="D324" s="52" t="str">
        <f t="shared" si="259"/>
        <v>RI</v>
      </c>
      <c r="E324" s="125" t="s">
        <v>49</v>
      </c>
      <c r="F324" s="52" t="str">
        <f t="shared" si="245"/>
        <v>Retire Combined Cycle</v>
      </c>
      <c r="G324" s="4">
        <f>SUMIFS('Case Data'!H:H,'Case Data'!$A:$A,Capacity!$C324,'Case Data'!$B:$B,Capacity!$D324,'Case Data'!$D:$D,Capacity!$F324,'Case Data'!$F:$F,"Capacity")</f>
        <v>0</v>
      </c>
      <c r="H324" s="4">
        <f>SUMIFS('Case Data'!I:I,'Case Data'!$A:$A,Capacity!$C324,'Case Data'!$B:$B,Capacity!$D324,'Case Data'!$D:$D,Capacity!$F324,'Case Data'!$F:$F,"Capacity")</f>
        <v>0</v>
      </c>
      <c r="I324" s="4">
        <f>SUMIFS('Case Data'!J:J,'Case Data'!$A:$A,Capacity!$C324,'Case Data'!$B:$B,Capacity!$D324,'Case Data'!$D:$D,Capacity!$F324,'Case Data'!$F:$F,"Capacity")</f>
        <v>0</v>
      </c>
      <c r="J324" s="4">
        <f>SUMIFS('Case Data'!K:K,'Case Data'!$A:$A,Capacity!$C324,'Case Data'!$B:$B,Capacity!$D324,'Case Data'!$D:$D,Capacity!$F324,'Case Data'!$F:$F,"Capacity")</f>
        <v>0</v>
      </c>
      <c r="K324" s="4">
        <f>SUMIFS('Case Data'!L:L,'Case Data'!$A:$A,Capacity!$C324,'Case Data'!$B:$B,Capacity!$D324,'Case Data'!$D:$D,Capacity!$F324,'Case Data'!$F:$F,"Capacity")</f>
        <v>0</v>
      </c>
      <c r="L324" s="4">
        <f>SUMIFS('Case Data'!M:M,'Case Data'!$A:$A,Capacity!$C324,'Case Data'!$B:$B,Capacity!$D324,'Case Data'!$D:$D,Capacity!$F324,'Case Data'!$F:$F,"Capacity")</f>
        <v>0</v>
      </c>
      <c r="M324" s="8">
        <f>SUMIFS('Case Data'!N:N,'Case Data'!$A:$A,Capacity!$C324,'Case Data'!$B:$B,Capacity!$D324,'Case Data'!$D:$D,Capacity!$F324,'Case Data'!$F:$F,"Capacity")</f>
        <v>0</v>
      </c>
    </row>
    <row r="325" spans="3:13">
      <c r="C325" s="45" t="str">
        <f t="shared" si="259"/>
        <v>Case A Exploratory Policy Scenario - No Price Control</v>
      </c>
      <c r="D325" s="52" t="str">
        <f t="shared" si="259"/>
        <v>RI</v>
      </c>
      <c r="E325" s="125" t="s">
        <v>49</v>
      </c>
      <c r="F325" s="52" t="str">
        <f t="shared" si="245"/>
        <v>Retire Combustion Turbine</v>
      </c>
      <c r="G325" s="4">
        <f>SUMIFS('Case Data'!H:H,'Case Data'!$A:$A,Capacity!$C325,'Case Data'!$B:$B,Capacity!$D325,'Case Data'!$D:$D,Capacity!$F325,'Case Data'!$F:$F,"Capacity")</f>
        <v>0</v>
      </c>
      <c r="H325" s="4">
        <f>SUMIFS('Case Data'!I:I,'Case Data'!$A:$A,Capacity!$C325,'Case Data'!$B:$B,Capacity!$D325,'Case Data'!$D:$D,Capacity!$F325,'Case Data'!$F:$F,"Capacity")</f>
        <v>0</v>
      </c>
      <c r="I325" s="4">
        <f>SUMIFS('Case Data'!J:J,'Case Data'!$A:$A,Capacity!$C325,'Case Data'!$B:$B,Capacity!$D325,'Case Data'!$D:$D,Capacity!$F325,'Case Data'!$F:$F,"Capacity")</f>
        <v>0</v>
      </c>
      <c r="J325" s="4">
        <f>SUMIFS('Case Data'!K:K,'Case Data'!$A:$A,Capacity!$C325,'Case Data'!$B:$B,Capacity!$D325,'Case Data'!$D:$D,Capacity!$F325,'Case Data'!$F:$F,"Capacity")</f>
        <v>0</v>
      </c>
      <c r="K325" s="4">
        <f>SUMIFS('Case Data'!L:L,'Case Data'!$A:$A,Capacity!$C325,'Case Data'!$B:$B,Capacity!$D325,'Case Data'!$D:$D,Capacity!$F325,'Case Data'!$F:$F,"Capacity")</f>
        <v>0</v>
      </c>
      <c r="L325" s="4">
        <f>SUMIFS('Case Data'!M:M,'Case Data'!$A:$A,Capacity!$C325,'Case Data'!$B:$B,Capacity!$D325,'Case Data'!$D:$D,Capacity!$F325,'Case Data'!$F:$F,"Capacity")</f>
        <v>0</v>
      </c>
      <c r="M325" s="8">
        <f>SUMIFS('Case Data'!N:N,'Case Data'!$A:$A,Capacity!$C325,'Case Data'!$B:$B,Capacity!$D325,'Case Data'!$D:$D,Capacity!$F325,'Case Data'!$F:$F,"Capacity")</f>
        <v>5.6</v>
      </c>
    </row>
    <row r="326" spans="3:13">
      <c r="C326" s="45" t="str">
        <f t="shared" si="259"/>
        <v>Case A Exploratory Policy Scenario - No Price Control</v>
      </c>
      <c r="D326" s="52" t="str">
        <f t="shared" si="259"/>
        <v>RI</v>
      </c>
      <c r="E326" s="125" t="s">
        <v>49</v>
      </c>
      <c r="F326" s="52" t="str">
        <f t="shared" si="245"/>
        <v>Retire Oil/Gas</v>
      </c>
      <c r="G326" s="4">
        <f>SUMIFS('Case Data'!H:H,'Case Data'!$A:$A,Capacity!$C326,'Case Data'!$B:$B,Capacity!$D326,'Case Data'!$D:$D,Capacity!$F326,'Case Data'!$F:$F,"Capacity")</f>
        <v>0</v>
      </c>
      <c r="H326" s="4">
        <f>SUMIFS('Case Data'!I:I,'Case Data'!$A:$A,Capacity!$C326,'Case Data'!$B:$B,Capacity!$D326,'Case Data'!$D:$D,Capacity!$F326,'Case Data'!$F:$F,"Capacity")</f>
        <v>0</v>
      </c>
      <c r="I326" s="4">
        <f>SUMIFS('Case Data'!J:J,'Case Data'!$A:$A,Capacity!$C326,'Case Data'!$B:$B,Capacity!$D326,'Case Data'!$D:$D,Capacity!$F326,'Case Data'!$F:$F,"Capacity")</f>
        <v>0</v>
      </c>
      <c r="J326" s="4">
        <f>SUMIFS('Case Data'!K:K,'Case Data'!$A:$A,Capacity!$C326,'Case Data'!$B:$B,Capacity!$D326,'Case Data'!$D:$D,Capacity!$F326,'Case Data'!$F:$F,"Capacity")</f>
        <v>0</v>
      </c>
      <c r="K326" s="4">
        <f>SUMIFS('Case Data'!L:L,'Case Data'!$A:$A,Capacity!$C326,'Case Data'!$B:$B,Capacity!$D326,'Case Data'!$D:$D,Capacity!$F326,'Case Data'!$F:$F,"Capacity")</f>
        <v>0</v>
      </c>
      <c r="L326" s="4">
        <f>SUMIFS('Case Data'!M:M,'Case Data'!$A:$A,Capacity!$C326,'Case Data'!$B:$B,Capacity!$D326,'Case Data'!$D:$D,Capacity!$F326,'Case Data'!$F:$F,"Capacity")</f>
        <v>0</v>
      </c>
      <c r="M326" s="8">
        <f>SUMIFS('Case Data'!N:N,'Case Data'!$A:$A,Capacity!$C326,'Case Data'!$B:$B,Capacity!$D326,'Case Data'!$D:$D,Capacity!$F326,'Case Data'!$F:$F,"Capacity")</f>
        <v>0</v>
      </c>
    </row>
    <row r="327" spans="3:13">
      <c r="C327" s="45" t="str">
        <f t="shared" si="259"/>
        <v>Case A Exploratory Policy Scenario - No Price Control</v>
      </c>
      <c r="D327" s="52" t="str">
        <f t="shared" si="259"/>
        <v>RI</v>
      </c>
      <c r="E327" s="125" t="s">
        <v>49</v>
      </c>
      <c r="F327" s="52" t="str">
        <f t="shared" si="245"/>
        <v>Retire Other</v>
      </c>
      <c r="G327" s="4">
        <f>SUMIFS('Case Data'!H:H,'Case Data'!$A:$A,Capacity!$C327,'Case Data'!$B:$B,Capacity!$D327,'Case Data'!$D:$D,Capacity!$F327,'Case Data'!$F:$F,"Capacity")</f>
        <v>0</v>
      </c>
      <c r="H327" s="4">
        <f>SUMIFS('Case Data'!I:I,'Case Data'!$A:$A,Capacity!$C327,'Case Data'!$B:$B,Capacity!$D327,'Case Data'!$D:$D,Capacity!$F327,'Case Data'!$F:$F,"Capacity")</f>
        <v>1.68</v>
      </c>
      <c r="I327" s="4">
        <f>SUMIFS('Case Data'!J:J,'Case Data'!$A:$A,Capacity!$C327,'Case Data'!$B:$B,Capacity!$D327,'Case Data'!$D:$D,Capacity!$F327,'Case Data'!$F:$F,"Capacity")</f>
        <v>1.68</v>
      </c>
      <c r="J327" s="4">
        <f>SUMIFS('Case Data'!K:K,'Case Data'!$A:$A,Capacity!$C327,'Case Data'!$B:$B,Capacity!$D327,'Case Data'!$D:$D,Capacity!$F327,'Case Data'!$F:$F,"Capacity")</f>
        <v>1.68</v>
      </c>
      <c r="K327" s="4">
        <f>SUMIFS('Case Data'!L:L,'Case Data'!$A:$A,Capacity!$C327,'Case Data'!$B:$B,Capacity!$D327,'Case Data'!$D:$D,Capacity!$F327,'Case Data'!$F:$F,"Capacity")</f>
        <v>1.68</v>
      </c>
      <c r="L327" s="4">
        <f>SUMIFS('Case Data'!M:M,'Case Data'!$A:$A,Capacity!$C327,'Case Data'!$B:$B,Capacity!$D327,'Case Data'!$D:$D,Capacity!$F327,'Case Data'!$F:$F,"Capacity")</f>
        <v>1.68</v>
      </c>
      <c r="M327" s="8">
        <f>SUMIFS('Case Data'!N:N,'Case Data'!$A:$A,Capacity!$C327,'Case Data'!$B:$B,Capacity!$D327,'Case Data'!$D:$D,Capacity!$F327,'Case Data'!$F:$F,"Capacity")</f>
        <v>1.68</v>
      </c>
    </row>
    <row r="328" spans="3:13" ht="15.75" thickBot="1">
      <c r="C328" s="50" t="str">
        <f t="shared" si="259"/>
        <v>Case A Exploratory Policy Scenario - No Price Control</v>
      </c>
      <c r="D328" s="54" t="str">
        <f t="shared" si="259"/>
        <v>RI</v>
      </c>
      <c r="E328" s="126" t="s">
        <v>49</v>
      </c>
      <c r="F328" s="54" t="str">
        <f t="shared" si="245"/>
        <v>Retire Nuclear</v>
      </c>
      <c r="G328" s="9">
        <f>SUMIFS('Case Data'!H:H,'Case Data'!$A:$A,Capacity!$C328,'Case Data'!$B:$B,Capacity!$D328,'Case Data'!$D:$D,Capacity!$F328,'Case Data'!$F:$F,"Capacity")</f>
        <v>0</v>
      </c>
      <c r="H328" s="9">
        <f>SUMIFS('Case Data'!I:I,'Case Data'!$A:$A,Capacity!$C328,'Case Data'!$B:$B,Capacity!$D328,'Case Data'!$D:$D,Capacity!$F328,'Case Data'!$F:$F,"Capacity")</f>
        <v>0</v>
      </c>
      <c r="I328" s="9">
        <f>SUMIFS('Case Data'!J:J,'Case Data'!$A:$A,Capacity!$C328,'Case Data'!$B:$B,Capacity!$D328,'Case Data'!$D:$D,Capacity!$F328,'Case Data'!$F:$F,"Capacity")</f>
        <v>0</v>
      </c>
      <c r="J328" s="9">
        <f>SUMIFS('Case Data'!K:K,'Case Data'!$A:$A,Capacity!$C328,'Case Data'!$B:$B,Capacity!$D328,'Case Data'!$D:$D,Capacity!$F328,'Case Data'!$F:$F,"Capacity")</f>
        <v>0</v>
      </c>
      <c r="K328" s="9">
        <f>SUMIFS('Case Data'!L:L,'Case Data'!$A:$A,Capacity!$C328,'Case Data'!$B:$B,Capacity!$D328,'Case Data'!$D:$D,Capacity!$F328,'Case Data'!$F:$F,"Capacity")</f>
        <v>0</v>
      </c>
      <c r="L328" s="9">
        <f>SUMIFS('Case Data'!M:M,'Case Data'!$A:$A,Capacity!$C328,'Case Data'!$B:$B,Capacity!$D328,'Case Data'!$D:$D,Capacity!$F328,'Case Data'!$F:$F,"Capacity")</f>
        <v>0</v>
      </c>
      <c r="M328" s="10">
        <f>SUMIFS('Case Data'!N:N,'Case Data'!$A:$A,Capacity!$C328,'Case Data'!$B:$B,Capacity!$D328,'Case Data'!$D:$D,Capacity!$F328,'Case Data'!$F:$F,"Capacity")</f>
        <v>0</v>
      </c>
    </row>
    <row r="329" spans="3:13" ht="15.75" thickBot="1">
      <c r="F329" s="11"/>
      <c r="G329" s="4"/>
      <c r="H329" s="4"/>
      <c r="I329" s="4"/>
      <c r="J329" s="4"/>
      <c r="K329" s="4"/>
      <c r="L329" s="4"/>
      <c r="M329" s="4"/>
    </row>
    <row r="330" spans="3:13" ht="15.75" thickBot="1">
      <c r="C330" s="94" t="s">
        <v>2</v>
      </c>
      <c r="D330" s="95" t="s">
        <v>43</v>
      </c>
      <c r="E330" s="95" t="s">
        <v>46</v>
      </c>
      <c r="F330" s="95" t="s">
        <v>70</v>
      </c>
      <c r="G330" s="95">
        <v>2025</v>
      </c>
      <c r="H330" s="95">
        <v>2028</v>
      </c>
      <c r="I330" s="95">
        <v>2030</v>
      </c>
      <c r="J330" s="95">
        <v>2032</v>
      </c>
      <c r="K330" s="95">
        <v>2035</v>
      </c>
      <c r="L330" s="95">
        <v>2037</v>
      </c>
      <c r="M330" s="106">
        <v>2040</v>
      </c>
    </row>
    <row r="331" spans="3:13">
      <c r="C331" s="45" t="str">
        <f>$D$54</f>
        <v>Case A Exploratory Policy Scenario - No Price Control</v>
      </c>
      <c r="D331" s="52" t="str">
        <f>Cases!E12</f>
        <v>VT</v>
      </c>
      <c r="E331" s="125" t="s">
        <v>49</v>
      </c>
      <c r="F331" s="52" t="str">
        <f t="shared" ref="F331:F358" si="260">F301</f>
        <v>Coal</v>
      </c>
      <c r="G331" s="4">
        <f>SUMIFS('Case Data'!H:H,'Case Data'!$A:$A,Capacity!$C331,'Case Data'!$B:$B,Capacity!$D331,'Case Data'!$D:$D,Capacity!$F331,'Case Data'!$F:$F,"Capacity")</f>
        <v>0</v>
      </c>
      <c r="H331" s="4">
        <f>SUMIFS('Case Data'!I:I,'Case Data'!$A:$A,Capacity!$C331,'Case Data'!$B:$B,Capacity!$D331,'Case Data'!$D:$D,Capacity!$F331,'Case Data'!$F:$F,"Capacity")</f>
        <v>0</v>
      </c>
      <c r="I331" s="4">
        <f>SUMIFS('Case Data'!J:J,'Case Data'!$A:$A,Capacity!$C331,'Case Data'!$B:$B,Capacity!$D331,'Case Data'!$D:$D,Capacity!$F331,'Case Data'!$F:$F,"Capacity")</f>
        <v>0</v>
      </c>
      <c r="J331" s="4">
        <f>SUMIFS('Case Data'!K:K,'Case Data'!$A:$A,Capacity!$C331,'Case Data'!$B:$B,Capacity!$D331,'Case Data'!$D:$D,Capacity!$F331,'Case Data'!$F:$F,"Capacity")</f>
        <v>0</v>
      </c>
      <c r="K331" s="4">
        <f>SUMIFS('Case Data'!L:L,'Case Data'!$A:$A,Capacity!$C331,'Case Data'!$B:$B,Capacity!$D331,'Case Data'!$D:$D,Capacity!$F331,'Case Data'!$F:$F,"Capacity")</f>
        <v>0</v>
      </c>
      <c r="L331" s="4">
        <f>SUMIFS('Case Data'!M:M,'Case Data'!$A:$A,Capacity!$C331,'Case Data'!$B:$B,Capacity!$D331,'Case Data'!$D:$D,Capacity!$F331,'Case Data'!$F:$F,"Capacity")</f>
        <v>0</v>
      </c>
      <c r="M331" s="8">
        <f>SUMIFS('Case Data'!N:N,'Case Data'!$A:$A,Capacity!$C331,'Case Data'!$B:$B,Capacity!$D331,'Case Data'!$D:$D,Capacity!$F331,'Case Data'!$F:$F,"Capacity")</f>
        <v>0</v>
      </c>
    </row>
    <row r="332" spans="3:13">
      <c r="C332" s="45" t="str">
        <f>C331</f>
        <v>Case A Exploratory Policy Scenario - No Price Control</v>
      </c>
      <c r="D332" s="52" t="str">
        <f>D331</f>
        <v>VT</v>
      </c>
      <c r="E332" s="125" t="s">
        <v>49</v>
      </c>
      <c r="F332" s="52" t="str">
        <f t="shared" si="260"/>
        <v>Coal with CCS</v>
      </c>
      <c r="G332" s="4">
        <f>SUMIFS('Case Data'!H:H,'Case Data'!$A:$A,Capacity!$C332,'Case Data'!$B:$B,Capacity!$D332,'Case Data'!$D:$D,Capacity!$F332,'Case Data'!$F:$F,"Capacity")</f>
        <v>0</v>
      </c>
      <c r="H332" s="4">
        <f>SUMIFS('Case Data'!I:I,'Case Data'!$A:$A,Capacity!$C332,'Case Data'!$B:$B,Capacity!$D332,'Case Data'!$D:$D,Capacity!$F332,'Case Data'!$F:$F,"Capacity")</f>
        <v>0</v>
      </c>
      <c r="I332" s="4">
        <f>SUMIFS('Case Data'!J:J,'Case Data'!$A:$A,Capacity!$C332,'Case Data'!$B:$B,Capacity!$D332,'Case Data'!$D:$D,Capacity!$F332,'Case Data'!$F:$F,"Capacity")</f>
        <v>0</v>
      </c>
      <c r="J332" s="4">
        <f>SUMIFS('Case Data'!K:K,'Case Data'!$A:$A,Capacity!$C332,'Case Data'!$B:$B,Capacity!$D332,'Case Data'!$D:$D,Capacity!$F332,'Case Data'!$F:$F,"Capacity")</f>
        <v>0</v>
      </c>
      <c r="K332" s="4">
        <f>SUMIFS('Case Data'!L:L,'Case Data'!$A:$A,Capacity!$C332,'Case Data'!$B:$B,Capacity!$D332,'Case Data'!$D:$D,Capacity!$F332,'Case Data'!$F:$F,"Capacity")</f>
        <v>0</v>
      </c>
      <c r="L332" s="4">
        <f>SUMIFS('Case Data'!M:M,'Case Data'!$A:$A,Capacity!$C332,'Case Data'!$B:$B,Capacity!$D332,'Case Data'!$D:$D,Capacity!$F332,'Case Data'!$F:$F,"Capacity")</f>
        <v>0</v>
      </c>
      <c r="M332" s="8">
        <f>SUMIFS('Case Data'!N:N,'Case Data'!$A:$A,Capacity!$C332,'Case Data'!$B:$B,Capacity!$D332,'Case Data'!$D:$D,Capacity!$F332,'Case Data'!$F:$F,"Capacity")</f>
        <v>0</v>
      </c>
    </row>
    <row r="333" spans="3:13">
      <c r="C333" s="45" t="str">
        <f t="shared" ref="C333:D335" si="261">C332</f>
        <v>Case A Exploratory Policy Scenario - No Price Control</v>
      </c>
      <c r="D333" s="52" t="str">
        <f t="shared" si="261"/>
        <v>VT</v>
      </c>
      <c r="E333" s="125" t="s">
        <v>49</v>
      </c>
      <c r="F333" s="52" t="str">
        <f t="shared" si="260"/>
        <v>Combined Cycle</v>
      </c>
      <c r="G333" s="4">
        <f>SUMIFS('Case Data'!H:H,'Case Data'!$A:$A,Capacity!$C333,'Case Data'!$B:$B,Capacity!$D333,'Case Data'!$D:$D,Capacity!$F333,'Case Data'!$F:$F,"Capacity")</f>
        <v>0</v>
      </c>
      <c r="H333" s="4">
        <f>SUMIFS('Case Data'!I:I,'Case Data'!$A:$A,Capacity!$C333,'Case Data'!$B:$B,Capacity!$D333,'Case Data'!$D:$D,Capacity!$F333,'Case Data'!$F:$F,"Capacity")</f>
        <v>0</v>
      </c>
      <c r="I333" s="4">
        <f>SUMIFS('Case Data'!J:J,'Case Data'!$A:$A,Capacity!$C333,'Case Data'!$B:$B,Capacity!$D333,'Case Data'!$D:$D,Capacity!$F333,'Case Data'!$F:$F,"Capacity")</f>
        <v>0</v>
      </c>
      <c r="J333" s="4">
        <f>SUMIFS('Case Data'!K:K,'Case Data'!$A:$A,Capacity!$C333,'Case Data'!$B:$B,Capacity!$D333,'Case Data'!$D:$D,Capacity!$F333,'Case Data'!$F:$F,"Capacity")</f>
        <v>0</v>
      </c>
      <c r="K333" s="4">
        <f>SUMIFS('Case Data'!L:L,'Case Data'!$A:$A,Capacity!$C333,'Case Data'!$B:$B,Capacity!$D333,'Case Data'!$D:$D,Capacity!$F333,'Case Data'!$F:$F,"Capacity")</f>
        <v>0</v>
      </c>
      <c r="L333" s="4">
        <f>SUMIFS('Case Data'!M:M,'Case Data'!$A:$A,Capacity!$C333,'Case Data'!$B:$B,Capacity!$D333,'Case Data'!$D:$D,Capacity!$F333,'Case Data'!$F:$F,"Capacity")</f>
        <v>0</v>
      </c>
      <c r="M333" s="8">
        <f>SUMIFS('Case Data'!N:N,'Case Data'!$A:$A,Capacity!$C333,'Case Data'!$B:$B,Capacity!$D333,'Case Data'!$D:$D,Capacity!$F333,'Case Data'!$F:$F,"Capacity")</f>
        <v>0</v>
      </c>
    </row>
    <row r="334" spans="3:13">
      <c r="C334" s="45" t="str">
        <f t="shared" si="261"/>
        <v>Case A Exploratory Policy Scenario - No Price Control</v>
      </c>
      <c r="D334" s="52" t="str">
        <f t="shared" si="261"/>
        <v>VT</v>
      </c>
      <c r="E334" s="125" t="s">
        <v>49</v>
      </c>
      <c r="F334" s="52" t="str">
        <f t="shared" si="260"/>
        <v>Combustion Turbine</v>
      </c>
      <c r="G334" s="4">
        <f>SUMIFS('Case Data'!H:H,'Case Data'!$A:$A,Capacity!$C334,'Case Data'!$B:$B,Capacity!$D334,'Case Data'!$D:$D,Capacity!$F334,'Case Data'!$F:$F,"Capacity")</f>
        <v>141.839</v>
      </c>
      <c r="H334" s="4">
        <f>SUMIFS('Case Data'!I:I,'Case Data'!$A:$A,Capacity!$C334,'Case Data'!$B:$B,Capacity!$D334,'Case Data'!$D:$D,Capacity!$F334,'Case Data'!$F:$F,"Capacity")</f>
        <v>127.794</v>
      </c>
      <c r="I334" s="4">
        <f>SUMIFS('Case Data'!J:J,'Case Data'!$A:$A,Capacity!$C334,'Case Data'!$B:$B,Capacity!$D334,'Case Data'!$D:$D,Capacity!$F334,'Case Data'!$F:$F,"Capacity")</f>
        <v>127.794</v>
      </c>
      <c r="J334" s="4">
        <f>SUMIFS('Case Data'!K:K,'Case Data'!$A:$A,Capacity!$C334,'Case Data'!$B:$B,Capacity!$D334,'Case Data'!$D:$D,Capacity!$F334,'Case Data'!$F:$F,"Capacity")</f>
        <v>127.794</v>
      </c>
      <c r="K334" s="4">
        <f>SUMIFS('Case Data'!L:L,'Case Data'!$A:$A,Capacity!$C334,'Case Data'!$B:$B,Capacity!$D334,'Case Data'!$D:$D,Capacity!$F334,'Case Data'!$F:$F,"Capacity")</f>
        <v>127.794</v>
      </c>
      <c r="L334" s="4">
        <f>SUMIFS('Case Data'!M:M,'Case Data'!$A:$A,Capacity!$C334,'Case Data'!$B:$B,Capacity!$D334,'Case Data'!$D:$D,Capacity!$F334,'Case Data'!$F:$F,"Capacity")</f>
        <v>127.794</v>
      </c>
      <c r="M334" s="8">
        <f>SUMIFS('Case Data'!N:N,'Case Data'!$A:$A,Capacity!$C334,'Case Data'!$B:$B,Capacity!$D334,'Case Data'!$D:$D,Capacity!$F334,'Case Data'!$F:$F,"Capacity")</f>
        <v>127.794</v>
      </c>
    </row>
    <row r="335" spans="3:13">
      <c r="C335" s="45" t="str">
        <f t="shared" si="261"/>
        <v>Case A Exploratory Policy Scenario - No Price Control</v>
      </c>
      <c r="D335" s="52" t="str">
        <f t="shared" si="261"/>
        <v>VT</v>
      </c>
      <c r="E335" s="125" t="s">
        <v>49</v>
      </c>
      <c r="F335" s="52" t="str">
        <f t="shared" si="260"/>
        <v>Oil/Gas</v>
      </c>
      <c r="G335" s="4">
        <f>SUMIFS('Case Data'!H:H,'Case Data'!$A:$A,Capacity!$C335,'Case Data'!$B:$B,Capacity!$D335,'Case Data'!$D:$D,Capacity!$F335,'Case Data'!$F:$F,"Capacity")</f>
        <v>0</v>
      </c>
      <c r="H335" s="4">
        <f>SUMIFS('Case Data'!I:I,'Case Data'!$A:$A,Capacity!$C335,'Case Data'!$B:$B,Capacity!$D335,'Case Data'!$D:$D,Capacity!$F335,'Case Data'!$F:$F,"Capacity")</f>
        <v>0</v>
      </c>
      <c r="I335" s="4">
        <f>SUMIFS('Case Data'!J:J,'Case Data'!$A:$A,Capacity!$C335,'Case Data'!$B:$B,Capacity!$D335,'Case Data'!$D:$D,Capacity!$F335,'Case Data'!$F:$F,"Capacity")</f>
        <v>0</v>
      </c>
      <c r="J335" s="4">
        <f>SUMIFS('Case Data'!K:K,'Case Data'!$A:$A,Capacity!$C335,'Case Data'!$B:$B,Capacity!$D335,'Case Data'!$D:$D,Capacity!$F335,'Case Data'!$F:$F,"Capacity")</f>
        <v>0</v>
      </c>
      <c r="K335" s="4">
        <f>SUMIFS('Case Data'!L:L,'Case Data'!$A:$A,Capacity!$C335,'Case Data'!$B:$B,Capacity!$D335,'Case Data'!$D:$D,Capacity!$F335,'Case Data'!$F:$F,"Capacity")</f>
        <v>0</v>
      </c>
      <c r="L335" s="4">
        <f>SUMIFS('Case Data'!M:M,'Case Data'!$A:$A,Capacity!$C335,'Case Data'!$B:$B,Capacity!$D335,'Case Data'!$D:$D,Capacity!$F335,'Case Data'!$F:$F,"Capacity")</f>
        <v>0</v>
      </c>
      <c r="M335" s="8">
        <f>SUMIFS('Case Data'!N:N,'Case Data'!$A:$A,Capacity!$C335,'Case Data'!$B:$B,Capacity!$D335,'Case Data'!$D:$D,Capacity!$F335,'Case Data'!$F:$F,"Capacity")</f>
        <v>0</v>
      </c>
    </row>
    <row r="336" spans="3:13">
      <c r="C336" s="45" t="str">
        <f t="shared" ref="C336" si="262">C335</f>
        <v>Case A Exploratory Policy Scenario - No Price Control</v>
      </c>
      <c r="D336" s="52" t="str">
        <f t="shared" ref="D336" si="263">D335</f>
        <v>VT</v>
      </c>
      <c r="E336" s="125" t="s">
        <v>49</v>
      </c>
      <c r="F336" s="52" t="str">
        <f t="shared" si="260"/>
        <v>Other</v>
      </c>
      <c r="G336" s="4">
        <f>SUMIFS('Case Data'!H:H,'Case Data'!$A:$A,Capacity!$C336,'Case Data'!$B:$B,Capacity!$D336,'Case Data'!$D:$D,Capacity!$F336,'Case Data'!$F:$F,"Capacity")</f>
        <v>0</v>
      </c>
      <c r="H336" s="4">
        <f>SUMIFS('Case Data'!I:I,'Case Data'!$A:$A,Capacity!$C336,'Case Data'!$B:$B,Capacity!$D336,'Case Data'!$D:$D,Capacity!$F336,'Case Data'!$F:$F,"Capacity")</f>
        <v>0</v>
      </c>
      <c r="I336" s="4">
        <f>SUMIFS('Case Data'!J:J,'Case Data'!$A:$A,Capacity!$C336,'Case Data'!$B:$B,Capacity!$D336,'Case Data'!$D:$D,Capacity!$F336,'Case Data'!$F:$F,"Capacity")</f>
        <v>0</v>
      </c>
      <c r="J336" s="4">
        <f>SUMIFS('Case Data'!K:K,'Case Data'!$A:$A,Capacity!$C336,'Case Data'!$B:$B,Capacity!$D336,'Case Data'!$D:$D,Capacity!$F336,'Case Data'!$F:$F,"Capacity")</f>
        <v>0</v>
      </c>
      <c r="K336" s="4">
        <f>SUMIFS('Case Data'!L:L,'Case Data'!$A:$A,Capacity!$C336,'Case Data'!$B:$B,Capacity!$D336,'Case Data'!$D:$D,Capacity!$F336,'Case Data'!$F:$F,"Capacity")</f>
        <v>0</v>
      </c>
      <c r="L336" s="4">
        <f>SUMIFS('Case Data'!M:M,'Case Data'!$A:$A,Capacity!$C336,'Case Data'!$B:$B,Capacity!$D336,'Case Data'!$D:$D,Capacity!$F336,'Case Data'!$F:$F,"Capacity")</f>
        <v>0</v>
      </c>
      <c r="M336" s="8">
        <f>SUMIFS('Case Data'!N:N,'Case Data'!$A:$A,Capacity!$C336,'Case Data'!$B:$B,Capacity!$D336,'Case Data'!$D:$D,Capacity!$F336,'Case Data'!$F:$F,"Capacity")</f>
        <v>0</v>
      </c>
    </row>
    <row r="337" spans="3:13">
      <c r="C337" s="45" t="str">
        <f t="shared" ref="C337" si="264">C336</f>
        <v>Case A Exploratory Policy Scenario - No Price Control</v>
      </c>
      <c r="D337" s="52" t="str">
        <f t="shared" ref="D337" si="265">D336</f>
        <v>VT</v>
      </c>
      <c r="E337" s="125" t="s">
        <v>49</v>
      </c>
      <c r="F337" s="52" t="str">
        <f t="shared" si="260"/>
        <v>Nuclear</v>
      </c>
      <c r="G337" s="4">
        <f>SUMIFS('Case Data'!H:H,'Case Data'!$A:$A,Capacity!$C337,'Case Data'!$B:$B,Capacity!$D337,'Case Data'!$D:$D,Capacity!$F337,'Case Data'!$F:$F,"Capacity")</f>
        <v>0</v>
      </c>
      <c r="H337" s="4">
        <f>SUMIFS('Case Data'!I:I,'Case Data'!$A:$A,Capacity!$C337,'Case Data'!$B:$B,Capacity!$D337,'Case Data'!$D:$D,Capacity!$F337,'Case Data'!$F:$F,"Capacity")</f>
        <v>0</v>
      </c>
      <c r="I337" s="4">
        <f>SUMIFS('Case Data'!J:J,'Case Data'!$A:$A,Capacity!$C337,'Case Data'!$B:$B,Capacity!$D337,'Case Data'!$D:$D,Capacity!$F337,'Case Data'!$F:$F,"Capacity")</f>
        <v>0</v>
      </c>
      <c r="J337" s="4">
        <f>SUMIFS('Case Data'!K:K,'Case Data'!$A:$A,Capacity!$C337,'Case Data'!$B:$B,Capacity!$D337,'Case Data'!$D:$D,Capacity!$F337,'Case Data'!$F:$F,"Capacity")</f>
        <v>0</v>
      </c>
      <c r="K337" s="4">
        <f>SUMIFS('Case Data'!L:L,'Case Data'!$A:$A,Capacity!$C337,'Case Data'!$B:$B,Capacity!$D337,'Case Data'!$D:$D,Capacity!$F337,'Case Data'!$F:$F,"Capacity")</f>
        <v>0</v>
      </c>
      <c r="L337" s="4">
        <f>SUMIFS('Case Data'!M:M,'Case Data'!$A:$A,Capacity!$C337,'Case Data'!$B:$B,Capacity!$D337,'Case Data'!$D:$D,Capacity!$F337,'Case Data'!$F:$F,"Capacity")</f>
        <v>0</v>
      </c>
      <c r="M337" s="8">
        <f>SUMIFS('Case Data'!N:N,'Case Data'!$A:$A,Capacity!$C337,'Case Data'!$B:$B,Capacity!$D337,'Case Data'!$D:$D,Capacity!$F337,'Case Data'!$F:$F,"Capacity")</f>
        <v>0</v>
      </c>
    </row>
    <row r="338" spans="3:13">
      <c r="C338" s="45" t="str">
        <f t="shared" ref="C338" si="266">C337</f>
        <v>Case A Exploratory Policy Scenario - No Price Control</v>
      </c>
      <c r="D338" s="52" t="str">
        <f t="shared" ref="D338" si="267">D337</f>
        <v>VT</v>
      </c>
      <c r="E338" s="125" t="s">
        <v>49</v>
      </c>
      <c r="F338" s="52" t="str">
        <f t="shared" si="260"/>
        <v>Hydro</v>
      </c>
      <c r="G338" s="4">
        <f>SUMIFS('Case Data'!H:H,'Case Data'!$A:$A,Capacity!$C338,'Case Data'!$B:$B,Capacity!$D338,'Case Data'!$D:$D,Capacity!$F338,'Case Data'!$F:$F,"Capacity")</f>
        <v>319.202</v>
      </c>
      <c r="H338" s="4">
        <f>SUMIFS('Case Data'!I:I,'Case Data'!$A:$A,Capacity!$C338,'Case Data'!$B:$B,Capacity!$D338,'Case Data'!$D:$D,Capacity!$F338,'Case Data'!$F:$F,"Capacity")</f>
        <v>319.202</v>
      </c>
      <c r="I338" s="4">
        <f>SUMIFS('Case Data'!J:J,'Case Data'!$A:$A,Capacity!$C338,'Case Data'!$B:$B,Capacity!$D338,'Case Data'!$D:$D,Capacity!$F338,'Case Data'!$F:$F,"Capacity")</f>
        <v>319.202</v>
      </c>
      <c r="J338" s="4">
        <f>SUMIFS('Case Data'!K:K,'Case Data'!$A:$A,Capacity!$C338,'Case Data'!$B:$B,Capacity!$D338,'Case Data'!$D:$D,Capacity!$F338,'Case Data'!$F:$F,"Capacity")</f>
        <v>319.202</v>
      </c>
      <c r="K338" s="4">
        <f>SUMIFS('Case Data'!L:L,'Case Data'!$A:$A,Capacity!$C338,'Case Data'!$B:$B,Capacity!$D338,'Case Data'!$D:$D,Capacity!$F338,'Case Data'!$F:$F,"Capacity")</f>
        <v>319.202</v>
      </c>
      <c r="L338" s="4">
        <f>SUMIFS('Case Data'!M:M,'Case Data'!$A:$A,Capacity!$C338,'Case Data'!$B:$B,Capacity!$D338,'Case Data'!$D:$D,Capacity!$F338,'Case Data'!$F:$F,"Capacity")</f>
        <v>319.202</v>
      </c>
      <c r="M338" s="8">
        <f>SUMIFS('Case Data'!N:N,'Case Data'!$A:$A,Capacity!$C338,'Case Data'!$B:$B,Capacity!$D338,'Case Data'!$D:$D,Capacity!$F338,'Case Data'!$F:$F,"Capacity")</f>
        <v>319.202</v>
      </c>
    </row>
    <row r="339" spans="3:13">
      <c r="C339" s="45" t="str">
        <f t="shared" ref="C339" si="268">C338</f>
        <v>Case A Exploratory Policy Scenario - No Price Control</v>
      </c>
      <c r="D339" s="52" t="str">
        <f t="shared" ref="D339:D342" si="269">D338</f>
        <v>VT</v>
      </c>
      <c r="E339" s="125" t="s">
        <v>49</v>
      </c>
      <c r="F339" s="52" t="str">
        <f t="shared" si="260"/>
        <v>Solar PV</v>
      </c>
      <c r="G339" s="4">
        <f>SUMIFS('Case Data'!H:H,'Case Data'!$A:$A,Capacity!$C339,'Case Data'!$B:$B,Capacity!$D339,'Case Data'!$D:$D,Capacity!$F339,'Case Data'!$F:$F,"Capacity")</f>
        <v>140.52000000000001</v>
      </c>
      <c r="H339" s="4">
        <f>SUMIFS('Case Data'!I:I,'Case Data'!$A:$A,Capacity!$C339,'Case Data'!$B:$B,Capacity!$D339,'Case Data'!$D:$D,Capacity!$F339,'Case Data'!$F:$F,"Capacity")</f>
        <v>230.52</v>
      </c>
      <c r="I339" s="4">
        <f>SUMIFS('Case Data'!J:J,'Case Data'!$A:$A,Capacity!$C339,'Case Data'!$B:$B,Capacity!$D339,'Case Data'!$D:$D,Capacity!$F339,'Case Data'!$F:$F,"Capacity")</f>
        <v>230.52</v>
      </c>
      <c r="J339" s="4">
        <f>SUMIFS('Case Data'!K:K,'Case Data'!$A:$A,Capacity!$C339,'Case Data'!$B:$B,Capacity!$D339,'Case Data'!$D:$D,Capacity!$F339,'Case Data'!$F:$F,"Capacity")</f>
        <v>230.52</v>
      </c>
      <c r="K339" s="4">
        <f>SUMIFS('Case Data'!L:L,'Case Data'!$A:$A,Capacity!$C339,'Case Data'!$B:$B,Capacity!$D339,'Case Data'!$D:$D,Capacity!$F339,'Case Data'!$F:$F,"Capacity")</f>
        <v>230.52</v>
      </c>
      <c r="L339" s="4">
        <f>SUMIFS('Case Data'!M:M,'Case Data'!$A:$A,Capacity!$C339,'Case Data'!$B:$B,Capacity!$D339,'Case Data'!$D:$D,Capacity!$F339,'Case Data'!$F:$F,"Capacity")</f>
        <v>230.52</v>
      </c>
      <c r="M339" s="8">
        <f>SUMIFS('Case Data'!N:N,'Case Data'!$A:$A,Capacity!$C339,'Case Data'!$B:$B,Capacity!$D339,'Case Data'!$D:$D,Capacity!$F339,'Case Data'!$F:$F,"Capacity")</f>
        <v>230.52</v>
      </c>
    </row>
    <row r="340" spans="3:13">
      <c r="C340" s="45" t="str">
        <f t="shared" ref="C340" si="270">C339</f>
        <v>Case A Exploratory Policy Scenario - No Price Control</v>
      </c>
      <c r="D340" s="52" t="str">
        <f t="shared" si="269"/>
        <v>VT</v>
      </c>
      <c r="E340" s="125" t="s">
        <v>49</v>
      </c>
      <c r="F340" s="52" t="str">
        <f t="shared" si="260"/>
        <v>Onshore Wind</v>
      </c>
      <c r="G340" s="4">
        <f>SUMIFS('Case Data'!H:H,'Case Data'!$A:$A,Capacity!$C340,'Case Data'!$B:$B,Capacity!$D340,'Case Data'!$D:$D,Capacity!$F340,'Case Data'!$F:$F,"Capacity")</f>
        <v>151.19999999999999</v>
      </c>
      <c r="H340" s="4">
        <f>SUMIFS('Case Data'!I:I,'Case Data'!$A:$A,Capacity!$C340,'Case Data'!$B:$B,Capacity!$D340,'Case Data'!$D:$D,Capacity!$F340,'Case Data'!$F:$F,"Capacity")</f>
        <v>151.19999999999999</v>
      </c>
      <c r="I340" s="4">
        <f>SUMIFS('Case Data'!J:J,'Case Data'!$A:$A,Capacity!$C340,'Case Data'!$B:$B,Capacity!$D340,'Case Data'!$D:$D,Capacity!$F340,'Case Data'!$F:$F,"Capacity")</f>
        <v>151.19999999999999</v>
      </c>
      <c r="J340" s="4">
        <f>SUMIFS('Case Data'!K:K,'Case Data'!$A:$A,Capacity!$C340,'Case Data'!$B:$B,Capacity!$D340,'Case Data'!$D:$D,Capacity!$F340,'Case Data'!$F:$F,"Capacity")</f>
        <v>151.19999999999999</v>
      </c>
      <c r="K340" s="4">
        <f>SUMIFS('Case Data'!L:L,'Case Data'!$A:$A,Capacity!$C340,'Case Data'!$B:$B,Capacity!$D340,'Case Data'!$D:$D,Capacity!$F340,'Case Data'!$F:$F,"Capacity")</f>
        <v>151.19999999999999</v>
      </c>
      <c r="L340" s="4">
        <f>SUMIFS('Case Data'!M:M,'Case Data'!$A:$A,Capacity!$C340,'Case Data'!$B:$B,Capacity!$D340,'Case Data'!$D:$D,Capacity!$F340,'Case Data'!$F:$F,"Capacity")</f>
        <v>151.19999999999999</v>
      </c>
      <c r="M340" s="8">
        <f>SUMIFS('Case Data'!N:N,'Case Data'!$A:$A,Capacity!$C340,'Case Data'!$B:$B,Capacity!$D340,'Case Data'!$D:$D,Capacity!$F340,'Case Data'!$F:$F,"Capacity")</f>
        <v>151.19999999999999</v>
      </c>
    </row>
    <row r="341" spans="3:13">
      <c r="C341" s="45" t="str">
        <f t="shared" ref="C341" si="271">C340</f>
        <v>Case A Exploratory Policy Scenario - No Price Control</v>
      </c>
      <c r="D341" s="52" t="str">
        <f t="shared" si="269"/>
        <v>VT</v>
      </c>
      <c r="E341" s="125" t="s">
        <v>49</v>
      </c>
      <c r="F341" s="52" t="str">
        <f t="shared" si="260"/>
        <v>Battery Storage</v>
      </c>
      <c r="G341" s="4">
        <f>SUMIFS('Case Data'!H:H,'Case Data'!$A:$A,Capacity!$C341,'Case Data'!$B:$B,Capacity!$D341,'Case Data'!$D:$D,Capacity!$F341,'Case Data'!$F:$F,"Capacity")</f>
        <v>0</v>
      </c>
      <c r="H341" s="4">
        <f>SUMIFS('Case Data'!I:I,'Case Data'!$A:$A,Capacity!$C341,'Case Data'!$B:$B,Capacity!$D341,'Case Data'!$D:$D,Capacity!$F341,'Case Data'!$F:$F,"Capacity")</f>
        <v>0</v>
      </c>
      <c r="I341" s="4">
        <f>SUMIFS('Case Data'!J:J,'Case Data'!$A:$A,Capacity!$C341,'Case Data'!$B:$B,Capacity!$D341,'Case Data'!$D:$D,Capacity!$F341,'Case Data'!$F:$F,"Capacity")</f>
        <v>0</v>
      </c>
      <c r="J341" s="4">
        <f>SUMIFS('Case Data'!K:K,'Case Data'!$A:$A,Capacity!$C341,'Case Data'!$B:$B,Capacity!$D341,'Case Data'!$D:$D,Capacity!$F341,'Case Data'!$F:$F,"Capacity")</f>
        <v>0</v>
      </c>
      <c r="K341" s="4">
        <f>SUMIFS('Case Data'!L:L,'Case Data'!$A:$A,Capacity!$C341,'Case Data'!$B:$B,Capacity!$D341,'Case Data'!$D:$D,Capacity!$F341,'Case Data'!$F:$F,"Capacity")</f>
        <v>0</v>
      </c>
      <c r="L341" s="4">
        <f>SUMIFS('Case Data'!M:M,'Case Data'!$A:$A,Capacity!$C341,'Case Data'!$B:$B,Capacity!$D341,'Case Data'!$D:$D,Capacity!$F341,'Case Data'!$F:$F,"Capacity")</f>
        <v>0</v>
      </c>
      <c r="M341" s="8">
        <f>SUMIFS('Case Data'!N:N,'Case Data'!$A:$A,Capacity!$C341,'Case Data'!$B:$B,Capacity!$D341,'Case Data'!$D:$D,Capacity!$F341,'Case Data'!$F:$F,"Capacity")</f>
        <v>0</v>
      </c>
    </row>
    <row r="342" spans="3:13">
      <c r="C342" s="44" t="str">
        <f t="shared" ref="C342" si="272">C341</f>
        <v>Case A Exploratory Policy Scenario - No Price Control</v>
      </c>
      <c r="D342" s="53" t="str">
        <f t="shared" si="269"/>
        <v>VT</v>
      </c>
      <c r="E342" s="136" t="s">
        <v>49</v>
      </c>
      <c r="F342" s="53" t="str">
        <f t="shared" si="260"/>
        <v>Other RE</v>
      </c>
      <c r="G342" s="23">
        <f>SUMIFS('Case Data'!H:H,'Case Data'!$A:$A,Capacity!$C342,'Case Data'!$B:$B,Capacity!$D342,'Case Data'!$D:$D,Capacity!$F342,'Case Data'!$F:$F,"Capacity")</f>
        <v>75.7</v>
      </c>
      <c r="H342" s="23">
        <f>SUMIFS('Case Data'!I:I,'Case Data'!$A:$A,Capacity!$C342,'Case Data'!$B:$B,Capacity!$D342,'Case Data'!$D:$D,Capacity!$F342,'Case Data'!$F:$F,"Capacity")</f>
        <v>3.7</v>
      </c>
      <c r="I342" s="23">
        <f>SUMIFS('Case Data'!J:J,'Case Data'!$A:$A,Capacity!$C342,'Case Data'!$B:$B,Capacity!$D342,'Case Data'!$D:$D,Capacity!$F342,'Case Data'!$F:$F,"Capacity")</f>
        <v>3.7</v>
      </c>
      <c r="J342" s="23">
        <f>SUMIFS('Case Data'!K:K,'Case Data'!$A:$A,Capacity!$C342,'Case Data'!$B:$B,Capacity!$D342,'Case Data'!$D:$D,Capacity!$F342,'Case Data'!$F:$F,"Capacity")</f>
        <v>3.7</v>
      </c>
      <c r="K342" s="23">
        <f>SUMIFS('Case Data'!L:L,'Case Data'!$A:$A,Capacity!$C342,'Case Data'!$B:$B,Capacity!$D342,'Case Data'!$D:$D,Capacity!$F342,'Case Data'!$F:$F,"Capacity")</f>
        <v>3.7</v>
      </c>
      <c r="L342" s="23">
        <f>SUMIFS('Case Data'!M:M,'Case Data'!$A:$A,Capacity!$C342,'Case Data'!$B:$B,Capacity!$D342,'Case Data'!$D:$D,Capacity!$F342,'Case Data'!$F:$F,"Capacity")</f>
        <v>3.7</v>
      </c>
      <c r="M342" s="25">
        <f>SUMIFS('Case Data'!N:N,'Case Data'!$A:$A,Capacity!$C342,'Case Data'!$B:$B,Capacity!$D342,'Case Data'!$D:$D,Capacity!$F342,'Case Data'!$F:$F,"Capacity")</f>
        <v>3.7</v>
      </c>
    </row>
    <row r="343" spans="3:13">
      <c r="C343" s="45" t="str">
        <f t="shared" ref="C343" si="273">C342</f>
        <v>Case A Exploratory Policy Scenario - No Price Control</v>
      </c>
      <c r="D343" s="52" t="str">
        <f t="shared" ref="D343" si="274">D342</f>
        <v>VT</v>
      </c>
      <c r="E343" s="125" t="s">
        <v>49</v>
      </c>
      <c r="F343" s="52" t="str">
        <f t="shared" si="260"/>
        <v>New Combined Cycle</v>
      </c>
      <c r="G343" s="4">
        <f>SUMIFS('Case Data'!H:H,'Case Data'!$A:$A,Capacity!$C343,'Case Data'!$B:$B,Capacity!$D343,'Case Data'!$D:$D,Capacity!$F343,'Case Data'!$F:$F,"Capacity")</f>
        <v>0</v>
      </c>
      <c r="H343" s="4">
        <f>SUMIFS('Case Data'!I:I,'Case Data'!$A:$A,Capacity!$C343,'Case Data'!$B:$B,Capacity!$D343,'Case Data'!$D:$D,Capacity!$F343,'Case Data'!$F:$F,"Capacity")</f>
        <v>0</v>
      </c>
      <c r="I343" s="4">
        <f>SUMIFS('Case Data'!J:J,'Case Data'!$A:$A,Capacity!$C343,'Case Data'!$B:$B,Capacity!$D343,'Case Data'!$D:$D,Capacity!$F343,'Case Data'!$F:$F,"Capacity")</f>
        <v>0</v>
      </c>
      <c r="J343" s="4">
        <f>SUMIFS('Case Data'!K:K,'Case Data'!$A:$A,Capacity!$C343,'Case Data'!$B:$B,Capacity!$D343,'Case Data'!$D:$D,Capacity!$F343,'Case Data'!$F:$F,"Capacity")</f>
        <v>0</v>
      </c>
      <c r="K343" s="4">
        <f>SUMIFS('Case Data'!L:L,'Case Data'!$A:$A,Capacity!$C343,'Case Data'!$B:$B,Capacity!$D343,'Case Data'!$D:$D,Capacity!$F343,'Case Data'!$F:$F,"Capacity")</f>
        <v>0</v>
      </c>
      <c r="L343" s="4">
        <f>SUMIFS('Case Data'!M:M,'Case Data'!$A:$A,Capacity!$C343,'Case Data'!$B:$B,Capacity!$D343,'Case Data'!$D:$D,Capacity!$F343,'Case Data'!$F:$F,"Capacity")</f>
        <v>0</v>
      </c>
      <c r="M343" s="8">
        <f>SUMIFS('Case Data'!N:N,'Case Data'!$A:$A,Capacity!$C343,'Case Data'!$B:$B,Capacity!$D343,'Case Data'!$D:$D,Capacity!$F343,'Case Data'!$F:$F,"Capacity")</f>
        <v>0</v>
      </c>
    </row>
    <row r="344" spans="3:13">
      <c r="C344" s="45" t="str">
        <f t="shared" ref="C344" si="275">C343</f>
        <v>Case A Exploratory Policy Scenario - No Price Control</v>
      </c>
      <c r="D344" s="52" t="str">
        <f t="shared" ref="D344" si="276">D343</f>
        <v>VT</v>
      </c>
      <c r="E344" s="125" t="s">
        <v>49</v>
      </c>
      <c r="F344" s="52" t="str">
        <f t="shared" si="260"/>
        <v>New Combustion Turbine</v>
      </c>
      <c r="G344" s="4">
        <f>SUMIFS('Case Data'!H:H,'Case Data'!$A:$A,Capacity!$C344,'Case Data'!$B:$B,Capacity!$D344,'Case Data'!$D:$D,Capacity!$F344,'Case Data'!$F:$F,"Capacity")</f>
        <v>0</v>
      </c>
      <c r="H344" s="4">
        <f>SUMIFS('Case Data'!I:I,'Case Data'!$A:$A,Capacity!$C344,'Case Data'!$B:$B,Capacity!$D344,'Case Data'!$D:$D,Capacity!$F344,'Case Data'!$F:$F,"Capacity")</f>
        <v>0</v>
      </c>
      <c r="I344" s="4">
        <f>SUMIFS('Case Data'!J:J,'Case Data'!$A:$A,Capacity!$C344,'Case Data'!$B:$B,Capacity!$D344,'Case Data'!$D:$D,Capacity!$F344,'Case Data'!$F:$F,"Capacity")</f>
        <v>0</v>
      </c>
      <c r="J344" s="4">
        <f>SUMIFS('Case Data'!K:K,'Case Data'!$A:$A,Capacity!$C344,'Case Data'!$B:$B,Capacity!$D344,'Case Data'!$D:$D,Capacity!$F344,'Case Data'!$F:$F,"Capacity")</f>
        <v>0</v>
      </c>
      <c r="K344" s="4">
        <f>SUMIFS('Case Data'!L:L,'Case Data'!$A:$A,Capacity!$C344,'Case Data'!$B:$B,Capacity!$D344,'Case Data'!$D:$D,Capacity!$F344,'Case Data'!$F:$F,"Capacity")</f>
        <v>0</v>
      </c>
      <c r="L344" s="4">
        <f>SUMIFS('Case Data'!M:M,'Case Data'!$A:$A,Capacity!$C344,'Case Data'!$B:$B,Capacity!$D344,'Case Data'!$D:$D,Capacity!$F344,'Case Data'!$F:$F,"Capacity")</f>
        <v>0</v>
      </c>
      <c r="M344" s="8">
        <f>SUMIFS('Case Data'!N:N,'Case Data'!$A:$A,Capacity!$C344,'Case Data'!$B:$B,Capacity!$D344,'Case Data'!$D:$D,Capacity!$F344,'Case Data'!$F:$F,"Capacity")</f>
        <v>0</v>
      </c>
    </row>
    <row r="345" spans="3:13">
      <c r="C345" s="45" t="str">
        <f t="shared" ref="C345" si="277">C344</f>
        <v>Case A Exploratory Policy Scenario - No Price Control</v>
      </c>
      <c r="D345" s="52" t="str">
        <f t="shared" ref="D345" si="278">D344</f>
        <v>VT</v>
      </c>
      <c r="E345" s="125" t="s">
        <v>49</v>
      </c>
      <c r="F345" s="52" t="str">
        <f t="shared" si="260"/>
        <v>New Other</v>
      </c>
      <c r="G345" s="4">
        <f>SUMIFS('Case Data'!H:H,'Case Data'!$A:$A,Capacity!$C345,'Case Data'!$B:$B,Capacity!$D345,'Case Data'!$D:$D,Capacity!$F345,'Case Data'!$F:$F,"Capacity")</f>
        <v>0</v>
      </c>
      <c r="H345" s="4">
        <f>SUMIFS('Case Data'!I:I,'Case Data'!$A:$A,Capacity!$C345,'Case Data'!$B:$B,Capacity!$D345,'Case Data'!$D:$D,Capacity!$F345,'Case Data'!$F:$F,"Capacity")</f>
        <v>0</v>
      </c>
      <c r="I345" s="4">
        <f>SUMIFS('Case Data'!J:J,'Case Data'!$A:$A,Capacity!$C345,'Case Data'!$B:$B,Capacity!$D345,'Case Data'!$D:$D,Capacity!$F345,'Case Data'!$F:$F,"Capacity")</f>
        <v>0</v>
      </c>
      <c r="J345" s="4">
        <f>SUMIFS('Case Data'!K:K,'Case Data'!$A:$A,Capacity!$C345,'Case Data'!$B:$B,Capacity!$D345,'Case Data'!$D:$D,Capacity!$F345,'Case Data'!$F:$F,"Capacity")</f>
        <v>0</v>
      </c>
      <c r="K345" s="4">
        <f>SUMIFS('Case Data'!L:L,'Case Data'!$A:$A,Capacity!$C345,'Case Data'!$B:$B,Capacity!$D345,'Case Data'!$D:$D,Capacity!$F345,'Case Data'!$F:$F,"Capacity")</f>
        <v>0</v>
      </c>
      <c r="L345" s="4">
        <f>SUMIFS('Case Data'!M:M,'Case Data'!$A:$A,Capacity!$C345,'Case Data'!$B:$B,Capacity!$D345,'Case Data'!$D:$D,Capacity!$F345,'Case Data'!$F:$F,"Capacity")</f>
        <v>0</v>
      </c>
      <c r="M345" s="8">
        <f>SUMIFS('Case Data'!N:N,'Case Data'!$A:$A,Capacity!$C345,'Case Data'!$B:$B,Capacity!$D345,'Case Data'!$D:$D,Capacity!$F345,'Case Data'!$F:$F,"Capacity")</f>
        <v>0</v>
      </c>
    </row>
    <row r="346" spans="3:13">
      <c r="C346" s="45" t="str">
        <f t="shared" ref="C346" si="279">C345</f>
        <v>Case A Exploratory Policy Scenario - No Price Control</v>
      </c>
      <c r="D346" s="52" t="str">
        <f t="shared" ref="D346" si="280">D345</f>
        <v>VT</v>
      </c>
      <c r="E346" s="125" t="s">
        <v>49</v>
      </c>
      <c r="F346" s="52" t="str">
        <f t="shared" si="260"/>
        <v>New Other RE</v>
      </c>
      <c r="G346" s="4">
        <f>SUMIFS('Case Data'!H:H,'Case Data'!$A:$A,Capacity!$C346,'Case Data'!$B:$B,Capacity!$D346,'Case Data'!$D:$D,Capacity!$F346,'Case Data'!$F:$F,"Capacity")</f>
        <v>0</v>
      </c>
      <c r="H346" s="4">
        <f>SUMIFS('Case Data'!I:I,'Case Data'!$A:$A,Capacity!$C346,'Case Data'!$B:$B,Capacity!$D346,'Case Data'!$D:$D,Capacity!$F346,'Case Data'!$F:$F,"Capacity")</f>
        <v>0</v>
      </c>
      <c r="I346" s="4">
        <f>SUMIFS('Case Data'!J:J,'Case Data'!$A:$A,Capacity!$C346,'Case Data'!$B:$B,Capacity!$D346,'Case Data'!$D:$D,Capacity!$F346,'Case Data'!$F:$F,"Capacity")</f>
        <v>0</v>
      </c>
      <c r="J346" s="4">
        <f>SUMIFS('Case Data'!K:K,'Case Data'!$A:$A,Capacity!$C346,'Case Data'!$B:$B,Capacity!$D346,'Case Data'!$D:$D,Capacity!$F346,'Case Data'!$F:$F,"Capacity")</f>
        <v>0</v>
      </c>
      <c r="K346" s="4">
        <f>SUMIFS('Case Data'!L:L,'Case Data'!$A:$A,Capacity!$C346,'Case Data'!$B:$B,Capacity!$D346,'Case Data'!$D:$D,Capacity!$F346,'Case Data'!$F:$F,"Capacity")</f>
        <v>0</v>
      </c>
      <c r="L346" s="4">
        <f>SUMIFS('Case Data'!M:M,'Case Data'!$A:$A,Capacity!$C346,'Case Data'!$B:$B,Capacity!$D346,'Case Data'!$D:$D,Capacity!$F346,'Case Data'!$F:$F,"Capacity")</f>
        <v>0</v>
      </c>
      <c r="M346" s="8">
        <f>SUMIFS('Case Data'!N:N,'Case Data'!$A:$A,Capacity!$C346,'Case Data'!$B:$B,Capacity!$D346,'Case Data'!$D:$D,Capacity!$F346,'Case Data'!$F:$F,"Capacity")</f>
        <v>0</v>
      </c>
    </row>
    <row r="347" spans="3:13">
      <c r="C347" s="45" t="str">
        <f t="shared" ref="C347" si="281">C346</f>
        <v>Case A Exploratory Policy Scenario - No Price Control</v>
      </c>
      <c r="D347" s="52" t="str">
        <f t="shared" ref="D347" si="282">D346</f>
        <v>VT</v>
      </c>
      <c r="E347" s="125" t="s">
        <v>49</v>
      </c>
      <c r="F347" s="52" t="str">
        <f t="shared" si="260"/>
        <v>New Solar PV</v>
      </c>
      <c r="G347" s="4">
        <f>SUMIFS('Case Data'!H:H,'Case Data'!$A:$A,Capacity!$C347,'Case Data'!$B:$B,Capacity!$D347,'Case Data'!$D:$D,Capacity!$F347,'Case Data'!$F:$F,"Capacity")</f>
        <v>0</v>
      </c>
      <c r="H347" s="4">
        <f>SUMIFS('Case Data'!I:I,'Case Data'!$A:$A,Capacity!$C347,'Case Data'!$B:$B,Capacity!$D347,'Case Data'!$D:$D,Capacity!$F347,'Case Data'!$F:$F,"Capacity")</f>
        <v>0</v>
      </c>
      <c r="I347" s="4">
        <f>SUMIFS('Case Data'!J:J,'Case Data'!$A:$A,Capacity!$C347,'Case Data'!$B:$B,Capacity!$D347,'Case Data'!$D:$D,Capacity!$F347,'Case Data'!$F:$F,"Capacity")</f>
        <v>0</v>
      </c>
      <c r="J347" s="4">
        <f>SUMIFS('Case Data'!K:K,'Case Data'!$A:$A,Capacity!$C347,'Case Data'!$B:$B,Capacity!$D347,'Case Data'!$D:$D,Capacity!$F347,'Case Data'!$F:$F,"Capacity")</f>
        <v>0</v>
      </c>
      <c r="K347" s="4">
        <f>SUMIFS('Case Data'!L:L,'Case Data'!$A:$A,Capacity!$C347,'Case Data'!$B:$B,Capacity!$D347,'Case Data'!$D:$D,Capacity!$F347,'Case Data'!$F:$F,"Capacity")</f>
        <v>1061.6912199999999</v>
      </c>
      <c r="L347" s="4">
        <f>SUMIFS('Case Data'!M:M,'Case Data'!$A:$A,Capacity!$C347,'Case Data'!$B:$B,Capacity!$D347,'Case Data'!$D:$D,Capacity!$F347,'Case Data'!$F:$F,"Capacity")</f>
        <v>1720.539957</v>
      </c>
      <c r="M347" s="8">
        <f>SUMIFS('Case Data'!N:N,'Case Data'!$A:$A,Capacity!$C347,'Case Data'!$B:$B,Capacity!$D347,'Case Data'!$D:$D,Capacity!$F347,'Case Data'!$F:$F,"Capacity")</f>
        <v>1720.539957</v>
      </c>
    </row>
    <row r="348" spans="3:13">
      <c r="C348" s="45" t="str">
        <f t="shared" ref="C348" si="283">C347</f>
        <v>Case A Exploratory Policy Scenario - No Price Control</v>
      </c>
      <c r="D348" s="52" t="str">
        <f t="shared" ref="D348" si="284">D347</f>
        <v>VT</v>
      </c>
      <c r="E348" s="125" t="s">
        <v>49</v>
      </c>
      <c r="F348" s="52" t="str">
        <f t="shared" si="260"/>
        <v>New Onshore Wind</v>
      </c>
      <c r="G348" s="4">
        <f>SUMIFS('Case Data'!H:H,'Case Data'!$A:$A,Capacity!$C348,'Case Data'!$B:$B,Capacity!$D348,'Case Data'!$D:$D,Capacity!$F348,'Case Data'!$F:$F,"Capacity")</f>
        <v>0</v>
      </c>
      <c r="H348" s="4">
        <f>SUMIFS('Case Data'!I:I,'Case Data'!$A:$A,Capacity!$C348,'Case Data'!$B:$B,Capacity!$D348,'Case Data'!$D:$D,Capacity!$F348,'Case Data'!$F:$F,"Capacity")</f>
        <v>0</v>
      </c>
      <c r="I348" s="4">
        <f>SUMIFS('Case Data'!J:J,'Case Data'!$A:$A,Capacity!$C348,'Case Data'!$B:$B,Capacity!$D348,'Case Data'!$D:$D,Capacity!$F348,'Case Data'!$F:$F,"Capacity")</f>
        <v>3292</v>
      </c>
      <c r="J348" s="4">
        <f>SUMIFS('Case Data'!K:K,'Case Data'!$A:$A,Capacity!$C348,'Case Data'!$B:$B,Capacity!$D348,'Case Data'!$D:$D,Capacity!$F348,'Case Data'!$F:$F,"Capacity")</f>
        <v>4158.5024540000004</v>
      </c>
      <c r="K348" s="4">
        <f>SUMIFS('Case Data'!L:L,'Case Data'!$A:$A,Capacity!$C348,'Case Data'!$B:$B,Capacity!$D348,'Case Data'!$D:$D,Capacity!$F348,'Case Data'!$F:$F,"Capacity")</f>
        <v>6014</v>
      </c>
      <c r="L348" s="4">
        <f>SUMIFS('Case Data'!M:M,'Case Data'!$A:$A,Capacity!$C348,'Case Data'!$B:$B,Capacity!$D348,'Case Data'!$D:$D,Capacity!$F348,'Case Data'!$F:$F,"Capacity")</f>
        <v>6014</v>
      </c>
      <c r="M348" s="8">
        <f>SUMIFS('Case Data'!N:N,'Case Data'!$A:$A,Capacity!$C348,'Case Data'!$B:$B,Capacity!$D348,'Case Data'!$D:$D,Capacity!$F348,'Case Data'!$F:$F,"Capacity")</f>
        <v>6014</v>
      </c>
    </row>
    <row r="349" spans="3:13">
      <c r="C349" s="45" t="str">
        <f t="shared" ref="C349" si="285">C348</f>
        <v>Case A Exploratory Policy Scenario - No Price Control</v>
      </c>
      <c r="D349" s="52" t="str">
        <f t="shared" ref="D349" si="286">D348</f>
        <v>VT</v>
      </c>
      <c r="E349" s="125" t="s">
        <v>49</v>
      </c>
      <c r="F349" s="52" t="str">
        <f t="shared" si="260"/>
        <v>New Offshore Wind</v>
      </c>
      <c r="G349" s="4">
        <f>SUMIFS('Case Data'!H:H,'Case Data'!$A:$A,Capacity!$C349,'Case Data'!$B:$B,Capacity!$D349,'Case Data'!$D:$D,Capacity!$F349,'Case Data'!$F:$F,"Capacity")</f>
        <v>0</v>
      </c>
      <c r="H349" s="4">
        <f>SUMIFS('Case Data'!I:I,'Case Data'!$A:$A,Capacity!$C349,'Case Data'!$B:$B,Capacity!$D349,'Case Data'!$D:$D,Capacity!$F349,'Case Data'!$F:$F,"Capacity")</f>
        <v>0</v>
      </c>
      <c r="I349" s="4">
        <f>SUMIFS('Case Data'!J:J,'Case Data'!$A:$A,Capacity!$C349,'Case Data'!$B:$B,Capacity!$D349,'Case Data'!$D:$D,Capacity!$F349,'Case Data'!$F:$F,"Capacity")</f>
        <v>0</v>
      </c>
      <c r="J349" s="4">
        <f>SUMIFS('Case Data'!K:K,'Case Data'!$A:$A,Capacity!$C349,'Case Data'!$B:$B,Capacity!$D349,'Case Data'!$D:$D,Capacity!$F349,'Case Data'!$F:$F,"Capacity")</f>
        <v>0</v>
      </c>
      <c r="K349" s="4">
        <f>SUMIFS('Case Data'!L:L,'Case Data'!$A:$A,Capacity!$C349,'Case Data'!$B:$B,Capacity!$D349,'Case Data'!$D:$D,Capacity!$F349,'Case Data'!$F:$F,"Capacity")</f>
        <v>0</v>
      </c>
      <c r="L349" s="4">
        <f>SUMIFS('Case Data'!M:M,'Case Data'!$A:$A,Capacity!$C349,'Case Data'!$B:$B,Capacity!$D349,'Case Data'!$D:$D,Capacity!$F349,'Case Data'!$F:$F,"Capacity")</f>
        <v>0</v>
      </c>
      <c r="M349" s="8">
        <f>SUMIFS('Case Data'!N:N,'Case Data'!$A:$A,Capacity!$C349,'Case Data'!$B:$B,Capacity!$D349,'Case Data'!$D:$D,Capacity!$F349,'Case Data'!$F:$F,"Capacity")</f>
        <v>0</v>
      </c>
    </row>
    <row r="350" spans="3:13">
      <c r="C350" s="45" t="str">
        <f t="shared" ref="C350" si="287">C349</f>
        <v>Case A Exploratory Policy Scenario - No Price Control</v>
      </c>
      <c r="D350" s="52" t="str">
        <f t="shared" ref="D350" si="288">D349</f>
        <v>VT</v>
      </c>
      <c r="E350" s="125" t="s">
        <v>49</v>
      </c>
      <c r="F350" s="52" t="str">
        <f t="shared" si="260"/>
        <v>New Battery Storage</v>
      </c>
      <c r="G350" s="4">
        <f>SUMIFS('Case Data'!H:H,'Case Data'!$A:$A,Capacity!$C350,'Case Data'!$B:$B,Capacity!$D350,'Case Data'!$D:$D,Capacity!$F350,'Case Data'!$F:$F,"Capacity")</f>
        <v>0</v>
      </c>
      <c r="H350" s="4">
        <f>SUMIFS('Case Data'!I:I,'Case Data'!$A:$A,Capacity!$C350,'Case Data'!$B:$B,Capacity!$D350,'Case Data'!$D:$D,Capacity!$F350,'Case Data'!$F:$F,"Capacity")</f>
        <v>0</v>
      </c>
      <c r="I350" s="4">
        <f>SUMIFS('Case Data'!J:J,'Case Data'!$A:$A,Capacity!$C350,'Case Data'!$B:$B,Capacity!$D350,'Case Data'!$D:$D,Capacity!$F350,'Case Data'!$F:$F,"Capacity")</f>
        <v>0</v>
      </c>
      <c r="J350" s="4">
        <f>SUMIFS('Case Data'!K:K,'Case Data'!$A:$A,Capacity!$C350,'Case Data'!$B:$B,Capacity!$D350,'Case Data'!$D:$D,Capacity!$F350,'Case Data'!$F:$F,"Capacity")</f>
        <v>0</v>
      </c>
      <c r="K350" s="4">
        <f>SUMIFS('Case Data'!L:L,'Case Data'!$A:$A,Capacity!$C350,'Case Data'!$B:$B,Capacity!$D350,'Case Data'!$D:$D,Capacity!$F350,'Case Data'!$F:$F,"Capacity")</f>
        <v>637.01473199999998</v>
      </c>
      <c r="L350" s="4">
        <f>SUMIFS('Case Data'!M:M,'Case Data'!$A:$A,Capacity!$C350,'Case Data'!$B:$B,Capacity!$D350,'Case Data'!$D:$D,Capacity!$F350,'Case Data'!$F:$F,"Capacity")</f>
        <v>1032.3239739999999</v>
      </c>
      <c r="M350" s="8">
        <f>SUMIFS('Case Data'!N:N,'Case Data'!$A:$A,Capacity!$C350,'Case Data'!$B:$B,Capacity!$D350,'Case Data'!$D:$D,Capacity!$F350,'Case Data'!$F:$F,"Capacity")</f>
        <v>1032.3239739999999</v>
      </c>
    </row>
    <row r="351" spans="3:13">
      <c r="C351" s="45" t="str">
        <f t="shared" ref="C351:D358" si="289">C350</f>
        <v>Case A Exploratory Policy Scenario - No Price Control</v>
      </c>
      <c r="D351" s="52" t="str">
        <f t="shared" si="289"/>
        <v>VT</v>
      </c>
      <c r="E351" s="125" t="s">
        <v>49</v>
      </c>
      <c r="F351" s="52" t="str">
        <f t="shared" si="260"/>
        <v>New H2 CC</v>
      </c>
      <c r="G351" s="4">
        <f>SUMIFS('Case Data'!H:H,'Case Data'!$A:$A,Capacity!$C351,'Case Data'!$B:$B,Capacity!$D351,'Case Data'!$D:$D,Capacity!$F351,'Case Data'!$F:$F,"Capacity")</f>
        <v>0</v>
      </c>
      <c r="H351" s="4">
        <f>SUMIFS('Case Data'!I:I,'Case Data'!$A:$A,Capacity!$C351,'Case Data'!$B:$B,Capacity!$D351,'Case Data'!$D:$D,Capacity!$F351,'Case Data'!$F:$F,"Capacity")</f>
        <v>0</v>
      </c>
      <c r="I351" s="4">
        <f>SUMIFS('Case Data'!J:J,'Case Data'!$A:$A,Capacity!$C351,'Case Data'!$B:$B,Capacity!$D351,'Case Data'!$D:$D,Capacity!$F351,'Case Data'!$F:$F,"Capacity")</f>
        <v>0</v>
      </c>
      <c r="J351" s="4">
        <f>SUMIFS('Case Data'!K:K,'Case Data'!$A:$A,Capacity!$C351,'Case Data'!$B:$B,Capacity!$D351,'Case Data'!$D:$D,Capacity!$F351,'Case Data'!$F:$F,"Capacity")</f>
        <v>0</v>
      </c>
      <c r="K351" s="4">
        <f>SUMIFS('Case Data'!L:L,'Case Data'!$A:$A,Capacity!$C351,'Case Data'!$B:$B,Capacity!$D351,'Case Data'!$D:$D,Capacity!$F351,'Case Data'!$F:$F,"Capacity")</f>
        <v>0</v>
      </c>
      <c r="L351" s="4">
        <f>SUMIFS('Case Data'!M:M,'Case Data'!$A:$A,Capacity!$C351,'Case Data'!$B:$B,Capacity!$D351,'Case Data'!$D:$D,Capacity!$F351,'Case Data'!$F:$F,"Capacity")</f>
        <v>0</v>
      </c>
      <c r="M351" s="8">
        <f>SUMIFS('Case Data'!N:N,'Case Data'!$A:$A,Capacity!$C351,'Case Data'!$B:$B,Capacity!$D351,'Case Data'!$D:$D,Capacity!$F351,'Case Data'!$F:$F,"Capacity")</f>
        <v>0</v>
      </c>
    </row>
    <row r="352" spans="3:13">
      <c r="C352" s="44" t="str">
        <f t="shared" si="289"/>
        <v>Case A Exploratory Policy Scenario - No Price Control</v>
      </c>
      <c r="D352" s="53" t="str">
        <f t="shared" si="289"/>
        <v>VT</v>
      </c>
      <c r="E352" s="136" t="s">
        <v>49</v>
      </c>
      <c r="F352" s="53" t="str">
        <f t="shared" si="260"/>
        <v>New H2 CT</v>
      </c>
      <c r="G352" s="23">
        <f>SUMIFS('Case Data'!H:H,'Case Data'!$A:$A,Capacity!$C352,'Case Data'!$B:$B,Capacity!$D352,'Case Data'!$D:$D,Capacity!$F352,'Case Data'!$F:$F,"Capacity")</f>
        <v>0</v>
      </c>
      <c r="H352" s="23">
        <f>SUMIFS('Case Data'!I:I,'Case Data'!$A:$A,Capacity!$C352,'Case Data'!$B:$B,Capacity!$D352,'Case Data'!$D:$D,Capacity!$F352,'Case Data'!$F:$F,"Capacity")</f>
        <v>0</v>
      </c>
      <c r="I352" s="23">
        <f>SUMIFS('Case Data'!J:J,'Case Data'!$A:$A,Capacity!$C352,'Case Data'!$B:$B,Capacity!$D352,'Case Data'!$D:$D,Capacity!$F352,'Case Data'!$F:$F,"Capacity")</f>
        <v>0</v>
      </c>
      <c r="J352" s="23">
        <f>SUMIFS('Case Data'!K:K,'Case Data'!$A:$A,Capacity!$C352,'Case Data'!$B:$B,Capacity!$D352,'Case Data'!$D:$D,Capacity!$F352,'Case Data'!$F:$F,"Capacity")</f>
        <v>0</v>
      </c>
      <c r="K352" s="23">
        <f>SUMIFS('Case Data'!L:L,'Case Data'!$A:$A,Capacity!$C352,'Case Data'!$B:$B,Capacity!$D352,'Case Data'!$D:$D,Capacity!$F352,'Case Data'!$F:$F,"Capacity")</f>
        <v>0</v>
      </c>
      <c r="L352" s="23">
        <f>SUMIFS('Case Data'!M:M,'Case Data'!$A:$A,Capacity!$C352,'Case Data'!$B:$B,Capacity!$D352,'Case Data'!$D:$D,Capacity!$F352,'Case Data'!$F:$F,"Capacity")</f>
        <v>0</v>
      </c>
      <c r="M352" s="25">
        <f>SUMIFS('Case Data'!N:N,'Case Data'!$A:$A,Capacity!$C352,'Case Data'!$B:$B,Capacity!$D352,'Case Data'!$D:$D,Capacity!$F352,'Case Data'!$F:$F,"Capacity")</f>
        <v>0</v>
      </c>
    </row>
    <row r="353" spans="3:15">
      <c r="C353" s="45" t="str">
        <f t="shared" si="289"/>
        <v>Case A Exploratory Policy Scenario - No Price Control</v>
      </c>
      <c r="D353" s="52" t="str">
        <f t="shared" si="289"/>
        <v>VT</v>
      </c>
      <c r="E353" s="125" t="s">
        <v>49</v>
      </c>
      <c r="F353" s="52" t="str">
        <f t="shared" si="260"/>
        <v>Retire Coal</v>
      </c>
      <c r="G353" s="4">
        <f>SUMIFS('Case Data'!H:H,'Case Data'!$A:$A,Capacity!$C353,'Case Data'!$B:$B,Capacity!$D353,'Case Data'!$D:$D,Capacity!$F353,'Case Data'!$F:$F,"Capacity")</f>
        <v>0</v>
      </c>
      <c r="H353" s="4">
        <f>SUMIFS('Case Data'!I:I,'Case Data'!$A:$A,Capacity!$C353,'Case Data'!$B:$B,Capacity!$D353,'Case Data'!$D:$D,Capacity!$F353,'Case Data'!$F:$F,"Capacity")</f>
        <v>0</v>
      </c>
      <c r="I353" s="4">
        <f>SUMIFS('Case Data'!J:J,'Case Data'!$A:$A,Capacity!$C353,'Case Data'!$B:$B,Capacity!$D353,'Case Data'!$D:$D,Capacity!$F353,'Case Data'!$F:$F,"Capacity")</f>
        <v>0</v>
      </c>
      <c r="J353" s="4">
        <f>SUMIFS('Case Data'!K:K,'Case Data'!$A:$A,Capacity!$C353,'Case Data'!$B:$B,Capacity!$D353,'Case Data'!$D:$D,Capacity!$F353,'Case Data'!$F:$F,"Capacity")</f>
        <v>0</v>
      </c>
      <c r="K353" s="4">
        <f>SUMIFS('Case Data'!L:L,'Case Data'!$A:$A,Capacity!$C353,'Case Data'!$B:$B,Capacity!$D353,'Case Data'!$D:$D,Capacity!$F353,'Case Data'!$F:$F,"Capacity")</f>
        <v>0</v>
      </c>
      <c r="L353" s="4">
        <f>SUMIFS('Case Data'!M:M,'Case Data'!$A:$A,Capacity!$C353,'Case Data'!$B:$B,Capacity!$D353,'Case Data'!$D:$D,Capacity!$F353,'Case Data'!$F:$F,"Capacity")</f>
        <v>0</v>
      </c>
      <c r="M353" s="8">
        <f>SUMIFS('Case Data'!N:N,'Case Data'!$A:$A,Capacity!$C353,'Case Data'!$B:$B,Capacity!$D353,'Case Data'!$D:$D,Capacity!$F353,'Case Data'!$F:$F,"Capacity")</f>
        <v>0</v>
      </c>
    </row>
    <row r="354" spans="3:15">
      <c r="C354" s="45" t="str">
        <f t="shared" si="289"/>
        <v>Case A Exploratory Policy Scenario - No Price Control</v>
      </c>
      <c r="D354" s="52" t="str">
        <f t="shared" si="289"/>
        <v>VT</v>
      </c>
      <c r="E354" s="125" t="s">
        <v>49</v>
      </c>
      <c r="F354" s="52" t="str">
        <f t="shared" si="260"/>
        <v>Retire Combined Cycle</v>
      </c>
      <c r="G354" s="4">
        <f>SUMIFS('Case Data'!H:H,'Case Data'!$A:$A,Capacity!$C354,'Case Data'!$B:$B,Capacity!$D354,'Case Data'!$D:$D,Capacity!$F354,'Case Data'!$F:$F,"Capacity")</f>
        <v>0</v>
      </c>
      <c r="H354" s="4">
        <f>SUMIFS('Case Data'!I:I,'Case Data'!$A:$A,Capacity!$C354,'Case Data'!$B:$B,Capacity!$D354,'Case Data'!$D:$D,Capacity!$F354,'Case Data'!$F:$F,"Capacity")</f>
        <v>0</v>
      </c>
      <c r="I354" s="4">
        <f>SUMIFS('Case Data'!J:J,'Case Data'!$A:$A,Capacity!$C354,'Case Data'!$B:$B,Capacity!$D354,'Case Data'!$D:$D,Capacity!$F354,'Case Data'!$F:$F,"Capacity")</f>
        <v>0</v>
      </c>
      <c r="J354" s="4">
        <f>SUMIFS('Case Data'!K:K,'Case Data'!$A:$A,Capacity!$C354,'Case Data'!$B:$B,Capacity!$D354,'Case Data'!$D:$D,Capacity!$F354,'Case Data'!$F:$F,"Capacity")</f>
        <v>0</v>
      </c>
      <c r="K354" s="4">
        <f>SUMIFS('Case Data'!L:L,'Case Data'!$A:$A,Capacity!$C354,'Case Data'!$B:$B,Capacity!$D354,'Case Data'!$D:$D,Capacity!$F354,'Case Data'!$F:$F,"Capacity")</f>
        <v>0</v>
      </c>
      <c r="L354" s="4">
        <f>SUMIFS('Case Data'!M:M,'Case Data'!$A:$A,Capacity!$C354,'Case Data'!$B:$B,Capacity!$D354,'Case Data'!$D:$D,Capacity!$F354,'Case Data'!$F:$F,"Capacity")</f>
        <v>0</v>
      </c>
      <c r="M354" s="8">
        <f>SUMIFS('Case Data'!N:N,'Case Data'!$A:$A,Capacity!$C354,'Case Data'!$B:$B,Capacity!$D354,'Case Data'!$D:$D,Capacity!$F354,'Case Data'!$F:$F,"Capacity")</f>
        <v>0</v>
      </c>
    </row>
    <row r="355" spans="3:15">
      <c r="C355" s="45" t="str">
        <f t="shared" si="289"/>
        <v>Case A Exploratory Policy Scenario - No Price Control</v>
      </c>
      <c r="D355" s="52" t="str">
        <f t="shared" si="289"/>
        <v>VT</v>
      </c>
      <c r="E355" s="125" t="s">
        <v>49</v>
      </c>
      <c r="F355" s="52" t="str">
        <f t="shared" si="260"/>
        <v>Retire Combustion Turbine</v>
      </c>
      <c r="G355" s="4">
        <f>SUMIFS('Case Data'!H:H,'Case Data'!$A:$A,Capacity!$C355,'Case Data'!$B:$B,Capacity!$D355,'Case Data'!$D:$D,Capacity!$F355,'Case Data'!$F:$F,"Capacity")</f>
        <v>0</v>
      </c>
      <c r="H355" s="4">
        <f>SUMIFS('Case Data'!I:I,'Case Data'!$A:$A,Capacity!$C355,'Case Data'!$B:$B,Capacity!$D355,'Case Data'!$D:$D,Capacity!$F355,'Case Data'!$F:$F,"Capacity")</f>
        <v>0</v>
      </c>
      <c r="I355" s="4">
        <f>SUMIFS('Case Data'!J:J,'Case Data'!$A:$A,Capacity!$C355,'Case Data'!$B:$B,Capacity!$D355,'Case Data'!$D:$D,Capacity!$F355,'Case Data'!$F:$F,"Capacity")</f>
        <v>0</v>
      </c>
      <c r="J355" s="4">
        <f>SUMIFS('Case Data'!K:K,'Case Data'!$A:$A,Capacity!$C355,'Case Data'!$B:$B,Capacity!$D355,'Case Data'!$D:$D,Capacity!$F355,'Case Data'!$F:$F,"Capacity")</f>
        <v>0</v>
      </c>
      <c r="K355" s="4">
        <f>SUMIFS('Case Data'!L:L,'Case Data'!$A:$A,Capacity!$C355,'Case Data'!$B:$B,Capacity!$D355,'Case Data'!$D:$D,Capacity!$F355,'Case Data'!$F:$F,"Capacity")</f>
        <v>0</v>
      </c>
      <c r="L355" s="4">
        <f>SUMIFS('Case Data'!M:M,'Case Data'!$A:$A,Capacity!$C355,'Case Data'!$B:$B,Capacity!$D355,'Case Data'!$D:$D,Capacity!$F355,'Case Data'!$F:$F,"Capacity")</f>
        <v>0</v>
      </c>
      <c r="M355" s="8">
        <f>SUMIFS('Case Data'!N:N,'Case Data'!$A:$A,Capacity!$C355,'Case Data'!$B:$B,Capacity!$D355,'Case Data'!$D:$D,Capacity!$F355,'Case Data'!$F:$F,"Capacity")</f>
        <v>0</v>
      </c>
    </row>
    <row r="356" spans="3:15">
      <c r="C356" s="45" t="str">
        <f t="shared" si="289"/>
        <v>Case A Exploratory Policy Scenario - No Price Control</v>
      </c>
      <c r="D356" s="52" t="str">
        <f t="shared" si="289"/>
        <v>VT</v>
      </c>
      <c r="E356" s="125" t="s">
        <v>49</v>
      </c>
      <c r="F356" s="52" t="str">
        <f t="shared" si="260"/>
        <v>Retire Oil/Gas</v>
      </c>
      <c r="G356" s="4">
        <f>SUMIFS('Case Data'!H:H,'Case Data'!$A:$A,Capacity!$C356,'Case Data'!$B:$B,Capacity!$D356,'Case Data'!$D:$D,Capacity!$F356,'Case Data'!$F:$F,"Capacity")</f>
        <v>0</v>
      </c>
      <c r="H356" s="4">
        <f>SUMIFS('Case Data'!I:I,'Case Data'!$A:$A,Capacity!$C356,'Case Data'!$B:$B,Capacity!$D356,'Case Data'!$D:$D,Capacity!$F356,'Case Data'!$F:$F,"Capacity")</f>
        <v>0</v>
      </c>
      <c r="I356" s="4">
        <f>SUMIFS('Case Data'!J:J,'Case Data'!$A:$A,Capacity!$C356,'Case Data'!$B:$B,Capacity!$D356,'Case Data'!$D:$D,Capacity!$F356,'Case Data'!$F:$F,"Capacity")</f>
        <v>0</v>
      </c>
      <c r="J356" s="4">
        <f>SUMIFS('Case Data'!K:K,'Case Data'!$A:$A,Capacity!$C356,'Case Data'!$B:$B,Capacity!$D356,'Case Data'!$D:$D,Capacity!$F356,'Case Data'!$F:$F,"Capacity")</f>
        <v>0</v>
      </c>
      <c r="K356" s="4">
        <f>SUMIFS('Case Data'!L:L,'Case Data'!$A:$A,Capacity!$C356,'Case Data'!$B:$B,Capacity!$D356,'Case Data'!$D:$D,Capacity!$F356,'Case Data'!$F:$F,"Capacity")</f>
        <v>0</v>
      </c>
      <c r="L356" s="4">
        <f>SUMIFS('Case Data'!M:M,'Case Data'!$A:$A,Capacity!$C356,'Case Data'!$B:$B,Capacity!$D356,'Case Data'!$D:$D,Capacity!$F356,'Case Data'!$F:$F,"Capacity")</f>
        <v>0</v>
      </c>
      <c r="M356" s="8">
        <f>SUMIFS('Case Data'!N:N,'Case Data'!$A:$A,Capacity!$C356,'Case Data'!$B:$B,Capacity!$D356,'Case Data'!$D:$D,Capacity!$F356,'Case Data'!$F:$F,"Capacity")</f>
        <v>0</v>
      </c>
    </row>
    <row r="357" spans="3:15">
      <c r="C357" s="45" t="str">
        <f t="shared" si="289"/>
        <v>Case A Exploratory Policy Scenario - No Price Control</v>
      </c>
      <c r="D357" s="52" t="str">
        <f t="shared" si="289"/>
        <v>VT</v>
      </c>
      <c r="E357" s="125" t="s">
        <v>49</v>
      </c>
      <c r="F357" s="52" t="str">
        <f t="shared" si="260"/>
        <v>Retire Other</v>
      </c>
      <c r="G357" s="4">
        <f>SUMIFS('Case Data'!H:H,'Case Data'!$A:$A,Capacity!$C357,'Case Data'!$B:$B,Capacity!$D357,'Case Data'!$D:$D,Capacity!$F357,'Case Data'!$F:$F,"Capacity")</f>
        <v>0</v>
      </c>
      <c r="H357" s="4">
        <f>SUMIFS('Case Data'!I:I,'Case Data'!$A:$A,Capacity!$C357,'Case Data'!$B:$B,Capacity!$D357,'Case Data'!$D:$D,Capacity!$F357,'Case Data'!$F:$F,"Capacity")</f>
        <v>72</v>
      </c>
      <c r="I357" s="4">
        <f>SUMIFS('Case Data'!J:J,'Case Data'!$A:$A,Capacity!$C357,'Case Data'!$B:$B,Capacity!$D357,'Case Data'!$D:$D,Capacity!$F357,'Case Data'!$F:$F,"Capacity")</f>
        <v>72</v>
      </c>
      <c r="J357" s="4">
        <f>SUMIFS('Case Data'!K:K,'Case Data'!$A:$A,Capacity!$C357,'Case Data'!$B:$B,Capacity!$D357,'Case Data'!$D:$D,Capacity!$F357,'Case Data'!$F:$F,"Capacity")</f>
        <v>72</v>
      </c>
      <c r="K357" s="4">
        <f>SUMIFS('Case Data'!L:L,'Case Data'!$A:$A,Capacity!$C357,'Case Data'!$B:$B,Capacity!$D357,'Case Data'!$D:$D,Capacity!$F357,'Case Data'!$F:$F,"Capacity")</f>
        <v>72</v>
      </c>
      <c r="L357" s="4">
        <f>SUMIFS('Case Data'!M:M,'Case Data'!$A:$A,Capacity!$C357,'Case Data'!$B:$B,Capacity!$D357,'Case Data'!$D:$D,Capacity!$F357,'Case Data'!$F:$F,"Capacity")</f>
        <v>72</v>
      </c>
      <c r="M357" s="8">
        <f>SUMIFS('Case Data'!N:N,'Case Data'!$A:$A,Capacity!$C357,'Case Data'!$B:$B,Capacity!$D357,'Case Data'!$D:$D,Capacity!$F357,'Case Data'!$F:$F,"Capacity")</f>
        <v>72</v>
      </c>
    </row>
    <row r="358" spans="3:15" ht="15.75" thickBot="1">
      <c r="C358" s="50" t="str">
        <f t="shared" si="289"/>
        <v>Case A Exploratory Policy Scenario - No Price Control</v>
      </c>
      <c r="D358" s="54" t="str">
        <f t="shared" si="289"/>
        <v>VT</v>
      </c>
      <c r="E358" s="126" t="s">
        <v>49</v>
      </c>
      <c r="F358" s="54" t="str">
        <f t="shared" si="260"/>
        <v>Retire Nuclear</v>
      </c>
      <c r="G358" s="9">
        <f>SUMIFS('Case Data'!H:H,'Case Data'!$A:$A,Capacity!$C358,'Case Data'!$B:$B,Capacity!$D358,'Case Data'!$D:$D,Capacity!$F358,'Case Data'!$F:$F,"Capacity")</f>
        <v>0</v>
      </c>
      <c r="H358" s="9">
        <f>SUMIFS('Case Data'!I:I,'Case Data'!$A:$A,Capacity!$C358,'Case Data'!$B:$B,Capacity!$D358,'Case Data'!$D:$D,Capacity!$F358,'Case Data'!$F:$F,"Capacity")</f>
        <v>0</v>
      </c>
      <c r="I358" s="9">
        <f>SUMIFS('Case Data'!J:J,'Case Data'!$A:$A,Capacity!$C358,'Case Data'!$B:$B,Capacity!$D358,'Case Data'!$D:$D,Capacity!$F358,'Case Data'!$F:$F,"Capacity")</f>
        <v>0</v>
      </c>
      <c r="J358" s="9">
        <f>SUMIFS('Case Data'!K:K,'Case Data'!$A:$A,Capacity!$C358,'Case Data'!$B:$B,Capacity!$D358,'Case Data'!$D:$D,Capacity!$F358,'Case Data'!$F:$F,"Capacity")</f>
        <v>0</v>
      </c>
      <c r="K358" s="9">
        <f>SUMIFS('Case Data'!L:L,'Case Data'!$A:$A,Capacity!$C358,'Case Data'!$B:$B,Capacity!$D358,'Case Data'!$D:$D,Capacity!$F358,'Case Data'!$F:$F,"Capacity")</f>
        <v>0</v>
      </c>
      <c r="L358" s="9">
        <f>SUMIFS('Case Data'!M:M,'Case Data'!$A:$A,Capacity!$C358,'Case Data'!$B:$B,Capacity!$D358,'Case Data'!$D:$D,Capacity!$F358,'Case Data'!$F:$F,"Capacity")</f>
        <v>0</v>
      </c>
      <c r="M358" s="10">
        <f>SUMIFS('Case Data'!N:N,'Case Data'!$A:$A,Capacity!$C358,'Case Data'!$B:$B,Capacity!$D358,'Case Data'!$D:$D,Capacity!$F358,'Case Data'!$F:$F,"Capacity")</f>
        <v>0</v>
      </c>
    </row>
    <row r="359" spans="3:15" ht="15.75" thickBot="1">
      <c r="K359" s="2"/>
    </row>
    <row r="360" spans="3:15" ht="15.75" thickBot="1">
      <c r="C360" s="94" t="s">
        <v>2</v>
      </c>
      <c r="D360" s="95" t="s">
        <v>43</v>
      </c>
      <c r="E360" s="95" t="s">
        <v>46</v>
      </c>
      <c r="F360" s="95" t="s">
        <v>70</v>
      </c>
      <c r="G360" s="95">
        <v>2025</v>
      </c>
      <c r="H360" s="95">
        <v>2028</v>
      </c>
      <c r="I360" s="95">
        <v>2030</v>
      </c>
      <c r="J360" s="95">
        <v>2032</v>
      </c>
      <c r="K360" s="95">
        <v>2035</v>
      </c>
      <c r="L360" s="95">
        <v>2037</v>
      </c>
      <c r="M360" s="106">
        <v>2040</v>
      </c>
    </row>
    <row r="361" spans="3:15">
      <c r="C361" s="45" t="str">
        <f>$D$54</f>
        <v>Case A Exploratory Policy Scenario - No Price Control</v>
      </c>
      <c r="D361" s="52" t="str">
        <f>Cases!E13</f>
        <v>10-State Contributions</v>
      </c>
      <c r="E361" s="125" t="s">
        <v>49</v>
      </c>
      <c r="F361" s="52" t="str">
        <f t="shared" ref="F361:F370" si="290">F331</f>
        <v>Coal</v>
      </c>
      <c r="G361" s="4">
        <f>SUMIFS('Case Data'!H:H,'Case Data'!$A:$A,Capacity!$C361,'Case Data'!$B:$B,Capacity!$D361,'Case Data'!$D:$D,Capacity!$F361,'Case Data'!$F:$F,"Capacity")</f>
        <v>2214</v>
      </c>
      <c r="H361" s="4">
        <f>SUMIFS('Case Data'!I:I,'Case Data'!$A:$A,Capacity!$C361,'Case Data'!$B:$B,Capacity!$D361,'Case Data'!$D:$D,Capacity!$F361,'Case Data'!$F:$F,"Capacity")</f>
        <v>0</v>
      </c>
      <c r="I361" s="4">
        <f>SUMIFS('Case Data'!J:J,'Case Data'!$A:$A,Capacity!$C361,'Case Data'!$B:$B,Capacity!$D361,'Case Data'!$D:$D,Capacity!$F361,'Case Data'!$F:$F,"Capacity")</f>
        <v>0</v>
      </c>
      <c r="J361" s="4">
        <f>SUMIFS('Case Data'!K:K,'Case Data'!$A:$A,Capacity!$C361,'Case Data'!$B:$B,Capacity!$D361,'Case Data'!$D:$D,Capacity!$F361,'Case Data'!$F:$F,"Capacity")</f>
        <v>0</v>
      </c>
      <c r="K361" s="4">
        <f>SUMIFS('Case Data'!L:L,'Case Data'!$A:$A,Capacity!$C361,'Case Data'!$B:$B,Capacity!$D361,'Case Data'!$D:$D,Capacity!$F361,'Case Data'!$F:$F,"Capacity")</f>
        <v>0</v>
      </c>
      <c r="L361" s="4">
        <f>SUMIFS('Case Data'!M:M,'Case Data'!$A:$A,Capacity!$C361,'Case Data'!$B:$B,Capacity!$D361,'Case Data'!$D:$D,Capacity!$F361,'Case Data'!$F:$F,"Capacity")</f>
        <v>0</v>
      </c>
      <c r="M361" s="8">
        <f>SUMIFS('Case Data'!N:N,'Case Data'!$A:$A,Capacity!$C361,'Case Data'!$B:$B,Capacity!$D361,'Case Data'!$D:$D,Capacity!$F361,'Case Data'!$F:$F,"Capacity")</f>
        <v>0</v>
      </c>
    </row>
    <row r="362" spans="3:15">
      <c r="C362" s="45" t="str">
        <f>C361</f>
        <v>Case A Exploratory Policy Scenario - No Price Control</v>
      </c>
      <c r="D362" s="52" t="str">
        <f>D361</f>
        <v>10-State Contributions</v>
      </c>
      <c r="E362" s="125" t="s">
        <v>49</v>
      </c>
      <c r="F362" s="52" t="str">
        <f t="shared" si="290"/>
        <v>Coal with CCS</v>
      </c>
      <c r="G362" s="4">
        <f>SUMIFS('Case Data'!H:H,'Case Data'!$A:$A,Capacity!$C362,'Case Data'!$B:$B,Capacity!$D362,'Case Data'!$D:$D,Capacity!$F362,'Case Data'!$F:$F,"Capacity")</f>
        <v>0</v>
      </c>
      <c r="H362" s="4">
        <f>SUMIFS('Case Data'!I:I,'Case Data'!$A:$A,Capacity!$C362,'Case Data'!$B:$B,Capacity!$D362,'Case Data'!$D:$D,Capacity!$F362,'Case Data'!$F:$F,"Capacity")</f>
        <v>0</v>
      </c>
      <c r="I362" s="4">
        <f>SUMIFS('Case Data'!J:J,'Case Data'!$A:$A,Capacity!$C362,'Case Data'!$B:$B,Capacity!$D362,'Case Data'!$D:$D,Capacity!$F362,'Case Data'!$F:$F,"Capacity")</f>
        <v>0</v>
      </c>
      <c r="J362" s="4">
        <f>SUMIFS('Case Data'!K:K,'Case Data'!$A:$A,Capacity!$C362,'Case Data'!$B:$B,Capacity!$D362,'Case Data'!$D:$D,Capacity!$F362,'Case Data'!$F:$F,"Capacity")</f>
        <v>0</v>
      </c>
      <c r="K362" s="4">
        <f>SUMIFS('Case Data'!L:L,'Case Data'!$A:$A,Capacity!$C362,'Case Data'!$B:$B,Capacity!$D362,'Case Data'!$D:$D,Capacity!$F362,'Case Data'!$F:$F,"Capacity")</f>
        <v>0</v>
      </c>
      <c r="L362" s="4">
        <f>SUMIFS('Case Data'!M:M,'Case Data'!$A:$A,Capacity!$C362,'Case Data'!$B:$B,Capacity!$D362,'Case Data'!$D:$D,Capacity!$F362,'Case Data'!$F:$F,"Capacity")</f>
        <v>0</v>
      </c>
      <c r="M362" s="8">
        <f>SUMIFS('Case Data'!N:N,'Case Data'!$A:$A,Capacity!$C362,'Case Data'!$B:$B,Capacity!$D362,'Case Data'!$D:$D,Capacity!$F362,'Case Data'!$F:$F,"Capacity")</f>
        <v>0</v>
      </c>
    </row>
    <row r="363" spans="3:15">
      <c r="C363" s="45" t="str">
        <f>C362</f>
        <v>Case A Exploratory Policy Scenario - No Price Control</v>
      </c>
      <c r="D363" s="52" t="str">
        <f t="shared" ref="D363" si="291">D362</f>
        <v>10-State Contributions</v>
      </c>
      <c r="E363" s="125" t="s">
        <v>49</v>
      </c>
      <c r="F363" s="52" t="str">
        <f t="shared" si="290"/>
        <v>Combined Cycle</v>
      </c>
      <c r="G363" s="4">
        <f>SUMIFS('Case Data'!H:H,'Case Data'!$A:$A,Capacity!$C363,'Case Data'!$B:$B,Capacity!$D363,'Case Data'!$D:$D,Capacity!$F363,'Case Data'!$F:$F,"Capacity")</f>
        <v>35911</v>
      </c>
      <c r="H363" s="4">
        <f>SUMIFS('Case Data'!I:I,'Case Data'!$A:$A,Capacity!$C363,'Case Data'!$B:$B,Capacity!$D363,'Case Data'!$D:$D,Capacity!$F363,'Case Data'!$F:$F,"Capacity")</f>
        <v>35800</v>
      </c>
      <c r="I363" s="4">
        <f>SUMIFS('Case Data'!J:J,'Case Data'!$A:$A,Capacity!$C363,'Case Data'!$B:$B,Capacity!$D363,'Case Data'!$D:$D,Capacity!$F363,'Case Data'!$F:$F,"Capacity")</f>
        <v>35800</v>
      </c>
      <c r="J363" s="4">
        <f>SUMIFS('Case Data'!K:K,'Case Data'!$A:$A,Capacity!$C363,'Case Data'!$B:$B,Capacity!$D363,'Case Data'!$D:$D,Capacity!$F363,'Case Data'!$F:$F,"Capacity")</f>
        <v>35798</v>
      </c>
      <c r="K363" s="4">
        <f>SUMIFS('Case Data'!L:L,'Case Data'!$A:$A,Capacity!$C363,'Case Data'!$B:$B,Capacity!$D363,'Case Data'!$D:$D,Capacity!$F363,'Case Data'!$F:$F,"Capacity")</f>
        <v>35795</v>
      </c>
      <c r="L363" s="4">
        <f>SUMIFS('Case Data'!M:M,'Case Data'!$A:$A,Capacity!$C363,'Case Data'!$B:$B,Capacity!$D363,'Case Data'!$D:$D,Capacity!$F363,'Case Data'!$F:$F,"Capacity")</f>
        <v>35795</v>
      </c>
      <c r="M363" s="8">
        <f>SUMIFS('Case Data'!N:N,'Case Data'!$A:$A,Capacity!$C363,'Case Data'!$B:$B,Capacity!$D363,'Case Data'!$D:$D,Capacity!$F363,'Case Data'!$F:$F,"Capacity")</f>
        <v>35795</v>
      </c>
      <c r="O363" s="178"/>
    </row>
    <row r="364" spans="3:15">
      <c r="C364" s="45" t="str">
        <f t="shared" ref="C364" si="292">C363</f>
        <v>Case A Exploratory Policy Scenario - No Price Control</v>
      </c>
      <c r="D364" s="52" t="str">
        <f t="shared" ref="D364" si="293">D363</f>
        <v>10-State Contributions</v>
      </c>
      <c r="E364" s="125" t="s">
        <v>49</v>
      </c>
      <c r="F364" s="52" t="str">
        <f t="shared" si="290"/>
        <v>Combustion Turbine</v>
      </c>
      <c r="G364" s="4">
        <f>SUMIFS('Case Data'!H:H,'Case Data'!$A:$A,Capacity!$C364,'Case Data'!$B:$B,Capacity!$D364,'Case Data'!$D:$D,Capacity!$F364,'Case Data'!$F:$F,"Capacity")</f>
        <v>11900</v>
      </c>
      <c r="H364" s="4">
        <f>SUMIFS('Case Data'!I:I,'Case Data'!$A:$A,Capacity!$C364,'Case Data'!$B:$B,Capacity!$D364,'Case Data'!$D:$D,Capacity!$F364,'Case Data'!$F:$F,"Capacity")</f>
        <v>11106</v>
      </c>
      <c r="I364" s="4">
        <f>SUMIFS('Case Data'!J:J,'Case Data'!$A:$A,Capacity!$C364,'Case Data'!$B:$B,Capacity!$D364,'Case Data'!$D:$D,Capacity!$F364,'Case Data'!$F:$F,"Capacity")</f>
        <v>11106</v>
      </c>
      <c r="J364" s="4">
        <f>SUMIFS('Case Data'!K:K,'Case Data'!$A:$A,Capacity!$C364,'Case Data'!$B:$B,Capacity!$D364,'Case Data'!$D:$D,Capacity!$F364,'Case Data'!$F:$F,"Capacity")</f>
        <v>11106</v>
      </c>
      <c r="K364" s="4">
        <f>SUMIFS('Case Data'!L:L,'Case Data'!$A:$A,Capacity!$C364,'Case Data'!$B:$B,Capacity!$D364,'Case Data'!$D:$D,Capacity!$F364,'Case Data'!$F:$F,"Capacity")</f>
        <v>11106</v>
      </c>
      <c r="L364" s="4">
        <f>SUMIFS('Case Data'!M:M,'Case Data'!$A:$A,Capacity!$C364,'Case Data'!$B:$B,Capacity!$D364,'Case Data'!$D:$D,Capacity!$F364,'Case Data'!$F:$F,"Capacity")</f>
        <v>11106</v>
      </c>
      <c r="M364" s="8">
        <f>SUMIFS('Case Data'!N:N,'Case Data'!$A:$A,Capacity!$C364,'Case Data'!$B:$B,Capacity!$D364,'Case Data'!$D:$D,Capacity!$F364,'Case Data'!$F:$F,"Capacity")</f>
        <v>11097</v>
      </c>
      <c r="O364" s="178"/>
    </row>
    <row r="365" spans="3:15">
      <c r="C365" s="45" t="str">
        <f t="shared" ref="C365" si="294">C364</f>
        <v>Case A Exploratory Policy Scenario - No Price Control</v>
      </c>
      <c r="D365" s="52" t="str">
        <f t="shared" ref="D365" si="295">D364</f>
        <v>10-State Contributions</v>
      </c>
      <c r="E365" s="125" t="s">
        <v>49</v>
      </c>
      <c r="F365" s="52" t="str">
        <f t="shared" si="290"/>
        <v>Oil/Gas</v>
      </c>
      <c r="G365" s="4">
        <f>SUMIFS('Case Data'!H:H,'Case Data'!$A:$A,Capacity!$C365,'Case Data'!$B:$B,Capacity!$D365,'Case Data'!$D:$D,Capacity!$F365,'Case Data'!$F:$F,"Capacity")</f>
        <v>17974</v>
      </c>
      <c r="H365" s="4">
        <f>SUMIFS('Case Data'!I:I,'Case Data'!$A:$A,Capacity!$C365,'Case Data'!$B:$B,Capacity!$D365,'Case Data'!$D:$D,Capacity!$F365,'Case Data'!$F:$F,"Capacity")</f>
        <v>11169</v>
      </c>
      <c r="I365" s="4">
        <f>SUMIFS('Case Data'!J:J,'Case Data'!$A:$A,Capacity!$C365,'Case Data'!$B:$B,Capacity!$D365,'Case Data'!$D:$D,Capacity!$F365,'Case Data'!$F:$F,"Capacity")</f>
        <v>11085</v>
      </c>
      <c r="J365" s="4">
        <f>SUMIFS('Case Data'!K:K,'Case Data'!$A:$A,Capacity!$C365,'Case Data'!$B:$B,Capacity!$D365,'Case Data'!$D:$D,Capacity!$F365,'Case Data'!$F:$F,"Capacity")</f>
        <v>11085</v>
      </c>
      <c r="K365" s="4">
        <f>SUMIFS('Case Data'!L:L,'Case Data'!$A:$A,Capacity!$C365,'Case Data'!$B:$B,Capacity!$D365,'Case Data'!$D:$D,Capacity!$F365,'Case Data'!$F:$F,"Capacity")</f>
        <v>11085</v>
      </c>
      <c r="L365" s="4">
        <f>SUMIFS('Case Data'!M:M,'Case Data'!$A:$A,Capacity!$C365,'Case Data'!$B:$B,Capacity!$D365,'Case Data'!$D:$D,Capacity!$F365,'Case Data'!$F:$F,"Capacity")</f>
        <v>10955</v>
      </c>
      <c r="M365" s="8">
        <f>SUMIFS('Case Data'!N:N,'Case Data'!$A:$A,Capacity!$C365,'Case Data'!$B:$B,Capacity!$D365,'Case Data'!$D:$D,Capacity!$F365,'Case Data'!$F:$F,"Capacity")</f>
        <v>7575</v>
      </c>
      <c r="O365" s="178"/>
    </row>
    <row r="366" spans="3:15">
      <c r="C366" s="45" t="str">
        <f t="shared" ref="C366" si="296">C365</f>
        <v>Case A Exploratory Policy Scenario - No Price Control</v>
      </c>
      <c r="D366" s="52" t="str">
        <f t="shared" ref="D366" si="297">D365</f>
        <v>10-State Contributions</v>
      </c>
      <c r="E366" s="125" t="s">
        <v>49</v>
      </c>
      <c r="F366" s="52" t="str">
        <f t="shared" si="290"/>
        <v>Other</v>
      </c>
      <c r="G366" s="4">
        <f>SUMIFS('Case Data'!H:H,'Case Data'!$A:$A,Capacity!$C366,'Case Data'!$B:$B,Capacity!$D366,'Case Data'!$D:$D,Capacity!$F366,'Case Data'!$F:$F,"Capacity")</f>
        <v>156</v>
      </c>
      <c r="H366" s="4">
        <f>SUMIFS('Case Data'!I:I,'Case Data'!$A:$A,Capacity!$C366,'Case Data'!$B:$B,Capacity!$D366,'Case Data'!$D:$D,Capacity!$F366,'Case Data'!$F:$F,"Capacity")</f>
        <v>156</v>
      </c>
      <c r="I366" s="4">
        <f>SUMIFS('Case Data'!J:J,'Case Data'!$A:$A,Capacity!$C366,'Case Data'!$B:$B,Capacity!$D366,'Case Data'!$D:$D,Capacity!$F366,'Case Data'!$F:$F,"Capacity")</f>
        <v>156</v>
      </c>
      <c r="J366" s="4">
        <f>SUMIFS('Case Data'!K:K,'Case Data'!$A:$A,Capacity!$C366,'Case Data'!$B:$B,Capacity!$D366,'Case Data'!$D:$D,Capacity!$F366,'Case Data'!$F:$F,"Capacity")</f>
        <v>156</v>
      </c>
      <c r="K366" s="4">
        <f>SUMIFS('Case Data'!L:L,'Case Data'!$A:$A,Capacity!$C366,'Case Data'!$B:$B,Capacity!$D366,'Case Data'!$D:$D,Capacity!$F366,'Case Data'!$F:$F,"Capacity")</f>
        <v>156</v>
      </c>
      <c r="L366" s="4">
        <f>SUMIFS('Case Data'!M:M,'Case Data'!$A:$A,Capacity!$C366,'Case Data'!$B:$B,Capacity!$D366,'Case Data'!$D:$D,Capacity!$F366,'Case Data'!$F:$F,"Capacity")</f>
        <v>156</v>
      </c>
      <c r="M366" s="8">
        <f>SUMIFS('Case Data'!N:N,'Case Data'!$A:$A,Capacity!$C366,'Case Data'!$B:$B,Capacity!$D366,'Case Data'!$D:$D,Capacity!$F366,'Case Data'!$F:$F,"Capacity")</f>
        <v>156</v>
      </c>
      <c r="O366" s="178"/>
    </row>
    <row r="367" spans="3:15">
      <c r="C367" s="45" t="str">
        <f t="shared" ref="C367" si="298">C366</f>
        <v>Case A Exploratory Policy Scenario - No Price Control</v>
      </c>
      <c r="D367" s="52" t="str">
        <f t="shared" ref="D367" si="299">D366</f>
        <v>10-State Contributions</v>
      </c>
      <c r="E367" s="125" t="s">
        <v>49</v>
      </c>
      <c r="F367" s="52" t="str">
        <f t="shared" si="290"/>
        <v>Nuclear</v>
      </c>
      <c r="G367" s="4">
        <f>SUMIFS('Case Data'!H:H,'Case Data'!$A:$A,Capacity!$C367,'Case Data'!$B:$B,Capacity!$D367,'Case Data'!$D:$D,Capacity!$F367,'Case Data'!$F:$F,"Capacity")</f>
        <v>11926</v>
      </c>
      <c r="H367" s="4">
        <f>SUMIFS('Case Data'!I:I,'Case Data'!$A:$A,Capacity!$C367,'Case Data'!$B:$B,Capacity!$D367,'Case Data'!$D:$D,Capacity!$F367,'Case Data'!$F:$F,"Capacity")</f>
        <v>11926</v>
      </c>
      <c r="I367" s="4">
        <f>SUMIFS('Case Data'!J:J,'Case Data'!$A:$A,Capacity!$C367,'Case Data'!$B:$B,Capacity!$D367,'Case Data'!$D:$D,Capacity!$F367,'Case Data'!$F:$F,"Capacity")</f>
        <v>11926</v>
      </c>
      <c r="J367" s="4">
        <f>SUMIFS('Case Data'!K:K,'Case Data'!$A:$A,Capacity!$C367,'Case Data'!$B:$B,Capacity!$D367,'Case Data'!$D:$D,Capacity!$F367,'Case Data'!$F:$F,"Capacity")</f>
        <v>11926</v>
      </c>
      <c r="K367" s="4">
        <f>SUMIFS('Case Data'!L:L,'Case Data'!$A:$A,Capacity!$C367,'Case Data'!$B:$B,Capacity!$D367,'Case Data'!$D:$D,Capacity!$F367,'Case Data'!$F:$F,"Capacity")</f>
        <v>10752</v>
      </c>
      <c r="L367" s="4">
        <f>SUMIFS('Case Data'!M:M,'Case Data'!$A:$A,Capacity!$C367,'Case Data'!$B:$B,Capacity!$D367,'Case Data'!$D:$D,Capacity!$F367,'Case Data'!$F:$F,"Capacity")</f>
        <v>10752</v>
      </c>
      <c r="M367" s="8">
        <f>SUMIFS('Case Data'!N:N,'Case Data'!$A:$A,Capacity!$C367,'Case Data'!$B:$B,Capacity!$D367,'Case Data'!$D:$D,Capacity!$F367,'Case Data'!$F:$F,"Capacity")</f>
        <v>10752</v>
      </c>
      <c r="O367" s="178"/>
    </row>
    <row r="368" spans="3:15">
      <c r="C368" s="45" t="str">
        <f t="shared" ref="C368" si="300">C367</f>
        <v>Case A Exploratory Policy Scenario - No Price Control</v>
      </c>
      <c r="D368" s="52" t="str">
        <f t="shared" ref="D368" si="301">D367</f>
        <v>10-State Contributions</v>
      </c>
      <c r="E368" s="125" t="s">
        <v>49</v>
      </c>
      <c r="F368" s="52" t="str">
        <f t="shared" si="290"/>
        <v>Hydro</v>
      </c>
      <c r="G368" s="4">
        <f>SUMIFS('Case Data'!H:H,'Case Data'!$A:$A,Capacity!$C368,'Case Data'!$B:$B,Capacity!$D368,'Case Data'!$D:$D,Capacity!$F368,'Case Data'!$F:$F,"Capacity")</f>
        <v>10287</v>
      </c>
      <c r="H368" s="4">
        <f>SUMIFS('Case Data'!I:I,'Case Data'!$A:$A,Capacity!$C368,'Case Data'!$B:$B,Capacity!$D368,'Case Data'!$D:$D,Capacity!$F368,'Case Data'!$F:$F,"Capacity")</f>
        <v>10287</v>
      </c>
      <c r="I368" s="4">
        <f>SUMIFS('Case Data'!J:J,'Case Data'!$A:$A,Capacity!$C368,'Case Data'!$B:$B,Capacity!$D368,'Case Data'!$D:$D,Capacity!$F368,'Case Data'!$F:$F,"Capacity")</f>
        <v>10287</v>
      </c>
      <c r="J368" s="4">
        <f>SUMIFS('Case Data'!K:K,'Case Data'!$A:$A,Capacity!$C368,'Case Data'!$B:$B,Capacity!$D368,'Case Data'!$D:$D,Capacity!$F368,'Case Data'!$F:$F,"Capacity")</f>
        <v>10287</v>
      </c>
      <c r="K368" s="4">
        <f>SUMIFS('Case Data'!L:L,'Case Data'!$A:$A,Capacity!$C368,'Case Data'!$B:$B,Capacity!$D368,'Case Data'!$D:$D,Capacity!$F368,'Case Data'!$F:$F,"Capacity")</f>
        <v>10287</v>
      </c>
      <c r="L368" s="4">
        <f>SUMIFS('Case Data'!M:M,'Case Data'!$A:$A,Capacity!$C368,'Case Data'!$B:$B,Capacity!$D368,'Case Data'!$D:$D,Capacity!$F368,'Case Data'!$F:$F,"Capacity")</f>
        <v>10287</v>
      </c>
      <c r="M368" s="8">
        <f>SUMIFS('Case Data'!N:N,'Case Data'!$A:$A,Capacity!$C368,'Case Data'!$B:$B,Capacity!$D368,'Case Data'!$D:$D,Capacity!$F368,'Case Data'!$F:$F,"Capacity")</f>
        <v>10287</v>
      </c>
      <c r="O368" s="178"/>
    </row>
    <row r="369" spans="3:15">
      <c r="C369" s="45" t="str">
        <f t="shared" ref="C369" si="302">C368</f>
        <v>Case A Exploratory Policy Scenario - No Price Control</v>
      </c>
      <c r="D369" s="52" t="str">
        <f t="shared" ref="D369" si="303">D368</f>
        <v>10-State Contributions</v>
      </c>
      <c r="E369" s="125" t="s">
        <v>49</v>
      </c>
      <c r="F369" s="52" t="str">
        <f t="shared" si="290"/>
        <v>Solar PV</v>
      </c>
      <c r="G369" s="4">
        <f>SUMIFS('Case Data'!H:H,'Case Data'!$A:$A,Capacity!$C369,'Case Data'!$B:$B,Capacity!$D369,'Case Data'!$D:$D,Capacity!$F369,'Case Data'!$F:$F,"Capacity")</f>
        <v>15065</v>
      </c>
      <c r="H369" s="4">
        <f>SUMIFS('Case Data'!I:I,'Case Data'!$A:$A,Capacity!$C369,'Case Data'!$B:$B,Capacity!$D369,'Case Data'!$D:$D,Capacity!$F369,'Case Data'!$F:$F,"Capacity")</f>
        <v>16329</v>
      </c>
      <c r="I369" s="4">
        <f>SUMIFS('Case Data'!J:J,'Case Data'!$A:$A,Capacity!$C369,'Case Data'!$B:$B,Capacity!$D369,'Case Data'!$D:$D,Capacity!$F369,'Case Data'!$F:$F,"Capacity")</f>
        <v>16329</v>
      </c>
      <c r="J369" s="4">
        <f>SUMIFS('Case Data'!K:K,'Case Data'!$A:$A,Capacity!$C369,'Case Data'!$B:$B,Capacity!$D369,'Case Data'!$D:$D,Capacity!$F369,'Case Data'!$F:$F,"Capacity")</f>
        <v>16329</v>
      </c>
      <c r="K369" s="4">
        <f>SUMIFS('Case Data'!L:L,'Case Data'!$A:$A,Capacity!$C369,'Case Data'!$B:$B,Capacity!$D369,'Case Data'!$D:$D,Capacity!$F369,'Case Data'!$F:$F,"Capacity")</f>
        <v>16329</v>
      </c>
      <c r="L369" s="4">
        <f>SUMIFS('Case Data'!M:M,'Case Data'!$A:$A,Capacity!$C369,'Case Data'!$B:$B,Capacity!$D369,'Case Data'!$D:$D,Capacity!$F369,'Case Data'!$F:$F,"Capacity")</f>
        <v>16329</v>
      </c>
      <c r="M369" s="8">
        <f>SUMIFS('Case Data'!N:N,'Case Data'!$A:$A,Capacity!$C369,'Case Data'!$B:$B,Capacity!$D369,'Case Data'!$D:$D,Capacity!$F369,'Case Data'!$F:$F,"Capacity")</f>
        <v>16329</v>
      </c>
      <c r="O369" s="178"/>
    </row>
    <row r="370" spans="3:15">
      <c r="C370" s="45" t="str">
        <f t="shared" ref="C370:C372" si="304">C369</f>
        <v>Case A Exploratory Policy Scenario - No Price Control</v>
      </c>
      <c r="D370" s="52" t="str">
        <f t="shared" ref="D370:D372" si="305">D369</f>
        <v>10-State Contributions</v>
      </c>
      <c r="E370" s="125" t="s">
        <v>49</v>
      </c>
      <c r="F370" s="52" t="str">
        <f t="shared" si="290"/>
        <v>Onshore Wind</v>
      </c>
      <c r="G370" s="4">
        <f>SUMIFS('Case Data'!H:H,'Case Data'!$A:$A,Capacity!$C370,'Case Data'!$B:$B,Capacity!$D370,'Case Data'!$D:$D,Capacity!$F370,'Case Data'!$F:$F,"Capacity")</f>
        <v>5857</v>
      </c>
      <c r="H370" s="4">
        <f>SUMIFS('Case Data'!I:I,'Case Data'!$A:$A,Capacity!$C370,'Case Data'!$B:$B,Capacity!$D370,'Case Data'!$D:$D,Capacity!$F370,'Case Data'!$F:$F,"Capacity")</f>
        <v>5857</v>
      </c>
      <c r="I370" s="4">
        <f>SUMIFS('Case Data'!J:J,'Case Data'!$A:$A,Capacity!$C370,'Case Data'!$B:$B,Capacity!$D370,'Case Data'!$D:$D,Capacity!$F370,'Case Data'!$F:$F,"Capacity")</f>
        <v>5857</v>
      </c>
      <c r="J370" s="4">
        <f>SUMIFS('Case Data'!K:K,'Case Data'!$A:$A,Capacity!$C370,'Case Data'!$B:$B,Capacity!$D370,'Case Data'!$D:$D,Capacity!$F370,'Case Data'!$F:$F,"Capacity")</f>
        <v>5857</v>
      </c>
      <c r="K370" s="4">
        <f>SUMIFS('Case Data'!L:L,'Case Data'!$A:$A,Capacity!$C370,'Case Data'!$B:$B,Capacity!$D370,'Case Data'!$D:$D,Capacity!$F370,'Case Data'!$F:$F,"Capacity")</f>
        <v>5857</v>
      </c>
      <c r="L370" s="4">
        <f>SUMIFS('Case Data'!M:M,'Case Data'!$A:$A,Capacity!$C370,'Case Data'!$B:$B,Capacity!$D370,'Case Data'!$D:$D,Capacity!$F370,'Case Data'!$F:$F,"Capacity")</f>
        <v>5857</v>
      </c>
      <c r="M370" s="8">
        <f>SUMIFS('Case Data'!N:N,'Case Data'!$A:$A,Capacity!$C370,'Case Data'!$B:$B,Capacity!$D370,'Case Data'!$D:$D,Capacity!$F370,'Case Data'!$F:$F,"Capacity")</f>
        <v>5857</v>
      </c>
      <c r="O370" s="178"/>
    </row>
    <row r="371" spans="3:15">
      <c r="C371" s="45" t="str">
        <f t="shared" si="304"/>
        <v>Case A Exploratory Policy Scenario - No Price Control</v>
      </c>
      <c r="D371" s="52" t="str">
        <f t="shared" si="305"/>
        <v>10-State Contributions</v>
      </c>
      <c r="E371" s="125" t="s">
        <v>49</v>
      </c>
      <c r="F371" s="52" t="str">
        <f>F278</f>
        <v>Offshore Wind</v>
      </c>
      <c r="G371" s="4">
        <f>SUMIFS('Case Data'!H:H,'Case Data'!$A:$A,Capacity!$C371,'Case Data'!$B:$B,Capacity!$D371,'Case Data'!$D:$D,Capacity!$F371,'Case Data'!$F:$F,"Capacity")</f>
        <v>136</v>
      </c>
      <c r="H371" s="4">
        <f>SUMIFS('Case Data'!I:I,'Case Data'!$A:$A,Capacity!$C371,'Case Data'!$B:$B,Capacity!$D371,'Case Data'!$D:$D,Capacity!$F371,'Case Data'!$F:$F,"Capacity")</f>
        <v>1876</v>
      </c>
      <c r="I371" s="4">
        <f>SUMIFS('Case Data'!J:J,'Case Data'!$A:$A,Capacity!$C371,'Case Data'!$B:$B,Capacity!$D371,'Case Data'!$D:$D,Capacity!$F371,'Case Data'!$F:$F,"Capacity")</f>
        <v>1876</v>
      </c>
      <c r="J371" s="4">
        <f>SUMIFS('Case Data'!K:K,'Case Data'!$A:$A,Capacity!$C371,'Case Data'!$B:$B,Capacity!$D371,'Case Data'!$D:$D,Capacity!$F371,'Case Data'!$F:$F,"Capacity")</f>
        <v>1876</v>
      </c>
      <c r="K371" s="4">
        <f>SUMIFS('Case Data'!L:L,'Case Data'!$A:$A,Capacity!$C371,'Case Data'!$B:$B,Capacity!$D371,'Case Data'!$D:$D,Capacity!$F371,'Case Data'!$F:$F,"Capacity")</f>
        <v>1876</v>
      </c>
      <c r="L371" s="4">
        <f>SUMIFS('Case Data'!M:M,'Case Data'!$A:$A,Capacity!$C371,'Case Data'!$B:$B,Capacity!$D371,'Case Data'!$D:$D,Capacity!$F371,'Case Data'!$F:$F,"Capacity")</f>
        <v>1876</v>
      </c>
      <c r="M371" s="8">
        <f>SUMIFS('Case Data'!N:N,'Case Data'!$A:$A,Capacity!$C371,'Case Data'!$B:$B,Capacity!$D371,'Case Data'!$D:$D,Capacity!$F371,'Case Data'!$F:$F,"Capacity")</f>
        <v>1876</v>
      </c>
      <c r="O371" s="178"/>
    </row>
    <row r="372" spans="3:15">
      <c r="C372" s="45" t="str">
        <f t="shared" si="304"/>
        <v>Case A Exploratory Policy Scenario - No Price Control</v>
      </c>
      <c r="D372" s="52" t="str">
        <f t="shared" si="305"/>
        <v>10-State Contributions</v>
      </c>
      <c r="E372" s="125" t="s">
        <v>49</v>
      </c>
      <c r="F372" s="52" t="str">
        <f t="shared" ref="F372:F381" si="306">F341</f>
        <v>Battery Storage</v>
      </c>
      <c r="G372" s="4">
        <f>SUMIFS('Case Data'!H:H,'Case Data'!$A:$A,Capacity!$C372,'Case Data'!$B:$B,Capacity!$D372,'Case Data'!$D:$D,Capacity!$F372,'Case Data'!$F:$F,"Capacity")</f>
        <v>1166</v>
      </c>
      <c r="H372" s="4">
        <f>SUMIFS('Case Data'!I:I,'Case Data'!$A:$A,Capacity!$C372,'Case Data'!$B:$B,Capacity!$D372,'Case Data'!$D:$D,Capacity!$F372,'Case Data'!$F:$F,"Capacity")</f>
        <v>3154</v>
      </c>
      <c r="I372" s="4">
        <f>SUMIFS('Case Data'!J:J,'Case Data'!$A:$A,Capacity!$C372,'Case Data'!$B:$B,Capacity!$D372,'Case Data'!$D:$D,Capacity!$F372,'Case Data'!$F:$F,"Capacity")</f>
        <v>3154</v>
      </c>
      <c r="J372" s="4">
        <f>SUMIFS('Case Data'!K:K,'Case Data'!$A:$A,Capacity!$C372,'Case Data'!$B:$B,Capacity!$D372,'Case Data'!$D:$D,Capacity!$F372,'Case Data'!$F:$F,"Capacity")</f>
        <v>3154</v>
      </c>
      <c r="K372" s="4">
        <f>SUMIFS('Case Data'!L:L,'Case Data'!$A:$A,Capacity!$C372,'Case Data'!$B:$B,Capacity!$D372,'Case Data'!$D:$D,Capacity!$F372,'Case Data'!$F:$F,"Capacity")</f>
        <v>3154</v>
      </c>
      <c r="L372" s="4">
        <f>SUMIFS('Case Data'!M:M,'Case Data'!$A:$A,Capacity!$C372,'Case Data'!$B:$B,Capacity!$D372,'Case Data'!$D:$D,Capacity!$F372,'Case Data'!$F:$F,"Capacity")</f>
        <v>3154</v>
      </c>
      <c r="M372" s="8">
        <f>SUMIFS('Case Data'!N:N,'Case Data'!$A:$A,Capacity!$C372,'Case Data'!$B:$B,Capacity!$D372,'Case Data'!$D:$D,Capacity!$F372,'Case Data'!$F:$F,"Capacity")</f>
        <v>3154</v>
      </c>
      <c r="O372" s="178"/>
    </row>
    <row r="373" spans="3:15">
      <c r="C373" s="44" t="str">
        <f t="shared" ref="C373" si="307">C372</f>
        <v>Case A Exploratory Policy Scenario - No Price Control</v>
      </c>
      <c r="D373" s="53" t="str">
        <f t="shared" ref="D373" si="308">D372</f>
        <v>10-State Contributions</v>
      </c>
      <c r="E373" s="136" t="s">
        <v>49</v>
      </c>
      <c r="F373" s="53" t="str">
        <f t="shared" si="306"/>
        <v>Other RE</v>
      </c>
      <c r="G373" s="23">
        <f>SUMIFS('Case Data'!H:H,'Case Data'!$A:$A,Capacity!$C373,'Case Data'!$B:$B,Capacity!$D373,'Case Data'!$D:$D,Capacity!$F373,'Case Data'!$F:$F,"Capacity")</f>
        <v>2220</v>
      </c>
      <c r="H373" s="23">
        <f>SUMIFS('Case Data'!I:I,'Case Data'!$A:$A,Capacity!$C373,'Case Data'!$B:$B,Capacity!$D373,'Case Data'!$D:$D,Capacity!$F373,'Case Data'!$F:$F,"Capacity")</f>
        <v>1216</v>
      </c>
      <c r="I373" s="23">
        <f>SUMIFS('Case Data'!J:J,'Case Data'!$A:$A,Capacity!$C373,'Case Data'!$B:$B,Capacity!$D373,'Case Data'!$D:$D,Capacity!$F373,'Case Data'!$F:$F,"Capacity")</f>
        <v>1209</v>
      </c>
      <c r="J373" s="23">
        <f>SUMIFS('Case Data'!K:K,'Case Data'!$A:$A,Capacity!$C373,'Case Data'!$B:$B,Capacity!$D373,'Case Data'!$D:$D,Capacity!$F373,'Case Data'!$F:$F,"Capacity")</f>
        <v>1201</v>
      </c>
      <c r="K373" s="23">
        <f>SUMIFS('Case Data'!L:L,'Case Data'!$A:$A,Capacity!$C373,'Case Data'!$B:$B,Capacity!$D373,'Case Data'!$D:$D,Capacity!$F373,'Case Data'!$F:$F,"Capacity")</f>
        <v>1201</v>
      </c>
      <c r="L373" s="23">
        <f>SUMIFS('Case Data'!M:M,'Case Data'!$A:$A,Capacity!$C373,'Case Data'!$B:$B,Capacity!$D373,'Case Data'!$D:$D,Capacity!$F373,'Case Data'!$F:$F,"Capacity")</f>
        <v>1201</v>
      </c>
      <c r="M373" s="25">
        <f>SUMIFS('Case Data'!N:N,'Case Data'!$A:$A,Capacity!$C373,'Case Data'!$B:$B,Capacity!$D373,'Case Data'!$D:$D,Capacity!$F373,'Case Data'!$F:$F,"Capacity")</f>
        <v>1201</v>
      </c>
      <c r="O373" s="178"/>
    </row>
    <row r="374" spans="3:15">
      <c r="C374" s="45" t="str">
        <f t="shared" ref="C374" si="309">C373</f>
        <v>Case A Exploratory Policy Scenario - No Price Control</v>
      </c>
      <c r="D374" s="52" t="str">
        <f t="shared" ref="D374" si="310">D373</f>
        <v>10-State Contributions</v>
      </c>
      <c r="E374" s="125" t="s">
        <v>49</v>
      </c>
      <c r="F374" s="52" t="str">
        <f t="shared" si="306"/>
        <v>New Combined Cycle</v>
      </c>
      <c r="G374" s="4">
        <f>SUMIFS('Case Data'!H:H,'Case Data'!$A:$A,Capacity!$C374,'Case Data'!$B:$B,Capacity!$D374,'Case Data'!$D:$D,Capacity!$F374,'Case Data'!$F:$F,"Capacity")</f>
        <v>0</v>
      </c>
      <c r="H374" s="4">
        <f>SUMIFS('Case Data'!I:I,'Case Data'!$A:$A,Capacity!$C374,'Case Data'!$B:$B,Capacity!$D374,'Case Data'!$D:$D,Capacity!$F374,'Case Data'!$F:$F,"Capacity")</f>
        <v>0</v>
      </c>
      <c r="I374" s="4">
        <f>SUMIFS('Case Data'!J:J,'Case Data'!$A:$A,Capacity!$C374,'Case Data'!$B:$B,Capacity!$D374,'Case Data'!$D:$D,Capacity!$F374,'Case Data'!$F:$F,"Capacity")</f>
        <v>0</v>
      </c>
      <c r="J374" s="4">
        <f>SUMIFS('Case Data'!K:K,'Case Data'!$A:$A,Capacity!$C374,'Case Data'!$B:$B,Capacity!$D374,'Case Data'!$D:$D,Capacity!$F374,'Case Data'!$F:$F,"Capacity")</f>
        <v>75</v>
      </c>
      <c r="K374" s="4">
        <f>SUMIFS('Case Data'!L:L,'Case Data'!$A:$A,Capacity!$C374,'Case Data'!$B:$B,Capacity!$D374,'Case Data'!$D:$D,Capacity!$F374,'Case Data'!$F:$F,"Capacity")</f>
        <v>843</v>
      </c>
      <c r="L374" s="4">
        <f>SUMIFS('Case Data'!M:M,'Case Data'!$A:$A,Capacity!$C374,'Case Data'!$B:$B,Capacity!$D374,'Case Data'!$D:$D,Capacity!$F374,'Case Data'!$F:$F,"Capacity")</f>
        <v>1071</v>
      </c>
      <c r="M374" s="8">
        <f>SUMIFS('Case Data'!N:N,'Case Data'!$A:$A,Capacity!$C374,'Case Data'!$B:$B,Capacity!$D374,'Case Data'!$D:$D,Capacity!$F374,'Case Data'!$F:$F,"Capacity")</f>
        <v>1622</v>
      </c>
      <c r="O374" s="178"/>
    </row>
    <row r="375" spans="3:15">
      <c r="C375" s="45" t="str">
        <f t="shared" ref="C375" si="311">C374</f>
        <v>Case A Exploratory Policy Scenario - No Price Control</v>
      </c>
      <c r="D375" s="52" t="str">
        <f t="shared" ref="D375" si="312">D374</f>
        <v>10-State Contributions</v>
      </c>
      <c r="E375" s="125" t="s">
        <v>49</v>
      </c>
      <c r="F375" s="52" t="str">
        <f t="shared" si="306"/>
        <v>New Combustion Turbine</v>
      </c>
      <c r="G375" s="4">
        <f>SUMIFS('Case Data'!H:H,'Case Data'!$A:$A,Capacity!$C375,'Case Data'!$B:$B,Capacity!$D375,'Case Data'!$D:$D,Capacity!$F375,'Case Data'!$F:$F,"Capacity")</f>
        <v>0</v>
      </c>
      <c r="H375" s="4">
        <f>SUMIFS('Case Data'!I:I,'Case Data'!$A:$A,Capacity!$C375,'Case Data'!$B:$B,Capacity!$D375,'Case Data'!$D:$D,Capacity!$F375,'Case Data'!$F:$F,"Capacity")</f>
        <v>0</v>
      </c>
      <c r="I375" s="4">
        <f>SUMIFS('Case Data'!J:J,'Case Data'!$A:$A,Capacity!$C375,'Case Data'!$B:$B,Capacity!$D375,'Case Data'!$D:$D,Capacity!$F375,'Case Data'!$F:$F,"Capacity")</f>
        <v>156</v>
      </c>
      <c r="J375" s="4">
        <f>SUMIFS('Case Data'!K:K,'Case Data'!$A:$A,Capacity!$C375,'Case Data'!$B:$B,Capacity!$D375,'Case Data'!$D:$D,Capacity!$F375,'Case Data'!$F:$F,"Capacity")</f>
        <v>156</v>
      </c>
      <c r="K375" s="4">
        <f>SUMIFS('Case Data'!L:L,'Case Data'!$A:$A,Capacity!$C375,'Case Data'!$B:$B,Capacity!$D375,'Case Data'!$D:$D,Capacity!$F375,'Case Data'!$F:$F,"Capacity")</f>
        <v>156</v>
      </c>
      <c r="L375" s="4">
        <f>SUMIFS('Case Data'!M:M,'Case Data'!$A:$A,Capacity!$C375,'Case Data'!$B:$B,Capacity!$D375,'Case Data'!$D:$D,Capacity!$F375,'Case Data'!$F:$F,"Capacity")</f>
        <v>156</v>
      </c>
      <c r="M375" s="8">
        <f>SUMIFS('Case Data'!N:N,'Case Data'!$A:$A,Capacity!$C375,'Case Data'!$B:$B,Capacity!$D375,'Case Data'!$D:$D,Capacity!$F375,'Case Data'!$F:$F,"Capacity")</f>
        <v>156</v>
      </c>
      <c r="O375" s="178"/>
    </row>
    <row r="376" spans="3:15">
      <c r="C376" s="45" t="str">
        <f t="shared" ref="C376" si="313">C375</f>
        <v>Case A Exploratory Policy Scenario - No Price Control</v>
      </c>
      <c r="D376" s="52" t="str">
        <f t="shared" ref="D376" si="314">D375</f>
        <v>10-State Contributions</v>
      </c>
      <c r="E376" s="125" t="s">
        <v>49</v>
      </c>
      <c r="F376" s="52" t="str">
        <f t="shared" si="306"/>
        <v>New Other</v>
      </c>
      <c r="G376" s="4">
        <f>SUMIFS('Case Data'!H:H,'Case Data'!$A:$A,Capacity!$C376,'Case Data'!$B:$B,Capacity!$D376,'Case Data'!$D:$D,Capacity!$F376,'Case Data'!$F:$F,"Capacity")</f>
        <v>0</v>
      </c>
      <c r="H376" s="4">
        <f>SUMIFS('Case Data'!I:I,'Case Data'!$A:$A,Capacity!$C376,'Case Data'!$B:$B,Capacity!$D376,'Case Data'!$D:$D,Capacity!$F376,'Case Data'!$F:$F,"Capacity")</f>
        <v>0</v>
      </c>
      <c r="I376" s="4">
        <f>SUMIFS('Case Data'!J:J,'Case Data'!$A:$A,Capacity!$C376,'Case Data'!$B:$B,Capacity!$D376,'Case Data'!$D:$D,Capacity!$F376,'Case Data'!$F:$F,"Capacity")</f>
        <v>0</v>
      </c>
      <c r="J376" s="4">
        <f>SUMIFS('Case Data'!K:K,'Case Data'!$A:$A,Capacity!$C376,'Case Data'!$B:$B,Capacity!$D376,'Case Data'!$D:$D,Capacity!$F376,'Case Data'!$F:$F,"Capacity")</f>
        <v>0</v>
      </c>
      <c r="K376" s="4">
        <f>SUMIFS('Case Data'!L:L,'Case Data'!$A:$A,Capacity!$C376,'Case Data'!$B:$B,Capacity!$D376,'Case Data'!$D:$D,Capacity!$F376,'Case Data'!$F:$F,"Capacity")</f>
        <v>0</v>
      </c>
      <c r="L376" s="4">
        <f>SUMIFS('Case Data'!M:M,'Case Data'!$A:$A,Capacity!$C376,'Case Data'!$B:$B,Capacity!$D376,'Case Data'!$D:$D,Capacity!$F376,'Case Data'!$F:$F,"Capacity")</f>
        <v>0</v>
      </c>
      <c r="M376" s="8">
        <f>SUMIFS('Case Data'!N:N,'Case Data'!$A:$A,Capacity!$C376,'Case Data'!$B:$B,Capacity!$D376,'Case Data'!$D:$D,Capacity!$F376,'Case Data'!$F:$F,"Capacity")</f>
        <v>0</v>
      </c>
      <c r="O376" s="178"/>
    </row>
    <row r="377" spans="3:15">
      <c r="C377" s="45" t="str">
        <f t="shared" ref="C377" si="315">C376</f>
        <v>Case A Exploratory Policy Scenario - No Price Control</v>
      </c>
      <c r="D377" s="52" t="str">
        <f t="shared" ref="D377" si="316">D376</f>
        <v>10-State Contributions</v>
      </c>
      <c r="E377" s="125" t="s">
        <v>49</v>
      </c>
      <c r="F377" s="52" t="str">
        <f t="shared" si="306"/>
        <v>New Other RE</v>
      </c>
      <c r="G377" s="4">
        <f>SUMIFS('Case Data'!H:H,'Case Data'!$A:$A,Capacity!$C377,'Case Data'!$B:$B,Capacity!$D377,'Case Data'!$D:$D,Capacity!$F377,'Case Data'!$F:$F,"Capacity")</f>
        <v>0</v>
      </c>
      <c r="H377" s="4">
        <f>SUMIFS('Case Data'!I:I,'Case Data'!$A:$A,Capacity!$C377,'Case Data'!$B:$B,Capacity!$D377,'Case Data'!$D:$D,Capacity!$F377,'Case Data'!$F:$F,"Capacity")</f>
        <v>0</v>
      </c>
      <c r="I377" s="4">
        <f>SUMIFS('Case Data'!J:J,'Case Data'!$A:$A,Capacity!$C377,'Case Data'!$B:$B,Capacity!$D377,'Case Data'!$D:$D,Capacity!$F377,'Case Data'!$F:$F,"Capacity")</f>
        <v>0</v>
      </c>
      <c r="J377" s="4">
        <f>SUMIFS('Case Data'!K:K,'Case Data'!$A:$A,Capacity!$C377,'Case Data'!$B:$B,Capacity!$D377,'Case Data'!$D:$D,Capacity!$F377,'Case Data'!$F:$F,"Capacity")</f>
        <v>59</v>
      </c>
      <c r="K377" s="4">
        <f>SUMIFS('Case Data'!L:L,'Case Data'!$A:$A,Capacity!$C377,'Case Data'!$B:$B,Capacity!$D377,'Case Data'!$D:$D,Capacity!$F377,'Case Data'!$F:$F,"Capacity")</f>
        <v>59</v>
      </c>
      <c r="L377" s="4">
        <f>SUMIFS('Case Data'!M:M,'Case Data'!$A:$A,Capacity!$C377,'Case Data'!$B:$B,Capacity!$D377,'Case Data'!$D:$D,Capacity!$F377,'Case Data'!$F:$F,"Capacity")</f>
        <v>59</v>
      </c>
      <c r="M377" s="8">
        <f>SUMIFS('Case Data'!N:N,'Case Data'!$A:$A,Capacity!$C377,'Case Data'!$B:$B,Capacity!$D377,'Case Data'!$D:$D,Capacity!$F377,'Case Data'!$F:$F,"Capacity")</f>
        <v>59</v>
      </c>
      <c r="O377" s="178"/>
    </row>
    <row r="378" spans="3:15">
      <c r="C378" s="45" t="str">
        <f t="shared" ref="C378" si="317">C377</f>
        <v>Case A Exploratory Policy Scenario - No Price Control</v>
      </c>
      <c r="D378" s="52" t="str">
        <f t="shared" ref="D378" si="318">D377</f>
        <v>10-State Contributions</v>
      </c>
      <c r="E378" s="125" t="s">
        <v>49</v>
      </c>
      <c r="F378" s="52" t="str">
        <f t="shared" si="306"/>
        <v>New Solar PV</v>
      </c>
      <c r="G378" s="4">
        <f>SUMIFS('Case Data'!H:H,'Case Data'!$A:$A,Capacity!$C378,'Case Data'!$B:$B,Capacity!$D378,'Case Data'!$D:$D,Capacity!$F378,'Case Data'!$F:$F,"Capacity")</f>
        <v>0</v>
      </c>
      <c r="H378" s="4">
        <f>SUMIFS('Case Data'!I:I,'Case Data'!$A:$A,Capacity!$C378,'Case Data'!$B:$B,Capacity!$D378,'Case Data'!$D:$D,Capacity!$F378,'Case Data'!$F:$F,"Capacity")</f>
        <v>0</v>
      </c>
      <c r="I378" s="4">
        <f>SUMIFS('Case Data'!J:J,'Case Data'!$A:$A,Capacity!$C378,'Case Data'!$B:$B,Capacity!$D378,'Case Data'!$D:$D,Capacity!$F378,'Case Data'!$F:$F,"Capacity")</f>
        <v>0</v>
      </c>
      <c r="J378" s="4">
        <f>SUMIFS('Case Data'!K:K,'Case Data'!$A:$A,Capacity!$C378,'Case Data'!$B:$B,Capacity!$D378,'Case Data'!$D:$D,Capacity!$F378,'Case Data'!$F:$F,"Capacity")</f>
        <v>0</v>
      </c>
      <c r="K378" s="4">
        <f>SUMIFS('Case Data'!L:L,'Case Data'!$A:$A,Capacity!$C378,'Case Data'!$B:$B,Capacity!$D378,'Case Data'!$D:$D,Capacity!$F378,'Case Data'!$F:$F,"Capacity")</f>
        <v>5255</v>
      </c>
      <c r="L378" s="4">
        <f>SUMIFS('Case Data'!M:M,'Case Data'!$A:$A,Capacity!$C378,'Case Data'!$B:$B,Capacity!$D378,'Case Data'!$D:$D,Capacity!$F378,'Case Data'!$F:$F,"Capacity")</f>
        <v>18296</v>
      </c>
      <c r="M378" s="8">
        <f>SUMIFS('Case Data'!N:N,'Case Data'!$A:$A,Capacity!$C378,'Case Data'!$B:$B,Capacity!$D378,'Case Data'!$D:$D,Capacity!$F378,'Case Data'!$F:$F,"Capacity")</f>
        <v>48329</v>
      </c>
      <c r="N378" s="178"/>
      <c r="O378" s="178"/>
    </row>
    <row r="379" spans="3:15">
      <c r="C379" s="45" t="str">
        <f t="shared" ref="C379" si="319">C378</f>
        <v>Case A Exploratory Policy Scenario - No Price Control</v>
      </c>
      <c r="D379" s="52" t="str">
        <f t="shared" ref="D379" si="320">D378</f>
        <v>10-State Contributions</v>
      </c>
      <c r="E379" s="125" t="s">
        <v>49</v>
      </c>
      <c r="F379" s="52" t="str">
        <f t="shared" si="306"/>
        <v>New Onshore Wind</v>
      </c>
      <c r="G379" s="4">
        <f>SUMIFS('Case Data'!H:H,'Case Data'!$A:$A,Capacity!$C379,'Case Data'!$B:$B,Capacity!$D379,'Case Data'!$D:$D,Capacity!$F379,'Case Data'!$F:$F,"Capacity")</f>
        <v>0</v>
      </c>
      <c r="H379" s="4">
        <f>SUMIFS('Case Data'!I:I,'Case Data'!$A:$A,Capacity!$C379,'Case Data'!$B:$B,Capacity!$D379,'Case Data'!$D:$D,Capacity!$F379,'Case Data'!$F:$F,"Capacity")</f>
        <v>845</v>
      </c>
      <c r="I379" s="4">
        <f>SUMIFS('Case Data'!J:J,'Case Data'!$A:$A,Capacity!$C379,'Case Data'!$B:$B,Capacity!$D379,'Case Data'!$D:$D,Capacity!$F379,'Case Data'!$F:$F,"Capacity")</f>
        <v>9818</v>
      </c>
      <c r="J379" s="4">
        <f>SUMIFS('Case Data'!K:K,'Case Data'!$A:$A,Capacity!$C379,'Case Data'!$B:$B,Capacity!$D379,'Case Data'!$D:$D,Capacity!$F379,'Case Data'!$F:$F,"Capacity")</f>
        <v>10685</v>
      </c>
      <c r="K379" s="4">
        <f>SUMIFS('Case Data'!L:L,'Case Data'!$A:$A,Capacity!$C379,'Case Data'!$B:$B,Capacity!$D379,'Case Data'!$D:$D,Capacity!$F379,'Case Data'!$F:$F,"Capacity")</f>
        <v>12540</v>
      </c>
      <c r="L379" s="4">
        <f>SUMIFS('Case Data'!M:M,'Case Data'!$A:$A,Capacity!$C379,'Case Data'!$B:$B,Capacity!$D379,'Case Data'!$D:$D,Capacity!$F379,'Case Data'!$F:$F,"Capacity")</f>
        <v>12901</v>
      </c>
      <c r="M379" s="8">
        <f>SUMIFS('Case Data'!N:N,'Case Data'!$A:$A,Capacity!$C379,'Case Data'!$B:$B,Capacity!$D379,'Case Data'!$D:$D,Capacity!$F379,'Case Data'!$F:$F,"Capacity")</f>
        <v>21589</v>
      </c>
      <c r="O379" s="178"/>
    </row>
    <row r="380" spans="3:15">
      <c r="C380" s="45" t="str">
        <f t="shared" ref="C380" si="321">C379</f>
        <v>Case A Exploratory Policy Scenario - No Price Control</v>
      </c>
      <c r="D380" s="52" t="str">
        <f t="shared" ref="D380" si="322">D379</f>
        <v>10-State Contributions</v>
      </c>
      <c r="E380" s="125" t="s">
        <v>49</v>
      </c>
      <c r="F380" s="52" t="str">
        <f t="shared" si="306"/>
        <v>New Offshore Wind</v>
      </c>
      <c r="G380" s="4">
        <f>SUMIFS('Case Data'!H:H,'Case Data'!$A:$A,Capacity!$C380,'Case Data'!$B:$B,Capacity!$D380,'Case Data'!$D:$D,Capacity!$F380,'Case Data'!$F:$F,"Capacity")</f>
        <v>1545</v>
      </c>
      <c r="H380" s="4">
        <f>SUMIFS('Case Data'!I:I,'Case Data'!$A:$A,Capacity!$C380,'Case Data'!$B:$B,Capacity!$D380,'Case Data'!$D:$D,Capacity!$F380,'Case Data'!$F:$F,"Capacity")</f>
        <v>2602</v>
      </c>
      <c r="I380" s="4">
        <f>SUMIFS('Case Data'!J:J,'Case Data'!$A:$A,Capacity!$C380,'Case Data'!$B:$B,Capacity!$D380,'Case Data'!$D:$D,Capacity!$F380,'Case Data'!$F:$F,"Capacity")</f>
        <v>3750</v>
      </c>
      <c r="J380" s="4">
        <f>SUMIFS('Case Data'!K:K,'Case Data'!$A:$A,Capacity!$C380,'Case Data'!$B:$B,Capacity!$D380,'Case Data'!$D:$D,Capacity!$F380,'Case Data'!$F:$F,"Capacity")</f>
        <v>7492</v>
      </c>
      <c r="K380" s="4">
        <f>SUMIFS('Case Data'!L:L,'Case Data'!$A:$A,Capacity!$C380,'Case Data'!$B:$B,Capacity!$D380,'Case Data'!$D:$D,Capacity!$F380,'Case Data'!$F:$F,"Capacity")</f>
        <v>7492</v>
      </c>
      <c r="L380" s="4">
        <f>SUMIFS('Case Data'!M:M,'Case Data'!$A:$A,Capacity!$C380,'Case Data'!$B:$B,Capacity!$D380,'Case Data'!$D:$D,Capacity!$F380,'Case Data'!$F:$F,"Capacity")</f>
        <v>7492</v>
      </c>
      <c r="M380" s="8">
        <f>SUMIFS('Case Data'!N:N,'Case Data'!$A:$A,Capacity!$C380,'Case Data'!$B:$B,Capacity!$D380,'Case Data'!$D:$D,Capacity!$F380,'Case Data'!$F:$F,"Capacity")</f>
        <v>7492</v>
      </c>
      <c r="O380" s="178"/>
    </row>
    <row r="381" spans="3:15">
      <c r="C381" s="45" t="str">
        <f t="shared" ref="C381" si="323">C380</f>
        <v>Case A Exploratory Policy Scenario - No Price Control</v>
      </c>
      <c r="D381" s="52" t="str">
        <f t="shared" ref="D381" si="324">D380</f>
        <v>10-State Contributions</v>
      </c>
      <c r="E381" s="125" t="s">
        <v>49</v>
      </c>
      <c r="F381" s="52" t="str">
        <f t="shared" si="306"/>
        <v>New Battery Storage</v>
      </c>
      <c r="G381" s="4">
        <f>SUMIFS('Case Data'!H:H,'Case Data'!$A:$A,Capacity!$C381,'Case Data'!$B:$B,Capacity!$D381,'Case Data'!$D:$D,Capacity!$F381,'Case Data'!$F:$F,"Capacity")</f>
        <v>3153</v>
      </c>
      <c r="H381" s="4">
        <f>SUMIFS('Case Data'!I:I,'Case Data'!$A:$A,Capacity!$C381,'Case Data'!$B:$B,Capacity!$D381,'Case Data'!$D:$D,Capacity!$F381,'Case Data'!$F:$F,"Capacity")</f>
        <v>9032</v>
      </c>
      <c r="I381" s="4">
        <f>SUMIFS('Case Data'!J:J,'Case Data'!$A:$A,Capacity!$C381,'Case Data'!$B:$B,Capacity!$D381,'Case Data'!$D:$D,Capacity!$F381,'Case Data'!$F:$F,"Capacity")</f>
        <v>9801</v>
      </c>
      <c r="J381" s="4">
        <f>SUMIFS('Case Data'!K:K,'Case Data'!$A:$A,Capacity!$C381,'Case Data'!$B:$B,Capacity!$D381,'Case Data'!$D:$D,Capacity!$F381,'Case Data'!$F:$F,"Capacity")</f>
        <v>11747</v>
      </c>
      <c r="K381" s="4">
        <f>SUMIFS('Case Data'!L:L,'Case Data'!$A:$A,Capacity!$C381,'Case Data'!$B:$B,Capacity!$D381,'Case Data'!$D:$D,Capacity!$F381,'Case Data'!$F:$F,"Capacity")</f>
        <v>15644</v>
      </c>
      <c r="L381" s="4">
        <f>SUMIFS('Case Data'!M:M,'Case Data'!$A:$A,Capacity!$C381,'Case Data'!$B:$B,Capacity!$D381,'Case Data'!$D:$D,Capacity!$F381,'Case Data'!$F:$F,"Capacity")</f>
        <v>17172</v>
      </c>
      <c r="M381" s="8">
        <f>SUMIFS('Case Data'!N:N,'Case Data'!$A:$A,Capacity!$C381,'Case Data'!$B:$B,Capacity!$D381,'Case Data'!$D:$D,Capacity!$F381,'Case Data'!$F:$F,"Capacity")</f>
        <v>27332</v>
      </c>
      <c r="O381" s="178"/>
    </row>
    <row r="382" spans="3:15">
      <c r="C382" s="45" t="str">
        <f t="shared" ref="C382:D389" si="325">C381</f>
        <v>Case A Exploratory Policy Scenario - No Price Control</v>
      </c>
      <c r="D382" s="52" t="str">
        <f t="shared" si="325"/>
        <v>10-State Contributions</v>
      </c>
      <c r="E382" s="125" t="s">
        <v>49</v>
      </c>
      <c r="F382" s="52" t="str">
        <f t="shared" ref="F382:F389" si="326">F351</f>
        <v>New H2 CC</v>
      </c>
      <c r="G382" s="4">
        <f>SUMIFS('Case Data'!H:H,'Case Data'!$A:$A,Capacity!$C382,'Case Data'!$B:$B,Capacity!$D382,'Case Data'!$D:$D,Capacity!$F382,'Case Data'!$F:$F,"Capacity")</f>
        <v>0</v>
      </c>
      <c r="H382" s="4">
        <f>SUMIFS('Case Data'!I:I,'Case Data'!$A:$A,Capacity!$C382,'Case Data'!$B:$B,Capacity!$D382,'Case Data'!$D:$D,Capacity!$F382,'Case Data'!$F:$F,"Capacity")</f>
        <v>0</v>
      </c>
      <c r="I382" s="4">
        <f>SUMIFS('Case Data'!J:J,'Case Data'!$A:$A,Capacity!$C382,'Case Data'!$B:$B,Capacity!$D382,'Case Data'!$D:$D,Capacity!$F382,'Case Data'!$F:$F,"Capacity")</f>
        <v>0</v>
      </c>
      <c r="J382" s="4">
        <f>SUMIFS('Case Data'!K:K,'Case Data'!$A:$A,Capacity!$C382,'Case Data'!$B:$B,Capacity!$D382,'Case Data'!$D:$D,Capacity!$F382,'Case Data'!$F:$F,"Capacity")</f>
        <v>0</v>
      </c>
      <c r="K382" s="4">
        <f>SUMIFS('Case Data'!L:L,'Case Data'!$A:$A,Capacity!$C382,'Case Data'!$B:$B,Capacity!$D382,'Case Data'!$D:$D,Capacity!$F382,'Case Data'!$F:$F,"Capacity")</f>
        <v>0</v>
      </c>
      <c r="L382" s="4">
        <f>SUMIFS('Case Data'!M:M,'Case Data'!$A:$A,Capacity!$C382,'Case Data'!$B:$B,Capacity!$D382,'Case Data'!$D:$D,Capacity!$F382,'Case Data'!$F:$F,"Capacity")</f>
        <v>0</v>
      </c>
      <c r="M382" s="8">
        <f>SUMIFS('Case Data'!N:N,'Case Data'!$A:$A,Capacity!$C382,'Case Data'!$B:$B,Capacity!$D382,'Case Data'!$D:$D,Capacity!$F382,'Case Data'!$F:$F,"Capacity")</f>
        <v>0</v>
      </c>
      <c r="O382" s="178"/>
    </row>
    <row r="383" spans="3:15">
      <c r="C383" s="44" t="str">
        <f t="shared" si="325"/>
        <v>Case A Exploratory Policy Scenario - No Price Control</v>
      </c>
      <c r="D383" s="53" t="str">
        <f t="shared" si="325"/>
        <v>10-State Contributions</v>
      </c>
      <c r="E383" s="136" t="s">
        <v>49</v>
      </c>
      <c r="F383" s="53" t="str">
        <f t="shared" si="326"/>
        <v>New H2 CT</v>
      </c>
      <c r="G383" s="23">
        <f>SUMIFS('Case Data'!H:H,'Case Data'!$A:$A,Capacity!$C383,'Case Data'!$B:$B,Capacity!$D383,'Case Data'!$D:$D,Capacity!$F383,'Case Data'!$F:$F,"Capacity")</f>
        <v>0</v>
      </c>
      <c r="H383" s="23">
        <f>SUMIFS('Case Data'!I:I,'Case Data'!$A:$A,Capacity!$C383,'Case Data'!$B:$B,Capacity!$D383,'Case Data'!$D:$D,Capacity!$F383,'Case Data'!$F:$F,"Capacity")</f>
        <v>0</v>
      </c>
      <c r="I383" s="23">
        <f>SUMIFS('Case Data'!J:J,'Case Data'!$A:$A,Capacity!$C383,'Case Data'!$B:$B,Capacity!$D383,'Case Data'!$D:$D,Capacity!$F383,'Case Data'!$F:$F,"Capacity")</f>
        <v>0</v>
      </c>
      <c r="J383" s="23">
        <f>SUMIFS('Case Data'!K:K,'Case Data'!$A:$A,Capacity!$C383,'Case Data'!$B:$B,Capacity!$D383,'Case Data'!$D:$D,Capacity!$F383,'Case Data'!$F:$F,"Capacity")</f>
        <v>0</v>
      </c>
      <c r="K383" s="23">
        <f>SUMIFS('Case Data'!L:L,'Case Data'!$A:$A,Capacity!$C383,'Case Data'!$B:$B,Capacity!$D383,'Case Data'!$D:$D,Capacity!$F383,'Case Data'!$F:$F,"Capacity")</f>
        <v>0</v>
      </c>
      <c r="L383" s="23">
        <f>SUMIFS('Case Data'!M:M,'Case Data'!$A:$A,Capacity!$C383,'Case Data'!$B:$B,Capacity!$D383,'Case Data'!$D:$D,Capacity!$F383,'Case Data'!$F:$F,"Capacity")</f>
        <v>0</v>
      </c>
      <c r="M383" s="25">
        <f>SUMIFS('Case Data'!N:N,'Case Data'!$A:$A,Capacity!$C383,'Case Data'!$B:$B,Capacity!$D383,'Case Data'!$D:$D,Capacity!$F383,'Case Data'!$F:$F,"Capacity")</f>
        <v>0</v>
      </c>
      <c r="O383" s="178"/>
    </row>
    <row r="384" spans="3:15">
      <c r="C384" s="45" t="str">
        <f t="shared" si="325"/>
        <v>Case A Exploratory Policy Scenario - No Price Control</v>
      </c>
      <c r="D384" s="52" t="str">
        <f t="shared" si="325"/>
        <v>10-State Contributions</v>
      </c>
      <c r="E384" s="125" t="s">
        <v>49</v>
      </c>
      <c r="F384" s="52" t="str">
        <f t="shared" si="326"/>
        <v>Retire Coal</v>
      </c>
      <c r="G384" s="4">
        <f>SUMIFS('Case Data'!H:H,'Case Data'!$A:$A,Capacity!$C384,'Case Data'!$B:$B,Capacity!$D384,'Case Data'!$D:$D,Capacity!$F384,'Case Data'!$F:$F,"Capacity")</f>
        <v>0</v>
      </c>
      <c r="H384" s="4">
        <f>SUMIFS('Case Data'!I:I,'Case Data'!$A:$A,Capacity!$C384,'Case Data'!$B:$B,Capacity!$D384,'Case Data'!$D:$D,Capacity!$F384,'Case Data'!$F:$F,"Capacity")</f>
        <v>1794</v>
      </c>
      <c r="I384" s="4">
        <f>SUMIFS('Case Data'!J:J,'Case Data'!$A:$A,Capacity!$C384,'Case Data'!$B:$B,Capacity!$D384,'Case Data'!$D:$D,Capacity!$F384,'Case Data'!$F:$F,"Capacity")</f>
        <v>519</v>
      </c>
      <c r="J384" s="4">
        <f>SUMIFS('Case Data'!K:K,'Case Data'!$A:$A,Capacity!$C384,'Case Data'!$B:$B,Capacity!$D384,'Case Data'!$D:$D,Capacity!$F384,'Case Data'!$F:$F,"Capacity")</f>
        <v>519</v>
      </c>
      <c r="K384" s="4">
        <f>SUMIFS('Case Data'!L:L,'Case Data'!$A:$A,Capacity!$C384,'Case Data'!$B:$B,Capacity!$D384,'Case Data'!$D:$D,Capacity!$F384,'Case Data'!$F:$F,"Capacity")</f>
        <v>519</v>
      </c>
      <c r="L384" s="4">
        <f>SUMIFS('Case Data'!M:M,'Case Data'!$A:$A,Capacity!$C384,'Case Data'!$B:$B,Capacity!$D384,'Case Data'!$D:$D,Capacity!$F384,'Case Data'!$F:$F,"Capacity")</f>
        <v>519</v>
      </c>
      <c r="M384" s="8">
        <f>SUMIFS('Case Data'!N:N,'Case Data'!$A:$A,Capacity!$C384,'Case Data'!$B:$B,Capacity!$D384,'Case Data'!$D:$D,Capacity!$F384,'Case Data'!$F:$F,"Capacity")</f>
        <v>519</v>
      </c>
      <c r="O384" s="178"/>
    </row>
    <row r="385" spans="3:15">
      <c r="C385" s="45" t="str">
        <f t="shared" si="325"/>
        <v>Case A Exploratory Policy Scenario - No Price Control</v>
      </c>
      <c r="D385" s="52" t="str">
        <f t="shared" si="325"/>
        <v>10-State Contributions</v>
      </c>
      <c r="E385" s="125" t="s">
        <v>49</v>
      </c>
      <c r="F385" s="52" t="str">
        <f t="shared" si="326"/>
        <v>Retire Combined Cycle</v>
      </c>
      <c r="G385" s="4">
        <f>SUMIFS('Case Data'!H:H,'Case Data'!$A:$A,Capacity!$C385,'Case Data'!$B:$B,Capacity!$D385,'Case Data'!$D:$D,Capacity!$F385,'Case Data'!$F:$F,"Capacity")</f>
        <v>0</v>
      </c>
      <c r="H385" s="4">
        <f>SUMIFS('Case Data'!I:I,'Case Data'!$A:$A,Capacity!$C385,'Case Data'!$B:$B,Capacity!$D385,'Case Data'!$D:$D,Capacity!$F385,'Case Data'!$F:$F,"Capacity")</f>
        <v>36</v>
      </c>
      <c r="I385" s="4">
        <f>SUMIFS('Case Data'!J:J,'Case Data'!$A:$A,Capacity!$C385,'Case Data'!$B:$B,Capacity!$D385,'Case Data'!$D:$D,Capacity!$F385,'Case Data'!$F:$F,"Capacity")</f>
        <v>36</v>
      </c>
      <c r="J385" s="4">
        <f>SUMIFS('Case Data'!K:K,'Case Data'!$A:$A,Capacity!$C385,'Case Data'!$B:$B,Capacity!$D385,'Case Data'!$D:$D,Capacity!$F385,'Case Data'!$F:$F,"Capacity")</f>
        <v>36</v>
      </c>
      <c r="K385" s="4">
        <f>SUMIFS('Case Data'!L:L,'Case Data'!$A:$A,Capacity!$C385,'Case Data'!$B:$B,Capacity!$D385,'Case Data'!$D:$D,Capacity!$F385,'Case Data'!$F:$F,"Capacity")</f>
        <v>36</v>
      </c>
      <c r="L385" s="4">
        <f>SUMIFS('Case Data'!M:M,'Case Data'!$A:$A,Capacity!$C385,'Case Data'!$B:$B,Capacity!$D385,'Case Data'!$D:$D,Capacity!$F385,'Case Data'!$F:$F,"Capacity")</f>
        <v>36</v>
      </c>
      <c r="M385" s="8">
        <f>SUMIFS('Case Data'!N:N,'Case Data'!$A:$A,Capacity!$C385,'Case Data'!$B:$B,Capacity!$D385,'Case Data'!$D:$D,Capacity!$F385,'Case Data'!$F:$F,"Capacity")</f>
        <v>36</v>
      </c>
      <c r="O385" s="178"/>
    </row>
    <row r="386" spans="3:15">
      <c r="C386" s="45" t="str">
        <f t="shared" si="325"/>
        <v>Case A Exploratory Policy Scenario - No Price Control</v>
      </c>
      <c r="D386" s="52" t="str">
        <f t="shared" si="325"/>
        <v>10-State Contributions</v>
      </c>
      <c r="E386" s="125" t="s">
        <v>49</v>
      </c>
      <c r="F386" s="52" t="str">
        <f t="shared" si="326"/>
        <v>Retire Combustion Turbine</v>
      </c>
      <c r="G386" s="4">
        <f>SUMIFS('Case Data'!H:H,'Case Data'!$A:$A,Capacity!$C386,'Case Data'!$B:$B,Capacity!$D386,'Case Data'!$D:$D,Capacity!$F386,'Case Data'!$F:$F,"Capacity")</f>
        <v>0</v>
      </c>
      <c r="H386" s="4">
        <f>SUMIFS('Case Data'!I:I,'Case Data'!$A:$A,Capacity!$C386,'Case Data'!$B:$B,Capacity!$D386,'Case Data'!$D:$D,Capacity!$F386,'Case Data'!$F:$F,"Capacity")</f>
        <v>0</v>
      </c>
      <c r="I386" s="4">
        <f>SUMIFS('Case Data'!J:J,'Case Data'!$A:$A,Capacity!$C386,'Case Data'!$B:$B,Capacity!$D386,'Case Data'!$D:$D,Capacity!$F386,'Case Data'!$F:$F,"Capacity")</f>
        <v>0</v>
      </c>
      <c r="J386" s="4">
        <f>SUMIFS('Case Data'!K:K,'Case Data'!$A:$A,Capacity!$C386,'Case Data'!$B:$B,Capacity!$D386,'Case Data'!$D:$D,Capacity!$F386,'Case Data'!$F:$F,"Capacity")</f>
        <v>0</v>
      </c>
      <c r="K386" s="4">
        <f>SUMIFS('Case Data'!L:L,'Case Data'!$A:$A,Capacity!$C386,'Case Data'!$B:$B,Capacity!$D386,'Case Data'!$D:$D,Capacity!$F386,'Case Data'!$F:$F,"Capacity")</f>
        <v>0</v>
      </c>
      <c r="L386" s="4">
        <f>SUMIFS('Case Data'!M:M,'Case Data'!$A:$A,Capacity!$C386,'Case Data'!$B:$B,Capacity!$D386,'Case Data'!$D:$D,Capacity!$F386,'Case Data'!$F:$F,"Capacity")</f>
        <v>0</v>
      </c>
      <c r="M386" s="8">
        <f>SUMIFS('Case Data'!N:N,'Case Data'!$A:$A,Capacity!$C386,'Case Data'!$B:$B,Capacity!$D386,'Case Data'!$D:$D,Capacity!$F386,'Case Data'!$F:$F,"Capacity")</f>
        <v>9</v>
      </c>
      <c r="O386" s="178"/>
    </row>
    <row r="387" spans="3:15">
      <c r="C387" s="45" t="str">
        <f t="shared" si="325"/>
        <v>Case A Exploratory Policy Scenario - No Price Control</v>
      </c>
      <c r="D387" s="52" t="str">
        <f t="shared" si="325"/>
        <v>10-State Contributions</v>
      </c>
      <c r="E387" s="125" t="s">
        <v>49</v>
      </c>
      <c r="F387" s="52" t="str">
        <f t="shared" si="326"/>
        <v>Retire Oil/Gas</v>
      </c>
      <c r="G387" s="4">
        <f>SUMIFS('Case Data'!H:H,'Case Data'!$A:$A,Capacity!$C387,'Case Data'!$B:$B,Capacity!$D387,'Case Data'!$D:$D,Capacity!$F387,'Case Data'!$F:$F,"Capacity")</f>
        <v>0</v>
      </c>
      <c r="H387" s="4">
        <f>SUMIFS('Case Data'!I:I,'Case Data'!$A:$A,Capacity!$C387,'Case Data'!$B:$B,Capacity!$D387,'Case Data'!$D:$D,Capacity!$F387,'Case Data'!$F:$F,"Capacity")</f>
        <v>6012</v>
      </c>
      <c r="I387" s="4">
        <f>SUMIFS('Case Data'!J:J,'Case Data'!$A:$A,Capacity!$C387,'Case Data'!$B:$B,Capacity!$D387,'Case Data'!$D:$D,Capacity!$F387,'Case Data'!$F:$F,"Capacity")</f>
        <v>6096</v>
      </c>
      <c r="J387" s="4">
        <f>SUMIFS('Case Data'!K:K,'Case Data'!$A:$A,Capacity!$C387,'Case Data'!$B:$B,Capacity!$D387,'Case Data'!$D:$D,Capacity!$F387,'Case Data'!$F:$F,"Capacity")</f>
        <v>6096</v>
      </c>
      <c r="K387" s="4">
        <f>SUMIFS('Case Data'!L:L,'Case Data'!$A:$A,Capacity!$C387,'Case Data'!$B:$B,Capacity!$D387,'Case Data'!$D:$D,Capacity!$F387,'Case Data'!$F:$F,"Capacity")</f>
        <v>6096</v>
      </c>
      <c r="L387" s="4">
        <f>SUMIFS('Case Data'!M:M,'Case Data'!$A:$A,Capacity!$C387,'Case Data'!$B:$B,Capacity!$D387,'Case Data'!$D:$D,Capacity!$F387,'Case Data'!$F:$F,"Capacity")</f>
        <v>6226</v>
      </c>
      <c r="M387" s="8">
        <f>SUMIFS('Case Data'!N:N,'Case Data'!$A:$A,Capacity!$C387,'Case Data'!$B:$B,Capacity!$D387,'Case Data'!$D:$D,Capacity!$F387,'Case Data'!$F:$F,"Capacity")</f>
        <v>9606</v>
      </c>
      <c r="O387" s="178"/>
    </row>
    <row r="388" spans="3:15">
      <c r="C388" s="45" t="str">
        <f t="shared" si="325"/>
        <v>Case A Exploratory Policy Scenario - No Price Control</v>
      </c>
      <c r="D388" s="52" t="str">
        <f t="shared" si="325"/>
        <v>10-State Contributions</v>
      </c>
      <c r="E388" s="125" t="s">
        <v>49</v>
      </c>
      <c r="F388" s="52" t="str">
        <f t="shared" si="326"/>
        <v>Retire Other</v>
      </c>
      <c r="G388" s="4">
        <f>SUMIFS('Case Data'!H:H,'Case Data'!$A:$A,Capacity!$C388,'Case Data'!$B:$B,Capacity!$D388,'Case Data'!$D:$D,Capacity!$F388,'Case Data'!$F:$F,"Capacity")</f>
        <v>0</v>
      </c>
      <c r="H388" s="4">
        <f>SUMIFS('Case Data'!I:I,'Case Data'!$A:$A,Capacity!$C388,'Case Data'!$B:$B,Capacity!$D388,'Case Data'!$D:$D,Capacity!$F388,'Case Data'!$F:$F,"Capacity")</f>
        <v>1004</v>
      </c>
      <c r="I388" s="4">
        <f>SUMIFS('Case Data'!J:J,'Case Data'!$A:$A,Capacity!$C388,'Case Data'!$B:$B,Capacity!$D388,'Case Data'!$D:$D,Capacity!$F388,'Case Data'!$F:$F,"Capacity")</f>
        <v>1011</v>
      </c>
      <c r="J388" s="4">
        <f>SUMIFS('Case Data'!K:K,'Case Data'!$A:$A,Capacity!$C388,'Case Data'!$B:$B,Capacity!$D388,'Case Data'!$D:$D,Capacity!$F388,'Case Data'!$F:$F,"Capacity")</f>
        <v>1019</v>
      </c>
      <c r="K388" s="4">
        <f>SUMIFS('Case Data'!L:L,'Case Data'!$A:$A,Capacity!$C388,'Case Data'!$B:$B,Capacity!$D388,'Case Data'!$D:$D,Capacity!$F388,'Case Data'!$F:$F,"Capacity")</f>
        <v>1019</v>
      </c>
      <c r="L388" s="4">
        <f>SUMIFS('Case Data'!M:M,'Case Data'!$A:$A,Capacity!$C388,'Case Data'!$B:$B,Capacity!$D388,'Case Data'!$D:$D,Capacity!$F388,'Case Data'!$F:$F,"Capacity")</f>
        <v>1019</v>
      </c>
      <c r="M388" s="8">
        <f>SUMIFS('Case Data'!N:N,'Case Data'!$A:$A,Capacity!$C388,'Case Data'!$B:$B,Capacity!$D388,'Case Data'!$D:$D,Capacity!$F388,'Case Data'!$F:$F,"Capacity")</f>
        <v>1019</v>
      </c>
      <c r="O388" s="178"/>
    </row>
    <row r="389" spans="3:15" ht="15.75" thickBot="1">
      <c r="C389" s="50" t="str">
        <f t="shared" si="325"/>
        <v>Case A Exploratory Policy Scenario - No Price Control</v>
      </c>
      <c r="D389" s="54" t="str">
        <f t="shared" si="325"/>
        <v>10-State Contributions</v>
      </c>
      <c r="E389" s="126" t="s">
        <v>49</v>
      </c>
      <c r="F389" s="54" t="str">
        <f t="shared" si="326"/>
        <v>Retire Nuclear</v>
      </c>
      <c r="G389" s="9">
        <f>SUMIFS('Case Data'!H:H,'Case Data'!$A:$A,Capacity!$C389,'Case Data'!$B:$B,Capacity!$D389,'Case Data'!$D:$D,Capacity!$F389,'Case Data'!$F:$F,"Capacity")</f>
        <v>0</v>
      </c>
      <c r="H389" s="9">
        <f>SUMIFS('Case Data'!I:I,'Case Data'!$A:$A,Capacity!$C389,'Case Data'!$B:$B,Capacity!$D389,'Case Data'!$D:$D,Capacity!$F389,'Case Data'!$F:$F,"Capacity")</f>
        <v>0</v>
      </c>
      <c r="I389" s="9">
        <f>SUMIFS('Case Data'!J:J,'Case Data'!$A:$A,Capacity!$C389,'Case Data'!$B:$B,Capacity!$D389,'Case Data'!$D:$D,Capacity!$F389,'Case Data'!$F:$F,"Capacity")</f>
        <v>0</v>
      </c>
      <c r="J389" s="9">
        <f>SUMIFS('Case Data'!K:K,'Case Data'!$A:$A,Capacity!$C389,'Case Data'!$B:$B,Capacity!$D389,'Case Data'!$D:$D,Capacity!$F389,'Case Data'!$F:$F,"Capacity")</f>
        <v>0</v>
      </c>
      <c r="K389" s="9">
        <f>SUMIFS('Case Data'!L:L,'Case Data'!$A:$A,Capacity!$C389,'Case Data'!$B:$B,Capacity!$D389,'Case Data'!$D:$D,Capacity!$F389,'Case Data'!$F:$F,"Capacity")</f>
        <v>1174</v>
      </c>
      <c r="L389" s="9">
        <f>SUMIFS('Case Data'!M:M,'Case Data'!$A:$A,Capacity!$C389,'Case Data'!$B:$B,Capacity!$D389,'Case Data'!$D:$D,Capacity!$F389,'Case Data'!$F:$F,"Capacity")</f>
        <v>1174</v>
      </c>
      <c r="M389" s="10">
        <f>SUMIFS('Case Data'!N:N,'Case Data'!$A:$A,Capacity!$C389,'Case Data'!$B:$B,Capacity!$D389,'Case Data'!$D:$D,Capacity!$F389,'Case Data'!$F:$F,"Capacity")</f>
        <v>1174</v>
      </c>
      <c r="O389" s="178"/>
    </row>
  </sheetData>
  <pageMargins left="0.7" right="0.7" top="0.75" bottom="0.75" header="0.3" footer="0.3"/>
  <pageSetup orientation="portrait" horizontalDpi="300" verticalDpi="300" r:id="rId1"/>
  <customProperties>
    <customPr name="GUID" r:id="rId2"/>
  </customProperties>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CEF61F5-AAD5-43BE-A25D-0A3222AAAA87}">
          <x14:formula1>
            <xm:f>Cases!$C$3:$C$14</xm:f>
          </x14:formula1>
          <xm:sqref>D54 AC10 P10</xm:sqref>
        </x14:dataValidation>
        <x14:dataValidation type="list" allowBlank="1" showInputMessage="1" showErrorMessage="1" xr:uid="{CAA5A4F3-3FA2-4E51-99EF-B8385471B7DB}">
          <x14:formula1>
            <xm:f>Cases!$C$3:$C$16</xm:f>
          </x14:formula1>
          <xm:sqref>C10</xm:sqref>
        </x14:dataValidation>
        <x14:dataValidation type="list" allowBlank="1" showInputMessage="1" showErrorMessage="1" xr:uid="{F7A672F2-5E7B-4806-BC69-9584400766D0}">
          <x14:formula1>
            <xm:f>Cases!$E$3:$E$15</xm:f>
          </x14:formula1>
          <xm:sqref>AD10 D10 Q10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FB6F7-D7A4-4450-8ACA-EA79413817E8}">
  <dimension ref="B2:AM314"/>
  <sheetViews>
    <sheetView zoomScale="70" zoomScaleNormal="70" workbookViewId="0">
      <selection activeCell="E8" sqref="E8"/>
    </sheetView>
  </sheetViews>
  <sheetFormatPr defaultColWidth="8.7109375" defaultRowHeight="15"/>
  <cols>
    <col min="1" max="1" width="5.7109375" style="2" customWidth="1"/>
    <col min="2" max="2" width="6.28515625" style="15" hidden="1" customWidth="1"/>
    <col min="3" max="3" width="26.7109375" style="2" customWidth="1"/>
    <col min="4" max="4" width="29.7109375" style="2" customWidth="1"/>
    <col min="5" max="5" width="17.42578125" style="2" customWidth="1"/>
    <col min="6" max="6" width="30" style="2" customWidth="1"/>
    <col min="7" max="13" width="15.7109375" style="2" customWidth="1"/>
    <col min="14" max="14" width="12.7109375" style="2" customWidth="1"/>
    <col min="15" max="15" width="27" style="2" customWidth="1"/>
    <col min="16" max="16" width="28.5703125" style="2" customWidth="1"/>
    <col min="17" max="17" width="22.28515625" style="2" customWidth="1"/>
    <col min="18" max="28" width="15.7109375" style="2" customWidth="1"/>
    <col min="29" max="29" width="24.7109375" style="2" bestFit="1" customWidth="1"/>
    <col min="30" max="30" width="28.7109375" style="2" bestFit="1" customWidth="1"/>
    <col min="31" max="31" width="15.7109375" style="2" customWidth="1"/>
    <col min="32" max="32" width="21" style="2" bestFit="1" customWidth="1"/>
    <col min="33" max="41" width="15.7109375" style="2" customWidth="1"/>
    <col min="42" max="16384" width="8.7109375" style="2"/>
  </cols>
  <sheetData>
    <row r="2" spans="3:30" ht="31.5">
      <c r="C2" s="34" t="str">
        <f>'Read Me'!$B$1</f>
        <v>ICF - RGGI - Flat Cap and Policy Case Results</v>
      </c>
    </row>
    <row r="3" spans="3:30" ht="15.75">
      <c r="C3" s="80">
        <f>'Read Me'!$B$2</f>
        <v>45828</v>
      </c>
    </row>
    <row r="5" spans="3:30" ht="26.25">
      <c r="C5" s="33" t="s">
        <v>39</v>
      </c>
    </row>
    <row r="6" spans="3:30" ht="15" customHeight="1">
      <c r="C6" s="5"/>
    </row>
    <row r="7" spans="3:30" s="19" customFormat="1" ht="23.25">
      <c r="C7" s="74" t="s">
        <v>89</v>
      </c>
      <c r="D7" s="65"/>
      <c r="E7" s="65"/>
      <c r="F7" s="65"/>
      <c r="G7" s="65"/>
      <c r="H7" s="65"/>
      <c r="I7" s="65"/>
      <c r="J7" s="65"/>
      <c r="K7" s="65"/>
      <c r="L7" s="65"/>
      <c r="M7" s="65"/>
      <c r="N7" s="65"/>
      <c r="O7" s="65"/>
      <c r="P7" s="65"/>
      <c r="Q7" s="65"/>
      <c r="R7" s="65"/>
      <c r="S7" s="65"/>
      <c r="T7" s="65"/>
      <c r="U7" s="65"/>
      <c r="V7" s="65"/>
      <c r="W7" s="65"/>
      <c r="X7" s="65"/>
      <c r="Y7" s="65"/>
      <c r="Z7" s="65"/>
      <c r="AA7" s="65"/>
      <c r="AB7" s="65"/>
      <c r="AC7" s="65"/>
      <c r="AD7" s="65"/>
    </row>
    <row r="8" spans="3:30">
      <c r="C8" s="3"/>
    </row>
    <row r="9" spans="3:30" ht="15.75" thickBot="1">
      <c r="C9" s="3" t="s">
        <v>41</v>
      </c>
      <c r="D9" s="3" t="s">
        <v>43</v>
      </c>
      <c r="P9" s="3" t="s">
        <v>42</v>
      </c>
      <c r="Q9" s="3" t="s">
        <v>43</v>
      </c>
      <c r="AC9" s="3" t="s">
        <v>90</v>
      </c>
      <c r="AD9" s="3" t="s">
        <v>43</v>
      </c>
    </row>
    <row r="10" spans="3:30" ht="15.75" thickBot="1">
      <c r="C10" s="93" t="s">
        <v>4</v>
      </c>
      <c r="D10" s="142" t="s">
        <v>25</v>
      </c>
      <c r="P10" s="93" t="s">
        <v>5</v>
      </c>
      <c r="Q10" s="142" t="s">
        <v>28</v>
      </c>
      <c r="AC10" s="93" t="s">
        <v>5</v>
      </c>
      <c r="AD10" s="142" t="s">
        <v>25</v>
      </c>
    </row>
    <row r="34" spans="3:39" ht="15.75" thickBot="1">
      <c r="C34" s="94" t="s">
        <v>2</v>
      </c>
      <c r="D34" s="95" t="s">
        <v>43</v>
      </c>
      <c r="E34" s="95" t="s">
        <v>46</v>
      </c>
      <c r="F34" s="95" t="s">
        <v>45</v>
      </c>
      <c r="G34" s="95">
        <v>2025</v>
      </c>
      <c r="H34" s="95">
        <v>2028</v>
      </c>
      <c r="I34" s="95">
        <v>2030</v>
      </c>
      <c r="J34" s="95">
        <v>2032</v>
      </c>
      <c r="K34" s="95">
        <v>2035</v>
      </c>
      <c r="L34" s="95">
        <v>2037</v>
      </c>
      <c r="M34" s="106">
        <v>2040</v>
      </c>
      <c r="P34" s="94" t="s">
        <v>2</v>
      </c>
      <c r="Q34" s="95" t="s">
        <v>43</v>
      </c>
      <c r="R34" s="95" t="s">
        <v>46</v>
      </c>
      <c r="S34" s="95" t="s">
        <v>45</v>
      </c>
      <c r="T34" s="95">
        <v>2025</v>
      </c>
      <c r="U34" s="95">
        <v>2028</v>
      </c>
      <c r="V34" s="95">
        <v>2030</v>
      </c>
      <c r="W34" s="95">
        <v>2032</v>
      </c>
      <c r="X34" s="95">
        <v>2035</v>
      </c>
      <c r="Y34" s="95">
        <v>2037</v>
      </c>
      <c r="Z34" s="106">
        <v>2040</v>
      </c>
      <c r="AC34" s="94" t="s">
        <v>2</v>
      </c>
      <c r="AD34" s="95" t="s">
        <v>43</v>
      </c>
      <c r="AE34" s="95" t="s">
        <v>46</v>
      </c>
      <c r="AF34" s="95" t="s">
        <v>45</v>
      </c>
      <c r="AG34" s="95">
        <v>2025</v>
      </c>
      <c r="AH34" s="95">
        <v>2028</v>
      </c>
      <c r="AI34" s="95">
        <v>2030</v>
      </c>
      <c r="AJ34" s="95">
        <v>2032</v>
      </c>
      <c r="AK34" s="95">
        <v>2035</v>
      </c>
      <c r="AL34" s="95">
        <v>2037</v>
      </c>
      <c r="AM34" s="106">
        <v>2040</v>
      </c>
    </row>
    <row r="35" spans="3:39">
      <c r="C35" s="16" t="str">
        <f>$C$10</f>
        <v>Case A Exploratory Policy Scenario</v>
      </c>
      <c r="D35" s="2" t="str">
        <f>$D$10</f>
        <v>NY</v>
      </c>
      <c r="E35" s="2" t="s">
        <v>50</v>
      </c>
      <c r="F35" s="11" t="str">
        <f>'Regional Results'!B47</f>
        <v>Coal</v>
      </c>
      <c r="G35" s="27">
        <f>SUMIFS('Case Data'!H:H,'Case Data'!$A:$A,$C35,'Case Data'!$B:$B,$D35,'Case Data'!$C:$C,$F35,'Case Data'!$F:$F,"Generation")</f>
        <v>0</v>
      </c>
      <c r="H35" s="4">
        <f>SUMIFS('Case Data'!I:I,'Case Data'!$A:$A,$C35,'Case Data'!$B:$B,$D35,'Case Data'!$C:$C,$F35,'Case Data'!$F:$F,"Generation")</f>
        <v>0</v>
      </c>
      <c r="I35" s="4">
        <f>SUMIFS('Case Data'!J:J,'Case Data'!$A:$A,$C35,'Case Data'!$B:$B,$D35,'Case Data'!$C:$C,$F35,'Case Data'!$F:$F,"Generation")</f>
        <v>0</v>
      </c>
      <c r="J35" s="4">
        <f>SUMIFS('Case Data'!K:K,'Case Data'!$A:$A,$C35,'Case Data'!$B:$B,$D35,'Case Data'!$C:$C,$F35,'Case Data'!$F:$F,"Generation")</f>
        <v>0</v>
      </c>
      <c r="K35" s="4">
        <f>SUMIFS('Case Data'!L:L,'Case Data'!$A:$A,$C35,'Case Data'!$B:$B,$D35,'Case Data'!$C:$C,$F35,'Case Data'!$F:$F,"Generation")</f>
        <v>0</v>
      </c>
      <c r="L35" s="4">
        <f>SUMIFS('Case Data'!M:M,'Case Data'!$A:$A,$C35,'Case Data'!$B:$B,$D35,'Case Data'!$C:$C,$F35,'Case Data'!$F:$F,"Generation")</f>
        <v>0</v>
      </c>
      <c r="M35" s="8">
        <f>SUMIFS('Case Data'!N:N,'Case Data'!$A:$A,$C35,'Case Data'!$B:$B,$D35,'Case Data'!$C:$C,$F35,'Case Data'!$F:$F,"Generation")</f>
        <v>0</v>
      </c>
      <c r="O35" s="41"/>
      <c r="P35" s="16" t="str">
        <f>$P$10</f>
        <v>Case B Exploratory Policy Scenario</v>
      </c>
      <c r="Q35" s="2" t="str">
        <f>$Q$10</f>
        <v>10-State Contributions</v>
      </c>
      <c r="R35" s="2" t="s">
        <v>50</v>
      </c>
      <c r="S35" s="11" t="str">
        <f t="shared" ref="S35:S45" si="0">F35</f>
        <v>Coal</v>
      </c>
      <c r="T35" s="27">
        <f>SUMIFS('Case Data'!H:H,'Case Data'!$A:$A,$P35,'Case Data'!$B:$B,$Q35,'Case Data'!$C:$C,$S35,'Case Data'!$F:$F,"Generation")</f>
        <v>2744.6840404899999</v>
      </c>
      <c r="U35" s="4">
        <f>SUMIFS('Case Data'!I:I,'Case Data'!$A:$A,$P35,'Case Data'!$B:$B,$Q35,'Case Data'!$C:$C,$S35,'Case Data'!$F:$F,"Generation")</f>
        <v>0</v>
      </c>
      <c r="V35" s="4">
        <f>SUMIFS('Case Data'!J:J,'Case Data'!$A:$A,$P35,'Case Data'!$B:$B,$Q35,'Case Data'!$C:$C,$S35,'Case Data'!$F:$F,"Generation")</f>
        <v>0</v>
      </c>
      <c r="W35" s="4">
        <f>SUMIFS('Case Data'!K:K,'Case Data'!$A:$A,$P35,'Case Data'!$B:$B,$Q35,'Case Data'!$C:$C,$S35,'Case Data'!$F:$F,"Generation")</f>
        <v>0</v>
      </c>
      <c r="X35" s="4">
        <f>SUMIFS('Case Data'!L:L,'Case Data'!$A:$A,$P35,'Case Data'!$B:$B,$Q35,'Case Data'!$C:$C,$S35,'Case Data'!$F:$F,"Generation")</f>
        <v>0</v>
      </c>
      <c r="Y35" s="4">
        <f>SUMIFS('Case Data'!M:M,'Case Data'!$A:$A,$P35,'Case Data'!$B:$B,$Q35,'Case Data'!$C:$C,$S35,'Case Data'!$F:$F,"Generation")</f>
        <v>0</v>
      </c>
      <c r="Z35" s="8">
        <f>SUMIFS('Case Data'!N:N,'Case Data'!$A:$A,$P35,'Case Data'!$B:$B,$Q35,'Case Data'!$C:$C,$S35,'Case Data'!$F:$F,"Generation")</f>
        <v>0</v>
      </c>
      <c r="AB35" s="167"/>
      <c r="AC35" s="16" t="str">
        <f>$AC$10</f>
        <v>Case B Exploratory Policy Scenario</v>
      </c>
      <c r="AD35" s="2" t="str">
        <f>$AD$10</f>
        <v>NY</v>
      </c>
      <c r="AE35" s="2" t="s">
        <v>50</v>
      </c>
      <c r="AF35" s="11" t="str">
        <f t="shared" ref="AF35:AF47" si="1">S35</f>
        <v>Coal</v>
      </c>
      <c r="AG35" s="27">
        <f>SUMIFS('Case Data'!H:H,'Case Data'!$A:$A,$AC35,'Case Data'!$B:$B,$AD35,'Case Data'!$C:$C,$AF35,'Case Data'!$F:$F,"Generation")</f>
        <v>0</v>
      </c>
      <c r="AH35" s="4">
        <f>SUMIFS('Case Data'!I:I,'Case Data'!$A:$A,$AC35,'Case Data'!$B:$B,$AD35,'Case Data'!$C:$C,$AF35,'Case Data'!$F:$F,"Generation")</f>
        <v>0</v>
      </c>
      <c r="AI35" s="4">
        <f>SUMIFS('Case Data'!J:J,'Case Data'!$A:$A,$AC35,'Case Data'!$B:$B,$AD35,'Case Data'!$C:$C,$AF35,'Case Data'!$F:$F,"Generation")</f>
        <v>0</v>
      </c>
      <c r="AJ35" s="4">
        <f>SUMIFS('Case Data'!K:K,'Case Data'!$A:$A,$AC35,'Case Data'!$B:$B,$AD35,'Case Data'!$C:$C,$AF35,'Case Data'!$F:$F,"Generation")</f>
        <v>0</v>
      </c>
      <c r="AK35" s="4">
        <f>SUMIFS('Case Data'!L:L,'Case Data'!$A:$A,$AC35,'Case Data'!$B:$B,$AD35,'Case Data'!$C:$C,$AF35,'Case Data'!$F:$F,"Generation")</f>
        <v>0</v>
      </c>
      <c r="AL35" s="4">
        <f>SUMIFS('Case Data'!M:M,'Case Data'!$A:$A,$AC35,'Case Data'!$B:$B,$AD35,'Case Data'!$C:$C,$AF35,'Case Data'!$F:$F,"Generation")</f>
        <v>0</v>
      </c>
      <c r="AM35" s="8">
        <f>SUMIFS('Case Data'!N:N,'Case Data'!$A:$A,$AC35,'Case Data'!$B:$B,$AD35,'Case Data'!$C:$C,$AF35,'Case Data'!$F:$F,"Generation")</f>
        <v>0</v>
      </c>
    </row>
    <row r="36" spans="3:39">
      <c r="C36" s="16" t="str">
        <f>C35</f>
        <v>Case A Exploratory Policy Scenario</v>
      </c>
      <c r="D36" s="2" t="str">
        <f>D35</f>
        <v>NY</v>
      </c>
      <c r="E36" s="2" t="s">
        <v>50</v>
      </c>
      <c r="F36" s="11" t="str">
        <f>'Regional Results'!B48</f>
        <v>Coal with CCS</v>
      </c>
      <c r="G36" s="27">
        <f>SUMIFS('Case Data'!H:H,'Case Data'!$A:$A,$C36,'Case Data'!$B:$B,$D36,'Case Data'!$C:$C,$F36,'Case Data'!$F:$F,"Generation")</f>
        <v>0</v>
      </c>
      <c r="H36" s="4">
        <f>SUMIFS('Case Data'!I:I,'Case Data'!$A:$A,$C36,'Case Data'!$B:$B,$D36,'Case Data'!$C:$C,$F36,'Case Data'!$F:$F,"Generation")</f>
        <v>0</v>
      </c>
      <c r="I36" s="4">
        <f>SUMIFS('Case Data'!J:J,'Case Data'!$A:$A,$C36,'Case Data'!$B:$B,$D36,'Case Data'!$C:$C,$F36,'Case Data'!$F:$F,"Generation")</f>
        <v>0</v>
      </c>
      <c r="J36" s="4">
        <f>SUMIFS('Case Data'!K:K,'Case Data'!$A:$A,$C36,'Case Data'!$B:$B,$D36,'Case Data'!$C:$C,$F36,'Case Data'!$F:$F,"Generation")</f>
        <v>0</v>
      </c>
      <c r="K36" s="4">
        <f>SUMIFS('Case Data'!L:L,'Case Data'!$A:$A,$C36,'Case Data'!$B:$B,$D36,'Case Data'!$C:$C,$F36,'Case Data'!$F:$F,"Generation")</f>
        <v>0</v>
      </c>
      <c r="L36" s="4">
        <f>SUMIFS('Case Data'!M:M,'Case Data'!$A:$A,$C36,'Case Data'!$B:$B,$D36,'Case Data'!$C:$C,$F36,'Case Data'!$F:$F,"Generation")</f>
        <v>0</v>
      </c>
      <c r="M36" s="8">
        <f>SUMIFS('Case Data'!N:N,'Case Data'!$A:$A,$C36,'Case Data'!$B:$B,$D36,'Case Data'!$C:$C,$F36,'Case Data'!$F:$F,"Generation")</f>
        <v>0</v>
      </c>
      <c r="O36" s="41"/>
      <c r="P36" s="16" t="str">
        <f>P35</f>
        <v>Case B Exploratory Policy Scenario</v>
      </c>
      <c r="Q36" s="2" t="str">
        <f>Q35</f>
        <v>10-State Contributions</v>
      </c>
      <c r="R36" s="2" t="s">
        <v>50</v>
      </c>
      <c r="S36" s="11" t="str">
        <f t="shared" si="0"/>
        <v>Coal with CCS</v>
      </c>
      <c r="T36" s="27">
        <f>SUMIFS('Case Data'!H:H,'Case Data'!$A:$A,$P36,'Case Data'!$B:$B,$Q36,'Case Data'!$C:$C,$S36,'Case Data'!$F:$F,"Generation")</f>
        <v>0</v>
      </c>
      <c r="U36" s="4">
        <f>SUMIFS('Case Data'!I:I,'Case Data'!$A:$A,$P36,'Case Data'!$B:$B,$Q36,'Case Data'!$C:$C,$S36,'Case Data'!$F:$F,"Generation")</f>
        <v>0</v>
      </c>
      <c r="V36" s="4">
        <f>SUMIFS('Case Data'!J:J,'Case Data'!$A:$A,$P36,'Case Data'!$B:$B,$Q36,'Case Data'!$C:$C,$S36,'Case Data'!$F:$F,"Generation")</f>
        <v>0</v>
      </c>
      <c r="W36" s="4">
        <f>SUMIFS('Case Data'!K:K,'Case Data'!$A:$A,$P36,'Case Data'!$B:$B,$Q36,'Case Data'!$C:$C,$S36,'Case Data'!$F:$F,"Generation")</f>
        <v>0</v>
      </c>
      <c r="X36" s="4">
        <f>SUMIFS('Case Data'!L:L,'Case Data'!$A:$A,$P36,'Case Data'!$B:$B,$Q36,'Case Data'!$C:$C,$S36,'Case Data'!$F:$F,"Generation")</f>
        <v>0</v>
      </c>
      <c r="Y36" s="4">
        <f>SUMIFS('Case Data'!M:M,'Case Data'!$A:$A,$P36,'Case Data'!$B:$B,$Q36,'Case Data'!$C:$C,$S36,'Case Data'!$F:$F,"Generation")</f>
        <v>0</v>
      </c>
      <c r="Z36" s="8">
        <f>SUMIFS('Case Data'!N:N,'Case Data'!$A:$A,$P36,'Case Data'!$B:$B,$Q36,'Case Data'!$C:$C,$S36,'Case Data'!$F:$F,"Generation")</f>
        <v>0</v>
      </c>
      <c r="AB36" s="167"/>
      <c r="AC36" s="16" t="str">
        <f>AC35</f>
        <v>Case B Exploratory Policy Scenario</v>
      </c>
      <c r="AD36" s="2" t="str">
        <f>AD35</f>
        <v>NY</v>
      </c>
      <c r="AE36" s="2" t="s">
        <v>50</v>
      </c>
      <c r="AF36" s="11" t="str">
        <f t="shared" si="1"/>
        <v>Coal with CCS</v>
      </c>
      <c r="AG36" s="27">
        <f>SUMIFS('Case Data'!H:H,'Case Data'!$A:$A,$AC36,'Case Data'!$B:$B,$AD36,'Case Data'!$C:$C,$AF36,'Case Data'!$F:$F,"Generation")</f>
        <v>0</v>
      </c>
      <c r="AH36" s="4">
        <f>SUMIFS('Case Data'!I:I,'Case Data'!$A:$A,$AC36,'Case Data'!$B:$B,$AD36,'Case Data'!$C:$C,$AF36,'Case Data'!$F:$F,"Generation")</f>
        <v>0</v>
      </c>
      <c r="AI36" s="4">
        <f>SUMIFS('Case Data'!J:J,'Case Data'!$A:$A,$AC36,'Case Data'!$B:$B,$AD36,'Case Data'!$C:$C,$AF36,'Case Data'!$F:$F,"Generation")</f>
        <v>0</v>
      </c>
      <c r="AJ36" s="4">
        <f>SUMIFS('Case Data'!K:K,'Case Data'!$A:$A,$AC36,'Case Data'!$B:$B,$AD36,'Case Data'!$C:$C,$AF36,'Case Data'!$F:$F,"Generation")</f>
        <v>0</v>
      </c>
      <c r="AK36" s="4">
        <f>SUMIFS('Case Data'!L:L,'Case Data'!$A:$A,$AC36,'Case Data'!$B:$B,$AD36,'Case Data'!$C:$C,$AF36,'Case Data'!$F:$F,"Generation")</f>
        <v>0</v>
      </c>
      <c r="AL36" s="4">
        <f>SUMIFS('Case Data'!M:M,'Case Data'!$A:$A,$AC36,'Case Data'!$B:$B,$AD36,'Case Data'!$C:$C,$AF36,'Case Data'!$F:$F,"Generation")</f>
        <v>0</v>
      </c>
      <c r="AM36" s="8">
        <f>SUMIFS('Case Data'!N:N,'Case Data'!$A:$A,$AC36,'Case Data'!$B:$B,$AD36,'Case Data'!$C:$C,$AF36,'Case Data'!$F:$F,"Generation")</f>
        <v>0</v>
      </c>
    </row>
    <row r="37" spans="3:39">
      <c r="C37" s="16" t="str">
        <f t="shared" ref="C37:D45" si="2">C36</f>
        <v>Case A Exploratory Policy Scenario</v>
      </c>
      <c r="D37" s="2" t="str">
        <f t="shared" si="2"/>
        <v>NY</v>
      </c>
      <c r="E37" s="2" t="s">
        <v>50</v>
      </c>
      <c r="F37" s="11" t="str">
        <f>'Regional Results'!B49</f>
        <v>Combined Cycle</v>
      </c>
      <c r="G37" s="27">
        <f>SUMIFS('Case Data'!H:H,'Case Data'!$A:$A,$C37,'Case Data'!$B:$B,$D37,'Case Data'!$C:$C,$F37,'Case Data'!$F:$F,"Generation")</f>
        <v>42038.846667107005</v>
      </c>
      <c r="H37" s="4">
        <f>SUMIFS('Case Data'!I:I,'Case Data'!$A:$A,$C37,'Case Data'!$B:$B,$D37,'Case Data'!$C:$C,$F37,'Case Data'!$F:$F,"Generation")</f>
        <v>34085.024837075005</v>
      </c>
      <c r="I37" s="4">
        <f>SUMIFS('Case Data'!J:J,'Case Data'!$A:$A,$C37,'Case Data'!$B:$B,$D37,'Case Data'!$C:$C,$F37,'Case Data'!$F:$F,"Generation")</f>
        <v>28631.96711550199</v>
      </c>
      <c r="J37" s="4">
        <f>SUMIFS('Case Data'!K:K,'Case Data'!$A:$A,$C37,'Case Data'!$B:$B,$D37,'Case Data'!$C:$C,$F37,'Case Data'!$F:$F,"Generation")</f>
        <v>28800.921114836008</v>
      </c>
      <c r="K37" s="4">
        <f>SUMIFS('Case Data'!L:L,'Case Data'!$A:$A,$C37,'Case Data'!$B:$B,$D37,'Case Data'!$C:$C,$F37,'Case Data'!$F:$F,"Generation")</f>
        <v>34390.834064169008</v>
      </c>
      <c r="L37" s="4">
        <f>SUMIFS('Case Data'!M:M,'Case Data'!$A:$A,$C37,'Case Data'!$B:$B,$D37,'Case Data'!$C:$C,$F37,'Case Data'!$F:$F,"Generation")</f>
        <v>34549.297168767996</v>
      </c>
      <c r="M37" s="8">
        <f>SUMIFS('Case Data'!N:N,'Case Data'!$A:$A,$C37,'Case Data'!$B:$B,$D37,'Case Data'!$C:$C,$F37,'Case Data'!$F:$F,"Generation")</f>
        <v>32002.904479935001</v>
      </c>
      <c r="N37" s="178"/>
      <c r="O37" s="41"/>
      <c r="P37" s="16" t="str">
        <f t="shared" ref="P37:Q45" si="3">P36</f>
        <v>Case B Exploratory Policy Scenario</v>
      </c>
      <c r="Q37" s="2" t="str">
        <f t="shared" si="3"/>
        <v>10-State Contributions</v>
      </c>
      <c r="R37" s="2" t="s">
        <v>50</v>
      </c>
      <c r="S37" s="11" t="str">
        <f t="shared" si="0"/>
        <v>Combined Cycle</v>
      </c>
      <c r="T37" s="27">
        <f>SUMIFS('Case Data'!H:H,'Case Data'!$A:$A,$P37,'Case Data'!$B:$B,$Q37,'Case Data'!$C:$C,$S37,'Case Data'!$F:$F,"Generation")</f>
        <v>137157.96735673604</v>
      </c>
      <c r="U37" s="4">
        <f>SUMIFS('Case Data'!I:I,'Case Data'!$A:$A,$P37,'Case Data'!$B:$B,$Q37,'Case Data'!$C:$C,$S37,'Case Data'!$F:$F,"Generation")</f>
        <v>94828.507808014896</v>
      </c>
      <c r="V37" s="4">
        <f>SUMIFS('Case Data'!J:J,'Case Data'!$A:$A,$P37,'Case Data'!$B:$B,$Q37,'Case Data'!$C:$C,$S37,'Case Data'!$F:$F,"Generation")</f>
        <v>70843.255378990987</v>
      </c>
      <c r="W37" s="4">
        <f>SUMIFS('Case Data'!K:K,'Case Data'!$A:$A,$P37,'Case Data'!$B:$B,$Q37,'Case Data'!$C:$C,$S37,'Case Data'!$F:$F,"Generation")</f>
        <v>63519.322152976973</v>
      </c>
      <c r="X37" s="4">
        <f>SUMIFS('Case Data'!L:L,'Case Data'!$A:$A,$P37,'Case Data'!$B:$B,$Q37,'Case Data'!$C:$C,$S37,'Case Data'!$F:$F,"Generation")</f>
        <v>78400.929963308896</v>
      </c>
      <c r="Y37" s="4">
        <f>SUMIFS('Case Data'!M:M,'Case Data'!$A:$A,$P37,'Case Data'!$B:$B,$Q37,'Case Data'!$C:$C,$S37,'Case Data'!$F:$F,"Generation")</f>
        <v>54995.817245943981</v>
      </c>
      <c r="Z37" s="8">
        <f>SUMIFS('Case Data'!N:N,'Case Data'!$A:$A,$P37,'Case Data'!$B:$B,$Q37,'Case Data'!$C:$C,$S37,'Case Data'!$F:$F,"Generation")</f>
        <v>26114.602556966016</v>
      </c>
      <c r="AB37" s="167"/>
      <c r="AC37" s="16" t="str">
        <f t="shared" ref="AC37:AD45" si="4">AC36</f>
        <v>Case B Exploratory Policy Scenario</v>
      </c>
      <c r="AD37" s="2" t="str">
        <f t="shared" si="4"/>
        <v>NY</v>
      </c>
      <c r="AE37" s="2" t="s">
        <v>50</v>
      </c>
      <c r="AF37" s="11" t="str">
        <f t="shared" si="1"/>
        <v>Combined Cycle</v>
      </c>
      <c r="AG37" s="27">
        <f>SUMIFS('Case Data'!H:H,'Case Data'!$A:$A,$AC37,'Case Data'!$B:$B,$AD37,'Case Data'!$C:$C,$AF37,'Case Data'!$F:$F,"Generation")</f>
        <v>42849.056868847008</v>
      </c>
      <c r="AH37" s="4">
        <f>SUMIFS('Case Data'!I:I,'Case Data'!$A:$A,$AC37,'Case Data'!$B:$B,$AD37,'Case Data'!$C:$C,$AF37,'Case Data'!$F:$F,"Generation")</f>
        <v>24638.806853775004</v>
      </c>
      <c r="AI37" s="4">
        <f>SUMIFS('Case Data'!J:J,'Case Data'!$A:$A,$AC37,'Case Data'!$B:$B,$AD37,'Case Data'!$C:$C,$AF37,'Case Data'!$F:$F,"Generation")</f>
        <v>20295.605340625003</v>
      </c>
      <c r="AJ37" s="4">
        <f>SUMIFS('Case Data'!K:K,'Case Data'!$A:$A,$AC37,'Case Data'!$B:$B,$AD37,'Case Data'!$C:$C,$AF37,'Case Data'!$F:$F,"Generation")</f>
        <v>18362.589108669003</v>
      </c>
      <c r="AK37" s="4">
        <f>SUMIFS('Case Data'!L:L,'Case Data'!$A:$A,$AC37,'Case Data'!$B:$B,$AD37,'Case Data'!$C:$C,$AF37,'Case Data'!$F:$F,"Generation")</f>
        <v>20672.76387380901</v>
      </c>
      <c r="AL37" s="4">
        <f>SUMIFS('Case Data'!M:M,'Case Data'!$A:$A,$AC37,'Case Data'!$B:$B,$AD37,'Case Data'!$C:$C,$AF37,'Case Data'!$F:$F,"Generation")</f>
        <v>16973.919451775997</v>
      </c>
      <c r="AM37" s="8">
        <f>SUMIFS('Case Data'!N:N,'Case Data'!$A:$A,$AC37,'Case Data'!$B:$B,$AD37,'Case Data'!$C:$C,$AF37,'Case Data'!$F:$F,"Generation")</f>
        <v>6734.1693419469948</v>
      </c>
    </row>
    <row r="38" spans="3:39">
      <c r="C38" s="16" t="str">
        <f t="shared" si="2"/>
        <v>Case A Exploratory Policy Scenario</v>
      </c>
      <c r="D38" s="2" t="str">
        <f t="shared" si="2"/>
        <v>NY</v>
      </c>
      <c r="E38" s="2" t="s">
        <v>50</v>
      </c>
      <c r="F38" s="11" t="str">
        <f>'Regional Results'!B50</f>
        <v>Combustion Turbine</v>
      </c>
      <c r="G38" s="27">
        <f>SUMIFS('Case Data'!H:H,'Case Data'!$A:$A,$C38,'Case Data'!$B:$B,$D38,'Case Data'!$C:$C,$F38,'Case Data'!$F:$F,"Generation")</f>
        <v>2133.2766661279993</v>
      </c>
      <c r="H38" s="4">
        <f>SUMIFS('Case Data'!I:I,'Case Data'!$A:$A,$C38,'Case Data'!$B:$B,$D38,'Case Data'!$C:$C,$F38,'Case Data'!$F:$F,"Generation")</f>
        <v>356.62001792300003</v>
      </c>
      <c r="I38" s="4">
        <f>SUMIFS('Case Data'!J:J,'Case Data'!$A:$A,$C38,'Case Data'!$B:$B,$D38,'Case Data'!$C:$C,$F38,'Case Data'!$F:$F,"Generation")</f>
        <v>640.99875269900031</v>
      </c>
      <c r="J38" s="4">
        <f>SUMIFS('Case Data'!K:K,'Case Data'!$A:$A,$C38,'Case Data'!$B:$B,$D38,'Case Data'!$C:$C,$F38,'Case Data'!$F:$F,"Generation")</f>
        <v>766.26440504100026</v>
      </c>
      <c r="K38" s="4">
        <f>SUMIFS('Case Data'!L:L,'Case Data'!$A:$A,$C38,'Case Data'!$B:$B,$D38,'Case Data'!$C:$C,$F38,'Case Data'!$F:$F,"Generation")</f>
        <v>706.62445721299991</v>
      </c>
      <c r="L38" s="4">
        <f>SUMIFS('Case Data'!M:M,'Case Data'!$A:$A,$C38,'Case Data'!$B:$B,$D38,'Case Data'!$C:$C,$F38,'Case Data'!$F:$F,"Generation")</f>
        <v>731.09902257200019</v>
      </c>
      <c r="M38" s="8">
        <f>SUMIFS('Case Data'!N:N,'Case Data'!$A:$A,$C38,'Case Data'!$B:$B,$D38,'Case Data'!$C:$C,$F38,'Case Data'!$F:$F,"Generation")</f>
        <v>936.46631079999986</v>
      </c>
      <c r="O38" s="41"/>
      <c r="P38" s="16" t="str">
        <f t="shared" si="3"/>
        <v>Case B Exploratory Policy Scenario</v>
      </c>
      <c r="Q38" s="2" t="str">
        <f t="shared" si="3"/>
        <v>10-State Contributions</v>
      </c>
      <c r="R38" s="2" t="s">
        <v>50</v>
      </c>
      <c r="S38" s="11" t="str">
        <f t="shared" si="0"/>
        <v>Combustion Turbine</v>
      </c>
      <c r="T38" s="27">
        <f>SUMIFS('Case Data'!H:H,'Case Data'!$A:$A,$P38,'Case Data'!$B:$B,$Q38,'Case Data'!$C:$C,$S38,'Case Data'!$F:$F,"Generation")</f>
        <v>1028.6041976560002</v>
      </c>
      <c r="U38" s="4">
        <f>SUMIFS('Case Data'!I:I,'Case Data'!$A:$A,$P38,'Case Data'!$B:$B,$Q38,'Case Data'!$C:$C,$S38,'Case Data'!$F:$F,"Generation")</f>
        <v>359.75126407700009</v>
      </c>
      <c r="V38" s="4">
        <f>SUMIFS('Case Data'!J:J,'Case Data'!$A:$A,$P38,'Case Data'!$B:$B,$Q38,'Case Data'!$C:$C,$S38,'Case Data'!$F:$F,"Generation")</f>
        <v>390.65749648399998</v>
      </c>
      <c r="W38" s="4">
        <f>SUMIFS('Case Data'!K:K,'Case Data'!$A:$A,$P38,'Case Data'!$B:$B,$Q38,'Case Data'!$C:$C,$S38,'Case Data'!$F:$F,"Generation")</f>
        <v>194.02496021600001</v>
      </c>
      <c r="X38" s="4">
        <f>SUMIFS('Case Data'!L:L,'Case Data'!$A:$A,$P38,'Case Data'!$B:$B,$Q38,'Case Data'!$C:$C,$S38,'Case Data'!$F:$F,"Generation")</f>
        <v>160.30264981700003</v>
      </c>
      <c r="Y38" s="4">
        <f>SUMIFS('Case Data'!M:M,'Case Data'!$A:$A,$P38,'Case Data'!$B:$B,$Q38,'Case Data'!$C:$C,$S38,'Case Data'!$F:$F,"Generation")</f>
        <v>196.38847244999999</v>
      </c>
      <c r="Z38" s="8">
        <f>SUMIFS('Case Data'!N:N,'Case Data'!$A:$A,$P38,'Case Data'!$B:$B,$Q38,'Case Data'!$C:$C,$S38,'Case Data'!$F:$F,"Generation")</f>
        <v>770.60219259000019</v>
      </c>
      <c r="AB38" s="131"/>
      <c r="AC38" s="16" t="str">
        <f t="shared" si="4"/>
        <v>Case B Exploratory Policy Scenario</v>
      </c>
      <c r="AD38" s="2" t="str">
        <f t="shared" si="4"/>
        <v>NY</v>
      </c>
      <c r="AE38" s="2" t="s">
        <v>50</v>
      </c>
      <c r="AF38" s="11" t="str">
        <f t="shared" si="1"/>
        <v>Combustion Turbine</v>
      </c>
      <c r="AG38" s="27">
        <f>SUMIFS('Case Data'!H:H,'Case Data'!$A:$A,$AC38,'Case Data'!$B:$B,$AD38,'Case Data'!$C:$C,$AF38,'Case Data'!$F:$F,"Generation")</f>
        <v>775.59810075600001</v>
      </c>
      <c r="AH38" s="4">
        <f>SUMIFS('Case Data'!I:I,'Case Data'!$A:$A,$AC38,'Case Data'!$B:$B,$AD38,'Case Data'!$C:$C,$AF38,'Case Data'!$F:$F,"Generation")</f>
        <v>245.542944871</v>
      </c>
      <c r="AI38" s="4">
        <f>SUMIFS('Case Data'!J:J,'Case Data'!$A:$A,$AC38,'Case Data'!$B:$B,$AD38,'Case Data'!$C:$C,$AF38,'Case Data'!$F:$F,"Generation")</f>
        <v>124.11245188800002</v>
      </c>
      <c r="AJ38" s="4">
        <f>SUMIFS('Case Data'!K:K,'Case Data'!$A:$A,$AC38,'Case Data'!$B:$B,$AD38,'Case Data'!$C:$C,$AF38,'Case Data'!$F:$F,"Generation")</f>
        <v>160.85365236000001</v>
      </c>
      <c r="AK38" s="4">
        <f>SUMIFS('Case Data'!L:L,'Case Data'!$A:$A,$AC38,'Case Data'!$B:$B,$AD38,'Case Data'!$C:$C,$AF38,'Case Data'!$F:$F,"Generation")</f>
        <v>63.365357537000015</v>
      </c>
      <c r="AL38" s="4">
        <f>SUMIFS('Case Data'!M:M,'Case Data'!$A:$A,$AC38,'Case Data'!$B:$B,$AD38,'Case Data'!$C:$C,$AF38,'Case Data'!$F:$F,"Generation")</f>
        <v>82.689952569999974</v>
      </c>
      <c r="AM38" s="8">
        <f>SUMIFS('Case Data'!N:N,'Case Data'!$A:$A,$AC38,'Case Data'!$B:$B,$AD38,'Case Data'!$C:$C,$AF38,'Case Data'!$F:$F,"Generation")</f>
        <v>357.46364264000005</v>
      </c>
    </row>
    <row r="39" spans="3:39">
      <c r="C39" s="16" t="str">
        <f t="shared" si="2"/>
        <v>Case A Exploratory Policy Scenario</v>
      </c>
      <c r="D39" s="2" t="str">
        <f t="shared" si="2"/>
        <v>NY</v>
      </c>
      <c r="E39" s="2" t="s">
        <v>50</v>
      </c>
      <c r="F39" s="11" t="str">
        <f>'Regional Results'!B51</f>
        <v>Oil/Gas</v>
      </c>
      <c r="G39" s="27">
        <f>SUMIFS('Case Data'!H:H,'Case Data'!$A:$A,$C39,'Case Data'!$B:$B,$D39,'Case Data'!$C:$C,$F39,'Case Data'!$F:$F,"Generation")</f>
        <v>8018.7603862789992</v>
      </c>
      <c r="H39" s="4">
        <f>SUMIFS('Case Data'!I:I,'Case Data'!$A:$A,$C39,'Case Data'!$B:$B,$D39,'Case Data'!$C:$C,$F39,'Case Data'!$F:$F,"Generation")</f>
        <v>1677.3405996040001</v>
      </c>
      <c r="I39" s="4">
        <f>SUMIFS('Case Data'!J:J,'Case Data'!$A:$A,$C39,'Case Data'!$B:$B,$D39,'Case Data'!$C:$C,$F39,'Case Data'!$F:$F,"Generation")</f>
        <v>2094.0874517809998</v>
      </c>
      <c r="J39" s="4">
        <f>SUMIFS('Case Data'!K:K,'Case Data'!$A:$A,$C39,'Case Data'!$B:$B,$D39,'Case Data'!$C:$C,$F39,'Case Data'!$F:$F,"Generation")</f>
        <v>2663.6010292640003</v>
      </c>
      <c r="K39" s="4">
        <f>SUMIFS('Case Data'!L:L,'Case Data'!$A:$A,$C39,'Case Data'!$B:$B,$D39,'Case Data'!$C:$C,$F39,'Case Data'!$F:$F,"Generation")</f>
        <v>1888.811203986</v>
      </c>
      <c r="L39" s="4">
        <f>SUMIFS('Case Data'!M:M,'Case Data'!$A:$A,$C39,'Case Data'!$B:$B,$D39,'Case Data'!$C:$C,$F39,'Case Data'!$F:$F,"Generation")</f>
        <v>2636.9519749619999</v>
      </c>
      <c r="M39" s="8">
        <f>SUMIFS('Case Data'!N:N,'Case Data'!$A:$A,$C39,'Case Data'!$B:$B,$D39,'Case Data'!$C:$C,$F39,'Case Data'!$F:$F,"Generation")</f>
        <v>3303.4054954640001</v>
      </c>
      <c r="O39" s="41"/>
      <c r="P39" s="16" t="str">
        <f t="shared" si="3"/>
        <v>Case B Exploratory Policy Scenario</v>
      </c>
      <c r="Q39" s="2" t="str">
        <f t="shared" si="3"/>
        <v>10-State Contributions</v>
      </c>
      <c r="R39" s="2" t="s">
        <v>50</v>
      </c>
      <c r="S39" s="11" t="str">
        <f t="shared" si="0"/>
        <v>Oil/Gas</v>
      </c>
      <c r="T39" s="27">
        <f>SUMIFS('Case Data'!H:H,'Case Data'!$A:$A,$P39,'Case Data'!$B:$B,$Q39,'Case Data'!$C:$C,$S39,'Case Data'!$F:$F,"Generation")</f>
        <v>3925.7557942199996</v>
      </c>
      <c r="U39" s="4">
        <f>SUMIFS('Case Data'!I:I,'Case Data'!$A:$A,$P39,'Case Data'!$B:$B,$Q39,'Case Data'!$C:$C,$S39,'Case Data'!$F:$F,"Generation")</f>
        <v>3898.3215374179999</v>
      </c>
      <c r="V39" s="4">
        <f>SUMIFS('Case Data'!J:J,'Case Data'!$A:$A,$P39,'Case Data'!$B:$B,$Q39,'Case Data'!$C:$C,$S39,'Case Data'!$F:$F,"Generation")</f>
        <v>1997.9565899300001</v>
      </c>
      <c r="W39" s="4">
        <f>SUMIFS('Case Data'!K:K,'Case Data'!$A:$A,$P39,'Case Data'!$B:$B,$Q39,'Case Data'!$C:$C,$S39,'Case Data'!$F:$F,"Generation")</f>
        <v>1936.6627907310001</v>
      </c>
      <c r="X39" s="4">
        <f>SUMIFS('Case Data'!L:L,'Case Data'!$A:$A,$P39,'Case Data'!$B:$B,$Q39,'Case Data'!$C:$C,$S39,'Case Data'!$F:$F,"Generation")</f>
        <v>162.64283499999999</v>
      </c>
      <c r="Y39" s="4">
        <f>SUMIFS('Case Data'!M:M,'Case Data'!$A:$A,$P39,'Case Data'!$B:$B,$Q39,'Case Data'!$C:$C,$S39,'Case Data'!$F:$F,"Generation")</f>
        <v>142.25124</v>
      </c>
      <c r="Z39" s="8">
        <f>SUMIFS('Case Data'!N:N,'Case Data'!$A:$A,$P39,'Case Data'!$B:$B,$Q39,'Case Data'!$C:$C,$S39,'Case Data'!$F:$F,"Generation")</f>
        <v>19.25356</v>
      </c>
      <c r="AB39" s="131"/>
      <c r="AC39" s="16" t="str">
        <f t="shared" si="4"/>
        <v>Case B Exploratory Policy Scenario</v>
      </c>
      <c r="AD39" s="2" t="str">
        <f t="shared" si="4"/>
        <v>NY</v>
      </c>
      <c r="AE39" s="2" t="s">
        <v>50</v>
      </c>
      <c r="AF39" s="11" t="str">
        <f t="shared" si="1"/>
        <v>Oil/Gas</v>
      </c>
      <c r="AG39" s="27">
        <f>SUMIFS('Case Data'!H:H,'Case Data'!$A:$A,$AC39,'Case Data'!$B:$B,$AD39,'Case Data'!$C:$C,$AF39,'Case Data'!$F:$F,"Generation")</f>
        <v>3879.2402342199998</v>
      </c>
      <c r="AH39" s="4">
        <f>SUMIFS('Case Data'!I:I,'Case Data'!$A:$A,$AC39,'Case Data'!$B:$B,$AD39,'Case Data'!$C:$C,$AF39,'Case Data'!$F:$F,"Generation")</f>
        <v>3818.415337418</v>
      </c>
      <c r="AI39" s="4">
        <f>SUMIFS('Case Data'!J:J,'Case Data'!$A:$A,$AC39,'Case Data'!$B:$B,$AD39,'Case Data'!$C:$C,$AF39,'Case Data'!$F:$F,"Generation")</f>
        <v>1923.66338993</v>
      </c>
      <c r="AJ39" s="4">
        <f>SUMIFS('Case Data'!K:K,'Case Data'!$A:$A,$AC39,'Case Data'!$B:$B,$AD39,'Case Data'!$C:$C,$AF39,'Case Data'!$F:$F,"Generation")</f>
        <v>1891.8731307309999</v>
      </c>
      <c r="AK39" s="4">
        <f>SUMIFS('Case Data'!L:L,'Case Data'!$A:$A,$AC39,'Case Data'!$B:$B,$AD39,'Case Data'!$C:$C,$AF39,'Case Data'!$F:$F,"Generation")</f>
        <v>97.2</v>
      </c>
      <c r="AL39" s="4">
        <f>SUMIFS('Case Data'!M:M,'Case Data'!$A:$A,$AC39,'Case Data'!$B:$B,$AD39,'Case Data'!$C:$C,$AF39,'Case Data'!$F:$F,"Generation")</f>
        <v>97.2</v>
      </c>
      <c r="AM39" s="8">
        <f>SUMIFS('Case Data'!N:N,'Case Data'!$A:$A,$AC39,'Case Data'!$B:$B,$AD39,'Case Data'!$C:$C,$AF39,'Case Data'!$F:$F,"Generation")</f>
        <v>0</v>
      </c>
    </row>
    <row r="40" spans="3:39">
      <c r="C40" s="16" t="str">
        <f t="shared" si="2"/>
        <v>Case A Exploratory Policy Scenario</v>
      </c>
      <c r="D40" s="2" t="str">
        <f t="shared" si="2"/>
        <v>NY</v>
      </c>
      <c r="E40" s="2" t="s">
        <v>50</v>
      </c>
      <c r="F40" s="11" t="str">
        <f>'Regional Results'!B52</f>
        <v>Other</v>
      </c>
      <c r="G40" s="27">
        <f>SUMIFS('Case Data'!H:H,'Case Data'!$A:$A,$C40,'Case Data'!$B:$B,$D40,'Case Data'!$C:$C,$F40,'Case Data'!$F:$F,"Generation")</f>
        <v>882.06</v>
      </c>
      <c r="H40" s="4">
        <f>SUMIFS('Case Data'!I:I,'Case Data'!$A:$A,$C40,'Case Data'!$B:$B,$D40,'Case Data'!$C:$C,$F40,'Case Data'!$F:$F,"Generation")</f>
        <v>1314</v>
      </c>
      <c r="I40" s="4">
        <f>SUMIFS('Case Data'!J:J,'Case Data'!$A:$A,$C40,'Case Data'!$B:$B,$D40,'Case Data'!$C:$C,$F40,'Case Data'!$F:$F,"Generation")</f>
        <v>1314</v>
      </c>
      <c r="J40" s="4">
        <f>SUMIFS('Case Data'!K:K,'Case Data'!$A:$A,$C40,'Case Data'!$B:$B,$D40,'Case Data'!$C:$C,$F40,'Case Data'!$F:$F,"Generation")</f>
        <v>1314</v>
      </c>
      <c r="K40" s="4">
        <f>SUMIFS('Case Data'!L:L,'Case Data'!$A:$A,$C40,'Case Data'!$B:$B,$D40,'Case Data'!$C:$C,$F40,'Case Data'!$F:$F,"Generation")</f>
        <v>1314</v>
      </c>
      <c r="L40" s="4">
        <f>SUMIFS('Case Data'!M:M,'Case Data'!$A:$A,$C40,'Case Data'!$B:$B,$D40,'Case Data'!$C:$C,$F40,'Case Data'!$F:$F,"Generation")</f>
        <v>1314</v>
      </c>
      <c r="M40" s="8">
        <f>SUMIFS('Case Data'!N:N,'Case Data'!$A:$A,$C40,'Case Data'!$B:$B,$D40,'Case Data'!$C:$C,$F40,'Case Data'!$F:$F,"Generation")</f>
        <v>1309.2</v>
      </c>
      <c r="O40" s="41"/>
      <c r="P40" s="16" t="str">
        <f t="shared" si="3"/>
        <v>Case B Exploratory Policy Scenario</v>
      </c>
      <c r="Q40" s="2" t="str">
        <f t="shared" si="3"/>
        <v>10-State Contributions</v>
      </c>
      <c r="R40" s="2" t="s">
        <v>50</v>
      </c>
      <c r="S40" s="11" t="str">
        <f t="shared" si="0"/>
        <v>Other</v>
      </c>
      <c r="T40" s="27">
        <f>SUMIFS('Case Data'!H:H,'Case Data'!$A:$A,$P40,'Case Data'!$B:$B,$Q40,'Case Data'!$C:$C,$S40,'Case Data'!$F:$F,"Generation")</f>
        <v>49.055999999999997</v>
      </c>
      <c r="U40" s="4">
        <f>SUMIFS('Case Data'!I:I,'Case Data'!$A:$A,$P40,'Case Data'!$B:$B,$Q40,'Case Data'!$C:$C,$S40,'Case Data'!$F:$F,"Generation")</f>
        <v>49.055999999999997</v>
      </c>
      <c r="V40" s="4">
        <f>SUMIFS('Case Data'!J:J,'Case Data'!$A:$A,$P40,'Case Data'!$B:$B,$Q40,'Case Data'!$C:$C,$S40,'Case Data'!$F:$F,"Generation")</f>
        <v>49.055999999999997</v>
      </c>
      <c r="W40" s="4">
        <f>SUMIFS('Case Data'!K:K,'Case Data'!$A:$A,$P40,'Case Data'!$B:$B,$Q40,'Case Data'!$C:$C,$S40,'Case Data'!$F:$F,"Generation")</f>
        <v>49.055999999999997</v>
      </c>
      <c r="X40" s="4">
        <f>SUMIFS('Case Data'!L:L,'Case Data'!$A:$A,$P40,'Case Data'!$B:$B,$Q40,'Case Data'!$C:$C,$S40,'Case Data'!$F:$F,"Generation")</f>
        <v>49.055999999999997</v>
      </c>
      <c r="Y40" s="4">
        <f>SUMIFS('Case Data'!M:M,'Case Data'!$A:$A,$P40,'Case Data'!$B:$B,$Q40,'Case Data'!$C:$C,$S40,'Case Data'!$F:$F,"Generation")</f>
        <v>49.055999999999997</v>
      </c>
      <c r="Z40" s="8">
        <f>SUMIFS('Case Data'!N:N,'Case Data'!$A:$A,$P40,'Case Data'!$B:$B,$Q40,'Case Data'!$C:$C,$S40,'Case Data'!$F:$F,"Generation")</f>
        <v>49.055999999999997</v>
      </c>
      <c r="AB40" s="131"/>
      <c r="AC40" s="16" t="str">
        <f t="shared" si="4"/>
        <v>Case B Exploratory Policy Scenario</v>
      </c>
      <c r="AD40" s="2" t="str">
        <f t="shared" si="4"/>
        <v>NY</v>
      </c>
      <c r="AE40" s="2" t="s">
        <v>50</v>
      </c>
      <c r="AF40" s="11" t="str">
        <f t="shared" si="1"/>
        <v>Other</v>
      </c>
      <c r="AG40" s="27">
        <f>SUMIFS('Case Data'!H:H,'Case Data'!$A:$A,$AC40,'Case Data'!$B:$B,$AD40,'Case Data'!$C:$C,$AF40,'Case Data'!$F:$F,"Generation")</f>
        <v>0</v>
      </c>
      <c r="AH40" s="4">
        <f>SUMIFS('Case Data'!I:I,'Case Data'!$A:$A,$AC40,'Case Data'!$B:$B,$AD40,'Case Data'!$C:$C,$AF40,'Case Data'!$F:$F,"Generation")</f>
        <v>0</v>
      </c>
      <c r="AI40" s="4">
        <f>SUMIFS('Case Data'!J:J,'Case Data'!$A:$A,$AC40,'Case Data'!$B:$B,$AD40,'Case Data'!$C:$C,$AF40,'Case Data'!$F:$F,"Generation")</f>
        <v>0</v>
      </c>
      <c r="AJ40" s="4">
        <f>SUMIFS('Case Data'!K:K,'Case Data'!$A:$A,$AC40,'Case Data'!$B:$B,$AD40,'Case Data'!$C:$C,$AF40,'Case Data'!$F:$F,"Generation")</f>
        <v>0</v>
      </c>
      <c r="AK40" s="4">
        <f>SUMIFS('Case Data'!L:L,'Case Data'!$A:$A,$AC40,'Case Data'!$B:$B,$AD40,'Case Data'!$C:$C,$AF40,'Case Data'!$F:$F,"Generation")</f>
        <v>0</v>
      </c>
      <c r="AL40" s="4">
        <f>SUMIFS('Case Data'!M:M,'Case Data'!$A:$A,$AC40,'Case Data'!$B:$B,$AD40,'Case Data'!$C:$C,$AF40,'Case Data'!$F:$F,"Generation")</f>
        <v>0</v>
      </c>
      <c r="AM40" s="8">
        <f>SUMIFS('Case Data'!N:N,'Case Data'!$A:$A,$AC40,'Case Data'!$B:$B,$AD40,'Case Data'!$C:$C,$AF40,'Case Data'!$F:$F,"Generation")</f>
        <v>0</v>
      </c>
    </row>
    <row r="41" spans="3:39">
      <c r="C41" s="16" t="str">
        <f t="shared" ref="C41:D41" si="5">C40</f>
        <v>Case A Exploratory Policy Scenario</v>
      </c>
      <c r="D41" s="2" t="str">
        <f t="shared" si="5"/>
        <v>NY</v>
      </c>
      <c r="E41" s="2" t="s">
        <v>50</v>
      </c>
      <c r="F41" s="11" t="str">
        <f>'Regional Results'!B53</f>
        <v>Nuclear</v>
      </c>
      <c r="G41" s="27">
        <f>SUMIFS('Case Data'!H:H,'Case Data'!$A:$A,$C41,'Case Data'!$B:$B,$D41,'Case Data'!$C:$C,$F41,'Case Data'!$F:$F,"Generation")</f>
        <v>25687.600866795998</v>
      </c>
      <c r="H41" s="4">
        <f>SUMIFS('Case Data'!I:I,'Case Data'!$A:$A,$C41,'Case Data'!$B:$B,$D41,'Case Data'!$C:$C,$F41,'Case Data'!$F:$F,"Generation")</f>
        <v>25794.067883920001</v>
      </c>
      <c r="I41" s="4">
        <f>SUMIFS('Case Data'!J:J,'Case Data'!$A:$A,$C41,'Case Data'!$B:$B,$D41,'Case Data'!$C:$C,$F41,'Case Data'!$F:$F,"Generation")</f>
        <v>25690.038844652001</v>
      </c>
      <c r="J41" s="4">
        <f>SUMIFS('Case Data'!K:K,'Case Data'!$A:$A,$C41,'Case Data'!$B:$B,$D41,'Case Data'!$C:$C,$F41,'Case Data'!$F:$F,"Generation")</f>
        <v>26258.966688267996</v>
      </c>
      <c r="K41" s="4">
        <f>SUMIFS('Case Data'!L:L,'Case Data'!$A:$A,$C41,'Case Data'!$B:$B,$D41,'Case Data'!$C:$C,$F41,'Case Data'!$F:$F,"Generation")</f>
        <v>25831.34385202</v>
      </c>
      <c r="L41" s="4">
        <f>SUMIFS('Case Data'!M:M,'Case Data'!$A:$A,$C41,'Case Data'!$B:$B,$D41,'Case Data'!$C:$C,$F41,'Case Data'!$F:$F,"Generation")</f>
        <v>25823.470550079997</v>
      </c>
      <c r="M41" s="8">
        <f>SUMIFS('Case Data'!N:N,'Case Data'!$A:$A,$C41,'Case Data'!$B:$B,$D41,'Case Data'!$C:$C,$F41,'Case Data'!$F:$F,"Generation")</f>
        <v>25938.283476684002</v>
      </c>
      <c r="O41" s="41"/>
      <c r="P41" s="16" t="str">
        <f t="shared" si="3"/>
        <v>Case B Exploratory Policy Scenario</v>
      </c>
      <c r="Q41" s="2" t="str">
        <f t="shared" si="3"/>
        <v>10-State Contributions</v>
      </c>
      <c r="R41" s="2" t="s">
        <v>50</v>
      </c>
      <c r="S41" s="11" t="str">
        <f t="shared" si="0"/>
        <v>Nuclear</v>
      </c>
      <c r="T41" s="27">
        <f>SUMIFS('Case Data'!H:H,'Case Data'!$A:$A,$P41,'Case Data'!$B:$B,$Q41,'Case Data'!$C:$C,$S41,'Case Data'!$F:$F,"Generation")</f>
        <v>95469.033617112</v>
      </c>
      <c r="U41" s="4">
        <f>SUMIFS('Case Data'!I:I,'Case Data'!$A:$A,$P41,'Case Data'!$B:$B,$Q41,'Case Data'!$C:$C,$S41,'Case Data'!$F:$F,"Generation")</f>
        <v>95469.033617112</v>
      </c>
      <c r="V41" s="4">
        <f>SUMIFS('Case Data'!J:J,'Case Data'!$A:$A,$P41,'Case Data'!$B:$B,$Q41,'Case Data'!$C:$C,$S41,'Case Data'!$F:$F,"Generation")</f>
        <v>95260.161115688999</v>
      </c>
      <c r="W41" s="4">
        <f>SUMIFS('Case Data'!K:K,'Case Data'!$A:$A,$P41,'Case Data'!$B:$B,$Q41,'Case Data'!$C:$C,$S41,'Case Data'!$F:$F,"Generation")</f>
        <v>94585.090498256002</v>
      </c>
      <c r="X41" s="4">
        <f>SUMIFS('Case Data'!L:L,'Case Data'!$A:$A,$P41,'Case Data'!$B:$B,$Q41,'Case Data'!$C:$C,$S41,'Case Data'!$F:$F,"Generation")</f>
        <v>83995.011111142012</v>
      </c>
      <c r="Y41" s="4">
        <f>SUMIFS('Case Data'!M:M,'Case Data'!$A:$A,$P41,'Case Data'!$B:$B,$Q41,'Case Data'!$C:$C,$S41,'Case Data'!$F:$F,"Generation")</f>
        <v>85545.046317911998</v>
      </c>
      <c r="Z41" s="8">
        <f>SUMIFS('Case Data'!N:N,'Case Data'!$A:$A,$P41,'Case Data'!$B:$B,$Q41,'Case Data'!$C:$C,$S41,'Case Data'!$F:$F,"Generation")</f>
        <v>83995.011111266998</v>
      </c>
      <c r="AB41" s="131"/>
      <c r="AC41" s="16" t="str">
        <f t="shared" si="4"/>
        <v>Case B Exploratory Policy Scenario</v>
      </c>
      <c r="AD41" s="2" t="str">
        <f t="shared" si="4"/>
        <v>NY</v>
      </c>
      <c r="AE41" s="2" t="s">
        <v>50</v>
      </c>
      <c r="AF41" s="11" t="str">
        <f t="shared" si="1"/>
        <v>Nuclear</v>
      </c>
      <c r="AG41" s="27">
        <f>SUMIFS('Case Data'!H:H,'Case Data'!$A:$A,$AC41,'Case Data'!$B:$B,$AD41,'Case Data'!$C:$C,$AF41,'Case Data'!$F:$F,"Generation")</f>
        <v>26550.03520704</v>
      </c>
      <c r="AH41" s="4">
        <f>SUMIFS('Case Data'!I:I,'Case Data'!$A:$A,$AC41,'Case Data'!$B:$B,$AD41,'Case Data'!$C:$C,$AF41,'Case Data'!$F:$F,"Generation")</f>
        <v>26550.03520704</v>
      </c>
      <c r="AI41" s="4">
        <f>SUMIFS('Case Data'!J:J,'Case Data'!$A:$A,$AC41,'Case Data'!$B:$B,$AD41,'Case Data'!$C:$C,$AF41,'Case Data'!$F:$F,"Generation")</f>
        <v>26341.162705617004</v>
      </c>
      <c r="AJ41" s="4">
        <f>SUMIFS('Case Data'!K:K,'Case Data'!$A:$A,$AC41,'Case Data'!$B:$B,$AD41,'Case Data'!$C:$C,$AF41,'Case Data'!$F:$F,"Generation")</f>
        <v>25666.092088183999</v>
      </c>
      <c r="AK41" s="4">
        <f>SUMIFS('Case Data'!L:L,'Case Data'!$A:$A,$AC41,'Case Data'!$B:$B,$AD41,'Case Data'!$C:$C,$AF41,'Case Data'!$F:$F,"Generation")</f>
        <v>25000.00000027</v>
      </c>
      <c r="AL41" s="4">
        <f>SUMIFS('Case Data'!M:M,'Case Data'!$A:$A,$AC41,'Case Data'!$B:$B,$AD41,'Case Data'!$C:$C,$AF41,'Case Data'!$F:$F,"Generation")</f>
        <v>26550.03520704</v>
      </c>
      <c r="AM41" s="8">
        <f>SUMIFS('Case Data'!N:N,'Case Data'!$A:$A,$AC41,'Case Data'!$B:$B,$AD41,'Case Data'!$C:$C,$AF41,'Case Data'!$F:$F,"Generation")</f>
        <v>25000.000000395001</v>
      </c>
    </row>
    <row r="42" spans="3:39">
      <c r="C42" s="16" t="str">
        <f t="shared" ref="C42:D42" si="6">C41</f>
        <v>Case A Exploratory Policy Scenario</v>
      </c>
      <c r="D42" s="2" t="str">
        <f t="shared" si="6"/>
        <v>NY</v>
      </c>
      <c r="E42" s="2" t="s">
        <v>50</v>
      </c>
      <c r="F42" s="11" t="str">
        <f>'Regional Results'!B54</f>
        <v>Hydro</v>
      </c>
      <c r="G42" s="27">
        <f>SUMIFS('Case Data'!H:H,'Case Data'!$A:$A,$C42,'Case Data'!$B:$B,$D42,'Case Data'!$C:$C,$F42,'Case Data'!$F:$F,"Generation")</f>
        <v>27043.033847529754</v>
      </c>
      <c r="H42" s="4">
        <f>SUMIFS('Case Data'!I:I,'Case Data'!$A:$A,$C42,'Case Data'!$B:$B,$D42,'Case Data'!$C:$C,$F42,'Case Data'!$F:$F,"Generation")</f>
        <v>27033.527845531447</v>
      </c>
      <c r="I42" s="4">
        <f>SUMIFS('Case Data'!J:J,'Case Data'!$A:$A,$C42,'Case Data'!$B:$B,$D42,'Case Data'!$C:$C,$F42,'Case Data'!$F:$F,"Generation")</f>
        <v>27161.569742663807</v>
      </c>
      <c r="J42" s="4">
        <f>SUMIFS('Case Data'!K:K,'Case Data'!$A:$A,$C42,'Case Data'!$B:$B,$D42,'Case Data'!$C:$C,$F42,'Case Data'!$F:$F,"Generation")</f>
        <v>26892.234265707244</v>
      </c>
      <c r="K42" s="4">
        <f>SUMIFS('Case Data'!L:L,'Case Data'!$A:$A,$C42,'Case Data'!$B:$B,$D42,'Case Data'!$C:$C,$F42,'Case Data'!$F:$F,"Generation")</f>
        <v>26641.321520603102</v>
      </c>
      <c r="L42" s="4">
        <f>SUMIFS('Case Data'!M:M,'Case Data'!$A:$A,$C42,'Case Data'!$B:$B,$D42,'Case Data'!$C:$C,$F42,'Case Data'!$F:$F,"Generation")</f>
        <v>26940.578149045792</v>
      </c>
      <c r="M42" s="8">
        <f>SUMIFS('Case Data'!N:N,'Case Data'!$A:$A,$C42,'Case Data'!$B:$B,$D42,'Case Data'!$C:$C,$F42,'Case Data'!$F:$F,"Generation")</f>
        <v>27107.384520974803</v>
      </c>
      <c r="O42" s="41"/>
      <c r="P42" s="16" t="str">
        <f t="shared" si="3"/>
        <v>Case B Exploratory Policy Scenario</v>
      </c>
      <c r="Q42" s="2" t="str">
        <f t="shared" si="3"/>
        <v>10-State Contributions</v>
      </c>
      <c r="R42" s="2" t="s">
        <v>50</v>
      </c>
      <c r="S42" s="11" t="str">
        <f t="shared" si="0"/>
        <v>Hydro</v>
      </c>
      <c r="T42" s="27">
        <f>SUMIFS('Case Data'!H:H,'Case Data'!$A:$A,$P42,'Case Data'!$B:$B,$Q42,'Case Data'!$C:$C,$S42,'Case Data'!$F:$F,"Generation")</f>
        <v>37146.574562932416</v>
      </c>
      <c r="U42" s="4">
        <f>SUMIFS('Case Data'!I:I,'Case Data'!$A:$A,$P42,'Case Data'!$B:$B,$Q42,'Case Data'!$C:$C,$S42,'Case Data'!$F:$F,"Generation")</f>
        <v>36218.595641927139</v>
      </c>
      <c r="V42" s="4">
        <f>SUMIFS('Case Data'!J:J,'Case Data'!$A:$A,$P42,'Case Data'!$B:$B,$Q42,'Case Data'!$C:$C,$S42,'Case Data'!$F:$F,"Generation")</f>
        <v>36102.600022973864</v>
      </c>
      <c r="W42" s="4">
        <f>SUMIFS('Case Data'!K:K,'Case Data'!$A:$A,$P42,'Case Data'!$B:$B,$Q42,'Case Data'!$C:$C,$S42,'Case Data'!$F:$F,"Generation")</f>
        <v>36132.908019875715</v>
      </c>
      <c r="X42" s="4">
        <f>SUMIFS('Case Data'!L:L,'Case Data'!$A:$A,$P42,'Case Data'!$B:$B,$Q42,'Case Data'!$C:$C,$S42,'Case Data'!$F:$F,"Generation")</f>
        <v>37262.149086097896</v>
      </c>
      <c r="Y42" s="4">
        <f>SUMIFS('Case Data'!M:M,'Case Data'!$A:$A,$P42,'Case Data'!$B:$B,$Q42,'Case Data'!$C:$C,$S42,'Case Data'!$F:$F,"Generation")</f>
        <v>36611.520716517953</v>
      </c>
      <c r="Z42" s="8">
        <f>SUMIFS('Case Data'!N:N,'Case Data'!$A:$A,$P42,'Case Data'!$B:$B,$Q42,'Case Data'!$C:$C,$S42,'Case Data'!$F:$F,"Generation")</f>
        <v>36362.235121395563</v>
      </c>
      <c r="AB42" s="131"/>
      <c r="AC42" s="16" t="str">
        <f t="shared" si="4"/>
        <v>Case B Exploratory Policy Scenario</v>
      </c>
      <c r="AD42" s="2" t="str">
        <f t="shared" si="4"/>
        <v>NY</v>
      </c>
      <c r="AE42" s="2" t="s">
        <v>50</v>
      </c>
      <c r="AF42" s="11" t="str">
        <f t="shared" si="1"/>
        <v>Hydro</v>
      </c>
      <c r="AG42" s="27">
        <f>SUMIFS('Case Data'!H:H,'Case Data'!$A:$A,$AC42,'Case Data'!$B:$B,$AD42,'Case Data'!$C:$C,$AF42,'Case Data'!$F:$F,"Generation")</f>
        <v>26915.984511299248</v>
      </c>
      <c r="AH42" s="4">
        <f>SUMIFS('Case Data'!I:I,'Case Data'!$A:$A,$AC42,'Case Data'!$B:$B,$AD42,'Case Data'!$C:$C,$AF42,'Case Data'!$F:$F,"Generation")</f>
        <v>27085.716049276372</v>
      </c>
      <c r="AI42" s="4">
        <f>SUMIFS('Case Data'!J:J,'Case Data'!$A:$A,$AC42,'Case Data'!$B:$B,$AD42,'Case Data'!$C:$C,$AF42,'Case Data'!$F:$F,"Generation")</f>
        <v>27159.732832517715</v>
      </c>
      <c r="AJ42" s="4">
        <f>SUMIFS('Case Data'!K:K,'Case Data'!$A:$A,$AC42,'Case Data'!$B:$B,$AD42,'Case Data'!$C:$C,$AF42,'Case Data'!$F:$F,"Generation")</f>
        <v>27115.964449422529</v>
      </c>
      <c r="AK42" s="4">
        <f>SUMIFS('Case Data'!L:L,'Case Data'!$A:$A,$AC42,'Case Data'!$B:$B,$AD42,'Case Data'!$C:$C,$AF42,'Case Data'!$F:$F,"Generation")</f>
        <v>28361.470898962318</v>
      </c>
      <c r="AL42" s="4">
        <f>SUMIFS('Case Data'!M:M,'Case Data'!$A:$A,$AC42,'Case Data'!$B:$B,$AD42,'Case Data'!$C:$C,$AF42,'Case Data'!$F:$F,"Generation")</f>
        <v>27435.633875223761</v>
      </c>
      <c r="AM42" s="8">
        <f>SUMIFS('Case Data'!N:N,'Case Data'!$A:$A,$AC42,'Case Data'!$B:$B,$AD42,'Case Data'!$C:$C,$AF42,'Case Data'!$F:$F,"Generation")</f>
        <v>27225.614242994448</v>
      </c>
    </row>
    <row r="43" spans="3:39">
      <c r="C43" s="16" t="str">
        <f t="shared" si="2"/>
        <v>Case A Exploratory Policy Scenario</v>
      </c>
      <c r="D43" s="2" t="str">
        <f t="shared" ref="D43" si="7">D42</f>
        <v>NY</v>
      </c>
      <c r="E43" s="2" t="s">
        <v>50</v>
      </c>
      <c r="F43" s="11" t="str">
        <f>'Regional Results'!B55</f>
        <v>Solar PV</v>
      </c>
      <c r="G43" s="27">
        <f>SUMIFS('Case Data'!H:H,'Case Data'!$A:$A,$C43,'Case Data'!$B:$B,$D43,'Case Data'!$C:$C,$F43,'Case Data'!$F:$F,"Generation")</f>
        <v>14040.958619123756</v>
      </c>
      <c r="H43" s="4">
        <f>SUMIFS('Case Data'!I:I,'Case Data'!$A:$A,$C43,'Case Data'!$B:$B,$D43,'Case Data'!$C:$C,$F43,'Case Data'!$F:$F,"Generation")</f>
        <v>15386.545023121977</v>
      </c>
      <c r="I43" s="4">
        <f>SUMIFS('Case Data'!J:J,'Case Data'!$A:$A,$C43,'Case Data'!$B:$B,$D43,'Case Data'!$C:$C,$F43,'Case Data'!$F:$F,"Generation")</f>
        <v>14521.844026328119</v>
      </c>
      <c r="J43" s="4">
        <f>SUMIFS('Case Data'!K:K,'Case Data'!$A:$A,$C43,'Case Data'!$B:$B,$D43,'Case Data'!$C:$C,$F43,'Case Data'!$F:$F,"Generation")</f>
        <v>16225.225515440414</v>
      </c>
      <c r="K43" s="4">
        <f>SUMIFS('Case Data'!L:L,'Case Data'!$A:$A,$C43,'Case Data'!$B:$B,$D43,'Case Data'!$C:$C,$F43,'Case Data'!$F:$F,"Generation")</f>
        <v>15856.693925690857</v>
      </c>
      <c r="L43" s="4">
        <f>SUMIFS('Case Data'!M:M,'Case Data'!$A:$A,$C43,'Case Data'!$B:$B,$D43,'Case Data'!$C:$C,$F43,'Case Data'!$F:$F,"Generation")</f>
        <v>16127.005886582883</v>
      </c>
      <c r="M43" s="8">
        <f>SUMIFS('Case Data'!N:N,'Case Data'!$A:$A,$C43,'Case Data'!$B:$B,$D43,'Case Data'!$C:$C,$F43,'Case Data'!$F:$F,"Generation")</f>
        <v>20750.459978826173</v>
      </c>
      <c r="O43" s="41"/>
      <c r="P43" s="16" t="str">
        <f t="shared" si="3"/>
        <v>Case B Exploratory Policy Scenario</v>
      </c>
      <c r="Q43" s="2" t="str">
        <f t="shared" si="3"/>
        <v>10-State Contributions</v>
      </c>
      <c r="R43" s="2" t="s">
        <v>50</v>
      </c>
      <c r="S43" s="11" t="str">
        <f t="shared" si="0"/>
        <v>Solar PV</v>
      </c>
      <c r="T43" s="27">
        <f>SUMIFS('Case Data'!H:H,'Case Data'!$A:$A,$P43,'Case Data'!$B:$B,$Q43,'Case Data'!$C:$C,$S43,'Case Data'!$F:$F,"Generation")</f>
        <v>36134.399661804076</v>
      </c>
      <c r="U43" s="4">
        <f>SUMIFS('Case Data'!I:I,'Case Data'!$A:$A,$P43,'Case Data'!$B:$B,$Q43,'Case Data'!$C:$C,$S43,'Case Data'!$F:$F,"Generation")</f>
        <v>49864.14564141514</v>
      </c>
      <c r="V43" s="4">
        <f>SUMIFS('Case Data'!J:J,'Case Data'!$A:$A,$P43,'Case Data'!$B:$B,$Q43,'Case Data'!$C:$C,$S43,'Case Data'!$F:$F,"Generation")</f>
        <v>54356.730820869161</v>
      </c>
      <c r="W43" s="4">
        <f>SUMIFS('Case Data'!K:K,'Case Data'!$A:$A,$P43,'Case Data'!$B:$B,$Q43,'Case Data'!$C:$C,$S43,'Case Data'!$F:$F,"Generation")</f>
        <v>60463.388291098039</v>
      </c>
      <c r="X43" s="4">
        <f>SUMIFS('Case Data'!L:L,'Case Data'!$A:$A,$P43,'Case Data'!$B:$B,$Q43,'Case Data'!$C:$C,$S43,'Case Data'!$F:$F,"Generation")</f>
        <v>71280.606678155877</v>
      </c>
      <c r="Y43" s="4">
        <f>SUMIFS('Case Data'!M:M,'Case Data'!$A:$A,$P43,'Case Data'!$B:$B,$Q43,'Case Data'!$C:$C,$S43,'Case Data'!$F:$F,"Generation")</f>
        <v>98846.006024801653</v>
      </c>
      <c r="Z43" s="8">
        <f>SUMIFS('Case Data'!N:N,'Case Data'!$A:$A,$P43,'Case Data'!$B:$B,$Q43,'Case Data'!$C:$C,$S43,'Case Data'!$F:$F,"Generation")</f>
        <v>170771.15245359717</v>
      </c>
      <c r="AB43" s="131"/>
      <c r="AC43" s="16" t="str">
        <f t="shared" si="4"/>
        <v>Case B Exploratory Policy Scenario</v>
      </c>
      <c r="AD43" s="2" t="str">
        <f t="shared" si="4"/>
        <v>NY</v>
      </c>
      <c r="AE43" s="2" t="s">
        <v>50</v>
      </c>
      <c r="AF43" s="11" t="str">
        <f t="shared" si="1"/>
        <v>Solar PV</v>
      </c>
      <c r="AG43" s="27">
        <f>SUMIFS('Case Data'!H:H,'Case Data'!$A:$A,$AC43,'Case Data'!$B:$B,$AD43,'Case Data'!$C:$C,$AF43,'Case Data'!$F:$F,"Generation")</f>
        <v>24453.094336656504</v>
      </c>
      <c r="AH43" s="4">
        <f>SUMIFS('Case Data'!I:I,'Case Data'!$A:$A,$AC43,'Case Data'!$B:$B,$AD43,'Case Data'!$C:$C,$AF43,'Case Data'!$F:$F,"Generation")</f>
        <v>36241.790660695071</v>
      </c>
      <c r="AI43" s="4">
        <f>SUMIFS('Case Data'!J:J,'Case Data'!$A:$A,$AC43,'Case Data'!$B:$B,$AD43,'Case Data'!$C:$C,$AF43,'Case Data'!$F:$F,"Generation")</f>
        <v>40685.951521987088</v>
      </c>
      <c r="AJ43" s="4">
        <f>SUMIFS('Case Data'!K:K,'Case Data'!$A:$A,$AC43,'Case Data'!$B:$B,$AD43,'Case Data'!$C:$C,$AF43,'Case Data'!$F:$F,"Generation")</f>
        <v>46792.608992215966</v>
      </c>
      <c r="AK43" s="4">
        <f>SUMIFS('Case Data'!L:L,'Case Data'!$A:$A,$AC43,'Case Data'!$B:$B,$AD43,'Case Data'!$C:$C,$AF43,'Case Data'!$F:$F,"Generation")</f>
        <v>54693.911108510809</v>
      </c>
      <c r="AL43" s="4">
        <f>SUMIFS('Case Data'!M:M,'Case Data'!$A:$A,$AC43,'Case Data'!$B:$B,$AD43,'Case Data'!$C:$C,$AF43,'Case Data'!$F:$F,"Generation")</f>
        <v>63903.7518433886</v>
      </c>
      <c r="AM43" s="8">
        <f>SUMIFS('Case Data'!N:N,'Case Data'!$A:$A,$AC43,'Case Data'!$B:$B,$AD43,'Case Data'!$C:$C,$AF43,'Case Data'!$F:$F,"Generation")</f>
        <v>77998.181689283068</v>
      </c>
    </row>
    <row r="44" spans="3:39">
      <c r="C44" s="16" t="str">
        <f t="shared" si="2"/>
        <v>Case A Exploratory Policy Scenario</v>
      </c>
      <c r="D44" s="2" t="str">
        <f t="shared" si="2"/>
        <v>NY</v>
      </c>
      <c r="E44" s="2" t="s">
        <v>50</v>
      </c>
      <c r="F44" s="11" t="str">
        <f>'Regional Results'!B56</f>
        <v>Onshore Wind</v>
      </c>
      <c r="G44" s="27">
        <f>SUMIFS('Case Data'!H:H,'Case Data'!$A:$A,$C44,'Case Data'!$B:$B,$D44,'Case Data'!$C:$C,$F44,'Case Data'!$F:$F,"Generation")</f>
        <v>10405.888970324511</v>
      </c>
      <c r="H44" s="4">
        <f>SUMIFS('Case Data'!I:I,'Case Data'!$A:$A,$C44,'Case Data'!$B:$B,$D44,'Case Data'!$C:$C,$F44,'Case Data'!$F:$F,"Generation")</f>
        <v>11986.949279142507</v>
      </c>
      <c r="I44" s="4">
        <f>SUMIFS('Case Data'!J:J,'Case Data'!$A:$A,$C44,'Case Data'!$B:$B,$D44,'Case Data'!$C:$C,$F44,'Case Data'!$F:$F,"Generation")</f>
        <v>24175.018493939529</v>
      </c>
      <c r="J44" s="4">
        <f>SUMIFS('Case Data'!K:K,'Case Data'!$A:$A,$C44,'Case Data'!$B:$B,$D44,'Case Data'!$C:$C,$F44,'Case Data'!$F:$F,"Generation")</f>
        <v>25293.750592419496</v>
      </c>
      <c r="K44" s="4">
        <f>SUMIFS('Case Data'!L:L,'Case Data'!$A:$A,$C44,'Case Data'!$B:$B,$D44,'Case Data'!$C:$C,$F44,'Case Data'!$F:$F,"Generation")</f>
        <v>24916.055782863947</v>
      </c>
      <c r="L44" s="4">
        <f>SUMIFS('Case Data'!M:M,'Case Data'!$A:$A,$C44,'Case Data'!$B:$B,$D44,'Case Data'!$C:$C,$F44,'Case Data'!$F:$F,"Generation")</f>
        <v>24843.85368839695</v>
      </c>
      <c r="M44" s="8">
        <f>SUMIFS('Case Data'!N:N,'Case Data'!$A:$A,$C44,'Case Data'!$B:$B,$D44,'Case Data'!$C:$C,$F44,'Case Data'!$F:$F,"Generation")</f>
        <v>52119.931962579998</v>
      </c>
      <c r="O44" s="41"/>
      <c r="P44" s="16" t="str">
        <f t="shared" si="3"/>
        <v>Case B Exploratory Policy Scenario</v>
      </c>
      <c r="Q44" s="2" t="str">
        <f t="shared" si="3"/>
        <v>10-State Contributions</v>
      </c>
      <c r="R44" s="2" t="s">
        <v>50</v>
      </c>
      <c r="S44" s="11" t="str">
        <f t="shared" si="0"/>
        <v>Onshore Wind</v>
      </c>
      <c r="T44" s="27">
        <f>SUMIFS('Case Data'!H:H,'Case Data'!$A:$A,$P44,'Case Data'!$B:$B,$Q44,'Case Data'!$C:$C,$S44,'Case Data'!$F:$F,"Generation")</f>
        <v>17787.273430308356</v>
      </c>
      <c r="U44" s="4">
        <f>SUMIFS('Case Data'!I:I,'Case Data'!$A:$A,$P44,'Case Data'!$B:$B,$Q44,'Case Data'!$C:$C,$S44,'Case Data'!$F:$F,"Generation")</f>
        <v>21659.439129189064</v>
      </c>
      <c r="V44" s="4">
        <f>SUMIFS('Case Data'!J:J,'Case Data'!$A:$A,$P44,'Case Data'!$B:$B,$Q44,'Case Data'!$C:$C,$S44,'Case Data'!$F:$F,"Generation")</f>
        <v>50730.44895612658</v>
      </c>
      <c r="W44" s="4">
        <f>SUMIFS('Case Data'!K:K,'Case Data'!$A:$A,$P44,'Case Data'!$B:$B,$Q44,'Case Data'!$C:$C,$S44,'Case Data'!$F:$F,"Generation")</f>
        <v>57910.25130265177</v>
      </c>
      <c r="X44" s="4">
        <f>SUMIFS('Case Data'!L:L,'Case Data'!$A:$A,$P44,'Case Data'!$B:$B,$Q44,'Case Data'!$C:$C,$S44,'Case Data'!$F:$F,"Generation")</f>
        <v>79726.2456473856</v>
      </c>
      <c r="Y44" s="4">
        <f>SUMIFS('Case Data'!M:M,'Case Data'!$A:$A,$P44,'Case Data'!$B:$B,$Q44,'Case Data'!$C:$C,$S44,'Case Data'!$F:$F,"Generation")</f>
        <v>84490.571750936593</v>
      </c>
      <c r="Z44" s="8">
        <f>SUMIFS('Case Data'!N:N,'Case Data'!$A:$A,$P44,'Case Data'!$B:$B,$Q44,'Case Data'!$C:$C,$S44,'Case Data'!$F:$F,"Generation")</f>
        <v>90573.065961730768</v>
      </c>
      <c r="AB44" s="131"/>
      <c r="AC44" s="16" t="str">
        <f t="shared" si="4"/>
        <v>Case B Exploratory Policy Scenario</v>
      </c>
      <c r="AD44" s="2" t="str">
        <f t="shared" si="4"/>
        <v>NY</v>
      </c>
      <c r="AE44" s="2" t="s">
        <v>50</v>
      </c>
      <c r="AF44" s="11" t="str">
        <f t="shared" si="1"/>
        <v>Onshore Wind</v>
      </c>
      <c r="AG44" s="27">
        <f>SUMIFS('Case Data'!H:H,'Case Data'!$A:$A,$AC44,'Case Data'!$B:$B,$AD44,'Case Data'!$C:$C,$AF44,'Case Data'!$F:$F,"Generation")</f>
        <v>11702.19799381034</v>
      </c>
      <c r="AH44" s="4">
        <f>SUMIFS('Case Data'!I:I,'Case Data'!$A:$A,$AC44,'Case Data'!$B:$B,$AD44,'Case Data'!$C:$C,$AF44,'Case Data'!$F:$F,"Generation")</f>
        <v>12091.790282137046</v>
      </c>
      <c r="AI44" s="4">
        <f>SUMIFS('Case Data'!J:J,'Case Data'!$A:$A,$AC44,'Case Data'!$B:$B,$AD44,'Case Data'!$C:$C,$AF44,'Case Data'!$F:$F,"Generation")</f>
        <v>24136.644763093562</v>
      </c>
      <c r="AJ44" s="4">
        <f>SUMIFS('Case Data'!K:K,'Case Data'!$A:$A,$AC44,'Case Data'!$B:$B,$AD44,'Case Data'!$C:$C,$AF44,'Case Data'!$F:$F,"Generation")</f>
        <v>28159.882965602759</v>
      </c>
      <c r="AK44" s="4">
        <f>SUMIFS('Case Data'!L:L,'Case Data'!$A:$A,$AC44,'Case Data'!$B:$B,$AD44,'Case Data'!$C:$C,$AF44,'Case Data'!$F:$F,"Generation")</f>
        <v>34202.087275269601</v>
      </c>
      <c r="AL44" s="4">
        <f>SUMIFS('Case Data'!M:M,'Case Data'!$A:$A,$AC44,'Case Data'!$B:$B,$AD44,'Case Data'!$C:$C,$AF44,'Case Data'!$F:$F,"Generation")</f>
        <v>37893.675138188606</v>
      </c>
      <c r="AM44" s="8">
        <f>SUMIFS('Case Data'!N:N,'Case Data'!$A:$A,$AC44,'Case Data'!$B:$B,$AD44,'Case Data'!$C:$C,$AF44,'Case Data'!$F:$F,"Generation")</f>
        <v>43431.193945061772</v>
      </c>
    </row>
    <row r="45" spans="3:39">
      <c r="C45" s="16" t="str">
        <f t="shared" si="2"/>
        <v>Case A Exploratory Policy Scenario</v>
      </c>
      <c r="D45" s="2" t="str">
        <f t="shared" si="2"/>
        <v>NY</v>
      </c>
      <c r="E45" s="2" t="s">
        <v>50</v>
      </c>
      <c r="F45" s="11" t="str">
        <f>'Regional Results'!B57</f>
        <v>Offshore Wind</v>
      </c>
      <c r="G45" s="27">
        <f>SUMIFS('Case Data'!H:H,'Case Data'!$A:$A,$C45,'Case Data'!$B:$B,$D45,'Case Data'!$C:$C,$F45,'Case Data'!$F:$F,"Generation")</f>
        <v>575.54790101000003</v>
      </c>
      <c r="H45" s="4">
        <f>SUMIFS('Case Data'!I:I,'Case Data'!$A:$A,$C45,'Case Data'!$B:$B,$D45,'Case Data'!$C:$C,$F45,'Case Data'!$F:$F,"Generation")</f>
        <v>7589.3829984989998</v>
      </c>
      <c r="I45" s="4">
        <f>SUMIFS('Case Data'!J:J,'Case Data'!$A:$A,$C45,'Case Data'!$B:$B,$D45,'Case Data'!$C:$C,$F45,'Case Data'!$F:$F,"Generation")</f>
        <v>7364.7446945739994</v>
      </c>
      <c r="J45" s="4">
        <f>SUMIFS('Case Data'!K:K,'Case Data'!$A:$A,$C45,'Case Data'!$B:$B,$D45,'Case Data'!$C:$C,$F45,'Case Data'!$F:$F,"Generation")</f>
        <v>7239.5085469790001</v>
      </c>
      <c r="K45" s="4">
        <f>SUMIFS('Case Data'!L:L,'Case Data'!$A:$A,$C45,'Case Data'!$B:$B,$D45,'Case Data'!$C:$C,$F45,'Case Data'!$F:$F,"Generation")</f>
        <v>7750.0065312200004</v>
      </c>
      <c r="L45" s="4">
        <f>SUMIFS('Case Data'!M:M,'Case Data'!$A:$A,$C45,'Case Data'!$B:$B,$D45,'Case Data'!$C:$C,$F45,'Case Data'!$F:$F,"Generation")</f>
        <v>7710.5772257789995</v>
      </c>
      <c r="M45" s="8">
        <f>SUMIFS('Case Data'!N:N,'Case Data'!$A:$A,$C45,'Case Data'!$B:$B,$D45,'Case Data'!$C:$C,$F45,'Case Data'!$F:$F,"Generation")</f>
        <v>7518.8678569069998</v>
      </c>
      <c r="O45" s="41"/>
      <c r="P45" s="16" t="str">
        <f t="shared" si="3"/>
        <v>Case B Exploratory Policy Scenario</v>
      </c>
      <c r="Q45" s="2" t="str">
        <f t="shared" si="3"/>
        <v>10-State Contributions</v>
      </c>
      <c r="R45" s="2" t="s">
        <v>50</v>
      </c>
      <c r="S45" s="11" t="str">
        <f t="shared" si="0"/>
        <v>Offshore Wind</v>
      </c>
      <c r="T45" s="27">
        <f>SUMIFS('Case Data'!H:H,'Case Data'!$A:$A,$P45,'Case Data'!$B:$B,$Q45,'Case Data'!$C:$C,$S45,'Case Data'!$F:$F,"Generation")</f>
        <v>8892.8813622949783</v>
      </c>
      <c r="U45" s="4">
        <f>SUMIFS('Case Data'!I:I,'Case Data'!$A:$A,$P45,'Case Data'!$B:$B,$Q45,'Case Data'!$C:$C,$S45,'Case Data'!$F:$F,"Generation")</f>
        <v>27592.129245697171</v>
      </c>
      <c r="V45" s="4">
        <f>SUMIFS('Case Data'!J:J,'Case Data'!$A:$A,$P45,'Case Data'!$B:$B,$Q45,'Case Data'!$C:$C,$S45,'Case Data'!$F:$F,"Generation")</f>
        <v>49796.430904499692</v>
      </c>
      <c r="W45" s="4">
        <f>SUMIFS('Case Data'!K:K,'Case Data'!$A:$A,$P45,'Case Data'!$B:$B,$Q45,'Case Data'!$C:$C,$S45,'Case Data'!$F:$F,"Generation")</f>
        <v>104136.90598533308</v>
      </c>
      <c r="X45" s="4">
        <f>SUMIFS('Case Data'!L:L,'Case Data'!$A:$A,$P45,'Case Data'!$B:$B,$Q45,'Case Data'!$C:$C,$S45,'Case Data'!$F:$F,"Generation")</f>
        <v>125154.99866690216</v>
      </c>
      <c r="Y45" s="4">
        <f>SUMIFS('Case Data'!M:M,'Case Data'!$A:$A,$P45,'Case Data'!$B:$B,$Q45,'Case Data'!$C:$C,$S45,'Case Data'!$F:$F,"Generation")</f>
        <v>153409.64875232507</v>
      </c>
      <c r="Z45" s="8">
        <f>SUMIFS('Case Data'!N:N,'Case Data'!$A:$A,$P45,'Case Data'!$B:$B,$Q45,'Case Data'!$C:$C,$S45,'Case Data'!$F:$F,"Generation")</f>
        <v>191349.11777418043</v>
      </c>
      <c r="AB45" s="131"/>
      <c r="AC45" s="16" t="str">
        <f t="shared" si="4"/>
        <v>Case B Exploratory Policy Scenario</v>
      </c>
      <c r="AD45" s="2" t="str">
        <f t="shared" si="4"/>
        <v>NY</v>
      </c>
      <c r="AE45" s="2" t="s">
        <v>50</v>
      </c>
      <c r="AF45" s="11" t="str">
        <f t="shared" si="1"/>
        <v>Offshore Wind</v>
      </c>
      <c r="AG45" s="27">
        <f>SUMIFS('Case Data'!H:H,'Case Data'!$A:$A,$AC45,'Case Data'!$B:$B,$AD45,'Case Data'!$C:$C,$AF45,'Case Data'!$F:$F,"Generation")</f>
        <v>4460.4962329279797</v>
      </c>
      <c r="AH45" s="4">
        <f>SUMIFS('Case Data'!I:I,'Case Data'!$A:$A,$AC45,'Case Data'!$B:$B,$AD45,'Case Data'!$C:$C,$AF45,'Case Data'!$F:$F,"Generation")</f>
        <v>17151.041537868168</v>
      </c>
      <c r="AI45" s="4">
        <f>SUMIFS('Case Data'!J:J,'Case Data'!$A:$A,$AC45,'Case Data'!$B:$B,$AD45,'Case Data'!$C:$C,$AF45,'Case Data'!$F:$F,"Generation")</f>
        <v>25608.665319463689</v>
      </c>
      <c r="AJ45" s="4">
        <f>SUMIFS('Case Data'!K:K,'Case Data'!$A:$A,$AC45,'Case Data'!$B:$B,$AD45,'Case Data'!$C:$C,$AF45,'Case Data'!$F:$F,"Generation")</f>
        <v>33655.94190347207</v>
      </c>
      <c r="AK45" s="4">
        <f>SUMIFS('Case Data'!L:L,'Case Data'!$A:$A,$AC45,'Case Data'!$B:$B,$AD45,'Case Data'!$C:$C,$AF45,'Case Data'!$F:$F,"Generation")</f>
        <v>45726.97911679816</v>
      </c>
      <c r="AL45" s="4">
        <f>SUMIFS('Case Data'!M:M,'Case Data'!$A:$A,$AC45,'Case Data'!$B:$B,$AD45,'Case Data'!$C:$C,$AF45,'Case Data'!$F:$F,"Generation")</f>
        <v>52207.710852305077</v>
      </c>
      <c r="AM45" s="8">
        <f>SUMIFS('Case Data'!N:N,'Case Data'!$A:$A,$AC45,'Case Data'!$B:$B,$AD45,'Case Data'!$C:$C,$AF45,'Case Data'!$F:$F,"Generation")</f>
        <v>61928.80845556545</v>
      </c>
    </row>
    <row r="46" spans="3:39">
      <c r="C46" s="16" t="str">
        <f t="shared" ref="C46:D48" si="8">C45</f>
        <v>Case A Exploratory Policy Scenario</v>
      </c>
      <c r="D46" s="2" t="str">
        <f t="shared" si="8"/>
        <v>NY</v>
      </c>
      <c r="E46" s="2" t="s">
        <v>50</v>
      </c>
      <c r="F46" s="11" t="str">
        <f>'Regional Results'!B59</f>
        <v>Other RE</v>
      </c>
      <c r="G46" s="27">
        <f>SUMIFS('Case Data'!H:H,'Case Data'!$A:$A,$C46,'Case Data'!$B:$B,$D46,'Case Data'!$C:$C,$F46,'Case Data'!$F:$F,"Generation")</f>
        <v>2249.9337927120005</v>
      </c>
      <c r="H46" s="4">
        <f>SUMIFS('Case Data'!I:I,'Case Data'!$A:$A,$C46,'Case Data'!$B:$B,$D46,'Case Data'!$C:$C,$F46,'Case Data'!$F:$F,"Generation")</f>
        <v>2160.1747674630005</v>
      </c>
      <c r="I46" s="4">
        <f>SUMIFS('Case Data'!J:J,'Case Data'!$A:$A,$C46,'Case Data'!$B:$B,$D46,'Case Data'!$C:$C,$F46,'Case Data'!$F:$F,"Generation")</f>
        <v>2006.135992814</v>
      </c>
      <c r="J46" s="4">
        <f>SUMIFS('Case Data'!K:K,'Case Data'!$A:$A,$C46,'Case Data'!$B:$B,$D46,'Case Data'!$C:$C,$F46,'Case Data'!$F:$F,"Generation")</f>
        <v>2073.777913681</v>
      </c>
      <c r="K46" s="4">
        <f>SUMIFS('Case Data'!L:L,'Case Data'!$A:$A,$C46,'Case Data'!$B:$B,$D46,'Case Data'!$C:$C,$F46,'Case Data'!$F:$F,"Generation")</f>
        <v>2236.8093161680008</v>
      </c>
      <c r="L46" s="4">
        <f>SUMIFS('Case Data'!M:M,'Case Data'!$A:$A,$C46,'Case Data'!$B:$B,$D46,'Case Data'!$C:$C,$F46,'Case Data'!$F:$F,"Generation")</f>
        <v>2112.7494339589998</v>
      </c>
      <c r="M46" s="8">
        <f>SUMIFS('Case Data'!N:N,'Case Data'!$A:$A,$C46,'Case Data'!$B:$B,$D46,'Case Data'!$C:$C,$F46,'Case Data'!$F:$F,"Generation")</f>
        <v>1847.0029794019997</v>
      </c>
      <c r="O46" s="41"/>
      <c r="P46" s="16" t="str">
        <f>P45</f>
        <v>Case B Exploratory Policy Scenario</v>
      </c>
      <c r="Q46" s="2" t="str">
        <f>Q45</f>
        <v>10-State Contributions</v>
      </c>
      <c r="R46" s="2" t="s">
        <v>50</v>
      </c>
      <c r="S46" s="11" t="str">
        <f>F46</f>
        <v>Other RE</v>
      </c>
      <c r="T46" s="27">
        <f>SUMIFS('Case Data'!H:H,'Case Data'!$A:$A,$P46,'Case Data'!$B:$B,$Q46,'Case Data'!$C:$C,$S46,'Case Data'!$F:$F,"Generation")</f>
        <v>11551.106194110002</v>
      </c>
      <c r="U46" s="4">
        <f>SUMIFS('Case Data'!I:I,'Case Data'!$A:$A,$P46,'Case Data'!$B:$B,$Q46,'Case Data'!$C:$C,$S46,'Case Data'!$F:$F,"Generation")</f>
        <v>9685.4291266579967</v>
      </c>
      <c r="V46" s="4">
        <f>SUMIFS('Case Data'!J:J,'Case Data'!$A:$A,$P46,'Case Data'!$B:$B,$Q46,'Case Data'!$C:$C,$S46,'Case Data'!$F:$F,"Generation")</f>
        <v>9241.1987462769939</v>
      </c>
      <c r="W46" s="4">
        <f>SUMIFS('Case Data'!K:K,'Case Data'!$A:$A,$P46,'Case Data'!$B:$B,$Q46,'Case Data'!$C:$C,$S46,'Case Data'!$F:$F,"Generation")</f>
        <v>9232.5693382399932</v>
      </c>
      <c r="X46" s="4">
        <f>SUMIFS('Case Data'!L:L,'Case Data'!$A:$A,$P46,'Case Data'!$B:$B,$Q46,'Case Data'!$C:$C,$S46,'Case Data'!$F:$F,"Generation")</f>
        <v>10200.621882087995</v>
      </c>
      <c r="Y46" s="4">
        <f>SUMIFS('Case Data'!M:M,'Case Data'!$A:$A,$P46,'Case Data'!$B:$B,$Q46,'Case Data'!$C:$C,$S46,'Case Data'!$F:$F,"Generation")</f>
        <v>9956.5008756559964</v>
      </c>
      <c r="Z46" s="8">
        <f>SUMIFS('Case Data'!N:N,'Case Data'!$A:$A,$P46,'Case Data'!$B:$B,$Q46,'Case Data'!$C:$C,$S46,'Case Data'!$F:$F,"Generation")</f>
        <v>6183.8326708999984</v>
      </c>
      <c r="AB46" s="131"/>
      <c r="AC46" s="16" t="str">
        <f>AC45</f>
        <v>Case B Exploratory Policy Scenario</v>
      </c>
      <c r="AD46" s="2" t="str">
        <f>AD45</f>
        <v>NY</v>
      </c>
      <c r="AE46" s="2" t="s">
        <v>50</v>
      </c>
      <c r="AF46" s="11" t="str">
        <f>S46</f>
        <v>Other RE</v>
      </c>
      <c r="AG46" s="27">
        <f>SUMIFS('Case Data'!H:H,'Case Data'!$A:$A,$AC46,'Case Data'!$B:$B,$AD46,'Case Data'!$C:$C,$AF46,'Case Data'!$F:$F,"Generation")</f>
        <v>2371.1257908729999</v>
      </c>
      <c r="AH46" s="4">
        <f>SUMIFS('Case Data'!I:I,'Case Data'!$A:$A,$AC46,'Case Data'!$B:$B,$AD46,'Case Data'!$C:$C,$AF46,'Case Data'!$F:$F,"Generation")</f>
        <v>2321.0555503740006</v>
      </c>
      <c r="AI46" s="4">
        <f>SUMIFS('Case Data'!J:J,'Case Data'!$A:$A,$AC46,'Case Data'!$B:$B,$AD46,'Case Data'!$C:$C,$AF46,'Case Data'!$F:$F,"Generation")</f>
        <v>2269.283676044</v>
      </c>
      <c r="AJ46" s="4">
        <f>SUMIFS('Case Data'!K:K,'Case Data'!$A:$A,$AC46,'Case Data'!$B:$B,$AD46,'Case Data'!$C:$C,$AF46,'Case Data'!$F:$F,"Generation")</f>
        <v>2267.2342701590001</v>
      </c>
      <c r="AK46" s="4">
        <f>SUMIFS('Case Data'!L:L,'Case Data'!$A:$A,$AC46,'Case Data'!$B:$B,$AD46,'Case Data'!$C:$C,$AF46,'Case Data'!$F:$F,"Generation")</f>
        <v>3046.3967825</v>
      </c>
      <c r="AL46" s="4">
        <f>SUMIFS('Case Data'!M:M,'Case Data'!$A:$A,$AC46,'Case Data'!$B:$B,$AD46,'Case Data'!$C:$C,$AF46,'Case Data'!$F:$F,"Generation")</f>
        <v>2938.8353996410001</v>
      </c>
      <c r="AM46" s="8">
        <f>SUMIFS('Case Data'!N:N,'Case Data'!$A:$A,$AC46,'Case Data'!$B:$B,$AD46,'Case Data'!$C:$C,$AF46,'Case Data'!$F:$F,"Generation")</f>
        <v>901.55161064799995</v>
      </c>
    </row>
    <row r="47" spans="3:39">
      <c r="C47" s="16" t="str">
        <f t="shared" si="8"/>
        <v>Case A Exploratory Policy Scenario</v>
      </c>
      <c r="D47" s="2" t="str">
        <f t="shared" si="8"/>
        <v>NY</v>
      </c>
      <c r="E47" s="2" t="s">
        <v>50</v>
      </c>
      <c r="F47" s="11" t="str">
        <f>'Regional Results'!B60</f>
        <v>Hydrogen</v>
      </c>
      <c r="G47" s="27">
        <f>SUMIFS('Case Data'!H:H,'Case Data'!$A:$A,$C47,'Case Data'!$B:$B,$D47,'Case Data'!$C:$C,$F47,'Case Data'!$F:$F,"Generation")</f>
        <v>0</v>
      </c>
      <c r="H47" s="4">
        <f>SUMIFS('Case Data'!I:I,'Case Data'!$A:$A,$C47,'Case Data'!$B:$B,$D47,'Case Data'!$C:$C,$F47,'Case Data'!$F:$F,"Generation")</f>
        <v>0</v>
      </c>
      <c r="I47" s="4">
        <f>SUMIFS('Case Data'!J:J,'Case Data'!$A:$A,$C47,'Case Data'!$B:$B,$D47,'Case Data'!$C:$C,$F47,'Case Data'!$F:$F,"Generation")</f>
        <v>0</v>
      </c>
      <c r="J47" s="4">
        <f>SUMIFS('Case Data'!K:K,'Case Data'!$A:$A,$C47,'Case Data'!$B:$B,$D47,'Case Data'!$C:$C,$F47,'Case Data'!$F:$F,"Generation")</f>
        <v>0</v>
      </c>
      <c r="K47" s="4">
        <f>SUMIFS('Case Data'!L:L,'Case Data'!$A:$A,$C47,'Case Data'!$B:$B,$D47,'Case Data'!$C:$C,$F47,'Case Data'!$F:$F,"Generation")</f>
        <v>0</v>
      </c>
      <c r="L47" s="4">
        <f>SUMIFS('Case Data'!M:M,'Case Data'!$A:$A,$C47,'Case Data'!$B:$B,$D47,'Case Data'!$C:$C,$F47,'Case Data'!$F:$F,"Generation")</f>
        <v>0</v>
      </c>
      <c r="M47" s="8">
        <f>SUMIFS('Case Data'!N:N,'Case Data'!$A:$A,$C47,'Case Data'!$B:$B,$D47,'Case Data'!$C:$C,$F47,'Case Data'!$F:$F,"Generation")</f>
        <v>0</v>
      </c>
      <c r="O47" s="41"/>
      <c r="P47" s="16" t="str">
        <f>P46</f>
        <v>Case B Exploratory Policy Scenario</v>
      </c>
      <c r="Q47" s="2" t="str">
        <f>Q46</f>
        <v>10-State Contributions</v>
      </c>
      <c r="R47" s="2" t="s">
        <v>50</v>
      </c>
      <c r="S47" s="11" t="str">
        <f>F47</f>
        <v>Hydrogen</v>
      </c>
      <c r="T47" s="27">
        <f>SUMIFS('Case Data'!H:H,'Case Data'!$A:$A,$P47,'Case Data'!$B:$B,$Q47,'Case Data'!$C:$C,$S47,'Case Data'!$F:$F,"Generation")</f>
        <v>0</v>
      </c>
      <c r="U47" s="4">
        <f>SUMIFS('Case Data'!I:I,'Case Data'!$A:$A,$P47,'Case Data'!$B:$B,$Q47,'Case Data'!$C:$C,$S47,'Case Data'!$F:$F,"Generation")</f>
        <v>0</v>
      </c>
      <c r="V47" s="4">
        <f>SUMIFS('Case Data'!J:J,'Case Data'!$A:$A,$P47,'Case Data'!$B:$B,$Q47,'Case Data'!$C:$C,$S47,'Case Data'!$F:$F,"Generation")</f>
        <v>0</v>
      </c>
      <c r="W47" s="4">
        <f>SUMIFS('Case Data'!K:K,'Case Data'!$A:$A,$P47,'Case Data'!$B:$B,$Q47,'Case Data'!$C:$C,$S47,'Case Data'!$F:$F,"Generation")</f>
        <v>0</v>
      </c>
      <c r="X47" s="4">
        <f>SUMIFS('Case Data'!L:L,'Case Data'!$A:$A,$P47,'Case Data'!$B:$B,$Q47,'Case Data'!$C:$C,$S47,'Case Data'!$F:$F,"Generation")</f>
        <v>0</v>
      </c>
      <c r="Y47" s="4">
        <f>SUMIFS('Case Data'!M:M,'Case Data'!$A:$A,$P47,'Case Data'!$B:$B,$Q47,'Case Data'!$C:$C,$S47,'Case Data'!$F:$F,"Generation")</f>
        <v>0</v>
      </c>
      <c r="Z47" s="8">
        <f>SUMIFS('Case Data'!N:N,'Case Data'!$A:$A,$P47,'Case Data'!$B:$B,$Q47,'Case Data'!$C:$C,$S47,'Case Data'!$F:$F,"Generation")</f>
        <v>0</v>
      </c>
      <c r="AB47" s="131"/>
      <c r="AC47" s="16" t="str">
        <f t="shared" ref="AC47:AD49" si="9">AC44</f>
        <v>Case B Exploratory Policy Scenario</v>
      </c>
      <c r="AD47" s="2" t="str">
        <f t="shared" si="9"/>
        <v>NY</v>
      </c>
      <c r="AE47" s="2" t="s">
        <v>50</v>
      </c>
      <c r="AF47" s="11" t="str">
        <f t="shared" si="1"/>
        <v>Hydrogen</v>
      </c>
      <c r="AG47" s="27">
        <f>SUMIFS('Case Data'!H:H,'Case Data'!$A:$A,$AC47,'Case Data'!$B:$B,$AD47,'Case Data'!$C:$C,$AF47,'Case Data'!$F:$F,"Generation")</f>
        <v>0</v>
      </c>
      <c r="AH47" s="4">
        <f>SUMIFS('Case Data'!I:I,'Case Data'!$A:$A,$AC47,'Case Data'!$B:$B,$AD47,'Case Data'!$C:$C,$AF47,'Case Data'!$F:$F,"Generation")</f>
        <v>0</v>
      </c>
      <c r="AI47" s="4">
        <f>SUMIFS('Case Data'!J:J,'Case Data'!$A:$A,$AC47,'Case Data'!$B:$B,$AD47,'Case Data'!$C:$C,$AF47,'Case Data'!$F:$F,"Generation")</f>
        <v>0</v>
      </c>
      <c r="AJ47" s="4">
        <f>SUMIFS('Case Data'!K:K,'Case Data'!$A:$A,$AC47,'Case Data'!$B:$B,$AD47,'Case Data'!$C:$C,$AF47,'Case Data'!$F:$F,"Generation")</f>
        <v>0</v>
      </c>
      <c r="AK47" s="4">
        <f>SUMIFS('Case Data'!L:L,'Case Data'!$A:$A,$AC47,'Case Data'!$B:$B,$AD47,'Case Data'!$C:$C,$AF47,'Case Data'!$F:$F,"Generation")</f>
        <v>0</v>
      </c>
      <c r="AL47" s="4">
        <f>SUMIFS('Case Data'!M:M,'Case Data'!$A:$A,$AC47,'Case Data'!$B:$B,$AD47,'Case Data'!$C:$C,$AF47,'Case Data'!$F:$F,"Generation")</f>
        <v>0</v>
      </c>
      <c r="AM47" s="8">
        <f>SUMIFS('Case Data'!N:N,'Case Data'!$A:$A,$AC47,'Case Data'!$B:$B,$AD47,'Case Data'!$C:$C,$AF47,'Case Data'!$F:$F,"Generation")</f>
        <v>0</v>
      </c>
    </row>
    <row r="48" spans="3:39">
      <c r="C48" s="16" t="str">
        <f t="shared" si="8"/>
        <v>Case A Exploratory Policy Scenario</v>
      </c>
      <c r="D48" s="2" t="str">
        <f t="shared" si="8"/>
        <v>NY</v>
      </c>
      <c r="E48" s="2" t="s">
        <v>50</v>
      </c>
      <c r="F48" s="11" t="str">
        <f>'Regional Results'!B61</f>
        <v>Imports</v>
      </c>
      <c r="G48" s="27">
        <f>IF($D$10="ISONE",SUMIFS('Case Data'!H:H,'Case Data'!$A:$A,$C48,'Case Data'!$B:$B,$D48,'Case Data'!$C:$C,$F48,'Case Data'!$F:$F,"Generation")+SUMIFS('Case Data'!H:H,'Case Data'!$A:$A,$C48,'Case Data'!$B:$B,"MA",'Case Data'!$C:$C,$F48,'Case Data'!$F:$F,"Generation"),SUMIFS('Case Data'!H:H,'Case Data'!$A:$A,$C48,'Case Data'!$B:$B,$D48,'Case Data'!$C:$C,$F48,'Case Data'!$F:$F,"Generation"))</f>
        <v>10035.385160028</v>
      </c>
      <c r="H48" s="40">
        <f>IF($D$10="ISONE",SUMIFS('Case Data'!I:I,'Case Data'!$A:$A,$C48,'Case Data'!$B:$B,$D48,'Case Data'!$C:$C,$F48,'Case Data'!$F:$F,"Generation")+SUMIFS('Case Data'!I:I,'Case Data'!$A:$A,$C48,'Case Data'!$B:$B,"MA",'Case Data'!$C:$C,$F48,'Case Data'!$F:$F,"Generation"),SUMIFS('Case Data'!I:I,'Case Data'!$A:$A,$C48,'Case Data'!$B:$B,$D48,'Case Data'!$C:$C,$F48,'Case Data'!$F:$F,"Generation"))</f>
        <v>20542.238420172001</v>
      </c>
      <c r="I48" s="40">
        <f>IF($D$10="ISONE",SUMIFS('Case Data'!J:J,'Case Data'!$A:$A,$C48,'Case Data'!$B:$B,$D48,'Case Data'!$C:$C,$F48,'Case Data'!$F:$F,"Generation")+SUMIFS('Case Data'!J:J,'Case Data'!$A:$A,$C48,'Case Data'!$B:$B,"MA",'Case Data'!$C:$C,$F48,'Case Data'!$F:$F,"Generation"),SUMIFS('Case Data'!J:J,'Case Data'!$A:$A,$C48,'Case Data'!$B:$B,$D48,'Case Data'!$C:$C,$F48,'Case Data'!$F:$F,"Generation"))</f>
        <v>20405.686122504001</v>
      </c>
      <c r="J48" s="40">
        <f>IF($D$10="ISONE",SUMIFS('Case Data'!K:K,'Case Data'!$A:$A,$C48,'Case Data'!$B:$B,$D48,'Case Data'!$C:$C,$F48,'Case Data'!$F:$F,"Generation")+SUMIFS('Case Data'!K:K,'Case Data'!$A:$A,$C48,'Case Data'!$B:$B,"MA",'Case Data'!$C:$C,$F48,'Case Data'!$F:$F,"Generation"),SUMIFS('Case Data'!K:K,'Case Data'!$A:$A,$C48,'Case Data'!$B:$B,$D48,'Case Data'!$C:$C,$F48,'Case Data'!$F:$F,"Generation"))</f>
        <v>20760.686333835998</v>
      </c>
      <c r="K48" s="40">
        <f>IF($D$10="ISONE",SUMIFS('Case Data'!L:L,'Case Data'!$A:$A,$C48,'Case Data'!$B:$B,$D48,'Case Data'!$C:$C,$F48,'Case Data'!$F:$F,"Generation")+SUMIFS('Case Data'!L:L,'Case Data'!$A:$A,$C48,'Case Data'!$B:$B,"MA",'Case Data'!$C:$C,$F48,'Case Data'!$F:$F,"Generation"),SUMIFS('Case Data'!L:L,'Case Data'!$A:$A,$C48,'Case Data'!$B:$B,$D48,'Case Data'!$C:$C,$F48,'Case Data'!$F:$F,"Generation"))</f>
        <v>20638.91223881</v>
      </c>
      <c r="L48" s="40">
        <f>IF($D$10="ISONE",SUMIFS('Case Data'!M:M,'Case Data'!$A:$A,$C48,'Case Data'!$B:$B,$D48,'Case Data'!$C:$C,$F48,'Case Data'!$F:$F,"Generation")+SUMIFS('Case Data'!M:M,'Case Data'!$A:$A,$C48,'Case Data'!$B:$B,"MA",'Case Data'!$C:$C,$F48,'Case Data'!$F:$F,"Generation"),SUMIFS('Case Data'!M:M,'Case Data'!$A:$A,$C48,'Case Data'!$B:$B,$D48,'Case Data'!$C:$C,$F48,'Case Data'!$F:$F,"Generation"))</f>
        <v>20624.066526418999</v>
      </c>
      <c r="M48" s="8">
        <f>IF($D$10="ISONE",SUMIFS('Case Data'!N:N,'Case Data'!$A:$A,$C48,'Case Data'!$B:$B,$D48,'Case Data'!$C:$C,$F48,'Case Data'!$F:$F,"Generation")+SUMIFS('Case Data'!N:N,'Case Data'!$A:$A,$C48,'Case Data'!$B:$B,"MA",'Case Data'!$C:$C,$F48,'Case Data'!$F:$F,"Generation"),SUMIFS('Case Data'!N:N,'Case Data'!$A:$A,$C48,'Case Data'!$B:$B,$D48,'Case Data'!$C:$C,$F48,'Case Data'!$F:$F,"Generation"))</f>
        <v>20399.639851663997</v>
      </c>
      <c r="O48" s="41"/>
      <c r="P48" s="16" t="str">
        <f>P45</f>
        <v>Case B Exploratory Policy Scenario</v>
      </c>
      <c r="Q48" s="2" t="str">
        <f>Q45</f>
        <v>10-State Contributions</v>
      </c>
      <c r="R48" s="2" t="s">
        <v>50</v>
      </c>
      <c r="S48" s="11" t="str">
        <f>F48</f>
        <v>Imports</v>
      </c>
      <c r="T48" s="27">
        <f>IF($Q$10="ISONE",SUMIFS('Case Data'!H:H,'Case Data'!$A:$A,$P48,'Case Data'!$B:$B,$Q48,'Case Data'!$C:$C,$S48,'Case Data'!$F:$F,"Generation")+SUMIFS('Case Data'!H:H,'Case Data'!$A:$A,$P48,'Case Data'!$B:$B,"MA",'Case Data'!$C:$C,$S48,'Case Data'!$F:$F,"Generation"),SUMIFS('Case Data'!H:H,'Case Data'!$A:$A,$P48,'Case Data'!$B:$B,$Q48,'Case Data'!$C:$C,$S48,'Case Data'!$F:$F,"Generation"))</f>
        <v>10361.349899999999</v>
      </c>
      <c r="U48" s="40">
        <f>IF($Q$10="ISONE",SUMIFS('Case Data'!I:I,'Case Data'!$A:$A,$P48,'Case Data'!$B:$B,$Q48,'Case Data'!$C:$C,$S48,'Case Data'!$F:$F,"Generation")+SUMIFS('Case Data'!I:I,'Case Data'!$A:$A,$P48,'Case Data'!$B:$B,"MA",'Case Data'!$C:$C,$S48,'Case Data'!$F:$F,"Generation"),SUMIFS('Case Data'!I:I,'Case Data'!$A:$A,$P48,'Case Data'!$B:$B,$Q48,'Case Data'!$C:$C,$S48,'Case Data'!$F:$F,"Generation"))</f>
        <v>31275.849900000001</v>
      </c>
      <c r="V48" s="40">
        <f>IF($Q$10="ISONE",SUMIFS('Case Data'!J:J,'Case Data'!$A:$A,$P48,'Case Data'!$B:$B,$Q48,'Case Data'!$C:$C,$S48,'Case Data'!$F:$F,"Generation")+SUMIFS('Case Data'!J:J,'Case Data'!$A:$A,$P48,'Case Data'!$B:$B,"MA",'Case Data'!$C:$C,$S48,'Case Data'!$F:$F,"Generation"),SUMIFS('Case Data'!J:J,'Case Data'!$A:$A,$P48,'Case Data'!$B:$B,$Q48,'Case Data'!$C:$C,$S48,'Case Data'!$F:$F,"Generation"))</f>
        <v>31275.849900000001</v>
      </c>
      <c r="W48" s="40">
        <f>IF($Q$10="ISONE",SUMIFS('Case Data'!K:K,'Case Data'!$A:$A,$P48,'Case Data'!$B:$B,$Q48,'Case Data'!$C:$C,$S48,'Case Data'!$F:$F,"Generation")+SUMIFS('Case Data'!K:K,'Case Data'!$A:$A,$P48,'Case Data'!$B:$B,"MA",'Case Data'!$C:$C,$S48,'Case Data'!$F:$F,"Generation"),SUMIFS('Case Data'!K:K,'Case Data'!$A:$A,$P48,'Case Data'!$B:$B,$Q48,'Case Data'!$C:$C,$S48,'Case Data'!$F:$F,"Generation"))</f>
        <v>31275.849900000001</v>
      </c>
      <c r="X48" s="40">
        <f>IF($Q$10="ISONE",SUMIFS('Case Data'!L:L,'Case Data'!$A:$A,$P48,'Case Data'!$B:$B,$Q48,'Case Data'!$C:$C,$S48,'Case Data'!$F:$F,"Generation")+SUMIFS('Case Data'!L:L,'Case Data'!$A:$A,$P48,'Case Data'!$B:$B,"MA",'Case Data'!$C:$C,$S48,'Case Data'!$F:$F,"Generation"),SUMIFS('Case Data'!L:L,'Case Data'!$A:$A,$P48,'Case Data'!$B:$B,$Q48,'Case Data'!$C:$C,$S48,'Case Data'!$F:$F,"Generation"))</f>
        <v>31275.849900000001</v>
      </c>
      <c r="Y48" s="40">
        <f>IF($Q$10="ISONE",SUMIFS('Case Data'!M:M,'Case Data'!$A:$A,$P48,'Case Data'!$B:$B,$Q48,'Case Data'!$C:$C,$S48,'Case Data'!$F:$F,"Generation")+SUMIFS('Case Data'!M:M,'Case Data'!$A:$A,$P48,'Case Data'!$B:$B,"MA",'Case Data'!$C:$C,$S48,'Case Data'!$F:$F,"Generation"),SUMIFS('Case Data'!M:M,'Case Data'!$A:$A,$P48,'Case Data'!$B:$B,$Q48,'Case Data'!$C:$C,$S48,'Case Data'!$F:$F,"Generation"))</f>
        <v>31275.849900000001</v>
      </c>
      <c r="Z48" s="8">
        <f>IF($Q$10="ISONE",SUMIFS('Case Data'!N:N,'Case Data'!$A:$A,$P48,'Case Data'!$B:$B,$Q48,'Case Data'!$C:$C,$S48,'Case Data'!$F:$F,"Generation")+SUMIFS('Case Data'!N:N,'Case Data'!$A:$A,$P48,'Case Data'!$B:$B,"MA",'Case Data'!$C:$C,$S48,'Case Data'!$F:$F,"Generation"),SUMIFS('Case Data'!N:N,'Case Data'!$A:$A,$P48,'Case Data'!$B:$B,$Q48,'Case Data'!$C:$C,$S48,'Case Data'!$F:$F,"Generation"))</f>
        <v>31275.849900000001</v>
      </c>
      <c r="AB48" s="131"/>
      <c r="AC48" s="16" t="str">
        <f t="shared" si="9"/>
        <v>Case B Exploratory Policy Scenario</v>
      </c>
      <c r="AD48" s="2" t="str">
        <f t="shared" si="9"/>
        <v>NY</v>
      </c>
      <c r="AE48" s="2" t="s">
        <v>50</v>
      </c>
      <c r="AF48" s="11" t="str">
        <f t="shared" ref="AF48" si="10">S48</f>
        <v>Imports</v>
      </c>
      <c r="AG48" s="27">
        <f>IF($AD$10="ISONE",SUMIFS('Case Data'!H:H,'Case Data'!$A:$A,$AC48,'Case Data'!$B:$B,$AD48,'Case Data'!$C:$C,$AF48,'Case Data'!$F:$F,"Generation")+SUMIFS('Case Data'!H:H,'Case Data'!$A:$A,$AC48,'Case Data'!$B:$B,"MA",'Case Data'!$C:$C,$AF48,'Case Data'!$F:$F,"Generation"),SUMIFS('Case Data'!H:H,'Case Data'!$A:$A,$AC48,'Case Data'!$B:$B,$AD48,'Case Data'!$C:$C,$AF48,'Case Data'!$F:$F,"Generation"))</f>
        <v>10361.349899999999</v>
      </c>
      <c r="AH48" s="40">
        <f>IF($AD$10="ISONE",SUMIFS('Case Data'!I:I,'Case Data'!$A:$A,$AC48,'Case Data'!$B:$B,$AD48,'Case Data'!$C:$C,$AF48,'Case Data'!$F:$F,"Generation")+SUMIFS('Case Data'!I:I,'Case Data'!$A:$A,$AC48,'Case Data'!$B:$B,"MA",'Case Data'!$C:$C,$AF48,'Case Data'!$F:$F,"Generation"),SUMIFS('Case Data'!I:I,'Case Data'!$A:$A,$AC48,'Case Data'!$B:$B,$AD48,'Case Data'!$C:$C,$AF48,'Case Data'!$F:$F,"Generation"))</f>
        <v>20763.849900000001</v>
      </c>
      <c r="AI48" s="40">
        <f>IF($AD$10="ISONE",SUMIFS('Case Data'!J:J,'Case Data'!$A:$A,$AC48,'Case Data'!$B:$B,$AD48,'Case Data'!$C:$C,$AF48,'Case Data'!$F:$F,"Generation")+SUMIFS('Case Data'!J:J,'Case Data'!$A:$A,$AC48,'Case Data'!$B:$B,"MA",'Case Data'!$C:$C,$AF48,'Case Data'!$F:$F,"Generation"),SUMIFS('Case Data'!J:J,'Case Data'!$A:$A,$AC48,'Case Data'!$B:$B,$AD48,'Case Data'!$C:$C,$AF48,'Case Data'!$F:$F,"Generation"))</f>
        <v>20763.849900000001</v>
      </c>
      <c r="AJ48" s="40">
        <f>IF($AD$10="ISONE",SUMIFS('Case Data'!K:K,'Case Data'!$A:$A,$AC48,'Case Data'!$B:$B,$AD48,'Case Data'!$C:$C,$AF48,'Case Data'!$F:$F,"Generation")+SUMIFS('Case Data'!K:K,'Case Data'!$A:$A,$AC48,'Case Data'!$B:$B,"MA",'Case Data'!$C:$C,$AF48,'Case Data'!$F:$F,"Generation"),SUMIFS('Case Data'!K:K,'Case Data'!$A:$A,$AC48,'Case Data'!$B:$B,$AD48,'Case Data'!$C:$C,$AF48,'Case Data'!$F:$F,"Generation"))</f>
        <v>20763.849900000001</v>
      </c>
      <c r="AK48" s="40">
        <f>IF($AD$10="ISONE",SUMIFS('Case Data'!L:L,'Case Data'!$A:$A,$AC48,'Case Data'!$B:$B,$AD48,'Case Data'!$C:$C,$AF48,'Case Data'!$F:$F,"Generation")+SUMIFS('Case Data'!L:L,'Case Data'!$A:$A,$AC48,'Case Data'!$B:$B,"MA",'Case Data'!$C:$C,$AF48,'Case Data'!$F:$F,"Generation"),SUMIFS('Case Data'!L:L,'Case Data'!$A:$A,$AC48,'Case Data'!$B:$B,$AD48,'Case Data'!$C:$C,$AF48,'Case Data'!$F:$F,"Generation"))</f>
        <v>20763.849900000001</v>
      </c>
      <c r="AL48" s="40">
        <f>IF($AD$10="ISONE",SUMIFS('Case Data'!M:M,'Case Data'!$A:$A,$AC48,'Case Data'!$B:$B,$AD48,'Case Data'!$C:$C,$AF48,'Case Data'!$F:$F,"Generation")+SUMIFS('Case Data'!M:M,'Case Data'!$A:$A,$AC48,'Case Data'!$B:$B,"MA",'Case Data'!$C:$C,$AF48,'Case Data'!$F:$F,"Generation"),SUMIFS('Case Data'!M:M,'Case Data'!$A:$A,$AC48,'Case Data'!$B:$B,$AD48,'Case Data'!$C:$C,$AF48,'Case Data'!$F:$F,"Generation"))</f>
        <v>20763.849900000001</v>
      </c>
      <c r="AM48" s="8">
        <f>IF($AD$10="ISONE",SUMIFS('Case Data'!N:N,'Case Data'!$A:$A,$AC48,'Case Data'!$B:$B,$AD48,'Case Data'!$C:$C,$AF48,'Case Data'!$F:$F,"Generation")+SUMIFS('Case Data'!N:N,'Case Data'!$A:$A,$AC48,'Case Data'!$B:$B,"MA",'Case Data'!$C:$C,$AF48,'Case Data'!$F:$F,"Generation"),SUMIFS('Case Data'!N:N,'Case Data'!$A:$A,$AC48,'Case Data'!$B:$B,$AD48,'Case Data'!$C:$C,$AF48,'Case Data'!$F:$F,"Generation"))</f>
        <v>20763.849900000001</v>
      </c>
    </row>
    <row r="49" spans="3:39" ht="15.75" thickBot="1">
      <c r="C49" s="13" t="str">
        <f>C48</f>
        <v>Case A Exploratory Policy Scenario</v>
      </c>
      <c r="D49" s="14" t="str">
        <f>D48</f>
        <v>NY</v>
      </c>
      <c r="E49" s="14" t="s">
        <v>50</v>
      </c>
      <c r="F49" s="17" t="s">
        <v>66</v>
      </c>
      <c r="G49" s="28">
        <f>SUMIFS('Case Data'!H:H,'Case Data'!$A:$A,$C49,'Case Data'!$B:$B,$D49,'Case Data'!$C:$C,$F49,'Case Data'!$F:$F,"Generation")</f>
        <v>-489.41044539645475</v>
      </c>
      <c r="H49" s="9">
        <f>SUMIFS('Case Data'!I:I,'Case Data'!$A:$A,$C49,'Case Data'!$B:$B,$D49,'Case Data'!$C:$C,$F49,'Case Data'!$F:$F,"Generation")</f>
        <v>-1640.2251748424587</v>
      </c>
      <c r="I49" s="9">
        <f>SUMIFS('Case Data'!J:J,'Case Data'!$A:$A,$C49,'Case Data'!$B:$B,$D49,'Case Data'!$C:$C,$F49,'Case Data'!$F:$F,"Generation")</f>
        <v>-1790.8416264682187</v>
      </c>
      <c r="J49" s="9">
        <f>SUMIFS('Case Data'!K:K,'Case Data'!$A:$A,$C49,'Case Data'!$B:$B,$D49,'Case Data'!$C:$C,$F49,'Case Data'!$F:$F,"Generation")</f>
        <v>-1172.5139077280287</v>
      </c>
      <c r="K49" s="9">
        <f>SUMIFS('Case Data'!L:L,'Case Data'!$A:$A,$C49,'Case Data'!$B:$B,$D49,'Case Data'!$C:$C,$F49,'Case Data'!$F:$F,"Generation")</f>
        <v>-977.0619577785186</v>
      </c>
      <c r="L49" s="9">
        <f>SUMIFS('Case Data'!M:M,'Case Data'!$A:$A,$C49,'Case Data'!$B:$B,$D49,'Case Data'!$C:$C,$F49,'Case Data'!$F:$F,"Generation")</f>
        <v>-1407.5913858041804</v>
      </c>
      <c r="M49" s="10">
        <f>SUMIFS('Case Data'!N:N,'Case Data'!$A:$A,$C49,'Case Data'!$B:$B,$D49,'Case Data'!$C:$C,$F49,'Case Data'!$F:$F,"Generation")</f>
        <v>-2308.2047020804921</v>
      </c>
      <c r="O49" s="41"/>
      <c r="P49" s="13" t="str">
        <f>P46</f>
        <v>Case B Exploratory Policy Scenario</v>
      </c>
      <c r="Q49" s="14" t="str">
        <f>Q46</f>
        <v>10-State Contributions</v>
      </c>
      <c r="R49" s="14" t="s">
        <v>50</v>
      </c>
      <c r="S49" s="17" t="s">
        <v>66</v>
      </c>
      <c r="T49" s="28">
        <f>SUMIFS('Case Data'!H:H,'Case Data'!$A:$A,$P49,'Case Data'!$B:$B,$Q49,'Case Data'!$C:$C,$S49,'Case Data'!$F:$F,"Generation")</f>
        <v>-1661.799695978601</v>
      </c>
      <c r="U49" s="9">
        <f>SUMIFS('Case Data'!I:I,'Case Data'!$A:$A,$P49,'Case Data'!$B:$B,$Q49,'Case Data'!$C:$C,$S49,'Case Data'!$F:$F,"Generation")</f>
        <v>-1513.9996473212882</v>
      </c>
      <c r="V49" s="9">
        <f>SUMIFS('Case Data'!J:J,'Case Data'!$A:$A,$P49,'Case Data'!$B:$B,$Q49,'Case Data'!$C:$C,$S49,'Case Data'!$F:$F,"Generation")</f>
        <v>-1512.4543832679619</v>
      </c>
      <c r="W49" s="9">
        <f>SUMIFS('Case Data'!K:K,'Case Data'!$A:$A,$P49,'Case Data'!$B:$B,$Q49,'Case Data'!$C:$C,$S49,'Case Data'!$F:$F,"Generation")</f>
        <v>-1531.1853731961519</v>
      </c>
      <c r="X49" s="9">
        <f>SUMIFS('Case Data'!L:L,'Case Data'!$A:$A,$P49,'Case Data'!$B:$B,$Q49,'Case Data'!$C:$C,$S49,'Case Data'!$F:$F,"Generation")</f>
        <v>-2446.1420650364371</v>
      </c>
      <c r="Y49" s="9">
        <f>SUMIFS('Case Data'!M:M,'Case Data'!$A:$A,$P49,'Case Data'!$B:$B,$Q49,'Case Data'!$C:$C,$S49,'Case Data'!$F:$F,"Generation")</f>
        <v>-2602.5253742497066</v>
      </c>
      <c r="Z49" s="10">
        <f>SUMIFS('Case Data'!N:N,'Case Data'!$A:$A,$P49,'Case Data'!$B:$B,$Q49,'Case Data'!$C:$C,$S49,'Case Data'!$F:$F,"Generation")</f>
        <v>-4971.2319903214257</v>
      </c>
      <c r="AB49" s="131"/>
      <c r="AC49" s="13" t="str">
        <f t="shared" si="9"/>
        <v>Case B Exploratory Policy Scenario</v>
      </c>
      <c r="AD49" s="14" t="str">
        <f t="shared" si="9"/>
        <v>NY</v>
      </c>
      <c r="AE49" s="14" t="s">
        <v>50</v>
      </c>
      <c r="AF49" s="17" t="s">
        <v>66</v>
      </c>
      <c r="AG49" s="28">
        <f>SUMIFS('Case Data'!H:H,'Case Data'!$A:$A,$AC49,'Case Data'!$B:$B,$AD49,'Case Data'!$C:$C,$AF49,'Case Data'!$F:$F,"Generation")</f>
        <v>-286.39979377363386</v>
      </c>
      <c r="AH49" s="9">
        <f>SUMIFS('Case Data'!I:I,'Case Data'!$A:$A,$AC49,'Case Data'!$B:$B,$AD49,'Case Data'!$C:$C,$AF49,'Case Data'!$F:$F,"Generation")</f>
        <v>-381.5481832797683</v>
      </c>
      <c r="AI49" s="9">
        <f>SUMIFS('Case Data'!J:J,'Case Data'!$A:$A,$AC49,'Case Data'!$B:$B,$AD49,'Case Data'!$C:$C,$AF49,'Case Data'!$F:$F,"Generation")</f>
        <v>-422.19213673701222</v>
      </c>
      <c r="AJ49" s="9">
        <f>SUMIFS('Case Data'!K:K,'Case Data'!$A:$A,$AC49,'Case Data'!$B:$B,$AD49,'Case Data'!$C:$C,$AF49,'Case Data'!$F:$F,"Generation")</f>
        <v>-398.45132678355242</v>
      </c>
      <c r="AK49" s="9">
        <f>SUMIFS('Case Data'!L:L,'Case Data'!$A:$A,$AC49,'Case Data'!$B:$B,$AD49,'Case Data'!$C:$C,$AF49,'Case Data'!$F:$F,"Generation")</f>
        <v>-1138.8115407263626</v>
      </c>
      <c r="AL49" s="9">
        <f>SUMIFS('Case Data'!M:M,'Case Data'!$A:$A,$AC49,'Case Data'!$B:$B,$AD49,'Case Data'!$C:$C,$AF49,'Case Data'!$F:$F,"Generation")</f>
        <v>-597.4437815352403</v>
      </c>
      <c r="AM49" s="10">
        <f>SUMIFS('Case Data'!N:N,'Case Data'!$A:$A,$AC49,'Case Data'!$B:$B,$AD49,'Case Data'!$C:$C,$AF49,'Case Data'!$F:$F,"Generation")</f>
        <v>-481.1742790877031</v>
      </c>
    </row>
    <row r="50" spans="3:39">
      <c r="C50" s="11" t="s">
        <v>68</v>
      </c>
      <c r="D50" s="11"/>
      <c r="E50" s="11"/>
      <c r="F50" s="11"/>
      <c r="G50" s="11"/>
      <c r="H50" s="11"/>
      <c r="I50" s="11"/>
      <c r="J50" s="11"/>
      <c r="K50" s="299"/>
      <c r="L50" s="299"/>
      <c r="M50" s="299"/>
      <c r="N50" s="299"/>
    </row>
    <row r="51" spans="3:39" s="21" customFormat="1">
      <c r="C51" s="21" t="s">
        <v>69</v>
      </c>
      <c r="E51" s="22"/>
      <c r="F51" s="23"/>
      <c r="G51" s="23"/>
      <c r="H51" s="23"/>
      <c r="I51" s="23"/>
      <c r="J51" s="23"/>
      <c r="K51" s="23"/>
      <c r="L51" s="23"/>
      <c r="M51" s="23"/>
    </row>
    <row r="52" spans="3:39">
      <c r="E52" s="11"/>
      <c r="F52" s="40"/>
      <c r="G52" s="4"/>
      <c r="H52" s="4"/>
      <c r="I52" s="4"/>
      <c r="J52" s="4"/>
      <c r="K52" s="4"/>
      <c r="L52" s="4"/>
      <c r="M52" s="4"/>
    </row>
    <row r="53" spans="3:39" ht="24" thickBot="1">
      <c r="C53" s="79" t="s">
        <v>91</v>
      </c>
    </row>
    <row r="54" spans="3:39" ht="15.75" thickBot="1">
      <c r="C54" s="2" t="s">
        <v>92</v>
      </c>
      <c r="D54" s="93" t="s">
        <v>4</v>
      </c>
    </row>
    <row r="56" spans="3:39">
      <c r="C56" s="2" t="s">
        <v>96</v>
      </c>
    </row>
    <row r="57" spans="3:39" ht="15.75" thickBot="1"/>
    <row r="58" spans="3:39" ht="15.75" thickBot="1">
      <c r="C58" s="94" t="s">
        <v>2</v>
      </c>
      <c r="D58" s="95" t="s">
        <v>43</v>
      </c>
      <c r="E58" s="95" t="s">
        <v>46</v>
      </c>
      <c r="F58" s="95" t="s">
        <v>70</v>
      </c>
      <c r="G58" s="95">
        <v>2025</v>
      </c>
      <c r="H58" s="95">
        <v>2028</v>
      </c>
      <c r="I58" s="95">
        <v>2030</v>
      </c>
      <c r="J58" s="95">
        <v>2032</v>
      </c>
      <c r="K58" s="95">
        <v>2035</v>
      </c>
      <c r="L58" s="95">
        <v>2037</v>
      </c>
      <c r="M58" s="106">
        <v>2040</v>
      </c>
    </row>
    <row r="59" spans="3:39">
      <c r="C59" s="45" t="str">
        <f>$D$54</f>
        <v>Case A Exploratory Policy Scenario</v>
      </c>
      <c r="D59" s="52" t="str">
        <f>Cases!E3</f>
        <v>CT</v>
      </c>
      <c r="E59" s="125" t="s">
        <v>50</v>
      </c>
      <c r="F59" s="52" t="s">
        <v>48</v>
      </c>
      <c r="G59" s="4">
        <f>SUMIFS('Case Data'!H:H,'Case Data'!$A:$A,Generation!$C59,'Case Data'!$B:$B,Generation!$D59,'Case Data'!$D:$D,Generation!$F59,'Case Data'!$F:$F,"Generation")</f>
        <v>0</v>
      </c>
      <c r="H59" s="4">
        <f>SUMIFS('Case Data'!I:I,'Case Data'!$A:$A,Generation!$C59,'Case Data'!$B:$B,Generation!$D59,'Case Data'!$D:$D,Generation!$F59,'Case Data'!$F:$F,"Generation")</f>
        <v>0</v>
      </c>
      <c r="I59" s="4">
        <f>SUMIFS('Case Data'!J:J,'Case Data'!$A:$A,Generation!$C59,'Case Data'!$B:$B,Generation!$D59,'Case Data'!$D:$D,Generation!$F59,'Case Data'!$F:$F,"Generation")</f>
        <v>0</v>
      </c>
      <c r="J59" s="4">
        <f>SUMIFS('Case Data'!K:K,'Case Data'!$A:$A,Generation!$C59,'Case Data'!$B:$B,Generation!$D59,'Case Data'!$D:$D,Generation!$F59,'Case Data'!$F:$F,"Generation")</f>
        <v>0</v>
      </c>
      <c r="K59" s="4">
        <f>SUMIFS('Case Data'!L:L,'Case Data'!$A:$A,Generation!$C59,'Case Data'!$B:$B,Generation!$D59,'Case Data'!$D:$D,Generation!$F59,'Case Data'!$F:$F,"Generation")</f>
        <v>0</v>
      </c>
      <c r="L59" s="4">
        <f>SUMIFS('Case Data'!M:M,'Case Data'!$A:$A,Generation!$C59,'Case Data'!$B:$B,Generation!$D59,'Case Data'!$D:$D,Generation!$F59,'Case Data'!$F:$F,"Generation")</f>
        <v>0</v>
      </c>
      <c r="M59" s="8">
        <f>SUMIFS('Case Data'!N:N,'Case Data'!$A:$A,Generation!$C59,'Case Data'!$B:$B,Generation!$D59,'Case Data'!$D:$D,Generation!$F59,'Case Data'!$F:$F,"Generation")</f>
        <v>0</v>
      </c>
    </row>
    <row r="60" spans="3:39">
      <c r="C60" s="45" t="str">
        <f t="shared" ref="C60:C68" si="11">$D$54</f>
        <v>Case A Exploratory Policy Scenario</v>
      </c>
      <c r="D60" s="52" t="str">
        <f>D59</f>
        <v>CT</v>
      </c>
      <c r="E60" s="125" t="s">
        <v>50</v>
      </c>
      <c r="F60" s="52" t="s">
        <v>53</v>
      </c>
      <c r="G60" s="4">
        <f>SUMIFS('Case Data'!H:H,'Case Data'!$A:$A,Generation!$C60,'Case Data'!$B:$B,Generation!$D60,'Case Data'!$D:$D,Generation!$F60,'Case Data'!$F:$F,"Generation")</f>
        <v>0</v>
      </c>
      <c r="H60" s="4">
        <f>SUMIFS('Case Data'!I:I,'Case Data'!$A:$A,Generation!$C60,'Case Data'!$B:$B,Generation!$D60,'Case Data'!$D:$D,Generation!$F60,'Case Data'!$F:$F,"Generation")</f>
        <v>0</v>
      </c>
      <c r="I60" s="4">
        <f>SUMIFS('Case Data'!J:J,'Case Data'!$A:$A,Generation!$C60,'Case Data'!$B:$B,Generation!$D60,'Case Data'!$D:$D,Generation!$F60,'Case Data'!$F:$F,"Generation")</f>
        <v>0</v>
      </c>
      <c r="J60" s="4">
        <f>SUMIFS('Case Data'!K:K,'Case Data'!$A:$A,Generation!$C60,'Case Data'!$B:$B,Generation!$D60,'Case Data'!$D:$D,Generation!$F60,'Case Data'!$F:$F,"Generation")</f>
        <v>0</v>
      </c>
      <c r="K60" s="4">
        <f>SUMIFS('Case Data'!L:L,'Case Data'!$A:$A,Generation!$C60,'Case Data'!$B:$B,Generation!$D60,'Case Data'!$D:$D,Generation!$F60,'Case Data'!$F:$F,"Generation")</f>
        <v>0</v>
      </c>
      <c r="L60" s="4">
        <f>SUMIFS('Case Data'!M:M,'Case Data'!$A:$A,Generation!$C60,'Case Data'!$B:$B,Generation!$D60,'Case Data'!$D:$D,Generation!$F60,'Case Data'!$F:$F,"Generation")</f>
        <v>0</v>
      </c>
      <c r="M60" s="8">
        <f>SUMIFS('Case Data'!N:N,'Case Data'!$A:$A,Generation!$C60,'Case Data'!$B:$B,Generation!$D60,'Case Data'!$D:$D,Generation!$F60,'Case Data'!$F:$F,"Generation")</f>
        <v>0</v>
      </c>
    </row>
    <row r="61" spans="3:39">
      <c r="C61" s="45" t="str">
        <f t="shared" si="11"/>
        <v>Case A Exploratory Policy Scenario</v>
      </c>
      <c r="D61" s="52" t="str">
        <f t="shared" ref="D61:D68" si="12">D60</f>
        <v>CT</v>
      </c>
      <c r="E61" s="125" t="s">
        <v>50</v>
      </c>
      <c r="F61" s="52" t="s">
        <v>54</v>
      </c>
      <c r="G61" s="4">
        <f>SUMIFS('Case Data'!H:H,'Case Data'!$A:$A,Generation!$C61,'Case Data'!$B:$B,Generation!$D61,'Case Data'!$D:$D,Generation!$F61,'Case Data'!$F:$F,"Generation")</f>
        <v>17962.616657839004</v>
      </c>
      <c r="H61" s="4">
        <f>SUMIFS('Case Data'!I:I,'Case Data'!$A:$A,Generation!$C61,'Case Data'!$B:$B,Generation!$D61,'Case Data'!$D:$D,Generation!$F61,'Case Data'!$F:$F,"Generation")</f>
        <v>17673.677247226002</v>
      </c>
      <c r="I61" s="4">
        <f>SUMIFS('Case Data'!J:J,'Case Data'!$A:$A,Generation!$C61,'Case Data'!$B:$B,Generation!$D61,'Case Data'!$D:$D,Generation!$F61,'Case Data'!$F:$F,"Generation")</f>
        <v>10091.745882306001</v>
      </c>
      <c r="J61" s="4">
        <f>SUMIFS('Case Data'!K:K,'Case Data'!$A:$A,Generation!$C61,'Case Data'!$B:$B,Generation!$D61,'Case Data'!$D:$D,Generation!$F61,'Case Data'!$F:$F,"Generation")</f>
        <v>11940.193683016001</v>
      </c>
      <c r="K61" s="4">
        <f>SUMIFS('Case Data'!L:L,'Case Data'!$A:$A,Generation!$C61,'Case Data'!$B:$B,Generation!$D61,'Case Data'!$D:$D,Generation!$F61,'Case Data'!$F:$F,"Generation")</f>
        <v>7835.7207855470006</v>
      </c>
      <c r="L61" s="4">
        <f>SUMIFS('Case Data'!M:M,'Case Data'!$A:$A,Generation!$C61,'Case Data'!$B:$B,Generation!$D61,'Case Data'!$D:$D,Generation!$F61,'Case Data'!$F:$F,"Generation")</f>
        <v>7679.1204066130013</v>
      </c>
      <c r="M61" s="8">
        <f>SUMIFS('Case Data'!N:N,'Case Data'!$A:$A,Generation!$C61,'Case Data'!$B:$B,Generation!$D61,'Case Data'!$D:$D,Generation!$F61,'Case Data'!$F:$F,"Generation")</f>
        <v>2369.0201261100001</v>
      </c>
    </row>
    <row r="62" spans="3:39">
      <c r="C62" s="45" t="str">
        <f t="shared" si="11"/>
        <v>Case A Exploratory Policy Scenario</v>
      </c>
      <c r="D62" s="52" t="str">
        <f t="shared" si="12"/>
        <v>CT</v>
      </c>
      <c r="E62" s="125" t="s">
        <v>50</v>
      </c>
      <c r="F62" s="52" t="s">
        <v>55</v>
      </c>
      <c r="G62" s="4">
        <f>SUMIFS('Case Data'!H:H,'Case Data'!$A:$A,Generation!$C62,'Case Data'!$B:$B,Generation!$D62,'Case Data'!$D:$D,Generation!$F62,'Case Data'!$F:$F,"Generation")</f>
        <v>4.7299999999999995</v>
      </c>
      <c r="H62" s="4">
        <f>SUMIFS('Case Data'!I:I,'Case Data'!$A:$A,Generation!$C62,'Case Data'!$B:$B,Generation!$D62,'Case Data'!$D:$D,Generation!$F62,'Case Data'!$F:$F,"Generation")</f>
        <v>170.68602625</v>
      </c>
      <c r="I62" s="4">
        <f>SUMIFS('Case Data'!J:J,'Case Data'!$A:$A,Generation!$C62,'Case Data'!$B:$B,Generation!$D62,'Case Data'!$D:$D,Generation!$F62,'Case Data'!$F:$F,"Generation")</f>
        <v>172.33405999999999</v>
      </c>
      <c r="J62" s="4">
        <f>SUMIFS('Case Data'!K:K,'Case Data'!$A:$A,Generation!$C62,'Case Data'!$B:$B,Generation!$D62,'Case Data'!$D:$D,Generation!$F62,'Case Data'!$F:$F,"Generation")</f>
        <v>176.17156000000003</v>
      </c>
      <c r="K62" s="4">
        <f>SUMIFS('Case Data'!L:L,'Case Data'!$A:$A,Generation!$C62,'Case Data'!$B:$B,Generation!$D62,'Case Data'!$D:$D,Generation!$F62,'Case Data'!$F:$F,"Generation")</f>
        <v>170.71456000000001</v>
      </c>
      <c r="L62" s="4">
        <f>SUMIFS('Case Data'!M:M,'Case Data'!$A:$A,Generation!$C62,'Case Data'!$B:$B,Generation!$D62,'Case Data'!$D:$D,Generation!$F62,'Case Data'!$F:$F,"Generation")</f>
        <v>177.87300000000002</v>
      </c>
      <c r="M62" s="8">
        <f>SUMIFS('Case Data'!N:N,'Case Data'!$A:$A,Generation!$C62,'Case Data'!$B:$B,Generation!$D62,'Case Data'!$D:$D,Generation!$F62,'Case Data'!$F:$F,"Generation")</f>
        <v>122.66191999999999</v>
      </c>
    </row>
    <row r="63" spans="3:39">
      <c r="C63" s="45" t="str">
        <f t="shared" si="11"/>
        <v>Case A Exploratory Policy Scenario</v>
      </c>
      <c r="D63" s="52" t="str">
        <f t="shared" si="12"/>
        <v>CT</v>
      </c>
      <c r="E63" s="125" t="s">
        <v>50</v>
      </c>
      <c r="F63" s="52" t="s">
        <v>56</v>
      </c>
      <c r="G63" s="4">
        <f>SUMIFS('Case Data'!H:H,'Case Data'!$A:$A,Generation!$C63,'Case Data'!$B:$B,Generation!$D63,'Case Data'!$D:$D,Generation!$F63,'Case Data'!$F:$F,"Generation")</f>
        <v>0</v>
      </c>
      <c r="H63" s="4">
        <f>SUMIFS('Case Data'!I:I,'Case Data'!$A:$A,Generation!$C63,'Case Data'!$B:$B,Generation!$D63,'Case Data'!$D:$D,Generation!$F63,'Case Data'!$F:$F,"Generation")</f>
        <v>79.740000000000009</v>
      </c>
      <c r="I63" s="4">
        <f>SUMIFS('Case Data'!J:J,'Case Data'!$A:$A,Generation!$C63,'Case Data'!$B:$B,Generation!$D63,'Case Data'!$D:$D,Generation!$F63,'Case Data'!$F:$F,"Generation")</f>
        <v>79.740000000000009</v>
      </c>
      <c r="J63" s="4">
        <f>SUMIFS('Case Data'!K:K,'Case Data'!$A:$A,Generation!$C63,'Case Data'!$B:$B,Generation!$D63,'Case Data'!$D:$D,Generation!$F63,'Case Data'!$F:$F,"Generation")</f>
        <v>79.740000000000009</v>
      </c>
      <c r="K63" s="4">
        <f>SUMIFS('Case Data'!L:L,'Case Data'!$A:$A,Generation!$C63,'Case Data'!$B:$B,Generation!$D63,'Case Data'!$D:$D,Generation!$F63,'Case Data'!$F:$F,"Generation")</f>
        <v>79.740000000000009</v>
      </c>
      <c r="L63" s="4">
        <f>SUMIFS('Case Data'!M:M,'Case Data'!$A:$A,Generation!$C63,'Case Data'!$B:$B,Generation!$D63,'Case Data'!$D:$D,Generation!$F63,'Case Data'!$F:$F,"Generation")</f>
        <v>57.971249999999976</v>
      </c>
      <c r="M63" s="8">
        <f>SUMIFS('Case Data'!N:N,'Case Data'!$A:$A,Generation!$C63,'Case Data'!$B:$B,Generation!$D63,'Case Data'!$D:$D,Generation!$F63,'Case Data'!$F:$F,"Generation")</f>
        <v>28.552499999999998</v>
      </c>
    </row>
    <row r="64" spans="3:39">
      <c r="C64" s="45" t="str">
        <f t="shared" si="11"/>
        <v>Case A Exploratory Policy Scenario</v>
      </c>
      <c r="D64" s="52" t="str">
        <f t="shared" si="12"/>
        <v>CT</v>
      </c>
      <c r="E64" s="125" t="s">
        <v>50</v>
      </c>
      <c r="F64" s="52" t="s">
        <v>57</v>
      </c>
      <c r="G64" s="4">
        <f>SUMIFS('Case Data'!H:H,'Case Data'!$A:$A,Generation!$C64,'Case Data'!$B:$B,Generation!$D64,'Case Data'!$D:$D,Generation!$F64,'Case Data'!$F:$F,"Generation")</f>
        <v>49.055999999999997</v>
      </c>
      <c r="H64" s="4">
        <f>SUMIFS('Case Data'!I:I,'Case Data'!$A:$A,Generation!$C64,'Case Data'!$B:$B,Generation!$D64,'Case Data'!$D:$D,Generation!$F64,'Case Data'!$F:$F,"Generation")</f>
        <v>49.055999999999997</v>
      </c>
      <c r="I64" s="4">
        <f>SUMIFS('Case Data'!J:J,'Case Data'!$A:$A,Generation!$C64,'Case Data'!$B:$B,Generation!$D64,'Case Data'!$D:$D,Generation!$F64,'Case Data'!$F:$F,"Generation")</f>
        <v>49.055999999999997</v>
      </c>
      <c r="J64" s="4">
        <f>SUMIFS('Case Data'!K:K,'Case Data'!$A:$A,Generation!$C64,'Case Data'!$B:$B,Generation!$D64,'Case Data'!$D:$D,Generation!$F64,'Case Data'!$F:$F,"Generation")</f>
        <v>49.055999999999997</v>
      </c>
      <c r="K64" s="4">
        <f>SUMIFS('Case Data'!L:L,'Case Data'!$A:$A,Generation!$C64,'Case Data'!$B:$B,Generation!$D64,'Case Data'!$D:$D,Generation!$F64,'Case Data'!$F:$F,"Generation")</f>
        <v>49.055999999999997</v>
      </c>
      <c r="L64" s="4">
        <f>SUMIFS('Case Data'!M:M,'Case Data'!$A:$A,Generation!$C64,'Case Data'!$B:$B,Generation!$D64,'Case Data'!$D:$D,Generation!$F64,'Case Data'!$F:$F,"Generation")</f>
        <v>49.055999999999997</v>
      </c>
      <c r="M64" s="8">
        <f>SUMIFS('Case Data'!N:N,'Case Data'!$A:$A,Generation!$C64,'Case Data'!$B:$B,Generation!$D64,'Case Data'!$D:$D,Generation!$F64,'Case Data'!$F:$F,"Generation")</f>
        <v>49.055999999999997</v>
      </c>
    </row>
    <row r="65" spans="3:13">
      <c r="C65" s="45" t="str">
        <f t="shared" si="11"/>
        <v>Case A Exploratory Policy Scenario</v>
      </c>
      <c r="D65" s="52" t="str">
        <f t="shared" si="12"/>
        <v>CT</v>
      </c>
      <c r="E65" s="125" t="s">
        <v>50</v>
      </c>
      <c r="F65" s="52" t="s">
        <v>58</v>
      </c>
      <c r="G65" s="4">
        <f>SUMIFS('Case Data'!H:H,'Case Data'!$A:$A,Generation!$C65,'Case Data'!$B:$B,Generation!$D65,'Case Data'!$D:$D,Generation!$F65,'Case Data'!$F:$F,"Generation")</f>
        <v>16661.562696000001</v>
      </c>
      <c r="H65" s="4">
        <f>SUMIFS('Case Data'!I:I,'Case Data'!$A:$A,Generation!$C65,'Case Data'!$B:$B,Generation!$D65,'Case Data'!$D:$D,Generation!$F65,'Case Data'!$F:$F,"Generation")</f>
        <v>16661.562696000001</v>
      </c>
      <c r="I65" s="4">
        <f>SUMIFS('Case Data'!J:J,'Case Data'!$A:$A,Generation!$C65,'Case Data'!$B:$B,Generation!$D65,'Case Data'!$D:$D,Generation!$F65,'Case Data'!$F:$F,"Generation")</f>
        <v>16661.562696000001</v>
      </c>
      <c r="J65" s="4">
        <f>SUMIFS('Case Data'!K:K,'Case Data'!$A:$A,Generation!$C65,'Case Data'!$B:$B,Generation!$D65,'Case Data'!$D:$D,Generation!$F65,'Case Data'!$F:$F,"Generation")</f>
        <v>16661.562696000001</v>
      </c>
      <c r="K65" s="4">
        <f>SUMIFS('Case Data'!L:L,'Case Data'!$A:$A,Generation!$C65,'Case Data'!$B:$B,Generation!$D65,'Case Data'!$D:$D,Generation!$F65,'Case Data'!$F:$F,"Generation")</f>
        <v>16661.562696000001</v>
      </c>
      <c r="L65" s="4">
        <f>SUMIFS('Case Data'!M:M,'Case Data'!$A:$A,Generation!$C65,'Case Data'!$B:$B,Generation!$D65,'Case Data'!$D:$D,Generation!$F65,'Case Data'!$F:$F,"Generation")</f>
        <v>16661.562696000001</v>
      </c>
      <c r="M65" s="8">
        <f>SUMIFS('Case Data'!N:N,'Case Data'!$A:$A,Generation!$C65,'Case Data'!$B:$B,Generation!$D65,'Case Data'!$D:$D,Generation!$F65,'Case Data'!$F:$F,"Generation")</f>
        <v>16661.562696000001</v>
      </c>
    </row>
    <row r="66" spans="3:13">
      <c r="C66" s="45" t="str">
        <f t="shared" si="11"/>
        <v>Case A Exploratory Policy Scenario</v>
      </c>
      <c r="D66" s="52" t="str">
        <f>D65</f>
        <v>CT</v>
      </c>
      <c r="E66" s="125" t="s">
        <v>50</v>
      </c>
      <c r="F66" s="52" t="s">
        <v>59</v>
      </c>
      <c r="G66" s="4">
        <f>SUMIFS('Case Data'!H:H,'Case Data'!$A:$A,Generation!$C66,'Case Data'!$B:$B,Generation!$D66,'Case Data'!$D:$D,Generation!$F66,'Case Data'!$F:$F,"Generation")</f>
        <v>537.46244655399983</v>
      </c>
      <c r="H66" s="4">
        <f>SUMIFS('Case Data'!I:I,'Case Data'!$A:$A,Generation!$C66,'Case Data'!$B:$B,Generation!$D66,'Case Data'!$D:$D,Generation!$F66,'Case Data'!$F:$F,"Generation")</f>
        <v>536.88644941799976</v>
      </c>
      <c r="I66" s="4">
        <f>SUMIFS('Case Data'!J:J,'Case Data'!$A:$A,Generation!$C66,'Case Data'!$B:$B,Generation!$D66,'Case Data'!$D:$D,Generation!$F66,'Case Data'!$F:$F,"Generation")</f>
        <v>540.6856702040003</v>
      </c>
      <c r="J66" s="4">
        <f>SUMIFS('Case Data'!K:K,'Case Data'!$A:$A,Generation!$C66,'Case Data'!$B:$B,Generation!$D66,'Case Data'!$D:$D,Generation!$F66,'Case Data'!$F:$F,"Generation")</f>
        <v>540.38746458300011</v>
      </c>
      <c r="K66" s="4">
        <f>SUMIFS('Case Data'!L:L,'Case Data'!$A:$A,Generation!$C66,'Case Data'!$B:$B,Generation!$D66,'Case Data'!$D:$D,Generation!$F66,'Case Data'!$F:$F,"Generation")</f>
        <v>539.05731326299997</v>
      </c>
      <c r="L66" s="4">
        <f>SUMIFS('Case Data'!M:M,'Case Data'!$A:$A,Generation!$C66,'Case Data'!$B:$B,Generation!$D66,'Case Data'!$D:$D,Generation!$F66,'Case Data'!$F:$F,"Generation")</f>
        <v>539.62529792700013</v>
      </c>
      <c r="M66" s="8">
        <f>SUMIFS('Case Data'!N:N,'Case Data'!$A:$A,Generation!$C66,'Case Data'!$B:$B,Generation!$D66,'Case Data'!$D:$D,Generation!$F66,'Case Data'!$F:$F,"Generation")</f>
        <v>539.82814270100016</v>
      </c>
    </row>
    <row r="67" spans="3:13">
      <c r="C67" s="45" t="str">
        <f t="shared" si="11"/>
        <v>Case A Exploratory Policy Scenario</v>
      </c>
      <c r="D67" s="52" t="str">
        <f t="shared" si="12"/>
        <v>CT</v>
      </c>
      <c r="E67" s="125" t="s">
        <v>50</v>
      </c>
      <c r="F67" s="52" t="s">
        <v>60</v>
      </c>
      <c r="G67" s="4">
        <f>SUMIFS('Case Data'!H:H,'Case Data'!$A:$A,Generation!$C67,'Case Data'!$B:$B,Generation!$D67,'Case Data'!$D:$D,Generation!$F67,'Case Data'!$F:$F,"Generation")</f>
        <v>902.36521742032937</v>
      </c>
      <c r="H67" s="4">
        <f>SUMIFS('Case Data'!I:I,'Case Data'!$A:$A,Generation!$C67,'Case Data'!$B:$B,Generation!$D67,'Case Data'!$D:$D,Generation!$F67,'Case Data'!$F:$F,"Generation")</f>
        <v>902.36521742032937</v>
      </c>
      <c r="I67" s="4">
        <f>SUMIFS('Case Data'!J:J,'Case Data'!$A:$A,Generation!$C67,'Case Data'!$B:$B,Generation!$D67,'Case Data'!$D:$D,Generation!$F67,'Case Data'!$F:$F,"Generation")</f>
        <v>902.36521742032937</v>
      </c>
      <c r="J67" s="4">
        <f>SUMIFS('Case Data'!K:K,'Case Data'!$A:$A,Generation!$C67,'Case Data'!$B:$B,Generation!$D67,'Case Data'!$D:$D,Generation!$F67,'Case Data'!$F:$F,"Generation")</f>
        <v>902.36521742032937</v>
      </c>
      <c r="K67" s="4">
        <f>SUMIFS('Case Data'!L:L,'Case Data'!$A:$A,Generation!$C67,'Case Data'!$B:$B,Generation!$D67,'Case Data'!$D:$D,Generation!$F67,'Case Data'!$F:$F,"Generation")</f>
        <v>901.93233045232932</v>
      </c>
      <c r="L67" s="4">
        <f>SUMIFS('Case Data'!M:M,'Case Data'!$A:$A,Generation!$C67,'Case Data'!$B:$B,Generation!$D67,'Case Data'!$D:$D,Generation!$F67,'Case Data'!$F:$F,"Generation")</f>
        <v>902.0384498123293</v>
      </c>
      <c r="M67" s="8">
        <f>SUMIFS('Case Data'!N:N,'Case Data'!$A:$A,Generation!$C67,'Case Data'!$B:$B,Generation!$D67,'Case Data'!$D:$D,Generation!$F67,'Case Data'!$F:$F,"Generation")</f>
        <v>875.49821118032935</v>
      </c>
    </row>
    <row r="68" spans="3:13">
      <c r="C68" s="45" t="str">
        <f t="shared" si="11"/>
        <v>Case A Exploratory Policy Scenario</v>
      </c>
      <c r="D68" s="52" t="str">
        <f t="shared" si="12"/>
        <v>CT</v>
      </c>
      <c r="E68" s="125" t="s">
        <v>50</v>
      </c>
      <c r="F68" s="52" t="s">
        <v>61</v>
      </c>
      <c r="G68" s="4">
        <f>SUMIFS('Case Data'!H:H,'Case Data'!$A:$A,Generation!$C68,'Case Data'!$B:$B,Generation!$D68,'Case Data'!$D:$D,Generation!$F68,'Case Data'!$F:$F,"Generation")</f>
        <v>14.440836164</v>
      </c>
      <c r="H68" s="4">
        <f>SUMIFS('Case Data'!I:I,'Case Data'!$A:$A,Generation!$C68,'Case Data'!$B:$B,Generation!$D68,'Case Data'!$D:$D,Generation!$F68,'Case Data'!$F:$F,"Generation")</f>
        <v>14.440836164</v>
      </c>
      <c r="I68" s="4">
        <f>SUMIFS('Case Data'!J:J,'Case Data'!$A:$A,Generation!$C68,'Case Data'!$B:$B,Generation!$D68,'Case Data'!$D:$D,Generation!$F68,'Case Data'!$F:$F,"Generation")</f>
        <v>14.440836164</v>
      </c>
      <c r="J68" s="4">
        <f>SUMIFS('Case Data'!K:K,'Case Data'!$A:$A,Generation!$C68,'Case Data'!$B:$B,Generation!$D68,'Case Data'!$D:$D,Generation!$F68,'Case Data'!$F:$F,"Generation")</f>
        <v>14.440836164</v>
      </c>
      <c r="K68" s="4">
        <f>SUMIFS('Case Data'!L:L,'Case Data'!$A:$A,Generation!$C68,'Case Data'!$B:$B,Generation!$D68,'Case Data'!$D:$D,Generation!$F68,'Case Data'!$F:$F,"Generation")</f>
        <v>14.440836164</v>
      </c>
      <c r="L68" s="4">
        <f>SUMIFS('Case Data'!M:M,'Case Data'!$A:$A,Generation!$C68,'Case Data'!$B:$B,Generation!$D68,'Case Data'!$D:$D,Generation!$F68,'Case Data'!$F:$F,"Generation")</f>
        <v>14.440836164</v>
      </c>
      <c r="M68" s="8">
        <f>SUMIFS('Case Data'!N:N,'Case Data'!$A:$A,Generation!$C68,'Case Data'!$B:$B,Generation!$D68,'Case Data'!$D:$D,Generation!$F68,'Case Data'!$F:$F,"Generation")</f>
        <v>14.440836164</v>
      </c>
    </row>
    <row r="69" spans="3:13">
      <c r="C69" s="44" t="str">
        <f t="shared" ref="C69:C76" si="13">$D$54</f>
        <v>Case A Exploratory Policy Scenario</v>
      </c>
      <c r="D69" s="53" t="str">
        <f t="shared" ref="D69:D76" si="14">D68</f>
        <v>CT</v>
      </c>
      <c r="E69" s="136" t="s">
        <v>50</v>
      </c>
      <c r="F69" s="53" t="s">
        <v>64</v>
      </c>
      <c r="G69" s="23">
        <f>SUMIFS('Case Data'!H:H,'Case Data'!$A:$A,Generation!$C69,'Case Data'!$B:$B,Generation!$D69,'Case Data'!$D:$D,Generation!$F69,'Case Data'!$F:$F,"Generation")</f>
        <v>1839.7322610100002</v>
      </c>
      <c r="H69" s="23">
        <f>SUMIFS('Case Data'!I:I,'Case Data'!$A:$A,Generation!$C69,'Case Data'!$B:$B,Generation!$D69,'Case Data'!$D:$D,Generation!$F69,'Case Data'!$F:$F,"Generation")</f>
        <v>1748.8532584120003</v>
      </c>
      <c r="I69" s="23">
        <f>SUMIFS('Case Data'!J:J,'Case Data'!$A:$A,Generation!$C69,'Case Data'!$B:$B,Generation!$D69,'Case Data'!$D:$D,Generation!$F69,'Case Data'!$F:$F,"Generation")</f>
        <v>1748.853260075</v>
      </c>
      <c r="J69" s="23">
        <f>SUMIFS('Case Data'!K:K,'Case Data'!$A:$A,Generation!$C69,'Case Data'!$B:$B,Generation!$D69,'Case Data'!$D:$D,Generation!$F69,'Case Data'!$F:$F,"Generation")</f>
        <v>1748.8532584120003</v>
      </c>
      <c r="K69" s="23">
        <f>SUMIFS('Case Data'!L:L,'Case Data'!$A:$A,Generation!$C69,'Case Data'!$B:$B,Generation!$D69,'Case Data'!$D:$D,Generation!$F69,'Case Data'!$F:$F,"Generation")</f>
        <v>1751.708626614</v>
      </c>
      <c r="L69" s="23">
        <f>SUMIFS('Case Data'!M:M,'Case Data'!$A:$A,Generation!$C69,'Case Data'!$B:$B,Generation!$D69,'Case Data'!$D:$D,Generation!$F69,'Case Data'!$F:$F,"Generation")</f>
        <v>1752.4782867860004</v>
      </c>
      <c r="M69" s="25">
        <f>SUMIFS('Case Data'!N:N,'Case Data'!$A:$A,Generation!$C69,'Case Data'!$B:$B,Generation!$D69,'Case Data'!$D:$D,Generation!$F69,'Case Data'!$F:$F,"Generation")</f>
        <v>1769.4050548550003</v>
      </c>
    </row>
    <row r="70" spans="3:13">
      <c r="C70" s="202" t="str">
        <f t="shared" si="13"/>
        <v>Case A Exploratory Policy Scenario</v>
      </c>
      <c r="D70" s="203" t="str">
        <f t="shared" si="14"/>
        <v>CT</v>
      </c>
      <c r="E70" s="148" t="s">
        <v>50</v>
      </c>
      <c r="F70" s="203" t="s">
        <v>66</v>
      </c>
      <c r="G70" s="70">
        <f>SUMIFS('Case Data'!H:H,'Case Data'!$A:$A,Generation!$C70,'Case Data'!$B:$B,Generation!$D70,'Case Data'!$D:$D,Generation!$F70,'Case Data'!$F:$F,"Generation")</f>
        <v>-0.2967803835172762</v>
      </c>
      <c r="H70" s="70">
        <f>SUMIFS('Case Data'!I:I,'Case Data'!$A:$A,Generation!$C70,'Case Data'!$B:$B,Generation!$D70,'Case Data'!$D:$D,Generation!$F70,'Case Data'!$F:$F,"Generation")</f>
        <v>-1.9916388036872554</v>
      </c>
      <c r="I70" s="70">
        <f>SUMIFS('Case Data'!J:J,'Case Data'!$A:$A,Generation!$C70,'Case Data'!$B:$B,Generation!$D70,'Case Data'!$D:$D,Generation!$F70,'Case Data'!$F:$F,"Generation")</f>
        <v>-19.543875378342292</v>
      </c>
      <c r="J70" s="70">
        <f>SUMIFS('Case Data'!K:K,'Case Data'!$A:$A,Generation!$C70,'Case Data'!$B:$B,Generation!$D70,'Case Data'!$D:$D,Generation!$F70,'Case Data'!$F:$F,"Generation")</f>
        <v>-9.3819811330411902</v>
      </c>
      <c r="K70" s="70">
        <f>SUMIFS('Case Data'!L:L,'Case Data'!$A:$A,Generation!$C70,'Case Data'!$B:$B,Generation!$D70,'Case Data'!$D:$D,Generation!$F70,'Case Data'!$F:$F,"Generation")</f>
        <v>-17.439391757372306</v>
      </c>
      <c r="L70" s="70">
        <f>SUMIFS('Case Data'!M:M,'Case Data'!$A:$A,Generation!$C70,'Case Data'!$B:$B,Generation!$D70,'Case Data'!$D:$D,Generation!$F70,'Case Data'!$F:$F,"Generation")</f>
        <v>-37.916968792607477</v>
      </c>
      <c r="M70" s="71">
        <f>SUMIFS('Case Data'!N:N,'Case Data'!$A:$A,Generation!$C70,'Case Data'!$B:$B,Generation!$D70,'Case Data'!$D:$D,Generation!$F70,'Case Data'!$F:$F,"Generation")</f>
        <v>-47.553437539416137</v>
      </c>
    </row>
    <row r="71" spans="3:13">
      <c r="C71" s="45" t="str">
        <f t="shared" si="13"/>
        <v>Case A Exploratory Policy Scenario</v>
      </c>
      <c r="D71" s="52" t="str">
        <f t="shared" si="14"/>
        <v>CT</v>
      </c>
      <c r="E71" s="125" t="s">
        <v>50</v>
      </c>
      <c r="F71" s="52" t="s">
        <v>72</v>
      </c>
      <c r="G71" s="4">
        <f>SUMIFS('Case Data'!H:H,'Case Data'!$A:$A,Generation!$C71,'Case Data'!$B:$B,Generation!$D71,'Case Data'!$D:$D,Generation!$F71,'Case Data'!$F:$F,"Generation")</f>
        <v>0</v>
      </c>
      <c r="H71" s="4">
        <f>SUMIFS('Case Data'!I:I,'Case Data'!$A:$A,Generation!$C71,'Case Data'!$B:$B,Generation!$D71,'Case Data'!$D:$D,Generation!$F71,'Case Data'!$F:$F,"Generation")</f>
        <v>0</v>
      </c>
      <c r="I71" s="4">
        <f>SUMIFS('Case Data'!J:J,'Case Data'!$A:$A,Generation!$C71,'Case Data'!$B:$B,Generation!$D71,'Case Data'!$D:$D,Generation!$F71,'Case Data'!$F:$F,"Generation")</f>
        <v>0</v>
      </c>
      <c r="J71" s="4">
        <f>SUMIFS('Case Data'!K:K,'Case Data'!$A:$A,Generation!$C71,'Case Data'!$B:$B,Generation!$D71,'Case Data'!$D:$D,Generation!$F71,'Case Data'!$F:$F,"Generation")</f>
        <v>0</v>
      </c>
      <c r="K71" s="4">
        <f>SUMIFS('Case Data'!L:L,'Case Data'!$A:$A,Generation!$C71,'Case Data'!$B:$B,Generation!$D71,'Case Data'!$D:$D,Generation!$F71,'Case Data'!$F:$F,"Generation")</f>
        <v>0</v>
      </c>
      <c r="L71" s="4">
        <f>SUMIFS('Case Data'!M:M,'Case Data'!$A:$A,Generation!$C71,'Case Data'!$B:$B,Generation!$D71,'Case Data'!$D:$D,Generation!$F71,'Case Data'!$F:$F,"Generation")</f>
        <v>0</v>
      </c>
      <c r="M71" s="8">
        <f>SUMIFS('Case Data'!N:N,'Case Data'!$A:$A,Generation!$C71,'Case Data'!$B:$B,Generation!$D71,'Case Data'!$D:$D,Generation!$F71,'Case Data'!$F:$F,"Generation")</f>
        <v>0</v>
      </c>
    </row>
    <row r="72" spans="3:13">
      <c r="C72" s="45" t="str">
        <f t="shared" si="13"/>
        <v>Case A Exploratory Policy Scenario</v>
      </c>
      <c r="D72" s="52" t="str">
        <f t="shared" si="14"/>
        <v>CT</v>
      </c>
      <c r="E72" s="125" t="s">
        <v>50</v>
      </c>
      <c r="F72" s="52" t="s">
        <v>73</v>
      </c>
      <c r="G72" s="4">
        <f>SUMIFS('Case Data'!H:H,'Case Data'!$A:$A,Generation!$C72,'Case Data'!$B:$B,Generation!$D72,'Case Data'!$D:$D,Generation!$F72,'Case Data'!$F:$F,"Generation")</f>
        <v>0</v>
      </c>
      <c r="H72" s="4">
        <f>SUMIFS('Case Data'!I:I,'Case Data'!$A:$A,Generation!$C72,'Case Data'!$B:$B,Generation!$D72,'Case Data'!$D:$D,Generation!$F72,'Case Data'!$F:$F,"Generation")</f>
        <v>0</v>
      </c>
      <c r="I72" s="4">
        <f>SUMIFS('Case Data'!J:J,'Case Data'!$A:$A,Generation!$C72,'Case Data'!$B:$B,Generation!$D72,'Case Data'!$D:$D,Generation!$F72,'Case Data'!$F:$F,"Generation")</f>
        <v>0</v>
      </c>
      <c r="J72" s="4">
        <f>SUMIFS('Case Data'!K:K,'Case Data'!$A:$A,Generation!$C72,'Case Data'!$B:$B,Generation!$D72,'Case Data'!$D:$D,Generation!$F72,'Case Data'!$F:$F,"Generation")</f>
        <v>0</v>
      </c>
      <c r="K72" s="4">
        <f>SUMIFS('Case Data'!L:L,'Case Data'!$A:$A,Generation!$C72,'Case Data'!$B:$B,Generation!$D72,'Case Data'!$D:$D,Generation!$F72,'Case Data'!$F:$F,"Generation")</f>
        <v>0</v>
      </c>
      <c r="L72" s="4">
        <f>SUMIFS('Case Data'!M:M,'Case Data'!$A:$A,Generation!$C72,'Case Data'!$B:$B,Generation!$D72,'Case Data'!$D:$D,Generation!$F72,'Case Data'!$F:$F,"Generation")</f>
        <v>0</v>
      </c>
      <c r="M72" s="8">
        <f>SUMIFS('Case Data'!N:N,'Case Data'!$A:$A,Generation!$C72,'Case Data'!$B:$B,Generation!$D72,'Case Data'!$D:$D,Generation!$F72,'Case Data'!$F:$F,"Generation")</f>
        <v>0</v>
      </c>
    </row>
    <row r="73" spans="3:13">
      <c r="C73" s="45" t="str">
        <f t="shared" si="13"/>
        <v>Case A Exploratory Policy Scenario</v>
      </c>
      <c r="D73" s="52" t="str">
        <f t="shared" si="14"/>
        <v>CT</v>
      </c>
      <c r="E73" s="125" t="s">
        <v>50</v>
      </c>
      <c r="F73" s="52" t="s">
        <v>74</v>
      </c>
      <c r="G73" s="4">
        <f>SUMIFS('Case Data'!H:H,'Case Data'!$A:$A,Generation!$C73,'Case Data'!$B:$B,Generation!$D73,'Case Data'!$D:$D,Generation!$F73,'Case Data'!$F:$F,"Generation")</f>
        <v>0</v>
      </c>
      <c r="H73" s="4">
        <f>SUMIFS('Case Data'!I:I,'Case Data'!$A:$A,Generation!$C73,'Case Data'!$B:$B,Generation!$D73,'Case Data'!$D:$D,Generation!$F73,'Case Data'!$F:$F,"Generation")</f>
        <v>0</v>
      </c>
      <c r="I73" s="4">
        <f>SUMIFS('Case Data'!J:J,'Case Data'!$A:$A,Generation!$C73,'Case Data'!$B:$B,Generation!$D73,'Case Data'!$D:$D,Generation!$F73,'Case Data'!$F:$F,"Generation")</f>
        <v>0</v>
      </c>
      <c r="J73" s="4">
        <f>SUMIFS('Case Data'!K:K,'Case Data'!$A:$A,Generation!$C73,'Case Data'!$B:$B,Generation!$D73,'Case Data'!$D:$D,Generation!$F73,'Case Data'!$F:$F,"Generation")</f>
        <v>0</v>
      </c>
      <c r="K73" s="4">
        <f>SUMIFS('Case Data'!L:L,'Case Data'!$A:$A,Generation!$C73,'Case Data'!$B:$B,Generation!$D73,'Case Data'!$D:$D,Generation!$F73,'Case Data'!$F:$F,"Generation")</f>
        <v>0</v>
      </c>
      <c r="L73" s="4">
        <f>SUMIFS('Case Data'!M:M,'Case Data'!$A:$A,Generation!$C73,'Case Data'!$B:$B,Generation!$D73,'Case Data'!$D:$D,Generation!$F73,'Case Data'!$F:$F,"Generation")</f>
        <v>0</v>
      </c>
      <c r="M73" s="8">
        <f>SUMIFS('Case Data'!N:N,'Case Data'!$A:$A,Generation!$C73,'Case Data'!$B:$B,Generation!$D73,'Case Data'!$D:$D,Generation!$F73,'Case Data'!$F:$F,"Generation")</f>
        <v>0</v>
      </c>
    </row>
    <row r="74" spans="3:13">
      <c r="C74" s="45" t="str">
        <f t="shared" si="13"/>
        <v>Case A Exploratory Policy Scenario</v>
      </c>
      <c r="D74" s="52" t="str">
        <f t="shared" si="14"/>
        <v>CT</v>
      </c>
      <c r="E74" s="125" t="s">
        <v>50</v>
      </c>
      <c r="F74" s="52" t="s">
        <v>75</v>
      </c>
      <c r="G74" s="4">
        <f>SUMIFS('Case Data'!H:H,'Case Data'!$A:$A,Generation!$C74,'Case Data'!$B:$B,Generation!$D74,'Case Data'!$D:$D,Generation!$F74,'Case Data'!$F:$F,"Generation")</f>
        <v>0</v>
      </c>
      <c r="H74" s="4">
        <f>SUMIFS('Case Data'!I:I,'Case Data'!$A:$A,Generation!$C74,'Case Data'!$B:$B,Generation!$D74,'Case Data'!$D:$D,Generation!$F74,'Case Data'!$F:$F,"Generation")</f>
        <v>0</v>
      </c>
      <c r="I74" s="4">
        <f>SUMIFS('Case Data'!J:J,'Case Data'!$A:$A,Generation!$C74,'Case Data'!$B:$B,Generation!$D74,'Case Data'!$D:$D,Generation!$F74,'Case Data'!$F:$F,"Generation")</f>
        <v>0</v>
      </c>
      <c r="J74" s="4">
        <f>SUMIFS('Case Data'!K:K,'Case Data'!$A:$A,Generation!$C74,'Case Data'!$B:$B,Generation!$D74,'Case Data'!$D:$D,Generation!$F74,'Case Data'!$F:$F,"Generation")</f>
        <v>342.75837593</v>
      </c>
      <c r="K74" s="4">
        <f>SUMIFS('Case Data'!L:L,'Case Data'!$A:$A,Generation!$C74,'Case Data'!$B:$B,Generation!$D74,'Case Data'!$D:$D,Generation!$F74,'Case Data'!$F:$F,"Generation")</f>
        <v>342.75837535199997</v>
      </c>
      <c r="L74" s="4">
        <f>SUMIFS('Case Data'!M:M,'Case Data'!$A:$A,Generation!$C74,'Case Data'!$B:$B,Generation!$D74,'Case Data'!$D:$D,Generation!$F74,'Case Data'!$F:$F,"Generation")</f>
        <v>342.758375742</v>
      </c>
      <c r="M74" s="8">
        <f>SUMIFS('Case Data'!N:N,'Case Data'!$A:$A,Generation!$C74,'Case Data'!$B:$B,Generation!$D74,'Case Data'!$D:$D,Generation!$F74,'Case Data'!$F:$F,"Generation")</f>
        <v>342.75837761899999</v>
      </c>
    </row>
    <row r="75" spans="3:13">
      <c r="C75" s="45" t="str">
        <f t="shared" si="13"/>
        <v>Case A Exploratory Policy Scenario</v>
      </c>
      <c r="D75" s="52" t="str">
        <f t="shared" si="14"/>
        <v>CT</v>
      </c>
      <c r="E75" s="125" t="s">
        <v>50</v>
      </c>
      <c r="F75" s="52" t="s">
        <v>76</v>
      </c>
      <c r="G75" s="4">
        <f>SUMIFS('Case Data'!H:H,'Case Data'!$A:$A,Generation!$C75,'Case Data'!$B:$B,Generation!$D75,'Case Data'!$D:$D,Generation!$F75,'Case Data'!$F:$F,"Generation")</f>
        <v>0</v>
      </c>
      <c r="H75" s="4">
        <f>SUMIFS('Case Data'!I:I,'Case Data'!$A:$A,Generation!$C75,'Case Data'!$B:$B,Generation!$D75,'Case Data'!$D:$D,Generation!$F75,'Case Data'!$F:$F,"Generation")</f>
        <v>0</v>
      </c>
      <c r="I75" s="4">
        <f>SUMIFS('Case Data'!J:J,'Case Data'!$A:$A,Generation!$C75,'Case Data'!$B:$B,Generation!$D75,'Case Data'!$D:$D,Generation!$F75,'Case Data'!$F:$F,"Generation")</f>
        <v>0</v>
      </c>
      <c r="J75" s="4">
        <f>SUMIFS('Case Data'!K:K,'Case Data'!$A:$A,Generation!$C75,'Case Data'!$B:$B,Generation!$D75,'Case Data'!$D:$D,Generation!$F75,'Case Data'!$F:$F,"Generation")</f>
        <v>0</v>
      </c>
      <c r="K75" s="4">
        <f>SUMIFS('Case Data'!L:L,'Case Data'!$A:$A,Generation!$C75,'Case Data'!$B:$B,Generation!$D75,'Case Data'!$D:$D,Generation!$F75,'Case Data'!$F:$F,"Generation")</f>
        <v>0</v>
      </c>
      <c r="L75" s="4">
        <f>SUMIFS('Case Data'!M:M,'Case Data'!$A:$A,Generation!$C75,'Case Data'!$B:$B,Generation!$D75,'Case Data'!$D:$D,Generation!$F75,'Case Data'!$F:$F,"Generation")</f>
        <v>0</v>
      </c>
      <c r="M75" s="8">
        <f>SUMIFS('Case Data'!N:N,'Case Data'!$A:$A,Generation!$C75,'Case Data'!$B:$B,Generation!$D75,'Case Data'!$D:$D,Generation!$F75,'Case Data'!$F:$F,"Generation")</f>
        <v>2871.4818934370001</v>
      </c>
    </row>
    <row r="76" spans="3:13">
      <c r="C76" s="45" t="str">
        <f t="shared" si="13"/>
        <v>Case A Exploratory Policy Scenario</v>
      </c>
      <c r="D76" s="52" t="str">
        <f t="shared" si="14"/>
        <v>CT</v>
      </c>
      <c r="E76" s="125" t="s">
        <v>50</v>
      </c>
      <c r="F76" s="52" t="s">
        <v>77</v>
      </c>
      <c r="G76" s="4">
        <f>SUMIFS('Case Data'!H:H,'Case Data'!$A:$A,Generation!$C76,'Case Data'!$B:$B,Generation!$D76,'Case Data'!$D:$D,Generation!$F76,'Case Data'!$F:$F,"Generation")</f>
        <v>0</v>
      </c>
      <c r="H76" s="4">
        <f>SUMIFS('Case Data'!I:I,'Case Data'!$A:$A,Generation!$C76,'Case Data'!$B:$B,Generation!$D76,'Case Data'!$D:$D,Generation!$F76,'Case Data'!$F:$F,"Generation")</f>
        <v>0</v>
      </c>
      <c r="I76" s="4">
        <f>SUMIFS('Case Data'!J:J,'Case Data'!$A:$A,Generation!$C76,'Case Data'!$B:$B,Generation!$D76,'Case Data'!$D:$D,Generation!$F76,'Case Data'!$F:$F,"Generation")</f>
        <v>0</v>
      </c>
      <c r="J76" s="4">
        <f>SUMIFS('Case Data'!K:K,'Case Data'!$A:$A,Generation!$C76,'Case Data'!$B:$B,Generation!$D76,'Case Data'!$D:$D,Generation!$F76,'Case Data'!$F:$F,"Generation")</f>
        <v>0</v>
      </c>
      <c r="K76" s="4">
        <f>SUMIFS('Case Data'!L:L,'Case Data'!$A:$A,Generation!$C76,'Case Data'!$B:$B,Generation!$D76,'Case Data'!$D:$D,Generation!$F76,'Case Data'!$F:$F,"Generation")</f>
        <v>0</v>
      </c>
      <c r="L76" s="4">
        <f>SUMIFS('Case Data'!M:M,'Case Data'!$A:$A,Generation!$C76,'Case Data'!$B:$B,Generation!$D76,'Case Data'!$D:$D,Generation!$F76,'Case Data'!$F:$F,"Generation")</f>
        <v>0</v>
      </c>
      <c r="M76" s="8">
        <f>SUMIFS('Case Data'!N:N,'Case Data'!$A:$A,Generation!$C76,'Case Data'!$B:$B,Generation!$D76,'Case Data'!$D:$D,Generation!$F76,'Case Data'!$F:$F,"Generation")</f>
        <v>0</v>
      </c>
    </row>
    <row r="77" spans="3:13">
      <c r="C77" s="45" t="str">
        <f t="shared" ref="C77" si="15">$D$54</f>
        <v>Case A Exploratory Policy Scenario</v>
      </c>
      <c r="D77" s="52" t="str">
        <f t="shared" ref="D77" si="16">D76</f>
        <v>CT</v>
      </c>
      <c r="E77" s="125" t="s">
        <v>50</v>
      </c>
      <c r="F77" s="52" t="s">
        <v>78</v>
      </c>
      <c r="G77" s="4">
        <f>SUMIFS('Case Data'!H:H,'Case Data'!$A:$A,Generation!$C77,'Case Data'!$B:$B,Generation!$D77,'Case Data'!$D:$D,Generation!$F77,'Case Data'!$F:$F,"Generation")</f>
        <v>418.39818893500001</v>
      </c>
      <c r="H77" s="4">
        <f>SUMIFS('Case Data'!I:I,'Case Data'!$A:$A,Generation!$C77,'Case Data'!$B:$B,Generation!$D77,'Case Data'!$D:$D,Generation!$F77,'Case Data'!$F:$F,"Generation")</f>
        <v>1251.6288002619999</v>
      </c>
      <c r="I77" s="4">
        <f>SUMIFS('Case Data'!J:J,'Case Data'!$A:$A,Generation!$C77,'Case Data'!$B:$B,Generation!$D77,'Case Data'!$D:$D,Generation!$F77,'Case Data'!$F:$F,"Generation")</f>
        <v>1251.6288002619999</v>
      </c>
      <c r="J77" s="4">
        <f>SUMIFS('Case Data'!K:K,'Case Data'!$A:$A,Generation!$C77,'Case Data'!$B:$B,Generation!$D77,'Case Data'!$D:$D,Generation!$F77,'Case Data'!$F:$F,"Generation")</f>
        <v>1251.6288002619999</v>
      </c>
      <c r="K77" s="4">
        <f>SUMIFS('Case Data'!L:L,'Case Data'!$A:$A,Generation!$C77,'Case Data'!$B:$B,Generation!$D77,'Case Data'!$D:$D,Generation!$F77,'Case Data'!$F:$F,"Generation")</f>
        <v>1251.6288002619999</v>
      </c>
      <c r="L77" s="4">
        <f>SUMIFS('Case Data'!M:M,'Case Data'!$A:$A,Generation!$C77,'Case Data'!$B:$B,Generation!$D77,'Case Data'!$D:$D,Generation!$F77,'Case Data'!$F:$F,"Generation")</f>
        <v>1251.6288002619999</v>
      </c>
      <c r="M77" s="8">
        <f>SUMIFS('Case Data'!N:N,'Case Data'!$A:$A,Generation!$C77,'Case Data'!$B:$B,Generation!$D77,'Case Data'!$D:$D,Generation!$F77,'Case Data'!$F:$F,"Generation")</f>
        <v>1251.6288002619999</v>
      </c>
    </row>
    <row r="78" spans="3:13">
      <c r="C78" s="45" t="str">
        <f>$D$54</f>
        <v>Case A Exploratory Policy Scenario</v>
      </c>
      <c r="D78" s="52" t="str">
        <f>D77</f>
        <v>CT</v>
      </c>
      <c r="E78" s="125" t="s">
        <v>50</v>
      </c>
      <c r="F78" s="52" t="s">
        <v>80</v>
      </c>
      <c r="G78" s="4">
        <f>SUMIFS('Case Data'!H:H,'Case Data'!$A:$A,Generation!$C78,'Case Data'!$B:$B,Generation!$D78,'Case Data'!$D:$D,Generation!$F78,'Case Data'!$F:$F,"Generation")</f>
        <v>0</v>
      </c>
      <c r="H78" s="4">
        <f>SUMIFS('Case Data'!I:I,'Case Data'!$A:$A,Generation!$C78,'Case Data'!$B:$B,Generation!$D78,'Case Data'!$D:$D,Generation!$F78,'Case Data'!$F:$F,"Generation")</f>
        <v>0</v>
      </c>
      <c r="I78" s="4">
        <f>SUMIFS('Case Data'!J:J,'Case Data'!$A:$A,Generation!$C78,'Case Data'!$B:$B,Generation!$D78,'Case Data'!$D:$D,Generation!$F78,'Case Data'!$F:$F,"Generation")</f>
        <v>0</v>
      </c>
      <c r="J78" s="4">
        <f>SUMIFS('Case Data'!K:K,'Case Data'!$A:$A,Generation!$C78,'Case Data'!$B:$B,Generation!$D78,'Case Data'!$D:$D,Generation!$F78,'Case Data'!$F:$F,"Generation")</f>
        <v>0</v>
      </c>
      <c r="K78" s="4">
        <f>SUMIFS('Case Data'!L:L,'Case Data'!$A:$A,Generation!$C78,'Case Data'!$B:$B,Generation!$D78,'Case Data'!$D:$D,Generation!$F78,'Case Data'!$F:$F,"Generation")</f>
        <v>0</v>
      </c>
      <c r="L78" s="4">
        <f>SUMIFS('Case Data'!M:M,'Case Data'!$A:$A,Generation!$C78,'Case Data'!$B:$B,Generation!$D78,'Case Data'!$D:$D,Generation!$F78,'Case Data'!$F:$F,"Generation")</f>
        <v>0</v>
      </c>
      <c r="M78" s="8">
        <f>SUMIFS('Case Data'!N:N,'Case Data'!$A:$A,Generation!$C78,'Case Data'!$B:$B,Generation!$D78,'Case Data'!$D:$D,Generation!$F78,'Case Data'!$F:$F,"Generation")</f>
        <v>0</v>
      </c>
    </row>
    <row r="79" spans="3:13" ht="15.75" thickBot="1">
      <c r="C79" s="50" t="str">
        <f>$D$54</f>
        <v>Case A Exploratory Policy Scenario</v>
      </c>
      <c r="D79" s="54" t="str">
        <f>D78</f>
        <v>CT</v>
      </c>
      <c r="E79" s="126" t="s">
        <v>50</v>
      </c>
      <c r="F79" s="54" t="s">
        <v>81</v>
      </c>
      <c r="G79" s="9">
        <f>SUMIFS('Case Data'!H:H,'Case Data'!$A:$A,Generation!$C79,'Case Data'!$B:$B,Generation!$D79,'Case Data'!$D:$D,Generation!$F79,'Case Data'!$F:$F,"Generation")</f>
        <v>0</v>
      </c>
      <c r="H79" s="9">
        <f>SUMIFS('Case Data'!I:I,'Case Data'!$A:$A,Generation!$C79,'Case Data'!$B:$B,Generation!$D79,'Case Data'!$D:$D,Generation!$F79,'Case Data'!$F:$F,"Generation")</f>
        <v>0</v>
      </c>
      <c r="I79" s="9">
        <f>SUMIFS('Case Data'!J:J,'Case Data'!$A:$A,Generation!$C79,'Case Data'!$B:$B,Generation!$D79,'Case Data'!$D:$D,Generation!$F79,'Case Data'!$F:$F,"Generation")</f>
        <v>0</v>
      </c>
      <c r="J79" s="9">
        <f>SUMIFS('Case Data'!K:K,'Case Data'!$A:$A,Generation!$C79,'Case Data'!$B:$B,Generation!$D79,'Case Data'!$D:$D,Generation!$F79,'Case Data'!$F:$F,"Generation")</f>
        <v>0</v>
      </c>
      <c r="K79" s="9">
        <f>SUMIFS('Case Data'!L:L,'Case Data'!$A:$A,Generation!$C79,'Case Data'!$B:$B,Generation!$D79,'Case Data'!$D:$D,Generation!$F79,'Case Data'!$F:$F,"Generation")</f>
        <v>0</v>
      </c>
      <c r="L79" s="9">
        <f>SUMIFS('Case Data'!M:M,'Case Data'!$A:$A,Generation!$C79,'Case Data'!$B:$B,Generation!$D79,'Case Data'!$D:$D,Generation!$F79,'Case Data'!$F:$F,"Generation")</f>
        <v>0</v>
      </c>
      <c r="M79" s="10">
        <f>SUMIFS('Case Data'!N:N,'Case Data'!$A:$A,Generation!$C79,'Case Data'!$B:$B,Generation!$D79,'Case Data'!$D:$D,Generation!$F79,'Case Data'!$F:$F,"Generation")</f>
        <v>0</v>
      </c>
    </row>
    <row r="80" spans="3:13" ht="15.75" thickBot="1">
      <c r="F80" s="11"/>
    </row>
    <row r="81" spans="3:13" ht="15.75" thickBot="1">
      <c r="C81" s="94" t="s">
        <v>2</v>
      </c>
      <c r="D81" s="95" t="s">
        <v>43</v>
      </c>
      <c r="E81" s="95" t="s">
        <v>46</v>
      </c>
      <c r="F81" s="95" t="s">
        <v>70</v>
      </c>
      <c r="G81" s="95">
        <v>2025</v>
      </c>
      <c r="H81" s="95">
        <v>2028</v>
      </c>
      <c r="I81" s="95">
        <v>2030</v>
      </c>
      <c r="J81" s="95">
        <v>2032</v>
      </c>
      <c r="K81" s="95">
        <v>2035</v>
      </c>
      <c r="L81" s="95">
        <v>2037</v>
      </c>
      <c r="M81" s="106">
        <v>2040</v>
      </c>
    </row>
    <row r="82" spans="3:13">
      <c r="C82" s="45" t="str">
        <f>$D$54</f>
        <v>Case A Exploratory Policy Scenario</v>
      </c>
      <c r="D82" s="52" t="str">
        <f>Cases!E4</f>
        <v>DE</v>
      </c>
      <c r="E82" s="125" t="s">
        <v>50</v>
      </c>
      <c r="F82" s="52" t="s">
        <v>48</v>
      </c>
      <c r="G82" s="4">
        <f>SUMIFS('Case Data'!H:H,'Case Data'!$A:$A,Generation!$C82,'Case Data'!$B:$B,Generation!$D82,'Case Data'!$D:$D,Generation!$F82,'Case Data'!$F:$F,"Generation")</f>
        <v>278.99999884800002</v>
      </c>
      <c r="H82" s="4">
        <f>SUMIFS('Case Data'!I:I,'Case Data'!$A:$A,Generation!$C82,'Case Data'!$B:$B,Generation!$D82,'Case Data'!$D:$D,Generation!$F82,'Case Data'!$F:$F,"Generation")</f>
        <v>0</v>
      </c>
      <c r="I82" s="4">
        <f>SUMIFS('Case Data'!J:J,'Case Data'!$A:$A,Generation!$C82,'Case Data'!$B:$B,Generation!$D82,'Case Data'!$D:$D,Generation!$F82,'Case Data'!$F:$F,"Generation")</f>
        <v>0</v>
      </c>
      <c r="J82" s="4">
        <f>SUMIFS('Case Data'!K:K,'Case Data'!$A:$A,Generation!$C82,'Case Data'!$B:$B,Generation!$D82,'Case Data'!$D:$D,Generation!$F82,'Case Data'!$F:$F,"Generation")</f>
        <v>0</v>
      </c>
      <c r="K82" s="4">
        <f>SUMIFS('Case Data'!L:L,'Case Data'!$A:$A,Generation!$C82,'Case Data'!$B:$B,Generation!$D82,'Case Data'!$D:$D,Generation!$F82,'Case Data'!$F:$F,"Generation")</f>
        <v>0</v>
      </c>
      <c r="L82" s="4">
        <f>SUMIFS('Case Data'!M:M,'Case Data'!$A:$A,Generation!$C82,'Case Data'!$B:$B,Generation!$D82,'Case Data'!$D:$D,Generation!$F82,'Case Data'!$F:$F,"Generation")</f>
        <v>0</v>
      </c>
      <c r="M82" s="8">
        <f>SUMIFS('Case Data'!N:N,'Case Data'!$A:$A,Generation!$C82,'Case Data'!$B:$B,Generation!$D82,'Case Data'!$D:$D,Generation!$F82,'Case Data'!$F:$F,"Generation")</f>
        <v>0</v>
      </c>
    </row>
    <row r="83" spans="3:13">
      <c r="C83" s="45" t="str">
        <f t="shared" ref="C83:C88" si="17">$D$54</f>
        <v>Case A Exploratory Policy Scenario</v>
      </c>
      <c r="D83" s="52" t="str">
        <f>D82</f>
        <v>DE</v>
      </c>
      <c r="E83" s="125" t="s">
        <v>50</v>
      </c>
      <c r="F83" s="52" t="s">
        <v>53</v>
      </c>
      <c r="G83" s="4">
        <f>SUMIFS('Case Data'!H:H,'Case Data'!$A:$A,Generation!$C83,'Case Data'!$B:$B,Generation!$D83,'Case Data'!$D:$D,Generation!$F83,'Case Data'!$F:$F,"Generation")</f>
        <v>0</v>
      </c>
      <c r="H83" s="4">
        <f>SUMIFS('Case Data'!I:I,'Case Data'!$A:$A,Generation!$C83,'Case Data'!$B:$B,Generation!$D83,'Case Data'!$D:$D,Generation!$F83,'Case Data'!$F:$F,"Generation")</f>
        <v>0</v>
      </c>
      <c r="I83" s="4">
        <f>SUMIFS('Case Data'!J:J,'Case Data'!$A:$A,Generation!$C83,'Case Data'!$B:$B,Generation!$D83,'Case Data'!$D:$D,Generation!$F83,'Case Data'!$F:$F,"Generation")</f>
        <v>0</v>
      </c>
      <c r="J83" s="4">
        <f>SUMIFS('Case Data'!K:K,'Case Data'!$A:$A,Generation!$C83,'Case Data'!$B:$B,Generation!$D83,'Case Data'!$D:$D,Generation!$F83,'Case Data'!$F:$F,"Generation")</f>
        <v>0</v>
      </c>
      <c r="K83" s="4">
        <f>SUMIFS('Case Data'!L:L,'Case Data'!$A:$A,Generation!$C83,'Case Data'!$B:$B,Generation!$D83,'Case Data'!$D:$D,Generation!$F83,'Case Data'!$F:$F,"Generation")</f>
        <v>0</v>
      </c>
      <c r="L83" s="4">
        <f>SUMIFS('Case Data'!M:M,'Case Data'!$A:$A,Generation!$C83,'Case Data'!$B:$B,Generation!$D83,'Case Data'!$D:$D,Generation!$F83,'Case Data'!$F:$F,"Generation")</f>
        <v>0</v>
      </c>
      <c r="M83" s="8">
        <f>SUMIFS('Case Data'!N:N,'Case Data'!$A:$A,Generation!$C83,'Case Data'!$B:$B,Generation!$D83,'Case Data'!$D:$D,Generation!$F83,'Case Data'!$F:$F,"Generation")</f>
        <v>0</v>
      </c>
    </row>
    <row r="84" spans="3:13">
      <c r="C84" s="45" t="str">
        <f t="shared" si="17"/>
        <v>Case A Exploratory Policy Scenario</v>
      </c>
      <c r="D84" s="52" t="str">
        <f t="shared" ref="D84:D88" si="18">D83</f>
        <v>DE</v>
      </c>
      <c r="E84" s="125" t="s">
        <v>50</v>
      </c>
      <c r="F84" s="52" t="s">
        <v>54</v>
      </c>
      <c r="G84" s="4">
        <f>SUMIFS('Case Data'!H:H,'Case Data'!$A:$A,Generation!$C84,'Case Data'!$B:$B,Generation!$D84,'Case Data'!$D:$D,Generation!$F84,'Case Data'!$F:$F,"Generation")</f>
        <v>2888.155300894</v>
      </c>
      <c r="H84" s="4">
        <f>SUMIFS('Case Data'!I:I,'Case Data'!$A:$A,Generation!$C84,'Case Data'!$B:$B,Generation!$D84,'Case Data'!$D:$D,Generation!$F84,'Case Data'!$F:$F,"Generation")</f>
        <v>594.24590000000001</v>
      </c>
      <c r="I84" s="4">
        <f>SUMIFS('Case Data'!J:J,'Case Data'!$A:$A,Generation!$C84,'Case Data'!$B:$B,Generation!$D84,'Case Data'!$D:$D,Generation!$F84,'Case Data'!$F:$F,"Generation")</f>
        <v>718.50769906400001</v>
      </c>
      <c r="J84" s="4">
        <f>SUMIFS('Case Data'!K:K,'Case Data'!$A:$A,Generation!$C84,'Case Data'!$B:$B,Generation!$D84,'Case Data'!$D:$D,Generation!$F84,'Case Data'!$F:$F,"Generation")</f>
        <v>792.63826992000008</v>
      </c>
      <c r="K84" s="4">
        <f>SUMIFS('Case Data'!L:L,'Case Data'!$A:$A,Generation!$C84,'Case Data'!$B:$B,Generation!$D84,'Case Data'!$D:$D,Generation!$F84,'Case Data'!$F:$F,"Generation")</f>
        <v>854.18188512799998</v>
      </c>
      <c r="L84" s="4">
        <f>SUMIFS('Case Data'!M:M,'Case Data'!$A:$A,Generation!$C84,'Case Data'!$B:$B,Generation!$D84,'Case Data'!$D:$D,Generation!$F84,'Case Data'!$F:$F,"Generation")</f>
        <v>854.18188512799998</v>
      </c>
      <c r="M84" s="8">
        <f>SUMIFS('Case Data'!N:N,'Case Data'!$A:$A,Generation!$C84,'Case Data'!$B:$B,Generation!$D84,'Case Data'!$D:$D,Generation!$F84,'Case Data'!$F:$F,"Generation")</f>
        <v>536.69205902800002</v>
      </c>
    </row>
    <row r="85" spans="3:13">
      <c r="C85" s="45" t="str">
        <f t="shared" si="17"/>
        <v>Case A Exploratory Policy Scenario</v>
      </c>
      <c r="D85" s="52" t="str">
        <f t="shared" si="18"/>
        <v>DE</v>
      </c>
      <c r="E85" s="125" t="s">
        <v>50</v>
      </c>
      <c r="F85" s="52" t="s">
        <v>55</v>
      </c>
      <c r="G85" s="4">
        <f>SUMIFS('Case Data'!H:H,'Case Data'!$A:$A,Generation!$C85,'Case Data'!$B:$B,Generation!$D85,'Case Data'!$D:$D,Generation!$F85,'Case Data'!$F:$F,"Generation")</f>
        <v>28.16</v>
      </c>
      <c r="H85" s="4">
        <f>SUMIFS('Case Data'!I:I,'Case Data'!$A:$A,Generation!$C85,'Case Data'!$B:$B,Generation!$D85,'Case Data'!$D:$D,Generation!$F85,'Case Data'!$F:$F,"Generation")</f>
        <v>15.469000000000001</v>
      </c>
      <c r="I85" s="4">
        <f>SUMIFS('Case Data'!J:J,'Case Data'!$A:$A,Generation!$C85,'Case Data'!$B:$B,Generation!$D85,'Case Data'!$D:$D,Generation!$F85,'Case Data'!$F:$F,"Generation")</f>
        <v>21.215000000000003</v>
      </c>
      <c r="J85" s="4">
        <f>SUMIFS('Case Data'!K:K,'Case Data'!$A:$A,Generation!$C85,'Case Data'!$B:$B,Generation!$D85,'Case Data'!$D:$D,Generation!$F85,'Case Data'!$F:$F,"Generation")</f>
        <v>20.265999999999998</v>
      </c>
      <c r="K85" s="4">
        <f>SUMIFS('Case Data'!L:L,'Case Data'!$A:$A,Generation!$C85,'Case Data'!$B:$B,Generation!$D85,'Case Data'!$D:$D,Generation!$F85,'Case Data'!$F:$F,"Generation")</f>
        <v>11.026</v>
      </c>
      <c r="L85" s="4">
        <f>SUMIFS('Case Data'!M:M,'Case Data'!$A:$A,Generation!$C85,'Case Data'!$B:$B,Generation!$D85,'Case Data'!$D:$D,Generation!$F85,'Case Data'!$F:$F,"Generation")</f>
        <v>3.41</v>
      </c>
      <c r="M85" s="8">
        <f>SUMIFS('Case Data'!N:N,'Case Data'!$A:$A,Generation!$C85,'Case Data'!$B:$B,Generation!$D85,'Case Data'!$D:$D,Generation!$F85,'Case Data'!$F:$F,"Generation")</f>
        <v>3.41</v>
      </c>
    </row>
    <row r="86" spans="3:13">
      <c r="C86" s="45" t="str">
        <f t="shared" si="17"/>
        <v>Case A Exploratory Policy Scenario</v>
      </c>
      <c r="D86" s="52" t="str">
        <f t="shared" si="18"/>
        <v>DE</v>
      </c>
      <c r="E86" s="125" t="s">
        <v>50</v>
      </c>
      <c r="F86" s="52" t="s">
        <v>56</v>
      </c>
      <c r="G86" s="4">
        <f>SUMIFS('Case Data'!H:H,'Case Data'!$A:$A,Generation!$C86,'Case Data'!$B:$B,Generation!$D86,'Case Data'!$D:$D,Generation!$F86,'Case Data'!$F:$F,"Generation")</f>
        <v>66</v>
      </c>
      <c r="H86" s="4">
        <f>SUMIFS('Case Data'!I:I,'Case Data'!$A:$A,Generation!$C86,'Case Data'!$B:$B,Generation!$D86,'Case Data'!$D:$D,Generation!$F86,'Case Data'!$F:$F,"Generation")</f>
        <v>81.007019999999997</v>
      </c>
      <c r="I86" s="4">
        <f>SUMIFS('Case Data'!J:J,'Case Data'!$A:$A,Generation!$C86,'Case Data'!$B:$B,Generation!$D86,'Case Data'!$D:$D,Generation!$F86,'Case Data'!$F:$F,"Generation")</f>
        <v>75.394019999999998</v>
      </c>
      <c r="J86" s="4">
        <f>SUMIFS('Case Data'!K:K,'Case Data'!$A:$A,Generation!$C86,'Case Data'!$B:$B,Generation!$D86,'Case Data'!$D:$D,Generation!$F86,'Case Data'!$F:$F,"Generation")</f>
        <v>76.498559999999998</v>
      </c>
      <c r="K86" s="4">
        <f>SUMIFS('Case Data'!L:L,'Case Data'!$A:$A,Generation!$C86,'Case Data'!$B:$B,Generation!$D86,'Case Data'!$D:$D,Generation!$F86,'Case Data'!$F:$F,"Generation")</f>
        <v>77.728139999999996</v>
      </c>
      <c r="L86" s="4">
        <f>SUMIFS('Case Data'!M:M,'Case Data'!$A:$A,Generation!$C86,'Case Data'!$B:$B,Generation!$D86,'Case Data'!$D:$D,Generation!$F86,'Case Data'!$F:$F,"Generation")</f>
        <v>68.497240000000005</v>
      </c>
      <c r="M86" s="8">
        <f>SUMIFS('Case Data'!N:N,'Case Data'!$A:$A,Generation!$C86,'Case Data'!$B:$B,Generation!$D86,'Case Data'!$D:$D,Generation!$F86,'Case Data'!$F:$F,"Generation")</f>
        <v>22.08</v>
      </c>
    </row>
    <row r="87" spans="3:13">
      <c r="C87" s="45" t="str">
        <f t="shared" si="17"/>
        <v>Case A Exploratory Policy Scenario</v>
      </c>
      <c r="D87" s="52" t="str">
        <f t="shared" si="18"/>
        <v>DE</v>
      </c>
      <c r="E87" s="125" t="s">
        <v>50</v>
      </c>
      <c r="F87" s="52" t="s">
        <v>57</v>
      </c>
      <c r="G87" s="4">
        <f>SUMIFS('Case Data'!H:H,'Case Data'!$A:$A,Generation!$C87,'Case Data'!$B:$B,Generation!$D87,'Case Data'!$D:$D,Generation!$F87,'Case Data'!$F:$F,"Generation")</f>
        <v>0</v>
      </c>
      <c r="H87" s="4">
        <f>SUMIFS('Case Data'!I:I,'Case Data'!$A:$A,Generation!$C87,'Case Data'!$B:$B,Generation!$D87,'Case Data'!$D:$D,Generation!$F87,'Case Data'!$F:$F,"Generation")</f>
        <v>0</v>
      </c>
      <c r="I87" s="4">
        <f>SUMIFS('Case Data'!J:J,'Case Data'!$A:$A,Generation!$C87,'Case Data'!$B:$B,Generation!$D87,'Case Data'!$D:$D,Generation!$F87,'Case Data'!$F:$F,"Generation")</f>
        <v>0</v>
      </c>
      <c r="J87" s="4">
        <f>SUMIFS('Case Data'!K:K,'Case Data'!$A:$A,Generation!$C87,'Case Data'!$B:$B,Generation!$D87,'Case Data'!$D:$D,Generation!$F87,'Case Data'!$F:$F,"Generation")</f>
        <v>0</v>
      </c>
      <c r="K87" s="4">
        <f>SUMIFS('Case Data'!L:L,'Case Data'!$A:$A,Generation!$C87,'Case Data'!$B:$B,Generation!$D87,'Case Data'!$D:$D,Generation!$F87,'Case Data'!$F:$F,"Generation")</f>
        <v>0</v>
      </c>
      <c r="L87" s="4">
        <f>SUMIFS('Case Data'!M:M,'Case Data'!$A:$A,Generation!$C87,'Case Data'!$B:$B,Generation!$D87,'Case Data'!$D:$D,Generation!$F87,'Case Data'!$F:$F,"Generation")</f>
        <v>0</v>
      </c>
      <c r="M87" s="8">
        <f>SUMIFS('Case Data'!N:N,'Case Data'!$A:$A,Generation!$C87,'Case Data'!$B:$B,Generation!$D87,'Case Data'!$D:$D,Generation!$F87,'Case Data'!$F:$F,"Generation")</f>
        <v>0</v>
      </c>
    </row>
    <row r="88" spans="3:13">
      <c r="C88" s="45" t="str">
        <f t="shared" si="17"/>
        <v>Case A Exploratory Policy Scenario</v>
      </c>
      <c r="D88" s="52" t="str">
        <f t="shared" si="18"/>
        <v>DE</v>
      </c>
      <c r="E88" s="125" t="s">
        <v>50</v>
      </c>
      <c r="F88" s="52" t="s">
        <v>58</v>
      </c>
      <c r="G88" s="4">
        <f>SUMIFS('Case Data'!H:H,'Case Data'!$A:$A,Generation!$C88,'Case Data'!$B:$B,Generation!$D88,'Case Data'!$D:$D,Generation!$F88,'Case Data'!$F:$F,"Generation")</f>
        <v>0</v>
      </c>
      <c r="H88" s="4">
        <f>SUMIFS('Case Data'!I:I,'Case Data'!$A:$A,Generation!$C88,'Case Data'!$B:$B,Generation!$D88,'Case Data'!$D:$D,Generation!$F88,'Case Data'!$F:$F,"Generation")</f>
        <v>0</v>
      </c>
      <c r="I88" s="4">
        <f>SUMIFS('Case Data'!J:J,'Case Data'!$A:$A,Generation!$C88,'Case Data'!$B:$B,Generation!$D88,'Case Data'!$D:$D,Generation!$F88,'Case Data'!$F:$F,"Generation")</f>
        <v>0</v>
      </c>
      <c r="J88" s="4">
        <f>SUMIFS('Case Data'!K:K,'Case Data'!$A:$A,Generation!$C88,'Case Data'!$B:$B,Generation!$D88,'Case Data'!$D:$D,Generation!$F88,'Case Data'!$F:$F,"Generation")</f>
        <v>0</v>
      </c>
      <c r="K88" s="4">
        <f>SUMIFS('Case Data'!L:L,'Case Data'!$A:$A,Generation!$C88,'Case Data'!$B:$B,Generation!$D88,'Case Data'!$D:$D,Generation!$F88,'Case Data'!$F:$F,"Generation")</f>
        <v>0</v>
      </c>
      <c r="L88" s="4">
        <f>SUMIFS('Case Data'!M:M,'Case Data'!$A:$A,Generation!$C88,'Case Data'!$B:$B,Generation!$D88,'Case Data'!$D:$D,Generation!$F88,'Case Data'!$F:$F,"Generation")</f>
        <v>0</v>
      </c>
      <c r="M88" s="8">
        <f>SUMIFS('Case Data'!N:N,'Case Data'!$A:$A,Generation!$C88,'Case Data'!$B:$B,Generation!$D88,'Case Data'!$D:$D,Generation!$F88,'Case Data'!$F:$F,"Generation")</f>
        <v>0</v>
      </c>
    </row>
    <row r="89" spans="3:13">
      <c r="C89" s="45" t="str">
        <f t="shared" ref="C89:C98" si="19">$D$54</f>
        <v>Case A Exploratory Policy Scenario</v>
      </c>
      <c r="D89" s="52" t="str">
        <f t="shared" ref="D89:D98" si="20">D88</f>
        <v>DE</v>
      </c>
      <c r="E89" s="125" t="s">
        <v>50</v>
      </c>
      <c r="F89" s="52" t="s">
        <v>59</v>
      </c>
      <c r="G89" s="4">
        <f>SUMIFS('Case Data'!H:H,'Case Data'!$A:$A,Generation!$C89,'Case Data'!$B:$B,Generation!$D89,'Case Data'!$D:$D,Generation!$F89,'Case Data'!$F:$F,"Generation")</f>
        <v>0</v>
      </c>
      <c r="H89" s="4">
        <f>SUMIFS('Case Data'!I:I,'Case Data'!$A:$A,Generation!$C89,'Case Data'!$B:$B,Generation!$D89,'Case Data'!$D:$D,Generation!$F89,'Case Data'!$F:$F,"Generation")</f>
        <v>0</v>
      </c>
      <c r="I89" s="4">
        <f>SUMIFS('Case Data'!J:J,'Case Data'!$A:$A,Generation!$C89,'Case Data'!$B:$B,Generation!$D89,'Case Data'!$D:$D,Generation!$F89,'Case Data'!$F:$F,"Generation")</f>
        <v>0</v>
      </c>
      <c r="J89" s="4">
        <f>SUMIFS('Case Data'!K:K,'Case Data'!$A:$A,Generation!$C89,'Case Data'!$B:$B,Generation!$D89,'Case Data'!$D:$D,Generation!$F89,'Case Data'!$F:$F,"Generation")</f>
        <v>0</v>
      </c>
      <c r="K89" s="4">
        <f>SUMIFS('Case Data'!L:L,'Case Data'!$A:$A,Generation!$C89,'Case Data'!$B:$B,Generation!$D89,'Case Data'!$D:$D,Generation!$F89,'Case Data'!$F:$F,"Generation")</f>
        <v>0</v>
      </c>
      <c r="L89" s="4">
        <f>SUMIFS('Case Data'!M:M,'Case Data'!$A:$A,Generation!$C89,'Case Data'!$B:$B,Generation!$D89,'Case Data'!$D:$D,Generation!$F89,'Case Data'!$F:$F,"Generation")</f>
        <v>0</v>
      </c>
      <c r="M89" s="8">
        <f>SUMIFS('Case Data'!N:N,'Case Data'!$A:$A,Generation!$C89,'Case Data'!$B:$B,Generation!$D89,'Case Data'!$D:$D,Generation!$F89,'Case Data'!$F:$F,"Generation")</f>
        <v>0</v>
      </c>
    </row>
    <row r="90" spans="3:13">
      <c r="C90" s="45" t="str">
        <f t="shared" si="19"/>
        <v>Case A Exploratory Policy Scenario</v>
      </c>
      <c r="D90" s="52" t="str">
        <f t="shared" si="20"/>
        <v>DE</v>
      </c>
      <c r="E90" s="125" t="s">
        <v>50</v>
      </c>
      <c r="F90" s="52" t="s">
        <v>60</v>
      </c>
      <c r="G90" s="4">
        <f>SUMIFS('Case Data'!H:H,'Case Data'!$A:$A,Generation!$C90,'Case Data'!$B:$B,Generation!$D90,'Case Data'!$D:$D,Generation!$F90,'Case Data'!$F:$F,"Generation")</f>
        <v>551.51453688476784</v>
      </c>
      <c r="H90" s="4">
        <f>SUMIFS('Case Data'!I:I,'Case Data'!$A:$A,Generation!$C90,'Case Data'!$B:$B,Generation!$D90,'Case Data'!$D:$D,Generation!$F90,'Case Data'!$F:$F,"Generation")</f>
        <v>551.51453688476784</v>
      </c>
      <c r="I90" s="4">
        <f>SUMIFS('Case Data'!J:J,'Case Data'!$A:$A,Generation!$C90,'Case Data'!$B:$B,Generation!$D90,'Case Data'!$D:$D,Generation!$F90,'Case Data'!$F:$F,"Generation")</f>
        <v>551.51453688476784</v>
      </c>
      <c r="J90" s="4">
        <f>SUMIFS('Case Data'!K:K,'Case Data'!$A:$A,Generation!$C90,'Case Data'!$B:$B,Generation!$D90,'Case Data'!$D:$D,Generation!$F90,'Case Data'!$F:$F,"Generation")</f>
        <v>551.51453688476784</v>
      </c>
      <c r="K90" s="4">
        <f>SUMIFS('Case Data'!L:L,'Case Data'!$A:$A,Generation!$C90,'Case Data'!$B:$B,Generation!$D90,'Case Data'!$D:$D,Generation!$F90,'Case Data'!$F:$F,"Generation")</f>
        <v>551.51453688476784</v>
      </c>
      <c r="L90" s="4">
        <f>SUMIFS('Case Data'!M:M,'Case Data'!$A:$A,Generation!$C90,'Case Data'!$B:$B,Generation!$D90,'Case Data'!$D:$D,Generation!$F90,'Case Data'!$F:$F,"Generation")</f>
        <v>551.51453688476784</v>
      </c>
      <c r="M90" s="8">
        <f>SUMIFS('Case Data'!N:N,'Case Data'!$A:$A,Generation!$C90,'Case Data'!$B:$B,Generation!$D90,'Case Data'!$D:$D,Generation!$F90,'Case Data'!$F:$F,"Generation")</f>
        <v>551.51453688476784</v>
      </c>
    </row>
    <row r="91" spans="3:13">
      <c r="C91" s="45" t="str">
        <f t="shared" si="19"/>
        <v>Case A Exploratory Policy Scenario</v>
      </c>
      <c r="D91" s="52" t="str">
        <f t="shared" si="20"/>
        <v>DE</v>
      </c>
      <c r="E91" s="125" t="s">
        <v>50</v>
      </c>
      <c r="F91" s="52" t="s">
        <v>61</v>
      </c>
      <c r="G91" s="4">
        <f>SUMIFS('Case Data'!H:H,'Case Data'!$A:$A,Generation!$C91,'Case Data'!$B:$B,Generation!$D91,'Case Data'!$D:$D,Generation!$F91,'Case Data'!$F:$F,"Generation")</f>
        <v>5.3733189909999997</v>
      </c>
      <c r="H91" s="4">
        <f>SUMIFS('Case Data'!I:I,'Case Data'!$A:$A,Generation!$C91,'Case Data'!$B:$B,Generation!$D91,'Case Data'!$D:$D,Generation!$F91,'Case Data'!$F:$F,"Generation")</f>
        <v>5.3733189909999997</v>
      </c>
      <c r="I91" s="4">
        <f>SUMIFS('Case Data'!J:J,'Case Data'!$A:$A,Generation!$C91,'Case Data'!$B:$B,Generation!$D91,'Case Data'!$D:$D,Generation!$F91,'Case Data'!$F:$F,"Generation")</f>
        <v>5.3733189909999997</v>
      </c>
      <c r="J91" s="4">
        <f>SUMIFS('Case Data'!K:K,'Case Data'!$A:$A,Generation!$C91,'Case Data'!$B:$B,Generation!$D91,'Case Data'!$D:$D,Generation!$F91,'Case Data'!$F:$F,"Generation")</f>
        <v>5.3733189909999997</v>
      </c>
      <c r="K91" s="4">
        <f>SUMIFS('Case Data'!L:L,'Case Data'!$A:$A,Generation!$C91,'Case Data'!$B:$B,Generation!$D91,'Case Data'!$D:$D,Generation!$F91,'Case Data'!$F:$F,"Generation")</f>
        <v>5.3733189909999997</v>
      </c>
      <c r="L91" s="4">
        <f>SUMIFS('Case Data'!M:M,'Case Data'!$A:$A,Generation!$C91,'Case Data'!$B:$B,Generation!$D91,'Case Data'!$D:$D,Generation!$F91,'Case Data'!$F:$F,"Generation")</f>
        <v>5.3733189909999997</v>
      </c>
      <c r="M91" s="8">
        <f>SUMIFS('Case Data'!N:N,'Case Data'!$A:$A,Generation!$C91,'Case Data'!$B:$B,Generation!$D91,'Case Data'!$D:$D,Generation!$F91,'Case Data'!$F:$F,"Generation")</f>
        <v>5.3733189909999997</v>
      </c>
    </row>
    <row r="92" spans="3:13">
      <c r="C92" s="44" t="str">
        <f t="shared" si="19"/>
        <v>Case A Exploratory Policy Scenario</v>
      </c>
      <c r="D92" s="53" t="str">
        <f t="shared" si="20"/>
        <v>DE</v>
      </c>
      <c r="E92" s="136" t="s">
        <v>50</v>
      </c>
      <c r="F92" s="53" t="s">
        <v>64</v>
      </c>
      <c r="G92" s="23">
        <f>SUMIFS('Case Data'!H:H,'Case Data'!$A:$A,Generation!$C92,'Case Data'!$B:$B,Generation!$D92,'Case Data'!$D:$D,Generation!$F92,'Case Data'!$F:$F,"Generation")</f>
        <v>43.172993828999999</v>
      </c>
      <c r="H92" s="23">
        <f>SUMIFS('Case Data'!I:I,'Case Data'!$A:$A,Generation!$C92,'Case Data'!$B:$B,Generation!$D92,'Case Data'!$D:$D,Generation!$F92,'Case Data'!$F:$F,"Generation")</f>
        <v>43.172994111999998</v>
      </c>
      <c r="I92" s="23">
        <f>SUMIFS('Case Data'!J:J,'Case Data'!$A:$A,Generation!$C92,'Case Data'!$B:$B,Generation!$D92,'Case Data'!$D:$D,Generation!$F92,'Case Data'!$F:$F,"Generation")</f>
        <v>43.172994111999998</v>
      </c>
      <c r="J92" s="23">
        <f>SUMIFS('Case Data'!K:K,'Case Data'!$A:$A,Generation!$C92,'Case Data'!$B:$B,Generation!$D92,'Case Data'!$D:$D,Generation!$F92,'Case Data'!$F:$F,"Generation")</f>
        <v>44.008537943</v>
      </c>
      <c r="K92" s="23">
        <f>SUMIFS('Case Data'!L:L,'Case Data'!$A:$A,Generation!$C92,'Case Data'!$B:$B,Generation!$D92,'Case Data'!$D:$D,Generation!$F92,'Case Data'!$F:$F,"Generation")</f>
        <v>44.507993829</v>
      </c>
      <c r="L92" s="23">
        <f>SUMIFS('Case Data'!M:M,'Case Data'!$A:$A,Generation!$C92,'Case Data'!$B:$B,Generation!$D92,'Case Data'!$D:$D,Generation!$F92,'Case Data'!$F:$F,"Generation")</f>
        <v>44.507994248000003</v>
      </c>
      <c r="M92" s="25">
        <f>SUMIFS('Case Data'!N:N,'Case Data'!$A:$A,Generation!$C92,'Case Data'!$B:$B,Generation!$D92,'Case Data'!$D:$D,Generation!$F92,'Case Data'!$F:$F,"Generation")</f>
        <v>57.884693503999998</v>
      </c>
    </row>
    <row r="93" spans="3:13">
      <c r="C93" s="202" t="str">
        <f t="shared" si="19"/>
        <v>Case A Exploratory Policy Scenario</v>
      </c>
      <c r="D93" s="203" t="str">
        <f t="shared" si="20"/>
        <v>DE</v>
      </c>
      <c r="E93" s="148" t="s">
        <v>50</v>
      </c>
      <c r="F93" s="203" t="s">
        <v>66</v>
      </c>
      <c r="G93" s="70">
        <f>SUMIFS('Case Data'!H:H,'Case Data'!$A:$A,Generation!$C93,'Case Data'!$B:$B,Generation!$D93,'Case Data'!$D:$D,Generation!$F93,'Case Data'!$F:$F,"Generation")</f>
        <v>-17.399112267882359</v>
      </c>
      <c r="H93" s="70">
        <f>SUMIFS('Case Data'!I:I,'Case Data'!$A:$A,Generation!$C93,'Case Data'!$B:$B,Generation!$D93,'Case Data'!$D:$D,Generation!$F93,'Case Data'!$F:$F,"Generation")</f>
        <v>-17.399112282000004</v>
      </c>
      <c r="I93" s="70">
        <f>SUMIFS('Case Data'!J:J,'Case Data'!$A:$A,Generation!$C93,'Case Data'!$B:$B,Generation!$D93,'Case Data'!$D:$D,Generation!$F93,'Case Data'!$F:$F,"Generation")</f>
        <v>-17.399112269470592</v>
      </c>
      <c r="J93" s="70">
        <f>SUMIFS('Case Data'!K:K,'Case Data'!$A:$A,Generation!$C93,'Case Data'!$B:$B,Generation!$D93,'Case Data'!$D:$D,Generation!$F93,'Case Data'!$F:$F,"Generation")</f>
        <v>-17.399112242470594</v>
      </c>
      <c r="K93" s="70">
        <f>SUMIFS('Case Data'!L:L,'Case Data'!$A:$A,Generation!$C93,'Case Data'!$B:$B,Generation!$D93,'Case Data'!$D:$D,Generation!$F93,'Case Data'!$F:$F,"Generation")</f>
        <v>-17.399112293294124</v>
      </c>
      <c r="L93" s="70">
        <f>SUMIFS('Case Data'!M:M,'Case Data'!$A:$A,Generation!$C93,'Case Data'!$B:$B,Generation!$D93,'Case Data'!$D:$D,Generation!$F93,'Case Data'!$F:$F,"Generation")</f>
        <v>-17.399112287117646</v>
      </c>
      <c r="M93" s="71">
        <f>SUMIFS('Case Data'!N:N,'Case Data'!$A:$A,Generation!$C93,'Case Data'!$B:$B,Generation!$D93,'Case Data'!$D:$D,Generation!$F93,'Case Data'!$F:$F,"Generation")</f>
        <v>-74.461771822058893</v>
      </c>
    </row>
    <row r="94" spans="3:13">
      <c r="C94" s="45" t="str">
        <f t="shared" si="19"/>
        <v>Case A Exploratory Policy Scenario</v>
      </c>
      <c r="D94" s="52" t="str">
        <f t="shared" si="20"/>
        <v>DE</v>
      </c>
      <c r="E94" s="125" t="s">
        <v>50</v>
      </c>
      <c r="F94" s="52" t="s">
        <v>72</v>
      </c>
      <c r="G94" s="4">
        <f>SUMIFS('Case Data'!H:H,'Case Data'!$A:$A,Generation!$C94,'Case Data'!$B:$B,Generation!$D94,'Case Data'!$D:$D,Generation!$F94,'Case Data'!$F:$F,"Generation")</f>
        <v>0</v>
      </c>
      <c r="H94" s="4">
        <f>SUMIFS('Case Data'!I:I,'Case Data'!$A:$A,Generation!$C94,'Case Data'!$B:$B,Generation!$D94,'Case Data'!$D:$D,Generation!$F94,'Case Data'!$F:$F,"Generation")</f>
        <v>0</v>
      </c>
      <c r="I94" s="4">
        <f>SUMIFS('Case Data'!J:J,'Case Data'!$A:$A,Generation!$C94,'Case Data'!$B:$B,Generation!$D94,'Case Data'!$D:$D,Generation!$F94,'Case Data'!$F:$F,"Generation")</f>
        <v>0</v>
      </c>
      <c r="J94" s="4">
        <f>SUMIFS('Case Data'!K:K,'Case Data'!$A:$A,Generation!$C94,'Case Data'!$B:$B,Generation!$D94,'Case Data'!$D:$D,Generation!$F94,'Case Data'!$F:$F,"Generation")</f>
        <v>0</v>
      </c>
      <c r="K94" s="4">
        <f>SUMIFS('Case Data'!L:L,'Case Data'!$A:$A,Generation!$C94,'Case Data'!$B:$B,Generation!$D94,'Case Data'!$D:$D,Generation!$F94,'Case Data'!$F:$F,"Generation")</f>
        <v>0</v>
      </c>
      <c r="L94" s="4">
        <f>SUMIFS('Case Data'!M:M,'Case Data'!$A:$A,Generation!$C94,'Case Data'!$B:$B,Generation!$D94,'Case Data'!$D:$D,Generation!$F94,'Case Data'!$F:$F,"Generation")</f>
        <v>0</v>
      </c>
      <c r="M94" s="8">
        <f>SUMIFS('Case Data'!N:N,'Case Data'!$A:$A,Generation!$C94,'Case Data'!$B:$B,Generation!$D94,'Case Data'!$D:$D,Generation!$F94,'Case Data'!$F:$F,"Generation")</f>
        <v>0</v>
      </c>
    </row>
    <row r="95" spans="3:13">
      <c r="C95" s="45" t="str">
        <f t="shared" si="19"/>
        <v>Case A Exploratory Policy Scenario</v>
      </c>
      <c r="D95" s="52" t="str">
        <f t="shared" si="20"/>
        <v>DE</v>
      </c>
      <c r="E95" s="125" t="s">
        <v>50</v>
      </c>
      <c r="F95" s="52" t="s">
        <v>73</v>
      </c>
      <c r="G95" s="4">
        <f>SUMIFS('Case Data'!H:H,'Case Data'!$A:$A,Generation!$C95,'Case Data'!$B:$B,Generation!$D95,'Case Data'!$D:$D,Generation!$F95,'Case Data'!$F:$F,"Generation")</f>
        <v>0</v>
      </c>
      <c r="H95" s="4">
        <f>SUMIFS('Case Data'!I:I,'Case Data'!$A:$A,Generation!$C95,'Case Data'!$B:$B,Generation!$D95,'Case Data'!$D:$D,Generation!$F95,'Case Data'!$F:$F,"Generation")</f>
        <v>0</v>
      </c>
      <c r="I95" s="4">
        <f>SUMIFS('Case Data'!J:J,'Case Data'!$A:$A,Generation!$C95,'Case Data'!$B:$B,Generation!$D95,'Case Data'!$D:$D,Generation!$F95,'Case Data'!$F:$F,"Generation")</f>
        <v>6.6428985919999999</v>
      </c>
      <c r="J95" s="4">
        <f>SUMIFS('Case Data'!K:K,'Case Data'!$A:$A,Generation!$C95,'Case Data'!$B:$B,Generation!$D95,'Case Data'!$D:$D,Generation!$F95,'Case Data'!$F:$F,"Generation")</f>
        <v>16.607246480000001</v>
      </c>
      <c r="K95" s="4">
        <f>SUMIFS('Case Data'!L:L,'Case Data'!$A:$A,Generation!$C95,'Case Data'!$B:$B,Generation!$D95,'Case Data'!$D:$D,Generation!$F95,'Case Data'!$F:$F,"Generation")</f>
        <v>3.6233992320000001</v>
      </c>
      <c r="L95" s="4">
        <f>SUMIFS('Case Data'!M:M,'Case Data'!$A:$A,Generation!$C95,'Case Data'!$B:$B,Generation!$D95,'Case Data'!$D:$D,Generation!$F95,'Case Data'!$F:$F,"Generation")</f>
        <v>3.6233992320000001</v>
      </c>
      <c r="M95" s="8">
        <f>SUMIFS('Case Data'!N:N,'Case Data'!$A:$A,Generation!$C95,'Case Data'!$B:$B,Generation!$D95,'Case Data'!$D:$D,Generation!$F95,'Case Data'!$F:$F,"Generation")</f>
        <v>67.485810696000001</v>
      </c>
    </row>
    <row r="96" spans="3:13">
      <c r="C96" s="45" t="str">
        <f t="shared" si="19"/>
        <v>Case A Exploratory Policy Scenario</v>
      </c>
      <c r="D96" s="52" t="str">
        <f t="shared" si="20"/>
        <v>DE</v>
      </c>
      <c r="E96" s="125" t="s">
        <v>50</v>
      </c>
      <c r="F96" s="52" t="s">
        <v>74</v>
      </c>
      <c r="G96" s="4">
        <f>SUMIFS('Case Data'!H:H,'Case Data'!$A:$A,Generation!$C96,'Case Data'!$B:$B,Generation!$D96,'Case Data'!$D:$D,Generation!$F96,'Case Data'!$F:$F,"Generation")</f>
        <v>0</v>
      </c>
      <c r="H96" s="4">
        <f>SUMIFS('Case Data'!I:I,'Case Data'!$A:$A,Generation!$C96,'Case Data'!$B:$B,Generation!$D96,'Case Data'!$D:$D,Generation!$F96,'Case Data'!$F:$F,"Generation")</f>
        <v>0</v>
      </c>
      <c r="I96" s="4">
        <f>SUMIFS('Case Data'!J:J,'Case Data'!$A:$A,Generation!$C96,'Case Data'!$B:$B,Generation!$D96,'Case Data'!$D:$D,Generation!$F96,'Case Data'!$F:$F,"Generation")</f>
        <v>0</v>
      </c>
      <c r="J96" s="4">
        <f>SUMIFS('Case Data'!K:K,'Case Data'!$A:$A,Generation!$C96,'Case Data'!$B:$B,Generation!$D96,'Case Data'!$D:$D,Generation!$F96,'Case Data'!$F:$F,"Generation")</f>
        <v>0</v>
      </c>
      <c r="K96" s="4">
        <f>SUMIFS('Case Data'!L:L,'Case Data'!$A:$A,Generation!$C96,'Case Data'!$B:$B,Generation!$D96,'Case Data'!$D:$D,Generation!$F96,'Case Data'!$F:$F,"Generation")</f>
        <v>0</v>
      </c>
      <c r="L96" s="4">
        <f>SUMIFS('Case Data'!M:M,'Case Data'!$A:$A,Generation!$C96,'Case Data'!$B:$B,Generation!$D96,'Case Data'!$D:$D,Generation!$F96,'Case Data'!$F:$F,"Generation")</f>
        <v>0</v>
      </c>
      <c r="M96" s="8">
        <f>SUMIFS('Case Data'!N:N,'Case Data'!$A:$A,Generation!$C96,'Case Data'!$B:$B,Generation!$D96,'Case Data'!$D:$D,Generation!$F96,'Case Data'!$F:$F,"Generation")</f>
        <v>0</v>
      </c>
    </row>
    <row r="97" spans="3:13">
      <c r="C97" s="45" t="str">
        <f t="shared" si="19"/>
        <v>Case A Exploratory Policy Scenario</v>
      </c>
      <c r="D97" s="52" t="str">
        <f t="shared" si="20"/>
        <v>DE</v>
      </c>
      <c r="E97" s="125" t="s">
        <v>50</v>
      </c>
      <c r="F97" s="52" t="s">
        <v>75</v>
      </c>
      <c r="G97" s="4">
        <f>SUMIFS('Case Data'!H:H,'Case Data'!$A:$A,Generation!$C97,'Case Data'!$B:$B,Generation!$D97,'Case Data'!$D:$D,Generation!$F97,'Case Data'!$F:$F,"Generation")</f>
        <v>0</v>
      </c>
      <c r="H97" s="4">
        <f>SUMIFS('Case Data'!I:I,'Case Data'!$A:$A,Generation!$C97,'Case Data'!$B:$B,Generation!$D97,'Case Data'!$D:$D,Generation!$F97,'Case Data'!$F:$F,"Generation")</f>
        <v>0</v>
      </c>
      <c r="I97" s="4">
        <f>SUMIFS('Case Data'!J:J,'Case Data'!$A:$A,Generation!$C97,'Case Data'!$B:$B,Generation!$D97,'Case Data'!$D:$D,Generation!$F97,'Case Data'!$F:$F,"Generation")</f>
        <v>0</v>
      </c>
      <c r="J97" s="4">
        <f>SUMIFS('Case Data'!K:K,'Case Data'!$A:$A,Generation!$C97,'Case Data'!$B:$B,Generation!$D97,'Case Data'!$D:$D,Generation!$F97,'Case Data'!$F:$F,"Generation")</f>
        <v>0</v>
      </c>
      <c r="K97" s="4">
        <f>SUMIFS('Case Data'!L:L,'Case Data'!$A:$A,Generation!$C97,'Case Data'!$B:$B,Generation!$D97,'Case Data'!$D:$D,Generation!$F97,'Case Data'!$F:$F,"Generation")</f>
        <v>0</v>
      </c>
      <c r="L97" s="4">
        <f>SUMIFS('Case Data'!M:M,'Case Data'!$A:$A,Generation!$C97,'Case Data'!$B:$B,Generation!$D97,'Case Data'!$D:$D,Generation!$F97,'Case Data'!$F:$F,"Generation")</f>
        <v>0</v>
      </c>
      <c r="M97" s="8">
        <f>SUMIFS('Case Data'!N:N,'Case Data'!$A:$A,Generation!$C97,'Case Data'!$B:$B,Generation!$D97,'Case Data'!$D:$D,Generation!$F97,'Case Data'!$F:$F,"Generation")</f>
        <v>0</v>
      </c>
    </row>
    <row r="98" spans="3:13">
      <c r="C98" s="45" t="str">
        <f t="shared" si="19"/>
        <v>Case A Exploratory Policy Scenario</v>
      </c>
      <c r="D98" s="52" t="str">
        <f t="shared" si="20"/>
        <v>DE</v>
      </c>
      <c r="E98" s="125" t="s">
        <v>50</v>
      </c>
      <c r="F98" s="52" t="s">
        <v>76</v>
      </c>
      <c r="G98" s="4">
        <f>SUMIFS('Case Data'!H:H,'Case Data'!$A:$A,Generation!$C98,'Case Data'!$B:$B,Generation!$D98,'Case Data'!$D:$D,Generation!$F98,'Case Data'!$F:$F,"Generation")</f>
        <v>0</v>
      </c>
      <c r="H98" s="4">
        <f>SUMIFS('Case Data'!I:I,'Case Data'!$A:$A,Generation!$C98,'Case Data'!$B:$B,Generation!$D98,'Case Data'!$D:$D,Generation!$F98,'Case Data'!$F:$F,"Generation")</f>
        <v>0</v>
      </c>
      <c r="I98" s="4">
        <f>SUMIFS('Case Data'!J:J,'Case Data'!$A:$A,Generation!$C98,'Case Data'!$B:$B,Generation!$D98,'Case Data'!$D:$D,Generation!$F98,'Case Data'!$F:$F,"Generation")</f>
        <v>0</v>
      </c>
      <c r="J98" s="4">
        <f>SUMIFS('Case Data'!K:K,'Case Data'!$A:$A,Generation!$C98,'Case Data'!$B:$B,Generation!$D98,'Case Data'!$D:$D,Generation!$F98,'Case Data'!$F:$F,"Generation")</f>
        <v>0</v>
      </c>
      <c r="K98" s="4">
        <f>SUMIFS('Case Data'!L:L,'Case Data'!$A:$A,Generation!$C98,'Case Data'!$B:$B,Generation!$D98,'Case Data'!$D:$D,Generation!$F98,'Case Data'!$F:$F,"Generation")</f>
        <v>0</v>
      </c>
      <c r="L98" s="4">
        <f>SUMIFS('Case Data'!M:M,'Case Data'!$A:$A,Generation!$C98,'Case Data'!$B:$B,Generation!$D98,'Case Data'!$D:$D,Generation!$F98,'Case Data'!$F:$F,"Generation")</f>
        <v>0</v>
      </c>
      <c r="M98" s="8">
        <f>SUMIFS('Case Data'!N:N,'Case Data'!$A:$A,Generation!$C98,'Case Data'!$B:$B,Generation!$D98,'Case Data'!$D:$D,Generation!$F98,'Case Data'!$F:$F,"Generation")</f>
        <v>5690.8535419179998</v>
      </c>
    </row>
    <row r="99" spans="3:13">
      <c r="C99" s="45" t="str">
        <f t="shared" ref="C99:C100" si="21">$D$54</f>
        <v>Case A Exploratory Policy Scenario</v>
      </c>
      <c r="D99" s="52" t="str">
        <f t="shared" ref="D99:D100" si="22">D98</f>
        <v>DE</v>
      </c>
      <c r="E99" s="125" t="s">
        <v>50</v>
      </c>
      <c r="F99" s="52" t="s">
        <v>77</v>
      </c>
      <c r="G99" s="4">
        <f>SUMIFS('Case Data'!H:H,'Case Data'!$A:$A,Generation!$C99,'Case Data'!$B:$B,Generation!$D99,'Case Data'!$D:$D,Generation!$F99,'Case Data'!$F:$F,"Generation")</f>
        <v>0</v>
      </c>
      <c r="H99" s="4">
        <f>SUMIFS('Case Data'!I:I,'Case Data'!$A:$A,Generation!$C99,'Case Data'!$B:$B,Generation!$D99,'Case Data'!$D:$D,Generation!$F99,'Case Data'!$F:$F,"Generation")</f>
        <v>0</v>
      </c>
      <c r="I99" s="4">
        <f>SUMIFS('Case Data'!J:J,'Case Data'!$A:$A,Generation!$C99,'Case Data'!$B:$B,Generation!$D99,'Case Data'!$D:$D,Generation!$F99,'Case Data'!$F:$F,"Generation")</f>
        <v>0</v>
      </c>
      <c r="J99" s="4">
        <f>SUMIFS('Case Data'!K:K,'Case Data'!$A:$A,Generation!$C99,'Case Data'!$B:$B,Generation!$D99,'Case Data'!$D:$D,Generation!$F99,'Case Data'!$F:$F,"Generation")</f>
        <v>0</v>
      </c>
      <c r="K99" s="4">
        <f>SUMIFS('Case Data'!L:L,'Case Data'!$A:$A,Generation!$C99,'Case Data'!$B:$B,Generation!$D99,'Case Data'!$D:$D,Generation!$F99,'Case Data'!$F:$F,"Generation")</f>
        <v>0</v>
      </c>
      <c r="L99" s="4">
        <f>SUMIFS('Case Data'!M:M,'Case Data'!$A:$A,Generation!$C99,'Case Data'!$B:$B,Generation!$D99,'Case Data'!$D:$D,Generation!$F99,'Case Data'!$F:$F,"Generation")</f>
        <v>0</v>
      </c>
      <c r="M99" s="8">
        <f>SUMIFS('Case Data'!N:N,'Case Data'!$A:$A,Generation!$C99,'Case Data'!$B:$B,Generation!$D99,'Case Data'!$D:$D,Generation!$F99,'Case Data'!$F:$F,"Generation")</f>
        <v>0</v>
      </c>
    </row>
    <row r="100" spans="3:13">
      <c r="C100" s="45" t="str">
        <f t="shared" si="21"/>
        <v>Case A Exploratory Policy Scenario</v>
      </c>
      <c r="D100" s="52" t="str">
        <f t="shared" si="22"/>
        <v>DE</v>
      </c>
      <c r="E100" s="125" t="s">
        <v>50</v>
      </c>
      <c r="F100" s="52" t="s">
        <v>78</v>
      </c>
      <c r="G100" s="4">
        <f>SUMIFS('Case Data'!H:H,'Case Data'!$A:$A,Generation!$C100,'Case Data'!$B:$B,Generation!$D100,'Case Data'!$D:$D,Generation!$F100,'Case Data'!$F:$F,"Generation")</f>
        <v>0</v>
      </c>
      <c r="H100" s="4">
        <f>SUMIFS('Case Data'!I:I,'Case Data'!$A:$A,Generation!$C100,'Case Data'!$B:$B,Generation!$D100,'Case Data'!$D:$D,Generation!$F100,'Case Data'!$F:$F,"Generation")</f>
        <v>0</v>
      </c>
      <c r="I100" s="4">
        <f>SUMIFS('Case Data'!J:J,'Case Data'!$A:$A,Generation!$C100,'Case Data'!$B:$B,Generation!$D100,'Case Data'!$D:$D,Generation!$F100,'Case Data'!$F:$F,"Generation")</f>
        <v>0</v>
      </c>
      <c r="J100" s="4">
        <f>SUMIFS('Case Data'!K:K,'Case Data'!$A:$A,Generation!$C100,'Case Data'!$B:$B,Generation!$D100,'Case Data'!$D:$D,Generation!$F100,'Case Data'!$F:$F,"Generation")</f>
        <v>0</v>
      </c>
      <c r="K100" s="4">
        <f>SUMIFS('Case Data'!L:L,'Case Data'!$A:$A,Generation!$C100,'Case Data'!$B:$B,Generation!$D100,'Case Data'!$D:$D,Generation!$F100,'Case Data'!$F:$F,"Generation")</f>
        <v>0</v>
      </c>
      <c r="L100" s="4">
        <f>SUMIFS('Case Data'!M:M,'Case Data'!$A:$A,Generation!$C100,'Case Data'!$B:$B,Generation!$D100,'Case Data'!$D:$D,Generation!$F100,'Case Data'!$F:$F,"Generation")</f>
        <v>0</v>
      </c>
      <c r="M100" s="8">
        <f>SUMIFS('Case Data'!N:N,'Case Data'!$A:$A,Generation!$C100,'Case Data'!$B:$B,Generation!$D100,'Case Data'!$D:$D,Generation!$F100,'Case Data'!$F:$F,"Generation")</f>
        <v>0</v>
      </c>
    </row>
    <row r="101" spans="3:13">
      <c r="C101" s="45" t="str">
        <f>$D$54</f>
        <v>Case A Exploratory Policy Scenario</v>
      </c>
      <c r="D101" s="52" t="str">
        <f>D100</f>
        <v>DE</v>
      </c>
      <c r="E101" s="125" t="s">
        <v>50</v>
      </c>
      <c r="F101" s="52" t="s">
        <v>80</v>
      </c>
      <c r="G101" s="4">
        <f>SUMIFS('Case Data'!H:H,'Case Data'!$A:$A,Generation!$C101,'Case Data'!$B:$B,Generation!$D101,'Case Data'!$D:$D,Generation!$F101,'Case Data'!$F:$F,"Generation")</f>
        <v>0</v>
      </c>
      <c r="H101" s="4">
        <f>SUMIFS('Case Data'!I:I,'Case Data'!$A:$A,Generation!$C101,'Case Data'!$B:$B,Generation!$D101,'Case Data'!$D:$D,Generation!$F101,'Case Data'!$F:$F,"Generation")</f>
        <v>0</v>
      </c>
      <c r="I101" s="4">
        <f>SUMIFS('Case Data'!J:J,'Case Data'!$A:$A,Generation!$C101,'Case Data'!$B:$B,Generation!$D101,'Case Data'!$D:$D,Generation!$F101,'Case Data'!$F:$F,"Generation")</f>
        <v>0</v>
      </c>
      <c r="J101" s="4">
        <f>SUMIFS('Case Data'!K:K,'Case Data'!$A:$A,Generation!$C101,'Case Data'!$B:$B,Generation!$D101,'Case Data'!$D:$D,Generation!$F101,'Case Data'!$F:$F,"Generation")</f>
        <v>0</v>
      </c>
      <c r="K101" s="4">
        <f>SUMIFS('Case Data'!L:L,'Case Data'!$A:$A,Generation!$C101,'Case Data'!$B:$B,Generation!$D101,'Case Data'!$D:$D,Generation!$F101,'Case Data'!$F:$F,"Generation")</f>
        <v>0</v>
      </c>
      <c r="L101" s="4">
        <f>SUMIFS('Case Data'!M:M,'Case Data'!$A:$A,Generation!$C101,'Case Data'!$B:$B,Generation!$D101,'Case Data'!$D:$D,Generation!$F101,'Case Data'!$F:$F,"Generation")</f>
        <v>0</v>
      </c>
      <c r="M101" s="8">
        <f>SUMIFS('Case Data'!N:N,'Case Data'!$A:$A,Generation!$C101,'Case Data'!$B:$B,Generation!$D101,'Case Data'!$D:$D,Generation!$F101,'Case Data'!$F:$F,"Generation")</f>
        <v>0</v>
      </c>
    </row>
    <row r="102" spans="3:13" ht="15.75" thickBot="1">
      <c r="C102" s="50" t="str">
        <f>$D$54</f>
        <v>Case A Exploratory Policy Scenario</v>
      </c>
      <c r="D102" s="54" t="str">
        <f>D101</f>
        <v>DE</v>
      </c>
      <c r="E102" s="126" t="s">
        <v>50</v>
      </c>
      <c r="F102" s="54" t="s">
        <v>81</v>
      </c>
      <c r="G102" s="9">
        <f>SUMIFS('Case Data'!H:H,'Case Data'!$A:$A,Generation!$C102,'Case Data'!$B:$B,Generation!$D102,'Case Data'!$D:$D,Generation!$F102,'Case Data'!$F:$F,"Generation")</f>
        <v>0</v>
      </c>
      <c r="H102" s="9">
        <f>SUMIFS('Case Data'!I:I,'Case Data'!$A:$A,Generation!$C102,'Case Data'!$B:$B,Generation!$D102,'Case Data'!$D:$D,Generation!$F102,'Case Data'!$F:$F,"Generation")</f>
        <v>0</v>
      </c>
      <c r="I102" s="9">
        <f>SUMIFS('Case Data'!J:J,'Case Data'!$A:$A,Generation!$C102,'Case Data'!$B:$B,Generation!$D102,'Case Data'!$D:$D,Generation!$F102,'Case Data'!$F:$F,"Generation")</f>
        <v>0</v>
      </c>
      <c r="J102" s="9">
        <f>SUMIFS('Case Data'!K:K,'Case Data'!$A:$A,Generation!$C102,'Case Data'!$B:$B,Generation!$D102,'Case Data'!$D:$D,Generation!$F102,'Case Data'!$F:$F,"Generation")</f>
        <v>0</v>
      </c>
      <c r="K102" s="9">
        <f>SUMIFS('Case Data'!L:L,'Case Data'!$A:$A,Generation!$C102,'Case Data'!$B:$B,Generation!$D102,'Case Data'!$D:$D,Generation!$F102,'Case Data'!$F:$F,"Generation")</f>
        <v>0</v>
      </c>
      <c r="L102" s="9">
        <f>SUMIFS('Case Data'!M:M,'Case Data'!$A:$A,Generation!$C102,'Case Data'!$B:$B,Generation!$D102,'Case Data'!$D:$D,Generation!$F102,'Case Data'!$F:$F,"Generation")</f>
        <v>0</v>
      </c>
      <c r="M102" s="10">
        <f>SUMIFS('Case Data'!N:N,'Case Data'!$A:$A,Generation!$C102,'Case Data'!$B:$B,Generation!$D102,'Case Data'!$D:$D,Generation!$F102,'Case Data'!$F:$F,"Generation")</f>
        <v>0</v>
      </c>
    </row>
    <row r="103" spans="3:13" ht="15.75" thickBot="1"/>
    <row r="104" spans="3:13" ht="15.75" thickBot="1">
      <c r="C104" s="94" t="s">
        <v>2</v>
      </c>
      <c r="D104" s="95" t="s">
        <v>43</v>
      </c>
      <c r="E104" s="95" t="s">
        <v>46</v>
      </c>
      <c r="F104" s="95" t="s">
        <v>70</v>
      </c>
      <c r="G104" s="95">
        <v>2025</v>
      </c>
      <c r="H104" s="95">
        <v>2028</v>
      </c>
      <c r="I104" s="95">
        <v>2030</v>
      </c>
      <c r="J104" s="95">
        <v>2032</v>
      </c>
      <c r="K104" s="95">
        <v>2035</v>
      </c>
      <c r="L104" s="95">
        <v>2037</v>
      </c>
      <c r="M104" s="106">
        <v>2040</v>
      </c>
    </row>
    <row r="105" spans="3:13">
      <c r="C105" s="45" t="str">
        <f>$D$54</f>
        <v>Case A Exploratory Policy Scenario</v>
      </c>
      <c r="D105" s="52" t="str">
        <f>Cases!E5</f>
        <v>ME</v>
      </c>
      <c r="E105" s="125" t="s">
        <v>50</v>
      </c>
      <c r="F105" s="52" t="s">
        <v>48</v>
      </c>
      <c r="G105" s="4">
        <f>SUMIFS('Case Data'!H:H,'Case Data'!$A:$A,Generation!$C105,'Case Data'!$B:$B,Generation!$D105,'Case Data'!$D:$D,Generation!$F105,'Case Data'!$F:$F,"Generation")</f>
        <v>0</v>
      </c>
      <c r="H105" s="4">
        <f>SUMIFS('Case Data'!I:I,'Case Data'!$A:$A,Generation!$C105,'Case Data'!$B:$B,Generation!$D105,'Case Data'!$D:$D,Generation!$F105,'Case Data'!$F:$F,"Generation")</f>
        <v>0</v>
      </c>
      <c r="I105" s="4">
        <f>SUMIFS('Case Data'!J:J,'Case Data'!$A:$A,Generation!$C105,'Case Data'!$B:$B,Generation!$D105,'Case Data'!$D:$D,Generation!$F105,'Case Data'!$F:$F,"Generation")</f>
        <v>0</v>
      </c>
      <c r="J105" s="4">
        <f>SUMIFS('Case Data'!K:K,'Case Data'!$A:$A,Generation!$C105,'Case Data'!$B:$B,Generation!$D105,'Case Data'!$D:$D,Generation!$F105,'Case Data'!$F:$F,"Generation")</f>
        <v>0</v>
      </c>
      <c r="K105" s="4">
        <f>SUMIFS('Case Data'!L:L,'Case Data'!$A:$A,Generation!$C105,'Case Data'!$B:$B,Generation!$D105,'Case Data'!$D:$D,Generation!$F105,'Case Data'!$F:$F,"Generation")</f>
        <v>0</v>
      </c>
      <c r="L105" s="4">
        <f>SUMIFS('Case Data'!M:M,'Case Data'!$A:$A,Generation!$C105,'Case Data'!$B:$B,Generation!$D105,'Case Data'!$D:$D,Generation!$F105,'Case Data'!$F:$F,"Generation")</f>
        <v>0</v>
      </c>
      <c r="M105" s="8">
        <f>SUMIFS('Case Data'!N:N,'Case Data'!$A:$A,Generation!$C105,'Case Data'!$B:$B,Generation!$D105,'Case Data'!$D:$D,Generation!$F105,'Case Data'!$F:$F,"Generation")</f>
        <v>0</v>
      </c>
    </row>
    <row r="106" spans="3:13">
      <c r="C106" s="45" t="str">
        <f t="shared" ref="C106:C113" si="23">$D$54</f>
        <v>Case A Exploratory Policy Scenario</v>
      </c>
      <c r="D106" s="52" t="str">
        <f>D105</f>
        <v>ME</v>
      </c>
      <c r="E106" s="125" t="s">
        <v>50</v>
      </c>
      <c r="F106" s="52" t="s">
        <v>53</v>
      </c>
      <c r="G106" s="4">
        <f>SUMIFS('Case Data'!H:H,'Case Data'!$A:$A,Generation!$C106,'Case Data'!$B:$B,Generation!$D106,'Case Data'!$D:$D,Generation!$F106,'Case Data'!$F:$F,"Generation")</f>
        <v>0</v>
      </c>
      <c r="H106" s="4">
        <f>SUMIFS('Case Data'!I:I,'Case Data'!$A:$A,Generation!$C106,'Case Data'!$B:$B,Generation!$D106,'Case Data'!$D:$D,Generation!$F106,'Case Data'!$F:$F,"Generation")</f>
        <v>0</v>
      </c>
      <c r="I106" s="4">
        <f>SUMIFS('Case Data'!J:J,'Case Data'!$A:$A,Generation!$C106,'Case Data'!$B:$B,Generation!$D106,'Case Data'!$D:$D,Generation!$F106,'Case Data'!$F:$F,"Generation")</f>
        <v>0</v>
      </c>
      <c r="J106" s="4">
        <f>SUMIFS('Case Data'!K:K,'Case Data'!$A:$A,Generation!$C106,'Case Data'!$B:$B,Generation!$D106,'Case Data'!$D:$D,Generation!$F106,'Case Data'!$F:$F,"Generation")</f>
        <v>0</v>
      </c>
      <c r="K106" s="4">
        <f>SUMIFS('Case Data'!L:L,'Case Data'!$A:$A,Generation!$C106,'Case Data'!$B:$B,Generation!$D106,'Case Data'!$D:$D,Generation!$F106,'Case Data'!$F:$F,"Generation")</f>
        <v>0</v>
      </c>
      <c r="L106" s="4">
        <f>SUMIFS('Case Data'!M:M,'Case Data'!$A:$A,Generation!$C106,'Case Data'!$B:$B,Generation!$D106,'Case Data'!$D:$D,Generation!$F106,'Case Data'!$F:$F,"Generation")</f>
        <v>0</v>
      </c>
      <c r="M106" s="8">
        <f>SUMIFS('Case Data'!N:N,'Case Data'!$A:$A,Generation!$C106,'Case Data'!$B:$B,Generation!$D106,'Case Data'!$D:$D,Generation!$F106,'Case Data'!$F:$F,"Generation")</f>
        <v>0</v>
      </c>
    </row>
    <row r="107" spans="3:13">
      <c r="C107" s="45" t="str">
        <f t="shared" si="23"/>
        <v>Case A Exploratory Policy Scenario</v>
      </c>
      <c r="D107" s="52" t="str">
        <f t="shared" ref="D107:D113" si="24">D106</f>
        <v>ME</v>
      </c>
      <c r="E107" s="125" t="s">
        <v>50</v>
      </c>
      <c r="F107" s="52" t="s">
        <v>54</v>
      </c>
      <c r="G107" s="4">
        <f>SUMIFS('Case Data'!H:H,'Case Data'!$A:$A,Generation!$C107,'Case Data'!$B:$B,Generation!$D107,'Case Data'!$D:$D,Generation!$F107,'Case Data'!$F:$F,"Generation")</f>
        <v>1596.455055035</v>
      </c>
      <c r="H107" s="4">
        <f>SUMIFS('Case Data'!I:I,'Case Data'!$A:$A,Generation!$C107,'Case Data'!$B:$B,Generation!$D107,'Case Data'!$D:$D,Generation!$F107,'Case Data'!$F:$F,"Generation")</f>
        <v>763.83124139800009</v>
      </c>
      <c r="I107" s="4">
        <f>SUMIFS('Case Data'!J:J,'Case Data'!$A:$A,Generation!$C107,'Case Data'!$B:$B,Generation!$D107,'Case Data'!$D:$D,Generation!$F107,'Case Data'!$F:$F,"Generation")</f>
        <v>33.119999999999997</v>
      </c>
      <c r="J107" s="4">
        <f>SUMIFS('Case Data'!K:K,'Case Data'!$A:$A,Generation!$C107,'Case Data'!$B:$B,Generation!$D107,'Case Data'!$D:$D,Generation!$F107,'Case Data'!$F:$F,"Generation")</f>
        <v>572.03825089600002</v>
      </c>
      <c r="K107" s="4">
        <f>SUMIFS('Case Data'!L:L,'Case Data'!$A:$A,Generation!$C107,'Case Data'!$B:$B,Generation!$D107,'Case Data'!$D:$D,Generation!$F107,'Case Data'!$F:$F,"Generation")</f>
        <v>606.43130768800006</v>
      </c>
      <c r="L107" s="4">
        <f>SUMIFS('Case Data'!M:M,'Case Data'!$A:$A,Generation!$C107,'Case Data'!$B:$B,Generation!$D107,'Case Data'!$D:$D,Generation!$F107,'Case Data'!$F:$F,"Generation")</f>
        <v>34.215000000000003</v>
      </c>
      <c r="M107" s="8">
        <f>SUMIFS('Case Data'!N:N,'Case Data'!$A:$A,Generation!$C107,'Case Data'!$B:$B,Generation!$D107,'Case Data'!$D:$D,Generation!$F107,'Case Data'!$F:$F,"Generation")</f>
        <v>2.1</v>
      </c>
    </row>
    <row r="108" spans="3:13">
      <c r="C108" s="45" t="str">
        <f t="shared" si="23"/>
        <v>Case A Exploratory Policy Scenario</v>
      </c>
      <c r="D108" s="52" t="str">
        <f t="shared" si="24"/>
        <v>ME</v>
      </c>
      <c r="E108" s="125" t="s">
        <v>50</v>
      </c>
      <c r="F108" s="52" t="s">
        <v>55</v>
      </c>
      <c r="G108" s="4">
        <f>SUMIFS('Case Data'!H:H,'Case Data'!$A:$A,Generation!$C108,'Case Data'!$B:$B,Generation!$D108,'Case Data'!$D:$D,Generation!$F108,'Case Data'!$F:$F,"Generation")</f>
        <v>0</v>
      </c>
      <c r="H108" s="4">
        <f>SUMIFS('Case Data'!I:I,'Case Data'!$A:$A,Generation!$C108,'Case Data'!$B:$B,Generation!$D108,'Case Data'!$D:$D,Generation!$F108,'Case Data'!$F:$F,"Generation")</f>
        <v>0.627</v>
      </c>
      <c r="I108" s="4">
        <f>SUMIFS('Case Data'!J:J,'Case Data'!$A:$A,Generation!$C108,'Case Data'!$B:$B,Generation!$D108,'Case Data'!$D:$D,Generation!$F108,'Case Data'!$F:$F,"Generation")</f>
        <v>1.5949999999999995</v>
      </c>
      <c r="J108" s="4">
        <f>SUMIFS('Case Data'!K:K,'Case Data'!$A:$A,Generation!$C108,'Case Data'!$B:$B,Generation!$D108,'Case Data'!$D:$D,Generation!$F108,'Case Data'!$F:$F,"Generation")</f>
        <v>1.5949999999999995</v>
      </c>
      <c r="K108" s="4">
        <f>SUMIFS('Case Data'!L:L,'Case Data'!$A:$A,Generation!$C108,'Case Data'!$B:$B,Generation!$D108,'Case Data'!$D:$D,Generation!$F108,'Case Data'!$F:$F,"Generation")</f>
        <v>1.4101999999999997</v>
      </c>
      <c r="L108" s="4">
        <f>SUMIFS('Case Data'!M:M,'Case Data'!$A:$A,Generation!$C108,'Case Data'!$B:$B,Generation!$D108,'Case Data'!$D:$D,Generation!$F108,'Case Data'!$F:$F,"Generation")</f>
        <v>1.6399999999999997</v>
      </c>
      <c r="M108" s="8">
        <f>SUMIFS('Case Data'!N:N,'Case Data'!$A:$A,Generation!$C108,'Case Data'!$B:$B,Generation!$D108,'Case Data'!$D:$D,Generation!$F108,'Case Data'!$F:$F,"Generation")</f>
        <v>0.21000000000000002</v>
      </c>
    </row>
    <row r="109" spans="3:13">
      <c r="C109" s="45" t="str">
        <f t="shared" si="23"/>
        <v>Case A Exploratory Policy Scenario</v>
      </c>
      <c r="D109" s="52" t="str">
        <f t="shared" si="24"/>
        <v>ME</v>
      </c>
      <c r="E109" s="125" t="s">
        <v>50</v>
      </c>
      <c r="F109" s="52" t="s">
        <v>56</v>
      </c>
      <c r="G109" s="4">
        <f>SUMIFS('Case Data'!H:H,'Case Data'!$A:$A,Generation!$C109,'Case Data'!$B:$B,Generation!$D109,'Case Data'!$D:$D,Generation!$F109,'Case Data'!$F:$F,"Generation")</f>
        <v>11.016</v>
      </c>
      <c r="H109" s="4">
        <f>SUMIFS('Case Data'!I:I,'Case Data'!$A:$A,Generation!$C109,'Case Data'!$B:$B,Generation!$D109,'Case Data'!$D:$D,Generation!$F109,'Case Data'!$F:$F,"Generation")</f>
        <v>11.016</v>
      </c>
      <c r="I109" s="4">
        <f>SUMIFS('Case Data'!J:J,'Case Data'!$A:$A,Generation!$C109,'Case Data'!$B:$B,Generation!$D109,'Case Data'!$D:$D,Generation!$F109,'Case Data'!$F:$F,"Generation")</f>
        <v>6.6239999999999997</v>
      </c>
      <c r="J109" s="4">
        <f>SUMIFS('Case Data'!K:K,'Case Data'!$A:$A,Generation!$C109,'Case Data'!$B:$B,Generation!$D109,'Case Data'!$D:$D,Generation!$F109,'Case Data'!$F:$F,"Generation")</f>
        <v>6.6239999999999997</v>
      </c>
      <c r="K109" s="4">
        <f>SUMIFS('Case Data'!L:L,'Case Data'!$A:$A,Generation!$C109,'Case Data'!$B:$B,Generation!$D109,'Case Data'!$D:$D,Generation!$F109,'Case Data'!$F:$F,"Generation")</f>
        <v>10.150338</v>
      </c>
      <c r="L109" s="4">
        <f>SUMIFS('Case Data'!M:M,'Case Data'!$A:$A,Generation!$C109,'Case Data'!$B:$B,Generation!$D109,'Case Data'!$D:$D,Generation!$F109,'Case Data'!$F:$F,"Generation")</f>
        <v>9.7951259999999998</v>
      </c>
      <c r="M109" s="8">
        <f>SUMIFS('Case Data'!N:N,'Case Data'!$A:$A,Generation!$C109,'Case Data'!$B:$B,Generation!$D109,'Case Data'!$D:$D,Generation!$F109,'Case Data'!$F:$F,"Generation")</f>
        <v>0</v>
      </c>
    </row>
    <row r="110" spans="3:13">
      <c r="C110" s="45" t="str">
        <f t="shared" si="23"/>
        <v>Case A Exploratory Policy Scenario</v>
      </c>
      <c r="D110" s="52" t="str">
        <f t="shared" si="24"/>
        <v>ME</v>
      </c>
      <c r="E110" s="125" t="s">
        <v>50</v>
      </c>
      <c r="F110" s="52" t="s">
        <v>57</v>
      </c>
      <c r="G110" s="4">
        <f>SUMIFS('Case Data'!H:H,'Case Data'!$A:$A,Generation!$C110,'Case Data'!$B:$B,Generation!$D110,'Case Data'!$D:$D,Generation!$F110,'Case Data'!$F:$F,"Generation")</f>
        <v>0</v>
      </c>
      <c r="H110" s="4">
        <f>SUMIFS('Case Data'!I:I,'Case Data'!$A:$A,Generation!$C110,'Case Data'!$B:$B,Generation!$D110,'Case Data'!$D:$D,Generation!$F110,'Case Data'!$F:$F,"Generation")</f>
        <v>0</v>
      </c>
      <c r="I110" s="4">
        <f>SUMIFS('Case Data'!J:J,'Case Data'!$A:$A,Generation!$C110,'Case Data'!$B:$B,Generation!$D110,'Case Data'!$D:$D,Generation!$F110,'Case Data'!$F:$F,"Generation")</f>
        <v>0</v>
      </c>
      <c r="J110" s="4">
        <f>SUMIFS('Case Data'!K:K,'Case Data'!$A:$A,Generation!$C110,'Case Data'!$B:$B,Generation!$D110,'Case Data'!$D:$D,Generation!$F110,'Case Data'!$F:$F,"Generation")</f>
        <v>0</v>
      </c>
      <c r="K110" s="4">
        <f>SUMIFS('Case Data'!L:L,'Case Data'!$A:$A,Generation!$C110,'Case Data'!$B:$B,Generation!$D110,'Case Data'!$D:$D,Generation!$F110,'Case Data'!$F:$F,"Generation")</f>
        <v>0</v>
      </c>
      <c r="L110" s="4">
        <f>SUMIFS('Case Data'!M:M,'Case Data'!$A:$A,Generation!$C110,'Case Data'!$B:$B,Generation!$D110,'Case Data'!$D:$D,Generation!$F110,'Case Data'!$F:$F,"Generation")</f>
        <v>0</v>
      </c>
      <c r="M110" s="8">
        <f>SUMIFS('Case Data'!N:N,'Case Data'!$A:$A,Generation!$C110,'Case Data'!$B:$B,Generation!$D110,'Case Data'!$D:$D,Generation!$F110,'Case Data'!$F:$F,"Generation")</f>
        <v>0</v>
      </c>
    </row>
    <row r="111" spans="3:13">
      <c r="C111" s="45" t="str">
        <f t="shared" si="23"/>
        <v>Case A Exploratory Policy Scenario</v>
      </c>
      <c r="D111" s="52" t="str">
        <f t="shared" si="24"/>
        <v>ME</v>
      </c>
      <c r="E111" s="125" t="s">
        <v>50</v>
      </c>
      <c r="F111" s="52" t="s">
        <v>58</v>
      </c>
      <c r="G111" s="4">
        <f>SUMIFS('Case Data'!H:H,'Case Data'!$A:$A,Generation!$C111,'Case Data'!$B:$B,Generation!$D111,'Case Data'!$D:$D,Generation!$F111,'Case Data'!$F:$F,"Generation")</f>
        <v>0</v>
      </c>
      <c r="H111" s="4">
        <f>SUMIFS('Case Data'!I:I,'Case Data'!$A:$A,Generation!$C111,'Case Data'!$B:$B,Generation!$D111,'Case Data'!$D:$D,Generation!$F111,'Case Data'!$F:$F,"Generation")</f>
        <v>0</v>
      </c>
      <c r="I111" s="4">
        <f>SUMIFS('Case Data'!J:J,'Case Data'!$A:$A,Generation!$C111,'Case Data'!$B:$B,Generation!$D111,'Case Data'!$D:$D,Generation!$F111,'Case Data'!$F:$F,"Generation")</f>
        <v>0</v>
      </c>
      <c r="J111" s="4">
        <f>SUMIFS('Case Data'!K:K,'Case Data'!$A:$A,Generation!$C111,'Case Data'!$B:$B,Generation!$D111,'Case Data'!$D:$D,Generation!$F111,'Case Data'!$F:$F,"Generation")</f>
        <v>0</v>
      </c>
      <c r="K111" s="4">
        <f>SUMIFS('Case Data'!L:L,'Case Data'!$A:$A,Generation!$C111,'Case Data'!$B:$B,Generation!$D111,'Case Data'!$D:$D,Generation!$F111,'Case Data'!$F:$F,"Generation")</f>
        <v>0</v>
      </c>
      <c r="L111" s="4">
        <f>SUMIFS('Case Data'!M:M,'Case Data'!$A:$A,Generation!$C111,'Case Data'!$B:$B,Generation!$D111,'Case Data'!$D:$D,Generation!$F111,'Case Data'!$F:$F,"Generation")</f>
        <v>0</v>
      </c>
      <c r="M111" s="8">
        <f>SUMIFS('Case Data'!N:N,'Case Data'!$A:$A,Generation!$C111,'Case Data'!$B:$B,Generation!$D111,'Case Data'!$D:$D,Generation!$F111,'Case Data'!$F:$F,"Generation")</f>
        <v>0</v>
      </c>
    </row>
    <row r="112" spans="3:13">
      <c r="C112" s="45" t="str">
        <f t="shared" si="23"/>
        <v>Case A Exploratory Policy Scenario</v>
      </c>
      <c r="D112" s="52" t="str">
        <f t="shared" si="24"/>
        <v>ME</v>
      </c>
      <c r="E112" s="125" t="s">
        <v>50</v>
      </c>
      <c r="F112" s="52" t="s">
        <v>59</v>
      </c>
      <c r="G112" s="4">
        <f>SUMIFS('Case Data'!H:H,'Case Data'!$A:$A,Generation!$C112,'Case Data'!$B:$B,Generation!$D112,'Case Data'!$D:$D,Generation!$F112,'Case Data'!$F:$F,"Generation")</f>
        <v>2722.6362967340242</v>
      </c>
      <c r="H112" s="4">
        <f>SUMIFS('Case Data'!I:I,'Case Data'!$A:$A,Generation!$C112,'Case Data'!$B:$B,Generation!$D112,'Case Data'!$D:$D,Generation!$F112,'Case Data'!$F:$F,"Generation")</f>
        <v>2722.636285521025</v>
      </c>
      <c r="I112" s="4">
        <f>SUMIFS('Case Data'!J:J,'Case Data'!$A:$A,Generation!$C112,'Case Data'!$B:$B,Generation!$D112,'Case Data'!$D:$D,Generation!$F112,'Case Data'!$F:$F,"Generation")</f>
        <v>2722.636276558238</v>
      </c>
      <c r="J112" s="4">
        <f>SUMIFS('Case Data'!K:K,'Case Data'!$A:$A,Generation!$C112,'Case Data'!$B:$B,Generation!$D112,'Case Data'!$D:$D,Generation!$F112,'Case Data'!$F:$F,"Generation")</f>
        <v>2722.6362885595595</v>
      </c>
      <c r="K112" s="4">
        <f>SUMIFS('Case Data'!L:L,'Case Data'!$A:$A,Generation!$C112,'Case Data'!$B:$B,Generation!$D112,'Case Data'!$D:$D,Generation!$F112,'Case Data'!$F:$F,"Generation")</f>
        <v>2722.6362884021055</v>
      </c>
      <c r="L112" s="4">
        <f>SUMIFS('Case Data'!M:M,'Case Data'!$A:$A,Generation!$C112,'Case Data'!$B:$B,Generation!$D112,'Case Data'!$D:$D,Generation!$F112,'Case Data'!$F:$F,"Generation")</f>
        <v>2722.6362816357778</v>
      </c>
      <c r="M112" s="8">
        <f>SUMIFS('Case Data'!N:N,'Case Data'!$A:$A,Generation!$C112,'Case Data'!$B:$B,Generation!$D112,'Case Data'!$D:$D,Generation!$F112,'Case Data'!$F:$F,"Generation")</f>
        <v>1834.6900285771533</v>
      </c>
    </row>
    <row r="113" spans="3:13">
      <c r="C113" s="45" t="str">
        <f t="shared" si="23"/>
        <v>Case A Exploratory Policy Scenario</v>
      </c>
      <c r="D113" s="52" t="str">
        <f t="shared" si="24"/>
        <v>ME</v>
      </c>
      <c r="E113" s="125" t="s">
        <v>50</v>
      </c>
      <c r="F113" s="52" t="s">
        <v>60</v>
      </c>
      <c r="G113" s="4">
        <f>SUMIFS('Case Data'!H:H,'Case Data'!$A:$A,Generation!$C113,'Case Data'!$B:$B,Generation!$D113,'Case Data'!$D:$D,Generation!$F113,'Case Data'!$F:$F,"Generation")</f>
        <v>1322.94463818642</v>
      </c>
      <c r="H113" s="4">
        <f>SUMIFS('Case Data'!I:I,'Case Data'!$A:$A,Generation!$C113,'Case Data'!$B:$B,Generation!$D113,'Case Data'!$D:$D,Generation!$F113,'Case Data'!$F:$F,"Generation")</f>
        <v>1432.5937016658927</v>
      </c>
      <c r="I113" s="4">
        <f>SUMIFS('Case Data'!J:J,'Case Data'!$A:$A,Generation!$C113,'Case Data'!$B:$B,Generation!$D113,'Case Data'!$D:$D,Generation!$F113,'Case Data'!$F:$F,"Generation")</f>
        <v>1432.5937016658927</v>
      </c>
      <c r="J113" s="4">
        <f>SUMIFS('Case Data'!K:K,'Case Data'!$A:$A,Generation!$C113,'Case Data'!$B:$B,Generation!$D113,'Case Data'!$D:$D,Generation!$F113,'Case Data'!$F:$F,"Generation")</f>
        <v>1432.5937016658927</v>
      </c>
      <c r="K113" s="4">
        <f>SUMIFS('Case Data'!L:L,'Case Data'!$A:$A,Generation!$C113,'Case Data'!$B:$B,Generation!$D113,'Case Data'!$D:$D,Generation!$F113,'Case Data'!$F:$F,"Generation")</f>
        <v>1430.6655219112931</v>
      </c>
      <c r="L113" s="4">
        <f>SUMIFS('Case Data'!M:M,'Case Data'!$A:$A,Generation!$C113,'Case Data'!$B:$B,Generation!$D113,'Case Data'!$D:$D,Generation!$F113,'Case Data'!$F:$F,"Generation")</f>
        <v>1430.8400808804779</v>
      </c>
      <c r="M113" s="8">
        <f>SUMIFS('Case Data'!N:N,'Case Data'!$A:$A,Generation!$C113,'Case Data'!$B:$B,Generation!$D113,'Case Data'!$D:$D,Generation!$F113,'Case Data'!$F:$F,"Generation")</f>
        <v>1302.5477906654783</v>
      </c>
    </row>
    <row r="114" spans="3:13">
      <c r="C114" s="45" t="str">
        <f t="shared" ref="C114:C122" si="25">$D$54</f>
        <v>Case A Exploratory Policy Scenario</v>
      </c>
      <c r="D114" s="52" t="str">
        <f t="shared" ref="D114:D122" si="26">D113</f>
        <v>ME</v>
      </c>
      <c r="E114" s="125" t="s">
        <v>50</v>
      </c>
      <c r="F114" s="52" t="s">
        <v>61</v>
      </c>
      <c r="G114" s="4">
        <f>SUMIFS('Case Data'!H:H,'Case Data'!$A:$A,Generation!$C114,'Case Data'!$B:$B,Generation!$D114,'Case Data'!$D:$D,Generation!$F114,'Case Data'!$F:$F,"Generation")</f>
        <v>3759.4799751190003</v>
      </c>
      <c r="H114" s="4">
        <f>SUMIFS('Case Data'!I:I,'Case Data'!$A:$A,Generation!$C114,'Case Data'!$B:$B,Generation!$D114,'Case Data'!$D:$D,Generation!$F114,'Case Data'!$F:$F,"Generation")</f>
        <v>3939.3214933889994</v>
      </c>
      <c r="I114" s="4">
        <f>SUMIFS('Case Data'!J:J,'Case Data'!$A:$A,Generation!$C114,'Case Data'!$B:$B,Generation!$D114,'Case Data'!$D:$D,Generation!$F114,'Case Data'!$F:$F,"Generation")</f>
        <v>3939.3214933889994</v>
      </c>
      <c r="J114" s="4">
        <f>SUMIFS('Case Data'!K:K,'Case Data'!$A:$A,Generation!$C114,'Case Data'!$B:$B,Generation!$D114,'Case Data'!$D:$D,Generation!$F114,'Case Data'!$F:$F,"Generation")</f>
        <v>3939.3214933889994</v>
      </c>
      <c r="K114" s="4">
        <f>SUMIFS('Case Data'!L:L,'Case Data'!$A:$A,Generation!$C114,'Case Data'!$B:$B,Generation!$D114,'Case Data'!$D:$D,Generation!$F114,'Case Data'!$F:$F,"Generation")</f>
        <v>3770.1515896780002</v>
      </c>
      <c r="L114" s="4">
        <f>SUMIFS('Case Data'!M:M,'Case Data'!$A:$A,Generation!$C114,'Case Data'!$B:$B,Generation!$D114,'Case Data'!$D:$D,Generation!$F114,'Case Data'!$F:$F,"Generation")</f>
        <v>3795.5598934949999</v>
      </c>
      <c r="M114" s="8">
        <f>SUMIFS('Case Data'!N:N,'Case Data'!$A:$A,Generation!$C114,'Case Data'!$B:$B,Generation!$D114,'Case Data'!$D:$D,Generation!$F114,'Case Data'!$F:$F,"Generation")</f>
        <v>3227.7886561570003</v>
      </c>
    </row>
    <row r="115" spans="3:13">
      <c r="C115" s="44" t="str">
        <f t="shared" si="25"/>
        <v>Case A Exploratory Policy Scenario</v>
      </c>
      <c r="D115" s="53" t="str">
        <f t="shared" si="26"/>
        <v>ME</v>
      </c>
      <c r="E115" s="136" t="s">
        <v>50</v>
      </c>
      <c r="F115" s="53" t="s">
        <v>64</v>
      </c>
      <c r="G115" s="23">
        <f>SUMIFS('Case Data'!H:H,'Case Data'!$A:$A,Generation!$C115,'Case Data'!$B:$B,Generation!$D115,'Case Data'!$D:$D,Generation!$F115,'Case Data'!$F:$F,"Generation")</f>
        <v>1088.4792284820003</v>
      </c>
      <c r="H115" s="23">
        <f>SUMIFS('Case Data'!I:I,'Case Data'!$A:$A,Generation!$C115,'Case Data'!$B:$B,Generation!$D115,'Case Data'!$D:$D,Generation!$F115,'Case Data'!$F:$F,"Generation")</f>
        <v>469.61640400299996</v>
      </c>
      <c r="I115" s="23">
        <f>SUMIFS('Case Data'!J:J,'Case Data'!$A:$A,Generation!$C115,'Case Data'!$B:$B,Generation!$D115,'Case Data'!$D:$D,Generation!$F115,'Case Data'!$F:$F,"Generation")</f>
        <v>297.61416854300001</v>
      </c>
      <c r="J115" s="23">
        <f>SUMIFS('Case Data'!K:K,'Case Data'!$A:$A,Generation!$C115,'Case Data'!$B:$B,Generation!$D115,'Case Data'!$D:$D,Generation!$F115,'Case Data'!$F:$F,"Generation")</f>
        <v>305.698073894</v>
      </c>
      <c r="K115" s="23">
        <f>SUMIFS('Case Data'!L:L,'Case Data'!$A:$A,Generation!$C115,'Case Data'!$B:$B,Generation!$D115,'Case Data'!$D:$D,Generation!$F115,'Case Data'!$F:$F,"Generation")</f>
        <v>246.62066294099998</v>
      </c>
      <c r="L115" s="23">
        <f>SUMIFS('Case Data'!M:M,'Case Data'!$A:$A,Generation!$C115,'Case Data'!$B:$B,Generation!$D115,'Case Data'!$D:$D,Generation!$F115,'Case Data'!$F:$F,"Generation")</f>
        <v>246.455759425</v>
      </c>
      <c r="M115" s="25">
        <f>SUMIFS('Case Data'!N:N,'Case Data'!$A:$A,Generation!$C115,'Case Data'!$B:$B,Generation!$D115,'Case Data'!$D:$D,Generation!$F115,'Case Data'!$F:$F,"Generation")</f>
        <v>245.90168886499998</v>
      </c>
    </row>
    <row r="116" spans="3:13">
      <c r="C116" s="202" t="str">
        <f t="shared" si="25"/>
        <v>Case A Exploratory Policy Scenario</v>
      </c>
      <c r="D116" s="203" t="str">
        <f t="shared" si="26"/>
        <v>ME</v>
      </c>
      <c r="E116" s="148" t="s">
        <v>50</v>
      </c>
      <c r="F116" s="203" t="s">
        <v>66</v>
      </c>
      <c r="G116" s="70">
        <f>SUMIFS('Case Data'!H:H,'Case Data'!$A:$A,Generation!$C116,'Case Data'!$B:$B,Generation!$D116,'Case Data'!$D:$D,Generation!$F116,'Case Data'!$F:$F,"Generation")</f>
        <v>-0.10614598762229865</v>
      </c>
      <c r="H116" s="70">
        <f>SUMIFS('Case Data'!I:I,'Case Data'!$A:$A,Generation!$C116,'Case Data'!$B:$B,Generation!$D116,'Case Data'!$D:$D,Generation!$F116,'Case Data'!$F:$F,"Generation")</f>
        <v>-5.4080916049813155</v>
      </c>
      <c r="I116" s="70">
        <f>SUMIFS('Case Data'!J:J,'Case Data'!$A:$A,Generation!$C116,'Case Data'!$B:$B,Generation!$D116,'Case Data'!$D:$D,Generation!$F116,'Case Data'!$F:$F,"Generation")</f>
        <v>-87.54600391313798</v>
      </c>
      <c r="J116" s="70">
        <f>SUMIFS('Case Data'!K:K,'Case Data'!$A:$A,Generation!$C116,'Case Data'!$B:$B,Generation!$D116,'Case Data'!$D:$D,Generation!$F116,'Case Data'!$F:$F,"Generation")</f>
        <v>-92.325952061694721</v>
      </c>
      <c r="K116" s="70">
        <f>SUMIFS('Case Data'!L:L,'Case Data'!$A:$A,Generation!$C116,'Case Data'!$B:$B,Generation!$D116,'Case Data'!$D:$D,Generation!$F116,'Case Data'!$F:$F,"Generation")</f>
        <v>-93.224484785439671</v>
      </c>
      <c r="L116" s="70">
        <f>SUMIFS('Case Data'!M:M,'Case Data'!$A:$A,Generation!$C116,'Case Data'!$B:$B,Generation!$D116,'Case Data'!$D:$D,Generation!$F116,'Case Data'!$F:$F,"Generation")</f>
        <v>-108.84696720140749</v>
      </c>
      <c r="M116" s="71">
        <f>SUMIFS('Case Data'!N:N,'Case Data'!$A:$A,Generation!$C116,'Case Data'!$B:$B,Generation!$D116,'Case Data'!$D:$D,Generation!$F116,'Case Data'!$F:$F,"Generation")</f>
        <v>-90.055650742708195</v>
      </c>
    </row>
    <row r="117" spans="3:13">
      <c r="C117" s="45" t="str">
        <f t="shared" si="25"/>
        <v>Case A Exploratory Policy Scenario</v>
      </c>
      <c r="D117" s="52" t="str">
        <f t="shared" si="26"/>
        <v>ME</v>
      </c>
      <c r="E117" s="125" t="s">
        <v>50</v>
      </c>
      <c r="F117" s="52" t="s">
        <v>72</v>
      </c>
      <c r="G117" s="4">
        <f>SUMIFS('Case Data'!H:H,'Case Data'!$A:$A,Generation!$C117,'Case Data'!$B:$B,Generation!$D117,'Case Data'!$D:$D,Generation!$F117,'Case Data'!$F:$F,"Generation")</f>
        <v>0</v>
      </c>
      <c r="H117" s="4">
        <f>SUMIFS('Case Data'!I:I,'Case Data'!$A:$A,Generation!$C117,'Case Data'!$B:$B,Generation!$D117,'Case Data'!$D:$D,Generation!$F117,'Case Data'!$F:$F,"Generation")</f>
        <v>0</v>
      </c>
      <c r="I117" s="4">
        <f>SUMIFS('Case Data'!J:J,'Case Data'!$A:$A,Generation!$C117,'Case Data'!$B:$B,Generation!$D117,'Case Data'!$D:$D,Generation!$F117,'Case Data'!$F:$F,"Generation")</f>
        <v>0</v>
      </c>
      <c r="J117" s="4">
        <f>SUMIFS('Case Data'!K:K,'Case Data'!$A:$A,Generation!$C117,'Case Data'!$B:$B,Generation!$D117,'Case Data'!$D:$D,Generation!$F117,'Case Data'!$F:$F,"Generation")</f>
        <v>0</v>
      </c>
      <c r="K117" s="4">
        <f>SUMIFS('Case Data'!L:L,'Case Data'!$A:$A,Generation!$C117,'Case Data'!$B:$B,Generation!$D117,'Case Data'!$D:$D,Generation!$F117,'Case Data'!$F:$F,"Generation")</f>
        <v>0</v>
      </c>
      <c r="L117" s="4">
        <f>SUMIFS('Case Data'!M:M,'Case Data'!$A:$A,Generation!$C117,'Case Data'!$B:$B,Generation!$D117,'Case Data'!$D:$D,Generation!$F117,'Case Data'!$F:$F,"Generation")</f>
        <v>0</v>
      </c>
      <c r="M117" s="8">
        <f>SUMIFS('Case Data'!N:N,'Case Data'!$A:$A,Generation!$C117,'Case Data'!$B:$B,Generation!$D117,'Case Data'!$D:$D,Generation!$F117,'Case Data'!$F:$F,"Generation")</f>
        <v>0</v>
      </c>
    </row>
    <row r="118" spans="3:13">
      <c r="C118" s="45" t="str">
        <f t="shared" si="25"/>
        <v>Case A Exploratory Policy Scenario</v>
      </c>
      <c r="D118" s="52" t="str">
        <f t="shared" si="26"/>
        <v>ME</v>
      </c>
      <c r="E118" s="125" t="s">
        <v>50</v>
      </c>
      <c r="F118" s="52" t="s">
        <v>73</v>
      </c>
      <c r="G118" s="4">
        <f>SUMIFS('Case Data'!H:H,'Case Data'!$A:$A,Generation!$C118,'Case Data'!$B:$B,Generation!$D118,'Case Data'!$D:$D,Generation!$F118,'Case Data'!$F:$F,"Generation")</f>
        <v>0</v>
      </c>
      <c r="H118" s="4">
        <f>SUMIFS('Case Data'!I:I,'Case Data'!$A:$A,Generation!$C118,'Case Data'!$B:$B,Generation!$D118,'Case Data'!$D:$D,Generation!$F118,'Case Data'!$F:$F,"Generation")</f>
        <v>0</v>
      </c>
      <c r="I118" s="4">
        <f>SUMIFS('Case Data'!J:J,'Case Data'!$A:$A,Generation!$C118,'Case Data'!$B:$B,Generation!$D118,'Case Data'!$D:$D,Generation!$F118,'Case Data'!$F:$F,"Generation")</f>
        <v>0</v>
      </c>
      <c r="J118" s="4">
        <f>SUMIFS('Case Data'!K:K,'Case Data'!$A:$A,Generation!$C118,'Case Data'!$B:$B,Generation!$D118,'Case Data'!$D:$D,Generation!$F118,'Case Data'!$F:$F,"Generation")</f>
        <v>0</v>
      </c>
      <c r="K118" s="4">
        <f>SUMIFS('Case Data'!L:L,'Case Data'!$A:$A,Generation!$C118,'Case Data'!$B:$B,Generation!$D118,'Case Data'!$D:$D,Generation!$F118,'Case Data'!$F:$F,"Generation")</f>
        <v>0</v>
      </c>
      <c r="L118" s="4">
        <f>SUMIFS('Case Data'!M:M,'Case Data'!$A:$A,Generation!$C118,'Case Data'!$B:$B,Generation!$D118,'Case Data'!$D:$D,Generation!$F118,'Case Data'!$F:$F,"Generation")</f>
        <v>0</v>
      </c>
      <c r="M118" s="8">
        <f>SUMIFS('Case Data'!N:N,'Case Data'!$A:$A,Generation!$C118,'Case Data'!$B:$B,Generation!$D118,'Case Data'!$D:$D,Generation!$F118,'Case Data'!$F:$F,"Generation")</f>
        <v>0</v>
      </c>
    </row>
    <row r="119" spans="3:13">
      <c r="C119" s="45" t="str">
        <f t="shared" si="25"/>
        <v>Case A Exploratory Policy Scenario</v>
      </c>
      <c r="D119" s="52" t="str">
        <f t="shared" si="26"/>
        <v>ME</v>
      </c>
      <c r="E119" s="125" t="s">
        <v>50</v>
      </c>
      <c r="F119" s="52" t="s">
        <v>74</v>
      </c>
      <c r="G119" s="4">
        <f>SUMIFS('Case Data'!H:H,'Case Data'!$A:$A,Generation!$C119,'Case Data'!$B:$B,Generation!$D119,'Case Data'!$D:$D,Generation!$F119,'Case Data'!$F:$F,"Generation")</f>
        <v>0</v>
      </c>
      <c r="H119" s="4">
        <f>SUMIFS('Case Data'!I:I,'Case Data'!$A:$A,Generation!$C119,'Case Data'!$B:$B,Generation!$D119,'Case Data'!$D:$D,Generation!$F119,'Case Data'!$F:$F,"Generation")</f>
        <v>0</v>
      </c>
      <c r="I119" s="4">
        <f>SUMIFS('Case Data'!J:J,'Case Data'!$A:$A,Generation!$C119,'Case Data'!$B:$B,Generation!$D119,'Case Data'!$D:$D,Generation!$F119,'Case Data'!$F:$F,"Generation")</f>
        <v>0</v>
      </c>
      <c r="J119" s="4">
        <f>SUMIFS('Case Data'!K:K,'Case Data'!$A:$A,Generation!$C119,'Case Data'!$B:$B,Generation!$D119,'Case Data'!$D:$D,Generation!$F119,'Case Data'!$F:$F,"Generation")</f>
        <v>0</v>
      </c>
      <c r="K119" s="4">
        <f>SUMIFS('Case Data'!L:L,'Case Data'!$A:$A,Generation!$C119,'Case Data'!$B:$B,Generation!$D119,'Case Data'!$D:$D,Generation!$F119,'Case Data'!$F:$F,"Generation")</f>
        <v>0</v>
      </c>
      <c r="L119" s="4">
        <f>SUMIFS('Case Data'!M:M,'Case Data'!$A:$A,Generation!$C119,'Case Data'!$B:$B,Generation!$D119,'Case Data'!$D:$D,Generation!$F119,'Case Data'!$F:$F,"Generation")</f>
        <v>0</v>
      </c>
      <c r="M119" s="8">
        <f>SUMIFS('Case Data'!N:N,'Case Data'!$A:$A,Generation!$C119,'Case Data'!$B:$B,Generation!$D119,'Case Data'!$D:$D,Generation!$F119,'Case Data'!$F:$F,"Generation")</f>
        <v>0</v>
      </c>
    </row>
    <row r="120" spans="3:13">
      <c r="C120" s="45" t="str">
        <f t="shared" si="25"/>
        <v>Case A Exploratory Policy Scenario</v>
      </c>
      <c r="D120" s="52" t="str">
        <f t="shared" si="26"/>
        <v>ME</v>
      </c>
      <c r="E120" s="125" t="s">
        <v>50</v>
      </c>
      <c r="F120" s="52" t="s">
        <v>75</v>
      </c>
      <c r="G120" s="4">
        <f>SUMIFS('Case Data'!H:H,'Case Data'!$A:$A,Generation!$C120,'Case Data'!$B:$B,Generation!$D120,'Case Data'!$D:$D,Generation!$F120,'Case Data'!$F:$F,"Generation")</f>
        <v>0</v>
      </c>
      <c r="H120" s="4">
        <f>SUMIFS('Case Data'!I:I,'Case Data'!$A:$A,Generation!$C120,'Case Data'!$B:$B,Generation!$D120,'Case Data'!$D:$D,Generation!$F120,'Case Data'!$F:$F,"Generation")</f>
        <v>0</v>
      </c>
      <c r="I120" s="4">
        <f>SUMIFS('Case Data'!J:J,'Case Data'!$A:$A,Generation!$C120,'Case Data'!$B:$B,Generation!$D120,'Case Data'!$D:$D,Generation!$F120,'Case Data'!$F:$F,"Generation")</f>
        <v>0</v>
      </c>
      <c r="J120" s="4">
        <f>SUMIFS('Case Data'!K:K,'Case Data'!$A:$A,Generation!$C120,'Case Data'!$B:$B,Generation!$D120,'Case Data'!$D:$D,Generation!$F120,'Case Data'!$F:$F,"Generation")</f>
        <v>0</v>
      </c>
      <c r="K120" s="4">
        <f>SUMIFS('Case Data'!L:L,'Case Data'!$A:$A,Generation!$C120,'Case Data'!$B:$B,Generation!$D120,'Case Data'!$D:$D,Generation!$F120,'Case Data'!$F:$F,"Generation")</f>
        <v>0</v>
      </c>
      <c r="L120" s="4">
        <f>SUMIFS('Case Data'!M:M,'Case Data'!$A:$A,Generation!$C120,'Case Data'!$B:$B,Generation!$D120,'Case Data'!$D:$D,Generation!$F120,'Case Data'!$F:$F,"Generation")</f>
        <v>0</v>
      </c>
      <c r="M120" s="8">
        <f>SUMIFS('Case Data'!N:N,'Case Data'!$A:$A,Generation!$C120,'Case Data'!$B:$B,Generation!$D120,'Case Data'!$D:$D,Generation!$F120,'Case Data'!$F:$F,"Generation")</f>
        <v>0</v>
      </c>
    </row>
    <row r="121" spans="3:13">
      <c r="C121" s="45" t="str">
        <f t="shared" si="25"/>
        <v>Case A Exploratory Policy Scenario</v>
      </c>
      <c r="D121" s="52" t="str">
        <f t="shared" si="26"/>
        <v>ME</v>
      </c>
      <c r="E121" s="125" t="s">
        <v>50</v>
      </c>
      <c r="F121" s="52" t="s">
        <v>76</v>
      </c>
      <c r="G121" s="4">
        <f>SUMIFS('Case Data'!H:H,'Case Data'!$A:$A,Generation!$C121,'Case Data'!$B:$B,Generation!$D121,'Case Data'!$D:$D,Generation!$F121,'Case Data'!$F:$F,"Generation")</f>
        <v>0</v>
      </c>
      <c r="H121" s="4">
        <f>SUMIFS('Case Data'!I:I,'Case Data'!$A:$A,Generation!$C121,'Case Data'!$B:$B,Generation!$D121,'Case Data'!$D:$D,Generation!$F121,'Case Data'!$F:$F,"Generation")</f>
        <v>0</v>
      </c>
      <c r="I121" s="4">
        <f>SUMIFS('Case Data'!J:J,'Case Data'!$A:$A,Generation!$C121,'Case Data'!$B:$B,Generation!$D121,'Case Data'!$D:$D,Generation!$F121,'Case Data'!$F:$F,"Generation")</f>
        <v>0</v>
      </c>
      <c r="J121" s="4">
        <f>SUMIFS('Case Data'!K:K,'Case Data'!$A:$A,Generation!$C121,'Case Data'!$B:$B,Generation!$D121,'Case Data'!$D:$D,Generation!$F121,'Case Data'!$F:$F,"Generation")</f>
        <v>0</v>
      </c>
      <c r="K121" s="4">
        <f>SUMIFS('Case Data'!L:L,'Case Data'!$A:$A,Generation!$C121,'Case Data'!$B:$B,Generation!$D121,'Case Data'!$D:$D,Generation!$F121,'Case Data'!$F:$F,"Generation")</f>
        <v>0</v>
      </c>
      <c r="L121" s="4">
        <f>SUMIFS('Case Data'!M:M,'Case Data'!$A:$A,Generation!$C121,'Case Data'!$B:$B,Generation!$D121,'Case Data'!$D:$D,Generation!$F121,'Case Data'!$F:$F,"Generation")</f>
        <v>0</v>
      </c>
      <c r="M121" s="8">
        <f>SUMIFS('Case Data'!N:N,'Case Data'!$A:$A,Generation!$C121,'Case Data'!$B:$B,Generation!$D121,'Case Data'!$D:$D,Generation!$F121,'Case Data'!$F:$F,"Generation")</f>
        <v>0</v>
      </c>
    </row>
    <row r="122" spans="3:13">
      <c r="C122" s="45" t="str">
        <f t="shared" si="25"/>
        <v>Case A Exploratory Policy Scenario</v>
      </c>
      <c r="D122" s="52" t="str">
        <f t="shared" si="26"/>
        <v>ME</v>
      </c>
      <c r="E122" s="125" t="s">
        <v>50</v>
      </c>
      <c r="F122" s="52" t="s">
        <v>77</v>
      </c>
      <c r="G122" s="4">
        <f>SUMIFS('Case Data'!H:H,'Case Data'!$A:$A,Generation!$C122,'Case Data'!$B:$B,Generation!$D122,'Case Data'!$D:$D,Generation!$F122,'Case Data'!$F:$F,"Generation")</f>
        <v>0</v>
      </c>
      <c r="H122" s="4">
        <f>SUMIFS('Case Data'!I:I,'Case Data'!$A:$A,Generation!$C122,'Case Data'!$B:$B,Generation!$D122,'Case Data'!$D:$D,Generation!$F122,'Case Data'!$F:$F,"Generation")</f>
        <v>3032.3966723929998</v>
      </c>
      <c r="I122" s="4">
        <f>SUMIFS('Case Data'!J:J,'Case Data'!$A:$A,Generation!$C122,'Case Data'!$B:$B,Generation!$D122,'Case Data'!$D:$D,Generation!$F122,'Case Data'!$F:$F,"Generation")</f>
        <v>10179.030537911</v>
      </c>
      <c r="J122" s="4">
        <f>SUMIFS('Case Data'!K:K,'Case Data'!$A:$A,Generation!$C122,'Case Data'!$B:$B,Generation!$D122,'Case Data'!$D:$D,Generation!$F122,'Case Data'!$F:$F,"Generation")</f>
        <v>10179.030537911</v>
      </c>
      <c r="K122" s="4">
        <f>SUMIFS('Case Data'!L:L,'Case Data'!$A:$A,Generation!$C122,'Case Data'!$B:$B,Generation!$D122,'Case Data'!$D:$D,Generation!$F122,'Case Data'!$F:$F,"Generation")</f>
        <v>10179.030537911</v>
      </c>
      <c r="L122" s="4">
        <f>SUMIFS('Case Data'!M:M,'Case Data'!$A:$A,Generation!$C122,'Case Data'!$B:$B,Generation!$D122,'Case Data'!$D:$D,Generation!$F122,'Case Data'!$F:$F,"Generation")</f>
        <v>11951.084459459</v>
      </c>
      <c r="M122" s="8">
        <f>SUMIFS('Case Data'!N:N,'Case Data'!$A:$A,Generation!$C122,'Case Data'!$B:$B,Generation!$D122,'Case Data'!$D:$D,Generation!$F122,'Case Data'!$F:$F,"Generation")</f>
        <v>17120.305417977001</v>
      </c>
    </row>
    <row r="123" spans="3:13">
      <c r="C123" s="45" t="str">
        <f t="shared" ref="C123" si="27">$D$54</f>
        <v>Case A Exploratory Policy Scenario</v>
      </c>
      <c r="D123" s="52" t="str">
        <f t="shared" ref="D123" si="28">D122</f>
        <v>ME</v>
      </c>
      <c r="E123" s="125" t="s">
        <v>50</v>
      </c>
      <c r="F123" s="52" t="s">
        <v>78</v>
      </c>
      <c r="G123" s="4">
        <f>SUMIFS('Case Data'!H:H,'Case Data'!$A:$A,Generation!$C123,'Case Data'!$B:$B,Generation!$D123,'Case Data'!$D:$D,Generation!$F123,'Case Data'!$F:$F,"Generation")</f>
        <v>51.127648508999997</v>
      </c>
      <c r="H123" s="4">
        <f>SUMIFS('Case Data'!I:I,'Case Data'!$A:$A,Generation!$C123,'Case Data'!$B:$B,Generation!$D123,'Case Data'!$D:$D,Generation!$F123,'Case Data'!$F:$F,"Generation")</f>
        <v>51.127648508999997</v>
      </c>
      <c r="I123" s="4">
        <f>SUMIFS('Case Data'!J:J,'Case Data'!$A:$A,Generation!$C123,'Case Data'!$B:$B,Generation!$D123,'Case Data'!$D:$D,Generation!$F123,'Case Data'!$F:$F,"Generation")</f>
        <v>51.127648508999997</v>
      </c>
      <c r="J123" s="4">
        <f>SUMIFS('Case Data'!K:K,'Case Data'!$A:$A,Generation!$C123,'Case Data'!$B:$B,Generation!$D123,'Case Data'!$D:$D,Generation!$F123,'Case Data'!$F:$F,"Generation")</f>
        <v>51.127648508999997</v>
      </c>
      <c r="K123" s="4">
        <f>SUMIFS('Case Data'!L:L,'Case Data'!$A:$A,Generation!$C123,'Case Data'!$B:$B,Generation!$D123,'Case Data'!$D:$D,Generation!$F123,'Case Data'!$F:$F,"Generation")</f>
        <v>47.433276093000003</v>
      </c>
      <c r="L123" s="4">
        <f>SUMIFS('Case Data'!M:M,'Case Data'!$A:$A,Generation!$C123,'Case Data'!$B:$B,Generation!$D123,'Case Data'!$D:$D,Generation!$F123,'Case Data'!$F:$F,"Generation")</f>
        <v>50.028457754000002</v>
      </c>
      <c r="M123" s="8">
        <f>SUMIFS('Case Data'!N:N,'Case Data'!$A:$A,Generation!$C123,'Case Data'!$B:$B,Generation!$D123,'Case Data'!$D:$D,Generation!$F123,'Case Data'!$F:$F,"Generation")</f>
        <v>39.780493620999998</v>
      </c>
    </row>
    <row r="124" spans="3:13">
      <c r="C124" s="45" t="str">
        <f>$D$54</f>
        <v>Case A Exploratory Policy Scenario</v>
      </c>
      <c r="D124" s="52" t="str">
        <f>D123</f>
        <v>ME</v>
      </c>
      <c r="E124" s="125" t="s">
        <v>50</v>
      </c>
      <c r="F124" s="52" t="s">
        <v>80</v>
      </c>
      <c r="G124" s="4">
        <f>SUMIFS('Case Data'!H:H,'Case Data'!$A:$A,Generation!$C124,'Case Data'!$B:$B,Generation!$D124,'Case Data'!$D:$D,Generation!$F124,'Case Data'!$F:$F,"Generation")</f>
        <v>0</v>
      </c>
      <c r="H124" s="4">
        <f>SUMIFS('Case Data'!I:I,'Case Data'!$A:$A,Generation!$C124,'Case Data'!$B:$B,Generation!$D124,'Case Data'!$D:$D,Generation!$F124,'Case Data'!$F:$F,"Generation")</f>
        <v>0</v>
      </c>
      <c r="I124" s="4">
        <f>SUMIFS('Case Data'!J:J,'Case Data'!$A:$A,Generation!$C124,'Case Data'!$B:$B,Generation!$D124,'Case Data'!$D:$D,Generation!$F124,'Case Data'!$F:$F,"Generation")</f>
        <v>0</v>
      </c>
      <c r="J124" s="4">
        <f>SUMIFS('Case Data'!K:K,'Case Data'!$A:$A,Generation!$C124,'Case Data'!$B:$B,Generation!$D124,'Case Data'!$D:$D,Generation!$F124,'Case Data'!$F:$F,"Generation")</f>
        <v>0</v>
      </c>
      <c r="K124" s="4">
        <f>SUMIFS('Case Data'!L:L,'Case Data'!$A:$A,Generation!$C124,'Case Data'!$B:$B,Generation!$D124,'Case Data'!$D:$D,Generation!$F124,'Case Data'!$F:$F,"Generation")</f>
        <v>0</v>
      </c>
      <c r="L124" s="4">
        <f>SUMIFS('Case Data'!M:M,'Case Data'!$A:$A,Generation!$C124,'Case Data'!$B:$B,Generation!$D124,'Case Data'!$D:$D,Generation!$F124,'Case Data'!$F:$F,"Generation")</f>
        <v>0</v>
      </c>
      <c r="M124" s="8">
        <f>SUMIFS('Case Data'!N:N,'Case Data'!$A:$A,Generation!$C124,'Case Data'!$B:$B,Generation!$D124,'Case Data'!$D:$D,Generation!$F124,'Case Data'!$F:$F,"Generation")</f>
        <v>0</v>
      </c>
    </row>
    <row r="125" spans="3:13" ht="15.75" thickBot="1">
      <c r="C125" s="50" t="str">
        <f>$D$54</f>
        <v>Case A Exploratory Policy Scenario</v>
      </c>
      <c r="D125" s="54" t="str">
        <f>D124</f>
        <v>ME</v>
      </c>
      <c r="E125" s="126" t="s">
        <v>50</v>
      </c>
      <c r="F125" s="54" t="s">
        <v>81</v>
      </c>
      <c r="G125" s="9">
        <f>SUMIFS('Case Data'!H:H,'Case Data'!$A:$A,Generation!$C125,'Case Data'!$B:$B,Generation!$D125,'Case Data'!$D:$D,Generation!$F125,'Case Data'!$F:$F,"Generation")</f>
        <v>0</v>
      </c>
      <c r="H125" s="9">
        <f>SUMIFS('Case Data'!I:I,'Case Data'!$A:$A,Generation!$C125,'Case Data'!$B:$B,Generation!$D125,'Case Data'!$D:$D,Generation!$F125,'Case Data'!$F:$F,"Generation")</f>
        <v>0</v>
      </c>
      <c r="I125" s="9">
        <f>SUMIFS('Case Data'!J:J,'Case Data'!$A:$A,Generation!$C125,'Case Data'!$B:$B,Generation!$D125,'Case Data'!$D:$D,Generation!$F125,'Case Data'!$F:$F,"Generation")</f>
        <v>0</v>
      </c>
      <c r="J125" s="9">
        <f>SUMIFS('Case Data'!K:K,'Case Data'!$A:$A,Generation!$C125,'Case Data'!$B:$B,Generation!$D125,'Case Data'!$D:$D,Generation!$F125,'Case Data'!$F:$F,"Generation")</f>
        <v>0</v>
      </c>
      <c r="K125" s="9">
        <f>SUMIFS('Case Data'!L:L,'Case Data'!$A:$A,Generation!$C125,'Case Data'!$B:$B,Generation!$D125,'Case Data'!$D:$D,Generation!$F125,'Case Data'!$F:$F,"Generation")</f>
        <v>0</v>
      </c>
      <c r="L125" s="9">
        <f>SUMIFS('Case Data'!M:M,'Case Data'!$A:$A,Generation!$C125,'Case Data'!$B:$B,Generation!$D125,'Case Data'!$D:$D,Generation!$F125,'Case Data'!$F:$F,"Generation")</f>
        <v>0</v>
      </c>
      <c r="M125" s="10">
        <f>SUMIFS('Case Data'!N:N,'Case Data'!$A:$A,Generation!$C125,'Case Data'!$B:$B,Generation!$D125,'Case Data'!$D:$D,Generation!$F125,'Case Data'!$F:$F,"Generation")</f>
        <v>0</v>
      </c>
    </row>
    <row r="126" spans="3:13" ht="15.75" thickBot="1"/>
    <row r="127" spans="3:13" ht="15.75" thickBot="1">
      <c r="C127" s="94" t="s">
        <v>2</v>
      </c>
      <c r="D127" s="95" t="s">
        <v>43</v>
      </c>
      <c r="E127" s="95" t="s">
        <v>46</v>
      </c>
      <c r="F127" s="95" t="s">
        <v>70</v>
      </c>
      <c r="G127" s="95">
        <v>2025</v>
      </c>
      <c r="H127" s="95">
        <v>2028</v>
      </c>
      <c r="I127" s="95">
        <v>2030</v>
      </c>
      <c r="J127" s="95">
        <v>2032</v>
      </c>
      <c r="K127" s="95">
        <v>2035</v>
      </c>
      <c r="L127" s="95">
        <v>2037</v>
      </c>
      <c r="M127" s="106">
        <v>2040</v>
      </c>
    </row>
    <row r="128" spans="3:13">
      <c r="C128" s="45" t="str">
        <f>$D$54</f>
        <v>Case A Exploratory Policy Scenario</v>
      </c>
      <c r="D128" s="52" t="str">
        <f>Cases!E6</f>
        <v>MD</v>
      </c>
      <c r="E128" s="125" t="s">
        <v>50</v>
      </c>
      <c r="F128" s="52" t="s">
        <v>48</v>
      </c>
      <c r="G128" s="4">
        <f>SUMIFS('Case Data'!H:H,'Case Data'!$A:$A,Generation!$C128,'Case Data'!$B:$B,Generation!$D128,'Case Data'!$D:$D,Generation!$F128,'Case Data'!$F:$F,"Generation")</f>
        <v>0</v>
      </c>
      <c r="H128" s="4">
        <f>SUMIFS('Case Data'!I:I,'Case Data'!$A:$A,Generation!$C128,'Case Data'!$B:$B,Generation!$D128,'Case Data'!$D:$D,Generation!$F128,'Case Data'!$F:$F,"Generation")</f>
        <v>0</v>
      </c>
      <c r="I128" s="4">
        <f>SUMIFS('Case Data'!J:J,'Case Data'!$A:$A,Generation!$C128,'Case Data'!$B:$B,Generation!$D128,'Case Data'!$D:$D,Generation!$F128,'Case Data'!$F:$F,"Generation")</f>
        <v>0</v>
      </c>
      <c r="J128" s="4">
        <f>SUMIFS('Case Data'!K:K,'Case Data'!$A:$A,Generation!$C128,'Case Data'!$B:$B,Generation!$D128,'Case Data'!$D:$D,Generation!$F128,'Case Data'!$F:$F,"Generation")</f>
        <v>0</v>
      </c>
      <c r="K128" s="4">
        <f>SUMIFS('Case Data'!L:L,'Case Data'!$A:$A,Generation!$C128,'Case Data'!$B:$B,Generation!$D128,'Case Data'!$D:$D,Generation!$F128,'Case Data'!$F:$F,"Generation")</f>
        <v>0</v>
      </c>
      <c r="L128" s="4">
        <f>SUMIFS('Case Data'!M:M,'Case Data'!$A:$A,Generation!$C128,'Case Data'!$B:$B,Generation!$D128,'Case Data'!$D:$D,Generation!$F128,'Case Data'!$F:$F,"Generation")</f>
        <v>0</v>
      </c>
      <c r="M128" s="8">
        <f>SUMIFS('Case Data'!N:N,'Case Data'!$A:$A,Generation!$C128,'Case Data'!$B:$B,Generation!$D128,'Case Data'!$D:$D,Generation!$F128,'Case Data'!$F:$F,"Generation")</f>
        <v>0</v>
      </c>
    </row>
    <row r="129" spans="3:13">
      <c r="C129" s="45" t="str">
        <f t="shared" ref="C129:C134" si="29">$D$54</f>
        <v>Case A Exploratory Policy Scenario</v>
      </c>
      <c r="D129" s="52" t="str">
        <f>D128</f>
        <v>MD</v>
      </c>
      <c r="E129" s="125" t="s">
        <v>50</v>
      </c>
      <c r="F129" s="52" t="s">
        <v>53</v>
      </c>
      <c r="G129" s="4">
        <f>SUMIFS('Case Data'!H:H,'Case Data'!$A:$A,Generation!$C129,'Case Data'!$B:$B,Generation!$D129,'Case Data'!$D:$D,Generation!$F129,'Case Data'!$F:$F,"Generation")</f>
        <v>0</v>
      </c>
      <c r="H129" s="4">
        <f>SUMIFS('Case Data'!I:I,'Case Data'!$A:$A,Generation!$C129,'Case Data'!$B:$B,Generation!$D129,'Case Data'!$D:$D,Generation!$F129,'Case Data'!$F:$F,"Generation")</f>
        <v>0</v>
      </c>
      <c r="I129" s="4">
        <f>SUMIFS('Case Data'!J:J,'Case Data'!$A:$A,Generation!$C129,'Case Data'!$B:$B,Generation!$D129,'Case Data'!$D:$D,Generation!$F129,'Case Data'!$F:$F,"Generation")</f>
        <v>0</v>
      </c>
      <c r="J129" s="4">
        <f>SUMIFS('Case Data'!K:K,'Case Data'!$A:$A,Generation!$C129,'Case Data'!$B:$B,Generation!$D129,'Case Data'!$D:$D,Generation!$F129,'Case Data'!$F:$F,"Generation")</f>
        <v>0</v>
      </c>
      <c r="K129" s="4">
        <f>SUMIFS('Case Data'!L:L,'Case Data'!$A:$A,Generation!$C129,'Case Data'!$B:$B,Generation!$D129,'Case Data'!$D:$D,Generation!$F129,'Case Data'!$F:$F,"Generation")</f>
        <v>0</v>
      </c>
      <c r="L129" s="4">
        <f>SUMIFS('Case Data'!M:M,'Case Data'!$A:$A,Generation!$C129,'Case Data'!$B:$B,Generation!$D129,'Case Data'!$D:$D,Generation!$F129,'Case Data'!$F:$F,"Generation")</f>
        <v>0</v>
      </c>
      <c r="M129" s="8">
        <f>SUMIFS('Case Data'!N:N,'Case Data'!$A:$A,Generation!$C129,'Case Data'!$B:$B,Generation!$D129,'Case Data'!$D:$D,Generation!$F129,'Case Data'!$F:$F,"Generation")</f>
        <v>0</v>
      </c>
    </row>
    <row r="130" spans="3:13">
      <c r="C130" s="45" t="str">
        <f t="shared" si="29"/>
        <v>Case A Exploratory Policy Scenario</v>
      </c>
      <c r="D130" s="52" t="str">
        <f t="shared" ref="D130:D134" si="30">D129</f>
        <v>MD</v>
      </c>
      <c r="E130" s="125" t="s">
        <v>50</v>
      </c>
      <c r="F130" s="52" t="s">
        <v>54</v>
      </c>
      <c r="G130" s="4">
        <f>SUMIFS('Case Data'!H:H,'Case Data'!$A:$A,Generation!$C130,'Case Data'!$B:$B,Generation!$D130,'Case Data'!$D:$D,Generation!$F130,'Case Data'!$F:$F,"Generation")</f>
        <v>5996.8685255010014</v>
      </c>
      <c r="H130" s="4">
        <f>SUMIFS('Case Data'!I:I,'Case Data'!$A:$A,Generation!$C130,'Case Data'!$B:$B,Generation!$D130,'Case Data'!$D:$D,Generation!$F130,'Case Data'!$F:$F,"Generation")</f>
        <v>1822.4125021900002</v>
      </c>
      <c r="I130" s="4">
        <f>SUMIFS('Case Data'!J:J,'Case Data'!$A:$A,Generation!$C130,'Case Data'!$B:$B,Generation!$D130,'Case Data'!$D:$D,Generation!$F130,'Case Data'!$F:$F,"Generation")</f>
        <v>1341.267345</v>
      </c>
      <c r="J130" s="4">
        <f>SUMIFS('Case Data'!K:K,'Case Data'!$A:$A,Generation!$C130,'Case Data'!$B:$B,Generation!$D130,'Case Data'!$D:$D,Generation!$F130,'Case Data'!$F:$F,"Generation")</f>
        <v>2778.3718843999995</v>
      </c>
      <c r="K130" s="4">
        <f>SUMIFS('Case Data'!L:L,'Case Data'!$A:$A,Generation!$C130,'Case Data'!$B:$B,Generation!$D130,'Case Data'!$D:$D,Generation!$F130,'Case Data'!$F:$F,"Generation")</f>
        <v>3993.8933088200001</v>
      </c>
      <c r="L130" s="4">
        <f>SUMIFS('Case Data'!M:M,'Case Data'!$A:$A,Generation!$C130,'Case Data'!$B:$B,Generation!$D130,'Case Data'!$D:$D,Generation!$F130,'Case Data'!$F:$F,"Generation")</f>
        <v>2322.3425774109996</v>
      </c>
      <c r="M130" s="8">
        <f>SUMIFS('Case Data'!N:N,'Case Data'!$A:$A,Generation!$C130,'Case Data'!$B:$B,Generation!$D130,'Case Data'!$D:$D,Generation!$F130,'Case Data'!$F:$F,"Generation")</f>
        <v>43.282400000000003</v>
      </c>
    </row>
    <row r="131" spans="3:13">
      <c r="C131" s="45" t="str">
        <f t="shared" si="29"/>
        <v>Case A Exploratory Policy Scenario</v>
      </c>
      <c r="D131" s="52" t="str">
        <f t="shared" si="30"/>
        <v>MD</v>
      </c>
      <c r="E131" s="125" t="s">
        <v>50</v>
      </c>
      <c r="F131" s="52" t="s">
        <v>55</v>
      </c>
      <c r="G131" s="4">
        <f>SUMIFS('Case Data'!H:H,'Case Data'!$A:$A,Generation!$C131,'Case Data'!$B:$B,Generation!$D131,'Case Data'!$D:$D,Generation!$F131,'Case Data'!$F:$F,"Generation")</f>
        <v>15.290785960000001</v>
      </c>
      <c r="H131" s="4">
        <f>SUMIFS('Case Data'!I:I,'Case Data'!$A:$A,Generation!$C131,'Case Data'!$B:$B,Generation!$D131,'Case Data'!$D:$D,Generation!$F131,'Case Data'!$F:$F,"Generation")</f>
        <v>17.539668607999999</v>
      </c>
      <c r="I131" s="4">
        <f>SUMIFS('Case Data'!J:J,'Case Data'!$A:$A,Generation!$C131,'Case Data'!$B:$B,Generation!$D131,'Case Data'!$D:$D,Generation!$F131,'Case Data'!$F:$F,"Generation")</f>
        <v>12.02278596</v>
      </c>
      <c r="J131" s="4">
        <f>SUMIFS('Case Data'!K:K,'Case Data'!$A:$A,Generation!$C131,'Case Data'!$B:$B,Generation!$D131,'Case Data'!$D:$D,Generation!$F131,'Case Data'!$F:$F,"Generation")</f>
        <v>25.054785959999997</v>
      </c>
      <c r="K131" s="4">
        <f>SUMIFS('Case Data'!L:L,'Case Data'!$A:$A,Generation!$C131,'Case Data'!$B:$B,Generation!$D131,'Case Data'!$D:$D,Generation!$F131,'Case Data'!$F:$F,"Generation")</f>
        <v>12.02278596</v>
      </c>
      <c r="L131" s="4">
        <f>SUMIFS('Case Data'!M:M,'Case Data'!$A:$A,Generation!$C131,'Case Data'!$B:$B,Generation!$D131,'Case Data'!$D:$D,Generation!$F131,'Case Data'!$F:$F,"Generation")</f>
        <v>18.147450160000002</v>
      </c>
      <c r="M131" s="8">
        <f>SUMIFS('Case Data'!N:N,'Case Data'!$A:$A,Generation!$C131,'Case Data'!$B:$B,Generation!$D131,'Case Data'!$D:$D,Generation!$F131,'Case Data'!$F:$F,"Generation")</f>
        <v>31.090185959999999</v>
      </c>
    </row>
    <row r="132" spans="3:13">
      <c r="C132" s="45" t="str">
        <f t="shared" si="29"/>
        <v>Case A Exploratory Policy Scenario</v>
      </c>
      <c r="D132" s="52" t="str">
        <f t="shared" si="30"/>
        <v>MD</v>
      </c>
      <c r="E132" s="125" t="s">
        <v>50</v>
      </c>
      <c r="F132" s="52" t="s">
        <v>56</v>
      </c>
      <c r="G132" s="4">
        <f>SUMIFS('Case Data'!H:H,'Case Data'!$A:$A,Generation!$C132,'Case Data'!$B:$B,Generation!$D132,'Case Data'!$D:$D,Generation!$F132,'Case Data'!$F:$F,"Generation")</f>
        <v>0</v>
      </c>
      <c r="H132" s="4">
        <f>SUMIFS('Case Data'!I:I,'Case Data'!$A:$A,Generation!$C132,'Case Data'!$B:$B,Generation!$D132,'Case Data'!$D:$D,Generation!$F132,'Case Data'!$F:$F,"Generation")</f>
        <v>0</v>
      </c>
      <c r="I132" s="4">
        <f>SUMIFS('Case Data'!J:J,'Case Data'!$A:$A,Generation!$C132,'Case Data'!$B:$B,Generation!$D132,'Case Data'!$D:$D,Generation!$F132,'Case Data'!$F:$F,"Generation")</f>
        <v>0</v>
      </c>
      <c r="J132" s="4">
        <f>SUMIFS('Case Data'!K:K,'Case Data'!$A:$A,Generation!$C132,'Case Data'!$B:$B,Generation!$D132,'Case Data'!$D:$D,Generation!$F132,'Case Data'!$F:$F,"Generation")</f>
        <v>0</v>
      </c>
      <c r="K132" s="4">
        <f>SUMIFS('Case Data'!L:L,'Case Data'!$A:$A,Generation!$C132,'Case Data'!$B:$B,Generation!$D132,'Case Data'!$D:$D,Generation!$F132,'Case Data'!$F:$F,"Generation")</f>
        <v>0</v>
      </c>
      <c r="L132" s="4">
        <f>SUMIFS('Case Data'!M:M,'Case Data'!$A:$A,Generation!$C132,'Case Data'!$B:$B,Generation!$D132,'Case Data'!$D:$D,Generation!$F132,'Case Data'!$F:$F,"Generation")</f>
        <v>0</v>
      </c>
      <c r="M132" s="8">
        <f>SUMIFS('Case Data'!N:N,'Case Data'!$A:$A,Generation!$C132,'Case Data'!$B:$B,Generation!$D132,'Case Data'!$D:$D,Generation!$F132,'Case Data'!$F:$F,"Generation")</f>
        <v>0</v>
      </c>
    </row>
    <row r="133" spans="3:13">
      <c r="C133" s="45" t="str">
        <f t="shared" si="29"/>
        <v>Case A Exploratory Policy Scenario</v>
      </c>
      <c r="D133" s="52" t="str">
        <f t="shared" si="30"/>
        <v>MD</v>
      </c>
      <c r="E133" s="125" t="s">
        <v>50</v>
      </c>
      <c r="F133" s="52" t="s">
        <v>57</v>
      </c>
      <c r="G133" s="4">
        <f>SUMIFS('Case Data'!H:H,'Case Data'!$A:$A,Generation!$C133,'Case Data'!$B:$B,Generation!$D133,'Case Data'!$D:$D,Generation!$F133,'Case Data'!$F:$F,"Generation")</f>
        <v>0</v>
      </c>
      <c r="H133" s="4">
        <f>SUMIFS('Case Data'!I:I,'Case Data'!$A:$A,Generation!$C133,'Case Data'!$B:$B,Generation!$D133,'Case Data'!$D:$D,Generation!$F133,'Case Data'!$F:$F,"Generation")</f>
        <v>0</v>
      </c>
      <c r="I133" s="4">
        <f>SUMIFS('Case Data'!J:J,'Case Data'!$A:$A,Generation!$C133,'Case Data'!$B:$B,Generation!$D133,'Case Data'!$D:$D,Generation!$F133,'Case Data'!$F:$F,"Generation")</f>
        <v>0</v>
      </c>
      <c r="J133" s="4">
        <f>SUMIFS('Case Data'!K:K,'Case Data'!$A:$A,Generation!$C133,'Case Data'!$B:$B,Generation!$D133,'Case Data'!$D:$D,Generation!$F133,'Case Data'!$F:$F,"Generation")</f>
        <v>0</v>
      </c>
      <c r="K133" s="4">
        <f>SUMIFS('Case Data'!L:L,'Case Data'!$A:$A,Generation!$C133,'Case Data'!$B:$B,Generation!$D133,'Case Data'!$D:$D,Generation!$F133,'Case Data'!$F:$F,"Generation")</f>
        <v>0</v>
      </c>
      <c r="L133" s="4">
        <f>SUMIFS('Case Data'!M:M,'Case Data'!$A:$A,Generation!$C133,'Case Data'!$B:$B,Generation!$D133,'Case Data'!$D:$D,Generation!$F133,'Case Data'!$F:$F,"Generation")</f>
        <v>0</v>
      </c>
      <c r="M133" s="8">
        <f>SUMIFS('Case Data'!N:N,'Case Data'!$A:$A,Generation!$C133,'Case Data'!$B:$B,Generation!$D133,'Case Data'!$D:$D,Generation!$F133,'Case Data'!$F:$F,"Generation")</f>
        <v>0</v>
      </c>
    </row>
    <row r="134" spans="3:13">
      <c r="C134" s="45" t="str">
        <f t="shared" si="29"/>
        <v>Case A Exploratory Policy Scenario</v>
      </c>
      <c r="D134" s="52" t="str">
        <f t="shared" si="30"/>
        <v>MD</v>
      </c>
      <c r="E134" s="125" t="s">
        <v>50</v>
      </c>
      <c r="F134" s="52" t="s">
        <v>58</v>
      </c>
      <c r="G134" s="4">
        <f>SUMIFS('Case Data'!H:H,'Case Data'!$A:$A,Generation!$C134,'Case Data'!$B:$B,Generation!$D134,'Case Data'!$D:$D,Generation!$F134,'Case Data'!$F:$F,"Generation")</f>
        <v>14796.308553600002</v>
      </c>
      <c r="H134" s="4">
        <f>SUMIFS('Case Data'!I:I,'Case Data'!$A:$A,Generation!$C134,'Case Data'!$B:$B,Generation!$D134,'Case Data'!$D:$D,Generation!$F134,'Case Data'!$F:$F,"Generation")</f>
        <v>14796.308553600002</v>
      </c>
      <c r="I134" s="4">
        <f>SUMIFS('Case Data'!J:J,'Case Data'!$A:$A,Generation!$C134,'Case Data'!$B:$B,Generation!$D134,'Case Data'!$D:$D,Generation!$F134,'Case Data'!$F:$F,"Generation")</f>
        <v>14796.308553600002</v>
      </c>
      <c r="J134" s="4">
        <f>SUMIFS('Case Data'!K:K,'Case Data'!$A:$A,Generation!$C134,'Case Data'!$B:$B,Generation!$D134,'Case Data'!$D:$D,Generation!$F134,'Case Data'!$F:$F,"Generation")</f>
        <v>14796.308553600002</v>
      </c>
      <c r="K134" s="4">
        <f>SUMIFS('Case Data'!L:L,'Case Data'!$A:$A,Generation!$C134,'Case Data'!$B:$B,Generation!$D134,'Case Data'!$D:$D,Generation!$F134,'Case Data'!$F:$F,"Generation")</f>
        <v>14796.308553600002</v>
      </c>
      <c r="L134" s="4">
        <f>SUMIFS('Case Data'!M:M,'Case Data'!$A:$A,Generation!$C134,'Case Data'!$B:$B,Generation!$D134,'Case Data'!$D:$D,Generation!$F134,'Case Data'!$F:$F,"Generation")</f>
        <v>14796.308553600002</v>
      </c>
      <c r="M134" s="8">
        <f>SUMIFS('Case Data'!N:N,'Case Data'!$A:$A,Generation!$C134,'Case Data'!$B:$B,Generation!$D134,'Case Data'!$D:$D,Generation!$F134,'Case Data'!$F:$F,"Generation")</f>
        <v>14796.308553600002</v>
      </c>
    </row>
    <row r="135" spans="3:13">
      <c r="C135" s="45" t="str">
        <f t="shared" ref="C135:C141" si="31">$D$54</f>
        <v>Case A Exploratory Policy Scenario</v>
      </c>
      <c r="D135" s="52" t="str">
        <f t="shared" ref="D135:D141" si="32">D134</f>
        <v>MD</v>
      </c>
      <c r="E135" s="125" t="s">
        <v>50</v>
      </c>
      <c r="F135" s="52" t="s">
        <v>59</v>
      </c>
      <c r="G135" s="4">
        <f>SUMIFS('Case Data'!H:H,'Case Data'!$A:$A,Generation!$C135,'Case Data'!$B:$B,Generation!$D135,'Case Data'!$D:$D,Generation!$F135,'Case Data'!$F:$F,"Generation")</f>
        <v>1814.9908887419999</v>
      </c>
      <c r="H135" s="4">
        <f>SUMIFS('Case Data'!I:I,'Case Data'!$A:$A,Generation!$C135,'Case Data'!$B:$B,Generation!$D135,'Case Data'!$D:$D,Generation!$F135,'Case Data'!$F:$F,"Generation")</f>
        <v>1814.990889228</v>
      </c>
      <c r="I135" s="4">
        <f>SUMIFS('Case Data'!J:J,'Case Data'!$A:$A,Generation!$C135,'Case Data'!$B:$B,Generation!$D135,'Case Data'!$D:$D,Generation!$F135,'Case Data'!$F:$F,"Generation")</f>
        <v>1814.990889225</v>
      </c>
      <c r="J135" s="4">
        <f>SUMIFS('Case Data'!K:K,'Case Data'!$A:$A,Generation!$C135,'Case Data'!$B:$B,Generation!$D135,'Case Data'!$D:$D,Generation!$F135,'Case Data'!$F:$F,"Generation")</f>
        <v>1814.9908896049999</v>
      </c>
      <c r="K135" s="4">
        <f>SUMIFS('Case Data'!L:L,'Case Data'!$A:$A,Generation!$C135,'Case Data'!$B:$B,Generation!$D135,'Case Data'!$D:$D,Generation!$F135,'Case Data'!$F:$F,"Generation")</f>
        <v>1814.9908873740001</v>
      </c>
      <c r="L135" s="4">
        <f>SUMIFS('Case Data'!M:M,'Case Data'!$A:$A,Generation!$C135,'Case Data'!$B:$B,Generation!$D135,'Case Data'!$D:$D,Generation!$F135,'Case Data'!$F:$F,"Generation")</f>
        <v>1814.9908908580001</v>
      </c>
      <c r="M135" s="8">
        <f>SUMIFS('Case Data'!N:N,'Case Data'!$A:$A,Generation!$C135,'Case Data'!$B:$B,Generation!$D135,'Case Data'!$D:$D,Generation!$F135,'Case Data'!$F:$F,"Generation")</f>
        <v>1814.9908889840001</v>
      </c>
    </row>
    <row r="136" spans="3:13">
      <c r="C136" s="45" t="str">
        <f t="shared" si="31"/>
        <v>Case A Exploratory Policy Scenario</v>
      </c>
      <c r="D136" s="52" t="str">
        <f t="shared" si="32"/>
        <v>MD</v>
      </c>
      <c r="E136" s="125" t="s">
        <v>50</v>
      </c>
      <c r="F136" s="52" t="s">
        <v>60</v>
      </c>
      <c r="G136" s="4">
        <f>SUMIFS('Case Data'!H:H,'Case Data'!$A:$A,Generation!$C136,'Case Data'!$B:$B,Generation!$D136,'Case Data'!$D:$D,Generation!$F136,'Case Data'!$F:$F,"Generation")</f>
        <v>2246.9392238067089</v>
      </c>
      <c r="H136" s="4">
        <f>SUMIFS('Case Data'!I:I,'Case Data'!$A:$A,Generation!$C136,'Case Data'!$B:$B,Generation!$D136,'Case Data'!$D:$D,Generation!$F136,'Case Data'!$F:$F,"Generation")</f>
        <v>3178.5283055289474</v>
      </c>
      <c r="I136" s="4">
        <f>SUMIFS('Case Data'!J:J,'Case Data'!$A:$A,Generation!$C136,'Case Data'!$B:$B,Generation!$D136,'Case Data'!$D:$D,Generation!$F136,'Case Data'!$F:$F,"Generation")</f>
        <v>3226.9526236909473</v>
      </c>
      <c r="J136" s="4">
        <f>SUMIFS('Case Data'!K:K,'Case Data'!$A:$A,Generation!$C136,'Case Data'!$B:$B,Generation!$D136,'Case Data'!$D:$D,Generation!$F136,'Case Data'!$F:$F,"Generation")</f>
        <v>3226.9526236909473</v>
      </c>
      <c r="K136" s="4">
        <f>SUMIFS('Case Data'!L:L,'Case Data'!$A:$A,Generation!$C136,'Case Data'!$B:$B,Generation!$D136,'Case Data'!$D:$D,Generation!$F136,'Case Data'!$F:$F,"Generation")</f>
        <v>3226.9526236909473</v>
      </c>
      <c r="L136" s="4">
        <f>SUMIFS('Case Data'!M:M,'Case Data'!$A:$A,Generation!$C136,'Case Data'!$B:$B,Generation!$D136,'Case Data'!$D:$D,Generation!$F136,'Case Data'!$F:$F,"Generation")</f>
        <v>3226.9526236909473</v>
      </c>
      <c r="M136" s="8">
        <f>SUMIFS('Case Data'!N:N,'Case Data'!$A:$A,Generation!$C136,'Case Data'!$B:$B,Generation!$D136,'Case Data'!$D:$D,Generation!$F136,'Case Data'!$F:$F,"Generation")</f>
        <v>3226.9526236909473</v>
      </c>
    </row>
    <row r="137" spans="3:13">
      <c r="C137" s="45" t="str">
        <f t="shared" si="31"/>
        <v>Case A Exploratory Policy Scenario</v>
      </c>
      <c r="D137" s="52" t="str">
        <f t="shared" si="32"/>
        <v>MD</v>
      </c>
      <c r="E137" s="125" t="s">
        <v>50</v>
      </c>
      <c r="F137" s="52" t="s">
        <v>61</v>
      </c>
      <c r="G137" s="4">
        <f>SUMIFS('Case Data'!H:H,'Case Data'!$A:$A,Generation!$C137,'Case Data'!$B:$B,Generation!$D137,'Case Data'!$D:$D,Generation!$F137,'Case Data'!$F:$F,"Generation")</f>
        <v>706.30803555000011</v>
      </c>
      <c r="H137" s="4">
        <f>SUMIFS('Case Data'!I:I,'Case Data'!$A:$A,Generation!$C137,'Case Data'!$B:$B,Generation!$D137,'Case Data'!$D:$D,Generation!$F137,'Case Data'!$F:$F,"Generation")</f>
        <v>754.67252059599991</v>
      </c>
      <c r="I137" s="4">
        <f>SUMIFS('Case Data'!J:J,'Case Data'!$A:$A,Generation!$C137,'Case Data'!$B:$B,Generation!$D137,'Case Data'!$D:$D,Generation!$F137,'Case Data'!$F:$F,"Generation")</f>
        <v>754.67252059599991</v>
      </c>
      <c r="J137" s="4">
        <f>SUMIFS('Case Data'!K:K,'Case Data'!$A:$A,Generation!$C137,'Case Data'!$B:$B,Generation!$D137,'Case Data'!$D:$D,Generation!$F137,'Case Data'!$F:$F,"Generation")</f>
        <v>754.67252059599991</v>
      </c>
      <c r="K137" s="4">
        <f>SUMIFS('Case Data'!L:L,'Case Data'!$A:$A,Generation!$C137,'Case Data'!$B:$B,Generation!$D137,'Case Data'!$D:$D,Generation!$F137,'Case Data'!$F:$F,"Generation")</f>
        <v>754.67252059599991</v>
      </c>
      <c r="L137" s="4">
        <f>SUMIFS('Case Data'!M:M,'Case Data'!$A:$A,Generation!$C137,'Case Data'!$B:$B,Generation!$D137,'Case Data'!$D:$D,Generation!$F137,'Case Data'!$F:$F,"Generation")</f>
        <v>754.67252059599991</v>
      </c>
      <c r="M137" s="8">
        <f>SUMIFS('Case Data'!N:N,'Case Data'!$A:$A,Generation!$C137,'Case Data'!$B:$B,Generation!$D137,'Case Data'!$D:$D,Generation!$F137,'Case Data'!$F:$F,"Generation")</f>
        <v>754.67252059599991</v>
      </c>
    </row>
    <row r="138" spans="3:13">
      <c r="C138" s="44" t="str">
        <f t="shared" si="31"/>
        <v>Case A Exploratory Policy Scenario</v>
      </c>
      <c r="D138" s="53" t="str">
        <f t="shared" si="32"/>
        <v>MD</v>
      </c>
      <c r="E138" s="136" t="s">
        <v>50</v>
      </c>
      <c r="F138" s="53" t="s">
        <v>64</v>
      </c>
      <c r="G138" s="23">
        <f>SUMIFS('Case Data'!H:H,'Case Data'!$A:$A,Generation!$C138,'Case Data'!$B:$B,Generation!$D138,'Case Data'!$D:$D,Generation!$F138,'Case Data'!$F:$F,"Generation")</f>
        <v>698.28078643200001</v>
      </c>
      <c r="H138" s="23">
        <f>SUMIFS('Case Data'!I:I,'Case Data'!$A:$A,Generation!$C138,'Case Data'!$B:$B,Generation!$D138,'Case Data'!$D:$D,Generation!$F138,'Case Data'!$F:$F,"Generation")</f>
        <v>595.70478682700002</v>
      </c>
      <c r="I138" s="23">
        <f>SUMIFS('Case Data'!J:J,'Case Data'!$A:$A,Generation!$C138,'Case Data'!$B:$B,Generation!$D138,'Case Data'!$D:$D,Generation!$F138,'Case Data'!$F:$F,"Generation")</f>
        <v>595.70478643700005</v>
      </c>
      <c r="J138" s="23">
        <f>SUMIFS('Case Data'!K:K,'Case Data'!$A:$A,Generation!$C138,'Case Data'!$B:$B,Generation!$D138,'Case Data'!$D:$D,Generation!$F138,'Case Data'!$F:$F,"Generation")</f>
        <v>595.70478580899999</v>
      </c>
      <c r="K138" s="23">
        <f>SUMIFS('Case Data'!L:L,'Case Data'!$A:$A,Generation!$C138,'Case Data'!$B:$B,Generation!$D138,'Case Data'!$D:$D,Generation!$F138,'Case Data'!$F:$F,"Generation")</f>
        <v>595.70478500199988</v>
      </c>
      <c r="L138" s="23">
        <f>SUMIFS('Case Data'!M:M,'Case Data'!$A:$A,Generation!$C138,'Case Data'!$B:$B,Generation!$D138,'Case Data'!$D:$D,Generation!$F138,'Case Data'!$F:$F,"Generation")</f>
        <v>595.7047835620001</v>
      </c>
      <c r="M138" s="25">
        <f>SUMIFS('Case Data'!N:N,'Case Data'!$A:$A,Generation!$C138,'Case Data'!$B:$B,Generation!$D138,'Case Data'!$D:$D,Generation!$F138,'Case Data'!$F:$F,"Generation")</f>
        <v>595.704784528</v>
      </c>
    </row>
    <row r="139" spans="3:13">
      <c r="C139" s="202" t="str">
        <f t="shared" si="31"/>
        <v>Case A Exploratory Policy Scenario</v>
      </c>
      <c r="D139" s="203" t="str">
        <f t="shared" si="32"/>
        <v>MD</v>
      </c>
      <c r="E139" s="148" t="s">
        <v>50</v>
      </c>
      <c r="F139" s="203" t="s">
        <v>66</v>
      </c>
      <c r="G139" s="70">
        <f>SUMIFS('Case Data'!H:H,'Case Data'!$A:$A,Generation!$C139,'Case Data'!$B:$B,Generation!$D139,'Case Data'!$D:$D,Generation!$F139,'Case Data'!$F:$F,"Generation")</f>
        <v>-298.18458333536978</v>
      </c>
      <c r="H139" s="70">
        <f>SUMIFS('Case Data'!I:I,'Case Data'!$A:$A,Generation!$C139,'Case Data'!$B:$B,Generation!$D139,'Case Data'!$D:$D,Generation!$F139,'Case Data'!$F:$F,"Generation")</f>
        <v>-316.08109401542015</v>
      </c>
      <c r="I139" s="70">
        <f>SUMIFS('Case Data'!J:J,'Case Data'!$A:$A,Generation!$C139,'Case Data'!$B:$B,Generation!$D139,'Case Data'!$D:$D,Generation!$F139,'Case Data'!$F:$F,"Generation")</f>
        <v>-321.56380218042887</v>
      </c>
      <c r="J139" s="70">
        <f>SUMIFS('Case Data'!K:K,'Case Data'!$A:$A,Generation!$C139,'Case Data'!$B:$B,Generation!$D139,'Case Data'!$D:$D,Generation!$F139,'Case Data'!$F:$F,"Generation")</f>
        <v>-327.43644458384892</v>
      </c>
      <c r="K139" s="70">
        <f>SUMIFS('Case Data'!L:L,'Case Data'!$A:$A,Generation!$C139,'Case Data'!$B:$B,Generation!$D139,'Case Data'!$D:$D,Generation!$F139,'Case Data'!$F:$F,"Generation")</f>
        <v>-429.74226318607589</v>
      </c>
      <c r="L139" s="70">
        <f>SUMIFS('Case Data'!M:M,'Case Data'!$A:$A,Generation!$C139,'Case Data'!$B:$B,Generation!$D139,'Case Data'!$D:$D,Generation!$F139,'Case Data'!$F:$F,"Generation")</f>
        <v>-663.75365893913477</v>
      </c>
      <c r="M139" s="71">
        <f>SUMIFS('Case Data'!N:N,'Case Data'!$A:$A,Generation!$C139,'Case Data'!$B:$B,Generation!$D139,'Case Data'!$D:$D,Generation!$F139,'Case Data'!$F:$F,"Generation")</f>
        <v>-1710.3918738651391</v>
      </c>
    </row>
    <row r="140" spans="3:13">
      <c r="C140" s="45" t="str">
        <f t="shared" si="31"/>
        <v>Case A Exploratory Policy Scenario</v>
      </c>
      <c r="D140" s="52" t="str">
        <f t="shared" si="32"/>
        <v>MD</v>
      </c>
      <c r="E140" s="125" t="s">
        <v>50</v>
      </c>
      <c r="F140" s="52" t="s">
        <v>72</v>
      </c>
      <c r="G140" s="4">
        <f>SUMIFS('Case Data'!H:H,'Case Data'!$A:$A,Generation!$C140,'Case Data'!$B:$B,Generation!$D140,'Case Data'!$D:$D,Generation!$F140,'Case Data'!$F:$F,"Generation")</f>
        <v>0</v>
      </c>
      <c r="H140" s="4">
        <f>SUMIFS('Case Data'!I:I,'Case Data'!$A:$A,Generation!$C140,'Case Data'!$B:$B,Generation!$D140,'Case Data'!$D:$D,Generation!$F140,'Case Data'!$F:$F,"Generation")</f>
        <v>0</v>
      </c>
      <c r="I140" s="4">
        <f>SUMIFS('Case Data'!J:J,'Case Data'!$A:$A,Generation!$C140,'Case Data'!$B:$B,Generation!$D140,'Case Data'!$D:$D,Generation!$F140,'Case Data'!$F:$F,"Generation")</f>
        <v>0</v>
      </c>
      <c r="J140" s="4">
        <f>SUMIFS('Case Data'!K:K,'Case Data'!$A:$A,Generation!$C140,'Case Data'!$B:$B,Generation!$D140,'Case Data'!$D:$D,Generation!$F140,'Case Data'!$F:$F,"Generation")</f>
        <v>0</v>
      </c>
      <c r="K140" s="4">
        <f>SUMIFS('Case Data'!L:L,'Case Data'!$A:$A,Generation!$C140,'Case Data'!$B:$B,Generation!$D140,'Case Data'!$D:$D,Generation!$F140,'Case Data'!$F:$F,"Generation")</f>
        <v>0</v>
      </c>
      <c r="L140" s="4">
        <f>SUMIFS('Case Data'!M:M,'Case Data'!$A:$A,Generation!$C140,'Case Data'!$B:$B,Generation!$D140,'Case Data'!$D:$D,Generation!$F140,'Case Data'!$F:$F,"Generation")</f>
        <v>0</v>
      </c>
      <c r="M140" s="8">
        <f>SUMIFS('Case Data'!N:N,'Case Data'!$A:$A,Generation!$C140,'Case Data'!$B:$B,Generation!$D140,'Case Data'!$D:$D,Generation!$F140,'Case Data'!$F:$F,"Generation")</f>
        <v>0</v>
      </c>
    </row>
    <row r="141" spans="3:13">
      <c r="C141" s="45" t="str">
        <f t="shared" si="31"/>
        <v>Case A Exploratory Policy Scenario</v>
      </c>
      <c r="D141" s="52" t="str">
        <f t="shared" si="32"/>
        <v>MD</v>
      </c>
      <c r="E141" s="125" t="s">
        <v>50</v>
      </c>
      <c r="F141" s="52" t="s">
        <v>73</v>
      </c>
      <c r="G141" s="4">
        <f>SUMIFS('Case Data'!H:H,'Case Data'!$A:$A,Generation!$C141,'Case Data'!$B:$B,Generation!$D141,'Case Data'!$D:$D,Generation!$F141,'Case Data'!$F:$F,"Generation")</f>
        <v>0</v>
      </c>
      <c r="H141" s="4">
        <f>SUMIFS('Case Data'!I:I,'Case Data'!$A:$A,Generation!$C141,'Case Data'!$B:$B,Generation!$D141,'Case Data'!$D:$D,Generation!$F141,'Case Data'!$F:$F,"Generation")</f>
        <v>0</v>
      </c>
      <c r="I141" s="4">
        <f>SUMIFS('Case Data'!J:J,'Case Data'!$A:$A,Generation!$C141,'Case Data'!$B:$B,Generation!$D141,'Case Data'!$D:$D,Generation!$F141,'Case Data'!$F:$F,"Generation")</f>
        <v>0</v>
      </c>
      <c r="J141" s="4">
        <f>SUMIFS('Case Data'!K:K,'Case Data'!$A:$A,Generation!$C141,'Case Data'!$B:$B,Generation!$D141,'Case Data'!$D:$D,Generation!$F141,'Case Data'!$F:$F,"Generation")</f>
        <v>0</v>
      </c>
      <c r="K141" s="4">
        <f>SUMIFS('Case Data'!L:L,'Case Data'!$A:$A,Generation!$C141,'Case Data'!$B:$B,Generation!$D141,'Case Data'!$D:$D,Generation!$F141,'Case Data'!$F:$F,"Generation")</f>
        <v>0</v>
      </c>
      <c r="L141" s="4">
        <f>SUMIFS('Case Data'!M:M,'Case Data'!$A:$A,Generation!$C141,'Case Data'!$B:$B,Generation!$D141,'Case Data'!$D:$D,Generation!$F141,'Case Data'!$F:$F,"Generation")</f>
        <v>0</v>
      </c>
      <c r="M141" s="8">
        <f>SUMIFS('Case Data'!N:N,'Case Data'!$A:$A,Generation!$C141,'Case Data'!$B:$B,Generation!$D141,'Case Data'!$D:$D,Generation!$F141,'Case Data'!$F:$F,"Generation")</f>
        <v>0</v>
      </c>
    </row>
    <row r="142" spans="3:13">
      <c r="C142" s="45" t="str">
        <f t="shared" ref="C142:C146" si="33">$D$54</f>
        <v>Case A Exploratory Policy Scenario</v>
      </c>
      <c r="D142" s="52" t="str">
        <f t="shared" ref="D142:D146" si="34">D141</f>
        <v>MD</v>
      </c>
      <c r="E142" s="125" t="s">
        <v>50</v>
      </c>
      <c r="F142" s="52" t="s">
        <v>74</v>
      </c>
      <c r="G142" s="4">
        <f>SUMIFS('Case Data'!H:H,'Case Data'!$A:$A,Generation!$C142,'Case Data'!$B:$B,Generation!$D142,'Case Data'!$D:$D,Generation!$F142,'Case Data'!$F:$F,"Generation")</f>
        <v>0</v>
      </c>
      <c r="H142" s="4">
        <f>SUMIFS('Case Data'!I:I,'Case Data'!$A:$A,Generation!$C142,'Case Data'!$B:$B,Generation!$D142,'Case Data'!$D:$D,Generation!$F142,'Case Data'!$F:$F,"Generation")</f>
        <v>0</v>
      </c>
      <c r="I142" s="4">
        <f>SUMIFS('Case Data'!J:J,'Case Data'!$A:$A,Generation!$C142,'Case Data'!$B:$B,Generation!$D142,'Case Data'!$D:$D,Generation!$F142,'Case Data'!$F:$F,"Generation")</f>
        <v>0</v>
      </c>
      <c r="J142" s="4">
        <f>SUMIFS('Case Data'!K:K,'Case Data'!$A:$A,Generation!$C142,'Case Data'!$B:$B,Generation!$D142,'Case Data'!$D:$D,Generation!$F142,'Case Data'!$F:$F,"Generation")</f>
        <v>0</v>
      </c>
      <c r="K142" s="4">
        <f>SUMIFS('Case Data'!L:L,'Case Data'!$A:$A,Generation!$C142,'Case Data'!$B:$B,Generation!$D142,'Case Data'!$D:$D,Generation!$F142,'Case Data'!$F:$F,"Generation")</f>
        <v>0</v>
      </c>
      <c r="L142" s="4">
        <f>SUMIFS('Case Data'!M:M,'Case Data'!$A:$A,Generation!$C142,'Case Data'!$B:$B,Generation!$D142,'Case Data'!$D:$D,Generation!$F142,'Case Data'!$F:$F,"Generation")</f>
        <v>0</v>
      </c>
      <c r="M142" s="8">
        <f>SUMIFS('Case Data'!N:N,'Case Data'!$A:$A,Generation!$C142,'Case Data'!$B:$B,Generation!$D142,'Case Data'!$D:$D,Generation!$F142,'Case Data'!$F:$F,"Generation")</f>
        <v>0</v>
      </c>
    </row>
    <row r="143" spans="3:13">
      <c r="C143" s="45" t="str">
        <f t="shared" si="33"/>
        <v>Case A Exploratory Policy Scenario</v>
      </c>
      <c r="D143" s="52" t="str">
        <f t="shared" si="34"/>
        <v>MD</v>
      </c>
      <c r="E143" s="125" t="s">
        <v>50</v>
      </c>
      <c r="F143" s="52" t="s">
        <v>75</v>
      </c>
      <c r="G143" s="4">
        <f>SUMIFS('Case Data'!H:H,'Case Data'!$A:$A,Generation!$C143,'Case Data'!$B:$B,Generation!$D143,'Case Data'!$D:$D,Generation!$F143,'Case Data'!$F:$F,"Generation")</f>
        <v>0</v>
      </c>
      <c r="H143" s="4">
        <f>SUMIFS('Case Data'!I:I,'Case Data'!$A:$A,Generation!$C143,'Case Data'!$B:$B,Generation!$D143,'Case Data'!$D:$D,Generation!$F143,'Case Data'!$F:$F,"Generation")</f>
        <v>0</v>
      </c>
      <c r="I143" s="4">
        <f>SUMIFS('Case Data'!J:J,'Case Data'!$A:$A,Generation!$C143,'Case Data'!$B:$B,Generation!$D143,'Case Data'!$D:$D,Generation!$F143,'Case Data'!$F:$F,"Generation")</f>
        <v>0</v>
      </c>
      <c r="J143" s="4">
        <f>SUMIFS('Case Data'!K:K,'Case Data'!$A:$A,Generation!$C143,'Case Data'!$B:$B,Generation!$D143,'Case Data'!$D:$D,Generation!$F143,'Case Data'!$F:$F,"Generation")</f>
        <v>0</v>
      </c>
      <c r="K143" s="4">
        <f>SUMIFS('Case Data'!L:L,'Case Data'!$A:$A,Generation!$C143,'Case Data'!$B:$B,Generation!$D143,'Case Data'!$D:$D,Generation!$F143,'Case Data'!$F:$F,"Generation")</f>
        <v>0</v>
      </c>
      <c r="L143" s="4">
        <f>SUMIFS('Case Data'!M:M,'Case Data'!$A:$A,Generation!$C143,'Case Data'!$B:$B,Generation!$D143,'Case Data'!$D:$D,Generation!$F143,'Case Data'!$F:$F,"Generation")</f>
        <v>0</v>
      </c>
      <c r="M143" s="8">
        <f>SUMIFS('Case Data'!N:N,'Case Data'!$A:$A,Generation!$C143,'Case Data'!$B:$B,Generation!$D143,'Case Data'!$D:$D,Generation!$F143,'Case Data'!$F:$F,"Generation")</f>
        <v>0</v>
      </c>
    </row>
    <row r="144" spans="3:13">
      <c r="C144" s="45" t="str">
        <f t="shared" si="33"/>
        <v>Case A Exploratory Policy Scenario</v>
      </c>
      <c r="D144" s="52" t="str">
        <f t="shared" si="34"/>
        <v>MD</v>
      </c>
      <c r="E144" s="125" t="s">
        <v>50</v>
      </c>
      <c r="F144" s="52" t="s">
        <v>76</v>
      </c>
      <c r="G144" s="4">
        <f>SUMIFS('Case Data'!H:H,'Case Data'!$A:$A,Generation!$C144,'Case Data'!$B:$B,Generation!$D144,'Case Data'!$D:$D,Generation!$F144,'Case Data'!$F:$F,"Generation")</f>
        <v>0</v>
      </c>
      <c r="H144" s="4">
        <f>SUMIFS('Case Data'!I:I,'Case Data'!$A:$A,Generation!$C144,'Case Data'!$B:$B,Generation!$D144,'Case Data'!$D:$D,Generation!$F144,'Case Data'!$F:$F,"Generation")</f>
        <v>0</v>
      </c>
      <c r="I144" s="4">
        <f>SUMIFS('Case Data'!J:J,'Case Data'!$A:$A,Generation!$C144,'Case Data'!$B:$B,Generation!$D144,'Case Data'!$D:$D,Generation!$F144,'Case Data'!$F:$F,"Generation")</f>
        <v>0</v>
      </c>
      <c r="J144" s="4">
        <f>SUMIFS('Case Data'!K:K,'Case Data'!$A:$A,Generation!$C144,'Case Data'!$B:$B,Generation!$D144,'Case Data'!$D:$D,Generation!$F144,'Case Data'!$F:$F,"Generation")</f>
        <v>0</v>
      </c>
      <c r="K144" s="4">
        <f>SUMIFS('Case Data'!L:L,'Case Data'!$A:$A,Generation!$C144,'Case Data'!$B:$B,Generation!$D144,'Case Data'!$D:$D,Generation!$F144,'Case Data'!$F:$F,"Generation")</f>
        <v>5499.9165502319993</v>
      </c>
      <c r="L144" s="4">
        <f>SUMIFS('Case Data'!M:M,'Case Data'!$A:$A,Generation!$C144,'Case Data'!$B:$B,Generation!$D144,'Case Data'!$D:$D,Generation!$F144,'Case Data'!$F:$F,"Generation")</f>
        <v>13981.337246253001</v>
      </c>
      <c r="M144" s="8">
        <f>SUMIFS('Case Data'!N:N,'Case Data'!$A:$A,Generation!$C144,'Case Data'!$B:$B,Generation!$D144,'Case Data'!$D:$D,Generation!$F144,'Case Data'!$F:$F,"Generation")</f>
        <v>26867.778278189002</v>
      </c>
    </row>
    <row r="145" spans="3:13">
      <c r="C145" s="45" t="str">
        <f t="shared" si="33"/>
        <v>Case A Exploratory Policy Scenario</v>
      </c>
      <c r="D145" s="52" t="str">
        <f t="shared" si="34"/>
        <v>MD</v>
      </c>
      <c r="E145" s="125" t="s">
        <v>50</v>
      </c>
      <c r="F145" s="52" t="s">
        <v>77</v>
      </c>
      <c r="G145" s="4">
        <f>SUMIFS('Case Data'!H:H,'Case Data'!$A:$A,Generation!$C145,'Case Data'!$B:$B,Generation!$D145,'Case Data'!$D:$D,Generation!$F145,'Case Data'!$F:$F,"Generation")</f>
        <v>0</v>
      </c>
      <c r="H145" s="4">
        <f>SUMIFS('Case Data'!I:I,'Case Data'!$A:$A,Generation!$C145,'Case Data'!$B:$B,Generation!$D145,'Case Data'!$D:$D,Generation!$F145,'Case Data'!$F:$F,"Generation")</f>
        <v>0</v>
      </c>
      <c r="I145" s="4">
        <f>SUMIFS('Case Data'!J:J,'Case Data'!$A:$A,Generation!$C145,'Case Data'!$B:$B,Generation!$D145,'Case Data'!$D:$D,Generation!$F145,'Case Data'!$F:$F,"Generation")</f>
        <v>2882.430848767</v>
      </c>
      <c r="J145" s="4">
        <f>SUMIFS('Case Data'!K:K,'Case Data'!$A:$A,Generation!$C145,'Case Data'!$B:$B,Generation!$D145,'Case Data'!$D:$D,Generation!$F145,'Case Data'!$F:$F,"Generation")</f>
        <v>2882.430848767</v>
      </c>
      <c r="K145" s="4">
        <f>SUMIFS('Case Data'!L:L,'Case Data'!$A:$A,Generation!$C145,'Case Data'!$B:$B,Generation!$D145,'Case Data'!$D:$D,Generation!$F145,'Case Data'!$F:$F,"Generation")</f>
        <v>2882.430848767</v>
      </c>
      <c r="L145" s="4">
        <f>SUMIFS('Case Data'!M:M,'Case Data'!$A:$A,Generation!$C145,'Case Data'!$B:$B,Generation!$D145,'Case Data'!$D:$D,Generation!$F145,'Case Data'!$F:$F,"Generation")</f>
        <v>2882.430848767</v>
      </c>
      <c r="M145" s="8">
        <f>SUMIFS('Case Data'!N:N,'Case Data'!$A:$A,Generation!$C145,'Case Data'!$B:$B,Generation!$D145,'Case Data'!$D:$D,Generation!$F145,'Case Data'!$F:$F,"Generation")</f>
        <v>2882.430848767</v>
      </c>
    </row>
    <row r="146" spans="3:13">
      <c r="C146" s="45" t="str">
        <f t="shared" si="33"/>
        <v>Case A Exploratory Policy Scenario</v>
      </c>
      <c r="D146" s="52" t="str">
        <f t="shared" si="34"/>
        <v>MD</v>
      </c>
      <c r="E146" s="125" t="s">
        <v>50</v>
      </c>
      <c r="F146" s="52" t="s">
        <v>78</v>
      </c>
      <c r="G146" s="4">
        <f>SUMIFS('Case Data'!H:H,'Case Data'!$A:$A,Generation!$C146,'Case Data'!$B:$B,Generation!$D146,'Case Data'!$D:$D,Generation!$F146,'Case Data'!$F:$F,"Generation")</f>
        <v>0</v>
      </c>
      <c r="H146" s="4">
        <f>SUMIFS('Case Data'!I:I,'Case Data'!$A:$A,Generation!$C146,'Case Data'!$B:$B,Generation!$D146,'Case Data'!$D:$D,Generation!$F146,'Case Data'!$F:$F,"Generation")</f>
        <v>4079.1158996170002</v>
      </c>
      <c r="I146" s="4">
        <f>SUMIFS('Case Data'!J:J,'Case Data'!$A:$A,Generation!$C146,'Case Data'!$B:$B,Generation!$D146,'Case Data'!$D:$D,Generation!$F146,'Case Data'!$F:$F,"Generation")</f>
        <v>4079.1158996170002</v>
      </c>
      <c r="J146" s="4">
        <f>SUMIFS('Case Data'!K:K,'Case Data'!$A:$A,Generation!$C146,'Case Data'!$B:$B,Generation!$D146,'Case Data'!$D:$D,Generation!$F146,'Case Data'!$F:$F,"Generation")</f>
        <v>4079.1158996170002</v>
      </c>
      <c r="K146" s="4">
        <f>SUMIFS('Case Data'!L:L,'Case Data'!$A:$A,Generation!$C146,'Case Data'!$B:$B,Generation!$D146,'Case Data'!$D:$D,Generation!$F146,'Case Data'!$F:$F,"Generation")</f>
        <v>4079.1158996170002</v>
      </c>
      <c r="L146" s="4">
        <f>SUMIFS('Case Data'!M:M,'Case Data'!$A:$A,Generation!$C146,'Case Data'!$B:$B,Generation!$D146,'Case Data'!$D:$D,Generation!$F146,'Case Data'!$F:$F,"Generation")</f>
        <v>4079.1158996170002</v>
      </c>
      <c r="M146" s="8">
        <f>SUMIFS('Case Data'!N:N,'Case Data'!$A:$A,Generation!$C146,'Case Data'!$B:$B,Generation!$D146,'Case Data'!$D:$D,Generation!$F146,'Case Data'!$F:$F,"Generation")</f>
        <v>4079.1158996170002</v>
      </c>
    </row>
    <row r="147" spans="3:13">
      <c r="C147" s="45" t="str">
        <f>$D$54</f>
        <v>Case A Exploratory Policy Scenario</v>
      </c>
      <c r="D147" s="52" t="str">
        <f>D146</f>
        <v>MD</v>
      </c>
      <c r="E147" s="125" t="s">
        <v>50</v>
      </c>
      <c r="F147" s="52" t="s">
        <v>80</v>
      </c>
      <c r="G147" s="4">
        <f>SUMIFS('Case Data'!H:H,'Case Data'!$A:$A,Generation!$C147,'Case Data'!$B:$B,Generation!$D147,'Case Data'!$D:$D,Generation!$F147,'Case Data'!$F:$F,"Generation")</f>
        <v>0</v>
      </c>
      <c r="H147" s="4">
        <f>SUMIFS('Case Data'!I:I,'Case Data'!$A:$A,Generation!$C147,'Case Data'!$B:$B,Generation!$D147,'Case Data'!$D:$D,Generation!$F147,'Case Data'!$F:$F,"Generation")</f>
        <v>0</v>
      </c>
      <c r="I147" s="4">
        <f>SUMIFS('Case Data'!J:J,'Case Data'!$A:$A,Generation!$C147,'Case Data'!$B:$B,Generation!$D147,'Case Data'!$D:$D,Generation!$F147,'Case Data'!$F:$F,"Generation")</f>
        <v>0</v>
      </c>
      <c r="J147" s="4">
        <f>SUMIFS('Case Data'!K:K,'Case Data'!$A:$A,Generation!$C147,'Case Data'!$B:$B,Generation!$D147,'Case Data'!$D:$D,Generation!$F147,'Case Data'!$F:$F,"Generation")</f>
        <v>0</v>
      </c>
      <c r="K147" s="4">
        <f>SUMIFS('Case Data'!L:L,'Case Data'!$A:$A,Generation!$C147,'Case Data'!$B:$B,Generation!$D147,'Case Data'!$D:$D,Generation!$F147,'Case Data'!$F:$F,"Generation")</f>
        <v>0</v>
      </c>
      <c r="L147" s="4">
        <f>SUMIFS('Case Data'!M:M,'Case Data'!$A:$A,Generation!$C147,'Case Data'!$B:$B,Generation!$D147,'Case Data'!$D:$D,Generation!$F147,'Case Data'!$F:$F,"Generation")</f>
        <v>0</v>
      </c>
      <c r="M147" s="8">
        <f>SUMIFS('Case Data'!N:N,'Case Data'!$A:$A,Generation!$C147,'Case Data'!$B:$B,Generation!$D147,'Case Data'!$D:$D,Generation!$F147,'Case Data'!$F:$F,"Generation")</f>
        <v>0</v>
      </c>
    </row>
    <row r="148" spans="3:13" ht="15.75" thickBot="1">
      <c r="C148" s="50" t="str">
        <f>$D$54</f>
        <v>Case A Exploratory Policy Scenario</v>
      </c>
      <c r="D148" s="54" t="str">
        <f>D147</f>
        <v>MD</v>
      </c>
      <c r="E148" s="126" t="s">
        <v>50</v>
      </c>
      <c r="F148" s="54" t="s">
        <v>81</v>
      </c>
      <c r="G148" s="9">
        <f>SUMIFS('Case Data'!H:H,'Case Data'!$A:$A,Generation!$C148,'Case Data'!$B:$B,Generation!$D148,'Case Data'!$D:$D,Generation!$F148,'Case Data'!$F:$F,"Generation")</f>
        <v>0</v>
      </c>
      <c r="H148" s="9">
        <f>SUMIFS('Case Data'!I:I,'Case Data'!$A:$A,Generation!$C148,'Case Data'!$B:$B,Generation!$D148,'Case Data'!$D:$D,Generation!$F148,'Case Data'!$F:$F,"Generation")</f>
        <v>0</v>
      </c>
      <c r="I148" s="9">
        <f>SUMIFS('Case Data'!J:J,'Case Data'!$A:$A,Generation!$C148,'Case Data'!$B:$B,Generation!$D148,'Case Data'!$D:$D,Generation!$F148,'Case Data'!$F:$F,"Generation")</f>
        <v>0</v>
      </c>
      <c r="J148" s="9">
        <f>SUMIFS('Case Data'!K:K,'Case Data'!$A:$A,Generation!$C148,'Case Data'!$B:$B,Generation!$D148,'Case Data'!$D:$D,Generation!$F148,'Case Data'!$F:$F,"Generation")</f>
        <v>0</v>
      </c>
      <c r="K148" s="9">
        <f>SUMIFS('Case Data'!L:L,'Case Data'!$A:$A,Generation!$C148,'Case Data'!$B:$B,Generation!$D148,'Case Data'!$D:$D,Generation!$F148,'Case Data'!$F:$F,"Generation")</f>
        <v>0</v>
      </c>
      <c r="L148" s="9">
        <f>SUMIFS('Case Data'!M:M,'Case Data'!$A:$A,Generation!$C148,'Case Data'!$B:$B,Generation!$D148,'Case Data'!$D:$D,Generation!$F148,'Case Data'!$F:$F,"Generation")</f>
        <v>0</v>
      </c>
      <c r="M148" s="10">
        <f>SUMIFS('Case Data'!N:N,'Case Data'!$A:$A,Generation!$C148,'Case Data'!$B:$B,Generation!$D148,'Case Data'!$D:$D,Generation!$F148,'Case Data'!$F:$F,"Generation")</f>
        <v>0</v>
      </c>
    </row>
    <row r="150" spans="3:13" ht="15.75" thickBot="1">
      <c r="C150" s="94" t="s">
        <v>2</v>
      </c>
      <c r="D150" s="95" t="s">
        <v>43</v>
      </c>
      <c r="E150" s="95" t="s">
        <v>46</v>
      </c>
      <c r="F150" s="95" t="s">
        <v>70</v>
      </c>
      <c r="G150" s="95">
        <v>2025</v>
      </c>
      <c r="H150" s="95">
        <v>2028</v>
      </c>
      <c r="I150" s="95">
        <v>2030</v>
      </c>
      <c r="J150" s="95">
        <v>2032</v>
      </c>
      <c r="K150" s="95">
        <v>2035</v>
      </c>
      <c r="L150" s="95">
        <v>2037</v>
      </c>
      <c r="M150" s="106">
        <v>2040</v>
      </c>
    </row>
    <row r="151" spans="3:13">
      <c r="C151" s="45" t="str">
        <f>$D$54</f>
        <v>Case A Exploratory Policy Scenario</v>
      </c>
      <c r="D151" s="52" t="str">
        <f>Cases!E7</f>
        <v>MA</v>
      </c>
      <c r="E151" s="125" t="s">
        <v>50</v>
      </c>
      <c r="F151" s="52" t="s">
        <v>48</v>
      </c>
      <c r="G151" s="4">
        <f>SUMIFS('Case Data'!H:H,'Case Data'!$A:$A,Generation!$C151,'Case Data'!$B:$B,Generation!$D151,'Case Data'!$D:$D,Generation!$F151,'Case Data'!$F:$F,"Generation")</f>
        <v>0</v>
      </c>
      <c r="H151" s="4">
        <f>SUMIFS('Case Data'!I:I,'Case Data'!$A:$A,Generation!$C151,'Case Data'!$B:$B,Generation!$D151,'Case Data'!$D:$D,Generation!$F151,'Case Data'!$F:$F,"Generation")</f>
        <v>0</v>
      </c>
      <c r="I151" s="4">
        <f>SUMIFS('Case Data'!J:J,'Case Data'!$A:$A,Generation!$C151,'Case Data'!$B:$B,Generation!$D151,'Case Data'!$D:$D,Generation!$F151,'Case Data'!$F:$F,"Generation")</f>
        <v>0</v>
      </c>
      <c r="J151" s="4">
        <f>SUMIFS('Case Data'!K:K,'Case Data'!$A:$A,Generation!$C151,'Case Data'!$B:$B,Generation!$D151,'Case Data'!$D:$D,Generation!$F151,'Case Data'!$F:$F,"Generation")</f>
        <v>0</v>
      </c>
      <c r="K151" s="4">
        <f>SUMIFS('Case Data'!L:L,'Case Data'!$A:$A,Generation!$C151,'Case Data'!$B:$B,Generation!$D151,'Case Data'!$D:$D,Generation!$F151,'Case Data'!$F:$F,"Generation")</f>
        <v>0</v>
      </c>
      <c r="L151" s="4">
        <f>SUMIFS('Case Data'!M:M,'Case Data'!$A:$A,Generation!$C151,'Case Data'!$B:$B,Generation!$D151,'Case Data'!$D:$D,Generation!$F151,'Case Data'!$F:$F,"Generation")</f>
        <v>0</v>
      </c>
      <c r="M151" s="8">
        <f>SUMIFS('Case Data'!N:N,'Case Data'!$A:$A,Generation!$C151,'Case Data'!$B:$B,Generation!$D151,'Case Data'!$D:$D,Generation!$F151,'Case Data'!$F:$F,"Generation")</f>
        <v>0</v>
      </c>
    </row>
    <row r="152" spans="3:13">
      <c r="C152" s="45" t="str">
        <f t="shared" ref="C152:C160" si="35">$D$54</f>
        <v>Case A Exploratory Policy Scenario</v>
      </c>
      <c r="D152" s="52" t="str">
        <f>D151</f>
        <v>MA</v>
      </c>
      <c r="E152" s="125" t="s">
        <v>50</v>
      </c>
      <c r="F152" s="52" t="s">
        <v>53</v>
      </c>
      <c r="G152" s="4">
        <f>SUMIFS('Case Data'!H:H,'Case Data'!$A:$A,Generation!$C152,'Case Data'!$B:$B,Generation!$D152,'Case Data'!$D:$D,Generation!$F152,'Case Data'!$F:$F,"Generation")</f>
        <v>0</v>
      </c>
      <c r="H152" s="4">
        <f>SUMIFS('Case Data'!I:I,'Case Data'!$A:$A,Generation!$C152,'Case Data'!$B:$B,Generation!$D152,'Case Data'!$D:$D,Generation!$F152,'Case Data'!$F:$F,"Generation")</f>
        <v>0</v>
      </c>
      <c r="I152" s="4">
        <f>SUMIFS('Case Data'!J:J,'Case Data'!$A:$A,Generation!$C152,'Case Data'!$B:$B,Generation!$D152,'Case Data'!$D:$D,Generation!$F152,'Case Data'!$F:$F,"Generation")</f>
        <v>0</v>
      </c>
      <c r="J152" s="4">
        <f>SUMIFS('Case Data'!K:K,'Case Data'!$A:$A,Generation!$C152,'Case Data'!$B:$B,Generation!$D152,'Case Data'!$D:$D,Generation!$F152,'Case Data'!$F:$F,"Generation")</f>
        <v>0</v>
      </c>
      <c r="K152" s="4">
        <f>SUMIFS('Case Data'!L:L,'Case Data'!$A:$A,Generation!$C152,'Case Data'!$B:$B,Generation!$D152,'Case Data'!$D:$D,Generation!$F152,'Case Data'!$F:$F,"Generation")</f>
        <v>0</v>
      </c>
      <c r="L152" s="4">
        <f>SUMIFS('Case Data'!M:M,'Case Data'!$A:$A,Generation!$C152,'Case Data'!$B:$B,Generation!$D152,'Case Data'!$D:$D,Generation!$F152,'Case Data'!$F:$F,"Generation")</f>
        <v>0</v>
      </c>
      <c r="M152" s="8">
        <f>SUMIFS('Case Data'!N:N,'Case Data'!$A:$A,Generation!$C152,'Case Data'!$B:$B,Generation!$D152,'Case Data'!$D:$D,Generation!$F152,'Case Data'!$F:$F,"Generation")</f>
        <v>0</v>
      </c>
    </row>
    <row r="153" spans="3:13">
      <c r="C153" s="45" t="str">
        <f t="shared" si="35"/>
        <v>Case A Exploratory Policy Scenario</v>
      </c>
      <c r="D153" s="52" t="str">
        <f t="shared" ref="D153:D160" si="36">D152</f>
        <v>MA</v>
      </c>
      <c r="E153" s="125" t="s">
        <v>50</v>
      </c>
      <c r="F153" s="52" t="s">
        <v>54</v>
      </c>
      <c r="G153" s="4">
        <f>SUMIFS('Case Data'!H:H,'Case Data'!$A:$A,Generation!$C153,'Case Data'!$B:$B,Generation!$D153,'Case Data'!$D:$D,Generation!$F153,'Case Data'!$F:$F,"Generation")</f>
        <v>11331.897084497001</v>
      </c>
      <c r="H153" s="4">
        <f>SUMIFS('Case Data'!I:I,'Case Data'!$A:$A,Generation!$C153,'Case Data'!$B:$B,Generation!$D153,'Case Data'!$D:$D,Generation!$F153,'Case Data'!$F:$F,"Generation")</f>
        <v>12265.438370343001</v>
      </c>
      <c r="I153" s="4">
        <f>SUMIFS('Case Data'!J:J,'Case Data'!$A:$A,Generation!$C153,'Case Data'!$B:$B,Generation!$D153,'Case Data'!$D:$D,Generation!$F153,'Case Data'!$F:$F,"Generation")</f>
        <v>9237.4688909330016</v>
      </c>
      <c r="J153" s="4">
        <f>SUMIFS('Case Data'!K:K,'Case Data'!$A:$A,Generation!$C153,'Case Data'!$B:$B,Generation!$D153,'Case Data'!$D:$D,Generation!$F153,'Case Data'!$F:$F,"Generation")</f>
        <v>10413.005394047001</v>
      </c>
      <c r="K153" s="4">
        <f>SUMIFS('Case Data'!L:L,'Case Data'!$A:$A,Generation!$C153,'Case Data'!$B:$B,Generation!$D153,'Case Data'!$D:$D,Generation!$F153,'Case Data'!$F:$F,"Generation")</f>
        <v>8539.5137473209979</v>
      </c>
      <c r="L153" s="4">
        <f>SUMIFS('Case Data'!M:M,'Case Data'!$A:$A,Generation!$C153,'Case Data'!$B:$B,Generation!$D153,'Case Data'!$D:$D,Generation!$F153,'Case Data'!$F:$F,"Generation")</f>
        <v>5701.5182904899993</v>
      </c>
      <c r="M153" s="8">
        <f>SUMIFS('Case Data'!N:N,'Case Data'!$A:$A,Generation!$C153,'Case Data'!$B:$B,Generation!$D153,'Case Data'!$D:$D,Generation!$F153,'Case Data'!$F:$F,"Generation")</f>
        <v>2940.3658774460009</v>
      </c>
    </row>
    <row r="154" spans="3:13">
      <c r="C154" s="45" t="str">
        <f t="shared" si="35"/>
        <v>Case A Exploratory Policy Scenario</v>
      </c>
      <c r="D154" s="52" t="str">
        <f t="shared" si="36"/>
        <v>MA</v>
      </c>
      <c r="E154" s="125" t="s">
        <v>50</v>
      </c>
      <c r="F154" s="52" t="s">
        <v>55</v>
      </c>
      <c r="G154" s="4">
        <f>SUMIFS('Case Data'!H:H,'Case Data'!$A:$A,Generation!$C154,'Case Data'!$B:$B,Generation!$D154,'Case Data'!$D:$D,Generation!$F154,'Case Data'!$F:$F,"Generation")</f>
        <v>3.4044912000000003</v>
      </c>
      <c r="H154" s="4">
        <f>SUMIFS('Case Data'!I:I,'Case Data'!$A:$A,Generation!$C154,'Case Data'!$B:$B,Generation!$D154,'Case Data'!$D:$D,Generation!$F154,'Case Data'!$F:$F,"Generation")</f>
        <v>121.66522448000001</v>
      </c>
      <c r="I154" s="4">
        <f>SUMIFS('Case Data'!J:J,'Case Data'!$A:$A,Generation!$C154,'Case Data'!$B:$B,Generation!$D154,'Case Data'!$D:$D,Generation!$F154,'Case Data'!$F:$F,"Generation")</f>
        <v>119.06153136800003</v>
      </c>
      <c r="J154" s="4">
        <f>SUMIFS('Case Data'!K:K,'Case Data'!$A:$A,Generation!$C154,'Case Data'!$B:$B,Generation!$D154,'Case Data'!$D:$D,Generation!$F154,'Case Data'!$F:$F,"Generation")</f>
        <v>160.78674880000003</v>
      </c>
      <c r="K154" s="4">
        <f>SUMIFS('Case Data'!L:L,'Case Data'!$A:$A,Generation!$C154,'Case Data'!$B:$B,Generation!$D154,'Case Data'!$D:$D,Generation!$F154,'Case Data'!$F:$F,"Generation")</f>
        <v>119.68994456</v>
      </c>
      <c r="L154" s="4">
        <f>SUMIFS('Case Data'!M:M,'Case Data'!$A:$A,Generation!$C154,'Case Data'!$B:$B,Generation!$D154,'Case Data'!$D:$D,Generation!$F154,'Case Data'!$F:$F,"Generation")</f>
        <v>119.92332448000002</v>
      </c>
      <c r="M154" s="8">
        <f>SUMIFS('Case Data'!N:N,'Case Data'!$A:$A,Generation!$C154,'Case Data'!$B:$B,Generation!$D154,'Case Data'!$D:$D,Generation!$F154,'Case Data'!$F:$F,"Generation")</f>
        <v>89.800118319999996</v>
      </c>
    </row>
    <row r="155" spans="3:13">
      <c r="C155" s="45" t="str">
        <f t="shared" si="35"/>
        <v>Case A Exploratory Policy Scenario</v>
      </c>
      <c r="D155" s="52" t="str">
        <f t="shared" si="36"/>
        <v>MA</v>
      </c>
      <c r="E155" s="125" t="s">
        <v>50</v>
      </c>
      <c r="F155" s="52" t="s">
        <v>56</v>
      </c>
      <c r="G155" s="4">
        <f>SUMIFS('Case Data'!H:H,'Case Data'!$A:$A,Generation!$C155,'Case Data'!$B:$B,Generation!$D155,'Case Data'!$D:$D,Generation!$F155,'Case Data'!$F:$F,"Generation")</f>
        <v>2.6908500000000002</v>
      </c>
      <c r="H155" s="4">
        <f>SUMIFS('Case Data'!I:I,'Case Data'!$A:$A,Generation!$C155,'Case Data'!$B:$B,Generation!$D155,'Case Data'!$D:$D,Generation!$F155,'Case Data'!$F:$F,"Generation")</f>
        <v>61.638050000000007</v>
      </c>
      <c r="I155" s="4">
        <f>SUMIFS('Case Data'!J:J,'Case Data'!$A:$A,Generation!$C155,'Case Data'!$B:$B,Generation!$D155,'Case Data'!$D:$D,Generation!$F155,'Case Data'!$F:$F,"Generation")</f>
        <v>75.116849999999999</v>
      </c>
      <c r="J155" s="4">
        <f>SUMIFS('Case Data'!K:K,'Case Data'!$A:$A,Generation!$C155,'Case Data'!$B:$B,Generation!$D155,'Case Data'!$D:$D,Generation!$F155,'Case Data'!$F:$F,"Generation")</f>
        <v>72.697474999999997</v>
      </c>
      <c r="K155" s="4">
        <f>SUMIFS('Case Data'!L:L,'Case Data'!$A:$A,Generation!$C155,'Case Data'!$B:$B,Generation!$D155,'Case Data'!$D:$D,Generation!$F155,'Case Data'!$F:$F,"Generation")</f>
        <v>60.785450000000004</v>
      </c>
      <c r="L155" s="4">
        <f>SUMIFS('Case Data'!M:M,'Case Data'!$A:$A,Generation!$C155,'Case Data'!$B:$B,Generation!$D155,'Case Data'!$D:$D,Generation!$F155,'Case Data'!$F:$F,"Generation")</f>
        <v>84.533099999999976</v>
      </c>
      <c r="M155" s="8">
        <f>SUMIFS('Case Data'!N:N,'Case Data'!$A:$A,Generation!$C155,'Case Data'!$B:$B,Generation!$D155,'Case Data'!$D:$D,Generation!$F155,'Case Data'!$F:$F,"Generation")</f>
        <v>69.005625000000009</v>
      </c>
    </row>
    <row r="156" spans="3:13">
      <c r="C156" s="45" t="str">
        <f t="shared" si="35"/>
        <v>Case A Exploratory Policy Scenario</v>
      </c>
      <c r="D156" s="52" t="str">
        <f t="shared" si="36"/>
        <v>MA</v>
      </c>
      <c r="E156" s="125" t="s">
        <v>50</v>
      </c>
      <c r="F156" s="52" t="s">
        <v>57</v>
      </c>
      <c r="G156" s="4">
        <f>SUMIFS('Case Data'!H:H,'Case Data'!$A:$A,Generation!$C156,'Case Data'!$B:$B,Generation!$D156,'Case Data'!$D:$D,Generation!$F156,'Case Data'!$F:$F,"Generation")</f>
        <v>0</v>
      </c>
      <c r="H156" s="4">
        <f>SUMIFS('Case Data'!I:I,'Case Data'!$A:$A,Generation!$C156,'Case Data'!$B:$B,Generation!$D156,'Case Data'!$D:$D,Generation!$F156,'Case Data'!$F:$F,"Generation")</f>
        <v>0</v>
      </c>
      <c r="I156" s="4">
        <f>SUMIFS('Case Data'!J:J,'Case Data'!$A:$A,Generation!$C156,'Case Data'!$B:$B,Generation!$D156,'Case Data'!$D:$D,Generation!$F156,'Case Data'!$F:$F,"Generation")</f>
        <v>0</v>
      </c>
      <c r="J156" s="4">
        <f>SUMIFS('Case Data'!K:K,'Case Data'!$A:$A,Generation!$C156,'Case Data'!$B:$B,Generation!$D156,'Case Data'!$D:$D,Generation!$F156,'Case Data'!$F:$F,"Generation")</f>
        <v>0</v>
      </c>
      <c r="K156" s="4">
        <f>SUMIFS('Case Data'!L:L,'Case Data'!$A:$A,Generation!$C156,'Case Data'!$B:$B,Generation!$D156,'Case Data'!$D:$D,Generation!$F156,'Case Data'!$F:$F,"Generation")</f>
        <v>0</v>
      </c>
      <c r="L156" s="4">
        <f>SUMIFS('Case Data'!M:M,'Case Data'!$A:$A,Generation!$C156,'Case Data'!$B:$B,Generation!$D156,'Case Data'!$D:$D,Generation!$F156,'Case Data'!$F:$F,"Generation")</f>
        <v>0</v>
      </c>
      <c r="M156" s="8">
        <f>SUMIFS('Case Data'!N:N,'Case Data'!$A:$A,Generation!$C156,'Case Data'!$B:$B,Generation!$D156,'Case Data'!$D:$D,Generation!$F156,'Case Data'!$F:$F,"Generation")</f>
        <v>0</v>
      </c>
    </row>
    <row r="157" spans="3:13">
      <c r="C157" s="45" t="str">
        <f t="shared" si="35"/>
        <v>Case A Exploratory Policy Scenario</v>
      </c>
      <c r="D157" s="52" t="str">
        <f t="shared" si="36"/>
        <v>MA</v>
      </c>
      <c r="E157" s="125" t="s">
        <v>50</v>
      </c>
      <c r="F157" s="52" t="s">
        <v>58</v>
      </c>
      <c r="G157" s="4">
        <f>SUMIFS('Case Data'!H:H,'Case Data'!$A:$A,Generation!$C157,'Case Data'!$B:$B,Generation!$D157,'Case Data'!$D:$D,Generation!$F157,'Case Data'!$F:$F,"Generation")</f>
        <v>0</v>
      </c>
      <c r="H157" s="4">
        <f>SUMIFS('Case Data'!I:I,'Case Data'!$A:$A,Generation!$C157,'Case Data'!$B:$B,Generation!$D157,'Case Data'!$D:$D,Generation!$F157,'Case Data'!$F:$F,"Generation")</f>
        <v>0</v>
      </c>
      <c r="I157" s="4">
        <f>SUMIFS('Case Data'!J:J,'Case Data'!$A:$A,Generation!$C157,'Case Data'!$B:$B,Generation!$D157,'Case Data'!$D:$D,Generation!$F157,'Case Data'!$F:$F,"Generation")</f>
        <v>0</v>
      </c>
      <c r="J157" s="4">
        <f>SUMIFS('Case Data'!K:K,'Case Data'!$A:$A,Generation!$C157,'Case Data'!$B:$B,Generation!$D157,'Case Data'!$D:$D,Generation!$F157,'Case Data'!$F:$F,"Generation")</f>
        <v>0</v>
      </c>
      <c r="K157" s="4">
        <f>SUMIFS('Case Data'!L:L,'Case Data'!$A:$A,Generation!$C157,'Case Data'!$B:$B,Generation!$D157,'Case Data'!$D:$D,Generation!$F157,'Case Data'!$F:$F,"Generation")</f>
        <v>0</v>
      </c>
      <c r="L157" s="4">
        <f>SUMIFS('Case Data'!M:M,'Case Data'!$A:$A,Generation!$C157,'Case Data'!$B:$B,Generation!$D157,'Case Data'!$D:$D,Generation!$F157,'Case Data'!$F:$F,"Generation")</f>
        <v>0</v>
      </c>
      <c r="M157" s="8">
        <f>SUMIFS('Case Data'!N:N,'Case Data'!$A:$A,Generation!$C157,'Case Data'!$B:$B,Generation!$D157,'Case Data'!$D:$D,Generation!$F157,'Case Data'!$F:$F,"Generation")</f>
        <v>0</v>
      </c>
    </row>
    <row r="158" spans="3:13">
      <c r="C158" s="45" t="str">
        <f t="shared" si="35"/>
        <v>Case A Exploratory Policy Scenario</v>
      </c>
      <c r="D158" s="52" t="str">
        <f t="shared" si="36"/>
        <v>MA</v>
      </c>
      <c r="E158" s="125" t="s">
        <v>50</v>
      </c>
      <c r="F158" s="52" t="s">
        <v>59</v>
      </c>
      <c r="G158" s="4">
        <f>SUMIFS('Case Data'!H:H,'Case Data'!$A:$A,Generation!$C158,'Case Data'!$B:$B,Generation!$D158,'Case Data'!$D:$D,Generation!$F158,'Case Data'!$F:$F,"Generation")</f>
        <v>1067.8677951619993</v>
      </c>
      <c r="H158" s="4">
        <f>SUMIFS('Case Data'!I:I,'Case Data'!$A:$A,Generation!$C158,'Case Data'!$B:$B,Generation!$D158,'Case Data'!$D:$D,Generation!$F158,'Case Data'!$F:$F,"Generation")</f>
        <v>1059.3799633820995</v>
      </c>
      <c r="I158" s="4">
        <f>SUMIFS('Case Data'!J:J,'Case Data'!$A:$A,Generation!$C158,'Case Data'!$B:$B,Generation!$D158,'Case Data'!$D:$D,Generation!$F158,'Case Data'!$F:$F,"Generation")</f>
        <v>1292.5567408299996</v>
      </c>
      <c r="J158" s="4">
        <f>SUMIFS('Case Data'!K:K,'Case Data'!$A:$A,Generation!$C158,'Case Data'!$B:$B,Generation!$D158,'Case Data'!$D:$D,Generation!$F158,'Case Data'!$F:$F,"Generation")</f>
        <v>1204.0753323380002</v>
      </c>
      <c r="K158" s="4">
        <f>SUMIFS('Case Data'!L:L,'Case Data'!$A:$A,Generation!$C158,'Case Data'!$B:$B,Generation!$D158,'Case Data'!$D:$D,Generation!$F158,'Case Data'!$F:$F,"Generation")</f>
        <v>1093.7573324100003</v>
      </c>
      <c r="L158" s="4">
        <f>SUMIFS('Case Data'!M:M,'Case Data'!$A:$A,Generation!$C158,'Case Data'!$B:$B,Generation!$D158,'Case Data'!$D:$D,Generation!$F158,'Case Data'!$F:$F,"Generation")</f>
        <v>1428.2737260609997</v>
      </c>
      <c r="M158" s="8">
        <f>SUMIFS('Case Data'!N:N,'Case Data'!$A:$A,Generation!$C158,'Case Data'!$B:$B,Generation!$D158,'Case Data'!$D:$D,Generation!$F158,'Case Data'!$F:$F,"Generation")</f>
        <v>1883.4114757419998</v>
      </c>
    </row>
    <row r="159" spans="3:13">
      <c r="C159" s="45" t="str">
        <f t="shared" si="35"/>
        <v>Case A Exploratory Policy Scenario</v>
      </c>
      <c r="D159" s="52" t="str">
        <f t="shared" si="36"/>
        <v>MA</v>
      </c>
      <c r="E159" s="125" t="s">
        <v>50</v>
      </c>
      <c r="F159" s="52" t="s">
        <v>60</v>
      </c>
      <c r="G159" s="4">
        <f>SUMIFS('Case Data'!H:H,'Case Data'!$A:$A,Generation!$C159,'Case Data'!$B:$B,Generation!$D159,'Case Data'!$D:$D,Generation!$F159,'Case Data'!$F:$F,"Generation")</f>
        <v>2664.4149688894454</v>
      </c>
      <c r="H159" s="4">
        <f>SUMIFS('Case Data'!I:I,'Case Data'!$A:$A,Generation!$C159,'Case Data'!$B:$B,Generation!$D159,'Case Data'!$D:$D,Generation!$F159,'Case Data'!$F:$F,"Generation")</f>
        <v>2664.4149688894454</v>
      </c>
      <c r="I159" s="4">
        <f>SUMIFS('Case Data'!J:J,'Case Data'!$A:$A,Generation!$C159,'Case Data'!$B:$B,Generation!$D159,'Case Data'!$D:$D,Generation!$F159,'Case Data'!$F:$F,"Generation")</f>
        <v>2664.4149688894454</v>
      </c>
      <c r="J159" s="4">
        <f>SUMIFS('Case Data'!K:K,'Case Data'!$A:$A,Generation!$C159,'Case Data'!$B:$B,Generation!$D159,'Case Data'!$D:$D,Generation!$F159,'Case Data'!$F:$F,"Generation")</f>
        <v>2664.4149688894454</v>
      </c>
      <c r="K159" s="4">
        <f>SUMIFS('Case Data'!L:L,'Case Data'!$A:$A,Generation!$C159,'Case Data'!$B:$B,Generation!$D159,'Case Data'!$D:$D,Generation!$F159,'Case Data'!$F:$F,"Generation")</f>
        <v>2664.4149688894454</v>
      </c>
      <c r="L159" s="4">
        <f>SUMIFS('Case Data'!M:M,'Case Data'!$A:$A,Generation!$C159,'Case Data'!$B:$B,Generation!$D159,'Case Data'!$D:$D,Generation!$F159,'Case Data'!$F:$F,"Generation")</f>
        <v>2664.4149688894454</v>
      </c>
      <c r="M159" s="8">
        <f>SUMIFS('Case Data'!N:N,'Case Data'!$A:$A,Generation!$C159,'Case Data'!$B:$B,Generation!$D159,'Case Data'!$D:$D,Generation!$F159,'Case Data'!$F:$F,"Generation")</f>
        <v>2664.4149688894454</v>
      </c>
    </row>
    <row r="160" spans="3:13">
      <c r="C160" s="45" t="str">
        <f t="shared" si="35"/>
        <v>Case A Exploratory Policy Scenario</v>
      </c>
      <c r="D160" s="52" t="str">
        <f t="shared" si="36"/>
        <v>MA</v>
      </c>
      <c r="E160" s="125" t="s">
        <v>50</v>
      </c>
      <c r="F160" s="52" t="s">
        <v>61</v>
      </c>
      <c r="G160" s="4">
        <f>SUMIFS('Case Data'!H:H,'Case Data'!$A:$A,Generation!$C160,'Case Data'!$B:$B,Generation!$D160,'Case Data'!$D:$D,Generation!$F160,'Case Data'!$F:$F,"Generation")</f>
        <v>304.79829102100001</v>
      </c>
      <c r="H160" s="4">
        <f>SUMIFS('Case Data'!I:I,'Case Data'!$A:$A,Generation!$C160,'Case Data'!$B:$B,Generation!$D160,'Case Data'!$D:$D,Generation!$F160,'Case Data'!$F:$F,"Generation")</f>
        <v>304.79829102100001</v>
      </c>
      <c r="I160" s="4">
        <f>SUMIFS('Case Data'!J:J,'Case Data'!$A:$A,Generation!$C160,'Case Data'!$B:$B,Generation!$D160,'Case Data'!$D:$D,Generation!$F160,'Case Data'!$F:$F,"Generation")</f>
        <v>304.79829102100001</v>
      </c>
      <c r="J160" s="4">
        <f>SUMIFS('Case Data'!K:K,'Case Data'!$A:$A,Generation!$C160,'Case Data'!$B:$B,Generation!$D160,'Case Data'!$D:$D,Generation!$F160,'Case Data'!$F:$F,"Generation")</f>
        <v>304.79829102100001</v>
      </c>
      <c r="K160" s="4">
        <f>SUMIFS('Case Data'!L:L,'Case Data'!$A:$A,Generation!$C160,'Case Data'!$B:$B,Generation!$D160,'Case Data'!$D:$D,Generation!$F160,'Case Data'!$F:$F,"Generation")</f>
        <v>304.79829102100001</v>
      </c>
      <c r="L160" s="4">
        <f>SUMIFS('Case Data'!M:M,'Case Data'!$A:$A,Generation!$C160,'Case Data'!$B:$B,Generation!$D160,'Case Data'!$D:$D,Generation!$F160,'Case Data'!$F:$F,"Generation")</f>
        <v>304.79829102100001</v>
      </c>
      <c r="M160" s="8">
        <f>SUMIFS('Case Data'!N:N,'Case Data'!$A:$A,Generation!$C160,'Case Data'!$B:$B,Generation!$D160,'Case Data'!$D:$D,Generation!$F160,'Case Data'!$F:$F,"Generation")</f>
        <v>304.79829102100001</v>
      </c>
    </row>
    <row r="161" spans="3:13">
      <c r="C161" s="44" t="str">
        <f>$D$54</f>
        <v>Case A Exploratory Policy Scenario</v>
      </c>
      <c r="D161" s="53" t="str">
        <f>D160</f>
        <v>MA</v>
      </c>
      <c r="E161" s="136" t="s">
        <v>50</v>
      </c>
      <c r="F161" s="53" t="s">
        <v>64</v>
      </c>
      <c r="G161" s="23">
        <f>SUMIFS('Case Data'!H:H,'Case Data'!$A:$A,Generation!$C161,'Case Data'!$B:$B,Generation!$D161,'Case Data'!$D:$D,Generation!$F161,'Case Data'!$F:$F,"Generation")</f>
        <v>1984.5291457960002</v>
      </c>
      <c r="H161" s="23">
        <f>SUMIFS('Case Data'!I:I,'Case Data'!$A:$A,Generation!$C161,'Case Data'!$B:$B,Generation!$D161,'Case Data'!$D:$D,Generation!$F161,'Case Data'!$F:$F,"Generation")</f>
        <v>1842.0771456540001</v>
      </c>
      <c r="I161" s="23">
        <f>SUMIFS('Case Data'!J:J,'Case Data'!$A:$A,Generation!$C161,'Case Data'!$B:$B,Generation!$D161,'Case Data'!$D:$D,Generation!$F161,'Case Data'!$F:$F,"Generation")</f>
        <v>1842.0771472409999</v>
      </c>
      <c r="J161" s="23">
        <f>SUMIFS('Case Data'!K:K,'Case Data'!$A:$A,Generation!$C161,'Case Data'!$B:$B,Generation!$D161,'Case Data'!$D:$D,Generation!$F161,'Case Data'!$F:$F,"Generation")</f>
        <v>1842.0771484889999</v>
      </c>
      <c r="K161" s="23">
        <f>SUMIFS('Case Data'!L:L,'Case Data'!$A:$A,Generation!$C161,'Case Data'!$B:$B,Generation!$D161,'Case Data'!$D:$D,Generation!$F161,'Case Data'!$F:$F,"Generation")</f>
        <v>1842.0771466560002</v>
      </c>
      <c r="L161" s="23">
        <f>SUMIFS('Case Data'!M:M,'Case Data'!$A:$A,Generation!$C161,'Case Data'!$B:$B,Generation!$D161,'Case Data'!$D:$D,Generation!$F161,'Case Data'!$F:$F,"Generation")</f>
        <v>1842.0771279150001</v>
      </c>
      <c r="M161" s="25">
        <f>SUMIFS('Case Data'!N:N,'Case Data'!$A:$A,Generation!$C161,'Case Data'!$B:$B,Generation!$D161,'Case Data'!$D:$D,Generation!$F161,'Case Data'!$F:$F,"Generation")</f>
        <v>1842.0771307540001</v>
      </c>
    </row>
    <row r="162" spans="3:13">
      <c r="C162" s="44" t="str">
        <f>$D$54</f>
        <v>Case A Exploratory Policy Scenario</v>
      </c>
      <c r="D162" s="53" t="str">
        <f>D161</f>
        <v>MA</v>
      </c>
      <c r="E162" s="136" t="s">
        <v>50</v>
      </c>
      <c r="F162" s="203" t="s">
        <v>66</v>
      </c>
      <c r="G162" s="23">
        <f>SUMIFS('Case Data'!H:H,'Case Data'!$A:$A,Generation!$C162,'Case Data'!$B:$B,Generation!$D162,'Case Data'!$D:$D,Generation!$F162,'Case Data'!$F:$F,"Generation")</f>
        <v>-132.56192743341063</v>
      </c>
      <c r="H162" s="23">
        <f>SUMIFS('Case Data'!I:I,'Case Data'!$A:$A,Generation!$C162,'Case Data'!$B:$B,Generation!$D162,'Case Data'!$D:$D,Generation!$F162,'Case Data'!$F:$F,"Generation")</f>
        <v>-132.59881670586435</v>
      </c>
      <c r="I162" s="23">
        <f>SUMIFS('Case Data'!J:J,'Case Data'!$A:$A,Generation!$C162,'Case Data'!$B:$B,Generation!$D162,'Case Data'!$D:$D,Generation!$F162,'Case Data'!$F:$F,"Generation")</f>
        <v>-221.23750390635996</v>
      </c>
      <c r="J162" s="23">
        <f>SUMIFS('Case Data'!K:K,'Case Data'!$A:$A,Generation!$C162,'Case Data'!$B:$B,Generation!$D162,'Case Data'!$D:$D,Generation!$F162,'Case Data'!$F:$F,"Generation")</f>
        <v>-185.00361831835679</v>
      </c>
      <c r="K162" s="23">
        <f>SUMIFS('Case Data'!L:L,'Case Data'!$A:$A,Generation!$C162,'Case Data'!$B:$B,Generation!$D162,'Case Data'!$D:$D,Generation!$F162,'Case Data'!$F:$F,"Generation")</f>
        <v>-193.50022658606255</v>
      </c>
      <c r="L162" s="23">
        <f>SUMIFS('Case Data'!M:M,'Case Data'!$A:$A,Generation!$C162,'Case Data'!$B:$B,Generation!$D162,'Case Data'!$D:$D,Generation!$F162,'Case Data'!$F:$F,"Generation")</f>
        <v>-514.65944475220579</v>
      </c>
      <c r="M162" s="25">
        <f>SUMIFS('Case Data'!N:N,'Case Data'!$A:$A,Generation!$C162,'Case Data'!$B:$B,Generation!$D162,'Case Data'!$D:$D,Generation!$F162,'Case Data'!$F:$F,"Generation")</f>
        <v>-1305.8999137628773</v>
      </c>
    </row>
    <row r="163" spans="3:13">
      <c r="C163" s="202" t="str">
        <f t="shared" ref="C163:C170" si="37">$D$54</f>
        <v>Case A Exploratory Policy Scenario</v>
      </c>
      <c r="D163" s="203" t="str">
        <f>D161</f>
        <v>MA</v>
      </c>
      <c r="E163" s="148" t="s">
        <v>50</v>
      </c>
      <c r="F163" s="203" t="s">
        <v>93</v>
      </c>
      <c r="G163" s="70">
        <f>SUMIFS('Case Data'!H:H,'Case Data'!$A:$A,Generation!$C163,'Case Data'!$B:$B,Generation!$D163,'Case Data'!$D:$D,Generation!$F163,'Case Data'!$F:$F,"Generation")</f>
        <v>0</v>
      </c>
      <c r="H163" s="70">
        <f>SUMIFS('Case Data'!I:I,'Case Data'!$A:$A,Generation!$C163,'Case Data'!$B:$B,Generation!$D163,'Case Data'!$D:$D,Generation!$F163,'Case Data'!$F:$F,"Generation")</f>
        <v>10512</v>
      </c>
      <c r="I163" s="70">
        <f>SUMIFS('Case Data'!J:J,'Case Data'!$A:$A,Generation!$C163,'Case Data'!$B:$B,Generation!$D163,'Case Data'!$D:$D,Generation!$F163,'Case Data'!$F:$F,"Generation")</f>
        <v>10512</v>
      </c>
      <c r="J163" s="70">
        <f>SUMIFS('Case Data'!K:K,'Case Data'!$A:$A,Generation!$C163,'Case Data'!$B:$B,Generation!$D163,'Case Data'!$D:$D,Generation!$F163,'Case Data'!$F:$F,"Generation")</f>
        <v>10512</v>
      </c>
      <c r="K163" s="70">
        <f>SUMIFS('Case Data'!L:L,'Case Data'!$A:$A,Generation!$C163,'Case Data'!$B:$B,Generation!$D163,'Case Data'!$D:$D,Generation!$F163,'Case Data'!$F:$F,"Generation")</f>
        <v>10512</v>
      </c>
      <c r="L163" s="70">
        <f>SUMIFS('Case Data'!M:M,'Case Data'!$A:$A,Generation!$C163,'Case Data'!$B:$B,Generation!$D163,'Case Data'!$D:$D,Generation!$F163,'Case Data'!$F:$F,"Generation")</f>
        <v>10512</v>
      </c>
      <c r="M163" s="71">
        <f>SUMIFS('Case Data'!N:N,'Case Data'!$A:$A,Generation!$C163,'Case Data'!$B:$B,Generation!$D163,'Case Data'!$D:$D,Generation!$F163,'Case Data'!$F:$F,"Generation")</f>
        <v>9976.0116734809999</v>
      </c>
    </row>
    <row r="164" spans="3:13">
      <c r="C164" s="45" t="str">
        <f t="shared" si="37"/>
        <v>Case A Exploratory Policy Scenario</v>
      </c>
      <c r="D164" s="52" t="str">
        <f t="shared" ref="D164:D170" si="38">D163</f>
        <v>MA</v>
      </c>
      <c r="E164" s="125" t="s">
        <v>50</v>
      </c>
      <c r="F164" s="52" t="s">
        <v>72</v>
      </c>
      <c r="G164" s="4">
        <f>SUMIFS('Case Data'!H:H,'Case Data'!$A:$A,Generation!$C164,'Case Data'!$B:$B,Generation!$D164,'Case Data'!$D:$D,Generation!$F164,'Case Data'!$F:$F,"Generation")</f>
        <v>0</v>
      </c>
      <c r="H164" s="4">
        <f>SUMIFS('Case Data'!I:I,'Case Data'!$A:$A,Generation!$C164,'Case Data'!$B:$B,Generation!$D164,'Case Data'!$D:$D,Generation!$F164,'Case Data'!$F:$F,"Generation")</f>
        <v>0</v>
      </c>
      <c r="I164" s="4">
        <f>SUMIFS('Case Data'!J:J,'Case Data'!$A:$A,Generation!$C164,'Case Data'!$B:$B,Generation!$D164,'Case Data'!$D:$D,Generation!$F164,'Case Data'!$F:$F,"Generation")</f>
        <v>0</v>
      </c>
      <c r="J164" s="4">
        <f>SUMIFS('Case Data'!K:K,'Case Data'!$A:$A,Generation!$C164,'Case Data'!$B:$B,Generation!$D164,'Case Data'!$D:$D,Generation!$F164,'Case Data'!$F:$F,"Generation")</f>
        <v>0</v>
      </c>
      <c r="K164" s="4">
        <f>SUMIFS('Case Data'!L:L,'Case Data'!$A:$A,Generation!$C164,'Case Data'!$B:$B,Generation!$D164,'Case Data'!$D:$D,Generation!$F164,'Case Data'!$F:$F,"Generation")</f>
        <v>2318.6838385000001</v>
      </c>
      <c r="L164" s="4">
        <f>SUMIFS('Case Data'!M:M,'Case Data'!$A:$A,Generation!$C164,'Case Data'!$B:$B,Generation!$D164,'Case Data'!$D:$D,Generation!$F164,'Case Data'!$F:$F,"Generation")</f>
        <v>2318.683838685</v>
      </c>
      <c r="M164" s="8">
        <f>SUMIFS('Case Data'!N:N,'Case Data'!$A:$A,Generation!$C164,'Case Data'!$B:$B,Generation!$D164,'Case Data'!$D:$D,Generation!$F164,'Case Data'!$F:$F,"Generation")</f>
        <v>2318.6838389439999</v>
      </c>
    </row>
    <row r="165" spans="3:13">
      <c r="C165" s="45" t="str">
        <f t="shared" si="37"/>
        <v>Case A Exploratory Policy Scenario</v>
      </c>
      <c r="D165" s="52" t="str">
        <f t="shared" si="38"/>
        <v>MA</v>
      </c>
      <c r="E165" s="125" t="s">
        <v>50</v>
      </c>
      <c r="F165" s="52" t="s">
        <v>73</v>
      </c>
      <c r="G165" s="4">
        <f>SUMIFS('Case Data'!H:H,'Case Data'!$A:$A,Generation!$C165,'Case Data'!$B:$B,Generation!$D165,'Case Data'!$D:$D,Generation!$F165,'Case Data'!$F:$F,"Generation")</f>
        <v>0</v>
      </c>
      <c r="H165" s="4">
        <f>SUMIFS('Case Data'!I:I,'Case Data'!$A:$A,Generation!$C165,'Case Data'!$B:$B,Generation!$D165,'Case Data'!$D:$D,Generation!$F165,'Case Data'!$F:$F,"Generation")</f>
        <v>0</v>
      </c>
      <c r="I165" s="4">
        <f>SUMIFS('Case Data'!J:J,'Case Data'!$A:$A,Generation!$C165,'Case Data'!$B:$B,Generation!$D165,'Case Data'!$D:$D,Generation!$F165,'Case Data'!$F:$F,"Generation")</f>
        <v>0</v>
      </c>
      <c r="J165" s="4">
        <f>SUMIFS('Case Data'!K:K,'Case Data'!$A:$A,Generation!$C165,'Case Data'!$B:$B,Generation!$D165,'Case Data'!$D:$D,Generation!$F165,'Case Data'!$F:$F,"Generation")</f>
        <v>0</v>
      </c>
      <c r="K165" s="4">
        <f>SUMIFS('Case Data'!L:L,'Case Data'!$A:$A,Generation!$C165,'Case Data'!$B:$B,Generation!$D165,'Case Data'!$D:$D,Generation!$F165,'Case Data'!$F:$F,"Generation")</f>
        <v>0</v>
      </c>
      <c r="L165" s="4">
        <f>SUMIFS('Case Data'!M:M,'Case Data'!$A:$A,Generation!$C165,'Case Data'!$B:$B,Generation!$D165,'Case Data'!$D:$D,Generation!$F165,'Case Data'!$F:$F,"Generation")</f>
        <v>0</v>
      </c>
      <c r="M165" s="8">
        <f>SUMIFS('Case Data'!N:N,'Case Data'!$A:$A,Generation!$C165,'Case Data'!$B:$B,Generation!$D165,'Case Data'!$D:$D,Generation!$F165,'Case Data'!$F:$F,"Generation")</f>
        <v>0</v>
      </c>
    </row>
    <row r="166" spans="3:13">
      <c r="C166" s="45" t="str">
        <f t="shared" si="37"/>
        <v>Case A Exploratory Policy Scenario</v>
      </c>
      <c r="D166" s="52" t="str">
        <f t="shared" si="38"/>
        <v>MA</v>
      </c>
      <c r="E166" s="125" t="s">
        <v>50</v>
      </c>
      <c r="F166" s="52" t="s">
        <v>74</v>
      </c>
      <c r="G166" s="4">
        <f>SUMIFS('Case Data'!H:H,'Case Data'!$A:$A,Generation!$C166,'Case Data'!$B:$B,Generation!$D166,'Case Data'!$D:$D,Generation!$F166,'Case Data'!$F:$F,"Generation")</f>
        <v>0</v>
      </c>
      <c r="H166" s="4">
        <f>SUMIFS('Case Data'!I:I,'Case Data'!$A:$A,Generation!$C166,'Case Data'!$B:$B,Generation!$D166,'Case Data'!$D:$D,Generation!$F166,'Case Data'!$F:$F,"Generation")</f>
        <v>0</v>
      </c>
      <c r="I166" s="4">
        <f>SUMIFS('Case Data'!J:J,'Case Data'!$A:$A,Generation!$C166,'Case Data'!$B:$B,Generation!$D166,'Case Data'!$D:$D,Generation!$F166,'Case Data'!$F:$F,"Generation")</f>
        <v>0</v>
      </c>
      <c r="J166" s="4">
        <f>SUMIFS('Case Data'!K:K,'Case Data'!$A:$A,Generation!$C166,'Case Data'!$B:$B,Generation!$D166,'Case Data'!$D:$D,Generation!$F166,'Case Data'!$F:$F,"Generation")</f>
        <v>0</v>
      </c>
      <c r="K166" s="4">
        <f>SUMIFS('Case Data'!L:L,'Case Data'!$A:$A,Generation!$C166,'Case Data'!$B:$B,Generation!$D166,'Case Data'!$D:$D,Generation!$F166,'Case Data'!$F:$F,"Generation")</f>
        <v>0</v>
      </c>
      <c r="L166" s="4">
        <f>SUMIFS('Case Data'!M:M,'Case Data'!$A:$A,Generation!$C166,'Case Data'!$B:$B,Generation!$D166,'Case Data'!$D:$D,Generation!$F166,'Case Data'!$F:$F,"Generation")</f>
        <v>0</v>
      </c>
      <c r="M166" s="8">
        <f>SUMIFS('Case Data'!N:N,'Case Data'!$A:$A,Generation!$C166,'Case Data'!$B:$B,Generation!$D166,'Case Data'!$D:$D,Generation!$F166,'Case Data'!$F:$F,"Generation")</f>
        <v>0</v>
      </c>
    </row>
    <row r="167" spans="3:13">
      <c r="C167" s="45" t="str">
        <f t="shared" si="37"/>
        <v>Case A Exploratory Policy Scenario</v>
      </c>
      <c r="D167" s="52" t="str">
        <f t="shared" si="38"/>
        <v>MA</v>
      </c>
      <c r="E167" s="125" t="s">
        <v>50</v>
      </c>
      <c r="F167" s="52" t="s">
        <v>75</v>
      </c>
      <c r="G167" s="4">
        <f>SUMIFS('Case Data'!H:H,'Case Data'!$A:$A,Generation!$C167,'Case Data'!$B:$B,Generation!$D167,'Case Data'!$D:$D,Generation!$F167,'Case Data'!$F:$F,"Generation")</f>
        <v>0</v>
      </c>
      <c r="H167" s="4">
        <f>SUMIFS('Case Data'!I:I,'Case Data'!$A:$A,Generation!$C167,'Case Data'!$B:$B,Generation!$D167,'Case Data'!$D:$D,Generation!$F167,'Case Data'!$F:$F,"Generation")</f>
        <v>0</v>
      </c>
      <c r="I167" s="4">
        <f>SUMIFS('Case Data'!J:J,'Case Data'!$A:$A,Generation!$C167,'Case Data'!$B:$B,Generation!$D167,'Case Data'!$D:$D,Generation!$F167,'Case Data'!$F:$F,"Generation")</f>
        <v>0</v>
      </c>
      <c r="J167" s="4">
        <f>SUMIFS('Case Data'!K:K,'Case Data'!$A:$A,Generation!$C167,'Case Data'!$B:$B,Generation!$D167,'Case Data'!$D:$D,Generation!$F167,'Case Data'!$F:$F,"Generation")</f>
        <v>0</v>
      </c>
      <c r="K167" s="4">
        <f>SUMIFS('Case Data'!L:L,'Case Data'!$A:$A,Generation!$C167,'Case Data'!$B:$B,Generation!$D167,'Case Data'!$D:$D,Generation!$F167,'Case Data'!$F:$F,"Generation")</f>
        <v>0</v>
      </c>
      <c r="L167" s="4">
        <f>SUMIFS('Case Data'!M:M,'Case Data'!$A:$A,Generation!$C167,'Case Data'!$B:$B,Generation!$D167,'Case Data'!$D:$D,Generation!$F167,'Case Data'!$F:$F,"Generation")</f>
        <v>0</v>
      </c>
      <c r="M167" s="8">
        <f>SUMIFS('Case Data'!N:N,'Case Data'!$A:$A,Generation!$C167,'Case Data'!$B:$B,Generation!$D167,'Case Data'!$D:$D,Generation!$F167,'Case Data'!$F:$F,"Generation")</f>
        <v>0</v>
      </c>
    </row>
    <row r="168" spans="3:13">
      <c r="C168" s="45" t="str">
        <f t="shared" si="37"/>
        <v>Case A Exploratory Policy Scenario</v>
      </c>
      <c r="D168" s="52" t="str">
        <f t="shared" si="38"/>
        <v>MA</v>
      </c>
      <c r="E168" s="125" t="s">
        <v>50</v>
      </c>
      <c r="F168" s="52" t="s">
        <v>76</v>
      </c>
      <c r="G168" s="4">
        <f>SUMIFS('Case Data'!H:H,'Case Data'!$A:$A,Generation!$C168,'Case Data'!$B:$B,Generation!$D168,'Case Data'!$D:$D,Generation!$F168,'Case Data'!$F:$F,"Generation")</f>
        <v>0</v>
      </c>
      <c r="H168" s="4">
        <f>SUMIFS('Case Data'!I:I,'Case Data'!$A:$A,Generation!$C168,'Case Data'!$B:$B,Generation!$D168,'Case Data'!$D:$D,Generation!$F168,'Case Data'!$F:$F,"Generation")</f>
        <v>0</v>
      </c>
      <c r="I168" s="4">
        <f>SUMIFS('Case Data'!J:J,'Case Data'!$A:$A,Generation!$C168,'Case Data'!$B:$B,Generation!$D168,'Case Data'!$D:$D,Generation!$F168,'Case Data'!$F:$F,"Generation")</f>
        <v>0</v>
      </c>
      <c r="J168" s="4">
        <f>SUMIFS('Case Data'!K:K,'Case Data'!$A:$A,Generation!$C168,'Case Data'!$B:$B,Generation!$D168,'Case Data'!$D:$D,Generation!$F168,'Case Data'!$F:$F,"Generation")</f>
        <v>0</v>
      </c>
      <c r="K168" s="4">
        <f>SUMIFS('Case Data'!L:L,'Case Data'!$A:$A,Generation!$C168,'Case Data'!$B:$B,Generation!$D168,'Case Data'!$D:$D,Generation!$F168,'Case Data'!$F:$F,"Generation")</f>
        <v>1830.0047953840001</v>
      </c>
      <c r="L168" s="4">
        <f>SUMIFS('Case Data'!M:M,'Case Data'!$A:$A,Generation!$C168,'Case Data'!$B:$B,Generation!$D168,'Case Data'!$D:$D,Generation!$F168,'Case Data'!$F:$F,"Generation")</f>
        <v>10175.891631696641</v>
      </c>
      <c r="M168" s="8">
        <f>SUMIFS('Case Data'!N:N,'Case Data'!$A:$A,Generation!$C168,'Case Data'!$B:$B,Generation!$D168,'Case Data'!$D:$D,Generation!$F168,'Case Data'!$F:$F,"Generation")</f>
        <v>22689.816639851641</v>
      </c>
    </row>
    <row r="169" spans="3:13">
      <c r="C169" s="45" t="str">
        <f t="shared" si="37"/>
        <v>Case A Exploratory Policy Scenario</v>
      </c>
      <c r="D169" s="52" t="str">
        <f t="shared" si="38"/>
        <v>MA</v>
      </c>
      <c r="E169" s="125" t="s">
        <v>50</v>
      </c>
      <c r="F169" s="52" t="s">
        <v>77</v>
      </c>
      <c r="G169" s="4">
        <f>SUMIFS('Case Data'!H:H,'Case Data'!$A:$A,Generation!$C169,'Case Data'!$B:$B,Generation!$D169,'Case Data'!$D:$D,Generation!$F169,'Case Data'!$F:$F,"Generation")</f>
        <v>0</v>
      </c>
      <c r="H169" s="4">
        <f>SUMIFS('Case Data'!I:I,'Case Data'!$A:$A,Generation!$C169,'Case Data'!$B:$B,Generation!$D169,'Case Data'!$D:$D,Generation!$F169,'Case Data'!$F:$F,"Generation")</f>
        <v>0</v>
      </c>
      <c r="I169" s="4">
        <f>SUMIFS('Case Data'!J:J,'Case Data'!$A:$A,Generation!$C169,'Case Data'!$B:$B,Generation!$D169,'Case Data'!$D:$D,Generation!$F169,'Case Data'!$F:$F,"Generation")</f>
        <v>0</v>
      </c>
      <c r="J169" s="4">
        <f>SUMIFS('Case Data'!K:K,'Case Data'!$A:$A,Generation!$C169,'Case Data'!$B:$B,Generation!$D169,'Case Data'!$D:$D,Generation!$F169,'Case Data'!$F:$F,"Generation")</f>
        <v>0</v>
      </c>
      <c r="K169" s="4">
        <f>SUMIFS('Case Data'!L:L,'Case Data'!$A:$A,Generation!$C169,'Case Data'!$B:$B,Generation!$D169,'Case Data'!$D:$D,Generation!$F169,'Case Data'!$F:$F,"Generation")</f>
        <v>0</v>
      </c>
      <c r="L169" s="4">
        <f>SUMIFS('Case Data'!M:M,'Case Data'!$A:$A,Generation!$C169,'Case Data'!$B:$B,Generation!$D169,'Case Data'!$D:$D,Generation!$F169,'Case Data'!$F:$F,"Generation")</f>
        <v>0</v>
      </c>
      <c r="M169" s="8">
        <f>SUMIFS('Case Data'!N:N,'Case Data'!$A:$A,Generation!$C169,'Case Data'!$B:$B,Generation!$D169,'Case Data'!$D:$D,Generation!$F169,'Case Data'!$F:$F,"Generation")</f>
        <v>0</v>
      </c>
    </row>
    <row r="170" spans="3:13">
      <c r="C170" s="45" t="str">
        <f t="shared" si="37"/>
        <v>Case A Exploratory Policy Scenario</v>
      </c>
      <c r="D170" s="52" t="str">
        <f t="shared" si="38"/>
        <v>MA</v>
      </c>
      <c r="E170" s="125" t="s">
        <v>50</v>
      </c>
      <c r="F170" s="52" t="s">
        <v>78</v>
      </c>
      <c r="G170" s="4">
        <f>SUMIFS('Case Data'!H:H,'Case Data'!$A:$A,Generation!$C170,'Case Data'!$B:$B,Generation!$D170,'Case Data'!$D:$D,Generation!$F170,'Case Data'!$F:$F,"Generation")</f>
        <v>3293.7599999459999</v>
      </c>
      <c r="H170" s="4">
        <f>SUMIFS('Case Data'!I:I,'Case Data'!$A:$A,Generation!$C170,'Case Data'!$B:$B,Generation!$D170,'Case Data'!$D:$D,Generation!$F170,'Case Data'!$F:$F,"Generation")</f>
        <v>3293.7599999459999</v>
      </c>
      <c r="I170" s="4">
        <f>SUMIFS('Case Data'!J:J,'Case Data'!$A:$A,Generation!$C170,'Case Data'!$B:$B,Generation!$D170,'Case Data'!$D:$D,Generation!$F170,'Case Data'!$F:$F,"Generation")</f>
        <v>3293.7599999459999</v>
      </c>
      <c r="J170" s="4">
        <f>SUMIFS('Case Data'!K:K,'Case Data'!$A:$A,Generation!$C170,'Case Data'!$B:$B,Generation!$D170,'Case Data'!$D:$D,Generation!$F170,'Case Data'!$F:$F,"Generation")</f>
        <v>3293.7599999459999</v>
      </c>
      <c r="K170" s="4">
        <f>SUMIFS('Case Data'!L:L,'Case Data'!$A:$A,Generation!$C170,'Case Data'!$B:$B,Generation!$D170,'Case Data'!$D:$D,Generation!$F170,'Case Data'!$F:$F,"Generation")</f>
        <v>3293.7599999459999</v>
      </c>
      <c r="L170" s="4">
        <f>SUMIFS('Case Data'!M:M,'Case Data'!$A:$A,Generation!$C170,'Case Data'!$B:$B,Generation!$D170,'Case Data'!$D:$D,Generation!$F170,'Case Data'!$F:$F,"Generation")</f>
        <v>3293.7599999459999</v>
      </c>
      <c r="M170" s="8">
        <f>SUMIFS('Case Data'!N:N,'Case Data'!$A:$A,Generation!$C170,'Case Data'!$B:$B,Generation!$D170,'Case Data'!$D:$D,Generation!$F170,'Case Data'!$F:$F,"Generation")</f>
        <v>3293.7599999459999</v>
      </c>
    </row>
    <row r="171" spans="3:13">
      <c r="C171" s="45" t="str">
        <f>$D$54</f>
        <v>Case A Exploratory Policy Scenario</v>
      </c>
      <c r="D171" s="52" t="str">
        <f>D170</f>
        <v>MA</v>
      </c>
      <c r="E171" s="125" t="s">
        <v>50</v>
      </c>
      <c r="F171" s="52" t="s">
        <v>80</v>
      </c>
      <c r="G171" s="4">
        <f>SUMIFS('Case Data'!H:H,'Case Data'!$A:$A,Generation!$C171,'Case Data'!$B:$B,Generation!$D171,'Case Data'!$D:$D,Generation!$F171,'Case Data'!$F:$F,"Generation")</f>
        <v>0</v>
      </c>
      <c r="H171" s="4">
        <f>SUMIFS('Case Data'!I:I,'Case Data'!$A:$A,Generation!$C171,'Case Data'!$B:$B,Generation!$D171,'Case Data'!$D:$D,Generation!$F171,'Case Data'!$F:$F,"Generation")</f>
        <v>0</v>
      </c>
      <c r="I171" s="4">
        <f>SUMIFS('Case Data'!J:J,'Case Data'!$A:$A,Generation!$C171,'Case Data'!$B:$B,Generation!$D171,'Case Data'!$D:$D,Generation!$F171,'Case Data'!$F:$F,"Generation")</f>
        <v>0</v>
      </c>
      <c r="J171" s="4">
        <f>SUMIFS('Case Data'!K:K,'Case Data'!$A:$A,Generation!$C171,'Case Data'!$B:$B,Generation!$D171,'Case Data'!$D:$D,Generation!$F171,'Case Data'!$F:$F,"Generation")</f>
        <v>0</v>
      </c>
      <c r="K171" s="4">
        <f>SUMIFS('Case Data'!L:L,'Case Data'!$A:$A,Generation!$C171,'Case Data'!$B:$B,Generation!$D171,'Case Data'!$D:$D,Generation!$F171,'Case Data'!$F:$F,"Generation")</f>
        <v>0</v>
      </c>
      <c r="L171" s="4">
        <f>SUMIFS('Case Data'!M:M,'Case Data'!$A:$A,Generation!$C171,'Case Data'!$B:$B,Generation!$D171,'Case Data'!$D:$D,Generation!$F171,'Case Data'!$F:$F,"Generation")</f>
        <v>0</v>
      </c>
      <c r="M171" s="8">
        <f>SUMIFS('Case Data'!N:N,'Case Data'!$A:$A,Generation!$C171,'Case Data'!$B:$B,Generation!$D171,'Case Data'!$D:$D,Generation!$F171,'Case Data'!$F:$F,"Generation")</f>
        <v>0</v>
      </c>
    </row>
    <row r="172" spans="3:13" ht="15.75" thickBot="1">
      <c r="C172" s="50" t="str">
        <f>$D$54</f>
        <v>Case A Exploratory Policy Scenario</v>
      </c>
      <c r="D172" s="54" t="str">
        <f>D171</f>
        <v>MA</v>
      </c>
      <c r="E172" s="126" t="s">
        <v>50</v>
      </c>
      <c r="F172" s="54" t="s">
        <v>81</v>
      </c>
      <c r="G172" s="9">
        <f>SUMIFS('Case Data'!H:H,'Case Data'!$A:$A,Generation!$C172,'Case Data'!$B:$B,Generation!$D172,'Case Data'!$D:$D,Generation!$F172,'Case Data'!$F:$F,"Generation")</f>
        <v>0</v>
      </c>
      <c r="H172" s="9">
        <f>SUMIFS('Case Data'!I:I,'Case Data'!$A:$A,Generation!$C172,'Case Data'!$B:$B,Generation!$D172,'Case Data'!$D:$D,Generation!$F172,'Case Data'!$F:$F,"Generation")</f>
        <v>0</v>
      </c>
      <c r="I172" s="9">
        <f>SUMIFS('Case Data'!J:J,'Case Data'!$A:$A,Generation!$C172,'Case Data'!$B:$B,Generation!$D172,'Case Data'!$D:$D,Generation!$F172,'Case Data'!$F:$F,"Generation")</f>
        <v>0</v>
      </c>
      <c r="J172" s="9">
        <f>SUMIFS('Case Data'!K:K,'Case Data'!$A:$A,Generation!$C172,'Case Data'!$B:$B,Generation!$D172,'Case Data'!$D:$D,Generation!$F172,'Case Data'!$F:$F,"Generation")</f>
        <v>0</v>
      </c>
      <c r="K172" s="9">
        <f>SUMIFS('Case Data'!L:L,'Case Data'!$A:$A,Generation!$C172,'Case Data'!$B:$B,Generation!$D172,'Case Data'!$D:$D,Generation!$F172,'Case Data'!$F:$F,"Generation")</f>
        <v>0</v>
      </c>
      <c r="L172" s="9">
        <f>SUMIFS('Case Data'!M:M,'Case Data'!$A:$A,Generation!$C172,'Case Data'!$B:$B,Generation!$D172,'Case Data'!$D:$D,Generation!$F172,'Case Data'!$F:$F,"Generation")</f>
        <v>0</v>
      </c>
      <c r="M172" s="10">
        <f>SUMIFS('Case Data'!N:N,'Case Data'!$A:$A,Generation!$C172,'Case Data'!$B:$B,Generation!$D172,'Case Data'!$D:$D,Generation!$F172,'Case Data'!$F:$F,"Generation")</f>
        <v>0</v>
      </c>
    </row>
    <row r="173" spans="3:13" ht="15.75" thickBot="1"/>
    <row r="174" spans="3:13" ht="15.75" thickBot="1">
      <c r="C174" s="94" t="s">
        <v>2</v>
      </c>
      <c r="D174" s="95" t="s">
        <v>43</v>
      </c>
      <c r="E174" s="95" t="s">
        <v>46</v>
      </c>
      <c r="F174" s="95" t="s">
        <v>70</v>
      </c>
      <c r="G174" s="95">
        <v>2025</v>
      </c>
      <c r="H174" s="95">
        <v>2028</v>
      </c>
      <c r="I174" s="95">
        <v>2030</v>
      </c>
      <c r="J174" s="95">
        <v>2032</v>
      </c>
      <c r="K174" s="95">
        <v>2035</v>
      </c>
      <c r="L174" s="95">
        <v>2037</v>
      </c>
      <c r="M174" s="106">
        <v>2040</v>
      </c>
    </row>
    <row r="175" spans="3:13">
      <c r="C175" s="45" t="str">
        <f>$D$54</f>
        <v>Case A Exploratory Policy Scenario</v>
      </c>
      <c r="D175" s="52" t="str">
        <f>Cases!E8</f>
        <v>NH</v>
      </c>
      <c r="E175" s="125" t="s">
        <v>50</v>
      </c>
      <c r="F175" s="52" t="s">
        <v>48</v>
      </c>
      <c r="G175" s="4">
        <f>SUMIFS('Case Data'!H:H,'Case Data'!$A:$A,Generation!$C175,'Case Data'!$B:$B,Generation!$D175,'Case Data'!$D:$D,Generation!$F175,'Case Data'!$F:$F,"Generation")</f>
        <v>560.36447999999996</v>
      </c>
      <c r="H175" s="4">
        <f>SUMIFS('Case Data'!I:I,'Case Data'!$A:$A,Generation!$C175,'Case Data'!$B:$B,Generation!$D175,'Case Data'!$D:$D,Generation!$F175,'Case Data'!$F:$F,"Generation")</f>
        <v>0</v>
      </c>
      <c r="I175" s="4">
        <f>SUMIFS('Case Data'!J:J,'Case Data'!$A:$A,Generation!$C175,'Case Data'!$B:$B,Generation!$D175,'Case Data'!$D:$D,Generation!$F175,'Case Data'!$F:$F,"Generation")</f>
        <v>0</v>
      </c>
      <c r="J175" s="4">
        <f>SUMIFS('Case Data'!K:K,'Case Data'!$A:$A,Generation!$C175,'Case Data'!$B:$B,Generation!$D175,'Case Data'!$D:$D,Generation!$F175,'Case Data'!$F:$F,"Generation")</f>
        <v>0</v>
      </c>
      <c r="K175" s="4">
        <f>SUMIFS('Case Data'!L:L,'Case Data'!$A:$A,Generation!$C175,'Case Data'!$B:$B,Generation!$D175,'Case Data'!$D:$D,Generation!$F175,'Case Data'!$F:$F,"Generation")</f>
        <v>0</v>
      </c>
      <c r="L175" s="4">
        <f>SUMIFS('Case Data'!M:M,'Case Data'!$A:$A,Generation!$C175,'Case Data'!$B:$B,Generation!$D175,'Case Data'!$D:$D,Generation!$F175,'Case Data'!$F:$F,"Generation")</f>
        <v>0</v>
      </c>
      <c r="M175" s="8">
        <f>SUMIFS('Case Data'!N:N,'Case Data'!$A:$A,Generation!$C175,'Case Data'!$B:$B,Generation!$D175,'Case Data'!$D:$D,Generation!$F175,'Case Data'!$F:$F,"Generation")</f>
        <v>0</v>
      </c>
    </row>
    <row r="176" spans="3:13">
      <c r="C176" s="45" t="str">
        <f t="shared" ref="C176:C183" si="39">$D$54</f>
        <v>Case A Exploratory Policy Scenario</v>
      </c>
      <c r="D176" s="52" t="str">
        <f>D175</f>
        <v>NH</v>
      </c>
      <c r="E176" s="125" t="s">
        <v>50</v>
      </c>
      <c r="F176" s="52" t="s">
        <v>53</v>
      </c>
      <c r="G176" s="4">
        <f>SUMIFS('Case Data'!H:H,'Case Data'!$A:$A,Generation!$C176,'Case Data'!$B:$B,Generation!$D176,'Case Data'!$D:$D,Generation!$F176,'Case Data'!$F:$F,"Generation")</f>
        <v>0</v>
      </c>
      <c r="H176" s="4">
        <f>SUMIFS('Case Data'!I:I,'Case Data'!$A:$A,Generation!$C176,'Case Data'!$B:$B,Generation!$D176,'Case Data'!$D:$D,Generation!$F176,'Case Data'!$F:$F,"Generation")</f>
        <v>0</v>
      </c>
      <c r="I176" s="4">
        <f>SUMIFS('Case Data'!J:J,'Case Data'!$A:$A,Generation!$C176,'Case Data'!$B:$B,Generation!$D176,'Case Data'!$D:$D,Generation!$F176,'Case Data'!$F:$F,"Generation")</f>
        <v>0</v>
      </c>
      <c r="J176" s="4">
        <f>SUMIFS('Case Data'!K:K,'Case Data'!$A:$A,Generation!$C176,'Case Data'!$B:$B,Generation!$D176,'Case Data'!$D:$D,Generation!$F176,'Case Data'!$F:$F,"Generation")</f>
        <v>0</v>
      </c>
      <c r="K176" s="4">
        <f>SUMIFS('Case Data'!L:L,'Case Data'!$A:$A,Generation!$C176,'Case Data'!$B:$B,Generation!$D176,'Case Data'!$D:$D,Generation!$F176,'Case Data'!$F:$F,"Generation")</f>
        <v>0</v>
      </c>
      <c r="L176" s="4">
        <f>SUMIFS('Case Data'!M:M,'Case Data'!$A:$A,Generation!$C176,'Case Data'!$B:$B,Generation!$D176,'Case Data'!$D:$D,Generation!$F176,'Case Data'!$F:$F,"Generation")</f>
        <v>0</v>
      </c>
      <c r="M176" s="8">
        <f>SUMIFS('Case Data'!N:N,'Case Data'!$A:$A,Generation!$C176,'Case Data'!$B:$B,Generation!$D176,'Case Data'!$D:$D,Generation!$F176,'Case Data'!$F:$F,"Generation")</f>
        <v>0</v>
      </c>
    </row>
    <row r="177" spans="3:13">
      <c r="C177" s="45" t="str">
        <f t="shared" si="39"/>
        <v>Case A Exploratory Policy Scenario</v>
      </c>
      <c r="D177" s="52" t="str">
        <f t="shared" ref="D177:D183" si="40">D176</f>
        <v>NH</v>
      </c>
      <c r="E177" s="125" t="s">
        <v>50</v>
      </c>
      <c r="F177" s="52" t="s">
        <v>54</v>
      </c>
      <c r="G177" s="4">
        <f>SUMIFS('Case Data'!H:H,'Case Data'!$A:$A,Generation!$C177,'Case Data'!$B:$B,Generation!$D177,'Case Data'!$D:$D,Generation!$F177,'Case Data'!$F:$F,"Generation")</f>
        <v>1539.6992740619999</v>
      </c>
      <c r="H177" s="4">
        <f>SUMIFS('Case Data'!I:I,'Case Data'!$A:$A,Generation!$C177,'Case Data'!$B:$B,Generation!$D177,'Case Data'!$D:$D,Generation!$F177,'Case Data'!$F:$F,"Generation")</f>
        <v>1585.6725080379999</v>
      </c>
      <c r="I177" s="4">
        <f>SUMIFS('Case Data'!J:J,'Case Data'!$A:$A,Generation!$C177,'Case Data'!$B:$B,Generation!$D177,'Case Data'!$D:$D,Generation!$F177,'Case Data'!$F:$F,"Generation")</f>
        <v>1514.488410468</v>
      </c>
      <c r="J177" s="4">
        <f>SUMIFS('Case Data'!K:K,'Case Data'!$A:$A,Generation!$C177,'Case Data'!$B:$B,Generation!$D177,'Case Data'!$D:$D,Generation!$F177,'Case Data'!$F:$F,"Generation")</f>
        <v>2163.165895744</v>
      </c>
      <c r="K177" s="4">
        <f>SUMIFS('Case Data'!L:L,'Case Data'!$A:$A,Generation!$C177,'Case Data'!$B:$B,Generation!$D177,'Case Data'!$D:$D,Generation!$F177,'Case Data'!$F:$F,"Generation")</f>
        <v>2177.1472002260002</v>
      </c>
      <c r="L177" s="4">
        <f>SUMIFS('Case Data'!M:M,'Case Data'!$A:$A,Generation!$C177,'Case Data'!$B:$B,Generation!$D177,'Case Data'!$D:$D,Generation!$F177,'Case Data'!$F:$F,"Generation")</f>
        <v>549.53244950800001</v>
      </c>
      <c r="M177" s="8">
        <f>SUMIFS('Case Data'!N:N,'Case Data'!$A:$A,Generation!$C177,'Case Data'!$B:$B,Generation!$D177,'Case Data'!$D:$D,Generation!$F177,'Case Data'!$F:$F,"Generation")</f>
        <v>0</v>
      </c>
    </row>
    <row r="178" spans="3:13">
      <c r="C178" s="45" t="str">
        <f t="shared" si="39"/>
        <v>Case A Exploratory Policy Scenario</v>
      </c>
      <c r="D178" s="52" t="str">
        <f t="shared" si="40"/>
        <v>NH</v>
      </c>
      <c r="E178" s="125" t="s">
        <v>50</v>
      </c>
      <c r="F178" s="52" t="s">
        <v>55</v>
      </c>
      <c r="G178" s="4">
        <f>SUMIFS('Case Data'!H:H,'Case Data'!$A:$A,Generation!$C178,'Case Data'!$B:$B,Generation!$D178,'Case Data'!$D:$D,Generation!$F178,'Case Data'!$F:$F,"Generation")</f>
        <v>0.66043999999999992</v>
      </c>
      <c r="H178" s="4">
        <f>SUMIFS('Case Data'!I:I,'Case Data'!$A:$A,Generation!$C178,'Case Data'!$B:$B,Generation!$D178,'Case Data'!$D:$D,Generation!$F178,'Case Data'!$F:$F,"Generation")</f>
        <v>24.03678</v>
      </c>
      <c r="I178" s="4">
        <f>SUMIFS('Case Data'!J:J,'Case Data'!$A:$A,Generation!$C178,'Case Data'!$B:$B,Generation!$D178,'Case Data'!$D:$D,Generation!$F178,'Case Data'!$F:$F,"Generation")</f>
        <v>22.247588</v>
      </c>
      <c r="J178" s="4">
        <f>SUMIFS('Case Data'!K:K,'Case Data'!$A:$A,Generation!$C178,'Case Data'!$B:$B,Generation!$D178,'Case Data'!$D:$D,Generation!$F178,'Case Data'!$F:$F,"Generation")</f>
        <v>23.707788000000001</v>
      </c>
      <c r="K178" s="4">
        <f>SUMIFS('Case Data'!L:L,'Case Data'!$A:$A,Generation!$C178,'Case Data'!$B:$B,Generation!$D178,'Case Data'!$D:$D,Generation!$F178,'Case Data'!$F:$F,"Generation")</f>
        <v>22.923272000000001</v>
      </c>
      <c r="L178" s="4">
        <f>SUMIFS('Case Data'!M:M,'Case Data'!$A:$A,Generation!$C178,'Case Data'!$B:$B,Generation!$D178,'Case Data'!$D:$D,Generation!$F178,'Case Data'!$F:$F,"Generation")</f>
        <v>23.506888</v>
      </c>
      <c r="M178" s="8">
        <f>SUMIFS('Case Data'!N:N,'Case Data'!$A:$A,Generation!$C178,'Case Data'!$B:$B,Generation!$D178,'Case Data'!$D:$D,Generation!$F178,'Case Data'!$F:$F,"Generation")</f>
        <v>17.319379999999999</v>
      </c>
    </row>
    <row r="179" spans="3:13">
      <c r="C179" s="45" t="str">
        <f t="shared" si="39"/>
        <v>Case A Exploratory Policy Scenario</v>
      </c>
      <c r="D179" s="52" t="str">
        <f t="shared" si="40"/>
        <v>NH</v>
      </c>
      <c r="E179" s="125" t="s">
        <v>50</v>
      </c>
      <c r="F179" s="52" t="s">
        <v>56</v>
      </c>
      <c r="G179" s="4">
        <f>SUMIFS('Case Data'!H:H,'Case Data'!$A:$A,Generation!$C179,'Case Data'!$B:$B,Generation!$D179,'Case Data'!$D:$D,Generation!$F179,'Case Data'!$F:$F,"Generation")</f>
        <v>0</v>
      </c>
      <c r="H179" s="4">
        <f>SUMIFS('Case Data'!I:I,'Case Data'!$A:$A,Generation!$C179,'Case Data'!$B:$B,Generation!$D179,'Case Data'!$D:$D,Generation!$F179,'Case Data'!$F:$F,"Generation")</f>
        <v>0</v>
      </c>
      <c r="I179" s="4">
        <f>SUMIFS('Case Data'!J:J,'Case Data'!$A:$A,Generation!$C179,'Case Data'!$B:$B,Generation!$D179,'Case Data'!$D:$D,Generation!$F179,'Case Data'!$F:$F,"Generation")</f>
        <v>0</v>
      </c>
      <c r="J179" s="4">
        <f>SUMIFS('Case Data'!K:K,'Case Data'!$A:$A,Generation!$C179,'Case Data'!$B:$B,Generation!$D179,'Case Data'!$D:$D,Generation!$F179,'Case Data'!$F:$F,"Generation")</f>
        <v>0</v>
      </c>
      <c r="K179" s="4">
        <f>SUMIFS('Case Data'!L:L,'Case Data'!$A:$A,Generation!$C179,'Case Data'!$B:$B,Generation!$D179,'Case Data'!$D:$D,Generation!$F179,'Case Data'!$F:$F,"Generation")</f>
        <v>0</v>
      </c>
      <c r="L179" s="4">
        <f>SUMIFS('Case Data'!M:M,'Case Data'!$A:$A,Generation!$C179,'Case Data'!$B:$B,Generation!$D179,'Case Data'!$D:$D,Generation!$F179,'Case Data'!$F:$F,"Generation")</f>
        <v>0</v>
      </c>
      <c r="M179" s="8">
        <f>SUMIFS('Case Data'!N:N,'Case Data'!$A:$A,Generation!$C179,'Case Data'!$B:$B,Generation!$D179,'Case Data'!$D:$D,Generation!$F179,'Case Data'!$F:$F,"Generation")</f>
        <v>0</v>
      </c>
    </row>
    <row r="180" spans="3:13">
      <c r="C180" s="45" t="str">
        <f t="shared" si="39"/>
        <v>Case A Exploratory Policy Scenario</v>
      </c>
      <c r="D180" s="52" t="str">
        <f t="shared" si="40"/>
        <v>NH</v>
      </c>
      <c r="E180" s="125" t="s">
        <v>50</v>
      </c>
      <c r="F180" s="52" t="s">
        <v>57</v>
      </c>
      <c r="G180" s="4">
        <f>SUMIFS('Case Data'!H:H,'Case Data'!$A:$A,Generation!$C180,'Case Data'!$B:$B,Generation!$D180,'Case Data'!$D:$D,Generation!$F180,'Case Data'!$F:$F,"Generation")</f>
        <v>0</v>
      </c>
      <c r="H180" s="4">
        <f>SUMIFS('Case Data'!I:I,'Case Data'!$A:$A,Generation!$C180,'Case Data'!$B:$B,Generation!$D180,'Case Data'!$D:$D,Generation!$F180,'Case Data'!$F:$F,"Generation")</f>
        <v>0</v>
      </c>
      <c r="I180" s="4">
        <f>SUMIFS('Case Data'!J:J,'Case Data'!$A:$A,Generation!$C180,'Case Data'!$B:$B,Generation!$D180,'Case Data'!$D:$D,Generation!$F180,'Case Data'!$F:$F,"Generation")</f>
        <v>0</v>
      </c>
      <c r="J180" s="4">
        <f>SUMIFS('Case Data'!K:K,'Case Data'!$A:$A,Generation!$C180,'Case Data'!$B:$B,Generation!$D180,'Case Data'!$D:$D,Generation!$F180,'Case Data'!$F:$F,"Generation")</f>
        <v>0</v>
      </c>
      <c r="K180" s="4">
        <f>SUMIFS('Case Data'!L:L,'Case Data'!$A:$A,Generation!$C180,'Case Data'!$B:$B,Generation!$D180,'Case Data'!$D:$D,Generation!$F180,'Case Data'!$F:$F,"Generation")</f>
        <v>0</v>
      </c>
      <c r="L180" s="4">
        <f>SUMIFS('Case Data'!M:M,'Case Data'!$A:$A,Generation!$C180,'Case Data'!$B:$B,Generation!$D180,'Case Data'!$D:$D,Generation!$F180,'Case Data'!$F:$F,"Generation")</f>
        <v>0</v>
      </c>
      <c r="M180" s="8">
        <f>SUMIFS('Case Data'!N:N,'Case Data'!$A:$A,Generation!$C180,'Case Data'!$B:$B,Generation!$D180,'Case Data'!$D:$D,Generation!$F180,'Case Data'!$F:$F,"Generation")</f>
        <v>0</v>
      </c>
    </row>
    <row r="181" spans="3:13">
      <c r="C181" s="45" t="str">
        <f t="shared" si="39"/>
        <v>Case A Exploratory Policy Scenario</v>
      </c>
      <c r="D181" s="52" t="str">
        <f t="shared" si="40"/>
        <v>NH</v>
      </c>
      <c r="E181" s="125" t="s">
        <v>50</v>
      </c>
      <c r="F181" s="52" t="s">
        <v>58</v>
      </c>
      <c r="G181" s="4">
        <f>SUMIFS('Case Data'!H:H,'Case Data'!$A:$A,Generation!$C181,'Case Data'!$B:$B,Generation!$D181,'Case Data'!$D:$D,Generation!$F181,'Case Data'!$F:$F,"Generation")</f>
        <v>10063.380805272</v>
      </c>
      <c r="H181" s="4">
        <f>SUMIFS('Case Data'!I:I,'Case Data'!$A:$A,Generation!$C181,'Case Data'!$B:$B,Generation!$D181,'Case Data'!$D:$D,Generation!$F181,'Case Data'!$F:$F,"Generation")</f>
        <v>10063.380805272</v>
      </c>
      <c r="I181" s="4">
        <f>SUMIFS('Case Data'!J:J,'Case Data'!$A:$A,Generation!$C181,'Case Data'!$B:$B,Generation!$D181,'Case Data'!$D:$D,Generation!$F181,'Case Data'!$F:$F,"Generation")</f>
        <v>10063.380805272</v>
      </c>
      <c r="J181" s="4">
        <f>SUMIFS('Case Data'!K:K,'Case Data'!$A:$A,Generation!$C181,'Case Data'!$B:$B,Generation!$D181,'Case Data'!$D:$D,Generation!$F181,'Case Data'!$F:$F,"Generation")</f>
        <v>10063.380805272</v>
      </c>
      <c r="K181" s="4">
        <f>SUMIFS('Case Data'!L:L,'Case Data'!$A:$A,Generation!$C181,'Case Data'!$B:$B,Generation!$D181,'Case Data'!$D:$D,Generation!$F181,'Case Data'!$F:$F,"Generation")</f>
        <v>10063.380805272</v>
      </c>
      <c r="L181" s="4">
        <f>SUMIFS('Case Data'!M:M,'Case Data'!$A:$A,Generation!$C181,'Case Data'!$B:$B,Generation!$D181,'Case Data'!$D:$D,Generation!$F181,'Case Data'!$F:$F,"Generation")</f>
        <v>10063.380805272</v>
      </c>
      <c r="M181" s="8">
        <f>SUMIFS('Case Data'!N:N,'Case Data'!$A:$A,Generation!$C181,'Case Data'!$B:$B,Generation!$D181,'Case Data'!$D:$D,Generation!$F181,'Case Data'!$F:$F,"Generation")</f>
        <v>10063.380805272</v>
      </c>
    </row>
    <row r="182" spans="3:13">
      <c r="C182" s="45" t="str">
        <f t="shared" si="39"/>
        <v>Case A Exploratory Policy Scenario</v>
      </c>
      <c r="D182" s="52" t="str">
        <f t="shared" si="40"/>
        <v>NH</v>
      </c>
      <c r="E182" s="125" t="s">
        <v>50</v>
      </c>
      <c r="F182" s="52" t="s">
        <v>59</v>
      </c>
      <c r="G182" s="4">
        <f>SUMIFS('Case Data'!H:H,'Case Data'!$A:$A,Generation!$C182,'Case Data'!$B:$B,Generation!$D182,'Case Data'!$D:$D,Generation!$F182,'Case Data'!$F:$F,"Generation")</f>
        <v>1406.0807782803738</v>
      </c>
      <c r="H182" s="4">
        <f>SUMIFS('Case Data'!I:I,'Case Data'!$A:$A,Generation!$C182,'Case Data'!$B:$B,Generation!$D182,'Case Data'!$D:$D,Generation!$F182,'Case Data'!$F:$F,"Generation")</f>
        <v>1406.0807808007601</v>
      </c>
      <c r="I182" s="4">
        <f>SUMIFS('Case Data'!J:J,'Case Data'!$A:$A,Generation!$C182,'Case Data'!$B:$B,Generation!$D182,'Case Data'!$D:$D,Generation!$F182,'Case Data'!$F:$F,"Generation")</f>
        <v>1406.0807776443924</v>
      </c>
      <c r="J182" s="4">
        <f>SUMIFS('Case Data'!K:K,'Case Data'!$A:$A,Generation!$C182,'Case Data'!$B:$B,Generation!$D182,'Case Data'!$D:$D,Generation!$F182,'Case Data'!$F:$F,"Generation")</f>
        <v>1406.0807767453923</v>
      </c>
      <c r="K182" s="4">
        <f>SUMIFS('Case Data'!L:L,'Case Data'!$A:$A,Generation!$C182,'Case Data'!$B:$B,Generation!$D182,'Case Data'!$D:$D,Generation!$F182,'Case Data'!$F:$F,"Generation")</f>
        <v>1406.0807899805377</v>
      </c>
      <c r="L182" s="4">
        <f>SUMIFS('Case Data'!M:M,'Case Data'!$A:$A,Generation!$C182,'Case Data'!$B:$B,Generation!$D182,'Case Data'!$D:$D,Generation!$F182,'Case Data'!$F:$F,"Generation")</f>
        <v>1406.0807626960302</v>
      </c>
      <c r="M182" s="8">
        <f>SUMIFS('Case Data'!N:N,'Case Data'!$A:$A,Generation!$C182,'Case Data'!$B:$B,Generation!$D182,'Case Data'!$D:$D,Generation!$F182,'Case Data'!$F:$F,"Generation")</f>
        <v>1406.0807319293272</v>
      </c>
    </row>
    <row r="183" spans="3:13">
      <c r="C183" s="45" t="str">
        <f t="shared" si="39"/>
        <v>Case A Exploratory Policy Scenario</v>
      </c>
      <c r="D183" s="52" t="str">
        <f t="shared" si="40"/>
        <v>NH</v>
      </c>
      <c r="E183" s="125" t="s">
        <v>50</v>
      </c>
      <c r="F183" s="52" t="s">
        <v>60</v>
      </c>
      <c r="G183" s="4">
        <f>SUMIFS('Case Data'!H:H,'Case Data'!$A:$A,Generation!$C183,'Case Data'!$B:$B,Generation!$D183,'Case Data'!$D:$D,Generation!$F183,'Case Data'!$F:$F,"Generation")</f>
        <v>232.848628136</v>
      </c>
      <c r="H183" s="4">
        <f>SUMIFS('Case Data'!I:I,'Case Data'!$A:$A,Generation!$C183,'Case Data'!$B:$B,Generation!$D183,'Case Data'!$D:$D,Generation!$F183,'Case Data'!$F:$F,"Generation")</f>
        <v>232.848628136</v>
      </c>
      <c r="I183" s="4">
        <f>SUMIFS('Case Data'!J:J,'Case Data'!$A:$A,Generation!$C183,'Case Data'!$B:$B,Generation!$D183,'Case Data'!$D:$D,Generation!$F183,'Case Data'!$F:$F,"Generation")</f>
        <v>232.848628136</v>
      </c>
      <c r="J183" s="4">
        <f>SUMIFS('Case Data'!K:K,'Case Data'!$A:$A,Generation!$C183,'Case Data'!$B:$B,Generation!$D183,'Case Data'!$D:$D,Generation!$F183,'Case Data'!$F:$F,"Generation")</f>
        <v>232.848628136</v>
      </c>
      <c r="K183" s="4">
        <f>SUMIFS('Case Data'!L:L,'Case Data'!$A:$A,Generation!$C183,'Case Data'!$B:$B,Generation!$D183,'Case Data'!$D:$D,Generation!$F183,'Case Data'!$F:$F,"Generation")</f>
        <v>232.848628136</v>
      </c>
      <c r="L183" s="4">
        <f>SUMIFS('Case Data'!M:M,'Case Data'!$A:$A,Generation!$C183,'Case Data'!$B:$B,Generation!$D183,'Case Data'!$D:$D,Generation!$F183,'Case Data'!$F:$F,"Generation")</f>
        <v>232.848628136</v>
      </c>
      <c r="M183" s="8">
        <f>SUMIFS('Case Data'!N:N,'Case Data'!$A:$A,Generation!$C183,'Case Data'!$B:$B,Generation!$D183,'Case Data'!$D:$D,Generation!$F183,'Case Data'!$F:$F,"Generation")</f>
        <v>232.848628136</v>
      </c>
    </row>
    <row r="184" spans="3:13">
      <c r="C184" s="45" t="str">
        <f t="shared" ref="C184:C191" si="41">$D$54</f>
        <v>Case A Exploratory Policy Scenario</v>
      </c>
      <c r="D184" s="52" t="str">
        <f t="shared" ref="D184:D191" si="42">D183</f>
        <v>NH</v>
      </c>
      <c r="E184" s="125" t="s">
        <v>50</v>
      </c>
      <c r="F184" s="52" t="s">
        <v>61</v>
      </c>
      <c r="G184" s="4">
        <f>SUMIFS('Case Data'!H:H,'Case Data'!$A:$A,Generation!$C184,'Case Data'!$B:$B,Generation!$D184,'Case Data'!$D:$D,Generation!$F184,'Case Data'!$F:$F,"Generation")</f>
        <v>666.54626034699993</v>
      </c>
      <c r="H184" s="4">
        <f>SUMIFS('Case Data'!I:I,'Case Data'!$A:$A,Generation!$C184,'Case Data'!$B:$B,Generation!$D184,'Case Data'!$D:$D,Generation!$F184,'Case Data'!$F:$F,"Generation")</f>
        <v>666.54626034699993</v>
      </c>
      <c r="I184" s="4">
        <f>SUMIFS('Case Data'!J:J,'Case Data'!$A:$A,Generation!$C184,'Case Data'!$B:$B,Generation!$D184,'Case Data'!$D:$D,Generation!$F184,'Case Data'!$F:$F,"Generation")</f>
        <v>666.54626034699993</v>
      </c>
      <c r="J184" s="4">
        <f>SUMIFS('Case Data'!K:K,'Case Data'!$A:$A,Generation!$C184,'Case Data'!$B:$B,Generation!$D184,'Case Data'!$D:$D,Generation!$F184,'Case Data'!$F:$F,"Generation")</f>
        <v>666.54626034699993</v>
      </c>
      <c r="K184" s="4">
        <f>SUMIFS('Case Data'!L:L,'Case Data'!$A:$A,Generation!$C184,'Case Data'!$B:$B,Generation!$D184,'Case Data'!$D:$D,Generation!$F184,'Case Data'!$F:$F,"Generation")</f>
        <v>666.54626034699993</v>
      </c>
      <c r="L184" s="4">
        <f>SUMIFS('Case Data'!M:M,'Case Data'!$A:$A,Generation!$C184,'Case Data'!$B:$B,Generation!$D184,'Case Data'!$D:$D,Generation!$F184,'Case Data'!$F:$F,"Generation")</f>
        <v>666.54626034699993</v>
      </c>
      <c r="M184" s="8">
        <f>SUMIFS('Case Data'!N:N,'Case Data'!$A:$A,Generation!$C184,'Case Data'!$B:$B,Generation!$D184,'Case Data'!$D:$D,Generation!$F184,'Case Data'!$F:$F,"Generation")</f>
        <v>666.54626034699993</v>
      </c>
    </row>
    <row r="185" spans="3:13">
      <c r="C185" s="44" t="str">
        <f t="shared" si="41"/>
        <v>Case A Exploratory Policy Scenario</v>
      </c>
      <c r="D185" s="53" t="str">
        <f t="shared" si="42"/>
        <v>NH</v>
      </c>
      <c r="E185" s="136" t="s">
        <v>50</v>
      </c>
      <c r="F185" s="53" t="s">
        <v>64</v>
      </c>
      <c r="G185" s="23">
        <f>SUMIFS('Case Data'!H:H,'Case Data'!$A:$A,Generation!$C185,'Case Data'!$B:$B,Generation!$D185,'Case Data'!$D:$D,Generation!$F185,'Case Data'!$F:$F,"Generation")</f>
        <v>531.58143025499999</v>
      </c>
      <c r="H185" s="23">
        <f>SUMIFS('Case Data'!I:I,'Case Data'!$A:$A,Generation!$C185,'Case Data'!$B:$B,Generation!$D185,'Case Data'!$D:$D,Generation!$F185,'Case Data'!$F:$F,"Generation")</f>
        <v>194.84652240999998</v>
      </c>
      <c r="I185" s="23">
        <f>SUMIFS('Case Data'!J:J,'Case Data'!$A:$A,Generation!$C185,'Case Data'!$B:$B,Generation!$D185,'Case Data'!$D:$D,Generation!$F185,'Case Data'!$F:$F,"Generation")</f>
        <v>194.84651891299998</v>
      </c>
      <c r="J185" s="23">
        <f>SUMIFS('Case Data'!K:K,'Case Data'!$A:$A,Generation!$C185,'Case Data'!$B:$B,Generation!$D185,'Case Data'!$D:$D,Generation!$F185,'Case Data'!$F:$F,"Generation")</f>
        <v>194.84651910400001</v>
      </c>
      <c r="K185" s="23">
        <f>SUMIFS('Case Data'!L:L,'Case Data'!$A:$A,Generation!$C185,'Case Data'!$B:$B,Generation!$D185,'Case Data'!$D:$D,Generation!$F185,'Case Data'!$F:$F,"Generation")</f>
        <v>194.84652015200001</v>
      </c>
      <c r="L185" s="23">
        <f>SUMIFS('Case Data'!M:M,'Case Data'!$A:$A,Generation!$C185,'Case Data'!$B:$B,Generation!$D185,'Case Data'!$D:$D,Generation!$F185,'Case Data'!$F:$F,"Generation")</f>
        <v>194.84651582999999</v>
      </c>
      <c r="M185" s="25">
        <f>SUMIFS('Case Data'!N:N,'Case Data'!$A:$A,Generation!$C185,'Case Data'!$B:$B,Generation!$D185,'Case Data'!$D:$D,Generation!$F185,'Case Data'!$F:$F,"Generation")</f>
        <v>194.84651710000003</v>
      </c>
    </row>
    <row r="186" spans="3:13">
      <c r="C186" s="44" t="str">
        <f t="shared" si="41"/>
        <v>Case A Exploratory Policy Scenario</v>
      </c>
      <c r="D186" s="53" t="str">
        <f t="shared" si="42"/>
        <v>NH</v>
      </c>
      <c r="E186" s="136" t="s">
        <v>50</v>
      </c>
      <c r="F186" s="203" t="s">
        <v>66</v>
      </c>
      <c r="G186" s="23">
        <f>SUMIFS('Case Data'!H:H,'Case Data'!$A:$A,Generation!$C186,'Case Data'!$B:$B,Generation!$D186,'Case Data'!$D:$D,Generation!$F186,'Case Data'!$F:$F,"Generation")</f>
        <v>0</v>
      </c>
      <c r="H186" s="23">
        <f>SUMIFS('Case Data'!I:I,'Case Data'!$A:$A,Generation!$C186,'Case Data'!$B:$B,Generation!$D186,'Case Data'!$D:$D,Generation!$F186,'Case Data'!$F:$F,"Generation")</f>
        <v>0</v>
      </c>
      <c r="I186" s="23">
        <f>SUMIFS('Case Data'!J:J,'Case Data'!$A:$A,Generation!$C186,'Case Data'!$B:$B,Generation!$D186,'Case Data'!$D:$D,Generation!$F186,'Case Data'!$F:$F,"Generation")</f>
        <v>0</v>
      </c>
      <c r="J186" s="23">
        <f>SUMIFS('Case Data'!K:K,'Case Data'!$A:$A,Generation!$C186,'Case Data'!$B:$B,Generation!$D186,'Case Data'!$D:$D,Generation!$F186,'Case Data'!$F:$F,"Generation")</f>
        <v>0</v>
      </c>
      <c r="K186" s="23">
        <f>SUMIFS('Case Data'!L:L,'Case Data'!$A:$A,Generation!$C186,'Case Data'!$B:$B,Generation!$D186,'Case Data'!$D:$D,Generation!$F186,'Case Data'!$F:$F,"Generation")</f>
        <v>0</v>
      </c>
      <c r="L186" s="23">
        <f>SUMIFS('Case Data'!M:M,'Case Data'!$A:$A,Generation!$C186,'Case Data'!$B:$B,Generation!$D186,'Case Data'!$D:$D,Generation!$F186,'Case Data'!$F:$F,"Generation")</f>
        <v>0</v>
      </c>
      <c r="M186" s="25">
        <f>SUMIFS('Case Data'!N:N,'Case Data'!$A:$A,Generation!$C186,'Case Data'!$B:$B,Generation!$D186,'Case Data'!$D:$D,Generation!$F186,'Case Data'!$F:$F,"Generation")</f>
        <v>0</v>
      </c>
    </row>
    <row r="187" spans="3:13">
      <c r="C187" s="45" t="str">
        <f t="shared" si="41"/>
        <v>Case A Exploratory Policy Scenario</v>
      </c>
      <c r="D187" s="52" t="str">
        <f t="shared" si="42"/>
        <v>NH</v>
      </c>
      <c r="E187" s="125" t="s">
        <v>50</v>
      </c>
      <c r="F187" s="52" t="s">
        <v>72</v>
      </c>
      <c r="G187" s="4">
        <f>SUMIFS('Case Data'!H:H,'Case Data'!$A:$A,Generation!$C187,'Case Data'!$B:$B,Generation!$D187,'Case Data'!$D:$D,Generation!$F187,'Case Data'!$F:$F,"Generation")</f>
        <v>0</v>
      </c>
      <c r="H187" s="4">
        <f>SUMIFS('Case Data'!I:I,'Case Data'!$A:$A,Generation!$C187,'Case Data'!$B:$B,Generation!$D187,'Case Data'!$D:$D,Generation!$F187,'Case Data'!$F:$F,"Generation")</f>
        <v>0</v>
      </c>
      <c r="I187" s="4">
        <f>SUMIFS('Case Data'!J:J,'Case Data'!$A:$A,Generation!$C187,'Case Data'!$B:$B,Generation!$D187,'Case Data'!$D:$D,Generation!$F187,'Case Data'!$F:$F,"Generation")</f>
        <v>0</v>
      </c>
      <c r="J187" s="4">
        <f>SUMIFS('Case Data'!K:K,'Case Data'!$A:$A,Generation!$C187,'Case Data'!$B:$B,Generation!$D187,'Case Data'!$D:$D,Generation!$F187,'Case Data'!$F:$F,"Generation")</f>
        <v>0</v>
      </c>
      <c r="K187" s="4">
        <f>SUMIFS('Case Data'!L:L,'Case Data'!$A:$A,Generation!$C187,'Case Data'!$B:$B,Generation!$D187,'Case Data'!$D:$D,Generation!$F187,'Case Data'!$F:$F,"Generation")</f>
        <v>0</v>
      </c>
      <c r="L187" s="4">
        <f>SUMIFS('Case Data'!M:M,'Case Data'!$A:$A,Generation!$C187,'Case Data'!$B:$B,Generation!$D187,'Case Data'!$D:$D,Generation!$F187,'Case Data'!$F:$F,"Generation")</f>
        <v>0</v>
      </c>
      <c r="M187" s="8">
        <f>SUMIFS('Case Data'!N:N,'Case Data'!$A:$A,Generation!$C187,'Case Data'!$B:$B,Generation!$D187,'Case Data'!$D:$D,Generation!$F187,'Case Data'!$F:$F,"Generation")</f>
        <v>0</v>
      </c>
    </row>
    <row r="188" spans="3:13">
      <c r="C188" s="45" t="str">
        <f t="shared" si="41"/>
        <v>Case A Exploratory Policy Scenario</v>
      </c>
      <c r="D188" s="52" t="str">
        <f t="shared" si="42"/>
        <v>NH</v>
      </c>
      <c r="E188" s="125" t="s">
        <v>50</v>
      </c>
      <c r="F188" s="52" t="s">
        <v>73</v>
      </c>
      <c r="G188" s="4">
        <f>SUMIFS('Case Data'!H:H,'Case Data'!$A:$A,Generation!$C188,'Case Data'!$B:$B,Generation!$D188,'Case Data'!$D:$D,Generation!$F188,'Case Data'!$F:$F,"Generation")</f>
        <v>0</v>
      </c>
      <c r="H188" s="4">
        <f>SUMIFS('Case Data'!I:I,'Case Data'!$A:$A,Generation!$C188,'Case Data'!$B:$B,Generation!$D188,'Case Data'!$D:$D,Generation!$F188,'Case Data'!$F:$F,"Generation")</f>
        <v>0</v>
      </c>
      <c r="I188" s="4">
        <f>SUMIFS('Case Data'!J:J,'Case Data'!$A:$A,Generation!$C188,'Case Data'!$B:$B,Generation!$D188,'Case Data'!$D:$D,Generation!$F188,'Case Data'!$F:$F,"Generation")</f>
        <v>0</v>
      </c>
      <c r="J188" s="4">
        <f>SUMIFS('Case Data'!K:K,'Case Data'!$A:$A,Generation!$C188,'Case Data'!$B:$B,Generation!$D188,'Case Data'!$D:$D,Generation!$F188,'Case Data'!$F:$F,"Generation")</f>
        <v>0</v>
      </c>
      <c r="K188" s="4">
        <f>SUMIFS('Case Data'!L:L,'Case Data'!$A:$A,Generation!$C188,'Case Data'!$B:$B,Generation!$D188,'Case Data'!$D:$D,Generation!$F188,'Case Data'!$F:$F,"Generation")</f>
        <v>0</v>
      </c>
      <c r="L188" s="4">
        <f>SUMIFS('Case Data'!M:M,'Case Data'!$A:$A,Generation!$C188,'Case Data'!$B:$B,Generation!$D188,'Case Data'!$D:$D,Generation!$F188,'Case Data'!$F:$F,"Generation")</f>
        <v>0</v>
      </c>
      <c r="M188" s="8">
        <f>SUMIFS('Case Data'!N:N,'Case Data'!$A:$A,Generation!$C188,'Case Data'!$B:$B,Generation!$D188,'Case Data'!$D:$D,Generation!$F188,'Case Data'!$F:$F,"Generation")</f>
        <v>0</v>
      </c>
    </row>
    <row r="189" spans="3:13">
      <c r="C189" s="45" t="str">
        <f t="shared" si="41"/>
        <v>Case A Exploratory Policy Scenario</v>
      </c>
      <c r="D189" s="52" t="str">
        <f t="shared" si="42"/>
        <v>NH</v>
      </c>
      <c r="E189" s="125" t="s">
        <v>50</v>
      </c>
      <c r="F189" s="52" t="s">
        <v>74</v>
      </c>
      <c r="G189" s="4">
        <f>SUMIFS('Case Data'!H:H,'Case Data'!$A:$A,Generation!$C189,'Case Data'!$B:$B,Generation!$D189,'Case Data'!$D:$D,Generation!$F189,'Case Data'!$F:$F,"Generation")</f>
        <v>0</v>
      </c>
      <c r="H189" s="4">
        <f>SUMIFS('Case Data'!I:I,'Case Data'!$A:$A,Generation!$C189,'Case Data'!$B:$B,Generation!$D189,'Case Data'!$D:$D,Generation!$F189,'Case Data'!$F:$F,"Generation")</f>
        <v>0</v>
      </c>
      <c r="I189" s="4">
        <f>SUMIFS('Case Data'!J:J,'Case Data'!$A:$A,Generation!$C189,'Case Data'!$B:$B,Generation!$D189,'Case Data'!$D:$D,Generation!$F189,'Case Data'!$F:$F,"Generation")</f>
        <v>0</v>
      </c>
      <c r="J189" s="4">
        <f>SUMIFS('Case Data'!K:K,'Case Data'!$A:$A,Generation!$C189,'Case Data'!$B:$B,Generation!$D189,'Case Data'!$D:$D,Generation!$F189,'Case Data'!$F:$F,"Generation")</f>
        <v>0</v>
      </c>
      <c r="K189" s="4">
        <f>SUMIFS('Case Data'!L:L,'Case Data'!$A:$A,Generation!$C189,'Case Data'!$B:$B,Generation!$D189,'Case Data'!$D:$D,Generation!$F189,'Case Data'!$F:$F,"Generation")</f>
        <v>0</v>
      </c>
      <c r="L189" s="4">
        <f>SUMIFS('Case Data'!M:M,'Case Data'!$A:$A,Generation!$C189,'Case Data'!$B:$B,Generation!$D189,'Case Data'!$D:$D,Generation!$F189,'Case Data'!$F:$F,"Generation")</f>
        <v>0</v>
      </c>
      <c r="M189" s="8">
        <f>SUMIFS('Case Data'!N:N,'Case Data'!$A:$A,Generation!$C189,'Case Data'!$B:$B,Generation!$D189,'Case Data'!$D:$D,Generation!$F189,'Case Data'!$F:$F,"Generation")</f>
        <v>0</v>
      </c>
    </row>
    <row r="190" spans="3:13">
      <c r="C190" s="45" t="str">
        <f t="shared" si="41"/>
        <v>Case A Exploratory Policy Scenario</v>
      </c>
      <c r="D190" s="52" t="str">
        <f t="shared" si="42"/>
        <v>NH</v>
      </c>
      <c r="E190" s="125" t="s">
        <v>50</v>
      </c>
      <c r="F190" s="52" t="s">
        <v>75</v>
      </c>
      <c r="G190" s="4">
        <f>SUMIFS('Case Data'!H:H,'Case Data'!$A:$A,Generation!$C190,'Case Data'!$B:$B,Generation!$D190,'Case Data'!$D:$D,Generation!$F190,'Case Data'!$F:$F,"Generation")</f>
        <v>0</v>
      </c>
      <c r="H190" s="4">
        <f>SUMIFS('Case Data'!I:I,'Case Data'!$A:$A,Generation!$C190,'Case Data'!$B:$B,Generation!$D190,'Case Data'!$D:$D,Generation!$F190,'Case Data'!$F:$F,"Generation")</f>
        <v>0</v>
      </c>
      <c r="I190" s="4">
        <f>SUMIFS('Case Data'!J:J,'Case Data'!$A:$A,Generation!$C190,'Case Data'!$B:$B,Generation!$D190,'Case Data'!$D:$D,Generation!$F190,'Case Data'!$F:$F,"Generation")</f>
        <v>0</v>
      </c>
      <c r="J190" s="4">
        <f>SUMIFS('Case Data'!K:K,'Case Data'!$A:$A,Generation!$C190,'Case Data'!$B:$B,Generation!$D190,'Case Data'!$D:$D,Generation!$F190,'Case Data'!$F:$F,"Generation")</f>
        <v>0</v>
      </c>
      <c r="K190" s="4">
        <f>SUMIFS('Case Data'!L:L,'Case Data'!$A:$A,Generation!$C190,'Case Data'!$B:$B,Generation!$D190,'Case Data'!$D:$D,Generation!$F190,'Case Data'!$F:$F,"Generation")</f>
        <v>0</v>
      </c>
      <c r="L190" s="4">
        <f>SUMIFS('Case Data'!M:M,'Case Data'!$A:$A,Generation!$C190,'Case Data'!$B:$B,Generation!$D190,'Case Data'!$D:$D,Generation!$F190,'Case Data'!$F:$F,"Generation")</f>
        <v>0</v>
      </c>
      <c r="M190" s="8">
        <f>SUMIFS('Case Data'!N:N,'Case Data'!$A:$A,Generation!$C190,'Case Data'!$B:$B,Generation!$D190,'Case Data'!$D:$D,Generation!$F190,'Case Data'!$F:$F,"Generation")</f>
        <v>0</v>
      </c>
    </row>
    <row r="191" spans="3:13">
      <c r="C191" s="45" t="str">
        <f t="shared" si="41"/>
        <v>Case A Exploratory Policy Scenario</v>
      </c>
      <c r="D191" s="52" t="str">
        <f t="shared" si="42"/>
        <v>NH</v>
      </c>
      <c r="E191" s="125" t="s">
        <v>50</v>
      </c>
      <c r="F191" s="52" t="s">
        <v>76</v>
      </c>
      <c r="G191" s="4">
        <f>SUMIFS('Case Data'!H:H,'Case Data'!$A:$A,Generation!$C191,'Case Data'!$B:$B,Generation!$D191,'Case Data'!$D:$D,Generation!$F191,'Case Data'!$F:$F,"Generation")</f>
        <v>0</v>
      </c>
      <c r="H191" s="4">
        <f>SUMIFS('Case Data'!I:I,'Case Data'!$A:$A,Generation!$C191,'Case Data'!$B:$B,Generation!$D191,'Case Data'!$D:$D,Generation!$F191,'Case Data'!$F:$F,"Generation")</f>
        <v>0</v>
      </c>
      <c r="I191" s="4">
        <f>SUMIFS('Case Data'!J:J,'Case Data'!$A:$A,Generation!$C191,'Case Data'!$B:$B,Generation!$D191,'Case Data'!$D:$D,Generation!$F191,'Case Data'!$F:$F,"Generation")</f>
        <v>0</v>
      </c>
      <c r="J191" s="4">
        <f>SUMIFS('Case Data'!K:K,'Case Data'!$A:$A,Generation!$C191,'Case Data'!$B:$B,Generation!$D191,'Case Data'!$D:$D,Generation!$F191,'Case Data'!$F:$F,"Generation")</f>
        <v>0</v>
      </c>
      <c r="K191" s="4">
        <f>SUMIFS('Case Data'!L:L,'Case Data'!$A:$A,Generation!$C191,'Case Data'!$B:$B,Generation!$D191,'Case Data'!$D:$D,Generation!$F191,'Case Data'!$F:$F,"Generation")</f>
        <v>0</v>
      </c>
      <c r="L191" s="4">
        <f>SUMIFS('Case Data'!M:M,'Case Data'!$A:$A,Generation!$C191,'Case Data'!$B:$B,Generation!$D191,'Case Data'!$D:$D,Generation!$F191,'Case Data'!$F:$F,"Generation")</f>
        <v>0</v>
      </c>
      <c r="M191" s="8">
        <f>SUMIFS('Case Data'!N:N,'Case Data'!$A:$A,Generation!$C191,'Case Data'!$B:$B,Generation!$D191,'Case Data'!$D:$D,Generation!$F191,'Case Data'!$F:$F,"Generation")</f>
        <v>0</v>
      </c>
    </row>
    <row r="192" spans="3:13">
      <c r="C192" s="45" t="str">
        <f t="shared" ref="C192:C193" si="43">$D$54</f>
        <v>Case A Exploratory Policy Scenario</v>
      </c>
      <c r="D192" s="52" t="str">
        <f t="shared" ref="D192:D193" si="44">D191</f>
        <v>NH</v>
      </c>
      <c r="E192" s="125" t="s">
        <v>50</v>
      </c>
      <c r="F192" s="52" t="s">
        <v>77</v>
      </c>
      <c r="G192" s="4">
        <f>SUMIFS('Case Data'!H:H,'Case Data'!$A:$A,Generation!$C192,'Case Data'!$B:$B,Generation!$D192,'Case Data'!$D:$D,Generation!$F192,'Case Data'!$F:$F,"Generation")</f>
        <v>0</v>
      </c>
      <c r="H192" s="4">
        <f>SUMIFS('Case Data'!I:I,'Case Data'!$A:$A,Generation!$C192,'Case Data'!$B:$B,Generation!$D192,'Case Data'!$D:$D,Generation!$F192,'Case Data'!$F:$F,"Generation")</f>
        <v>0</v>
      </c>
      <c r="I192" s="4">
        <f>SUMIFS('Case Data'!J:J,'Case Data'!$A:$A,Generation!$C192,'Case Data'!$B:$B,Generation!$D192,'Case Data'!$D:$D,Generation!$F192,'Case Data'!$F:$F,"Generation")</f>
        <v>0</v>
      </c>
      <c r="J192" s="4">
        <f>SUMIFS('Case Data'!K:K,'Case Data'!$A:$A,Generation!$C192,'Case Data'!$B:$B,Generation!$D192,'Case Data'!$D:$D,Generation!$F192,'Case Data'!$F:$F,"Generation")</f>
        <v>0</v>
      </c>
      <c r="K192" s="4">
        <f>SUMIFS('Case Data'!L:L,'Case Data'!$A:$A,Generation!$C192,'Case Data'!$B:$B,Generation!$D192,'Case Data'!$D:$D,Generation!$F192,'Case Data'!$F:$F,"Generation")</f>
        <v>0</v>
      </c>
      <c r="L192" s="4">
        <f>SUMIFS('Case Data'!M:M,'Case Data'!$A:$A,Generation!$C192,'Case Data'!$B:$B,Generation!$D192,'Case Data'!$D:$D,Generation!$F192,'Case Data'!$F:$F,"Generation")</f>
        <v>0</v>
      </c>
      <c r="M192" s="8">
        <f>SUMIFS('Case Data'!N:N,'Case Data'!$A:$A,Generation!$C192,'Case Data'!$B:$B,Generation!$D192,'Case Data'!$D:$D,Generation!$F192,'Case Data'!$F:$F,"Generation")</f>
        <v>0</v>
      </c>
    </row>
    <row r="193" spans="3:13">
      <c r="C193" s="45" t="str">
        <f t="shared" si="43"/>
        <v>Case A Exploratory Policy Scenario</v>
      </c>
      <c r="D193" s="52" t="str">
        <f t="shared" si="44"/>
        <v>NH</v>
      </c>
      <c r="E193" s="125" t="s">
        <v>50</v>
      </c>
      <c r="F193" s="52" t="s">
        <v>78</v>
      </c>
      <c r="G193" s="4">
        <f>SUMIFS('Case Data'!H:H,'Case Data'!$A:$A,Generation!$C193,'Case Data'!$B:$B,Generation!$D193,'Case Data'!$D:$D,Generation!$F193,'Case Data'!$F:$F,"Generation")</f>
        <v>0</v>
      </c>
      <c r="H193" s="4">
        <f>SUMIFS('Case Data'!I:I,'Case Data'!$A:$A,Generation!$C193,'Case Data'!$B:$B,Generation!$D193,'Case Data'!$D:$D,Generation!$F193,'Case Data'!$F:$F,"Generation")</f>
        <v>0</v>
      </c>
      <c r="I193" s="4">
        <f>SUMIFS('Case Data'!J:J,'Case Data'!$A:$A,Generation!$C193,'Case Data'!$B:$B,Generation!$D193,'Case Data'!$D:$D,Generation!$F193,'Case Data'!$F:$F,"Generation")</f>
        <v>0</v>
      </c>
      <c r="J193" s="4">
        <f>SUMIFS('Case Data'!K:K,'Case Data'!$A:$A,Generation!$C193,'Case Data'!$B:$B,Generation!$D193,'Case Data'!$D:$D,Generation!$F193,'Case Data'!$F:$F,"Generation")</f>
        <v>0</v>
      </c>
      <c r="K193" s="4">
        <f>SUMIFS('Case Data'!L:L,'Case Data'!$A:$A,Generation!$C193,'Case Data'!$B:$B,Generation!$D193,'Case Data'!$D:$D,Generation!$F193,'Case Data'!$F:$F,"Generation")</f>
        <v>0</v>
      </c>
      <c r="L193" s="4">
        <f>SUMIFS('Case Data'!M:M,'Case Data'!$A:$A,Generation!$C193,'Case Data'!$B:$B,Generation!$D193,'Case Data'!$D:$D,Generation!$F193,'Case Data'!$F:$F,"Generation")</f>
        <v>0</v>
      </c>
      <c r="M193" s="8">
        <f>SUMIFS('Case Data'!N:N,'Case Data'!$A:$A,Generation!$C193,'Case Data'!$B:$B,Generation!$D193,'Case Data'!$D:$D,Generation!$F193,'Case Data'!$F:$F,"Generation")</f>
        <v>0</v>
      </c>
    </row>
    <row r="194" spans="3:13">
      <c r="C194" s="45" t="str">
        <f>$D$54</f>
        <v>Case A Exploratory Policy Scenario</v>
      </c>
      <c r="D194" s="52" t="str">
        <f>D193</f>
        <v>NH</v>
      </c>
      <c r="E194" s="125" t="s">
        <v>50</v>
      </c>
      <c r="F194" s="52" t="s">
        <v>80</v>
      </c>
      <c r="G194" s="4">
        <f>SUMIFS('Case Data'!H:H,'Case Data'!$A:$A,Generation!$C194,'Case Data'!$B:$B,Generation!$D194,'Case Data'!$D:$D,Generation!$F194,'Case Data'!$F:$F,"Generation")</f>
        <v>0</v>
      </c>
      <c r="H194" s="4">
        <f>SUMIFS('Case Data'!I:I,'Case Data'!$A:$A,Generation!$C194,'Case Data'!$B:$B,Generation!$D194,'Case Data'!$D:$D,Generation!$F194,'Case Data'!$F:$F,"Generation")</f>
        <v>0</v>
      </c>
      <c r="I194" s="4">
        <f>SUMIFS('Case Data'!J:J,'Case Data'!$A:$A,Generation!$C194,'Case Data'!$B:$B,Generation!$D194,'Case Data'!$D:$D,Generation!$F194,'Case Data'!$F:$F,"Generation")</f>
        <v>0</v>
      </c>
      <c r="J194" s="4">
        <f>SUMIFS('Case Data'!K:K,'Case Data'!$A:$A,Generation!$C194,'Case Data'!$B:$B,Generation!$D194,'Case Data'!$D:$D,Generation!$F194,'Case Data'!$F:$F,"Generation")</f>
        <v>0</v>
      </c>
      <c r="K194" s="4">
        <f>SUMIFS('Case Data'!L:L,'Case Data'!$A:$A,Generation!$C194,'Case Data'!$B:$B,Generation!$D194,'Case Data'!$D:$D,Generation!$F194,'Case Data'!$F:$F,"Generation")</f>
        <v>0</v>
      </c>
      <c r="L194" s="4">
        <f>SUMIFS('Case Data'!M:M,'Case Data'!$A:$A,Generation!$C194,'Case Data'!$B:$B,Generation!$D194,'Case Data'!$D:$D,Generation!$F194,'Case Data'!$F:$F,"Generation")</f>
        <v>0</v>
      </c>
      <c r="M194" s="8">
        <f>SUMIFS('Case Data'!N:N,'Case Data'!$A:$A,Generation!$C194,'Case Data'!$B:$B,Generation!$D194,'Case Data'!$D:$D,Generation!$F194,'Case Data'!$F:$F,"Generation")</f>
        <v>0</v>
      </c>
    </row>
    <row r="195" spans="3:13" ht="15.75" thickBot="1">
      <c r="C195" s="50" t="str">
        <f>$D$54</f>
        <v>Case A Exploratory Policy Scenario</v>
      </c>
      <c r="D195" s="54" t="str">
        <f>D194</f>
        <v>NH</v>
      </c>
      <c r="E195" s="126" t="s">
        <v>50</v>
      </c>
      <c r="F195" s="54" t="s">
        <v>81</v>
      </c>
      <c r="G195" s="9">
        <f>SUMIFS('Case Data'!H:H,'Case Data'!$A:$A,Generation!$C195,'Case Data'!$B:$B,Generation!$D195,'Case Data'!$D:$D,Generation!$F195,'Case Data'!$F:$F,"Generation")</f>
        <v>0</v>
      </c>
      <c r="H195" s="9">
        <f>SUMIFS('Case Data'!I:I,'Case Data'!$A:$A,Generation!$C195,'Case Data'!$B:$B,Generation!$D195,'Case Data'!$D:$D,Generation!$F195,'Case Data'!$F:$F,"Generation")</f>
        <v>0</v>
      </c>
      <c r="I195" s="9">
        <f>SUMIFS('Case Data'!J:J,'Case Data'!$A:$A,Generation!$C195,'Case Data'!$B:$B,Generation!$D195,'Case Data'!$D:$D,Generation!$F195,'Case Data'!$F:$F,"Generation")</f>
        <v>0</v>
      </c>
      <c r="J195" s="9">
        <f>SUMIFS('Case Data'!K:K,'Case Data'!$A:$A,Generation!$C195,'Case Data'!$B:$B,Generation!$D195,'Case Data'!$D:$D,Generation!$F195,'Case Data'!$F:$F,"Generation")</f>
        <v>0</v>
      </c>
      <c r="K195" s="9">
        <f>SUMIFS('Case Data'!L:L,'Case Data'!$A:$A,Generation!$C195,'Case Data'!$B:$B,Generation!$D195,'Case Data'!$D:$D,Generation!$F195,'Case Data'!$F:$F,"Generation")</f>
        <v>0</v>
      </c>
      <c r="L195" s="9">
        <f>SUMIFS('Case Data'!M:M,'Case Data'!$A:$A,Generation!$C195,'Case Data'!$B:$B,Generation!$D195,'Case Data'!$D:$D,Generation!$F195,'Case Data'!$F:$F,"Generation")</f>
        <v>0</v>
      </c>
      <c r="M195" s="10">
        <f>SUMIFS('Case Data'!N:N,'Case Data'!$A:$A,Generation!$C195,'Case Data'!$B:$B,Generation!$D195,'Case Data'!$D:$D,Generation!$F195,'Case Data'!$F:$F,"Generation")</f>
        <v>0</v>
      </c>
    </row>
    <row r="196" spans="3:13" ht="15.75" thickBot="1"/>
    <row r="197" spans="3:13" ht="15.75" thickBot="1">
      <c r="C197" s="94" t="s">
        <v>2</v>
      </c>
      <c r="D197" s="95" t="s">
        <v>43</v>
      </c>
      <c r="E197" s="95" t="s">
        <v>46</v>
      </c>
      <c r="F197" s="95" t="s">
        <v>70</v>
      </c>
      <c r="G197" s="95">
        <v>2025</v>
      </c>
      <c r="H197" s="95">
        <v>2028</v>
      </c>
      <c r="I197" s="95">
        <v>2030</v>
      </c>
      <c r="J197" s="95">
        <v>2032</v>
      </c>
      <c r="K197" s="95">
        <v>2035</v>
      </c>
      <c r="L197" s="95">
        <v>2037</v>
      </c>
      <c r="M197" s="106">
        <v>2040</v>
      </c>
    </row>
    <row r="198" spans="3:13">
      <c r="C198" s="30" t="str">
        <f>$D$54</f>
        <v>Case A Exploratory Policy Scenario</v>
      </c>
      <c r="D198" s="51" t="str">
        <f>Cases!E9</f>
        <v>NJ</v>
      </c>
      <c r="E198" s="125" t="s">
        <v>50</v>
      </c>
      <c r="F198" s="52" t="s">
        <v>48</v>
      </c>
      <c r="G198" s="4">
        <f>SUMIFS('Case Data'!H:H,'Case Data'!$A:$A,Generation!$C198,'Case Data'!$B:$B,Generation!$D198,'Case Data'!$D:$D,Generation!$F198,'Case Data'!$F:$F,"Generation")</f>
        <v>0</v>
      </c>
      <c r="H198" s="4">
        <f>SUMIFS('Case Data'!I:I,'Case Data'!$A:$A,Generation!$C198,'Case Data'!$B:$B,Generation!$D198,'Case Data'!$D:$D,Generation!$F198,'Case Data'!$F:$F,"Generation")</f>
        <v>0</v>
      </c>
      <c r="I198" s="4">
        <f>SUMIFS('Case Data'!J:J,'Case Data'!$A:$A,Generation!$C198,'Case Data'!$B:$B,Generation!$D198,'Case Data'!$D:$D,Generation!$F198,'Case Data'!$F:$F,"Generation")</f>
        <v>0</v>
      </c>
      <c r="J198" s="4">
        <f>SUMIFS('Case Data'!K:K,'Case Data'!$A:$A,Generation!$C198,'Case Data'!$B:$B,Generation!$D198,'Case Data'!$D:$D,Generation!$F198,'Case Data'!$F:$F,"Generation")</f>
        <v>0</v>
      </c>
      <c r="K198" s="4">
        <f>SUMIFS('Case Data'!L:L,'Case Data'!$A:$A,Generation!$C198,'Case Data'!$B:$B,Generation!$D198,'Case Data'!$D:$D,Generation!$F198,'Case Data'!$F:$F,"Generation")</f>
        <v>0</v>
      </c>
      <c r="L198" s="4">
        <f>SUMIFS('Case Data'!M:M,'Case Data'!$A:$A,Generation!$C198,'Case Data'!$B:$B,Generation!$D198,'Case Data'!$D:$D,Generation!$F198,'Case Data'!$F:$F,"Generation")</f>
        <v>0</v>
      </c>
      <c r="M198" s="8">
        <f>SUMIFS('Case Data'!N:N,'Case Data'!$A:$A,Generation!$C198,'Case Data'!$B:$B,Generation!$D198,'Case Data'!$D:$D,Generation!$F198,'Case Data'!$F:$F,"Generation")</f>
        <v>0</v>
      </c>
    </row>
    <row r="199" spans="3:13">
      <c r="C199" s="30" t="str">
        <f t="shared" ref="C199:C216" si="45">$D$54</f>
        <v>Case A Exploratory Policy Scenario</v>
      </c>
      <c r="D199" s="52" t="str">
        <f>D198</f>
        <v>NJ</v>
      </c>
      <c r="E199" s="125" t="s">
        <v>50</v>
      </c>
      <c r="F199" s="52" t="s">
        <v>53</v>
      </c>
      <c r="G199" s="4">
        <f>SUMIFS('Case Data'!H:H,'Case Data'!$A:$A,Generation!$C199,'Case Data'!$B:$B,Generation!$D199,'Case Data'!$D:$D,Generation!$F199,'Case Data'!$F:$F,"Generation")</f>
        <v>0</v>
      </c>
      <c r="H199" s="4">
        <f>SUMIFS('Case Data'!I:I,'Case Data'!$A:$A,Generation!$C199,'Case Data'!$B:$B,Generation!$D199,'Case Data'!$D:$D,Generation!$F199,'Case Data'!$F:$F,"Generation")</f>
        <v>0</v>
      </c>
      <c r="I199" s="4">
        <f>SUMIFS('Case Data'!J:J,'Case Data'!$A:$A,Generation!$C199,'Case Data'!$B:$B,Generation!$D199,'Case Data'!$D:$D,Generation!$F199,'Case Data'!$F:$F,"Generation")</f>
        <v>0</v>
      </c>
      <c r="J199" s="4">
        <f>SUMIFS('Case Data'!K:K,'Case Data'!$A:$A,Generation!$C199,'Case Data'!$B:$B,Generation!$D199,'Case Data'!$D:$D,Generation!$F199,'Case Data'!$F:$F,"Generation")</f>
        <v>0</v>
      </c>
      <c r="K199" s="4">
        <f>SUMIFS('Case Data'!L:L,'Case Data'!$A:$A,Generation!$C199,'Case Data'!$B:$B,Generation!$D199,'Case Data'!$D:$D,Generation!$F199,'Case Data'!$F:$F,"Generation")</f>
        <v>0</v>
      </c>
      <c r="L199" s="4">
        <f>SUMIFS('Case Data'!M:M,'Case Data'!$A:$A,Generation!$C199,'Case Data'!$B:$B,Generation!$D199,'Case Data'!$D:$D,Generation!$F199,'Case Data'!$F:$F,"Generation")</f>
        <v>0</v>
      </c>
      <c r="M199" s="8">
        <f>SUMIFS('Case Data'!N:N,'Case Data'!$A:$A,Generation!$C199,'Case Data'!$B:$B,Generation!$D199,'Case Data'!$D:$D,Generation!$F199,'Case Data'!$F:$F,"Generation")</f>
        <v>0</v>
      </c>
    </row>
    <row r="200" spans="3:13">
      <c r="C200" s="30" t="str">
        <f t="shared" si="45"/>
        <v>Case A Exploratory Policy Scenario</v>
      </c>
      <c r="D200" s="52" t="str">
        <f t="shared" ref="D200:D206" si="46">D199</f>
        <v>NJ</v>
      </c>
      <c r="E200" s="125" t="s">
        <v>50</v>
      </c>
      <c r="F200" s="52" t="s">
        <v>54</v>
      </c>
      <c r="G200" s="4">
        <f>SUMIFS('Case Data'!H:H,'Case Data'!$A:$A,Generation!$C200,'Case Data'!$B:$B,Generation!$D200,'Case Data'!$D:$D,Generation!$F200,'Case Data'!$F:$F,"Generation")</f>
        <v>16556.919504503003</v>
      </c>
      <c r="H200" s="4">
        <f>SUMIFS('Case Data'!I:I,'Case Data'!$A:$A,Generation!$C200,'Case Data'!$B:$B,Generation!$D200,'Case Data'!$D:$D,Generation!$F200,'Case Data'!$F:$F,"Generation")</f>
        <v>7179.2162787770003</v>
      </c>
      <c r="I200" s="4">
        <f>SUMIFS('Case Data'!J:J,'Case Data'!$A:$A,Generation!$C200,'Case Data'!$B:$B,Generation!$D200,'Case Data'!$D:$D,Generation!$F200,'Case Data'!$F:$F,"Generation")</f>
        <v>5848.8382331160001</v>
      </c>
      <c r="J200" s="4">
        <f>SUMIFS('Case Data'!K:K,'Case Data'!$A:$A,Generation!$C200,'Case Data'!$B:$B,Generation!$D200,'Case Data'!$D:$D,Generation!$F200,'Case Data'!$F:$F,"Generation")</f>
        <v>5004.3018168580002</v>
      </c>
      <c r="K200" s="4">
        <f>SUMIFS('Case Data'!L:L,'Case Data'!$A:$A,Generation!$C200,'Case Data'!$B:$B,Generation!$D200,'Case Data'!$D:$D,Generation!$F200,'Case Data'!$F:$F,"Generation")</f>
        <v>6741.054579009</v>
      </c>
      <c r="L200" s="4">
        <f>SUMIFS('Case Data'!M:M,'Case Data'!$A:$A,Generation!$C200,'Case Data'!$B:$B,Generation!$D200,'Case Data'!$D:$D,Generation!$F200,'Case Data'!$F:$F,"Generation")</f>
        <v>6665.3538400010002</v>
      </c>
      <c r="M200" s="8">
        <f>SUMIFS('Case Data'!N:N,'Case Data'!$A:$A,Generation!$C200,'Case Data'!$B:$B,Generation!$D200,'Case Data'!$D:$D,Generation!$F200,'Case Data'!$F:$F,"Generation")</f>
        <v>3368.5640443340008</v>
      </c>
    </row>
    <row r="201" spans="3:13">
      <c r="C201" s="30" t="str">
        <f t="shared" si="45"/>
        <v>Case A Exploratory Policy Scenario</v>
      </c>
      <c r="D201" s="52" t="str">
        <f t="shared" si="46"/>
        <v>NJ</v>
      </c>
      <c r="E201" s="125" t="s">
        <v>50</v>
      </c>
      <c r="F201" s="52" t="s">
        <v>55</v>
      </c>
      <c r="G201" s="4">
        <f>SUMIFS('Case Data'!H:H,'Case Data'!$A:$A,Generation!$C201,'Case Data'!$B:$B,Generation!$D201,'Case Data'!$D:$D,Generation!$F201,'Case Data'!$F:$F,"Generation")</f>
        <v>108.19420000000001</v>
      </c>
      <c r="H201" s="4">
        <f>SUMIFS('Case Data'!I:I,'Case Data'!$A:$A,Generation!$C201,'Case Data'!$B:$B,Generation!$D201,'Case Data'!$D:$D,Generation!$F201,'Case Data'!$F:$F,"Generation")</f>
        <v>25.045200000000001</v>
      </c>
      <c r="I201" s="4">
        <f>SUMIFS('Case Data'!J:J,'Case Data'!$A:$A,Generation!$C201,'Case Data'!$B:$B,Generation!$D201,'Case Data'!$D:$D,Generation!$F201,'Case Data'!$F:$F,"Generation")</f>
        <v>34.488799999999998</v>
      </c>
      <c r="J201" s="4">
        <f>SUMIFS('Case Data'!K:K,'Case Data'!$A:$A,Generation!$C201,'Case Data'!$B:$B,Generation!$D201,'Case Data'!$D:$D,Generation!$F201,'Case Data'!$F:$F,"Generation")</f>
        <v>12.2598</v>
      </c>
      <c r="K201" s="4">
        <f>SUMIFS('Case Data'!L:L,'Case Data'!$A:$A,Generation!$C201,'Case Data'!$B:$B,Generation!$D201,'Case Data'!$D:$D,Generation!$F201,'Case Data'!$F:$F,"Generation")</f>
        <v>20.1738</v>
      </c>
      <c r="L201" s="4">
        <f>SUMIFS('Case Data'!M:M,'Case Data'!$A:$A,Generation!$C201,'Case Data'!$B:$B,Generation!$D201,'Case Data'!$D:$D,Generation!$F201,'Case Data'!$F:$F,"Generation")</f>
        <v>25.804739666</v>
      </c>
      <c r="M201" s="8">
        <f>SUMIFS('Case Data'!N:N,'Case Data'!$A:$A,Generation!$C201,'Case Data'!$B:$B,Generation!$D201,'Case Data'!$D:$D,Generation!$F201,'Case Data'!$F:$F,"Generation")</f>
        <v>164.93498</v>
      </c>
    </row>
    <row r="202" spans="3:13">
      <c r="C202" s="30" t="str">
        <f t="shared" si="45"/>
        <v>Case A Exploratory Policy Scenario</v>
      </c>
      <c r="D202" s="52" t="str">
        <f t="shared" si="46"/>
        <v>NJ</v>
      </c>
      <c r="E202" s="125" t="s">
        <v>50</v>
      </c>
      <c r="F202" s="52" t="s">
        <v>56</v>
      </c>
      <c r="G202" s="4">
        <f>SUMIFS('Case Data'!H:H,'Case Data'!$A:$A,Generation!$C202,'Case Data'!$B:$B,Generation!$D202,'Case Data'!$D:$D,Generation!$F202,'Case Data'!$F:$F,"Generation")</f>
        <v>0</v>
      </c>
      <c r="H202" s="4">
        <f>SUMIFS('Case Data'!I:I,'Case Data'!$A:$A,Generation!$C202,'Case Data'!$B:$B,Generation!$D202,'Case Data'!$D:$D,Generation!$F202,'Case Data'!$F:$F,"Generation")</f>
        <v>0</v>
      </c>
      <c r="I202" s="4">
        <f>SUMIFS('Case Data'!J:J,'Case Data'!$A:$A,Generation!$C202,'Case Data'!$B:$B,Generation!$D202,'Case Data'!$D:$D,Generation!$F202,'Case Data'!$F:$F,"Generation")</f>
        <v>0.72778319999999996</v>
      </c>
      <c r="J202" s="4">
        <f>SUMIFS('Case Data'!K:K,'Case Data'!$A:$A,Generation!$C202,'Case Data'!$B:$B,Generation!$D202,'Case Data'!$D:$D,Generation!$F202,'Case Data'!$F:$F,"Generation")</f>
        <v>0</v>
      </c>
      <c r="K202" s="4">
        <f>SUMIFS('Case Data'!L:L,'Case Data'!$A:$A,Generation!$C202,'Case Data'!$B:$B,Generation!$D202,'Case Data'!$D:$D,Generation!$F202,'Case Data'!$F:$F,"Generation")</f>
        <v>0</v>
      </c>
      <c r="L202" s="4">
        <f>SUMIFS('Case Data'!M:M,'Case Data'!$A:$A,Generation!$C202,'Case Data'!$B:$B,Generation!$D202,'Case Data'!$D:$D,Generation!$F202,'Case Data'!$F:$F,"Generation")</f>
        <v>0.72778319999999996</v>
      </c>
      <c r="M202" s="8">
        <f>SUMIFS('Case Data'!N:N,'Case Data'!$A:$A,Generation!$C202,'Case Data'!$B:$B,Generation!$D202,'Case Data'!$D:$D,Generation!$F202,'Case Data'!$F:$F,"Generation")</f>
        <v>0</v>
      </c>
    </row>
    <row r="203" spans="3:13">
      <c r="C203" s="30" t="str">
        <f t="shared" si="45"/>
        <v>Case A Exploratory Policy Scenario</v>
      </c>
      <c r="D203" s="52" t="str">
        <f t="shared" si="46"/>
        <v>NJ</v>
      </c>
      <c r="E203" s="125" t="s">
        <v>50</v>
      </c>
      <c r="F203" s="52" t="s">
        <v>57</v>
      </c>
      <c r="G203" s="4">
        <f>SUMIFS('Case Data'!H:H,'Case Data'!$A:$A,Generation!$C203,'Case Data'!$B:$B,Generation!$D203,'Case Data'!$D:$D,Generation!$F203,'Case Data'!$F:$F,"Generation")</f>
        <v>0</v>
      </c>
      <c r="H203" s="4">
        <f>SUMIFS('Case Data'!I:I,'Case Data'!$A:$A,Generation!$C203,'Case Data'!$B:$B,Generation!$D203,'Case Data'!$D:$D,Generation!$F203,'Case Data'!$F:$F,"Generation")</f>
        <v>0</v>
      </c>
      <c r="I203" s="4">
        <f>SUMIFS('Case Data'!J:J,'Case Data'!$A:$A,Generation!$C203,'Case Data'!$B:$B,Generation!$D203,'Case Data'!$D:$D,Generation!$F203,'Case Data'!$F:$F,"Generation")</f>
        <v>0</v>
      </c>
      <c r="J203" s="4">
        <f>SUMIFS('Case Data'!K:K,'Case Data'!$A:$A,Generation!$C203,'Case Data'!$B:$B,Generation!$D203,'Case Data'!$D:$D,Generation!$F203,'Case Data'!$F:$F,"Generation")</f>
        <v>0</v>
      </c>
      <c r="K203" s="4">
        <f>SUMIFS('Case Data'!L:L,'Case Data'!$A:$A,Generation!$C203,'Case Data'!$B:$B,Generation!$D203,'Case Data'!$D:$D,Generation!$F203,'Case Data'!$F:$F,"Generation")</f>
        <v>0</v>
      </c>
      <c r="L203" s="4">
        <f>SUMIFS('Case Data'!M:M,'Case Data'!$A:$A,Generation!$C203,'Case Data'!$B:$B,Generation!$D203,'Case Data'!$D:$D,Generation!$F203,'Case Data'!$F:$F,"Generation")</f>
        <v>0</v>
      </c>
      <c r="M203" s="8">
        <f>SUMIFS('Case Data'!N:N,'Case Data'!$A:$A,Generation!$C203,'Case Data'!$B:$B,Generation!$D203,'Case Data'!$D:$D,Generation!$F203,'Case Data'!$F:$F,"Generation")</f>
        <v>0</v>
      </c>
    </row>
    <row r="204" spans="3:13">
      <c r="C204" s="30" t="str">
        <f t="shared" si="45"/>
        <v>Case A Exploratory Policy Scenario</v>
      </c>
      <c r="D204" s="52" t="str">
        <f t="shared" si="46"/>
        <v>NJ</v>
      </c>
      <c r="E204" s="125" t="s">
        <v>50</v>
      </c>
      <c r="F204" s="52" t="s">
        <v>58</v>
      </c>
      <c r="G204" s="4">
        <f>SUMIFS('Case Data'!H:H,'Case Data'!$A:$A,Generation!$C204,'Case Data'!$B:$B,Generation!$D204,'Case Data'!$D:$D,Generation!$F204,'Case Data'!$F:$F,"Generation")</f>
        <v>27397.746355200001</v>
      </c>
      <c r="H204" s="4">
        <f>SUMIFS('Case Data'!I:I,'Case Data'!$A:$A,Generation!$C204,'Case Data'!$B:$B,Generation!$D204,'Case Data'!$D:$D,Generation!$F204,'Case Data'!$F:$F,"Generation")</f>
        <v>27397.746355200001</v>
      </c>
      <c r="I204" s="4">
        <f>SUMIFS('Case Data'!J:J,'Case Data'!$A:$A,Generation!$C204,'Case Data'!$B:$B,Generation!$D204,'Case Data'!$D:$D,Generation!$F204,'Case Data'!$F:$F,"Generation")</f>
        <v>27397.746355200001</v>
      </c>
      <c r="J204" s="4">
        <f>SUMIFS('Case Data'!K:K,'Case Data'!$A:$A,Generation!$C204,'Case Data'!$B:$B,Generation!$D204,'Case Data'!$D:$D,Generation!$F204,'Case Data'!$F:$F,"Generation")</f>
        <v>27397.746355200001</v>
      </c>
      <c r="K204" s="4">
        <f>SUMIFS('Case Data'!L:L,'Case Data'!$A:$A,Generation!$C204,'Case Data'!$B:$B,Generation!$D204,'Case Data'!$D:$D,Generation!$F204,'Case Data'!$F:$F,"Generation")</f>
        <v>17473.759056000003</v>
      </c>
      <c r="L204" s="4">
        <f>SUMIFS('Case Data'!M:M,'Case Data'!$A:$A,Generation!$C204,'Case Data'!$B:$B,Generation!$D204,'Case Data'!$D:$D,Generation!$F204,'Case Data'!$F:$F,"Generation")</f>
        <v>17473.759056000003</v>
      </c>
      <c r="M204" s="8">
        <f>SUMIFS('Case Data'!N:N,'Case Data'!$A:$A,Generation!$C204,'Case Data'!$B:$B,Generation!$D204,'Case Data'!$D:$D,Generation!$F204,'Case Data'!$F:$F,"Generation")</f>
        <v>17473.759056000003</v>
      </c>
    </row>
    <row r="205" spans="3:13">
      <c r="C205" s="30" t="str">
        <f t="shared" si="45"/>
        <v>Case A Exploratory Policy Scenario</v>
      </c>
      <c r="D205" s="52" t="str">
        <f t="shared" si="46"/>
        <v>NJ</v>
      </c>
      <c r="E205" s="125" t="s">
        <v>50</v>
      </c>
      <c r="F205" s="52" t="s">
        <v>59</v>
      </c>
      <c r="G205" s="4">
        <f>SUMIFS('Case Data'!H:H,'Case Data'!$A:$A,Generation!$C205,'Case Data'!$B:$B,Generation!$D205,'Case Data'!$D:$D,Generation!$F205,'Case Data'!$F:$F,"Generation")</f>
        <v>119.298857173</v>
      </c>
      <c r="H205" s="4">
        <f>SUMIFS('Case Data'!I:I,'Case Data'!$A:$A,Generation!$C205,'Case Data'!$B:$B,Generation!$D205,'Case Data'!$D:$D,Generation!$F205,'Case Data'!$F:$F,"Generation")</f>
        <v>215.01150355000001</v>
      </c>
      <c r="I205" s="4">
        <f>SUMIFS('Case Data'!J:J,'Case Data'!$A:$A,Generation!$C205,'Case Data'!$B:$B,Generation!$D205,'Case Data'!$D:$D,Generation!$F205,'Case Data'!$F:$F,"Generation")</f>
        <v>182.17450357300001</v>
      </c>
      <c r="J205" s="4">
        <f>SUMIFS('Case Data'!K:K,'Case Data'!$A:$A,Generation!$C205,'Case Data'!$B:$B,Generation!$D205,'Case Data'!$D:$D,Generation!$F205,'Case Data'!$F:$F,"Generation")</f>
        <v>130.76228417600001</v>
      </c>
      <c r="K205" s="4">
        <f>SUMIFS('Case Data'!L:L,'Case Data'!$A:$A,Generation!$C205,'Case Data'!$B:$B,Generation!$D205,'Case Data'!$D:$D,Generation!$F205,'Case Data'!$F:$F,"Generation")</f>
        <v>63.979362150999997</v>
      </c>
      <c r="L205" s="4">
        <f>SUMIFS('Case Data'!M:M,'Case Data'!$A:$A,Generation!$C205,'Case Data'!$B:$B,Generation!$D205,'Case Data'!$D:$D,Generation!$F205,'Case Data'!$F:$F,"Generation")</f>
        <v>161.182582371</v>
      </c>
      <c r="M205" s="8">
        <f>SUMIFS('Case Data'!N:N,'Case Data'!$A:$A,Generation!$C205,'Case Data'!$B:$B,Generation!$D205,'Case Data'!$D:$D,Generation!$F205,'Case Data'!$F:$F,"Generation")</f>
        <v>298.73068274399998</v>
      </c>
    </row>
    <row r="206" spans="3:13">
      <c r="C206" s="30" t="str">
        <f t="shared" si="45"/>
        <v>Case A Exploratory Policy Scenario</v>
      </c>
      <c r="D206" s="52" t="str">
        <f t="shared" si="46"/>
        <v>NJ</v>
      </c>
      <c r="E206" s="125" t="s">
        <v>50</v>
      </c>
      <c r="F206" s="52" t="s">
        <v>60</v>
      </c>
      <c r="G206" s="4">
        <f>SUMIFS('Case Data'!H:H,'Case Data'!$A:$A,Generation!$C206,'Case Data'!$B:$B,Generation!$D206,'Case Data'!$D:$D,Generation!$F206,'Case Data'!$F:$F,"Generation")</f>
        <v>2946.8438389988087</v>
      </c>
      <c r="H206" s="4">
        <f>SUMIFS('Case Data'!I:I,'Case Data'!$A:$A,Generation!$C206,'Case Data'!$B:$B,Generation!$D206,'Case Data'!$D:$D,Generation!$F206,'Case Data'!$F:$F,"Generation")</f>
        <v>3665.5181784878087</v>
      </c>
      <c r="I206" s="4">
        <f>SUMIFS('Case Data'!J:J,'Case Data'!$A:$A,Generation!$C206,'Case Data'!$B:$B,Generation!$D206,'Case Data'!$D:$D,Generation!$F206,'Case Data'!$F:$F,"Generation")</f>
        <v>3665.5181784878087</v>
      </c>
      <c r="J206" s="4">
        <f>SUMIFS('Case Data'!K:K,'Case Data'!$A:$A,Generation!$C206,'Case Data'!$B:$B,Generation!$D206,'Case Data'!$D:$D,Generation!$F206,'Case Data'!$F:$F,"Generation")</f>
        <v>3665.5181784878087</v>
      </c>
      <c r="K206" s="4">
        <f>SUMIFS('Case Data'!L:L,'Case Data'!$A:$A,Generation!$C206,'Case Data'!$B:$B,Generation!$D206,'Case Data'!$D:$D,Generation!$F206,'Case Data'!$F:$F,"Generation")</f>
        <v>3665.5181784878087</v>
      </c>
      <c r="L206" s="4">
        <f>SUMIFS('Case Data'!M:M,'Case Data'!$A:$A,Generation!$C206,'Case Data'!$B:$B,Generation!$D206,'Case Data'!$D:$D,Generation!$F206,'Case Data'!$F:$F,"Generation")</f>
        <v>3665.5181784878087</v>
      </c>
      <c r="M206" s="8">
        <f>SUMIFS('Case Data'!N:N,'Case Data'!$A:$A,Generation!$C206,'Case Data'!$B:$B,Generation!$D206,'Case Data'!$D:$D,Generation!$F206,'Case Data'!$F:$F,"Generation")</f>
        <v>3665.5181784878087</v>
      </c>
    </row>
    <row r="207" spans="3:13">
      <c r="C207" s="30" t="str">
        <f t="shared" ref="C207:C213" si="47">$D$54</f>
        <v>Case A Exploratory Policy Scenario</v>
      </c>
      <c r="D207" s="52" t="str">
        <f t="shared" ref="D207:D213" si="48">D206</f>
        <v>NJ</v>
      </c>
      <c r="E207" s="125" t="s">
        <v>50</v>
      </c>
      <c r="F207" s="52" t="s">
        <v>61</v>
      </c>
      <c r="G207" s="4">
        <f>SUMIFS('Case Data'!H:H,'Case Data'!$A:$A,Generation!$C207,'Case Data'!$B:$B,Generation!$D207,'Case Data'!$D:$D,Generation!$F207,'Case Data'!$F:$F,"Generation")</f>
        <v>25.399030286999999</v>
      </c>
      <c r="H207" s="4">
        <f>SUMIFS('Case Data'!I:I,'Case Data'!$A:$A,Generation!$C207,'Case Data'!$B:$B,Generation!$D207,'Case Data'!$D:$D,Generation!$F207,'Case Data'!$F:$F,"Generation")</f>
        <v>25.399030286999999</v>
      </c>
      <c r="I207" s="4">
        <f>SUMIFS('Case Data'!J:J,'Case Data'!$A:$A,Generation!$C207,'Case Data'!$B:$B,Generation!$D207,'Case Data'!$D:$D,Generation!$F207,'Case Data'!$F:$F,"Generation")</f>
        <v>25.399030286999999</v>
      </c>
      <c r="J207" s="4">
        <f>SUMIFS('Case Data'!K:K,'Case Data'!$A:$A,Generation!$C207,'Case Data'!$B:$B,Generation!$D207,'Case Data'!$D:$D,Generation!$F207,'Case Data'!$F:$F,"Generation")</f>
        <v>25.399030286999999</v>
      </c>
      <c r="K207" s="4">
        <f>SUMIFS('Case Data'!L:L,'Case Data'!$A:$A,Generation!$C207,'Case Data'!$B:$B,Generation!$D207,'Case Data'!$D:$D,Generation!$F207,'Case Data'!$F:$F,"Generation")</f>
        <v>25.399030286999999</v>
      </c>
      <c r="L207" s="4">
        <f>SUMIFS('Case Data'!M:M,'Case Data'!$A:$A,Generation!$C207,'Case Data'!$B:$B,Generation!$D207,'Case Data'!$D:$D,Generation!$F207,'Case Data'!$F:$F,"Generation")</f>
        <v>25.399030286999999</v>
      </c>
      <c r="M207" s="8">
        <f>SUMIFS('Case Data'!N:N,'Case Data'!$A:$A,Generation!$C207,'Case Data'!$B:$B,Generation!$D207,'Case Data'!$D:$D,Generation!$F207,'Case Data'!$F:$F,"Generation")</f>
        <v>25.399030286999999</v>
      </c>
    </row>
    <row r="208" spans="3:13">
      <c r="C208" s="228" t="str">
        <f t="shared" si="47"/>
        <v>Case A Exploratory Policy Scenario</v>
      </c>
      <c r="D208" s="53" t="str">
        <f t="shared" si="48"/>
        <v>NJ</v>
      </c>
      <c r="E208" s="136" t="s">
        <v>50</v>
      </c>
      <c r="F208" s="53" t="s">
        <v>64</v>
      </c>
      <c r="G208" s="23">
        <f>SUMIFS('Case Data'!H:H,'Case Data'!$A:$A,Generation!$C208,'Case Data'!$B:$B,Generation!$D208,'Case Data'!$D:$D,Generation!$F208,'Case Data'!$F:$F,"Generation")</f>
        <v>1710.5171252089999</v>
      </c>
      <c r="H208" s="23">
        <f>SUMIFS('Case Data'!I:I,'Case Data'!$A:$A,Generation!$C208,'Case Data'!$B:$B,Generation!$D208,'Case Data'!$D:$D,Generation!$F208,'Case Data'!$F:$F,"Generation")</f>
        <v>1714.5491243800002</v>
      </c>
      <c r="I208" s="23">
        <f>SUMIFS('Case Data'!J:J,'Case Data'!$A:$A,Generation!$C208,'Case Data'!$B:$B,Generation!$D208,'Case Data'!$D:$D,Generation!$F208,'Case Data'!$F:$F,"Generation")</f>
        <v>1711.8211243800001</v>
      </c>
      <c r="J208" s="23">
        <f>SUMIFS('Case Data'!K:K,'Case Data'!$A:$A,Generation!$C208,'Case Data'!$B:$B,Generation!$D208,'Case Data'!$D:$D,Generation!$F208,'Case Data'!$F:$F,"Generation")</f>
        <v>1678.965126003</v>
      </c>
      <c r="K208" s="23">
        <f>SUMIFS('Case Data'!L:L,'Case Data'!$A:$A,Generation!$C208,'Case Data'!$B:$B,Generation!$D208,'Case Data'!$D:$D,Generation!$F208,'Case Data'!$F:$F,"Generation")</f>
        <v>1678.9651253550005</v>
      </c>
      <c r="L208" s="23">
        <f>SUMIFS('Case Data'!M:M,'Case Data'!$A:$A,Generation!$C208,'Case Data'!$B:$B,Generation!$D208,'Case Data'!$D:$D,Generation!$F208,'Case Data'!$F:$F,"Generation")</f>
        <v>1678.9651253030001</v>
      </c>
      <c r="M208" s="25">
        <f>SUMIFS('Case Data'!N:N,'Case Data'!$A:$A,Generation!$C208,'Case Data'!$B:$B,Generation!$D208,'Case Data'!$D:$D,Generation!$F208,'Case Data'!$F:$F,"Generation")</f>
        <v>1678.9651258980002</v>
      </c>
    </row>
    <row r="209" spans="3:13">
      <c r="C209" s="44" t="str">
        <f t="shared" si="47"/>
        <v>Case A Exploratory Policy Scenario</v>
      </c>
      <c r="D209" s="53" t="str">
        <f t="shared" si="48"/>
        <v>NJ</v>
      </c>
      <c r="E209" s="136" t="s">
        <v>50</v>
      </c>
      <c r="F209" s="203" t="s">
        <v>66</v>
      </c>
      <c r="G209" s="23">
        <f>SUMIFS('Case Data'!H:H,'Case Data'!$A:$A,Generation!$C209,'Case Data'!$B:$B,Generation!$D209,'Case Data'!$D:$D,Generation!$F209,'Case Data'!$F:$F,"Generation")</f>
        <v>-222.22876308125404</v>
      </c>
      <c r="H209" s="23">
        <f>SUMIFS('Case Data'!I:I,'Case Data'!$A:$A,Generation!$C209,'Case Data'!$B:$B,Generation!$D209,'Case Data'!$D:$D,Generation!$F209,'Case Data'!$F:$F,"Generation")</f>
        <v>-297.40474380935473</v>
      </c>
      <c r="I209" s="23">
        <f>SUMIFS('Case Data'!J:J,'Case Data'!$A:$A,Generation!$C209,'Case Data'!$B:$B,Generation!$D209,'Case Data'!$D:$D,Generation!$F209,'Case Data'!$F:$F,"Generation")</f>
        <v>-302.68301083956442</v>
      </c>
      <c r="J209" s="23">
        <f>SUMIFS('Case Data'!K:K,'Case Data'!$A:$A,Generation!$C209,'Case Data'!$B:$B,Generation!$D209,'Case Data'!$D:$D,Generation!$F209,'Case Data'!$F:$F,"Generation")</f>
        <v>-229.14939411957445</v>
      </c>
      <c r="K209" s="23">
        <f>SUMIFS('Case Data'!L:L,'Case Data'!$A:$A,Generation!$C209,'Case Data'!$B:$B,Generation!$D209,'Case Data'!$D:$D,Generation!$F209,'Case Data'!$F:$F,"Generation")</f>
        <v>-204.94991589549352</v>
      </c>
      <c r="L209" s="23">
        <f>SUMIFS('Case Data'!M:M,'Case Data'!$A:$A,Generation!$C209,'Case Data'!$B:$B,Generation!$D209,'Case Data'!$D:$D,Generation!$F209,'Case Data'!$F:$F,"Generation")</f>
        <v>-247.38595256440368</v>
      </c>
      <c r="M209" s="25">
        <f>SUMIFS('Case Data'!N:N,'Case Data'!$A:$A,Generation!$C209,'Case Data'!$B:$B,Generation!$D209,'Case Data'!$D:$D,Generation!$F209,'Case Data'!$F:$F,"Generation")</f>
        <v>-754.45571144619544</v>
      </c>
    </row>
    <row r="210" spans="3:13">
      <c r="C210" s="45" t="str">
        <f t="shared" si="47"/>
        <v>Case A Exploratory Policy Scenario</v>
      </c>
      <c r="D210" s="52" t="str">
        <f t="shared" si="48"/>
        <v>NJ</v>
      </c>
      <c r="E210" s="125" t="s">
        <v>50</v>
      </c>
      <c r="F210" s="52" t="s">
        <v>72</v>
      </c>
      <c r="G210" s="40">
        <f>SUMIFS('Case Data'!H:H,'Case Data'!$A:$A,Generation!$C210,'Case Data'!$B:$B,Generation!$D210,'Case Data'!$D:$D,Generation!$F210,'Case Data'!$F:$F,"Generation")</f>
        <v>0</v>
      </c>
      <c r="H210" s="40">
        <f>SUMIFS('Case Data'!I:I,'Case Data'!$A:$A,Generation!$C210,'Case Data'!$B:$B,Generation!$D210,'Case Data'!$D:$D,Generation!$F210,'Case Data'!$F:$F,"Generation")</f>
        <v>0</v>
      </c>
      <c r="I210" s="40">
        <f>SUMIFS('Case Data'!J:J,'Case Data'!$A:$A,Generation!$C210,'Case Data'!$B:$B,Generation!$D210,'Case Data'!$D:$D,Generation!$F210,'Case Data'!$F:$F,"Generation")</f>
        <v>0</v>
      </c>
      <c r="J210" s="40">
        <f>SUMIFS('Case Data'!K:K,'Case Data'!$A:$A,Generation!$C210,'Case Data'!$B:$B,Generation!$D210,'Case Data'!$D:$D,Generation!$F210,'Case Data'!$F:$F,"Generation")</f>
        <v>0</v>
      </c>
      <c r="K210" s="40">
        <f>SUMIFS('Case Data'!L:L,'Case Data'!$A:$A,Generation!$C210,'Case Data'!$B:$B,Generation!$D210,'Case Data'!$D:$D,Generation!$F210,'Case Data'!$F:$F,"Generation")</f>
        <v>0</v>
      </c>
      <c r="L210" s="40">
        <f>SUMIFS('Case Data'!M:M,'Case Data'!$A:$A,Generation!$C210,'Case Data'!$B:$B,Generation!$D210,'Case Data'!$D:$D,Generation!$F210,'Case Data'!$F:$F,"Generation")</f>
        <v>0</v>
      </c>
      <c r="M210" s="8">
        <f>SUMIFS('Case Data'!N:N,'Case Data'!$A:$A,Generation!$C210,'Case Data'!$B:$B,Generation!$D210,'Case Data'!$D:$D,Generation!$F210,'Case Data'!$F:$F,"Generation")</f>
        <v>0</v>
      </c>
    </row>
    <row r="211" spans="3:13">
      <c r="C211" s="45" t="str">
        <f t="shared" si="47"/>
        <v>Case A Exploratory Policy Scenario</v>
      </c>
      <c r="D211" s="52" t="str">
        <f t="shared" si="48"/>
        <v>NJ</v>
      </c>
      <c r="E211" s="125" t="s">
        <v>50</v>
      </c>
      <c r="F211" s="52" t="s">
        <v>73</v>
      </c>
      <c r="G211" s="4">
        <f>SUMIFS('Case Data'!H:H,'Case Data'!$A:$A,Generation!$C211,'Case Data'!$B:$B,Generation!$D211,'Case Data'!$D:$D,Generation!$F211,'Case Data'!$F:$F,"Generation")</f>
        <v>0</v>
      </c>
      <c r="H211" s="4">
        <f>SUMIFS('Case Data'!I:I,'Case Data'!$A:$A,Generation!$C211,'Case Data'!$B:$B,Generation!$D211,'Case Data'!$D:$D,Generation!$F211,'Case Data'!$F:$F,"Generation")</f>
        <v>0</v>
      </c>
      <c r="I211" s="4">
        <f>SUMIFS('Case Data'!J:J,'Case Data'!$A:$A,Generation!$C211,'Case Data'!$B:$B,Generation!$D211,'Case Data'!$D:$D,Generation!$F211,'Case Data'!$F:$F,"Generation")</f>
        <v>0.55000000000000004</v>
      </c>
      <c r="J211" s="4">
        <f>SUMIFS('Case Data'!K:K,'Case Data'!$A:$A,Generation!$C211,'Case Data'!$B:$B,Generation!$D211,'Case Data'!$D:$D,Generation!$F211,'Case Data'!$F:$F,"Generation")</f>
        <v>0.14499999999999999</v>
      </c>
      <c r="K211" s="4">
        <f>SUMIFS('Case Data'!L:L,'Case Data'!$A:$A,Generation!$C211,'Case Data'!$B:$B,Generation!$D211,'Case Data'!$D:$D,Generation!$F211,'Case Data'!$F:$F,"Generation")</f>
        <v>0.14499999999999999</v>
      </c>
      <c r="L211" s="4">
        <f>SUMIFS('Case Data'!M:M,'Case Data'!$A:$A,Generation!$C211,'Case Data'!$B:$B,Generation!$D211,'Case Data'!$D:$D,Generation!$F211,'Case Data'!$F:$F,"Generation")</f>
        <v>0.14499999999999999</v>
      </c>
      <c r="M211" s="8">
        <f>SUMIFS('Case Data'!N:N,'Case Data'!$A:$A,Generation!$C211,'Case Data'!$B:$B,Generation!$D211,'Case Data'!$D:$D,Generation!$F211,'Case Data'!$F:$F,"Generation")</f>
        <v>2.2749999999999999</v>
      </c>
    </row>
    <row r="212" spans="3:13">
      <c r="C212" s="45" t="str">
        <f t="shared" si="47"/>
        <v>Case A Exploratory Policy Scenario</v>
      </c>
      <c r="D212" s="52" t="str">
        <f t="shared" si="48"/>
        <v>NJ</v>
      </c>
      <c r="E212" s="125" t="s">
        <v>50</v>
      </c>
      <c r="F212" s="52" t="s">
        <v>74</v>
      </c>
      <c r="G212" s="4">
        <f>SUMIFS('Case Data'!H:H,'Case Data'!$A:$A,Generation!$C212,'Case Data'!$B:$B,Generation!$D212,'Case Data'!$D:$D,Generation!$F212,'Case Data'!$F:$F,"Generation")</f>
        <v>0</v>
      </c>
      <c r="H212" s="4">
        <f>SUMIFS('Case Data'!I:I,'Case Data'!$A:$A,Generation!$C212,'Case Data'!$B:$B,Generation!$D212,'Case Data'!$D:$D,Generation!$F212,'Case Data'!$F:$F,"Generation")</f>
        <v>0</v>
      </c>
      <c r="I212" s="4">
        <f>SUMIFS('Case Data'!J:J,'Case Data'!$A:$A,Generation!$C212,'Case Data'!$B:$B,Generation!$D212,'Case Data'!$D:$D,Generation!$F212,'Case Data'!$F:$F,"Generation")</f>
        <v>0</v>
      </c>
      <c r="J212" s="4">
        <f>SUMIFS('Case Data'!K:K,'Case Data'!$A:$A,Generation!$C212,'Case Data'!$B:$B,Generation!$D212,'Case Data'!$D:$D,Generation!$F212,'Case Data'!$F:$F,"Generation")</f>
        <v>0</v>
      </c>
      <c r="K212" s="4">
        <f>SUMIFS('Case Data'!L:L,'Case Data'!$A:$A,Generation!$C212,'Case Data'!$B:$B,Generation!$D212,'Case Data'!$D:$D,Generation!$F212,'Case Data'!$F:$F,"Generation")</f>
        <v>0</v>
      </c>
      <c r="L212" s="4">
        <f>SUMIFS('Case Data'!M:M,'Case Data'!$A:$A,Generation!$C212,'Case Data'!$B:$B,Generation!$D212,'Case Data'!$D:$D,Generation!$F212,'Case Data'!$F:$F,"Generation")</f>
        <v>0</v>
      </c>
      <c r="M212" s="8">
        <f>SUMIFS('Case Data'!N:N,'Case Data'!$A:$A,Generation!$C212,'Case Data'!$B:$B,Generation!$D212,'Case Data'!$D:$D,Generation!$F212,'Case Data'!$F:$F,"Generation")</f>
        <v>0</v>
      </c>
    </row>
    <row r="213" spans="3:13">
      <c r="C213" s="45" t="str">
        <f t="shared" si="47"/>
        <v>Case A Exploratory Policy Scenario</v>
      </c>
      <c r="D213" s="52" t="str">
        <f t="shared" si="48"/>
        <v>NJ</v>
      </c>
      <c r="E213" s="125" t="s">
        <v>50</v>
      </c>
      <c r="F213" s="52" t="s">
        <v>75</v>
      </c>
      <c r="G213" s="4">
        <f>SUMIFS('Case Data'!H:H,'Case Data'!$A:$A,Generation!$C213,'Case Data'!$B:$B,Generation!$D213,'Case Data'!$D:$D,Generation!$F213,'Case Data'!$F:$F,"Generation")</f>
        <v>0</v>
      </c>
      <c r="H213" s="4">
        <f>SUMIFS('Case Data'!I:I,'Case Data'!$A:$A,Generation!$C213,'Case Data'!$B:$B,Generation!$D213,'Case Data'!$D:$D,Generation!$F213,'Case Data'!$F:$F,"Generation")</f>
        <v>0</v>
      </c>
      <c r="I213" s="4">
        <f>SUMIFS('Case Data'!J:J,'Case Data'!$A:$A,Generation!$C213,'Case Data'!$B:$B,Generation!$D213,'Case Data'!$D:$D,Generation!$F213,'Case Data'!$F:$F,"Generation")</f>
        <v>0</v>
      </c>
      <c r="J213" s="4">
        <f>SUMIFS('Case Data'!K:K,'Case Data'!$A:$A,Generation!$C213,'Case Data'!$B:$B,Generation!$D213,'Case Data'!$D:$D,Generation!$F213,'Case Data'!$F:$F,"Generation")</f>
        <v>0</v>
      </c>
      <c r="K213" s="4">
        <f>SUMIFS('Case Data'!L:L,'Case Data'!$A:$A,Generation!$C213,'Case Data'!$B:$B,Generation!$D213,'Case Data'!$D:$D,Generation!$F213,'Case Data'!$F:$F,"Generation")</f>
        <v>0</v>
      </c>
      <c r="L213" s="4">
        <f>SUMIFS('Case Data'!M:M,'Case Data'!$A:$A,Generation!$C213,'Case Data'!$B:$B,Generation!$D213,'Case Data'!$D:$D,Generation!$F213,'Case Data'!$F:$F,"Generation")</f>
        <v>0</v>
      </c>
      <c r="M213" s="8">
        <f>SUMIFS('Case Data'!N:N,'Case Data'!$A:$A,Generation!$C213,'Case Data'!$B:$B,Generation!$D213,'Case Data'!$D:$D,Generation!$F213,'Case Data'!$F:$F,"Generation")</f>
        <v>0</v>
      </c>
    </row>
    <row r="214" spans="3:13">
      <c r="C214" s="45" t="str">
        <f t="shared" si="45"/>
        <v>Case A Exploratory Policy Scenario</v>
      </c>
      <c r="D214" s="52" t="str">
        <f t="shared" ref="D214:D216" si="49">D213</f>
        <v>NJ</v>
      </c>
      <c r="E214" s="125" t="s">
        <v>50</v>
      </c>
      <c r="F214" s="52" t="s">
        <v>76</v>
      </c>
      <c r="G214" s="4">
        <f>SUMIFS('Case Data'!H:H,'Case Data'!$A:$A,Generation!$C214,'Case Data'!$B:$B,Generation!$D214,'Case Data'!$D:$D,Generation!$F214,'Case Data'!$F:$F,"Generation")</f>
        <v>0</v>
      </c>
      <c r="H214" s="4">
        <f>SUMIFS('Case Data'!I:I,'Case Data'!$A:$A,Generation!$C214,'Case Data'!$B:$B,Generation!$D214,'Case Data'!$D:$D,Generation!$F214,'Case Data'!$F:$F,"Generation")</f>
        <v>0</v>
      </c>
      <c r="I214" s="4">
        <f>SUMIFS('Case Data'!J:J,'Case Data'!$A:$A,Generation!$C214,'Case Data'!$B:$B,Generation!$D214,'Case Data'!$D:$D,Generation!$F214,'Case Data'!$F:$F,"Generation")</f>
        <v>0</v>
      </c>
      <c r="J214" s="4">
        <f>SUMIFS('Case Data'!K:K,'Case Data'!$A:$A,Generation!$C214,'Case Data'!$B:$B,Generation!$D214,'Case Data'!$D:$D,Generation!$F214,'Case Data'!$F:$F,"Generation")</f>
        <v>0</v>
      </c>
      <c r="K214" s="4">
        <f>SUMIFS('Case Data'!L:L,'Case Data'!$A:$A,Generation!$C214,'Case Data'!$B:$B,Generation!$D214,'Case Data'!$D:$D,Generation!$F214,'Case Data'!$F:$F,"Generation")</f>
        <v>0</v>
      </c>
      <c r="L214" s="4">
        <f>SUMIFS('Case Data'!M:M,'Case Data'!$A:$A,Generation!$C214,'Case Data'!$B:$B,Generation!$D214,'Case Data'!$D:$D,Generation!$F214,'Case Data'!$F:$F,"Generation")</f>
        <v>0</v>
      </c>
      <c r="M214" s="8">
        <f>SUMIFS('Case Data'!N:N,'Case Data'!$A:$A,Generation!$C214,'Case Data'!$B:$B,Generation!$D214,'Case Data'!$D:$D,Generation!$F214,'Case Data'!$F:$F,"Generation")</f>
        <v>12407.985114325998</v>
      </c>
    </row>
    <row r="215" spans="3:13">
      <c r="C215" s="45" t="str">
        <f t="shared" si="45"/>
        <v>Case A Exploratory Policy Scenario</v>
      </c>
      <c r="D215" s="52" t="str">
        <f t="shared" si="49"/>
        <v>NJ</v>
      </c>
      <c r="E215" s="125" t="s">
        <v>50</v>
      </c>
      <c r="F215" s="52" t="s">
        <v>77</v>
      </c>
      <c r="G215" s="4">
        <f>SUMIFS('Case Data'!H:H,'Case Data'!$A:$A,Generation!$C215,'Case Data'!$B:$B,Generation!$D215,'Case Data'!$D:$D,Generation!$F215,'Case Data'!$F:$F,"Generation")</f>
        <v>0</v>
      </c>
      <c r="H215" s="4">
        <f>SUMIFS('Case Data'!I:I,'Case Data'!$A:$A,Generation!$C215,'Case Data'!$B:$B,Generation!$D215,'Case Data'!$D:$D,Generation!$F215,'Case Data'!$F:$F,"Generation")</f>
        <v>0</v>
      </c>
      <c r="I215" s="4">
        <f>SUMIFS('Case Data'!J:J,'Case Data'!$A:$A,Generation!$C215,'Case Data'!$B:$B,Generation!$D215,'Case Data'!$D:$D,Generation!$F215,'Case Data'!$F:$F,"Generation")</f>
        <v>0</v>
      </c>
      <c r="J215" s="4">
        <f>SUMIFS('Case Data'!K:K,'Case Data'!$A:$A,Generation!$C215,'Case Data'!$B:$B,Generation!$D215,'Case Data'!$D:$D,Generation!$F215,'Case Data'!$F:$F,"Generation")</f>
        <v>0</v>
      </c>
      <c r="K215" s="4">
        <f>SUMIFS('Case Data'!L:L,'Case Data'!$A:$A,Generation!$C215,'Case Data'!$B:$B,Generation!$D215,'Case Data'!$D:$D,Generation!$F215,'Case Data'!$F:$F,"Generation")</f>
        <v>0</v>
      </c>
      <c r="L215" s="4">
        <f>SUMIFS('Case Data'!M:M,'Case Data'!$A:$A,Generation!$C215,'Case Data'!$B:$B,Generation!$D215,'Case Data'!$D:$D,Generation!$F215,'Case Data'!$F:$F,"Generation")</f>
        <v>0</v>
      </c>
      <c r="M215" s="8">
        <f>SUMIFS('Case Data'!N:N,'Case Data'!$A:$A,Generation!$C215,'Case Data'!$B:$B,Generation!$D215,'Case Data'!$D:$D,Generation!$F215,'Case Data'!$F:$F,"Generation")</f>
        <v>0</v>
      </c>
    </row>
    <row r="216" spans="3:13">
      <c r="C216" s="45" t="str">
        <f t="shared" si="45"/>
        <v>Case A Exploratory Policy Scenario</v>
      </c>
      <c r="D216" s="52" t="str">
        <f t="shared" si="49"/>
        <v>NJ</v>
      </c>
      <c r="E216" s="125" t="s">
        <v>50</v>
      </c>
      <c r="F216" s="52" t="s">
        <v>78</v>
      </c>
      <c r="G216" s="4">
        <f>SUMIFS('Case Data'!H:H,'Case Data'!$A:$A,Generation!$C216,'Case Data'!$B:$B,Generation!$D216,'Case Data'!$D:$D,Generation!$F216,'Case Data'!$F:$F,"Generation")</f>
        <v>0</v>
      </c>
      <c r="H216" s="4">
        <f>SUMIFS('Case Data'!I:I,'Case Data'!$A:$A,Generation!$C216,'Case Data'!$B:$B,Generation!$D216,'Case Data'!$D:$D,Generation!$F216,'Case Data'!$F:$F,"Generation")</f>
        <v>0</v>
      </c>
      <c r="I216" s="4">
        <f>SUMIFS('Case Data'!J:J,'Case Data'!$A:$A,Generation!$C216,'Case Data'!$B:$B,Generation!$D216,'Case Data'!$D:$D,Generation!$F216,'Case Data'!$F:$F,"Generation")</f>
        <v>4726.5455995760003</v>
      </c>
      <c r="J216" s="4">
        <f>SUMIFS('Case Data'!K:K,'Case Data'!$A:$A,Generation!$C216,'Case Data'!$B:$B,Generation!$D216,'Case Data'!$D:$D,Generation!$F216,'Case Data'!$F:$F,"Generation")</f>
        <v>20133.108000259002</v>
      </c>
      <c r="K216" s="4">
        <f>SUMIFS('Case Data'!L:L,'Case Data'!$A:$A,Generation!$C216,'Case Data'!$B:$B,Generation!$D216,'Case Data'!$D:$D,Generation!$F216,'Case Data'!$F:$F,"Generation")</f>
        <v>20133.108000259002</v>
      </c>
      <c r="L216" s="4">
        <f>SUMIFS('Case Data'!M:M,'Case Data'!$A:$A,Generation!$C216,'Case Data'!$B:$B,Generation!$D216,'Case Data'!$D:$D,Generation!$F216,'Case Data'!$F:$F,"Generation")</f>
        <v>20133.108000259002</v>
      </c>
      <c r="M216" s="8">
        <f>SUMIFS('Case Data'!N:N,'Case Data'!$A:$A,Generation!$C216,'Case Data'!$B:$B,Generation!$D216,'Case Data'!$D:$D,Generation!$F216,'Case Data'!$F:$F,"Generation")</f>
        <v>20133.108000259002</v>
      </c>
    </row>
    <row r="217" spans="3:13">
      <c r="C217" s="45" t="str">
        <f>$D$54</f>
        <v>Case A Exploratory Policy Scenario</v>
      </c>
      <c r="D217" s="52" t="str">
        <f>D216</f>
        <v>NJ</v>
      </c>
      <c r="E217" s="125" t="s">
        <v>50</v>
      </c>
      <c r="F217" s="52" t="s">
        <v>80</v>
      </c>
      <c r="G217" s="4">
        <f>SUMIFS('Case Data'!H:H,'Case Data'!$A:$A,Generation!$C217,'Case Data'!$B:$B,Generation!$D217,'Case Data'!$D:$D,Generation!$F217,'Case Data'!$F:$F,"Generation")</f>
        <v>0</v>
      </c>
      <c r="H217" s="4">
        <f>SUMIFS('Case Data'!I:I,'Case Data'!$A:$A,Generation!$C217,'Case Data'!$B:$B,Generation!$D217,'Case Data'!$D:$D,Generation!$F217,'Case Data'!$F:$F,"Generation")</f>
        <v>0</v>
      </c>
      <c r="I217" s="4">
        <f>SUMIFS('Case Data'!J:J,'Case Data'!$A:$A,Generation!$C217,'Case Data'!$B:$B,Generation!$D217,'Case Data'!$D:$D,Generation!$F217,'Case Data'!$F:$F,"Generation")</f>
        <v>0</v>
      </c>
      <c r="J217" s="4">
        <f>SUMIFS('Case Data'!K:K,'Case Data'!$A:$A,Generation!$C217,'Case Data'!$B:$B,Generation!$D217,'Case Data'!$D:$D,Generation!$F217,'Case Data'!$F:$F,"Generation")</f>
        <v>0</v>
      </c>
      <c r="K217" s="4">
        <f>SUMIFS('Case Data'!L:L,'Case Data'!$A:$A,Generation!$C217,'Case Data'!$B:$B,Generation!$D217,'Case Data'!$D:$D,Generation!$F217,'Case Data'!$F:$F,"Generation")</f>
        <v>0</v>
      </c>
      <c r="L217" s="4">
        <f>SUMIFS('Case Data'!M:M,'Case Data'!$A:$A,Generation!$C217,'Case Data'!$B:$B,Generation!$D217,'Case Data'!$D:$D,Generation!$F217,'Case Data'!$F:$F,"Generation")</f>
        <v>0</v>
      </c>
      <c r="M217" s="8">
        <f>SUMIFS('Case Data'!N:N,'Case Data'!$A:$A,Generation!$C217,'Case Data'!$B:$B,Generation!$D217,'Case Data'!$D:$D,Generation!$F217,'Case Data'!$F:$F,"Generation")</f>
        <v>0</v>
      </c>
    </row>
    <row r="218" spans="3:13" ht="15.75" thickBot="1">
      <c r="C218" s="50" t="str">
        <f>$D$54</f>
        <v>Case A Exploratory Policy Scenario</v>
      </c>
      <c r="D218" s="54" t="str">
        <f>D217</f>
        <v>NJ</v>
      </c>
      <c r="E218" s="126" t="s">
        <v>50</v>
      </c>
      <c r="F218" s="54" t="s">
        <v>81</v>
      </c>
      <c r="G218" s="9">
        <f>SUMIFS('Case Data'!H:H,'Case Data'!$A:$A,Generation!$C218,'Case Data'!$B:$B,Generation!$D218,'Case Data'!$D:$D,Generation!$F218,'Case Data'!$F:$F,"Generation")</f>
        <v>0</v>
      </c>
      <c r="H218" s="9">
        <f>SUMIFS('Case Data'!I:I,'Case Data'!$A:$A,Generation!$C218,'Case Data'!$B:$B,Generation!$D218,'Case Data'!$D:$D,Generation!$F218,'Case Data'!$F:$F,"Generation")</f>
        <v>0</v>
      </c>
      <c r="I218" s="9">
        <f>SUMIFS('Case Data'!J:J,'Case Data'!$A:$A,Generation!$C218,'Case Data'!$B:$B,Generation!$D218,'Case Data'!$D:$D,Generation!$F218,'Case Data'!$F:$F,"Generation")</f>
        <v>0</v>
      </c>
      <c r="J218" s="9">
        <f>SUMIFS('Case Data'!K:K,'Case Data'!$A:$A,Generation!$C218,'Case Data'!$B:$B,Generation!$D218,'Case Data'!$D:$D,Generation!$F218,'Case Data'!$F:$F,"Generation")</f>
        <v>0</v>
      </c>
      <c r="K218" s="9">
        <f>SUMIFS('Case Data'!L:L,'Case Data'!$A:$A,Generation!$C218,'Case Data'!$B:$B,Generation!$D218,'Case Data'!$D:$D,Generation!$F218,'Case Data'!$F:$F,"Generation")</f>
        <v>0</v>
      </c>
      <c r="L218" s="9">
        <f>SUMIFS('Case Data'!M:M,'Case Data'!$A:$A,Generation!$C218,'Case Data'!$B:$B,Generation!$D218,'Case Data'!$D:$D,Generation!$F218,'Case Data'!$F:$F,"Generation")</f>
        <v>0</v>
      </c>
      <c r="M218" s="10">
        <f>SUMIFS('Case Data'!N:N,'Case Data'!$A:$A,Generation!$C218,'Case Data'!$B:$B,Generation!$D218,'Case Data'!$D:$D,Generation!$F218,'Case Data'!$F:$F,"Generation")</f>
        <v>0</v>
      </c>
    </row>
    <row r="219" spans="3:13" ht="15.75" thickBot="1">
      <c r="F219" s="11"/>
    </row>
    <row r="220" spans="3:13" ht="15.75" thickBot="1">
      <c r="C220" s="94" t="s">
        <v>2</v>
      </c>
      <c r="D220" s="95" t="s">
        <v>43</v>
      </c>
      <c r="E220" s="95" t="s">
        <v>46</v>
      </c>
      <c r="F220" s="95" t="s">
        <v>70</v>
      </c>
      <c r="G220" s="95">
        <v>2025</v>
      </c>
      <c r="H220" s="95">
        <v>2028</v>
      </c>
      <c r="I220" s="95">
        <v>2030</v>
      </c>
      <c r="J220" s="95">
        <v>2032</v>
      </c>
      <c r="K220" s="95">
        <v>2035</v>
      </c>
      <c r="L220" s="95">
        <v>2037</v>
      </c>
      <c r="M220" s="106">
        <v>2040</v>
      </c>
    </row>
    <row r="221" spans="3:13">
      <c r="C221" s="45" t="str">
        <f>$D$54</f>
        <v>Case A Exploratory Policy Scenario</v>
      </c>
      <c r="D221" s="52" t="str">
        <f>Cases!E10</f>
        <v>NY</v>
      </c>
      <c r="E221" s="125" t="s">
        <v>50</v>
      </c>
      <c r="F221" s="52" t="s">
        <v>48</v>
      </c>
      <c r="G221" s="4">
        <f>SUMIFS('Case Data'!H:H,'Case Data'!$A:$A,Generation!$C221,'Case Data'!$B:$B,Generation!$D221,'Case Data'!$D:$D,Generation!$F221,'Case Data'!$F:$F,"Generation")</f>
        <v>0</v>
      </c>
      <c r="H221" s="4">
        <f>SUMIFS('Case Data'!I:I,'Case Data'!$A:$A,Generation!$C221,'Case Data'!$B:$B,Generation!$D221,'Case Data'!$D:$D,Generation!$F221,'Case Data'!$F:$F,"Generation")</f>
        <v>0</v>
      </c>
      <c r="I221" s="4">
        <f>SUMIFS('Case Data'!J:J,'Case Data'!$A:$A,Generation!$C221,'Case Data'!$B:$B,Generation!$D221,'Case Data'!$D:$D,Generation!$F221,'Case Data'!$F:$F,"Generation")</f>
        <v>0</v>
      </c>
      <c r="J221" s="4">
        <f>SUMIFS('Case Data'!K:K,'Case Data'!$A:$A,Generation!$C221,'Case Data'!$B:$B,Generation!$D221,'Case Data'!$D:$D,Generation!$F221,'Case Data'!$F:$F,"Generation")</f>
        <v>0</v>
      </c>
      <c r="K221" s="4">
        <f>SUMIFS('Case Data'!L:L,'Case Data'!$A:$A,Generation!$C221,'Case Data'!$B:$B,Generation!$D221,'Case Data'!$D:$D,Generation!$F221,'Case Data'!$F:$F,"Generation")</f>
        <v>0</v>
      </c>
      <c r="L221" s="4">
        <f>SUMIFS('Case Data'!M:M,'Case Data'!$A:$A,Generation!$C221,'Case Data'!$B:$B,Generation!$D221,'Case Data'!$D:$D,Generation!$F221,'Case Data'!$F:$F,"Generation")</f>
        <v>0</v>
      </c>
      <c r="M221" s="8">
        <f>SUMIFS('Case Data'!N:N,'Case Data'!$A:$A,Generation!$C221,'Case Data'!$B:$B,Generation!$D221,'Case Data'!$D:$D,Generation!$F221,'Case Data'!$F:$F,"Generation")</f>
        <v>0</v>
      </c>
    </row>
    <row r="222" spans="3:13">
      <c r="C222" s="45" t="str">
        <f t="shared" ref="C222:C242" si="50">$D$54</f>
        <v>Case A Exploratory Policy Scenario</v>
      </c>
      <c r="D222" s="52" t="str">
        <f>D221</f>
        <v>NY</v>
      </c>
      <c r="E222" s="125" t="s">
        <v>50</v>
      </c>
      <c r="F222" s="52" t="s">
        <v>53</v>
      </c>
      <c r="G222" s="4">
        <f>SUMIFS('Case Data'!H:H,'Case Data'!$A:$A,Generation!$C222,'Case Data'!$B:$B,Generation!$D222,'Case Data'!$D:$D,Generation!$F222,'Case Data'!$F:$F,"Generation")</f>
        <v>0</v>
      </c>
      <c r="H222" s="4">
        <f>SUMIFS('Case Data'!I:I,'Case Data'!$A:$A,Generation!$C222,'Case Data'!$B:$B,Generation!$D222,'Case Data'!$D:$D,Generation!$F222,'Case Data'!$F:$F,"Generation")</f>
        <v>0</v>
      </c>
      <c r="I222" s="4">
        <f>SUMIFS('Case Data'!J:J,'Case Data'!$A:$A,Generation!$C222,'Case Data'!$B:$B,Generation!$D222,'Case Data'!$D:$D,Generation!$F222,'Case Data'!$F:$F,"Generation")</f>
        <v>0</v>
      </c>
      <c r="J222" s="4">
        <f>SUMIFS('Case Data'!K:K,'Case Data'!$A:$A,Generation!$C222,'Case Data'!$B:$B,Generation!$D222,'Case Data'!$D:$D,Generation!$F222,'Case Data'!$F:$F,"Generation")</f>
        <v>0</v>
      </c>
      <c r="K222" s="4">
        <f>SUMIFS('Case Data'!L:L,'Case Data'!$A:$A,Generation!$C222,'Case Data'!$B:$B,Generation!$D222,'Case Data'!$D:$D,Generation!$F222,'Case Data'!$F:$F,"Generation")</f>
        <v>0</v>
      </c>
      <c r="L222" s="4">
        <f>SUMIFS('Case Data'!M:M,'Case Data'!$A:$A,Generation!$C222,'Case Data'!$B:$B,Generation!$D222,'Case Data'!$D:$D,Generation!$F222,'Case Data'!$F:$F,"Generation")</f>
        <v>0</v>
      </c>
      <c r="M222" s="8">
        <f>SUMIFS('Case Data'!N:N,'Case Data'!$A:$A,Generation!$C222,'Case Data'!$B:$B,Generation!$D222,'Case Data'!$D:$D,Generation!$F222,'Case Data'!$F:$F,"Generation")</f>
        <v>0</v>
      </c>
    </row>
    <row r="223" spans="3:13">
      <c r="C223" s="45" t="str">
        <f t="shared" si="50"/>
        <v>Case A Exploratory Policy Scenario</v>
      </c>
      <c r="D223" s="52" t="str">
        <f t="shared" ref="D223:D229" si="51">D222</f>
        <v>NY</v>
      </c>
      <c r="E223" s="125" t="s">
        <v>50</v>
      </c>
      <c r="F223" s="52" t="s">
        <v>54</v>
      </c>
      <c r="G223" s="4">
        <f>SUMIFS('Case Data'!H:H,'Case Data'!$A:$A,Generation!$C223,'Case Data'!$B:$B,Generation!$D223,'Case Data'!$D:$D,Generation!$F223,'Case Data'!$F:$F,"Generation")</f>
        <v>42038.846667107005</v>
      </c>
      <c r="H223" s="4">
        <f>SUMIFS('Case Data'!I:I,'Case Data'!$A:$A,Generation!$C223,'Case Data'!$B:$B,Generation!$D223,'Case Data'!$D:$D,Generation!$F223,'Case Data'!$F:$F,"Generation")</f>
        <v>34085.024837075005</v>
      </c>
      <c r="I223" s="4">
        <f>SUMIFS('Case Data'!J:J,'Case Data'!$A:$A,Generation!$C223,'Case Data'!$B:$B,Generation!$D223,'Case Data'!$D:$D,Generation!$F223,'Case Data'!$F:$F,"Generation")</f>
        <v>28631.96711550199</v>
      </c>
      <c r="J223" s="4">
        <f>SUMIFS('Case Data'!K:K,'Case Data'!$A:$A,Generation!$C223,'Case Data'!$B:$B,Generation!$D223,'Case Data'!$D:$D,Generation!$F223,'Case Data'!$F:$F,"Generation")</f>
        <v>28716.310625905007</v>
      </c>
      <c r="K223" s="4">
        <f>SUMIFS('Case Data'!L:L,'Case Data'!$A:$A,Generation!$C223,'Case Data'!$B:$B,Generation!$D223,'Case Data'!$D:$D,Generation!$F223,'Case Data'!$F:$F,"Generation")</f>
        <v>33002.218017199011</v>
      </c>
      <c r="L223" s="4">
        <f>SUMIFS('Case Data'!M:M,'Case Data'!$A:$A,Generation!$C223,'Case Data'!$B:$B,Generation!$D223,'Case Data'!$D:$D,Generation!$F223,'Case Data'!$F:$F,"Generation")</f>
        <v>31800.221876960997</v>
      </c>
      <c r="M223" s="8">
        <f>SUMIFS('Case Data'!N:N,'Case Data'!$A:$A,Generation!$C223,'Case Data'!$B:$B,Generation!$D223,'Case Data'!$D:$D,Generation!$F223,'Case Data'!$F:$F,"Generation")</f>
        <v>27129.866360307002</v>
      </c>
    </row>
    <row r="224" spans="3:13">
      <c r="C224" s="45" t="str">
        <f t="shared" si="50"/>
        <v>Case A Exploratory Policy Scenario</v>
      </c>
      <c r="D224" s="52" t="str">
        <f t="shared" si="51"/>
        <v>NY</v>
      </c>
      <c r="E224" s="125" t="s">
        <v>50</v>
      </c>
      <c r="F224" s="52" t="s">
        <v>55</v>
      </c>
      <c r="G224" s="4">
        <f>SUMIFS('Case Data'!H:H,'Case Data'!$A:$A,Generation!$C224,'Case Data'!$B:$B,Generation!$D224,'Case Data'!$D:$D,Generation!$F224,'Case Data'!$F:$F,"Generation")</f>
        <v>2133.2766661279993</v>
      </c>
      <c r="H224" s="4">
        <f>SUMIFS('Case Data'!I:I,'Case Data'!$A:$A,Generation!$C224,'Case Data'!$B:$B,Generation!$D224,'Case Data'!$D:$D,Generation!$F224,'Case Data'!$F:$F,"Generation")</f>
        <v>356.62001792300003</v>
      </c>
      <c r="I224" s="4">
        <f>SUMIFS('Case Data'!J:J,'Case Data'!$A:$A,Generation!$C224,'Case Data'!$B:$B,Generation!$D224,'Case Data'!$D:$D,Generation!$F224,'Case Data'!$F:$F,"Generation")</f>
        <v>640.99875269900031</v>
      </c>
      <c r="J224" s="4">
        <f>SUMIFS('Case Data'!K:K,'Case Data'!$A:$A,Generation!$C224,'Case Data'!$B:$B,Generation!$D224,'Case Data'!$D:$D,Generation!$F224,'Case Data'!$F:$F,"Generation")</f>
        <v>766.26440504100026</v>
      </c>
      <c r="K224" s="4">
        <f>SUMIFS('Case Data'!L:L,'Case Data'!$A:$A,Generation!$C224,'Case Data'!$B:$B,Generation!$D224,'Case Data'!$D:$D,Generation!$F224,'Case Data'!$F:$F,"Generation")</f>
        <v>706.62445721299991</v>
      </c>
      <c r="L224" s="4">
        <f>SUMIFS('Case Data'!M:M,'Case Data'!$A:$A,Generation!$C224,'Case Data'!$B:$B,Generation!$D224,'Case Data'!$D:$D,Generation!$F224,'Case Data'!$F:$F,"Generation")</f>
        <v>731.09902257200019</v>
      </c>
      <c r="M224" s="8">
        <f>SUMIFS('Case Data'!N:N,'Case Data'!$A:$A,Generation!$C224,'Case Data'!$B:$B,Generation!$D224,'Case Data'!$D:$D,Generation!$F224,'Case Data'!$F:$F,"Generation")</f>
        <v>936.46631079999986</v>
      </c>
    </row>
    <row r="225" spans="3:13">
      <c r="C225" s="45" t="str">
        <f t="shared" si="50"/>
        <v>Case A Exploratory Policy Scenario</v>
      </c>
      <c r="D225" s="52" t="str">
        <f t="shared" si="51"/>
        <v>NY</v>
      </c>
      <c r="E225" s="125" t="s">
        <v>50</v>
      </c>
      <c r="F225" s="52" t="s">
        <v>56</v>
      </c>
      <c r="G225" s="4">
        <f>SUMIFS('Case Data'!H:H,'Case Data'!$A:$A,Generation!$C225,'Case Data'!$B:$B,Generation!$D225,'Case Data'!$D:$D,Generation!$F225,'Case Data'!$F:$F,"Generation")</f>
        <v>8018.7603862789992</v>
      </c>
      <c r="H225" s="4">
        <f>SUMIFS('Case Data'!I:I,'Case Data'!$A:$A,Generation!$C225,'Case Data'!$B:$B,Generation!$D225,'Case Data'!$D:$D,Generation!$F225,'Case Data'!$F:$F,"Generation")</f>
        <v>1677.3405996040001</v>
      </c>
      <c r="I225" s="4">
        <f>SUMIFS('Case Data'!J:J,'Case Data'!$A:$A,Generation!$C225,'Case Data'!$B:$B,Generation!$D225,'Case Data'!$D:$D,Generation!$F225,'Case Data'!$F:$F,"Generation")</f>
        <v>2094.0874517809998</v>
      </c>
      <c r="J225" s="4">
        <f>SUMIFS('Case Data'!K:K,'Case Data'!$A:$A,Generation!$C225,'Case Data'!$B:$B,Generation!$D225,'Case Data'!$D:$D,Generation!$F225,'Case Data'!$F:$F,"Generation")</f>
        <v>2663.6010292640003</v>
      </c>
      <c r="K225" s="4">
        <f>SUMIFS('Case Data'!L:L,'Case Data'!$A:$A,Generation!$C225,'Case Data'!$B:$B,Generation!$D225,'Case Data'!$D:$D,Generation!$F225,'Case Data'!$F:$F,"Generation")</f>
        <v>1888.811203986</v>
      </c>
      <c r="L225" s="4">
        <f>SUMIFS('Case Data'!M:M,'Case Data'!$A:$A,Generation!$C225,'Case Data'!$B:$B,Generation!$D225,'Case Data'!$D:$D,Generation!$F225,'Case Data'!$F:$F,"Generation")</f>
        <v>2636.9519749619999</v>
      </c>
      <c r="M225" s="8">
        <f>SUMIFS('Case Data'!N:N,'Case Data'!$A:$A,Generation!$C225,'Case Data'!$B:$B,Generation!$D225,'Case Data'!$D:$D,Generation!$F225,'Case Data'!$F:$F,"Generation")</f>
        <v>3303.4054954640001</v>
      </c>
    </row>
    <row r="226" spans="3:13">
      <c r="C226" s="45" t="str">
        <f t="shared" si="50"/>
        <v>Case A Exploratory Policy Scenario</v>
      </c>
      <c r="D226" s="52" t="str">
        <f t="shared" si="51"/>
        <v>NY</v>
      </c>
      <c r="E226" s="125" t="s">
        <v>50</v>
      </c>
      <c r="F226" s="52" t="s">
        <v>57</v>
      </c>
      <c r="G226" s="4">
        <f>SUMIFS('Case Data'!H:H,'Case Data'!$A:$A,Generation!$C226,'Case Data'!$B:$B,Generation!$D226,'Case Data'!$D:$D,Generation!$F226,'Case Data'!$F:$F,"Generation")</f>
        <v>882.06</v>
      </c>
      <c r="H226" s="4">
        <f>SUMIFS('Case Data'!I:I,'Case Data'!$A:$A,Generation!$C226,'Case Data'!$B:$B,Generation!$D226,'Case Data'!$D:$D,Generation!$F226,'Case Data'!$F:$F,"Generation")</f>
        <v>1314</v>
      </c>
      <c r="I226" s="4">
        <f>SUMIFS('Case Data'!J:J,'Case Data'!$A:$A,Generation!$C226,'Case Data'!$B:$B,Generation!$D226,'Case Data'!$D:$D,Generation!$F226,'Case Data'!$F:$F,"Generation")</f>
        <v>1314</v>
      </c>
      <c r="J226" s="4">
        <f>SUMIFS('Case Data'!K:K,'Case Data'!$A:$A,Generation!$C226,'Case Data'!$B:$B,Generation!$D226,'Case Data'!$D:$D,Generation!$F226,'Case Data'!$F:$F,"Generation")</f>
        <v>1314</v>
      </c>
      <c r="K226" s="4">
        <f>SUMIFS('Case Data'!L:L,'Case Data'!$A:$A,Generation!$C226,'Case Data'!$B:$B,Generation!$D226,'Case Data'!$D:$D,Generation!$F226,'Case Data'!$F:$F,"Generation")</f>
        <v>1314</v>
      </c>
      <c r="L226" s="4">
        <f>SUMIFS('Case Data'!M:M,'Case Data'!$A:$A,Generation!$C226,'Case Data'!$B:$B,Generation!$D226,'Case Data'!$D:$D,Generation!$F226,'Case Data'!$F:$F,"Generation")</f>
        <v>1314</v>
      </c>
      <c r="M226" s="8">
        <f>SUMIFS('Case Data'!N:N,'Case Data'!$A:$A,Generation!$C226,'Case Data'!$B:$B,Generation!$D226,'Case Data'!$D:$D,Generation!$F226,'Case Data'!$F:$F,"Generation")</f>
        <v>1309.2</v>
      </c>
    </row>
    <row r="227" spans="3:13">
      <c r="C227" s="45" t="str">
        <f t="shared" si="50"/>
        <v>Case A Exploratory Policy Scenario</v>
      </c>
      <c r="D227" s="52" t="str">
        <f t="shared" si="51"/>
        <v>NY</v>
      </c>
      <c r="E227" s="125" t="s">
        <v>50</v>
      </c>
      <c r="F227" s="52" t="s">
        <v>58</v>
      </c>
      <c r="G227" s="4">
        <f>SUMIFS('Case Data'!H:H,'Case Data'!$A:$A,Generation!$C227,'Case Data'!$B:$B,Generation!$D227,'Case Data'!$D:$D,Generation!$F227,'Case Data'!$F:$F,"Generation")</f>
        <v>25687.600866795998</v>
      </c>
      <c r="H227" s="4">
        <f>SUMIFS('Case Data'!I:I,'Case Data'!$A:$A,Generation!$C227,'Case Data'!$B:$B,Generation!$D227,'Case Data'!$D:$D,Generation!$F227,'Case Data'!$F:$F,"Generation")</f>
        <v>25794.067883920001</v>
      </c>
      <c r="I227" s="4">
        <f>SUMIFS('Case Data'!J:J,'Case Data'!$A:$A,Generation!$C227,'Case Data'!$B:$B,Generation!$D227,'Case Data'!$D:$D,Generation!$F227,'Case Data'!$F:$F,"Generation")</f>
        <v>25690.038844652001</v>
      </c>
      <c r="J227" s="4">
        <f>SUMIFS('Case Data'!K:K,'Case Data'!$A:$A,Generation!$C227,'Case Data'!$B:$B,Generation!$D227,'Case Data'!$D:$D,Generation!$F227,'Case Data'!$F:$F,"Generation")</f>
        <v>26258.966688267996</v>
      </c>
      <c r="K227" s="4">
        <f>SUMIFS('Case Data'!L:L,'Case Data'!$A:$A,Generation!$C227,'Case Data'!$B:$B,Generation!$D227,'Case Data'!$D:$D,Generation!$F227,'Case Data'!$F:$F,"Generation")</f>
        <v>25831.34385202</v>
      </c>
      <c r="L227" s="4">
        <f>SUMIFS('Case Data'!M:M,'Case Data'!$A:$A,Generation!$C227,'Case Data'!$B:$B,Generation!$D227,'Case Data'!$D:$D,Generation!$F227,'Case Data'!$F:$F,"Generation")</f>
        <v>25823.470550079997</v>
      </c>
      <c r="M227" s="8">
        <f>SUMIFS('Case Data'!N:N,'Case Data'!$A:$A,Generation!$C227,'Case Data'!$B:$B,Generation!$D227,'Case Data'!$D:$D,Generation!$F227,'Case Data'!$F:$F,"Generation")</f>
        <v>25938.283476684002</v>
      </c>
    </row>
    <row r="228" spans="3:13">
      <c r="C228" s="45" t="str">
        <f t="shared" si="50"/>
        <v>Case A Exploratory Policy Scenario</v>
      </c>
      <c r="D228" s="52" t="str">
        <f t="shared" si="51"/>
        <v>NY</v>
      </c>
      <c r="E228" s="125" t="s">
        <v>50</v>
      </c>
      <c r="F228" s="52" t="s">
        <v>59</v>
      </c>
      <c r="G228" s="4">
        <f>SUMIFS('Case Data'!H:H,'Case Data'!$A:$A,Generation!$C228,'Case Data'!$B:$B,Generation!$D228,'Case Data'!$D:$D,Generation!$F228,'Case Data'!$F:$F,"Generation")</f>
        <v>27043.033847529754</v>
      </c>
      <c r="H228" s="4">
        <f>SUMIFS('Case Data'!I:I,'Case Data'!$A:$A,Generation!$C228,'Case Data'!$B:$B,Generation!$D228,'Case Data'!$D:$D,Generation!$F228,'Case Data'!$F:$F,"Generation")</f>
        <v>27033.527845531447</v>
      </c>
      <c r="I228" s="4">
        <f>SUMIFS('Case Data'!J:J,'Case Data'!$A:$A,Generation!$C228,'Case Data'!$B:$B,Generation!$D228,'Case Data'!$D:$D,Generation!$F228,'Case Data'!$F:$F,"Generation")</f>
        <v>27161.569742663807</v>
      </c>
      <c r="J228" s="4">
        <f>SUMIFS('Case Data'!K:K,'Case Data'!$A:$A,Generation!$C228,'Case Data'!$B:$B,Generation!$D228,'Case Data'!$D:$D,Generation!$F228,'Case Data'!$F:$F,"Generation")</f>
        <v>26892.234265707244</v>
      </c>
      <c r="K228" s="4">
        <f>SUMIFS('Case Data'!L:L,'Case Data'!$A:$A,Generation!$C228,'Case Data'!$B:$B,Generation!$D228,'Case Data'!$D:$D,Generation!$F228,'Case Data'!$F:$F,"Generation")</f>
        <v>26641.321520603102</v>
      </c>
      <c r="L228" s="4">
        <f>SUMIFS('Case Data'!M:M,'Case Data'!$A:$A,Generation!$C228,'Case Data'!$B:$B,Generation!$D228,'Case Data'!$D:$D,Generation!$F228,'Case Data'!$F:$F,"Generation")</f>
        <v>26940.578149045792</v>
      </c>
      <c r="M228" s="8">
        <f>SUMIFS('Case Data'!N:N,'Case Data'!$A:$A,Generation!$C228,'Case Data'!$B:$B,Generation!$D228,'Case Data'!$D:$D,Generation!$F228,'Case Data'!$F:$F,"Generation")</f>
        <v>27107.384520974803</v>
      </c>
    </row>
    <row r="229" spans="3:13">
      <c r="C229" s="45" t="str">
        <f t="shared" si="50"/>
        <v>Case A Exploratory Policy Scenario</v>
      </c>
      <c r="D229" s="52" t="str">
        <f t="shared" si="51"/>
        <v>NY</v>
      </c>
      <c r="E229" s="125" t="s">
        <v>50</v>
      </c>
      <c r="F229" s="52" t="s">
        <v>60</v>
      </c>
      <c r="G229" s="4">
        <f>SUMIFS('Case Data'!H:H,'Case Data'!$A:$A,Generation!$C229,'Case Data'!$B:$B,Generation!$D229,'Case Data'!$D:$D,Generation!$F229,'Case Data'!$F:$F,"Generation")</f>
        <v>14040.958619123756</v>
      </c>
      <c r="H229" s="4">
        <f>SUMIFS('Case Data'!I:I,'Case Data'!$A:$A,Generation!$C229,'Case Data'!$B:$B,Generation!$D229,'Case Data'!$D:$D,Generation!$F229,'Case Data'!$F:$F,"Generation")</f>
        <v>15386.545023121977</v>
      </c>
      <c r="I229" s="4">
        <f>SUMIFS('Case Data'!J:J,'Case Data'!$A:$A,Generation!$C229,'Case Data'!$B:$B,Generation!$D229,'Case Data'!$D:$D,Generation!$F229,'Case Data'!$F:$F,"Generation")</f>
        <v>14521.844026328119</v>
      </c>
      <c r="J229" s="4">
        <f>SUMIFS('Case Data'!K:K,'Case Data'!$A:$A,Generation!$C229,'Case Data'!$B:$B,Generation!$D229,'Case Data'!$D:$D,Generation!$F229,'Case Data'!$F:$F,"Generation")</f>
        <v>16225.225515440414</v>
      </c>
      <c r="K229" s="4">
        <f>SUMIFS('Case Data'!L:L,'Case Data'!$A:$A,Generation!$C229,'Case Data'!$B:$B,Generation!$D229,'Case Data'!$D:$D,Generation!$F229,'Case Data'!$F:$F,"Generation")</f>
        <v>15856.693925690857</v>
      </c>
      <c r="L229" s="4">
        <f>SUMIFS('Case Data'!M:M,'Case Data'!$A:$A,Generation!$C229,'Case Data'!$B:$B,Generation!$D229,'Case Data'!$D:$D,Generation!$F229,'Case Data'!$F:$F,"Generation")</f>
        <v>15258.367968547884</v>
      </c>
      <c r="M229" s="8">
        <f>SUMIFS('Case Data'!N:N,'Case Data'!$A:$A,Generation!$C229,'Case Data'!$B:$B,Generation!$D229,'Case Data'!$D:$D,Generation!$F229,'Case Data'!$F:$F,"Generation")</f>
        <v>13939.211020592173</v>
      </c>
    </row>
    <row r="230" spans="3:13">
      <c r="C230" s="45" t="str">
        <f>$D$54</f>
        <v>Case A Exploratory Policy Scenario</v>
      </c>
      <c r="D230" s="52" t="str">
        <f>D229</f>
        <v>NY</v>
      </c>
      <c r="E230" s="125" t="s">
        <v>50</v>
      </c>
      <c r="F230" s="52" t="s">
        <v>61</v>
      </c>
      <c r="G230" s="4">
        <f>SUMIFS('Case Data'!H:H,'Case Data'!$A:$A,Generation!$C230,'Case Data'!$B:$B,Generation!$D230,'Case Data'!$D:$D,Generation!$F230,'Case Data'!$F:$F,"Generation")</f>
        <v>10405.888970324511</v>
      </c>
      <c r="H230" s="4">
        <f>SUMIFS('Case Data'!I:I,'Case Data'!$A:$A,Generation!$C230,'Case Data'!$B:$B,Generation!$D230,'Case Data'!$D:$D,Generation!$F230,'Case Data'!$F:$F,"Generation")</f>
        <v>11986.949279142507</v>
      </c>
      <c r="I230" s="4">
        <f>SUMIFS('Case Data'!J:J,'Case Data'!$A:$A,Generation!$C230,'Case Data'!$B:$B,Generation!$D230,'Case Data'!$D:$D,Generation!$F230,'Case Data'!$F:$F,"Generation")</f>
        <v>11873.233316913527</v>
      </c>
      <c r="J230" s="4">
        <f>SUMIFS('Case Data'!K:K,'Case Data'!$A:$A,Generation!$C230,'Case Data'!$B:$B,Generation!$D230,'Case Data'!$D:$D,Generation!$F230,'Case Data'!$F:$F,"Generation")</f>
        <v>12660.836973544494</v>
      </c>
      <c r="K230" s="4">
        <f>SUMIFS('Case Data'!L:L,'Case Data'!$A:$A,Generation!$C230,'Case Data'!$B:$B,Generation!$D230,'Case Data'!$D:$D,Generation!$F230,'Case Data'!$F:$F,"Generation")</f>
        <v>12328.985497106949</v>
      </c>
      <c r="L230" s="4">
        <f>SUMIFS('Case Data'!M:M,'Case Data'!$A:$A,Generation!$C230,'Case Data'!$B:$B,Generation!$D230,'Case Data'!$D:$D,Generation!$F230,'Case Data'!$F:$F,"Generation")</f>
        <v>12298.563893423947</v>
      </c>
      <c r="M230" s="8">
        <f>SUMIFS('Case Data'!N:N,'Case Data'!$A:$A,Generation!$C230,'Case Data'!$B:$B,Generation!$D230,'Case Data'!$D:$D,Generation!$F230,'Case Data'!$F:$F,"Generation")</f>
        <v>12072.386692144</v>
      </c>
    </row>
    <row r="231" spans="3:13">
      <c r="C231" s="45" t="str">
        <f>$D$54</f>
        <v>Case A Exploratory Policy Scenario</v>
      </c>
      <c r="D231" s="52" t="str">
        <f>D230</f>
        <v>NY</v>
      </c>
      <c r="E231" s="125" t="s">
        <v>50</v>
      </c>
      <c r="F231" s="52" t="s">
        <v>62</v>
      </c>
      <c r="G231" s="4">
        <f>SUMIFS('Case Data'!H:H,'Case Data'!$A:$A,Generation!$C231,'Case Data'!$B:$B,Generation!$D231,'Case Data'!$D:$D,Generation!$F231,'Case Data'!$F:$F,"Generation")</f>
        <v>575.54790101000003</v>
      </c>
      <c r="H231" s="4">
        <f>SUMIFS('Case Data'!I:I,'Case Data'!$A:$A,Generation!$C231,'Case Data'!$B:$B,Generation!$D231,'Case Data'!$D:$D,Generation!$F231,'Case Data'!$F:$F,"Generation")</f>
        <v>7589.3829984989998</v>
      </c>
      <c r="I231" s="4">
        <f>SUMIFS('Case Data'!J:J,'Case Data'!$A:$A,Generation!$C231,'Case Data'!$B:$B,Generation!$D231,'Case Data'!$D:$D,Generation!$F231,'Case Data'!$F:$F,"Generation")</f>
        <v>7364.7446945739994</v>
      </c>
      <c r="J231" s="4">
        <f>SUMIFS('Case Data'!K:K,'Case Data'!$A:$A,Generation!$C231,'Case Data'!$B:$B,Generation!$D231,'Case Data'!$D:$D,Generation!$F231,'Case Data'!$F:$F,"Generation")</f>
        <v>7239.5085469790001</v>
      </c>
      <c r="K231" s="4">
        <f>SUMIFS('Case Data'!L:L,'Case Data'!$A:$A,Generation!$C231,'Case Data'!$B:$B,Generation!$D231,'Case Data'!$D:$D,Generation!$F231,'Case Data'!$F:$F,"Generation")</f>
        <v>7750.0065312200004</v>
      </c>
      <c r="L231" s="4">
        <f>SUMIFS('Case Data'!M:M,'Case Data'!$A:$A,Generation!$C231,'Case Data'!$B:$B,Generation!$D231,'Case Data'!$D:$D,Generation!$F231,'Case Data'!$F:$F,"Generation")</f>
        <v>7710.5772257789995</v>
      </c>
      <c r="M231" s="8">
        <f>SUMIFS('Case Data'!N:N,'Case Data'!$A:$A,Generation!$C231,'Case Data'!$B:$B,Generation!$D231,'Case Data'!$D:$D,Generation!$F231,'Case Data'!$F:$F,"Generation")</f>
        <v>7518.8678569069998</v>
      </c>
    </row>
    <row r="232" spans="3:13">
      <c r="C232" s="44" t="str">
        <f>$D$54</f>
        <v>Case A Exploratory Policy Scenario</v>
      </c>
      <c r="D232" s="53" t="str">
        <f>D231</f>
        <v>NY</v>
      </c>
      <c r="E232" s="136" t="s">
        <v>50</v>
      </c>
      <c r="F232" s="53" t="s">
        <v>64</v>
      </c>
      <c r="G232" s="23">
        <f>SUMIFS('Case Data'!H:H,'Case Data'!$A:$A,Generation!$C232,'Case Data'!$B:$B,Generation!$D232,'Case Data'!$D:$D,Generation!$F232,'Case Data'!$F:$F,"Generation")</f>
        <v>2249.9337927120005</v>
      </c>
      <c r="H232" s="23">
        <f>SUMIFS('Case Data'!I:I,'Case Data'!$A:$A,Generation!$C232,'Case Data'!$B:$B,Generation!$D232,'Case Data'!$D:$D,Generation!$F232,'Case Data'!$F:$F,"Generation")</f>
        <v>2160.1747674630005</v>
      </c>
      <c r="I232" s="23">
        <f>SUMIFS('Case Data'!J:J,'Case Data'!$A:$A,Generation!$C232,'Case Data'!$B:$B,Generation!$D232,'Case Data'!$D:$D,Generation!$F232,'Case Data'!$F:$F,"Generation")</f>
        <v>2006.135992814</v>
      </c>
      <c r="J232" s="23">
        <f>SUMIFS('Case Data'!K:K,'Case Data'!$A:$A,Generation!$C232,'Case Data'!$B:$B,Generation!$D232,'Case Data'!$D:$D,Generation!$F232,'Case Data'!$F:$F,"Generation")</f>
        <v>2073.777913681</v>
      </c>
      <c r="K232" s="23">
        <f>SUMIFS('Case Data'!L:L,'Case Data'!$A:$A,Generation!$C232,'Case Data'!$B:$B,Generation!$D232,'Case Data'!$D:$D,Generation!$F232,'Case Data'!$F:$F,"Generation")</f>
        <v>2236.8093161680008</v>
      </c>
      <c r="L232" s="23">
        <f>SUMIFS('Case Data'!M:M,'Case Data'!$A:$A,Generation!$C232,'Case Data'!$B:$B,Generation!$D232,'Case Data'!$D:$D,Generation!$F232,'Case Data'!$F:$F,"Generation")</f>
        <v>2112.7494339589998</v>
      </c>
      <c r="M232" s="25">
        <f>SUMIFS('Case Data'!N:N,'Case Data'!$A:$A,Generation!$C232,'Case Data'!$B:$B,Generation!$D232,'Case Data'!$D:$D,Generation!$F232,'Case Data'!$F:$F,"Generation")</f>
        <v>1847.0029794019997</v>
      </c>
    </row>
    <row r="233" spans="3:13">
      <c r="C233" s="45" t="str">
        <f>$D$54</f>
        <v>Case A Exploratory Policy Scenario</v>
      </c>
      <c r="D233" s="52" t="str">
        <f>D232</f>
        <v>NY</v>
      </c>
      <c r="E233" s="125" t="s">
        <v>50</v>
      </c>
      <c r="F233" s="203" t="s">
        <v>66</v>
      </c>
      <c r="G233" s="4">
        <f>SUMIFS('Case Data'!H:H,'Case Data'!$A:$A,Generation!$C233,'Case Data'!$B:$B,Generation!$D233,'Case Data'!$D:$D,Generation!$F233,'Case Data'!$F:$F,"Generation")</f>
        <v>-489.41044539645475</v>
      </c>
      <c r="H233" s="4">
        <f>SUMIFS('Case Data'!I:I,'Case Data'!$A:$A,Generation!$C233,'Case Data'!$B:$B,Generation!$D233,'Case Data'!$D:$D,Generation!$F233,'Case Data'!$F:$F,"Generation")</f>
        <v>-1640.2251748424587</v>
      </c>
      <c r="I233" s="4">
        <f>SUMIFS('Case Data'!J:J,'Case Data'!$A:$A,Generation!$C233,'Case Data'!$B:$B,Generation!$D233,'Case Data'!$D:$D,Generation!$F233,'Case Data'!$F:$F,"Generation")</f>
        <v>-1790.8416264682187</v>
      </c>
      <c r="J233" s="4">
        <f>SUMIFS('Case Data'!K:K,'Case Data'!$A:$A,Generation!$C233,'Case Data'!$B:$B,Generation!$D233,'Case Data'!$D:$D,Generation!$F233,'Case Data'!$F:$F,"Generation")</f>
        <v>-1172.5139077280287</v>
      </c>
      <c r="K233" s="4">
        <f>SUMIFS('Case Data'!L:L,'Case Data'!$A:$A,Generation!$C233,'Case Data'!$B:$B,Generation!$D233,'Case Data'!$D:$D,Generation!$F233,'Case Data'!$F:$F,"Generation")</f>
        <v>-977.0619577785186</v>
      </c>
      <c r="L233" s="4">
        <f>SUMIFS('Case Data'!M:M,'Case Data'!$A:$A,Generation!$C233,'Case Data'!$B:$B,Generation!$D233,'Case Data'!$D:$D,Generation!$F233,'Case Data'!$F:$F,"Generation")</f>
        <v>-1407.5913858041804</v>
      </c>
      <c r="M233" s="8">
        <f>SUMIFS('Case Data'!N:N,'Case Data'!$A:$A,Generation!$C233,'Case Data'!$B:$B,Generation!$D233,'Case Data'!$D:$D,Generation!$F233,'Case Data'!$F:$F,"Generation")</f>
        <v>-2308.2047020804921</v>
      </c>
    </row>
    <row r="234" spans="3:13">
      <c r="C234" s="187" t="str">
        <f>$D$54</f>
        <v>Case A Exploratory Policy Scenario</v>
      </c>
      <c r="D234" s="188" t="str">
        <f>D233</f>
        <v>NY</v>
      </c>
      <c r="E234" s="138" t="s">
        <v>50</v>
      </c>
      <c r="F234" s="188" t="s">
        <v>94</v>
      </c>
      <c r="G234" s="84">
        <f>SUMIFS('Case Data'!H:H,'Case Data'!$A:$A,Generation!$C234,'Case Data'!$B:$B,Generation!$D234,'Case Data'!$D:$D,Generation!$F234,'Case Data'!$F:$F,"Generation")</f>
        <v>10035.385160028</v>
      </c>
      <c r="H234" s="84">
        <f>SUMIFS('Case Data'!I:I,'Case Data'!$A:$A,Generation!$C234,'Case Data'!$B:$B,Generation!$D234,'Case Data'!$D:$D,Generation!$F234,'Case Data'!$F:$F,"Generation")</f>
        <v>10241.000382816001</v>
      </c>
      <c r="I234" s="84">
        <f>SUMIFS('Case Data'!J:J,'Case Data'!$A:$A,Generation!$C234,'Case Data'!$B:$B,Generation!$D234,'Case Data'!$D:$D,Generation!$F234,'Case Data'!$F:$F,"Generation")</f>
        <v>10221.112679514001</v>
      </c>
      <c r="J234" s="84">
        <f>SUMIFS('Case Data'!K:K,'Case Data'!$A:$A,Generation!$C234,'Case Data'!$B:$B,Generation!$D234,'Case Data'!$D:$D,Generation!$F234,'Case Data'!$F:$F,"Generation")</f>
        <v>10358.186333836</v>
      </c>
      <c r="K234" s="84">
        <f>SUMIFS('Case Data'!L:L,'Case Data'!$A:$A,Generation!$C234,'Case Data'!$B:$B,Generation!$D234,'Case Data'!$D:$D,Generation!$F234,'Case Data'!$F:$F,"Generation")</f>
        <v>10305.73653917</v>
      </c>
      <c r="L234" s="84">
        <f>SUMIFS('Case Data'!M:M,'Case Data'!$A:$A,Generation!$C234,'Case Data'!$B:$B,Generation!$D234,'Case Data'!$D:$D,Generation!$F234,'Case Data'!$F:$F,"Generation")</f>
        <v>10253.530724647</v>
      </c>
      <c r="M234" s="86">
        <f>SUMIFS('Case Data'!N:N,'Case Data'!$A:$A,Generation!$C234,'Case Data'!$B:$B,Generation!$D234,'Case Data'!$D:$D,Generation!$F234,'Case Data'!$F:$F,"Generation")</f>
        <v>10126.782432546999</v>
      </c>
    </row>
    <row r="235" spans="3:13">
      <c r="C235" s="44" t="str">
        <f t="shared" si="50"/>
        <v>Case A Exploratory Policy Scenario</v>
      </c>
      <c r="D235" s="53" t="str">
        <f t="shared" ref="D235:D242" si="52">D234</f>
        <v>NY</v>
      </c>
      <c r="E235" s="136" t="s">
        <v>50</v>
      </c>
      <c r="F235" s="53" t="s">
        <v>95</v>
      </c>
      <c r="G235" s="23">
        <f>SUMIFS('Case Data'!H:H,'Case Data'!$A:$A,Generation!$C235,'Case Data'!$B:$B,Generation!$D235,'Case Data'!$D:$D,Generation!$F235,'Case Data'!$F:$F,"Generation")</f>
        <v>0</v>
      </c>
      <c r="H235" s="23">
        <f>SUMIFS('Case Data'!I:I,'Case Data'!$A:$A,Generation!$C235,'Case Data'!$B:$B,Generation!$D235,'Case Data'!$D:$D,Generation!$F235,'Case Data'!$F:$F,"Generation")</f>
        <v>10301.238037356001</v>
      </c>
      <c r="I235" s="23">
        <f>SUMIFS('Case Data'!J:J,'Case Data'!$A:$A,Generation!$C235,'Case Data'!$B:$B,Generation!$D235,'Case Data'!$D:$D,Generation!$F235,'Case Data'!$F:$F,"Generation")</f>
        <v>10184.57344299</v>
      </c>
      <c r="J235" s="23">
        <f>SUMIFS('Case Data'!K:K,'Case Data'!$A:$A,Generation!$C235,'Case Data'!$B:$B,Generation!$D235,'Case Data'!$D:$D,Generation!$F235,'Case Data'!$F:$F,"Generation")</f>
        <v>10402.5</v>
      </c>
      <c r="K235" s="23">
        <f>SUMIFS('Case Data'!L:L,'Case Data'!$A:$A,Generation!$C235,'Case Data'!$B:$B,Generation!$D235,'Case Data'!$D:$D,Generation!$F235,'Case Data'!$F:$F,"Generation")</f>
        <v>10333.17569964</v>
      </c>
      <c r="L235" s="23">
        <f>SUMIFS('Case Data'!M:M,'Case Data'!$A:$A,Generation!$C235,'Case Data'!$B:$B,Generation!$D235,'Case Data'!$D:$D,Generation!$F235,'Case Data'!$F:$F,"Generation")</f>
        <v>10370.535801771999</v>
      </c>
      <c r="M235" s="25">
        <f>SUMIFS('Case Data'!N:N,'Case Data'!$A:$A,Generation!$C235,'Case Data'!$B:$B,Generation!$D235,'Case Data'!$D:$D,Generation!$F235,'Case Data'!$F:$F,"Generation")</f>
        <v>10272.857419116999</v>
      </c>
    </row>
    <row r="236" spans="3:13">
      <c r="C236" s="45" t="str">
        <f t="shared" si="50"/>
        <v>Case A Exploratory Policy Scenario</v>
      </c>
      <c r="D236" s="52" t="str">
        <f t="shared" si="52"/>
        <v>NY</v>
      </c>
      <c r="E236" s="125" t="s">
        <v>50</v>
      </c>
      <c r="F236" s="52" t="s">
        <v>72</v>
      </c>
      <c r="G236" s="4">
        <f>SUMIFS('Case Data'!H:H,'Case Data'!$A:$A,Generation!$C236,'Case Data'!$B:$B,Generation!$D236,'Case Data'!$D:$D,Generation!$F236,'Case Data'!$F:$F,"Generation")</f>
        <v>0</v>
      </c>
      <c r="H236" s="4">
        <f>SUMIFS('Case Data'!I:I,'Case Data'!$A:$A,Generation!$C236,'Case Data'!$B:$B,Generation!$D236,'Case Data'!$D:$D,Generation!$F236,'Case Data'!$F:$F,"Generation")</f>
        <v>0</v>
      </c>
      <c r="I236" s="4">
        <f>SUMIFS('Case Data'!J:J,'Case Data'!$A:$A,Generation!$C236,'Case Data'!$B:$B,Generation!$D236,'Case Data'!$D:$D,Generation!$F236,'Case Data'!$F:$F,"Generation")</f>
        <v>0</v>
      </c>
      <c r="J236" s="4">
        <f>SUMIFS('Case Data'!K:K,'Case Data'!$A:$A,Generation!$C236,'Case Data'!$B:$B,Generation!$D236,'Case Data'!$D:$D,Generation!$F236,'Case Data'!$F:$F,"Generation")</f>
        <v>84.610488931000006</v>
      </c>
      <c r="K236" s="4">
        <f>SUMIFS('Case Data'!L:L,'Case Data'!$A:$A,Generation!$C236,'Case Data'!$B:$B,Generation!$D236,'Case Data'!$D:$D,Generation!$F236,'Case Data'!$F:$F,"Generation")</f>
        <v>1388.6160469700001</v>
      </c>
      <c r="L236" s="4">
        <f>SUMIFS('Case Data'!M:M,'Case Data'!$A:$A,Generation!$C236,'Case Data'!$B:$B,Generation!$D236,'Case Data'!$D:$D,Generation!$F236,'Case Data'!$F:$F,"Generation")</f>
        <v>2749.0752918070002</v>
      </c>
      <c r="M236" s="8">
        <f>SUMIFS('Case Data'!N:N,'Case Data'!$A:$A,Generation!$C236,'Case Data'!$B:$B,Generation!$D236,'Case Data'!$D:$D,Generation!$F236,'Case Data'!$F:$F,"Generation")</f>
        <v>4873.0381196279995</v>
      </c>
    </row>
    <row r="237" spans="3:13">
      <c r="C237" s="45" t="str">
        <f t="shared" si="50"/>
        <v>Case A Exploratory Policy Scenario</v>
      </c>
      <c r="D237" s="52" t="str">
        <f t="shared" si="52"/>
        <v>NY</v>
      </c>
      <c r="E237" s="125" t="s">
        <v>50</v>
      </c>
      <c r="F237" s="52" t="s">
        <v>73</v>
      </c>
      <c r="G237" s="4">
        <f>SUMIFS('Case Data'!H:H,'Case Data'!$A:$A,Generation!$C237,'Case Data'!$B:$B,Generation!$D237,'Case Data'!$D:$D,Generation!$F237,'Case Data'!$F:$F,"Generation")</f>
        <v>0</v>
      </c>
      <c r="H237" s="4">
        <f>SUMIFS('Case Data'!I:I,'Case Data'!$A:$A,Generation!$C237,'Case Data'!$B:$B,Generation!$D237,'Case Data'!$D:$D,Generation!$F237,'Case Data'!$F:$F,"Generation")</f>
        <v>0</v>
      </c>
      <c r="I237" s="4">
        <f>SUMIFS('Case Data'!J:J,'Case Data'!$A:$A,Generation!$C237,'Case Data'!$B:$B,Generation!$D237,'Case Data'!$D:$D,Generation!$F237,'Case Data'!$F:$F,"Generation")</f>
        <v>0</v>
      </c>
      <c r="J237" s="4">
        <f>SUMIFS('Case Data'!K:K,'Case Data'!$A:$A,Generation!$C237,'Case Data'!$B:$B,Generation!$D237,'Case Data'!$D:$D,Generation!$F237,'Case Data'!$F:$F,"Generation")</f>
        <v>0</v>
      </c>
      <c r="K237" s="4">
        <f>SUMIFS('Case Data'!L:L,'Case Data'!$A:$A,Generation!$C237,'Case Data'!$B:$B,Generation!$D237,'Case Data'!$D:$D,Generation!$F237,'Case Data'!$F:$F,"Generation")</f>
        <v>0</v>
      </c>
      <c r="L237" s="4">
        <f>SUMIFS('Case Data'!M:M,'Case Data'!$A:$A,Generation!$C237,'Case Data'!$B:$B,Generation!$D237,'Case Data'!$D:$D,Generation!$F237,'Case Data'!$F:$F,"Generation")</f>
        <v>0</v>
      </c>
      <c r="M237" s="8">
        <f>SUMIFS('Case Data'!N:N,'Case Data'!$A:$A,Generation!$C237,'Case Data'!$B:$B,Generation!$D237,'Case Data'!$D:$D,Generation!$F237,'Case Data'!$F:$F,"Generation")</f>
        <v>0</v>
      </c>
    </row>
    <row r="238" spans="3:13">
      <c r="C238" s="45" t="str">
        <f t="shared" si="50"/>
        <v>Case A Exploratory Policy Scenario</v>
      </c>
      <c r="D238" s="52" t="str">
        <f t="shared" si="52"/>
        <v>NY</v>
      </c>
      <c r="E238" s="125" t="s">
        <v>50</v>
      </c>
      <c r="F238" s="52" t="s">
        <v>74</v>
      </c>
      <c r="G238" s="4">
        <f>SUMIFS('Case Data'!H:H,'Case Data'!$A:$A,Generation!$C238,'Case Data'!$B:$B,Generation!$D238,'Case Data'!$D:$D,Generation!$F238,'Case Data'!$F:$F,"Generation")</f>
        <v>0</v>
      </c>
      <c r="H238" s="4">
        <f>SUMIFS('Case Data'!I:I,'Case Data'!$A:$A,Generation!$C238,'Case Data'!$B:$B,Generation!$D238,'Case Data'!$D:$D,Generation!$F238,'Case Data'!$F:$F,"Generation")</f>
        <v>0</v>
      </c>
      <c r="I238" s="4">
        <f>SUMIFS('Case Data'!J:J,'Case Data'!$A:$A,Generation!$C238,'Case Data'!$B:$B,Generation!$D238,'Case Data'!$D:$D,Generation!$F238,'Case Data'!$F:$F,"Generation")</f>
        <v>0</v>
      </c>
      <c r="J238" s="4">
        <f>SUMIFS('Case Data'!K:K,'Case Data'!$A:$A,Generation!$C238,'Case Data'!$B:$B,Generation!$D238,'Case Data'!$D:$D,Generation!$F238,'Case Data'!$F:$F,"Generation")</f>
        <v>0</v>
      </c>
      <c r="K238" s="4">
        <f>SUMIFS('Case Data'!L:L,'Case Data'!$A:$A,Generation!$C238,'Case Data'!$B:$B,Generation!$D238,'Case Data'!$D:$D,Generation!$F238,'Case Data'!$F:$F,"Generation")</f>
        <v>0</v>
      </c>
      <c r="L238" s="4">
        <f>SUMIFS('Case Data'!M:M,'Case Data'!$A:$A,Generation!$C238,'Case Data'!$B:$B,Generation!$D238,'Case Data'!$D:$D,Generation!$F238,'Case Data'!$F:$F,"Generation")</f>
        <v>0</v>
      </c>
      <c r="M238" s="8">
        <f>SUMIFS('Case Data'!N:N,'Case Data'!$A:$A,Generation!$C238,'Case Data'!$B:$B,Generation!$D238,'Case Data'!$D:$D,Generation!$F238,'Case Data'!$F:$F,"Generation")</f>
        <v>0</v>
      </c>
    </row>
    <row r="239" spans="3:13">
      <c r="C239" s="45" t="str">
        <f t="shared" si="50"/>
        <v>Case A Exploratory Policy Scenario</v>
      </c>
      <c r="D239" s="52" t="str">
        <f t="shared" si="52"/>
        <v>NY</v>
      </c>
      <c r="E239" s="125" t="s">
        <v>50</v>
      </c>
      <c r="F239" s="52" t="s">
        <v>75</v>
      </c>
      <c r="G239" s="4">
        <f>SUMIFS('Case Data'!H:H,'Case Data'!$A:$A,Generation!$C239,'Case Data'!$B:$B,Generation!$D239,'Case Data'!$D:$D,Generation!$F239,'Case Data'!$F:$F,"Generation")</f>
        <v>0</v>
      </c>
      <c r="H239" s="4">
        <f>SUMIFS('Case Data'!I:I,'Case Data'!$A:$A,Generation!$C239,'Case Data'!$B:$B,Generation!$D239,'Case Data'!$D:$D,Generation!$F239,'Case Data'!$F:$F,"Generation")</f>
        <v>0</v>
      </c>
      <c r="I239" s="4">
        <f>SUMIFS('Case Data'!J:J,'Case Data'!$A:$A,Generation!$C239,'Case Data'!$B:$B,Generation!$D239,'Case Data'!$D:$D,Generation!$F239,'Case Data'!$F:$F,"Generation")</f>
        <v>0</v>
      </c>
      <c r="J239" s="4">
        <f>SUMIFS('Case Data'!K:K,'Case Data'!$A:$A,Generation!$C239,'Case Data'!$B:$B,Generation!$D239,'Case Data'!$D:$D,Generation!$F239,'Case Data'!$F:$F,"Generation")</f>
        <v>0</v>
      </c>
      <c r="K239" s="4">
        <f>SUMIFS('Case Data'!L:L,'Case Data'!$A:$A,Generation!$C239,'Case Data'!$B:$B,Generation!$D239,'Case Data'!$D:$D,Generation!$F239,'Case Data'!$F:$F,"Generation")</f>
        <v>0</v>
      </c>
      <c r="L239" s="4">
        <f>SUMIFS('Case Data'!M:M,'Case Data'!$A:$A,Generation!$C239,'Case Data'!$B:$B,Generation!$D239,'Case Data'!$D:$D,Generation!$F239,'Case Data'!$F:$F,"Generation")</f>
        <v>0</v>
      </c>
      <c r="M239" s="8">
        <f>SUMIFS('Case Data'!N:N,'Case Data'!$A:$A,Generation!$C239,'Case Data'!$B:$B,Generation!$D239,'Case Data'!$D:$D,Generation!$F239,'Case Data'!$F:$F,"Generation")</f>
        <v>0</v>
      </c>
    </row>
    <row r="240" spans="3:13">
      <c r="C240" s="45" t="str">
        <f t="shared" si="50"/>
        <v>Case A Exploratory Policy Scenario</v>
      </c>
      <c r="D240" s="52" t="str">
        <f t="shared" si="52"/>
        <v>NY</v>
      </c>
      <c r="E240" s="125" t="s">
        <v>50</v>
      </c>
      <c r="F240" s="52" t="s">
        <v>76</v>
      </c>
      <c r="G240" s="4">
        <f>SUMIFS('Case Data'!H:H,'Case Data'!$A:$A,Generation!$C240,'Case Data'!$B:$B,Generation!$D240,'Case Data'!$D:$D,Generation!$F240,'Case Data'!$F:$F,"Generation")</f>
        <v>0</v>
      </c>
      <c r="H240" s="4">
        <f>SUMIFS('Case Data'!I:I,'Case Data'!$A:$A,Generation!$C240,'Case Data'!$B:$B,Generation!$D240,'Case Data'!$D:$D,Generation!$F240,'Case Data'!$F:$F,"Generation")</f>
        <v>0</v>
      </c>
      <c r="I240" s="4">
        <f>SUMIFS('Case Data'!J:J,'Case Data'!$A:$A,Generation!$C240,'Case Data'!$B:$B,Generation!$D240,'Case Data'!$D:$D,Generation!$F240,'Case Data'!$F:$F,"Generation")</f>
        <v>0</v>
      </c>
      <c r="J240" s="4">
        <f>SUMIFS('Case Data'!K:K,'Case Data'!$A:$A,Generation!$C240,'Case Data'!$B:$B,Generation!$D240,'Case Data'!$D:$D,Generation!$F240,'Case Data'!$F:$F,"Generation")</f>
        <v>0</v>
      </c>
      <c r="K240" s="4">
        <f>SUMIFS('Case Data'!L:L,'Case Data'!$A:$A,Generation!$C240,'Case Data'!$B:$B,Generation!$D240,'Case Data'!$D:$D,Generation!$F240,'Case Data'!$F:$F,"Generation")</f>
        <v>0</v>
      </c>
      <c r="L240" s="4">
        <f>SUMIFS('Case Data'!M:M,'Case Data'!$A:$A,Generation!$C240,'Case Data'!$B:$B,Generation!$D240,'Case Data'!$D:$D,Generation!$F240,'Case Data'!$F:$F,"Generation")</f>
        <v>868.63791803499998</v>
      </c>
      <c r="M240" s="8">
        <f>SUMIFS('Case Data'!N:N,'Case Data'!$A:$A,Generation!$C240,'Case Data'!$B:$B,Generation!$D240,'Case Data'!$D:$D,Generation!$F240,'Case Data'!$F:$F,"Generation")</f>
        <v>6811.2489582340004</v>
      </c>
    </row>
    <row r="241" spans="3:13">
      <c r="C241" s="45" t="str">
        <f t="shared" si="50"/>
        <v>Case A Exploratory Policy Scenario</v>
      </c>
      <c r="D241" s="52" t="str">
        <f t="shared" si="52"/>
        <v>NY</v>
      </c>
      <c r="E241" s="125" t="s">
        <v>50</v>
      </c>
      <c r="F241" s="52" t="s">
        <v>77</v>
      </c>
      <c r="G241" s="4">
        <f>SUMIFS('Case Data'!H:H,'Case Data'!$A:$A,Generation!$C241,'Case Data'!$B:$B,Generation!$D241,'Case Data'!$D:$D,Generation!$F241,'Case Data'!$F:$F,"Generation")</f>
        <v>0</v>
      </c>
      <c r="H241" s="4">
        <f>SUMIFS('Case Data'!I:I,'Case Data'!$A:$A,Generation!$C241,'Case Data'!$B:$B,Generation!$D241,'Case Data'!$D:$D,Generation!$F241,'Case Data'!$F:$F,"Generation")</f>
        <v>0</v>
      </c>
      <c r="I241" s="4">
        <f>SUMIFS('Case Data'!J:J,'Case Data'!$A:$A,Generation!$C241,'Case Data'!$B:$B,Generation!$D241,'Case Data'!$D:$D,Generation!$F241,'Case Data'!$F:$F,"Generation")</f>
        <v>12301.785177026002</v>
      </c>
      <c r="J241" s="4">
        <f>SUMIFS('Case Data'!K:K,'Case Data'!$A:$A,Generation!$C241,'Case Data'!$B:$B,Generation!$D241,'Case Data'!$D:$D,Generation!$F241,'Case Data'!$F:$F,"Generation")</f>
        <v>12632.913618875002</v>
      </c>
      <c r="K241" s="4">
        <f>SUMIFS('Case Data'!L:L,'Case Data'!$A:$A,Generation!$C241,'Case Data'!$B:$B,Generation!$D241,'Case Data'!$D:$D,Generation!$F241,'Case Data'!$F:$F,"Generation")</f>
        <v>12587.070285756998</v>
      </c>
      <c r="L241" s="4">
        <f>SUMIFS('Case Data'!M:M,'Case Data'!$A:$A,Generation!$C241,'Case Data'!$B:$B,Generation!$D241,'Case Data'!$D:$D,Generation!$F241,'Case Data'!$F:$F,"Generation")</f>
        <v>12545.289794973001</v>
      </c>
      <c r="M241" s="8">
        <f>SUMIFS('Case Data'!N:N,'Case Data'!$A:$A,Generation!$C241,'Case Data'!$B:$B,Generation!$D241,'Case Data'!$D:$D,Generation!$F241,'Case Data'!$F:$F,"Generation")</f>
        <v>40047.545270436</v>
      </c>
    </row>
    <row r="242" spans="3:13">
      <c r="C242" s="45" t="str">
        <f t="shared" si="50"/>
        <v>Case A Exploratory Policy Scenario</v>
      </c>
      <c r="D242" s="52" t="str">
        <f t="shared" si="52"/>
        <v>NY</v>
      </c>
      <c r="E242" s="125" t="s">
        <v>50</v>
      </c>
      <c r="F242" s="52" t="s">
        <v>78</v>
      </c>
      <c r="G242" s="4">
        <f>SUMIFS('Case Data'!H:H,'Case Data'!$A:$A,Generation!$C242,'Case Data'!$B:$B,Generation!$D242,'Case Data'!$D:$D,Generation!$F242,'Case Data'!$F:$F,"Generation")</f>
        <v>0</v>
      </c>
      <c r="H242" s="4">
        <f>SUMIFS('Case Data'!I:I,'Case Data'!$A:$A,Generation!$C242,'Case Data'!$B:$B,Generation!$D242,'Case Data'!$D:$D,Generation!$F242,'Case Data'!$F:$F,"Generation")</f>
        <v>0</v>
      </c>
      <c r="I242" s="4">
        <f>SUMIFS('Case Data'!J:J,'Case Data'!$A:$A,Generation!$C242,'Case Data'!$B:$B,Generation!$D242,'Case Data'!$D:$D,Generation!$F242,'Case Data'!$F:$F,"Generation")</f>
        <v>0</v>
      </c>
      <c r="J242" s="4">
        <f>SUMIFS('Case Data'!K:K,'Case Data'!$A:$A,Generation!$C242,'Case Data'!$B:$B,Generation!$D242,'Case Data'!$D:$D,Generation!$F242,'Case Data'!$F:$F,"Generation")</f>
        <v>0</v>
      </c>
      <c r="K242" s="4">
        <f>SUMIFS('Case Data'!L:L,'Case Data'!$A:$A,Generation!$C242,'Case Data'!$B:$B,Generation!$D242,'Case Data'!$D:$D,Generation!$F242,'Case Data'!$F:$F,"Generation")</f>
        <v>0</v>
      </c>
      <c r="L242" s="4">
        <f>SUMIFS('Case Data'!M:M,'Case Data'!$A:$A,Generation!$C242,'Case Data'!$B:$B,Generation!$D242,'Case Data'!$D:$D,Generation!$F242,'Case Data'!$F:$F,"Generation")</f>
        <v>0</v>
      </c>
      <c r="M242" s="8">
        <f>SUMIFS('Case Data'!N:N,'Case Data'!$A:$A,Generation!$C242,'Case Data'!$B:$B,Generation!$D242,'Case Data'!$D:$D,Generation!$F242,'Case Data'!$F:$F,"Generation")</f>
        <v>0</v>
      </c>
    </row>
    <row r="243" spans="3:13">
      <c r="C243" s="45" t="str">
        <f>$D$54</f>
        <v>Case A Exploratory Policy Scenario</v>
      </c>
      <c r="D243" s="52" t="str">
        <f>D242</f>
        <v>NY</v>
      </c>
      <c r="E243" s="125" t="s">
        <v>50</v>
      </c>
      <c r="F243" s="52" t="s">
        <v>80</v>
      </c>
      <c r="G243" s="4">
        <f>SUMIFS('Case Data'!H:H,'Case Data'!$A:$A,Generation!$C243,'Case Data'!$B:$B,Generation!$D243,'Case Data'!$D:$D,Generation!$F243,'Case Data'!$F:$F,"Generation")</f>
        <v>0</v>
      </c>
      <c r="H243" s="4">
        <f>SUMIFS('Case Data'!I:I,'Case Data'!$A:$A,Generation!$C243,'Case Data'!$B:$B,Generation!$D243,'Case Data'!$D:$D,Generation!$F243,'Case Data'!$F:$F,"Generation")</f>
        <v>0</v>
      </c>
      <c r="I243" s="4">
        <f>SUMIFS('Case Data'!J:J,'Case Data'!$A:$A,Generation!$C243,'Case Data'!$B:$B,Generation!$D243,'Case Data'!$D:$D,Generation!$F243,'Case Data'!$F:$F,"Generation")</f>
        <v>0</v>
      </c>
      <c r="J243" s="4">
        <f>SUMIFS('Case Data'!K:K,'Case Data'!$A:$A,Generation!$C243,'Case Data'!$B:$B,Generation!$D243,'Case Data'!$D:$D,Generation!$F243,'Case Data'!$F:$F,"Generation")</f>
        <v>0</v>
      </c>
      <c r="K243" s="4">
        <f>SUMIFS('Case Data'!L:L,'Case Data'!$A:$A,Generation!$C243,'Case Data'!$B:$B,Generation!$D243,'Case Data'!$D:$D,Generation!$F243,'Case Data'!$F:$F,"Generation")</f>
        <v>0</v>
      </c>
      <c r="L243" s="4">
        <f>SUMIFS('Case Data'!M:M,'Case Data'!$A:$A,Generation!$C243,'Case Data'!$B:$B,Generation!$D243,'Case Data'!$D:$D,Generation!$F243,'Case Data'!$F:$F,"Generation")</f>
        <v>0</v>
      </c>
      <c r="M243" s="8">
        <f>SUMIFS('Case Data'!N:N,'Case Data'!$A:$A,Generation!$C243,'Case Data'!$B:$B,Generation!$D243,'Case Data'!$D:$D,Generation!$F243,'Case Data'!$F:$F,"Generation")</f>
        <v>0</v>
      </c>
    </row>
    <row r="244" spans="3:13" ht="15.75" thickBot="1">
      <c r="C244" s="50" t="str">
        <f>$D$54</f>
        <v>Case A Exploratory Policy Scenario</v>
      </c>
      <c r="D244" s="54" t="str">
        <f>D243</f>
        <v>NY</v>
      </c>
      <c r="E244" s="126" t="s">
        <v>50</v>
      </c>
      <c r="F244" s="54" t="s">
        <v>81</v>
      </c>
      <c r="G244" s="9">
        <f>SUMIFS('Case Data'!H:H,'Case Data'!$A:$A,Generation!$C244,'Case Data'!$B:$B,Generation!$D244,'Case Data'!$D:$D,Generation!$F244,'Case Data'!$F:$F,"Generation")</f>
        <v>0</v>
      </c>
      <c r="H244" s="9">
        <f>SUMIFS('Case Data'!I:I,'Case Data'!$A:$A,Generation!$C244,'Case Data'!$B:$B,Generation!$D244,'Case Data'!$D:$D,Generation!$F244,'Case Data'!$F:$F,"Generation")</f>
        <v>0</v>
      </c>
      <c r="I244" s="9">
        <f>SUMIFS('Case Data'!J:J,'Case Data'!$A:$A,Generation!$C244,'Case Data'!$B:$B,Generation!$D244,'Case Data'!$D:$D,Generation!$F244,'Case Data'!$F:$F,"Generation")</f>
        <v>0</v>
      </c>
      <c r="J244" s="9">
        <f>SUMIFS('Case Data'!K:K,'Case Data'!$A:$A,Generation!$C244,'Case Data'!$B:$B,Generation!$D244,'Case Data'!$D:$D,Generation!$F244,'Case Data'!$F:$F,"Generation")</f>
        <v>0</v>
      </c>
      <c r="K244" s="9">
        <f>SUMIFS('Case Data'!L:L,'Case Data'!$A:$A,Generation!$C244,'Case Data'!$B:$B,Generation!$D244,'Case Data'!$D:$D,Generation!$F244,'Case Data'!$F:$F,"Generation")</f>
        <v>0</v>
      </c>
      <c r="L244" s="9">
        <f>SUMIFS('Case Data'!M:M,'Case Data'!$A:$A,Generation!$C244,'Case Data'!$B:$B,Generation!$D244,'Case Data'!$D:$D,Generation!$F244,'Case Data'!$F:$F,"Generation")</f>
        <v>0</v>
      </c>
      <c r="M244" s="10">
        <f>SUMIFS('Case Data'!N:N,'Case Data'!$A:$A,Generation!$C244,'Case Data'!$B:$B,Generation!$D244,'Case Data'!$D:$D,Generation!$F244,'Case Data'!$F:$F,"Generation")</f>
        <v>0</v>
      </c>
    </row>
    <row r="245" spans="3:13" ht="15.75" thickBot="1"/>
    <row r="246" spans="3:13" ht="15.75" thickBot="1">
      <c r="C246" s="94" t="s">
        <v>2</v>
      </c>
      <c r="D246" s="95" t="s">
        <v>43</v>
      </c>
      <c r="E246" s="95" t="s">
        <v>46</v>
      </c>
      <c r="F246" s="95" t="s">
        <v>70</v>
      </c>
      <c r="G246" s="95">
        <v>2025</v>
      </c>
      <c r="H246" s="95">
        <v>2028</v>
      </c>
      <c r="I246" s="95">
        <v>2030</v>
      </c>
      <c r="J246" s="95">
        <v>2032</v>
      </c>
      <c r="K246" s="95">
        <v>2035</v>
      </c>
      <c r="L246" s="95">
        <v>2037</v>
      </c>
      <c r="M246" s="106">
        <v>2040</v>
      </c>
    </row>
    <row r="247" spans="3:13">
      <c r="C247" s="45" t="str">
        <f>$D$54</f>
        <v>Case A Exploratory Policy Scenario</v>
      </c>
      <c r="D247" s="52" t="str">
        <f>Cases!E11</f>
        <v>RI</v>
      </c>
      <c r="E247" s="125" t="s">
        <v>50</v>
      </c>
      <c r="F247" s="52" t="s">
        <v>48</v>
      </c>
      <c r="G247" s="4">
        <f>SUMIFS('Case Data'!H:H,'Case Data'!$A:$A,Generation!$C247,'Case Data'!$B:$B,Generation!$D247,'Case Data'!$D:$D,Generation!$F247,'Case Data'!$F:$F,"Generation")</f>
        <v>0</v>
      </c>
      <c r="H247" s="4">
        <f>SUMIFS('Case Data'!I:I,'Case Data'!$A:$A,Generation!$C247,'Case Data'!$B:$B,Generation!$D247,'Case Data'!$D:$D,Generation!$F247,'Case Data'!$F:$F,"Generation")</f>
        <v>0</v>
      </c>
      <c r="I247" s="4">
        <f>SUMIFS('Case Data'!J:J,'Case Data'!$A:$A,Generation!$C247,'Case Data'!$B:$B,Generation!$D247,'Case Data'!$D:$D,Generation!$F247,'Case Data'!$F:$F,"Generation")</f>
        <v>0</v>
      </c>
      <c r="J247" s="4">
        <f>SUMIFS('Case Data'!K:K,'Case Data'!$A:$A,Generation!$C247,'Case Data'!$B:$B,Generation!$D247,'Case Data'!$D:$D,Generation!$F247,'Case Data'!$F:$F,"Generation")</f>
        <v>0</v>
      </c>
      <c r="K247" s="4">
        <f>SUMIFS('Case Data'!L:L,'Case Data'!$A:$A,Generation!$C247,'Case Data'!$B:$B,Generation!$D247,'Case Data'!$D:$D,Generation!$F247,'Case Data'!$F:$F,"Generation")</f>
        <v>0</v>
      </c>
      <c r="L247" s="4">
        <f>SUMIFS('Case Data'!M:M,'Case Data'!$A:$A,Generation!$C247,'Case Data'!$B:$B,Generation!$D247,'Case Data'!$D:$D,Generation!$F247,'Case Data'!$F:$F,"Generation")</f>
        <v>0</v>
      </c>
      <c r="M247" s="8">
        <f>SUMIFS('Case Data'!N:N,'Case Data'!$A:$A,Generation!$C247,'Case Data'!$B:$B,Generation!$D247,'Case Data'!$D:$D,Generation!$F247,'Case Data'!$F:$F,"Generation")</f>
        <v>0</v>
      </c>
    </row>
    <row r="248" spans="3:13">
      <c r="C248" s="45" t="str">
        <f t="shared" ref="C248:C253" si="53">$D$54</f>
        <v>Case A Exploratory Policy Scenario</v>
      </c>
      <c r="D248" s="52" t="str">
        <f>D247</f>
        <v>RI</v>
      </c>
      <c r="E248" s="125" t="s">
        <v>50</v>
      </c>
      <c r="F248" s="52" t="s">
        <v>53</v>
      </c>
      <c r="G248" s="4">
        <f>SUMIFS('Case Data'!H:H,'Case Data'!$A:$A,Generation!$C248,'Case Data'!$B:$B,Generation!$D248,'Case Data'!$D:$D,Generation!$F248,'Case Data'!$F:$F,"Generation")</f>
        <v>0</v>
      </c>
      <c r="H248" s="4">
        <f>SUMIFS('Case Data'!I:I,'Case Data'!$A:$A,Generation!$C248,'Case Data'!$B:$B,Generation!$D248,'Case Data'!$D:$D,Generation!$F248,'Case Data'!$F:$F,"Generation")</f>
        <v>0</v>
      </c>
      <c r="I248" s="4">
        <f>SUMIFS('Case Data'!J:J,'Case Data'!$A:$A,Generation!$C248,'Case Data'!$B:$B,Generation!$D248,'Case Data'!$D:$D,Generation!$F248,'Case Data'!$F:$F,"Generation")</f>
        <v>0</v>
      </c>
      <c r="J248" s="4">
        <f>SUMIFS('Case Data'!K:K,'Case Data'!$A:$A,Generation!$C248,'Case Data'!$B:$B,Generation!$D248,'Case Data'!$D:$D,Generation!$F248,'Case Data'!$F:$F,"Generation")</f>
        <v>0</v>
      </c>
      <c r="K248" s="4">
        <f>SUMIFS('Case Data'!L:L,'Case Data'!$A:$A,Generation!$C248,'Case Data'!$B:$B,Generation!$D248,'Case Data'!$D:$D,Generation!$F248,'Case Data'!$F:$F,"Generation")</f>
        <v>0</v>
      </c>
      <c r="L248" s="4">
        <f>SUMIFS('Case Data'!M:M,'Case Data'!$A:$A,Generation!$C248,'Case Data'!$B:$B,Generation!$D248,'Case Data'!$D:$D,Generation!$F248,'Case Data'!$F:$F,"Generation")</f>
        <v>0</v>
      </c>
      <c r="M248" s="8">
        <f>SUMIFS('Case Data'!N:N,'Case Data'!$A:$A,Generation!$C248,'Case Data'!$B:$B,Generation!$D248,'Case Data'!$D:$D,Generation!$F248,'Case Data'!$F:$F,"Generation")</f>
        <v>0</v>
      </c>
    </row>
    <row r="249" spans="3:13">
      <c r="C249" s="45" t="str">
        <f t="shared" si="53"/>
        <v>Case A Exploratory Policy Scenario</v>
      </c>
      <c r="D249" s="52" t="str">
        <f t="shared" ref="D249:D254" si="54">D248</f>
        <v>RI</v>
      </c>
      <c r="E249" s="125" t="s">
        <v>50</v>
      </c>
      <c r="F249" s="52" t="s">
        <v>54</v>
      </c>
      <c r="G249" s="4">
        <f>SUMIFS('Case Data'!H:H,'Case Data'!$A:$A,Generation!$C249,'Case Data'!$B:$B,Generation!$D249,'Case Data'!$D:$D,Generation!$F249,'Case Data'!$F:$F,"Generation")</f>
        <v>5782.0011113159999</v>
      </c>
      <c r="H249" s="4">
        <f>SUMIFS('Case Data'!I:I,'Case Data'!$A:$A,Generation!$C249,'Case Data'!$B:$B,Generation!$D249,'Case Data'!$D:$D,Generation!$F249,'Case Data'!$F:$F,"Generation")</f>
        <v>6033.9441034570009</v>
      </c>
      <c r="I249" s="4">
        <f>SUMIFS('Case Data'!J:J,'Case Data'!$A:$A,Generation!$C249,'Case Data'!$B:$B,Generation!$D249,'Case Data'!$D:$D,Generation!$F249,'Case Data'!$F:$F,"Generation")</f>
        <v>5354.8618408480015</v>
      </c>
      <c r="J249" s="4">
        <f>SUMIFS('Case Data'!K:K,'Case Data'!$A:$A,Generation!$C249,'Case Data'!$B:$B,Generation!$D249,'Case Data'!$D:$D,Generation!$F249,'Case Data'!$F:$F,"Generation")</f>
        <v>6176.0947329529999</v>
      </c>
      <c r="K249" s="4">
        <f>SUMIFS('Case Data'!L:L,'Case Data'!$A:$A,Generation!$C249,'Case Data'!$B:$B,Generation!$D249,'Case Data'!$D:$D,Generation!$F249,'Case Data'!$F:$F,"Generation")</f>
        <v>6022.8356044080001</v>
      </c>
      <c r="L249" s="4">
        <f>SUMIFS('Case Data'!M:M,'Case Data'!$A:$A,Generation!$C249,'Case Data'!$B:$B,Generation!$D249,'Case Data'!$D:$D,Generation!$F249,'Case Data'!$F:$F,"Generation")</f>
        <v>4128.0003869470011</v>
      </c>
      <c r="M249" s="8">
        <f>SUMIFS('Case Data'!N:N,'Case Data'!$A:$A,Generation!$C249,'Case Data'!$B:$B,Generation!$D249,'Case Data'!$D:$D,Generation!$F249,'Case Data'!$F:$F,"Generation")</f>
        <v>3065.3017195539996</v>
      </c>
    </row>
    <row r="250" spans="3:13">
      <c r="C250" s="45" t="str">
        <f t="shared" si="53"/>
        <v>Case A Exploratory Policy Scenario</v>
      </c>
      <c r="D250" s="52" t="str">
        <f t="shared" si="54"/>
        <v>RI</v>
      </c>
      <c r="E250" s="125" t="s">
        <v>50</v>
      </c>
      <c r="F250" s="52" t="s">
        <v>55</v>
      </c>
      <c r="G250" s="4">
        <f>SUMIFS('Case Data'!H:H,'Case Data'!$A:$A,Generation!$C250,'Case Data'!$B:$B,Generation!$D250,'Case Data'!$D:$D,Generation!$F250,'Case Data'!$F:$F,"Generation")</f>
        <v>44.746352000000002</v>
      </c>
      <c r="H250" s="4">
        <f>SUMIFS('Case Data'!I:I,'Case Data'!$A:$A,Generation!$C250,'Case Data'!$B:$B,Generation!$D250,'Case Data'!$D:$D,Generation!$F250,'Case Data'!$F:$F,"Generation")</f>
        <v>45.181951999999995</v>
      </c>
      <c r="I250" s="4">
        <f>SUMIFS('Case Data'!J:J,'Case Data'!$A:$A,Generation!$C250,'Case Data'!$B:$B,Generation!$D250,'Case Data'!$D:$D,Generation!$F250,'Case Data'!$F:$F,"Generation")</f>
        <v>45.181951999999995</v>
      </c>
      <c r="J250" s="4">
        <f>SUMIFS('Case Data'!K:K,'Case Data'!$A:$A,Generation!$C250,'Case Data'!$B:$B,Generation!$D250,'Case Data'!$D:$D,Generation!$F250,'Case Data'!$F:$F,"Generation")</f>
        <v>45.181951999999995</v>
      </c>
      <c r="K250" s="4">
        <f>SUMIFS('Case Data'!L:L,'Case Data'!$A:$A,Generation!$C250,'Case Data'!$B:$B,Generation!$D250,'Case Data'!$D:$D,Generation!$F250,'Case Data'!$F:$F,"Generation")</f>
        <v>45.181951999999995</v>
      </c>
      <c r="L250" s="4">
        <f>SUMIFS('Case Data'!M:M,'Case Data'!$A:$A,Generation!$C250,'Case Data'!$B:$B,Generation!$D250,'Case Data'!$D:$D,Generation!$F250,'Case Data'!$F:$F,"Generation")</f>
        <v>45.483271999999999</v>
      </c>
      <c r="M250" s="8">
        <f>SUMIFS('Case Data'!N:N,'Case Data'!$A:$A,Generation!$C250,'Case Data'!$B:$B,Generation!$D250,'Case Data'!$D:$D,Generation!$F250,'Case Data'!$F:$F,"Generation")</f>
        <v>0.34452000000000005</v>
      </c>
    </row>
    <row r="251" spans="3:13">
      <c r="C251" s="45" t="str">
        <f t="shared" si="53"/>
        <v>Case A Exploratory Policy Scenario</v>
      </c>
      <c r="D251" s="52" t="str">
        <f t="shared" si="54"/>
        <v>RI</v>
      </c>
      <c r="E251" s="125" t="s">
        <v>50</v>
      </c>
      <c r="F251" s="52" t="s">
        <v>56</v>
      </c>
      <c r="G251" s="4">
        <f>SUMIFS('Case Data'!H:H,'Case Data'!$A:$A,Generation!$C251,'Case Data'!$B:$B,Generation!$D251,'Case Data'!$D:$D,Generation!$F251,'Case Data'!$F:$F,"Generation")</f>
        <v>0</v>
      </c>
      <c r="H251" s="4">
        <f>SUMIFS('Case Data'!I:I,'Case Data'!$A:$A,Generation!$C251,'Case Data'!$B:$B,Generation!$D251,'Case Data'!$D:$D,Generation!$F251,'Case Data'!$F:$F,"Generation")</f>
        <v>0</v>
      </c>
      <c r="I251" s="4">
        <f>SUMIFS('Case Data'!J:J,'Case Data'!$A:$A,Generation!$C251,'Case Data'!$B:$B,Generation!$D251,'Case Data'!$D:$D,Generation!$F251,'Case Data'!$F:$F,"Generation")</f>
        <v>0</v>
      </c>
      <c r="J251" s="4">
        <f>SUMIFS('Case Data'!K:K,'Case Data'!$A:$A,Generation!$C251,'Case Data'!$B:$B,Generation!$D251,'Case Data'!$D:$D,Generation!$F251,'Case Data'!$F:$F,"Generation")</f>
        <v>0</v>
      </c>
      <c r="K251" s="4">
        <f>SUMIFS('Case Data'!L:L,'Case Data'!$A:$A,Generation!$C251,'Case Data'!$B:$B,Generation!$D251,'Case Data'!$D:$D,Generation!$F251,'Case Data'!$F:$F,"Generation")</f>
        <v>0</v>
      </c>
      <c r="L251" s="4">
        <f>SUMIFS('Case Data'!M:M,'Case Data'!$A:$A,Generation!$C251,'Case Data'!$B:$B,Generation!$D251,'Case Data'!$D:$D,Generation!$F251,'Case Data'!$F:$F,"Generation")</f>
        <v>0</v>
      </c>
      <c r="M251" s="8">
        <f>SUMIFS('Case Data'!N:N,'Case Data'!$A:$A,Generation!$C251,'Case Data'!$B:$B,Generation!$D251,'Case Data'!$D:$D,Generation!$F251,'Case Data'!$F:$F,"Generation")</f>
        <v>0</v>
      </c>
    </row>
    <row r="252" spans="3:13">
      <c r="C252" s="45" t="str">
        <f t="shared" si="53"/>
        <v>Case A Exploratory Policy Scenario</v>
      </c>
      <c r="D252" s="52" t="str">
        <f t="shared" si="54"/>
        <v>RI</v>
      </c>
      <c r="E252" s="125" t="s">
        <v>50</v>
      </c>
      <c r="F252" s="52" t="s">
        <v>57</v>
      </c>
      <c r="G252" s="4">
        <f>SUMIFS('Case Data'!H:H,'Case Data'!$A:$A,Generation!$C252,'Case Data'!$B:$B,Generation!$D252,'Case Data'!$D:$D,Generation!$F252,'Case Data'!$F:$F,"Generation")</f>
        <v>0</v>
      </c>
      <c r="H252" s="4">
        <f>SUMIFS('Case Data'!I:I,'Case Data'!$A:$A,Generation!$C252,'Case Data'!$B:$B,Generation!$D252,'Case Data'!$D:$D,Generation!$F252,'Case Data'!$F:$F,"Generation")</f>
        <v>0</v>
      </c>
      <c r="I252" s="4">
        <f>SUMIFS('Case Data'!J:J,'Case Data'!$A:$A,Generation!$C252,'Case Data'!$B:$B,Generation!$D252,'Case Data'!$D:$D,Generation!$F252,'Case Data'!$F:$F,"Generation")</f>
        <v>0</v>
      </c>
      <c r="J252" s="4">
        <f>SUMIFS('Case Data'!K:K,'Case Data'!$A:$A,Generation!$C252,'Case Data'!$B:$B,Generation!$D252,'Case Data'!$D:$D,Generation!$F252,'Case Data'!$F:$F,"Generation")</f>
        <v>0</v>
      </c>
      <c r="K252" s="4">
        <f>SUMIFS('Case Data'!L:L,'Case Data'!$A:$A,Generation!$C252,'Case Data'!$B:$B,Generation!$D252,'Case Data'!$D:$D,Generation!$F252,'Case Data'!$F:$F,"Generation")</f>
        <v>0</v>
      </c>
      <c r="L252" s="4">
        <f>SUMIFS('Case Data'!M:M,'Case Data'!$A:$A,Generation!$C252,'Case Data'!$B:$B,Generation!$D252,'Case Data'!$D:$D,Generation!$F252,'Case Data'!$F:$F,"Generation")</f>
        <v>0</v>
      </c>
      <c r="M252" s="8">
        <f>SUMIFS('Case Data'!N:N,'Case Data'!$A:$A,Generation!$C252,'Case Data'!$B:$B,Generation!$D252,'Case Data'!$D:$D,Generation!$F252,'Case Data'!$F:$F,"Generation")</f>
        <v>0</v>
      </c>
    </row>
    <row r="253" spans="3:13">
      <c r="C253" s="45" t="str">
        <f t="shared" si="53"/>
        <v>Case A Exploratory Policy Scenario</v>
      </c>
      <c r="D253" s="52" t="str">
        <f t="shared" si="54"/>
        <v>RI</v>
      </c>
      <c r="E253" s="125" t="s">
        <v>50</v>
      </c>
      <c r="F253" s="52" t="s">
        <v>58</v>
      </c>
      <c r="G253" s="4">
        <f>SUMIFS('Case Data'!H:H,'Case Data'!$A:$A,Generation!$C253,'Case Data'!$B:$B,Generation!$D253,'Case Data'!$D:$D,Generation!$F253,'Case Data'!$F:$F,"Generation")</f>
        <v>0</v>
      </c>
      <c r="H253" s="4">
        <f>SUMIFS('Case Data'!I:I,'Case Data'!$A:$A,Generation!$C253,'Case Data'!$B:$B,Generation!$D253,'Case Data'!$D:$D,Generation!$F253,'Case Data'!$F:$F,"Generation")</f>
        <v>0</v>
      </c>
      <c r="I253" s="4">
        <f>SUMIFS('Case Data'!J:J,'Case Data'!$A:$A,Generation!$C253,'Case Data'!$B:$B,Generation!$D253,'Case Data'!$D:$D,Generation!$F253,'Case Data'!$F:$F,"Generation")</f>
        <v>0</v>
      </c>
      <c r="J253" s="4">
        <f>SUMIFS('Case Data'!K:K,'Case Data'!$A:$A,Generation!$C253,'Case Data'!$B:$B,Generation!$D253,'Case Data'!$D:$D,Generation!$F253,'Case Data'!$F:$F,"Generation")</f>
        <v>0</v>
      </c>
      <c r="K253" s="4">
        <f>SUMIFS('Case Data'!L:L,'Case Data'!$A:$A,Generation!$C253,'Case Data'!$B:$B,Generation!$D253,'Case Data'!$D:$D,Generation!$F253,'Case Data'!$F:$F,"Generation")</f>
        <v>0</v>
      </c>
      <c r="L253" s="4">
        <f>SUMIFS('Case Data'!M:M,'Case Data'!$A:$A,Generation!$C253,'Case Data'!$B:$B,Generation!$D253,'Case Data'!$D:$D,Generation!$F253,'Case Data'!$F:$F,"Generation")</f>
        <v>0</v>
      </c>
      <c r="M253" s="8">
        <f>SUMIFS('Case Data'!N:N,'Case Data'!$A:$A,Generation!$C253,'Case Data'!$B:$B,Generation!$D253,'Case Data'!$D:$D,Generation!$F253,'Case Data'!$F:$F,"Generation")</f>
        <v>0</v>
      </c>
    </row>
    <row r="254" spans="3:13">
      <c r="C254" s="45" t="str">
        <f t="shared" ref="C254:C262" si="55">$D$54</f>
        <v>Case A Exploratory Policy Scenario</v>
      </c>
      <c r="D254" s="52" t="str">
        <f t="shared" si="54"/>
        <v>RI</v>
      </c>
      <c r="E254" s="125" t="s">
        <v>50</v>
      </c>
      <c r="F254" s="52" t="s">
        <v>59</v>
      </c>
      <c r="G254" s="4">
        <f>SUMIFS('Case Data'!H:H,'Case Data'!$A:$A,Generation!$C254,'Case Data'!$B:$B,Generation!$D254,'Case Data'!$D:$D,Generation!$F254,'Case Data'!$F:$F,"Generation")</f>
        <v>8.3611883589999998</v>
      </c>
      <c r="H254" s="4">
        <f>SUMIFS('Case Data'!I:I,'Case Data'!$A:$A,Generation!$C254,'Case Data'!$B:$B,Generation!$D254,'Case Data'!$D:$D,Generation!$F254,'Case Data'!$F:$F,"Generation")</f>
        <v>8.3611921159999998</v>
      </c>
      <c r="I254" s="4">
        <f>SUMIFS('Case Data'!J:J,'Case Data'!$A:$A,Generation!$C254,'Case Data'!$B:$B,Generation!$D254,'Case Data'!$D:$D,Generation!$F254,'Case Data'!$F:$F,"Generation")</f>
        <v>8.3611902790000006</v>
      </c>
      <c r="J254" s="4">
        <f>SUMIFS('Case Data'!K:K,'Case Data'!$A:$A,Generation!$C254,'Case Data'!$B:$B,Generation!$D254,'Case Data'!$D:$D,Generation!$F254,'Case Data'!$F:$F,"Generation")</f>
        <v>8.3611927080000008</v>
      </c>
      <c r="K254" s="4">
        <f>SUMIFS('Case Data'!L:L,'Case Data'!$A:$A,Generation!$C254,'Case Data'!$B:$B,Generation!$D254,'Case Data'!$D:$D,Generation!$F254,'Case Data'!$F:$F,"Generation")</f>
        <v>8.3611936729999989</v>
      </c>
      <c r="L254" s="4">
        <f>SUMIFS('Case Data'!M:M,'Case Data'!$A:$A,Generation!$C254,'Case Data'!$B:$B,Generation!$D254,'Case Data'!$D:$D,Generation!$F254,'Case Data'!$F:$F,"Generation")</f>
        <v>8.3611945480000003</v>
      </c>
      <c r="M254" s="8">
        <f>SUMIFS('Case Data'!N:N,'Case Data'!$A:$A,Generation!$C254,'Case Data'!$B:$B,Generation!$D254,'Case Data'!$D:$D,Generation!$F254,'Case Data'!$F:$F,"Generation")</f>
        <v>8.3611932339999999</v>
      </c>
    </row>
    <row r="255" spans="3:13">
      <c r="C255" s="45" t="str">
        <f t="shared" si="55"/>
        <v>Case A Exploratory Policy Scenario</v>
      </c>
      <c r="D255" s="52" t="str">
        <f t="shared" ref="D255:D264" si="56">D254</f>
        <v>RI</v>
      </c>
      <c r="E255" s="125" t="s">
        <v>50</v>
      </c>
      <c r="F255" s="52" t="s">
        <v>60</v>
      </c>
      <c r="G255" s="4">
        <f>SUMIFS('Case Data'!H:H,'Case Data'!$A:$A,Generation!$C255,'Case Data'!$B:$B,Generation!$D255,'Case Data'!$D:$D,Generation!$F255,'Case Data'!$F:$F,"Generation")</f>
        <v>530.61876118652128</v>
      </c>
      <c r="H255" s="4">
        <f>SUMIFS('Case Data'!I:I,'Case Data'!$A:$A,Generation!$C255,'Case Data'!$B:$B,Generation!$D255,'Case Data'!$D:$D,Generation!$F255,'Case Data'!$F:$F,"Generation")</f>
        <v>530.61876118652128</v>
      </c>
      <c r="I255" s="4">
        <f>SUMIFS('Case Data'!J:J,'Case Data'!$A:$A,Generation!$C255,'Case Data'!$B:$B,Generation!$D255,'Case Data'!$D:$D,Generation!$F255,'Case Data'!$F:$F,"Generation")</f>
        <v>530.61876118652128</v>
      </c>
      <c r="J255" s="4">
        <f>SUMIFS('Case Data'!K:K,'Case Data'!$A:$A,Generation!$C255,'Case Data'!$B:$B,Generation!$D255,'Case Data'!$D:$D,Generation!$F255,'Case Data'!$F:$F,"Generation")</f>
        <v>530.61876118652128</v>
      </c>
      <c r="K255" s="4">
        <f>SUMIFS('Case Data'!L:L,'Case Data'!$A:$A,Generation!$C255,'Case Data'!$B:$B,Generation!$D255,'Case Data'!$D:$D,Generation!$F255,'Case Data'!$F:$F,"Generation")</f>
        <v>530.61876118652128</v>
      </c>
      <c r="L255" s="4">
        <f>SUMIFS('Case Data'!M:M,'Case Data'!$A:$A,Generation!$C255,'Case Data'!$B:$B,Generation!$D255,'Case Data'!$D:$D,Generation!$F255,'Case Data'!$F:$F,"Generation")</f>
        <v>530.61876118652128</v>
      </c>
      <c r="M255" s="8">
        <f>SUMIFS('Case Data'!N:N,'Case Data'!$A:$A,Generation!$C255,'Case Data'!$B:$B,Generation!$D255,'Case Data'!$D:$D,Generation!$F255,'Case Data'!$F:$F,"Generation")</f>
        <v>530.61876118652128</v>
      </c>
    </row>
    <row r="256" spans="3:13">
      <c r="C256" s="45" t="str">
        <f t="shared" si="55"/>
        <v>Case A Exploratory Policy Scenario</v>
      </c>
      <c r="D256" s="52" t="str">
        <f t="shared" si="56"/>
        <v>RI</v>
      </c>
      <c r="E256" s="125" t="s">
        <v>50</v>
      </c>
      <c r="F256" s="52" t="s">
        <v>61</v>
      </c>
      <c r="G256" s="4">
        <f>SUMIFS('Case Data'!H:H,'Case Data'!$A:$A,Generation!$C256,'Case Data'!$B:$B,Generation!$D256,'Case Data'!$D:$D,Generation!$F256,'Case Data'!$F:$F,"Generation")</f>
        <v>140.42311019799999</v>
      </c>
      <c r="H256" s="4">
        <f>SUMIFS('Case Data'!I:I,'Case Data'!$A:$A,Generation!$C256,'Case Data'!$B:$B,Generation!$D256,'Case Data'!$D:$D,Generation!$F256,'Case Data'!$F:$F,"Generation")</f>
        <v>140.42311019799999</v>
      </c>
      <c r="I256" s="4">
        <f>SUMIFS('Case Data'!J:J,'Case Data'!$A:$A,Generation!$C256,'Case Data'!$B:$B,Generation!$D256,'Case Data'!$D:$D,Generation!$F256,'Case Data'!$F:$F,"Generation")</f>
        <v>140.42311019799999</v>
      </c>
      <c r="J256" s="4">
        <f>SUMIFS('Case Data'!K:K,'Case Data'!$A:$A,Generation!$C256,'Case Data'!$B:$B,Generation!$D256,'Case Data'!$D:$D,Generation!$F256,'Case Data'!$F:$F,"Generation")</f>
        <v>140.42311019799999</v>
      </c>
      <c r="K256" s="4">
        <f>SUMIFS('Case Data'!L:L,'Case Data'!$A:$A,Generation!$C256,'Case Data'!$B:$B,Generation!$D256,'Case Data'!$D:$D,Generation!$F256,'Case Data'!$F:$F,"Generation")</f>
        <v>140.42311019799999</v>
      </c>
      <c r="L256" s="4">
        <f>SUMIFS('Case Data'!M:M,'Case Data'!$A:$A,Generation!$C256,'Case Data'!$B:$B,Generation!$D256,'Case Data'!$D:$D,Generation!$F256,'Case Data'!$F:$F,"Generation")</f>
        <v>140.42311019799999</v>
      </c>
      <c r="M256" s="8">
        <f>SUMIFS('Case Data'!N:N,'Case Data'!$A:$A,Generation!$C256,'Case Data'!$B:$B,Generation!$D256,'Case Data'!$D:$D,Generation!$F256,'Case Data'!$F:$F,"Generation")</f>
        <v>140.42311019799999</v>
      </c>
    </row>
    <row r="257" spans="3:13">
      <c r="C257" s="44" t="str">
        <f t="shared" si="55"/>
        <v>Case A Exploratory Policy Scenario</v>
      </c>
      <c r="D257" s="53" t="str">
        <f t="shared" si="56"/>
        <v>RI</v>
      </c>
      <c r="E257" s="136" t="s">
        <v>50</v>
      </c>
      <c r="F257" s="53" t="s">
        <v>64</v>
      </c>
      <c r="G257" s="23">
        <f>SUMIFS('Case Data'!H:H,'Case Data'!$A:$A,Generation!$C257,'Case Data'!$B:$B,Generation!$D257,'Case Data'!$D:$D,Generation!$F257,'Case Data'!$F:$F,"Generation")</f>
        <v>331.71437599500001</v>
      </c>
      <c r="H257" s="23">
        <f>SUMIFS('Case Data'!I:I,'Case Data'!$A:$A,Generation!$C257,'Case Data'!$B:$B,Generation!$D257,'Case Data'!$D:$D,Generation!$F257,'Case Data'!$F:$F,"Generation")</f>
        <v>331.82317179299997</v>
      </c>
      <c r="I257" s="23">
        <f>SUMIFS('Case Data'!J:J,'Case Data'!$A:$A,Generation!$C257,'Case Data'!$B:$B,Generation!$D257,'Case Data'!$D:$D,Generation!$F257,'Case Data'!$F:$F,"Generation")</f>
        <v>331.12558240700002</v>
      </c>
      <c r="J257" s="23">
        <f>SUMIFS('Case Data'!K:K,'Case Data'!$A:$A,Generation!$C257,'Case Data'!$B:$B,Generation!$D257,'Case Data'!$D:$D,Generation!$F257,'Case Data'!$F:$F,"Generation")</f>
        <v>331.823179267</v>
      </c>
      <c r="K257" s="23">
        <f>SUMIFS('Case Data'!L:L,'Case Data'!$A:$A,Generation!$C257,'Case Data'!$B:$B,Generation!$D257,'Case Data'!$D:$D,Generation!$F257,'Case Data'!$F:$F,"Generation")</f>
        <v>331.82317892700001</v>
      </c>
      <c r="L257" s="23">
        <f>SUMIFS('Case Data'!M:M,'Case Data'!$A:$A,Generation!$C257,'Case Data'!$B:$B,Generation!$D257,'Case Data'!$D:$D,Generation!$F257,'Case Data'!$F:$F,"Generation")</f>
        <v>303.79118017600001</v>
      </c>
      <c r="M257" s="25">
        <f>SUMIFS('Case Data'!N:N,'Case Data'!$A:$A,Generation!$C257,'Case Data'!$B:$B,Generation!$D257,'Case Data'!$D:$D,Generation!$F257,'Case Data'!$F:$F,"Generation")</f>
        <v>321.45197977800001</v>
      </c>
    </row>
    <row r="258" spans="3:13">
      <c r="C258" s="202" t="str">
        <f t="shared" si="55"/>
        <v>Case A Exploratory Policy Scenario</v>
      </c>
      <c r="D258" s="203" t="str">
        <f t="shared" si="56"/>
        <v>RI</v>
      </c>
      <c r="E258" s="148" t="s">
        <v>50</v>
      </c>
      <c r="F258" s="203" t="s">
        <v>66</v>
      </c>
      <c r="G258" s="70">
        <f>SUMIFS('Case Data'!H:H,'Case Data'!$A:$A,Generation!$C258,'Case Data'!$B:$B,Generation!$D258,'Case Data'!$D:$D,Generation!$F258,'Case Data'!$F:$F,"Generation")</f>
        <v>0</v>
      </c>
      <c r="H258" s="70">
        <f>SUMIFS('Case Data'!I:I,'Case Data'!$A:$A,Generation!$C258,'Case Data'!$B:$B,Generation!$D258,'Case Data'!$D:$D,Generation!$F258,'Case Data'!$F:$F,"Generation")</f>
        <v>0</v>
      </c>
      <c r="I258" s="70">
        <f>SUMIFS('Case Data'!J:J,'Case Data'!$A:$A,Generation!$C258,'Case Data'!$B:$B,Generation!$D258,'Case Data'!$D:$D,Generation!$F258,'Case Data'!$F:$F,"Generation")</f>
        <v>0</v>
      </c>
      <c r="J258" s="70">
        <f>SUMIFS('Case Data'!K:K,'Case Data'!$A:$A,Generation!$C258,'Case Data'!$B:$B,Generation!$D258,'Case Data'!$D:$D,Generation!$F258,'Case Data'!$F:$F,"Generation")</f>
        <v>0</v>
      </c>
      <c r="K258" s="70">
        <f>SUMIFS('Case Data'!L:L,'Case Data'!$A:$A,Generation!$C258,'Case Data'!$B:$B,Generation!$D258,'Case Data'!$D:$D,Generation!$F258,'Case Data'!$F:$F,"Generation")</f>
        <v>0</v>
      </c>
      <c r="L258" s="70">
        <f>SUMIFS('Case Data'!M:M,'Case Data'!$A:$A,Generation!$C258,'Case Data'!$B:$B,Generation!$D258,'Case Data'!$D:$D,Generation!$F258,'Case Data'!$F:$F,"Generation")</f>
        <v>-110.83772043617648</v>
      </c>
      <c r="M258" s="71">
        <f>SUMIFS('Case Data'!N:N,'Case Data'!$A:$A,Generation!$C258,'Case Data'!$B:$B,Generation!$D258,'Case Data'!$D:$D,Generation!$F258,'Case Data'!$F:$F,"Generation")</f>
        <v>-293.2120787103529</v>
      </c>
    </row>
    <row r="259" spans="3:13">
      <c r="C259" s="45" t="str">
        <f t="shared" si="55"/>
        <v>Case A Exploratory Policy Scenario</v>
      </c>
      <c r="D259" s="52" t="str">
        <f t="shared" si="56"/>
        <v>RI</v>
      </c>
      <c r="E259" s="125" t="s">
        <v>50</v>
      </c>
      <c r="F259" s="52" t="s">
        <v>72</v>
      </c>
      <c r="G259" s="4">
        <f>SUMIFS('Case Data'!H:H,'Case Data'!$A:$A,Generation!$C259,'Case Data'!$B:$B,Generation!$D259,'Case Data'!$D:$D,Generation!$F259,'Case Data'!$F:$F,"Generation")</f>
        <v>0</v>
      </c>
      <c r="H259" s="4">
        <f>SUMIFS('Case Data'!I:I,'Case Data'!$A:$A,Generation!$C259,'Case Data'!$B:$B,Generation!$D259,'Case Data'!$D:$D,Generation!$F259,'Case Data'!$F:$F,"Generation")</f>
        <v>0</v>
      </c>
      <c r="I259" s="4">
        <f>SUMIFS('Case Data'!J:J,'Case Data'!$A:$A,Generation!$C259,'Case Data'!$B:$B,Generation!$D259,'Case Data'!$D:$D,Generation!$F259,'Case Data'!$F:$F,"Generation")</f>
        <v>0</v>
      </c>
      <c r="J259" s="4">
        <f>SUMIFS('Case Data'!K:K,'Case Data'!$A:$A,Generation!$C259,'Case Data'!$B:$B,Generation!$D259,'Case Data'!$D:$D,Generation!$F259,'Case Data'!$F:$F,"Generation")</f>
        <v>0</v>
      </c>
      <c r="K259" s="4">
        <f>SUMIFS('Case Data'!L:L,'Case Data'!$A:$A,Generation!$C259,'Case Data'!$B:$B,Generation!$D259,'Case Data'!$D:$D,Generation!$F259,'Case Data'!$F:$F,"Generation")</f>
        <v>0</v>
      </c>
      <c r="L259" s="4">
        <f>SUMIFS('Case Data'!M:M,'Case Data'!$A:$A,Generation!$C259,'Case Data'!$B:$B,Generation!$D259,'Case Data'!$D:$D,Generation!$F259,'Case Data'!$F:$F,"Generation")</f>
        <v>0</v>
      </c>
      <c r="M259" s="8">
        <f>SUMIFS('Case Data'!N:N,'Case Data'!$A:$A,Generation!$C259,'Case Data'!$B:$B,Generation!$D259,'Case Data'!$D:$D,Generation!$F259,'Case Data'!$F:$F,"Generation")</f>
        <v>0</v>
      </c>
    </row>
    <row r="260" spans="3:13">
      <c r="C260" s="45" t="str">
        <f t="shared" si="55"/>
        <v>Case A Exploratory Policy Scenario</v>
      </c>
      <c r="D260" s="52" t="str">
        <f t="shared" si="56"/>
        <v>RI</v>
      </c>
      <c r="E260" s="125" t="s">
        <v>50</v>
      </c>
      <c r="F260" s="52" t="s">
        <v>73</v>
      </c>
      <c r="G260" s="4">
        <f>SUMIFS('Case Data'!H:H,'Case Data'!$A:$A,Generation!$C260,'Case Data'!$B:$B,Generation!$D260,'Case Data'!$D:$D,Generation!$F260,'Case Data'!$F:$F,"Generation")</f>
        <v>0</v>
      </c>
      <c r="H260" s="4">
        <f>SUMIFS('Case Data'!I:I,'Case Data'!$A:$A,Generation!$C260,'Case Data'!$B:$B,Generation!$D260,'Case Data'!$D:$D,Generation!$F260,'Case Data'!$F:$F,"Generation")</f>
        <v>0</v>
      </c>
      <c r="I260" s="4">
        <f>SUMIFS('Case Data'!J:J,'Case Data'!$A:$A,Generation!$C260,'Case Data'!$B:$B,Generation!$D260,'Case Data'!$D:$D,Generation!$F260,'Case Data'!$F:$F,"Generation")</f>
        <v>0</v>
      </c>
      <c r="J260" s="4">
        <f>SUMIFS('Case Data'!K:K,'Case Data'!$A:$A,Generation!$C260,'Case Data'!$B:$B,Generation!$D260,'Case Data'!$D:$D,Generation!$F260,'Case Data'!$F:$F,"Generation")</f>
        <v>0</v>
      </c>
      <c r="K260" s="4">
        <f>SUMIFS('Case Data'!L:L,'Case Data'!$A:$A,Generation!$C260,'Case Data'!$B:$B,Generation!$D260,'Case Data'!$D:$D,Generation!$F260,'Case Data'!$F:$F,"Generation")</f>
        <v>0</v>
      </c>
      <c r="L260" s="4">
        <f>SUMIFS('Case Data'!M:M,'Case Data'!$A:$A,Generation!$C260,'Case Data'!$B:$B,Generation!$D260,'Case Data'!$D:$D,Generation!$F260,'Case Data'!$F:$F,"Generation")</f>
        <v>0</v>
      </c>
      <c r="M260" s="8">
        <f>SUMIFS('Case Data'!N:N,'Case Data'!$A:$A,Generation!$C260,'Case Data'!$B:$B,Generation!$D260,'Case Data'!$D:$D,Generation!$F260,'Case Data'!$F:$F,"Generation")</f>
        <v>0</v>
      </c>
    </row>
    <row r="261" spans="3:13">
      <c r="C261" s="45" t="str">
        <f t="shared" si="55"/>
        <v>Case A Exploratory Policy Scenario</v>
      </c>
      <c r="D261" s="52" t="str">
        <f t="shared" si="56"/>
        <v>RI</v>
      </c>
      <c r="E261" s="125" t="s">
        <v>50</v>
      </c>
      <c r="F261" s="52" t="s">
        <v>74</v>
      </c>
      <c r="G261" s="4">
        <f>SUMIFS('Case Data'!H:H,'Case Data'!$A:$A,Generation!$C261,'Case Data'!$B:$B,Generation!$D261,'Case Data'!$D:$D,Generation!$F261,'Case Data'!$F:$F,"Generation")</f>
        <v>0</v>
      </c>
      <c r="H261" s="4">
        <f>SUMIFS('Case Data'!I:I,'Case Data'!$A:$A,Generation!$C261,'Case Data'!$B:$B,Generation!$D261,'Case Data'!$D:$D,Generation!$F261,'Case Data'!$F:$F,"Generation")</f>
        <v>0</v>
      </c>
      <c r="I261" s="4">
        <f>SUMIFS('Case Data'!J:J,'Case Data'!$A:$A,Generation!$C261,'Case Data'!$B:$B,Generation!$D261,'Case Data'!$D:$D,Generation!$F261,'Case Data'!$F:$F,"Generation")</f>
        <v>0</v>
      </c>
      <c r="J261" s="4">
        <f>SUMIFS('Case Data'!K:K,'Case Data'!$A:$A,Generation!$C261,'Case Data'!$B:$B,Generation!$D261,'Case Data'!$D:$D,Generation!$F261,'Case Data'!$F:$F,"Generation")</f>
        <v>0</v>
      </c>
      <c r="K261" s="4">
        <f>SUMIFS('Case Data'!L:L,'Case Data'!$A:$A,Generation!$C261,'Case Data'!$B:$B,Generation!$D261,'Case Data'!$D:$D,Generation!$F261,'Case Data'!$F:$F,"Generation")</f>
        <v>0</v>
      </c>
      <c r="L261" s="4">
        <f>SUMIFS('Case Data'!M:M,'Case Data'!$A:$A,Generation!$C261,'Case Data'!$B:$B,Generation!$D261,'Case Data'!$D:$D,Generation!$F261,'Case Data'!$F:$F,"Generation")</f>
        <v>0</v>
      </c>
      <c r="M261" s="8">
        <f>SUMIFS('Case Data'!N:N,'Case Data'!$A:$A,Generation!$C261,'Case Data'!$B:$B,Generation!$D261,'Case Data'!$D:$D,Generation!$F261,'Case Data'!$F:$F,"Generation")</f>
        <v>0</v>
      </c>
    </row>
    <row r="262" spans="3:13">
      <c r="C262" s="45" t="str">
        <f t="shared" si="55"/>
        <v>Case A Exploratory Policy Scenario</v>
      </c>
      <c r="D262" s="52" t="str">
        <f t="shared" si="56"/>
        <v>RI</v>
      </c>
      <c r="E262" s="125" t="s">
        <v>50</v>
      </c>
      <c r="F262" s="52" t="s">
        <v>75</v>
      </c>
      <c r="G262" s="4">
        <f>SUMIFS('Case Data'!H:H,'Case Data'!$A:$A,Generation!$C262,'Case Data'!$B:$B,Generation!$D262,'Case Data'!$D:$D,Generation!$F262,'Case Data'!$F:$F,"Generation")</f>
        <v>0</v>
      </c>
      <c r="H262" s="4">
        <f>SUMIFS('Case Data'!I:I,'Case Data'!$A:$A,Generation!$C262,'Case Data'!$B:$B,Generation!$D262,'Case Data'!$D:$D,Generation!$F262,'Case Data'!$F:$F,"Generation")</f>
        <v>0</v>
      </c>
      <c r="I262" s="4">
        <f>SUMIFS('Case Data'!J:J,'Case Data'!$A:$A,Generation!$C262,'Case Data'!$B:$B,Generation!$D262,'Case Data'!$D:$D,Generation!$F262,'Case Data'!$F:$F,"Generation")</f>
        <v>0</v>
      </c>
      <c r="J262" s="4">
        <f>SUMIFS('Case Data'!K:K,'Case Data'!$A:$A,Generation!$C262,'Case Data'!$B:$B,Generation!$D262,'Case Data'!$D:$D,Generation!$F262,'Case Data'!$F:$F,"Generation")</f>
        <v>0</v>
      </c>
      <c r="K262" s="4">
        <f>SUMIFS('Case Data'!L:L,'Case Data'!$A:$A,Generation!$C262,'Case Data'!$B:$B,Generation!$D262,'Case Data'!$D:$D,Generation!$F262,'Case Data'!$F:$F,"Generation")</f>
        <v>0</v>
      </c>
      <c r="L262" s="4">
        <f>SUMIFS('Case Data'!M:M,'Case Data'!$A:$A,Generation!$C262,'Case Data'!$B:$B,Generation!$D262,'Case Data'!$D:$D,Generation!$F262,'Case Data'!$F:$F,"Generation")</f>
        <v>0</v>
      </c>
      <c r="M262" s="8">
        <f>SUMIFS('Case Data'!N:N,'Case Data'!$A:$A,Generation!$C262,'Case Data'!$B:$B,Generation!$D262,'Case Data'!$D:$D,Generation!$F262,'Case Data'!$F:$F,"Generation")</f>
        <v>0</v>
      </c>
    </row>
    <row r="263" spans="3:13">
      <c r="C263" s="45" t="str">
        <f t="shared" ref="C263:C265" si="57">$D$54</f>
        <v>Case A Exploratory Policy Scenario</v>
      </c>
      <c r="D263" s="52" t="str">
        <f t="shared" si="56"/>
        <v>RI</v>
      </c>
      <c r="E263" s="125" t="s">
        <v>50</v>
      </c>
      <c r="F263" s="52" t="s">
        <v>76</v>
      </c>
      <c r="G263" s="4">
        <f>SUMIFS('Case Data'!H:H,'Case Data'!$A:$A,Generation!$C263,'Case Data'!$B:$B,Generation!$D263,'Case Data'!$D:$D,Generation!$F263,'Case Data'!$F:$F,"Generation")</f>
        <v>0</v>
      </c>
      <c r="H263" s="4">
        <f>SUMIFS('Case Data'!I:I,'Case Data'!$A:$A,Generation!$C263,'Case Data'!$B:$B,Generation!$D263,'Case Data'!$D:$D,Generation!$F263,'Case Data'!$F:$F,"Generation")</f>
        <v>0</v>
      </c>
      <c r="I263" s="4">
        <f>SUMIFS('Case Data'!J:J,'Case Data'!$A:$A,Generation!$C263,'Case Data'!$B:$B,Generation!$D263,'Case Data'!$D:$D,Generation!$F263,'Case Data'!$F:$F,"Generation")</f>
        <v>0</v>
      </c>
      <c r="J263" s="4">
        <f>SUMIFS('Case Data'!K:K,'Case Data'!$A:$A,Generation!$C263,'Case Data'!$B:$B,Generation!$D263,'Case Data'!$D:$D,Generation!$F263,'Case Data'!$F:$F,"Generation")</f>
        <v>0</v>
      </c>
      <c r="K263" s="4">
        <f>SUMIFS('Case Data'!L:L,'Case Data'!$A:$A,Generation!$C263,'Case Data'!$B:$B,Generation!$D263,'Case Data'!$D:$D,Generation!$F263,'Case Data'!$F:$F,"Generation")</f>
        <v>0</v>
      </c>
      <c r="L263" s="4">
        <f>SUMIFS('Case Data'!M:M,'Case Data'!$A:$A,Generation!$C263,'Case Data'!$B:$B,Generation!$D263,'Case Data'!$D:$D,Generation!$F263,'Case Data'!$F:$F,"Generation")</f>
        <v>6427.1442757860004</v>
      </c>
      <c r="M263" s="8">
        <f>SUMIFS('Case Data'!N:N,'Case Data'!$A:$A,Generation!$C263,'Case Data'!$B:$B,Generation!$D263,'Case Data'!$D:$D,Generation!$F263,'Case Data'!$F:$F,"Generation")</f>
        <v>16691.655232545003</v>
      </c>
    </row>
    <row r="264" spans="3:13">
      <c r="C264" s="45" t="str">
        <f t="shared" si="57"/>
        <v>Case A Exploratory Policy Scenario</v>
      </c>
      <c r="D264" s="52" t="str">
        <f t="shared" si="56"/>
        <v>RI</v>
      </c>
      <c r="E264" s="125" t="s">
        <v>50</v>
      </c>
      <c r="F264" s="52" t="s">
        <v>77</v>
      </c>
      <c r="G264" s="4">
        <f>SUMIFS('Case Data'!H:H,'Case Data'!$A:$A,Generation!$C264,'Case Data'!$B:$B,Generation!$D264,'Case Data'!$D:$D,Generation!$F264,'Case Data'!$F:$F,"Generation")</f>
        <v>0</v>
      </c>
      <c r="H264" s="4">
        <f>SUMIFS('Case Data'!I:I,'Case Data'!$A:$A,Generation!$C264,'Case Data'!$B:$B,Generation!$D264,'Case Data'!$D:$D,Generation!$F264,'Case Data'!$F:$F,"Generation")</f>
        <v>0</v>
      </c>
      <c r="I264" s="4">
        <f>SUMIFS('Case Data'!J:J,'Case Data'!$A:$A,Generation!$C264,'Case Data'!$B:$B,Generation!$D264,'Case Data'!$D:$D,Generation!$F264,'Case Data'!$F:$F,"Generation")</f>
        <v>0</v>
      </c>
      <c r="J264" s="4">
        <f>SUMIFS('Case Data'!K:K,'Case Data'!$A:$A,Generation!$C264,'Case Data'!$B:$B,Generation!$D264,'Case Data'!$D:$D,Generation!$F264,'Case Data'!$F:$F,"Generation")</f>
        <v>0</v>
      </c>
      <c r="K264" s="4">
        <f>SUMIFS('Case Data'!L:L,'Case Data'!$A:$A,Generation!$C264,'Case Data'!$B:$B,Generation!$D264,'Case Data'!$D:$D,Generation!$F264,'Case Data'!$F:$F,"Generation")</f>
        <v>0</v>
      </c>
      <c r="L264" s="4">
        <f>SUMIFS('Case Data'!M:M,'Case Data'!$A:$A,Generation!$C264,'Case Data'!$B:$B,Generation!$D264,'Case Data'!$D:$D,Generation!$F264,'Case Data'!$F:$F,"Generation")</f>
        <v>0</v>
      </c>
      <c r="M264" s="8">
        <f>SUMIFS('Case Data'!N:N,'Case Data'!$A:$A,Generation!$C264,'Case Data'!$B:$B,Generation!$D264,'Case Data'!$D:$D,Generation!$F264,'Case Data'!$F:$F,"Generation")</f>
        <v>0</v>
      </c>
    </row>
    <row r="265" spans="3:13">
      <c r="C265" s="45" t="str">
        <f t="shared" si="57"/>
        <v>Case A Exploratory Policy Scenario</v>
      </c>
      <c r="D265" s="52" t="str">
        <f t="shared" ref="D265" si="58">D264</f>
        <v>RI</v>
      </c>
      <c r="E265" s="125" t="s">
        <v>50</v>
      </c>
      <c r="F265" s="52" t="s">
        <v>78</v>
      </c>
      <c r="G265" s="4">
        <f>SUMIFS('Case Data'!H:H,'Case Data'!$A:$A,Generation!$C265,'Case Data'!$B:$B,Generation!$D265,'Case Data'!$D:$D,Generation!$F265,'Case Data'!$F:$F,"Generation")</f>
        <v>669.09929197700001</v>
      </c>
      <c r="H265" s="4">
        <f>SUMIFS('Case Data'!I:I,'Case Data'!$A:$A,Generation!$C265,'Case Data'!$B:$B,Generation!$D265,'Case Data'!$D:$D,Generation!$F265,'Case Data'!$F:$F,"Generation")</f>
        <v>1765.455359495</v>
      </c>
      <c r="I265" s="4">
        <f>SUMIFS('Case Data'!J:J,'Case Data'!$A:$A,Generation!$C265,'Case Data'!$B:$B,Generation!$D265,'Case Data'!$D:$D,Generation!$F265,'Case Data'!$F:$F,"Generation")</f>
        <v>1765.455359495</v>
      </c>
      <c r="J265" s="4">
        <f>SUMIFS('Case Data'!K:K,'Case Data'!$A:$A,Generation!$C265,'Case Data'!$B:$B,Generation!$D265,'Case Data'!$D:$D,Generation!$F265,'Case Data'!$F:$F,"Generation")</f>
        <v>1765.455359495</v>
      </c>
      <c r="K265" s="4">
        <f>SUMIFS('Case Data'!L:L,'Case Data'!$A:$A,Generation!$C265,'Case Data'!$B:$B,Generation!$D265,'Case Data'!$D:$D,Generation!$F265,'Case Data'!$F:$F,"Generation")</f>
        <v>1765.455359495</v>
      </c>
      <c r="L265" s="4">
        <f>SUMIFS('Case Data'!M:M,'Case Data'!$A:$A,Generation!$C265,'Case Data'!$B:$B,Generation!$D265,'Case Data'!$D:$D,Generation!$F265,'Case Data'!$F:$F,"Generation")</f>
        <v>1765.455359495</v>
      </c>
      <c r="M265" s="8">
        <f>SUMIFS('Case Data'!N:N,'Case Data'!$A:$A,Generation!$C265,'Case Data'!$B:$B,Generation!$D265,'Case Data'!$D:$D,Generation!$F265,'Case Data'!$F:$F,"Generation")</f>
        <v>1765.455359495</v>
      </c>
    </row>
    <row r="266" spans="3:13">
      <c r="C266" s="45" t="str">
        <f>$D$54</f>
        <v>Case A Exploratory Policy Scenario</v>
      </c>
      <c r="D266" s="52" t="str">
        <f>D265</f>
        <v>RI</v>
      </c>
      <c r="E266" s="125" t="s">
        <v>50</v>
      </c>
      <c r="F266" s="52" t="s">
        <v>80</v>
      </c>
      <c r="G266" s="4">
        <f>SUMIFS('Case Data'!H:H,'Case Data'!$A:$A,Generation!$C266,'Case Data'!$B:$B,Generation!$D266,'Case Data'!$D:$D,Generation!$F266,'Case Data'!$F:$F,"Generation")</f>
        <v>0</v>
      </c>
      <c r="H266" s="4">
        <f>SUMIFS('Case Data'!I:I,'Case Data'!$A:$A,Generation!$C266,'Case Data'!$B:$B,Generation!$D266,'Case Data'!$D:$D,Generation!$F266,'Case Data'!$F:$F,"Generation")</f>
        <v>0</v>
      </c>
      <c r="I266" s="4">
        <f>SUMIFS('Case Data'!J:J,'Case Data'!$A:$A,Generation!$C266,'Case Data'!$B:$B,Generation!$D266,'Case Data'!$D:$D,Generation!$F266,'Case Data'!$F:$F,"Generation")</f>
        <v>0</v>
      </c>
      <c r="J266" s="4">
        <f>SUMIFS('Case Data'!K:K,'Case Data'!$A:$A,Generation!$C266,'Case Data'!$B:$B,Generation!$D266,'Case Data'!$D:$D,Generation!$F266,'Case Data'!$F:$F,"Generation")</f>
        <v>0</v>
      </c>
      <c r="K266" s="4">
        <f>SUMIFS('Case Data'!L:L,'Case Data'!$A:$A,Generation!$C266,'Case Data'!$B:$B,Generation!$D266,'Case Data'!$D:$D,Generation!$F266,'Case Data'!$F:$F,"Generation")</f>
        <v>0</v>
      </c>
      <c r="L266" s="4">
        <f>SUMIFS('Case Data'!M:M,'Case Data'!$A:$A,Generation!$C266,'Case Data'!$B:$B,Generation!$D266,'Case Data'!$D:$D,Generation!$F266,'Case Data'!$F:$F,"Generation")</f>
        <v>0</v>
      </c>
      <c r="M266" s="8">
        <f>SUMIFS('Case Data'!N:N,'Case Data'!$A:$A,Generation!$C266,'Case Data'!$B:$B,Generation!$D266,'Case Data'!$D:$D,Generation!$F266,'Case Data'!$F:$F,"Generation")</f>
        <v>0</v>
      </c>
    </row>
    <row r="267" spans="3:13" ht="15.75" thickBot="1">
      <c r="C267" s="50" t="str">
        <f>$D$54</f>
        <v>Case A Exploratory Policy Scenario</v>
      </c>
      <c r="D267" s="54" t="str">
        <f>D266</f>
        <v>RI</v>
      </c>
      <c r="E267" s="126" t="s">
        <v>50</v>
      </c>
      <c r="F267" s="54" t="s">
        <v>81</v>
      </c>
      <c r="G267" s="9">
        <f>SUMIFS('Case Data'!H:H,'Case Data'!$A:$A,Generation!$C267,'Case Data'!$B:$B,Generation!$D267,'Case Data'!$D:$D,Generation!$F267,'Case Data'!$F:$F,"Generation")</f>
        <v>0</v>
      </c>
      <c r="H267" s="9">
        <f>SUMIFS('Case Data'!I:I,'Case Data'!$A:$A,Generation!$C267,'Case Data'!$B:$B,Generation!$D267,'Case Data'!$D:$D,Generation!$F267,'Case Data'!$F:$F,"Generation")</f>
        <v>0</v>
      </c>
      <c r="I267" s="9">
        <f>SUMIFS('Case Data'!J:J,'Case Data'!$A:$A,Generation!$C267,'Case Data'!$B:$B,Generation!$D267,'Case Data'!$D:$D,Generation!$F267,'Case Data'!$F:$F,"Generation")</f>
        <v>0</v>
      </c>
      <c r="J267" s="9">
        <f>SUMIFS('Case Data'!K:K,'Case Data'!$A:$A,Generation!$C267,'Case Data'!$B:$B,Generation!$D267,'Case Data'!$D:$D,Generation!$F267,'Case Data'!$F:$F,"Generation")</f>
        <v>0</v>
      </c>
      <c r="K267" s="9">
        <f>SUMIFS('Case Data'!L:L,'Case Data'!$A:$A,Generation!$C267,'Case Data'!$B:$B,Generation!$D267,'Case Data'!$D:$D,Generation!$F267,'Case Data'!$F:$F,"Generation")</f>
        <v>0</v>
      </c>
      <c r="L267" s="9">
        <f>SUMIFS('Case Data'!M:M,'Case Data'!$A:$A,Generation!$C267,'Case Data'!$B:$B,Generation!$D267,'Case Data'!$D:$D,Generation!$F267,'Case Data'!$F:$F,"Generation")</f>
        <v>0</v>
      </c>
      <c r="M267" s="10">
        <f>SUMIFS('Case Data'!N:N,'Case Data'!$A:$A,Generation!$C267,'Case Data'!$B:$B,Generation!$D267,'Case Data'!$D:$D,Generation!$F267,'Case Data'!$F:$F,"Generation")</f>
        <v>0</v>
      </c>
    </row>
    <row r="268" spans="3:13" ht="15.75" thickBot="1">
      <c r="F268" s="11"/>
      <c r="G268" s="4"/>
      <c r="H268" s="4"/>
      <c r="I268" s="4"/>
      <c r="J268" s="4"/>
      <c r="K268" s="4"/>
      <c r="L268" s="4"/>
      <c r="M268" s="4"/>
    </row>
    <row r="269" spans="3:13" ht="15.75" thickBot="1">
      <c r="C269" s="94" t="s">
        <v>2</v>
      </c>
      <c r="D269" s="95" t="s">
        <v>43</v>
      </c>
      <c r="E269" s="95" t="s">
        <v>46</v>
      </c>
      <c r="F269" s="95" t="s">
        <v>70</v>
      </c>
      <c r="G269" s="95">
        <v>2025</v>
      </c>
      <c r="H269" s="95">
        <v>2028</v>
      </c>
      <c r="I269" s="95">
        <v>2030</v>
      </c>
      <c r="J269" s="95">
        <v>2032</v>
      </c>
      <c r="K269" s="95">
        <v>2035</v>
      </c>
      <c r="L269" s="95">
        <v>2037</v>
      </c>
      <c r="M269" s="106">
        <v>2040</v>
      </c>
    </row>
    <row r="270" spans="3:13">
      <c r="C270" s="210" t="str">
        <f>$D$54</f>
        <v>Case A Exploratory Policy Scenario</v>
      </c>
      <c r="D270" s="51" t="str">
        <f>Cases!E12</f>
        <v>VT</v>
      </c>
      <c r="E270" s="137" t="s">
        <v>50</v>
      </c>
      <c r="F270" s="51" t="s">
        <v>48</v>
      </c>
      <c r="G270" s="198">
        <f>SUMIFS('Case Data'!H:H,'Case Data'!$A:$A,Generation!$C270,'Case Data'!$B:$B,Generation!$D270,'Case Data'!$D:$D,Generation!$F270,'Case Data'!$F:$F,"Generation")</f>
        <v>0</v>
      </c>
      <c r="H270" s="198">
        <f>SUMIFS('Case Data'!I:I,'Case Data'!$A:$A,Generation!$C270,'Case Data'!$B:$B,Generation!$D270,'Case Data'!$D:$D,Generation!$F270,'Case Data'!$F:$F,"Generation")</f>
        <v>0</v>
      </c>
      <c r="I270" s="198">
        <f>SUMIFS('Case Data'!J:J,'Case Data'!$A:$A,Generation!$C270,'Case Data'!$B:$B,Generation!$D270,'Case Data'!$D:$D,Generation!$F270,'Case Data'!$F:$F,"Generation")</f>
        <v>0</v>
      </c>
      <c r="J270" s="198">
        <f>SUMIFS('Case Data'!K:K,'Case Data'!$A:$A,Generation!$C270,'Case Data'!$B:$B,Generation!$D270,'Case Data'!$D:$D,Generation!$F270,'Case Data'!$F:$F,"Generation")</f>
        <v>0</v>
      </c>
      <c r="K270" s="198">
        <f>SUMIFS('Case Data'!L:L,'Case Data'!$A:$A,Generation!$C270,'Case Data'!$B:$B,Generation!$D270,'Case Data'!$D:$D,Generation!$F270,'Case Data'!$F:$F,"Generation")</f>
        <v>0</v>
      </c>
      <c r="L270" s="198">
        <f>SUMIFS('Case Data'!M:M,'Case Data'!$A:$A,Generation!$C270,'Case Data'!$B:$B,Generation!$D270,'Case Data'!$D:$D,Generation!$F270,'Case Data'!$F:$F,"Generation")</f>
        <v>0</v>
      </c>
      <c r="M270" s="199">
        <f>SUMIFS('Case Data'!N:N,'Case Data'!$A:$A,Generation!$C270,'Case Data'!$B:$B,Generation!$D270,'Case Data'!$D:$D,Generation!$F270,'Case Data'!$F:$F,"Generation")</f>
        <v>0</v>
      </c>
    </row>
    <row r="271" spans="3:13">
      <c r="C271" s="45" t="str">
        <f>C270</f>
        <v>Case A Exploratory Policy Scenario</v>
      </c>
      <c r="D271" s="52" t="str">
        <f>D270</f>
        <v>VT</v>
      </c>
      <c r="E271" s="125" t="s">
        <v>50</v>
      </c>
      <c r="F271" s="52" t="s">
        <v>53</v>
      </c>
      <c r="G271" s="4">
        <f>SUMIFS('Case Data'!H:H,'Case Data'!$A:$A,Generation!$C271,'Case Data'!$B:$B,Generation!$D271,'Case Data'!$D:$D,Generation!$F271,'Case Data'!$F:$F,"Generation")</f>
        <v>0</v>
      </c>
      <c r="H271" s="4">
        <f>SUMIFS('Case Data'!I:I,'Case Data'!$A:$A,Generation!$C271,'Case Data'!$B:$B,Generation!$D271,'Case Data'!$D:$D,Generation!$F271,'Case Data'!$F:$F,"Generation")</f>
        <v>0</v>
      </c>
      <c r="I271" s="4">
        <f>SUMIFS('Case Data'!J:J,'Case Data'!$A:$A,Generation!$C271,'Case Data'!$B:$B,Generation!$D271,'Case Data'!$D:$D,Generation!$F271,'Case Data'!$F:$F,"Generation")</f>
        <v>0</v>
      </c>
      <c r="J271" s="4">
        <f>SUMIFS('Case Data'!K:K,'Case Data'!$A:$A,Generation!$C271,'Case Data'!$B:$B,Generation!$D271,'Case Data'!$D:$D,Generation!$F271,'Case Data'!$F:$F,"Generation")</f>
        <v>0</v>
      </c>
      <c r="K271" s="4">
        <f>SUMIFS('Case Data'!L:L,'Case Data'!$A:$A,Generation!$C271,'Case Data'!$B:$B,Generation!$D271,'Case Data'!$D:$D,Generation!$F271,'Case Data'!$F:$F,"Generation")</f>
        <v>0</v>
      </c>
      <c r="L271" s="4">
        <f>SUMIFS('Case Data'!M:M,'Case Data'!$A:$A,Generation!$C271,'Case Data'!$B:$B,Generation!$D271,'Case Data'!$D:$D,Generation!$F271,'Case Data'!$F:$F,"Generation")</f>
        <v>0</v>
      </c>
      <c r="M271" s="8">
        <f>SUMIFS('Case Data'!N:N,'Case Data'!$A:$A,Generation!$C271,'Case Data'!$B:$B,Generation!$D271,'Case Data'!$D:$D,Generation!$F271,'Case Data'!$F:$F,"Generation")</f>
        <v>0</v>
      </c>
    </row>
    <row r="272" spans="3:13">
      <c r="C272" s="45" t="str">
        <f t="shared" ref="C272:D274" si="59">C271</f>
        <v>Case A Exploratory Policy Scenario</v>
      </c>
      <c r="D272" s="52" t="str">
        <f t="shared" si="59"/>
        <v>VT</v>
      </c>
      <c r="E272" s="125" t="s">
        <v>50</v>
      </c>
      <c r="F272" s="52" t="s">
        <v>54</v>
      </c>
      <c r="G272" s="4">
        <f>SUMIFS('Case Data'!H:H,'Case Data'!$A:$A,Generation!$C272,'Case Data'!$B:$B,Generation!$D272,'Case Data'!$D:$D,Generation!$F272,'Case Data'!$F:$F,"Generation")</f>
        <v>0</v>
      </c>
      <c r="H272" s="4">
        <f>SUMIFS('Case Data'!I:I,'Case Data'!$A:$A,Generation!$C272,'Case Data'!$B:$B,Generation!$D272,'Case Data'!$D:$D,Generation!$F272,'Case Data'!$F:$F,"Generation")</f>
        <v>0</v>
      </c>
      <c r="I272" s="4">
        <f>SUMIFS('Case Data'!J:J,'Case Data'!$A:$A,Generation!$C272,'Case Data'!$B:$B,Generation!$D272,'Case Data'!$D:$D,Generation!$F272,'Case Data'!$F:$F,"Generation")</f>
        <v>0</v>
      </c>
      <c r="J272" s="4">
        <f>SUMIFS('Case Data'!K:K,'Case Data'!$A:$A,Generation!$C272,'Case Data'!$B:$B,Generation!$D272,'Case Data'!$D:$D,Generation!$F272,'Case Data'!$F:$F,"Generation")</f>
        <v>0</v>
      </c>
      <c r="K272" s="4">
        <f>SUMIFS('Case Data'!L:L,'Case Data'!$A:$A,Generation!$C272,'Case Data'!$B:$B,Generation!$D272,'Case Data'!$D:$D,Generation!$F272,'Case Data'!$F:$F,"Generation")</f>
        <v>0</v>
      </c>
      <c r="L272" s="4">
        <f>SUMIFS('Case Data'!M:M,'Case Data'!$A:$A,Generation!$C272,'Case Data'!$B:$B,Generation!$D272,'Case Data'!$D:$D,Generation!$F272,'Case Data'!$F:$F,"Generation")</f>
        <v>0</v>
      </c>
      <c r="M272" s="8">
        <f>SUMIFS('Case Data'!N:N,'Case Data'!$A:$A,Generation!$C272,'Case Data'!$B:$B,Generation!$D272,'Case Data'!$D:$D,Generation!$F272,'Case Data'!$F:$F,"Generation")</f>
        <v>0</v>
      </c>
    </row>
    <row r="273" spans="3:13">
      <c r="C273" s="45" t="str">
        <f t="shared" si="59"/>
        <v>Case A Exploratory Policy Scenario</v>
      </c>
      <c r="D273" s="52" t="str">
        <f t="shared" si="59"/>
        <v>VT</v>
      </c>
      <c r="E273" s="125" t="s">
        <v>50</v>
      </c>
      <c r="F273" s="52" t="s">
        <v>55</v>
      </c>
      <c r="G273" s="4">
        <f>SUMIFS('Case Data'!H:H,'Case Data'!$A:$A,Generation!$C273,'Case Data'!$B:$B,Generation!$D273,'Case Data'!$D:$D,Generation!$F273,'Case Data'!$F:$F,"Generation")</f>
        <v>1.2310099999999999</v>
      </c>
      <c r="H273" s="4">
        <f>SUMIFS('Case Data'!I:I,'Case Data'!$A:$A,Generation!$C273,'Case Data'!$B:$B,Generation!$D273,'Case Data'!$D:$D,Generation!$F273,'Case Data'!$F:$F,"Generation")</f>
        <v>0.79376000000000002</v>
      </c>
      <c r="I273" s="4">
        <f>SUMIFS('Case Data'!J:J,'Case Data'!$A:$A,Generation!$C273,'Case Data'!$B:$B,Generation!$D273,'Case Data'!$D:$D,Generation!$F273,'Case Data'!$F:$F,"Generation")</f>
        <v>0.79376000000000002</v>
      </c>
      <c r="J273" s="4">
        <f>SUMIFS('Case Data'!K:K,'Case Data'!$A:$A,Generation!$C273,'Case Data'!$B:$B,Generation!$D273,'Case Data'!$D:$D,Generation!$F273,'Case Data'!$F:$F,"Generation")</f>
        <v>0.79376000000000002</v>
      </c>
      <c r="K273" s="4">
        <f>SUMIFS('Case Data'!L:L,'Case Data'!$A:$A,Generation!$C273,'Case Data'!$B:$B,Generation!$D273,'Case Data'!$D:$D,Generation!$F273,'Case Data'!$F:$F,"Generation")</f>
        <v>0</v>
      </c>
      <c r="L273" s="4">
        <f>SUMIFS('Case Data'!M:M,'Case Data'!$A:$A,Generation!$C273,'Case Data'!$B:$B,Generation!$D273,'Case Data'!$D:$D,Generation!$F273,'Case Data'!$F:$F,"Generation")</f>
        <v>0</v>
      </c>
      <c r="M273" s="8">
        <f>SUMIFS('Case Data'!N:N,'Case Data'!$A:$A,Generation!$C273,'Case Data'!$B:$B,Generation!$D273,'Case Data'!$D:$D,Generation!$F273,'Case Data'!$F:$F,"Generation")</f>
        <v>0</v>
      </c>
    </row>
    <row r="274" spans="3:13">
      <c r="C274" s="45" t="str">
        <f t="shared" si="59"/>
        <v>Case A Exploratory Policy Scenario</v>
      </c>
      <c r="D274" s="52" t="str">
        <f t="shared" si="59"/>
        <v>VT</v>
      </c>
      <c r="E274" s="125" t="s">
        <v>50</v>
      </c>
      <c r="F274" s="52" t="s">
        <v>56</v>
      </c>
      <c r="G274" s="4">
        <f>SUMIFS('Case Data'!H:H,'Case Data'!$A:$A,Generation!$C274,'Case Data'!$B:$B,Generation!$D274,'Case Data'!$D:$D,Generation!$F274,'Case Data'!$F:$F,"Generation")</f>
        <v>0</v>
      </c>
      <c r="H274" s="4">
        <f>SUMIFS('Case Data'!I:I,'Case Data'!$A:$A,Generation!$C274,'Case Data'!$B:$B,Generation!$D274,'Case Data'!$D:$D,Generation!$F274,'Case Data'!$F:$F,"Generation")</f>
        <v>0</v>
      </c>
      <c r="I274" s="4">
        <f>SUMIFS('Case Data'!J:J,'Case Data'!$A:$A,Generation!$C274,'Case Data'!$B:$B,Generation!$D274,'Case Data'!$D:$D,Generation!$F274,'Case Data'!$F:$F,"Generation")</f>
        <v>0</v>
      </c>
      <c r="J274" s="4">
        <f>SUMIFS('Case Data'!K:K,'Case Data'!$A:$A,Generation!$C274,'Case Data'!$B:$B,Generation!$D274,'Case Data'!$D:$D,Generation!$F274,'Case Data'!$F:$F,"Generation")</f>
        <v>0</v>
      </c>
      <c r="K274" s="4">
        <f>SUMIFS('Case Data'!L:L,'Case Data'!$A:$A,Generation!$C274,'Case Data'!$B:$B,Generation!$D274,'Case Data'!$D:$D,Generation!$F274,'Case Data'!$F:$F,"Generation")</f>
        <v>0</v>
      </c>
      <c r="L274" s="4">
        <f>SUMIFS('Case Data'!M:M,'Case Data'!$A:$A,Generation!$C274,'Case Data'!$B:$B,Generation!$D274,'Case Data'!$D:$D,Generation!$F274,'Case Data'!$F:$F,"Generation")</f>
        <v>0</v>
      </c>
      <c r="M274" s="8">
        <f>SUMIFS('Case Data'!N:N,'Case Data'!$A:$A,Generation!$C274,'Case Data'!$B:$B,Generation!$D274,'Case Data'!$D:$D,Generation!$F274,'Case Data'!$F:$F,"Generation")</f>
        <v>0</v>
      </c>
    </row>
    <row r="275" spans="3:13">
      <c r="C275" s="45" t="str">
        <f t="shared" ref="C275:D275" si="60">C274</f>
        <v>Case A Exploratory Policy Scenario</v>
      </c>
      <c r="D275" s="52" t="str">
        <f t="shared" si="60"/>
        <v>VT</v>
      </c>
      <c r="E275" s="125" t="s">
        <v>50</v>
      </c>
      <c r="F275" s="52" t="s">
        <v>57</v>
      </c>
      <c r="G275" s="4">
        <f>SUMIFS('Case Data'!H:H,'Case Data'!$A:$A,Generation!$C275,'Case Data'!$B:$B,Generation!$D275,'Case Data'!$D:$D,Generation!$F275,'Case Data'!$F:$F,"Generation")</f>
        <v>0</v>
      </c>
      <c r="H275" s="4">
        <f>SUMIFS('Case Data'!I:I,'Case Data'!$A:$A,Generation!$C275,'Case Data'!$B:$B,Generation!$D275,'Case Data'!$D:$D,Generation!$F275,'Case Data'!$F:$F,"Generation")</f>
        <v>0</v>
      </c>
      <c r="I275" s="4">
        <f>SUMIFS('Case Data'!J:J,'Case Data'!$A:$A,Generation!$C275,'Case Data'!$B:$B,Generation!$D275,'Case Data'!$D:$D,Generation!$F275,'Case Data'!$F:$F,"Generation")</f>
        <v>0</v>
      </c>
      <c r="J275" s="4">
        <f>SUMIFS('Case Data'!K:K,'Case Data'!$A:$A,Generation!$C275,'Case Data'!$B:$B,Generation!$D275,'Case Data'!$D:$D,Generation!$F275,'Case Data'!$F:$F,"Generation")</f>
        <v>0</v>
      </c>
      <c r="K275" s="4">
        <f>SUMIFS('Case Data'!L:L,'Case Data'!$A:$A,Generation!$C275,'Case Data'!$B:$B,Generation!$D275,'Case Data'!$D:$D,Generation!$F275,'Case Data'!$F:$F,"Generation")</f>
        <v>0</v>
      </c>
      <c r="L275" s="4">
        <f>SUMIFS('Case Data'!M:M,'Case Data'!$A:$A,Generation!$C275,'Case Data'!$B:$B,Generation!$D275,'Case Data'!$D:$D,Generation!$F275,'Case Data'!$F:$F,"Generation")</f>
        <v>0</v>
      </c>
      <c r="M275" s="8">
        <f>SUMIFS('Case Data'!N:N,'Case Data'!$A:$A,Generation!$C275,'Case Data'!$B:$B,Generation!$D275,'Case Data'!$D:$D,Generation!$F275,'Case Data'!$F:$F,"Generation")</f>
        <v>0</v>
      </c>
    </row>
    <row r="276" spans="3:13">
      <c r="C276" s="45" t="str">
        <f t="shared" ref="C276:D276" si="61">C275</f>
        <v>Case A Exploratory Policy Scenario</v>
      </c>
      <c r="D276" s="52" t="str">
        <f t="shared" si="61"/>
        <v>VT</v>
      </c>
      <c r="E276" s="125" t="s">
        <v>50</v>
      </c>
      <c r="F276" s="52" t="s">
        <v>58</v>
      </c>
      <c r="G276" s="4">
        <f>SUMIFS('Case Data'!H:H,'Case Data'!$A:$A,Generation!$C276,'Case Data'!$B:$B,Generation!$D276,'Case Data'!$D:$D,Generation!$F276,'Case Data'!$F:$F,"Generation")</f>
        <v>0</v>
      </c>
      <c r="H276" s="4">
        <f>SUMIFS('Case Data'!I:I,'Case Data'!$A:$A,Generation!$C276,'Case Data'!$B:$B,Generation!$D276,'Case Data'!$D:$D,Generation!$F276,'Case Data'!$F:$F,"Generation")</f>
        <v>0</v>
      </c>
      <c r="I276" s="4">
        <f>SUMIFS('Case Data'!J:J,'Case Data'!$A:$A,Generation!$C276,'Case Data'!$B:$B,Generation!$D276,'Case Data'!$D:$D,Generation!$F276,'Case Data'!$F:$F,"Generation")</f>
        <v>0</v>
      </c>
      <c r="J276" s="4">
        <f>SUMIFS('Case Data'!K:K,'Case Data'!$A:$A,Generation!$C276,'Case Data'!$B:$B,Generation!$D276,'Case Data'!$D:$D,Generation!$F276,'Case Data'!$F:$F,"Generation")</f>
        <v>0</v>
      </c>
      <c r="K276" s="4">
        <f>SUMIFS('Case Data'!L:L,'Case Data'!$A:$A,Generation!$C276,'Case Data'!$B:$B,Generation!$D276,'Case Data'!$D:$D,Generation!$F276,'Case Data'!$F:$F,"Generation")</f>
        <v>0</v>
      </c>
      <c r="L276" s="4">
        <f>SUMIFS('Case Data'!M:M,'Case Data'!$A:$A,Generation!$C276,'Case Data'!$B:$B,Generation!$D276,'Case Data'!$D:$D,Generation!$F276,'Case Data'!$F:$F,"Generation")</f>
        <v>0</v>
      </c>
      <c r="M276" s="8">
        <f>SUMIFS('Case Data'!N:N,'Case Data'!$A:$A,Generation!$C276,'Case Data'!$B:$B,Generation!$D276,'Case Data'!$D:$D,Generation!$F276,'Case Data'!$F:$F,"Generation")</f>
        <v>0</v>
      </c>
    </row>
    <row r="277" spans="3:13">
      <c r="C277" s="45" t="str">
        <f t="shared" ref="C277:D277" si="62">C276</f>
        <v>Case A Exploratory Policy Scenario</v>
      </c>
      <c r="D277" s="52" t="str">
        <f t="shared" si="62"/>
        <v>VT</v>
      </c>
      <c r="E277" s="125" t="s">
        <v>50</v>
      </c>
      <c r="F277" s="52" t="s">
        <v>59</v>
      </c>
      <c r="G277" s="4">
        <f>SUMIFS('Case Data'!H:H,'Case Data'!$A:$A,Generation!$C277,'Case Data'!$B:$B,Generation!$D277,'Case Data'!$D:$D,Generation!$F277,'Case Data'!$F:$F,"Generation")</f>
        <v>1267.8717752659993</v>
      </c>
      <c r="H277" s="4">
        <f>SUMIFS('Case Data'!I:I,'Case Data'!$A:$A,Generation!$C277,'Case Data'!$B:$B,Generation!$D277,'Case Data'!$D:$D,Generation!$F277,'Case Data'!$F:$F,"Generation")</f>
        <v>1267.8717666189993</v>
      </c>
      <c r="I277" s="4">
        <f>SUMIFS('Case Data'!J:J,'Case Data'!$A:$A,Generation!$C277,'Case Data'!$B:$B,Generation!$D277,'Case Data'!$D:$D,Generation!$F277,'Case Data'!$F:$F,"Generation")</f>
        <v>1267.8717720469999</v>
      </c>
      <c r="J277" s="4">
        <f>SUMIFS('Case Data'!K:K,'Case Data'!$A:$A,Generation!$C277,'Case Data'!$B:$B,Generation!$D277,'Case Data'!$D:$D,Generation!$F277,'Case Data'!$F:$F,"Generation")</f>
        <v>1267.8717695087805</v>
      </c>
      <c r="K277" s="4">
        <f>SUMIFS('Case Data'!L:L,'Case Data'!$A:$A,Generation!$C277,'Case Data'!$B:$B,Generation!$D277,'Case Data'!$D:$D,Generation!$F277,'Case Data'!$F:$F,"Generation")</f>
        <v>1267.8717827060011</v>
      </c>
      <c r="L277" s="4">
        <f>SUMIFS('Case Data'!M:M,'Case Data'!$A:$A,Generation!$C277,'Case Data'!$B:$B,Generation!$D277,'Case Data'!$D:$D,Generation!$F277,'Case Data'!$F:$F,"Generation")</f>
        <v>1267.8717624130004</v>
      </c>
      <c r="M277" s="8">
        <f>SUMIFS('Case Data'!N:N,'Case Data'!$A:$A,Generation!$C277,'Case Data'!$B:$B,Generation!$D277,'Case Data'!$D:$D,Generation!$F277,'Case Data'!$F:$F,"Generation")</f>
        <v>1267.871803901</v>
      </c>
    </row>
    <row r="278" spans="3:13">
      <c r="C278" s="45" t="str">
        <f t="shared" ref="C278:D278" si="63">C277</f>
        <v>Case A Exploratory Policy Scenario</v>
      </c>
      <c r="D278" s="52" t="str">
        <f t="shared" si="63"/>
        <v>VT</v>
      </c>
      <c r="E278" s="125" t="s">
        <v>50</v>
      </c>
      <c r="F278" s="52" t="s">
        <v>60</v>
      </c>
      <c r="G278" s="4">
        <f>SUMIFS('Case Data'!H:H,'Case Data'!$A:$A,Generation!$C278,'Case Data'!$B:$B,Generation!$D278,'Case Data'!$D:$D,Generation!$F278,'Case Data'!$F:$F,"Generation")</f>
        <v>282.81551163856227</v>
      </c>
      <c r="H278" s="4">
        <f>SUMIFS('Case Data'!I:I,'Case Data'!$A:$A,Generation!$C278,'Case Data'!$B:$B,Generation!$D278,'Case Data'!$D:$D,Generation!$F278,'Case Data'!$F:$F,"Generation")</f>
        <v>463.95268252035726</v>
      </c>
      <c r="I278" s="4">
        <f>SUMIFS('Case Data'!J:J,'Case Data'!$A:$A,Generation!$C278,'Case Data'!$B:$B,Generation!$D278,'Case Data'!$D:$D,Generation!$F278,'Case Data'!$F:$F,"Generation")</f>
        <v>463.95268252035726</v>
      </c>
      <c r="J278" s="4">
        <f>SUMIFS('Case Data'!K:K,'Case Data'!$A:$A,Generation!$C278,'Case Data'!$B:$B,Generation!$D278,'Case Data'!$D:$D,Generation!$F278,'Case Data'!$F:$F,"Generation")</f>
        <v>463.95268252035726</v>
      </c>
      <c r="K278" s="4">
        <f>SUMIFS('Case Data'!L:L,'Case Data'!$A:$A,Generation!$C278,'Case Data'!$B:$B,Generation!$D278,'Case Data'!$D:$D,Generation!$F278,'Case Data'!$F:$F,"Generation")</f>
        <v>463.95268252035726</v>
      </c>
      <c r="L278" s="4">
        <f>SUMIFS('Case Data'!M:M,'Case Data'!$A:$A,Generation!$C278,'Case Data'!$B:$B,Generation!$D278,'Case Data'!$D:$D,Generation!$F278,'Case Data'!$F:$F,"Generation")</f>
        <v>463.95268252035726</v>
      </c>
      <c r="M278" s="8">
        <f>SUMIFS('Case Data'!N:N,'Case Data'!$A:$A,Generation!$C278,'Case Data'!$B:$B,Generation!$D278,'Case Data'!$D:$D,Generation!$F278,'Case Data'!$F:$F,"Generation")</f>
        <v>463.95268252035726</v>
      </c>
    </row>
    <row r="279" spans="3:13">
      <c r="C279" s="45" t="str">
        <f t="shared" ref="C279:D279" si="64">C278</f>
        <v>Case A Exploratory Policy Scenario</v>
      </c>
      <c r="D279" s="52" t="str">
        <f t="shared" si="64"/>
        <v>VT</v>
      </c>
      <c r="E279" s="125" t="s">
        <v>50</v>
      </c>
      <c r="F279" s="52" t="s">
        <v>61</v>
      </c>
      <c r="G279" s="4">
        <f>SUMIFS('Case Data'!H:H,'Case Data'!$A:$A,Generation!$C279,'Case Data'!$B:$B,Generation!$D279,'Case Data'!$D:$D,Generation!$F279,'Case Data'!$F:$F,"Generation")</f>
        <v>462.30657882100002</v>
      </c>
      <c r="H279" s="4">
        <f>SUMIFS('Case Data'!I:I,'Case Data'!$A:$A,Generation!$C279,'Case Data'!$B:$B,Generation!$D279,'Case Data'!$D:$D,Generation!$F279,'Case Data'!$F:$F,"Generation")</f>
        <v>462.30657882100002</v>
      </c>
      <c r="I279" s="4">
        <f>SUMIFS('Case Data'!J:J,'Case Data'!$A:$A,Generation!$C279,'Case Data'!$B:$B,Generation!$D279,'Case Data'!$D:$D,Generation!$F279,'Case Data'!$F:$F,"Generation")</f>
        <v>462.30657882100002</v>
      </c>
      <c r="J279" s="4">
        <f>SUMIFS('Case Data'!K:K,'Case Data'!$A:$A,Generation!$C279,'Case Data'!$B:$B,Generation!$D279,'Case Data'!$D:$D,Generation!$F279,'Case Data'!$F:$F,"Generation")</f>
        <v>462.30657882100002</v>
      </c>
      <c r="K279" s="4">
        <f>SUMIFS('Case Data'!L:L,'Case Data'!$A:$A,Generation!$C279,'Case Data'!$B:$B,Generation!$D279,'Case Data'!$D:$D,Generation!$F279,'Case Data'!$F:$F,"Generation")</f>
        <v>458.80415734299999</v>
      </c>
      <c r="L279" s="4">
        <f>SUMIFS('Case Data'!M:M,'Case Data'!$A:$A,Generation!$C279,'Case Data'!$B:$B,Generation!$D279,'Case Data'!$D:$D,Generation!$F279,'Case Data'!$F:$F,"Generation")</f>
        <v>462.30657882100002</v>
      </c>
      <c r="M279" s="8">
        <f>SUMIFS('Case Data'!N:N,'Case Data'!$A:$A,Generation!$C279,'Case Data'!$B:$B,Generation!$D279,'Case Data'!$D:$D,Generation!$F279,'Case Data'!$F:$F,"Generation")</f>
        <v>462.30657882100002</v>
      </c>
    </row>
    <row r="280" spans="3:13">
      <c r="C280" s="45" t="str">
        <f t="shared" ref="C280" si="65">C279</f>
        <v>Case A Exploratory Policy Scenario</v>
      </c>
      <c r="D280" s="52" t="str">
        <f t="shared" ref="D280:D288" si="66">D279</f>
        <v>VT</v>
      </c>
      <c r="E280" s="125" t="s">
        <v>50</v>
      </c>
      <c r="F280" s="52" t="s">
        <v>64</v>
      </c>
      <c r="G280" s="4">
        <f>SUMIFS('Case Data'!H:H,'Case Data'!$A:$A,Generation!$C280,'Case Data'!$B:$B,Generation!$D280,'Case Data'!$D:$D,Generation!$F280,'Case Data'!$F:$F,"Generation")</f>
        <v>178.12269325800003</v>
      </c>
      <c r="H280" s="4">
        <f>SUMIFS('Case Data'!I:I,'Case Data'!$A:$A,Generation!$C280,'Case Data'!$B:$B,Generation!$D280,'Case Data'!$D:$D,Generation!$F280,'Case Data'!$F:$F,"Generation")</f>
        <v>23.533149521999999</v>
      </c>
      <c r="I280" s="4">
        <f>SUMIFS('Case Data'!J:J,'Case Data'!$A:$A,Generation!$C280,'Case Data'!$B:$B,Generation!$D280,'Case Data'!$D:$D,Generation!$F280,'Case Data'!$F:$F,"Generation")</f>
        <v>23.533150123999999</v>
      </c>
      <c r="J280" s="4">
        <f>SUMIFS('Case Data'!K:K,'Case Data'!$A:$A,Generation!$C280,'Case Data'!$B:$B,Generation!$D280,'Case Data'!$D:$D,Generation!$F280,'Case Data'!$F:$F,"Generation")</f>
        <v>23.533149899999998</v>
      </c>
      <c r="K280" s="4">
        <f>SUMIFS('Case Data'!L:L,'Case Data'!$A:$A,Generation!$C280,'Case Data'!$B:$B,Generation!$D280,'Case Data'!$D:$D,Generation!$F280,'Case Data'!$F:$F,"Generation")</f>
        <v>23.430647702999998</v>
      </c>
      <c r="L280" s="4">
        <f>SUMIFS('Case Data'!M:M,'Case Data'!$A:$A,Generation!$C280,'Case Data'!$B:$B,Generation!$D280,'Case Data'!$D:$D,Generation!$F280,'Case Data'!$F:$F,"Generation")</f>
        <v>23.533147182</v>
      </c>
      <c r="M280" s="8">
        <f>SUMIFS('Case Data'!N:N,'Case Data'!$A:$A,Generation!$C280,'Case Data'!$B:$B,Generation!$D280,'Case Data'!$D:$D,Generation!$F280,'Case Data'!$F:$F,"Generation")</f>
        <v>23.533145984999997</v>
      </c>
    </row>
    <row r="281" spans="3:13">
      <c r="C281" s="202" t="str">
        <f t="shared" ref="C281:C290" si="67">C280</f>
        <v>Case A Exploratory Policy Scenario</v>
      </c>
      <c r="D281" s="203" t="s">
        <v>27</v>
      </c>
      <c r="E281" s="148" t="s">
        <v>50</v>
      </c>
      <c r="F281" s="203" t="s">
        <v>66</v>
      </c>
      <c r="G281" s="70">
        <f>SUMIFS('Case Data'!H:H,'Case Data'!$A:$A,Generation!$C281,'Case Data'!$B:$B,Generation!$D281,'Case Data'!$D:$D,Generation!$F281,'Case Data'!$F:$F,"Generation")</f>
        <v>0</v>
      </c>
      <c r="H281" s="70">
        <f>SUMIFS('Case Data'!I:I,'Case Data'!$A:$A,Generation!$C281,'Case Data'!$B:$B,Generation!$D281,'Case Data'!$D:$D,Generation!$F281,'Case Data'!$F:$F,"Generation")</f>
        <v>0</v>
      </c>
      <c r="I281" s="70">
        <f>SUMIFS('Case Data'!J:J,'Case Data'!$A:$A,Generation!$C281,'Case Data'!$B:$B,Generation!$D281,'Case Data'!$D:$D,Generation!$F281,'Case Data'!$F:$F,"Generation")</f>
        <v>0</v>
      </c>
      <c r="J281" s="70">
        <f>SUMIFS('Case Data'!K:K,'Case Data'!$A:$A,Generation!$C281,'Case Data'!$B:$B,Generation!$D281,'Case Data'!$D:$D,Generation!$F281,'Case Data'!$F:$F,"Generation")</f>
        <v>0</v>
      </c>
      <c r="K281" s="70">
        <f>SUMIFS('Case Data'!L:L,'Case Data'!$A:$A,Generation!$C281,'Case Data'!$B:$B,Generation!$D281,'Case Data'!$D:$D,Generation!$F281,'Case Data'!$F:$F,"Generation")</f>
        <v>-86.179431509117705</v>
      </c>
      <c r="L281" s="70">
        <f>SUMIFS('Case Data'!M:M,'Case Data'!$A:$A,Generation!$C281,'Case Data'!$B:$B,Generation!$D281,'Case Data'!$D:$D,Generation!$F281,'Case Data'!$F:$F,"Generation")</f>
        <v>-121.16101539423528</v>
      </c>
      <c r="M281" s="71">
        <f>SUMIFS('Case Data'!N:N,'Case Data'!$A:$A,Generation!$C281,'Case Data'!$B:$B,Generation!$D281,'Case Data'!$D:$D,Generation!$F281,'Case Data'!$F:$F,"Generation")</f>
        <v>-166.68421489852949</v>
      </c>
    </row>
    <row r="282" spans="3:13">
      <c r="C282" s="45" t="str">
        <f t="shared" si="67"/>
        <v>Case A Exploratory Policy Scenario</v>
      </c>
      <c r="D282" s="52" t="str">
        <f>D280</f>
        <v>VT</v>
      </c>
      <c r="E282" s="125" t="s">
        <v>50</v>
      </c>
      <c r="F282" s="52" t="s">
        <v>72</v>
      </c>
      <c r="G282" s="4">
        <f>SUMIFS('Case Data'!H:H,'Case Data'!$A:$A,Generation!$C282,'Case Data'!$B:$B,Generation!$D282,'Case Data'!$D:$D,Generation!$F282,'Case Data'!$F:$F,"Generation")</f>
        <v>0</v>
      </c>
      <c r="H282" s="4">
        <f>SUMIFS('Case Data'!I:I,'Case Data'!$A:$A,Generation!$C282,'Case Data'!$B:$B,Generation!$D282,'Case Data'!$D:$D,Generation!$F282,'Case Data'!$F:$F,"Generation")</f>
        <v>0</v>
      </c>
      <c r="I282" s="4">
        <f>SUMIFS('Case Data'!J:J,'Case Data'!$A:$A,Generation!$C282,'Case Data'!$B:$B,Generation!$D282,'Case Data'!$D:$D,Generation!$F282,'Case Data'!$F:$F,"Generation")</f>
        <v>0</v>
      </c>
      <c r="J282" s="4">
        <f>SUMIFS('Case Data'!K:K,'Case Data'!$A:$A,Generation!$C282,'Case Data'!$B:$B,Generation!$D282,'Case Data'!$D:$D,Generation!$F282,'Case Data'!$F:$F,"Generation")</f>
        <v>0</v>
      </c>
      <c r="K282" s="4">
        <f>SUMIFS('Case Data'!L:L,'Case Data'!$A:$A,Generation!$C282,'Case Data'!$B:$B,Generation!$D282,'Case Data'!$D:$D,Generation!$F282,'Case Data'!$F:$F,"Generation")</f>
        <v>0</v>
      </c>
      <c r="L282" s="4">
        <f>SUMIFS('Case Data'!M:M,'Case Data'!$A:$A,Generation!$C282,'Case Data'!$B:$B,Generation!$D282,'Case Data'!$D:$D,Generation!$F282,'Case Data'!$F:$F,"Generation")</f>
        <v>0</v>
      </c>
      <c r="M282" s="8">
        <f>SUMIFS('Case Data'!N:N,'Case Data'!$A:$A,Generation!$C282,'Case Data'!$B:$B,Generation!$D282,'Case Data'!$D:$D,Generation!$F282,'Case Data'!$F:$F,"Generation")</f>
        <v>0</v>
      </c>
    </row>
    <row r="283" spans="3:13">
      <c r="C283" s="45" t="str">
        <f t="shared" si="67"/>
        <v>Case A Exploratory Policy Scenario</v>
      </c>
      <c r="D283" s="52" t="str">
        <f t="shared" si="66"/>
        <v>VT</v>
      </c>
      <c r="E283" s="125" t="s">
        <v>50</v>
      </c>
      <c r="F283" s="52" t="s">
        <v>73</v>
      </c>
      <c r="G283" s="4">
        <f>SUMIFS('Case Data'!H:H,'Case Data'!$A:$A,Generation!$C283,'Case Data'!$B:$B,Generation!$D283,'Case Data'!$D:$D,Generation!$F283,'Case Data'!$F:$F,"Generation")</f>
        <v>0</v>
      </c>
      <c r="H283" s="4">
        <f>SUMIFS('Case Data'!I:I,'Case Data'!$A:$A,Generation!$C283,'Case Data'!$B:$B,Generation!$D283,'Case Data'!$D:$D,Generation!$F283,'Case Data'!$F:$F,"Generation")</f>
        <v>0</v>
      </c>
      <c r="I283" s="4">
        <f>SUMIFS('Case Data'!J:J,'Case Data'!$A:$A,Generation!$C283,'Case Data'!$B:$B,Generation!$D283,'Case Data'!$D:$D,Generation!$F283,'Case Data'!$F:$F,"Generation")</f>
        <v>0</v>
      </c>
      <c r="J283" s="4">
        <f>SUMIFS('Case Data'!K:K,'Case Data'!$A:$A,Generation!$C283,'Case Data'!$B:$B,Generation!$D283,'Case Data'!$D:$D,Generation!$F283,'Case Data'!$F:$F,"Generation")</f>
        <v>0</v>
      </c>
      <c r="K283" s="4">
        <f>SUMIFS('Case Data'!L:L,'Case Data'!$A:$A,Generation!$C283,'Case Data'!$B:$B,Generation!$D283,'Case Data'!$D:$D,Generation!$F283,'Case Data'!$F:$F,"Generation")</f>
        <v>0</v>
      </c>
      <c r="L283" s="4">
        <f>SUMIFS('Case Data'!M:M,'Case Data'!$A:$A,Generation!$C283,'Case Data'!$B:$B,Generation!$D283,'Case Data'!$D:$D,Generation!$F283,'Case Data'!$F:$F,"Generation")</f>
        <v>0</v>
      </c>
      <c r="M283" s="8">
        <f>SUMIFS('Case Data'!N:N,'Case Data'!$A:$A,Generation!$C283,'Case Data'!$B:$B,Generation!$D283,'Case Data'!$D:$D,Generation!$F283,'Case Data'!$F:$F,"Generation")</f>
        <v>0</v>
      </c>
    </row>
    <row r="284" spans="3:13">
      <c r="C284" s="45" t="str">
        <f t="shared" si="67"/>
        <v>Case A Exploratory Policy Scenario</v>
      </c>
      <c r="D284" s="52" t="str">
        <f t="shared" si="66"/>
        <v>VT</v>
      </c>
      <c r="E284" s="125" t="s">
        <v>50</v>
      </c>
      <c r="F284" s="52" t="s">
        <v>74</v>
      </c>
      <c r="G284" s="4">
        <f>SUMIFS('Case Data'!H:H,'Case Data'!$A:$A,Generation!$C284,'Case Data'!$B:$B,Generation!$D284,'Case Data'!$D:$D,Generation!$F284,'Case Data'!$F:$F,"Generation")</f>
        <v>0</v>
      </c>
      <c r="H284" s="4">
        <f>SUMIFS('Case Data'!I:I,'Case Data'!$A:$A,Generation!$C284,'Case Data'!$B:$B,Generation!$D284,'Case Data'!$D:$D,Generation!$F284,'Case Data'!$F:$F,"Generation")</f>
        <v>0</v>
      </c>
      <c r="I284" s="4">
        <f>SUMIFS('Case Data'!J:J,'Case Data'!$A:$A,Generation!$C284,'Case Data'!$B:$B,Generation!$D284,'Case Data'!$D:$D,Generation!$F284,'Case Data'!$F:$F,"Generation")</f>
        <v>0</v>
      </c>
      <c r="J284" s="4">
        <f>SUMIFS('Case Data'!K:K,'Case Data'!$A:$A,Generation!$C284,'Case Data'!$B:$B,Generation!$D284,'Case Data'!$D:$D,Generation!$F284,'Case Data'!$F:$F,"Generation")</f>
        <v>0</v>
      </c>
      <c r="K284" s="4">
        <f>SUMIFS('Case Data'!L:L,'Case Data'!$A:$A,Generation!$C284,'Case Data'!$B:$B,Generation!$D284,'Case Data'!$D:$D,Generation!$F284,'Case Data'!$F:$F,"Generation")</f>
        <v>0</v>
      </c>
      <c r="L284" s="4">
        <f>SUMIFS('Case Data'!M:M,'Case Data'!$A:$A,Generation!$C284,'Case Data'!$B:$B,Generation!$D284,'Case Data'!$D:$D,Generation!$F284,'Case Data'!$F:$F,"Generation")</f>
        <v>0</v>
      </c>
      <c r="M284" s="8">
        <f>SUMIFS('Case Data'!N:N,'Case Data'!$A:$A,Generation!$C284,'Case Data'!$B:$B,Generation!$D284,'Case Data'!$D:$D,Generation!$F284,'Case Data'!$F:$F,"Generation")</f>
        <v>0</v>
      </c>
    </row>
    <row r="285" spans="3:13">
      <c r="C285" s="45" t="str">
        <f t="shared" si="67"/>
        <v>Case A Exploratory Policy Scenario</v>
      </c>
      <c r="D285" s="52" t="str">
        <f t="shared" si="66"/>
        <v>VT</v>
      </c>
      <c r="E285" s="125" t="s">
        <v>50</v>
      </c>
      <c r="F285" s="52" t="s">
        <v>75</v>
      </c>
      <c r="G285" s="4">
        <f>SUMIFS('Case Data'!H:H,'Case Data'!$A:$A,Generation!$C285,'Case Data'!$B:$B,Generation!$D285,'Case Data'!$D:$D,Generation!$F285,'Case Data'!$F:$F,"Generation")</f>
        <v>0</v>
      </c>
      <c r="H285" s="4">
        <f>SUMIFS('Case Data'!I:I,'Case Data'!$A:$A,Generation!$C285,'Case Data'!$B:$B,Generation!$D285,'Case Data'!$D:$D,Generation!$F285,'Case Data'!$F:$F,"Generation")</f>
        <v>0</v>
      </c>
      <c r="I285" s="4">
        <f>SUMIFS('Case Data'!J:J,'Case Data'!$A:$A,Generation!$C285,'Case Data'!$B:$B,Generation!$D285,'Case Data'!$D:$D,Generation!$F285,'Case Data'!$F:$F,"Generation")</f>
        <v>0</v>
      </c>
      <c r="J285" s="4">
        <f>SUMIFS('Case Data'!K:K,'Case Data'!$A:$A,Generation!$C285,'Case Data'!$B:$B,Generation!$D285,'Case Data'!$D:$D,Generation!$F285,'Case Data'!$F:$F,"Generation")</f>
        <v>0</v>
      </c>
      <c r="K285" s="4">
        <f>SUMIFS('Case Data'!L:L,'Case Data'!$A:$A,Generation!$C285,'Case Data'!$B:$B,Generation!$D285,'Case Data'!$D:$D,Generation!$F285,'Case Data'!$F:$F,"Generation")</f>
        <v>0</v>
      </c>
      <c r="L285" s="4">
        <f>SUMIFS('Case Data'!M:M,'Case Data'!$A:$A,Generation!$C285,'Case Data'!$B:$B,Generation!$D285,'Case Data'!$D:$D,Generation!$F285,'Case Data'!$F:$F,"Generation")</f>
        <v>0</v>
      </c>
      <c r="M285" s="8">
        <f>SUMIFS('Case Data'!N:N,'Case Data'!$A:$A,Generation!$C285,'Case Data'!$B:$B,Generation!$D285,'Case Data'!$D:$D,Generation!$F285,'Case Data'!$F:$F,"Generation")</f>
        <v>0</v>
      </c>
    </row>
    <row r="286" spans="3:13">
      <c r="C286" s="45" t="str">
        <f t="shared" si="67"/>
        <v>Case A Exploratory Policy Scenario</v>
      </c>
      <c r="D286" s="52" t="str">
        <f t="shared" si="66"/>
        <v>VT</v>
      </c>
      <c r="E286" s="125" t="s">
        <v>50</v>
      </c>
      <c r="F286" s="52" t="s">
        <v>76</v>
      </c>
      <c r="G286" s="4">
        <f>SUMIFS('Case Data'!H:H,'Case Data'!$A:$A,Generation!$C286,'Case Data'!$B:$B,Generation!$D286,'Case Data'!$D:$D,Generation!$F286,'Case Data'!$F:$F,"Generation")</f>
        <v>0</v>
      </c>
      <c r="H286" s="4">
        <f>SUMIFS('Case Data'!I:I,'Case Data'!$A:$A,Generation!$C286,'Case Data'!$B:$B,Generation!$D286,'Case Data'!$D:$D,Generation!$F286,'Case Data'!$F:$F,"Generation")</f>
        <v>0</v>
      </c>
      <c r="I286" s="4">
        <f>SUMIFS('Case Data'!J:J,'Case Data'!$A:$A,Generation!$C286,'Case Data'!$B:$B,Generation!$D286,'Case Data'!$D:$D,Generation!$F286,'Case Data'!$F:$F,"Generation")</f>
        <v>0</v>
      </c>
      <c r="J286" s="4">
        <f>SUMIFS('Case Data'!K:K,'Case Data'!$A:$A,Generation!$C286,'Case Data'!$B:$B,Generation!$D286,'Case Data'!$D:$D,Generation!$F286,'Case Data'!$F:$F,"Generation")</f>
        <v>0</v>
      </c>
      <c r="K286" s="4">
        <f>SUMIFS('Case Data'!L:L,'Case Data'!$A:$A,Generation!$C286,'Case Data'!$B:$B,Generation!$D286,'Case Data'!$D:$D,Generation!$F286,'Case Data'!$F:$F,"Generation")</f>
        <v>2103.985868539</v>
      </c>
      <c r="L286" s="4">
        <f>SUMIFS('Case Data'!M:M,'Case Data'!$A:$A,Generation!$C286,'Case Data'!$B:$B,Generation!$D286,'Case Data'!$D:$D,Generation!$F286,'Case Data'!$F:$F,"Generation")</f>
        <v>3554.6558371849997</v>
      </c>
      <c r="M286" s="8">
        <f>SUMIFS('Case Data'!N:N,'Case Data'!$A:$A,Generation!$C286,'Case Data'!$B:$B,Generation!$D286,'Case Data'!$D:$D,Generation!$F286,'Case Data'!$F:$F,"Generation")</f>
        <v>3554.6558371849997</v>
      </c>
    </row>
    <row r="287" spans="3:13">
      <c r="C287" s="45" t="str">
        <f t="shared" si="67"/>
        <v>Case A Exploratory Policy Scenario</v>
      </c>
      <c r="D287" s="52" t="str">
        <f t="shared" si="66"/>
        <v>VT</v>
      </c>
      <c r="E287" s="125" t="s">
        <v>50</v>
      </c>
      <c r="F287" s="52" t="s">
        <v>77</v>
      </c>
      <c r="G287" s="4">
        <f>SUMIFS('Case Data'!H:H,'Case Data'!$A:$A,Generation!$C287,'Case Data'!$B:$B,Generation!$D287,'Case Data'!$D:$D,Generation!$F287,'Case Data'!$F:$F,"Generation")</f>
        <v>0</v>
      </c>
      <c r="H287" s="4">
        <f>SUMIFS('Case Data'!I:I,'Case Data'!$A:$A,Generation!$C287,'Case Data'!$B:$B,Generation!$D287,'Case Data'!$D:$D,Generation!$F287,'Case Data'!$F:$F,"Generation")</f>
        <v>0</v>
      </c>
      <c r="I287" s="4">
        <f>SUMIFS('Case Data'!J:J,'Case Data'!$A:$A,Generation!$C287,'Case Data'!$B:$B,Generation!$D287,'Case Data'!$D:$D,Generation!$F287,'Case Data'!$F:$F,"Generation")</f>
        <v>14060.6724366</v>
      </c>
      <c r="J287" s="4">
        <f>SUMIFS('Case Data'!K:K,'Case Data'!$A:$A,Generation!$C287,'Case Data'!$B:$B,Generation!$D287,'Case Data'!$D:$D,Generation!$F287,'Case Data'!$F:$F,"Generation")</f>
        <v>14653.878099309</v>
      </c>
      <c r="K287" s="4">
        <f>SUMIFS('Case Data'!L:L,'Case Data'!$A:$A,Generation!$C287,'Case Data'!$B:$B,Generation!$D287,'Case Data'!$D:$D,Generation!$F287,'Case Data'!$F:$F,"Generation")</f>
        <v>24480.949654595002</v>
      </c>
      <c r="L287" s="4">
        <f>SUMIFS('Case Data'!M:M,'Case Data'!$A:$A,Generation!$C287,'Case Data'!$B:$B,Generation!$D287,'Case Data'!$D:$D,Generation!$F287,'Case Data'!$F:$F,"Generation")</f>
        <v>24480.949654595002</v>
      </c>
      <c r="M287" s="8">
        <f>SUMIFS('Case Data'!N:N,'Case Data'!$A:$A,Generation!$C287,'Case Data'!$B:$B,Generation!$D287,'Case Data'!$D:$D,Generation!$F287,'Case Data'!$F:$F,"Generation")</f>
        <v>24480.949654595002</v>
      </c>
    </row>
    <row r="288" spans="3:13">
      <c r="C288" s="45" t="str">
        <f t="shared" si="67"/>
        <v>Case A Exploratory Policy Scenario</v>
      </c>
      <c r="D288" s="52" t="str">
        <f t="shared" si="66"/>
        <v>VT</v>
      </c>
      <c r="E288" s="125" t="s">
        <v>50</v>
      </c>
      <c r="F288" s="52" t="s">
        <v>78</v>
      </c>
      <c r="G288" s="4">
        <f>SUMIFS('Case Data'!H:H,'Case Data'!$A:$A,Generation!$C288,'Case Data'!$B:$B,Generation!$D288,'Case Data'!$D:$D,Generation!$F288,'Case Data'!$F:$F,"Generation")</f>
        <v>0</v>
      </c>
      <c r="H288" s="4">
        <f>SUMIFS('Case Data'!I:I,'Case Data'!$A:$A,Generation!$C288,'Case Data'!$B:$B,Generation!$D288,'Case Data'!$D:$D,Generation!$F288,'Case Data'!$F:$F,"Generation")</f>
        <v>0</v>
      </c>
      <c r="I288" s="4">
        <f>SUMIFS('Case Data'!J:J,'Case Data'!$A:$A,Generation!$C288,'Case Data'!$B:$B,Generation!$D288,'Case Data'!$D:$D,Generation!$F288,'Case Data'!$F:$F,"Generation")</f>
        <v>0</v>
      </c>
      <c r="J288" s="4">
        <f>SUMIFS('Case Data'!K:K,'Case Data'!$A:$A,Generation!$C288,'Case Data'!$B:$B,Generation!$D288,'Case Data'!$D:$D,Generation!$F288,'Case Data'!$F:$F,"Generation")</f>
        <v>0</v>
      </c>
      <c r="K288" s="4">
        <f>SUMIFS('Case Data'!L:L,'Case Data'!$A:$A,Generation!$C288,'Case Data'!$B:$B,Generation!$D288,'Case Data'!$D:$D,Generation!$F288,'Case Data'!$F:$F,"Generation")</f>
        <v>0</v>
      </c>
      <c r="L288" s="4">
        <f>SUMIFS('Case Data'!M:M,'Case Data'!$A:$A,Generation!$C288,'Case Data'!$B:$B,Generation!$D288,'Case Data'!$D:$D,Generation!$F288,'Case Data'!$F:$F,"Generation")</f>
        <v>0</v>
      </c>
      <c r="M288" s="8">
        <f>SUMIFS('Case Data'!N:N,'Case Data'!$A:$A,Generation!$C288,'Case Data'!$B:$B,Generation!$D288,'Case Data'!$D:$D,Generation!$F288,'Case Data'!$F:$F,"Generation")</f>
        <v>0</v>
      </c>
    </row>
    <row r="289" spans="3:13">
      <c r="C289" s="45" t="str">
        <f t="shared" si="67"/>
        <v>Case A Exploratory Policy Scenario</v>
      </c>
      <c r="D289" s="52" t="str">
        <f>D288</f>
        <v>VT</v>
      </c>
      <c r="E289" s="125" t="s">
        <v>50</v>
      </c>
      <c r="F289" s="52" t="s">
        <v>80</v>
      </c>
      <c r="G289" s="4">
        <f>SUMIFS('Case Data'!H:H,'Case Data'!$A:$A,Generation!$C289,'Case Data'!$B:$B,Generation!$D289,'Case Data'!$D:$D,Generation!$F289,'Case Data'!$F:$F,"Generation")</f>
        <v>0</v>
      </c>
      <c r="H289" s="4">
        <f>SUMIFS('Case Data'!I:I,'Case Data'!$A:$A,Generation!$C289,'Case Data'!$B:$B,Generation!$D289,'Case Data'!$D:$D,Generation!$F289,'Case Data'!$F:$F,"Generation")</f>
        <v>0</v>
      </c>
      <c r="I289" s="4">
        <f>SUMIFS('Case Data'!J:J,'Case Data'!$A:$A,Generation!$C289,'Case Data'!$B:$B,Generation!$D289,'Case Data'!$D:$D,Generation!$F289,'Case Data'!$F:$F,"Generation")</f>
        <v>0</v>
      </c>
      <c r="J289" s="4">
        <f>SUMIFS('Case Data'!K:K,'Case Data'!$A:$A,Generation!$C289,'Case Data'!$B:$B,Generation!$D289,'Case Data'!$D:$D,Generation!$F289,'Case Data'!$F:$F,"Generation")</f>
        <v>0</v>
      </c>
      <c r="K289" s="4">
        <f>SUMIFS('Case Data'!L:L,'Case Data'!$A:$A,Generation!$C289,'Case Data'!$B:$B,Generation!$D289,'Case Data'!$D:$D,Generation!$F289,'Case Data'!$F:$F,"Generation")</f>
        <v>0</v>
      </c>
      <c r="L289" s="4">
        <f>SUMIFS('Case Data'!M:M,'Case Data'!$A:$A,Generation!$C289,'Case Data'!$B:$B,Generation!$D289,'Case Data'!$D:$D,Generation!$F289,'Case Data'!$F:$F,"Generation")</f>
        <v>0</v>
      </c>
      <c r="M289" s="8">
        <f>SUMIFS('Case Data'!N:N,'Case Data'!$A:$A,Generation!$C289,'Case Data'!$B:$B,Generation!$D289,'Case Data'!$D:$D,Generation!$F289,'Case Data'!$F:$F,"Generation")</f>
        <v>0</v>
      </c>
    </row>
    <row r="290" spans="3:13" ht="15.75" thickBot="1">
      <c r="C290" s="50" t="str">
        <f t="shared" si="67"/>
        <v>Case A Exploratory Policy Scenario</v>
      </c>
      <c r="D290" s="54" t="str">
        <f>D289</f>
        <v>VT</v>
      </c>
      <c r="E290" s="126" t="s">
        <v>50</v>
      </c>
      <c r="F290" s="54" t="s">
        <v>81</v>
      </c>
      <c r="G290" s="9">
        <f>SUMIFS('Case Data'!H:H,'Case Data'!$A:$A,Generation!$C290,'Case Data'!$B:$B,Generation!$D290,'Case Data'!$D:$D,Generation!$F290,'Case Data'!$F:$F,"Generation")</f>
        <v>0</v>
      </c>
      <c r="H290" s="9">
        <f>SUMIFS('Case Data'!I:I,'Case Data'!$A:$A,Generation!$C290,'Case Data'!$B:$B,Generation!$D290,'Case Data'!$D:$D,Generation!$F290,'Case Data'!$F:$F,"Generation")</f>
        <v>0</v>
      </c>
      <c r="I290" s="9">
        <f>SUMIFS('Case Data'!J:J,'Case Data'!$A:$A,Generation!$C290,'Case Data'!$B:$B,Generation!$D290,'Case Data'!$D:$D,Generation!$F290,'Case Data'!$F:$F,"Generation")</f>
        <v>0</v>
      </c>
      <c r="J290" s="9">
        <f>SUMIFS('Case Data'!K:K,'Case Data'!$A:$A,Generation!$C290,'Case Data'!$B:$B,Generation!$D290,'Case Data'!$D:$D,Generation!$F290,'Case Data'!$F:$F,"Generation")</f>
        <v>0</v>
      </c>
      <c r="K290" s="9">
        <f>SUMIFS('Case Data'!L:L,'Case Data'!$A:$A,Generation!$C290,'Case Data'!$B:$B,Generation!$D290,'Case Data'!$D:$D,Generation!$F290,'Case Data'!$F:$F,"Generation")</f>
        <v>0</v>
      </c>
      <c r="L290" s="9">
        <f>SUMIFS('Case Data'!M:M,'Case Data'!$A:$A,Generation!$C290,'Case Data'!$B:$B,Generation!$D290,'Case Data'!$D:$D,Generation!$F290,'Case Data'!$F:$F,"Generation")</f>
        <v>0</v>
      </c>
      <c r="M290" s="10">
        <f>SUMIFS('Case Data'!N:N,'Case Data'!$A:$A,Generation!$C290,'Case Data'!$B:$B,Generation!$D290,'Case Data'!$D:$D,Generation!$F290,'Case Data'!$F:$F,"Generation")</f>
        <v>0</v>
      </c>
    </row>
    <row r="291" spans="3:13" ht="15.75" thickBot="1"/>
    <row r="292" spans="3:13" ht="15.75" thickBot="1">
      <c r="C292" s="94" t="s">
        <v>2</v>
      </c>
      <c r="D292" s="95" t="s">
        <v>43</v>
      </c>
      <c r="E292" s="95" t="s">
        <v>46</v>
      </c>
      <c r="F292" s="95" t="s">
        <v>70</v>
      </c>
      <c r="G292" s="95">
        <v>2025</v>
      </c>
      <c r="H292" s="95">
        <v>2028</v>
      </c>
      <c r="I292" s="95">
        <v>2030</v>
      </c>
      <c r="J292" s="95">
        <v>2032</v>
      </c>
      <c r="K292" s="95">
        <v>2035</v>
      </c>
      <c r="L292" s="95">
        <v>2037</v>
      </c>
      <c r="M292" s="106">
        <v>2040</v>
      </c>
    </row>
    <row r="293" spans="3:13">
      <c r="C293" s="45" t="str">
        <f>$D$54</f>
        <v>Case A Exploratory Policy Scenario</v>
      </c>
      <c r="D293" s="52" t="str">
        <f>Cases!E13</f>
        <v>10-State Contributions</v>
      </c>
      <c r="E293" s="125" t="s">
        <v>50</v>
      </c>
      <c r="F293" s="52" t="s">
        <v>48</v>
      </c>
      <c r="G293" s="4">
        <f>SUMIFS('Case Data'!H:H,'Case Data'!$A:$A,Generation!$C293,'Case Data'!$B:$B,Generation!$D293,'Case Data'!$D:$D,Generation!$F293,'Case Data'!$F:$F,"Generation")</f>
        <v>839.36447884799998</v>
      </c>
      <c r="H293" s="4">
        <f>SUMIFS('Case Data'!I:I,'Case Data'!$A:$A,Generation!$C293,'Case Data'!$B:$B,Generation!$D293,'Case Data'!$D:$D,Generation!$F293,'Case Data'!$F:$F,"Generation")</f>
        <v>0</v>
      </c>
      <c r="I293" s="4">
        <f>SUMIFS('Case Data'!J:J,'Case Data'!$A:$A,Generation!$C293,'Case Data'!$B:$B,Generation!$D293,'Case Data'!$D:$D,Generation!$F293,'Case Data'!$F:$F,"Generation")</f>
        <v>0</v>
      </c>
      <c r="J293" s="4">
        <f>SUMIFS('Case Data'!K:K,'Case Data'!$A:$A,Generation!$C293,'Case Data'!$B:$B,Generation!$D293,'Case Data'!$D:$D,Generation!$F293,'Case Data'!$F:$F,"Generation")</f>
        <v>0</v>
      </c>
      <c r="K293" s="4">
        <f>SUMIFS('Case Data'!L:L,'Case Data'!$A:$A,Generation!$C293,'Case Data'!$B:$B,Generation!$D293,'Case Data'!$D:$D,Generation!$F293,'Case Data'!$F:$F,"Generation")</f>
        <v>0</v>
      </c>
      <c r="L293" s="4">
        <f>SUMIFS('Case Data'!M:M,'Case Data'!$A:$A,Generation!$C293,'Case Data'!$B:$B,Generation!$D293,'Case Data'!$D:$D,Generation!$F293,'Case Data'!$F:$F,"Generation")</f>
        <v>0</v>
      </c>
      <c r="M293" s="8">
        <f>SUMIFS('Case Data'!N:N,'Case Data'!$A:$A,Generation!$C293,'Case Data'!$B:$B,Generation!$D293,'Case Data'!$D:$D,Generation!$F293,'Case Data'!$F:$F,"Generation")</f>
        <v>0</v>
      </c>
    </row>
    <row r="294" spans="3:13">
      <c r="C294" s="45" t="str">
        <f>C293</f>
        <v>Case A Exploratory Policy Scenario</v>
      </c>
      <c r="D294" s="52" t="str">
        <f>D293</f>
        <v>10-State Contributions</v>
      </c>
      <c r="E294" s="125" t="s">
        <v>50</v>
      </c>
      <c r="F294" s="52" t="s">
        <v>53</v>
      </c>
      <c r="G294" s="4">
        <f>SUMIFS('Case Data'!H:H,'Case Data'!$A:$A,Generation!$C294,'Case Data'!$B:$B,Generation!$D294,'Case Data'!$D:$D,Generation!$F294,'Case Data'!$F:$F,"Generation")</f>
        <v>0</v>
      </c>
      <c r="H294" s="4">
        <f>SUMIFS('Case Data'!I:I,'Case Data'!$A:$A,Generation!$C294,'Case Data'!$B:$B,Generation!$D294,'Case Data'!$D:$D,Generation!$F294,'Case Data'!$F:$F,"Generation")</f>
        <v>0</v>
      </c>
      <c r="I294" s="4">
        <f>SUMIFS('Case Data'!J:J,'Case Data'!$A:$A,Generation!$C294,'Case Data'!$B:$B,Generation!$D294,'Case Data'!$D:$D,Generation!$F294,'Case Data'!$F:$F,"Generation")</f>
        <v>0</v>
      </c>
      <c r="J294" s="4">
        <f>SUMIFS('Case Data'!K:K,'Case Data'!$A:$A,Generation!$C294,'Case Data'!$B:$B,Generation!$D294,'Case Data'!$D:$D,Generation!$F294,'Case Data'!$F:$F,"Generation")</f>
        <v>0</v>
      </c>
      <c r="K294" s="4">
        <f>SUMIFS('Case Data'!L:L,'Case Data'!$A:$A,Generation!$C294,'Case Data'!$B:$B,Generation!$D294,'Case Data'!$D:$D,Generation!$F294,'Case Data'!$F:$F,"Generation")</f>
        <v>0</v>
      </c>
      <c r="L294" s="4">
        <f>SUMIFS('Case Data'!M:M,'Case Data'!$A:$A,Generation!$C294,'Case Data'!$B:$B,Generation!$D294,'Case Data'!$D:$D,Generation!$F294,'Case Data'!$F:$F,"Generation")</f>
        <v>0</v>
      </c>
      <c r="M294" s="8">
        <f>SUMIFS('Case Data'!N:N,'Case Data'!$A:$A,Generation!$C294,'Case Data'!$B:$B,Generation!$D294,'Case Data'!$D:$D,Generation!$F294,'Case Data'!$F:$F,"Generation")</f>
        <v>0</v>
      </c>
    </row>
    <row r="295" spans="3:13">
      <c r="C295" s="45" t="str">
        <f t="shared" ref="C295:D297" si="68">C294</f>
        <v>Case A Exploratory Policy Scenario</v>
      </c>
      <c r="D295" s="52" t="str">
        <f t="shared" si="68"/>
        <v>10-State Contributions</v>
      </c>
      <c r="E295" s="125" t="s">
        <v>50</v>
      </c>
      <c r="F295" s="52" t="s">
        <v>54</v>
      </c>
      <c r="G295" s="4">
        <f>SUMIFS('Case Data'!H:H,'Case Data'!$A:$A,Generation!$C295,'Case Data'!$B:$B,Generation!$D295,'Case Data'!$D:$D,Generation!$F295,'Case Data'!$F:$F,"Generation")</f>
        <v>105693.45918075398</v>
      </c>
      <c r="H295" s="4">
        <f>SUMIFS('Case Data'!I:I,'Case Data'!$A:$A,Generation!$C295,'Case Data'!$B:$B,Generation!$D295,'Case Data'!$D:$D,Generation!$F295,'Case Data'!$F:$F,"Generation")</f>
        <v>82003.46298850399</v>
      </c>
      <c r="I295" s="4">
        <f>SUMIFS('Case Data'!J:J,'Case Data'!$A:$A,Generation!$C295,'Case Data'!$B:$B,Generation!$D295,'Case Data'!$D:$D,Generation!$F295,'Case Data'!$F:$F,"Generation")</f>
        <v>62772.265417236988</v>
      </c>
      <c r="J295" s="4">
        <f>SUMIFS('Case Data'!K:K,'Case Data'!$A:$A,Generation!$C295,'Case Data'!$B:$B,Generation!$D295,'Case Data'!$D:$D,Generation!$F295,'Case Data'!$F:$F,"Generation")</f>
        <v>68556.120553738976</v>
      </c>
      <c r="K295" s="4">
        <f>SUMIFS('Case Data'!L:L,'Case Data'!$A:$A,Generation!$C295,'Case Data'!$B:$B,Generation!$D295,'Case Data'!$D:$D,Generation!$F295,'Case Data'!$F:$F,"Generation")</f>
        <v>69772.99643534598</v>
      </c>
      <c r="L295" s="4">
        <f>SUMIFS('Case Data'!M:M,'Case Data'!$A:$A,Generation!$C295,'Case Data'!$B:$B,Generation!$D295,'Case Data'!$D:$D,Generation!$F295,'Case Data'!$F:$F,"Generation")</f>
        <v>59734.486713058992</v>
      </c>
      <c r="M295" s="8">
        <f>SUMIFS('Case Data'!N:N,'Case Data'!$A:$A,Generation!$C295,'Case Data'!$B:$B,Generation!$D295,'Case Data'!$D:$D,Generation!$F295,'Case Data'!$F:$F,"Generation")</f>
        <v>39455.19258677902</v>
      </c>
    </row>
    <row r="296" spans="3:13">
      <c r="C296" s="45" t="str">
        <f t="shared" si="68"/>
        <v>Case A Exploratory Policy Scenario</v>
      </c>
      <c r="D296" s="52" t="str">
        <f t="shared" si="68"/>
        <v>10-State Contributions</v>
      </c>
      <c r="E296" s="125" t="s">
        <v>50</v>
      </c>
      <c r="F296" s="52" t="s">
        <v>55</v>
      </c>
      <c r="G296" s="4">
        <f>SUMIFS('Case Data'!H:H,'Case Data'!$A:$A,Generation!$C296,'Case Data'!$B:$B,Generation!$D296,'Case Data'!$D:$D,Generation!$F296,'Case Data'!$F:$F,"Generation")</f>
        <v>2339.6939452879983</v>
      </c>
      <c r="H296" s="4">
        <f>SUMIFS('Case Data'!I:I,'Case Data'!$A:$A,Generation!$C296,'Case Data'!$B:$B,Generation!$D296,'Case Data'!$D:$D,Generation!$F296,'Case Data'!$F:$F,"Generation")</f>
        <v>777.66462926099973</v>
      </c>
      <c r="I296" s="4">
        <f>SUMIFS('Case Data'!J:J,'Case Data'!$A:$A,Generation!$C296,'Case Data'!$B:$B,Generation!$D296,'Case Data'!$D:$D,Generation!$F296,'Case Data'!$F:$F,"Generation")</f>
        <v>1069.9392300269999</v>
      </c>
      <c r="J296" s="4">
        <f>SUMIFS('Case Data'!K:K,'Case Data'!$A:$A,Generation!$C296,'Case Data'!$B:$B,Generation!$D296,'Case Data'!$D:$D,Generation!$F296,'Case Data'!$F:$F,"Generation")</f>
        <v>1232.0817998010002</v>
      </c>
      <c r="K296" s="4">
        <f>SUMIFS('Case Data'!L:L,'Case Data'!$A:$A,Generation!$C296,'Case Data'!$B:$B,Generation!$D296,'Case Data'!$D:$D,Generation!$F296,'Case Data'!$F:$F,"Generation")</f>
        <v>1109.7669717329995</v>
      </c>
      <c r="L296" s="4">
        <f>SUMIFS('Case Data'!M:M,'Case Data'!$A:$A,Generation!$C296,'Case Data'!$B:$B,Generation!$D296,'Case Data'!$D:$D,Generation!$F296,'Case Data'!$F:$F,"Generation")</f>
        <v>1146.887696878</v>
      </c>
      <c r="M296" s="8">
        <f>SUMIFS('Case Data'!N:N,'Case Data'!$A:$A,Generation!$C296,'Case Data'!$B:$B,Generation!$D296,'Case Data'!$D:$D,Generation!$F296,'Case Data'!$F:$F,"Generation")</f>
        <v>1366.2374150799999</v>
      </c>
    </row>
    <row r="297" spans="3:13">
      <c r="C297" s="45" t="str">
        <f t="shared" si="68"/>
        <v>Case A Exploratory Policy Scenario</v>
      </c>
      <c r="D297" s="52" t="str">
        <f t="shared" si="68"/>
        <v>10-State Contributions</v>
      </c>
      <c r="E297" s="125" t="s">
        <v>50</v>
      </c>
      <c r="F297" s="52" t="s">
        <v>56</v>
      </c>
      <c r="G297" s="4">
        <f>SUMIFS('Case Data'!H:H,'Case Data'!$A:$A,Generation!$C297,'Case Data'!$B:$B,Generation!$D297,'Case Data'!$D:$D,Generation!$F297,'Case Data'!$F:$F,"Generation")</f>
        <v>8098.4672362789988</v>
      </c>
      <c r="H297" s="4">
        <f>SUMIFS('Case Data'!I:I,'Case Data'!$A:$A,Generation!$C297,'Case Data'!$B:$B,Generation!$D297,'Case Data'!$D:$D,Generation!$F297,'Case Data'!$F:$F,"Generation")</f>
        <v>1910.7416696040002</v>
      </c>
      <c r="I297" s="4">
        <f>SUMIFS('Case Data'!J:J,'Case Data'!$A:$A,Generation!$C297,'Case Data'!$B:$B,Generation!$D297,'Case Data'!$D:$D,Generation!$F297,'Case Data'!$F:$F,"Generation")</f>
        <v>2331.6901049810003</v>
      </c>
      <c r="J297" s="4">
        <f>SUMIFS('Case Data'!K:K,'Case Data'!$A:$A,Generation!$C297,'Case Data'!$B:$B,Generation!$D297,'Case Data'!$D:$D,Generation!$F297,'Case Data'!$F:$F,"Generation")</f>
        <v>2899.1610642639998</v>
      </c>
      <c r="K297" s="4">
        <f>SUMIFS('Case Data'!L:L,'Case Data'!$A:$A,Generation!$C297,'Case Data'!$B:$B,Generation!$D297,'Case Data'!$D:$D,Generation!$F297,'Case Data'!$F:$F,"Generation")</f>
        <v>2117.215131986</v>
      </c>
      <c r="L297" s="4">
        <f>SUMIFS('Case Data'!M:M,'Case Data'!$A:$A,Generation!$C297,'Case Data'!$B:$B,Generation!$D297,'Case Data'!$D:$D,Generation!$F297,'Case Data'!$F:$F,"Generation")</f>
        <v>2858.4764741620002</v>
      </c>
      <c r="M297" s="8">
        <f>SUMIFS('Case Data'!N:N,'Case Data'!$A:$A,Generation!$C297,'Case Data'!$B:$B,Generation!$D297,'Case Data'!$D:$D,Generation!$F297,'Case Data'!$F:$F,"Generation")</f>
        <v>3423.0436204640005</v>
      </c>
    </row>
    <row r="298" spans="3:13">
      <c r="C298" s="45" t="str">
        <f t="shared" ref="C298" si="69">C297</f>
        <v>Case A Exploratory Policy Scenario</v>
      </c>
      <c r="D298" s="52" t="str">
        <f t="shared" ref="D298" si="70">D297</f>
        <v>10-State Contributions</v>
      </c>
      <c r="E298" s="125" t="s">
        <v>50</v>
      </c>
      <c r="F298" s="52" t="s">
        <v>57</v>
      </c>
      <c r="G298" s="4">
        <f>SUMIFS('Case Data'!H:H,'Case Data'!$A:$A,Generation!$C298,'Case Data'!$B:$B,Generation!$D298,'Case Data'!$D:$D,Generation!$F298,'Case Data'!$F:$F,"Generation")</f>
        <v>931.11599999999999</v>
      </c>
      <c r="H298" s="4">
        <f>SUMIFS('Case Data'!I:I,'Case Data'!$A:$A,Generation!$C298,'Case Data'!$B:$B,Generation!$D298,'Case Data'!$D:$D,Generation!$F298,'Case Data'!$F:$F,"Generation")</f>
        <v>1363.056</v>
      </c>
      <c r="I298" s="4">
        <f>SUMIFS('Case Data'!J:J,'Case Data'!$A:$A,Generation!$C298,'Case Data'!$B:$B,Generation!$D298,'Case Data'!$D:$D,Generation!$F298,'Case Data'!$F:$F,"Generation")</f>
        <v>1363.056</v>
      </c>
      <c r="J298" s="4">
        <f>SUMIFS('Case Data'!K:K,'Case Data'!$A:$A,Generation!$C298,'Case Data'!$B:$B,Generation!$D298,'Case Data'!$D:$D,Generation!$F298,'Case Data'!$F:$F,"Generation")</f>
        <v>1363.056</v>
      </c>
      <c r="K298" s="4">
        <f>SUMIFS('Case Data'!L:L,'Case Data'!$A:$A,Generation!$C298,'Case Data'!$B:$B,Generation!$D298,'Case Data'!$D:$D,Generation!$F298,'Case Data'!$F:$F,"Generation")</f>
        <v>1363.056</v>
      </c>
      <c r="L298" s="4">
        <f>SUMIFS('Case Data'!M:M,'Case Data'!$A:$A,Generation!$C298,'Case Data'!$B:$B,Generation!$D298,'Case Data'!$D:$D,Generation!$F298,'Case Data'!$F:$F,"Generation")</f>
        <v>1363.056</v>
      </c>
      <c r="M298" s="8">
        <f>SUMIFS('Case Data'!N:N,'Case Data'!$A:$A,Generation!$C298,'Case Data'!$B:$B,Generation!$D298,'Case Data'!$D:$D,Generation!$F298,'Case Data'!$F:$F,"Generation")</f>
        <v>1358.2560000000001</v>
      </c>
    </row>
    <row r="299" spans="3:13">
      <c r="C299" s="45" t="str">
        <f t="shared" ref="C299" si="71">C298</f>
        <v>Case A Exploratory Policy Scenario</v>
      </c>
      <c r="D299" s="52" t="str">
        <f t="shared" ref="D299" si="72">D298</f>
        <v>10-State Contributions</v>
      </c>
      <c r="E299" s="125" t="s">
        <v>50</v>
      </c>
      <c r="F299" s="52" t="s">
        <v>58</v>
      </c>
      <c r="G299" s="4">
        <f>SUMIFS('Case Data'!H:H,'Case Data'!$A:$A,Generation!$C299,'Case Data'!$B:$B,Generation!$D299,'Case Data'!$D:$D,Generation!$F299,'Case Data'!$F:$F,"Generation")</f>
        <v>94606.599276868001</v>
      </c>
      <c r="H299" s="4">
        <f>SUMIFS('Case Data'!I:I,'Case Data'!$A:$A,Generation!$C299,'Case Data'!$B:$B,Generation!$D299,'Case Data'!$D:$D,Generation!$F299,'Case Data'!$F:$F,"Generation")</f>
        <v>94713.066293992</v>
      </c>
      <c r="I299" s="4">
        <f>SUMIFS('Case Data'!J:J,'Case Data'!$A:$A,Generation!$C299,'Case Data'!$B:$B,Generation!$D299,'Case Data'!$D:$D,Generation!$F299,'Case Data'!$F:$F,"Generation")</f>
        <v>94609.037254724011</v>
      </c>
      <c r="J299" s="4">
        <f>SUMIFS('Case Data'!K:K,'Case Data'!$A:$A,Generation!$C299,'Case Data'!$B:$B,Generation!$D299,'Case Data'!$D:$D,Generation!$F299,'Case Data'!$F:$F,"Generation")</f>
        <v>95177.965098340006</v>
      </c>
      <c r="K299" s="4">
        <f>SUMIFS('Case Data'!L:L,'Case Data'!$A:$A,Generation!$C299,'Case Data'!$B:$B,Generation!$D299,'Case Data'!$D:$D,Generation!$F299,'Case Data'!$F:$F,"Generation")</f>
        <v>84826.354962892001</v>
      </c>
      <c r="L299" s="4">
        <f>SUMIFS('Case Data'!M:M,'Case Data'!$A:$A,Generation!$C299,'Case Data'!$B:$B,Generation!$D299,'Case Data'!$D:$D,Generation!$F299,'Case Data'!$F:$F,"Generation")</f>
        <v>84818.481660952006</v>
      </c>
      <c r="M299" s="8">
        <f>SUMIFS('Case Data'!N:N,'Case Data'!$A:$A,Generation!$C299,'Case Data'!$B:$B,Generation!$D299,'Case Data'!$D:$D,Generation!$F299,'Case Data'!$F:$F,"Generation")</f>
        <v>84933.294587556011</v>
      </c>
    </row>
    <row r="300" spans="3:13">
      <c r="C300" s="45" t="str">
        <f t="shared" ref="C300" si="73">C299</f>
        <v>Case A Exploratory Policy Scenario</v>
      </c>
      <c r="D300" s="52" t="str">
        <f t="shared" ref="D300" si="74">D299</f>
        <v>10-State Contributions</v>
      </c>
      <c r="E300" s="125" t="s">
        <v>50</v>
      </c>
      <c r="F300" s="52" t="s">
        <v>59</v>
      </c>
      <c r="G300" s="4">
        <f>SUMIFS('Case Data'!H:H,'Case Data'!$A:$A,Generation!$C300,'Case Data'!$B:$B,Generation!$D300,'Case Data'!$D:$D,Generation!$F300,'Case Data'!$F:$F,"Generation")</f>
        <v>35987.603873800159</v>
      </c>
      <c r="H300" s="4">
        <f>SUMIFS('Case Data'!I:I,'Case Data'!$A:$A,Generation!$C300,'Case Data'!$B:$B,Generation!$D300,'Case Data'!$D:$D,Generation!$F300,'Case Data'!$F:$F,"Generation")</f>
        <v>36064.746676166302</v>
      </c>
      <c r="I300" s="4">
        <f>SUMIFS('Case Data'!J:J,'Case Data'!$A:$A,Generation!$C300,'Case Data'!$B:$B,Generation!$D300,'Case Data'!$D:$D,Generation!$F300,'Case Data'!$F:$F,"Generation")</f>
        <v>36396.927563024445</v>
      </c>
      <c r="J300" s="4">
        <f>SUMIFS('Case Data'!K:K,'Case Data'!$A:$A,Generation!$C300,'Case Data'!$B:$B,Generation!$D300,'Case Data'!$D:$D,Generation!$F300,'Case Data'!$F:$F,"Generation")</f>
        <v>35987.400263930969</v>
      </c>
      <c r="K300" s="4">
        <f>SUMIFS('Case Data'!L:L,'Case Data'!$A:$A,Generation!$C300,'Case Data'!$B:$B,Generation!$D300,'Case Data'!$D:$D,Generation!$F300,'Case Data'!$F:$F,"Generation")</f>
        <v>35558.05647056274</v>
      </c>
      <c r="L300" s="4">
        <f>SUMIFS('Case Data'!M:M,'Case Data'!$A:$A,Generation!$C300,'Case Data'!$B:$B,Generation!$D300,'Case Data'!$D:$D,Generation!$F300,'Case Data'!$F:$F,"Generation")</f>
        <v>36289.600647555577</v>
      </c>
      <c r="M300" s="8">
        <f>SUMIFS('Case Data'!N:N,'Case Data'!$A:$A,Generation!$C300,'Case Data'!$B:$B,Generation!$D300,'Case Data'!$D:$D,Generation!$F300,'Case Data'!$F:$F,"Generation")</f>
        <v>36161.349468787303</v>
      </c>
    </row>
    <row r="301" spans="3:13">
      <c r="C301" s="45" t="str">
        <f t="shared" ref="C301" si="75">C300</f>
        <v>Case A Exploratory Policy Scenario</v>
      </c>
      <c r="D301" s="52" t="str">
        <f t="shared" ref="D301:D302" si="76">D300</f>
        <v>10-State Contributions</v>
      </c>
      <c r="E301" s="125" t="s">
        <v>50</v>
      </c>
      <c r="F301" s="52" t="s">
        <v>60</v>
      </c>
      <c r="G301" s="4">
        <f>SUMIFS('Case Data'!H:H,'Case Data'!$A:$A,Generation!$C301,'Case Data'!$B:$B,Generation!$D301,'Case Data'!$D:$D,Generation!$F301,'Case Data'!$F:$F,"Generation")</f>
        <v>25722.263944271312</v>
      </c>
      <c r="H301" s="4">
        <f>SUMIFS('Case Data'!I:I,'Case Data'!$A:$A,Generation!$C301,'Case Data'!$B:$B,Generation!$D301,'Case Data'!$D:$D,Generation!$F301,'Case Data'!$F:$F,"Generation")</f>
        <v>29008.900003842053</v>
      </c>
      <c r="I301" s="4">
        <f>SUMIFS('Case Data'!J:J,'Case Data'!$A:$A,Generation!$C301,'Case Data'!$B:$B,Generation!$D301,'Case Data'!$D:$D,Generation!$F301,'Case Data'!$F:$F,"Generation")</f>
        <v>28192.623325210199</v>
      </c>
      <c r="J301" s="4">
        <f>SUMIFS('Case Data'!K:K,'Case Data'!$A:$A,Generation!$C301,'Case Data'!$B:$B,Generation!$D301,'Case Data'!$D:$D,Generation!$F301,'Case Data'!$F:$F,"Generation")</f>
        <v>29896.004814322481</v>
      </c>
      <c r="K301" s="4">
        <f>SUMIFS('Case Data'!L:L,'Case Data'!$A:$A,Generation!$C301,'Case Data'!$B:$B,Generation!$D301,'Case Data'!$D:$D,Generation!$F301,'Case Data'!$F:$F,"Generation")</f>
        <v>29525.112157850333</v>
      </c>
      <c r="L301" s="4">
        <f>SUMIFS('Case Data'!M:M,'Case Data'!$A:$A,Generation!$C301,'Case Data'!$B:$B,Generation!$D301,'Case Data'!$D:$D,Generation!$F301,'Case Data'!$F:$F,"Generation")</f>
        <v>28927.066879036545</v>
      </c>
      <c r="M301" s="8">
        <f>SUMIFS('Case Data'!N:N,'Case Data'!$A:$A,Generation!$C301,'Case Data'!$B:$B,Generation!$D301,'Case Data'!$D:$D,Generation!$F301,'Case Data'!$F:$F,"Generation")</f>
        <v>27453.077402233826</v>
      </c>
    </row>
    <row r="302" spans="3:13">
      <c r="C302" s="45" t="str">
        <f t="shared" ref="C302:C303" si="77">C301</f>
        <v>Case A Exploratory Policy Scenario</v>
      </c>
      <c r="D302" s="52" t="str">
        <f t="shared" si="76"/>
        <v>10-State Contributions</v>
      </c>
      <c r="E302" s="125" t="s">
        <v>50</v>
      </c>
      <c r="F302" s="52" t="s">
        <v>61</v>
      </c>
      <c r="G302" s="4">
        <f>SUMIFS('Case Data'!H:H,'Case Data'!$A:$A,Generation!$C302,'Case Data'!$B:$B,Generation!$D302,'Case Data'!$D:$D,Generation!$F302,'Case Data'!$F:$F,"Generation")</f>
        <v>16490.964406822521</v>
      </c>
      <c r="H302" s="4">
        <f>SUMIFS('Case Data'!I:I,'Case Data'!$A:$A,Generation!$C302,'Case Data'!$B:$B,Generation!$D302,'Case Data'!$D:$D,Generation!$F302,'Case Data'!$F:$F,"Generation")</f>
        <v>18300.230718956522</v>
      </c>
      <c r="I302" s="4">
        <f>SUMIFS('Case Data'!J:J,'Case Data'!$A:$A,Generation!$C302,'Case Data'!$B:$B,Generation!$D302,'Case Data'!$D:$D,Generation!$F302,'Case Data'!$F:$F,"Generation")</f>
        <v>18186.514756727542</v>
      </c>
      <c r="J302" s="4">
        <f>SUMIFS('Case Data'!K:K,'Case Data'!$A:$A,Generation!$C302,'Case Data'!$B:$B,Generation!$D302,'Case Data'!$D:$D,Generation!$F302,'Case Data'!$F:$F,"Generation")</f>
        <v>18974.118413358505</v>
      </c>
      <c r="K302" s="4">
        <f>SUMIFS('Case Data'!L:L,'Case Data'!$A:$A,Generation!$C302,'Case Data'!$B:$B,Generation!$D302,'Case Data'!$D:$D,Generation!$F302,'Case Data'!$F:$F,"Generation")</f>
        <v>18469.594611731958</v>
      </c>
      <c r="L302" s="4">
        <f>SUMIFS('Case Data'!M:M,'Case Data'!$A:$A,Generation!$C302,'Case Data'!$B:$B,Generation!$D302,'Case Data'!$D:$D,Generation!$F302,'Case Data'!$F:$F,"Generation")</f>
        <v>18468.083733343959</v>
      </c>
      <c r="M302" s="8">
        <f>SUMIFS('Case Data'!N:N,'Case Data'!$A:$A,Generation!$C302,'Case Data'!$B:$B,Generation!$D302,'Case Data'!$D:$D,Generation!$F302,'Case Data'!$F:$F,"Generation")</f>
        <v>17674.135294726013</v>
      </c>
    </row>
    <row r="303" spans="3:13">
      <c r="C303" s="45" t="str">
        <f t="shared" si="77"/>
        <v>Case A Exploratory Policy Scenario</v>
      </c>
      <c r="D303" s="52" t="str">
        <f>D302</f>
        <v>10-State Contributions</v>
      </c>
      <c r="E303" s="125" t="s">
        <v>50</v>
      </c>
      <c r="F303" s="52" t="s">
        <v>62</v>
      </c>
      <c r="G303" s="4">
        <f>SUMIFS('Case Data'!H:H,'Case Data'!$A:$A,Generation!$C303,'Case Data'!$B:$B,Generation!$D303,'Case Data'!$D:$D,Generation!$F303,'Case Data'!$F:$F,"Generation")</f>
        <v>575.54790101000003</v>
      </c>
      <c r="H303" s="4">
        <f>SUMIFS('Case Data'!I:I,'Case Data'!$A:$A,Generation!$C303,'Case Data'!$B:$B,Generation!$D303,'Case Data'!$D:$D,Generation!$F303,'Case Data'!$F:$F,"Generation")</f>
        <v>7589.3829984989998</v>
      </c>
      <c r="I303" s="4">
        <f>SUMIFS('Case Data'!J:J,'Case Data'!$A:$A,Generation!$C303,'Case Data'!$B:$B,Generation!$D303,'Case Data'!$D:$D,Generation!$F303,'Case Data'!$F:$F,"Generation")</f>
        <v>7364.7446945739994</v>
      </c>
      <c r="J303" s="4">
        <f>SUMIFS('Case Data'!K:K,'Case Data'!$A:$A,Generation!$C303,'Case Data'!$B:$B,Generation!$D303,'Case Data'!$D:$D,Generation!$F303,'Case Data'!$F:$F,"Generation")</f>
        <v>7239.5085469790001</v>
      </c>
      <c r="K303" s="4">
        <f>SUMIFS('Case Data'!L:L,'Case Data'!$A:$A,Generation!$C303,'Case Data'!$B:$B,Generation!$D303,'Case Data'!$D:$D,Generation!$F303,'Case Data'!$F:$F,"Generation")</f>
        <v>7750.0065312200004</v>
      </c>
      <c r="L303" s="4">
        <f>SUMIFS('Case Data'!M:M,'Case Data'!$A:$A,Generation!$C303,'Case Data'!$B:$B,Generation!$D303,'Case Data'!$D:$D,Generation!$F303,'Case Data'!$F:$F,"Generation")</f>
        <v>7710.5772257789995</v>
      </c>
      <c r="M303" s="8">
        <f>SUMIFS('Case Data'!N:N,'Case Data'!$A:$A,Generation!$C303,'Case Data'!$B:$B,Generation!$D303,'Case Data'!$D:$D,Generation!$F303,'Case Data'!$F:$F,"Generation")</f>
        <v>7518.8678569069998</v>
      </c>
    </row>
    <row r="304" spans="3:13">
      <c r="C304" s="44" t="str">
        <f>C303</f>
        <v>Case A Exploratory Policy Scenario</v>
      </c>
      <c r="D304" s="53" t="str">
        <f>D303</f>
        <v>10-State Contributions</v>
      </c>
      <c r="E304" s="136" t="s">
        <v>50</v>
      </c>
      <c r="F304" s="53" t="s">
        <v>64</v>
      </c>
      <c r="G304" s="23">
        <f>SUMIFS('Case Data'!H:H,'Case Data'!$A:$A,Generation!$C304,'Case Data'!$B:$B,Generation!$D304,'Case Data'!$D:$D,Generation!$F304,'Case Data'!$F:$F,"Generation")</f>
        <v>10656.063832977999</v>
      </c>
      <c r="H304" s="23">
        <f>SUMIFS('Case Data'!I:I,'Case Data'!$A:$A,Generation!$C304,'Case Data'!$B:$B,Generation!$D304,'Case Data'!$D:$D,Generation!$F304,'Case Data'!$F:$F,"Generation")</f>
        <v>9124.3513245759968</v>
      </c>
      <c r="I304" s="23">
        <f>SUMIFS('Case Data'!J:J,'Case Data'!$A:$A,Generation!$C304,'Case Data'!$B:$B,Generation!$D304,'Case Data'!$D:$D,Generation!$F304,'Case Data'!$F:$F,"Generation")</f>
        <v>8794.884725045993</v>
      </c>
      <c r="J304" s="23">
        <f>SUMIFS('Case Data'!K:K,'Case Data'!$A:$A,Generation!$C304,'Case Data'!$B:$B,Generation!$D304,'Case Data'!$D:$D,Generation!$F304,'Case Data'!$F:$F,"Generation")</f>
        <v>8839.2876925019918</v>
      </c>
      <c r="K304" s="23">
        <f>SUMIFS('Case Data'!L:L,'Case Data'!$A:$A,Generation!$C304,'Case Data'!$B:$B,Generation!$D304,'Case Data'!$D:$D,Generation!$F304,'Case Data'!$F:$F,"Generation")</f>
        <v>8946.4940033469993</v>
      </c>
      <c r="L304" s="23">
        <f>SUMIFS('Case Data'!M:M,'Case Data'!$A:$A,Generation!$C304,'Case Data'!$B:$B,Generation!$D304,'Case Data'!$D:$D,Generation!$F304,'Case Data'!$F:$F,"Generation")</f>
        <v>8795.1093543859988</v>
      </c>
      <c r="M304" s="25">
        <f>SUMIFS('Case Data'!N:N,'Case Data'!$A:$A,Generation!$C304,'Case Data'!$B:$B,Generation!$D304,'Case Data'!$D:$D,Generation!$F304,'Case Data'!$F:$F,"Generation")</f>
        <v>8576.7731006689901</v>
      </c>
    </row>
    <row r="305" spans="3:13">
      <c r="C305" s="202" t="str">
        <f>C304</f>
        <v>Case A Exploratory Policy Scenario</v>
      </c>
      <c r="D305" s="203" t="str">
        <f>D304</f>
        <v>10-State Contributions</v>
      </c>
      <c r="E305" s="148" t="s">
        <v>50</v>
      </c>
      <c r="F305" s="203" t="s">
        <v>66</v>
      </c>
      <c r="G305" s="70">
        <f>SUMIFS('Case Data'!H:H,'Case Data'!$A:$A,Generation!$C305,'Case Data'!$B:$B,Generation!$D305,'Case Data'!$D:$D,Generation!$F305,'Case Data'!$F:$F,"Generation")</f>
        <v>-1160.187757885511</v>
      </c>
      <c r="H305" s="70">
        <f>SUMIFS('Case Data'!I:I,'Case Data'!$A:$A,Generation!$C305,'Case Data'!$B:$B,Generation!$D305,'Case Data'!$D:$D,Generation!$F305,'Case Data'!$F:$F,"Generation")</f>
        <v>-2411.1086720637668</v>
      </c>
      <c r="I305" s="70">
        <f>SUMIFS('Case Data'!J:J,'Case Data'!$A:$A,Generation!$C305,'Case Data'!$B:$B,Generation!$D305,'Case Data'!$D:$D,Generation!$F305,'Case Data'!$F:$F,"Generation")</f>
        <v>-2760.8149349555229</v>
      </c>
      <c r="J305" s="70">
        <f>SUMIFS('Case Data'!K:K,'Case Data'!$A:$A,Generation!$C305,'Case Data'!$B:$B,Generation!$D305,'Case Data'!$D:$D,Generation!$F305,'Case Data'!$F:$F,"Generation")</f>
        <v>-2033.2104101870154</v>
      </c>
      <c r="K305" s="70">
        <f>SUMIFS('Case Data'!L:L,'Case Data'!$A:$A,Generation!$C305,'Case Data'!$B:$B,Generation!$D305,'Case Data'!$D:$D,Generation!$F305,'Case Data'!$F:$F,"Generation")</f>
        <v>-2019.4967837913744</v>
      </c>
      <c r="L305" s="70">
        <f>SUMIFS('Case Data'!M:M,'Case Data'!$A:$A,Generation!$C305,'Case Data'!$B:$B,Generation!$D305,'Case Data'!$D:$D,Generation!$F305,'Case Data'!$F:$F,"Generation")</f>
        <v>-3229.5522261714686</v>
      </c>
      <c r="M305" s="71">
        <f>SUMIFS('Case Data'!N:N,'Case Data'!$A:$A,Generation!$C305,'Case Data'!$B:$B,Generation!$D305,'Case Data'!$D:$D,Generation!$F305,'Case Data'!$F:$F,"Generation")</f>
        <v>-6750.9193548677704</v>
      </c>
    </row>
    <row r="306" spans="3:13">
      <c r="C306" s="45" t="str">
        <f>C304</f>
        <v>Case A Exploratory Policy Scenario</v>
      </c>
      <c r="D306" s="52" t="str">
        <f>D304</f>
        <v>10-State Contributions</v>
      </c>
      <c r="E306" s="125" t="s">
        <v>50</v>
      </c>
      <c r="F306" s="52" t="s">
        <v>72</v>
      </c>
      <c r="G306" s="4">
        <f>SUMIFS('Case Data'!H:H,'Case Data'!$A:$A,Generation!$C306,'Case Data'!$B:$B,Generation!$D306,'Case Data'!$D:$D,Generation!$F306,'Case Data'!$F:$F,"Generation")</f>
        <v>0</v>
      </c>
      <c r="H306" s="4">
        <f>SUMIFS('Case Data'!I:I,'Case Data'!$A:$A,Generation!$C306,'Case Data'!$B:$B,Generation!$D306,'Case Data'!$D:$D,Generation!$F306,'Case Data'!$F:$F,"Generation")</f>
        <v>0</v>
      </c>
      <c r="I306" s="4">
        <f>SUMIFS('Case Data'!J:J,'Case Data'!$A:$A,Generation!$C306,'Case Data'!$B:$B,Generation!$D306,'Case Data'!$D:$D,Generation!$F306,'Case Data'!$F:$F,"Generation")</f>
        <v>0</v>
      </c>
      <c r="J306" s="4">
        <f>SUMIFS('Case Data'!K:K,'Case Data'!$A:$A,Generation!$C306,'Case Data'!$B:$B,Generation!$D306,'Case Data'!$D:$D,Generation!$F306,'Case Data'!$F:$F,"Generation")</f>
        <v>84.610488931000006</v>
      </c>
      <c r="K306" s="4">
        <f>SUMIFS('Case Data'!L:L,'Case Data'!$A:$A,Generation!$C306,'Case Data'!$B:$B,Generation!$D306,'Case Data'!$D:$D,Generation!$F306,'Case Data'!$F:$F,"Generation")</f>
        <v>3707.2998854699999</v>
      </c>
      <c r="L306" s="4">
        <f>SUMIFS('Case Data'!M:M,'Case Data'!$A:$A,Generation!$C306,'Case Data'!$B:$B,Generation!$D306,'Case Data'!$D:$D,Generation!$F306,'Case Data'!$F:$F,"Generation")</f>
        <v>5067.7591304920006</v>
      </c>
      <c r="M306" s="8">
        <f>SUMIFS('Case Data'!N:N,'Case Data'!$A:$A,Generation!$C306,'Case Data'!$B:$B,Generation!$D306,'Case Data'!$D:$D,Generation!$F306,'Case Data'!$F:$F,"Generation")</f>
        <v>7191.7219585719995</v>
      </c>
    </row>
    <row r="307" spans="3:13">
      <c r="C307" s="45" t="str">
        <f t="shared" ref="C307:C312" si="78">C306</f>
        <v>Case A Exploratory Policy Scenario</v>
      </c>
      <c r="D307" s="52" t="str">
        <f t="shared" ref="D307:D312" si="79">D306</f>
        <v>10-State Contributions</v>
      </c>
      <c r="E307" s="125" t="s">
        <v>50</v>
      </c>
      <c r="F307" s="52" t="s">
        <v>73</v>
      </c>
      <c r="G307" s="4">
        <f>SUMIFS('Case Data'!H:H,'Case Data'!$A:$A,Generation!$C307,'Case Data'!$B:$B,Generation!$D307,'Case Data'!$D:$D,Generation!$F307,'Case Data'!$F:$F,"Generation")</f>
        <v>0</v>
      </c>
      <c r="H307" s="4">
        <f>SUMIFS('Case Data'!I:I,'Case Data'!$A:$A,Generation!$C307,'Case Data'!$B:$B,Generation!$D307,'Case Data'!$D:$D,Generation!$F307,'Case Data'!$F:$F,"Generation")</f>
        <v>0</v>
      </c>
      <c r="I307" s="4">
        <f>SUMIFS('Case Data'!J:J,'Case Data'!$A:$A,Generation!$C307,'Case Data'!$B:$B,Generation!$D307,'Case Data'!$D:$D,Generation!$F307,'Case Data'!$F:$F,"Generation")</f>
        <v>7.1928985919999997</v>
      </c>
      <c r="J307" s="4">
        <f>SUMIFS('Case Data'!K:K,'Case Data'!$A:$A,Generation!$C307,'Case Data'!$B:$B,Generation!$D307,'Case Data'!$D:$D,Generation!$F307,'Case Data'!$F:$F,"Generation")</f>
        <v>16.75224648</v>
      </c>
      <c r="K307" s="4">
        <f>SUMIFS('Case Data'!L:L,'Case Data'!$A:$A,Generation!$C307,'Case Data'!$B:$B,Generation!$D307,'Case Data'!$D:$D,Generation!$F307,'Case Data'!$F:$F,"Generation")</f>
        <v>3.7683992320000002</v>
      </c>
      <c r="L307" s="4">
        <f>SUMIFS('Case Data'!M:M,'Case Data'!$A:$A,Generation!$C307,'Case Data'!$B:$B,Generation!$D307,'Case Data'!$D:$D,Generation!$F307,'Case Data'!$F:$F,"Generation")</f>
        <v>3.7683992320000002</v>
      </c>
      <c r="M307" s="8">
        <f>SUMIFS('Case Data'!N:N,'Case Data'!$A:$A,Generation!$C307,'Case Data'!$B:$B,Generation!$D307,'Case Data'!$D:$D,Generation!$F307,'Case Data'!$F:$F,"Generation")</f>
        <v>69.760810696000007</v>
      </c>
    </row>
    <row r="308" spans="3:13">
      <c r="C308" s="45" t="str">
        <f t="shared" si="78"/>
        <v>Case A Exploratory Policy Scenario</v>
      </c>
      <c r="D308" s="52" t="str">
        <f t="shared" si="79"/>
        <v>10-State Contributions</v>
      </c>
      <c r="E308" s="125" t="s">
        <v>50</v>
      </c>
      <c r="F308" s="52" t="s">
        <v>74</v>
      </c>
      <c r="G308" s="4">
        <f>SUMIFS('Case Data'!H:H,'Case Data'!$A:$A,Generation!$C308,'Case Data'!$B:$B,Generation!$D308,'Case Data'!$D:$D,Generation!$F308,'Case Data'!$F:$F,"Generation")</f>
        <v>0</v>
      </c>
      <c r="H308" s="4">
        <f>SUMIFS('Case Data'!I:I,'Case Data'!$A:$A,Generation!$C308,'Case Data'!$B:$B,Generation!$D308,'Case Data'!$D:$D,Generation!$F308,'Case Data'!$F:$F,"Generation")</f>
        <v>0</v>
      </c>
      <c r="I308" s="4">
        <f>SUMIFS('Case Data'!J:J,'Case Data'!$A:$A,Generation!$C308,'Case Data'!$B:$B,Generation!$D308,'Case Data'!$D:$D,Generation!$F308,'Case Data'!$F:$F,"Generation")</f>
        <v>0</v>
      </c>
      <c r="J308" s="4">
        <f>SUMIFS('Case Data'!K:K,'Case Data'!$A:$A,Generation!$C308,'Case Data'!$B:$B,Generation!$D308,'Case Data'!$D:$D,Generation!$F308,'Case Data'!$F:$F,"Generation")</f>
        <v>0</v>
      </c>
      <c r="K308" s="4">
        <f>SUMIFS('Case Data'!L:L,'Case Data'!$A:$A,Generation!$C308,'Case Data'!$B:$B,Generation!$D308,'Case Data'!$D:$D,Generation!$F308,'Case Data'!$F:$F,"Generation")</f>
        <v>0</v>
      </c>
      <c r="L308" s="4">
        <f>SUMIFS('Case Data'!M:M,'Case Data'!$A:$A,Generation!$C308,'Case Data'!$B:$B,Generation!$D308,'Case Data'!$D:$D,Generation!$F308,'Case Data'!$F:$F,"Generation")</f>
        <v>0</v>
      </c>
      <c r="M308" s="8">
        <f>SUMIFS('Case Data'!N:N,'Case Data'!$A:$A,Generation!$C308,'Case Data'!$B:$B,Generation!$D308,'Case Data'!$D:$D,Generation!$F308,'Case Data'!$F:$F,"Generation")</f>
        <v>0</v>
      </c>
    </row>
    <row r="309" spans="3:13">
      <c r="C309" s="45" t="str">
        <f t="shared" si="78"/>
        <v>Case A Exploratory Policy Scenario</v>
      </c>
      <c r="D309" s="52" t="str">
        <f>D308</f>
        <v>10-State Contributions</v>
      </c>
      <c r="E309" s="125" t="s">
        <v>50</v>
      </c>
      <c r="F309" s="52" t="s">
        <v>75</v>
      </c>
      <c r="G309" s="4">
        <f>SUMIFS('Case Data'!H:H,'Case Data'!$A:$A,Generation!$C309,'Case Data'!$B:$B,Generation!$D309,'Case Data'!$D:$D,Generation!$F309,'Case Data'!$F:$F,"Generation")</f>
        <v>0</v>
      </c>
      <c r="H309" s="4">
        <f>SUMIFS('Case Data'!I:I,'Case Data'!$A:$A,Generation!$C309,'Case Data'!$B:$B,Generation!$D309,'Case Data'!$D:$D,Generation!$F309,'Case Data'!$F:$F,"Generation")</f>
        <v>0</v>
      </c>
      <c r="I309" s="4">
        <f>SUMIFS('Case Data'!J:J,'Case Data'!$A:$A,Generation!$C309,'Case Data'!$B:$B,Generation!$D309,'Case Data'!$D:$D,Generation!$F309,'Case Data'!$F:$F,"Generation")</f>
        <v>0</v>
      </c>
      <c r="J309" s="4">
        <f>SUMIFS('Case Data'!K:K,'Case Data'!$A:$A,Generation!$C309,'Case Data'!$B:$B,Generation!$D309,'Case Data'!$D:$D,Generation!$F309,'Case Data'!$F:$F,"Generation")</f>
        <v>342.75837593</v>
      </c>
      <c r="K309" s="4">
        <f>SUMIFS('Case Data'!L:L,'Case Data'!$A:$A,Generation!$C309,'Case Data'!$B:$B,Generation!$D309,'Case Data'!$D:$D,Generation!$F309,'Case Data'!$F:$F,"Generation")</f>
        <v>342.75837535199997</v>
      </c>
      <c r="L309" s="4">
        <f>SUMIFS('Case Data'!M:M,'Case Data'!$A:$A,Generation!$C309,'Case Data'!$B:$B,Generation!$D309,'Case Data'!$D:$D,Generation!$F309,'Case Data'!$F:$F,"Generation")</f>
        <v>342.758375742</v>
      </c>
      <c r="M309" s="8">
        <f>SUMIFS('Case Data'!N:N,'Case Data'!$A:$A,Generation!$C309,'Case Data'!$B:$B,Generation!$D309,'Case Data'!$D:$D,Generation!$F309,'Case Data'!$F:$F,"Generation")</f>
        <v>342.75837761899999</v>
      </c>
    </row>
    <row r="310" spans="3:13">
      <c r="C310" s="45" t="str">
        <f t="shared" si="78"/>
        <v>Case A Exploratory Policy Scenario</v>
      </c>
      <c r="D310" s="52" t="str">
        <f t="shared" si="79"/>
        <v>10-State Contributions</v>
      </c>
      <c r="E310" s="125" t="s">
        <v>50</v>
      </c>
      <c r="F310" s="52" t="s">
        <v>76</v>
      </c>
      <c r="G310" s="4">
        <f>SUMIFS('Case Data'!H:H,'Case Data'!$A:$A,Generation!$C310,'Case Data'!$B:$B,Generation!$D310,'Case Data'!$D:$D,Generation!$F310,'Case Data'!$F:$F,"Generation")</f>
        <v>0</v>
      </c>
      <c r="H310" s="4">
        <f>SUMIFS('Case Data'!I:I,'Case Data'!$A:$A,Generation!$C310,'Case Data'!$B:$B,Generation!$D310,'Case Data'!$D:$D,Generation!$F310,'Case Data'!$F:$F,"Generation")</f>
        <v>0</v>
      </c>
      <c r="I310" s="4">
        <f>SUMIFS('Case Data'!J:J,'Case Data'!$A:$A,Generation!$C310,'Case Data'!$B:$B,Generation!$D310,'Case Data'!$D:$D,Generation!$F310,'Case Data'!$F:$F,"Generation")</f>
        <v>0</v>
      </c>
      <c r="J310" s="4">
        <f>SUMIFS('Case Data'!K:K,'Case Data'!$A:$A,Generation!$C310,'Case Data'!$B:$B,Generation!$D310,'Case Data'!$D:$D,Generation!$F310,'Case Data'!$F:$F,"Generation")</f>
        <v>0</v>
      </c>
      <c r="K310" s="4">
        <f>SUMIFS('Case Data'!L:L,'Case Data'!$A:$A,Generation!$C310,'Case Data'!$B:$B,Generation!$D310,'Case Data'!$D:$D,Generation!$F310,'Case Data'!$F:$F,"Generation")</f>
        <v>9433.9072141550005</v>
      </c>
      <c r="L310" s="4">
        <f>SUMIFS('Case Data'!M:M,'Case Data'!$A:$A,Generation!$C310,'Case Data'!$B:$B,Generation!$D310,'Case Data'!$D:$D,Generation!$F310,'Case Data'!$F:$F,"Generation")</f>
        <v>35007.666908955638</v>
      </c>
      <c r="M310" s="8">
        <f>SUMIFS('Case Data'!N:N,'Case Data'!$A:$A,Generation!$C310,'Case Data'!$B:$B,Generation!$D310,'Case Data'!$D:$D,Generation!$F310,'Case Data'!$F:$F,"Generation")</f>
        <v>97585.475495685649</v>
      </c>
    </row>
    <row r="311" spans="3:13">
      <c r="C311" s="45" t="str">
        <f t="shared" si="78"/>
        <v>Case A Exploratory Policy Scenario</v>
      </c>
      <c r="D311" s="52" t="str">
        <f t="shared" si="79"/>
        <v>10-State Contributions</v>
      </c>
      <c r="E311" s="125" t="s">
        <v>50</v>
      </c>
      <c r="F311" s="52" t="s">
        <v>77</v>
      </c>
      <c r="G311" s="4">
        <f>SUMIFS('Case Data'!H:H,'Case Data'!$A:$A,Generation!$C311,'Case Data'!$B:$B,Generation!$D311,'Case Data'!$D:$D,Generation!$F311,'Case Data'!$F:$F,"Generation")</f>
        <v>0</v>
      </c>
      <c r="H311" s="4">
        <f>SUMIFS('Case Data'!I:I,'Case Data'!$A:$A,Generation!$C311,'Case Data'!$B:$B,Generation!$D311,'Case Data'!$D:$D,Generation!$F311,'Case Data'!$F:$F,"Generation")</f>
        <v>3032.3966723929998</v>
      </c>
      <c r="I311" s="4">
        <f>SUMIFS('Case Data'!J:J,'Case Data'!$A:$A,Generation!$C311,'Case Data'!$B:$B,Generation!$D311,'Case Data'!$D:$D,Generation!$F311,'Case Data'!$F:$F,"Generation")</f>
        <v>39423.919000304006</v>
      </c>
      <c r="J311" s="4">
        <f>SUMIFS('Case Data'!K:K,'Case Data'!$A:$A,Generation!$C311,'Case Data'!$B:$B,Generation!$D311,'Case Data'!$D:$D,Generation!$F311,'Case Data'!$F:$F,"Generation")</f>
        <v>40348.253104861993</v>
      </c>
      <c r="K311" s="4">
        <f>SUMIFS('Case Data'!L:L,'Case Data'!$A:$A,Generation!$C311,'Case Data'!$B:$B,Generation!$D311,'Case Data'!$D:$D,Generation!$F311,'Case Data'!$F:$F,"Generation")</f>
        <v>50129.481327029993</v>
      </c>
      <c r="L311" s="4">
        <f>SUMIFS('Case Data'!M:M,'Case Data'!$A:$A,Generation!$C311,'Case Data'!$B:$B,Generation!$D311,'Case Data'!$D:$D,Generation!$F311,'Case Data'!$F:$F,"Generation")</f>
        <v>51859.754757793977</v>
      </c>
      <c r="M311" s="8">
        <f>SUMIFS('Case Data'!N:N,'Case Data'!$A:$A,Generation!$C311,'Case Data'!$B:$B,Generation!$D311,'Case Data'!$D:$D,Generation!$F311,'Case Data'!$F:$F,"Generation")</f>
        <v>84531.23119177499</v>
      </c>
    </row>
    <row r="312" spans="3:13">
      <c r="C312" s="45" t="str">
        <f t="shared" si="78"/>
        <v>Case A Exploratory Policy Scenario</v>
      </c>
      <c r="D312" s="52" t="str">
        <f t="shared" si="79"/>
        <v>10-State Contributions</v>
      </c>
      <c r="E312" s="125" t="s">
        <v>50</v>
      </c>
      <c r="F312" s="52" t="s">
        <v>78</v>
      </c>
      <c r="G312" s="4">
        <f>SUMIFS('Case Data'!H:H,'Case Data'!$A:$A,Generation!$C312,'Case Data'!$B:$B,Generation!$D312,'Case Data'!$D:$D,Generation!$F312,'Case Data'!$F:$F,"Generation")</f>
        <v>4432.3851293669995</v>
      </c>
      <c r="H312" s="4">
        <f>SUMIFS('Case Data'!I:I,'Case Data'!$A:$A,Generation!$C312,'Case Data'!$B:$B,Generation!$D312,'Case Data'!$D:$D,Generation!$F312,'Case Data'!$F:$F,"Generation")</f>
        <v>10441.087707829001</v>
      </c>
      <c r="I312" s="4">
        <f>SUMIFS('Case Data'!J:J,'Case Data'!$A:$A,Generation!$C312,'Case Data'!$B:$B,Generation!$D312,'Case Data'!$D:$D,Generation!$F312,'Case Data'!$F:$F,"Generation")</f>
        <v>15167.633307405002</v>
      </c>
      <c r="J312" s="4">
        <f>SUMIFS('Case Data'!K:K,'Case Data'!$A:$A,Generation!$C312,'Case Data'!$B:$B,Generation!$D312,'Case Data'!$D:$D,Generation!$F312,'Case Data'!$F:$F,"Generation")</f>
        <v>30574.195708088002</v>
      </c>
      <c r="K312" s="4">
        <f>SUMIFS('Case Data'!L:L,'Case Data'!$A:$A,Generation!$C312,'Case Data'!$B:$B,Generation!$D312,'Case Data'!$D:$D,Generation!$F312,'Case Data'!$F:$F,"Generation")</f>
        <v>30570.501335672001</v>
      </c>
      <c r="L312" s="4">
        <f>SUMIFS('Case Data'!M:M,'Case Data'!$A:$A,Generation!$C312,'Case Data'!$B:$B,Generation!$D312,'Case Data'!$D:$D,Generation!$F312,'Case Data'!$F:$F,"Generation")</f>
        <v>30573.096517333004</v>
      </c>
      <c r="M312" s="8">
        <f>SUMIFS('Case Data'!N:N,'Case Data'!$A:$A,Generation!$C312,'Case Data'!$B:$B,Generation!$D312,'Case Data'!$D:$D,Generation!$F312,'Case Data'!$F:$F,"Generation")</f>
        <v>30562.848553200005</v>
      </c>
    </row>
    <row r="313" spans="3:13">
      <c r="C313" s="45" t="str">
        <f>C312</f>
        <v>Case A Exploratory Policy Scenario</v>
      </c>
      <c r="D313" s="52" t="str">
        <f>D312</f>
        <v>10-State Contributions</v>
      </c>
      <c r="E313" s="125" t="s">
        <v>50</v>
      </c>
      <c r="F313" s="52" t="s">
        <v>80</v>
      </c>
      <c r="G313" s="4">
        <f>SUMIFS('Case Data'!H:H,'Case Data'!$A:$A,Generation!$C313,'Case Data'!$B:$B,Generation!$D313,'Case Data'!$D:$D,Generation!$F313,'Case Data'!$F:$F,"Generation")</f>
        <v>0</v>
      </c>
      <c r="H313" s="4">
        <f>SUMIFS('Case Data'!I:I,'Case Data'!$A:$A,Generation!$C313,'Case Data'!$B:$B,Generation!$D313,'Case Data'!$D:$D,Generation!$F313,'Case Data'!$F:$F,"Generation")</f>
        <v>0</v>
      </c>
      <c r="I313" s="4">
        <f>SUMIFS('Case Data'!J:J,'Case Data'!$A:$A,Generation!$C313,'Case Data'!$B:$B,Generation!$D313,'Case Data'!$D:$D,Generation!$F313,'Case Data'!$F:$F,"Generation")</f>
        <v>0</v>
      </c>
      <c r="J313" s="4">
        <f>SUMIFS('Case Data'!K:K,'Case Data'!$A:$A,Generation!$C313,'Case Data'!$B:$B,Generation!$D313,'Case Data'!$D:$D,Generation!$F313,'Case Data'!$F:$F,"Generation")</f>
        <v>0</v>
      </c>
      <c r="K313" s="4">
        <f>SUMIFS('Case Data'!L:L,'Case Data'!$A:$A,Generation!$C313,'Case Data'!$B:$B,Generation!$D313,'Case Data'!$D:$D,Generation!$F313,'Case Data'!$F:$F,"Generation")</f>
        <v>0</v>
      </c>
      <c r="L313" s="4">
        <f>SUMIFS('Case Data'!M:M,'Case Data'!$A:$A,Generation!$C313,'Case Data'!$B:$B,Generation!$D313,'Case Data'!$D:$D,Generation!$F313,'Case Data'!$F:$F,"Generation")</f>
        <v>0</v>
      </c>
      <c r="M313" s="8">
        <f>SUMIFS('Case Data'!N:N,'Case Data'!$A:$A,Generation!$C313,'Case Data'!$B:$B,Generation!$D313,'Case Data'!$D:$D,Generation!$F313,'Case Data'!$F:$F,"Generation")</f>
        <v>0</v>
      </c>
    </row>
    <row r="314" spans="3:13" ht="15.75" thickBot="1">
      <c r="C314" s="50" t="str">
        <f>C313</f>
        <v>Case A Exploratory Policy Scenario</v>
      </c>
      <c r="D314" s="54" t="str">
        <f>D313</f>
        <v>10-State Contributions</v>
      </c>
      <c r="E314" s="126" t="s">
        <v>50</v>
      </c>
      <c r="F314" s="54" t="s">
        <v>81</v>
      </c>
      <c r="G314" s="9">
        <f>SUMIFS('Case Data'!H:H,'Case Data'!$A:$A,Generation!$C314,'Case Data'!$B:$B,Generation!$D314,'Case Data'!$D:$D,Generation!$F314,'Case Data'!$F:$F,"Generation")</f>
        <v>0</v>
      </c>
      <c r="H314" s="9">
        <f>SUMIFS('Case Data'!I:I,'Case Data'!$A:$A,Generation!$C314,'Case Data'!$B:$B,Generation!$D314,'Case Data'!$D:$D,Generation!$F314,'Case Data'!$F:$F,"Generation")</f>
        <v>0</v>
      </c>
      <c r="I314" s="9">
        <f>SUMIFS('Case Data'!J:J,'Case Data'!$A:$A,Generation!$C314,'Case Data'!$B:$B,Generation!$D314,'Case Data'!$D:$D,Generation!$F314,'Case Data'!$F:$F,"Generation")</f>
        <v>0</v>
      </c>
      <c r="J314" s="9">
        <f>SUMIFS('Case Data'!K:K,'Case Data'!$A:$A,Generation!$C314,'Case Data'!$B:$B,Generation!$D314,'Case Data'!$D:$D,Generation!$F314,'Case Data'!$F:$F,"Generation")</f>
        <v>0</v>
      </c>
      <c r="K314" s="9">
        <f>SUMIFS('Case Data'!L:L,'Case Data'!$A:$A,Generation!$C314,'Case Data'!$B:$B,Generation!$D314,'Case Data'!$D:$D,Generation!$F314,'Case Data'!$F:$F,"Generation")</f>
        <v>0</v>
      </c>
      <c r="L314" s="9">
        <f>SUMIFS('Case Data'!M:M,'Case Data'!$A:$A,Generation!$C314,'Case Data'!$B:$B,Generation!$D314,'Case Data'!$D:$D,Generation!$F314,'Case Data'!$F:$F,"Generation")</f>
        <v>0</v>
      </c>
      <c r="M314" s="10">
        <f>SUMIFS('Case Data'!N:N,'Case Data'!$A:$A,Generation!$C314,'Case Data'!$B:$B,Generation!$D314,'Case Data'!$D:$D,Generation!$F314,'Case Data'!$F:$F,"Generation")</f>
        <v>0</v>
      </c>
    </row>
  </sheetData>
  <pageMargins left="0.7" right="0.7" top="0.75" bottom="0.75" header="0.3" footer="0.3"/>
  <pageSetup orientation="portrait" horizontalDpi="300" verticalDpi="300" r:id="rId1"/>
  <customProperties>
    <customPr name="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D1596AD-7385-446E-A1C1-29BCDEBE07D7}">
          <x14:formula1>
            <xm:f>Cases!$C$3:$C$14</xm:f>
          </x14:formula1>
          <xm:sqref>D54 AC10 C10 P10</xm:sqref>
        </x14:dataValidation>
        <x14:dataValidation type="list" allowBlank="1" showInputMessage="1" showErrorMessage="1" xr:uid="{7F9B8D04-0083-4FB3-9C5A-DD9AAA9C29BD}">
          <x14:formula1>
            <xm:f>Cases!$E$3:$E$15</xm:f>
          </x14:formula1>
          <xm:sqref>AD10 D10 Q10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D85AD-5DA2-4605-8336-15E779433526}">
  <dimension ref="B2:AN68"/>
  <sheetViews>
    <sheetView showGridLines="0" topLeftCell="D16" zoomScale="80" zoomScaleNormal="80" workbookViewId="0">
      <selection activeCell="H45" sqref="H45"/>
    </sheetView>
  </sheetViews>
  <sheetFormatPr defaultColWidth="9.28515625" defaultRowHeight="15.75"/>
  <cols>
    <col min="1" max="1" width="5.7109375" style="56" customWidth="1"/>
    <col min="2" max="2" width="5.42578125" style="56" hidden="1" customWidth="1"/>
    <col min="3" max="3" width="39.42578125" style="55" customWidth="1"/>
    <col min="4" max="4" width="24.5703125" style="55" customWidth="1"/>
    <col min="5" max="5" width="18.7109375" style="56" customWidth="1"/>
    <col min="6" max="6" width="13.7109375" style="56" customWidth="1"/>
    <col min="7" max="7" width="11.28515625" style="56" customWidth="1"/>
    <col min="8" max="8" width="10.42578125" style="56" customWidth="1"/>
    <col min="9" max="9" width="8.7109375" style="56" bestFit="1" customWidth="1"/>
    <col min="10" max="13" width="9.28515625" style="56"/>
    <col min="14" max="14" width="12.7109375" style="55" customWidth="1"/>
    <col min="15" max="15" width="14" style="56" customWidth="1"/>
    <col min="16" max="16" width="28" style="56" customWidth="1"/>
    <col min="17" max="17" width="31.28515625" style="56" customWidth="1"/>
    <col min="18" max="18" width="16.5703125" style="56" customWidth="1"/>
    <col min="19" max="19" width="13.7109375" style="56" customWidth="1"/>
    <col min="20" max="20" width="9.28515625" style="56"/>
    <col min="21" max="21" width="9.5703125" style="56" bestFit="1" customWidth="1"/>
    <col min="22" max="29" width="9.28515625" style="56"/>
    <col min="30" max="30" width="33.7109375" style="56" customWidth="1"/>
    <col min="31" max="31" width="15.28515625" style="56" customWidth="1"/>
    <col min="32" max="16384" width="9.28515625" style="56"/>
  </cols>
  <sheetData>
    <row r="2" spans="3:33" s="2" customFormat="1" ht="31.5">
      <c r="C2" s="34" t="str">
        <f>'Read Me'!$B$1</f>
        <v>ICF - RGGI - Flat Cap and Policy Case Results</v>
      </c>
    </row>
    <row r="3" spans="3:33" s="2" customFormat="1">
      <c r="C3" s="80">
        <f>'Read Me'!$B$2</f>
        <v>45828</v>
      </c>
    </row>
    <row r="4" spans="3:33" customFormat="1" ht="15"/>
    <row r="5" spans="3:33" s="2" customFormat="1" ht="26.25">
      <c r="C5" s="33" t="s">
        <v>97</v>
      </c>
    </row>
    <row r="6" spans="3:33" s="2" customFormat="1" ht="14.25" customHeight="1">
      <c r="C6" s="5"/>
    </row>
    <row r="7" spans="3:33" s="19" customFormat="1" ht="23.25">
      <c r="C7" s="74" t="s">
        <v>89</v>
      </c>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row>
    <row r="8" spans="3:33" s="2" customFormat="1" ht="23.25">
      <c r="C8" s="79"/>
    </row>
    <row r="9" spans="3:33" s="2" customFormat="1" thickBot="1">
      <c r="C9" s="3" t="s">
        <v>41</v>
      </c>
      <c r="D9" s="3" t="s">
        <v>98</v>
      </c>
      <c r="E9" s="3" t="s">
        <v>99</v>
      </c>
      <c r="F9" s="3" t="s">
        <v>100</v>
      </c>
      <c r="P9" s="3" t="s">
        <v>42</v>
      </c>
      <c r="Q9" s="3" t="s">
        <v>98</v>
      </c>
      <c r="R9" s="3" t="s">
        <v>99</v>
      </c>
      <c r="S9" s="3" t="s">
        <v>100</v>
      </c>
      <c r="AD9" s="3" t="s">
        <v>90</v>
      </c>
      <c r="AE9" s="3" t="s">
        <v>98</v>
      </c>
      <c r="AF9" s="3" t="s">
        <v>99</v>
      </c>
      <c r="AG9" s="3" t="s">
        <v>100</v>
      </c>
    </row>
    <row r="10" spans="3:33" s="2" customFormat="1" thickBot="1">
      <c r="C10" s="93" t="s">
        <v>250</v>
      </c>
      <c r="D10" s="93" t="s">
        <v>25</v>
      </c>
      <c r="E10" s="93" t="s">
        <v>101</v>
      </c>
      <c r="F10" s="93" t="s">
        <v>102</v>
      </c>
      <c r="P10" s="93" t="s">
        <v>4</v>
      </c>
      <c r="Q10" s="93" t="s">
        <v>24</v>
      </c>
      <c r="R10" s="93" t="s">
        <v>101</v>
      </c>
      <c r="S10" s="93" t="s">
        <v>258</v>
      </c>
      <c r="AD10" s="93" t="s">
        <v>5</v>
      </c>
      <c r="AE10" s="93" t="s">
        <v>18</v>
      </c>
      <c r="AF10" s="93" t="s">
        <v>101</v>
      </c>
      <c r="AG10" s="93" t="s">
        <v>102</v>
      </c>
    </row>
    <row r="34" spans="3:40" s="2" customFormat="1" thickBot="1">
      <c r="C34" s="94" t="s">
        <v>2</v>
      </c>
      <c r="D34" s="95" t="s">
        <v>43</v>
      </c>
      <c r="E34" s="95" t="s">
        <v>99</v>
      </c>
      <c r="F34" s="95" t="s">
        <v>46</v>
      </c>
      <c r="G34" s="95">
        <v>2025</v>
      </c>
      <c r="H34" s="95">
        <v>2028</v>
      </c>
      <c r="I34" s="95">
        <v>2030</v>
      </c>
      <c r="J34" s="95">
        <v>2032</v>
      </c>
      <c r="K34" s="95">
        <v>2035</v>
      </c>
      <c r="L34" s="95">
        <v>2037</v>
      </c>
      <c r="M34" s="106">
        <v>2040</v>
      </c>
      <c r="P34" s="94" t="s">
        <v>2</v>
      </c>
      <c r="Q34" s="95" t="s">
        <v>43</v>
      </c>
      <c r="R34" s="95" t="s">
        <v>99</v>
      </c>
      <c r="S34" s="95" t="s">
        <v>46</v>
      </c>
      <c r="T34" s="95">
        <v>2025</v>
      </c>
      <c r="U34" s="95">
        <v>2028</v>
      </c>
      <c r="V34" s="95">
        <v>2030</v>
      </c>
      <c r="W34" s="95">
        <v>2032</v>
      </c>
      <c r="X34" s="95">
        <v>2035</v>
      </c>
      <c r="Y34" s="95">
        <v>2037</v>
      </c>
      <c r="Z34" s="106">
        <v>2040</v>
      </c>
      <c r="AC34" s="15"/>
      <c r="AD34" s="94" t="s">
        <v>2</v>
      </c>
      <c r="AE34" s="95" t="s">
        <v>43</v>
      </c>
      <c r="AF34" s="95" t="s">
        <v>99</v>
      </c>
      <c r="AG34" s="95" t="s">
        <v>46</v>
      </c>
      <c r="AH34" s="95">
        <v>2025</v>
      </c>
      <c r="AI34" s="95">
        <v>2028</v>
      </c>
      <c r="AJ34" s="95">
        <v>2030</v>
      </c>
      <c r="AK34" s="95">
        <v>2032</v>
      </c>
      <c r="AL34" s="95">
        <v>2035</v>
      </c>
      <c r="AM34" s="95">
        <v>2037</v>
      </c>
      <c r="AN34" s="106">
        <v>2040</v>
      </c>
    </row>
    <row r="35" spans="3:40" s="2" customFormat="1" thickBot="1">
      <c r="C35" s="13" t="str">
        <f>$C$10</f>
        <v>Case A Updated RGGI Price</v>
      </c>
      <c r="D35" s="14" t="str">
        <f>D10</f>
        <v>NY</v>
      </c>
      <c r="E35" s="17" t="str">
        <f>$E$10</f>
        <v>Energy Prices</v>
      </c>
      <c r="F35" s="17" t="str">
        <f>VLOOKUP(E35,'Case Data'!$F:$G,2,0)</f>
        <v>$/MWh</v>
      </c>
      <c r="G35" s="194">
        <f>SUMIFS('Case Data'!H:H,'Case Data'!$A:$A,Prices!$C35,'Case Data'!$B:$B,Prices!$D35,'Case Data'!$F:$F,Prices!$E35,'Case Data'!$E:$E,Prices!$F$10)</f>
        <v>35.808643895224328</v>
      </c>
      <c r="H35" s="62">
        <f>SUMIFS('Case Data'!I:I,'Case Data'!$A:$A,Prices!$C35,'Case Data'!$B:$B,Prices!$D35,'Case Data'!$F:$F,Prices!$E35,'Case Data'!$E:$E,Prices!$F$10)</f>
        <v>36.262762098991061</v>
      </c>
      <c r="I35" s="62">
        <f>SUMIFS('Case Data'!J:J,'Case Data'!$A:$A,Prices!$C35,'Case Data'!$B:$B,Prices!$D35,'Case Data'!$F:$F,Prices!$E35,'Case Data'!$E:$E,Prices!$F$10)</f>
        <v>34.477360910773776</v>
      </c>
      <c r="J35" s="62">
        <f>SUMIFS('Case Data'!K:K,'Case Data'!$A:$A,Prices!$C35,'Case Data'!$B:$B,Prices!$D35,'Case Data'!$F:$F,Prices!$E35,'Case Data'!$E:$E,Prices!$F$10)</f>
        <v>40.403676814302194</v>
      </c>
      <c r="K35" s="62">
        <f>SUMIFS('Case Data'!L:L,'Case Data'!$A:$A,Prices!$C35,'Case Data'!$B:$B,Prices!$D35,'Case Data'!$F:$F,Prices!$E35,'Case Data'!$E:$E,Prices!$F$10)</f>
        <v>51.783243587211665</v>
      </c>
      <c r="L35" s="62">
        <f>SUMIFS('Case Data'!M:M,'Case Data'!$A:$A,Prices!$C35,'Case Data'!$B:$B,Prices!$D35,'Case Data'!$F:$F,Prices!$E35,'Case Data'!$E:$E,Prices!$F$10)</f>
        <v>55.230644433967313</v>
      </c>
      <c r="M35" s="63">
        <f>SUMIFS('Case Data'!N:N,'Case Data'!$A:$A,Prices!$C35,'Case Data'!$B:$B,Prices!$D35,'Case Data'!$F:$F,Prices!$E35,'Case Data'!$E:$E,Prices!$F$10)</f>
        <v>54.718577984883147</v>
      </c>
      <c r="P35" s="13" t="str">
        <f>$P$10</f>
        <v>Case A Exploratory Policy Scenario</v>
      </c>
      <c r="Q35" s="14" t="str">
        <f>Q10</f>
        <v>NJ</v>
      </c>
      <c r="R35" s="17" t="str">
        <f>$R$10</f>
        <v>Energy Prices</v>
      </c>
      <c r="S35" s="17" t="str">
        <f>VLOOKUP(R35,'Case Data'!$F:$G,2,0)</f>
        <v>$/MWh</v>
      </c>
      <c r="T35" s="72">
        <f>SUMIFS('Case Data'!H:H,'Case Data'!$A:$A,Prices!$P35,'Case Data'!$B:$B,Prices!$Q35,'Case Data'!$F:$F,Prices!$R35,'Case Data'!$E:$E,Prices!$S$10)</f>
        <v>31.829237436766199</v>
      </c>
      <c r="U35" s="62">
        <f>SUMIFS('Case Data'!I:I,'Case Data'!$A:$A,Prices!$P35,'Case Data'!$B:$B,Prices!$Q35,'Case Data'!$F:$F,Prices!$R35,'Case Data'!$E:$E,Prices!$S$10)</f>
        <v>29.827478088785298</v>
      </c>
      <c r="V35" s="62">
        <f>SUMIFS('Case Data'!J:J,'Case Data'!$A:$A,Prices!$P35,'Case Data'!$B:$B,Prices!$Q35,'Case Data'!$F:$F,Prices!$R35,'Case Data'!$E:$E,Prices!$S$10)</f>
        <v>28.578117282200701</v>
      </c>
      <c r="W35" s="62">
        <f>SUMIFS('Case Data'!K:K,'Case Data'!$A:$A,Prices!$P35,'Case Data'!$B:$B,Prices!$Q35,'Case Data'!$F:$F,Prices!$R35,'Case Data'!$E:$E,Prices!$S$10)</f>
        <v>30.159751487844702</v>
      </c>
      <c r="X35" s="62">
        <f>SUMIFS('Case Data'!L:L,'Case Data'!$A:$A,Prices!$P35,'Case Data'!$B:$B,Prices!$Q35,'Case Data'!$F:$F,Prices!$R35,'Case Data'!$E:$E,Prices!$S$10)</f>
        <v>36.751131361253002</v>
      </c>
      <c r="Y35" s="62">
        <f>SUMIFS('Case Data'!M:M,'Case Data'!$A:$A,Prices!$P35,'Case Data'!$B:$B,Prices!$Q35,'Case Data'!$F:$F,Prices!$R35,'Case Data'!$E:$E,Prices!$S$10)</f>
        <v>37.643970830495398</v>
      </c>
      <c r="Z35" s="63">
        <f>SUMIFS('Case Data'!N:N,'Case Data'!$A:$A,Prices!$P35,'Case Data'!$B:$B,Prices!$Q35,'Case Data'!$F:$F,Prices!$R35,'Case Data'!$E:$E,Prices!$S$10)</f>
        <v>35.653145134930099</v>
      </c>
      <c r="AC35" s="15"/>
      <c r="AD35" s="13" t="str">
        <f>$AD$10</f>
        <v>Case B Exploratory Policy Scenario</v>
      </c>
      <c r="AE35" s="14" t="str">
        <f>AE10</f>
        <v>CT</v>
      </c>
      <c r="AF35" s="17" t="str">
        <f>$AF$10</f>
        <v>Energy Prices</v>
      </c>
      <c r="AG35" s="17" t="str">
        <f>VLOOKUP(AF35,'Case Data'!$F:$G,2,0)</f>
        <v>$/MWh</v>
      </c>
      <c r="AH35" s="62">
        <f>SUMIFS('Case Data'!H:H,'Case Data'!$A:$A,Prices!$AD35,'Case Data'!$B:$B,Prices!$AE35,'Case Data'!$F:$F,Prices!$AF35,'Case Data'!$E:$E,Prices!$AG$10)</f>
        <v>42.992106702904088</v>
      </c>
      <c r="AI35" s="62">
        <f>SUMIFS('Case Data'!I:I,'Case Data'!$A:$A,Prices!$AD35,'Case Data'!$B:$B,Prices!$AE35,'Case Data'!$F:$F,Prices!$AF35,'Case Data'!$E:$E,Prices!$AG$10)</f>
        <v>49.666842919250456</v>
      </c>
      <c r="AJ35" s="62">
        <f>SUMIFS('Case Data'!J:J,'Case Data'!$A:$A,Prices!$AD35,'Case Data'!$B:$B,Prices!$AE35,'Case Data'!$F:$F,Prices!$AF35,'Case Data'!$E:$E,Prices!$AG$10)</f>
        <v>48.295711659523711</v>
      </c>
      <c r="AK35" s="62">
        <f>SUMIFS('Case Data'!K:K,'Case Data'!$A:$A,Prices!$AD35,'Case Data'!$B:$B,Prices!$AE35,'Case Data'!$F:$F,Prices!$AF35,'Case Data'!$E:$E,Prices!$AG$10)</f>
        <v>52.984804078249262</v>
      </c>
      <c r="AL35" s="62">
        <f>SUMIFS('Case Data'!L:L,'Case Data'!$A:$A,Prices!$AD35,'Case Data'!$B:$B,Prices!$AE35,'Case Data'!$F:$F,Prices!$AF35,'Case Data'!$E:$E,Prices!$AG$10)</f>
        <v>61.088633350293513</v>
      </c>
      <c r="AM35" s="62">
        <f>SUMIFS('Case Data'!M:M,'Case Data'!$A:$A,Prices!$AD35,'Case Data'!$B:$B,Prices!$AE35,'Case Data'!$F:$F,Prices!$AF35,'Case Data'!$E:$E,Prices!$AG$10)</f>
        <v>60.630145121893733</v>
      </c>
      <c r="AN35" s="63">
        <f>SUMIFS('Case Data'!N:N,'Case Data'!$A:$A,Prices!$AD35,'Case Data'!$B:$B,Prices!$AE35,'Case Data'!$F:$F,Prices!$AF35,'Case Data'!$E:$E,Prices!$AG$10)</f>
        <v>66.849790905203264</v>
      </c>
    </row>
    <row r="36" spans="3:40" s="21" customFormat="1" ht="15">
      <c r="E36" s="20"/>
      <c r="H36" s="22"/>
      <c r="I36" s="23"/>
      <c r="J36" s="23"/>
      <c r="K36" s="23"/>
      <c r="L36" s="23"/>
      <c r="M36" s="23"/>
      <c r="N36" s="23"/>
      <c r="O36" s="23"/>
      <c r="P36" s="23"/>
      <c r="R36" s="20"/>
      <c r="U36" s="22"/>
      <c r="V36" s="22"/>
      <c r="W36" s="23"/>
      <c r="X36" s="23"/>
      <c r="Y36" s="23"/>
      <c r="Z36" s="23"/>
      <c r="AA36" s="23"/>
      <c r="AB36" s="23"/>
      <c r="AC36" s="23"/>
      <c r="AE36" s="20"/>
      <c r="AH36" s="22"/>
      <c r="AI36" s="22"/>
      <c r="AJ36" s="23"/>
      <c r="AK36" s="23"/>
      <c r="AL36" s="23"/>
      <c r="AM36" s="23"/>
      <c r="AN36" s="23"/>
    </row>
    <row r="37" spans="3:40" s="2" customFormat="1" ht="15">
      <c r="E37" s="15"/>
      <c r="H37" s="11"/>
      <c r="I37" s="4"/>
      <c r="J37" s="4"/>
      <c r="K37" s="4"/>
      <c r="L37" s="4"/>
      <c r="M37" s="4"/>
      <c r="N37" s="4"/>
      <c r="O37" s="4"/>
      <c r="P37" s="4"/>
      <c r="R37" s="15"/>
      <c r="U37" s="11"/>
      <c r="V37" s="11"/>
      <c r="W37" s="4"/>
      <c r="X37" s="4"/>
      <c r="Y37" s="4"/>
      <c r="Z37" s="4"/>
      <c r="AA37" s="4"/>
      <c r="AB37" s="4"/>
      <c r="AC37" s="4"/>
      <c r="AE37" s="15"/>
      <c r="AH37" s="11"/>
      <c r="AI37" s="11"/>
      <c r="AJ37" s="4"/>
      <c r="AK37" s="4"/>
      <c r="AL37" s="4"/>
      <c r="AM37" s="4"/>
      <c r="AN37" s="4"/>
    </row>
    <row r="38" spans="3:40" s="2" customFormat="1" ht="24" thickBot="1">
      <c r="C38" s="79" t="s">
        <v>103</v>
      </c>
    </row>
    <row r="39" spans="3:40" s="2" customFormat="1" thickBot="1">
      <c r="C39" s="2" t="s">
        <v>104</v>
      </c>
      <c r="D39" s="93" t="s">
        <v>5</v>
      </c>
      <c r="P39" s="2" t="s">
        <v>105</v>
      </c>
      <c r="Q39" s="93" t="s">
        <v>108</v>
      </c>
    </row>
    <row r="40" spans="3:40">
      <c r="D40" s="56"/>
      <c r="N40" s="56"/>
    </row>
    <row r="41" spans="3:40">
      <c r="D41" s="59"/>
      <c r="G41" s="59"/>
      <c r="H41" s="59"/>
      <c r="I41" s="59"/>
      <c r="J41" s="59"/>
      <c r="K41" s="59"/>
      <c r="L41" s="59"/>
      <c r="M41" s="59"/>
      <c r="N41" s="56"/>
      <c r="O41"/>
      <c r="P41" s="55"/>
      <c r="Q41" s="59"/>
      <c r="T41" s="59"/>
      <c r="U41" s="59"/>
      <c r="V41" s="59"/>
      <c r="W41" s="59"/>
      <c r="X41" s="59"/>
      <c r="Y41" s="59"/>
      <c r="Z41" s="59"/>
    </row>
    <row r="42" spans="3:40" ht="16.5" thickBot="1">
      <c r="C42" s="57" t="s">
        <v>106</v>
      </c>
      <c r="D42" s="56"/>
      <c r="N42" s="56"/>
      <c r="P42" s="57" t="s">
        <v>106</v>
      </c>
    </row>
    <row r="43" spans="3:40" customFormat="1" thickBot="1">
      <c r="C43" s="94" t="s">
        <v>2</v>
      </c>
      <c r="D43" s="95" t="s">
        <v>98</v>
      </c>
      <c r="E43" s="95" t="s">
        <v>99</v>
      </c>
      <c r="F43" s="95" t="s">
        <v>46</v>
      </c>
      <c r="G43" s="95">
        <v>2025</v>
      </c>
      <c r="H43" s="95">
        <v>2028</v>
      </c>
      <c r="I43" s="95">
        <v>2030</v>
      </c>
      <c r="J43" s="95">
        <v>2032</v>
      </c>
      <c r="K43" s="95">
        <v>2035</v>
      </c>
      <c r="L43" s="95">
        <v>2037</v>
      </c>
      <c r="M43" s="106">
        <v>2040</v>
      </c>
      <c r="N43" s="2"/>
      <c r="P43" s="94" t="s">
        <v>2</v>
      </c>
      <c r="Q43" s="95" t="s">
        <v>98</v>
      </c>
      <c r="R43" s="95" t="s">
        <v>99</v>
      </c>
      <c r="S43" s="95" t="s">
        <v>46</v>
      </c>
      <c r="T43" s="95">
        <v>2025</v>
      </c>
      <c r="U43" s="95">
        <v>2028</v>
      </c>
      <c r="V43" s="95">
        <v>2030</v>
      </c>
      <c r="W43" s="95">
        <v>2032</v>
      </c>
      <c r="X43" s="95">
        <v>2035</v>
      </c>
      <c r="Y43" s="95">
        <v>2037</v>
      </c>
      <c r="Z43" s="106">
        <v>2040</v>
      </c>
    </row>
    <row r="44" spans="3:40">
      <c r="C44" s="113" t="str">
        <f t="shared" ref="C44:C53" si="0">$D$39</f>
        <v>Case B Exploratory Policy Scenario</v>
      </c>
      <c r="D44" s="211" t="s">
        <v>18</v>
      </c>
      <c r="E44" s="11" t="s">
        <v>101</v>
      </c>
      <c r="F44" s="11" t="str">
        <f>VLOOKUP(E44,'Case Data'!$F:$G,2,0)</f>
        <v>$/MWh</v>
      </c>
      <c r="G44" s="192">
        <f>SUMIFS('Case Data'!H:H,'Case Data'!$B:$B,Prices!$D44,'Case Data'!$F:$F,$E44,'Case Data'!$E:$E,"real",'Case Data'!$A:$A,Prices!$C44)</f>
        <v>38.748956944743</v>
      </c>
      <c r="H44" s="271">
        <f>SUMIFS('Case Data'!I:I,'Case Data'!$B:$B,Prices!$D44,'Case Data'!$F:$F,$E44,'Case Data'!$E:$E,"real",'Case Data'!$A:$A,Prices!$C44)</f>
        <v>42.059162267610198</v>
      </c>
      <c r="I44" s="271">
        <f>SUMIFS('Case Data'!J:J,'Case Data'!$B:$B,Prices!$D44,'Case Data'!$F:$F,$E44,'Case Data'!$E:$E,"real",'Case Data'!$A:$A,Prices!$C44)</f>
        <v>39.232966651538902</v>
      </c>
      <c r="J44" s="271">
        <f>SUMIFS('Case Data'!K:K,'Case Data'!$B:$B,Prices!$D44,'Case Data'!$F:$F,$E44,'Case Data'!$E:$E,"real",'Case Data'!$A:$A,Prices!$C44)</f>
        <v>41.289766582026203</v>
      </c>
      <c r="K44" s="271">
        <f>SUMIFS('Case Data'!L:L,'Case Data'!$B:$B,Prices!$D44,'Case Data'!$F:$F,$E44,'Case Data'!$E:$E,"real",'Case Data'!$A:$A,Prices!$C44)</f>
        <v>44.727464334513499</v>
      </c>
      <c r="L44" s="271">
        <f>SUMIFS('Case Data'!M:M,'Case Data'!$B:$B,Prices!$D44,'Case Data'!$F:$F,$E44,'Case Data'!$E:$E,"real",'Case Data'!$A:$A,Prices!$C44)</f>
        <v>42.584445076374202</v>
      </c>
      <c r="M44" s="109">
        <f>SUMIFS('Case Data'!N:N,'Case Data'!$B:$B,Prices!$D44,'Case Data'!$F:$F,$E44,'Case Data'!$E:$E,"real",'Case Data'!$A:$A,Prices!$C44)</f>
        <v>44.114891097756299</v>
      </c>
      <c r="N44" s="2"/>
      <c r="O44"/>
      <c r="P44" s="113" t="str">
        <f>$Q$39</f>
        <v>Case B Flat-Cap Scenario</v>
      </c>
      <c r="Q44" s="211" t="s">
        <v>18</v>
      </c>
      <c r="R44" s="11" t="s">
        <v>101</v>
      </c>
      <c r="S44" s="11" t="str">
        <f>VLOOKUP(R44,'Case Data'!$F:$G,2,0)</f>
        <v>$/MWh</v>
      </c>
      <c r="T44" s="244">
        <f>SUMIFS('Case Data'!H:H,'Case Data'!$B:$B,Prices!$Q44,'Case Data'!$F:$F,$R44,'Case Data'!$E:$E,"real",'Case Data'!$A:$A,Prices!$P44)</f>
        <v>38.740632988958403</v>
      </c>
      <c r="U44" s="250">
        <f>SUMIFS('Case Data'!I:I,'Case Data'!$B:$B,Prices!$Q44,'Case Data'!$F:$F,$R44,'Case Data'!$E:$E,"real",'Case Data'!$A:$A,Prices!$P44)</f>
        <v>39.7487570554729</v>
      </c>
      <c r="V44" s="250">
        <f>SUMIFS('Case Data'!J:J,'Case Data'!$B:$B,Prices!$Q44,'Case Data'!$F:$F,$R44,'Case Data'!$E:$E,"real",'Case Data'!$A:$A,Prices!$P44)</f>
        <v>37.825517535614303</v>
      </c>
      <c r="W44" s="250">
        <f>SUMIFS('Case Data'!K:K,'Case Data'!$B:$B,Prices!$Q44,'Case Data'!$F:$F,$R44,'Case Data'!$E:$E,"real",'Case Data'!$A:$A,Prices!$P44)</f>
        <v>39.357401137275701</v>
      </c>
      <c r="X44" s="250">
        <f>SUMIFS('Case Data'!L:L,'Case Data'!$B:$B,Prices!$Q44,'Case Data'!$F:$F,$R44,'Case Data'!$E:$E,"real",'Case Data'!$A:$A,Prices!$P44)</f>
        <v>41.005621973285997</v>
      </c>
      <c r="Y44" s="250">
        <f>SUMIFS('Case Data'!M:M,'Case Data'!$B:$B,Prices!$Q44,'Case Data'!$F:$F,$R44,'Case Data'!$E:$E,"real",'Case Data'!$A:$A,Prices!$P44)</f>
        <v>40.252746664321997</v>
      </c>
      <c r="Z44" s="212">
        <f>SUMIFS('Case Data'!N:N,'Case Data'!$B:$B,Prices!$Q44,'Case Data'!$F:$F,$R44,'Case Data'!$E:$E,"real",'Case Data'!$A:$A,Prices!$P44)</f>
        <v>41.692499432388203</v>
      </c>
      <c r="AA44" s="268"/>
    </row>
    <row r="45" spans="3:40">
      <c r="C45" s="113" t="str">
        <f t="shared" si="0"/>
        <v>Case B Exploratory Policy Scenario</v>
      </c>
      <c r="D45" s="211" t="s">
        <v>19</v>
      </c>
      <c r="E45" s="11" t="s">
        <v>101</v>
      </c>
      <c r="F45" s="11" t="str">
        <f>VLOOKUP(E45,'Case Data'!$F:$G,2,0)</f>
        <v>$/MWh</v>
      </c>
      <c r="G45" s="366">
        <f>SUMIFS('Case Data'!H:H,'Case Data'!$B:$B,Prices!$D45,'Case Data'!$F:$F,$E45,'Case Data'!$E:$E,"real",'Case Data'!$A:$A,Prices!$C45)</f>
        <v>28.444289408234599</v>
      </c>
      <c r="H45" s="367">
        <f>SUMIFS('Case Data'!I:I,'Case Data'!$B:$B,Prices!$D45,'Case Data'!$F:$F,$E45,'Case Data'!$E:$E,"real",'Case Data'!$A:$A,Prices!$C45)</f>
        <v>28.020192612721601</v>
      </c>
      <c r="I45" s="367">
        <f>SUMIFS('Case Data'!J:J,'Case Data'!$B:$B,Prices!$D45,'Case Data'!$F:$F,$E45,'Case Data'!$E:$E,"real",'Case Data'!$A:$A,Prices!$C45)</f>
        <v>27.987250269678299</v>
      </c>
      <c r="J45" s="367">
        <f>SUMIFS('Case Data'!K:K,'Case Data'!$B:$B,Prices!$D45,'Case Data'!$F:$F,$E45,'Case Data'!$E:$E,"real",'Case Data'!$A:$A,Prices!$C45)</f>
        <v>26.722255373746101</v>
      </c>
      <c r="K45" s="367">
        <f>SUMIFS('Case Data'!L:L,'Case Data'!$B:$B,Prices!$D45,'Case Data'!$F:$F,$E45,'Case Data'!$E:$E,"real",'Case Data'!$A:$A,Prices!$C45)</f>
        <v>31.663349497566902</v>
      </c>
      <c r="L45" s="367">
        <f>SUMIFS('Case Data'!M:M,'Case Data'!$B:$B,Prices!$D45,'Case Data'!$F:$F,$E45,'Case Data'!$E:$E,"real",'Case Data'!$A:$A,Prices!$C45)</f>
        <v>32.255542803418201</v>
      </c>
      <c r="M45" s="109">
        <f>SUMIFS('Case Data'!N:N,'Case Data'!$B:$B,Prices!$D45,'Case Data'!$F:$F,$E45,'Case Data'!$E:$E,"real",'Case Data'!$A:$A,Prices!$C45)</f>
        <v>23.3948530751207</v>
      </c>
      <c r="N45" s="2"/>
      <c r="O45"/>
      <c r="P45" s="113" t="str">
        <f t="shared" ref="P45:P53" si="1">$Q$39</f>
        <v>Case B Flat-Cap Scenario</v>
      </c>
      <c r="Q45" s="211" t="s">
        <v>19</v>
      </c>
      <c r="R45" s="11" t="s">
        <v>101</v>
      </c>
      <c r="S45" s="11" t="str">
        <f>VLOOKUP(R45,'Case Data'!$F:$G,2,0)</f>
        <v>$/MWh</v>
      </c>
      <c r="T45" s="368">
        <f>SUMIFS('Case Data'!H:H,'Case Data'!$B:$B,Prices!$Q45,'Case Data'!$F:$F,$R45,'Case Data'!$E:$E,"real",'Case Data'!$A:$A,Prices!$P45)</f>
        <v>28.469828423248799</v>
      </c>
      <c r="U45" s="369">
        <f>SUMIFS('Case Data'!I:I,'Case Data'!$B:$B,Prices!$Q45,'Case Data'!$F:$F,$R45,'Case Data'!$E:$E,"real",'Case Data'!$A:$A,Prices!$P45)</f>
        <v>26.772878701211098</v>
      </c>
      <c r="V45" s="369">
        <f>SUMIFS('Case Data'!J:J,'Case Data'!$B:$B,Prices!$Q45,'Case Data'!$F:$F,$R45,'Case Data'!$E:$E,"real",'Case Data'!$A:$A,Prices!$P45)</f>
        <v>25.814553328208799</v>
      </c>
      <c r="W45" s="369">
        <f>SUMIFS('Case Data'!K:K,'Case Data'!$B:$B,Prices!$Q45,'Case Data'!$F:$F,$R45,'Case Data'!$E:$E,"real",'Case Data'!$A:$A,Prices!$P45)</f>
        <v>24.466503235851398</v>
      </c>
      <c r="X45" s="369">
        <f>SUMIFS('Case Data'!L:L,'Case Data'!$B:$B,Prices!$Q45,'Case Data'!$F:$F,$R45,'Case Data'!$E:$E,"real",'Case Data'!$A:$A,Prices!$P45)</f>
        <v>29.1354206739719</v>
      </c>
      <c r="Y45" s="369">
        <f>SUMIFS('Case Data'!M:M,'Case Data'!$B:$B,Prices!$Q45,'Case Data'!$F:$F,$R45,'Case Data'!$E:$E,"real",'Case Data'!$A:$A,Prices!$P45)</f>
        <v>31.419521085001399</v>
      </c>
      <c r="Z45" s="212">
        <f>SUMIFS('Case Data'!N:N,'Case Data'!$B:$B,Prices!$Q45,'Case Data'!$F:$F,$R45,'Case Data'!$E:$E,"real",'Case Data'!$A:$A,Prices!$P45)</f>
        <v>25.91310389401</v>
      </c>
      <c r="AA45" s="268"/>
    </row>
    <row r="46" spans="3:40">
      <c r="C46" s="113" t="str">
        <f t="shared" si="0"/>
        <v>Case B Exploratory Policy Scenario</v>
      </c>
      <c r="D46" s="211" t="s">
        <v>22</v>
      </c>
      <c r="E46" s="11" t="s">
        <v>101</v>
      </c>
      <c r="F46" s="11" t="str">
        <f>VLOOKUP(E46,'Case Data'!$F:$G,2,0)</f>
        <v>$/MWh</v>
      </c>
      <c r="G46" s="192">
        <f>SUMIFS('Case Data'!H:H,'Case Data'!$B:$B,Prices!$D46,'Case Data'!$F:$F,$E46,'Case Data'!$E:$E,"real",'Case Data'!$A:$A,Prices!$C46)</f>
        <v>39.257158440537602</v>
      </c>
      <c r="H46" s="271">
        <f>SUMIFS('Case Data'!I:I,'Case Data'!$B:$B,Prices!$D46,'Case Data'!$F:$F,$E46,'Case Data'!$E:$E,"real",'Case Data'!$A:$A,Prices!$C46)</f>
        <v>43.435185218473698</v>
      </c>
      <c r="I46" s="271">
        <f>SUMIFS('Case Data'!J:J,'Case Data'!$B:$B,Prices!$D46,'Case Data'!$F:$F,$E46,'Case Data'!$E:$E,"real",'Case Data'!$A:$A,Prices!$C46)</f>
        <v>42.080064594802899</v>
      </c>
      <c r="J46" s="271">
        <f>SUMIFS('Case Data'!K:K,'Case Data'!$B:$B,Prices!$D46,'Case Data'!$F:$F,$E46,'Case Data'!$E:$E,"real",'Case Data'!$A:$A,Prices!$C46)</f>
        <v>44.516796266149903</v>
      </c>
      <c r="K46" s="271">
        <f>SUMIFS('Case Data'!L:L,'Case Data'!$B:$B,Prices!$D46,'Case Data'!$F:$F,$E46,'Case Data'!$E:$E,"real",'Case Data'!$A:$A,Prices!$C46)</f>
        <v>48.8637918043271</v>
      </c>
      <c r="L46" s="271">
        <f>SUMIFS('Case Data'!M:M,'Case Data'!$B:$B,Prices!$D46,'Case Data'!$F:$F,$E46,'Case Data'!$E:$E,"real",'Case Data'!$A:$A,Prices!$C46)</f>
        <v>43.314821461464497</v>
      </c>
      <c r="M46" s="109">
        <f>SUMIFS('Case Data'!N:N,'Case Data'!$B:$B,Prices!$D46,'Case Data'!$F:$F,$E46,'Case Data'!$E:$E,"real",'Case Data'!$A:$A,Prices!$C46)</f>
        <v>42.006851241831498</v>
      </c>
      <c r="N46" s="2"/>
      <c r="O46"/>
      <c r="P46" s="113" t="str">
        <f t="shared" si="1"/>
        <v>Case B Flat-Cap Scenario</v>
      </c>
      <c r="Q46" s="211" t="s">
        <v>22</v>
      </c>
      <c r="R46" s="11" t="s">
        <v>101</v>
      </c>
      <c r="S46" s="11" t="str">
        <f>VLOOKUP(R46,'Case Data'!$F:$G,2,0)</f>
        <v>$/MWh</v>
      </c>
      <c r="T46" s="244">
        <f>SUMIFS('Case Data'!H:H,'Case Data'!$B:$B,Prices!$Q46,'Case Data'!$F:$F,$R46,'Case Data'!$E:$E,"real",'Case Data'!$A:$A,Prices!$P46)</f>
        <v>39.221204349029399</v>
      </c>
      <c r="U46" s="250">
        <f>SUMIFS('Case Data'!I:I,'Case Data'!$B:$B,Prices!$Q46,'Case Data'!$F:$F,$R46,'Case Data'!$E:$E,"real",'Case Data'!$A:$A,Prices!$P46)</f>
        <v>40.693313379008003</v>
      </c>
      <c r="V46" s="250">
        <f>SUMIFS('Case Data'!J:J,'Case Data'!$B:$B,Prices!$Q46,'Case Data'!$F:$F,$R46,'Case Data'!$E:$E,"real",'Case Data'!$A:$A,Prices!$P46)</f>
        <v>40.0773642262699</v>
      </c>
      <c r="W46" s="250">
        <f>SUMIFS('Case Data'!K:K,'Case Data'!$B:$B,Prices!$Q46,'Case Data'!$F:$F,$R46,'Case Data'!$E:$E,"real",'Case Data'!$A:$A,Prices!$P46)</f>
        <v>41.062811525051103</v>
      </c>
      <c r="X46" s="250">
        <f>SUMIFS('Case Data'!L:L,'Case Data'!$B:$B,Prices!$Q46,'Case Data'!$F:$F,$R46,'Case Data'!$E:$E,"real",'Case Data'!$A:$A,Prices!$P46)</f>
        <v>44.654300289505102</v>
      </c>
      <c r="Y46" s="250">
        <f>SUMIFS('Case Data'!M:M,'Case Data'!$B:$B,Prices!$Q46,'Case Data'!$F:$F,$R46,'Case Data'!$E:$E,"real",'Case Data'!$A:$A,Prices!$P46)</f>
        <v>41.328025227116299</v>
      </c>
      <c r="Z46" s="212">
        <f>SUMIFS('Case Data'!N:N,'Case Data'!$B:$B,Prices!$Q46,'Case Data'!$F:$F,$R46,'Case Data'!$E:$E,"real",'Case Data'!$A:$A,Prices!$P46)</f>
        <v>39.8966833566611</v>
      </c>
      <c r="AA46" s="268"/>
    </row>
    <row r="47" spans="3:40">
      <c r="C47" s="113" t="str">
        <f t="shared" si="0"/>
        <v>Case B Exploratory Policy Scenario</v>
      </c>
      <c r="D47" s="211" t="s">
        <v>21</v>
      </c>
      <c r="E47" s="11" t="s">
        <v>101</v>
      </c>
      <c r="F47" s="11" t="str">
        <f>VLOOKUP(E47,'Case Data'!$F:$G,2,0)</f>
        <v>$/MWh</v>
      </c>
      <c r="G47" s="192">
        <f>SUMIFS('Case Data'!H:H,'Case Data'!$B:$B,Prices!$D47,'Case Data'!$F:$F,$E47,'Case Data'!$E:$E,"real",'Case Data'!$A:$A,Prices!$C47)</f>
        <v>32.393722563300699</v>
      </c>
      <c r="H47" s="271">
        <f>SUMIFS('Case Data'!I:I,'Case Data'!$B:$B,Prices!$D47,'Case Data'!$F:$F,$E47,'Case Data'!$E:$E,"real",'Case Data'!$A:$A,Prices!$C47)</f>
        <v>31.512559526612801</v>
      </c>
      <c r="I47" s="271">
        <f>SUMIFS('Case Data'!J:J,'Case Data'!$B:$B,Prices!$D47,'Case Data'!$F:$F,$E47,'Case Data'!$E:$E,"real",'Case Data'!$A:$A,Prices!$C47)</f>
        <v>30.418192241788599</v>
      </c>
      <c r="J47" s="271">
        <f>SUMIFS('Case Data'!K:K,'Case Data'!$B:$B,Prices!$D47,'Case Data'!$F:$F,$E47,'Case Data'!$E:$E,"real",'Case Data'!$A:$A,Prices!$C47)</f>
        <v>29.582649280959401</v>
      </c>
      <c r="K47" s="271">
        <f>SUMIFS('Case Data'!L:L,'Case Data'!$B:$B,Prices!$D47,'Case Data'!$F:$F,$E47,'Case Data'!$E:$E,"real",'Case Data'!$A:$A,Prices!$C47)</f>
        <v>34.722309924025602</v>
      </c>
      <c r="L47" s="271">
        <f>SUMIFS('Case Data'!M:M,'Case Data'!$B:$B,Prices!$D47,'Case Data'!$F:$F,$E47,'Case Data'!$E:$E,"real",'Case Data'!$A:$A,Prices!$C47)</f>
        <v>34.455725821289597</v>
      </c>
      <c r="M47" s="109">
        <f>SUMIFS('Case Data'!N:N,'Case Data'!$B:$B,Prices!$D47,'Case Data'!$F:$F,$E47,'Case Data'!$E:$E,"real",'Case Data'!$A:$A,Prices!$C47)</f>
        <v>30.555495445314101</v>
      </c>
      <c r="N47" s="2"/>
      <c r="O47"/>
      <c r="P47" s="113" t="str">
        <f t="shared" si="1"/>
        <v>Case B Flat-Cap Scenario</v>
      </c>
      <c r="Q47" s="211" t="s">
        <v>21</v>
      </c>
      <c r="R47" s="11" t="s">
        <v>101</v>
      </c>
      <c r="S47" s="11" t="str">
        <f>VLOOKUP(R47,'Case Data'!$F:$G,2,0)</f>
        <v>$/MWh</v>
      </c>
      <c r="T47" s="244">
        <f>SUMIFS('Case Data'!H:H,'Case Data'!$B:$B,Prices!$Q47,'Case Data'!$F:$F,$R47,'Case Data'!$E:$E,"real",'Case Data'!$A:$A,Prices!$P47)</f>
        <v>32.478442952111102</v>
      </c>
      <c r="U47" s="250">
        <f>SUMIFS('Case Data'!I:I,'Case Data'!$B:$B,Prices!$Q47,'Case Data'!$F:$F,$R47,'Case Data'!$E:$E,"real",'Case Data'!$A:$A,Prices!$P47)</f>
        <v>30.1826132972189</v>
      </c>
      <c r="V47" s="250">
        <f>SUMIFS('Case Data'!J:J,'Case Data'!$B:$B,Prices!$Q47,'Case Data'!$F:$F,$R47,'Case Data'!$E:$E,"real",'Case Data'!$A:$A,Prices!$P47)</f>
        <v>29.284475751421699</v>
      </c>
      <c r="W47" s="250">
        <f>SUMIFS('Case Data'!K:K,'Case Data'!$B:$B,Prices!$Q47,'Case Data'!$F:$F,$R47,'Case Data'!$E:$E,"real",'Case Data'!$A:$A,Prices!$P47)</f>
        <v>28.9815887141209</v>
      </c>
      <c r="X47" s="250">
        <f>SUMIFS('Case Data'!L:L,'Case Data'!$B:$B,Prices!$Q47,'Case Data'!$F:$F,$R47,'Case Data'!$E:$E,"real",'Case Data'!$A:$A,Prices!$P47)</f>
        <v>33.8710669869293</v>
      </c>
      <c r="Y47" s="250">
        <f>SUMIFS('Case Data'!M:M,'Case Data'!$B:$B,Prices!$Q47,'Case Data'!$F:$F,$R47,'Case Data'!$E:$E,"real",'Case Data'!$A:$A,Prices!$P47)</f>
        <v>33.899055702537403</v>
      </c>
      <c r="Z47" s="212">
        <f>SUMIFS('Case Data'!N:N,'Case Data'!$B:$B,Prices!$Q47,'Case Data'!$F:$F,$R47,'Case Data'!$E:$E,"real",'Case Data'!$A:$A,Prices!$P47)</f>
        <v>30.419306762348999</v>
      </c>
      <c r="AA47" s="268"/>
    </row>
    <row r="48" spans="3:40">
      <c r="C48" s="113" t="str">
        <f t="shared" si="0"/>
        <v>Case B Exploratory Policy Scenario</v>
      </c>
      <c r="D48" s="211" t="s">
        <v>20</v>
      </c>
      <c r="E48" s="11" t="s">
        <v>101</v>
      </c>
      <c r="F48" s="11" t="str">
        <f>VLOOKUP(E48,'Case Data'!$F:$G,2,0)</f>
        <v>$/MWh</v>
      </c>
      <c r="G48" s="192">
        <f>SUMIFS('Case Data'!H:H,'Case Data'!$B:$B,Prices!$D48,'Case Data'!$F:$F,$E48,'Case Data'!$E:$E,"real",'Case Data'!$A:$A,Prices!$C48)</f>
        <v>40.482412498072797</v>
      </c>
      <c r="H48" s="271">
        <f>SUMIFS('Case Data'!I:I,'Case Data'!$B:$B,Prices!$D48,'Case Data'!$F:$F,$E48,'Case Data'!$E:$E,"real",'Case Data'!$A:$A,Prices!$C48)</f>
        <v>42.322650309343899</v>
      </c>
      <c r="I48" s="271">
        <f>SUMIFS('Case Data'!J:J,'Case Data'!$B:$B,Prices!$D48,'Case Data'!$F:$F,$E48,'Case Data'!$E:$E,"real",'Case Data'!$A:$A,Prices!$C48)</f>
        <v>32.109008470551402</v>
      </c>
      <c r="J48" s="271">
        <f>SUMIFS('Case Data'!K:K,'Case Data'!$B:$B,Prices!$D48,'Case Data'!$F:$F,$E48,'Case Data'!$E:$E,"real",'Case Data'!$A:$A,Prices!$C48)</f>
        <v>34.826893644793103</v>
      </c>
      <c r="K48" s="271">
        <f>SUMIFS('Case Data'!L:L,'Case Data'!$B:$B,Prices!$D48,'Case Data'!$F:$F,$E48,'Case Data'!$E:$E,"real",'Case Data'!$A:$A,Prices!$C48)</f>
        <v>29.141705921225501</v>
      </c>
      <c r="L48" s="271">
        <f>SUMIFS('Case Data'!M:M,'Case Data'!$B:$B,Prices!$D48,'Case Data'!$F:$F,$E48,'Case Data'!$E:$E,"real",'Case Data'!$A:$A,Prices!$C48)</f>
        <v>31.776307017050001</v>
      </c>
      <c r="M48" s="109">
        <f>SUMIFS('Case Data'!N:N,'Case Data'!$B:$B,Prices!$D48,'Case Data'!$F:$F,$E48,'Case Data'!$E:$E,"real",'Case Data'!$A:$A,Prices!$C48)</f>
        <v>23.1133502848507</v>
      </c>
      <c r="N48" s="2"/>
      <c r="O48"/>
      <c r="P48" s="113" t="str">
        <f t="shared" si="1"/>
        <v>Case B Flat-Cap Scenario</v>
      </c>
      <c r="Q48" s="211" t="s">
        <v>20</v>
      </c>
      <c r="R48" s="11" t="s">
        <v>101</v>
      </c>
      <c r="S48" s="11" t="str">
        <f>VLOOKUP(R48,'Case Data'!$F:$G,2,0)</f>
        <v>$/MWh</v>
      </c>
      <c r="T48" s="244">
        <f>SUMIFS('Case Data'!H:H,'Case Data'!$B:$B,Prices!$Q48,'Case Data'!$F:$F,$R48,'Case Data'!$E:$E,"real",'Case Data'!$A:$A,Prices!$P48)</f>
        <v>40.492471440234901</v>
      </c>
      <c r="U48" s="250">
        <f>SUMIFS('Case Data'!I:I,'Case Data'!$B:$B,Prices!$Q48,'Case Data'!$F:$F,$R48,'Case Data'!$E:$E,"real",'Case Data'!$A:$A,Prices!$P48)</f>
        <v>41.0329767134943</v>
      </c>
      <c r="V48" s="250">
        <f>SUMIFS('Case Data'!J:J,'Case Data'!$B:$B,Prices!$Q48,'Case Data'!$F:$F,$R48,'Case Data'!$E:$E,"real",'Case Data'!$A:$A,Prices!$P48)</f>
        <v>31.427095671559599</v>
      </c>
      <c r="W48" s="250">
        <f>SUMIFS('Case Data'!K:K,'Case Data'!$B:$B,Prices!$Q48,'Case Data'!$F:$F,$R48,'Case Data'!$E:$E,"real",'Case Data'!$A:$A,Prices!$P48)</f>
        <v>34.367212816143898</v>
      </c>
      <c r="X48" s="250">
        <f>SUMIFS('Case Data'!L:L,'Case Data'!$B:$B,Prices!$Q48,'Case Data'!$F:$F,$R48,'Case Data'!$E:$E,"real",'Case Data'!$A:$A,Prices!$P48)</f>
        <v>27.7931450879992</v>
      </c>
      <c r="Y48" s="250">
        <f>SUMIFS('Case Data'!M:M,'Case Data'!$B:$B,Prices!$Q48,'Case Data'!$F:$F,$R48,'Case Data'!$E:$E,"real",'Case Data'!$A:$A,Prices!$P48)</f>
        <v>31.1182964360084</v>
      </c>
      <c r="Z48" s="212">
        <f>SUMIFS('Case Data'!N:N,'Case Data'!$B:$B,Prices!$Q48,'Case Data'!$F:$F,$R48,'Case Data'!$E:$E,"real",'Case Data'!$A:$A,Prices!$P48)</f>
        <v>22.246293181310001</v>
      </c>
      <c r="AA48" s="268"/>
    </row>
    <row r="49" spans="3:27">
      <c r="C49" s="113" t="str">
        <f t="shared" si="0"/>
        <v>Case B Exploratory Policy Scenario</v>
      </c>
      <c r="D49" s="211" t="s">
        <v>23</v>
      </c>
      <c r="E49" s="11" t="s">
        <v>101</v>
      </c>
      <c r="F49" s="11" t="str">
        <f>VLOOKUP(E49,'Case Data'!$F:$G,2,0)</f>
        <v>$/MWh</v>
      </c>
      <c r="G49" s="192">
        <f>SUMIFS('Case Data'!H:H,'Case Data'!$B:$B,Prices!$D49,'Case Data'!$F:$F,$E49,'Case Data'!$E:$E,"real",'Case Data'!$A:$A,Prices!$C49)</f>
        <v>41.1764501031194</v>
      </c>
      <c r="H49" s="271">
        <f>SUMIFS('Case Data'!I:I,'Case Data'!$B:$B,Prices!$D49,'Case Data'!$F:$F,$E49,'Case Data'!$E:$E,"real",'Case Data'!$A:$A,Prices!$C49)</f>
        <v>41.816932888136797</v>
      </c>
      <c r="I49" s="271">
        <f>SUMIFS('Case Data'!J:J,'Case Data'!$B:$B,Prices!$D49,'Case Data'!$F:$F,$E49,'Case Data'!$E:$E,"real",'Case Data'!$A:$A,Prices!$C49)</f>
        <v>40.511774687971602</v>
      </c>
      <c r="J49" s="271">
        <f>SUMIFS('Case Data'!K:K,'Case Data'!$B:$B,Prices!$D49,'Case Data'!$F:$F,$E49,'Case Data'!$E:$E,"real",'Case Data'!$A:$A,Prices!$C49)</f>
        <v>42.664581710025203</v>
      </c>
      <c r="K49" s="271">
        <f>SUMIFS('Case Data'!L:L,'Case Data'!$B:$B,Prices!$D49,'Case Data'!$F:$F,$E49,'Case Data'!$E:$E,"real",'Case Data'!$A:$A,Prices!$C49)</f>
        <v>47.949330964441103</v>
      </c>
      <c r="L49" s="271">
        <f>SUMIFS('Case Data'!M:M,'Case Data'!$B:$B,Prices!$D49,'Case Data'!$F:$F,$E49,'Case Data'!$E:$E,"real",'Case Data'!$A:$A,Prices!$C49)</f>
        <v>42.585846608394</v>
      </c>
      <c r="M49" s="109">
        <f>SUMIFS('Case Data'!N:N,'Case Data'!$B:$B,Prices!$D49,'Case Data'!$F:$F,$E49,'Case Data'!$E:$E,"real",'Case Data'!$A:$A,Prices!$C49)</f>
        <v>43.733083914983602</v>
      </c>
      <c r="N49" s="2"/>
      <c r="O49"/>
      <c r="P49" s="113" t="str">
        <f t="shared" si="1"/>
        <v>Case B Flat-Cap Scenario</v>
      </c>
      <c r="Q49" s="211" t="s">
        <v>23</v>
      </c>
      <c r="R49" s="11" t="s">
        <v>101</v>
      </c>
      <c r="S49" s="11" t="str">
        <f>VLOOKUP(R49,'Case Data'!$F:$G,2,0)</f>
        <v>$/MWh</v>
      </c>
      <c r="T49" s="244">
        <f>SUMIFS('Case Data'!H:H,'Case Data'!$B:$B,Prices!$Q49,'Case Data'!$F:$F,$R49,'Case Data'!$E:$E,"real",'Case Data'!$A:$A,Prices!$P49)</f>
        <v>41.140095761445203</v>
      </c>
      <c r="U49" s="250">
        <f>SUMIFS('Case Data'!I:I,'Case Data'!$B:$B,Prices!$Q49,'Case Data'!$F:$F,$R49,'Case Data'!$E:$E,"real",'Case Data'!$A:$A,Prices!$P49)</f>
        <v>40.089089871077803</v>
      </c>
      <c r="V49" s="250">
        <f>SUMIFS('Case Data'!J:J,'Case Data'!$B:$B,Prices!$Q49,'Case Data'!$F:$F,$R49,'Case Data'!$E:$E,"real",'Case Data'!$A:$A,Prices!$P49)</f>
        <v>37.518483208441097</v>
      </c>
      <c r="W49" s="250">
        <f>SUMIFS('Case Data'!K:K,'Case Data'!$B:$B,Prices!$Q49,'Case Data'!$F:$F,$R49,'Case Data'!$E:$E,"real",'Case Data'!$A:$A,Prices!$P49)</f>
        <v>39.476809230689902</v>
      </c>
      <c r="X49" s="250">
        <f>SUMIFS('Case Data'!L:L,'Case Data'!$B:$B,Prices!$Q49,'Case Data'!$F:$F,$R49,'Case Data'!$E:$E,"real",'Case Data'!$A:$A,Prices!$P49)</f>
        <v>44.436682154301799</v>
      </c>
      <c r="Y49" s="250">
        <f>SUMIFS('Case Data'!M:M,'Case Data'!$B:$B,Prices!$Q49,'Case Data'!$F:$F,$R49,'Case Data'!$E:$E,"real",'Case Data'!$A:$A,Prices!$P49)</f>
        <v>40.091435772838302</v>
      </c>
      <c r="Z49" s="212">
        <f>SUMIFS('Case Data'!N:N,'Case Data'!$B:$B,Prices!$Q49,'Case Data'!$F:$F,$R49,'Case Data'!$E:$E,"real",'Case Data'!$A:$A,Prices!$P49)</f>
        <v>40.8331672864214</v>
      </c>
      <c r="AA49" s="268"/>
    </row>
    <row r="50" spans="3:27">
      <c r="C50" s="113" t="str">
        <f t="shared" si="0"/>
        <v>Case B Exploratory Policy Scenario</v>
      </c>
      <c r="D50" s="211" t="s">
        <v>24</v>
      </c>
      <c r="E50" s="11" t="s">
        <v>101</v>
      </c>
      <c r="F50" s="11" t="str">
        <f>VLOOKUP(E50,'Case Data'!$F:$G,2,0)</f>
        <v>$/MWh</v>
      </c>
      <c r="G50" s="192">
        <f>SUMIFS('Case Data'!H:H,'Case Data'!$B:$B,Prices!$D50,'Case Data'!$F:$F,$E50,'Case Data'!$E:$E,"real",'Case Data'!$A:$A,Prices!$C50)</f>
        <v>27.6808453839827</v>
      </c>
      <c r="H50" s="271">
        <f>SUMIFS('Case Data'!I:I,'Case Data'!$B:$B,Prices!$D50,'Case Data'!$F:$F,$E50,'Case Data'!$E:$E,"real",'Case Data'!$A:$A,Prices!$C50)</f>
        <v>27.5985060990877</v>
      </c>
      <c r="I50" s="271">
        <f>SUMIFS('Case Data'!J:J,'Case Data'!$B:$B,Prices!$D50,'Case Data'!$F:$F,$E50,'Case Data'!$E:$E,"real",'Case Data'!$A:$A,Prices!$C50)</f>
        <v>26.159659706027899</v>
      </c>
      <c r="J50" s="271">
        <f>SUMIFS('Case Data'!K:K,'Case Data'!$B:$B,Prices!$D50,'Case Data'!$F:$F,$E50,'Case Data'!$E:$E,"real",'Case Data'!$A:$A,Prices!$C50)</f>
        <v>27.298903126763399</v>
      </c>
      <c r="K50" s="271">
        <f>SUMIFS('Case Data'!L:L,'Case Data'!$B:$B,Prices!$D50,'Case Data'!$F:$F,$E50,'Case Data'!$E:$E,"real",'Case Data'!$A:$A,Prices!$C50)</f>
        <v>32.563393889767802</v>
      </c>
      <c r="L50" s="271">
        <f>SUMIFS('Case Data'!M:M,'Case Data'!$B:$B,Prices!$D50,'Case Data'!$F:$F,$E50,'Case Data'!$E:$E,"real",'Case Data'!$A:$A,Prices!$C50)</f>
        <v>33.227722066360201</v>
      </c>
      <c r="M50" s="109">
        <f>SUMIFS('Case Data'!N:N,'Case Data'!$B:$B,Prices!$D50,'Case Data'!$F:$F,$E50,'Case Data'!$E:$E,"real",'Case Data'!$A:$A,Prices!$C50)</f>
        <v>35.181542829883199</v>
      </c>
      <c r="N50" s="2"/>
      <c r="O50"/>
      <c r="P50" s="113" t="str">
        <f t="shared" si="1"/>
        <v>Case B Flat-Cap Scenario</v>
      </c>
      <c r="Q50" s="211" t="s">
        <v>24</v>
      </c>
      <c r="R50" s="11" t="s">
        <v>101</v>
      </c>
      <c r="S50" s="11" t="str">
        <f>VLOOKUP(R50,'Case Data'!$F:$G,2,0)</f>
        <v>$/MWh</v>
      </c>
      <c r="T50" s="244">
        <f>SUMIFS('Case Data'!H:H,'Case Data'!$B:$B,Prices!$Q50,'Case Data'!$F:$F,$R50,'Case Data'!$E:$E,"real",'Case Data'!$A:$A,Prices!$P50)</f>
        <v>27.674573092053599</v>
      </c>
      <c r="U50" s="250">
        <f>SUMIFS('Case Data'!I:I,'Case Data'!$B:$B,Prices!$Q50,'Case Data'!$F:$F,$R50,'Case Data'!$E:$E,"real",'Case Data'!$A:$A,Prices!$P50)</f>
        <v>25.669184657100899</v>
      </c>
      <c r="V50" s="250">
        <f>SUMIFS('Case Data'!J:J,'Case Data'!$B:$B,Prices!$Q50,'Case Data'!$F:$F,$R50,'Case Data'!$E:$E,"real",'Case Data'!$A:$A,Prices!$P50)</f>
        <v>24.1808486659551</v>
      </c>
      <c r="W50" s="250">
        <f>SUMIFS('Case Data'!K:K,'Case Data'!$B:$B,Prices!$Q50,'Case Data'!$F:$F,$R50,'Case Data'!$E:$E,"real",'Case Data'!$A:$A,Prices!$P50)</f>
        <v>25.783730131682098</v>
      </c>
      <c r="X50" s="250">
        <f>SUMIFS('Case Data'!L:L,'Case Data'!$B:$B,Prices!$Q50,'Case Data'!$F:$F,$R50,'Case Data'!$E:$E,"real",'Case Data'!$A:$A,Prices!$P50)</f>
        <v>30.426656983391801</v>
      </c>
      <c r="Y50" s="250">
        <f>SUMIFS('Case Data'!M:M,'Case Data'!$B:$B,Prices!$Q50,'Case Data'!$F:$F,$R50,'Case Data'!$E:$E,"real",'Case Data'!$A:$A,Prices!$P50)</f>
        <v>31.861224546425301</v>
      </c>
      <c r="Z50" s="212">
        <f>SUMIFS('Case Data'!N:N,'Case Data'!$B:$B,Prices!$Q50,'Case Data'!$F:$F,$R50,'Case Data'!$E:$E,"real",'Case Data'!$A:$A,Prices!$P50)</f>
        <v>35.746863610788502</v>
      </c>
      <c r="AA50" s="268"/>
    </row>
    <row r="51" spans="3:27">
      <c r="C51" s="113" t="str">
        <f t="shared" si="0"/>
        <v>Case B Exploratory Policy Scenario</v>
      </c>
      <c r="D51" s="211" t="s">
        <v>25</v>
      </c>
      <c r="E51" s="11" t="s">
        <v>101</v>
      </c>
      <c r="F51" s="11" t="str">
        <f>VLOOKUP(E51,'Case Data'!$F:$G,2,0)</f>
        <v>$/MWh</v>
      </c>
      <c r="G51" s="192">
        <f>SUMIFS('Case Data'!H:H,'Case Data'!$B:$B,Prices!$D51,'Case Data'!$F:$F,$E51,'Case Data'!$E:$E,"real",'Case Data'!$A:$A,Prices!$C51)</f>
        <v>26.703036425260301</v>
      </c>
      <c r="H51" s="271">
        <f>SUMIFS('Case Data'!I:I,'Case Data'!$B:$B,Prices!$D51,'Case Data'!$F:$F,$E51,'Case Data'!$E:$E,"real",'Case Data'!$A:$A,Prices!$C51)</f>
        <v>26.1943699665193</v>
      </c>
      <c r="I51" s="271">
        <f>SUMIFS('Case Data'!J:J,'Case Data'!$B:$B,Prices!$D51,'Case Data'!$F:$F,$E51,'Case Data'!$E:$E,"real",'Case Data'!$A:$A,Prices!$C51)</f>
        <v>22.8182916175858</v>
      </c>
      <c r="J51" s="271">
        <f>SUMIFS('Case Data'!K:K,'Case Data'!$B:$B,Prices!$D51,'Case Data'!$F:$F,$E51,'Case Data'!$E:$E,"real",'Case Data'!$A:$A,Prices!$C51)</f>
        <v>24.109121500477499</v>
      </c>
      <c r="K51" s="271">
        <f>SUMIFS('Case Data'!L:L,'Case Data'!$B:$B,Prices!$D51,'Case Data'!$F:$F,$E51,'Case Data'!$E:$E,"real",'Case Data'!$A:$A,Prices!$C51)</f>
        <v>25.0432482244249</v>
      </c>
      <c r="L51" s="271">
        <f>SUMIFS('Case Data'!M:M,'Case Data'!$B:$B,Prices!$D51,'Case Data'!$F:$F,$E51,'Case Data'!$E:$E,"real",'Case Data'!$A:$A,Prices!$C51)</f>
        <v>24.362542190037701</v>
      </c>
      <c r="M51" s="109">
        <f>SUMIFS('Case Data'!N:N,'Case Data'!$B:$B,Prices!$D51,'Case Data'!$F:$F,$E51,'Case Data'!$E:$E,"real",'Case Data'!$A:$A,Prices!$C51)</f>
        <v>55.203053267721899</v>
      </c>
      <c r="N51" s="2"/>
      <c r="O51"/>
      <c r="P51" s="113" t="str">
        <f t="shared" si="1"/>
        <v>Case B Flat-Cap Scenario</v>
      </c>
      <c r="Q51" s="211" t="s">
        <v>25</v>
      </c>
      <c r="R51" s="11" t="s">
        <v>101</v>
      </c>
      <c r="S51" s="11" t="str">
        <f>VLOOKUP(R51,'Case Data'!$F:$G,2,0)</f>
        <v>$/MWh</v>
      </c>
      <c r="T51" s="244">
        <f>SUMIFS('Case Data'!H:H,'Case Data'!$B:$B,Prices!$Q51,'Case Data'!$F:$F,$R51,'Case Data'!$E:$E,"real",'Case Data'!$A:$A,Prices!$P51)</f>
        <v>26.699193503261402</v>
      </c>
      <c r="U51" s="250">
        <f>SUMIFS('Case Data'!I:I,'Case Data'!$B:$B,Prices!$Q51,'Case Data'!$F:$F,$R51,'Case Data'!$E:$E,"real",'Case Data'!$A:$A,Prices!$P51)</f>
        <v>24.324893038376999</v>
      </c>
      <c r="V51" s="250">
        <f>SUMIFS('Case Data'!J:J,'Case Data'!$B:$B,Prices!$Q51,'Case Data'!$F:$F,$R51,'Case Data'!$E:$E,"real",'Case Data'!$A:$A,Prices!$P51)</f>
        <v>21.685910439695899</v>
      </c>
      <c r="W51" s="250">
        <f>SUMIFS('Case Data'!K:K,'Case Data'!$B:$B,Prices!$Q51,'Case Data'!$F:$F,$R51,'Case Data'!$E:$E,"real",'Case Data'!$A:$A,Prices!$P51)</f>
        <v>22.791910473834999</v>
      </c>
      <c r="X51" s="250">
        <f>SUMIFS('Case Data'!L:L,'Case Data'!$B:$B,Prices!$Q51,'Case Data'!$F:$F,$R51,'Case Data'!$E:$E,"real",'Case Data'!$A:$A,Prices!$P51)</f>
        <v>23.0823287276963</v>
      </c>
      <c r="Y51" s="250">
        <f>SUMIFS('Case Data'!M:M,'Case Data'!$B:$B,Prices!$Q51,'Case Data'!$F:$F,$R51,'Case Data'!$E:$E,"real",'Case Data'!$A:$A,Prices!$P51)</f>
        <v>22.312486826831002</v>
      </c>
      <c r="Z51" s="212">
        <f>SUMIFS('Case Data'!N:N,'Case Data'!$B:$B,Prices!$Q51,'Case Data'!$F:$F,$R51,'Case Data'!$E:$E,"real",'Case Data'!$A:$A,Prices!$P51)</f>
        <v>55.142985818779799</v>
      </c>
      <c r="AA51" s="268"/>
    </row>
    <row r="52" spans="3:27">
      <c r="C52" s="113" t="str">
        <f t="shared" si="0"/>
        <v>Case B Exploratory Policy Scenario</v>
      </c>
      <c r="D52" s="211" t="s">
        <v>26</v>
      </c>
      <c r="E52" s="11" t="s">
        <v>101</v>
      </c>
      <c r="F52" s="11" t="str">
        <f>VLOOKUP(E52,'Case Data'!$F:$G,2,0)</f>
        <v>$/MWh</v>
      </c>
      <c r="G52" s="192">
        <f>SUMIFS('Case Data'!H:H,'Case Data'!$B:$B,Prices!$D52,'Case Data'!$F:$F,$E52,'Case Data'!$E:$E,"real",'Case Data'!$A:$A,Prices!$C52)</f>
        <v>42.0016336859521</v>
      </c>
      <c r="H52" s="271">
        <f>SUMIFS('Case Data'!I:I,'Case Data'!$B:$B,Prices!$D52,'Case Data'!$F:$F,$E52,'Case Data'!$E:$E,"real",'Case Data'!$A:$A,Prices!$C52)</f>
        <v>45.132475179883599</v>
      </c>
      <c r="I52" s="271">
        <f>SUMIFS('Case Data'!J:J,'Case Data'!$B:$B,Prices!$D52,'Case Data'!$F:$F,$E52,'Case Data'!$E:$E,"real",'Case Data'!$A:$A,Prices!$C52)</f>
        <v>43.502128462232903</v>
      </c>
      <c r="J52" s="271">
        <f>SUMIFS('Case Data'!K:K,'Case Data'!$B:$B,Prices!$D52,'Case Data'!$F:$F,$E52,'Case Data'!$E:$E,"real",'Case Data'!$A:$A,Prices!$C52)</f>
        <v>46.106722999893499</v>
      </c>
      <c r="K52" s="271">
        <f>SUMIFS('Case Data'!L:L,'Case Data'!$B:$B,Prices!$D52,'Case Data'!$F:$F,$E52,'Case Data'!$E:$E,"real",'Case Data'!$A:$A,Prices!$C52)</f>
        <v>51.368358865452997</v>
      </c>
      <c r="L52" s="271">
        <f>SUMIFS('Case Data'!M:M,'Case Data'!$B:$B,Prices!$D52,'Case Data'!$F:$F,$E52,'Case Data'!$E:$E,"real",'Case Data'!$A:$A,Prices!$C52)</f>
        <v>45.017720473285401</v>
      </c>
      <c r="M52" s="109">
        <f>SUMIFS('Case Data'!N:N,'Case Data'!$B:$B,Prices!$D52,'Case Data'!$F:$F,$E52,'Case Data'!$E:$E,"real",'Case Data'!$A:$A,Prices!$C52)</f>
        <v>38.165903145183201</v>
      </c>
      <c r="N52" s="2"/>
      <c r="O52"/>
      <c r="P52" s="113" t="str">
        <f t="shared" si="1"/>
        <v>Case B Flat-Cap Scenario</v>
      </c>
      <c r="Q52" s="211" t="s">
        <v>26</v>
      </c>
      <c r="R52" s="11" t="s">
        <v>101</v>
      </c>
      <c r="S52" s="11" t="str">
        <f>VLOOKUP(R52,'Case Data'!$F:$G,2,0)</f>
        <v>$/MWh</v>
      </c>
      <c r="T52" s="244">
        <f>SUMIFS('Case Data'!H:H,'Case Data'!$B:$B,Prices!$Q52,'Case Data'!$F:$F,$R52,'Case Data'!$E:$E,"real",'Case Data'!$A:$A,Prices!$P52)</f>
        <v>41.996039021281703</v>
      </c>
      <c r="U52" s="250">
        <f>SUMIFS('Case Data'!I:I,'Case Data'!$B:$B,Prices!$Q52,'Case Data'!$F:$F,$R52,'Case Data'!$E:$E,"real",'Case Data'!$A:$A,Prices!$P52)</f>
        <v>42.558095139389302</v>
      </c>
      <c r="V52" s="250">
        <f>SUMIFS('Case Data'!J:J,'Case Data'!$B:$B,Prices!$Q52,'Case Data'!$F:$F,$R52,'Case Data'!$E:$E,"real",'Case Data'!$A:$A,Prices!$P52)</f>
        <v>40.251305546124698</v>
      </c>
      <c r="W52" s="250">
        <f>SUMIFS('Case Data'!K:K,'Case Data'!$B:$B,Prices!$Q52,'Case Data'!$F:$F,$R52,'Case Data'!$E:$E,"real",'Case Data'!$A:$A,Prices!$P52)</f>
        <v>42.8395939994221</v>
      </c>
      <c r="X52" s="250">
        <f>SUMIFS('Case Data'!L:L,'Case Data'!$B:$B,Prices!$Q52,'Case Data'!$F:$F,$R52,'Case Data'!$E:$E,"real",'Case Data'!$A:$A,Prices!$P52)</f>
        <v>47.348918080727898</v>
      </c>
      <c r="Y52" s="250">
        <f>SUMIFS('Case Data'!M:M,'Case Data'!$B:$B,Prices!$Q52,'Case Data'!$F:$F,$R52,'Case Data'!$E:$E,"real",'Case Data'!$A:$A,Prices!$P52)</f>
        <v>42.2353274903382</v>
      </c>
      <c r="Z52" s="212">
        <f>SUMIFS('Case Data'!N:N,'Case Data'!$B:$B,Prices!$Q52,'Case Data'!$F:$F,$R52,'Case Data'!$E:$E,"real",'Case Data'!$A:$A,Prices!$P52)</f>
        <v>35.473425023679603</v>
      </c>
      <c r="AA52" s="268"/>
    </row>
    <row r="53" spans="3:27" ht="16.5" thickBot="1">
      <c r="C53" s="114" t="str">
        <f t="shared" si="0"/>
        <v>Case B Exploratory Policy Scenario</v>
      </c>
      <c r="D53" s="112" t="s">
        <v>27</v>
      </c>
      <c r="E53" s="17" t="s">
        <v>101</v>
      </c>
      <c r="F53" s="17" t="str">
        <f>VLOOKUP(E53,'Case Data'!$F:$G,2,0)</f>
        <v>$/MWh</v>
      </c>
      <c r="G53" s="193">
        <f>SUMIFS('Case Data'!H:H,'Case Data'!$B:$B,Prices!$D53,'Case Data'!$F:$F,$E53,'Case Data'!$E:$E,"real",'Case Data'!$A:$A,Prices!$C53)</f>
        <v>45.213692782097098</v>
      </c>
      <c r="H53" s="272">
        <f>SUMIFS('Case Data'!I:I,'Case Data'!$B:$B,Prices!$D53,'Case Data'!$F:$F,$E53,'Case Data'!$E:$E,"real",'Case Data'!$A:$A,Prices!$C53)</f>
        <v>44.5073255064354</v>
      </c>
      <c r="I53" s="272">
        <f>SUMIFS('Case Data'!J:J,'Case Data'!$B:$B,Prices!$D53,'Case Data'!$F:$F,$E53,'Case Data'!$E:$E,"real",'Case Data'!$A:$A,Prices!$C53)</f>
        <v>42.340952114216499</v>
      </c>
      <c r="J53" s="272">
        <f>SUMIFS('Case Data'!K:K,'Case Data'!$B:$B,Prices!$D53,'Case Data'!$F:$F,$E53,'Case Data'!$E:$E,"real",'Case Data'!$A:$A,Prices!$C53)</f>
        <v>44.8213342404581</v>
      </c>
      <c r="K53" s="272">
        <f>SUMIFS('Case Data'!L:L,'Case Data'!$B:$B,Prices!$D53,'Case Data'!$F:$F,$E53,'Case Data'!$E:$E,"real",'Case Data'!$A:$A,Prices!$C53)</f>
        <v>45.413154178506097</v>
      </c>
      <c r="L53" s="272">
        <f>SUMIFS('Case Data'!M:M,'Case Data'!$B:$B,Prices!$D53,'Case Data'!$F:$F,$E53,'Case Data'!$E:$E,"real",'Case Data'!$A:$A,Prices!$C53)</f>
        <v>39.2294609678965</v>
      </c>
      <c r="M53" s="111">
        <f>SUMIFS('Case Data'!N:N,'Case Data'!$B:$B,Prices!$D53,'Case Data'!$F:$F,$E53,'Case Data'!$E:$E,"real",'Case Data'!$A:$A,Prices!$C53)</f>
        <v>37.6656475993383</v>
      </c>
      <c r="N53" s="2"/>
      <c r="O53"/>
      <c r="P53" s="114" t="str">
        <f t="shared" si="1"/>
        <v>Case B Flat-Cap Scenario</v>
      </c>
      <c r="Q53" s="112" t="s">
        <v>27</v>
      </c>
      <c r="R53" s="17" t="s">
        <v>101</v>
      </c>
      <c r="S53" s="17" t="str">
        <f>VLOOKUP(R53,'Case Data'!$F:$G,2,0)</f>
        <v>$/MWh</v>
      </c>
      <c r="T53" s="245">
        <f>SUMIFS('Case Data'!H:H,'Case Data'!$B:$B,Prices!$Q53,'Case Data'!$F:$F,$R53,'Case Data'!$E:$E,"real",'Case Data'!$A:$A,Prices!$P53)</f>
        <v>45.201026849379701</v>
      </c>
      <c r="U53" s="246">
        <f>SUMIFS('Case Data'!I:I,'Case Data'!$B:$B,Prices!$Q53,'Case Data'!$F:$F,$R53,'Case Data'!$E:$E,"real",'Case Data'!$A:$A,Prices!$P53)</f>
        <v>41.992576135086097</v>
      </c>
      <c r="V53" s="246">
        <f>SUMIFS('Case Data'!J:J,'Case Data'!$B:$B,Prices!$Q53,'Case Data'!$F:$F,$R53,'Case Data'!$E:$E,"real",'Case Data'!$A:$A,Prices!$P53)</f>
        <v>41.4508264652127</v>
      </c>
      <c r="W53" s="246">
        <f>SUMIFS('Case Data'!K:K,'Case Data'!$B:$B,Prices!$Q53,'Case Data'!$F:$F,$R53,'Case Data'!$E:$E,"real",'Case Data'!$A:$A,Prices!$P53)</f>
        <v>42.232626254084103</v>
      </c>
      <c r="X53" s="246">
        <f>SUMIFS('Case Data'!L:L,'Case Data'!$B:$B,Prices!$Q53,'Case Data'!$F:$F,$R53,'Case Data'!$E:$E,"real",'Case Data'!$A:$A,Prices!$P53)</f>
        <v>42.035468027819199</v>
      </c>
      <c r="Y53" s="246">
        <f>SUMIFS('Case Data'!M:M,'Case Data'!$B:$B,Prices!$Q53,'Case Data'!$F:$F,$R53,'Case Data'!$E:$E,"real",'Case Data'!$A:$A,Prices!$P53)</f>
        <v>37.443881379216798</v>
      </c>
      <c r="Z53" s="213">
        <f>SUMIFS('Case Data'!N:N,'Case Data'!$B:$B,Prices!$Q53,'Case Data'!$F:$F,$R53,'Case Data'!$E:$E,"real",'Case Data'!$A:$A,Prices!$P53)</f>
        <v>34.611062122786898</v>
      </c>
      <c r="AA53" s="268"/>
    </row>
    <row r="54" spans="3:27">
      <c r="D54" s="56"/>
      <c r="G54" s="58"/>
      <c r="H54" s="58"/>
      <c r="I54" s="58"/>
      <c r="J54" s="58"/>
      <c r="K54" s="58"/>
      <c r="L54" s="58"/>
      <c r="M54" s="58"/>
      <c r="N54" s="2"/>
      <c r="O54"/>
      <c r="P54" s="55"/>
      <c r="T54" s="58"/>
      <c r="U54" s="58"/>
      <c r="V54" s="58"/>
      <c r="W54" s="58"/>
      <c r="X54" s="58"/>
      <c r="Y54" s="58"/>
      <c r="Z54" s="58"/>
      <c r="AA54"/>
    </row>
    <row r="55" spans="3:27" ht="16.5" thickBot="1">
      <c r="C55" s="57" t="s">
        <v>107</v>
      </c>
      <c r="D55" s="56"/>
      <c r="N55" s="2"/>
      <c r="O55"/>
      <c r="P55" s="57" t="s">
        <v>107</v>
      </c>
      <c r="AA55"/>
    </row>
    <row r="56" spans="3:27" ht="16.5" thickBot="1">
      <c r="C56" s="94" t="s">
        <v>2</v>
      </c>
      <c r="D56" s="95" t="s">
        <v>98</v>
      </c>
      <c r="E56" s="95" t="s">
        <v>99</v>
      </c>
      <c r="F56" s="95" t="s">
        <v>46</v>
      </c>
      <c r="G56" s="95">
        <v>2025</v>
      </c>
      <c r="H56" s="95">
        <v>2028</v>
      </c>
      <c r="I56" s="95">
        <v>2030</v>
      </c>
      <c r="J56" s="95">
        <v>2032</v>
      </c>
      <c r="K56" s="95">
        <v>2035</v>
      </c>
      <c r="L56" s="95">
        <v>2037</v>
      </c>
      <c r="M56" s="106">
        <v>2040</v>
      </c>
      <c r="N56" s="2"/>
      <c r="O56"/>
      <c r="P56" s="94" t="s">
        <v>2</v>
      </c>
      <c r="Q56" s="95" t="s">
        <v>98</v>
      </c>
      <c r="R56" s="95" t="s">
        <v>99</v>
      </c>
      <c r="S56" s="95" t="s">
        <v>46</v>
      </c>
      <c r="T56" s="95">
        <v>2025</v>
      </c>
      <c r="U56" s="95">
        <v>2028</v>
      </c>
      <c r="V56" s="95">
        <v>2030</v>
      </c>
      <c r="W56" s="95">
        <v>2032</v>
      </c>
      <c r="X56" s="95">
        <v>2035</v>
      </c>
      <c r="Y56" s="95">
        <v>2037</v>
      </c>
      <c r="Z56" s="106">
        <v>2040</v>
      </c>
      <c r="AA56"/>
    </row>
    <row r="57" spans="3:27">
      <c r="C57" s="113" t="str">
        <f t="shared" ref="C57:C66" si="2">$D$39</f>
        <v>Case B Exploratory Policy Scenario</v>
      </c>
      <c r="D57" s="211" t="str">
        <f t="shared" ref="D57:D66" si="3">D44</f>
        <v>CT</v>
      </c>
      <c r="E57" s="11" t="s">
        <v>101</v>
      </c>
      <c r="F57" s="11" t="str">
        <f>VLOOKUP(E57,'Case Data'!$F:$G,2,0)</f>
        <v>$/MWh</v>
      </c>
      <c r="G57" s="192">
        <f>SUMIFS('Case Data'!H:H,'Case Data'!$B:$B,Prices!$D57,'Case Data'!$F:$F,$E57,'Case Data'!$E:$E,"nominal",'Case Data'!$A:$A,Prices!$C57)</f>
        <v>42.992106702904088</v>
      </c>
      <c r="H57" s="108">
        <f>SUMIFS('Case Data'!I:I,'Case Data'!$B:$B,Prices!$D57,'Case Data'!$F:$F,$E57,'Case Data'!$E:$E,"nominal",'Case Data'!$A:$A,Prices!$C57)</f>
        <v>49.666842919250456</v>
      </c>
      <c r="I57" s="108">
        <f>SUMIFS('Case Data'!J:J,'Case Data'!$B:$B,Prices!$D57,'Case Data'!$F:$F,$E57,'Case Data'!$E:$E,"nominal",'Case Data'!$A:$A,Prices!$C57)</f>
        <v>48.295711659523711</v>
      </c>
      <c r="J57" s="108">
        <f>SUMIFS('Case Data'!K:K,'Case Data'!$B:$B,Prices!$D57,'Case Data'!$F:$F,$E57,'Case Data'!$E:$E,"nominal",'Case Data'!$A:$A,Prices!$C57)</f>
        <v>52.984804078249262</v>
      </c>
      <c r="K57" s="108">
        <f>SUMIFS('Case Data'!L:L,'Case Data'!$B:$B,Prices!$D57,'Case Data'!$F:$F,$E57,'Case Data'!$E:$E,"nominal",'Case Data'!$A:$A,Prices!$C57)</f>
        <v>61.088633350293513</v>
      </c>
      <c r="L57" s="108">
        <f>SUMIFS('Case Data'!M:M,'Case Data'!$B:$B,Prices!$D57,'Case Data'!$F:$F,$E57,'Case Data'!$E:$E,"nominal",'Case Data'!$A:$A,Prices!$C57)</f>
        <v>60.630145121893733</v>
      </c>
      <c r="M57" s="109">
        <f>SUMIFS('Case Data'!N:N,'Case Data'!$B:$B,Prices!$D57,'Case Data'!$F:$F,$E57,'Case Data'!$E:$E,"nominal",'Case Data'!$A:$A,Prices!$C57)</f>
        <v>66.849790905203264</v>
      </c>
      <c r="N57" s="2"/>
      <c r="P57" s="113" t="str">
        <f>$Q$39</f>
        <v>Case B Flat-Cap Scenario</v>
      </c>
      <c r="Q57" s="211" t="str">
        <f t="shared" ref="Q57:Q66" si="4">Q44</f>
        <v>CT</v>
      </c>
      <c r="R57" s="11" t="s">
        <v>101</v>
      </c>
      <c r="S57" s="11" t="str">
        <f>VLOOKUP(R57,'Case Data'!$F:$G,2,0)</f>
        <v>$/MWh</v>
      </c>
      <c r="T57" s="244">
        <f>SUMIFS('Case Data'!H:H,'Case Data'!$B:$B,Prices!$Q57,'Case Data'!$F:$F,$R57,'Case Data'!$E:$E,"nominal",'Case Data'!$A:$A,Prices!$P57)</f>
        <v>42.982871244107301</v>
      </c>
      <c r="U57" s="250">
        <f>SUMIFS('Case Data'!I:I,'Case Data'!$B:$B,Prices!$Q57,'Case Data'!$F:$F,$R57,'Case Data'!$E:$E,"nominal",'Case Data'!$A:$A,Prices!$P57)</f>
        <v>46.93853054771732</v>
      </c>
      <c r="V57" s="250">
        <f>SUMIFS('Case Data'!J:J,'Case Data'!$B:$B,Prices!$Q57,'Case Data'!$F:$F,$R57,'Case Data'!$E:$E,"nominal",'Case Data'!$A:$A,Prices!$P57)</f>
        <v>46.563144319361079</v>
      </c>
      <c r="W57" s="250">
        <f>SUMIFS('Case Data'!K:K,'Case Data'!$B:$B,Prices!$Q57,'Case Data'!$F:$F,$R57,'Case Data'!$E:$E,"nominal",'Case Data'!$A:$A,Prices!$P57)</f>
        <v>50.505109641268504</v>
      </c>
      <c r="X57" s="250">
        <f>SUMIFS('Case Data'!L:L,'Case Data'!$B:$B,Prices!$Q57,'Case Data'!$F:$F,$R57,'Case Data'!$E:$E,"nominal",'Case Data'!$A:$A,Prices!$P57)</f>
        <v>56.005352489742343</v>
      </c>
      <c r="Y57" s="250">
        <f>SUMIFS('Case Data'!M:M,'Case Data'!$B:$B,Prices!$Q57,'Case Data'!$F:$F,$R57,'Case Data'!$E:$E,"nominal",'Case Data'!$A:$A,Prices!$P57)</f>
        <v>57.310359861109696</v>
      </c>
      <c r="Z57" s="212">
        <f>SUMIFS('Case Data'!N:N,'Case Data'!$B:$B,Prices!$Q57,'Case Data'!$F:$F,$R57,'Case Data'!$E:$E,"nominal",'Case Data'!$A:$A,Prices!$P57)</f>
        <v>63.179003733553628</v>
      </c>
      <c r="AA57"/>
    </row>
    <row r="58" spans="3:27">
      <c r="C58" s="113" t="str">
        <f t="shared" si="2"/>
        <v>Case B Exploratory Policy Scenario</v>
      </c>
      <c r="D58" s="211" t="str">
        <f t="shared" si="3"/>
        <v>DE</v>
      </c>
      <c r="E58" s="11" t="s">
        <v>101</v>
      </c>
      <c r="F58" s="11" t="str">
        <f>VLOOKUP(E58,'Case Data'!$F:$G,2,0)</f>
        <v>$/MWh</v>
      </c>
      <c r="G58" s="192">
        <f>SUMIFS('Case Data'!H:H,'Case Data'!$B:$B,Prices!$D58,'Case Data'!$F:$F,$E58,'Case Data'!$E:$E,"nominal",'Case Data'!$A:$A,Prices!$C58)</f>
        <v>31.559041113570217</v>
      </c>
      <c r="H58" s="108">
        <f>SUMIFS('Case Data'!I:I,'Case Data'!$B:$B,Prices!$D58,'Case Data'!$F:$F,$E58,'Case Data'!$E:$E,"nominal",'Case Data'!$A:$A,Prices!$C58)</f>
        <v>33.088497964090827</v>
      </c>
      <c r="I58" s="108">
        <f>SUMIFS('Case Data'!J:J,'Case Data'!$B:$B,Prices!$D58,'Case Data'!$F:$F,$E58,'Case Data'!$E:$E,"nominal",'Case Data'!$A:$A,Prices!$C58)</f>
        <v>34.45225494091693</v>
      </c>
      <c r="J58" s="108">
        <f>SUMIFS('Case Data'!K:K,'Case Data'!$B:$B,Prices!$D58,'Case Data'!$F:$F,$E58,'Case Data'!$E:$E,"nominal",'Case Data'!$A:$A,Prices!$C58)</f>
        <v>34.291147243327423</v>
      </c>
      <c r="K58" s="108">
        <f>SUMIFS('Case Data'!L:L,'Case Data'!$B:$B,Prices!$D58,'Case Data'!$F:$F,$E58,'Case Data'!$E:$E,"nominal",'Case Data'!$A:$A,Prices!$C58)</f>
        <v>43.245705449179781</v>
      </c>
      <c r="L58" s="108">
        <f>SUMIFS('Case Data'!M:M,'Case Data'!$B:$B,Prices!$D58,'Case Data'!$F:$F,$E58,'Case Data'!$E:$E,"nominal",'Case Data'!$A:$A,Prices!$C58)</f>
        <v>45.92423918285828</v>
      </c>
      <c r="M58" s="109">
        <f>SUMIFS('Case Data'!N:N,'Case Data'!$B:$B,Prices!$D58,'Case Data'!$F:$F,$E58,'Case Data'!$E:$E,"nominal",'Case Data'!$A:$A,Prices!$C58)</f>
        <v>35.451544759889771</v>
      </c>
      <c r="N58" s="2"/>
      <c r="P58" s="113" t="str">
        <f t="shared" ref="P58:P66" si="5">$Q$39</f>
        <v>Case B Flat-Cap Scenario</v>
      </c>
      <c r="Q58" s="211" t="str">
        <f t="shared" si="4"/>
        <v>DE</v>
      </c>
      <c r="R58" s="11" t="s">
        <v>101</v>
      </c>
      <c r="S58" s="11" t="str">
        <f>VLOOKUP(R58,'Case Data'!$F:$G,2,0)</f>
        <v>$/MWh</v>
      </c>
      <c r="T58" s="244">
        <f>SUMIFS('Case Data'!H:H,'Case Data'!$B:$B,Prices!$Q58,'Case Data'!$F:$F,$R58,'Case Data'!$E:$E,"nominal",'Case Data'!$A:$A,Prices!$P58)</f>
        <v>31.587376742323869</v>
      </c>
      <c r="U58" s="250">
        <f>SUMIFS('Case Data'!I:I,'Case Data'!$B:$B,Prices!$Q58,'Case Data'!$F:$F,$R58,'Case Data'!$E:$E,"nominal",'Case Data'!$A:$A,Prices!$P58)</f>
        <v>31.615569337509601</v>
      </c>
      <c r="V58" s="250">
        <f>SUMIFS('Case Data'!J:J,'Case Data'!$B:$B,Prices!$Q58,'Case Data'!$F:$F,$R58,'Case Data'!$E:$E,"nominal",'Case Data'!$A:$A,Prices!$P58)</f>
        <v>31.777668898501908</v>
      </c>
      <c r="W58" s="250">
        <f>SUMIFS('Case Data'!K:K,'Case Data'!$B:$B,Prices!$Q58,'Case Data'!$F:$F,$R58,'Case Data'!$E:$E,"nominal",'Case Data'!$A:$A,Prices!$P58)</f>
        <v>31.39646909497792</v>
      </c>
      <c r="X58" s="250">
        <f>SUMIFS('Case Data'!L:L,'Case Data'!$B:$B,Prices!$Q58,'Case Data'!$F:$F,$R58,'Case Data'!$E:$E,"nominal",'Case Data'!$A:$A,Prices!$P58)</f>
        <v>39.793068029690048</v>
      </c>
      <c r="Y58" s="250">
        <f>SUMIFS('Case Data'!M:M,'Case Data'!$B:$B,Prices!$Q58,'Case Data'!$F:$F,$R58,'Case Data'!$E:$E,"nominal",'Case Data'!$A:$A,Prices!$P58)</f>
        <v>44.733942631576284</v>
      </c>
      <c r="Z58" s="212">
        <f>SUMIFS('Case Data'!N:N,'Case Data'!$B:$B,Prices!$Q58,'Case Data'!$F:$F,$R58,'Case Data'!$E:$E,"nominal",'Case Data'!$A:$A,Prices!$P58)</f>
        <v>39.267592731459366</v>
      </c>
      <c r="AA58"/>
    </row>
    <row r="59" spans="3:27">
      <c r="C59" s="113" t="str">
        <f t="shared" si="2"/>
        <v>Case B Exploratory Policy Scenario</v>
      </c>
      <c r="D59" s="211" t="str">
        <f t="shared" si="3"/>
        <v>MA</v>
      </c>
      <c r="E59" s="11" t="s">
        <v>101</v>
      </c>
      <c r="F59" s="11" t="str">
        <f>VLOOKUP(E59,'Case Data'!$F:$G,2,0)</f>
        <v>$/MWh</v>
      </c>
      <c r="G59" s="192">
        <f>SUMIFS('Case Data'!H:H,'Case Data'!$B:$B,Prices!$D59,'Case Data'!$F:$F,$E59,'Case Data'!$E:$E,"nominal",'Case Data'!$A:$A,Prices!$C59)</f>
        <v>43.555958085147324</v>
      </c>
      <c r="H59" s="108">
        <f>SUMIFS('Case Data'!I:I,'Case Data'!$B:$B,Prices!$D59,'Case Data'!$F:$F,$E59,'Case Data'!$E:$E,"nominal",'Case Data'!$A:$A,Prices!$C59)</f>
        <v>51.2917615355314</v>
      </c>
      <c r="I59" s="108">
        <f>SUMIFS('Case Data'!J:J,'Case Data'!$B:$B,Prices!$D59,'Case Data'!$F:$F,$E59,'Case Data'!$E:$E,"nominal",'Case Data'!$A:$A,Prices!$C59)</f>
        <v>51.800484126912629</v>
      </c>
      <c r="J59" s="108">
        <f>SUMIFS('Case Data'!K:K,'Case Data'!$B:$B,Prices!$D59,'Case Data'!$F:$F,$E59,'Case Data'!$E:$E,"nominal",'Case Data'!$A:$A,Prices!$C59)</f>
        <v>57.125867342152993</v>
      </c>
      <c r="K59" s="108">
        <f>SUMIFS('Case Data'!L:L,'Case Data'!$B:$B,Prices!$D59,'Case Data'!$F:$F,$E59,'Case Data'!$E:$E,"nominal",'Case Data'!$A:$A,Prices!$C59)</f>
        <v>66.738016698528838</v>
      </c>
      <c r="L59" s="108">
        <f>SUMIFS('Case Data'!M:M,'Case Data'!$B:$B,Prices!$D59,'Case Data'!$F:$F,$E59,'Case Data'!$E:$E,"nominal",'Case Data'!$A:$A,Prices!$C59)</f>
        <v>61.67002778661341</v>
      </c>
      <c r="M59" s="109">
        <f>SUMIFS('Case Data'!N:N,'Case Data'!$B:$B,Prices!$D59,'Case Data'!$F:$F,$E59,'Case Data'!$E:$E,"nominal",'Case Data'!$A:$A,Prices!$C59)</f>
        <v>63.655358819308908</v>
      </c>
      <c r="N59" s="2"/>
      <c r="P59" s="113" t="str">
        <f t="shared" si="5"/>
        <v>Case B Flat-Cap Scenario</v>
      </c>
      <c r="Q59" s="211" t="str">
        <f t="shared" si="4"/>
        <v>MA</v>
      </c>
      <c r="R59" s="11" t="s">
        <v>101</v>
      </c>
      <c r="S59" s="11" t="str">
        <f>VLOOKUP(R59,'Case Data'!$F:$G,2,0)</f>
        <v>$/MWh</v>
      </c>
      <c r="T59" s="244">
        <f>SUMIFS('Case Data'!H:H,'Case Data'!$B:$B,Prices!$Q59,'Case Data'!$F:$F,$R59,'Case Data'!$E:$E,"nominal",'Case Data'!$A:$A,Prices!$P59)</f>
        <v>43.516066891670015</v>
      </c>
      <c r="U59" s="250">
        <f>SUMIFS('Case Data'!I:I,'Case Data'!$B:$B,Prices!$Q59,'Case Data'!$F:$F,$R59,'Case Data'!$E:$E,"nominal",'Case Data'!$A:$A,Prices!$P59)</f>
        <v>48.053938654300801</v>
      </c>
      <c r="V59" s="250">
        <f>SUMIFS('Case Data'!J:J,'Case Data'!$B:$B,Prices!$Q59,'Case Data'!$F:$F,$R59,'Case Data'!$E:$E,"nominal",'Case Data'!$A:$A,Prices!$P59)</f>
        <v>49.335163561222046</v>
      </c>
      <c r="W59" s="250">
        <f>SUMIFS('Case Data'!K:K,'Case Data'!$B:$B,Prices!$Q59,'Case Data'!$F:$F,$R59,'Case Data'!$E:$E,"nominal",'Case Data'!$A:$A,Prices!$P59)</f>
        <v>52.693565589300569</v>
      </c>
      <c r="X59" s="250">
        <f>SUMIFS('Case Data'!L:L,'Case Data'!$B:$B,Prices!$Q59,'Case Data'!$F:$F,$R59,'Case Data'!$E:$E,"nominal",'Case Data'!$A:$A,Prices!$P59)</f>
        <v>60.988706122438266</v>
      </c>
      <c r="Y59" s="250">
        <f>SUMIFS('Case Data'!M:M,'Case Data'!$B:$B,Prices!$Q59,'Case Data'!$F:$F,$R59,'Case Data'!$E:$E,"nominal",'Case Data'!$A:$A,Prices!$P59)</f>
        <v>58.841301386630469</v>
      </c>
      <c r="Z59" s="212">
        <f>SUMIFS('Case Data'!N:N,'Case Data'!$B:$B,Prices!$Q59,'Case Data'!$F:$F,$R59,'Case Data'!$E:$E,"nominal",'Case Data'!$A:$A,Prices!$P59)</f>
        <v>60.457702010275312</v>
      </c>
      <c r="AA59"/>
    </row>
    <row r="60" spans="3:27">
      <c r="C60" s="113" t="str">
        <f>$D$39</f>
        <v>Case B Exploratory Policy Scenario</v>
      </c>
      <c r="D60" s="211" t="str">
        <f t="shared" si="3"/>
        <v>MD</v>
      </c>
      <c r="E60" s="11" t="s">
        <v>101</v>
      </c>
      <c r="F60" s="11" t="str">
        <f>VLOOKUP(E60,'Case Data'!$F:$G,2,0)</f>
        <v>$/MWh</v>
      </c>
      <c r="G60" s="192">
        <f>SUMIFS('Case Data'!H:H,'Case Data'!$B:$B,Prices!$D60,'Case Data'!$F:$F,$E60,'Case Data'!$E:$E,"nominal",'Case Data'!$A:$A,Prices!$C60)</f>
        <v>35.940951363715016</v>
      </c>
      <c r="H60" s="108">
        <f>SUMIFS('Case Data'!I:I,'Case Data'!$B:$B,Prices!$D60,'Case Data'!$F:$F,$E60,'Case Data'!$E:$E,"nominal",'Case Data'!$A:$A,Prices!$C60)</f>
        <v>37.212565814633813</v>
      </c>
      <c r="I60" s="108">
        <f>SUMIFS('Case Data'!J:J,'Case Data'!$B:$B,Prices!$D60,'Case Data'!$F:$F,$E60,'Case Data'!$E:$E,"nominal",'Case Data'!$A:$A,Prices!$C60)</f>
        <v>37.444740153387293</v>
      </c>
      <c r="J60" s="108">
        <f>SUMIFS('Case Data'!K:K,'Case Data'!$B:$B,Prices!$D60,'Case Data'!$F:$F,$E60,'Case Data'!$E:$E,"nominal",'Case Data'!$A:$A,Prices!$C60)</f>
        <v>37.961727711716144</v>
      </c>
      <c r="K60" s="108">
        <f>SUMIFS('Case Data'!L:L,'Case Data'!$B:$B,Prices!$D60,'Case Data'!$F:$F,$E60,'Case Data'!$E:$E,"nominal",'Case Data'!$A:$A,Prices!$C60)</f>
        <v>47.42362420011596</v>
      </c>
      <c r="L60" s="108">
        <f>SUMIFS('Case Data'!M:M,'Case Data'!$B:$B,Prices!$D60,'Case Data'!$F:$F,$E60,'Case Data'!$E:$E,"nominal",'Case Data'!$A:$A,Prices!$C60)</f>
        <v>49.056777729011074</v>
      </c>
      <c r="M60" s="109">
        <f>SUMIFS('Case Data'!N:N,'Case Data'!$B:$B,Prices!$D60,'Case Data'!$F:$F,$E60,'Case Data'!$E:$E,"nominal",'Case Data'!$A:$A,Prices!$C60)</f>
        <v>46.302471358203739</v>
      </c>
      <c r="N60" s="2"/>
      <c r="P60" s="113" t="str">
        <f t="shared" si="5"/>
        <v>Case B Flat-Cap Scenario</v>
      </c>
      <c r="Q60" s="211" t="str">
        <f t="shared" si="4"/>
        <v>MD</v>
      </c>
      <c r="R60" s="11" t="s">
        <v>101</v>
      </c>
      <c r="S60" s="11" t="str">
        <f>VLOOKUP(R60,'Case Data'!$F:$G,2,0)</f>
        <v>$/MWh</v>
      </c>
      <c r="T60" s="244">
        <f>SUMIFS('Case Data'!H:H,'Case Data'!$B:$B,Prices!$Q60,'Case Data'!$F:$F,$R60,'Case Data'!$E:$E,"nominal",'Case Data'!$A:$A,Prices!$P60)</f>
        <v>36.034948938948908</v>
      </c>
      <c r="U60" s="250">
        <f>SUMIFS('Case Data'!I:I,'Case Data'!$B:$B,Prices!$Q60,'Case Data'!$F:$F,$R60,'Case Data'!$E:$E,"nominal",'Case Data'!$A:$A,Prices!$P60)</f>
        <v>35.642058298433831</v>
      </c>
      <c r="V60" s="250">
        <f>SUMIFS('Case Data'!J:J,'Case Data'!$B:$B,Prices!$Q60,'Case Data'!$F:$F,$R60,'Case Data'!$E:$E,"nominal",'Case Data'!$A:$A,Prices!$P60)</f>
        <v>36.049137184875626</v>
      </c>
      <c r="W60" s="250">
        <f>SUMIFS('Case Data'!K:K,'Case Data'!$B:$B,Prices!$Q60,'Case Data'!$F:$F,$R60,'Case Data'!$E:$E,"nominal",'Case Data'!$A:$A,Prices!$P60)</f>
        <v>37.190420944703256</v>
      </c>
      <c r="X60" s="250">
        <f>SUMIFS('Case Data'!L:L,'Case Data'!$B:$B,Prices!$Q60,'Case Data'!$F:$F,$R60,'Case Data'!$E:$E,"nominal",'Case Data'!$A:$A,Prices!$P60)</f>
        <v>46.260999212314523</v>
      </c>
      <c r="Y60" s="250">
        <f>SUMIFS('Case Data'!M:M,'Case Data'!$B:$B,Prices!$Q60,'Case Data'!$F:$F,$R60,'Case Data'!$E:$E,"nominal",'Case Data'!$A:$A,Prices!$P60)</f>
        <v>48.264211569596867</v>
      </c>
      <c r="Z60" s="212">
        <f>SUMIFS('Case Data'!N:N,'Case Data'!$B:$B,Prices!$Q60,'Case Data'!$F:$F,$R60,'Case Data'!$E:$E,"nominal",'Case Data'!$A:$A,Prices!$P60)</f>
        <v>46.096096940103109</v>
      </c>
      <c r="AA60"/>
    </row>
    <row r="61" spans="3:27">
      <c r="C61" s="113" t="str">
        <f t="shared" si="2"/>
        <v>Case B Exploratory Policy Scenario</v>
      </c>
      <c r="D61" s="211" t="str">
        <f t="shared" si="3"/>
        <v>ME</v>
      </c>
      <c r="E61" s="11" t="s">
        <v>101</v>
      </c>
      <c r="F61" s="11" t="str">
        <f>VLOOKUP(E61,'Case Data'!$F:$G,2,0)</f>
        <v>$/MWh</v>
      </c>
      <c r="G61" s="192">
        <f>SUMIFS('Case Data'!H:H,'Case Data'!$B:$B,Prices!$D61,'Case Data'!$F:$F,$E61,'Case Data'!$E:$E,"nominal",'Case Data'!$A:$A,Prices!$C61)</f>
        <v>44.915381856342947</v>
      </c>
      <c r="H61" s="108">
        <f>SUMIFS('Case Data'!I:I,'Case Data'!$B:$B,Prices!$D61,'Case Data'!$F:$F,$E61,'Case Data'!$E:$E,"nominal",'Case Data'!$A:$A,Prices!$C61)</f>
        <v>49.977990799387065</v>
      </c>
      <c r="I61" s="108">
        <f>SUMIFS('Case Data'!J:J,'Case Data'!$B:$B,Prices!$D61,'Case Data'!$F:$F,$E61,'Case Data'!$E:$E,"nominal",'Case Data'!$A:$A,Prices!$C61)</f>
        <v>39.526131901782357</v>
      </c>
      <c r="J61" s="108">
        <f>SUMIFS('Case Data'!K:K,'Case Data'!$B:$B,Prices!$D61,'Case Data'!$F:$F,$E61,'Case Data'!$E:$E,"nominal",'Case Data'!$A:$A,Prices!$C61)</f>
        <v>44.691367599705934</v>
      </c>
      <c r="K61" s="108">
        <f>SUMIFS('Case Data'!L:L,'Case Data'!$B:$B,Prices!$D61,'Case Data'!$F:$F,$E61,'Case Data'!$E:$E,"nominal",'Case Data'!$A:$A,Prices!$C61)</f>
        <v>39.801652401075813</v>
      </c>
      <c r="L61" s="108">
        <f>SUMIFS('Case Data'!M:M,'Case Data'!$B:$B,Prices!$D61,'Case Data'!$F:$F,$E61,'Case Data'!$E:$E,"nominal",'Case Data'!$A:$A,Prices!$C61)</f>
        <v>45.241921138722745</v>
      </c>
      <c r="M61" s="109">
        <f>SUMIFS('Case Data'!N:N,'Case Data'!$B:$B,Prices!$D61,'Case Data'!$F:$F,$E61,'Case Data'!$E:$E,"nominal",'Case Data'!$A:$A,Prices!$C61)</f>
        <v>35.024967651786291</v>
      </c>
      <c r="N61" s="2"/>
      <c r="P61" s="113" t="str">
        <f t="shared" si="5"/>
        <v>Case B Flat-Cap Scenario</v>
      </c>
      <c r="Q61" s="211" t="str">
        <f t="shared" si="4"/>
        <v>ME</v>
      </c>
      <c r="R61" s="11" t="s">
        <v>101</v>
      </c>
      <c r="S61" s="11" t="str">
        <f>VLOOKUP(R61,'Case Data'!$F:$G,2,0)</f>
        <v>$/MWh</v>
      </c>
      <c r="T61" s="244">
        <f>SUMIFS('Case Data'!H:H,'Case Data'!$B:$B,Prices!$Q61,'Case Data'!$F:$F,$R61,'Case Data'!$E:$E,"nominal",'Case Data'!$A:$A,Prices!$P61)</f>
        <v>44.926542288748088</v>
      </c>
      <c r="U61" s="250">
        <f>SUMIFS('Case Data'!I:I,'Case Data'!$B:$B,Prices!$Q61,'Case Data'!$F:$F,$R61,'Case Data'!$E:$E,"nominal",'Case Data'!$A:$A,Prices!$P61)</f>
        <v>48.455040449244336</v>
      </c>
      <c r="V61" s="250">
        <f>SUMIFS('Case Data'!J:J,'Case Data'!$B:$B,Prices!$Q61,'Case Data'!$F:$F,$R61,'Case Data'!$E:$E,"nominal",'Case Data'!$A:$A,Prices!$P61)</f>
        <v>38.686698467916472</v>
      </c>
      <c r="W61" s="250">
        <f>SUMIFS('Case Data'!K:K,'Case Data'!$B:$B,Prices!$Q61,'Case Data'!$F:$F,$R61,'Case Data'!$E:$E,"nominal",'Case Data'!$A:$A,Prices!$P61)</f>
        <v>44.101485392546458</v>
      </c>
      <c r="X61" s="250">
        <f>SUMIFS('Case Data'!L:L,'Case Data'!$B:$B,Prices!$Q61,'Case Data'!$F:$F,$R61,'Case Data'!$E:$E,"nominal",'Case Data'!$A:$A,Prices!$P61)</f>
        <v>37.959792158889925</v>
      </c>
      <c r="Y61" s="250">
        <f>SUMIFS('Case Data'!M:M,'Case Data'!$B:$B,Prices!$Q61,'Case Data'!$F:$F,$R61,'Case Data'!$E:$E,"nominal",'Case Data'!$A:$A,Prices!$P61)</f>
        <v>44.30507020762002</v>
      </c>
      <c r="Z61" s="212">
        <f>SUMIFS('Case Data'!N:N,'Case Data'!$B:$B,Prices!$Q61,'Case Data'!$F:$F,$R61,'Case Data'!$E:$E,"nominal",'Case Data'!$A:$A,Prices!$P61)</f>
        <v>33.711066956755111</v>
      </c>
      <c r="AA61"/>
    </row>
    <row r="62" spans="3:27">
      <c r="C62" s="113" t="str">
        <f t="shared" si="2"/>
        <v>Case B Exploratory Policy Scenario</v>
      </c>
      <c r="D62" s="211" t="str">
        <f t="shared" si="3"/>
        <v>NH</v>
      </c>
      <c r="E62" s="11" t="s">
        <v>101</v>
      </c>
      <c r="F62" s="11" t="str">
        <f>VLOOKUP(E62,'Case Data'!$F:$G,2,0)</f>
        <v>$/MWh</v>
      </c>
      <c r="G62" s="192">
        <f>SUMIFS('Case Data'!H:H,'Case Data'!$B:$B,Prices!$D62,'Case Data'!$F:$F,$E62,'Case Data'!$E:$E,"nominal",'Case Data'!$A:$A,Prices!$C62)</f>
        <v>45.685419068300462</v>
      </c>
      <c r="H62" s="108">
        <f>SUMIFS('Case Data'!I:I,'Case Data'!$B:$B,Prices!$D62,'Case Data'!$F:$F,$E62,'Case Data'!$E:$E,"nominal",'Case Data'!$A:$A,Prices!$C62)</f>
        <v>49.380798977999689</v>
      </c>
      <c r="I62" s="108">
        <f>SUMIFS('Case Data'!J:J,'Case Data'!$B:$B,Prices!$D62,'Case Data'!$F:$F,$E62,'Case Data'!$E:$E,"nominal",'Case Data'!$A:$A,Prices!$C62)</f>
        <v>49.86992206130104</v>
      </c>
      <c r="J62" s="108">
        <f>SUMIFS('Case Data'!K:K,'Case Data'!$B:$B,Prices!$D62,'Case Data'!$F:$F,$E62,'Case Data'!$E:$E,"nominal",'Case Data'!$A:$A,Prices!$C62)</f>
        <v>54.749025972217289</v>
      </c>
      <c r="K62" s="108">
        <f>SUMIFS('Case Data'!L:L,'Case Data'!$B:$B,Prices!$D62,'Case Data'!$F:$F,$E62,'Case Data'!$E:$E,"nominal",'Case Data'!$A:$A,Prices!$C62)</f>
        <v>65.489048893352134</v>
      </c>
      <c r="L62" s="108">
        <f>SUMIFS('Case Data'!M:M,'Case Data'!$B:$B,Prices!$D62,'Case Data'!$F:$F,$E62,'Case Data'!$E:$E,"nominal",'Case Data'!$A:$A,Prices!$C62)</f>
        <v>60.632140570926843</v>
      </c>
      <c r="M62" s="109">
        <f>SUMIFS('Case Data'!N:N,'Case Data'!$B:$B,Prices!$D62,'Case Data'!$F:$F,$E62,'Case Data'!$E:$E,"nominal",'Case Data'!$A:$A,Prices!$C62)</f>
        <v>66.2712168749988</v>
      </c>
      <c r="N62" s="2"/>
      <c r="P62" s="113" t="str">
        <f t="shared" si="5"/>
        <v>Case B Flat-Cap Scenario</v>
      </c>
      <c r="Q62" s="211" t="str">
        <f t="shared" si="4"/>
        <v>NH</v>
      </c>
      <c r="R62" s="11" t="s">
        <v>101</v>
      </c>
      <c r="S62" s="11" t="str">
        <f>VLOOKUP(R62,'Case Data'!$F:$G,2,0)</f>
        <v>$/MWh</v>
      </c>
      <c r="T62" s="244">
        <f>SUMIFS('Case Data'!H:H,'Case Data'!$B:$B,Prices!$Q62,'Case Data'!$F:$F,$R62,'Case Data'!$E:$E,"nominal",'Case Data'!$A:$A,Prices!$P62)</f>
        <v>45.645083795828484</v>
      </c>
      <c r="U62" s="250">
        <f>SUMIFS('Case Data'!I:I,'Case Data'!$B:$B,Prices!$Q62,'Case Data'!$F:$F,$R62,'Case Data'!$E:$E,"nominal",'Case Data'!$A:$A,Prices!$P62)</f>
        <v>47.340422919832683</v>
      </c>
      <c r="V62" s="250">
        <f>SUMIFS('Case Data'!J:J,'Case Data'!$B:$B,Prices!$Q62,'Case Data'!$F:$F,$R62,'Case Data'!$E:$E,"nominal",'Case Data'!$A:$A,Prices!$P62)</f>
        <v>46.185185612683682</v>
      </c>
      <c r="W62" s="250">
        <f>SUMIFS('Case Data'!K:K,'Case Data'!$B:$B,Prices!$Q62,'Case Data'!$F:$F,$R62,'Case Data'!$E:$E,"nominal",'Case Data'!$A:$A,Prices!$P62)</f>
        <v>50.658339241691159</v>
      </c>
      <c r="X62" s="250">
        <f>SUMIFS('Case Data'!L:L,'Case Data'!$B:$B,Prices!$Q62,'Case Data'!$F:$F,$R62,'Case Data'!$E:$E,"nominal",'Case Data'!$A:$A,Prices!$P62)</f>
        <v>60.691483942070867</v>
      </c>
      <c r="Y62" s="250">
        <f>SUMIFS('Case Data'!M:M,'Case Data'!$B:$B,Prices!$Q62,'Case Data'!$F:$F,$R62,'Case Data'!$E:$E,"nominal",'Case Data'!$A:$A,Prices!$P62)</f>
        <v>57.080691428355486</v>
      </c>
      <c r="Z62" s="212">
        <f>SUMIFS('Case Data'!N:N,'Case Data'!$B:$B,Prices!$Q62,'Case Data'!$F:$F,$R62,'Case Data'!$E:$E,"nominal",'Case Data'!$A:$A,Prices!$P62)</f>
        <v>61.876809103883055</v>
      </c>
      <c r="AA62"/>
    </row>
    <row r="63" spans="3:27">
      <c r="C63" s="113" t="str">
        <f t="shared" si="2"/>
        <v>Case B Exploratory Policy Scenario</v>
      </c>
      <c r="D63" s="211" t="str">
        <f t="shared" si="3"/>
        <v>NJ</v>
      </c>
      <c r="E63" s="11" t="s">
        <v>101</v>
      </c>
      <c r="F63" s="11" t="str">
        <f>VLOOKUP(E63,'Case Data'!$F:$G,2,0)</f>
        <v>$/MWh</v>
      </c>
      <c r="G63" s="192">
        <f>SUMIFS('Case Data'!H:H,'Case Data'!$B:$B,Prices!$D63,'Case Data'!$F:$F,$E63,'Case Data'!$E:$E,"nominal",'Case Data'!$A:$A,Prices!$C63)</f>
        <v>30.711997230579062</v>
      </c>
      <c r="H63" s="108">
        <f>SUMIFS('Case Data'!I:I,'Case Data'!$B:$B,Prices!$D63,'Case Data'!$F:$F,$E63,'Case Data'!$E:$E,"nominal",'Case Data'!$A:$A,Prices!$C63)</f>
        <v>32.590536599559556</v>
      </c>
      <c r="I63" s="108">
        <f>SUMIFS('Case Data'!J:J,'Case Data'!$B:$B,Prices!$D63,'Case Data'!$F:$F,$E63,'Case Data'!$E:$E,"nominal",'Case Data'!$A:$A,Prices!$C63)</f>
        <v>32.20249423131574</v>
      </c>
      <c r="J63" s="108">
        <f>SUMIFS('Case Data'!K:K,'Case Data'!$B:$B,Prices!$D63,'Case Data'!$F:$F,$E63,'Case Data'!$E:$E,"nominal",'Case Data'!$A:$A,Prices!$C63)</f>
        <v>35.031126437811039</v>
      </c>
      <c r="K63" s="108">
        <f>SUMIFS('Case Data'!L:L,'Case Data'!$B:$B,Prices!$D63,'Case Data'!$F:$F,$E63,'Case Data'!$E:$E,"nominal",'Case Data'!$A:$A,Prices!$C63)</f>
        <v>44.474983314406806</v>
      </c>
      <c r="L63" s="108">
        <f>SUMIFS('Case Data'!M:M,'Case Data'!$B:$B,Prices!$D63,'Case Data'!$F:$F,$E63,'Case Data'!$E:$E,"nominal",'Case Data'!$A:$A,Prices!$C63)</f>
        <v>47.308391769347445</v>
      </c>
      <c r="M63" s="109">
        <f>SUMIFS('Case Data'!N:N,'Case Data'!$B:$B,Prices!$D63,'Case Data'!$F:$F,$E63,'Case Data'!$E:$E,"nominal",'Case Data'!$A:$A,Prices!$C63)</f>
        <v>53.312582744191843</v>
      </c>
      <c r="N63" s="2"/>
      <c r="P63" s="113" t="str">
        <f t="shared" si="5"/>
        <v>Case B Flat-Cap Scenario</v>
      </c>
      <c r="Q63" s="211" t="str">
        <f t="shared" si="4"/>
        <v>NJ</v>
      </c>
      <c r="R63" s="11" t="s">
        <v>101</v>
      </c>
      <c r="S63" s="11" t="str">
        <f>VLOOKUP(R63,'Case Data'!$F:$G,2,0)</f>
        <v>$/MWh</v>
      </c>
      <c r="T63" s="244">
        <f>SUMIFS('Case Data'!H:H,'Case Data'!$B:$B,Prices!$Q63,'Case Data'!$F:$F,$R63,'Case Data'!$E:$E,"nominal",'Case Data'!$A:$A,Prices!$P63)</f>
        <v>30.705038100188219</v>
      </c>
      <c r="U63" s="250">
        <f>SUMIFS('Case Data'!I:I,'Case Data'!$B:$B,Prices!$Q63,'Case Data'!$F:$F,$R63,'Case Data'!$E:$E,"nominal",'Case Data'!$A:$A,Prices!$P63)</f>
        <v>30.312238606123444</v>
      </c>
      <c r="V63" s="250">
        <f>SUMIFS('Case Data'!J:J,'Case Data'!$B:$B,Prices!$Q63,'Case Data'!$F:$F,$R63,'Case Data'!$E:$E,"nominal",'Case Data'!$A:$A,Prices!$P63)</f>
        <v>29.766581386160311</v>
      </c>
      <c r="W63" s="250">
        <f>SUMIFS('Case Data'!K:K,'Case Data'!$B:$B,Prices!$Q63,'Case Data'!$F:$F,$R63,'Case Data'!$E:$E,"nominal",'Case Data'!$A:$A,Prices!$P63)</f>
        <v>33.086791292938024</v>
      </c>
      <c r="X63" s="250">
        <f>SUMIFS('Case Data'!L:L,'Case Data'!$B:$B,Prices!$Q63,'Case Data'!$F:$F,$R63,'Case Data'!$E:$E,"nominal",'Case Data'!$A:$A,Prices!$P63)</f>
        <v>41.55663461340697</v>
      </c>
      <c r="Y63" s="250">
        <f>SUMIFS('Case Data'!M:M,'Case Data'!$B:$B,Prices!$Q63,'Case Data'!$F:$F,$R63,'Case Data'!$E:$E,"nominal",'Case Data'!$A:$A,Prices!$P63)</f>
        <v>45.362823550863688</v>
      </c>
      <c r="Z63" s="212">
        <f>SUMIFS('Case Data'!N:N,'Case Data'!$B:$B,Prices!$Q63,'Case Data'!$F:$F,$R63,'Case Data'!$E:$E,"nominal",'Case Data'!$A:$A,Prices!$P63)</f>
        <v>54.1692453145276</v>
      </c>
      <c r="AA63"/>
    </row>
    <row r="64" spans="3:27">
      <c r="C64" s="113" t="str">
        <f t="shared" si="2"/>
        <v>Case B Exploratory Policy Scenario</v>
      </c>
      <c r="D64" s="211" t="str">
        <f t="shared" si="3"/>
        <v>NY</v>
      </c>
      <c r="E64" s="11" t="s">
        <v>101</v>
      </c>
      <c r="F64" s="11" t="str">
        <f>VLOOKUP(E64,'Case Data'!$F:$G,2,0)</f>
        <v>$/MWh</v>
      </c>
      <c r="G64" s="192">
        <f>SUMIFS('Case Data'!H:H,'Case Data'!$B:$B,Prices!$D64,'Case Data'!$F:$F,$E64,'Case Data'!$E:$E,"nominal",'Case Data'!$A:$A,Prices!$C64)</f>
        <v>29.627114683975389</v>
      </c>
      <c r="H64" s="108">
        <f>SUMIFS('Case Data'!I:I,'Case Data'!$B:$B,Prices!$D64,'Case Data'!$F:$F,$E64,'Case Data'!$E:$E,"nominal",'Case Data'!$A:$A,Prices!$C64)</f>
        <v>30.932419676312499</v>
      </c>
      <c r="I64" s="108">
        <f>SUMIFS('Case Data'!J:J,'Case Data'!$B:$B,Prices!$D64,'Case Data'!$F:$F,$E64,'Case Data'!$E:$E,"nominal",'Case Data'!$A:$A,Prices!$C64)</f>
        <v>28.08927610073107</v>
      </c>
      <c r="J64" s="108">
        <f>SUMIFS('Case Data'!K:K,'Case Data'!$B:$B,Prices!$D64,'Case Data'!$F:$F,$E64,'Case Data'!$E:$E,"nominal",'Case Data'!$A:$A,Prices!$C64)</f>
        <v>30.937861483517757</v>
      </c>
      <c r="K64" s="108">
        <f>SUMIFS('Case Data'!L:L,'Case Data'!$B:$B,Prices!$D64,'Case Data'!$F:$F,$E64,'Case Data'!$E:$E,"nominal",'Case Data'!$A:$A,Prices!$C64)</f>
        <v>34.203991472456046</v>
      </c>
      <c r="L64" s="108">
        <f>SUMIFS('Case Data'!M:M,'Case Data'!$B:$B,Prices!$D64,'Case Data'!$F:$F,$E64,'Case Data'!$E:$E,"nominal",'Case Data'!$A:$A,Prices!$C64)</f>
        <v>34.686479203171309</v>
      </c>
      <c r="M64" s="109">
        <f>SUMIFS('Case Data'!N:N,'Case Data'!$B:$B,Prices!$D64,'Case Data'!$F:$F,$E64,'Case Data'!$E:$E,"nominal",'Case Data'!$A:$A,Prices!$C64)</f>
        <v>83.652310511171081</v>
      </c>
      <c r="N64" s="2"/>
      <c r="P64" s="113" t="str">
        <f t="shared" si="5"/>
        <v>Case B Flat-Cap Scenario</v>
      </c>
      <c r="Q64" s="211" t="str">
        <f t="shared" si="4"/>
        <v>NY</v>
      </c>
      <c r="R64" s="11" t="s">
        <v>101</v>
      </c>
      <c r="S64" s="11" t="str">
        <f>VLOOKUP(R64,'Case Data'!$F:$G,2,0)</f>
        <v>$/MWh</v>
      </c>
      <c r="T64" s="244">
        <f>SUMIFS('Case Data'!H:H,'Case Data'!$B:$B,Prices!$Q64,'Case Data'!$F:$F,$R64,'Case Data'!$E:$E,"nominal",'Case Data'!$A:$A,Prices!$P64)</f>
        <v>29.622850948235012</v>
      </c>
      <c r="U64" s="250">
        <f>SUMIFS('Case Data'!I:I,'Case Data'!$B:$B,Prices!$Q64,'Case Data'!$F:$F,$R64,'Case Data'!$E:$E,"nominal",'Case Data'!$A:$A,Prices!$P64)</f>
        <v>28.724790899961164</v>
      </c>
      <c r="V64" s="250">
        <f>SUMIFS('Case Data'!J:J,'Case Data'!$B:$B,Prices!$Q64,'Case Data'!$F:$F,$R64,'Case Data'!$E:$E,"nominal",'Case Data'!$A:$A,Prices!$P64)</f>
        <v>26.695316899486283</v>
      </c>
      <c r="W64" s="250">
        <f>SUMIFS('Case Data'!K:K,'Case Data'!$B:$B,Prices!$Q64,'Case Data'!$F:$F,$R64,'Case Data'!$E:$E,"nominal",'Case Data'!$A:$A,Prices!$P64)</f>
        <v>29.247559649582382</v>
      </c>
      <c r="X64" s="250">
        <f>SUMIFS('Case Data'!L:L,'Case Data'!$B:$B,Prices!$Q64,'Case Data'!$F:$F,$R64,'Case Data'!$E:$E,"nominal",'Case Data'!$A:$A,Prices!$P64)</f>
        <v>31.525773649303911</v>
      </c>
      <c r="Y64" s="250">
        <f>SUMIFS('Case Data'!M:M,'Case Data'!$B:$B,Prices!$Q64,'Case Data'!$F:$F,$R64,'Case Data'!$E:$E,"nominal",'Case Data'!$A:$A,Prices!$P64)</f>
        <v>31.767686814161227</v>
      </c>
      <c r="Z64" s="212">
        <f>SUMIFS('Case Data'!N:N,'Case Data'!$B:$B,Prices!$Q64,'Case Data'!$F:$F,$R64,'Case Data'!$E:$E,"nominal",'Case Data'!$A:$A,Prices!$P64)</f>
        <v>83.561286906622442</v>
      </c>
      <c r="AA64"/>
    </row>
    <row r="65" spans="3:26">
      <c r="C65" s="113" t="str">
        <f t="shared" si="2"/>
        <v>Case B Exploratory Policy Scenario</v>
      </c>
      <c r="D65" s="211" t="str">
        <f t="shared" si="3"/>
        <v>RI</v>
      </c>
      <c r="E65" s="11" t="s">
        <v>101</v>
      </c>
      <c r="F65" s="11" t="str">
        <f>VLOOKUP(E65,'Case Data'!$F:$G,2,0)</f>
        <v>$/MWh</v>
      </c>
      <c r="G65" s="192">
        <f>SUMIFS('Case Data'!H:H,'Case Data'!$B:$B,Prices!$D65,'Case Data'!$F:$F,$E65,'Case Data'!$E:$E,"nominal",'Case Data'!$A:$A,Prices!$C65)</f>
        <v>46.600963212965262</v>
      </c>
      <c r="H65" s="108">
        <f>SUMIFS('Case Data'!I:I,'Case Data'!$B:$B,Prices!$D65,'Case Data'!$F:$F,$E65,'Case Data'!$E:$E,"nominal",'Case Data'!$A:$A,Prices!$C65)</f>
        <v>53.29605808726479</v>
      </c>
      <c r="I65" s="108">
        <f>SUMIFS('Case Data'!J:J,'Case Data'!$B:$B,Prices!$D65,'Case Data'!$F:$F,$E65,'Case Data'!$E:$E,"nominal",'Case Data'!$A:$A,Prices!$C65)</f>
        <v>53.551042199995095</v>
      </c>
      <c r="J65" s="108">
        <f>SUMIFS('Case Data'!K:K,'Case Data'!$B:$B,Prices!$D65,'Case Data'!$F:$F,$E65,'Case Data'!$E:$E,"nominal",'Case Data'!$A:$A,Prices!$C65)</f>
        <v>59.166129699142111</v>
      </c>
      <c r="K65" s="108">
        <f>SUMIFS('Case Data'!L:L,'Case Data'!$B:$B,Prices!$D65,'Case Data'!$F:$F,$E65,'Case Data'!$E:$E,"nominal",'Case Data'!$A:$A,Prices!$C65)</f>
        <v>70.1587466946239</v>
      </c>
      <c r="L65" s="108">
        <f>SUMIFS('Case Data'!M:M,'Case Data'!$B:$B,Prices!$D65,'Case Data'!$F:$F,$E65,'Case Data'!$E:$E,"nominal",'Case Data'!$A:$A,Prices!$C65)</f>
        <v>64.094551906382023</v>
      </c>
      <c r="M65" s="109">
        <f>SUMIFS('Case Data'!N:N,'Case Data'!$B:$B,Prices!$D65,'Case Data'!$F:$F,$E65,'Case Data'!$E:$E,"nominal",'Case Data'!$A:$A,Prices!$C65)</f>
        <v>57.834952812418955</v>
      </c>
      <c r="N65" s="2"/>
      <c r="P65" s="113" t="str">
        <f t="shared" si="5"/>
        <v>Case B Flat-Cap Scenario</v>
      </c>
      <c r="Q65" s="211" t="str">
        <f t="shared" si="4"/>
        <v>RI</v>
      </c>
      <c r="R65" s="11" t="s">
        <v>101</v>
      </c>
      <c r="S65" s="11" t="str">
        <f>VLOOKUP(R65,'Case Data'!$F:$G,2,0)</f>
        <v>$/MWh</v>
      </c>
      <c r="T65" s="244">
        <f>SUMIFS('Case Data'!H:H,'Case Data'!$B:$B,Prices!$Q65,'Case Data'!$F:$F,$R65,'Case Data'!$E:$E,"nominal",'Case Data'!$A:$A,Prices!$P65)</f>
        <v>46.594755912448257</v>
      </c>
      <c r="U65" s="250">
        <f>SUMIFS('Case Data'!I:I,'Case Data'!$B:$B,Prices!$Q65,'Case Data'!$F:$F,$R65,'Case Data'!$E:$E,"nominal",'Case Data'!$A:$A,Prices!$P65)</f>
        <v>50.25602299878301</v>
      </c>
      <c r="V65" s="250">
        <f>SUMIFS('Case Data'!J:J,'Case Data'!$B:$B,Prices!$Q65,'Case Data'!$F:$F,$R65,'Case Data'!$E:$E,"nominal",'Case Data'!$A:$A,Prices!$P65)</f>
        <v>49.549285014335631</v>
      </c>
      <c r="W65" s="250">
        <f>SUMIFS('Case Data'!K:K,'Case Data'!$B:$B,Prices!$Q65,'Case Data'!$F:$F,$R65,'Case Data'!$E:$E,"nominal",'Case Data'!$A:$A,Prices!$P65)</f>
        <v>54.973609268094215</v>
      </c>
      <c r="X65" s="250">
        <f>SUMIFS('Case Data'!L:L,'Case Data'!$B:$B,Prices!$Q65,'Case Data'!$F:$F,$R65,'Case Data'!$E:$E,"nominal",'Case Data'!$A:$A,Prices!$P65)</f>
        <v>64.669006821715044</v>
      </c>
      <c r="Y65" s="250">
        <f>SUMIFS('Case Data'!M:M,'Case Data'!$B:$B,Prices!$Q65,'Case Data'!$F:$F,$R65,'Case Data'!$E:$E,"nominal",'Case Data'!$A:$A,Prices!$P65)</f>
        <v>60.133084519882708</v>
      </c>
      <c r="Z65" s="212">
        <f>SUMIFS('Case Data'!N:N,'Case Data'!$B:$B,Prices!$Q65,'Case Data'!$F:$F,$R65,'Case Data'!$E:$E,"nominal",'Case Data'!$A:$A,Prices!$P65)</f>
        <v>53.754888349820646</v>
      </c>
    </row>
    <row r="66" spans="3:26" ht="16.5" thickBot="1">
      <c r="C66" s="114" t="str">
        <f t="shared" si="2"/>
        <v>Case B Exploratory Policy Scenario</v>
      </c>
      <c r="D66" s="112" t="str">
        <f t="shared" si="3"/>
        <v>VT</v>
      </c>
      <c r="E66" s="17" t="s">
        <v>101</v>
      </c>
      <c r="F66" s="17" t="str">
        <f>VLOOKUP(E66,'Case Data'!$F:$G,2,0)</f>
        <v>$/MWh</v>
      </c>
      <c r="G66" s="193">
        <f>SUMIFS('Case Data'!H:H,'Case Data'!$B:$B,Prices!$D66,'Case Data'!$F:$F,$E66,'Case Data'!$E:$E,"nominal",'Case Data'!$A:$A,Prices!$C66)</f>
        <v>50.164754300153078</v>
      </c>
      <c r="H66" s="110">
        <f>SUMIFS('Case Data'!I:I,'Case Data'!$B:$B,Prices!$D66,'Case Data'!$F:$F,$E66,'Case Data'!$E:$E,"nominal",'Case Data'!$A:$A,Prices!$C66)</f>
        <v>52.557831052817093</v>
      </c>
      <c r="I66" s="110">
        <f>SUMIFS('Case Data'!J:J,'Case Data'!$B:$B,Prices!$D66,'Case Data'!$F:$F,$E66,'Case Data'!$E:$E,"nominal",'Case Data'!$A:$A,Prices!$C66)</f>
        <v>52.121636195913084</v>
      </c>
      <c r="J66" s="110">
        <f>SUMIFS('Case Data'!K:K,'Case Data'!$B:$B,Prices!$D66,'Case Data'!$F:$F,$E66,'Case Data'!$E:$E,"nominal",'Case Data'!$A:$A,Prices!$C66)</f>
        <v>57.516663566952452</v>
      </c>
      <c r="K66" s="110">
        <f>SUMIFS('Case Data'!L:L,'Case Data'!$B:$B,Prices!$D66,'Case Data'!$F:$F,$E66,'Case Data'!$E:$E,"nominal",'Case Data'!$A:$A,Prices!$C66)</f>
        <v>62.025146432242614</v>
      </c>
      <c r="L66" s="110">
        <f>SUMIFS('Case Data'!M:M,'Case Data'!$B:$B,Prices!$D66,'Case Data'!$F:$F,$E66,'Case Data'!$E:$E,"nominal",'Case Data'!$A:$A,Prices!$C66)</f>
        <v>55.853443840150277</v>
      </c>
      <c r="M66" s="111">
        <f>SUMIFS('Case Data'!N:N,'Case Data'!$B:$B,Prices!$D66,'Case Data'!$F:$F,$E66,'Case Data'!$E:$E,"nominal",'Case Data'!$A:$A,Prices!$C66)</f>
        <v>57.076887274757432</v>
      </c>
      <c r="N66" s="2"/>
      <c r="P66" s="114" t="str">
        <f t="shared" si="5"/>
        <v>Case B Flat-Cap Scenario</v>
      </c>
      <c r="Q66" s="112" t="str">
        <f t="shared" si="4"/>
        <v>VT</v>
      </c>
      <c r="R66" s="17" t="s">
        <v>101</v>
      </c>
      <c r="S66" s="17" t="str">
        <f>VLOOKUP(R66,'Case Data'!$F:$G,2,0)</f>
        <v>$/MWh</v>
      </c>
      <c r="T66" s="245">
        <f>SUMIFS('Case Data'!H:H,'Case Data'!$B:$B,Prices!$Q66,'Case Data'!$F:$F,$R66,'Case Data'!$E:$E,"nominal",'Case Data'!$A:$A,Prices!$P66)</f>
        <v>50.150701402376896</v>
      </c>
      <c r="U66" s="246">
        <f>SUMIFS('Case Data'!I:I,'Case Data'!$B:$B,Prices!$Q66,'Case Data'!$F:$F,$R66,'Case Data'!$E:$E,"nominal",'Case Data'!$A:$A,Prices!$P66)</f>
        <v>49.588212656392798</v>
      </c>
      <c r="V66" s="246">
        <f>SUMIFS('Case Data'!J:J,'Case Data'!$B:$B,Prices!$Q66,'Case Data'!$F:$F,$R66,'Case Data'!$E:$E,"nominal",'Case Data'!$A:$A,Prices!$P66)</f>
        <v>51.025893116709881</v>
      </c>
      <c r="W66" s="246">
        <f>SUMIFS('Case Data'!K:K,'Case Data'!$B:$B,Prices!$Q66,'Case Data'!$F:$F,$R66,'Case Data'!$E:$E,"nominal",'Case Data'!$A:$A,Prices!$P66)</f>
        <v>54.194722155602037</v>
      </c>
      <c r="X66" s="246">
        <f>SUMIFS('Case Data'!L:L,'Case Data'!$B:$B,Prices!$Q66,'Case Data'!$F:$F,$R66,'Case Data'!$E:$E,"nominal",'Case Data'!$A:$A,Prices!$P66)</f>
        <v>57.411913066530502</v>
      </c>
      <c r="Y66" s="246">
        <f>SUMIFS('Case Data'!M:M,'Case Data'!$B:$B,Prices!$Q66,'Case Data'!$F:$F,$R66,'Case Data'!$E:$E,"nominal",'Case Data'!$A:$A,Prices!$P66)</f>
        <v>53.311202197828067</v>
      </c>
      <c r="Z66" s="213">
        <f>SUMIFS('Case Data'!N:N,'Case Data'!$B:$B,Prices!$Q66,'Case Data'!$F:$F,$R66,'Case Data'!$E:$E,"nominal",'Case Data'!$A:$A,Prices!$P66)</f>
        <v>52.44810104570297</v>
      </c>
    </row>
    <row r="68" spans="3:26" s="279" customFormat="1">
      <c r="C68" s="280"/>
      <c r="D68" s="280"/>
      <c r="N68" s="280"/>
    </row>
  </sheetData>
  <sortState xmlns:xlrd2="http://schemas.microsoft.com/office/spreadsheetml/2017/richdata2" ref="C56:M66">
    <sortCondition ref="D57:D66"/>
  </sortState>
  <dataValidations count="1">
    <dataValidation type="list" allowBlank="1" showInputMessage="1" showErrorMessage="1" sqref="AG10 F10 S10" xr:uid="{C75A8E3F-1085-4B7F-AEC9-E41DEF92BF60}">
      <formula1>"Real,Nominal"</formula1>
    </dataValidation>
  </dataValidations>
  <pageMargins left="0.7" right="0.7" top="0.75" bottom="0.75" header="0.3" footer="0.3"/>
  <pageSetup orientation="portrait" horizontalDpi="1200" verticalDpi="1200" r:id="rId1"/>
  <customProperties>
    <customPr name="GUID" r:id="rId2"/>
  </customProperties>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77895F0-C69F-491C-9AC3-19E1022CF9B7}">
          <x14:formula1>
            <xm:f>Cases!$C$3:$C$14</xm:f>
          </x14:formula1>
          <xm:sqref>D39 AD10 P10 C10 Q39</xm:sqref>
        </x14:dataValidation>
        <x14:dataValidation type="list" allowBlank="1" showInputMessage="1" showErrorMessage="1" xr:uid="{84EB7A08-57A4-465C-8C58-3FCA6D358FD0}">
          <x14:formula1>
            <xm:f>Cases!$E$3:$E$12</xm:f>
          </x14:formula1>
          <xm:sqref>AE10 D10 Q10</xm:sqref>
        </x14:dataValidation>
        <x14:dataValidation type="list" allowBlank="1" showInputMessage="1" showErrorMessage="1" xr:uid="{ACCA5AD8-796E-4A2B-8A50-1D76B30A5354}">
          <x14:formula1>
            <xm:f>Cases!$J$4:$J$6</xm:f>
          </x14:formula1>
          <xm:sqref>E10 R10 AF10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AD0DB-C7C0-4C40-912F-275ACCDECA96}">
  <dimension ref="B3:O40"/>
  <sheetViews>
    <sheetView workbookViewId="0">
      <selection activeCell="G21" sqref="G21"/>
    </sheetView>
  </sheetViews>
  <sheetFormatPr defaultRowHeight="15"/>
  <cols>
    <col min="2" max="2" width="33.42578125" bestFit="1" customWidth="1"/>
    <col min="6" max="9" width="13.85546875" bestFit="1" customWidth="1"/>
    <col min="10" max="10" width="14.85546875" bestFit="1" customWidth="1"/>
    <col min="11" max="11" width="13.85546875" bestFit="1" customWidth="1"/>
    <col min="12" max="12" width="10.42578125" bestFit="1" customWidth="1"/>
  </cols>
  <sheetData>
    <row r="3" spans="2:11" ht="15.75" thickBot="1"/>
    <row r="4" spans="2:11" ht="16.5" thickBot="1">
      <c r="B4" s="337" t="s">
        <v>2</v>
      </c>
      <c r="C4" s="338" t="s">
        <v>43</v>
      </c>
      <c r="D4" s="338" t="s">
        <v>99</v>
      </c>
      <c r="E4" s="338" t="s">
        <v>46</v>
      </c>
      <c r="F4" s="339">
        <v>2028</v>
      </c>
      <c r="G4" s="339">
        <v>2030</v>
      </c>
      <c r="H4" s="339">
        <v>2032</v>
      </c>
      <c r="I4" s="339">
        <v>2035</v>
      </c>
      <c r="J4" s="339">
        <v>2037</v>
      </c>
      <c r="K4" s="340">
        <v>2040</v>
      </c>
    </row>
    <row r="5" spans="2:11" ht="16.5" thickBot="1">
      <c r="B5" s="341" t="s">
        <v>259</v>
      </c>
      <c r="C5" s="342" t="s">
        <v>25</v>
      </c>
      <c r="D5" s="342" t="s">
        <v>101</v>
      </c>
      <c r="E5" s="342" t="s">
        <v>225</v>
      </c>
      <c r="F5" s="342">
        <v>36.299999999999997</v>
      </c>
      <c r="G5" s="342">
        <v>34.5</v>
      </c>
      <c r="H5" s="342">
        <v>40.4</v>
      </c>
      <c r="I5" s="342">
        <v>51.8</v>
      </c>
      <c r="J5" s="342">
        <v>55.2</v>
      </c>
      <c r="K5" s="343">
        <v>54.7</v>
      </c>
    </row>
    <row r="6" spans="2:11" ht="16.5" thickBot="1">
      <c r="B6" s="337" t="s">
        <v>2</v>
      </c>
      <c r="C6" s="338" t="s">
        <v>43</v>
      </c>
      <c r="D6" s="338" t="s">
        <v>99</v>
      </c>
      <c r="E6" s="338" t="s">
        <v>46</v>
      </c>
      <c r="F6" s="339">
        <v>2028</v>
      </c>
      <c r="G6" s="339">
        <v>2030</v>
      </c>
      <c r="H6" s="339">
        <v>2032</v>
      </c>
      <c r="I6" s="339">
        <v>2035</v>
      </c>
      <c r="J6" s="339">
        <v>2037</v>
      </c>
      <c r="K6" s="340">
        <v>2040</v>
      </c>
    </row>
    <row r="7" spans="2:11" ht="16.5" thickBot="1">
      <c r="B7" s="341" t="s">
        <v>4</v>
      </c>
      <c r="C7" s="342" t="s">
        <v>25</v>
      </c>
      <c r="D7" s="342" t="s">
        <v>101</v>
      </c>
      <c r="E7" s="342" t="s">
        <v>225</v>
      </c>
      <c r="F7" s="342">
        <v>37</v>
      </c>
      <c r="G7" s="342">
        <v>35.200000000000003</v>
      </c>
      <c r="H7" s="342">
        <v>40.799999999999997</v>
      </c>
      <c r="I7" s="342">
        <v>52.9</v>
      </c>
      <c r="J7" s="342">
        <v>56.7</v>
      </c>
      <c r="K7" s="343">
        <v>55.6</v>
      </c>
    </row>
    <row r="8" spans="2:11">
      <c r="E8" s="344" t="s">
        <v>260</v>
      </c>
      <c r="F8" s="365">
        <f t="shared" ref="F8:K8" si="0">F5-F7</f>
        <v>-0.70000000000000284</v>
      </c>
      <c r="G8" s="365">
        <f t="shared" si="0"/>
        <v>-0.70000000000000284</v>
      </c>
      <c r="H8" s="365">
        <f t="shared" si="0"/>
        <v>-0.39999999999999858</v>
      </c>
      <c r="I8" s="365">
        <f t="shared" si="0"/>
        <v>-1.1000000000000014</v>
      </c>
      <c r="J8" s="365">
        <f t="shared" si="0"/>
        <v>-1.5</v>
      </c>
      <c r="K8" s="365">
        <f t="shared" si="0"/>
        <v>-0.89999999999999858</v>
      </c>
    </row>
    <row r="9" spans="2:11">
      <c r="E9" s="344" t="s">
        <v>266</v>
      </c>
      <c r="F9" s="365">
        <f t="shared" ref="F9:K9" si="1">F8*(1-_xlfn.XLOOKUP(F6,J19:P19,J26:P26))</f>
        <v>-0.53200000000000214</v>
      </c>
      <c r="G9" s="365">
        <f t="shared" si="1"/>
        <v>-0.54600000000000226</v>
      </c>
      <c r="H9" s="365">
        <f t="shared" si="1"/>
        <v>-0.30799999999999889</v>
      </c>
      <c r="I9" s="365">
        <f t="shared" si="1"/>
        <v>-0.86900000000000122</v>
      </c>
      <c r="J9" s="365">
        <f t="shared" si="1"/>
        <v>-1.2000000000000002</v>
      </c>
      <c r="K9" s="365">
        <f t="shared" si="1"/>
        <v>-0.74699999999999878</v>
      </c>
    </row>
    <row r="10" spans="2:11">
      <c r="E10" s="344" t="s">
        <v>267</v>
      </c>
      <c r="F10" s="268">
        <f>(F9-F8)*(_xlfn.XLOOKUP(F6,$I$19:$O$19,$I$26:$O$26)*(_xlfn.XLOOKUP(F6,$B$19:$B$40,$C$19:$C$40)*1000))</f>
        <v>6253632.0000000261</v>
      </c>
      <c r="G10" s="268">
        <f t="shared" ref="G10:K10" si="2">(G9-G8)*(_xlfn.XLOOKUP(G6,$I$19:$O$19,$I$26:$O$26)*(_xlfn.XLOOKUP(G6,$B$19:$B$40,$C$19:$C$40)*1000))</f>
        <v>5388614.0000000205</v>
      </c>
      <c r="H10" s="268">
        <f t="shared" si="2"/>
        <v>3523774.7999999882</v>
      </c>
      <c r="I10" s="268">
        <f t="shared" si="2"/>
        <v>8762846.4000000078</v>
      </c>
      <c r="J10" s="268">
        <f t="shared" si="2"/>
        <v>11387999.999999993</v>
      </c>
      <c r="K10" s="268">
        <f t="shared" si="2"/>
        <v>5308120.7999999933</v>
      </c>
    </row>
    <row r="16" spans="2:11" ht="15.75" thickBot="1"/>
    <row r="17" spans="2:15" ht="15.75" thickBot="1">
      <c r="B17" s="375" t="s">
        <v>168</v>
      </c>
      <c r="C17" s="377" t="s">
        <v>261</v>
      </c>
      <c r="D17" s="378"/>
      <c r="E17" s="379"/>
    </row>
    <row r="18" spans="2:15" ht="45.75" thickBot="1">
      <c r="B18" s="376" t="s">
        <v>168</v>
      </c>
      <c r="C18" s="345" t="s">
        <v>262</v>
      </c>
      <c r="D18" s="346" t="s">
        <v>263</v>
      </c>
      <c r="E18" s="347" t="s">
        <v>264</v>
      </c>
      <c r="H18" s="380" t="s">
        <v>265</v>
      </c>
      <c r="I18" s="381"/>
      <c r="J18" s="381"/>
      <c r="K18" s="382"/>
      <c r="L18" s="360"/>
      <c r="M18" s="360"/>
      <c r="N18" s="360"/>
      <c r="O18" s="360"/>
    </row>
    <row r="19" spans="2:15" ht="15.75" thickBot="1">
      <c r="B19" s="348">
        <v>2024</v>
      </c>
      <c r="C19" s="349">
        <v>150540</v>
      </c>
      <c r="D19" s="350">
        <v>31541</v>
      </c>
      <c r="E19" s="351">
        <v>23800</v>
      </c>
      <c r="H19" s="361"/>
      <c r="I19" s="362">
        <v>2025</v>
      </c>
      <c r="J19" s="362">
        <v>2028</v>
      </c>
      <c r="K19" s="362">
        <v>2030</v>
      </c>
      <c r="L19" s="362">
        <v>2032</v>
      </c>
      <c r="M19" s="362">
        <v>2035</v>
      </c>
      <c r="N19" s="362">
        <v>2037</v>
      </c>
      <c r="O19" s="362">
        <v>2040</v>
      </c>
    </row>
    <row r="20" spans="2:15" ht="15.75" thickBot="1">
      <c r="B20" s="352">
        <v>2025</v>
      </c>
      <c r="C20" s="353">
        <v>151020</v>
      </c>
      <c r="D20" s="354">
        <v>31650</v>
      </c>
      <c r="E20" s="355">
        <v>24210</v>
      </c>
      <c r="H20" s="363" t="s">
        <v>22</v>
      </c>
      <c r="I20" s="364">
        <v>0.09</v>
      </c>
      <c r="J20" s="364">
        <v>0.08</v>
      </c>
      <c r="K20" s="364">
        <v>0.08</v>
      </c>
      <c r="L20" s="364">
        <v>0.08</v>
      </c>
      <c r="M20" s="364">
        <v>7.0000000000000007E-2</v>
      </c>
      <c r="N20" s="364">
        <v>0.06</v>
      </c>
      <c r="O20" s="364">
        <v>0.06</v>
      </c>
    </row>
    <row r="21" spans="2:15" ht="15.75" thickBot="1">
      <c r="B21" s="352">
        <v>2026</v>
      </c>
      <c r="C21" s="353">
        <v>152990</v>
      </c>
      <c r="D21" s="354">
        <v>31900</v>
      </c>
      <c r="E21" s="355">
        <v>24730</v>
      </c>
      <c r="H21" s="363" t="s">
        <v>18</v>
      </c>
      <c r="I21" s="364">
        <v>0.1</v>
      </c>
      <c r="J21" s="364">
        <v>0.09</v>
      </c>
      <c r="K21" s="364">
        <v>0.09</v>
      </c>
      <c r="L21" s="364">
        <v>0.09</v>
      </c>
      <c r="M21" s="364">
        <v>0.09</v>
      </c>
      <c r="N21" s="364">
        <v>0.08</v>
      </c>
      <c r="O21" s="364">
        <v>0.08</v>
      </c>
    </row>
    <row r="22" spans="2:15" ht="15.75" thickBot="1">
      <c r="B22" s="352">
        <v>2027</v>
      </c>
      <c r="C22" s="353">
        <v>154530</v>
      </c>
      <c r="D22" s="354">
        <v>32110</v>
      </c>
      <c r="E22" s="355">
        <v>25270</v>
      </c>
      <c r="H22" s="363" t="s">
        <v>20</v>
      </c>
      <c r="I22" s="364">
        <v>0.52</v>
      </c>
      <c r="J22" s="364">
        <v>0.46</v>
      </c>
      <c r="K22" s="364">
        <v>0.42</v>
      </c>
      <c r="L22" s="364">
        <v>0.39</v>
      </c>
      <c r="M22" s="364">
        <v>0.33</v>
      </c>
      <c r="N22" s="364">
        <v>0.31</v>
      </c>
      <c r="O22" s="364">
        <v>0.24</v>
      </c>
    </row>
    <row r="23" spans="2:15" ht="15.75" thickBot="1">
      <c r="B23" s="352">
        <v>2028</v>
      </c>
      <c r="C23" s="353">
        <v>155100</v>
      </c>
      <c r="D23" s="354">
        <v>32130</v>
      </c>
      <c r="E23" s="355">
        <v>25760</v>
      </c>
      <c r="H23" s="363" t="s">
        <v>23</v>
      </c>
      <c r="I23" s="364">
        <v>0.12</v>
      </c>
      <c r="J23" s="364">
        <v>0.09</v>
      </c>
      <c r="K23" s="364">
        <v>0.09</v>
      </c>
      <c r="L23" s="364">
        <v>0.08</v>
      </c>
      <c r="M23" s="364">
        <v>0.08</v>
      </c>
      <c r="N23" s="364">
        <v>7.0000000000000007E-2</v>
      </c>
      <c r="O23" s="364">
        <v>7.0000000000000007E-2</v>
      </c>
    </row>
    <row r="24" spans="2:15" ht="15.75" thickBot="1">
      <c r="B24" s="352">
        <v>2029</v>
      </c>
      <c r="C24" s="353">
        <v>156660</v>
      </c>
      <c r="D24" s="354">
        <v>32340</v>
      </c>
      <c r="E24" s="355">
        <v>26350</v>
      </c>
      <c r="H24" s="363" t="s">
        <v>26</v>
      </c>
      <c r="I24" s="364">
        <v>0.13</v>
      </c>
      <c r="J24" s="364">
        <v>0.12</v>
      </c>
      <c r="K24" s="364">
        <v>0.12</v>
      </c>
      <c r="L24" s="364">
        <v>0.11</v>
      </c>
      <c r="M24" s="364">
        <v>0.1</v>
      </c>
      <c r="N24" s="364">
        <v>0.1</v>
      </c>
      <c r="O24" s="364">
        <v>0.09</v>
      </c>
    </row>
    <row r="25" spans="2:15" ht="15.75" thickBot="1">
      <c r="B25" s="352">
        <v>2030</v>
      </c>
      <c r="C25" s="353">
        <v>159050</v>
      </c>
      <c r="D25" s="354">
        <v>32580</v>
      </c>
      <c r="E25" s="355">
        <v>27020</v>
      </c>
      <c r="H25" s="363" t="s">
        <v>27</v>
      </c>
      <c r="I25" s="364">
        <v>0.17</v>
      </c>
      <c r="J25" s="364">
        <v>0.17</v>
      </c>
      <c r="K25" s="364">
        <v>0.17</v>
      </c>
      <c r="L25" s="364">
        <v>0.16</v>
      </c>
      <c r="M25" s="364">
        <v>0.14000000000000001</v>
      </c>
      <c r="N25" s="364">
        <v>0.14000000000000001</v>
      </c>
      <c r="O25" s="364">
        <v>0.13</v>
      </c>
    </row>
    <row r="26" spans="2:15" ht="15.75" thickBot="1">
      <c r="B26" s="352">
        <v>2031</v>
      </c>
      <c r="C26" s="353">
        <v>162360</v>
      </c>
      <c r="D26" s="354">
        <v>32880</v>
      </c>
      <c r="E26" s="355">
        <v>27900</v>
      </c>
      <c r="H26" s="363" t="s">
        <v>25</v>
      </c>
      <c r="I26" s="364">
        <v>0.18</v>
      </c>
      <c r="J26" s="364">
        <v>0.24</v>
      </c>
      <c r="K26" s="364">
        <v>0.22</v>
      </c>
      <c r="L26" s="364">
        <v>0.23</v>
      </c>
      <c r="M26" s="364">
        <v>0.21</v>
      </c>
      <c r="N26" s="364">
        <v>0.2</v>
      </c>
      <c r="O26" s="364">
        <v>0.17</v>
      </c>
    </row>
    <row r="27" spans="2:15" ht="15.75" thickBot="1">
      <c r="B27" s="352">
        <v>2032</v>
      </c>
      <c r="C27" s="353">
        <v>166530</v>
      </c>
      <c r="D27" s="354">
        <v>33320</v>
      </c>
      <c r="E27" s="355">
        <v>28850</v>
      </c>
      <c r="H27" s="363" t="s">
        <v>19</v>
      </c>
      <c r="I27" s="364">
        <v>0.05</v>
      </c>
      <c r="J27" s="364">
        <v>0.05</v>
      </c>
      <c r="K27" s="364">
        <v>0.05</v>
      </c>
      <c r="L27" s="364">
        <v>0.05</v>
      </c>
      <c r="M27" s="364">
        <v>0.05</v>
      </c>
      <c r="N27" s="364">
        <v>0.05</v>
      </c>
      <c r="O27" s="364">
        <v>0.05</v>
      </c>
    </row>
    <row r="28" spans="2:15" ht="15.75" thickBot="1">
      <c r="B28" s="352">
        <v>2033</v>
      </c>
      <c r="C28" s="353">
        <v>171380</v>
      </c>
      <c r="D28" s="354">
        <v>33830</v>
      </c>
      <c r="E28" s="355">
        <v>29950</v>
      </c>
      <c r="H28" s="363" t="s">
        <v>21</v>
      </c>
      <c r="I28" s="364">
        <v>0.06</v>
      </c>
      <c r="J28" s="364">
        <v>7.0000000000000007E-2</v>
      </c>
      <c r="K28" s="364">
        <v>7.0000000000000007E-2</v>
      </c>
      <c r="L28" s="364">
        <v>7.0000000000000007E-2</v>
      </c>
      <c r="M28" s="364">
        <v>7.0000000000000007E-2</v>
      </c>
      <c r="N28" s="364">
        <v>7.0000000000000007E-2</v>
      </c>
      <c r="O28" s="364">
        <v>0.06</v>
      </c>
    </row>
    <row r="29" spans="2:15" ht="15.75" thickBot="1">
      <c r="B29" s="352">
        <v>2034</v>
      </c>
      <c r="C29" s="353">
        <v>176040</v>
      </c>
      <c r="D29" s="354">
        <v>34210</v>
      </c>
      <c r="E29" s="355">
        <v>31480</v>
      </c>
      <c r="H29" s="363" t="s">
        <v>24</v>
      </c>
      <c r="I29" s="364">
        <v>0.06</v>
      </c>
      <c r="J29" s="364">
        <v>7.0000000000000007E-2</v>
      </c>
      <c r="K29" s="364">
        <v>0.06</v>
      </c>
      <c r="L29" s="364">
        <v>0.06</v>
      </c>
      <c r="M29" s="364">
        <v>0.06</v>
      </c>
      <c r="N29" s="364">
        <v>0.05</v>
      </c>
      <c r="O29" s="364">
        <v>0.05</v>
      </c>
    </row>
    <row r="30" spans="2:15">
      <c r="B30" s="352">
        <v>2035</v>
      </c>
      <c r="C30" s="353">
        <v>180640</v>
      </c>
      <c r="D30" s="354">
        <v>34520</v>
      </c>
      <c r="E30" s="355">
        <v>32990</v>
      </c>
    </row>
    <row r="31" spans="2:15">
      <c r="B31" s="352">
        <v>2036</v>
      </c>
      <c r="C31" s="353">
        <v>185190</v>
      </c>
      <c r="D31" s="354">
        <v>34870</v>
      </c>
      <c r="E31" s="355">
        <v>34490</v>
      </c>
    </row>
    <row r="32" spans="2:15">
      <c r="B32" s="352">
        <v>2037</v>
      </c>
      <c r="C32" s="353">
        <v>189800</v>
      </c>
      <c r="D32" s="354">
        <v>35280</v>
      </c>
      <c r="E32" s="355">
        <v>36100</v>
      </c>
    </row>
    <row r="33" spans="2:5">
      <c r="B33" s="352">
        <v>2038</v>
      </c>
      <c r="C33" s="353">
        <v>194470</v>
      </c>
      <c r="D33" s="354">
        <v>35700</v>
      </c>
      <c r="E33" s="355">
        <v>37740</v>
      </c>
    </row>
    <row r="34" spans="2:5">
      <c r="B34" s="352">
        <v>2039</v>
      </c>
      <c r="C34" s="353">
        <v>199390</v>
      </c>
      <c r="D34" s="354">
        <v>36100</v>
      </c>
      <c r="E34" s="355">
        <v>39520</v>
      </c>
    </row>
    <row r="35" spans="2:5">
      <c r="B35" s="352">
        <v>2040</v>
      </c>
      <c r="C35" s="353">
        <v>204080</v>
      </c>
      <c r="D35" s="354">
        <v>36450</v>
      </c>
      <c r="E35" s="355">
        <v>41200</v>
      </c>
    </row>
    <row r="36" spans="2:5">
      <c r="B36" s="352">
        <v>2041</v>
      </c>
      <c r="C36" s="353">
        <v>208540</v>
      </c>
      <c r="D36" s="354">
        <v>36740</v>
      </c>
      <c r="E36" s="355">
        <v>42850</v>
      </c>
    </row>
    <row r="37" spans="2:5">
      <c r="B37" s="352">
        <v>2042</v>
      </c>
      <c r="C37" s="353">
        <v>212740</v>
      </c>
      <c r="D37" s="354">
        <v>37000</v>
      </c>
      <c r="E37" s="355">
        <v>44200</v>
      </c>
    </row>
    <row r="38" spans="2:5">
      <c r="B38" s="352">
        <v>2043</v>
      </c>
      <c r="C38" s="353">
        <v>216910</v>
      </c>
      <c r="D38" s="354">
        <v>37210</v>
      </c>
      <c r="E38" s="355">
        <v>45410</v>
      </c>
    </row>
    <row r="39" spans="2:5">
      <c r="B39" s="352">
        <v>2044</v>
      </c>
      <c r="C39" s="353">
        <v>220660</v>
      </c>
      <c r="D39" s="354">
        <v>37400</v>
      </c>
      <c r="E39" s="355">
        <v>46430</v>
      </c>
    </row>
    <row r="40" spans="2:5">
      <c r="B40" s="356">
        <v>2045</v>
      </c>
      <c r="C40" s="357">
        <v>223970</v>
      </c>
      <c r="D40" s="358">
        <v>37570</v>
      </c>
      <c r="E40" s="359">
        <v>47400</v>
      </c>
    </row>
  </sheetData>
  <mergeCells count="3">
    <mergeCell ref="B17:B18"/>
    <mergeCell ref="C17:E17"/>
    <mergeCell ref="H18:K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A8514-CA9D-4A85-AAEE-ACA8445D7216}">
  <dimension ref="A2:AL97"/>
  <sheetViews>
    <sheetView showGridLines="0" tabSelected="1" zoomScale="55" zoomScaleNormal="55" zoomScaleSheetLayoutView="50" workbookViewId="0">
      <selection activeCell="C3" sqref="C3"/>
    </sheetView>
  </sheetViews>
  <sheetFormatPr defaultColWidth="8.7109375" defaultRowHeight="15"/>
  <cols>
    <col min="1" max="1" width="16.7109375" style="15" customWidth="1"/>
    <col min="2" max="2" width="13.42578125" style="15" hidden="1" customWidth="1"/>
    <col min="3" max="3" width="51" style="2" customWidth="1"/>
    <col min="4" max="4" width="28.7109375" style="2" customWidth="1"/>
    <col min="5" max="5" width="22.7109375" style="2" customWidth="1"/>
    <col min="6" max="6" width="12.7109375" style="2" customWidth="1"/>
    <col min="7" max="7" width="15" style="2" bestFit="1" customWidth="1"/>
    <col min="8" max="9" width="13.5703125" style="2" bestFit="1" customWidth="1"/>
    <col min="10" max="11" width="13.5703125" style="2" customWidth="1"/>
    <col min="12" max="12" width="13.5703125" style="2" bestFit="1" customWidth="1"/>
    <col min="13" max="13" width="10.42578125" style="2" customWidth="1"/>
    <col min="14" max="14" width="10.7109375" style="2" customWidth="1"/>
    <col min="15" max="15" width="8.28515625" style="2" customWidth="1"/>
    <col min="16" max="16" width="26" style="2" customWidth="1"/>
    <col min="17" max="17" width="50.28515625" style="2" customWidth="1"/>
    <col min="18" max="18" width="24.7109375" style="2" customWidth="1"/>
    <col min="19" max="19" width="21" style="2" customWidth="1"/>
    <col min="20" max="20" width="14.7109375" style="2" customWidth="1"/>
    <col min="21" max="21" width="15.28515625" style="2" customWidth="1"/>
    <col min="22" max="24" width="16.5703125" style="2" customWidth="1"/>
    <col min="25" max="25" width="15.5703125" style="2" customWidth="1"/>
    <col min="26" max="28" width="14.28515625" style="2" customWidth="1"/>
    <col min="29" max="29" width="29.42578125" style="2" bestFit="1" customWidth="1"/>
    <col min="30" max="30" width="24.7109375" style="2" customWidth="1"/>
    <col min="31" max="31" width="22.7109375" style="2" customWidth="1"/>
    <col min="32" max="32" width="11.5703125" style="2" bestFit="1" customWidth="1"/>
    <col min="33" max="39" width="12.28515625" style="2" customWidth="1"/>
    <col min="40" max="40" width="10.5703125" style="2" customWidth="1"/>
    <col min="41" max="41" width="20.7109375" style="2" customWidth="1"/>
    <col min="42" max="42" width="16.42578125" style="2" customWidth="1"/>
    <col min="43" max="43" width="8.7109375" style="2"/>
    <col min="44" max="44" width="11.5703125" style="2" bestFit="1" customWidth="1"/>
    <col min="45" max="45" width="12" style="2" bestFit="1" customWidth="1"/>
    <col min="46" max="49" width="10.5703125" style="2" bestFit="1" customWidth="1"/>
    <col min="50" max="54" width="8.7109375" style="2"/>
    <col min="55" max="55" width="17.7109375" style="2" customWidth="1"/>
    <col min="56" max="56" width="16.5703125" style="2" customWidth="1"/>
    <col min="57" max="16384" width="8.7109375" style="2"/>
  </cols>
  <sheetData>
    <row r="2" spans="3:30" ht="31.5">
      <c r="C2" s="34" t="str">
        <f>'Read Me'!$B$1</f>
        <v>ICF - RGGI - Flat Cap and Policy Case Results</v>
      </c>
    </row>
    <row r="3" spans="3:30" ht="15.75">
      <c r="C3" s="80">
        <f>'Read Me'!$B$2</f>
        <v>45828</v>
      </c>
    </row>
    <row r="5" spans="3:30" ht="26.25">
      <c r="C5" s="33" t="s">
        <v>40</v>
      </c>
    </row>
    <row r="6" spans="3:30" s="21" customFormat="1" ht="15" customHeight="1">
      <c r="C6" s="24"/>
    </row>
    <row r="7" spans="3:30" ht="23.25">
      <c r="C7" s="75" t="s">
        <v>89</v>
      </c>
    </row>
    <row r="8" spans="3:30" ht="19.5" customHeight="1">
      <c r="C8" s="5"/>
    </row>
    <row r="9" spans="3:30" ht="15.75" thickBot="1">
      <c r="C9" s="3" t="s">
        <v>41</v>
      </c>
      <c r="D9" s="3" t="s">
        <v>43</v>
      </c>
      <c r="P9" s="3" t="s">
        <v>42</v>
      </c>
      <c r="Q9" s="3" t="s">
        <v>43</v>
      </c>
      <c r="AC9" s="3" t="s">
        <v>90</v>
      </c>
      <c r="AD9" s="3" t="s">
        <v>43</v>
      </c>
    </row>
    <row r="10" spans="3:30">
      <c r="C10" s="93" t="s">
        <v>4</v>
      </c>
      <c r="D10" s="140" t="s">
        <v>28</v>
      </c>
      <c r="P10" s="93" t="s">
        <v>44</v>
      </c>
      <c r="Q10" s="93" t="s">
        <v>28</v>
      </c>
      <c r="AC10" s="93" t="s">
        <v>5</v>
      </c>
      <c r="AD10" s="93" t="s">
        <v>28</v>
      </c>
    </row>
    <row r="34" spans="3:38" ht="15.75" thickBot="1">
      <c r="C34" s="94" t="s">
        <v>2</v>
      </c>
      <c r="D34" s="95" t="s">
        <v>43</v>
      </c>
      <c r="E34" s="95" t="s">
        <v>46</v>
      </c>
      <c r="F34" s="95">
        <v>2025</v>
      </c>
      <c r="G34" s="95">
        <v>2028</v>
      </c>
      <c r="H34" s="95">
        <v>2030</v>
      </c>
      <c r="I34" s="95">
        <v>2032</v>
      </c>
      <c r="J34" s="95">
        <v>2035</v>
      </c>
      <c r="K34" s="95">
        <v>2037</v>
      </c>
      <c r="L34" s="106">
        <v>2040</v>
      </c>
      <c r="N34" s="87"/>
      <c r="P34" s="94" t="s">
        <v>2</v>
      </c>
      <c r="Q34" s="95" t="s">
        <v>43</v>
      </c>
      <c r="R34" s="95" t="s">
        <v>46</v>
      </c>
      <c r="S34" s="95">
        <v>2025</v>
      </c>
      <c r="T34" s="95">
        <v>2028</v>
      </c>
      <c r="U34" s="95">
        <v>2030</v>
      </c>
      <c r="V34" s="95">
        <v>2032</v>
      </c>
      <c r="W34" s="95">
        <v>2035</v>
      </c>
      <c r="X34" s="95">
        <v>2037</v>
      </c>
      <c r="Y34" s="106">
        <v>2040</v>
      </c>
      <c r="Z34"/>
      <c r="AA34" s="87"/>
      <c r="AC34" s="94" t="s">
        <v>2</v>
      </c>
      <c r="AD34" s="95" t="s">
        <v>43</v>
      </c>
      <c r="AE34" s="95" t="s">
        <v>46</v>
      </c>
      <c r="AF34" s="95">
        <v>2025</v>
      </c>
      <c r="AG34" s="95">
        <v>2028</v>
      </c>
      <c r="AH34" s="95">
        <v>2030</v>
      </c>
      <c r="AI34" s="95">
        <v>2032</v>
      </c>
      <c r="AJ34" s="95">
        <v>2035</v>
      </c>
      <c r="AK34" s="95">
        <v>2037</v>
      </c>
      <c r="AL34" s="106">
        <v>2040</v>
      </c>
    </row>
    <row r="35" spans="3:38" ht="15.75" thickBot="1">
      <c r="C35" s="6" t="str">
        <f>$C$10</f>
        <v>Case A Exploratory Policy Scenario</v>
      </c>
      <c r="D35" s="7" t="str">
        <f>$D$10</f>
        <v>10-State Contributions</v>
      </c>
      <c r="E35" s="189" t="s">
        <v>52</v>
      </c>
      <c r="F35" s="155">
        <f>SUMIFS('Case Data'!H:H,'Case Data'!$A:$A,$C35,'Case Data'!$B:$B,$D35,'Case Data'!$F:$F,"CO2 Emissions")</f>
        <v>51.140354225576992</v>
      </c>
      <c r="G35" s="155">
        <f>SUMIFS('Case Data'!I:I,'Case Data'!$A:$A,$C35,'Case Data'!$B:$B,$D35,'Case Data'!$F:$F,"CO2 Emissions")</f>
        <v>34.590569472017187</v>
      </c>
      <c r="H35" s="155">
        <f>SUMIFS('Case Data'!J:J,'Case Data'!$A:$A,$C35,'Case Data'!$B:$B,$D35,'Case Data'!$F:$F,"CO2 Emissions")</f>
        <v>27.010197364855728</v>
      </c>
      <c r="I35" s="155">
        <f>SUMIFS('Case Data'!K:K,'Case Data'!$A:$A,$C35,'Case Data'!$B:$B,$D35,'Case Data'!$F:$F,"CO2 Emissions")</f>
        <v>29.755148707603652</v>
      </c>
      <c r="J35" s="155">
        <f>SUMIFS('Case Data'!L:L,'Case Data'!$A:$A,$C35,'Case Data'!$B:$B,$D35,'Case Data'!$F:$F,"CO2 Emissions")</f>
        <v>31.207263911754161</v>
      </c>
      <c r="K35" s="155">
        <f>SUMIFS('Case Data'!M:M,'Case Data'!$A:$A,$C35,'Case Data'!$B:$B,$D35,'Case Data'!$F:$F,"CO2 Emissions")</f>
        <v>27.999542185342211</v>
      </c>
      <c r="L35" s="156">
        <f>SUMIFS('Case Data'!N:N,'Case Data'!$A:$A,$C35,'Case Data'!$B:$B,$D35,'Case Data'!$F:$F,"CO2 Emissions")</f>
        <v>21.22294249682718</v>
      </c>
      <c r="N35" s="48"/>
      <c r="P35" s="6" t="str">
        <f>$P$10</f>
        <v>Case A Flat-Cap Scenario</v>
      </c>
      <c r="Q35" s="7" t="str">
        <f>$Q$10</f>
        <v>10-State Contributions</v>
      </c>
      <c r="R35" s="189" t="s">
        <v>52</v>
      </c>
      <c r="S35" s="155">
        <f>SUMIFS('Case Data'!H:H,'Case Data'!$A:$A,$P35,'Case Data'!$B:$B,$Q35,'Case Data'!$F:$F,"CO2 Emissions")</f>
        <v>67.599999999999994</v>
      </c>
      <c r="T35" s="155">
        <f>SUMIFS('Case Data'!I:I,'Case Data'!$A:$A,$P35,'Case Data'!$B:$B,$Q35,'Case Data'!$F:$F,"CO2 Emissions")</f>
        <v>54.9</v>
      </c>
      <c r="U35" s="155">
        <f>SUMIFS('Case Data'!J:J,'Case Data'!$A:$A,$P35,'Case Data'!$B:$B,$Q35,'Case Data'!$F:$F,"CO2 Emissions")</f>
        <v>54.8</v>
      </c>
      <c r="V35" s="155">
        <f>SUMIFS('Case Data'!K:K,'Case Data'!$A:$A,$P35,'Case Data'!$B:$B,$Q35,'Case Data'!$F:$F,"CO2 Emissions")</f>
        <v>53.5</v>
      </c>
      <c r="W35" s="155">
        <f>SUMIFS('Case Data'!L:L,'Case Data'!$A:$A,$P35,'Case Data'!$B:$B,$Q35,'Case Data'!$F:$F,"CO2 Emissions")</f>
        <v>61.4</v>
      </c>
      <c r="X35" s="155">
        <f>SUMIFS('Case Data'!M:M,'Case Data'!$A:$A,$P35,'Case Data'!$B:$B,$Q35,'Case Data'!$F:$F,"CO2 Emissions")</f>
        <v>61.1</v>
      </c>
      <c r="Y35" s="156">
        <f>SUMIFS('Case Data'!N:N,'Case Data'!$A:$A,$P35,'Case Data'!$B:$B,$Q35,'Case Data'!$F:$F,"CO2 Emissions")</f>
        <v>47.3</v>
      </c>
      <c r="Z35"/>
      <c r="AA35" s="48"/>
      <c r="AC35" s="6" t="str">
        <f>$AC$10</f>
        <v>Case B Exploratory Policy Scenario</v>
      </c>
      <c r="AD35" s="7" t="str">
        <f>$AD$10</f>
        <v>10-State Contributions</v>
      </c>
      <c r="AE35" s="189" t="s">
        <v>52</v>
      </c>
      <c r="AF35" s="155">
        <f>SUMIFS('Case Data'!H:H,'Case Data'!$A:$A,$AC35,'Case Data'!$B:$B,$AD35,'Case Data'!$F:$F,"CO2 Emissions")</f>
        <v>63.449037121405333</v>
      </c>
      <c r="AG35" s="155">
        <f>SUMIFS('Case Data'!I:I,'Case Data'!$A:$A,$AC35,'Case Data'!$B:$B,$AD35,'Case Data'!$F:$F,"CO2 Emissions")</f>
        <v>41.588919800450853</v>
      </c>
      <c r="AH35" s="155">
        <f>SUMIFS('Case Data'!J:J,'Case Data'!$A:$A,$AC35,'Case Data'!$B:$B,$AD35,'Case Data'!$F:$F,"CO2 Emissions")</f>
        <v>30.498729140798588</v>
      </c>
      <c r="AI35" s="155">
        <f>SUMIFS('Case Data'!K:K,'Case Data'!$A:$A,$AC35,'Case Data'!$B:$B,$AD35,'Case Data'!$F:$F,"CO2 Emissions")</f>
        <v>27.226698195285717</v>
      </c>
      <c r="AJ35" s="155">
        <f>SUMIFS('Case Data'!L:L,'Case Data'!$A:$A,$AC35,'Case Data'!$B:$B,$AD35,'Case Data'!$F:$F,"CO2 Emissions")</f>
        <v>32.326467355480538</v>
      </c>
      <c r="AK35" s="155">
        <f>SUMIFS('Case Data'!M:M,'Case Data'!$A:$A,$AC35,'Case Data'!$B:$B,$AD35,'Case Data'!$F:$F,"CO2 Emissions")</f>
        <v>22.717059688899347</v>
      </c>
      <c r="AL35" s="156">
        <f>SUMIFS('Case Data'!N:N,'Case Data'!$A:$A,$AC35,'Case Data'!$B:$B,$AD35,'Case Data'!$F:$F,"CO2 Emissions")</f>
        <v>8.1886297252630733</v>
      </c>
    </row>
    <row r="36" spans="3:38">
      <c r="S36" s="315"/>
      <c r="T36" s="315"/>
      <c r="U36" s="315"/>
      <c r="V36" s="315"/>
      <c r="W36" s="315"/>
      <c r="X36" s="315"/>
      <c r="Y36" s="315"/>
    </row>
    <row r="37" spans="3:38">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row>
    <row r="38" spans="3:38" ht="23.25">
      <c r="C38" s="5" t="s">
        <v>109</v>
      </c>
      <c r="Q38" s="79" t="s">
        <v>110</v>
      </c>
    </row>
    <row r="39" spans="3:38" ht="13.5" customHeight="1">
      <c r="C39" s="5"/>
    </row>
    <row r="40" spans="3:38" ht="15.75" thickBot="1">
      <c r="C40" s="3" t="s">
        <v>43</v>
      </c>
    </row>
    <row r="41" spans="3:38" ht="15.75" thickBot="1">
      <c r="C41" s="93" t="s">
        <v>28</v>
      </c>
    </row>
    <row r="65" spans="1:38" customFormat="1" ht="18.75">
      <c r="C65" s="87"/>
      <c r="D65" s="87"/>
      <c r="E65" s="87"/>
      <c r="F65" s="87"/>
      <c r="G65" s="87"/>
      <c r="H65" s="87"/>
      <c r="I65" s="87"/>
      <c r="J65" s="87"/>
      <c r="K65" s="87"/>
      <c r="L65" s="87"/>
      <c r="M65" s="87"/>
      <c r="N65" s="87"/>
      <c r="Q65" s="15"/>
      <c r="R65" s="2"/>
      <c r="S65" s="81"/>
      <c r="T65" s="81" t="s">
        <v>111</v>
      </c>
      <c r="U65" s="81" t="s">
        <v>112</v>
      </c>
      <c r="V65" s="81" t="s">
        <v>113</v>
      </c>
      <c r="W65" s="81"/>
      <c r="X65" s="81"/>
      <c r="Y65" s="81" t="s">
        <v>114</v>
      </c>
      <c r="Z65" s="81" t="s">
        <v>115</v>
      </c>
      <c r="AA65" s="81" t="s">
        <v>116</v>
      </c>
      <c r="AB65" s="81" t="s">
        <v>117</v>
      </c>
      <c r="AC65" s="81"/>
      <c r="AD65" s="2"/>
      <c r="AE65" s="150"/>
    </row>
    <row r="66" spans="1:38" customFormat="1" ht="18.75">
      <c r="C66" s="87"/>
      <c r="D66" s="87"/>
      <c r="E66" s="87"/>
      <c r="F66" s="87"/>
      <c r="G66" s="87"/>
      <c r="H66" s="87"/>
      <c r="I66" s="87"/>
      <c r="J66" s="87"/>
      <c r="K66" s="87"/>
      <c r="L66" s="87"/>
      <c r="M66" s="87"/>
      <c r="N66" s="87"/>
      <c r="Q66" s="15"/>
      <c r="R66" s="2"/>
      <c r="S66" s="81"/>
      <c r="T66" s="81"/>
      <c r="U66" s="81"/>
      <c r="V66" s="81"/>
      <c r="W66" s="81"/>
      <c r="X66" s="81"/>
      <c r="Y66" s="81"/>
      <c r="Z66" s="81"/>
      <c r="AA66" s="81"/>
      <c r="AB66" s="81"/>
      <c r="AC66" s="81"/>
      <c r="AD66" s="2"/>
      <c r="AE66" s="150"/>
    </row>
    <row r="67" spans="1:38" ht="28.5" customHeight="1" thickBot="1">
      <c r="S67" s="129" t="s">
        <v>118</v>
      </c>
      <c r="T67" s="129">
        <v>3</v>
      </c>
      <c r="U67" s="129">
        <v>2</v>
      </c>
      <c r="V67" s="129">
        <v>2</v>
      </c>
      <c r="W67" s="129">
        <v>2</v>
      </c>
      <c r="X67" s="129">
        <v>4</v>
      </c>
      <c r="Y67" s="129">
        <v>2</v>
      </c>
      <c r="Z67" s="129">
        <v>2</v>
      </c>
      <c r="AA67" s="129">
        <v>5</v>
      </c>
      <c r="AB67" s="154"/>
      <c r="AC67" s="81"/>
    </row>
    <row r="68" spans="1:38" ht="18.75" customHeight="1" thickBot="1">
      <c r="C68" s="134" t="s">
        <v>2</v>
      </c>
      <c r="D68" s="95" t="s">
        <v>43</v>
      </c>
      <c r="E68" s="95" t="s">
        <v>46</v>
      </c>
      <c r="F68" s="95">
        <v>2025</v>
      </c>
      <c r="G68" s="95">
        <v>2028</v>
      </c>
      <c r="H68" s="95">
        <v>2030</v>
      </c>
      <c r="I68" s="95">
        <v>2032</v>
      </c>
      <c r="J68" s="95">
        <v>2035</v>
      </c>
      <c r="K68" s="95">
        <v>2037</v>
      </c>
      <c r="L68" s="106">
        <v>2040</v>
      </c>
      <c r="M68"/>
      <c r="N68" s="87"/>
      <c r="O68" s="87"/>
      <c r="Q68" s="134" t="s">
        <v>2</v>
      </c>
      <c r="R68" s="95" t="s">
        <v>43</v>
      </c>
      <c r="S68" s="95" t="s">
        <v>46</v>
      </c>
      <c r="T68" s="95" t="s">
        <v>119</v>
      </c>
      <c r="U68" s="95" t="s">
        <v>120</v>
      </c>
      <c r="V68" s="95" t="s">
        <v>121</v>
      </c>
      <c r="W68" s="95" t="s">
        <v>122</v>
      </c>
      <c r="X68" s="95" t="s">
        <v>123</v>
      </c>
      <c r="Y68" s="95" t="s">
        <v>124</v>
      </c>
      <c r="Z68" s="95" t="s">
        <v>125</v>
      </c>
      <c r="AA68" s="207" t="s">
        <v>126</v>
      </c>
      <c r="AF68"/>
      <c r="AG68" s="87"/>
      <c r="AH68" s="87"/>
      <c r="AI68" s="87"/>
      <c r="AJ68" s="87"/>
      <c r="AK68" s="87"/>
      <c r="AL68" s="87"/>
    </row>
    <row r="69" spans="1:38">
      <c r="A69" s="49"/>
      <c r="C69" s="317" t="s">
        <v>4</v>
      </c>
      <c r="D69" s="4" t="str">
        <f t="shared" ref="D69:D76" si="0">$C$41</f>
        <v>10-State Contributions</v>
      </c>
      <c r="E69" s="38" t="s">
        <v>52</v>
      </c>
      <c r="F69" s="4">
        <f>SUMIFS('Case Data'!H:H,'Case Data'!$A:$A,$C69,'Case Data'!$B:$B,$D69,'Case Data'!$F:$F,"CO2 Emissions")</f>
        <v>51.140354225576992</v>
      </c>
      <c r="G69" s="4">
        <f>SUMIFS('Case Data'!I:I,'Case Data'!$A:$A,$C69,'Case Data'!$B:$B,$D69,'Case Data'!$F:$F,"CO2 Emissions")</f>
        <v>34.590569472017187</v>
      </c>
      <c r="H69" s="4">
        <f>SUMIFS('Case Data'!J:J,'Case Data'!$A:$A,$C69,'Case Data'!$B:$B,$D69,'Case Data'!$F:$F,"CO2 Emissions")</f>
        <v>27.010197364855728</v>
      </c>
      <c r="I69" s="4">
        <f>SUMIFS('Case Data'!K:K,'Case Data'!$A:$A,$C69,'Case Data'!$B:$B,$D69,'Case Data'!$F:$F,"CO2 Emissions")</f>
        <v>29.755148707603652</v>
      </c>
      <c r="J69" s="4">
        <f>SUMIFS('Case Data'!L:L,'Case Data'!$A:$A,$C69,'Case Data'!$B:$B,$D69,'Case Data'!$F:$F,"CO2 Emissions")</f>
        <v>31.207263911754161</v>
      </c>
      <c r="K69" s="4">
        <f>SUMIFS('Case Data'!M:M,'Case Data'!$A:$A,$C69,'Case Data'!$B:$B,$D69,'Case Data'!$F:$F,"CO2 Emissions")</f>
        <v>27.999542185342211</v>
      </c>
      <c r="L69" s="8">
        <f>SUMIFS('Case Data'!N:N,'Case Data'!$A:$A,$C69,'Case Data'!$B:$B,$D69,'Case Data'!$F:$F,"CO2 Emissions")</f>
        <v>21.22294249682718</v>
      </c>
      <c r="M69"/>
      <c r="N69" s="88"/>
      <c r="O69" s="88"/>
      <c r="Q69" s="317" t="s">
        <v>4</v>
      </c>
      <c r="R69" s="4" t="str">
        <f>$C$41</f>
        <v>10-State Contributions</v>
      </c>
      <c r="S69" s="191" t="s">
        <v>52</v>
      </c>
      <c r="T69" s="4">
        <f>F69*T$67</f>
        <v>153.42106267673097</v>
      </c>
      <c r="U69" s="4">
        <f t="shared" ref="U69:Z69" si="1">G69*U$67</f>
        <v>69.181138944034373</v>
      </c>
      <c r="V69" s="4">
        <f t="shared" si="1"/>
        <v>54.020394729711455</v>
      </c>
      <c r="W69" s="4">
        <f t="shared" si="1"/>
        <v>59.510297415207305</v>
      </c>
      <c r="X69" s="4">
        <f t="shared" si="1"/>
        <v>124.82905564701665</v>
      </c>
      <c r="Y69" s="4">
        <f t="shared" si="1"/>
        <v>55.999084370684422</v>
      </c>
      <c r="Z69" s="4">
        <f t="shared" si="1"/>
        <v>42.44588499365436</v>
      </c>
      <c r="AA69" s="208">
        <f>SUM(T69:Z69)</f>
        <v>559.40691877703944</v>
      </c>
      <c r="AB69" s="41"/>
      <c r="AD69" s="41"/>
      <c r="AG69" s="183"/>
      <c r="AH69" s="4"/>
      <c r="AI69" s="4"/>
      <c r="AJ69" s="4"/>
      <c r="AK69" s="4"/>
      <c r="AL69" s="4"/>
    </row>
    <row r="70" spans="1:38">
      <c r="A70" s="49"/>
      <c r="C70" s="317" t="s">
        <v>5</v>
      </c>
      <c r="D70" s="4" t="str">
        <f t="shared" si="0"/>
        <v>10-State Contributions</v>
      </c>
      <c r="E70" s="38" t="s">
        <v>52</v>
      </c>
      <c r="F70" s="4">
        <f>SUMIFS('Case Data'!H:H,'Case Data'!$A:$A,$C70,'Case Data'!$B:$B,$D70,'Case Data'!$F:$F,"CO2 Emissions")</f>
        <v>63.449037121405333</v>
      </c>
      <c r="G70" s="4">
        <f>SUMIFS('Case Data'!I:I,'Case Data'!$A:$A,$C70,'Case Data'!$B:$B,$D70,'Case Data'!$F:$F,"CO2 Emissions")</f>
        <v>41.588919800450853</v>
      </c>
      <c r="H70" s="4">
        <f>SUMIFS('Case Data'!J:J,'Case Data'!$A:$A,$C70,'Case Data'!$B:$B,$D70,'Case Data'!$F:$F,"CO2 Emissions")</f>
        <v>30.498729140798588</v>
      </c>
      <c r="I70" s="4">
        <f>SUMIFS('Case Data'!K:K,'Case Data'!$A:$A,$C70,'Case Data'!$B:$B,$D70,'Case Data'!$F:$F,"CO2 Emissions")</f>
        <v>27.226698195285717</v>
      </c>
      <c r="J70" s="4">
        <f>SUMIFS('Case Data'!L:L,'Case Data'!$A:$A,$C70,'Case Data'!$B:$B,$D70,'Case Data'!$F:$F,"CO2 Emissions")</f>
        <v>32.326467355480538</v>
      </c>
      <c r="K70" s="4">
        <f>SUMIFS('Case Data'!M:M,'Case Data'!$A:$A,$C70,'Case Data'!$B:$B,$D70,'Case Data'!$F:$F,"CO2 Emissions")</f>
        <v>22.717059688899347</v>
      </c>
      <c r="L70" s="8">
        <f>SUMIFS('Case Data'!N:N,'Case Data'!$A:$A,$C70,'Case Data'!$B:$B,$D70,'Case Data'!$F:$F,"CO2 Emissions")</f>
        <v>8.1886297252630733</v>
      </c>
      <c r="M70"/>
      <c r="N70" s="88"/>
      <c r="O70" s="88"/>
      <c r="Q70" s="317" t="s">
        <v>5</v>
      </c>
      <c r="R70" s="4" t="str">
        <f>$C$41</f>
        <v>10-State Contributions</v>
      </c>
      <c r="S70" s="38" t="s">
        <v>52</v>
      </c>
      <c r="T70" s="4">
        <f t="shared" ref="T70" si="2">F70*T$67</f>
        <v>190.347111364216</v>
      </c>
      <c r="U70" s="4">
        <f t="shared" ref="U70" si="3">G70*U$67</f>
        <v>83.177839600901706</v>
      </c>
      <c r="V70" s="4">
        <f t="shared" ref="V70" si="4">H70*V$67</f>
        <v>60.997458281597176</v>
      </c>
      <c r="W70" s="4">
        <f t="shared" ref="W70" si="5">I70*W$67</f>
        <v>54.453396390571434</v>
      </c>
      <c r="X70" s="4">
        <f t="shared" ref="X70" si="6">J70*X$67</f>
        <v>129.30586942192215</v>
      </c>
      <c r="Y70" s="4">
        <f t="shared" ref="Y70" si="7">K70*Y$67</f>
        <v>45.434119377798694</v>
      </c>
      <c r="Z70" s="4">
        <f t="shared" ref="Z70" si="8">L70*Z$67</f>
        <v>16.377259450526147</v>
      </c>
      <c r="AA70" s="208">
        <f>SUM(T70:Z70)</f>
        <v>580.09305388753319</v>
      </c>
      <c r="AD70" s="41"/>
      <c r="AG70" s="183"/>
      <c r="AH70" s="4"/>
      <c r="AI70" s="4"/>
      <c r="AJ70" s="4"/>
      <c r="AK70" s="4"/>
      <c r="AL70" s="4"/>
    </row>
    <row r="71" spans="1:38">
      <c r="A71" s="49"/>
      <c r="C71" s="317" t="s">
        <v>9</v>
      </c>
      <c r="D71" s="4" t="str">
        <f t="shared" si="0"/>
        <v>10-State Contributions</v>
      </c>
      <c r="E71" s="38" t="s">
        <v>52</v>
      </c>
      <c r="F71" s="4">
        <f>SUMIFS('Case Data'!H:H,'Case Data'!$A:$A,$C71,'Case Data'!$B:$B,$D71,'Case Data'!$F:$F,"CO2 Emissions")</f>
        <v>40.799999999999997</v>
      </c>
      <c r="G71" s="4">
        <f>SUMIFS('Case Data'!I:I,'Case Data'!$A:$A,$C71,'Case Data'!$B:$B,$D71,'Case Data'!$F:$F,"CO2 Emissions")</f>
        <v>32</v>
      </c>
      <c r="H71" s="4">
        <f>SUMIFS('Case Data'!J:J,'Case Data'!$A:$A,$C71,'Case Data'!$B:$B,$D71,'Case Data'!$F:$F,"CO2 Emissions")</f>
        <v>24.6</v>
      </c>
      <c r="I71" s="4">
        <f>SUMIFS('Case Data'!K:K,'Case Data'!$A:$A,$C71,'Case Data'!$B:$B,$D71,'Case Data'!$F:$F,"CO2 Emissions")</f>
        <v>26.8</v>
      </c>
      <c r="J71" s="4">
        <f>SUMIFS('Case Data'!L:L,'Case Data'!$A:$A,$C71,'Case Data'!$B:$B,$D71,'Case Data'!$F:$F,"CO2 Emissions")</f>
        <v>27.1</v>
      </c>
      <c r="K71" s="4">
        <f>SUMIFS('Case Data'!M:M,'Case Data'!$A:$A,$C71,'Case Data'!$B:$B,$D71,'Case Data'!$F:$F,"CO2 Emissions")</f>
        <v>24.9</v>
      </c>
      <c r="L71" s="8">
        <f>SUMIFS('Case Data'!N:N,'Case Data'!$A:$A,$C71,'Case Data'!$B:$B,$D71,'Case Data'!$F:$F,"CO2 Emissions")</f>
        <v>18.5</v>
      </c>
      <c r="M71"/>
      <c r="N71" s="88"/>
      <c r="O71" s="88"/>
      <c r="Q71" s="317" t="s">
        <v>9</v>
      </c>
      <c r="R71" s="4" t="str">
        <f>$C$41</f>
        <v>10-State Contributions</v>
      </c>
      <c r="S71" s="38" t="s">
        <v>52</v>
      </c>
      <c r="T71" s="4">
        <f t="shared" ref="T71:Z71" si="9">F71*T$67</f>
        <v>122.39999999999999</v>
      </c>
      <c r="U71" s="4">
        <f t="shared" si="9"/>
        <v>64</v>
      </c>
      <c r="V71" s="4">
        <f t="shared" si="9"/>
        <v>49.2</v>
      </c>
      <c r="W71" s="4">
        <f t="shared" si="9"/>
        <v>53.6</v>
      </c>
      <c r="X71" s="4">
        <f t="shared" si="9"/>
        <v>108.4</v>
      </c>
      <c r="Y71" s="4">
        <f t="shared" si="9"/>
        <v>49.8</v>
      </c>
      <c r="Z71" s="4">
        <f t="shared" si="9"/>
        <v>37</v>
      </c>
      <c r="AA71" s="208">
        <f>SUM(T71:Z71)</f>
        <v>484.40000000000003</v>
      </c>
      <c r="AB71" s="293"/>
      <c r="AD71" s="41"/>
      <c r="AG71" s="183"/>
      <c r="AH71" s="4"/>
      <c r="AI71" s="4"/>
      <c r="AJ71" s="4"/>
      <c r="AK71" s="4"/>
      <c r="AL71" s="4"/>
    </row>
    <row r="72" spans="1:38">
      <c r="A72" s="49"/>
      <c r="C72" s="317" t="s">
        <v>11</v>
      </c>
      <c r="D72" s="4" t="str">
        <f>$C$41</f>
        <v>10-State Contributions</v>
      </c>
      <c r="E72" s="38" t="s">
        <v>52</v>
      </c>
      <c r="F72" s="4">
        <f>SUMIFS('Case Data'!H:H,'Case Data'!$A:$A,$C72,'Case Data'!$B:$B,$D72,'Case Data'!$F:$F,"CO2 Emissions")</f>
        <v>50.4</v>
      </c>
      <c r="G72" s="4">
        <f>SUMIFS('Case Data'!I:I,'Case Data'!$A:$A,$C72,'Case Data'!$B:$B,$D72,'Case Data'!$F:$F,"CO2 Emissions")</f>
        <v>42.1</v>
      </c>
      <c r="H72" s="4">
        <f>SUMIFS('Case Data'!J:J,'Case Data'!$A:$A,$C72,'Case Data'!$B:$B,$D72,'Case Data'!$F:$F,"CO2 Emissions")</f>
        <v>31.7</v>
      </c>
      <c r="I72" s="4">
        <f>SUMIFS('Case Data'!K:K,'Case Data'!$A:$A,$C72,'Case Data'!$B:$B,$D72,'Case Data'!$F:$F,"CO2 Emissions")</f>
        <v>28.5</v>
      </c>
      <c r="J72" s="4">
        <f>SUMIFS('Case Data'!L:L,'Case Data'!$A:$A,$C72,'Case Data'!$B:$B,$D72,'Case Data'!$F:$F,"CO2 Emissions")</f>
        <v>34.299999999999997</v>
      </c>
      <c r="K72" s="4">
        <f>SUMIFS('Case Data'!M:M,'Case Data'!$A:$A,$C72,'Case Data'!$B:$B,$D72,'Case Data'!$F:$F,"CO2 Emissions")</f>
        <v>24.8</v>
      </c>
      <c r="L72" s="8">
        <f>SUMIFS('Case Data'!N:N,'Case Data'!$A:$A,$C72,'Case Data'!$B:$B,$D72,'Case Data'!$F:$F,"CO2 Emissions")</f>
        <v>9.9</v>
      </c>
      <c r="M72"/>
      <c r="N72" s="88"/>
      <c r="O72" s="88"/>
      <c r="Q72" s="317" t="s">
        <v>11</v>
      </c>
      <c r="R72" s="4" t="str">
        <f t="shared" ref="R72:R76" si="10">$C$41</f>
        <v>10-State Contributions</v>
      </c>
      <c r="S72" s="38" t="s">
        <v>52</v>
      </c>
      <c r="T72" s="4">
        <f t="shared" ref="T72:T76" si="11">F72*T$67</f>
        <v>151.19999999999999</v>
      </c>
      <c r="U72" s="4">
        <f t="shared" ref="U72:U76" si="12">G72*U$67</f>
        <v>84.2</v>
      </c>
      <c r="V72" s="4">
        <f t="shared" ref="V72:V76" si="13">H72*V$67</f>
        <v>63.4</v>
      </c>
      <c r="W72" s="4">
        <f t="shared" ref="W72:W76" si="14">I72*W$67</f>
        <v>57</v>
      </c>
      <c r="X72" s="4">
        <f t="shared" ref="X72:X76" si="15">J72*X$67</f>
        <v>137.19999999999999</v>
      </c>
      <c r="Y72" s="4">
        <f t="shared" ref="Y72:Y76" si="16">K72*Y$67</f>
        <v>49.6</v>
      </c>
      <c r="Z72" s="4">
        <f t="shared" ref="Z72:Z76" si="17">L72*Z$67</f>
        <v>19.8</v>
      </c>
      <c r="AA72" s="208">
        <f t="shared" ref="AA72:AA76" si="18">SUM(T72:Z72)</f>
        <v>562.39999999999986</v>
      </c>
      <c r="AB72" s="293"/>
      <c r="AD72" s="41"/>
      <c r="AG72" s="183"/>
      <c r="AH72" s="4"/>
      <c r="AI72" s="4"/>
      <c r="AJ72" s="4"/>
      <c r="AK72" s="4"/>
      <c r="AL72" s="4"/>
    </row>
    <row r="73" spans="1:38">
      <c r="A73" s="49"/>
      <c r="C73" s="317" t="s">
        <v>44</v>
      </c>
      <c r="D73" s="4" t="str">
        <f>$C$41</f>
        <v>10-State Contributions</v>
      </c>
      <c r="E73" s="38" t="s">
        <v>52</v>
      </c>
      <c r="F73" s="4">
        <f>SUMIFS('Case Data'!H:H,'Case Data'!$A:$A,$C73,'Case Data'!$B:$B,$D73,'Case Data'!$F:$F,"CO2 Emissions")</f>
        <v>67.599999999999994</v>
      </c>
      <c r="G73" s="4">
        <f>SUMIFS('Case Data'!I:I,'Case Data'!$A:$A,$C73,'Case Data'!$B:$B,$D73,'Case Data'!$F:$F,"CO2 Emissions")</f>
        <v>54.9</v>
      </c>
      <c r="H73" s="4">
        <f>SUMIFS('Case Data'!J:J,'Case Data'!$A:$A,$C73,'Case Data'!$B:$B,$D73,'Case Data'!$F:$F,"CO2 Emissions")</f>
        <v>54.8</v>
      </c>
      <c r="I73" s="4">
        <f>SUMIFS('Case Data'!K:K,'Case Data'!$A:$A,$C73,'Case Data'!$B:$B,$D73,'Case Data'!$F:$F,"CO2 Emissions")</f>
        <v>53.5</v>
      </c>
      <c r="J73" s="4">
        <f>SUMIFS('Case Data'!L:L,'Case Data'!$A:$A,$C73,'Case Data'!$B:$B,$D73,'Case Data'!$F:$F,"CO2 Emissions")</f>
        <v>61.4</v>
      </c>
      <c r="K73" s="4">
        <f>SUMIFS('Case Data'!M:M,'Case Data'!$A:$A,$C73,'Case Data'!$B:$B,$D73,'Case Data'!$F:$F,"CO2 Emissions")</f>
        <v>61.1</v>
      </c>
      <c r="L73" s="8">
        <f>SUMIFS('Case Data'!N:N,'Case Data'!$A:$A,$C73,'Case Data'!$B:$B,$D73,'Case Data'!$F:$F,"CO2 Emissions")</f>
        <v>47.3</v>
      </c>
      <c r="M73"/>
      <c r="N73" s="88"/>
      <c r="O73" s="88"/>
      <c r="Q73" s="317" t="s">
        <v>44</v>
      </c>
      <c r="R73" s="4" t="str">
        <f t="shared" si="10"/>
        <v>10-State Contributions</v>
      </c>
      <c r="S73" s="38" t="s">
        <v>52</v>
      </c>
      <c r="T73" s="4">
        <f t="shared" ref="T73" si="19">F73*T$67</f>
        <v>202.79999999999998</v>
      </c>
      <c r="U73" s="4">
        <f t="shared" ref="U73" si="20">G73*U$67</f>
        <v>109.8</v>
      </c>
      <c r="V73" s="4">
        <f t="shared" ref="V73" si="21">H73*V$67</f>
        <v>109.6</v>
      </c>
      <c r="W73" s="4">
        <f t="shared" ref="W73" si="22">I73*W$67</f>
        <v>107</v>
      </c>
      <c r="X73" s="4">
        <f t="shared" ref="X73" si="23">J73*X$67</f>
        <v>245.6</v>
      </c>
      <c r="Y73" s="4">
        <f t="shared" ref="Y73" si="24">K73*Y$67</f>
        <v>122.2</v>
      </c>
      <c r="Z73" s="4">
        <f t="shared" ref="Z73" si="25">L73*Z$67</f>
        <v>94.6</v>
      </c>
      <c r="AA73" s="208">
        <f t="shared" ref="AA73" si="26">SUM(T73:Z73)</f>
        <v>991.6</v>
      </c>
      <c r="AB73" s="293"/>
      <c r="AD73" s="41"/>
      <c r="AG73" s="183"/>
      <c r="AH73" s="4"/>
      <c r="AI73" s="4"/>
      <c r="AJ73" s="4"/>
      <c r="AK73" s="4"/>
      <c r="AL73" s="4"/>
    </row>
    <row r="74" spans="1:38">
      <c r="A74" s="49"/>
      <c r="C74" s="317" t="s">
        <v>108</v>
      </c>
      <c r="D74" s="4" t="str">
        <f t="shared" ref="D74:D75" si="27">$C$41</f>
        <v>10-State Contributions</v>
      </c>
      <c r="E74" s="38" t="s">
        <v>52</v>
      </c>
      <c r="F74" s="4">
        <f>SUMIFS('Case Data'!H:H,'Case Data'!$A:$A,$C74,'Case Data'!$B:$B,$D74,'Case Data'!$F:$F,"CO2 Emissions")</f>
        <v>63.554215131320674</v>
      </c>
      <c r="G74" s="4">
        <f>SUMIFS('Case Data'!I:I,'Case Data'!$A:$A,$C74,'Case Data'!$B:$B,$D74,'Case Data'!$F:$F,"CO2 Emissions")</f>
        <v>49.662874381111152</v>
      </c>
      <c r="H74" s="4">
        <f>SUMIFS('Case Data'!J:J,'Case Data'!$A:$A,$C74,'Case Data'!$B:$B,$D74,'Case Data'!$F:$F,"CO2 Emissions")</f>
        <v>42.607626699299161</v>
      </c>
      <c r="I74" s="4">
        <f>SUMIFS('Case Data'!K:K,'Case Data'!$A:$A,$C74,'Case Data'!$B:$B,$D74,'Case Data'!$F:$F,"CO2 Emissions")</f>
        <v>38.793756814795401</v>
      </c>
      <c r="J74" s="4">
        <f>SUMIFS('Case Data'!L:L,'Case Data'!$A:$A,$C74,'Case Data'!$B:$B,$D74,'Case Data'!$F:$F,"CO2 Emissions")</f>
        <v>42.30165409208734</v>
      </c>
      <c r="K74" s="4">
        <f>SUMIFS('Case Data'!M:M,'Case Data'!$A:$A,$C74,'Case Data'!$B:$B,$D74,'Case Data'!$F:$F,"CO2 Emissions")</f>
        <v>38.666800891768517</v>
      </c>
      <c r="L74" s="8">
        <f>SUMIFS('Case Data'!N:N,'Case Data'!$A:$A,$C74,'Case Data'!$B:$B,$D74,'Case Data'!$F:$F,"CO2 Emissions")</f>
        <v>17.49952383793249</v>
      </c>
      <c r="M74"/>
      <c r="N74" s="88"/>
      <c r="O74" s="88"/>
      <c r="Q74" s="317" t="s">
        <v>108</v>
      </c>
      <c r="R74" s="4" t="str">
        <f t="shared" si="10"/>
        <v>10-State Contributions</v>
      </c>
      <c r="S74" s="38" t="s">
        <v>52</v>
      </c>
      <c r="T74" s="4">
        <f t="shared" ref="T74:T75" si="28">F74*T$67</f>
        <v>190.66264539396201</v>
      </c>
      <c r="U74" s="4">
        <f t="shared" ref="U74:U75" si="29">G74*U$67</f>
        <v>99.325748762222304</v>
      </c>
      <c r="V74" s="4">
        <f t="shared" ref="V74:V75" si="30">H74*V$67</f>
        <v>85.215253398598321</v>
      </c>
      <c r="W74" s="4">
        <f t="shared" ref="W74:W75" si="31">I74*W$67</f>
        <v>77.587513629590802</v>
      </c>
      <c r="X74" s="4">
        <f t="shared" ref="X74:X75" si="32">J74*X$67</f>
        <v>169.20661636834936</v>
      </c>
      <c r="Y74" s="4">
        <f t="shared" ref="Y74:Y75" si="33">K74*Y$67</f>
        <v>77.333601783537034</v>
      </c>
      <c r="Z74" s="4">
        <f t="shared" ref="Z74:Z75" si="34">L74*Z$67</f>
        <v>34.999047675864979</v>
      </c>
      <c r="AA74" s="208">
        <f t="shared" ref="AA74:AA75" si="35">SUM(T74:Z74)</f>
        <v>734.3304270121248</v>
      </c>
      <c r="AB74" s="293"/>
      <c r="AD74" s="41"/>
      <c r="AG74" s="183"/>
      <c r="AH74" s="4"/>
      <c r="AI74" s="4"/>
      <c r="AJ74" s="4"/>
      <c r="AK74" s="4"/>
      <c r="AL74" s="4"/>
    </row>
    <row r="75" spans="1:38">
      <c r="A75" s="49"/>
      <c r="C75" s="317" t="s">
        <v>250</v>
      </c>
      <c r="D75" s="4" t="str">
        <f t="shared" si="27"/>
        <v>10-State Contributions</v>
      </c>
      <c r="E75" s="38" t="s">
        <v>52</v>
      </c>
      <c r="F75" s="4">
        <f>SUMIFS('Case Data'!H:H,'Case Data'!$A:$A,$C75,'Case Data'!$B:$B,$D75,'Case Data'!$F:$F,"CO2 Emissions")</f>
        <v>47.5440400761752</v>
      </c>
      <c r="G75" s="4">
        <f>SUMIFS('Case Data'!I:I,'Case Data'!$A:$A,$C75,'Case Data'!$B:$B,$D75,'Case Data'!$F:$F,"CO2 Emissions")</f>
        <v>36.912599972318532</v>
      </c>
      <c r="H75" s="4">
        <f>SUMIFS('Case Data'!J:J,'Case Data'!$A:$A,$C75,'Case Data'!$B:$B,$D75,'Case Data'!$F:$F,"CO2 Emissions")</f>
        <v>29.101209900848559</v>
      </c>
      <c r="I75" s="4">
        <f>SUMIFS('Case Data'!K:K,'Case Data'!$A:$A,$C75,'Case Data'!$B:$B,$D75,'Case Data'!$F:$F,"CO2 Emissions")</f>
        <v>31.427750648792735</v>
      </c>
      <c r="J75" s="4">
        <f>SUMIFS('Case Data'!L:L,'Case Data'!$A:$A,$C75,'Case Data'!$B:$B,$D75,'Case Data'!$F:$F,"CO2 Emissions")</f>
        <v>35.291042558922705</v>
      </c>
      <c r="K75" s="4">
        <f>SUMIFS('Case Data'!M:M,'Case Data'!$A:$A,$C75,'Case Data'!$B:$B,$D75,'Case Data'!$F:$F,"CO2 Emissions")</f>
        <v>31.976181770203425</v>
      </c>
      <c r="L75" s="8">
        <f>SUMIFS('Case Data'!N:N,'Case Data'!$A:$A,$C75,'Case Data'!$B:$B,$D75,'Case Data'!$F:$F,"CO2 Emissions")</f>
        <v>25.757520151574727</v>
      </c>
      <c r="M75"/>
      <c r="N75" s="88"/>
      <c r="O75" s="88"/>
      <c r="Q75" s="317" t="s">
        <v>250</v>
      </c>
      <c r="R75" s="4" t="str">
        <f t="shared" si="10"/>
        <v>10-State Contributions</v>
      </c>
      <c r="S75" s="38" t="s">
        <v>52</v>
      </c>
      <c r="T75" s="4">
        <f t="shared" si="28"/>
        <v>142.63212022852559</v>
      </c>
      <c r="U75" s="4">
        <f t="shared" si="29"/>
        <v>73.825199944637063</v>
      </c>
      <c r="V75" s="4">
        <f t="shared" si="30"/>
        <v>58.202419801697118</v>
      </c>
      <c r="W75" s="4">
        <f t="shared" si="31"/>
        <v>62.855501297585469</v>
      </c>
      <c r="X75" s="4">
        <f t="shared" si="32"/>
        <v>141.16417023569082</v>
      </c>
      <c r="Y75" s="4">
        <f t="shared" si="33"/>
        <v>63.95236354040685</v>
      </c>
      <c r="Z75" s="4">
        <f t="shared" si="34"/>
        <v>51.515040303149455</v>
      </c>
      <c r="AA75" s="208">
        <f t="shared" si="35"/>
        <v>594.14681535169245</v>
      </c>
      <c r="AB75" s="293"/>
      <c r="AD75" s="41"/>
      <c r="AG75" s="183"/>
      <c r="AH75" s="4"/>
      <c r="AI75" s="4"/>
      <c r="AJ75" s="4"/>
      <c r="AK75" s="4"/>
      <c r="AL75" s="4"/>
    </row>
    <row r="76" spans="1:38" ht="15.75" thickBot="1">
      <c r="C76" s="190" t="s">
        <v>249</v>
      </c>
      <c r="D76" s="9" t="str">
        <f t="shared" si="0"/>
        <v>10-State Contributions</v>
      </c>
      <c r="E76" s="39" t="s">
        <v>52</v>
      </c>
      <c r="F76" s="9">
        <f>SUMIFS('Case Data'!H:H,'Case Data'!$A:$A,$C76,'Case Data'!$B:$B,$D76,'Case Data'!$F:$F,"CO2 Emissions")</f>
        <v>43.145898644497024</v>
      </c>
      <c r="G76" s="9">
        <f>SUMIFS('Case Data'!I:I,'Case Data'!$A:$A,$C76,'Case Data'!$B:$B,$D76,'Case Data'!$F:$F,"CO2 Emissions")</f>
        <v>32.162556753022514</v>
      </c>
      <c r="H76" s="9">
        <f>SUMIFS('Case Data'!J:J,'Case Data'!$A:$A,$C76,'Case Data'!$B:$B,$D76,'Case Data'!$F:$F,"CO2 Emissions")</f>
        <v>20.062151357956797</v>
      </c>
      <c r="I76" s="9">
        <f>SUMIFS('Case Data'!K:K,'Case Data'!$A:$A,$C76,'Case Data'!$B:$B,$D76,'Case Data'!$F:$F,"CO2 Emissions")</f>
        <v>19.429996170286152</v>
      </c>
      <c r="J76" s="9">
        <f>SUMIFS('Case Data'!L:L,'Case Data'!$A:$A,$C76,'Case Data'!$B:$B,$D76,'Case Data'!$F:$F,"CO2 Emissions")</f>
        <v>22.897678983200684</v>
      </c>
      <c r="K76" s="9">
        <f>SUMIFS('Case Data'!M:M,'Case Data'!$A:$A,$C76,'Case Data'!$B:$B,$D76,'Case Data'!$F:$F,"CO2 Emissions")</f>
        <v>16.583383548883845</v>
      </c>
      <c r="L76" s="10">
        <f>SUMIFS('Case Data'!N:N,'Case Data'!$A:$A,$C76,'Case Data'!$B:$B,$D76,'Case Data'!$F:$F,"CO2 Emissions")</f>
        <v>5.4276285751823519</v>
      </c>
      <c r="M76"/>
      <c r="N76" s="88"/>
      <c r="O76" s="88"/>
      <c r="Q76" s="190" t="s">
        <v>249</v>
      </c>
      <c r="R76" s="9" t="str">
        <f t="shared" si="10"/>
        <v>10-State Contributions</v>
      </c>
      <c r="S76" s="39" t="s">
        <v>52</v>
      </c>
      <c r="T76" s="9">
        <f t="shared" si="11"/>
        <v>129.43769593349106</v>
      </c>
      <c r="U76" s="9">
        <f t="shared" si="12"/>
        <v>64.325113506045028</v>
      </c>
      <c r="V76" s="9">
        <f t="shared" si="13"/>
        <v>40.124302715913593</v>
      </c>
      <c r="W76" s="9">
        <f t="shared" si="14"/>
        <v>38.859992340572305</v>
      </c>
      <c r="X76" s="9">
        <f t="shared" si="15"/>
        <v>91.590715932802738</v>
      </c>
      <c r="Y76" s="9">
        <f t="shared" si="16"/>
        <v>33.166767097767689</v>
      </c>
      <c r="Z76" s="9">
        <f t="shared" si="17"/>
        <v>10.855257150364704</v>
      </c>
      <c r="AA76" s="262">
        <f t="shared" si="18"/>
        <v>408.35984467695704</v>
      </c>
      <c r="AG76" s="36"/>
      <c r="AH76" s="4"/>
      <c r="AI76" s="4"/>
      <c r="AJ76" s="4"/>
      <c r="AK76" s="4"/>
      <c r="AL76" s="4"/>
    </row>
    <row r="77" spans="1:38" s="21" customFormat="1">
      <c r="T77" s="23"/>
      <c r="U77" s="23"/>
      <c r="V77" s="23"/>
      <c r="W77" s="23"/>
      <c r="X77" s="23"/>
      <c r="Y77" s="23"/>
      <c r="Z77" s="23"/>
      <c r="AA77" s="23"/>
      <c r="AB77" s="23"/>
    </row>
    <row r="79" spans="1:38">
      <c r="D79" s="4"/>
      <c r="E79" s="4"/>
      <c r="F79" s="88"/>
      <c r="G79" s="88"/>
      <c r="H79" s="88"/>
      <c r="I79" s="88"/>
      <c r="J79" s="88"/>
      <c r="K79" s="88"/>
      <c r="L79" s="88"/>
      <c r="M79" s="88"/>
    </row>
    <row r="80" spans="1:38" ht="24" thickBot="1">
      <c r="C80" s="79" t="s">
        <v>91</v>
      </c>
      <c r="G80" s="49"/>
      <c r="L80" s="49"/>
      <c r="O80" s="49"/>
      <c r="P80" s="3" t="s">
        <v>91</v>
      </c>
      <c r="AC80" s="3" t="s">
        <v>91</v>
      </c>
    </row>
    <row r="81" spans="3:38" ht="15.75" thickBot="1">
      <c r="C81" s="2" t="s">
        <v>92</v>
      </c>
      <c r="D81" s="93" t="s">
        <v>44</v>
      </c>
      <c r="F81" s="41"/>
      <c r="G81" s="41"/>
      <c r="H81" s="41"/>
      <c r="I81" s="41"/>
      <c r="J81" s="41"/>
      <c r="K81" s="41"/>
      <c r="L81" s="41"/>
      <c r="M81" s="41"/>
      <c r="N81" s="185"/>
      <c r="P81" s="2" t="s">
        <v>92</v>
      </c>
      <c r="Q81" s="93" t="s">
        <v>108</v>
      </c>
      <c r="AC81" s="2" t="s">
        <v>92</v>
      </c>
      <c r="AD81" s="93" t="s">
        <v>4</v>
      </c>
    </row>
    <row r="82" spans="3:38" ht="15.75" thickBot="1"/>
    <row r="83" spans="3:38" ht="15.75" thickBot="1">
      <c r="C83" s="94" t="s">
        <v>2</v>
      </c>
      <c r="D83" s="95" t="s">
        <v>43</v>
      </c>
      <c r="E83" s="95" t="s">
        <v>46</v>
      </c>
      <c r="F83" s="95">
        <v>2025</v>
      </c>
      <c r="G83" s="95">
        <v>2028</v>
      </c>
      <c r="H83" s="95">
        <v>2030</v>
      </c>
      <c r="I83" s="95">
        <v>2032</v>
      </c>
      <c r="J83" s="95">
        <v>2035</v>
      </c>
      <c r="K83" s="95">
        <v>2037</v>
      </c>
      <c r="L83" s="106">
        <v>2040</v>
      </c>
      <c r="M83"/>
      <c r="N83" s="87"/>
      <c r="P83" s="94" t="s">
        <v>2</v>
      </c>
      <c r="Q83" s="95" t="s">
        <v>43</v>
      </c>
      <c r="R83" s="95" t="s">
        <v>46</v>
      </c>
      <c r="S83" s="95">
        <v>2025</v>
      </c>
      <c r="T83" s="95">
        <v>2028</v>
      </c>
      <c r="U83" s="95">
        <v>2030</v>
      </c>
      <c r="V83" s="95">
        <v>2032</v>
      </c>
      <c r="W83" s="95">
        <v>2035</v>
      </c>
      <c r="X83" s="95">
        <v>2037</v>
      </c>
      <c r="Y83" s="106">
        <v>2040</v>
      </c>
      <c r="Z83"/>
      <c r="AA83" s="87"/>
      <c r="AC83" s="94" t="s">
        <v>2</v>
      </c>
      <c r="AD83" s="95" t="s">
        <v>43</v>
      </c>
      <c r="AE83" s="95" t="s">
        <v>46</v>
      </c>
      <c r="AF83" s="95">
        <v>2025</v>
      </c>
      <c r="AG83" s="95">
        <v>2028</v>
      </c>
      <c r="AH83" s="95">
        <v>2030</v>
      </c>
      <c r="AI83" s="95">
        <v>2032</v>
      </c>
      <c r="AJ83" s="95">
        <v>2035</v>
      </c>
      <c r="AK83" s="95">
        <v>2037</v>
      </c>
      <c r="AL83" s="106">
        <v>2040</v>
      </c>
    </row>
    <row r="84" spans="3:38">
      <c r="C84" s="16" t="str">
        <f>$D$81</f>
        <v>Case A Flat-Cap Scenario</v>
      </c>
      <c r="D84" s="60" t="s">
        <v>18</v>
      </c>
      <c r="E84" s="60" t="s">
        <v>52</v>
      </c>
      <c r="F84" s="4">
        <f>SUMIFS('Case Data'!H:H,'Case Data'!$A:$A,Emissions!$C84,'Case Data'!$B:$B,Emissions!$D84,'Case Data'!$F:$F,"CO2 Emissions")</f>
        <v>7.5</v>
      </c>
      <c r="G84" s="4">
        <f>SUMIFS('Case Data'!I:I,'Case Data'!$A:$A,Emissions!$C84,'Case Data'!$B:$B,Emissions!$D84,'Case Data'!$F:$F,"CO2 Emissions")</f>
        <v>7.8</v>
      </c>
      <c r="H84" s="4">
        <f>SUMIFS('Case Data'!J:J,'Case Data'!$A:$A,Emissions!$C84,'Case Data'!$B:$B,Emissions!$D84,'Case Data'!$F:$F,"CO2 Emissions")</f>
        <v>6.9</v>
      </c>
      <c r="I84" s="4">
        <f>SUMIFS('Case Data'!K:K,'Case Data'!$A:$A,Emissions!$C84,'Case Data'!$B:$B,Emissions!$D84,'Case Data'!$F:$F,"CO2 Emissions")</f>
        <v>5.8</v>
      </c>
      <c r="J84" s="4">
        <f>SUMIFS('Case Data'!L:L,'Case Data'!$A:$A,Emissions!$C84,'Case Data'!$B:$B,Emissions!$D84,'Case Data'!$F:$F,"CO2 Emissions")</f>
        <v>4.4000000000000004</v>
      </c>
      <c r="K84" s="4">
        <f>SUMIFS('Case Data'!M:M,'Case Data'!$A:$A,Emissions!$C84,'Case Data'!$B:$B,Emissions!$D84,'Case Data'!$F:$F,"CO2 Emissions")</f>
        <v>4.5</v>
      </c>
      <c r="L84" s="8">
        <f>SUMIFS('Case Data'!N:N,'Case Data'!$A:$A,Emissions!$C84,'Case Data'!$B:$B,Emissions!$D84,'Case Data'!$F:$F,"CO2 Emissions")</f>
        <v>2.7</v>
      </c>
      <c r="M84"/>
      <c r="N84" s="132"/>
      <c r="O84" s="179"/>
      <c r="P84" s="16" t="str">
        <f t="shared" ref="P84:P93" si="36">$Q$81</f>
        <v>Case B Flat-Cap Scenario</v>
      </c>
      <c r="Q84" s="60" t="str">
        <f>D84</f>
        <v>CT</v>
      </c>
      <c r="R84" s="60" t="s">
        <v>52</v>
      </c>
      <c r="S84" s="48">
        <f>SUMIFS('Case Data'!H:H,'Case Data'!$A:$A,Emissions!$P84,'Case Data'!$B:$B,Emissions!$Q84,'Case Data'!$F:$F,"CO2 Emissions")</f>
        <v>7.4297477985151037</v>
      </c>
      <c r="T84" s="48">
        <f>SUMIFS('Case Data'!I:I,'Case Data'!$A:$A,Emissions!$P84,'Case Data'!$B:$B,Emissions!$Q84,'Case Data'!$F:$F,"CO2 Emissions")</f>
        <v>7.4069869839354174</v>
      </c>
      <c r="U84" s="48">
        <f>SUMIFS('Case Data'!J:J,'Case Data'!$A:$A,Emissions!$P84,'Case Data'!$B:$B,Emissions!$Q84,'Case Data'!$F:$F,"CO2 Emissions")</f>
        <v>4.9457763078727588</v>
      </c>
      <c r="V84" s="48">
        <f>SUMIFS('Case Data'!K:K,'Case Data'!$A:$A,Emissions!$P84,'Case Data'!$B:$B,Emissions!$Q84,'Case Data'!$F:$F,"CO2 Emissions")</f>
        <v>4.615039734276368</v>
      </c>
      <c r="W84" s="48">
        <f>SUMIFS('Case Data'!L:L,'Case Data'!$A:$A,Emissions!$P84,'Case Data'!$B:$B,Emissions!$Q84,'Case Data'!$F:$F,"CO2 Emissions")</f>
        <v>3.6457508487729235</v>
      </c>
      <c r="X84" s="48">
        <f>SUMIFS('Case Data'!M:M,'Case Data'!$A:$A,Emissions!$P84,'Case Data'!$B:$B,Emissions!$Q84,'Case Data'!$F:$F,"CO2 Emissions")</f>
        <v>3.5660552152466169</v>
      </c>
      <c r="Y84" s="61">
        <f>SUMIFS('Case Data'!N:N,'Case Data'!$A:$A,Emissions!$P84,'Case Data'!$B:$B,Emissions!$Q84,'Case Data'!$F:$F,"CO2 Emissions")</f>
        <v>0</v>
      </c>
      <c r="Z84"/>
      <c r="AA84" s="132"/>
      <c r="AC84" s="16" t="str">
        <f t="shared" ref="AC84:AC93" si="37">$AD$81</f>
        <v>Case A Exploratory Policy Scenario</v>
      </c>
      <c r="AD84" s="60" t="str">
        <f>Q84</f>
        <v>CT</v>
      </c>
      <c r="AE84" s="60" t="s">
        <v>52</v>
      </c>
      <c r="AF84" s="48">
        <f>SUMIFS('Case Data'!H:H,'Case Data'!$A:$A,Emissions!$AC84,'Case Data'!$B:$B,Emissions!$AD84,'Case Data'!$F:$F,"CO2 Emissions")</f>
        <v>7.2304586819405641</v>
      </c>
      <c r="AG84" s="48">
        <f>SUMIFS('Case Data'!I:I,'Case Data'!$A:$A,Emissions!$AC84,'Case Data'!$B:$B,Emissions!$AD84,'Case Data'!$F:$F,"CO2 Emissions")</f>
        <v>7.0735410540427566</v>
      </c>
      <c r="AH84" s="48">
        <f>SUMIFS('Case Data'!J:J,'Case Data'!$A:$A,Emissions!$AC84,'Case Data'!$B:$B,Emissions!$AD84,'Case Data'!$F:$F,"CO2 Emissions")</f>
        <v>3.9527389362391232</v>
      </c>
      <c r="AI84" s="48">
        <f>SUMIFS('Case Data'!K:K,'Case Data'!$A:$A,Emissions!$AC84,'Case Data'!$B:$B,Emissions!$AD84,'Case Data'!$F:$F,"CO2 Emissions")</f>
        <v>4.6821849555248019</v>
      </c>
      <c r="AJ84" s="48">
        <f>SUMIFS('Case Data'!L:L,'Case Data'!$A:$A,Emissions!$AC84,'Case Data'!$B:$B,Emissions!$AD84,'Case Data'!$F:$F,"CO2 Emissions")</f>
        <v>3.0260735561290475</v>
      </c>
      <c r="AK84" s="48">
        <f>SUMIFS('Case Data'!M:M,'Case Data'!$A:$A,Emissions!$AC84,'Case Data'!$B:$B,Emissions!$AD84,'Case Data'!$F:$F,"CO2 Emissions")</f>
        <v>2.957628972940288</v>
      </c>
      <c r="AL84" s="61">
        <f>SUMIFS('Case Data'!N:N,'Case Data'!$A:$A,Emissions!$AC84,'Case Data'!$B:$B,Emissions!$AD84,'Case Data'!$F:$F,"CO2 Emissions")</f>
        <v>0.82262173053493015</v>
      </c>
    </row>
    <row r="85" spans="3:38">
      <c r="C85" s="16" t="str">
        <f t="shared" ref="C85:C93" si="38">$D$81</f>
        <v>Case A Flat-Cap Scenario</v>
      </c>
      <c r="D85" s="60" t="s">
        <v>19</v>
      </c>
      <c r="E85" s="60" t="s">
        <v>52</v>
      </c>
      <c r="F85" s="4">
        <f>SUMIFS('Case Data'!H:H,'Case Data'!$A:$A,Emissions!$C85,'Case Data'!$B:$B,Emissions!$D85,'Case Data'!$F:$F,"CO2 Emissions")</f>
        <v>2.6</v>
      </c>
      <c r="G85" s="4">
        <f>SUMIFS('Case Data'!I:I,'Case Data'!$A:$A,Emissions!$C85,'Case Data'!$B:$B,Emissions!$D85,'Case Data'!$F:$F,"CO2 Emissions")</f>
        <v>1.5</v>
      </c>
      <c r="H85" s="4">
        <f>SUMIFS('Case Data'!J:J,'Case Data'!$A:$A,Emissions!$C85,'Case Data'!$B:$B,Emissions!$D85,'Case Data'!$F:$F,"CO2 Emissions")</f>
        <v>2.9</v>
      </c>
      <c r="I85" s="4">
        <f>SUMIFS('Case Data'!K:K,'Case Data'!$A:$A,Emissions!$C85,'Case Data'!$B:$B,Emissions!$D85,'Case Data'!$F:$F,"CO2 Emissions")</f>
        <v>2</v>
      </c>
      <c r="J85" s="4">
        <f>SUMIFS('Case Data'!L:L,'Case Data'!$A:$A,Emissions!$C85,'Case Data'!$B:$B,Emissions!$D85,'Case Data'!$F:$F,"CO2 Emissions")</f>
        <v>3.1</v>
      </c>
      <c r="K85" s="4">
        <f>SUMIFS('Case Data'!M:M,'Case Data'!$A:$A,Emissions!$C85,'Case Data'!$B:$B,Emissions!$D85,'Case Data'!$F:$F,"CO2 Emissions")</f>
        <v>3.1</v>
      </c>
      <c r="L85" s="8">
        <f>SUMIFS('Case Data'!N:N,'Case Data'!$A:$A,Emissions!$C85,'Case Data'!$B:$B,Emissions!$D85,'Case Data'!$F:$F,"CO2 Emissions")</f>
        <v>2.6</v>
      </c>
      <c r="M85"/>
      <c r="N85" s="132"/>
      <c r="O85" s="180"/>
      <c r="P85" s="16" t="str">
        <f t="shared" si="36"/>
        <v>Case B Flat-Cap Scenario</v>
      </c>
      <c r="Q85" s="60" t="str">
        <f t="shared" ref="Q85:Q96" si="39">D85</f>
        <v>DE</v>
      </c>
      <c r="R85" s="60" t="s">
        <v>52</v>
      </c>
      <c r="S85" s="48">
        <f>SUMIFS('Case Data'!H:H,'Case Data'!$A:$A,Emissions!$P85,'Case Data'!$B:$B,Emissions!$Q85,'Case Data'!$F:$F,"CO2 Emissions")</f>
        <v>2.5449211913478114</v>
      </c>
      <c r="T85" s="48">
        <f>SUMIFS('Case Data'!I:I,'Case Data'!$A:$A,Emissions!$P85,'Case Data'!$B:$B,Emissions!$Q85,'Case Data'!$F:$F,"CO2 Emissions")</f>
        <v>1.5212292728746419</v>
      </c>
      <c r="U85" s="48">
        <f>SUMIFS('Case Data'!J:J,'Case Data'!$A:$A,Emissions!$P85,'Case Data'!$B:$B,Emissions!$Q85,'Case Data'!$F:$F,"CO2 Emissions")</f>
        <v>1.7237923772554609</v>
      </c>
      <c r="V85" s="48">
        <f>SUMIFS('Case Data'!K:K,'Case Data'!$A:$A,Emissions!$P85,'Case Data'!$B:$B,Emissions!$Q85,'Case Data'!$F:$F,"CO2 Emissions")</f>
        <v>0.88453517708958895</v>
      </c>
      <c r="W85" s="48">
        <f>SUMIFS('Case Data'!L:L,'Case Data'!$A:$A,Emissions!$P85,'Case Data'!$B:$B,Emissions!$Q85,'Case Data'!$F:$F,"CO2 Emissions")</f>
        <v>1.0512115198672261</v>
      </c>
      <c r="X85" s="48">
        <f>SUMIFS('Case Data'!M:M,'Case Data'!$A:$A,Emissions!$P85,'Case Data'!$B:$B,Emissions!$Q85,'Case Data'!$F:$F,"CO2 Emissions")</f>
        <v>1.404648597587157</v>
      </c>
      <c r="Y85" s="61">
        <f>SUMIFS('Case Data'!N:N,'Case Data'!$A:$A,Emissions!$P85,'Case Data'!$B:$B,Emissions!$Q85,'Case Data'!$F:$F,"CO2 Emissions")</f>
        <v>0.62588588682419299</v>
      </c>
      <c r="Z85"/>
      <c r="AA85" s="132"/>
      <c r="AC85" s="16" t="str">
        <f t="shared" si="37"/>
        <v>Case A Exploratory Policy Scenario</v>
      </c>
      <c r="AD85" s="60" t="str">
        <f t="shared" ref="AD85:AD96" si="40">Q85</f>
        <v>DE</v>
      </c>
      <c r="AE85" s="60" t="s">
        <v>52</v>
      </c>
      <c r="AF85" s="48">
        <f>SUMIFS('Case Data'!H:H,'Case Data'!$A:$A,Emissions!$AC85,'Case Data'!$B:$B,Emissions!$AD85,'Case Data'!$F:$F,"CO2 Emissions")</f>
        <v>1.6110224708393539</v>
      </c>
      <c r="AG85" s="48">
        <f>SUMIFS('Case Data'!I:I,'Case Data'!$A:$A,Emissions!$AC85,'Case Data'!$B:$B,Emissions!$AD85,'Case Data'!$F:$F,"CO2 Emissions")</f>
        <v>0.25845948538730001</v>
      </c>
      <c r="AH85" s="48">
        <f>SUMIFS('Case Data'!J:J,'Case Data'!$A:$A,Emissions!$AC85,'Case Data'!$B:$B,Emissions!$AD85,'Case Data'!$F:$F,"CO2 Emissions")</f>
        <v>0.32126210652335913</v>
      </c>
      <c r="AI85" s="48">
        <f>SUMIFS('Case Data'!K:K,'Case Data'!$A:$A,Emissions!$AC85,'Case Data'!$B:$B,Emissions!$AD85,'Case Data'!$F:$F,"CO2 Emissions")</f>
        <v>0.32560496419917939</v>
      </c>
      <c r="AJ85" s="48">
        <f>SUMIFS('Case Data'!L:L,'Case Data'!$A:$A,Emissions!$AC85,'Case Data'!$B:$B,Emissions!$AD85,'Case Data'!$F:$F,"CO2 Emissions")</f>
        <v>0.33511331238172698</v>
      </c>
      <c r="AK85" s="48">
        <f>SUMIFS('Case Data'!M:M,'Case Data'!$A:$A,Emissions!$AC85,'Case Data'!$B:$B,Emissions!$AD85,'Case Data'!$F:$F,"CO2 Emissions")</f>
        <v>0.33511331238172698</v>
      </c>
      <c r="AL85" s="61">
        <f>SUMIFS('Case Data'!N:N,'Case Data'!$A:$A,Emissions!$AC85,'Case Data'!$B:$B,Emissions!$AD85,'Case Data'!$F:$F,"CO2 Emissions")</f>
        <v>0.24111293636362485</v>
      </c>
    </row>
    <row r="86" spans="3:38">
      <c r="C86" s="16" t="str">
        <f t="shared" si="38"/>
        <v>Case A Flat-Cap Scenario</v>
      </c>
      <c r="D86" s="60" t="s">
        <v>20</v>
      </c>
      <c r="E86" s="60" t="s">
        <v>52</v>
      </c>
      <c r="F86" s="4">
        <f>SUMIFS('Case Data'!H:H,'Case Data'!$A:$A,Emissions!$C86,'Case Data'!$B:$B,Emissions!$D86,'Case Data'!$F:$F,"CO2 Emissions")</f>
        <v>1.1000000000000001</v>
      </c>
      <c r="G86" s="4">
        <f>SUMIFS('Case Data'!I:I,'Case Data'!$A:$A,Emissions!$C86,'Case Data'!$B:$B,Emissions!$D86,'Case Data'!$F:$F,"CO2 Emissions")</f>
        <v>0.8</v>
      </c>
      <c r="H86" s="4">
        <f>SUMIFS('Case Data'!J:J,'Case Data'!$A:$A,Emissions!$C86,'Case Data'!$B:$B,Emissions!$D86,'Case Data'!$F:$F,"CO2 Emissions")</f>
        <v>0.1</v>
      </c>
      <c r="I86" s="4">
        <f>SUMIFS('Case Data'!K:K,'Case Data'!$A:$A,Emissions!$C86,'Case Data'!$B:$B,Emissions!$D86,'Case Data'!$F:$F,"CO2 Emissions")</f>
        <v>0.2</v>
      </c>
      <c r="J86" s="4">
        <f>SUMIFS('Case Data'!L:L,'Case Data'!$A:$A,Emissions!$C86,'Case Data'!$B:$B,Emissions!$D86,'Case Data'!$F:$F,"CO2 Emissions")</f>
        <v>0.5</v>
      </c>
      <c r="K86" s="4">
        <f>SUMIFS('Case Data'!M:M,'Case Data'!$A:$A,Emissions!$C86,'Case Data'!$B:$B,Emissions!$D86,'Case Data'!$F:$F,"CO2 Emissions")</f>
        <v>0.3</v>
      </c>
      <c r="L86" s="8">
        <f>SUMIFS('Case Data'!N:N,'Case Data'!$A:$A,Emissions!$C86,'Case Data'!$B:$B,Emissions!$D86,'Case Data'!$F:$F,"CO2 Emissions")</f>
        <v>0</v>
      </c>
      <c r="M86"/>
      <c r="N86" s="132"/>
      <c r="O86" s="178"/>
      <c r="P86" s="16" t="str">
        <f t="shared" si="36"/>
        <v>Case B Flat-Cap Scenario</v>
      </c>
      <c r="Q86" s="60" t="str">
        <f t="shared" si="39"/>
        <v>ME</v>
      </c>
      <c r="R86" s="60" t="s">
        <v>52</v>
      </c>
      <c r="S86" s="48">
        <f>SUMIFS('Case Data'!H:H,'Case Data'!$A:$A,Emissions!$P86,'Case Data'!$B:$B,Emissions!$Q86,'Case Data'!$F:$F,"CO2 Emissions")</f>
        <v>1.0924423741142488</v>
      </c>
      <c r="T86" s="48">
        <f>SUMIFS('Case Data'!I:I,'Case Data'!$A:$A,Emissions!$P86,'Case Data'!$B:$B,Emissions!$Q86,'Case Data'!$F:$F,"CO2 Emissions")</f>
        <v>0.723020209632394</v>
      </c>
      <c r="U86" s="48">
        <f>SUMIFS('Case Data'!J:J,'Case Data'!$A:$A,Emissions!$P86,'Case Data'!$B:$B,Emissions!$Q86,'Case Data'!$F:$F,"CO2 Emissions")</f>
        <v>0.25268306923678602</v>
      </c>
      <c r="V86" s="48">
        <f>SUMIFS('Case Data'!K:K,'Case Data'!$A:$A,Emissions!$P86,'Case Data'!$B:$B,Emissions!$Q86,'Case Data'!$F:$F,"CO2 Emissions")</f>
        <v>0.43494252943719341</v>
      </c>
      <c r="W86" s="48">
        <f>SUMIFS('Case Data'!L:L,'Case Data'!$A:$A,Emissions!$P86,'Case Data'!$B:$B,Emissions!$Q86,'Case Data'!$F:$F,"CO2 Emissions")</f>
        <v>0.60240581681061245</v>
      </c>
      <c r="X86" s="48">
        <f>SUMIFS('Case Data'!M:M,'Case Data'!$A:$A,Emissions!$P86,'Case Data'!$B:$B,Emissions!$Q86,'Case Data'!$F:$F,"CO2 Emissions")</f>
        <v>0.38085716678679998</v>
      </c>
      <c r="Y86" s="61">
        <f>SUMIFS('Case Data'!N:N,'Case Data'!$A:$A,Emissions!$P86,'Case Data'!$B:$B,Emissions!$Q86,'Case Data'!$F:$F,"CO2 Emissions")</f>
        <v>0</v>
      </c>
      <c r="Z86"/>
      <c r="AA86" s="132"/>
      <c r="AC86" s="16" t="str">
        <f t="shared" si="37"/>
        <v>Case A Exploratory Policy Scenario</v>
      </c>
      <c r="AD86" s="60" t="str">
        <f t="shared" si="40"/>
        <v>ME</v>
      </c>
      <c r="AE86" s="60" t="s">
        <v>52</v>
      </c>
      <c r="AF86" s="48">
        <f>SUMIFS('Case Data'!H:H,'Case Data'!$A:$A,Emissions!$AC86,'Case Data'!$B:$B,Emissions!$AD86,'Case Data'!$F:$F,"CO2 Emissions")</f>
        <v>0.67136369929367556</v>
      </c>
      <c r="AG86" s="48">
        <f>SUMIFS('Case Data'!I:I,'Case Data'!$A:$A,Emissions!$AC86,'Case Data'!$B:$B,Emissions!$AD86,'Case Data'!$F:$F,"CO2 Emissions")</f>
        <v>0.298024808173946</v>
      </c>
      <c r="AH86" s="48">
        <f>SUMIFS('Case Data'!J:J,'Case Data'!$A:$A,Emissions!$AC86,'Case Data'!$B:$B,Emissions!$AD86,'Case Data'!$F:$F,"CO2 Emissions")</f>
        <v>0</v>
      </c>
      <c r="AI86" s="48">
        <f>SUMIFS('Case Data'!K:K,'Case Data'!$A:$A,Emissions!$AC86,'Case Data'!$B:$B,Emissions!$AD86,'Case Data'!$F:$F,"CO2 Emissions")</f>
        <v>0.22615081543082702</v>
      </c>
      <c r="AJ86" s="48">
        <f>SUMIFS('Case Data'!L:L,'Case Data'!$A:$A,Emissions!$AC86,'Case Data'!$B:$B,Emissions!$AD86,'Case Data'!$F:$F,"CO2 Emissions")</f>
        <v>0.233630565593615</v>
      </c>
      <c r="AK86" s="48">
        <f>SUMIFS('Case Data'!M:M,'Case Data'!$A:$A,Emissions!$AC86,'Case Data'!$B:$B,Emissions!$AD86,'Case Data'!$F:$F,"CO2 Emissions")</f>
        <v>0</v>
      </c>
      <c r="AL86" s="61">
        <f>SUMIFS('Case Data'!N:N,'Case Data'!$A:$A,Emissions!$AC86,'Case Data'!$B:$B,Emissions!$AD86,'Case Data'!$F:$F,"CO2 Emissions")</f>
        <v>0</v>
      </c>
    </row>
    <row r="87" spans="3:38">
      <c r="C87" s="16" t="str">
        <f t="shared" si="38"/>
        <v>Case A Flat-Cap Scenario</v>
      </c>
      <c r="D87" s="60" t="s">
        <v>21</v>
      </c>
      <c r="E87" s="60" t="s">
        <v>52</v>
      </c>
      <c r="F87" s="4">
        <f>SUMIFS('Case Data'!H:H,'Case Data'!$A:$A,Emissions!$C87,'Case Data'!$B:$B,Emissions!$D87,'Case Data'!$F:$F,"CO2 Emissions")</f>
        <v>7.1</v>
      </c>
      <c r="G87" s="4">
        <f>SUMIFS('Case Data'!I:I,'Case Data'!$A:$A,Emissions!$C87,'Case Data'!$B:$B,Emissions!$D87,'Case Data'!$F:$F,"CO2 Emissions")</f>
        <v>4</v>
      </c>
      <c r="H87" s="4">
        <f>SUMIFS('Case Data'!J:J,'Case Data'!$A:$A,Emissions!$C87,'Case Data'!$B:$B,Emissions!$D87,'Case Data'!$F:$F,"CO2 Emissions")</f>
        <v>4</v>
      </c>
      <c r="I87" s="4">
        <f>SUMIFS('Case Data'!K:K,'Case Data'!$A:$A,Emissions!$C87,'Case Data'!$B:$B,Emissions!$D87,'Case Data'!$F:$F,"CO2 Emissions")</f>
        <v>4.3</v>
      </c>
      <c r="J87" s="4">
        <f>SUMIFS('Case Data'!L:L,'Case Data'!$A:$A,Emissions!$C87,'Case Data'!$B:$B,Emissions!$D87,'Case Data'!$F:$F,"CO2 Emissions")</f>
        <v>4.8</v>
      </c>
      <c r="K87" s="4">
        <f>SUMIFS('Case Data'!M:M,'Case Data'!$A:$A,Emissions!$C87,'Case Data'!$B:$B,Emissions!$D87,'Case Data'!$F:$F,"CO2 Emissions")</f>
        <v>4.3</v>
      </c>
      <c r="L87" s="8">
        <f>SUMIFS('Case Data'!N:N,'Case Data'!$A:$A,Emissions!$C87,'Case Data'!$B:$B,Emissions!$D87,'Case Data'!$F:$F,"CO2 Emissions")</f>
        <v>2.4</v>
      </c>
      <c r="M87"/>
      <c r="N87" s="132"/>
      <c r="O87" s="178"/>
      <c r="P87" s="16" t="str">
        <f t="shared" si="36"/>
        <v>Case B Flat-Cap Scenario</v>
      </c>
      <c r="Q87" s="60" t="str">
        <f t="shared" si="39"/>
        <v>MD</v>
      </c>
      <c r="R87" s="60" t="s">
        <v>52</v>
      </c>
      <c r="S87" s="48">
        <f>SUMIFS('Case Data'!H:H,'Case Data'!$A:$A,Emissions!$P87,'Case Data'!$B:$B,Emissions!$Q87,'Case Data'!$F:$F,"CO2 Emissions")</f>
        <v>7.1074355660592445</v>
      </c>
      <c r="T87" s="48">
        <f>SUMIFS('Case Data'!I:I,'Case Data'!$A:$A,Emissions!$P87,'Case Data'!$B:$B,Emissions!$Q87,'Case Data'!$F:$F,"CO2 Emissions")</f>
        <v>3.9702876384626387</v>
      </c>
      <c r="U87" s="48">
        <f>SUMIFS('Case Data'!J:J,'Case Data'!$A:$A,Emissions!$P87,'Case Data'!$B:$B,Emissions!$Q87,'Case Data'!$F:$F,"CO2 Emissions")</f>
        <v>3.8452325489666541</v>
      </c>
      <c r="V87" s="48">
        <f>SUMIFS('Case Data'!K:K,'Case Data'!$A:$A,Emissions!$P87,'Case Data'!$B:$B,Emissions!$Q87,'Case Data'!$F:$F,"CO2 Emissions")</f>
        <v>4.173400824578672</v>
      </c>
      <c r="W87" s="48">
        <f>SUMIFS('Case Data'!L:L,'Case Data'!$A:$A,Emissions!$P87,'Case Data'!$B:$B,Emissions!$Q87,'Case Data'!$F:$F,"CO2 Emissions")</f>
        <v>4.2305130925186711</v>
      </c>
      <c r="X87" s="48">
        <f>SUMIFS('Case Data'!M:M,'Case Data'!$A:$A,Emissions!$P87,'Case Data'!$B:$B,Emissions!$Q87,'Case Data'!$F:$F,"CO2 Emissions")</f>
        <v>4.2821176559465455</v>
      </c>
      <c r="Y87" s="61">
        <f>SUMIFS('Case Data'!N:N,'Case Data'!$A:$A,Emissions!$P87,'Case Data'!$B:$B,Emissions!$Q87,'Case Data'!$F:$F,"CO2 Emissions")</f>
        <v>2.0352268327091574</v>
      </c>
      <c r="Z87"/>
      <c r="AA87" s="132"/>
      <c r="AC87" s="16" t="str">
        <f t="shared" si="37"/>
        <v>Case A Exploratory Policy Scenario</v>
      </c>
      <c r="AD87" s="60" t="str">
        <f t="shared" si="40"/>
        <v>MD</v>
      </c>
      <c r="AE87" s="60" t="s">
        <v>52</v>
      </c>
      <c r="AF87" s="48">
        <f>SUMIFS('Case Data'!H:H,'Case Data'!$A:$A,Emissions!$AC87,'Case Data'!$B:$B,Emissions!$AD87,'Case Data'!$F:$F,"CO2 Emissions")</f>
        <v>2.4979306912904966</v>
      </c>
      <c r="AG87" s="48">
        <f>SUMIFS('Case Data'!I:I,'Case Data'!$A:$A,Emissions!$AC87,'Case Data'!$B:$B,Emissions!$AD87,'Case Data'!$F:$F,"CO2 Emissions")</f>
        <v>0.75116783248769214</v>
      </c>
      <c r="AH87" s="48">
        <f>SUMIFS('Case Data'!J:J,'Case Data'!$A:$A,Emissions!$AC87,'Case Data'!$B:$B,Emissions!$AD87,'Case Data'!$F:$F,"CO2 Emissions")</f>
        <v>0.54370476039468685</v>
      </c>
      <c r="AI87" s="48">
        <f>SUMIFS('Case Data'!K:K,'Case Data'!$A:$A,Emissions!$AC87,'Case Data'!$B:$B,Emissions!$AD87,'Case Data'!$F:$F,"CO2 Emissions")</f>
        <v>1.1542210137002964</v>
      </c>
      <c r="AJ87" s="48">
        <f>SUMIFS('Case Data'!L:L,'Case Data'!$A:$A,Emissions!$AC87,'Case Data'!$B:$B,Emissions!$AD87,'Case Data'!$F:$F,"CO2 Emissions")</f>
        <v>1.6373873550533435</v>
      </c>
      <c r="AK87" s="48">
        <f>SUMIFS('Case Data'!M:M,'Case Data'!$A:$A,Emissions!$AC87,'Case Data'!$B:$B,Emissions!$AD87,'Case Data'!$F:$F,"CO2 Emissions")</f>
        <v>0.9513550850177902</v>
      </c>
      <c r="AL87" s="61">
        <f>SUMIFS('Case Data'!N:N,'Case Data'!$A:$A,Emissions!$AC87,'Case Data'!$B:$B,Emissions!$AD87,'Case Data'!$F:$F,"CO2 Emissions")</f>
        <v>1.9100842772791411E-2</v>
      </c>
    </row>
    <row r="88" spans="3:38">
      <c r="C88" s="16" t="str">
        <f t="shared" si="38"/>
        <v>Case A Flat-Cap Scenario</v>
      </c>
      <c r="D88" s="60" t="s">
        <v>22</v>
      </c>
      <c r="E88" s="60" t="s">
        <v>52</v>
      </c>
      <c r="F88" s="4">
        <f>SUMIFS('Case Data'!H:H,'Case Data'!$A:$A,Emissions!$C88,'Case Data'!$B:$B,Emissions!$D88,'Case Data'!$F:$F,"CO2 Emissions")</f>
        <v>5.3</v>
      </c>
      <c r="G88" s="4">
        <f>SUMIFS('Case Data'!I:I,'Case Data'!$A:$A,Emissions!$C88,'Case Data'!$B:$B,Emissions!$D88,'Case Data'!$F:$F,"CO2 Emissions")</f>
        <v>5.7</v>
      </c>
      <c r="H88" s="4">
        <f>SUMIFS('Case Data'!J:J,'Case Data'!$A:$A,Emissions!$C88,'Case Data'!$B:$B,Emissions!$D88,'Case Data'!$F:$F,"CO2 Emissions")</f>
        <v>5.5</v>
      </c>
      <c r="I88" s="4">
        <f>SUMIFS('Case Data'!K:K,'Case Data'!$A:$A,Emissions!$C88,'Case Data'!$B:$B,Emissions!$D88,'Case Data'!$F:$F,"CO2 Emissions")</f>
        <v>5.2</v>
      </c>
      <c r="J88" s="4">
        <f>SUMIFS('Case Data'!L:L,'Case Data'!$A:$A,Emissions!$C88,'Case Data'!$B:$B,Emissions!$D88,'Case Data'!$F:$F,"CO2 Emissions")</f>
        <v>5.6</v>
      </c>
      <c r="K88" s="4">
        <f>SUMIFS('Case Data'!M:M,'Case Data'!$A:$A,Emissions!$C88,'Case Data'!$B:$B,Emissions!$D88,'Case Data'!$F:$F,"CO2 Emissions")</f>
        <v>5.2</v>
      </c>
      <c r="L88" s="8">
        <f>SUMIFS('Case Data'!N:N,'Case Data'!$A:$A,Emissions!$C88,'Case Data'!$B:$B,Emissions!$D88,'Case Data'!$F:$F,"CO2 Emissions")</f>
        <v>4</v>
      </c>
      <c r="M88"/>
      <c r="N88" s="132"/>
      <c r="O88" s="178"/>
      <c r="P88" s="16" t="str">
        <f t="shared" si="36"/>
        <v>Case B Flat-Cap Scenario</v>
      </c>
      <c r="Q88" s="60" t="str">
        <f t="shared" si="39"/>
        <v>MA</v>
      </c>
      <c r="R88" s="60" t="s">
        <v>52</v>
      </c>
      <c r="S88" s="48">
        <f>SUMIFS('Case Data'!H:H,'Case Data'!$A:$A,Emissions!$P88,'Case Data'!$B:$B,Emissions!$Q88,'Case Data'!$F:$F,"CO2 Emissions")</f>
        <v>5.4315888058565029</v>
      </c>
      <c r="T88" s="48">
        <f>SUMIFS('Case Data'!I:I,'Case Data'!$A:$A,Emissions!$P88,'Case Data'!$B:$B,Emissions!$Q88,'Case Data'!$F:$F,"CO2 Emissions")</f>
        <v>5.4746466736109252</v>
      </c>
      <c r="U88" s="48">
        <f>SUMIFS('Case Data'!J:J,'Case Data'!$A:$A,Emissions!$P88,'Case Data'!$B:$B,Emissions!$Q88,'Case Data'!$F:$F,"CO2 Emissions")</f>
        <v>4.959176614643841</v>
      </c>
      <c r="V88" s="48">
        <f>SUMIFS('Case Data'!K:K,'Case Data'!$A:$A,Emissions!$P88,'Case Data'!$B:$B,Emissions!$Q88,'Case Data'!$F:$F,"CO2 Emissions")</f>
        <v>5.1265365226188191</v>
      </c>
      <c r="W88" s="48">
        <f>SUMIFS('Case Data'!L:L,'Case Data'!$A:$A,Emissions!$P88,'Case Data'!$B:$B,Emissions!$Q88,'Case Data'!$F:$F,"CO2 Emissions")</f>
        <v>5.3772164874937705</v>
      </c>
      <c r="X88" s="48">
        <f>SUMIFS('Case Data'!M:M,'Case Data'!$A:$A,Emissions!$P88,'Case Data'!$B:$B,Emissions!$Q88,'Case Data'!$F:$F,"CO2 Emissions")</f>
        <v>3.0221971982032407</v>
      </c>
      <c r="Y88" s="61">
        <f>SUMIFS('Case Data'!N:N,'Case Data'!$A:$A,Emissions!$P88,'Case Data'!$B:$B,Emissions!$Q88,'Case Data'!$F:$F,"CO2 Emissions")</f>
        <v>4.1307543876762542</v>
      </c>
      <c r="Z88"/>
      <c r="AA88" s="132"/>
      <c r="AC88" s="16" t="str">
        <f t="shared" si="37"/>
        <v>Case A Exploratory Policy Scenario</v>
      </c>
      <c r="AD88" s="60" t="str">
        <f t="shared" si="40"/>
        <v>MA</v>
      </c>
      <c r="AE88" s="60" t="s">
        <v>52</v>
      </c>
      <c r="AF88" s="48">
        <f>SUMIFS('Case Data'!H:H,'Case Data'!$A:$A,Emissions!$AC88,'Case Data'!$B:$B,Emissions!$AD88,'Case Data'!$F:$F,"CO2 Emissions")</f>
        <v>4.6504648141622207</v>
      </c>
      <c r="AG88" s="48">
        <f>SUMIFS('Case Data'!I:I,'Case Data'!$A:$A,Emissions!$AC88,'Case Data'!$B:$B,Emissions!$AD88,'Case Data'!$F:$F,"CO2 Emissions")</f>
        <v>4.9690888728492419</v>
      </c>
      <c r="AH88" s="48">
        <f>SUMIFS('Case Data'!J:J,'Case Data'!$A:$A,Emissions!$AC88,'Case Data'!$B:$B,Emissions!$AD88,'Case Data'!$F:$F,"CO2 Emissions")</f>
        <v>3.7208362787081337</v>
      </c>
      <c r="AI88" s="48">
        <f>SUMIFS('Case Data'!K:K,'Case Data'!$A:$A,Emissions!$AC88,'Case Data'!$B:$B,Emissions!$AD88,'Case Data'!$F:$F,"CO2 Emissions")</f>
        <v>4.2090144220433423</v>
      </c>
      <c r="AJ88" s="48">
        <f>SUMIFS('Case Data'!L:L,'Case Data'!$A:$A,Emissions!$AC88,'Case Data'!$B:$B,Emissions!$AD88,'Case Data'!$F:$F,"CO2 Emissions")</f>
        <v>4.2706187347980391</v>
      </c>
      <c r="AK88" s="48">
        <f>SUMIFS('Case Data'!M:M,'Case Data'!$A:$A,Emissions!$AC88,'Case Data'!$B:$B,Emissions!$AD88,'Case Data'!$F:$F,"CO2 Emissions")</f>
        <v>3.0896064497573237</v>
      </c>
      <c r="AL88" s="61">
        <f>SUMIFS('Case Data'!N:N,'Case Data'!$A:$A,Emissions!$AC88,'Case Data'!$B:$B,Emissions!$AD88,'Case Data'!$F:$F,"CO2 Emissions")</f>
        <v>1.9734687131258462</v>
      </c>
    </row>
    <row r="89" spans="3:38">
      <c r="C89" s="16" t="str">
        <f t="shared" si="38"/>
        <v>Case A Flat-Cap Scenario</v>
      </c>
      <c r="D89" s="60" t="s">
        <v>23</v>
      </c>
      <c r="E89" s="60" t="s">
        <v>52</v>
      </c>
      <c r="F89" s="4">
        <f>SUMIFS('Case Data'!H:H,'Case Data'!$A:$A,Emissions!$C89,'Case Data'!$B:$B,Emissions!$D89,'Case Data'!$F:$F,"CO2 Emissions")</f>
        <v>1.6</v>
      </c>
      <c r="G89" s="4">
        <f>SUMIFS('Case Data'!I:I,'Case Data'!$A:$A,Emissions!$C89,'Case Data'!$B:$B,Emissions!$D89,'Case Data'!$F:$F,"CO2 Emissions")</f>
        <v>1.2</v>
      </c>
      <c r="H89" s="4">
        <f>SUMIFS('Case Data'!J:J,'Case Data'!$A:$A,Emissions!$C89,'Case Data'!$B:$B,Emissions!$D89,'Case Data'!$F:$F,"CO2 Emissions")</f>
        <v>1</v>
      </c>
      <c r="I89" s="4">
        <f>SUMIFS('Case Data'!K:K,'Case Data'!$A:$A,Emissions!$C89,'Case Data'!$B:$B,Emissions!$D89,'Case Data'!$F:$F,"CO2 Emissions")</f>
        <v>1.3</v>
      </c>
      <c r="J89" s="4">
        <f>SUMIFS('Case Data'!L:L,'Case Data'!$A:$A,Emissions!$C89,'Case Data'!$B:$B,Emissions!$D89,'Case Data'!$F:$F,"CO2 Emissions")</f>
        <v>1.6</v>
      </c>
      <c r="K89" s="4">
        <f>SUMIFS('Case Data'!M:M,'Case Data'!$A:$A,Emissions!$C89,'Case Data'!$B:$B,Emissions!$D89,'Case Data'!$F:$F,"CO2 Emissions")</f>
        <v>1.3</v>
      </c>
      <c r="L89" s="8">
        <f>SUMIFS('Case Data'!N:N,'Case Data'!$A:$A,Emissions!$C89,'Case Data'!$B:$B,Emissions!$D89,'Case Data'!$F:$F,"CO2 Emissions")</f>
        <v>0.3</v>
      </c>
      <c r="M89"/>
      <c r="N89" s="132"/>
      <c r="O89" s="178"/>
      <c r="P89" s="16" t="str">
        <f t="shared" si="36"/>
        <v>Case B Flat-Cap Scenario</v>
      </c>
      <c r="Q89" s="60" t="str">
        <f t="shared" si="39"/>
        <v>NH</v>
      </c>
      <c r="R89" s="60" t="s">
        <v>52</v>
      </c>
      <c r="S89" s="48">
        <f>SUMIFS('Case Data'!H:H,'Case Data'!$A:$A,Emissions!$P89,'Case Data'!$B:$B,Emissions!$Q89,'Case Data'!$F:$F,"CO2 Emissions")</f>
        <v>1.6437325942237522</v>
      </c>
      <c r="T89" s="48">
        <f>SUMIFS('Case Data'!I:I,'Case Data'!$A:$A,Emissions!$P89,'Case Data'!$B:$B,Emissions!$Q89,'Case Data'!$F:$F,"CO2 Emissions")</f>
        <v>1.2487313510531888</v>
      </c>
      <c r="U89" s="48">
        <f>SUMIFS('Case Data'!J:J,'Case Data'!$A:$A,Emissions!$P89,'Case Data'!$B:$B,Emissions!$Q89,'Case Data'!$F:$F,"CO2 Emissions")</f>
        <v>0.96795604712128869</v>
      </c>
      <c r="V89" s="48">
        <f>SUMIFS('Case Data'!K:K,'Case Data'!$A:$A,Emissions!$P89,'Case Data'!$B:$B,Emissions!$Q89,'Case Data'!$F:$F,"CO2 Emissions")</f>
        <v>1.0681194971401897</v>
      </c>
      <c r="W89" s="48">
        <f>SUMIFS('Case Data'!L:L,'Case Data'!$A:$A,Emissions!$P89,'Case Data'!$B:$B,Emissions!$Q89,'Case Data'!$F:$F,"CO2 Emissions")</f>
        <v>1.7422836814465679</v>
      </c>
      <c r="X89" s="48">
        <f>SUMIFS('Case Data'!M:M,'Case Data'!$A:$A,Emissions!$P89,'Case Data'!$B:$B,Emissions!$Q89,'Case Data'!$F:$F,"CO2 Emissions")</f>
        <v>0.81129958445736816</v>
      </c>
      <c r="Y89" s="61">
        <f>SUMIFS('Case Data'!N:N,'Case Data'!$A:$A,Emissions!$P89,'Case Data'!$B:$B,Emissions!$Q89,'Case Data'!$F:$F,"CO2 Emissions")</f>
        <v>1.0624605579816944</v>
      </c>
      <c r="Z89"/>
      <c r="AA89" s="132"/>
      <c r="AC89" s="16" t="str">
        <f t="shared" si="37"/>
        <v>Case A Exploratory Policy Scenario</v>
      </c>
      <c r="AD89" s="60" t="str">
        <f t="shared" si="40"/>
        <v>NH</v>
      </c>
      <c r="AE89" s="60" t="s">
        <v>52</v>
      </c>
      <c r="AF89" s="48">
        <f>SUMIFS('Case Data'!H:H,'Case Data'!$A:$A,Emissions!$AC89,'Case Data'!$B:$B,Emissions!$AD89,'Case Data'!$F:$F,"CO2 Emissions")</f>
        <v>1.3412253830887679</v>
      </c>
      <c r="AG89" s="48">
        <f>SUMIFS('Case Data'!I:I,'Case Data'!$A:$A,Emissions!$AC89,'Case Data'!$B:$B,Emissions!$AD89,'Case Data'!$F:$F,"CO2 Emissions")</f>
        <v>0.68776006731211814</v>
      </c>
      <c r="AH89" s="48">
        <f>SUMIFS('Case Data'!J:J,'Case Data'!$A:$A,Emissions!$AC89,'Case Data'!$B:$B,Emissions!$AD89,'Case Data'!$F:$F,"CO2 Emissions")</f>
        <v>0.65742308280215789</v>
      </c>
      <c r="AI89" s="48">
        <f>SUMIFS('Case Data'!K:K,'Case Data'!$A:$A,Emissions!$AC89,'Case Data'!$B:$B,Emissions!$AD89,'Case Data'!$F:$F,"CO2 Emissions")</f>
        <v>0.93775192514702932</v>
      </c>
      <c r="AJ89" s="48">
        <f>SUMIFS('Case Data'!L:L,'Case Data'!$A:$A,Emissions!$AC89,'Case Data'!$B:$B,Emissions!$AD89,'Case Data'!$F:$F,"CO2 Emissions")</f>
        <v>0.94209140211926079</v>
      </c>
      <c r="AK89" s="48">
        <f>SUMIFS('Case Data'!M:M,'Case Data'!$A:$A,Emissions!$AC89,'Case Data'!$B:$B,Emissions!$AD89,'Case Data'!$F:$F,"CO2 Emissions")</f>
        <v>0.23625504879890369</v>
      </c>
      <c r="AL89" s="61">
        <f>SUMIFS('Case Data'!N:N,'Case Data'!$A:$A,Emissions!$AC89,'Case Data'!$B:$B,Emissions!$AD89,'Case Data'!$F:$F,"CO2 Emissions")</f>
        <v>0</v>
      </c>
    </row>
    <row r="90" spans="3:38">
      <c r="C90" s="16" t="str">
        <f t="shared" si="38"/>
        <v>Case A Flat-Cap Scenario</v>
      </c>
      <c r="D90" s="60" t="s">
        <v>24</v>
      </c>
      <c r="E90" s="60" t="s">
        <v>52</v>
      </c>
      <c r="F90" s="4">
        <f>SUMIFS('Case Data'!H:H,'Case Data'!$A:$A,Emissions!$C90,'Case Data'!$B:$B,Emissions!$D90,'Case Data'!$F:$F,"CO2 Emissions")</f>
        <v>18.3</v>
      </c>
      <c r="G90" s="4">
        <f>SUMIFS('Case Data'!I:I,'Case Data'!$A:$A,Emissions!$C90,'Case Data'!$B:$B,Emissions!$D90,'Case Data'!$F:$F,"CO2 Emissions")</f>
        <v>16.5</v>
      </c>
      <c r="H90" s="4">
        <f>SUMIFS('Case Data'!J:J,'Case Data'!$A:$A,Emissions!$C90,'Case Data'!$B:$B,Emissions!$D90,'Case Data'!$F:$F,"CO2 Emissions")</f>
        <v>15.4</v>
      </c>
      <c r="I90" s="4">
        <f>SUMIFS('Case Data'!K:K,'Case Data'!$A:$A,Emissions!$C90,'Case Data'!$B:$B,Emissions!$D90,'Case Data'!$F:$F,"CO2 Emissions")</f>
        <v>14.3</v>
      </c>
      <c r="J90" s="4">
        <f>SUMIFS('Case Data'!L:L,'Case Data'!$A:$A,Emissions!$C90,'Case Data'!$B:$B,Emissions!$D90,'Case Data'!$F:$F,"CO2 Emissions")</f>
        <v>17.399999999999999</v>
      </c>
      <c r="K90" s="4">
        <f>SUMIFS('Case Data'!M:M,'Case Data'!$A:$A,Emissions!$C90,'Case Data'!$B:$B,Emissions!$D90,'Case Data'!$F:$F,"CO2 Emissions")</f>
        <v>17.100000000000001</v>
      </c>
      <c r="L90" s="8">
        <f>SUMIFS('Case Data'!N:N,'Case Data'!$A:$A,Emissions!$C90,'Case Data'!$B:$B,Emissions!$D90,'Case Data'!$F:$F,"CO2 Emissions")</f>
        <v>13.1</v>
      </c>
      <c r="M90"/>
      <c r="N90" s="132"/>
      <c r="O90" s="180"/>
      <c r="P90" s="16" t="str">
        <f t="shared" si="36"/>
        <v>Case B Flat-Cap Scenario</v>
      </c>
      <c r="Q90" s="60" t="str">
        <f t="shared" si="39"/>
        <v>NJ</v>
      </c>
      <c r="R90" s="60" t="s">
        <v>52</v>
      </c>
      <c r="S90" s="48">
        <f>SUMIFS('Case Data'!H:H,'Case Data'!$A:$A,Emissions!$P90,'Case Data'!$B:$B,Emissions!$Q90,'Case Data'!$F:$F,"CO2 Emissions")</f>
        <v>18.298672246461692</v>
      </c>
      <c r="T90" s="48">
        <f>SUMIFS('Case Data'!I:I,'Case Data'!$A:$A,Emissions!$P90,'Case Data'!$B:$B,Emissions!$Q90,'Case Data'!$F:$F,"CO2 Emissions")</f>
        <v>16.622823595562192</v>
      </c>
      <c r="U90" s="48">
        <f>SUMIFS('Case Data'!J:J,'Case Data'!$A:$A,Emissions!$P90,'Case Data'!$B:$B,Emissions!$Q90,'Case Data'!$F:$F,"CO2 Emissions")</f>
        <v>16.042486348840697</v>
      </c>
      <c r="V90" s="48">
        <f>SUMIFS('Case Data'!K:K,'Case Data'!$A:$A,Emissions!$P90,'Case Data'!$B:$B,Emissions!$Q90,'Case Data'!$F:$F,"CO2 Emissions")</f>
        <v>13.166715177413066</v>
      </c>
      <c r="W90" s="48">
        <f>SUMIFS('Case Data'!L:L,'Case Data'!$A:$A,Emissions!$P90,'Case Data'!$B:$B,Emissions!$Q90,'Case Data'!$F:$F,"CO2 Emissions")</f>
        <v>16.371964617060041</v>
      </c>
      <c r="X90" s="48">
        <f>SUMIFS('Case Data'!M:M,'Case Data'!$A:$A,Emissions!$P90,'Case Data'!$B:$B,Emissions!$Q90,'Case Data'!$F:$F,"CO2 Emissions")</f>
        <v>17.819513245076148</v>
      </c>
      <c r="Y90" s="61">
        <f>SUMIFS('Case Data'!N:N,'Case Data'!$A:$A,Emissions!$P90,'Case Data'!$B:$B,Emissions!$Q90,'Case Data'!$F:$F,"CO2 Emissions")</f>
        <v>8.247373693686022</v>
      </c>
      <c r="Z90"/>
      <c r="AA90" s="132"/>
      <c r="AC90" s="16" t="str">
        <f t="shared" si="37"/>
        <v>Case A Exploratory Policy Scenario</v>
      </c>
      <c r="AD90" s="60" t="str">
        <f t="shared" si="40"/>
        <v>NJ</v>
      </c>
      <c r="AE90" s="60" t="s">
        <v>52</v>
      </c>
      <c r="AF90" s="48">
        <f>SUMIFS('Case Data'!H:H,'Case Data'!$A:$A,Emissions!$AC90,'Case Data'!$B:$B,Emissions!$AD90,'Case Data'!$F:$F,"CO2 Emissions")</f>
        <v>10.732931425583065</v>
      </c>
      <c r="AG90" s="48">
        <f>SUMIFS('Case Data'!I:I,'Case Data'!$A:$A,Emissions!$AC90,'Case Data'!$B:$B,Emissions!$AD90,'Case Data'!$F:$F,"CO2 Emissions")</f>
        <v>5.95599050731931</v>
      </c>
      <c r="AH90" s="48">
        <f>SUMIFS('Case Data'!J:J,'Case Data'!$A:$A,Emissions!$AC90,'Case Data'!$B:$B,Emissions!$AD90,'Case Data'!$F:$F,"CO2 Emissions")</f>
        <v>5.4761836265048212</v>
      </c>
      <c r="AI90" s="48">
        <f>SUMIFS('Case Data'!K:K,'Case Data'!$A:$A,Emissions!$AC90,'Case Data'!$B:$B,Emissions!$AD90,'Case Data'!$F:$F,"CO2 Emissions")</f>
        <v>5.1303897861382053</v>
      </c>
      <c r="AJ90" s="48">
        <f>SUMIFS('Case Data'!L:L,'Case Data'!$A:$A,Emissions!$AC90,'Case Data'!$B:$B,Emissions!$AD90,'Case Data'!$F:$F,"CO2 Emissions")</f>
        <v>5.8504261667897648</v>
      </c>
      <c r="AK90" s="48">
        <f>SUMIFS('Case Data'!M:M,'Case Data'!$A:$A,Emissions!$AC90,'Case Data'!$B:$B,Emissions!$AD90,'Case Data'!$F:$F,"CO2 Emissions")</f>
        <v>5.8284974405605574</v>
      </c>
      <c r="AL90" s="61">
        <f>SUMIFS('Case Data'!N:N,'Case Data'!$A:$A,Emissions!$AC90,'Case Data'!$B:$B,Emissions!$AD90,'Case Data'!$F:$F,"CO2 Emissions")</f>
        <v>4.2442445653915604</v>
      </c>
    </row>
    <row r="91" spans="3:38">
      <c r="C91" s="16" t="str">
        <f t="shared" si="38"/>
        <v>Case A Flat-Cap Scenario</v>
      </c>
      <c r="D91" s="60" t="s">
        <v>25</v>
      </c>
      <c r="E91" s="60" t="s">
        <v>52</v>
      </c>
      <c r="F91" s="4">
        <f>SUMIFS('Case Data'!H:H,'Case Data'!$A:$A,Emissions!$C91,'Case Data'!$B:$B,Emissions!$D91,'Case Data'!$F:$F,"CO2 Emissions")</f>
        <v>21.7</v>
      </c>
      <c r="G91" s="4">
        <f>SUMIFS('Case Data'!I:I,'Case Data'!$A:$A,Emissions!$C91,'Case Data'!$B:$B,Emissions!$D91,'Case Data'!$F:$F,"CO2 Emissions")</f>
        <v>15</v>
      </c>
      <c r="H91" s="4">
        <f>SUMIFS('Case Data'!J:J,'Case Data'!$A:$A,Emissions!$C91,'Case Data'!$B:$B,Emissions!$D91,'Case Data'!$F:$F,"CO2 Emissions")</f>
        <v>16.5</v>
      </c>
      <c r="I91" s="4">
        <f>SUMIFS('Case Data'!K:K,'Case Data'!$A:$A,Emissions!$C91,'Case Data'!$B:$B,Emissions!$D91,'Case Data'!$F:$F,"CO2 Emissions")</f>
        <v>17.7</v>
      </c>
      <c r="J91" s="4">
        <f>SUMIFS('Case Data'!L:L,'Case Data'!$A:$A,Emissions!$C91,'Case Data'!$B:$B,Emissions!$D91,'Case Data'!$F:$F,"CO2 Emissions")</f>
        <v>21.2</v>
      </c>
      <c r="K91" s="4">
        <f>SUMIFS('Case Data'!M:M,'Case Data'!$A:$A,Emissions!$C91,'Case Data'!$B:$B,Emissions!$D91,'Case Data'!$F:$F,"CO2 Emissions")</f>
        <v>22.7</v>
      </c>
      <c r="L91" s="8">
        <f>SUMIFS('Case Data'!N:N,'Case Data'!$A:$A,Emissions!$C91,'Case Data'!$B:$B,Emissions!$D91,'Case Data'!$F:$F,"CO2 Emissions")</f>
        <v>20.6</v>
      </c>
      <c r="M91"/>
      <c r="N91" s="132"/>
      <c r="O91" s="180"/>
      <c r="P91" s="16" t="str">
        <f t="shared" si="36"/>
        <v>Case B Flat-Cap Scenario</v>
      </c>
      <c r="Q91" s="60" t="str">
        <f t="shared" si="39"/>
        <v>NY</v>
      </c>
      <c r="R91" s="60" t="s">
        <v>52</v>
      </c>
      <c r="S91" s="48">
        <f>SUMIFS('Case Data'!H:H,'Case Data'!$A:$A,Emissions!$P91,'Case Data'!$B:$B,Emissions!$Q91,'Case Data'!$F:$F,"CO2 Emissions")</f>
        <v>17.563860752619416</v>
      </c>
      <c r="T91" s="48">
        <f>SUMIFS('Case Data'!I:I,'Case Data'!$A:$A,Emissions!$P91,'Case Data'!$B:$B,Emissions!$Q91,'Case Data'!$F:$F,"CO2 Emissions")</f>
        <v>10.266995361204179</v>
      </c>
      <c r="U91" s="48">
        <f>SUMIFS('Case Data'!J:J,'Case Data'!$A:$A,Emissions!$P91,'Case Data'!$B:$B,Emissions!$Q91,'Case Data'!$F:$F,"CO2 Emissions")</f>
        <v>7.6549398591842239</v>
      </c>
      <c r="V91" s="48">
        <f>SUMIFS('Case Data'!K:K,'Case Data'!$A:$A,Emissions!$P91,'Case Data'!$B:$B,Emissions!$Q91,'Case Data'!$F:$F,"CO2 Emissions")</f>
        <v>7.3869079689730777</v>
      </c>
      <c r="W91" s="48">
        <f>SUMIFS('Case Data'!L:L,'Case Data'!$A:$A,Emissions!$P91,'Case Data'!$B:$B,Emissions!$Q91,'Case Data'!$F:$F,"CO2 Emissions")</f>
        <v>6.7625800465376349</v>
      </c>
      <c r="X91" s="48">
        <f>SUMIFS('Case Data'!M:M,'Case Data'!$A:$A,Emissions!$P91,'Case Data'!$B:$B,Emissions!$Q91,'Case Data'!$F:$F,"CO2 Emissions")</f>
        <v>5.9356527218399204</v>
      </c>
      <c r="Y91" s="61">
        <f>SUMIFS('Case Data'!N:N,'Case Data'!$A:$A,Emissions!$P91,'Case Data'!$B:$B,Emissions!$Q91,'Case Data'!$F:$F,"CO2 Emissions")</f>
        <v>0</v>
      </c>
      <c r="Z91"/>
      <c r="AA91" s="132"/>
      <c r="AC91" s="16" t="str">
        <f t="shared" si="37"/>
        <v>Case A Exploratory Policy Scenario</v>
      </c>
      <c r="AD91" s="60" t="str">
        <f t="shared" si="40"/>
        <v>NY</v>
      </c>
      <c r="AE91" s="60" t="s">
        <v>52</v>
      </c>
      <c r="AF91" s="48">
        <f>SUMIFS('Case Data'!H:H,'Case Data'!$A:$A,Emissions!$AC91,'Case Data'!$B:$B,Emissions!$AD91,'Case Data'!$F:$F,"CO2 Emissions")</f>
        <v>20.080602794125404</v>
      </c>
      <c r="AG91" s="48">
        <f>SUMIFS('Case Data'!I:I,'Case Data'!$A:$A,Emissions!$AC91,'Case Data'!$B:$B,Emissions!$AD91,'Case Data'!$F:$F,"CO2 Emissions")</f>
        <v>12.163366524252147</v>
      </c>
      <c r="AH91" s="48">
        <f>SUMIFS('Case Data'!J:J,'Case Data'!$A:$A,Emissions!$AC91,'Case Data'!$B:$B,Emissions!$AD91,'Case Data'!$F:$F,"CO2 Emissions")</f>
        <v>10.192446487486571</v>
      </c>
      <c r="AI91" s="48">
        <f>SUMIFS('Case Data'!K:K,'Case Data'!$A:$A,Emissions!$AC91,'Case Data'!$B:$B,Emissions!$AD91,'Case Data'!$F:$F,"CO2 Emissions")</f>
        <v>10.596296092119537</v>
      </c>
      <c r="AJ91" s="48">
        <f>SUMIFS('Case Data'!L:L,'Case Data'!$A:$A,Emissions!$AC91,'Case Data'!$B:$B,Emissions!$AD91,'Case Data'!$F:$F,"CO2 Emissions")</f>
        <v>12.487139342560619</v>
      </c>
      <c r="AK91" s="48">
        <f>SUMIFS('Case Data'!M:M,'Case Data'!$A:$A,Emissions!$AC91,'Case Data'!$B:$B,Emissions!$AD91,'Case Data'!$F:$F,"CO2 Emissions")</f>
        <v>12.972684585986787</v>
      </c>
      <c r="AL91" s="61">
        <f>SUMIFS('Case Data'!N:N,'Case Data'!$A:$A,Emissions!$AC91,'Case Data'!$B:$B,Emissions!$AD91,'Case Data'!$F:$F,"CO2 Emissions")</f>
        <v>12.727696719924618</v>
      </c>
    </row>
    <row r="92" spans="3:38">
      <c r="C92" s="16" t="str">
        <f t="shared" si="38"/>
        <v>Case A Flat-Cap Scenario</v>
      </c>
      <c r="D92" s="60" t="s">
        <v>26</v>
      </c>
      <c r="E92" s="60" t="s">
        <v>52</v>
      </c>
      <c r="F92" s="4">
        <f>SUMIFS('Case Data'!H:H,'Case Data'!$A:$A,Emissions!$C92,'Case Data'!$B:$B,Emissions!$D92,'Case Data'!$F:$F,"CO2 Emissions")</f>
        <v>2.4</v>
      </c>
      <c r="G92" s="4">
        <f>SUMIFS('Case Data'!I:I,'Case Data'!$A:$A,Emissions!$C92,'Case Data'!$B:$B,Emissions!$D92,'Case Data'!$F:$F,"CO2 Emissions")</f>
        <v>2.5</v>
      </c>
      <c r="H92" s="4">
        <f>SUMIFS('Case Data'!J:J,'Case Data'!$A:$A,Emissions!$C92,'Case Data'!$B:$B,Emissions!$D92,'Case Data'!$F:$F,"CO2 Emissions")</f>
        <v>2.5</v>
      </c>
      <c r="I92" s="4">
        <f>SUMIFS('Case Data'!K:K,'Case Data'!$A:$A,Emissions!$C92,'Case Data'!$B:$B,Emissions!$D92,'Case Data'!$F:$F,"CO2 Emissions")</f>
        <v>2.6</v>
      </c>
      <c r="J92" s="4">
        <f>SUMIFS('Case Data'!L:L,'Case Data'!$A:$A,Emissions!$C92,'Case Data'!$B:$B,Emissions!$D92,'Case Data'!$F:$F,"CO2 Emissions")</f>
        <v>2.9</v>
      </c>
      <c r="K92" s="4">
        <f>SUMIFS('Case Data'!M:M,'Case Data'!$A:$A,Emissions!$C92,'Case Data'!$B:$B,Emissions!$D92,'Case Data'!$F:$F,"CO2 Emissions")</f>
        <v>2.5</v>
      </c>
      <c r="L92" s="8">
        <f>SUMIFS('Case Data'!N:N,'Case Data'!$A:$A,Emissions!$C92,'Case Data'!$B:$B,Emissions!$D92,'Case Data'!$F:$F,"CO2 Emissions")</f>
        <v>1.5</v>
      </c>
      <c r="M92"/>
      <c r="N92" s="132"/>
      <c r="O92" s="178"/>
      <c r="P92" s="16" t="str">
        <f t="shared" si="36"/>
        <v>Case B Flat-Cap Scenario</v>
      </c>
      <c r="Q92" s="60" t="str">
        <f t="shared" si="39"/>
        <v>RI</v>
      </c>
      <c r="R92" s="60" t="s">
        <v>52</v>
      </c>
      <c r="S92" s="48">
        <f>SUMIFS('Case Data'!H:H,'Case Data'!$A:$A,Emissions!$P92,'Case Data'!$B:$B,Emissions!$Q92,'Case Data'!$F:$F,"CO2 Emissions")</f>
        <v>2.4418138021229101</v>
      </c>
      <c r="T92" s="48">
        <f>SUMIFS('Case Data'!I:I,'Case Data'!$A:$A,Emissions!$P92,'Case Data'!$B:$B,Emissions!$Q92,'Case Data'!$F:$F,"CO2 Emissions")</f>
        <v>2.4281532947755666</v>
      </c>
      <c r="U92" s="48">
        <f>SUMIFS('Case Data'!J:J,'Case Data'!$A:$A,Emissions!$P92,'Case Data'!$B:$B,Emissions!$Q92,'Case Data'!$F:$F,"CO2 Emissions")</f>
        <v>2.2155835261774546</v>
      </c>
      <c r="V92" s="48">
        <f>SUMIFS('Case Data'!K:K,'Case Data'!$A:$A,Emissions!$P92,'Case Data'!$B:$B,Emissions!$Q92,'Case Data'!$F:$F,"CO2 Emissions")</f>
        <v>1.9375593832684304</v>
      </c>
      <c r="W92" s="48">
        <f>SUMIFS('Case Data'!L:L,'Case Data'!$A:$A,Emissions!$P92,'Case Data'!$B:$B,Emissions!$Q92,'Case Data'!$F:$F,"CO2 Emissions")</f>
        <v>2.5177279815798874</v>
      </c>
      <c r="X92" s="48">
        <f>SUMIFS('Case Data'!M:M,'Case Data'!$A:$A,Emissions!$P92,'Case Data'!$B:$B,Emissions!$Q92,'Case Data'!$F:$F,"CO2 Emissions")</f>
        <v>1.4444595066247183</v>
      </c>
      <c r="Y92" s="61">
        <f>SUMIFS('Case Data'!N:N,'Case Data'!$A:$A,Emissions!$P92,'Case Data'!$B:$B,Emissions!$Q92,'Case Data'!$F:$F,"CO2 Emissions")</f>
        <v>1.3978224790551679</v>
      </c>
      <c r="Z92"/>
      <c r="AA92" s="132"/>
      <c r="AC92" s="16" t="str">
        <f t="shared" si="37"/>
        <v>Case A Exploratory Policy Scenario</v>
      </c>
      <c r="AD92" s="60" t="str">
        <f t="shared" si="40"/>
        <v>RI</v>
      </c>
      <c r="AE92" s="60" t="s">
        <v>52</v>
      </c>
      <c r="AF92" s="48">
        <f>SUMIFS('Case Data'!H:H,'Case Data'!$A:$A,Emissions!$AC92,'Case Data'!$B:$B,Emissions!$AD92,'Case Data'!$F:$F,"CO2 Emissions")</f>
        <v>2.3243542652534379</v>
      </c>
      <c r="AG92" s="48">
        <f>SUMIFS('Case Data'!I:I,'Case Data'!$A:$A,Emissions!$AC92,'Case Data'!$B:$B,Emissions!$AD92,'Case Data'!$F:$F,"CO2 Emissions")</f>
        <v>2.4331703201926711</v>
      </c>
      <c r="AH92" s="48">
        <f>SUMIFS('Case Data'!J:J,'Case Data'!$A:$A,Emissions!$AC92,'Case Data'!$B:$B,Emissions!$AD92,'Case Data'!$F:$F,"CO2 Emissions")</f>
        <v>2.1456020861968734</v>
      </c>
      <c r="AI92" s="48">
        <f>SUMIFS('Case Data'!K:K,'Case Data'!$A:$A,Emissions!$AC92,'Case Data'!$B:$B,Emissions!$AD92,'Case Data'!$F:$F,"CO2 Emissions")</f>
        <v>2.4935347333004314</v>
      </c>
      <c r="AJ92" s="48">
        <f>SUMIFS('Case Data'!L:L,'Case Data'!$A:$A,Emissions!$AC92,'Case Data'!$B:$B,Emissions!$AD92,'Case Data'!$F:$F,"CO2 Emissions")</f>
        <v>2.4247834763287495</v>
      </c>
      <c r="AK92" s="48">
        <f>SUMIFS('Case Data'!M:M,'Case Data'!$A:$A,Emissions!$AC92,'Case Data'!$B:$B,Emissions!$AD92,'Case Data'!$F:$F,"CO2 Emissions")</f>
        <v>1.6284012898988363</v>
      </c>
      <c r="AL92" s="61">
        <f>SUMIFS('Case Data'!N:N,'Case Data'!$A:$A,Emissions!$AC92,'Case Data'!$B:$B,Emissions!$AD92,'Case Data'!$F:$F,"CO2 Emissions")</f>
        <v>1.1946969887138064</v>
      </c>
    </row>
    <row r="93" spans="3:38">
      <c r="C93" s="263" t="str">
        <f t="shared" si="38"/>
        <v>Case A Flat-Cap Scenario</v>
      </c>
      <c r="D93" s="60" t="s">
        <v>27</v>
      </c>
      <c r="E93" s="60" t="s">
        <v>52</v>
      </c>
      <c r="F93" s="4">
        <f>SUMIFS('Case Data'!H:H,'Case Data'!$A:$A,Emissions!$C93,'Case Data'!$B:$B,Emissions!$D93,'Case Data'!$F:$F,"CO2 Emissions")</f>
        <v>0</v>
      </c>
      <c r="G93" s="4">
        <f>SUMIFS('Case Data'!I:I,'Case Data'!$A:$A,Emissions!$C93,'Case Data'!$B:$B,Emissions!$D93,'Case Data'!$F:$F,"CO2 Emissions")</f>
        <v>0</v>
      </c>
      <c r="H93" s="4">
        <f>SUMIFS('Case Data'!J:J,'Case Data'!$A:$A,Emissions!$C93,'Case Data'!$B:$B,Emissions!$D93,'Case Data'!$F:$F,"CO2 Emissions")</f>
        <v>0</v>
      </c>
      <c r="I93" s="4">
        <f>SUMIFS('Case Data'!K:K,'Case Data'!$A:$A,Emissions!$C93,'Case Data'!$B:$B,Emissions!$D93,'Case Data'!$F:$F,"CO2 Emissions")</f>
        <v>0</v>
      </c>
      <c r="J93" s="4">
        <f>SUMIFS('Case Data'!L:L,'Case Data'!$A:$A,Emissions!$C93,'Case Data'!$B:$B,Emissions!$D93,'Case Data'!$F:$F,"CO2 Emissions")</f>
        <v>0</v>
      </c>
      <c r="K93" s="4">
        <f>SUMIFS('Case Data'!M:M,'Case Data'!$A:$A,Emissions!$C93,'Case Data'!$B:$B,Emissions!$D93,'Case Data'!$F:$F,"CO2 Emissions")</f>
        <v>0</v>
      </c>
      <c r="L93" s="323">
        <f>SUMIFS('Case Data'!N:N,'Case Data'!$A:$A,Emissions!$C93,'Case Data'!$B:$B,Emissions!$D93,'Case Data'!$F:$F,"CO2 Emissions")</f>
        <v>0</v>
      </c>
      <c r="M93"/>
      <c r="N93" s="132"/>
      <c r="O93" s="178"/>
      <c r="P93" s="263" t="str">
        <f t="shared" si="36"/>
        <v>Case B Flat-Cap Scenario</v>
      </c>
      <c r="Q93" s="60" t="str">
        <f t="shared" si="39"/>
        <v>VT</v>
      </c>
      <c r="R93" s="60" t="s">
        <v>52</v>
      </c>
      <c r="S93" s="48">
        <f>SUMIFS('Case Data'!H:H,'Case Data'!$A:$A,Emissions!$P93,'Case Data'!$B:$B,Emissions!$Q93,'Case Data'!$F:$F,"CO2 Emissions")</f>
        <v>0</v>
      </c>
      <c r="T93" s="48">
        <f>SUMIFS('Case Data'!I:I,'Case Data'!$A:$A,Emissions!$P93,'Case Data'!$B:$B,Emissions!$Q93,'Case Data'!$F:$F,"CO2 Emissions")</f>
        <v>0</v>
      </c>
      <c r="U93" s="48">
        <f>SUMIFS('Case Data'!J:J,'Case Data'!$A:$A,Emissions!$P93,'Case Data'!$B:$B,Emissions!$Q93,'Case Data'!$F:$F,"CO2 Emissions")</f>
        <v>0</v>
      </c>
      <c r="V93" s="48">
        <f>SUMIFS('Case Data'!K:K,'Case Data'!$A:$A,Emissions!$P93,'Case Data'!$B:$B,Emissions!$Q93,'Case Data'!$F:$F,"CO2 Emissions")</f>
        <v>0</v>
      </c>
      <c r="W93" s="48">
        <f>SUMIFS('Case Data'!L:L,'Case Data'!$A:$A,Emissions!$P93,'Case Data'!$B:$B,Emissions!$Q93,'Case Data'!$F:$F,"CO2 Emissions")</f>
        <v>0</v>
      </c>
      <c r="X93" s="48">
        <f>SUMIFS('Case Data'!M:M,'Case Data'!$A:$A,Emissions!$P93,'Case Data'!$B:$B,Emissions!$Q93,'Case Data'!$F:$F,"CO2 Emissions")</f>
        <v>0</v>
      </c>
      <c r="Y93" s="61">
        <f>SUMIFS('Case Data'!N:N,'Case Data'!$A:$A,Emissions!$P93,'Case Data'!$B:$B,Emissions!$Q93,'Case Data'!$F:$F,"CO2 Emissions")</f>
        <v>0</v>
      </c>
      <c r="Z93"/>
      <c r="AA93" s="132"/>
      <c r="AC93" s="16" t="str">
        <f t="shared" si="37"/>
        <v>Case A Exploratory Policy Scenario</v>
      </c>
      <c r="AD93" s="60" t="str">
        <f t="shared" si="40"/>
        <v>VT</v>
      </c>
      <c r="AE93" s="60" t="s">
        <v>52</v>
      </c>
      <c r="AF93" s="48">
        <f>SUMIFS('Case Data'!H:H,'Case Data'!$A:$A,Emissions!$AC93,'Case Data'!$B:$B,Emissions!$AD93,'Case Data'!$F:$F,"CO2 Emissions")</f>
        <v>0</v>
      </c>
      <c r="AG93" s="48">
        <f>SUMIFS('Case Data'!I:I,'Case Data'!$A:$A,Emissions!$AC93,'Case Data'!$B:$B,Emissions!$AD93,'Case Data'!$F:$F,"CO2 Emissions")</f>
        <v>0</v>
      </c>
      <c r="AH93" s="48">
        <f>SUMIFS('Case Data'!J:J,'Case Data'!$A:$A,Emissions!$AC93,'Case Data'!$B:$B,Emissions!$AD93,'Case Data'!$F:$F,"CO2 Emissions")</f>
        <v>0</v>
      </c>
      <c r="AI93" s="48">
        <f>SUMIFS('Case Data'!K:K,'Case Data'!$A:$A,Emissions!$AC93,'Case Data'!$B:$B,Emissions!$AD93,'Case Data'!$F:$F,"CO2 Emissions")</f>
        <v>0</v>
      </c>
      <c r="AJ93" s="48">
        <f>SUMIFS('Case Data'!L:L,'Case Data'!$A:$A,Emissions!$AC93,'Case Data'!$B:$B,Emissions!$AD93,'Case Data'!$F:$F,"CO2 Emissions")</f>
        <v>0</v>
      </c>
      <c r="AK93" s="48">
        <f>SUMIFS('Case Data'!M:M,'Case Data'!$A:$A,Emissions!$AC93,'Case Data'!$B:$B,Emissions!$AD93,'Case Data'!$F:$F,"CO2 Emissions")</f>
        <v>0</v>
      </c>
      <c r="AL93" s="61">
        <f>SUMIFS('Case Data'!N:N,'Case Data'!$A:$A,Emissions!$AC93,'Case Data'!$B:$B,Emissions!$AD93,'Case Data'!$F:$F,"CO2 Emissions")</f>
        <v>0</v>
      </c>
    </row>
    <row r="94" spans="3:38">
      <c r="C94" s="151" t="str">
        <f t="shared" ref="C94:C96" si="41">$D$81</f>
        <v>Case A Flat-Cap Scenario</v>
      </c>
      <c r="D94" s="251" t="s">
        <v>127</v>
      </c>
      <c r="E94" s="251" t="s">
        <v>52</v>
      </c>
      <c r="F94" s="269">
        <f>SUM(F84:F93)</f>
        <v>67.600000000000009</v>
      </c>
      <c r="G94" s="269">
        <f t="shared" ref="G94:L94" si="42">SUM(G84:G93)</f>
        <v>55</v>
      </c>
      <c r="H94" s="269">
        <f t="shared" si="42"/>
        <v>54.8</v>
      </c>
      <c r="I94" s="269">
        <f t="shared" si="42"/>
        <v>53.4</v>
      </c>
      <c r="J94" s="269">
        <f t="shared" si="42"/>
        <v>61.499999999999993</v>
      </c>
      <c r="K94" s="269">
        <f t="shared" si="42"/>
        <v>61</v>
      </c>
      <c r="L94" s="324">
        <f t="shared" si="42"/>
        <v>47.2</v>
      </c>
      <c r="M94"/>
      <c r="N94" s="181"/>
      <c r="P94" s="151" t="str">
        <f t="shared" ref="P94:P96" si="43">$Q$81</f>
        <v>Case B Flat-Cap Scenario</v>
      </c>
      <c r="Q94" s="251" t="str">
        <f t="shared" si="39"/>
        <v>10-State Total</v>
      </c>
      <c r="R94" s="251" t="s">
        <v>52</v>
      </c>
      <c r="S94" s="254">
        <f>SUM(S84:S93)</f>
        <v>63.554215131320674</v>
      </c>
      <c r="T94" s="255">
        <f t="shared" ref="T94:Y94" si="44">SUM(T84:T93)</f>
        <v>49.662874381111152</v>
      </c>
      <c r="U94" s="255">
        <f t="shared" si="44"/>
        <v>42.607626699299161</v>
      </c>
      <c r="V94" s="255">
        <f t="shared" si="44"/>
        <v>38.793756814795401</v>
      </c>
      <c r="W94" s="255">
        <f t="shared" si="44"/>
        <v>42.30165409208734</v>
      </c>
      <c r="X94" s="255">
        <f t="shared" si="44"/>
        <v>38.666800891768517</v>
      </c>
      <c r="Y94" s="256">
        <f t="shared" si="44"/>
        <v>17.49952383793249</v>
      </c>
      <c r="Z94"/>
      <c r="AA94" s="133"/>
      <c r="AC94" s="151" t="str">
        <f t="shared" ref="AC94:AC96" si="45">$AD$81</f>
        <v>Case A Exploratory Policy Scenario</v>
      </c>
      <c r="AD94" s="251" t="str">
        <f t="shared" si="40"/>
        <v>10-State Total</v>
      </c>
      <c r="AE94" s="251" t="s">
        <v>52</v>
      </c>
      <c r="AF94" s="252">
        <f t="shared" ref="AF94:AL94" si="46">SUM(AF84:AF93)</f>
        <v>51.140354225576992</v>
      </c>
      <c r="AG94" s="252">
        <f t="shared" si="46"/>
        <v>34.590569472017187</v>
      </c>
      <c r="AH94" s="252">
        <f t="shared" si="46"/>
        <v>27.010197364855728</v>
      </c>
      <c r="AI94" s="252">
        <f t="shared" si="46"/>
        <v>29.755148707603652</v>
      </c>
      <c r="AJ94" s="252">
        <f t="shared" si="46"/>
        <v>31.207263911754161</v>
      </c>
      <c r="AK94" s="252">
        <f t="shared" si="46"/>
        <v>27.999542185342211</v>
      </c>
      <c r="AL94" s="253">
        <f t="shared" si="46"/>
        <v>21.22294249682718</v>
      </c>
    </row>
    <row r="95" spans="3:38">
      <c r="C95" s="151" t="str">
        <f t="shared" si="41"/>
        <v>Case A Flat-Cap Scenario</v>
      </c>
      <c r="D95" s="251" t="s">
        <v>128</v>
      </c>
      <c r="E95" s="251" t="s">
        <v>52</v>
      </c>
      <c r="F95" s="269">
        <f>SUMIFS('Case Data'!H:H,'Case Data'!$A:$A,Emissions!$C95,'Case Data'!$B:$B,Emissions!$D95,'Case Data'!$F:$F,"CO2 Emissions")</f>
        <v>1118.4045484960002</v>
      </c>
      <c r="G95" s="269">
        <f>SUMIFS('Case Data'!I:I,'Case Data'!$A:$A,Emissions!$C95,'Case Data'!$B:$B,Emissions!$D95,'Case Data'!$F:$F,"CO2 Emissions")</f>
        <v>1004.3347787820001</v>
      </c>
      <c r="H95" s="269">
        <f>SUMIFS('Case Data'!J:J,'Case Data'!$A:$A,Emissions!$C95,'Case Data'!$B:$B,Emissions!$D95,'Case Data'!$F:$F,"CO2 Emissions")</f>
        <v>739.48938827300003</v>
      </c>
      <c r="I95" s="269">
        <f>SUMIFS('Case Data'!K:K,'Case Data'!$A:$A,Emissions!$C95,'Case Data'!$B:$B,Emissions!$D95,'Case Data'!$F:$F,"CO2 Emissions")</f>
        <v>612.44779953600005</v>
      </c>
      <c r="J95" s="269">
        <f>SUMIFS('Case Data'!L:L,'Case Data'!$A:$A,Emissions!$C95,'Case Data'!$B:$B,Emissions!$D95,'Case Data'!$F:$F,"CO2 Emissions")</f>
        <v>594.06455465900001</v>
      </c>
      <c r="K95" s="269">
        <f>SUMIFS('Case Data'!M:M,'Case Data'!$A:$A,Emissions!$C95,'Case Data'!$B:$B,Emissions!$D95,'Case Data'!$F:$F,"CO2 Emissions")</f>
        <v>529.45813695599998</v>
      </c>
      <c r="L95" s="270">
        <f>SUMIFS('Case Data'!N:N,'Case Data'!$A:$A,Emissions!$C95,'Case Data'!$B:$B,Emissions!$D95,'Case Data'!$F:$F,"CO2 Emissions")</f>
        <v>287.57027026200001</v>
      </c>
      <c r="M95"/>
      <c r="N95" s="181"/>
      <c r="P95" s="151" t="str">
        <f t="shared" si="43"/>
        <v>Case B Flat-Cap Scenario</v>
      </c>
      <c r="Q95" s="251" t="str">
        <f t="shared" si="39"/>
        <v>Eastern Interconnection</v>
      </c>
      <c r="R95" s="251" t="s">
        <v>52</v>
      </c>
      <c r="S95" s="254">
        <f>SUMIFS('Case Data'!H:H,'Case Data'!$A:$A,Emissions!$P95,'Case Data'!$B:$B,Emissions!$Q95,'Case Data'!$F:$F,"CO2 Emissions")</f>
        <v>1112.0304430128099</v>
      </c>
      <c r="T95" s="255">
        <f>SUMIFS('Case Data'!I:I,'Case Data'!$A:$A,Emissions!$P95,'Case Data'!$B:$B,Emissions!$Q95,'Case Data'!$F:$F,"CO2 Emissions")</f>
        <v>977.46200298727501</v>
      </c>
      <c r="U95" s="255">
        <f>SUMIFS('Case Data'!J:J,'Case Data'!$A:$A,Emissions!$P95,'Case Data'!$B:$B,Emissions!$Q95,'Case Data'!$F:$F,"CO2 Emissions")</f>
        <v>755.66039244255592</v>
      </c>
      <c r="V95" s="255">
        <f>SUMIFS('Case Data'!K:K,'Case Data'!$A:$A,Emissions!$P95,'Case Data'!$B:$B,Emissions!$Q95,'Case Data'!$F:$F,"CO2 Emissions")</f>
        <v>599.78658625887704</v>
      </c>
      <c r="W95" s="255">
        <f>SUMIFS('Case Data'!L:L,'Case Data'!$A:$A,Emissions!$P95,'Case Data'!$B:$B,Emissions!$Q95,'Case Data'!$F:$F,"CO2 Emissions")</f>
        <v>575.85346863926452</v>
      </c>
      <c r="X95" s="255">
        <f>SUMIFS('Case Data'!M:M,'Case Data'!$A:$A,Emissions!$P95,'Case Data'!$B:$B,Emissions!$Q95,'Case Data'!$F:$F,"CO2 Emissions")</f>
        <v>512.71122524746693</v>
      </c>
      <c r="Y95" s="256">
        <f>SUMIFS('Case Data'!N:N,'Case Data'!$A:$A,Emissions!$P95,'Case Data'!$B:$B,Emissions!$Q95,'Case Data'!$F:$F,"CO2 Emissions")</f>
        <v>240.08481941802074</v>
      </c>
      <c r="Z95"/>
      <c r="AA95" s="133"/>
      <c r="AC95" s="151" t="str">
        <f t="shared" si="45"/>
        <v>Case A Exploratory Policy Scenario</v>
      </c>
      <c r="AD95" s="251" t="str">
        <f t="shared" si="40"/>
        <v>Eastern Interconnection</v>
      </c>
      <c r="AE95" s="251" t="s">
        <v>52</v>
      </c>
      <c r="AF95" s="252">
        <f>SUMIFS('Case Data'!H:H,'Case Data'!$A:$A,Emissions!$AC95,'Case Data'!$B:$B,Emissions!$AD95,'Case Data'!$F:$F,"CO2 Emissions")</f>
        <v>1121.044465618198</v>
      </c>
      <c r="AG95" s="252">
        <f>SUMIFS('Case Data'!I:I,'Case Data'!$A:$A,Emissions!$AC95,'Case Data'!$B:$B,Emissions!$AD95,'Case Data'!$F:$F,"CO2 Emissions")</f>
        <v>1006.0649632349198</v>
      </c>
      <c r="AH95" s="252">
        <f>SUMIFS('Case Data'!J:J,'Case Data'!$A:$A,Emissions!$AC95,'Case Data'!$B:$B,Emissions!$AD95,'Case Data'!$F:$F,"CO2 Emissions")</f>
        <v>732.32973410002376</v>
      </c>
      <c r="AI95" s="252">
        <f>SUMIFS('Case Data'!K:K,'Case Data'!$A:$A,Emissions!$AC95,'Case Data'!$B:$B,Emissions!$AD95,'Case Data'!$F:$F,"CO2 Emissions")</f>
        <v>607.25742029462504</v>
      </c>
      <c r="AJ95" s="252">
        <f>SUMIFS('Case Data'!L:L,'Case Data'!$A:$A,Emissions!$AC95,'Case Data'!$B:$B,Emissions!$AD95,'Case Data'!$F:$F,"CO2 Emissions")</f>
        <v>583.39057510257658</v>
      </c>
      <c r="AK95" s="252">
        <f>SUMIFS('Case Data'!M:M,'Case Data'!$A:$A,Emissions!$AC95,'Case Data'!$B:$B,Emissions!$AD95,'Case Data'!$F:$F,"CO2 Emissions")</f>
        <v>512.62638142140497</v>
      </c>
      <c r="AL95" s="253">
        <f>SUMIFS('Case Data'!N:N,'Case Data'!$A:$A,Emissions!$AC95,'Case Data'!$B:$B,Emissions!$AD95,'Case Data'!$F:$F,"CO2 Emissions")</f>
        <v>270.64252408192965</v>
      </c>
    </row>
    <row r="96" spans="3:38" ht="15.75" thickBot="1">
      <c r="C96" s="97" t="str">
        <f t="shared" si="41"/>
        <v>Case A Flat-Cap Scenario</v>
      </c>
      <c r="D96" s="107" t="s">
        <v>129</v>
      </c>
      <c r="E96" s="107" t="s">
        <v>52</v>
      </c>
      <c r="F96" s="127">
        <f>SUMIFS('Case Data'!H:H,'Case Data'!$A:$A,Emissions!$C96,'Case Data'!$B:$B,Emissions!$D96,'Case Data'!$F:$F,"CO2 Emissions")</f>
        <v>536.20000000000005</v>
      </c>
      <c r="G96" s="127">
        <f>SUMIFS('Case Data'!I:I,'Case Data'!$A:$A,Emissions!$C96,'Case Data'!$B:$B,Emissions!$D96,'Case Data'!$F:$F,"CO2 Emissions")</f>
        <v>437.3</v>
      </c>
      <c r="H96" s="127">
        <f>SUMIFS('Case Data'!J:J,'Case Data'!$A:$A,Emissions!$C96,'Case Data'!$B:$B,Emissions!$D96,'Case Data'!$F:$F,"CO2 Emissions")</f>
        <v>356.7</v>
      </c>
      <c r="I96" s="127">
        <f>SUMIFS('Case Data'!K:K,'Case Data'!$A:$A,Emissions!$C96,'Case Data'!$B:$B,Emissions!$D96,'Case Data'!$F:$F,"CO2 Emissions")</f>
        <v>273.7</v>
      </c>
      <c r="J96" s="127">
        <f>SUMIFS('Case Data'!L:L,'Case Data'!$A:$A,Emissions!$C96,'Case Data'!$B:$B,Emissions!$D96,'Case Data'!$F:$F,"CO2 Emissions")</f>
        <v>256.7</v>
      </c>
      <c r="K96" s="127">
        <f>SUMIFS('Case Data'!M:M,'Case Data'!$A:$A,Emissions!$C96,'Case Data'!$B:$B,Emissions!$D96,'Case Data'!$F:$F,"CO2 Emissions")</f>
        <v>230.3</v>
      </c>
      <c r="L96" s="128">
        <f>SUMIFS('Case Data'!N:N,'Case Data'!$A:$A,Emissions!$C96,'Case Data'!$B:$B,Emissions!$D96,'Case Data'!$F:$F,"CO2 Emissions")</f>
        <v>132.69999999999999</v>
      </c>
      <c r="M96"/>
      <c r="N96" s="133"/>
      <c r="P96" s="97" t="str">
        <f t="shared" si="43"/>
        <v>Case B Flat-Cap Scenario</v>
      </c>
      <c r="Q96" s="107" t="str">
        <f t="shared" si="39"/>
        <v>Non-RGGI PJM</v>
      </c>
      <c r="R96" s="107" t="s">
        <v>52</v>
      </c>
      <c r="S96" s="264">
        <f>SUMIFS('Case Data'!H:H,'Case Data'!$A:$A,Emissions!$P96,'Case Data'!$B:$B,Emissions!$Q96,'Case Data'!$F:$F,"CO2 Emissions")</f>
        <v>538.90280545601956</v>
      </c>
      <c r="T96" s="265">
        <f>SUMIFS('Case Data'!I:I,'Case Data'!$A:$A,Emissions!$P96,'Case Data'!$B:$B,Emissions!$Q96,'Case Data'!$F:$F,"CO2 Emissions")</f>
        <v>423.09078502358864</v>
      </c>
      <c r="U96" s="265">
        <f>SUMIFS('Case Data'!J:J,'Case Data'!$A:$A,Emissions!$P96,'Case Data'!$B:$B,Emissions!$Q96,'Case Data'!$F:$F,"CO2 Emissions")</f>
        <v>339.88721359575658</v>
      </c>
      <c r="V96" s="265">
        <f>SUMIFS('Case Data'!K:K,'Case Data'!$A:$A,Emissions!$P96,'Case Data'!$B:$B,Emissions!$Q96,'Case Data'!$F:$F,"CO2 Emissions")</f>
        <v>280.80657272394495</v>
      </c>
      <c r="W96" s="265">
        <f>SUMIFS('Case Data'!L:L,'Case Data'!$A:$A,Emissions!$P96,'Case Data'!$B:$B,Emissions!$Q96,'Case Data'!$F:$F,"CO2 Emissions")</f>
        <v>263.20721526053791</v>
      </c>
      <c r="X96" s="265">
        <f>SUMIFS('Case Data'!M:M,'Case Data'!$A:$A,Emissions!$P96,'Case Data'!$B:$B,Emissions!$Q96,'Case Data'!$F:$F,"CO2 Emissions")</f>
        <v>237.40357743522409</v>
      </c>
      <c r="Y96" s="266">
        <f>SUMIFS('Case Data'!N:N,'Case Data'!$A:$A,Emissions!$P96,'Case Data'!$B:$B,Emissions!$Q96,'Case Data'!$F:$F,"CO2 Emissions")</f>
        <v>125.71415726668796</v>
      </c>
      <c r="Z96"/>
      <c r="AA96" s="133"/>
      <c r="AC96" s="97" t="str">
        <f t="shared" si="45"/>
        <v>Case A Exploratory Policy Scenario</v>
      </c>
      <c r="AD96" s="107" t="str">
        <f t="shared" si="40"/>
        <v>Non-RGGI PJM</v>
      </c>
      <c r="AE96" s="107" t="s">
        <v>52</v>
      </c>
      <c r="AF96" s="127">
        <f>SUMIFS('Case Data'!H:H,'Case Data'!$A:$A,Emissions!$AC96,'Case Data'!$B:$B,Emissions!$AD96,'Case Data'!$F:$F,"CO2 Emissions")</f>
        <v>554.21179280456931</v>
      </c>
      <c r="AG96" s="127">
        <f>SUMIFS('Case Data'!I:I,'Case Data'!$A:$A,Emissions!$AC96,'Case Data'!$B:$B,Emissions!$AD96,'Case Data'!$F:$F,"CO2 Emissions")</f>
        <v>458.03662257017186</v>
      </c>
      <c r="AH96" s="127">
        <f>SUMIFS('Case Data'!J:J,'Case Data'!$A:$A,Emissions!$AC96,'Case Data'!$B:$B,Emissions!$AD96,'Case Data'!$F:$F,"CO2 Emissions")</f>
        <v>376.500456310684</v>
      </c>
      <c r="AI96" s="127">
        <f>SUMIFS('Case Data'!K:K,'Case Data'!$A:$A,Emissions!$AC96,'Case Data'!$B:$B,Emissions!$AD96,'Case Data'!$F:$F,"CO2 Emissions")</f>
        <v>290.05483455847428</v>
      </c>
      <c r="AJ96" s="127">
        <f>SUMIFS('Case Data'!L:L,'Case Data'!$A:$A,Emissions!$AC96,'Case Data'!$B:$B,Emissions!$AD96,'Case Data'!$F:$F,"CO2 Emissions")</f>
        <v>274.01264750314789</v>
      </c>
      <c r="AK96" s="127">
        <f>SUMIFS('Case Data'!M:M,'Case Data'!$A:$A,Emissions!$AC96,'Case Data'!$B:$B,Emissions!$AD96,'Case Data'!$F:$F,"CO2 Emissions")</f>
        <v>244.42376094044226</v>
      </c>
      <c r="AL96" s="128">
        <f>SUMIFS('Case Data'!N:N,'Case Data'!$A:$A,Emissions!$AC96,'Case Data'!$B:$B,Emissions!$AD96,'Case Data'!$F:$F,"CO2 Emissions")</f>
        <v>139.68999358280641</v>
      </c>
    </row>
    <row r="97" spans="3:27">
      <c r="C97" s="2" t="s">
        <v>130</v>
      </c>
      <c r="N97"/>
      <c r="R97" s="41"/>
      <c r="AA97"/>
    </row>
  </sheetData>
  <sortState xmlns:xlrd2="http://schemas.microsoft.com/office/spreadsheetml/2017/richdata2" ref="AC83:AM93">
    <sortCondition ref="AD84:AD93"/>
  </sortState>
  <pageMargins left="0.7" right="0.7" top="0.75" bottom="0.75" header="0.3" footer="0.3"/>
  <pageSetup orientation="portrait" horizontalDpi="1200" verticalDpi="1200" r:id="rId1"/>
  <customProperties>
    <customPr name="GUID" r:id="rId2"/>
  </customProperties>
  <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45CCD83-D48F-4A5F-B1CA-329A97D2E1B7}">
          <x14:formula1>
            <xm:f>Cases!$C$3:$C$14</xm:f>
          </x14:formula1>
          <xm:sqref>Q81 D81 AC10 P10 C10 AD81</xm:sqref>
        </x14:dataValidation>
        <x14:dataValidation type="list" allowBlank="1" showInputMessage="1" showErrorMessage="1" xr:uid="{93FE3896-A867-4D49-861C-BB97FD72E164}">
          <x14:formula1>
            <xm:f>Cases!$E$3:$E$15</xm:f>
          </x14:formula1>
          <xm:sqref>AD10 C42:C62</xm:sqref>
        </x14:dataValidation>
        <x14:dataValidation type="list" allowBlank="1" showInputMessage="1" showErrorMessage="1" xr:uid="{AE038B7A-1C57-4AC2-9BEF-1E3E08EB3514}">
          <x14:formula1>
            <xm:f>Cases!$E$3:$E$16</xm:f>
          </x14:formula1>
          <xm:sqref>D10 Q10 C41</xm:sqref>
        </x14:dataValidation>
        <x14:dataValidation type="list" allowBlank="1" showInputMessage="1" showErrorMessage="1" xr:uid="{557E82AC-45FA-478A-A2E9-D031A5186D49}">
          <x14:formula1>
            <xm:f>Cases!$C$3:$C$8</xm:f>
          </x14:formula1>
          <xm:sqref>C76 Q76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BBF0D-D759-4CB5-91DF-383EF0715E3B}">
  <dimension ref="A2:AP79"/>
  <sheetViews>
    <sheetView showGridLines="0" topLeftCell="A25" zoomScale="81" zoomScaleNormal="85" workbookViewId="0">
      <selection activeCell="O52" sqref="O52"/>
    </sheetView>
  </sheetViews>
  <sheetFormatPr defaultColWidth="9.28515625" defaultRowHeight="15"/>
  <cols>
    <col min="1" max="1" width="5.7109375" style="46" customWidth="1"/>
    <col min="2" max="2" width="4.28515625" style="46" hidden="1" customWidth="1"/>
    <col min="3" max="3" width="36.28515625" style="46" customWidth="1"/>
    <col min="4" max="4" width="29.28515625" style="2" customWidth="1"/>
    <col min="5" max="6" width="11.7109375" style="2" customWidth="1"/>
    <col min="7" max="7" width="7.28515625" style="2" customWidth="1"/>
    <col min="8" max="9" width="11.7109375" style="2" customWidth="1"/>
    <col min="10" max="13" width="9.28515625" style="2"/>
    <col min="15" max="15" width="9.5703125" style="2" customWidth="1"/>
    <col min="16" max="16" width="7.7109375" style="2" customWidth="1"/>
    <col min="17" max="17" width="33.5703125" style="2" customWidth="1"/>
    <col min="18" max="18" width="25.7109375" style="2" customWidth="1"/>
    <col min="19" max="19" width="9.28515625" style="2"/>
    <col min="20" max="21" width="10.7109375" style="2" customWidth="1"/>
    <col min="22" max="22" width="9.5703125" style="2" customWidth="1"/>
    <col min="23" max="27" width="10.7109375" style="2" customWidth="1"/>
    <col min="28" max="28" width="9.28515625" style="2"/>
    <col min="29" max="29" width="11.28515625" style="2" customWidth="1"/>
    <col min="30" max="30" width="6.42578125" style="2" customWidth="1"/>
    <col min="31" max="31" width="25.28515625" style="2" customWidth="1"/>
    <col min="32" max="32" width="15.7109375" style="2" customWidth="1"/>
    <col min="33" max="42" width="10.7109375" style="2" customWidth="1"/>
    <col min="43" max="16384" width="9.28515625" style="2"/>
  </cols>
  <sheetData>
    <row r="2" spans="3:33" ht="31.5">
      <c r="C2" s="34" t="str">
        <f>'Read Me'!$B$1</f>
        <v>ICF - RGGI - Flat Cap and Policy Case Results</v>
      </c>
      <c r="N2" s="2"/>
    </row>
    <row r="3" spans="3:33" ht="15.75">
      <c r="C3" s="80">
        <f>'Read Me'!$B$2</f>
        <v>45828</v>
      </c>
      <c r="N3" s="2"/>
    </row>
    <row r="5" spans="3:33" ht="26.25">
      <c r="C5" s="33" t="s">
        <v>131</v>
      </c>
      <c r="D5" s="47"/>
    </row>
    <row r="6" spans="3:33" ht="15" customHeight="1">
      <c r="C6" s="33"/>
      <c r="D6" s="47"/>
    </row>
    <row r="7" spans="3:33" s="19" customFormat="1" ht="23.25">
      <c r="C7" s="74" t="s">
        <v>89</v>
      </c>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row>
    <row r="8" spans="3:33">
      <c r="C8" s="15"/>
      <c r="D8" s="3"/>
      <c r="N8" s="2"/>
    </row>
    <row r="9" spans="3:33" ht="15.75" thickBot="1">
      <c r="C9" s="3" t="s">
        <v>41</v>
      </c>
      <c r="D9" s="3" t="s">
        <v>43</v>
      </c>
      <c r="E9" s="3" t="s">
        <v>132</v>
      </c>
      <c r="N9" s="2"/>
      <c r="Q9" s="3" t="s">
        <v>42</v>
      </c>
      <c r="R9" s="3" t="s">
        <v>43</v>
      </c>
      <c r="S9" s="3" t="s">
        <v>132</v>
      </c>
      <c r="AE9" s="3" t="s">
        <v>90</v>
      </c>
      <c r="AF9" s="3" t="s">
        <v>43</v>
      </c>
      <c r="AG9" s="3" t="s">
        <v>132</v>
      </c>
    </row>
    <row r="10" spans="3:33" ht="15.75" thickBot="1">
      <c r="C10" s="93" t="s">
        <v>5</v>
      </c>
      <c r="D10" s="142" t="s">
        <v>28</v>
      </c>
      <c r="E10" s="93" t="s">
        <v>133</v>
      </c>
      <c r="N10" s="2"/>
      <c r="Q10" s="93" t="s">
        <v>44</v>
      </c>
      <c r="R10" s="93" t="s">
        <v>28</v>
      </c>
      <c r="S10" s="93" t="s">
        <v>133</v>
      </c>
      <c r="AE10" s="93" t="s">
        <v>108</v>
      </c>
      <c r="AF10" s="93" t="s">
        <v>28</v>
      </c>
      <c r="AG10" s="93" t="s">
        <v>133</v>
      </c>
    </row>
    <row r="34" spans="3:42" ht="15.75" thickBot="1">
      <c r="C34" s="94" t="s">
        <v>2</v>
      </c>
      <c r="D34" s="95" t="s">
        <v>43</v>
      </c>
      <c r="E34" s="95" t="s">
        <v>134</v>
      </c>
      <c r="F34" s="95" t="s">
        <v>132</v>
      </c>
      <c r="G34" s="95" t="s">
        <v>46</v>
      </c>
      <c r="H34" s="95">
        <v>2025</v>
      </c>
      <c r="I34" s="95">
        <v>2028</v>
      </c>
      <c r="J34" s="95">
        <v>2030</v>
      </c>
      <c r="K34" s="95">
        <v>2032</v>
      </c>
      <c r="L34" s="95">
        <v>2035</v>
      </c>
      <c r="M34" s="95">
        <v>2037</v>
      </c>
      <c r="N34" s="106">
        <v>2040</v>
      </c>
      <c r="O34"/>
      <c r="P34" s="87"/>
      <c r="Q34" s="94" t="s">
        <v>2</v>
      </c>
      <c r="R34" s="95" t="s">
        <v>43</v>
      </c>
      <c r="S34" s="95" t="s">
        <v>134</v>
      </c>
      <c r="T34" s="95" t="s">
        <v>132</v>
      </c>
      <c r="U34" s="95" t="s">
        <v>46</v>
      </c>
      <c r="V34" s="95">
        <v>2025</v>
      </c>
      <c r="W34" s="95">
        <v>2028</v>
      </c>
      <c r="X34" s="95">
        <v>2030</v>
      </c>
      <c r="Y34" s="95">
        <v>2032</v>
      </c>
      <c r="Z34" s="95">
        <v>2035</v>
      </c>
      <c r="AA34" s="95">
        <v>2037</v>
      </c>
      <c r="AB34" s="106">
        <v>2040</v>
      </c>
      <c r="AC34"/>
      <c r="AD34" s="87"/>
      <c r="AE34" s="94" t="s">
        <v>2</v>
      </c>
      <c r="AF34" s="95" t="s">
        <v>43</v>
      </c>
      <c r="AG34" s="95" t="s">
        <v>134</v>
      </c>
      <c r="AH34" s="95" t="s">
        <v>132</v>
      </c>
      <c r="AI34" s="95" t="s">
        <v>46</v>
      </c>
      <c r="AJ34" s="95">
        <v>2025</v>
      </c>
      <c r="AK34" s="95">
        <v>2028</v>
      </c>
      <c r="AL34" s="95">
        <v>2030</v>
      </c>
      <c r="AM34" s="95">
        <v>2032</v>
      </c>
      <c r="AN34" s="95">
        <v>2035</v>
      </c>
      <c r="AO34" s="95">
        <v>2037</v>
      </c>
      <c r="AP34" s="106">
        <v>2040</v>
      </c>
    </row>
    <row r="35" spans="3:42">
      <c r="C35" s="16" t="str">
        <f>$C$10</f>
        <v>Case B Exploratory Policy Scenario</v>
      </c>
      <c r="D35" s="2" t="str">
        <f>$D$10</f>
        <v>10-State Contributions</v>
      </c>
      <c r="E35" s="11" t="s">
        <v>48</v>
      </c>
      <c r="F35" s="11" t="str">
        <f>$E$10</f>
        <v>Annual</v>
      </c>
      <c r="G35" s="11" t="s">
        <v>135</v>
      </c>
      <c r="H35" s="27">
        <f>SUMIFS('Case Data'!H:H,'Case Data'!$A:$A,'Fuel Consumption'!$C35,'Case Data'!$B:$B,'Fuel Consumption'!$D35,'Case Data'!$E:$E,'Fuel Consumption'!$E35,'Case Data'!$C:$C,'Fuel Consumption'!$F35)</f>
        <v>31.432000489714799</v>
      </c>
      <c r="I35" s="4">
        <f>SUMIFS('Case Data'!I:I,'Case Data'!$A:$A,'Fuel Consumption'!$C35,'Case Data'!$B:$B,'Fuel Consumption'!$D35,'Case Data'!$E:$E,'Fuel Consumption'!$E35,'Case Data'!$C:$C,'Fuel Consumption'!$F35)</f>
        <v>0</v>
      </c>
      <c r="J35" s="4">
        <f>SUMIFS('Case Data'!J:J,'Case Data'!$A:$A,'Fuel Consumption'!$C35,'Case Data'!$B:$B,'Fuel Consumption'!$D35,'Case Data'!$E:$E,'Fuel Consumption'!$E35,'Case Data'!$C:$C,'Fuel Consumption'!$F35)</f>
        <v>0</v>
      </c>
      <c r="K35" s="4">
        <f>SUMIFS('Case Data'!K:K,'Case Data'!$A:$A,'Fuel Consumption'!$C35,'Case Data'!$B:$B,'Fuel Consumption'!$D35,'Case Data'!$E:$E,'Fuel Consumption'!$E35,'Case Data'!$C:$C,'Fuel Consumption'!$F35)</f>
        <v>0</v>
      </c>
      <c r="L35" s="4">
        <f>SUMIFS('Case Data'!L:L,'Case Data'!$A:$A,'Fuel Consumption'!$C35,'Case Data'!$B:$B,'Fuel Consumption'!$D35,'Case Data'!$E:$E,'Fuel Consumption'!$E35,'Case Data'!$C:$C,'Fuel Consumption'!$F35)</f>
        <v>0</v>
      </c>
      <c r="M35" s="4">
        <f>SUMIFS('Case Data'!M:M,'Case Data'!$A:$A,'Fuel Consumption'!$C35,'Case Data'!$B:$B,'Fuel Consumption'!$D35,'Case Data'!$E:$E,'Fuel Consumption'!$E35,'Case Data'!$C:$C,'Fuel Consumption'!$F35)</f>
        <v>0</v>
      </c>
      <c r="N35" s="8">
        <f>SUMIFS('Case Data'!N:N,'Case Data'!$A:$A,'Fuel Consumption'!$C35,'Case Data'!$B:$B,'Fuel Consumption'!$D35,'Case Data'!$E:$E,'Fuel Consumption'!$E35,'Case Data'!$C:$C,'Fuel Consumption'!$F35)</f>
        <v>0</v>
      </c>
      <c r="O35"/>
      <c r="P35" s="48"/>
      <c r="Q35" s="16" t="str">
        <f>$Q$10</f>
        <v>Case A Flat-Cap Scenario</v>
      </c>
      <c r="R35" s="2" t="str">
        <f>$R$10</f>
        <v>10-State Contributions</v>
      </c>
      <c r="S35" s="11" t="s">
        <v>48</v>
      </c>
      <c r="T35" s="11" t="str">
        <f>$S$10</f>
        <v>Annual</v>
      </c>
      <c r="U35" s="11" t="s">
        <v>135</v>
      </c>
      <c r="V35" s="27">
        <f>SUMIFS('Case Data'!H:H,'Case Data'!$A:$A,'Fuel Consumption'!$Q35,'Case Data'!$B:$B,'Fuel Consumption'!$R35,'Case Data'!$E:$E,'Fuel Consumption'!$S35,'Case Data'!$C:$C,'Fuel Consumption'!$T35)</f>
        <v>31.43200049</v>
      </c>
      <c r="W35" s="4">
        <f>SUMIFS('Case Data'!I:I,'Case Data'!$A:$A,'Fuel Consumption'!$Q35,'Case Data'!$B:$B,'Fuel Consumption'!$R35,'Case Data'!$E:$E,'Fuel Consumption'!$S35,'Case Data'!$C:$C,'Fuel Consumption'!$T35)</f>
        <v>0</v>
      </c>
      <c r="X35" s="4">
        <f>SUMIFS('Case Data'!J:J,'Case Data'!$A:$A,'Fuel Consumption'!$Q35,'Case Data'!$B:$B,'Fuel Consumption'!$R35,'Case Data'!$E:$E,'Fuel Consumption'!$S35,'Case Data'!$C:$C,'Fuel Consumption'!$T35)</f>
        <v>0</v>
      </c>
      <c r="Y35" s="4">
        <f>SUMIFS('Case Data'!K:K,'Case Data'!$A:$A,'Fuel Consumption'!$Q35,'Case Data'!$B:$B,'Fuel Consumption'!$R35,'Case Data'!$E:$E,'Fuel Consumption'!$S35,'Case Data'!$C:$C,'Fuel Consumption'!$T35)</f>
        <v>0</v>
      </c>
      <c r="Z35" s="4">
        <f>SUMIFS('Case Data'!L:L,'Case Data'!$A:$A,'Fuel Consumption'!$Q35,'Case Data'!$B:$B,'Fuel Consumption'!$R35,'Case Data'!$E:$E,'Fuel Consumption'!$S35,'Case Data'!$C:$C,'Fuel Consumption'!$T35)</f>
        <v>0</v>
      </c>
      <c r="AA35" s="4">
        <f>SUMIFS('Case Data'!M:M,'Case Data'!$A:$A,'Fuel Consumption'!$Q35,'Case Data'!$B:$B,'Fuel Consumption'!$R35,'Case Data'!$E:$E,'Fuel Consumption'!$S35,'Case Data'!$C:$C,'Fuel Consumption'!$T35)</f>
        <v>0</v>
      </c>
      <c r="AB35" s="8">
        <f>SUMIFS('Case Data'!N:N,'Case Data'!$A:$A,'Fuel Consumption'!$Q35,'Case Data'!$B:$B,'Fuel Consumption'!$R35,'Case Data'!$E:$E,'Fuel Consumption'!$S35,'Case Data'!$C:$C,'Fuel Consumption'!$T35)</f>
        <v>0</v>
      </c>
      <c r="AC35"/>
      <c r="AD35" s="48"/>
      <c r="AE35" s="16" t="str">
        <f>$AE$10</f>
        <v>Case B Flat-Cap Scenario</v>
      </c>
      <c r="AF35" s="2" t="str">
        <f>$AF$10</f>
        <v>10-State Contributions</v>
      </c>
      <c r="AG35" s="11" t="s">
        <v>48</v>
      </c>
      <c r="AH35" s="11" t="str">
        <f>$AG$10</f>
        <v>Annual</v>
      </c>
      <c r="AI35" s="11" t="s">
        <v>135</v>
      </c>
      <c r="AJ35" s="27">
        <f>SUMIFS('Case Data'!H:H,'Case Data'!$A:$A,'Fuel Consumption'!$AE35,'Case Data'!$B:$B,'Fuel Consumption'!$AF35,'Case Data'!$E:$E,'Fuel Consumption'!$AG35,'Case Data'!$C:$C,'Fuel Consumption'!$AH35)</f>
        <v>31.432000489714799</v>
      </c>
      <c r="AK35" s="4">
        <f>SUMIFS('Case Data'!I:I,'Case Data'!$A:$A,'Fuel Consumption'!$AE35,'Case Data'!$B:$B,'Fuel Consumption'!$AF35,'Case Data'!$E:$E,'Fuel Consumption'!$AG35,'Case Data'!$C:$C,'Fuel Consumption'!$AH35)</f>
        <v>0</v>
      </c>
      <c r="AL35" s="4">
        <f>SUMIFS('Case Data'!J:J,'Case Data'!$A:$A,'Fuel Consumption'!$AE35,'Case Data'!$B:$B,'Fuel Consumption'!$AF35,'Case Data'!$E:$E,'Fuel Consumption'!$AG35,'Case Data'!$C:$C,'Fuel Consumption'!$AH35)</f>
        <v>0</v>
      </c>
      <c r="AM35" s="4">
        <f>SUMIFS('Case Data'!K:K,'Case Data'!$A:$A,'Fuel Consumption'!$AE35,'Case Data'!$B:$B,'Fuel Consumption'!$AF35,'Case Data'!$E:$E,'Fuel Consumption'!$AG35,'Case Data'!$C:$C,'Fuel Consumption'!$AH35)</f>
        <v>0</v>
      </c>
      <c r="AN35" s="4">
        <f>SUMIFS('Case Data'!L:L,'Case Data'!$A:$A,'Fuel Consumption'!$AE35,'Case Data'!$B:$B,'Fuel Consumption'!$AF35,'Case Data'!$E:$E,'Fuel Consumption'!$AG35,'Case Data'!$C:$C,'Fuel Consumption'!$AH35)</f>
        <v>0</v>
      </c>
      <c r="AO35" s="4">
        <f>SUMIFS('Case Data'!M:M,'Case Data'!$A:$A,'Fuel Consumption'!$AE35,'Case Data'!$B:$B,'Fuel Consumption'!$AF35,'Case Data'!$E:$E,'Fuel Consumption'!$AG35,'Case Data'!$C:$C,'Fuel Consumption'!$AH35)</f>
        <v>0</v>
      </c>
      <c r="AP35" s="8">
        <f>SUMIFS('Case Data'!N:N,'Case Data'!$A:$A,'Fuel Consumption'!$AE35,'Case Data'!$B:$B,'Fuel Consumption'!$AF35,'Case Data'!$E:$E,'Fuel Consumption'!$AG35,'Case Data'!$C:$C,'Fuel Consumption'!$AH35)</f>
        <v>0</v>
      </c>
    </row>
    <row r="36" spans="3:42">
      <c r="C36" s="16" t="str">
        <f>$C$10</f>
        <v>Case B Exploratory Policy Scenario</v>
      </c>
      <c r="D36" s="2" t="str">
        <f>$D$10</f>
        <v>10-State Contributions</v>
      </c>
      <c r="E36" s="11" t="s">
        <v>136</v>
      </c>
      <c r="F36" s="11" t="str">
        <f>$E$10</f>
        <v>Annual</v>
      </c>
      <c r="G36" s="11" t="s">
        <v>135</v>
      </c>
      <c r="H36" s="27">
        <f>SUMIFS('Case Data'!H:H,'Case Data'!$A:$A,'Fuel Consumption'!$C36,'Case Data'!$B:$B,'Fuel Consumption'!$D36,'Case Data'!$E:$E,'Fuel Consumption'!$E36,'Case Data'!$C:$C,'Fuel Consumption'!$F36)</f>
        <v>0.39036703669090317</v>
      </c>
      <c r="I36" s="4">
        <f>SUMIFS('Case Data'!I:I,'Case Data'!$A:$A,'Fuel Consumption'!$C36,'Case Data'!$B:$B,'Fuel Consumption'!$D36,'Case Data'!$E:$E,'Fuel Consumption'!$E36,'Case Data'!$C:$C,'Fuel Consumption'!$F36)</f>
        <v>0</v>
      </c>
      <c r="J36" s="4">
        <f>SUMIFS('Case Data'!J:J,'Case Data'!$A:$A,'Fuel Consumption'!$C36,'Case Data'!$B:$B,'Fuel Consumption'!$D36,'Case Data'!$E:$E,'Fuel Consumption'!$E36,'Case Data'!$C:$C,'Fuel Consumption'!$F36)</f>
        <v>0</v>
      </c>
      <c r="K36" s="4">
        <f>SUMIFS('Case Data'!K:K,'Case Data'!$A:$A,'Fuel Consumption'!$C36,'Case Data'!$B:$B,'Fuel Consumption'!$D36,'Case Data'!$E:$E,'Fuel Consumption'!$E36,'Case Data'!$C:$C,'Fuel Consumption'!$F36)</f>
        <v>0</v>
      </c>
      <c r="L36" s="4">
        <f>SUMIFS('Case Data'!L:L,'Case Data'!$A:$A,'Fuel Consumption'!$C36,'Case Data'!$B:$B,'Fuel Consumption'!$D36,'Case Data'!$E:$E,'Fuel Consumption'!$E36,'Case Data'!$C:$C,'Fuel Consumption'!$F36)</f>
        <v>0</v>
      </c>
      <c r="M36" s="4">
        <f>SUMIFS('Case Data'!M:M,'Case Data'!$A:$A,'Fuel Consumption'!$C36,'Case Data'!$B:$B,'Fuel Consumption'!$D36,'Case Data'!$E:$E,'Fuel Consumption'!$E36,'Case Data'!$C:$C,'Fuel Consumption'!$F36)</f>
        <v>0</v>
      </c>
      <c r="N36" s="8">
        <f>SUMIFS('Case Data'!N:N,'Case Data'!$A:$A,'Fuel Consumption'!$C36,'Case Data'!$B:$B,'Fuel Consumption'!$D36,'Case Data'!$E:$E,'Fuel Consumption'!$E36,'Case Data'!$C:$C,'Fuel Consumption'!$F36)</f>
        <v>0</v>
      </c>
      <c r="O36"/>
      <c r="P36" s="48"/>
      <c r="Q36" s="16" t="str">
        <f>$Q$10</f>
        <v>Case A Flat-Cap Scenario</v>
      </c>
      <c r="R36" s="2" t="str">
        <f>$R$10</f>
        <v>10-State Contributions</v>
      </c>
      <c r="S36" s="11" t="s">
        <v>136</v>
      </c>
      <c r="T36" s="11" t="str">
        <f>$S$10</f>
        <v>Annual</v>
      </c>
      <c r="U36" s="11" t="s">
        <v>135</v>
      </c>
      <c r="V36" s="27">
        <f>SUMIFS('Case Data'!H:H,'Case Data'!$A:$A,'Fuel Consumption'!$Q36,'Case Data'!$B:$B,'Fuel Consumption'!$R36,'Case Data'!$E:$E,'Fuel Consumption'!$S36,'Case Data'!$C:$C,'Fuel Consumption'!$T36)</f>
        <v>0.76835016</v>
      </c>
      <c r="W36" s="4">
        <f>SUMIFS('Case Data'!I:I,'Case Data'!$A:$A,'Fuel Consumption'!$Q36,'Case Data'!$B:$B,'Fuel Consumption'!$R36,'Case Data'!$E:$E,'Fuel Consumption'!$S36,'Case Data'!$C:$C,'Fuel Consumption'!$T36)</f>
        <v>0</v>
      </c>
      <c r="X36" s="4">
        <f>SUMIFS('Case Data'!J:J,'Case Data'!$A:$A,'Fuel Consumption'!$Q36,'Case Data'!$B:$B,'Fuel Consumption'!$R36,'Case Data'!$E:$E,'Fuel Consumption'!$S36,'Case Data'!$C:$C,'Fuel Consumption'!$T36)</f>
        <v>0</v>
      </c>
      <c r="Y36" s="4">
        <f>SUMIFS('Case Data'!K:K,'Case Data'!$A:$A,'Fuel Consumption'!$Q36,'Case Data'!$B:$B,'Fuel Consumption'!$R36,'Case Data'!$E:$E,'Fuel Consumption'!$S36,'Case Data'!$C:$C,'Fuel Consumption'!$T36)</f>
        <v>0</v>
      </c>
      <c r="Z36" s="4">
        <f>SUMIFS('Case Data'!L:L,'Case Data'!$A:$A,'Fuel Consumption'!$Q36,'Case Data'!$B:$B,'Fuel Consumption'!$R36,'Case Data'!$E:$E,'Fuel Consumption'!$S36,'Case Data'!$C:$C,'Fuel Consumption'!$T36)</f>
        <v>0</v>
      </c>
      <c r="AA36" s="4">
        <f>SUMIFS('Case Data'!M:M,'Case Data'!$A:$A,'Fuel Consumption'!$Q36,'Case Data'!$B:$B,'Fuel Consumption'!$R36,'Case Data'!$E:$E,'Fuel Consumption'!$S36,'Case Data'!$C:$C,'Fuel Consumption'!$T36)</f>
        <v>0</v>
      </c>
      <c r="AB36" s="8">
        <f>SUMIFS('Case Data'!N:N,'Case Data'!$A:$A,'Fuel Consumption'!$Q36,'Case Data'!$B:$B,'Fuel Consumption'!$R36,'Case Data'!$E:$E,'Fuel Consumption'!$S36,'Case Data'!$C:$C,'Fuel Consumption'!$T36)</f>
        <v>0</v>
      </c>
      <c r="AC36"/>
      <c r="AD36" s="48"/>
      <c r="AE36" s="16" t="str">
        <f>$AE$10</f>
        <v>Case B Flat-Cap Scenario</v>
      </c>
      <c r="AF36" s="2" t="str">
        <f>$AF$10</f>
        <v>10-State Contributions</v>
      </c>
      <c r="AG36" s="11" t="s">
        <v>136</v>
      </c>
      <c r="AH36" s="11" t="str">
        <f>$AG$10</f>
        <v>Annual</v>
      </c>
      <c r="AI36" s="11" t="s">
        <v>135</v>
      </c>
      <c r="AJ36" s="27">
        <f>SUMIFS('Case Data'!H:H,'Case Data'!$A:$A,'Fuel Consumption'!$AE36,'Case Data'!$B:$B,'Fuel Consumption'!$AF36,'Case Data'!$E:$E,'Fuel Consumption'!$AG36,'Case Data'!$C:$C,'Fuel Consumption'!$AH36)</f>
        <v>0.39040300826127572</v>
      </c>
      <c r="AK36" s="4">
        <f>SUMIFS('Case Data'!I:I,'Case Data'!$A:$A,'Fuel Consumption'!$AE36,'Case Data'!$B:$B,'Fuel Consumption'!$AF36,'Case Data'!$E:$E,'Fuel Consumption'!$AG36,'Case Data'!$C:$C,'Fuel Consumption'!$AH36)</f>
        <v>0</v>
      </c>
      <c r="AL36" s="4">
        <f>SUMIFS('Case Data'!J:J,'Case Data'!$A:$A,'Fuel Consumption'!$AE36,'Case Data'!$B:$B,'Fuel Consumption'!$AF36,'Case Data'!$E:$E,'Fuel Consumption'!$AG36,'Case Data'!$C:$C,'Fuel Consumption'!$AH36)</f>
        <v>0</v>
      </c>
      <c r="AM36" s="4">
        <f>SUMIFS('Case Data'!K:K,'Case Data'!$A:$A,'Fuel Consumption'!$AE36,'Case Data'!$B:$B,'Fuel Consumption'!$AF36,'Case Data'!$E:$E,'Fuel Consumption'!$AG36,'Case Data'!$C:$C,'Fuel Consumption'!$AH36)</f>
        <v>0</v>
      </c>
      <c r="AN36" s="4">
        <f>SUMIFS('Case Data'!L:L,'Case Data'!$A:$A,'Fuel Consumption'!$AE36,'Case Data'!$B:$B,'Fuel Consumption'!$AF36,'Case Data'!$E:$E,'Fuel Consumption'!$AG36,'Case Data'!$C:$C,'Fuel Consumption'!$AH36)</f>
        <v>0</v>
      </c>
      <c r="AO36" s="4">
        <f>SUMIFS('Case Data'!M:M,'Case Data'!$A:$A,'Fuel Consumption'!$AE36,'Case Data'!$B:$B,'Fuel Consumption'!$AF36,'Case Data'!$E:$E,'Fuel Consumption'!$AG36,'Case Data'!$C:$C,'Fuel Consumption'!$AH36)</f>
        <v>0</v>
      </c>
      <c r="AP36" s="8">
        <f>SUMIFS('Case Data'!N:N,'Case Data'!$A:$A,'Fuel Consumption'!$AE36,'Case Data'!$B:$B,'Fuel Consumption'!$AF36,'Case Data'!$E:$E,'Fuel Consumption'!$AG36,'Case Data'!$C:$C,'Fuel Consumption'!$AH36)</f>
        <v>0</v>
      </c>
    </row>
    <row r="37" spans="3:42" ht="15.75" thickBot="1">
      <c r="C37" s="13" t="str">
        <f>C35</f>
        <v>Case B Exploratory Policy Scenario</v>
      </c>
      <c r="D37" s="14" t="str">
        <f>D35</f>
        <v>10-State Contributions</v>
      </c>
      <c r="E37" s="17" t="s">
        <v>137</v>
      </c>
      <c r="F37" s="17" t="str">
        <f>F35</f>
        <v>Annual</v>
      </c>
      <c r="G37" s="17" t="s">
        <v>135</v>
      </c>
      <c r="H37" s="28">
        <f>SUMIFS('Case Data'!H:H,'Case Data'!$A:$A,'Fuel Consumption'!$C37,'Case Data'!$B:$B,'Fuel Consumption'!$D37,'Case Data'!$E:$E,'Fuel Consumption'!$E37,'Case Data'!$C:$C,'Fuel Consumption'!$F37)</f>
        <v>1026.175038123836</v>
      </c>
      <c r="I37" s="9">
        <f>SUMIFS('Case Data'!I:I,'Case Data'!$A:$A,'Fuel Consumption'!$C37,'Case Data'!$B:$B,'Fuel Consumption'!$D37,'Case Data'!$E:$E,'Fuel Consumption'!$E37,'Case Data'!$C:$C,'Fuel Consumption'!$F37)</f>
        <v>710.04819550029436</v>
      </c>
      <c r="J37" s="9">
        <f>SUMIFS('Case Data'!J:J,'Case Data'!$A:$A,'Fuel Consumption'!$C37,'Case Data'!$B:$B,'Fuel Consumption'!$D37,'Case Data'!$E:$E,'Fuel Consumption'!$E37,'Case Data'!$C:$C,'Fuel Consumption'!$F37)</f>
        <v>520.85025153639083</v>
      </c>
      <c r="K37" s="9">
        <f>SUMIFS('Case Data'!K:K,'Case Data'!$A:$A,'Fuel Consumption'!$C37,'Case Data'!$B:$B,'Fuel Consumption'!$D37,'Case Data'!$E:$E,'Fuel Consumption'!$E37,'Case Data'!$C:$C,'Fuel Consumption'!$F37)</f>
        <v>464.8089162221475</v>
      </c>
      <c r="L37" s="9">
        <f>SUMIFS('Case Data'!L:L,'Case Data'!$A:$A,'Fuel Consumption'!$C37,'Case Data'!$B:$B,'Fuel Consumption'!$D37,'Case Data'!$E:$E,'Fuel Consumption'!$E37,'Case Data'!$C:$C,'Fuel Consumption'!$F37)</f>
        <v>554.02225925139476</v>
      </c>
      <c r="M37" s="9">
        <f>SUMIFS('Case Data'!M:M,'Case Data'!$A:$A,'Fuel Consumption'!$C37,'Case Data'!$B:$B,'Fuel Consumption'!$D37,'Case Data'!$E:$E,'Fuel Consumption'!$E37,'Case Data'!$C:$C,'Fuel Consumption'!$F37)</f>
        <v>388.18787368996601</v>
      </c>
      <c r="N37" s="10">
        <f>SUMIFS('Case Data'!N:N,'Case Data'!$A:$A,'Fuel Consumption'!$C37,'Case Data'!$B:$B,'Fuel Consumption'!$D37,'Case Data'!$E:$E,'Fuel Consumption'!$E37,'Case Data'!$C:$C,'Fuel Consumption'!$F37)</f>
        <v>143.03498604558951</v>
      </c>
      <c r="O37"/>
      <c r="P37" s="48"/>
      <c r="Q37" s="13" t="str">
        <f>Q35</f>
        <v>Case A Flat-Cap Scenario</v>
      </c>
      <c r="R37" s="14" t="str">
        <f>R35</f>
        <v>10-State Contributions</v>
      </c>
      <c r="S37" s="17" t="s">
        <v>137</v>
      </c>
      <c r="T37" s="17" t="str">
        <f>T35</f>
        <v>Annual</v>
      </c>
      <c r="U37" s="17" t="s">
        <v>135</v>
      </c>
      <c r="V37" s="28">
        <f>SUMIFS('Case Data'!H:H,'Case Data'!$A:$A,'Fuel Consumption'!$Q37,'Case Data'!$B:$B,'Fuel Consumption'!$R37,'Case Data'!$E:$E,'Fuel Consumption'!$S37,'Case Data'!$C:$C,'Fuel Consumption'!$T37)</f>
        <v>1097.745183</v>
      </c>
      <c r="W37" s="9">
        <f>SUMIFS('Case Data'!I:I,'Case Data'!$A:$A,'Fuel Consumption'!$Q37,'Case Data'!$B:$B,'Fuel Consumption'!$R37,'Case Data'!$E:$E,'Fuel Consumption'!$S37,'Case Data'!$C:$C,'Fuel Consumption'!$T37)</f>
        <v>936.97258799999997</v>
      </c>
      <c r="X37" s="9">
        <f>SUMIFS('Case Data'!J:J,'Case Data'!$A:$A,'Fuel Consumption'!$Q37,'Case Data'!$B:$B,'Fuel Consumption'!$R37,'Case Data'!$E:$E,'Fuel Consumption'!$S37,'Case Data'!$C:$C,'Fuel Consumption'!$T37)</f>
        <v>935.49236840000003</v>
      </c>
      <c r="Y37" s="9">
        <f>SUMIFS('Case Data'!K:K,'Case Data'!$A:$A,'Fuel Consumption'!$Q37,'Case Data'!$B:$B,'Fuel Consumption'!$R37,'Case Data'!$E:$E,'Fuel Consumption'!$S37,'Case Data'!$C:$C,'Fuel Consumption'!$T37)</f>
        <v>912.46940119999999</v>
      </c>
      <c r="Z37" s="9">
        <f>SUMIFS('Case Data'!L:L,'Case Data'!$A:$A,'Fuel Consumption'!$Q37,'Case Data'!$B:$B,'Fuel Consumption'!$R37,'Case Data'!$E:$E,'Fuel Consumption'!$S37,'Case Data'!$C:$C,'Fuel Consumption'!$T37)</f>
        <v>1049.019088</v>
      </c>
      <c r="AA37" s="9">
        <f>SUMIFS('Case Data'!M:M,'Case Data'!$A:$A,'Fuel Consumption'!$Q37,'Case Data'!$B:$B,'Fuel Consumption'!$R37,'Case Data'!$E:$E,'Fuel Consumption'!$S37,'Case Data'!$C:$C,'Fuel Consumption'!$T37)</f>
        <v>1055.047928</v>
      </c>
      <c r="AB37" s="10">
        <f>SUMIFS('Case Data'!N:N,'Case Data'!$A:$A,'Fuel Consumption'!$Q37,'Case Data'!$B:$B,'Fuel Consumption'!$R37,'Case Data'!$E:$E,'Fuel Consumption'!$S37,'Case Data'!$C:$C,'Fuel Consumption'!$T37)</f>
        <v>822.00940160000005</v>
      </c>
      <c r="AC37"/>
      <c r="AD37" s="48"/>
      <c r="AE37" s="13" t="str">
        <f>AE35</f>
        <v>Case B Flat-Cap Scenario</v>
      </c>
      <c r="AF37" s="14" t="str">
        <f>AF35</f>
        <v>10-State Contributions</v>
      </c>
      <c r="AG37" s="17" t="s">
        <v>137</v>
      </c>
      <c r="AH37" s="17" t="str">
        <f>AH35</f>
        <v>Annual</v>
      </c>
      <c r="AI37" s="17" t="s">
        <v>135</v>
      </c>
      <c r="AJ37" s="28">
        <f>SUMIFS('Case Data'!H:H,'Case Data'!$A:$A,'Fuel Consumption'!$AE37,'Case Data'!$B:$B,'Fuel Consumption'!$AF37,'Case Data'!$E:$E,'Fuel Consumption'!$AG37,'Case Data'!$C:$C,'Fuel Consumption'!$AH37)</f>
        <v>1027.8489710921672</v>
      </c>
      <c r="AK37" s="9">
        <f>SUMIFS('Case Data'!I:I,'Case Data'!$A:$A,'Fuel Consumption'!$AE37,'Case Data'!$B:$B,'Fuel Consumption'!$AF37,'Case Data'!$E:$E,'Fuel Consumption'!$AG37,'Case Data'!$C:$C,'Fuel Consumption'!$AH37)</f>
        <v>846.15293079383173</v>
      </c>
      <c r="AL37" s="9">
        <f>SUMIFS('Case Data'!J:J,'Case Data'!$A:$A,'Fuel Consumption'!$AE37,'Case Data'!$B:$B,'Fuel Consumption'!$AF37,'Case Data'!$E:$E,'Fuel Consumption'!$AG37,'Case Data'!$C:$C,'Fuel Consumption'!$AH37)</f>
        <v>725.73728054681408</v>
      </c>
      <c r="AM37" s="9">
        <f>SUMIFS('Case Data'!K:K,'Case Data'!$A:$A,'Fuel Consumption'!$AE37,'Case Data'!$B:$B,'Fuel Consumption'!$AF37,'Case Data'!$E:$E,'Fuel Consumption'!$AG37,'Case Data'!$C:$C,'Fuel Consumption'!$AH37)</f>
        <v>660.27334249695843</v>
      </c>
      <c r="AN37" s="9">
        <f>SUMIFS('Case Data'!L:L,'Case Data'!$A:$A,'Fuel Consumption'!$AE37,'Case Data'!$B:$B,'Fuel Consumption'!$AF37,'Case Data'!$E:$E,'Fuel Consumption'!$AG37,'Case Data'!$C:$C,'Fuel Consumption'!$AH37)</f>
        <v>719.80182269065926</v>
      </c>
      <c r="AO37" s="9">
        <f>SUMIFS('Case Data'!M:M,'Case Data'!$A:$A,'Fuel Consumption'!$AE37,'Case Data'!$B:$B,'Fuel Consumption'!$AF37,'Case Data'!$E:$E,'Fuel Consumption'!$AG37,'Case Data'!$C:$C,'Fuel Consumption'!$AH37)</f>
        <v>657.54691514994602</v>
      </c>
      <c r="AP37" s="10">
        <f>SUMIFS('Case Data'!N:N,'Case Data'!$A:$A,'Fuel Consumption'!$AE37,'Case Data'!$B:$B,'Fuel Consumption'!$AF37,'Case Data'!$E:$E,'Fuel Consumption'!$AG37,'Case Data'!$C:$C,'Fuel Consumption'!$AH37)</f>
        <v>300.2354603718228</v>
      </c>
    </row>
    <row r="38" spans="3:42" s="21" customFormat="1">
      <c r="E38" s="20"/>
      <c r="H38" s="22"/>
      <c r="I38" s="23"/>
      <c r="J38" s="23"/>
      <c r="K38" s="23"/>
      <c r="L38" s="23"/>
      <c r="M38" s="23"/>
      <c r="N38" s="23"/>
      <c r="O38" s="23"/>
      <c r="P38" s="23"/>
      <c r="R38" s="20"/>
      <c r="U38" s="22"/>
      <c r="V38" s="22"/>
      <c r="W38" s="23"/>
      <c r="X38" s="23"/>
      <c r="Y38" s="23"/>
      <c r="Z38" s="23"/>
      <c r="AA38" s="23"/>
      <c r="AB38" s="23"/>
      <c r="AC38" s="23"/>
      <c r="AE38" s="20"/>
      <c r="AH38" s="22"/>
      <c r="AI38" s="22"/>
      <c r="AJ38" s="23"/>
      <c r="AK38" s="23"/>
      <c r="AL38" s="23"/>
      <c r="AM38" s="23"/>
      <c r="AN38" s="23"/>
      <c r="AO38" s="23"/>
      <c r="AP38" s="23"/>
    </row>
    <row r="39" spans="3:42" ht="15.75" thickBot="1">
      <c r="C39" s="2"/>
      <c r="E39" s="15"/>
      <c r="H39" s="11"/>
      <c r="I39" s="4"/>
      <c r="J39" s="4"/>
      <c r="K39" s="4"/>
      <c r="L39" s="4"/>
      <c r="M39" s="4"/>
      <c r="N39" s="4"/>
      <c r="O39" s="4"/>
      <c r="P39" s="4"/>
      <c r="R39" s="15"/>
      <c r="U39" s="11"/>
      <c r="V39" s="11"/>
      <c r="W39" s="4"/>
      <c r="X39" s="4"/>
      <c r="Y39" s="4"/>
      <c r="Z39" s="4"/>
      <c r="AA39" s="4"/>
      <c r="AB39" s="4"/>
      <c r="AC39" s="4"/>
      <c r="AE39" s="15"/>
      <c r="AH39" s="11"/>
      <c r="AI39" s="11"/>
      <c r="AJ39" s="4"/>
      <c r="AK39" s="4"/>
      <c r="AL39" s="4"/>
      <c r="AM39" s="4"/>
      <c r="AN39" s="4"/>
      <c r="AO39" s="4"/>
      <c r="AP39" s="4"/>
    </row>
    <row r="40" spans="3:42" ht="15.75" thickBot="1">
      <c r="C40" s="2" t="s">
        <v>92</v>
      </c>
      <c r="D40" s="93" t="s">
        <v>250</v>
      </c>
      <c r="E40" s="18"/>
      <c r="F40" s="18"/>
      <c r="N40" s="2"/>
    </row>
    <row r="41" spans="3:42">
      <c r="N41" s="2"/>
      <c r="O41"/>
      <c r="P41"/>
    </row>
    <row r="42" spans="3:42" ht="16.5" thickBot="1">
      <c r="C42" s="57" t="s">
        <v>138</v>
      </c>
      <c r="N42" s="2"/>
      <c r="O42"/>
      <c r="P42"/>
      <c r="Q42" s="57" t="s">
        <v>139</v>
      </c>
      <c r="AE42" s="57" t="s">
        <v>140</v>
      </c>
    </row>
    <row r="43" spans="3:42" ht="15.75" thickBot="1">
      <c r="C43" s="94" t="s">
        <v>2</v>
      </c>
      <c r="D43" s="95" t="s">
        <v>98</v>
      </c>
      <c r="E43" s="95" t="s">
        <v>134</v>
      </c>
      <c r="F43" s="95" t="s">
        <v>132</v>
      </c>
      <c r="G43" s="95" t="s">
        <v>46</v>
      </c>
      <c r="H43" s="95">
        <v>2025</v>
      </c>
      <c r="I43" s="95">
        <v>2028</v>
      </c>
      <c r="J43" s="95">
        <v>2030</v>
      </c>
      <c r="K43" s="95">
        <v>2032</v>
      </c>
      <c r="L43" s="95">
        <v>2035</v>
      </c>
      <c r="M43" s="95">
        <v>2037</v>
      </c>
      <c r="N43" s="106">
        <v>2040</v>
      </c>
      <c r="P43"/>
      <c r="Q43" s="94" t="s">
        <v>2</v>
      </c>
      <c r="R43" s="95" t="s">
        <v>98</v>
      </c>
      <c r="S43" s="95" t="s">
        <v>134</v>
      </c>
      <c r="T43" s="95" t="s">
        <v>132</v>
      </c>
      <c r="U43" s="95" t="s">
        <v>46</v>
      </c>
      <c r="V43" s="95">
        <v>2025</v>
      </c>
      <c r="W43" s="95">
        <v>2028</v>
      </c>
      <c r="X43" s="95">
        <v>2030</v>
      </c>
      <c r="Y43" s="95">
        <v>2032</v>
      </c>
      <c r="Z43" s="95">
        <v>2035</v>
      </c>
      <c r="AA43" s="95">
        <v>2037</v>
      </c>
      <c r="AB43" s="106">
        <v>2040</v>
      </c>
      <c r="AE43" s="94" t="s">
        <v>2</v>
      </c>
      <c r="AF43" s="95" t="s">
        <v>98</v>
      </c>
      <c r="AG43" s="95" t="s">
        <v>134</v>
      </c>
      <c r="AH43" s="95" t="s">
        <v>132</v>
      </c>
      <c r="AI43" s="95" t="s">
        <v>46</v>
      </c>
      <c r="AJ43" s="95">
        <v>2025</v>
      </c>
      <c r="AK43" s="95">
        <v>2028</v>
      </c>
      <c r="AL43" s="95">
        <v>2030</v>
      </c>
      <c r="AM43" s="95">
        <v>2032</v>
      </c>
      <c r="AN43" s="95">
        <v>2035</v>
      </c>
      <c r="AO43" s="95">
        <v>2037</v>
      </c>
      <c r="AP43" s="106">
        <v>2040</v>
      </c>
    </row>
    <row r="44" spans="3:42">
      <c r="C44" s="30" t="str">
        <f>$D$40</f>
        <v>Case A Updated RGGI Price</v>
      </c>
      <c r="D44" s="2" t="s">
        <v>18</v>
      </c>
      <c r="E44" s="2" t="s">
        <v>48</v>
      </c>
      <c r="F44" s="2" t="s">
        <v>133</v>
      </c>
      <c r="G44" s="2" t="s">
        <v>135</v>
      </c>
      <c r="H44" s="27">
        <f>SUMIFS('Case Data'!H:H,'Case Data'!$A:$A,'Fuel Consumption'!$C44,'Case Data'!$B:$B,'Fuel Consumption'!$D44,'Case Data'!$E:$E,'Fuel Consumption'!$E44,'Case Data'!$C:$C,'Fuel Consumption'!$F44)</f>
        <v>0</v>
      </c>
      <c r="I44" s="4">
        <f>SUMIFS('Case Data'!I:I,'Case Data'!$A:$A,'Fuel Consumption'!$C44,'Case Data'!$B:$B,'Fuel Consumption'!$D44,'Case Data'!$E:$E,'Fuel Consumption'!$E44,'Case Data'!$C:$C,'Fuel Consumption'!$F44)</f>
        <v>0</v>
      </c>
      <c r="J44" s="4">
        <f>SUMIFS('Case Data'!J:J,'Case Data'!$A:$A,'Fuel Consumption'!$C44,'Case Data'!$B:$B,'Fuel Consumption'!$D44,'Case Data'!$E:$E,'Fuel Consumption'!$E44,'Case Data'!$C:$C,'Fuel Consumption'!$F44)</f>
        <v>0</v>
      </c>
      <c r="K44" s="4">
        <f>SUMIFS('Case Data'!K:K,'Case Data'!$A:$A,'Fuel Consumption'!$C44,'Case Data'!$B:$B,'Fuel Consumption'!$D44,'Case Data'!$E:$E,'Fuel Consumption'!$E44,'Case Data'!$C:$C,'Fuel Consumption'!$F44)</f>
        <v>0</v>
      </c>
      <c r="L44" s="4">
        <f>SUMIFS('Case Data'!L:L,'Case Data'!$A:$A,'Fuel Consumption'!$C44,'Case Data'!$B:$B,'Fuel Consumption'!$D44,'Case Data'!$E:$E,'Fuel Consumption'!$E44,'Case Data'!$C:$C,'Fuel Consumption'!$F44)</f>
        <v>0</v>
      </c>
      <c r="M44" s="4">
        <f>SUMIFS('Case Data'!M:M,'Case Data'!$A:$A,'Fuel Consumption'!$C44,'Case Data'!$B:$B,'Fuel Consumption'!$D44,'Case Data'!$E:$E,'Fuel Consumption'!$E44,'Case Data'!$C:$C,'Fuel Consumption'!$F44)</f>
        <v>0</v>
      </c>
      <c r="N44" s="8">
        <f>SUMIFS('Case Data'!N:N,'Case Data'!$A:$A,'Fuel Consumption'!$C44,'Case Data'!$B:$B,'Fuel Consumption'!$D44,'Case Data'!$E:$E,'Fuel Consumption'!$E44,'Case Data'!$C:$C,'Fuel Consumption'!$F44)</f>
        <v>0</v>
      </c>
      <c r="P44"/>
      <c r="Q44" s="30" t="str">
        <f>$D$40</f>
        <v>Case A Updated RGGI Price</v>
      </c>
      <c r="R44" s="2" t="str">
        <f t="shared" ref="R44:R53" si="0">D44</f>
        <v>CT</v>
      </c>
      <c r="S44" s="2" t="s">
        <v>48</v>
      </c>
      <c r="T44" s="2" t="s">
        <v>141</v>
      </c>
      <c r="U44" s="2" t="s">
        <v>135</v>
      </c>
      <c r="V44" s="27">
        <f>SUMIFS('Case Data'!H:H,'Case Data'!$A:$A,'Fuel Consumption'!$Q44,'Case Data'!$B:$B,'Fuel Consumption'!$R44,'Case Data'!$E:$E,'Fuel Consumption'!$S44,'Case Data'!$C:$C,'Fuel Consumption'!$T44)</f>
        <v>0</v>
      </c>
      <c r="W44" s="4">
        <f>SUMIFS('Case Data'!I:I,'Case Data'!$A:$A,'Fuel Consumption'!$Q44,'Case Data'!$B:$B,'Fuel Consumption'!$R44,'Case Data'!$E:$E,'Fuel Consumption'!$S44,'Case Data'!$C:$C,'Fuel Consumption'!$T44)</f>
        <v>0</v>
      </c>
      <c r="X44" s="4">
        <f>SUMIFS('Case Data'!J:J,'Case Data'!$A:$A,'Fuel Consumption'!$Q44,'Case Data'!$B:$B,'Fuel Consumption'!$R44,'Case Data'!$E:$E,'Fuel Consumption'!$S44,'Case Data'!$C:$C,'Fuel Consumption'!$T44)</f>
        <v>0</v>
      </c>
      <c r="Y44" s="4">
        <f>SUMIFS('Case Data'!K:K,'Case Data'!$A:$A,'Fuel Consumption'!$Q44,'Case Data'!$B:$B,'Fuel Consumption'!$R44,'Case Data'!$E:$E,'Fuel Consumption'!$S44,'Case Data'!$C:$C,'Fuel Consumption'!$T44)</f>
        <v>0</v>
      </c>
      <c r="Z44" s="4">
        <f>SUMIFS('Case Data'!L:L,'Case Data'!$A:$A,'Fuel Consumption'!$Q44,'Case Data'!$B:$B,'Fuel Consumption'!$R44,'Case Data'!$E:$E,'Fuel Consumption'!$S44,'Case Data'!$C:$C,'Fuel Consumption'!$T44)</f>
        <v>0</v>
      </c>
      <c r="AA44" s="4">
        <f>SUMIFS('Case Data'!M:M,'Case Data'!$A:$A,'Fuel Consumption'!$Q44,'Case Data'!$B:$B,'Fuel Consumption'!$R44,'Case Data'!$E:$E,'Fuel Consumption'!$S44,'Case Data'!$C:$C,'Fuel Consumption'!$T44)</f>
        <v>0</v>
      </c>
      <c r="AB44" s="8">
        <f>SUMIFS('Case Data'!N:N,'Case Data'!$A:$A,'Fuel Consumption'!$Q44,'Case Data'!$B:$B,'Fuel Consumption'!$R44,'Case Data'!$E:$E,'Fuel Consumption'!$S44,'Case Data'!$C:$C,'Fuel Consumption'!$T44)</f>
        <v>0</v>
      </c>
      <c r="AE44" s="30" t="str">
        <f>$D$40</f>
        <v>Case A Updated RGGI Price</v>
      </c>
      <c r="AF44" s="2" t="str">
        <f>R44</f>
        <v>CT</v>
      </c>
      <c r="AG44" s="2" t="s">
        <v>48</v>
      </c>
      <c r="AH44" s="2" t="s">
        <v>142</v>
      </c>
      <c r="AI44" s="2" t="s">
        <v>135</v>
      </c>
      <c r="AJ44" s="27">
        <f>SUMIFS('Case Data'!H:H,'Case Data'!$A:$A,'Fuel Consumption'!$AE44,'Case Data'!$B:$B,'Fuel Consumption'!$AF44,'Case Data'!$E:$E,'Fuel Consumption'!$AG44,'Case Data'!$C:$C,'Fuel Consumption'!$AH44)</f>
        <v>0</v>
      </c>
      <c r="AK44" s="4">
        <f>SUMIFS('Case Data'!I:I,'Case Data'!$A:$A,'Fuel Consumption'!$AE44,'Case Data'!$B:$B,'Fuel Consumption'!$AF44,'Case Data'!$E:$E,'Fuel Consumption'!$AG44,'Case Data'!$C:$C,'Fuel Consumption'!$AH44)</f>
        <v>0</v>
      </c>
      <c r="AL44" s="4">
        <f>SUMIFS('Case Data'!J:J,'Case Data'!$A:$A,'Fuel Consumption'!$AE44,'Case Data'!$B:$B,'Fuel Consumption'!$AF44,'Case Data'!$E:$E,'Fuel Consumption'!$AG44,'Case Data'!$C:$C,'Fuel Consumption'!$AH44)</f>
        <v>0</v>
      </c>
      <c r="AM44" s="4">
        <f>SUMIFS('Case Data'!K:K,'Case Data'!$A:$A,'Fuel Consumption'!$AE44,'Case Data'!$B:$B,'Fuel Consumption'!$AF44,'Case Data'!$E:$E,'Fuel Consumption'!$AG44,'Case Data'!$C:$C,'Fuel Consumption'!$AH44)</f>
        <v>0</v>
      </c>
      <c r="AN44" s="4">
        <f>SUMIFS('Case Data'!L:L,'Case Data'!$A:$A,'Fuel Consumption'!$AE44,'Case Data'!$B:$B,'Fuel Consumption'!$AF44,'Case Data'!$E:$E,'Fuel Consumption'!$AG44,'Case Data'!$C:$C,'Fuel Consumption'!$AH44)</f>
        <v>0</v>
      </c>
      <c r="AO44" s="4">
        <f>SUMIFS('Case Data'!M:M,'Case Data'!$A:$A,'Fuel Consumption'!$AE44,'Case Data'!$B:$B,'Fuel Consumption'!$AF44,'Case Data'!$E:$E,'Fuel Consumption'!$AG44,'Case Data'!$C:$C,'Fuel Consumption'!$AH44)</f>
        <v>0</v>
      </c>
      <c r="AP44" s="8">
        <f>SUMIFS('Case Data'!N:N,'Case Data'!$A:$A,'Fuel Consumption'!$AE44,'Case Data'!$B:$B,'Fuel Consumption'!$AF44,'Case Data'!$E:$E,'Fuel Consumption'!$AG44,'Case Data'!$C:$C,'Fuel Consumption'!$AH44)</f>
        <v>0</v>
      </c>
    </row>
    <row r="45" spans="3:42">
      <c r="C45" s="30" t="str">
        <f t="shared" ref="C45:C53" si="1">$D$40</f>
        <v>Case A Updated RGGI Price</v>
      </c>
      <c r="D45" s="2" t="s">
        <v>19</v>
      </c>
      <c r="E45" s="2" t="s">
        <v>48</v>
      </c>
      <c r="F45" s="2" t="s">
        <v>133</v>
      </c>
      <c r="G45" s="2" t="s">
        <v>135</v>
      </c>
      <c r="H45" s="27">
        <f>SUMIFS('Case Data'!H:H,'Case Data'!$A:$A,'Fuel Consumption'!$C45,'Case Data'!$B:$B,'Fuel Consumption'!$D45,'Case Data'!$E:$E,'Fuel Consumption'!$E45,'Case Data'!$C:$C,'Fuel Consumption'!$F45)</f>
        <v>2.4890703927355831</v>
      </c>
      <c r="I45" s="4">
        <f>SUMIFS('Case Data'!I:I,'Case Data'!$A:$A,'Fuel Consumption'!$C45,'Case Data'!$B:$B,'Fuel Consumption'!$D45,'Case Data'!$E:$E,'Fuel Consumption'!$E45,'Case Data'!$C:$C,'Fuel Consumption'!$F45)</f>
        <v>0</v>
      </c>
      <c r="J45" s="4">
        <f>SUMIFS('Case Data'!J:J,'Case Data'!$A:$A,'Fuel Consumption'!$C45,'Case Data'!$B:$B,'Fuel Consumption'!$D45,'Case Data'!$E:$E,'Fuel Consumption'!$E45,'Case Data'!$C:$C,'Fuel Consumption'!$F45)</f>
        <v>0</v>
      </c>
      <c r="K45" s="4">
        <f>SUMIFS('Case Data'!K:K,'Case Data'!$A:$A,'Fuel Consumption'!$C45,'Case Data'!$B:$B,'Fuel Consumption'!$D45,'Case Data'!$E:$E,'Fuel Consumption'!$E45,'Case Data'!$C:$C,'Fuel Consumption'!$F45)</f>
        <v>0</v>
      </c>
      <c r="L45" s="4">
        <f>SUMIFS('Case Data'!L:L,'Case Data'!$A:$A,'Fuel Consumption'!$C45,'Case Data'!$B:$B,'Fuel Consumption'!$D45,'Case Data'!$E:$E,'Fuel Consumption'!$E45,'Case Data'!$C:$C,'Fuel Consumption'!$F45)</f>
        <v>0</v>
      </c>
      <c r="M45" s="4">
        <f>SUMIFS('Case Data'!M:M,'Case Data'!$A:$A,'Fuel Consumption'!$C45,'Case Data'!$B:$B,'Fuel Consumption'!$D45,'Case Data'!$E:$E,'Fuel Consumption'!$E45,'Case Data'!$C:$C,'Fuel Consumption'!$F45)</f>
        <v>0</v>
      </c>
      <c r="N45" s="8">
        <f>SUMIFS('Case Data'!N:N,'Case Data'!$A:$A,'Fuel Consumption'!$C45,'Case Data'!$B:$B,'Fuel Consumption'!$D45,'Case Data'!$E:$E,'Fuel Consumption'!$E45,'Case Data'!$C:$C,'Fuel Consumption'!$F45)</f>
        <v>0</v>
      </c>
      <c r="P45"/>
      <c r="Q45" s="30" t="str">
        <f t="shared" ref="Q45:Q53" si="2">$D$40</f>
        <v>Case A Updated RGGI Price</v>
      </c>
      <c r="R45" s="2" t="str">
        <f t="shared" si="0"/>
        <v>DE</v>
      </c>
      <c r="S45" s="2" t="s">
        <v>48</v>
      </c>
      <c r="T45" s="2" t="s">
        <v>141</v>
      </c>
      <c r="U45" s="2" t="s">
        <v>135</v>
      </c>
      <c r="V45" s="27">
        <f>SUMIFS('Case Data'!H:H,'Case Data'!$A:$A,'Fuel Consumption'!$Q45,'Case Data'!$B:$B,'Fuel Consumption'!$R45,'Case Data'!$E:$E,'Fuel Consumption'!$S45,'Case Data'!$C:$C,'Fuel Consumption'!$T45)</f>
        <v>2.4890703927355831</v>
      </c>
      <c r="W45" s="4">
        <f>SUMIFS('Case Data'!I:I,'Case Data'!$A:$A,'Fuel Consumption'!$Q45,'Case Data'!$B:$B,'Fuel Consumption'!$R45,'Case Data'!$E:$E,'Fuel Consumption'!$S45,'Case Data'!$C:$C,'Fuel Consumption'!$T45)</f>
        <v>0</v>
      </c>
      <c r="X45" s="4">
        <f>SUMIFS('Case Data'!J:J,'Case Data'!$A:$A,'Fuel Consumption'!$Q45,'Case Data'!$B:$B,'Fuel Consumption'!$R45,'Case Data'!$E:$E,'Fuel Consumption'!$S45,'Case Data'!$C:$C,'Fuel Consumption'!$T45)</f>
        <v>0</v>
      </c>
      <c r="Y45" s="4">
        <f>SUMIFS('Case Data'!K:K,'Case Data'!$A:$A,'Fuel Consumption'!$Q45,'Case Data'!$B:$B,'Fuel Consumption'!$R45,'Case Data'!$E:$E,'Fuel Consumption'!$S45,'Case Data'!$C:$C,'Fuel Consumption'!$T45)</f>
        <v>0</v>
      </c>
      <c r="Z45" s="4">
        <f>SUMIFS('Case Data'!L:L,'Case Data'!$A:$A,'Fuel Consumption'!$Q45,'Case Data'!$B:$B,'Fuel Consumption'!$R45,'Case Data'!$E:$E,'Fuel Consumption'!$S45,'Case Data'!$C:$C,'Fuel Consumption'!$T45)</f>
        <v>0</v>
      </c>
      <c r="AA45" s="4">
        <f>SUMIFS('Case Data'!M:M,'Case Data'!$A:$A,'Fuel Consumption'!$Q45,'Case Data'!$B:$B,'Fuel Consumption'!$R45,'Case Data'!$E:$E,'Fuel Consumption'!$S45,'Case Data'!$C:$C,'Fuel Consumption'!$T45)</f>
        <v>0</v>
      </c>
      <c r="AB45" s="8">
        <f>SUMIFS('Case Data'!N:N,'Case Data'!$A:$A,'Fuel Consumption'!$Q45,'Case Data'!$B:$B,'Fuel Consumption'!$R45,'Case Data'!$E:$E,'Fuel Consumption'!$S45,'Case Data'!$C:$C,'Fuel Consumption'!$T45)</f>
        <v>0</v>
      </c>
      <c r="AE45" s="30" t="str">
        <f t="shared" ref="AE45:AE53" si="3">$D$40</f>
        <v>Case A Updated RGGI Price</v>
      </c>
      <c r="AF45" s="2" t="str">
        <f t="shared" ref="AF45:AF53" si="4">R45</f>
        <v>DE</v>
      </c>
      <c r="AG45" s="2" t="s">
        <v>48</v>
      </c>
      <c r="AH45" s="2" t="s">
        <v>142</v>
      </c>
      <c r="AI45" s="2" t="s">
        <v>135</v>
      </c>
      <c r="AJ45" s="27">
        <f>SUMIFS('Case Data'!H:H,'Case Data'!$A:$A,'Fuel Consumption'!$AE45,'Case Data'!$B:$B,'Fuel Consumption'!$AF45,'Case Data'!$E:$E,'Fuel Consumption'!$AG45,'Case Data'!$C:$C,'Fuel Consumption'!$AH45)</f>
        <v>0</v>
      </c>
      <c r="AK45" s="4">
        <f>SUMIFS('Case Data'!I:I,'Case Data'!$A:$A,'Fuel Consumption'!$AE45,'Case Data'!$B:$B,'Fuel Consumption'!$AF45,'Case Data'!$E:$E,'Fuel Consumption'!$AG45,'Case Data'!$C:$C,'Fuel Consumption'!$AH45)</f>
        <v>0</v>
      </c>
      <c r="AL45" s="4">
        <f>SUMIFS('Case Data'!J:J,'Case Data'!$A:$A,'Fuel Consumption'!$AE45,'Case Data'!$B:$B,'Fuel Consumption'!$AF45,'Case Data'!$E:$E,'Fuel Consumption'!$AG45,'Case Data'!$C:$C,'Fuel Consumption'!$AH45)</f>
        <v>0</v>
      </c>
      <c r="AM45" s="4">
        <f>SUMIFS('Case Data'!K:K,'Case Data'!$A:$A,'Fuel Consumption'!$AE45,'Case Data'!$B:$B,'Fuel Consumption'!$AF45,'Case Data'!$E:$E,'Fuel Consumption'!$AG45,'Case Data'!$C:$C,'Fuel Consumption'!$AH45)</f>
        <v>0</v>
      </c>
      <c r="AN45" s="4">
        <f>SUMIFS('Case Data'!L:L,'Case Data'!$A:$A,'Fuel Consumption'!$AE45,'Case Data'!$B:$B,'Fuel Consumption'!$AF45,'Case Data'!$E:$E,'Fuel Consumption'!$AG45,'Case Data'!$C:$C,'Fuel Consumption'!$AH45)</f>
        <v>0</v>
      </c>
      <c r="AO45" s="4">
        <f>SUMIFS('Case Data'!M:M,'Case Data'!$A:$A,'Fuel Consumption'!$AE45,'Case Data'!$B:$B,'Fuel Consumption'!$AF45,'Case Data'!$E:$E,'Fuel Consumption'!$AG45,'Case Data'!$C:$C,'Fuel Consumption'!$AH45)</f>
        <v>0</v>
      </c>
      <c r="AP45" s="8">
        <f>SUMIFS('Case Data'!N:N,'Case Data'!$A:$A,'Fuel Consumption'!$AE45,'Case Data'!$B:$B,'Fuel Consumption'!$AF45,'Case Data'!$E:$E,'Fuel Consumption'!$AG45,'Case Data'!$C:$C,'Fuel Consumption'!$AH45)</f>
        <v>0</v>
      </c>
    </row>
    <row r="46" spans="3:42">
      <c r="C46" s="30" t="str">
        <f t="shared" si="1"/>
        <v>Case A Updated RGGI Price</v>
      </c>
      <c r="D46" s="2" t="s">
        <v>22</v>
      </c>
      <c r="E46" s="2" t="s">
        <v>48</v>
      </c>
      <c r="F46" s="2" t="s">
        <v>133</v>
      </c>
      <c r="G46" s="2" t="s">
        <v>135</v>
      </c>
      <c r="H46" s="27">
        <f>SUMIFS('Case Data'!H:H,'Case Data'!$A:$A,'Fuel Consumption'!$C46,'Case Data'!$B:$B,'Fuel Consumption'!$D46,'Case Data'!$E:$E,'Fuel Consumption'!$E46,'Case Data'!$C:$C,'Fuel Consumption'!$F46)</f>
        <v>0</v>
      </c>
      <c r="I46" s="4">
        <f>SUMIFS('Case Data'!I:I,'Case Data'!$A:$A,'Fuel Consumption'!$C46,'Case Data'!$B:$B,'Fuel Consumption'!$D46,'Case Data'!$E:$E,'Fuel Consumption'!$E46,'Case Data'!$C:$C,'Fuel Consumption'!$F46)</f>
        <v>0</v>
      </c>
      <c r="J46" s="4">
        <f>SUMIFS('Case Data'!J:J,'Case Data'!$A:$A,'Fuel Consumption'!$C46,'Case Data'!$B:$B,'Fuel Consumption'!$D46,'Case Data'!$E:$E,'Fuel Consumption'!$E46,'Case Data'!$C:$C,'Fuel Consumption'!$F46)</f>
        <v>0</v>
      </c>
      <c r="K46" s="4">
        <f>SUMIFS('Case Data'!K:K,'Case Data'!$A:$A,'Fuel Consumption'!$C46,'Case Data'!$B:$B,'Fuel Consumption'!$D46,'Case Data'!$E:$E,'Fuel Consumption'!$E46,'Case Data'!$C:$C,'Fuel Consumption'!$F46)</f>
        <v>0</v>
      </c>
      <c r="L46" s="4">
        <f>SUMIFS('Case Data'!L:L,'Case Data'!$A:$A,'Fuel Consumption'!$C46,'Case Data'!$B:$B,'Fuel Consumption'!$D46,'Case Data'!$E:$E,'Fuel Consumption'!$E46,'Case Data'!$C:$C,'Fuel Consumption'!$F46)</f>
        <v>0</v>
      </c>
      <c r="M46" s="4">
        <f>SUMIFS('Case Data'!M:M,'Case Data'!$A:$A,'Fuel Consumption'!$C46,'Case Data'!$B:$B,'Fuel Consumption'!$D46,'Case Data'!$E:$E,'Fuel Consumption'!$E46,'Case Data'!$C:$C,'Fuel Consumption'!$F46)</f>
        <v>0</v>
      </c>
      <c r="N46" s="8">
        <f>SUMIFS('Case Data'!N:N,'Case Data'!$A:$A,'Fuel Consumption'!$C46,'Case Data'!$B:$B,'Fuel Consumption'!$D46,'Case Data'!$E:$E,'Fuel Consumption'!$E46,'Case Data'!$C:$C,'Fuel Consumption'!$F46)</f>
        <v>0</v>
      </c>
      <c r="P46"/>
      <c r="Q46" s="30" t="str">
        <f t="shared" si="2"/>
        <v>Case A Updated RGGI Price</v>
      </c>
      <c r="R46" s="2" t="str">
        <f t="shared" si="0"/>
        <v>MA</v>
      </c>
      <c r="S46" s="2" t="s">
        <v>48</v>
      </c>
      <c r="T46" s="2" t="s">
        <v>141</v>
      </c>
      <c r="U46" s="2" t="s">
        <v>135</v>
      </c>
      <c r="V46" s="27">
        <f>SUMIFS('Case Data'!H:H,'Case Data'!$A:$A,'Fuel Consumption'!$Q46,'Case Data'!$B:$B,'Fuel Consumption'!$R46,'Case Data'!$E:$E,'Fuel Consumption'!$S46,'Case Data'!$C:$C,'Fuel Consumption'!$T46)</f>
        <v>0</v>
      </c>
      <c r="W46" s="4">
        <f>SUMIFS('Case Data'!I:I,'Case Data'!$A:$A,'Fuel Consumption'!$Q46,'Case Data'!$B:$B,'Fuel Consumption'!$R46,'Case Data'!$E:$E,'Fuel Consumption'!$S46,'Case Data'!$C:$C,'Fuel Consumption'!$T46)</f>
        <v>0</v>
      </c>
      <c r="X46" s="4">
        <f>SUMIFS('Case Data'!J:J,'Case Data'!$A:$A,'Fuel Consumption'!$Q46,'Case Data'!$B:$B,'Fuel Consumption'!$R46,'Case Data'!$E:$E,'Fuel Consumption'!$S46,'Case Data'!$C:$C,'Fuel Consumption'!$T46)</f>
        <v>0</v>
      </c>
      <c r="Y46" s="4">
        <f>SUMIFS('Case Data'!K:K,'Case Data'!$A:$A,'Fuel Consumption'!$Q46,'Case Data'!$B:$B,'Fuel Consumption'!$R46,'Case Data'!$E:$E,'Fuel Consumption'!$S46,'Case Data'!$C:$C,'Fuel Consumption'!$T46)</f>
        <v>0</v>
      </c>
      <c r="Z46" s="4">
        <f>SUMIFS('Case Data'!L:L,'Case Data'!$A:$A,'Fuel Consumption'!$Q46,'Case Data'!$B:$B,'Fuel Consumption'!$R46,'Case Data'!$E:$E,'Fuel Consumption'!$S46,'Case Data'!$C:$C,'Fuel Consumption'!$T46)</f>
        <v>0</v>
      </c>
      <c r="AA46" s="4">
        <f>SUMIFS('Case Data'!M:M,'Case Data'!$A:$A,'Fuel Consumption'!$Q46,'Case Data'!$B:$B,'Fuel Consumption'!$R46,'Case Data'!$E:$E,'Fuel Consumption'!$S46,'Case Data'!$C:$C,'Fuel Consumption'!$T46)</f>
        <v>0</v>
      </c>
      <c r="AB46" s="8">
        <f>SUMIFS('Case Data'!N:N,'Case Data'!$A:$A,'Fuel Consumption'!$Q46,'Case Data'!$B:$B,'Fuel Consumption'!$R46,'Case Data'!$E:$E,'Fuel Consumption'!$S46,'Case Data'!$C:$C,'Fuel Consumption'!$T46)</f>
        <v>0</v>
      </c>
      <c r="AE46" s="30" t="str">
        <f t="shared" si="3"/>
        <v>Case A Updated RGGI Price</v>
      </c>
      <c r="AF46" s="2" t="str">
        <f t="shared" si="4"/>
        <v>MA</v>
      </c>
      <c r="AG46" s="2" t="s">
        <v>48</v>
      </c>
      <c r="AH46" s="2" t="s">
        <v>142</v>
      </c>
      <c r="AI46" s="2" t="s">
        <v>135</v>
      </c>
      <c r="AJ46" s="27">
        <f>SUMIFS('Case Data'!H:H,'Case Data'!$A:$A,'Fuel Consumption'!$AE46,'Case Data'!$B:$B,'Fuel Consumption'!$AF46,'Case Data'!$E:$E,'Fuel Consumption'!$AG46,'Case Data'!$C:$C,'Fuel Consumption'!$AH46)</f>
        <v>0</v>
      </c>
      <c r="AK46" s="4">
        <f>SUMIFS('Case Data'!I:I,'Case Data'!$A:$A,'Fuel Consumption'!$AE46,'Case Data'!$B:$B,'Fuel Consumption'!$AF46,'Case Data'!$E:$E,'Fuel Consumption'!$AG46,'Case Data'!$C:$C,'Fuel Consumption'!$AH46)</f>
        <v>0</v>
      </c>
      <c r="AL46" s="4">
        <f>SUMIFS('Case Data'!J:J,'Case Data'!$A:$A,'Fuel Consumption'!$AE46,'Case Data'!$B:$B,'Fuel Consumption'!$AF46,'Case Data'!$E:$E,'Fuel Consumption'!$AG46,'Case Data'!$C:$C,'Fuel Consumption'!$AH46)</f>
        <v>0</v>
      </c>
      <c r="AM46" s="4">
        <f>SUMIFS('Case Data'!K:K,'Case Data'!$A:$A,'Fuel Consumption'!$AE46,'Case Data'!$B:$B,'Fuel Consumption'!$AF46,'Case Data'!$E:$E,'Fuel Consumption'!$AG46,'Case Data'!$C:$C,'Fuel Consumption'!$AH46)</f>
        <v>0</v>
      </c>
      <c r="AN46" s="4">
        <f>SUMIFS('Case Data'!L:L,'Case Data'!$A:$A,'Fuel Consumption'!$AE46,'Case Data'!$B:$B,'Fuel Consumption'!$AF46,'Case Data'!$E:$E,'Fuel Consumption'!$AG46,'Case Data'!$C:$C,'Fuel Consumption'!$AH46)</f>
        <v>0</v>
      </c>
      <c r="AO46" s="4">
        <f>SUMIFS('Case Data'!M:M,'Case Data'!$A:$A,'Fuel Consumption'!$AE46,'Case Data'!$B:$B,'Fuel Consumption'!$AF46,'Case Data'!$E:$E,'Fuel Consumption'!$AG46,'Case Data'!$C:$C,'Fuel Consumption'!$AH46)</f>
        <v>0</v>
      </c>
      <c r="AP46" s="8">
        <f>SUMIFS('Case Data'!N:N,'Case Data'!$A:$A,'Fuel Consumption'!$AE46,'Case Data'!$B:$B,'Fuel Consumption'!$AF46,'Case Data'!$E:$E,'Fuel Consumption'!$AG46,'Case Data'!$C:$C,'Fuel Consumption'!$AH46)</f>
        <v>0</v>
      </c>
    </row>
    <row r="47" spans="3:42">
      <c r="C47" s="30" t="str">
        <f t="shared" si="1"/>
        <v>Case A Updated RGGI Price</v>
      </c>
      <c r="D47" s="2" t="s">
        <v>21</v>
      </c>
      <c r="E47" s="2" t="s">
        <v>48</v>
      </c>
      <c r="F47" s="2" t="s">
        <v>133</v>
      </c>
      <c r="G47" s="2" t="s">
        <v>135</v>
      </c>
      <c r="H47" s="27">
        <f>SUMIFS('Case Data'!H:H,'Case Data'!$A:$A,'Fuel Consumption'!$C47,'Case Data'!$B:$B,'Fuel Consumption'!$D47,'Case Data'!$E:$E,'Fuel Consumption'!$E47,'Case Data'!$C:$C,'Fuel Consumption'!$F47)</f>
        <v>0</v>
      </c>
      <c r="I47" s="4">
        <f>SUMIFS('Case Data'!I:I,'Case Data'!$A:$A,'Fuel Consumption'!$C47,'Case Data'!$B:$B,'Fuel Consumption'!$D47,'Case Data'!$E:$E,'Fuel Consumption'!$E47,'Case Data'!$C:$C,'Fuel Consumption'!$F47)</f>
        <v>0</v>
      </c>
      <c r="J47" s="4">
        <f>SUMIFS('Case Data'!J:J,'Case Data'!$A:$A,'Fuel Consumption'!$C47,'Case Data'!$B:$B,'Fuel Consumption'!$D47,'Case Data'!$E:$E,'Fuel Consumption'!$E47,'Case Data'!$C:$C,'Fuel Consumption'!$F47)</f>
        <v>0</v>
      </c>
      <c r="K47" s="4">
        <f>SUMIFS('Case Data'!K:K,'Case Data'!$A:$A,'Fuel Consumption'!$C47,'Case Data'!$B:$B,'Fuel Consumption'!$D47,'Case Data'!$E:$E,'Fuel Consumption'!$E47,'Case Data'!$C:$C,'Fuel Consumption'!$F47)</f>
        <v>0</v>
      </c>
      <c r="L47" s="4">
        <f>SUMIFS('Case Data'!L:L,'Case Data'!$A:$A,'Fuel Consumption'!$C47,'Case Data'!$B:$B,'Fuel Consumption'!$D47,'Case Data'!$E:$E,'Fuel Consumption'!$E47,'Case Data'!$C:$C,'Fuel Consumption'!$F47)</f>
        <v>0</v>
      </c>
      <c r="M47" s="4">
        <f>SUMIFS('Case Data'!M:M,'Case Data'!$A:$A,'Fuel Consumption'!$C47,'Case Data'!$B:$B,'Fuel Consumption'!$D47,'Case Data'!$E:$E,'Fuel Consumption'!$E47,'Case Data'!$C:$C,'Fuel Consumption'!$F47)</f>
        <v>0</v>
      </c>
      <c r="N47" s="8">
        <f>SUMIFS('Case Data'!N:N,'Case Data'!$A:$A,'Fuel Consumption'!$C47,'Case Data'!$B:$B,'Fuel Consumption'!$D47,'Case Data'!$E:$E,'Fuel Consumption'!$E47,'Case Data'!$C:$C,'Fuel Consumption'!$F47)</f>
        <v>0</v>
      </c>
      <c r="P47"/>
      <c r="Q47" s="30" t="str">
        <f t="shared" si="2"/>
        <v>Case A Updated RGGI Price</v>
      </c>
      <c r="R47" s="2" t="str">
        <f t="shared" si="0"/>
        <v>MD</v>
      </c>
      <c r="S47" s="2" t="s">
        <v>48</v>
      </c>
      <c r="T47" s="2" t="s">
        <v>141</v>
      </c>
      <c r="U47" s="2" t="s">
        <v>135</v>
      </c>
      <c r="V47" s="27">
        <f>SUMIFS('Case Data'!H:H,'Case Data'!$A:$A,'Fuel Consumption'!$Q47,'Case Data'!$B:$B,'Fuel Consumption'!$R47,'Case Data'!$E:$E,'Fuel Consumption'!$S47,'Case Data'!$C:$C,'Fuel Consumption'!$T47)</f>
        <v>0</v>
      </c>
      <c r="W47" s="4">
        <f>SUMIFS('Case Data'!I:I,'Case Data'!$A:$A,'Fuel Consumption'!$Q47,'Case Data'!$B:$B,'Fuel Consumption'!$R47,'Case Data'!$E:$E,'Fuel Consumption'!$S47,'Case Data'!$C:$C,'Fuel Consumption'!$T47)</f>
        <v>0</v>
      </c>
      <c r="X47" s="4">
        <f>SUMIFS('Case Data'!J:J,'Case Data'!$A:$A,'Fuel Consumption'!$Q47,'Case Data'!$B:$B,'Fuel Consumption'!$R47,'Case Data'!$E:$E,'Fuel Consumption'!$S47,'Case Data'!$C:$C,'Fuel Consumption'!$T47)</f>
        <v>0</v>
      </c>
      <c r="Y47" s="4">
        <f>SUMIFS('Case Data'!K:K,'Case Data'!$A:$A,'Fuel Consumption'!$Q47,'Case Data'!$B:$B,'Fuel Consumption'!$R47,'Case Data'!$E:$E,'Fuel Consumption'!$S47,'Case Data'!$C:$C,'Fuel Consumption'!$T47)</f>
        <v>0</v>
      </c>
      <c r="Z47" s="4">
        <f>SUMIFS('Case Data'!L:L,'Case Data'!$A:$A,'Fuel Consumption'!$Q47,'Case Data'!$B:$B,'Fuel Consumption'!$R47,'Case Data'!$E:$E,'Fuel Consumption'!$S47,'Case Data'!$C:$C,'Fuel Consumption'!$T47)</f>
        <v>0</v>
      </c>
      <c r="AA47" s="4">
        <f>SUMIFS('Case Data'!M:M,'Case Data'!$A:$A,'Fuel Consumption'!$Q47,'Case Data'!$B:$B,'Fuel Consumption'!$R47,'Case Data'!$E:$E,'Fuel Consumption'!$S47,'Case Data'!$C:$C,'Fuel Consumption'!$T47)</f>
        <v>0</v>
      </c>
      <c r="AB47" s="8">
        <f>SUMIFS('Case Data'!N:N,'Case Data'!$A:$A,'Fuel Consumption'!$Q47,'Case Data'!$B:$B,'Fuel Consumption'!$R47,'Case Data'!$E:$E,'Fuel Consumption'!$S47,'Case Data'!$C:$C,'Fuel Consumption'!$T47)</f>
        <v>0</v>
      </c>
      <c r="AE47" s="30" t="str">
        <f t="shared" si="3"/>
        <v>Case A Updated RGGI Price</v>
      </c>
      <c r="AF47" s="2" t="str">
        <f t="shared" si="4"/>
        <v>MD</v>
      </c>
      <c r="AG47" s="2" t="s">
        <v>48</v>
      </c>
      <c r="AH47" s="2" t="s">
        <v>142</v>
      </c>
      <c r="AI47" s="2" t="s">
        <v>135</v>
      </c>
      <c r="AJ47" s="27">
        <f>SUMIFS('Case Data'!H:H,'Case Data'!$A:$A,'Fuel Consumption'!$AE47,'Case Data'!$B:$B,'Fuel Consumption'!$AF47,'Case Data'!$E:$E,'Fuel Consumption'!$AG47,'Case Data'!$C:$C,'Fuel Consumption'!$AH47)</f>
        <v>0</v>
      </c>
      <c r="AK47" s="4">
        <f>SUMIFS('Case Data'!I:I,'Case Data'!$A:$A,'Fuel Consumption'!$AE47,'Case Data'!$B:$B,'Fuel Consumption'!$AF47,'Case Data'!$E:$E,'Fuel Consumption'!$AG47,'Case Data'!$C:$C,'Fuel Consumption'!$AH47)</f>
        <v>0</v>
      </c>
      <c r="AL47" s="4">
        <f>SUMIFS('Case Data'!J:J,'Case Data'!$A:$A,'Fuel Consumption'!$AE47,'Case Data'!$B:$B,'Fuel Consumption'!$AF47,'Case Data'!$E:$E,'Fuel Consumption'!$AG47,'Case Data'!$C:$C,'Fuel Consumption'!$AH47)</f>
        <v>0</v>
      </c>
      <c r="AM47" s="4">
        <f>SUMIFS('Case Data'!K:K,'Case Data'!$A:$A,'Fuel Consumption'!$AE47,'Case Data'!$B:$B,'Fuel Consumption'!$AF47,'Case Data'!$E:$E,'Fuel Consumption'!$AG47,'Case Data'!$C:$C,'Fuel Consumption'!$AH47)</f>
        <v>0</v>
      </c>
      <c r="AN47" s="4">
        <f>SUMIFS('Case Data'!L:L,'Case Data'!$A:$A,'Fuel Consumption'!$AE47,'Case Data'!$B:$B,'Fuel Consumption'!$AF47,'Case Data'!$E:$E,'Fuel Consumption'!$AG47,'Case Data'!$C:$C,'Fuel Consumption'!$AH47)</f>
        <v>0</v>
      </c>
      <c r="AO47" s="4">
        <f>SUMIFS('Case Data'!M:M,'Case Data'!$A:$A,'Fuel Consumption'!$AE47,'Case Data'!$B:$B,'Fuel Consumption'!$AF47,'Case Data'!$E:$E,'Fuel Consumption'!$AG47,'Case Data'!$C:$C,'Fuel Consumption'!$AH47)</f>
        <v>0</v>
      </c>
      <c r="AP47" s="8">
        <f>SUMIFS('Case Data'!N:N,'Case Data'!$A:$A,'Fuel Consumption'!$AE47,'Case Data'!$B:$B,'Fuel Consumption'!$AF47,'Case Data'!$E:$E,'Fuel Consumption'!$AG47,'Case Data'!$C:$C,'Fuel Consumption'!$AH47)</f>
        <v>0</v>
      </c>
    </row>
    <row r="48" spans="3:42">
      <c r="C48" s="30" t="str">
        <f t="shared" si="1"/>
        <v>Case A Updated RGGI Price</v>
      </c>
      <c r="D48" s="2" t="s">
        <v>20</v>
      </c>
      <c r="E48" s="2" t="s">
        <v>48</v>
      </c>
      <c r="F48" s="2" t="s">
        <v>133</v>
      </c>
      <c r="G48" s="2" t="s">
        <v>135</v>
      </c>
      <c r="H48" s="27">
        <f>SUMIFS('Case Data'!H:H,'Case Data'!$A:$A,'Fuel Consumption'!$C48,'Case Data'!$B:$B,'Fuel Consumption'!$D48,'Case Data'!$E:$E,'Fuel Consumption'!$E48,'Case Data'!$C:$C,'Fuel Consumption'!$F48)</f>
        <v>0</v>
      </c>
      <c r="I48" s="4">
        <f>SUMIFS('Case Data'!I:I,'Case Data'!$A:$A,'Fuel Consumption'!$C48,'Case Data'!$B:$B,'Fuel Consumption'!$D48,'Case Data'!$E:$E,'Fuel Consumption'!$E48,'Case Data'!$C:$C,'Fuel Consumption'!$F48)</f>
        <v>0</v>
      </c>
      <c r="J48" s="4">
        <f>SUMIFS('Case Data'!J:J,'Case Data'!$A:$A,'Fuel Consumption'!$C48,'Case Data'!$B:$B,'Fuel Consumption'!$D48,'Case Data'!$E:$E,'Fuel Consumption'!$E48,'Case Data'!$C:$C,'Fuel Consumption'!$F48)</f>
        <v>0</v>
      </c>
      <c r="K48" s="4">
        <f>SUMIFS('Case Data'!K:K,'Case Data'!$A:$A,'Fuel Consumption'!$C48,'Case Data'!$B:$B,'Fuel Consumption'!$D48,'Case Data'!$E:$E,'Fuel Consumption'!$E48,'Case Data'!$C:$C,'Fuel Consumption'!$F48)</f>
        <v>0</v>
      </c>
      <c r="L48" s="4">
        <f>SUMIFS('Case Data'!L:L,'Case Data'!$A:$A,'Fuel Consumption'!$C48,'Case Data'!$B:$B,'Fuel Consumption'!$D48,'Case Data'!$E:$E,'Fuel Consumption'!$E48,'Case Data'!$C:$C,'Fuel Consumption'!$F48)</f>
        <v>0</v>
      </c>
      <c r="M48" s="4">
        <f>SUMIFS('Case Data'!M:M,'Case Data'!$A:$A,'Fuel Consumption'!$C48,'Case Data'!$B:$B,'Fuel Consumption'!$D48,'Case Data'!$E:$E,'Fuel Consumption'!$E48,'Case Data'!$C:$C,'Fuel Consumption'!$F48)</f>
        <v>0</v>
      </c>
      <c r="N48" s="8">
        <f>SUMIFS('Case Data'!N:N,'Case Data'!$A:$A,'Fuel Consumption'!$C48,'Case Data'!$B:$B,'Fuel Consumption'!$D48,'Case Data'!$E:$E,'Fuel Consumption'!$E48,'Case Data'!$C:$C,'Fuel Consumption'!$F48)</f>
        <v>0</v>
      </c>
      <c r="P48"/>
      <c r="Q48" s="30" t="str">
        <f t="shared" si="2"/>
        <v>Case A Updated RGGI Price</v>
      </c>
      <c r="R48" s="2" t="str">
        <f t="shared" si="0"/>
        <v>ME</v>
      </c>
      <c r="S48" s="2" t="s">
        <v>48</v>
      </c>
      <c r="T48" s="2" t="s">
        <v>141</v>
      </c>
      <c r="U48" s="2" t="s">
        <v>135</v>
      </c>
      <c r="V48" s="27">
        <f>SUMIFS('Case Data'!H:H,'Case Data'!$A:$A,'Fuel Consumption'!$Q48,'Case Data'!$B:$B,'Fuel Consumption'!$R48,'Case Data'!$E:$E,'Fuel Consumption'!$S48,'Case Data'!$C:$C,'Fuel Consumption'!$T48)</f>
        <v>0</v>
      </c>
      <c r="W48" s="4">
        <f>SUMIFS('Case Data'!I:I,'Case Data'!$A:$A,'Fuel Consumption'!$Q48,'Case Data'!$B:$B,'Fuel Consumption'!$R48,'Case Data'!$E:$E,'Fuel Consumption'!$S48,'Case Data'!$C:$C,'Fuel Consumption'!$T48)</f>
        <v>0</v>
      </c>
      <c r="X48" s="4">
        <f>SUMIFS('Case Data'!J:J,'Case Data'!$A:$A,'Fuel Consumption'!$Q48,'Case Data'!$B:$B,'Fuel Consumption'!$R48,'Case Data'!$E:$E,'Fuel Consumption'!$S48,'Case Data'!$C:$C,'Fuel Consumption'!$T48)</f>
        <v>0</v>
      </c>
      <c r="Y48" s="4">
        <f>SUMIFS('Case Data'!K:K,'Case Data'!$A:$A,'Fuel Consumption'!$Q48,'Case Data'!$B:$B,'Fuel Consumption'!$R48,'Case Data'!$E:$E,'Fuel Consumption'!$S48,'Case Data'!$C:$C,'Fuel Consumption'!$T48)</f>
        <v>0</v>
      </c>
      <c r="Z48" s="4">
        <f>SUMIFS('Case Data'!L:L,'Case Data'!$A:$A,'Fuel Consumption'!$Q48,'Case Data'!$B:$B,'Fuel Consumption'!$R48,'Case Data'!$E:$E,'Fuel Consumption'!$S48,'Case Data'!$C:$C,'Fuel Consumption'!$T48)</f>
        <v>0</v>
      </c>
      <c r="AA48" s="4">
        <f>SUMIFS('Case Data'!M:M,'Case Data'!$A:$A,'Fuel Consumption'!$Q48,'Case Data'!$B:$B,'Fuel Consumption'!$R48,'Case Data'!$E:$E,'Fuel Consumption'!$S48,'Case Data'!$C:$C,'Fuel Consumption'!$T48)</f>
        <v>0</v>
      </c>
      <c r="AB48" s="8">
        <f>SUMIFS('Case Data'!N:N,'Case Data'!$A:$A,'Fuel Consumption'!$Q48,'Case Data'!$B:$B,'Fuel Consumption'!$R48,'Case Data'!$E:$E,'Fuel Consumption'!$S48,'Case Data'!$C:$C,'Fuel Consumption'!$T48)</f>
        <v>0</v>
      </c>
      <c r="AE48" s="30" t="str">
        <f t="shared" si="3"/>
        <v>Case A Updated RGGI Price</v>
      </c>
      <c r="AF48" s="2" t="str">
        <f t="shared" si="4"/>
        <v>ME</v>
      </c>
      <c r="AG48" s="2" t="s">
        <v>48</v>
      </c>
      <c r="AH48" s="2" t="s">
        <v>142</v>
      </c>
      <c r="AI48" s="2" t="s">
        <v>135</v>
      </c>
      <c r="AJ48" s="27">
        <f>SUMIFS('Case Data'!H:H,'Case Data'!$A:$A,'Fuel Consumption'!$AE48,'Case Data'!$B:$B,'Fuel Consumption'!$AF48,'Case Data'!$E:$E,'Fuel Consumption'!$AG48,'Case Data'!$C:$C,'Fuel Consumption'!$AH48)</f>
        <v>0</v>
      </c>
      <c r="AK48" s="4">
        <f>SUMIFS('Case Data'!I:I,'Case Data'!$A:$A,'Fuel Consumption'!$AE48,'Case Data'!$B:$B,'Fuel Consumption'!$AF48,'Case Data'!$E:$E,'Fuel Consumption'!$AG48,'Case Data'!$C:$C,'Fuel Consumption'!$AH48)</f>
        <v>0</v>
      </c>
      <c r="AL48" s="4">
        <f>SUMIFS('Case Data'!J:J,'Case Data'!$A:$A,'Fuel Consumption'!$AE48,'Case Data'!$B:$B,'Fuel Consumption'!$AF48,'Case Data'!$E:$E,'Fuel Consumption'!$AG48,'Case Data'!$C:$C,'Fuel Consumption'!$AH48)</f>
        <v>0</v>
      </c>
      <c r="AM48" s="4">
        <f>SUMIFS('Case Data'!K:K,'Case Data'!$A:$A,'Fuel Consumption'!$AE48,'Case Data'!$B:$B,'Fuel Consumption'!$AF48,'Case Data'!$E:$E,'Fuel Consumption'!$AG48,'Case Data'!$C:$C,'Fuel Consumption'!$AH48)</f>
        <v>0</v>
      </c>
      <c r="AN48" s="4">
        <f>SUMIFS('Case Data'!L:L,'Case Data'!$A:$A,'Fuel Consumption'!$AE48,'Case Data'!$B:$B,'Fuel Consumption'!$AF48,'Case Data'!$E:$E,'Fuel Consumption'!$AG48,'Case Data'!$C:$C,'Fuel Consumption'!$AH48)</f>
        <v>0</v>
      </c>
      <c r="AO48" s="4">
        <f>SUMIFS('Case Data'!M:M,'Case Data'!$A:$A,'Fuel Consumption'!$AE48,'Case Data'!$B:$B,'Fuel Consumption'!$AF48,'Case Data'!$E:$E,'Fuel Consumption'!$AG48,'Case Data'!$C:$C,'Fuel Consumption'!$AH48)</f>
        <v>0</v>
      </c>
      <c r="AP48" s="8">
        <f>SUMIFS('Case Data'!N:N,'Case Data'!$A:$A,'Fuel Consumption'!$AE48,'Case Data'!$B:$B,'Fuel Consumption'!$AF48,'Case Data'!$E:$E,'Fuel Consumption'!$AG48,'Case Data'!$C:$C,'Fuel Consumption'!$AH48)</f>
        <v>0</v>
      </c>
    </row>
    <row r="49" spans="3:42">
      <c r="C49" s="30" t="str">
        <f t="shared" si="1"/>
        <v>Case A Updated RGGI Price</v>
      </c>
      <c r="D49" s="2" t="s">
        <v>23</v>
      </c>
      <c r="E49" s="2" t="s">
        <v>48</v>
      </c>
      <c r="F49" s="2" t="s">
        <v>133</v>
      </c>
      <c r="G49" s="2" t="s">
        <v>135</v>
      </c>
      <c r="H49" s="27">
        <f>SUMIFS('Case Data'!H:H,'Case Data'!$A:$A,'Fuel Consumption'!$C49,'Case Data'!$B:$B,'Fuel Consumption'!$D49,'Case Data'!$E:$E,'Fuel Consumption'!$E49,'Case Data'!$C:$C,'Fuel Consumption'!$F49)</f>
        <v>6.5670949368000002</v>
      </c>
      <c r="I49" s="4">
        <f>SUMIFS('Case Data'!I:I,'Case Data'!$A:$A,'Fuel Consumption'!$C49,'Case Data'!$B:$B,'Fuel Consumption'!$D49,'Case Data'!$E:$E,'Fuel Consumption'!$E49,'Case Data'!$C:$C,'Fuel Consumption'!$F49)</f>
        <v>0</v>
      </c>
      <c r="J49" s="4">
        <f>SUMIFS('Case Data'!J:J,'Case Data'!$A:$A,'Fuel Consumption'!$C49,'Case Data'!$B:$B,'Fuel Consumption'!$D49,'Case Data'!$E:$E,'Fuel Consumption'!$E49,'Case Data'!$C:$C,'Fuel Consumption'!$F49)</f>
        <v>0</v>
      </c>
      <c r="K49" s="4">
        <f>SUMIFS('Case Data'!K:K,'Case Data'!$A:$A,'Fuel Consumption'!$C49,'Case Data'!$B:$B,'Fuel Consumption'!$D49,'Case Data'!$E:$E,'Fuel Consumption'!$E49,'Case Data'!$C:$C,'Fuel Consumption'!$F49)</f>
        <v>0</v>
      </c>
      <c r="L49" s="4">
        <f>SUMIFS('Case Data'!L:L,'Case Data'!$A:$A,'Fuel Consumption'!$C49,'Case Data'!$B:$B,'Fuel Consumption'!$D49,'Case Data'!$E:$E,'Fuel Consumption'!$E49,'Case Data'!$C:$C,'Fuel Consumption'!$F49)</f>
        <v>0</v>
      </c>
      <c r="M49" s="4">
        <f>SUMIFS('Case Data'!M:M,'Case Data'!$A:$A,'Fuel Consumption'!$C49,'Case Data'!$B:$B,'Fuel Consumption'!$D49,'Case Data'!$E:$E,'Fuel Consumption'!$E49,'Case Data'!$C:$C,'Fuel Consumption'!$F49)</f>
        <v>0</v>
      </c>
      <c r="N49" s="8">
        <f>SUMIFS('Case Data'!N:N,'Case Data'!$A:$A,'Fuel Consumption'!$C49,'Case Data'!$B:$B,'Fuel Consumption'!$D49,'Case Data'!$E:$E,'Fuel Consumption'!$E49,'Case Data'!$C:$C,'Fuel Consumption'!$F49)</f>
        <v>0</v>
      </c>
      <c r="P49"/>
      <c r="Q49" s="30" t="str">
        <f t="shared" si="2"/>
        <v>Case A Updated RGGI Price</v>
      </c>
      <c r="R49" s="2" t="str">
        <f t="shared" si="0"/>
        <v>NH</v>
      </c>
      <c r="S49" s="2" t="s">
        <v>48</v>
      </c>
      <c r="T49" s="2" t="s">
        <v>141</v>
      </c>
      <c r="U49" s="2" t="s">
        <v>135</v>
      </c>
      <c r="V49" s="27">
        <f>SUMIFS('Case Data'!H:H,'Case Data'!$A:$A,'Fuel Consumption'!$Q49,'Case Data'!$B:$B,'Fuel Consumption'!$R49,'Case Data'!$E:$E,'Fuel Consumption'!$S49,'Case Data'!$C:$C,'Fuel Consumption'!$T49)</f>
        <v>6.5670949368000002</v>
      </c>
      <c r="W49" s="4">
        <f>SUMIFS('Case Data'!I:I,'Case Data'!$A:$A,'Fuel Consumption'!$Q49,'Case Data'!$B:$B,'Fuel Consumption'!$R49,'Case Data'!$E:$E,'Fuel Consumption'!$S49,'Case Data'!$C:$C,'Fuel Consumption'!$T49)</f>
        <v>0</v>
      </c>
      <c r="X49" s="4">
        <f>SUMIFS('Case Data'!J:J,'Case Data'!$A:$A,'Fuel Consumption'!$Q49,'Case Data'!$B:$B,'Fuel Consumption'!$R49,'Case Data'!$E:$E,'Fuel Consumption'!$S49,'Case Data'!$C:$C,'Fuel Consumption'!$T49)</f>
        <v>0</v>
      </c>
      <c r="Y49" s="4">
        <f>SUMIFS('Case Data'!K:K,'Case Data'!$A:$A,'Fuel Consumption'!$Q49,'Case Data'!$B:$B,'Fuel Consumption'!$R49,'Case Data'!$E:$E,'Fuel Consumption'!$S49,'Case Data'!$C:$C,'Fuel Consumption'!$T49)</f>
        <v>0</v>
      </c>
      <c r="Z49" s="4">
        <f>SUMIFS('Case Data'!L:L,'Case Data'!$A:$A,'Fuel Consumption'!$Q49,'Case Data'!$B:$B,'Fuel Consumption'!$R49,'Case Data'!$E:$E,'Fuel Consumption'!$S49,'Case Data'!$C:$C,'Fuel Consumption'!$T49)</f>
        <v>0</v>
      </c>
      <c r="AA49" s="4">
        <f>SUMIFS('Case Data'!M:M,'Case Data'!$A:$A,'Fuel Consumption'!$Q49,'Case Data'!$B:$B,'Fuel Consumption'!$R49,'Case Data'!$E:$E,'Fuel Consumption'!$S49,'Case Data'!$C:$C,'Fuel Consumption'!$T49)</f>
        <v>0</v>
      </c>
      <c r="AB49" s="8">
        <f>SUMIFS('Case Data'!N:N,'Case Data'!$A:$A,'Fuel Consumption'!$Q49,'Case Data'!$B:$B,'Fuel Consumption'!$R49,'Case Data'!$E:$E,'Fuel Consumption'!$S49,'Case Data'!$C:$C,'Fuel Consumption'!$T49)</f>
        <v>0</v>
      </c>
      <c r="AE49" s="30" t="str">
        <f t="shared" si="3"/>
        <v>Case A Updated RGGI Price</v>
      </c>
      <c r="AF49" s="2" t="str">
        <f t="shared" si="4"/>
        <v>NH</v>
      </c>
      <c r="AG49" s="2" t="s">
        <v>48</v>
      </c>
      <c r="AH49" s="2" t="s">
        <v>142</v>
      </c>
      <c r="AI49" s="2" t="s">
        <v>135</v>
      </c>
      <c r="AJ49" s="27">
        <f>SUMIFS('Case Data'!H:H,'Case Data'!$A:$A,'Fuel Consumption'!$AE49,'Case Data'!$B:$B,'Fuel Consumption'!$AF49,'Case Data'!$E:$E,'Fuel Consumption'!$AG49,'Case Data'!$C:$C,'Fuel Consumption'!$AH49)</f>
        <v>0</v>
      </c>
      <c r="AK49" s="4">
        <f>SUMIFS('Case Data'!I:I,'Case Data'!$A:$A,'Fuel Consumption'!$AE49,'Case Data'!$B:$B,'Fuel Consumption'!$AF49,'Case Data'!$E:$E,'Fuel Consumption'!$AG49,'Case Data'!$C:$C,'Fuel Consumption'!$AH49)</f>
        <v>0</v>
      </c>
      <c r="AL49" s="4">
        <f>SUMIFS('Case Data'!J:J,'Case Data'!$A:$A,'Fuel Consumption'!$AE49,'Case Data'!$B:$B,'Fuel Consumption'!$AF49,'Case Data'!$E:$E,'Fuel Consumption'!$AG49,'Case Data'!$C:$C,'Fuel Consumption'!$AH49)</f>
        <v>0</v>
      </c>
      <c r="AM49" s="4">
        <f>SUMIFS('Case Data'!K:K,'Case Data'!$A:$A,'Fuel Consumption'!$AE49,'Case Data'!$B:$B,'Fuel Consumption'!$AF49,'Case Data'!$E:$E,'Fuel Consumption'!$AG49,'Case Data'!$C:$C,'Fuel Consumption'!$AH49)</f>
        <v>0</v>
      </c>
      <c r="AN49" s="4">
        <f>SUMIFS('Case Data'!L:L,'Case Data'!$A:$A,'Fuel Consumption'!$AE49,'Case Data'!$B:$B,'Fuel Consumption'!$AF49,'Case Data'!$E:$E,'Fuel Consumption'!$AG49,'Case Data'!$C:$C,'Fuel Consumption'!$AH49)</f>
        <v>0</v>
      </c>
      <c r="AO49" s="4">
        <f>SUMIFS('Case Data'!M:M,'Case Data'!$A:$A,'Fuel Consumption'!$AE49,'Case Data'!$B:$B,'Fuel Consumption'!$AF49,'Case Data'!$E:$E,'Fuel Consumption'!$AG49,'Case Data'!$C:$C,'Fuel Consumption'!$AH49)</f>
        <v>0</v>
      </c>
      <c r="AP49" s="8">
        <f>SUMIFS('Case Data'!N:N,'Case Data'!$A:$A,'Fuel Consumption'!$AE49,'Case Data'!$B:$B,'Fuel Consumption'!$AF49,'Case Data'!$E:$E,'Fuel Consumption'!$AG49,'Case Data'!$C:$C,'Fuel Consumption'!$AH49)</f>
        <v>0</v>
      </c>
    </row>
    <row r="50" spans="3:42">
      <c r="C50" s="30" t="str">
        <f t="shared" si="1"/>
        <v>Case A Updated RGGI Price</v>
      </c>
      <c r="D50" s="2" t="s">
        <v>24</v>
      </c>
      <c r="E50" s="2" t="s">
        <v>48</v>
      </c>
      <c r="F50" s="2" t="s">
        <v>133</v>
      </c>
      <c r="G50" s="2" t="s">
        <v>135</v>
      </c>
      <c r="H50" s="27">
        <f>SUMIFS('Case Data'!H:H,'Case Data'!$A:$A,'Fuel Consumption'!$C50,'Case Data'!$B:$B,'Fuel Consumption'!$D50,'Case Data'!$E:$E,'Fuel Consumption'!$E50,'Case Data'!$C:$C,'Fuel Consumption'!$F50)</f>
        <v>0</v>
      </c>
      <c r="I50" s="4">
        <f>SUMIFS('Case Data'!I:I,'Case Data'!$A:$A,'Fuel Consumption'!$C50,'Case Data'!$B:$B,'Fuel Consumption'!$D50,'Case Data'!$E:$E,'Fuel Consumption'!$E50,'Case Data'!$C:$C,'Fuel Consumption'!$F50)</f>
        <v>0</v>
      </c>
      <c r="J50" s="4">
        <f>SUMIFS('Case Data'!J:J,'Case Data'!$A:$A,'Fuel Consumption'!$C50,'Case Data'!$B:$B,'Fuel Consumption'!$D50,'Case Data'!$E:$E,'Fuel Consumption'!$E50,'Case Data'!$C:$C,'Fuel Consumption'!$F50)</f>
        <v>0</v>
      </c>
      <c r="K50" s="4">
        <f>SUMIFS('Case Data'!K:K,'Case Data'!$A:$A,'Fuel Consumption'!$C50,'Case Data'!$B:$B,'Fuel Consumption'!$D50,'Case Data'!$E:$E,'Fuel Consumption'!$E50,'Case Data'!$C:$C,'Fuel Consumption'!$F50)</f>
        <v>0</v>
      </c>
      <c r="L50" s="4">
        <f>SUMIFS('Case Data'!L:L,'Case Data'!$A:$A,'Fuel Consumption'!$C50,'Case Data'!$B:$B,'Fuel Consumption'!$D50,'Case Data'!$E:$E,'Fuel Consumption'!$E50,'Case Data'!$C:$C,'Fuel Consumption'!$F50)</f>
        <v>0</v>
      </c>
      <c r="M50" s="4">
        <f>SUMIFS('Case Data'!M:M,'Case Data'!$A:$A,'Fuel Consumption'!$C50,'Case Data'!$B:$B,'Fuel Consumption'!$D50,'Case Data'!$E:$E,'Fuel Consumption'!$E50,'Case Data'!$C:$C,'Fuel Consumption'!$F50)</f>
        <v>0</v>
      </c>
      <c r="N50" s="8">
        <f>SUMIFS('Case Data'!N:N,'Case Data'!$A:$A,'Fuel Consumption'!$C50,'Case Data'!$B:$B,'Fuel Consumption'!$D50,'Case Data'!$E:$E,'Fuel Consumption'!$E50,'Case Data'!$C:$C,'Fuel Consumption'!$F50)</f>
        <v>0</v>
      </c>
      <c r="P50"/>
      <c r="Q50" s="30" t="str">
        <f t="shared" si="2"/>
        <v>Case A Updated RGGI Price</v>
      </c>
      <c r="R50" s="2" t="str">
        <f t="shared" si="0"/>
        <v>NJ</v>
      </c>
      <c r="S50" s="2" t="s">
        <v>48</v>
      </c>
      <c r="T50" s="2" t="s">
        <v>141</v>
      </c>
      <c r="U50" s="2" t="s">
        <v>135</v>
      </c>
      <c r="V50" s="27">
        <f>SUMIFS('Case Data'!H:H,'Case Data'!$A:$A,'Fuel Consumption'!$Q50,'Case Data'!$B:$B,'Fuel Consumption'!$R50,'Case Data'!$E:$E,'Fuel Consumption'!$S50,'Case Data'!$C:$C,'Fuel Consumption'!$T50)</f>
        <v>0</v>
      </c>
      <c r="W50" s="4">
        <f>SUMIFS('Case Data'!I:I,'Case Data'!$A:$A,'Fuel Consumption'!$Q50,'Case Data'!$B:$B,'Fuel Consumption'!$R50,'Case Data'!$E:$E,'Fuel Consumption'!$S50,'Case Data'!$C:$C,'Fuel Consumption'!$T50)</f>
        <v>0</v>
      </c>
      <c r="X50" s="4">
        <f>SUMIFS('Case Data'!J:J,'Case Data'!$A:$A,'Fuel Consumption'!$Q50,'Case Data'!$B:$B,'Fuel Consumption'!$R50,'Case Data'!$E:$E,'Fuel Consumption'!$S50,'Case Data'!$C:$C,'Fuel Consumption'!$T50)</f>
        <v>0</v>
      </c>
      <c r="Y50" s="4">
        <f>SUMIFS('Case Data'!K:K,'Case Data'!$A:$A,'Fuel Consumption'!$Q50,'Case Data'!$B:$B,'Fuel Consumption'!$R50,'Case Data'!$E:$E,'Fuel Consumption'!$S50,'Case Data'!$C:$C,'Fuel Consumption'!$T50)</f>
        <v>0</v>
      </c>
      <c r="Z50" s="4">
        <f>SUMIFS('Case Data'!L:L,'Case Data'!$A:$A,'Fuel Consumption'!$Q50,'Case Data'!$B:$B,'Fuel Consumption'!$R50,'Case Data'!$E:$E,'Fuel Consumption'!$S50,'Case Data'!$C:$C,'Fuel Consumption'!$T50)</f>
        <v>0</v>
      </c>
      <c r="AA50" s="4">
        <f>SUMIFS('Case Data'!M:M,'Case Data'!$A:$A,'Fuel Consumption'!$Q50,'Case Data'!$B:$B,'Fuel Consumption'!$R50,'Case Data'!$E:$E,'Fuel Consumption'!$S50,'Case Data'!$C:$C,'Fuel Consumption'!$T50)</f>
        <v>0</v>
      </c>
      <c r="AB50" s="8">
        <f>SUMIFS('Case Data'!N:N,'Case Data'!$A:$A,'Fuel Consumption'!$Q50,'Case Data'!$B:$B,'Fuel Consumption'!$R50,'Case Data'!$E:$E,'Fuel Consumption'!$S50,'Case Data'!$C:$C,'Fuel Consumption'!$T50)</f>
        <v>0</v>
      </c>
      <c r="AE50" s="30" t="str">
        <f t="shared" si="3"/>
        <v>Case A Updated RGGI Price</v>
      </c>
      <c r="AF50" s="2" t="str">
        <f t="shared" si="4"/>
        <v>NJ</v>
      </c>
      <c r="AG50" s="2" t="s">
        <v>48</v>
      </c>
      <c r="AH50" s="2" t="s">
        <v>142</v>
      </c>
      <c r="AI50" s="2" t="s">
        <v>135</v>
      </c>
      <c r="AJ50" s="27">
        <f>SUMIFS('Case Data'!H:H,'Case Data'!$A:$A,'Fuel Consumption'!$AE50,'Case Data'!$B:$B,'Fuel Consumption'!$AF50,'Case Data'!$E:$E,'Fuel Consumption'!$AG50,'Case Data'!$C:$C,'Fuel Consumption'!$AH50)</f>
        <v>0</v>
      </c>
      <c r="AK50" s="4">
        <f>SUMIFS('Case Data'!I:I,'Case Data'!$A:$A,'Fuel Consumption'!$AE50,'Case Data'!$B:$B,'Fuel Consumption'!$AF50,'Case Data'!$E:$E,'Fuel Consumption'!$AG50,'Case Data'!$C:$C,'Fuel Consumption'!$AH50)</f>
        <v>0</v>
      </c>
      <c r="AL50" s="4">
        <f>SUMIFS('Case Data'!J:J,'Case Data'!$A:$A,'Fuel Consumption'!$AE50,'Case Data'!$B:$B,'Fuel Consumption'!$AF50,'Case Data'!$E:$E,'Fuel Consumption'!$AG50,'Case Data'!$C:$C,'Fuel Consumption'!$AH50)</f>
        <v>0</v>
      </c>
      <c r="AM50" s="4">
        <f>SUMIFS('Case Data'!K:K,'Case Data'!$A:$A,'Fuel Consumption'!$AE50,'Case Data'!$B:$B,'Fuel Consumption'!$AF50,'Case Data'!$E:$E,'Fuel Consumption'!$AG50,'Case Data'!$C:$C,'Fuel Consumption'!$AH50)</f>
        <v>0</v>
      </c>
      <c r="AN50" s="4">
        <f>SUMIFS('Case Data'!L:L,'Case Data'!$A:$A,'Fuel Consumption'!$AE50,'Case Data'!$B:$B,'Fuel Consumption'!$AF50,'Case Data'!$E:$E,'Fuel Consumption'!$AG50,'Case Data'!$C:$C,'Fuel Consumption'!$AH50)</f>
        <v>0</v>
      </c>
      <c r="AO50" s="4">
        <f>SUMIFS('Case Data'!M:M,'Case Data'!$A:$A,'Fuel Consumption'!$AE50,'Case Data'!$B:$B,'Fuel Consumption'!$AF50,'Case Data'!$E:$E,'Fuel Consumption'!$AG50,'Case Data'!$C:$C,'Fuel Consumption'!$AH50)</f>
        <v>0</v>
      </c>
      <c r="AP50" s="8">
        <f>SUMIFS('Case Data'!N:N,'Case Data'!$A:$A,'Fuel Consumption'!$AE50,'Case Data'!$B:$B,'Fuel Consumption'!$AF50,'Case Data'!$E:$E,'Fuel Consumption'!$AG50,'Case Data'!$C:$C,'Fuel Consumption'!$AH50)</f>
        <v>0</v>
      </c>
    </row>
    <row r="51" spans="3:42">
      <c r="C51" s="30" t="str">
        <f t="shared" si="1"/>
        <v>Case A Updated RGGI Price</v>
      </c>
      <c r="D51" s="2" t="s">
        <v>25</v>
      </c>
      <c r="E51" s="2" t="s">
        <v>48</v>
      </c>
      <c r="F51" s="2" t="s">
        <v>133</v>
      </c>
      <c r="G51" s="2" t="s">
        <v>135</v>
      </c>
      <c r="H51" s="27">
        <f>SUMIFS('Case Data'!H:H,'Case Data'!$A:$A,'Fuel Consumption'!$C51,'Case Data'!$B:$B,'Fuel Consumption'!$D51,'Case Data'!$E:$E,'Fuel Consumption'!$E51,'Case Data'!$C:$C,'Fuel Consumption'!$F51)</f>
        <v>0</v>
      </c>
      <c r="I51" s="4">
        <f>SUMIFS('Case Data'!I:I,'Case Data'!$A:$A,'Fuel Consumption'!$C51,'Case Data'!$B:$B,'Fuel Consumption'!$D51,'Case Data'!$E:$E,'Fuel Consumption'!$E51,'Case Data'!$C:$C,'Fuel Consumption'!$F51)</f>
        <v>0</v>
      </c>
      <c r="J51" s="4">
        <f>SUMIFS('Case Data'!J:J,'Case Data'!$A:$A,'Fuel Consumption'!$C51,'Case Data'!$B:$B,'Fuel Consumption'!$D51,'Case Data'!$E:$E,'Fuel Consumption'!$E51,'Case Data'!$C:$C,'Fuel Consumption'!$F51)</f>
        <v>0</v>
      </c>
      <c r="K51" s="4">
        <f>SUMIFS('Case Data'!K:K,'Case Data'!$A:$A,'Fuel Consumption'!$C51,'Case Data'!$B:$B,'Fuel Consumption'!$D51,'Case Data'!$E:$E,'Fuel Consumption'!$E51,'Case Data'!$C:$C,'Fuel Consumption'!$F51)</f>
        <v>0</v>
      </c>
      <c r="L51" s="4">
        <f>SUMIFS('Case Data'!L:L,'Case Data'!$A:$A,'Fuel Consumption'!$C51,'Case Data'!$B:$B,'Fuel Consumption'!$D51,'Case Data'!$E:$E,'Fuel Consumption'!$E51,'Case Data'!$C:$C,'Fuel Consumption'!$F51)</f>
        <v>0</v>
      </c>
      <c r="M51" s="4">
        <f>SUMIFS('Case Data'!M:M,'Case Data'!$A:$A,'Fuel Consumption'!$C51,'Case Data'!$B:$B,'Fuel Consumption'!$D51,'Case Data'!$E:$E,'Fuel Consumption'!$E51,'Case Data'!$C:$C,'Fuel Consumption'!$F51)</f>
        <v>0</v>
      </c>
      <c r="N51" s="8">
        <f>SUMIFS('Case Data'!N:N,'Case Data'!$A:$A,'Fuel Consumption'!$C51,'Case Data'!$B:$B,'Fuel Consumption'!$D51,'Case Data'!$E:$E,'Fuel Consumption'!$E51,'Case Data'!$C:$C,'Fuel Consumption'!$F51)</f>
        <v>0</v>
      </c>
      <c r="P51"/>
      <c r="Q51" s="30" t="str">
        <f t="shared" si="2"/>
        <v>Case A Updated RGGI Price</v>
      </c>
      <c r="R51" s="2" t="str">
        <f t="shared" si="0"/>
        <v>NY</v>
      </c>
      <c r="S51" s="2" t="s">
        <v>48</v>
      </c>
      <c r="T51" s="2" t="s">
        <v>141</v>
      </c>
      <c r="U51" s="2" t="s">
        <v>135</v>
      </c>
      <c r="V51" s="27">
        <f>SUMIFS('Case Data'!H:H,'Case Data'!$A:$A,'Fuel Consumption'!$Q51,'Case Data'!$B:$B,'Fuel Consumption'!$R51,'Case Data'!$E:$E,'Fuel Consumption'!$S51,'Case Data'!$C:$C,'Fuel Consumption'!$T51)</f>
        <v>0</v>
      </c>
      <c r="W51" s="4">
        <f>SUMIFS('Case Data'!I:I,'Case Data'!$A:$A,'Fuel Consumption'!$Q51,'Case Data'!$B:$B,'Fuel Consumption'!$R51,'Case Data'!$E:$E,'Fuel Consumption'!$S51,'Case Data'!$C:$C,'Fuel Consumption'!$T51)</f>
        <v>0</v>
      </c>
      <c r="X51" s="4">
        <f>SUMIFS('Case Data'!J:J,'Case Data'!$A:$A,'Fuel Consumption'!$Q51,'Case Data'!$B:$B,'Fuel Consumption'!$R51,'Case Data'!$E:$E,'Fuel Consumption'!$S51,'Case Data'!$C:$C,'Fuel Consumption'!$T51)</f>
        <v>0</v>
      </c>
      <c r="Y51" s="4">
        <f>SUMIFS('Case Data'!K:K,'Case Data'!$A:$A,'Fuel Consumption'!$Q51,'Case Data'!$B:$B,'Fuel Consumption'!$R51,'Case Data'!$E:$E,'Fuel Consumption'!$S51,'Case Data'!$C:$C,'Fuel Consumption'!$T51)</f>
        <v>0</v>
      </c>
      <c r="Z51" s="4">
        <f>SUMIFS('Case Data'!L:L,'Case Data'!$A:$A,'Fuel Consumption'!$Q51,'Case Data'!$B:$B,'Fuel Consumption'!$R51,'Case Data'!$E:$E,'Fuel Consumption'!$S51,'Case Data'!$C:$C,'Fuel Consumption'!$T51)</f>
        <v>0</v>
      </c>
      <c r="AA51" s="4">
        <f>SUMIFS('Case Data'!M:M,'Case Data'!$A:$A,'Fuel Consumption'!$Q51,'Case Data'!$B:$B,'Fuel Consumption'!$R51,'Case Data'!$E:$E,'Fuel Consumption'!$S51,'Case Data'!$C:$C,'Fuel Consumption'!$T51)</f>
        <v>0</v>
      </c>
      <c r="AB51" s="8">
        <f>SUMIFS('Case Data'!N:N,'Case Data'!$A:$A,'Fuel Consumption'!$Q51,'Case Data'!$B:$B,'Fuel Consumption'!$R51,'Case Data'!$E:$E,'Fuel Consumption'!$S51,'Case Data'!$C:$C,'Fuel Consumption'!$T51)</f>
        <v>0</v>
      </c>
      <c r="AE51" s="30" t="str">
        <f t="shared" si="3"/>
        <v>Case A Updated RGGI Price</v>
      </c>
      <c r="AF51" s="2" t="str">
        <f t="shared" si="4"/>
        <v>NY</v>
      </c>
      <c r="AG51" s="2" t="s">
        <v>48</v>
      </c>
      <c r="AH51" s="2" t="s">
        <v>142</v>
      </c>
      <c r="AI51" s="2" t="s">
        <v>135</v>
      </c>
      <c r="AJ51" s="27">
        <f>SUMIFS('Case Data'!H:H,'Case Data'!$A:$A,'Fuel Consumption'!$AE51,'Case Data'!$B:$B,'Fuel Consumption'!$AF51,'Case Data'!$E:$E,'Fuel Consumption'!$AG51,'Case Data'!$C:$C,'Fuel Consumption'!$AH51)</f>
        <v>0</v>
      </c>
      <c r="AK51" s="4">
        <f>SUMIFS('Case Data'!I:I,'Case Data'!$A:$A,'Fuel Consumption'!$AE51,'Case Data'!$B:$B,'Fuel Consumption'!$AF51,'Case Data'!$E:$E,'Fuel Consumption'!$AG51,'Case Data'!$C:$C,'Fuel Consumption'!$AH51)</f>
        <v>0</v>
      </c>
      <c r="AL51" s="4">
        <f>SUMIFS('Case Data'!J:J,'Case Data'!$A:$A,'Fuel Consumption'!$AE51,'Case Data'!$B:$B,'Fuel Consumption'!$AF51,'Case Data'!$E:$E,'Fuel Consumption'!$AG51,'Case Data'!$C:$C,'Fuel Consumption'!$AH51)</f>
        <v>0</v>
      </c>
      <c r="AM51" s="4">
        <f>SUMIFS('Case Data'!K:K,'Case Data'!$A:$A,'Fuel Consumption'!$AE51,'Case Data'!$B:$B,'Fuel Consumption'!$AF51,'Case Data'!$E:$E,'Fuel Consumption'!$AG51,'Case Data'!$C:$C,'Fuel Consumption'!$AH51)</f>
        <v>0</v>
      </c>
      <c r="AN51" s="4">
        <f>SUMIFS('Case Data'!L:L,'Case Data'!$A:$A,'Fuel Consumption'!$AE51,'Case Data'!$B:$B,'Fuel Consumption'!$AF51,'Case Data'!$E:$E,'Fuel Consumption'!$AG51,'Case Data'!$C:$C,'Fuel Consumption'!$AH51)</f>
        <v>0</v>
      </c>
      <c r="AO51" s="4">
        <f>SUMIFS('Case Data'!M:M,'Case Data'!$A:$A,'Fuel Consumption'!$AE51,'Case Data'!$B:$B,'Fuel Consumption'!$AF51,'Case Data'!$E:$E,'Fuel Consumption'!$AG51,'Case Data'!$C:$C,'Fuel Consumption'!$AH51)</f>
        <v>0</v>
      </c>
      <c r="AP51" s="8">
        <f>SUMIFS('Case Data'!N:N,'Case Data'!$A:$A,'Fuel Consumption'!$AE51,'Case Data'!$B:$B,'Fuel Consumption'!$AF51,'Case Data'!$E:$E,'Fuel Consumption'!$AG51,'Case Data'!$C:$C,'Fuel Consumption'!$AH51)</f>
        <v>0</v>
      </c>
    </row>
    <row r="52" spans="3:42">
      <c r="C52" s="30" t="str">
        <f t="shared" si="1"/>
        <v>Case A Updated RGGI Price</v>
      </c>
      <c r="D52" s="2" t="s">
        <v>26</v>
      </c>
      <c r="E52" s="2" t="s">
        <v>48</v>
      </c>
      <c r="F52" s="2" t="s">
        <v>133</v>
      </c>
      <c r="G52" s="2" t="s">
        <v>135</v>
      </c>
      <c r="H52" s="27">
        <f>SUMIFS('Case Data'!H:H,'Case Data'!$A:$A,'Fuel Consumption'!$C52,'Case Data'!$B:$B,'Fuel Consumption'!$D52,'Case Data'!$E:$E,'Fuel Consumption'!$E52,'Case Data'!$C:$C,'Fuel Consumption'!$F52)</f>
        <v>0</v>
      </c>
      <c r="I52" s="4">
        <f>SUMIFS('Case Data'!I:I,'Case Data'!$A:$A,'Fuel Consumption'!$C52,'Case Data'!$B:$B,'Fuel Consumption'!$D52,'Case Data'!$E:$E,'Fuel Consumption'!$E52,'Case Data'!$C:$C,'Fuel Consumption'!$F52)</f>
        <v>0</v>
      </c>
      <c r="J52" s="4">
        <f>SUMIFS('Case Data'!J:J,'Case Data'!$A:$A,'Fuel Consumption'!$C52,'Case Data'!$B:$B,'Fuel Consumption'!$D52,'Case Data'!$E:$E,'Fuel Consumption'!$E52,'Case Data'!$C:$C,'Fuel Consumption'!$F52)</f>
        <v>0</v>
      </c>
      <c r="K52" s="4">
        <f>SUMIFS('Case Data'!K:K,'Case Data'!$A:$A,'Fuel Consumption'!$C52,'Case Data'!$B:$B,'Fuel Consumption'!$D52,'Case Data'!$E:$E,'Fuel Consumption'!$E52,'Case Data'!$C:$C,'Fuel Consumption'!$F52)</f>
        <v>0</v>
      </c>
      <c r="L52" s="4">
        <f>SUMIFS('Case Data'!L:L,'Case Data'!$A:$A,'Fuel Consumption'!$C52,'Case Data'!$B:$B,'Fuel Consumption'!$D52,'Case Data'!$E:$E,'Fuel Consumption'!$E52,'Case Data'!$C:$C,'Fuel Consumption'!$F52)</f>
        <v>0</v>
      </c>
      <c r="M52" s="4">
        <f>SUMIFS('Case Data'!M:M,'Case Data'!$A:$A,'Fuel Consumption'!$C52,'Case Data'!$B:$B,'Fuel Consumption'!$D52,'Case Data'!$E:$E,'Fuel Consumption'!$E52,'Case Data'!$C:$C,'Fuel Consumption'!$F52)</f>
        <v>0</v>
      </c>
      <c r="N52" s="8">
        <f>SUMIFS('Case Data'!N:N,'Case Data'!$A:$A,'Fuel Consumption'!$C52,'Case Data'!$B:$B,'Fuel Consumption'!$D52,'Case Data'!$E:$E,'Fuel Consumption'!$E52,'Case Data'!$C:$C,'Fuel Consumption'!$F52)</f>
        <v>0</v>
      </c>
      <c r="P52"/>
      <c r="Q52" s="30" t="str">
        <f t="shared" si="2"/>
        <v>Case A Updated RGGI Price</v>
      </c>
      <c r="R52" s="2" t="str">
        <f t="shared" si="0"/>
        <v>RI</v>
      </c>
      <c r="S52" s="2" t="s">
        <v>48</v>
      </c>
      <c r="T52" s="2" t="s">
        <v>141</v>
      </c>
      <c r="U52" s="2" t="s">
        <v>135</v>
      </c>
      <c r="V52" s="27">
        <f>SUMIFS('Case Data'!H:H,'Case Data'!$A:$A,'Fuel Consumption'!$Q52,'Case Data'!$B:$B,'Fuel Consumption'!$R52,'Case Data'!$E:$E,'Fuel Consumption'!$S52,'Case Data'!$C:$C,'Fuel Consumption'!$T52)</f>
        <v>0</v>
      </c>
      <c r="W52" s="4">
        <f>SUMIFS('Case Data'!I:I,'Case Data'!$A:$A,'Fuel Consumption'!$Q52,'Case Data'!$B:$B,'Fuel Consumption'!$R52,'Case Data'!$E:$E,'Fuel Consumption'!$S52,'Case Data'!$C:$C,'Fuel Consumption'!$T52)</f>
        <v>0</v>
      </c>
      <c r="X52" s="4">
        <f>SUMIFS('Case Data'!J:J,'Case Data'!$A:$A,'Fuel Consumption'!$Q52,'Case Data'!$B:$B,'Fuel Consumption'!$R52,'Case Data'!$E:$E,'Fuel Consumption'!$S52,'Case Data'!$C:$C,'Fuel Consumption'!$T52)</f>
        <v>0</v>
      </c>
      <c r="Y52" s="4">
        <f>SUMIFS('Case Data'!K:K,'Case Data'!$A:$A,'Fuel Consumption'!$Q52,'Case Data'!$B:$B,'Fuel Consumption'!$R52,'Case Data'!$E:$E,'Fuel Consumption'!$S52,'Case Data'!$C:$C,'Fuel Consumption'!$T52)</f>
        <v>0</v>
      </c>
      <c r="Z52" s="4">
        <f>SUMIFS('Case Data'!L:L,'Case Data'!$A:$A,'Fuel Consumption'!$Q52,'Case Data'!$B:$B,'Fuel Consumption'!$R52,'Case Data'!$E:$E,'Fuel Consumption'!$S52,'Case Data'!$C:$C,'Fuel Consumption'!$T52)</f>
        <v>0</v>
      </c>
      <c r="AA52" s="4">
        <f>SUMIFS('Case Data'!M:M,'Case Data'!$A:$A,'Fuel Consumption'!$Q52,'Case Data'!$B:$B,'Fuel Consumption'!$R52,'Case Data'!$E:$E,'Fuel Consumption'!$S52,'Case Data'!$C:$C,'Fuel Consumption'!$T52)</f>
        <v>0</v>
      </c>
      <c r="AB52" s="8">
        <f>SUMIFS('Case Data'!N:N,'Case Data'!$A:$A,'Fuel Consumption'!$Q52,'Case Data'!$B:$B,'Fuel Consumption'!$R52,'Case Data'!$E:$E,'Fuel Consumption'!$S52,'Case Data'!$C:$C,'Fuel Consumption'!$T52)</f>
        <v>0</v>
      </c>
      <c r="AE52" s="30" t="str">
        <f t="shared" si="3"/>
        <v>Case A Updated RGGI Price</v>
      </c>
      <c r="AF52" s="2" t="str">
        <f t="shared" si="4"/>
        <v>RI</v>
      </c>
      <c r="AG52" s="2" t="s">
        <v>48</v>
      </c>
      <c r="AH52" s="2" t="s">
        <v>142</v>
      </c>
      <c r="AI52" s="2" t="s">
        <v>135</v>
      </c>
      <c r="AJ52" s="27">
        <f>SUMIFS('Case Data'!H:H,'Case Data'!$A:$A,'Fuel Consumption'!$AE52,'Case Data'!$B:$B,'Fuel Consumption'!$AF52,'Case Data'!$E:$E,'Fuel Consumption'!$AG52,'Case Data'!$C:$C,'Fuel Consumption'!$AH52)</f>
        <v>0</v>
      </c>
      <c r="AK52" s="4">
        <f>SUMIFS('Case Data'!I:I,'Case Data'!$A:$A,'Fuel Consumption'!$AE52,'Case Data'!$B:$B,'Fuel Consumption'!$AF52,'Case Data'!$E:$E,'Fuel Consumption'!$AG52,'Case Data'!$C:$C,'Fuel Consumption'!$AH52)</f>
        <v>0</v>
      </c>
      <c r="AL52" s="4">
        <f>SUMIFS('Case Data'!J:J,'Case Data'!$A:$A,'Fuel Consumption'!$AE52,'Case Data'!$B:$B,'Fuel Consumption'!$AF52,'Case Data'!$E:$E,'Fuel Consumption'!$AG52,'Case Data'!$C:$C,'Fuel Consumption'!$AH52)</f>
        <v>0</v>
      </c>
      <c r="AM52" s="4">
        <f>SUMIFS('Case Data'!K:K,'Case Data'!$A:$A,'Fuel Consumption'!$AE52,'Case Data'!$B:$B,'Fuel Consumption'!$AF52,'Case Data'!$E:$E,'Fuel Consumption'!$AG52,'Case Data'!$C:$C,'Fuel Consumption'!$AH52)</f>
        <v>0</v>
      </c>
      <c r="AN52" s="4">
        <f>SUMIFS('Case Data'!L:L,'Case Data'!$A:$A,'Fuel Consumption'!$AE52,'Case Data'!$B:$B,'Fuel Consumption'!$AF52,'Case Data'!$E:$E,'Fuel Consumption'!$AG52,'Case Data'!$C:$C,'Fuel Consumption'!$AH52)</f>
        <v>0</v>
      </c>
      <c r="AO52" s="4">
        <f>SUMIFS('Case Data'!M:M,'Case Data'!$A:$A,'Fuel Consumption'!$AE52,'Case Data'!$B:$B,'Fuel Consumption'!$AF52,'Case Data'!$E:$E,'Fuel Consumption'!$AG52,'Case Data'!$C:$C,'Fuel Consumption'!$AH52)</f>
        <v>0</v>
      </c>
      <c r="AP52" s="8">
        <f>SUMIFS('Case Data'!N:N,'Case Data'!$A:$A,'Fuel Consumption'!$AE52,'Case Data'!$B:$B,'Fuel Consumption'!$AF52,'Case Data'!$E:$E,'Fuel Consumption'!$AG52,'Case Data'!$C:$C,'Fuel Consumption'!$AH52)</f>
        <v>0</v>
      </c>
    </row>
    <row r="53" spans="3:42" ht="15.75" thickBot="1">
      <c r="C53" s="31" t="str">
        <f t="shared" si="1"/>
        <v>Case A Updated RGGI Price</v>
      </c>
      <c r="D53" s="14" t="s">
        <v>27</v>
      </c>
      <c r="E53" s="14" t="s">
        <v>48</v>
      </c>
      <c r="F53" s="14" t="s">
        <v>133</v>
      </c>
      <c r="G53" s="14" t="s">
        <v>135</v>
      </c>
      <c r="H53" s="28">
        <f>SUMIFS('Case Data'!H:H,'Case Data'!$A:$A,'Fuel Consumption'!$C53,'Case Data'!$B:$B,'Fuel Consumption'!$D53,'Case Data'!$E:$E,'Fuel Consumption'!$E53,'Case Data'!$C:$C,'Fuel Consumption'!$F53)</f>
        <v>0</v>
      </c>
      <c r="I53" s="9">
        <f>SUMIFS('Case Data'!I:I,'Case Data'!$A:$A,'Fuel Consumption'!$C53,'Case Data'!$B:$B,'Fuel Consumption'!$D53,'Case Data'!$E:$E,'Fuel Consumption'!$E53,'Case Data'!$C:$C,'Fuel Consumption'!$F53)</f>
        <v>0</v>
      </c>
      <c r="J53" s="9">
        <f>SUMIFS('Case Data'!J:J,'Case Data'!$A:$A,'Fuel Consumption'!$C53,'Case Data'!$B:$B,'Fuel Consumption'!$D53,'Case Data'!$E:$E,'Fuel Consumption'!$E53,'Case Data'!$C:$C,'Fuel Consumption'!$F53)</f>
        <v>0</v>
      </c>
      <c r="K53" s="9">
        <f>SUMIFS('Case Data'!K:K,'Case Data'!$A:$A,'Fuel Consumption'!$C53,'Case Data'!$B:$B,'Fuel Consumption'!$D53,'Case Data'!$E:$E,'Fuel Consumption'!$E53,'Case Data'!$C:$C,'Fuel Consumption'!$F53)</f>
        <v>0</v>
      </c>
      <c r="L53" s="9">
        <f>SUMIFS('Case Data'!L:L,'Case Data'!$A:$A,'Fuel Consumption'!$C53,'Case Data'!$B:$B,'Fuel Consumption'!$D53,'Case Data'!$E:$E,'Fuel Consumption'!$E53,'Case Data'!$C:$C,'Fuel Consumption'!$F53)</f>
        <v>0</v>
      </c>
      <c r="M53" s="9">
        <f>SUMIFS('Case Data'!M:M,'Case Data'!$A:$A,'Fuel Consumption'!$C53,'Case Data'!$B:$B,'Fuel Consumption'!$D53,'Case Data'!$E:$E,'Fuel Consumption'!$E53,'Case Data'!$C:$C,'Fuel Consumption'!$F53)</f>
        <v>0</v>
      </c>
      <c r="N53" s="10">
        <f>SUMIFS('Case Data'!N:N,'Case Data'!$A:$A,'Fuel Consumption'!$C53,'Case Data'!$B:$B,'Fuel Consumption'!$D53,'Case Data'!$E:$E,'Fuel Consumption'!$E53,'Case Data'!$C:$C,'Fuel Consumption'!$F53)</f>
        <v>0</v>
      </c>
      <c r="P53"/>
      <c r="Q53" s="31" t="str">
        <f t="shared" si="2"/>
        <v>Case A Updated RGGI Price</v>
      </c>
      <c r="R53" s="14" t="str">
        <f t="shared" si="0"/>
        <v>VT</v>
      </c>
      <c r="S53" s="14" t="s">
        <v>48</v>
      </c>
      <c r="T53" s="14" t="s">
        <v>141</v>
      </c>
      <c r="U53" s="14" t="s">
        <v>135</v>
      </c>
      <c r="V53" s="28">
        <f>SUMIFS('Case Data'!H:H,'Case Data'!$A:$A,'Fuel Consumption'!$Q53,'Case Data'!$B:$B,'Fuel Consumption'!$R53,'Case Data'!$E:$E,'Fuel Consumption'!$S53,'Case Data'!$C:$C,'Fuel Consumption'!$T53)</f>
        <v>0</v>
      </c>
      <c r="W53" s="9">
        <f>SUMIFS('Case Data'!I:I,'Case Data'!$A:$A,'Fuel Consumption'!$Q53,'Case Data'!$B:$B,'Fuel Consumption'!$R53,'Case Data'!$E:$E,'Fuel Consumption'!$S53,'Case Data'!$C:$C,'Fuel Consumption'!$T53)</f>
        <v>0</v>
      </c>
      <c r="X53" s="9">
        <f>SUMIFS('Case Data'!J:J,'Case Data'!$A:$A,'Fuel Consumption'!$Q53,'Case Data'!$B:$B,'Fuel Consumption'!$R53,'Case Data'!$E:$E,'Fuel Consumption'!$S53,'Case Data'!$C:$C,'Fuel Consumption'!$T53)</f>
        <v>0</v>
      </c>
      <c r="Y53" s="9">
        <f>SUMIFS('Case Data'!K:K,'Case Data'!$A:$A,'Fuel Consumption'!$Q53,'Case Data'!$B:$B,'Fuel Consumption'!$R53,'Case Data'!$E:$E,'Fuel Consumption'!$S53,'Case Data'!$C:$C,'Fuel Consumption'!$T53)</f>
        <v>0</v>
      </c>
      <c r="Z53" s="9">
        <f>SUMIFS('Case Data'!L:L,'Case Data'!$A:$A,'Fuel Consumption'!$Q53,'Case Data'!$B:$B,'Fuel Consumption'!$R53,'Case Data'!$E:$E,'Fuel Consumption'!$S53,'Case Data'!$C:$C,'Fuel Consumption'!$T53)</f>
        <v>0</v>
      </c>
      <c r="AA53" s="9">
        <f>SUMIFS('Case Data'!M:M,'Case Data'!$A:$A,'Fuel Consumption'!$Q53,'Case Data'!$B:$B,'Fuel Consumption'!$R53,'Case Data'!$E:$E,'Fuel Consumption'!$S53,'Case Data'!$C:$C,'Fuel Consumption'!$T53)</f>
        <v>0</v>
      </c>
      <c r="AB53" s="10">
        <f>SUMIFS('Case Data'!N:N,'Case Data'!$A:$A,'Fuel Consumption'!$Q53,'Case Data'!$B:$B,'Fuel Consumption'!$R53,'Case Data'!$E:$E,'Fuel Consumption'!$S53,'Case Data'!$C:$C,'Fuel Consumption'!$T53)</f>
        <v>0</v>
      </c>
      <c r="AE53" s="31" t="str">
        <f t="shared" si="3"/>
        <v>Case A Updated RGGI Price</v>
      </c>
      <c r="AF53" s="14" t="str">
        <f t="shared" si="4"/>
        <v>VT</v>
      </c>
      <c r="AG53" s="14" t="s">
        <v>48</v>
      </c>
      <c r="AH53" s="14" t="s">
        <v>142</v>
      </c>
      <c r="AI53" s="14" t="s">
        <v>135</v>
      </c>
      <c r="AJ53" s="28">
        <f>SUMIFS('Case Data'!H:H,'Case Data'!$A:$A,'Fuel Consumption'!$AE53,'Case Data'!$B:$B,'Fuel Consumption'!$AF53,'Case Data'!$E:$E,'Fuel Consumption'!$AG53,'Case Data'!$C:$C,'Fuel Consumption'!$AH53)</f>
        <v>0</v>
      </c>
      <c r="AK53" s="9">
        <f>SUMIFS('Case Data'!I:I,'Case Data'!$A:$A,'Fuel Consumption'!$AE53,'Case Data'!$B:$B,'Fuel Consumption'!$AF53,'Case Data'!$E:$E,'Fuel Consumption'!$AG53,'Case Data'!$C:$C,'Fuel Consumption'!$AH53)</f>
        <v>0</v>
      </c>
      <c r="AL53" s="9">
        <f>SUMIFS('Case Data'!J:J,'Case Data'!$A:$A,'Fuel Consumption'!$AE53,'Case Data'!$B:$B,'Fuel Consumption'!$AF53,'Case Data'!$E:$E,'Fuel Consumption'!$AG53,'Case Data'!$C:$C,'Fuel Consumption'!$AH53)</f>
        <v>0</v>
      </c>
      <c r="AM53" s="9">
        <f>SUMIFS('Case Data'!K:K,'Case Data'!$A:$A,'Fuel Consumption'!$AE53,'Case Data'!$B:$B,'Fuel Consumption'!$AF53,'Case Data'!$E:$E,'Fuel Consumption'!$AG53,'Case Data'!$C:$C,'Fuel Consumption'!$AH53)</f>
        <v>0</v>
      </c>
      <c r="AN53" s="9">
        <f>SUMIFS('Case Data'!L:L,'Case Data'!$A:$A,'Fuel Consumption'!$AE53,'Case Data'!$B:$B,'Fuel Consumption'!$AF53,'Case Data'!$E:$E,'Fuel Consumption'!$AG53,'Case Data'!$C:$C,'Fuel Consumption'!$AH53)</f>
        <v>0</v>
      </c>
      <c r="AO53" s="9">
        <f>SUMIFS('Case Data'!M:M,'Case Data'!$A:$A,'Fuel Consumption'!$AE53,'Case Data'!$B:$B,'Fuel Consumption'!$AF53,'Case Data'!$E:$E,'Fuel Consumption'!$AG53,'Case Data'!$C:$C,'Fuel Consumption'!$AH53)</f>
        <v>0</v>
      </c>
      <c r="AP53" s="10">
        <f>SUMIFS('Case Data'!N:N,'Case Data'!$A:$A,'Fuel Consumption'!$AE53,'Case Data'!$B:$B,'Fuel Consumption'!$AF53,'Case Data'!$E:$E,'Fuel Consumption'!$AG53,'Case Data'!$C:$C,'Fuel Consumption'!$AH53)</f>
        <v>0</v>
      </c>
    </row>
    <row r="54" spans="3:42">
      <c r="N54" s="2"/>
      <c r="P54"/>
      <c r="Q54"/>
      <c r="AE54"/>
    </row>
    <row r="55" spans="3:42" ht="16.5" thickBot="1">
      <c r="C55" s="57" t="s">
        <v>143</v>
      </c>
      <c r="N55" s="2"/>
      <c r="P55"/>
      <c r="Q55" s="57" t="s">
        <v>144</v>
      </c>
      <c r="AE55" s="57" t="s">
        <v>145</v>
      </c>
    </row>
    <row r="56" spans="3:42" ht="15.75" thickBot="1">
      <c r="C56" s="94" t="s">
        <v>2</v>
      </c>
      <c r="D56" s="95" t="s">
        <v>98</v>
      </c>
      <c r="E56" s="95" t="s">
        <v>134</v>
      </c>
      <c r="F56" s="95" t="s">
        <v>132</v>
      </c>
      <c r="G56" s="95" t="s">
        <v>46</v>
      </c>
      <c r="H56" s="95">
        <v>2025</v>
      </c>
      <c r="I56" s="95">
        <v>2028</v>
      </c>
      <c r="J56" s="95">
        <v>2030</v>
      </c>
      <c r="K56" s="95">
        <v>2032</v>
      </c>
      <c r="L56" s="95">
        <v>2035</v>
      </c>
      <c r="M56" s="95">
        <v>2037</v>
      </c>
      <c r="N56" s="106">
        <v>2040</v>
      </c>
      <c r="P56"/>
      <c r="Q56" s="94" t="s">
        <v>2</v>
      </c>
      <c r="R56" s="95" t="s">
        <v>98</v>
      </c>
      <c r="S56" s="95" t="s">
        <v>134</v>
      </c>
      <c r="T56" s="95" t="s">
        <v>132</v>
      </c>
      <c r="U56" s="95" t="s">
        <v>46</v>
      </c>
      <c r="V56" s="95">
        <v>2025</v>
      </c>
      <c r="W56" s="95">
        <v>2028</v>
      </c>
      <c r="X56" s="95">
        <v>2030</v>
      </c>
      <c r="Y56" s="95">
        <v>2032</v>
      </c>
      <c r="Z56" s="95">
        <v>2035</v>
      </c>
      <c r="AA56" s="95">
        <v>2037</v>
      </c>
      <c r="AB56" s="106">
        <v>2040</v>
      </c>
      <c r="AC56"/>
      <c r="AE56" s="94" t="s">
        <v>2</v>
      </c>
      <c r="AF56" s="95" t="s">
        <v>98</v>
      </c>
      <c r="AG56" s="95" t="s">
        <v>134</v>
      </c>
      <c r="AH56" s="95" t="s">
        <v>132</v>
      </c>
      <c r="AI56" s="95" t="s">
        <v>46</v>
      </c>
      <c r="AJ56" s="95">
        <v>2025</v>
      </c>
      <c r="AK56" s="95">
        <v>2028</v>
      </c>
      <c r="AL56" s="95">
        <v>2030</v>
      </c>
      <c r="AM56" s="95">
        <v>2032</v>
      </c>
      <c r="AN56" s="95">
        <v>2035</v>
      </c>
      <c r="AO56" s="95">
        <v>2037</v>
      </c>
      <c r="AP56" s="106">
        <v>2040</v>
      </c>
    </row>
    <row r="57" spans="3:42">
      <c r="C57" s="30" t="str">
        <f>$D$40</f>
        <v>Case A Updated RGGI Price</v>
      </c>
      <c r="D57" s="2" t="s">
        <v>18</v>
      </c>
      <c r="E57" s="2" t="s">
        <v>136</v>
      </c>
      <c r="F57" s="2" t="s">
        <v>133</v>
      </c>
      <c r="G57" s="2" t="s">
        <v>135</v>
      </c>
      <c r="H57" s="27">
        <f>SUMIFS('Case Data'!H:H,'Case Data'!$A:$A,'Fuel Consumption'!$C57,'Case Data'!$B:$B,'Fuel Consumption'!$D57,'Case Data'!$E:$E,'Fuel Consumption'!$E57,'Case Data'!$C:$C,'Fuel Consumption'!$F57)</f>
        <v>0</v>
      </c>
      <c r="I57" s="4">
        <f>SUMIFS('Case Data'!I:I,'Case Data'!$A:$A,'Fuel Consumption'!$C57,'Case Data'!$B:$B,'Fuel Consumption'!$D57,'Case Data'!$E:$E,'Fuel Consumption'!$E57,'Case Data'!$C:$C,'Fuel Consumption'!$F57)</f>
        <v>0</v>
      </c>
      <c r="J57" s="4">
        <f>SUMIFS('Case Data'!J:J,'Case Data'!$A:$A,'Fuel Consumption'!$C57,'Case Data'!$B:$B,'Fuel Consumption'!$D57,'Case Data'!$E:$E,'Fuel Consumption'!$E57,'Case Data'!$C:$C,'Fuel Consumption'!$F57)</f>
        <v>0</v>
      </c>
      <c r="K57" s="4">
        <f>SUMIFS('Case Data'!K:K,'Case Data'!$A:$A,'Fuel Consumption'!$C57,'Case Data'!$B:$B,'Fuel Consumption'!$D57,'Case Data'!$E:$E,'Fuel Consumption'!$E57,'Case Data'!$C:$C,'Fuel Consumption'!$F57)</f>
        <v>0</v>
      </c>
      <c r="L57" s="4">
        <f>SUMIFS('Case Data'!L:L,'Case Data'!$A:$A,'Fuel Consumption'!$C57,'Case Data'!$B:$B,'Fuel Consumption'!$D57,'Case Data'!$E:$E,'Fuel Consumption'!$E57,'Case Data'!$C:$C,'Fuel Consumption'!$F57)</f>
        <v>0</v>
      </c>
      <c r="M57" s="4">
        <f>SUMIFS('Case Data'!M:M,'Case Data'!$A:$A,'Fuel Consumption'!$C57,'Case Data'!$B:$B,'Fuel Consumption'!$D57,'Case Data'!$E:$E,'Fuel Consumption'!$E57,'Case Data'!$C:$C,'Fuel Consumption'!$F57)</f>
        <v>0</v>
      </c>
      <c r="N57" s="8">
        <f>SUMIFS('Case Data'!N:N,'Case Data'!$A:$A,'Fuel Consumption'!$C57,'Case Data'!$B:$B,'Fuel Consumption'!$D57,'Case Data'!$E:$E,'Fuel Consumption'!$E57,'Case Data'!$C:$C,'Fuel Consumption'!$F57)</f>
        <v>0</v>
      </c>
      <c r="P57"/>
      <c r="Q57" s="30" t="str">
        <f>$D$40</f>
        <v>Case A Updated RGGI Price</v>
      </c>
      <c r="R57" s="2" t="str">
        <f t="shared" ref="R57:R66" si="5">D57</f>
        <v>CT</v>
      </c>
      <c r="S57" s="2" t="s">
        <v>136</v>
      </c>
      <c r="T57" s="2" t="s">
        <v>141</v>
      </c>
      <c r="U57" s="2" t="s">
        <v>135</v>
      </c>
      <c r="V57" s="27">
        <f>SUMIFS('Case Data'!H:H,'Case Data'!$A:$A,'Fuel Consumption'!$Q57,'Case Data'!$B:$B,'Fuel Consumption'!$R57,'Case Data'!$E:$E,'Fuel Consumption'!$S57,'Case Data'!$C:$C,'Fuel Consumption'!$T57)</f>
        <v>0</v>
      </c>
      <c r="W57" s="4">
        <f>SUMIFS('Case Data'!I:I,'Case Data'!$A:$A,'Fuel Consumption'!$Q57,'Case Data'!$B:$B,'Fuel Consumption'!$R57,'Case Data'!$E:$E,'Fuel Consumption'!$S57,'Case Data'!$C:$C,'Fuel Consumption'!$T57)</f>
        <v>0</v>
      </c>
      <c r="X57" s="4">
        <f>SUMIFS('Case Data'!J:J,'Case Data'!$A:$A,'Fuel Consumption'!$Q57,'Case Data'!$B:$B,'Fuel Consumption'!$R57,'Case Data'!$E:$E,'Fuel Consumption'!$S57,'Case Data'!$C:$C,'Fuel Consumption'!$T57)</f>
        <v>0</v>
      </c>
      <c r="Y57" s="4">
        <f>SUMIFS('Case Data'!K:K,'Case Data'!$A:$A,'Fuel Consumption'!$Q57,'Case Data'!$B:$B,'Fuel Consumption'!$R57,'Case Data'!$E:$E,'Fuel Consumption'!$S57,'Case Data'!$C:$C,'Fuel Consumption'!$T57)</f>
        <v>0</v>
      </c>
      <c r="Z57" s="4">
        <f>SUMIFS('Case Data'!L:L,'Case Data'!$A:$A,'Fuel Consumption'!$Q57,'Case Data'!$B:$B,'Fuel Consumption'!$R57,'Case Data'!$E:$E,'Fuel Consumption'!$S57,'Case Data'!$C:$C,'Fuel Consumption'!$T57)</f>
        <v>0</v>
      </c>
      <c r="AA57" s="4">
        <f>SUMIFS('Case Data'!M:M,'Case Data'!$A:$A,'Fuel Consumption'!$Q57,'Case Data'!$B:$B,'Fuel Consumption'!$R57,'Case Data'!$E:$E,'Fuel Consumption'!$S57,'Case Data'!$C:$C,'Fuel Consumption'!$T57)</f>
        <v>0</v>
      </c>
      <c r="AB57" s="8">
        <f>SUMIFS('Case Data'!N:N,'Case Data'!$A:$A,'Fuel Consumption'!$Q57,'Case Data'!$B:$B,'Fuel Consumption'!$R57,'Case Data'!$E:$E,'Fuel Consumption'!$S57,'Case Data'!$C:$C,'Fuel Consumption'!$T57)</f>
        <v>0</v>
      </c>
      <c r="AC57"/>
      <c r="AE57" s="30" t="str">
        <f>$D$40</f>
        <v>Case A Updated RGGI Price</v>
      </c>
      <c r="AF57" s="2" t="str">
        <f>R57</f>
        <v>CT</v>
      </c>
      <c r="AG57" s="2" t="s">
        <v>136</v>
      </c>
      <c r="AH57" s="2" t="s">
        <v>142</v>
      </c>
      <c r="AI57" s="2" t="s">
        <v>135</v>
      </c>
      <c r="AJ57" s="27">
        <f>SUMIFS('Case Data'!H:H,'Case Data'!$A:$A,'Fuel Consumption'!$AE57,'Case Data'!$B:$B,'Fuel Consumption'!$AF57,'Case Data'!$E:$E,'Fuel Consumption'!$AG57,'Case Data'!$C:$C,'Fuel Consumption'!$AH57)</f>
        <v>0</v>
      </c>
      <c r="AK57" s="4">
        <f>SUMIFS('Case Data'!I:I,'Case Data'!$A:$A,'Fuel Consumption'!$AE57,'Case Data'!$B:$B,'Fuel Consumption'!$AF57,'Case Data'!$E:$E,'Fuel Consumption'!$AG57,'Case Data'!$C:$C,'Fuel Consumption'!$AH57)</f>
        <v>0</v>
      </c>
      <c r="AL57" s="4">
        <f>SUMIFS('Case Data'!J:J,'Case Data'!$A:$A,'Fuel Consumption'!$AE57,'Case Data'!$B:$B,'Fuel Consumption'!$AF57,'Case Data'!$E:$E,'Fuel Consumption'!$AG57,'Case Data'!$C:$C,'Fuel Consumption'!$AH57)</f>
        <v>0</v>
      </c>
      <c r="AM57" s="4">
        <f>SUMIFS('Case Data'!K:K,'Case Data'!$A:$A,'Fuel Consumption'!$AE57,'Case Data'!$B:$B,'Fuel Consumption'!$AF57,'Case Data'!$E:$E,'Fuel Consumption'!$AG57,'Case Data'!$C:$C,'Fuel Consumption'!$AH57)</f>
        <v>0</v>
      </c>
      <c r="AN57" s="4">
        <f>SUMIFS('Case Data'!L:L,'Case Data'!$A:$A,'Fuel Consumption'!$AE57,'Case Data'!$B:$B,'Fuel Consumption'!$AF57,'Case Data'!$E:$E,'Fuel Consumption'!$AG57,'Case Data'!$C:$C,'Fuel Consumption'!$AH57)</f>
        <v>0</v>
      </c>
      <c r="AO57" s="4">
        <f>SUMIFS('Case Data'!M:M,'Case Data'!$A:$A,'Fuel Consumption'!$AE57,'Case Data'!$B:$B,'Fuel Consumption'!$AF57,'Case Data'!$E:$E,'Fuel Consumption'!$AG57,'Case Data'!$C:$C,'Fuel Consumption'!$AH57)</f>
        <v>0</v>
      </c>
      <c r="AP57" s="8">
        <f>SUMIFS('Case Data'!N:N,'Case Data'!$A:$A,'Fuel Consumption'!$AE57,'Case Data'!$B:$B,'Fuel Consumption'!$AF57,'Case Data'!$E:$E,'Fuel Consumption'!$AG57,'Case Data'!$C:$C,'Fuel Consumption'!$AH57)</f>
        <v>0</v>
      </c>
    </row>
    <row r="58" spans="3:42">
      <c r="C58" s="30" t="str">
        <f t="shared" ref="C58:C66" si="6">$D$40</f>
        <v>Case A Updated RGGI Price</v>
      </c>
      <c r="D58" s="2" t="s">
        <v>19</v>
      </c>
      <c r="E58" s="2" t="s">
        <v>136</v>
      </c>
      <c r="F58" s="2" t="s">
        <v>133</v>
      </c>
      <c r="G58" s="2" t="s">
        <v>135</v>
      </c>
      <c r="H58" s="27">
        <f>SUMIFS('Case Data'!H:H,'Case Data'!$A:$A,'Fuel Consumption'!$C58,'Case Data'!$B:$B,'Fuel Consumption'!$D58,'Case Data'!$E:$E,'Fuel Consumption'!$E58,'Case Data'!$C:$C,'Fuel Consumption'!$F58)</f>
        <v>0</v>
      </c>
      <c r="I58" s="4">
        <f>SUMIFS('Case Data'!I:I,'Case Data'!$A:$A,'Fuel Consumption'!$C58,'Case Data'!$B:$B,'Fuel Consumption'!$D58,'Case Data'!$E:$E,'Fuel Consumption'!$E58,'Case Data'!$C:$C,'Fuel Consumption'!$F58)</f>
        <v>0</v>
      </c>
      <c r="J58" s="4">
        <f>SUMIFS('Case Data'!J:J,'Case Data'!$A:$A,'Fuel Consumption'!$C58,'Case Data'!$B:$B,'Fuel Consumption'!$D58,'Case Data'!$E:$E,'Fuel Consumption'!$E58,'Case Data'!$C:$C,'Fuel Consumption'!$F58)</f>
        <v>0</v>
      </c>
      <c r="K58" s="4">
        <f>SUMIFS('Case Data'!K:K,'Case Data'!$A:$A,'Fuel Consumption'!$C58,'Case Data'!$B:$B,'Fuel Consumption'!$D58,'Case Data'!$E:$E,'Fuel Consumption'!$E58,'Case Data'!$C:$C,'Fuel Consumption'!$F58)</f>
        <v>0</v>
      </c>
      <c r="L58" s="4">
        <f>SUMIFS('Case Data'!L:L,'Case Data'!$A:$A,'Fuel Consumption'!$C58,'Case Data'!$B:$B,'Fuel Consumption'!$D58,'Case Data'!$E:$E,'Fuel Consumption'!$E58,'Case Data'!$C:$C,'Fuel Consumption'!$F58)</f>
        <v>0</v>
      </c>
      <c r="M58" s="4">
        <f>SUMIFS('Case Data'!M:M,'Case Data'!$A:$A,'Fuel Consumption'!$C58,'Case Data'!$B:$B,'Fuel Consumption'!$D58,'Case Data'!$E:$E,'Fuel Consumption'!$E58,'Case Data'!$C:$C,'Fuel Consumption'!$F58)</f>
        <v>0</v>
      </c>
      <c r="N58" s="8">
        <f>SUMIFS('Case Data'!N:N,'Case Data'!$A:$A,'Fuel Consumption'!$C58,'Case Data'!$B:$B,'Fuel Consumption'!$D58,'Case Data'!$E:$E,'Fuel Consumption'!$E58,'Case Data'!$C:$C,'Fuel Consumption'!$F58)</f>
        <v>0</v>
      </c>
      <c r="P58"/>
      <c r="Q58" s="30" t="str">
        <f t="shared" ref="Q58:Q66" si="7">$D$40</f>
        <v>Case A Updated RGGI Price</v>
      </c>
      <c r="R58" s="2" t="str">
        <f t="shared" si="5"/>
        <v>DE</v>
      </c>
      <c r="S58" s="2" t="s">
        <v>136</v>
      </c>
      <c r="T58" s="2" t="s">
        <v>141</v>
      </c>
      <c r="U58" s="2" t="s">
        <v>135</v>
      </c>
      <c r="V58" s="27">
        <f>SUMIFS('Case Data'!H:H,'Case Data'!$A:$A,'Fuel Consumption'!$Q58,'Case Data'!$B:$B,'Fuel Consumption'!$R58,'Case Data'!$E:$E,'Fuel Consumption'!$S58,'Case Data'!$C:$C,'Fuel Consumption'!$T58)</f>
        <v>0</v>
      </c>
      <c r="W58" s="4">
        <f>SUMIFS('Case Data'!I:I,'Case Data'!$A:$A,'Fuel Consumption'!$Q58,'Case Data'!$B:$B,'Fuel Consumption'!$R58,'Case Data'!$E:$E,'Fuel Consumption'!$S58,'Case Data'!$C:$C,'Fuel Consumption'!$T58)</f>
        <v>0</v>
      </c>
      <c r="X58" s="4">
        <f>SUMIFS('Case Data'!J:J,'Case Data'!$A:$A,'Fuel Consumption'!$Q58,'Case Data'!$B:$B,'Fuel Consumption'!$R58,'Case Data'!$E:$E,'Fuel Consumption'!$S58,'Case Data'!$C:$C,'Fuel Consumption'!$T58)</f>
        <v>0</v>
      </c>
      <c r="Y58" s="4">
        <f>SUMIFS('Case Data'!K:K,'Case Data'!$A:$A,'Fuel Consumption'!$Q58,'Case Data'!$B:$B,'Fuel Consumption'!$R58,'Case Data'!$E:$E,'Fuel Consumption'!$S58,'Case Data'!$C:$C,'Fuel Consumption'!$T58)</f>
        <v>0</v>
      </c>
      <c r="Z58" s="4">
        <f>SUMIFS('Case Data'!L:L,'Case Data'!$A:$A,'Fuel Consumption'!$Q58,'Case Data'!$B:$B,'Fuel Consumption'!$R58,'Case Data'!$E:$E,'Fuel Consumption'!$S58,'Case Data'!$C:$C,'Fuel Consumption'!$T58)</f>
        <v>0</v>
      </c>
      <c r="AA58" s="4">
        <f>SUMIFS('Case Data'!M:M,'Case Data'!$A:$A,'Fuel Consumption'!$Q58,'Case Data'!$B:$B,'Fuel Consumption'!$R58,'Case Data'!$E:$E,'Fuel Consumption'!$S58,'Case Data'!$C:$C,'Fuel Consumption'!$T58)</f>
        <v>0</v>
      </c>
      <c r="AB58" s="8">
        <f>SUMIFS('Case Data'!N:N,'Case Data'!$A:$A,'Fuel Consumption'!$Q58,'Case Data'!$B:$B,'Fuel Consumption'!$R58,'Case Data'!$E:$E,'Fuel Consumption'!$S58,'Case Data'!$C:$C,'Fuel Consumption'!$T58)</f>
        <v>0</v>
      </c>
      <c r="AC58"/>
      <c r="AE58" s="30" t="str">
        <f t="shared" ref="AE58:AE66" si="8">$D$40</f>
        <v>Case A Updated RGGI Price</v>
      </c>
      <c r="AF58" s="2" t="str">
        <f t="shared" ref="AF58:AF66" si="9">R58</f>
        <v>DE</v>
      </c>
      <c r="AG58" s="2" t="s">
        <v>136</v>
      </c>
      <c r="AH58" s="2" t="s">
        <v>142</v>
      </c>
      <c r="AI58" s="2" t="s">
        <v>135</v>
      </c>
      <c r="AJ58" s="27">
        <f>SUMIFS('Case Data'!H:H,'Case Data'!$A:$A,'Fuel Consumption'!$AE58,'Case Data'!$B:$B,'Fuel Consumption'!$AF58,'Case Data'!$E:$E,'Fuel Consumption'!$AG58,'Case Data'!$C:$C,'Fuel Consumption'!$AH58)</f>
        <v>0</v>
      </c>
      <c r="AK58" s="4">
        <f>SUMIFS('Case Data'!I:I,'Case Data'!$A:$A,'Fuel Consumption'!$AE58,'Case Data'!$B:$B,'Fuel Consumption'!$AF58,'Case Data'!$E:$E,'Fuel Consumption'!$AG58,'Case Data'!$C:$C,'Fuel Consumption'!$AH58)</f>
        <v>0</v>
      </c>
      <c r="AL58" s="4">
        <f>SUMIFS('Case Data'!J:J,'Case Data'!$A:$A,'Fuel Consumption'!$AE58,'Case Data'!$B:$B,'Fuel Consumption'!$AF58,'Case Data'!$E:$E,'Fuel Consumption'!$AG58,'Case Data'!$C:$C,'Fuel Consumption'!$AH58)</f>
        <v>0</v>
      </c>
      <c r="AM58" s="4">
        <f>SUMIFS('Case Data'!K:K,'Case Data'!$A:$A,'Fuel Consumption'!$AE58,'Case Data'!$B:$B,'Fuel Consumption'!$AF58,'Case Data'!$E:$E,'Fuel Consumption'!$AG58,'Case Data'!$C:$C,'Fuel Consumption'!$AH58)</f>
        <v>0</v>
      </c>
      <c r="AN58" s="4">
        <f>SUMIFS('Case Data'!L:L,'Case Data'!$A:$A,'Fuel Consumption'!$AE58,'Case Data'!$B:$B,'Fuel Consumption'!$AF58,'Case Data'!$E:$E,'Fuel Consumption'!$AG58,'Case Data'!$C:$C,'Fuel Consumption'!$AH58)</f>
        <v>0</v>
      </c>
      <c r="AO58" s="4">
        <f>SUMIFS('Case Data'!M:M,'Case Data'!$A:$A,'Fuel Consumption'!$AE58,'Case Data'!$B:$B,'Fuel Consumption'!$AF58,'Case Data'!$E:$E,'Fuel Consumption'!$AG58,'Case Data'!$C:$C,'Fuel Consumption'!$AH58)</f>
        <v>0</v>
      </c>
      <c r="AP58" s="8">
        <f>SUMIFS('Case Data'!N:N,'Case Data'!$A:$A,'Fuel Consumption'!$AE58,'Case Data'!$B:$B,'Fuel Consumption'!$AF58,'Case Data'!$E:$E,'Fuel Consumption'!$AG58,'Case Data'!$C:$C,'Fuel Consumption'!$AH58)</f>
        <v>0</v>
      </c>
    </row>
    <row r="59" spans="3:42">
      <c r="C59" s="30" t="str">
        <f t="shared" si="6"/>
        <v>Case A Updated RGGI Price</v>
      </c>
      <c r="D59" s="2" t="s">
        <v>22</v>
      </c>
      <c r="E59" s="2" t="s">
        <v>136</v>
      </c>
      <c r="F59" s="2" t="s">
        <v>133</v>
      </c>
      <c r="G59" s="2" t="s">
        <v>135</v>
      </c>
      <c r="H59" s="27">
        <f>SUMIFS('Case Data'!H:H,'Case Data'!$A:$A,'Fuel Consumption'!$C59,'Case Data'!$B:$B,'Fuel Consumption'!$D59,'Case Data'!$E:$E,'Fuel Consumption'!$E59,'Case Data'!$C:$C,'Fuel Consumption'!$F59)</f>
        <v>0</v>
      </c>
      <c r="I59" s="4">
        <f>SUMIFS('Case Data'!I:I,'Case Data'!$A:$A,'Fuel Consumption'!$C59,'Case Data'!$B:$B,'Fuel Consumption'!$D59,'Case Data'!$E:$E,'Fuel Consumption'!$E59,'Case Data'!$C:$C,'Fuel Consumption'!$F59)</f>
        <v>0</v>
      </c>
      <c r="J59" s="4">
        <f>SUMIFS('Case Data'!J:J,'Case Data'!$A:$A,'Fuel Consumption'!$C59,'Case Data'!$B:$B,'Fuel Consumption'!$D59,'Case Data'!$E:$E,'Fuel Consumption'!$E59,'Case Data'!$C:$C,'Fuel Consumption'!$F59)</f>
        <v>0</v>
      </c>
      <c r="K59" s="4">
        <f>SUMIFS('Case Data'!K:K,'Case Data'!$A:$A,'Fuel Consumption'!$C59,'Case Data'!$B:$B,'Fuel Consumption'!$D59,'Case Data'!$E:$E,'Fuel Consumption'!$E59,'Case Data'!$C:$C,'Fuel Consumption'!$F59)</f>
        <v>0</v>
      </c>
      <c r="L59" s="4">
        <f>SUMIFS('Case Data'!L:L,'Case Data'!$A:$A,'Fuel Consumption'!$C59,'Case Data'!$B:$B,'Fuel Consumption'!$D59,'Case Data'!$E:$E,'Fuel Consumption'!$E59,'Case Data'!$C:$C,'Fuel Consumption'!$F59)</f>
        <v>0</v>
      </c>
      <c r="M59" s="4">
        <f>SUMIFS('Case Data'!M:M,'Case Data'!$A:$A,'Fuel Consumption'!$C59,'Case Data'!$B:$B,'Fuel Consumption'!$D59,'Case Data'!$E:$E,'Fuel Consumption'!$E59,'Case Data'!$C:$C,'Fuel Consumption'!$F59)</f>
        <v>0</v>
      </c>
      <c r="N59" s="8">
        <f>SUMIFS('Case Data'!N:N,'Case Data'!$A:$A,'Fuel Consumption'!$C59,'Case Data'!$B:$B,'Fuel Consumption'!$D59,'Case Data'!$E:$E,'Fuel Consumption'!$E59,'Case Data'!$C:$C,'Fuel Consumption'!$F59)</f>
        <v>0</v>
      </c>
      <c r="P59"/>
      <c r="Q59" s="30" t="str">
        <f t="shared" si="7"/>
        <v>Case A Updated RGGI Price</v>
      </c>
      <c r="R59" s="2" t="str">
        <f t="shared" si="5"/>
        <v>MA</v>
      </c>
      <c r="S59" s="2" t="s">
        <v>136</v>
      </c>
      <c r="T59" s="2" t="s">
        <v>141</v>
      </c>
      <c r="U59" s="2" t="s">
        <v>135</v>
      </c>
      <c r="V59" s="27">
        <f>SUMIFS('Case Data'!H:H,'Case Data'!$A:$A,'Fuel Consumption'!$Q59,'Case Data'!$B:$B,'Fuel Consumption'!$R59,'Case Data'!$E:$E,'Fuel Consumption'!$S59,'Case Data'!$C:$C,'Fuel Consumption'!$T59)</f>
        <v>0</v>
      </c>
      <c r="W59" s="4">
        <f>SUMIFS('Case Data'!I:I,'Case Data'!$A:$A,'Fuel Consumption'!$Q59,'Case Data'!$B:$B,'Fuel Consumption'!$R59,'Case Data'!$E:$E,'Fuel Consumption'!$S59,'Case Data'!$C:$C,'Fuel Consumption'!$T59)</f>
        <v>0</v>
      </c>
      <c r="X59" s="4">
        <f>SUMIFS('Case Data'!J:J,'Case Data'!$A:$A,'Fuel Consumption'!$Q59,'Case Data'!$B:$B,'Fuel Consumption'!$R59,'Case Data'!$E:$E,'Fuel Consumption'!$S59,'Case Data'!$C:$C,'Fuel Consumption'!$T59)</f>
        <v>0</v>
      </c>
      <c r="Y59" s="4">
        <f>SUMIFS('Case Data'!K:K,'Case Data'!$A:$A,'Fuel Consumption'!$Q59,'Case Data'!$B:$B,'Fuel Consumption'!$R59,'Case Data'!$E:$E,'Fuel Consumption'!$S59,'Case Data'!$C:$C,'Fuel Consumption'!$T59)</f>
        <v>0</v>
      </c>
      <c r="Z59" s="4">
        <f>SUMIFS('Case Data'!L:L,'Case Data'!$A:$A,'Fuel Consumption'!$Q59,'Case Data'!$B:$B,'Fuel Consumption'!$R59,'Case Data'!$E:$E,'Fuel Consumption'!$S59,'Case Data'!$C:$C,'Fuel Consumption'!$T59)</f>
        <v>0</v>
      </c>
      <c r="AA59" s="4">
        <f>SUMIFS('Case Data'!M:M,'Case Data'!$A:$A,'Fuel Consumption'!$Q59,'Case Data'!$B:$B,'Fuel Consumption'!$R59,'Case Data'!$E:$E,'Fuel Consumption'!$S59,'Case Data'!$C:$C,'Fuel Consumption'!$T59)</f>
        <v>0</v>
      </c>
      <c r="AB59" s="8">
        <f>SUMIFS('Case Data'!N:N,'Case Data'!$A:$A,'Fuel Consumption'!$Q59,'Case Data'!$B:$B,'Fuel Consumption'!$R59,'Case Data'!$E:$E,'Fuel Consumption'!$S59,'Case Data'!$C:$C,'Fuel Consumption'!$T59)</f>
        <v>0</v>
      </c>
      <c r="AC59"/>
      <c r="AE59" s="30" t="str">
        <f t="shared" si="8"/>
        <v>Case A Updated RGGI Price</v>
      </c>
      <c r="AF59" s="2" t="str">
        <f t="shared" si="9"/>
        <v>MA</v>
      </c>
      <c r="AG59" s="2" t="s">
        <v>136</v>
      </c>
      <c r="AH59" s="2" t="s">
        <v>142</v>
      </c>
      <c r="AI59" s="2" t="s">
        <v>135</v>
      </c>
      <c r="AJ59" s="27">
        <f>SUMIFS('Case Data'!H:H,'Case Data'!$A:$A,'Fuel Consumption'!$AE59,'Case Data'!$B:$B,'Fuel Consumption'!$AF59,'Case Data'!$E:$E,'Fuel Consumption'!$AG59,'Case Data'!$C:$C,'Fuel Consumption'!$AH59)</f>
        <v>0</v>
      </c>
      <c r="AK59" s="4">
        <f>SUMIFS('Case Data'!I:I,'Case Data'!$A:$A,'Fuel Consumption'!$AE59,'Case Data'!$B:$B,'Fuel Consumption'!$AF59,'Case Data'!$E:$E,'Fuel Consumption'!$AG59,'Case Data'!$C:$C,'Fuel Consumption'!$AH59)</f>
        <v>0</v>
      </c>
      <c r="AL59" s="4">
        <f>SUMIFS('Case Data'!J:J,'Case Data'!$A:$A,'Fuel Consumption'!$AE59,'Case Data'!$B:$B,'Fuel Consumption'!$AF59,'Case Data'!$E:$E,'Fuel Consumption'!$AG59,'Case Data'!$C:$C,'Fuel Consumption'!$AH59)</f>
        <v>0</v>
      </c>
      <c r="AM59" s="4">
        <f>SUMIFS('Case Data'!K:K,'Case Data'!$A:$A,'Fuel Consumption'!$AE59,'Case Data'!$B:$B,'Fuel Consumption'!$AF59,'Case Data'!$E:$E,'Fuel Consumption'!$AG59,'Case Data'!$C:$C,'Fuel Consumption'!$AH59)</f>
        <v>0</v>
      </c>
      <c r="AN59" s="4">
        <f>SUMIFS('Case Data'!L:L,'Case Data'!$A:$A,'Fuel Consumption'!$AE59,'Case Data'!$B:$B,'Fuel Consumption'!$AF59,'Case Data'!$E:$E,'Fuel Consumption'!$AG59,'Case Data'!$C:$C,'Fuel Consumption'!$AH59)</f>
        <v>0</v>
      </c>
      <c r="AO59" s="4">
        <f>SUMIFS('Case Data'!M:M,'Case Data'!$A:$A,'Fuel Consumption'!$AE59,'Case Data'!$B:$B,'Fuel Consumption'!$AF59,'Case Data'!$E:$E,'Fuel Consumption'!$AG59,'Case Data'!$C:$C,'Fuel Consumption'!$AH59)</f>
        <v>0</v>
      </c>
      <c r="AP59" s="8">
        <f>SUMIFS('Case Data'!N:N,'Case Data'!$A:$A,'Fuel Consumption'!$AE59,'Case Data'!$B:$B,'Fuel Consumption'!$AF59,'Case Data'!$E:$E,'Fuel Consumption'!$AG59,'Case Data'!$C:$C,'Fuel Consumption'!$AH59)</f>
        <v>0</v>
      </c>
    </row>
    <row r="60" spans="3:42">
      <c r="C60" s="30" t="str">
        <f t="shared" si="6"/>
        <v>Case A Updated RGGI Price</v>
      </c>
      <c r="D60" s="2" t="s">
        <v>21</v>
      </c>
      <c r="E60" s="2" t="s">
        <v>136</v>
      </c>
      <c r="F60" s="2" t="s">
        <v>133</v>
      </c>
      <c r="G60" s="2" t="s">
        <v>135</v>
      </c>
      <c r="H60" s="27">
        <f>SUMIFS('Case Data'!H:H,'Case Data'!$A:$A,'Fuel Consumption'!$C60,'Case Data'!$B:$B,'Fuel Consumption'!$D60,'Case Data'!$E:$E,'Fuel Consumption'!$E60,'Case Data'!$C:$C,'Fuel Consumption'!$F60)</f>
        <v>0</v>
      </c>
      <c r="I60" s="4">
        <f>SUMIFS('Case Data'!I:I,'Case Data'!$A:$A,'Fuel Consumption'!$C60,'Case Data'!$B:$B,'Fuel Consumption'!$D60,'Case Data'!$E:$E,'Fuel Consumption'!$E60,'Case Data'!$C:$C,'Fuel Consumption'!$F60)</f>
        <v>0</v>
      </c>
      <c r="J60" s="4">
        <f>SUMIFS('Case Data'!J:J,'Case Data'!$A:$A,'Fuel Consumption'!$C60,'Case Data'!$B:$B,'Fuel Consumption'!$D60,'Case Data'!$E:$E,'Fuel Consumption'!$E60,'Case Data'!$C:$C,'Fuel Consumption'!$F60)</f>
        <v>0</v>
      </c>
      <c r="K60" s="4">
        <f>SUMIFS('Case Data'!K:K,'Case Data'!$A:$A,'Fuel Consumption'!$C60,'Case Data'!$B:$B,'Fuel Consumption'!$D60,'Case Data'!$E:$E,'Fuel Consumption'!$E60,'Case Data'!$C:$C,'Fuel Consumption'!$F60)</f>
        <v>0</v>
      </c>
      <c r="L60" s="4">
        <f>SUMIFS('Case Data'!L:L,'Case Data'!$A:$A,'Fuel Consumption'!$C60,'Case Data'!$B:$B,'Fuel Consumption'!$D60,'Case Data'!$E:$E,'Fuel Consumption'!$E60,'Case Data'!$C:$C,'Fuel Consumption'!$F60)</f>
        <v>0</v>
      </c>
      <c r="M60" s="4">
        <f>SUMIFS('Case Data'!M:M,'Case Data'!$A:$A,'Fuel Consumption'!$C60,'Case Data'!$B:$B,'Fuel Consumption'!$D60,'Case Data'!$E:$E,'Fuel Consumption'!$E60,'Case Data'!$C:$C,'Fuel Consumption'!$F60)</f>
        <v>0</v>
      </c>
      <c r="N60" s="8">
        <f>SUMIFS('Case Data'!N:N,'Case Data'!$A:$A,'Fuel Consumption'!$C60,'Case Data'!$B:$B,'Fuel Consumption'!$D60,'Case Data'!$E:$E,'Fuel Consumption'!$E60,'Case Data'!$C:$C,'Fuel Consumption'!$F60)</f>
        <v>0</v>
      </c>
      <c r="P60"/>
      <c r="Q60" s="30" t="str">
        <f t="shared" si="7"/>
        <v>Case A Updated RGGI Price</v>
      </c>
      <c r="R60" s="2" t="str">
        <f t="shared" si="5"/>
        <v>MD</v>
      </c>
      <c r="S60" s="2" t="s">
        <v>136</v>
      </c>
      <c r="T60" s="2" t="s">
        <v>141</v>
      </c>
      <c r="U60" s="2" t="s">
        <v>135</v>
      </c>
      <c r="V60" s="27">
        <f>SUMIFS('Case Data'!H:H,'Case Data'!$A:$A,'Fuel Consumption'!$Q60,'Case Data'!$B:$B,'Fuel Consumption'!$R60,'Case Data'!$E:$E,'Fuel Consumption'!$S60,'Case Data'!$C:$C,'Fuel Consumption'!$T60)</f>
        <v>0</v>
      </c>
      <c r="W60" s="4">
        <f>SUMIFS('Case Data'!I:I,'Case Data'!$A:$A,'Fuel Consumption'!$Q60,'Case Data'!$B:$B,'Fuel Consumption'!$R60,'Case Data'!$E:$E,'Fuel Consumption'!$S60,'Case Data'!$C:$C,'Fuel Consumption'!$T60)</f>
        <v>0</v>
      </c>
      <c r="X60" s="4">
        <f>SUMIFS('Case Data'!J:J,'Case Data'!$A:$A,'Fuel Consumption'!$Q60,'Case Data'!$B:$B,'Fuel Consumption'!$R60,'Case Data'!$E:$E,'Fuel Consumption'!$S60,'Case Data'!$C:$C,'Fuel Consumption'!$T60)</f>
        <v>0</v>
      </c>
      <c r="Y60" s="4">
        <f>SUMIFS('Case Data'!K:K,'Case Data'!$A:$A,'Fuel Consumption'!$Q60,'Case Data'!$B:$B,'Fuel Consumption'!$R60,'Case Data'!$E:$E,'Fuel Consumption'!$S60,'Case Data'!$C:$C,'Fuel Consumption'!$T60)</f>
        <v>0</v>
      </c>
      <c r="Z60" s="4">
        <f>SUMIFS('Case Data'!L:L,'Case Data'!$A:$A,'Fuel Consumption'!$Q60,'Case Data'!$B:$B,'Fuel Consumption'!$R60,'Case Data'!$E:$E,'Fuel Consumption'!$S60,'Case Data'!$C:$C,'Fuel Consumption'!$T60)</f>
        <v>0</v>
      </c>
      <c r="AA60" s="4">
        <f>SUMIFS('Case Data'!M:M,'Case Data'!$A:$A,'Fuel Consumption'!$Q60,'Case Data'!$B:$B,'Fuel Consumption'!$R60,'Case Data'!$E:$E,'Fuel Consumption'!$S60,'Case Data'!$C:$C,'Fuel Consumption'!$T60)</f>
        <v>0</v>
      </c>
      <c r="AB60" s="8">
        <f>SUMIFS('Case Data'!N:N,'Case Data'!$A:$A,'Fuel Consumption'!$Q60,'Case Data'!$B:$B,'Fuel Consumption'!$R60,'Case Data'!$E:$E,'Fuel Consumption'!$S60,'Case Data'!$C:$C,'Fuel Consumption'!$T60)</f>
        <v>0</v>
      </c>
      <c r="AC60"/>
      <c r="AE60" s="30" t="str">
        <f t="shared" si="8"/>
        <v>Case A Updated RGGI Price</v>
      </c>
      <c r="AF60" s="2" t="str">
        <f t="shared" si="9"/>
        <v>MD</v>
      </c>
      <c r="AG60" s="2" t="s">
        <v>136</v>
      </c>
      <c r="AH60" s="2" t="s">
        <v>142</v>
      </c>
      <c r="AI60" s="2" t="s">
        <v>135</v>
      </c>
      <c r="AJ60" s="27">
        <f>SUMIFS('Case Data'!H:H,'Case Data'!$A:$A,'Fuel Consumption'!$AE60,'Case Data'!$B:$B,'Fuel Consumption'!$AF60,'Case Data'!$E:$E,'Fuel Consumption'!$AG60,'Case Data'!$C:$C,'Fuel Consumption'!$AH60)</f>
        <v>0</v>
      </c>
      <c r="AK60" s="4">
        <f>SUMIFS('Case Data'!I:I,'Case Data'!$A:$A,'Fuel Consumption'!$AE60,'Case Data'!$B:$B,'Fuel Consumption'!$AF60,'Case Data'!$E:$E,'Fuel Consumption'!$AG60,'Case Data'!$C:$C,'Fuel Consumption'!$AH60)</f>
        <v>0</v>
      </c>
      <c r="AL60" s="4">
        <f>SUMIFS('Case Data'!J:J,'Case Data'!$A:$A,'Fuel Consumption'!$AE60,'Case Data'!$B:$B,'Fuel Consumption'!$AF60,'Case Data'!$E:$E,'Fuel Consumption'!$AG60,'Case Data'!$C:$C,'Fuel Consumption'!$AH60)</f>
        <v>0</v>
      </c>
      <c r="AM60" s="4">
        <f>SUMIFS('Case Data'!K:K,'Case Data'!$A:$A,'Fuel Consumption'!$AE60,'Case Data'!$B:$B,'Fuel Consumption'!$AF60,'Case Data'!$E:$E,'Fuel Consumption'!$AG60,'Case Data'!$C:$C,'Fuel Consumption'!$AH60)</f>
        <v>0</v>
      </c>
      <c r="AN60" s="4">
        <f>SUMIFS('Case Data'!L:L,'Case Data'!$A:$A,'Fuel Consumption'!$AE60,'Case Data'!$B:$B,'Fuel Consumption'!$AF60,'Case Data'!$E:$E,'Fuel Consumption'!$AG60,'Case Data'!$C:$C,'Fuel Consumption'!$AH60)</f>
        <v>0</v>
      </c>
      <c r="AO60" s="4">
        <f>SUMIFS('Case Data'!M:M,'Case Data'!$A:$A,'Fuel Consumption'!$AE60,'Case Data'!$B:$B,'Fuel Consumption'!$AF60,'Case Data'!$E:$E,'Fuel Consumption'!$AG60,'Case Data'!$C:$C,'Fuel Consumption'!$AH60)</f>
        <v>0</v>
      </c>
      <c r="AP60" s="8">
        <f>SUMIFS('Case Data'!N:N,'Case Data'!$A:$A,'Fuel Consumption'!$AE60,'Case Data'!$B:$B,'Fuel Consumption'!$AF60,'Case Data'!$E:$E,'Fuel Consumption'!$AG60,'Case Data'!$C:$C,'Fuel Consumption'!$AH60)</f>
        <v>0</v>
      </c>
    </row>
    <row r="61" spans="3:42">
      <c r="C61" s="30" t="str">
        <f t="shared" si="6"/>
        <v>Case A Updated RGGI Price</v>
      </c>
      <c r="D61" s="2" t="s">
        <v>20</v>
      </c>
      <c r="E61" s="2" t="s">
        <v>136</v>
      </c>
      <c r="F61" s="2" t="s">
        <v>133</v>
      </c>
      <c r="G61" s="2" t="s">
        <v>135</v>
      </c>
      <c r="H61" s="27">
        <f>SUMIFS('Case Data'!H:H,'Case Data'!$A:$A,'Fuel Consumption'!$C61,'Case Data'!$B:$B,'Fuel Consumption'!$D61,'Case Data'!$E:$E,'Fuel Consumption'!$E61,'Case Data'!$C:$C,'Fuel Consumption'!$F61)</f>
        <v>0</v>
      </c>
      <c r="I61" s="4">
        <f>SUMIFS('Case Data'!I:I,'Case Data'!$A:$A,'Fuel Consumption'!$C61,'Case Data'!$B:$B,'Fuel Consumption'!$D61,'Case Data'!$E:$E,'Fuel Consumption'!$E61,'Case Data'!$C:$C,'Fuel Consumption'!$F61)</f>
        <v>0</v>
      </c>
      <c r="J61" s="4">
        <f>SUMIFS('Case Data'!J:J,'Case Data'!$A:$A,'Fuel Consumption'!$C61,'Case Data'!$B:$B,'Fuel Consumption'!$D61,'Case Data'!$E:$E,'Fuel Consumption'!$E61,'Case Data'!$C:$C,'Fuel Consumption'!$F61)</f>
        <v>0</v>
      </c>
      <c r="K61" s="4">
        <f>SUMIFS('Case Data'!K:K,'Case Data'!$A:$A,'Fuel Consumption'!$C61,'Case Data'!$B:$B,'Fuel Consumption'!$D61,'Case Data'!$E:$E,'Fuel Consumption'!$E61,'Case Data'!$C:$C,'Fuel Consumption'!$F61)</f>
        <v>0</v>
      </c>
      <c r="L61" s="4">
        <f>SUMIFS('Case Data'!L:L,'Case Data'!$A:$A,'Fuel Consumption'!$C61,'Case Data'!$B:$B,'Fuel Consumption'!$D61,'Case Data'!$E:$E,'Fuel Consumption'!$E61,'Case Data'!$C:$C,'Fuel Consumption'!$F61)</f>
        <v>0</v>
      </c>
      <c r="M61" s="4">
        <f>SUMIFS('Case Data'!M:M,'Case Data'!$A:$A,'Fuel Consumption'!$C61,'Case Data'!$B:$B,'Fuel Consumption'!$D61,'Case Data'!$E:$E,'Fuel Consumption'!$E61,'Case Data'!$C:$C,'Fuel Consumption'!$F61)</f>
        <v>0</v>
      </c>
      <c r="N61" s="8">
        <f>SUMIFS('Case Data'!N:N,'Case Data'!$A:$A,'Fuel Consumption'!$C61,'Case Data'!$B:$B,'Fuel Consumption'!$D61,'Case Data'!$E:$E,'Fuel Consumption'!$E61,'Case Data'!$C:$C,'Fuel Consumption'!$F61)</f>
        <v>0</v>
      </c>
      <c r="P61"/>
      <c r="Q61" s="30" t="str">
        <f t="shared" si="7"/>
        <v>Case A Updated RGGI Price</v>
      </c>
      <c r="R61" s="2" t="str">
        <f t="shared" si="5"/>
        <v>ME</v>
      </c>
      <c r="S61" s="2" t="s">
        <v>136</v>
      </c>
      <c r="T61" s="2" t="s">
        <v>141</v>
      </c>
      <c r="U61" s="2" t="s">
        <v>135</v>
      </c>
      <c r="V61" s="27">
        <f>SUMIFS('Case Data'!H:H,'Case Data'!$A:$A,'Fuel Consumption'!$Q61,'Case Data'!$B:$B,'Fuel Consumption'!$R61,'Case Data'!$E:$E,'Fuel Consumption'!$S61,'Case Data'!$C:$C,'Fuel Consumption'!$T61)</f>
        <v>0</v>
      </c>
      <c r="W61" s="4">
        <f>SUMIFS('Case Data'!I:I,'Case Data'!$A:$A,'Fuel Consumption'!$Q61,'Case Data'!$B:$B,'Fuel Consumption'!$R61,'Case Data'!$E:$E,'Fuel Consumption'!$S61,'Case Data'!$C:$C,'Fuel Consumption'!$T61)</f>
        <v>0</v>
      </c>
      <c r="X61" s="4">
        <f>SUMIFS('Case Data'!J:J,'Case Data'!$A:$A,'Fuel Consumption'!$Q61,'Case Data'!$B:$B,'Fuel Consumption'!$R61,'Case Data'!$E:$E,'Fuel Consumption'!$S61,'Case Data'!$C:$C,'Fuel Consumption'!$T61)</f>
        <v>0</v>
      </c>
      <c r="Y61" s="4">
        <f>SUMIFS('Case Data'!K:K,'Case Data'!$A:$A,'Fuel Consumption'!$Q61,'Case Data'!$B:$B,'Fuel Consumption'!$R61,'Case Data'!$E:$E,'Fuel Consumption'!$S61,'Case Data'!$C:$C,'Fuel Consumption'!$T61)</f>
        <v>0</v>
      </c>
      <c r="Z61" s="4">
        <f>SUMIFS('Case Data'!L:L,'Case Data'!$A:$A,'Fuel Consumption'!$Q61,'Case Data'!$B:$B,'Fuel Consumption'!$R61,'Case Data'!$E:$E,'Fuel Consumption'!$S61,'Case Data'!$C:$C,'Fuel Consumption'!$T61)</f>
        <v>0</v>
      </c>
      <c r="AA61" s="4">
        <f>SUMIFS('Case Data'!M:M,'Case Data'!$A:$A,'Fuel Consumption'!$Q61,'Case Data'!$B:$B,'Fuel Consumption'!$R61,'Case Data'!$E:$E,'Fuel Consumption'!$S61,'Case Data'!$C:$C,'Fuel Consumption'!$T61)</f>
        <v>0</v>
      </c>
      <c r="AB61" s="8">
        <f>SUMIFS('Case Data'!N:N,'Case Data'!$A:$A,'Fuel Consumption'!$Q61,'Case Data'!$B:$B,'Fuel Consumption'!$R61,'Case Data'!$E:$E,'Fuel Consumption'!$S61,'Case Data'!$C:$C,'Fuel Consumption'!$T61)</f>
        <v>0</v>
      </c>
      <c r="AC61"/>
      <c r="AE61" s="30" t="str">
        <f t="shared" si="8"/>
        <v>Case A Updated RGGI Price</v>
      </c>
      <c r="AF61" s="2" t="str">
        <f t="shared" si="9"/>
        <v>ME</v>
      </c>
      <c r="AG61" s="2" t="s">
        <v>136</v>
      </c>
      <c r="AH61" s="2" t="s">
        <v>142</v>
      </c>
      <c r="AI61" s="2" t="s">
        <v>135</v>
      </c>
      <c r="AJ61" s="27">
        <f>SUMIFS('Case Data'!H:H,'Case Data'!$A:$A,'Fuel Consumption'!$AE61,'Case Data'!$B:$B,'Fuel Consumption'!$AF61,'Case Data'!$E:$E,'Fuel Consumption'!$AG61,'Case Data'!$C:$C,'Fuel Consumption'!$AH61)</f>
        <v>0</v>
      </c>
      <c r="AK61" s="4">
        <f>SUMIFS('Case Data'!I:I,'Case Data'!$A:$A,'Fuel Consumption'!$AE61,'Case Data'!$B:$B,'Fuel Consumption'!$AF61,'Case Data'!$E:$E,'Fuel Consumption'!$AG61,'Case Data'!$C:$C,'Fuel Consumption'!$AH61)</f>
        <v>0</v>
      </c>
      <c r="AL61" s="4">
        <f>SUMIFS('Case Data'!J:J,'Case Data'!$A:$A,'Fuel Consumption'!$AE61,'Case Data'!$B:$B,'Fuel Consumption'!$AF61,'Case Data'!$E:$E,'Fuel Consumption'!$AG61,'Case Data'!$C:$C,'Fuel Consumption'!$AH61)</f>
        <v>0</v>
      </c>
      <c r="AM61" s="4">
        <f>SUMIFS('Case Data'!K:K,'Case Data'!$A:$A,'Fuel Consumption'!$AE61,'Case Data'!$B:$B,'Fuel Consumption'!$AF61,'Case Data'!$E:$E,'Fuel Consumption'!$AG61,'Case Data'!$C:$C,'Fuel Consumption'!$AH61)</f>
        <v>0</v>
      </c>
      <c r="AN61" s="4">
        <f>SUMIFS('Case Data'!L:L,'Case Data'!$A:$A,'Fuel Consumption'!$AE61,'Case Data'!$B:$B,'Fuel Consumption'!$AF61,'Case Data'!$E:$E,'Fuel Consumption'!$AG61,'Case Data'!$C:$C,'Fuel Consumption'!$AH61)</f>
        <v>0</v>
      </c>
      <c r="AO61" s="4">
        <f>SUMIFS('Case Data'!M:M,'Case Data'!$A:$A,'Fuel Consumption'!$AE61,'Case Data'!$B:$B,'Fuel Consumption'!$AF61,'Case Data'!$E:$E,'Fuel Consumption'!$AG61,'Case Data'!$C:$C,'Fuel Consumption'!$AH61)</f>
        <v>0</v>
      </c>
      <c r="AP61" s="8">
        <f>SUMIFS('Case Data'!N:N,'Case Data'!$A:$A,'Fuel Consumption'!$AE61,'Case Data'!$B:$B,'Fuel Consumption'!$AF61,'Case Data'!$E:$E,'Fuel Consumption'!$AG61,'Case Data'!$C:$C,'Fuel Consumption'!$AH61)</f>
        <v>0</v>
      </c>
    </row>
    <row r="62" spans="3:42">
      <c r="C62" s="30" t="str">
        <f t="shared" si="6"/>
        <v>Case A Updated RGGI Price</v>
      </c>
      <c r="D62" s="2" t="s">
        <v>23</v>
      </c>
      <c r="E62" s="2" t="s">
        <v>136</v>
      </c>
      <c r="F62" s="2" t="s">
        <v>133</v>
      </c>
      <c r="G62" s="2" t="s">
        <v>135</v>
      </c>
      <c r="H62" s="27">
        <f>SUMIFS('Case Data'!H:H,'Case Data'!$A:$A,'Fuel Consumption'!$C62,'Case Data'!$B:$B,'Fuel Consumption'!$D62,'Case Data'!$E:$E,'Fuel Consumption'!$E62,'Case Data'!$C:$C,'Fuel Consumption'!$F62)</f>
        <v>0</v>
      </c>
      <c r="I62" s="4">
        <f>SUMIFS('Case Data'!I:I,'Case Data'!$A:$A,'Fuel Consumption'!$C62,'Case Data'!$B:$B,'Fuel Consumption'!$D62,'Case Data'!$E:$E,'Fuel Consumption'!$E62,'Case Data'!$C:$C,'Fuel Consumption'!$F62)</f>
        <v>0</v>
      </c>
      <c r="J62" s="4">
        <f>SUMIFS('Case Data'!J:J,'Case Data'!$A:$A,'Fuel Consumption'!$C62,'Case Data'!$B:$B,'Fuel Consumption'!$D62,'Case Data'!$E:$E,'Fuel Consumption'!$E62,'Case Data'!$C:$C,'Fuel Consumption'!$F62)</f>
        <v>0</v>
      </c>
      <c r="K62" s="4">
        <f>SUMIFS('Case Data'!K:K,'Case Data'!$A:$A,'Fuel Consumption'!$C62,'Case Data'!$B:$B,'Fuel Consumption'!$D62,'Case Data'!$E:$E,'Fuel Consumption'!$E62,'Case Data'!$C:$C,'Fuel Consumption'!$F62)</f>
        <v>0</v>
      </c>
      <c r="L62" s="4">
        <f>SUMIFS('Case Data'!L:L,'Case Data'!$A:$A,'Fuel Consumption'!$C62,'Case Data'!$B:$B,'Fuel Consumption'!$D62,'Case Data'!$E:$E,'Fuel Consumption'!$E62,'Case Data'!$C:$C,'Fuel Consumption'!$F62)</f>
        <v>0</v>
      </c>
      <c r="M62" s="4">
        <f>SUMIFS('Case Data'!M:M,'Case Data'!$A:$A,'Fuel Consumption'!$C62,'Case Data'!$B:$B,'Fuel Consumption'!$D62,'Case Data'!$E:$E,'Fuel Consumption'!$E62,'Case Data'!$C:$C,'Fuel Consumption'!$F62)</f>
        <v>0</v>
      </c>
      <c r="N62" s="8">
        <f>SUMIFS('Case Data'!N:N,'Case Data'!$A:$A,'Fuel Consumption'!$C62,'Case Data'!$B:$B,'Fuel Consumption'!$D62,'Case Data'!$E:$E,'Fuel Consumption'!$E62,'Case Data'!$C:$C,'Fuel Consumption'!$F62)</f>
        <v>0</v>
      </c>
      <c r="P62"/>
      <c r="Q62" s="30" t="str">
        <f t="shared" si="7"/>
        <v>Case A Updated RGGI Price</v>
      </c>
      <c r="R62" s="2" t="str">
        <f t="shared" si="5"/>
        <v>NH</v>
      </c>
      <c r="S62" s="2" t="s">
        <v>136</v>
      </c>
      <c r="T62" s="2" t="s">
        <v>141</v>
      </c>
      <c r="U62" s="2" t="s">
        <v>135</v>
      </c>
      <c r="V62" s="27">
        <f>SUMIFS('Case Data'!H:H,'Case Data'!$A:$A,'Fuel Consumption'!$Q62,'Case Data'!$B:$B,'Fuel Consumption'!$R62,'Case Data'!$E:$E,'Fuel Consumption'!$S62,'Case Data'!$C:$C,'Fuel Consumption'!$T62)</f>
        <v>0</v>
      </c>
      <c r="W62" s="4">
        <f>SUMIFS('Case Data'!I:I,'Case Data'!$A:$A,'Fuel Consumption'!$Q62,'Case Data'!$B:$B,'Fuel Consumption'!$R62,'Case Data'!$E:$E,'Fuel Consumption'!$S62,'Case Data'!$C:$C,'Fuel Consumption'!$T62)</f>
        <v>0</v>
      </c>
      <c r="X62" s="4">
        <f>SUMIFS('Case Data'!J:J,'Case Data'!$A:$A,'Fuel Consumption'!$Q62,'Case Data'!$B:$B,'Fuel Consumption'!$R62,'Case Data'!$E:$E,'Fuel Consumption'!$S62,'Case Data'!$C:$C,'Fuel Consumption'!$T62)</f>
        <v>0</v>
      </c>
      <c r="Y62" s="4">
        <f>SUMIFS('Case Data'!K:K,'Case Data'!$A:$A,'Fuel Consumption'!$Q62,'Case Data'!$B:$B,'Fuel Consumption'!$R62,'Case Data'!$E:$E,'Fuel Consumption'!$S62,'Case Data'!$C:$C,'Fuel Consumption'!$T62)</f>
        <v>0</v>
      </c>
      <c r="Z62" s="4">
        <f>SUMIFS('Case Data'!L:L,'Case Data'!$A:$A,'Fuel Consumption'!$Q62,'Case Data'!$B:$B,'Fuel Consumption'!$R62,'Case Data'!$E:$E,'Fuel Consumption'!$S62,'Case Data'!$C:$C,'Fuel Consumption'!$T62)</f>
        <v>0</v>
      </c>
      <c r="AA62" s="4">
        <f>SUMIFS('Case Data'!M:M,'Case Data'!$A:$A,'Fuel Consumption'!$Q62,'Case Data'!$B:$B,'Fuel Consumption'!$R62,'Case Data'!$E:$E,'Fuel Consumption'!$S62,'Case Data'!$C:$C,'Fuel Consumption'!$T62)</f>
        <v>0</v>
      </c>
      <c r="AB62" s="8">
        <f>SUMIFS('Case Data'!N:N,'Case Data'!$A:$A,'Fuel Consumption'!$Q62,'Case Data'!$B:$B,'Fuel Consumption'!$R62,'Case Data'!$E:$E,'Fuel Consumption'!$S62,'Case Data'!$C:$C,'Fuel Consumption'!$T62)</f>
        <v>0</v>
      </c>
      <c r="AC62"/>
      <c r="AE62" s="30" t="str">
        <f t="shared" si="8"/>
        <v>Case A Updated RGGI Price</v>
      </c>
      <c r="AF62" s="2" t="str">
        <f t="shared" si="9"/>
        <v>NH</v>
      </c>
      <c r="AG62" s="2" t="s">
        <v>136</v>
      </c>
      <c r="AH62" s="2" t="s">
        <v>142</v>
      </c>
      <c r="AI62" s="2" t="s">
        <v>135</v>
      </c>
      <c r="AJ62" s="27">
        <f>SUMIFS('Case Data'!H:H,'Case Data'!$A:$A,'Fuel Consumption'!$AE62,'Case Data'!$B:$B,'Fuel Consumption'!$AF62,'Case Data'!$E:$E,'Fuel Consumption'!$AG62,'Case Data'!$C:$C,'Fuel Consumption'!$AH62)</f>
        <v>0</v>
      </c>
      <c r="AK62" s="4">
        <f>SUMIFS('Case Data'!I:I,'Case Data'!$A:$A,'Fuel Consumption'!$AE62,'Case Data'!$B:$B,'Fuel Consumption'!$AF62,'Case Data'!$E:$E,'Fuel Consumption'!$AG62,'Case Data'!$C:$C,'Fuel Consumption'!$AH62)</f>
        <v>0</v>
      </c>
      <c r="AL62" s="4">
        <f>SUMIFS('Case Data'!J:J,'Case Data'!$A:$A,'Fuel Consumption'!$AE62,'Case Data'!$B:$B,'Fuel Consumption'!$AF62,'Case Data'!$E:$E,'Fuel Consumption'!$AG62,'Case Data'!$C:$C,'Fuel Consumption'!$AH62)</f>
        <v>0</v>
      </c>
      <c r="AM62" s="4">
        <f>SUMIFS('Case Data'!K:K,'Case Data'!$A:$A,'Fuel Consumption'!$AE62,'Case Data'!$B:$B,'Fuel Consumption'!$AF62,'Case Data'!$E:$E,'Fuel Consumption'!$AG62,'Case Data'!$C:$C,'Fuel Consumption'!$AH62)</f>
        <v>0</v>
      </c>
      <c r="AN62" s="4">
        <f>SUMIFS('Case Data'!L:L,'Case Data'!$A:$A,'Fuel Consumption'!$AE62,'Case Data'!$B:$B,'Fuel Consumption'!$AF62,'Case Data'!$E:$E,'Fuel Consumption'!$AG62,'Case Data'!$C:$C,'Fuel Consumption'!$AH62)</f>
        <v>0</v>
      </c>
      <c r="AO62" s="4">
        <f>SUMIFS('Case Data'!M:M,'Case Data'!$A:$A,'Fuel Consumption'!$AE62,'Case Data'!$B:$B,'Fuel Consumption'!$AF62,'Case Data'!$E:$E,'Fuel Consumption'!$AG62,'Case Data'!$C:$C,'Fuel Consumption'!$AH62)</f>
        <v>0</v>
      </c>
      <c r="AP62" s="8">
        <f>SUMIFS('Case Data'!N:N,'Case Data'!$A:$A,'Fuel Consumption'!$AE62,'Case Data'!$B:$B,'Fuel Consumption'!$AF62,'Case Data'!$E:$E,'Fuel Consumption'!$AG62,'Case Data'!$C:$C,'Fuel Consumption'!$AH62)</f>
        <v>0</v>
      </c>
    </row>
    <row r="63" spans="3:42">
      <c r="C63" s="30" t="str">
        <f t="shared" si="6"/>
        <v>Case A Updated RGGI Price</v>
      </c>
      <c r="D63" s="2" t="s">
        <v>24</v>
      </c>
      <c r="E63" s="2" t="s">
        <v>136</v>
      </c>
      <c r="F63" s="2" t="s">
        <v>133</v>
      </c>
      <c r="G63" s="2" t="s">
        <v>135</v>
      </c>
      <c r="H63" s="27">
        <f>SUMIFS('Case Data'!H:H,'Case Data'!$A:$A,'Fuel Consumption'!$C63,'Case Data'!$B:$B,'Fuel Consumption'!$D63,'Case Data'!$E:$E,'Fuel Consumption'!$E63,'Case Data'!$C:$C,'Fuel Consumption'!$F63)</f>
        <v>0</v>
      </c>
      <c r="I63" s="4">
        <f>SUMIFS('Case Data'!I:I,'Case Data'!$A:$A,'Fuel Consumption'!$C63,'Case Data'!$B:$B,'Fuel Consumption'!$D63,'Case Data'!$E:$E,'Fuel Consumption'!$E63,'Case Data'!$C:$C,'Fuel Consumption'!$F63)</f>
        <v>0</v>
      </c>
      <c r="J63" s="4">
        <f>SUMIFS('Case Data'!J:J,'Case Data'!$A:$A,'Fuel Consumption'!$C63,'Case Data'!$B:$B,'Fuel Consumption'!$D63,'Case Data'!$E:$E,'Fuel Consumption'!$E63,'Case Data'!$C:$C,'Fuel Consumption'!$F63)</f>
        <v>0</v>
      </c>
      <c r="K63" s="4">
        <f>SUMIFS('Case Data'!K:K,'Case Data'!$A:$A,'Fuel Consumption'!$C63,'Case Data'!$B:$B,'Fuel Consumption'!$D63,'Case Data'!$E:$E,'Fuel Consumption'!$E63,'Case Data'!$C:$C,'Fuel Consumption'!$F63)</f>
        <v>0</v>
      </c>
      <c r="L63" s="4">
        <f>SUMIFS('Case Data'!L:L,'Case Data'!$A:$A,'Fuel Consumption'!$C63,'Case Data'!$B:$B,'Fuel Consumption'!$D63,'Case Data'!$E:$E,'Fuel Consumption'!$E63,'Case Data'!$C:$C,'Fuel Consumption'!$F63)</f>
        <v>0</v>
      </c>
      <c r="M63" s="4">
        <f>SUMIFS('Case Data'!M:M,'Case Data'!$A:$A,'Fuel Consumption'!$C63,'Case Data'!$B:$B,'Fuel Consumption'!$D63,'Case Data'!$E:$E,'Fuel Consumption'!$E63,'Case Data'!$C:$C,'Fuel Consumption'!$F63)</f>
        <v>0</v>
      </c>
      <c r="N63" s="8">
        <f>SUMIFS('Case Data'!N:N,'Case Data'!$A:$A,'Fuel Consumption'!$C63,'Case Data'!$B:$B,'Fuel Consumption'!$D63,'Case Data'!$E:$E,'Fuel Consumption'!$E63,'Case Data'!$C:$C,'Fuel Consumption'!$F63)</f>
        <v>0</v>
      </c>
      <c r="P63"/>
      <c r="Q63" s="30" t="str">
        <f t="shared" si="7"/>
        <v>Case A Updated RGGI Price</v>
      </c>
      <c r="R63" s="2" t="str">
        <f t="shared" si="5"/>
        <v>NJ</v>
      </c>
      <c r="S63" s="2" t="s">
        <v>136</v>
      </c>
      <c r="T63" s="2" t="s">
        <v>141</v>
      </c>
      <c r="U63" s="2" t="s">
        <v>135</v>
      </c>
      <c r="V63" s="27">
        <f>SUMIFS('Case Data'!H:H,'Case Data'!$A:$A,'Fuel Consumption'!$Q63,'Case Data'!$B:$B,'Fuel Consumption'!$R63,'Case Data'!$E:$E,'Fuel Consumption'!$S63,'Case Data'!$C:$C,'Fuel Consumption'!$T63)</f>
        <v>0</v>
      </c>
      <c r="W63" s="4">
        <f>SUMIFS('Case Data'!I:I,'Case Data'!$A:$A,'Fuel Consumption'!$Q63,'Case Data'!$B:$B,'Fuel Consumption'!$R63,'Case Data'!$E:$E,'Fuel Consumption'!$S63,'Case Data'!$C:$C,'Fuel Consumption'!$T63)</f>
        <v>0</v>
      </c>
      <c r="X63" s="4">
        <f>SUMIFS('Case Data'!J:J,'Case Data'!$A:$A,'Fuel Consumption'!$Q63,'Case Data'!$B:$B,'Fuel Consumption'!$R63,'Case Data'!$E:$E,'Fuel Consumption'!$S63,'Case Data'!$C:$C,'Fuel Consumption'!$T63)</f>
        <v>0</v>
      </c>
      <c r="Y63" s="4">
        <f>SUMIFS('Case Data'!K:K,'Case Data'!$A:$A,'Fuel Consumption'!$Q63,'Case Data'!$B:$B,'Fuel Consumption'!$R63,'Case Data'!$E:$E,'Fuel Consumption'!$S63,'Case Data'!$C:$C,'Fuel Consumption'!$T63)</f>
        <v>0</v>
      </c>
      <c r="Z63" s="4">
        <f>SUMIFS('Case Data'!L:L,'Case Data'!$A:$A,'Fuel Consumption'!$Q63,'Case Data'!$B:$B,'Fuel Consumption'!$R63,'Case Data'!$E:$E,'Fuel Consumption'!$S63,'Case Data'!$C:$C,'Fuel Consumption'!$T63)</f>
        <v>0</v>
      </c>
      <c r="AA63" s="4">
        <f>SUMIFS('Case Data'!M:M,'Case Data'!$A:$A,'Fuel Consumption'!$Q63,'Case Data'!$B:$B,'Fuel Consumption'!$R63,'Case Data'!$E:$E,'Fuel Consumption'!$S63,'Case Data'!$C:$C,'Fuel Consumption'!$T63)</f>
        <v>0</v>
      </c>
      <c r="AB63" s="8">
        <f>SUMIFS('Case Data'!N:N,'Case Data'!$A:$A,'Fuel Consumption'!$Q63,'Case Data'!$B:$B,'Fuel Consumption'!$R63,'Case Data'!$E:$E,'Fuel Consumption'!$S63,'Case Data'!$C:$C,'Fuel Consumption'!$T63)</f>
        <v>0</v>
      </c>
      <c r="AC63"/>
      <c r="AE63" s="30" t="str">
        <f t="shared" si="8"/>
        <v>Case A Updated RGGI Price</v>
      </c>
      <c r="AF63" s="2" t="str">
        <f t="shared" si="9"/>
        <v>NJ</v>
      </c>
      <c r="AG63" s="2" t="s">
        <v>136</v>
      </c>
      <c r="AH63" s="2" t="s">
        <v>142</v>
      </c>
      <c r="AI63" s="2" t="s">
        <v>135</v>
      </c>
      <c r="AJ63" s="27">
        <f>SUMIFS('Case Data'!H:H,'Case Data'!$A:$A,'Fuel Consumption'!$AE63,'Case Data'!$B:$B,'Fuel Consumption'!$AF63,'Case Data'!$E:$E,'Fuel Consumption'!$AG63,'Case Data'!$C:$C,'Fuel Consumption'!$AH63)</f>
        <v>0</v>
      </c>
      <c r="AK63" s="4">
        <f>SUMIFS('Case Data'!I:I,'Case Data'!$A:$A,'Fuel Consumption'!$AE63,'Case Data'!$B:$B,'Fuel Consumption'!$AF63,'Case Data'!$E:$E,'Fuel Consumption'!$AG63,'Case Data'!$C:$C,'Fuel Consumption'!$AH63)</f>
        <v>0</v>
      </c>
      <c r="AL63" s="4">
        <f>SUMIFS('Case Data'!J:J,'Case Data'!$A:$A,'Fuel Consumption'!$AE63,'Case Data'!$B:$B,'Fuel Consumption'!$AF63,'Case Data'!$E:$E,'Fuel Consumption'!$AG63,'Case Data'!$C:$C,'Fuel Consumption'!$AH63)</f>
        <v>0</v>
      </c>
      <c r="AM63" s="4">
        <f>SUMIFS('Case Data'!K:K,'Case Data'!$A:$A,'Fuel Consumption'!$AE63,'Case Data'!$B:$B,'Fuel Consumption'!$AF63,'Case Data'!$E:$E,'Fuel Consumption'!$AG63,'Case Data'!$C:$C,'Fuel Consumption'!$AH63)</f>
        <v>0</v>
      </c>
      <c r="AN63" s="4">
        <f>SUMIFS('Case Data'!L:L,'Case Data'!$A:$A,'Fuel Consumption'!$AE63,'Case Data'!$B:$B,'Fuel Consumption'!$AF63,'Case Data'!$E:$E,'Fuel Consumption'!$AG63,'Case Data'!$C:$C,'Fuel Consumption'!$AH63)</f>
        <v>0</v>
      </c>
      <c r="AO63" s="4">
        <f>SUMIFS('Case Data'!M:M,'Case Data'!$A:$A,'Fuel Consumption'!$AE63,'Case Data'!$B:$B,'Fuel Consumption'!$AF63,'Case Data'!$E:$E,'Fuel Consumption'!$AG63,'Case Data'!$C:$C,'Fuel Consumption'!$AH63)</f>
        <v>0</v>
      </c>
      <c r="AP63" s="8">
        <f>SUMIFS('Case Data'!N:N,'Case Data'!$A:$A,'Fuel Consumption'!$AE63,'Case Data'!$B:$B,'Fuel Consumption'!$AF63,'Case Data'!$E:$E,'Fuel Consumption'!$AG63,'Case Data'!$C:$C,'Fuel Consumption'!$AH63)</f>
        <v>0</v>
      </c>
    </row>
    <row r="64" spans="3:42">
      <c r="C64" s="30" t="str">
        <f t="shared" si="6"/>
        <v>Case A Updated RGGI Price</v>
      </c>
      <c r="D64" s="2" t="s">
        <v>25</v>
      </c>
      <c r="E64" s="2" t="s">
        <v>136</v>
      </c>
      <c r="F64" s="2" t="s">
        <v>133</v>
      </c>
      <c r="G64" s="2" t="s">
        <v>135</v>
      </c>
      <c r="H64" s="27">
        <f>SUMIFS('Case Data'!H:H,'Case Data'!$A:$A,'Fuel Consumption'!$C64,'Case Data'!$B:$B,'Fuel Consumption'!$D64,'Case Data'!$E:$E,'Fuel Consumption'!$E64,'Case Data'!$C:$C,'Fuel Consumption'!$F64)</f>
        <v>0.74703111651730914</v>
      </c>
      <c r="I64" s="4">
        <f>SUMIFS('Case Data'!I:I,'Case Data'!$A:$A,'Fuel Consumption'!$C64,'Case Data'!$B:$B,'Fuel Consumption'!$D64,'Case Data'!$E:$E,'Fuel Consumption'!$E64,'Case Data'!$C:$C,'Fuel Consumption'!$F64)</f>
        <v>0</v>
      </c>
      <c r="J64" s="4">
        <f>SUMIFS('Case Data'!J:J,'Case Data'!$A:$A,'Fuel Consumption'!$C64,'Case Data'!$B:$B,'Fuel Consumption'!$D64,'Case Data'!$E:$E,'Fuel Consumption'!$E64,'Case Data'!$C:$C,'Fuel Consumption'!$F64)</f>
        <v>0</v>
      </c>
      <c r="K64" s="4">
        <f>SUMIFS('Case Data'!K:K,'Case Data'!$A:$A,'Fuel Consumption'!$C64,'Case Data'!$B:$B,'Fuel Consumption'!$D64,'Case Data'!$E:$E,'Fuel Consumption'!$E64,'Case Data'!$C:$C,'Fuel Consumption'!$F64)</f>
        <v>0</v>
      </c>
      <c r="L64" s="4">
        <f>SUMIFS('Case Data'!L:L,'Case Data'!$A:$A,'Fuel Consumption'!$C64,'Case Data'!$B:$B,'Fuel Consumption'!$D64,'Case Data'!$E:$E,'Fuel Consumption'!$E64,'Case Data'!$C:$C,'Fuel Consumption'!$F64)</f>
        <v>0</v>
      </c>
      <c r="M64" s="4">
        <f>SUMIFS('Case Data'!M:M,'Case Data'!$A:$A,'Fuel Consumption'!$C64,'Case Data'!$B:$B,'Fuel Consumption'!$D64,'Case Data'!$E:$E,'Fuel Consumption'!$E64,'Case Data'!$C:$C,'Fuel Consumption'!$F64)</f>
        <v>0</v>
      </c>
      <c r="N64" s="8">
        <f>SUMIFS('Case Data'!N:N,'Case Data'!$A:$A,'Fuel Consumption'!$C64,'Case Data'!$B:$B,'Fuel Consumption'!$D64,'Case Data'!$E:$E,'Fuel Consumption'!$E64,'Case Data'!$C:$C,'Fuel Consumption'!$F64)</f>
        <v>0</v>
      </c>
      <c r="P64"/>
      <c r="Q64" s="30" t="str">
        <f t="shared" si="7"/>
        <v>Case A Updated RGGI Price</v>
      </c>
      <c r="R64" s="2" t="str">
        <f t="shared" si="5"/>
        <v>NY</v>
      </c>
      <c r="S64" s="2" t="s">
        <v>136</v>
      </c>
      <c r="T64" s="2" t="s">
        <v>141</v>
      </c>
      <c r="U64" s="2" t="s">
        <v>135</v>
      </c>
      <c r="V64" s="27">
        <f>SUMIFS('Case Data'!H:H,'Case Data'!$A:$A,'Fuel Consumption'!$Q64,'Case Data'!$B:$B,'Fuel Consumption'!$R64,'Case Data'!$E:$E,'Fuel Consumption'!$S64,'Case Data'!$C:$C,'Fuel Consumption'!$T64)</f>
        <v>0.74703111651730914</v>
      </c>
      <c r="W64" s="4">
        <f>SUMIFS('Case Data'!I:I,'Case Data'!$A:$A,'Fuel Consumption'!$Q64,'Case Data'!$B:$B,'Fuel Consumption'!$R64,'Case Data'!$E:$E,'Fuel Consumption'!$S64,'Case Data'!$C:$C,'Fuel Consumption'!$T64)</f>
        <v>0</v>
      </c>
      <c r="X64" s="4">
        <f>SUMIFS('Case Data'!J:J,'Case Data'!$A:$A,'Fuel Consumption'!$Q64,'Case Data'!$B:$B,'Fuel Consumption'!$R64,'Case Data'!$E:$E,'Fuel Consumption'!$S64,'Case Data'!$C:$C,'Fuel Consumption'!$T64)</f>
        <v>0</v>
      </c>
      <c r="Y64" s="4">
        <f>SUMIFS('Case Data'!K:K,'Case Data'!$A:$A,'Fuel Consumption'!$Q64,'Case Data'!$B:$B,'Fuel Consumption'!$R64,'Case Data'!$E:$E,'Fuel Consumption'!$S64,'Case Data'!$C:$C,'Fuel Consumption'!$T64)</f>
        <v>0</v>
      </c>
      <c r="Z64" s="4">
        <f>SUMIFS('Case Data'!L:L,'Case Data'!$A:$A,'Fuel Consumption'!$Q64,'Case Data'!$B:$B,'Fuel Consumption'!$R64,'Case Data'!$E:$E,'Fuel Consumption'!$S64,'Case Data'!$C:$C,'Fuel Consumption'!$T64)</f>
        <v>0</v>
      </c>
      <c r="AA64" s="4">
        <f>SUMIFS('Case Data'!M:M,'Case Data'!$A:$A,'Fuel Consumption'!$Q64,'Case Data'!$B:$B,'Fuel Consumption'!$R64,'Case Data'!$E:$E,'Fuel Consumption'!$S64,'Case Data'!$C:$C,'Fuel Consumption'!$T64)</f>
        <v>0</v>
      </c>
      <c r="AB64" s="8">
        <f>SUMIFS('Case Data'!N:N,'Case Data'!$A:$A,'Fuel Consumption'!$Q64,'Case Data'!$B:$B,'Fuel Consumption'!$R64,'Case Data'!$E:$E,'Fuel Consumption'!$S64,'Case Data'!$C:$C,'Fuel Consumption'!$T64)</f>
        <v>0</v>
      </c>
      <c r="AC64"/>
      <c r="AE64" s="30" t="str">
        <f t="shared" si="8"/>
        <v>Case A Updated RGGI Price</v>
      </c>
      <c r="AF64" s="2" t="str">
        <f t="shared" si="9"/>
        <v>NY</v>
      </c>
      <c r="AG64" s="2" t="s">
        <v>136</v>
      </c>
      <c r="AH64" s="2" t="s">
        <v>142</v>
      </c>
      <c r="AI64" s="2" t="s">
        <v>135</v>
      </c>
      <c r="AJ64" s="27">
        <f>SUMIFS('Case Data'!H:H,'Case Data'!$A:$A,'Fuel Consumption'!$AE64,'Case Data'!$B:$B,'Fuel Consumption'!$AF64,'Case Data'!$E:$E,'Fuel Consumption'!$AG64,'Case Data'!$C:$C,'Fuel Consumption'!$AH64)</f>
        <v>0</v>
      </c>
      <c r="AK64" s="4">
        <f>SUMIFS('Case Data'!I:I,'Case Data'!$A:$A,'Fuel Consumption'!$AE64,'Case Data'!$B:$B,'Fuel Consumption'!$AF64,'Case Data'!$E:$E,'Fuel Consumption'!$AG64,'Case Data'!$C:$C,'Fuel Consumption'!$AH64)</f>
        <v>0</v>
      </c>
      <c r="AL64" s="4">
        <f>SUMIFS('Case Data'!J:J,'Case Data'!$A:$A,'Fuel Consumption'!$AE64,'Case Data'!$B:$B,'Fuel Consumption'!$AF64,'Case Data'!$E:$E,'Fuel Consumption'!$AG64,'Case Data'!$C:$C,'Fuel Consumption'!$AH64)</f>
        <v>0</v>
      </c>
      <c r="AM64" s="4">
        <f>SUMIFS('Case Data'!K:K,'Case Data'!$A:$A,'Fuel Consumption'!$AE64,'Case Data'!$B:$B,'Fuel Consumption'!$AF64,'Case Data'!$E:$E,'Fuel Consumption'!$AG64,'Case Data'!$C:$C,'Fuel Consumption'!$AH64)</f>
        <v>0</v>
      </c>
      <c r="AN64" s="4">
        <f>SUMIFS('Case Data'!L:L,'Case Data'!$A:$A,'Fuel Consumption'!$AE64,'Case Data'!$B:$B,'Fuel Consumption'!$AF64,'Case Data'!$E:$E,'Fuel Consumption'!$AG64,'Case Data'!$C:$C,'Fuel Consumption'!$AH64)</f>
        <v>0</v>
      </c>
      <c r="AO64" s="4">
        <f>SUMIFS('Case Data'!M:M,'Case Data'!$A:$A,'Fuel Consumption'!$AE64,'Case Data'!$B:$B,'Fuel Consumption'!$AF64,'Case Data'!$E:$E,'Fuel Consumption'!$AG64,'Case Data'!$C:$C,'Fuel Consumption'!$AH64)</f>
        <v>0</v>
      </c>
      <c r="AP64" s="8">
        <f>SUMIFS('Case Data'!N:N,'Case Data'!$A:$A,'Fuel Consumption'!$AE64,'Case Data'!$B:$B,'Fuel Consumption'!$AF64,'Case Data'!$E:$E,'Fuel Consumption'!$AG64,'Case Data'!$C:$C,'Fuel Consumption'!$AH64)</f>
        <v>0</v>
      </c>
    </row>
    <row r="65" spans="3:42">
      <c r="C65" s="30" t="str">
        <f t="shared" si="6"/>
        <v>Case A Updated RGGI Price</v>
      </c>
      <c r="D65" s="2" t="s">
        <v>26</v>
      </c>
      <c r="E65" s="2" t="s">
        <v>136</v>
      </c>
      <c r="F65" s="2" t="s">
        <v>133</v>
      </c>
      <c r="G65" s="2" t="s">
        <v>135</v>
      </c>
      <c r="H65" s="27">
        <f>SUMIFS('Case Data'!H:H,'Case Data'!$A:$A,'Fuel Consumption'!$C65,'Case Data'!$B:$B,'Fuel Consumption'!$D65,'Case Data'!$E:$E,'Fuel Consumption'!$E65,'Case Data'!$C:$C,'Fuel Consumption'!$F65)</f>
        <v>0</v>
      </c>
      <c r="I65" s="4">
        <f>SUMIFS('Case Data'!I:I,'Case Data'!$A:$A,'Fuel Consumption'!$C65,'Case Data'!$B:$B,'Fuel Consumption'!$D65,'Case Data'!$E:$E,'Fuel Consumption'!$E65,'Case Data'!$C:$C,'Fuel Consumption'!$F65)</f>
        <v>0</v>
      </c>
      <c r="J65" s="4">
        <f>SUMIFS('Case Data'!J:J,'Case Data'!$A:$A,'Fuel Consumption'!$C65,'Case Data'!$B:$B,'Fuel Consumption'!$D65,'Case Data'!$E:$E,'Fuel Consumption'!$E65,'Case Data'!$C:$C,'Fuel Consumption'!$F65)</f>
        <v>0</v>
      </c>
      <c r="K65" s="4">
        <f>SUMIFS('Case Data'!K:K,'Case Data'!$A:$A,'Fuel Consumption'!$C65,'Case Data'!$B:$B,'Fuel Consumption'!$D65,'Case Data'!$E:$E,'Fuel Consumption'!$E65,'Case Data'!$C:$C,'Fuel Consumption'!$F65)</f>
        <v>0</v>
      </c>
      <c r="L65" s="4">
        <f>SUMIFS('Case Data'!L:L,'Case Data'!$A:$A,'Fuel Consumption'!$C65,'Case Data'!$B:$B,'Fuel Consumption'!$D65,'Case Data'!$E:$E,'Fuel Consumption'!$E65,'Case Data'!$C:$C,'Fuel Consumption'!$F65)</f>
        <v>0</v>
      </c>
      <c r="M65" s="4">
        <f>SUMIFS('Case Data'!M:M,'Case Data'!$A:$A,'Fuel Consumption'!$C65,'Case Data'!$B:$B,'Fuel Consumption'!$D65,'Case Data'!$E:$E,'Fuel Consumption'!$E65,'Case Data'!$C:$C,'Fuel Consumption'!$F65)</f>
        <v>0</v>
      </c>
      <c r="N65" s="8">
        <f>SUMIFS('Case Data'!N:N,'Case Data'!$A:$A,'Fuel Consumption'!$C65,'Case Data'!$B:$B,'Fuel Consumption'!$D65,'Case Data'!$E:$E,'Fuel Consumption'!$E65,'Case Data'!$C:$C,'Fuel Consumption'!$F65)</f>
        <v>0</v>
      </c>
      <c r="P65"/>
      <c r="Q65" s="30" t="str">
        <f t="shared" si="7"/>
        <v>Case A Updated RGGI Price</v>
      </c>
      <c r="R65" s="2" t="str">
        <f t="shared" si="5"/>
        <v>RI</v>
      </c>
      <c r="S65" s="2" t="s">
        <v>136</v>
      </c>
      <c r="T65" s="2" t="s">
        <v>141</v>
      </c>
      <c r="U65" s="2" t="s">
        <v>135</v>
      </c>
      <c r="V65" s="27">
        <f>SUMIFS('Case Data'!H:H,'Case Data'!$A:$A,'Fuel Consumption'!$Q65,'Case Data'!$B:$B,'Fuel Consumption'!$R65,'Case Data'!$E:$E,'Fuel Consumption'!$S65,'Case Data'!$C:$C,'Fuel Consumption'!$T65)</f>
        <v>0</v>
      </c>
      <c r="W65" s="4">
        <f>SUMIFS('Case Data'!I:I,'Case Data'!$A:$A,'Fuel Consumption'!$Q65,'Case Data'!$B:$B,'Fuel Consumption'!$R65,'Case Data'!$E:$E,'Fuel Consumption'!$S65,'Case Data'!$C:$C,'Fuel Consumption'!$T65)</f>
        <v>0</v>
      </c>
      <c r="X65" s="4">
        <f>SUMIFS('Case Data'!J:J,'Case Data'!$A:$A,'Fuel Consumption'!$Q65,'Case Data'!$B:$B,'Fuel Consumption'!$R65,'Case Data'!$E:$E,'Fuel Consumption'!$S65,'Case Data'!$C:$C,'Fuel Consumption'!$T65)</f>
        <v>0</v>
      </c>
      <c r="Y65" s="4">
        <f>SUMIFS('Case Data'!K:K,'Case Data'!$A:$A,'Fuel Consumption'!$Q65,'Case Data'!$B:$B,'Fuel Consumption'!$R65,'Case Data'!$E:$E,'Fuel Consumption'!$S65,'Case Data'!$C:$C,'Fuel Consumption'!$T65)</f>
        <v>0</v>
      </c>
      <c r="Z65" s="4">
        <f>SUMIFS('Case Data'!L:L,'Case Data'!$A:$A,'Fuel Consumption'!$Q65,'Case Data'!$B:$B,'Fuel Consumption'!$R65,'Case Data'!$E:$E,'Fuel Consumption'!$S65,'Case Data'!$C:$C,'Fuel Consumption'!$T65)</f>
        <v>0</v>
      </c>
      <c r="AA65" s="4">
        <f>SUMIFS('Case Data'!M:M,'Case Data'!$A:$A,'Fuel Consumption'!$Q65,'Case Data'!$B:$B,'Fuel Consumption'!$R65,'Case Data'!$E:$E,'Fuel Consumption'!$S65,'Case Data'!$C:$C,'Fuel Consumption'!$T65)</f>
        <v>0</v>
      </c>
      <c r="AB65" s="8">
        <f>SUMIFS('Case Data'!N:N,'Case Data'!$A:$A,'Fuel Consumption'!$Q65,'Case Data'!$B:$B,'Fuel Consumption'!$R65,'Case Data'!$E:$E,'Fuel Consumption'!$S65,'Case Data'!$C:$C,'Fuel Consumption'!$T65)</f>
        <v>0</v>
      </c>
      <c r="AC65"/>
      <c r="AE65" s="30" t="str">
        <f t="shared" si="8"/>
        <v>Case A Updated RGGI Price</v>
      </c>
      <c r="AF65" s="2" t="str">
        <f t="shared" si="9"/>
        <v>RI</v>
      </c>
      <c r="AG65" s="2" t="s">
        <v>136</v>
      </c>
      <c r="AH65" s="2" t="s">
        <v>142</v>
      </c>
      <c r="AI65" s="2" t="s">
        <v>135</v>
      </c>
      <c r="AJ65" s="27">
        <f>SUMIFS('Case Data'!H:H,'Case Data'!$A:$A,'Fuel Consumption'!$AE65,'Case Data'!$B:$B,'Fuel Consumption'!$AF65,'Case Data'!$E:$E,'Fuel Consumption'!$AG65,'Case Data'!$C:$C,'Fuel Consumption'!$AH65)</f>
        <v>0</v>
      </c>
      <c r="AK65" s="4">
        <f>SUMIFS('Case Data'!I:I,'Case Data'!$A:$A,'Fuel Consumption'!$AE65,'Case Data'!$B:$B,'Fuel Consumption'!$AF65,'Case Data'!$E:$E,'Fuel Consumption'!$AG65,'Case Data'!$C:$C,'Fuel Consumption'!$AH65)</f>
        <v>0</v>
      </c>
      <c r="AL65" s="4">
        <f>SUMIFS('Case Data'!J:J,'Case Data'!$A:$A,'Fuel Consumption'!$AE65,'Case Data'!$B:$B,'Fuel Consumption'!$AF65,'Case Data'!$E:$E,'Fuel Consumption'!$AG65,'Case Data'!$C:$C,'Fuel Consumption'!$AH65)</f>
        <v>0</v>
      </c>
      <c r="AM65" s="4">
        <f>SUMIFS('Case Data'!K:K,'Case Data'!$A:$A,'Fuel Consumption'!$AE65,'Case Data'!$B:$B,'Fuel Consumption'!$AF65,'Case Data'!$E:$E,'Fuel Consumption'!$AG65,'Case Data'!$C:$C,'Fuel Consumption'!$AH65)</f>
        <v>0</v>
      </c>
      <c r="AN65" s="4">
        <f>SUMIFS('Case Data'!L:L,'Case Data'!$A:$A,'Fuel Consumption'!$AE65,'Case Data'!$B:$B,'Fuel Consumption'!$AF65,'Case Data'!$E:$E,'Fuel Consumption'!$AG65,'Case Data'!$C:$C,'Fuel Consumption'!$AH65)</f>
        <v>0</v>
      </c>
      <c r="AO65" s="4">
        <f>SUMIFS('Case Data'!M:M,'Case Data'!$A:$A,'Fuel Consumption'!$AE65,'Case Data'!$B:$B,'Fuel Consumption'!$AF65,'Case Data'!$E:$E,'Fuel Consumption'!$AG65,'Case Data'!$C:$C,'Fuel Consumption'!$AH65)</f>
        <v>0</v>
      </c>
      <c r="AP65" s="8">
        <f>SUMIFS('Case Data'!N:N,'Case Data'!$A:$A,'Fuel Consumption'!$AE65,'Case Data'!$B:$B,'Fuel Consumption'!$AF65,'Case Data'!$E:$E,'Fuel Consumption'!$AG65,'Case Data'!$C:$C,'Fuel Consumption'!$AH65)</f>
        <v>0</v>
      </c>
    </row>
    <row r="66" spans="3:42" ht="15.75" thickBot="1">
      <c r="C66" s="31" t="str">
        <f t="shared" si="6"/>
        <v>Case A Updated RGGI Price</v>
      </c>
      <c r="D66" s="14" t="s">
        <v>27</v>
      </c>
      <c r="E66" s="14" t="s">
        <v>136</v>
      </c>
      <c r="F66" s="14" t="s">
        <v>133</v>
      </c>
      <c r="G66" s="14" t="s">
        <v>135</v>
      </c>
      <c r="H66" s="28">
        <f>SUMIFS('Case Data'!H:H,'Case Data'!$A:$A,'Fuel Consumption'!$C66,'Case Data'!$B:$B,'Fuel Consumption'!$D66,'Case Data'!$E:$E,'Fuel Consumption'!$E66,'Case Data'!$C:$C,'Fuel Consumption'!$F66)</f>
        <v>0</v>
      </c>
      <c r="I66" s="9">
        <f>SUMIFS('Case Data'!I:I,'Case Data'!$A:$A,'Fuel Consumption'!$C66,'Case Data'!$B:$B,'Fuel Consumption'!$D66,'Case Data'!$E:$E,'Fuel Consumption'!$E66,'Case Data'!$C:$C,'Fuel Consumption'!$F66)</f>
        <v>0</v>
      </c>
      <c r="J66" s="9">
        <f>SUMIFS('Case Data'!J:J,'Case Data'!$A:$A,'Fuel Consumption'!$C66,'Case Data'!$B:$B,'Fuel Consumption'!$D66,'Case Data'!$E:$E,'Fuel Consumption'!$E66,'Case Data'!$C:$C,'Fuel Consumption'!$F66)</f>
        <v>0</v>
      </c>
      <c r="K66" s="9">
        <f>SUMIFS('Case Data'!K:K,'Case Data'!$A:$A,'Fuel Consumption'!$C66,'Case Data'!$B:$B,'Fuel Consumption'!$D66,'Case Data'!$E:$E,'Fuel Consumption'!$E66,'Case Data'!$C:$C,'Fuel Consumption'!$F66)</f>
        <v>0</v>
      </c>
      <c r="L66" s="9">
        <f>SUMIFS('Case Data'!L:L,'Case Data'!$A:$A,'Fuel Consumption'!$C66,'Case Data'!$B:$B,'Fuel Consumption'!$D66,'Case Data'!$E:$E,'Fuel Consumption'!$E66,'Case Data'!$C:$C,'Fuel Consumption'!$F66)</f>
        <v>0</v>
      </c>
      <c r="M66" s="9">
        <f>SUMIFS('Case Data'!M:M,'Case Data'!$A:$A,'Fuel Consumption'!$C66,'Case Data'!$B:$B,'Fuel Consumption'!$D66,'Case Data'!$E:$E,'Fuel Consumption'!$E66,'Case Data'!$C:$C,'Fuel Consumption'!$F66)</f>
        <v>0</v>
      </c>
      <c r="N66" s="10">
        <f>SUMIFS('Case Data'!N:N,'Case Data'!$A:$A,'Fuel Consumption'!$C66,'Case Data'!$B:$B,'Fuel Consumption'!$D66,'Case Data'!$E:$E,'Fuel Consumption'!$E66,'Case Data'!$C:$C,'Fuel Consumption'!$F66)</f>
        <v>0</v>
      </c>
      <c r="P66"/>
      <c r="Q66" s="31" t="str">
        <f t="shared" si="7"/>
        <v>Case A Updated RGGI Price</v>
      </c>
      <c r="R66" s="14" t="str">
        <f t="shared" si="5"/>
        <v>VT</v>
      </c>
      <c r="S66" s="14" t="s">
        <v>136</v>
      </c>
      <c r="T66" s="14" t="s">
        <v>141</v>
      </c>
      <c r="U66" s="14" t="s">
        <v>135</v>
      </c>
      <c r="V66" s="28">
        <f>SUMIFS('Case Data'!H:H,'Case Data'!$A:$A,'Fuel Consumption'!$Q66,'Case Data'!$B:$B,'Fuel Consumption'!$R66,'Case Data'!$E:$E,'Fuel Consumption'!$S66,'Case Data'!$C:$C,'Fuel Consumption'!$T66)</f>
        <v>0</v>
      </c>
      <c r="W66" s="9">
        <f>SUMIFS('Case Data'!I:I,'Case Data'!$A:$A,'Fuel Consumption'!$Q66,'Case Data'!$B:$B,'Fuel Consumption'!$R66,'Case Data'!$E:$E,'Fuel Consumption'!$S66,'Case Data'!$C:$C,'Fuel Consumption'!$T66)</f>
        <v>0</v>
      </c>
      <c r="X66" s="9">
        <f>SUMIFS('Case Data'!J:J,'Case Data'!$A:$A,'Fuel Consumption'!$Q66,'Case Data'!$B:$B,'Fuel Consumption'!$R66,'Case Data'!$E:$E,'Fuel Consumption'!$S66,'Case Data'!$C:$C,'Fuel Consumption'!$T66)</f>
        <v>0</v>
      </c>
      <c r="Y66" s="9">
        <f>SUMIFS('Case Data'!K:K,'Case Data'!$A:$A,'Fuel Consumption'!$Q66,'Case Data'!$B:$B,'Fuel Consumption'!$R66,'Case Data'!$E:$E,'Fuel Consumption'!$S66,'Case Data'!$C:$C,'Fuel Consumption'!$T66)</f>
        <v>0</v>
      </c>
      <c r="Z66" s="9">
        <f>SUMIFS('Case Data'!L:L,'Case Data'!$A:$A,'Fuel Consumption'!$Q66,'Case Data'!$B:$B,'Fuel Consumption'!$R66,'Case Data'!$E:$E,'Fuel Consumption'!$S66,'Case Data'!$C:$C,'Fuel Consumption'!$T66)</f>
        <v>0</v>
      </c>
      <c r="AA66" s="9">
        <f>SUMIFS('Case Data'!M:M,'Case Data'!$A:$A,'Fuel Consumption'!$Q66,'Case Data'!$B:$B,'Fuel Consumption'!$R66,'Case Data'!$E:$E,'Fuel Consumption'!$S66,'Case Data'!$C:$C,'Fuel Consumption'!$T66)</f>
        <v>0</v>
      </c>
      <c r="AB66" s="10">
        <f>SUMIFS('Case Data'!N:N,'Case Data'!$A:$A,'Fuel Consumption'!$Q66,'Case Data'!$B:$B,'Fuel Consumption'!$R66,'Case Data'!$E:$E,'Fuel Consumption'!$S66,'Case Data'!$C:$C,'Fuel Consumption'!$T66)</f>
        <v>0</v>
      </c>
      <c r="AC66"/>
      <c r="AE66" s="31" t="str">
        <f t="shared" si="8"/>
        <v>Case A Updated RGGI Price</v>
      </c>
      <c r="AF66" s="14" t="str">
        <f t="shared" si="9"/>
        <v>VT</v>
      </c>
      <c r="AG66" s="14" t="s">
        <v>136</v>
      </c>
      <c r="AH66" s="14" t="s">
        <v>142</v>
      </c>
      <c r="AI66" s="14" t="s">
        <v>135</v>
      </c>
      <c r="AJ66" s="28">
        <f>SUMIFS('Case Data'!H:H,'Case Data'!$A:$A,'Fuel Consumption'!$AE66,'Case Data'!$B:$B,'Fuel Consumption'!$AF66,'Case Data'!$E:$E,'Fuel Consumption'!$AG66,'Case Data'!$C:$C,'Fuel Consumption'!$AH66)</f>
        <v>0</v>
      </c>
      <c r="AK66" s="9">
        <f>SUMIFS('Case Data'!I:I,'Case Data'!$A:$A,'Fuel Consumption'!$AE66,'Case Data'!$B:$B,'Fuel Consumption'!$AF66,'Case Data'!$E:$E,'Fuel Consumption'!$AG66,'Case Data'!$C:$C,'Fuel Consumption'!$AH66)</f>
        <v>0</v>
      </c>
      <c r="AL66" s="9">
        <f>SUMIFS('Case Data'!J:J,'Case Data'!$A:$A,'Fuel Consumption'!$AE66,'Case Data'!$B:$B,'Fuel Consumption'!$AF66,'Case Data'!$E:$E,'Fuel Consumption'!$AG66,'Case Data'!$C:$C,'Fuel Consumption'!$AH66)</f>
        <v>0</v>
      </c>
      <c r="AM66" s="9">
        <f>SUMIFS('Case Data'!K:K,'Case Data'!$A:$A,'Fuel Consumption'!$AE66,'Case Data'!$B:$B,'Fuel Consumption'!$AF66,'Case Data'!$E:$E,'Fuel Consumption'!$AG66,'Case Data'!$C:$C,'Fuel Consumption'!$AH66)</f>
        <v>0</v>
      </c>
      <c r="AN66" s="9">
        <f>SUMIFS('Case Data'!L:L,'Case Data'!$A:$A,'Fuel Consumption'!$AE66,'Case Data'!$B:$B,'Fuel Consumption'!$AF66,'Case Data'!$E:$E,'Fuel Consumption'!$AG66,'Case Data'!$C:$C,'Fuel Consumption'!$AH66)</f>
        <v>0</v>
      </c>
      <c r="AO66" s="9">
        <f>SUMIFS('Case Data'!M:M,'Case Data'!$A:$A,'Fuel Consumption'!$AE66,'Case Data'!$B:$B,'Fuel Consumption'!$AF66,'Case Data'!$E:$E,'Fuel Consumption'!$AG66,'Case Data'!$C:$C,'Fuel Consumption'!$AH66)</f>
        <v>0</v>
      </c>
      <c r="AP66" s="10">
        <f>SUMIFS('Case Data'!N:N,'Case Data'!$A:$A,'Fuel Consumption'!$AE66,'Case Data'!$B:$B,'Fuel Consumption'!$AF66,'Case Data'!$E:$E,'Fuel Consumption'!$AG66,'Case Data'!$C:$C,'Fuel Consumption'!$AH66)</f>
        <v>0</v>
      </c>
    </row>
    <row r="67" spans="3:42">
      <c r="N67" s="2"/>
      <c r="P67"/>
      <c r="Q67"/>
      <c r="AC67"/>
      <c r="AE67"/>
    </row>
    <row r="68" spans="3:42" ht="16.5" thickBot="1">
      <c r="C68" s="57" t="s">
        <v>146</v>
      </c>
      <c r="N68" s="2"/>
      <c r="P68"/>
      <c r="Q68" s="57" t="s">
        <v>147</v>
      </c>
      <c r="AC68"/>
      <c r="AE68" s="78" t="s">
        <v>148</v>
      </c>
    </row>
    <row r="69" spans="3:42" ht="15.75" thickBot="1">
      <c r="C69" s="94" t="s">
        <v>2</v>
      </c>
      <c r="D69" s="95" t="s">
        <v>98</v>
      </c>
      <c r="E69" s="95" t="s">
        <v>134</v>
      </c>
      <c r="F69" s="95" t="s">
        <v>132</v>
      </c>
      <c r="G69" s="95" t="s">
        <v>46</v>
      </c>
      <c r="H69" s="95">
        <v>2025</v>
      </c>
      <c r="I69" s="95">
        <v>2028</v>
      </c>
      <c r="J69" s="95">
        <v>2030</v>
      </c>
      <c r="K69" s="95">
        <v>2032</v>
      </c>
      <c r="L69" s="95">
        <v>2035</v>
      </c>
      <c r="M69" s="95">
        <v>2037</v>
      </c>
      <c r="N69" s="106">
        <v>2040</v>
      </c>
      <c r="P69"/>
      <c r="Q69" s="94" t="s">
        <v>2</v>
      </c>
      <c r="R69" s="95" t="s">
        <v>98</v>
      </c>
      <c r="S69" s="95" t="s">
        <v>134</v>
      </c>
      <c r="T69" s="95" t="s">
        <v>132</v>
      </c>
      <c r="U69" s="95" t="s">
        <v>46</v>
      </c>
      <c r="V69" s="95">
        <v>2025</v>
      </c>
      <c r="W69" s="95">
        <v>2028</v>
      </c>
      <c r="X69" s="95">
        <v>2030</v>
      </c>
      <c r="Y69" s="95">
        <v>2032</v>
      </c>
      <c r="Z69" s="95">
        <v>2035</v>
      </c>
      <c r="AA69" s="95">
        <v>2037</v>
      </c>
      <c r="AB69" s="106">
        <v>2040</v>
      </c>
      <c r="AC69"/>
      <c r="AE69" s="94" t="s">
        <v>2</v>
      </c>
      <c r="AF69" s="95" t="s">
        <v>98</v>
      </c>
      <c r="AG69" s="95" t="s">
        <v>134</v>
      </c>
      <c r="AH69" s="95" t="s">
        <v>132</v>
      </c>
      <c r="AI69" s="95" t="s">
        <v>46</v>
      </c>
      <c r="AJ69" s="95">
        <v>2025</v>
      </c>
      <c r="AK69" s="95">
        <v>2028</v>
      </c>
      <c r="AL69" s="95">
        <v>2030</v>
      </c>
      <c r="AM69" s="95">
        <v>2032</v>
      </c>
      <c r="AN69" s="95">
        <v>2035</v>
      </c>
      <c r="AO69" s="95">
        <v>2037</v>
      </c>
      <c r="AP69" s="106">
        <v>2040</v>
      </c>
    </row>
    <row r="70" spans="3:42">
      <c r="C70" s="30" t="str">
        <f>$D$40</f>
        <v>Case A Updated RGGI Price</v>
      </c>
      <c r="D70" s="2" t="s">
        <v>18</v>
      </c>
      <c r="E70" s="2" t="s">
        <v>137</v>
      </c>
      <c r="F70" s="2" t="s">
        <v>133</v>
      </c>
      <c r="G70" s="2" t="s">
        <v>135</v>
      </c>
      <c r="H70" s="27">
        <f>SUMIFS('Case Data'!H:H,'Case Data'!$A:$A,'Fuel Consumption'!$C70,'Case Data'!$B:$B,'Fuel Consumption'!$D70,'Case Data'!$E:$E,'Fuel Consumption'!$E70,'Case Data'!$C:$C,'Fuel Consumption'!$F70)</f>
        <v>120.26846084327296</v>
      </c>
      <c r="I70" s="4">
        <f>SUMIFS('Case Data'!I:I,'Case Data'!$A:$A,'Fuel Consumption'!$C70,'Case Data'!$B:$B,'Fuel Consumption'!$D70,'Case Data'!$E:$E,'Fuel Consumption'!$E70,'Case Data'!$C:$C,'Fuel Consumption'!$F70)</f>
        <v>125.48478633668807</v>
      </c>
      <c r="J70" s="4">
        <f>SUMIFS('Case Data'!J:J,'Case Data'!$A:$A,'Fuel Consumption'!$C70,'Case Data'!$B:$B,'Fuel Consumption'!$D70,'Case Data'!$E:$E,'Fuel Consumption'!$E70,'Case Data'!$C:$C,'Fuel Consumption'!$F70)</f>
        <v>72.34789272236155</v>
      </c>
      <c r="K70" s="4">
        <f>SUMIFS('Case Data'!K:K,'Case Data'!$A:$A,'Fuel Consumption'!$C70,'Case Data'!$B:$B,'Fuel Consumption'!$D70,'Case Data'!$E:$E,'Fuel Consumption'!$E70,'Case Data'!$C:$C,'Fuel Consumption'!$F70)</f>
        <v>84.810117273795356</v>
      </c>
      <c r="L70" s="4">
        <f>SUMIFS('Case Data'!L:L,'Case Data'!$A:$A,'Fuel Consumption'!$C70,'Case Data'!$B:$B,'Fuel Consumption'!$D70,'Case Data'!$E:$E,'Fuel Consumption'!$E70,'Case Data'!$C:$C,'Fuel Consumption'!$F70)</f>
        <v>63.518499260888845</v>
      </c>
      <c r="M70" s="4">
        <f>SUMIFS('Case Data'!M:M,'Case Data'!$A:$A,'Fuel Consumption'!$C70,'Case Data'!$B:$B,'Fuel Consumption'!$D70,'Case Data'!$E:$E,'Fuel Consumption'!$E70,'Case Data'!$C:$C,'Fuel Consumption'!$F70)</f>
        <v>61.067096439264837</v>
      </c>
      <c r="N70" s="8">
        <f>SUMIFS('Case Data'!N:N,'Case Data'!$A:$A,'Fuel Consumption'!$C70,'Case Data'!$B:$B,'Fuel Consumption'!$D70,'Case Data'!$E:$E,'Fuel Consumption'!$E70,'Case Data'!$C:$C,'Fuel Consumption'!$F70)</f>
        <v>22.06218120069876</v>
      </c>
      <c r="P70"/>
      <c r="Q70" s="30" t="str">
        <f>$D$40</f>
        <v>Case A Updated RGGI Price</v>
      </c>
      <c r="R70" s="2" t="str">
        <f t="shared" ref="R70:R79" si="10">D70</f>
        <v>CT</v>
      </c>
      <c r="S70" s="2" t="s">
        <v>137</v>
      </c>
      <c r="T70" s="2" t="s">
        <v>141</v>
      </c>
      <c r="U70" s="2" t="s">
        <v>135</v>
      </c>
      <c r="V70" s="27">
        <f>SUMIFS('Case Data'!H:H,'Case Data'!$A:$A,'Fuel Consumption'!$Q70,'Case Data'!$B:$B,'Fuel Consumption'!$R70,'Case Data'!$E:$E,'Fuel Consumption'!$S70,'Case Data'!$C:$C,'Fuel Consumption'!$T70)</f>
        <v>28.9488302723326</v>
      </c>
      <c r="W70" s="4">
        <f>SUMIFS('Case Data'!I:I,'Case Data'!$A:$A,'Fuel Consumption'!$Q70,'Case Data'!$B:$B,'Fuel Consumption'!$R70,'Case Data'!$E:$E,'Fuel Consumption'!$S70,'Case Data'!$C:$C,'Fuel Consumption'!$T70)</f>
        <v>34.009773990646508</v>
      </c>
      <c r="X70" s="4">
        <f>SUMIFS('Case Data'!J:J,'Case Data'!$A:$A,'Fuel Consumption'!$Q70,'Case Data'!$B:$B,'Fuel Consumption'!$R70,'Case Data'!$E:$E,'Fuel Consumption'!$S70,'Case Data'!$C:$C,'Fuel Consumption'!$T70)</f>
        <v>18.178188935319398</v>
      </c>
      <c r="Y70" s="4">
        <f>SUMIFS('Case Data'!K:K,'Case Data'!$A:$A,'Fuel Consumption'!$Q70,'Case Data'!$B:$B,'Fuel Consumption'!$R70,'Case Data'!$E:$E,'Fuel Consumption'!$S70,'Case Data'!$C:$C,'Fuel Consumption'!$T70)</f>
        <v>17.7955505598146</v>
      </c>
      <c r="Z70" s="4">
        <f>SUMIFS('Case Data'!L:L,'Case Data'!$A:$A,'Fuel Consumption'!$Q70,'Case Data'!$B:$B,'Fuel Consumption'!$R70,'Case Data'!$E:$E,'Fuel Consumption'!$S70,'Case Data'!$C:$C,'Fuel Consumption'!$T70)</f>
        <v>6.3005657905899977</v>
      </c>
      <c r="AA70" s="4">
        <f>SUMIFS('Case Data'!M:M,'Case Data'!$A:$A,'Fuel Consumption'!$Q70,'Case Data'!$B:$B,'Fuel Consumption'!$R70,'Case Data'!$E:$E,'Fuel Consumption'!$S70,'Case Data'!$C:$C,'Fuel Consumption'!$T70)</f>
        <v>9.5738854303275485</v>
      </c>
      <c r="AB70" s="8">
        <f>SUMIFS('Case Data'!N:N,'Case Data'!$A:$A,'Fuel Consumption'!$Q70,'Case Data'!$B:$B,'Fuel Consumption'!$R70,'Case Data'!$E:$E,'Fuel Consumption'!$S70,'Case Data'!$C:$C,'Fuel Consumption'!$T70)</f>
        <v>7.9567562507874987</v>
      </c>
      <c r="AC70"/>
      <c r="AE70" s="30" t="str">
        <f>$D$40</f>
        <v>Case A Updated RGGI Price</v>
      </c>
      <c r="AF70" s="2" t="str">
        <f>R70</f>
        <v>CT</v>
      </c>
      <c r="AG70" s="2" t="s">
        <v>137</v>
      </c>
      <c r="AH70" s="2" t="s">
        <v>142</v>
      </c>
      <c r="AI70" s="2" t="s">
        <v>135</v>
      </c>
      <c r="AJ70" s="27">
        <f>SUMIFS('Case Data'!H:H,'Case Data'!$A:$A,'Fuel Consumption'!$AE70,'Case Data'!$B:$B,'Fuel Consumption'!$AF70,'Case Data'!$E:$E,'Fuel Consumption'!$AG70,'Case Data'!$C:$C,'Fuel Consumption'!$AH70)</f>
        <v>49.387110819151722</v>
      </c>
      <c r="AK70" s="4">
        <f>SUMIFS('Case Data'!I:I,'Case Data'!$A:$A,'Fuel Consumption'!$AE70,'Case Data'!$B:$B,'Fuel Consumption'!$AF70,'Case Data'!$E:$E,'Fuel Consumption'!$AG70,'Case Data'!$C:$C,'Fuel Consumption'!$AH70)</f>
        <v>51.579818473901703</v>
      </c>
      <c r="AL70" s="4">
        <f>SUMIFS('Case Data'!J:J,'Case Data'!$A:$A,'Fuel Consumption'!$AE70,'Case Data'!$B:$B,'Fuel Consumption'!$AF70,'Case Data'!$E:$E,'Fuel Consumption'!$AG70,'Case Data'!$C:$C,'Fuel Consumption'!$AH70)</f>
        <v>35.393517522040227</v>
      </c>
      <c r="AM70" s="4">
        <f>SUMIFS('Case Data'!K:K,'Case Data'!$A:$A,'Fuel Consumption'!$AE70,'Case Data'!$B:$B,'Fuel Consumption'!$AF70,'Case Data'!$E:$E,'Fuel Consumption'!$AG70,'Case Data'!$C:$C,'Fuel Consumption'!$AH70)</f>
        <v>39.511438203858532</v>
      </c>
      <c r="AN70" s="4">
        <f>SUMIFS('Case Data'!L:L,'Case Data'!$A:$A,'Fuel Consumption'!$AE70,'Case Data'!$B:$B,'Fuel Consumption'!$AF70,'Case Data'!$E:$E,'Fuel Consumption'!$AG70,'Case Data'!$C:$C,'Fuel Consumption'!$AH70)</f>
        <v>38.022532424312494</v>
      </c>
      <c r="AO70" s="4">
        <f>SUMIFS('Case Data'!M:M,'Case Data'!$A:$A,'Fuel Consumption'!$AE70,'Case Data'!$B:$B,'Fuel Consumption'!$AF70,'Case Data'!$E:$E,'Fuel Consumption'!$AG70,'Case Data'!$C:$C,'Fuel Consumption'!$AH70)</f>
        <v>37.894083080764403</v>
      </c>
      <c r="AP70" s="8">
        <f>SUMIFS('Case Data'!N:N,'Case Data'!$A:$A,'Fuel Consumption'!$AE70,'Case Data'!$B:$B,'Fuel Consumption'!$AF70,'Case Data'!$E:$E,'Fuel Consumption'!$AG70,'Case Data'!$C:$C,'Fuel Consumption'!$AH70)</f>
        <v>13.012181249799099</v>
      </c>
    </row>
    <row r="71" spans="3:42">
      <c r="C71" s="30" t="str">
        <f t="shared" ref="C71:C79" si="11">$D$40</f>
        <v>Case A Updated RGGI Price</v>
      </c>
      <c r="D71" s="2" t="s">
        <v>19</v>
      </c>
      <c r="E71" s="2" t="s">
        <v>137</v>
      </c>
      <c r="F71" s="2" t="s">
        <v>133</v>
      </c>
      <c r="G71" s="2" t="s">
        <v>135</v>
      </c>
      <c r="H71" s="27">
        <f>SUMIFS('Case Data'!H:H,'Case Data'!$A:$A,'Fuel Consumption'!$C71,'Case Data'!$B:$B,'Fuel Consumption'!$D71,'Case Data'!$E:$E,'Fuel Consumption'!$E71,'Case Data'!$C:$C,'Fuel Consumption'!$F71)</f>
        <v>20.09420958303204</v>
      </c>
      <c r="I71" s="4">
        <f>SUMIFS('Case Data'!I:I,'Case Data'!$A:$A,'Fuel Consumption'!$C71,'Case Data'!$B:$B,'Fuel Consumption'!$D71,'Case Data'!$E:$E,'Fuel Consumption'!$E71,'Case Data'!$C:$C,'Fuel Consumption'!$F71)</f>
        <v>5.1955629250618411</v>
      </c>
      <c r="J71" s="4">
        <f>SUMIFS('Case Data'!J:J,'Case Data'!$A:$A,'Fuel Consumption'!$C71,'Case Data'!$B:$B,'Fuel Consumption'!$D71,'Case Data'!$E:$E,'Fuel Consumption'!$E71,'Case Data'!$C:$C,'Fuel Consumption'!$F71)</f>
        <v>6.0990655610254203</v>
      </c>
      <c r="K71" s="4">
        <f>SUMIFS('Case Data'!K:K,'Case Data'!$A:$A,'Fuel Consumption'!$C71,'Case Data'!$B:$B,'Fuel Consumption'!$D71,'Case Data'!$E:$E,'Fuel Consumption'!$E71,'Case Data'!$C:$C,'Fuel Consumption'!$F71)</f>
        <v>7.1490713489401987</v>
      </c>
      <c r="L71" s="4">
        <f>SUMIFS('Case Data'!L:L,'Case Data'!$A:$A,'Fuel Consumption'!$C71,'Case Data'!$B:$B,'Fuel Consumption'!$D71,'Case Data'!$E:$E,'Fuel Consumption'!$E71,'Case Data'!$C:$C,'Fuel Consumption'!$F71)</f>
        <v>9.8973520504901877</v>
      </c>
      <c r="M71" s="4">
        <f>SUMIFS('Case Data'!M:M,'Case Data'!$A:$A,'Fuel Consumption'!$C71,'Case Data'!$B:$B,'Fuel Consumption'!$D71,'Case Data'!$E:$E,'Fuel Consumption'!$E71,'Case Data'!$C:$C,'Fuel Consumption'!$F71)</f>
        <v>6.8563098303579038</v>
      </c>
      <c r="N71" s="8">
        <f>SUMIFS('Case Data'!N:N,'Case Data'!$A:$A,'Fuel Consumption'!$C71,'Case Data'!$B:$B,'Fuel Consumption'!$D71,'Case Data'!$E:$E,'Fuel Consumption'!$E71,'Case Data'!$C:$C,'Fuel Consumption'!$F71)</f>
        <v>8.5217375654032015</v>
      </c>
      <c r="P71"/>
      <c r="Q71" s="30" t="str">
        <f t="shared" ref="Q71:Q79" si="12">$D$40</f>
        <v>Case A Updated RGGI Price</v>
      </c>
      <c r="R71" s="2" t="str">
        <f t="shared" si="10"/>
        <v>DE</v>
      </c>
      <c r="S71" s="2" t="s">
        <v>137</v>
      </c>
      <c r="T71" s="2" t="s">
        <v>141</v>
      </c>
      <c r="U71" s="2" t="s">
        <v>135</v>
      </c>
      <c r="V71" s="27">
        <f>SUMIFS('Case Data'!H:H,'Case Data'!$A:$A,'Fuel Consumption'!$Q71,'Case Data'!$B:$B,'Fuel Consumption'!$R71,'Case Data'!$E:$E,'Fuel Consumption'!$S71,'Case Data'!$C:$C,'Fuel Consumption'!$T71)</f>
        <v>3.1176986629068</v>
      </c>
      <c r="W71" s="4">
        <f>SUMIFS('Case Data'!I:I,'Case Data'!$A:$A,'Fuel Consumption'!$Q71,'Case Data'!$B:$B,'Fuel Consumption'!$R71,'Case Data'!$E:$E,'Fuel Consumption'!$S71,'Case Data'!$C:$C,'Fuel Consumption'!$T71)</f>
        <v>0</v>
      </c>
      <c r="X71" s="4">
        <f>SUMIFS('Case Data'!J:J,'Case Data'!$A:$A,'Fuel Consumption'!$Q71,'Case Data'!$B:$B,'Fuel Consumption'!$R71,'Case Data'!$E:$E,'Fuel Consumption'!$S71,'Case Data'!$C:$C,'Fuel Consumption'!$T71)</f>
        <v>0.124558266</v>
      </c>
      <c r="Y71" s="4">
        <f>SUMIFS('Case Data'!K:K,'Case Data'!$A:$A,'Fuel Consumption'!$Q71,'Case Data'!$B:$B,'Fuel Consumption'!$R71,'Case Data'!$E:$E,'Fuel Consumption'!$S71,'Case Data'!$C:$C,'Fuel Consumption'!$T71)</f>
        <v>0.27732137254793598</v>
      </c>
      <c r="Z71" s="4">
        <f>SUMIFS('Case Data'!L:L,'Case Data'!$A:$A,'Fuel Consumption'!$Q71,'Case Data'!$B:$B,'Fuel Consumption'!$R71,'Case Data'!$E:$E,'Fuel Consumption'!$S71,'Case Data'!$C:$C,'Fuel Consumption'!$T71)</f>
        <v>0.24900188376608401</v>
      </c>
      <c r="AA71" s="4">
        <f>SUMIFS('Case Data'!M:M,'Case Data'!$A:$A,'Fuel Consumption'!$Q71,'Case Data'!$B:$B,'Fuel Consumption'!$R71,'Case Data'!$E:$E,'Fuel Consumption'!$S71,'Case Data'!$C:$C,'Fuel Consumption'!$T71)</f>
        <v>0.23879797981426398</v>
      </c>
      <c r="AB71" s="8">
        <f>SUMIFS('Case Data'!N:N,'Case Data'!$A:$A,'Fuel Consumption'!$Q71,'Case Data'!$B:$B,'Fuel Consumption'!$R71,'Case Data'!$E:$E,'Fuel Consumption'!$S71,'Case Data'!$C:$C,'Fuel Consumption'!$T71)</f>
        <v>0.15167260688855999</v>
      </c>
      <c r="AC71"/>
      <c r="AE71" s="30" t="str">
        <f t="shared" ref="AE71:AE79" si="13">$D$40</f>
        <v>Case A Updated RGGI Price</v>
      </c>
      <c r="AF71" s="2" t="str">
        <f t="shared" ref="AF71:AF79" si="14">R71</f>
        <v>DE</v>
      </c>
      <c r="AG71" s="2" t="s">
        <v>137</v>
      </c>
      <c r="AH71" s="2" t="s">
        <v>142</v>
      </c>
      <c r="AI71" s="2" t="s">
        <v>135</v>
      </c>
      <c r="AJ71" s="27">
        <f>SUMIFS('Case Data'!H:H,'Case Data'!$A:$A,'Fuel Consumption'!$AE71,'Case Data'!$B:$B,'Fuel Consumption'!$AF71,'Case Data'!$E:$E,'Fuel Consumption'!$AG71,'Case Data'!$C:$C,'Fuel Consumption'!$AH71)</f>
        <v>9.3023640540335801</v>
      </c>
      <c r="AK71" s="4">
        <f>SUMIFS('Case Data'!I:I,'Case Data'!$A:$A,'Fuel Consumption'!$AE71,'Case Data'!$B:$B,'Fuel Consumption'!$AF71,'Case Data'!$E:$E,'Fuel Consumption'!$AG71,'Case Data'!$C:$C,'Fuel Consumption'!$AH71)</f>
        <v>4.6654499258</v>
      </c>
      <c r="AL71" s="4">
        <f>SUMIFS('Case Data'!J:J,'Case Data'!$A:$A,'Fuel Consumption'!$AE71,'Case Data'!$B:$B,'Fuel Consumption'!$AF71,'Case Data'!$E:$E,'Fuel Consumption'!$AG71,'Case Data'!$C:$C,'Fuel Consumption'!$AH71)</f>
        <v>5.6873017310254195</v>
      </c>
      <c r="AM71" s="4">
        <f>SUMIFS('Case Data'!K:K,'Case Data'!$A:$A,'Fuel Consumption'!$AE71,'Case Data'!$B:$B,'Fuel Consumption'!$AF71,'Case Data'!$E:$E,'Fuel Consumption'!$AG71,'Case Data'!$C:$C,'Fuel Consumption'!$AH71)</f>
        <v>6.2541968840321962</v>
      </c>
      <c r="AN71" s="4">
        <f>SUMIFS('Case Data'!L:L,'Case Data'!$A:$A,'Fuel Consumption'!$AE71,'Case Data'!$B:$B,'Fuel Consumption'!$AF71,'Case Data'!$E:$E,'Fuel Consumption'!$AG71,'Case Data'!$C:$C,'Fuel Consumption'!$AH71)</f>
        <v>7.2025845993838304</v>
      </c>
      <c r="AO71" s="4">
        <f>SUMIFS('Case Data'!M:M,'Case Data'!$A:$A,'Fuel Consumption'!$AE71,'Case Data'!$B:$B,'Fuel Consumption'!$AF71,'Case Data'!$E:$E,'Fuel Consumption'!$AG71,'Case Data'!$C:$C,'Fuel Consumption'!$AH71)</f>
        <v>6.0484365681835683</v>
      </c>
      <c r="AP71" s="8">
        <f>SUMIFS('Case Data'!N:N,'Case Data'!$A:$A,'Fuel Consumption'!$AE71,'Case Data'!$B:$B,'Fuel Consumption'!$AF71,'Case Data'!$E:$E,'Fuel Consumption'!$AG71,'Case Data'!$C:$C,'Fuel Consumption'!$AH71)</f>
        <v>8.0250894935023691</v>
      </c>
    </row>
    <row r="72" spans="3:42">
      <c r="C72" s="30" t="str">
        <f t="shared" si="11"/>
        <v>Case A Updated RGGI Price</v>
      </c>
      <c r="D72" s="2" t="s">
        <v>22</v>
      </c>
      <c r="E72" s="2" t="s">
        <v>137</v>
      </c>
      <c r="F72" s="2" t="s">
        <v>133</v>
      </c>
      <c r="G72" s="2" t="s">
        <v>135</v>
      </c>
      <c r="H72" s="27">
        <f>SUMIFS('Case Data'!H:H,'Case Data'!$A:$A,'Fuel Consumption'!$C72,'Case Data'!$B:$B,'Fuel Consumption'!$D72,'Case Data'!$E:$E,'Fuel Consumption'!$E72,'Case Data'!$C:$C,'Fuel Consumption'!$F72)</f>
        <v>80.461210743788612</v>
      </c>
      <c r="I72" s="4">
        <f>SUMIFS('Case Data'!I:I,'Case Data'!$A:$A,'Fuel Consumption'!$C72,'Case Data'!$B:$B,'Fuel Consumption'!$D72,'Case Data'!$E:$E,'Fuel Consumption'!$E72,'Case Data'!$C:$C,'Fuel Consumption'!$F72)</f>
        <v>89.492879472952652</v>
      </c>
      <c r="J72" s="4">
        <f>SUMIFS('Case Data'!J:J,'Case Data'!$A:$A,'Fuel Consumption'!$C72,'Case Data'!$B:$B,'Fuel Consumption'!$D72,'Case Data'!$E:$E,'Fuel Consumption'!$E72,'Case Data'!$C:$C,'Fuel Consumption'!$F72)</f>
        <v>69.266595654119996</v>
      </c>
      <c r="K72" s="4">
        <f>SUMIFS('Case Data'!K:K,'Case Data'!$A:$A,'Fuel Consumption'!$C72,'Case Data'!$B:$B,'Fuel Consumption'!$D72,'Case Data'!$E:$E,'Fuel Consumption'!$E72,'Case Data'!$C:$C,'Fuel Consumption'!$F72)</f>
        <v>79.616912621771007</v>
      </c>
      <c r="L72" s="4">
        <f>SUMIFS('Case Data'!L:L,'Case Data'!$A:$A,'Fuel Consumption'!$C72,'Case Data'!$B:$B,'Fuel Consumption'!$D72,'Case Data'!$E:$E,'Fuel Consumption'!$E72,'Case Data'!$C:$C,'Fuel Consumption'!$F72)</f>
        <v>93.850272999366027</v>
      </c>
      <c r="M72" s="4">
        <f>SUMIFS('Case Data'!M:M,'Case Data'!$A:$A,'Fuel Consumption'!$C72,'Case Data'!$B:$B,'Fuel Consumption'!$D72,'Case Data'!$E:$E,'Fuel Consumption'!$E72,'Case Data'!$C:$C,'Fuel Consumption'!$F72)</f>
        <v>72.410383400144738</v>
      </c>
      <c r="N72" s="8">
        <f>SUMIFS('Case Data'!N:N,'Case Data'!$A:$A,'Fuel Consumption'!$C72,'Case Data'!$B:$B,'Fuel Consumption'!$D72,'Case Data'!$E:$E,'Fuel Consumption'!$E72,'Case Data'!$C:$C,'Fuel Consumption'!$F72)</f>
        <v>48.633596314512985</v>
      </c>
      <c r="P72"/>
      <c r="Q72" s="30" t="str">
        <f t="shared" si="12"/>
        <v>Case A Updated RGGI Price</v>
      </c>
      <c r="R72" s="2" t="str">
        <f t="shared" si="10"/>
        <v>MA</v>
      </c>
      <c r="S72" s="2" t="s">
        <v>137</v>
      </c>
      <c r="T72" s="2" t="s">
        <v>141</v>
      </c>
      <c r="U72" s="2" t="s">
        <v>135</v>
      </c>
      <c r="V72" s="27">
        <f>SUMIFS('Case Data'!H:H,'Case Data'!$A:$A,'Fuel Consumption'!$Q72,'Case Data'!$B:$B,'Fuel Consumption'!$R72,'Case Data'!$E:$E,'Fuel Consumption'!$S72,'Case Data'!$C:$C,'Fuel Consumption'!$T72)</f>
        <v>20.722388592293022</v>
      </c>
      <c r="W72" s="4">
        <f>SUMIFS('Case Data'!I:I,'Case Data'!$A:$A,'Fuel Consumption'!$Q72,'Case Data'!$B:$B,'Fuel Consumption'!$R72,'Case Data'!$E:$E,'Fuel Consumption'!$S72,'Case Data'!$C:$C,'Fuel Consumption'!$T72)</f>
        <v>23.525992775092444</v>
      </c>
      <c r="X72" s="4">
        <f>SUMIFS('Case Data'!J:J,'Case Data'!$A:$A,'Fuel Consumption'!$Q72,'Case Data'!$B:$B,'Fuel Consumption'!$R72,'Case Data'!$E:$E,'Fuel Consumption'!$S72,'Case Data'!$C:$C,'Fuel Consumption'!$T72)</f>
        <v>15.09295711467564</v>
      </c>
      <c r="Y72" s="4">
        <f>SUMIFS('Case Data'!K:K,'Case Data'!$A:$A,'Fuel Consumption'!$Q72,'Case Data'!$B:$B,'Fuel Consumption'!$R72,'Case Data'!$E:$E,'Fuel Consumption'!$S72,'Case Data'!$C:$C,'Fuel Consumption'!$T72)</f>
        <v>14.611102652067238</v>
      </c>
      <c r="Z72" s="4">
        <f>SUMIFS('Case Data'!L:L,'Case Data'!$A:$A,'Fuel Consumption'!$Q72,'Case Data'!$B:$B,'Fuel Consumption'!$R72,'Case Data'!$E:$E,'Fuel Consumption'!$S72,'Case Data'!$C:$C,'Fuel Consumption'!$T72)</f>
        <v>18.55447475711232</v>
      </c>
      <c r="AA72" s="4">
        <f>SUMIFS('Case Data'!M:M,'Case Data'!$A:$A,'Fuel Consumption'!$Q72,'Case Data'!$B:$B,'Fuel Consumption'!$R72,'Case Data'!$E:$E,'Fuel Consumption'!$S72,'Case Data'!$C:$C,'Fuel Consumption'!$T72)</f>
        <v>16.211672566806008</v>
      </c>
      <c r="AB72" s="8">
        <f>SUMIFS('Case Data'!N:N,'Case Data'!$A:$A,'Fuel Consumption'!$Q72,'Case Data'!$B:$B,'Fuel Consumption'!$R72,'Case Data'!$E:$E,'Fuel Consumption'!$S72,'Case Data'!$C:$C,'Fuel Consumption'!$T72)</f>
        <v>13.780337295016549</v>
      </c>
      <c r="AC72"/>
      <c r="AE72" s="30" t="str">
        <f t="shared" si="13"/>
        <v>Case A Updated RGGI Price</v>
      </c>
      <c r="AF72" s="2" t="str">
        <f t="shared" si="14"/>
        <v>MA</v>
      </c>
      <c r="AG72" s="2" t="s">
        <v>137</v>
      </c>
      <c r="AH72" s="2" t="s">
        <v>142</v>
      </c>
      <c r="AI72" s="2" t="s">
        <v>135</v>
      </c>
      <c r="AJ72" s="27">
        <f>SUMIFS('Case Data'!H:H,'Case Data'!$A:$A,'Fuel Consumption'!$AE72,'Case Data'!$B:$B,'Fuel Consumption'!$AF72,'Case Data'!$E:$E,'Fuel Consumption'!$AG72,'Case Data'!$C:$C,'Fuel Consumption'!$AH72)</f>
        <v>32.360137884207532</v>
      </c>
      <c r="AK72" s="4">
        <f>SUMIFS('Case Data'!I:I,'Case Data'!$A:$A,'Fuel Consumption'!$AE72,'Case Data'!$B:$B,'Fuel Consumption'!$AF72,'Case Data'!$E:$E,'Fuel Consumption'!$AG72,'Case Data'!$C:$C,'Fuel Consumption'!$AH72)</f>
        <v>37.569980106081346</v>
      </c>
      <c r="AL72" s="4">
        <f>SUMIFS('Case Data'!J:J,'Case Data'!$A:$A,'Fuel Consumption'!$AE72,'Case Data'!$B:$B,'Fuel Consumption'!$AF72,'Case Data'!$E:$E,'Fuel Consumption'!$AG72,'Case Data'!$C:$C,'Fuel Consumption'!$AH72)</f>
        <v>36.066380449549179</v>
      </c>
      <c r="AM72" s="4">
        <f>SUMIFS('Case Data'!K:K,'Case Data'!$A:$A,'Fuel Consumption'!$AE72,'Case Data'!$B:$B,'Fuel Consumption'!$AF72,'Case Data'!$E:$E,'Fuel Consumption'!$AG72,'Case Data'!$C:$C,'Fuel Consumption'!$AH72)</f>
        <v>39.358009690855489</v>
      </c>
      <c r="AN72" s="4">
        <f>SUMIFS('Case Data'!L:L,'Case Data'!$A:$A,'Fuel Consumption'!$AE72,'Case Data'!$B:$B,'Fuel Consumption'!$AF72,'Case Data'!$E:$E,'Fuel Consumption'!$AG72,'Case Data'!$C:$C,'Fuel Consumption'!$AH72)</f>
        <v>46.461193224427987</v>
      </c>
      <c r="AO72" s="4">
        <f>SUMIFS('Case Data'!M:M,'Case Data'!$A:$A,'Fuel Consumption'!$AE72,'Case Data'!$B:$B,'Fuel Consumption'!$AF72,'Case Data'!$E:$E,'Fuel Consumption'!$AG72,'Case Data'!$C:$C,'Fuel Consumption'!$AH72)</f>
        <v>33.708653570776249</v>
      </c>
      <c r="AP72" s="8">
        <f>SUMIFS('Case Data'!N:N,'Case Data'!$A:$A,'Fuel Consumption'!$AE72,'Case Data'!$B:$B,'Fuel Consumption'!$AF72,'Case Data'!$E:$E,'Fuel Consumption'!$AG72,'Case Data'!$C:$C,'Fuel Consumption'!$AH72)</f>
        <v>19.724290483406588</v>
      </c>
    </row>
    <row r="73" spans="3:42">
      <c r="C73" s="30" t="str">
        <f t="shared" si="11"/>
        <v>Case A Updated RGGI Price</v>
      </c>
      <c r="D73" s="2" t="s">
        <v>21</v>
      </c>
      <c r="E73" s="2" t="s">
        <v>137</v>
      </c>
      <c r="F73" s="2" t="s">
        <v>133</v>
      </c>
      <c r="G73" s="2" t="s">
        <v>135</v>
      </c>
      <c r="H73" s="27">
        <f>SUMIFS('Case Data'!H:H,'Case Data'!$A:$A,'Fuel Consumption'!$C73,'Case Data'!$B:$B,'Fuel Consumption'!$D73,'Case Data'!$E:$E,'Fuel Consumption'!$E73,'Case Data'!$C:$C,'Fuel Consumption'!$F73)</f>
        <v>31.205695663406971</v>
      </c>
      <c r="I73" s="4">
        <f>SUMIFS('Case Data'!I:I,'Case Data'!$A:$A,'Fuel Consumption'!$C73,'Case Data'!$B:$B,'Fuel Consumption'!$D73,'Case Data'!$E:$E,'Fuel Consumption'!$E73,'Case Data'!$C:$C,'Fuel Consumption'!$F73)</f>
        <v>23.596585951123664</v>
      </c>
      <c r="J73" s="4">
        <f>SUMIFS('Case Data'!J:J,'Case Data'!$A:$A,'Fuel Consumption'!$C73,'Case Data'!$B:$B,'Fuel Consumption'!$D73,'Case Data'!$E:$E,'Fuel Consumption'!$E73,'Case Data'!$C:$C,'Fuel Consumption'!$F73)</f>
        <v>18.501730640959426</v>
      </c>
      <c r="K73" s="4">
        <f>SUMIFS('Case Data'!K:K,'Case Data'!$A:$A,'Fuel Consumption'!$C73,'Case Data'!$B:$B,'Fuel Consumption'!$D73,'Case Data'!$E:$E,'Fuel Consumption'!$E73,'Case Data'!$C:$C,'Fuel Consumption'!$F73)</f>
        <v>28.262217424446305</v>
      </c>
      <c r="L73" s="4">
        <f>SUMIFS('Case Data'!L:L,'Case Data'!$A:$A,'Fuel Consumption'!$C73,'Case Data'!$B:$B,'Fuel Consumption'!$D73,'Case Data'!$E:$E,'Fuel Consumption'!$E73,'Case Data'!$C:$C,'Fuel Consumption'!$F73)</f>
        <v>33.323939219787469</v>
      </c>
      <c r="M73" s="4">
        <f>SUMIFS('Case Data'!M:M,'Case Data'!$A:$A,'Fuel Consumption'!$C73,'Case Data'!$B:$B,'Fuel Consumption'!$D73,'Case Data'!$E:$E,'Fuel Consumption'!$E73,'Case Data'!$C:$C,'Fuel Consumption'!$F73)</f>
        <v>22.197484989086465</v>
      </c>
      <c r="N73" s="8">
        <f>SUMIFS('Case Data'!N:N,'Case Data'!$A:$A,'Fuel Consumption'!$C73,'Case Data'!$B:$B,'Fuel Consumption'!$D73,'Case Data'!$E:$E,'Fuel Consumption'!$E73,'Case Data'!$C:$C,'Fuel Consumption'!$F73)</f>
        <v>0.87792381637506678</v>
      </c>
      <c r="P73"/>
      <c r="Q73" s="30" t="str">
        <f t="shared" si="12"/>
        <v>Case A Updated RGGI Price</v>
      </c>
      <c r="R73" s="2" t="str">
        <f t="shared" si="10"/>
        <v>MD</v>
      </c>
      <c r="S73" s="2" t="s">
        <v>137</v>
      </c>
      <c r="T73" s="2" t="s">
        <v>141</v>
      </c>
      <c r="U73" s="2" t="s">
        <v>135</v>
      </c>
      <c r="V73" s="27">
        <f>SUMIFS('Case Data'!H:H,'Case Data'!$A:$A,'Fuel Consumption'!$Q73,'Case Data'!$B:$B,'Fuel Consumption'!$R73,'Case Data'!$E:$E,'Fuel Consumption'!$S73,'Case Data'!$C:$C,'Fuel Consumption'!$T73)</f>
        <v>7.4716795809682495</v>
      </c>
      <c r="W73" s="4">
        <f>SUMIFS('Case Data'!I:I,'Case Data'!$A:$A,'Fuel Consumption'!$Q73,'Case Data'!$B:$B,'Fuel Consumption'!$R73,'Case Data'!$E:$E,'Fuel Consumption'!$S73,'Case Data'!$C:$C,'Fuel Consumption'!$T73)</f>
        <v>6.1716919597775997</v>
      </c>
      <c r="X73" s="4">
        <f>SUMIFS('Case Data'!J:J,'Case Data'!$A:$A,'Fuel Consumption'!$Q73,'Case Data'!$B:$B,'Fuel Consumption'!$R73,'Case Data'!$E:$E,'Fuel Consumption'!$S73,'Case Data'!$C:$C,'Fuel Consumption'!$T73)</f>
        <v>1.9926678152671999</v>
      </c>
      <c r="Y73" s="4">
        <f>SUMIFS('Case Data'!K:K,'Case Data'!$A:$A,'Fuel Consumption'!$Q73,'Case Data'!$B:$B,'Fuel Consumption'!$R73,'Case Data'!$E:$E,'Fuel Consumption'!$S73,'Case Data'!$C:$C,'Fuel Consumption'!$T73)</f>
        <v>7.1714030650002494</v>
      </c>
      <c r="Z73" s="4">
        <f>SUMIFS('Case Data'!L:L,'Case Data'!$A:$A,'Fuel Consumption'!$Q73,'Case Data'!$B:$B,'Fuel Consumption'!$R73,'Case Data'!$E:$E,'Fuel Consumption'!$S73,'Case Data'!$C:$C,'Fuel Consumption'!$T73)</f>
        <v>8.6832212945514495</v>
      </c>
      <c r="AA73" s="4">
        <f>SUMIFS('Case Data'!M:M,'Case Data'!$A:$A,'Fuel Consumption'!$Q73,'Case Data'!$B:$B,'Fuel Consumption'!$R73,'Case Data'!$E:$E,'Fuel Consumption'!$S73,'Case Data'!$C:$C,'Fuel Consumption'!$T73)</f>
        <v>0.83486805772319994</v>
      </c>
      <c r="AB73" s="8">
        <f>SUMIFS('Case Data'!N:N,'Case Data'!$A:$A,'Fuel Consumption'!$Q73,'Case Data'!$B:$B,'Fuel Consumption'!$R73,'Case Data'!$E:$E,'Fuel Consumption'!$S73,'Case Data'!$C:$C,'Fuel Consumption'!$T73)</f>
        <v>0</v>
      </c>
      <c r="AC73"/>
      <c r="AE73" s="30" t="str">
        <f t="shared" si="13"/>
        <v>Case A Updated RGGI Price</v>
      </c>
      <c r="AF73" s="2" t="str">
        <f t="shared" si="14"/>
        <v>MD</v>
      </c>
      <c r="AG73" s="2" t="s">
        <v>137</v>
      </c>
      <c r="AH73" s="2" t="s">
        <v>142</v>
      </c>
      <c r="AI73" s="2" t="s">
        <v>135</v>
      </c>
      <c r="AJ73" s="27">
        <f>SUMIFS('Case Data'!H:H,'Case Data'!$A:$A,'Fuel Consumption'!$AE73,'Case Data'!$B:$B,'Fuel Consumption'!$AF73,'Case Data'!$E:$E,'Fuel Consumption'!$AG73,'Case Data'!$C:$C,'Fuel Consumption'!$AH73)</f>
        <v>19.846652379096867</v>
      </c>
      <c r="AK73" s="4">
        <f>SUMIFS('Case Data'!I:I,'Case Data'!$A:$A,'Fuel Consumption'!$AE73,'Case Data'!$B:$B,'Fuel Consumption'!$AF73,'Case Data'!$E:$E,'Fuel Consumption'!$AG73,'Case Data'!$C:$C,'Fuel Consumption'!$AH73)</f>
        <v>16.876085283096064</v>
      </c>
      <c r="AL73" s="4">
        <f>SUMIFS('Case Data'!J:J,'Case Data'!$A:$A,'Fuel Consumption'!$AE73,'Case Data'!$B:$B,'Fuel Consumption'!$AF73,'Case Data'!$E:$E,'Fuel Consumption'!$AG73,'Case Data'!$C:$C,'Fuel Consumption'!$AH73)</f>
        <v>16.187969742667224</v>
      </c>
      <c r="AM73" s="4">
        <f>SUMIFS('Case Data'!K:K,'Case Data'!$A:$A,'Fuel Consumption'!$AE73,'Case Data'!$B:$B,'Fuel Consumption'!$AF73,'Case Data'!$E:$E,'Fuel Consumption'!$AG73,'Case Data'!$C:$C,'Fuel Consumption'!$AH73)</f>
        <v>20.426650411196107</v>
      </c>
      <c r="AN73" s="4">
        <f>SUMIFS('Case Data'!L:L,'Case Data'!$A:$A,'Fuel Consumption'!$AE73,'Case Data'!$B:$B,'Fuel Consumption'!$AF73,'Case Data'!$E:$E,'Fuel Consumption'!$AG73,'Case Data'!$C:$C,'Fuel Consumption'!$AH73)</f>
        <v>24.150805761286072</v>
      </c>
      <c r="AO73" s="4">
        <f>SUMIFS('Case Data'!M:M,'Case Data'!$A:$A,'Fuel Consumption'!$AE73,'Case Data'!$B:$B,'Fuel Consumption'!$AF73,'Case Data'!$E:$E,'Fuel Consumption'!$AG73,'Case Data'!$C:$C,'Fuel Consumption'!$AH73)</f>
        <v>21.357450252646068</v>
      </c>
      <c r="AP73" s="8">
        <f>SUMIFS('Case Data'!N:N,'Case Data'!$A:$A,'Fuel Consumption'!$AE73,'Case Data'!$B:$B,'Fuel Consumption'!$AF73,'Case Data'!$E:$E,'Fuel Consumption'!$AG73,'Case Data'!$C:$C,'Fuel Consumption'!$AH73)</f>
        <v>0.87054644637506673</v>
      </c>
    </row>
    <row r="74" spans="3:42">
      <c r="C74" s="30" t="str">
        <f t="shared" si="11"/>
        <v>Case A Updated RGGI Price</v>
      </c>
      <c r="D74" s="2" t="s">
        <v>20</v>
      </c>
      <c r="E74" s="2" t="s">
        <v>137</v>
      </c>
      <c r="F74" s="2" t="s">
        <v>133</v>
      </c>
      <c r="G74" s="2" t="s">
        <v>135</v>
      </c>
      <c r="H74" s="27">
        <f>SUMIFS('Case Data'!H:H,'Case Data'!$A:$A,'Fuel Consumption'!$C74,'Case Data'!$B:$B,'Fuel Consumption'!$D74,'Case Data'!$E:$E,'Fuel Consumption'!$E74,'Case Data'!$C:$C,'Fuel Consumption'!$F74)</f>
        <v>10.3236273458088</v>
      </c>
      <c r="I74" s="4">
        <f>SUMIFS('Case Data'!I:I,'Case Data'!$A:$A,'Fuel Consumption'!$C74,'Case Data'!$B:$B,'Fuel Consumption'!$D74,'Case Data'!$E:$E,'Fuel Consumption'!$E74,'Case Data'!$C:$C,'Fuel Consumption'!$F74)</f>
        <v>6.1114221148995993</v>
      </c>
      <c r="J74" s="4">
        <f>SUMIFS('Case Data'!J:J,'Case Data'!$A:$A,'Fuel Consumption'!$C74,'Case Data'!$B:$B,'Fuel Consumption'!$D74,'Case Data'!$E:$E,'Fuel Consumption'!$E74,'Case Data'!$C:$C,'Fuel Consumption'!$F74)</f>
        <v>0.30108712500000001</v>
      </c>
      <c r="K74" s="4">
        <f>SUMIFS('Case Data'!K:K,'Case Data'!$A:$A,'Fuel Consumption'!$C74,'Case Data'!$B:$B,'Fuel Consumption'!$D74,'Case Data'!$E:$E,'Fuel Consumption'!$E74,'Case Data'!$C:$C,'Fuel Consumption'!$F74)</f>
        <v>4.2975473306371503</v>
      </c>
      <c r="L74" s="4">
        <f>SUMIFS('Case Data'!L:L,'Case Data'!$A:$A,'Fuel Consumption'!$C74,'Case Data'!$B:$B,'Fuel Consumption'!$D74,'Case Data'!$E:$E,'Fuel Consumption'!$E74,'Case Data'!$C:$C,'Fuel Consumption'!$F74)</f>
        <v>4.5347795385079994</v>
      </c>
      <c r="M74" s="4">
        <f>SUMIFS('Case Data'!M:M,'Case Data'!$A:$A,'Fuel Consumption'!$C74,'Case Data'!$B:$B,'Fuel Consumption'!$D74,'Case Data'!$E:$E,'Fuel Consumption'!$E74,'Case Data'!$C:$C,'Fuel Consumption'!$F74)</f>
        <v>0.2252512691994</v>
      </c>
      <c r="N74" s="8">
        <f>SUMIFS('Case Data'!N:N,'Case Data'!$A:$A,'Fuel Consumption'!$C74,'Case Data'!$B:$B,'Fuel Consumption'!$D74,'Case Data'!$E:$E,'Fuel Consumption'!$E74,'Case Data'!$C:$C,'Fuel Consumption'!$F74)</f>
        <v>0.27811232292479998</v>
      </c>
      <c r="P74"/>
      <c r="Q74" s="30" t="str">
        <f t="shared" si="12"/>
        <v>Case A Updated RGGI Price</v>
      </c>
      <c r="R74" s="2" t="str">
        <f t="shared" si="10"/>
        <v>ME</v>
      </c>
      <c r="S74" s="2" t="s">
        <v>137</v>
      </c>
      <c r="T74" s="2" t="s">
        <v>141</v>
      </c>
      <c r="U74" s="2" t="s">
        <v>135</v>
      </c>
      <c r="V74" s="27">
        <f>SUMIFS('Case Data'!H:H,'Case Data'!$A:$A,'Fuel Consumption'!$Q74,'Case Data'!$B:$B,'Fuel Consumption'!$R74,'Case Data'!$E:$E,'Fuel Consumption'!$S74,'Case Data'!$C:$C,'Fuel Consumption'!$T74)</f>
        <v>7.5322407801779994E-3</v>
      </c>
      <c r="W74" s="4">
        <f>SUMIFS('Case Data'!I:I,'Case Data'!$A:$A,'Fuel Consumption'!$Q74,'Case Data'!$B:$B,'Fuel Consumption'!$R74,'Case Data'!$E:$E,'Fuel Consumption'!$S74,'Case Data'!$C:$C,'Fuel Consumption'!$T74)</f>
        <v>1.4864954373476</v>
      </c>
      <c r="X74" s="4">
        <f>SUMIFS('Case Data'!J:J,'Case Data'!$A:$A,'Fuel Consumption'!$Q74,'Case Data'!$B:$B,'Fuel Consumption'!$R74,'Case Data'!$E:$E,'Fuel Consumption'!$S74,'Case Data'!$C:$C,'Fuel Consumption'!$T74)</f>
        <v>0</v>
      </c>
      <c r="Y74" s="4">
        <f>SUMIFS('Case Data'!K:K,'Case Data'!$A:$A,'Fuel Consumption'!$Q74,'Case Data'!$B:$B,'Fuel Consumption'!$R74,'Case Data'!$E:$E,'Fuel Consumption'!$S74,'Case Data'!$C:$C,'Fuel Consumption'!$T74)</f>
        <v>0</v>
      </c>
      <c r="Z74" s="4">
        <f>SUMIFS('Case Data'!L:L,'Case Data'!$A:$A,'Fuel Consumption'!$Q74,'Case Data'!$B:$B,'Fuel Consumption'!$R74,'Case Data'!$E:$E,'Fuel Consumption'!$S74,'Case Data'!$C:$C,'Fuel Consumption'!$T74)</f>
        <v>0</v>
      </c>
      <c r="AA74" s="4">
        <f>SUMIFS('Case Data'!M:M,'Case Data'!$A:$A,'Fuel Consumption'!$Q74,'Case Data'!$B:$B,'Fuel Consumption'!$R74,'Case Data'!$E:$E,'Fuel Consumption'!$S74,'Case Data'!$C:$C,'Fuel Consumption'!$T74)</f>
        <v>0</v>
      </c>
      <c r="AB74" s="8">
        <f>SUMIFS('Case Data'!N:N,'Case Data'!$A:$A,'Fuel Consumption'!$Q74,'Case Data'!$B:$B,'Fuel Consumption'!$R74,'Case Data'!$E:$E,'Fuel Consumption'!$S74,'Case Data'!$C:$C,'Fuel Consumption'!$T74)</f>
        <v>0</v>
      </c>
      <c r="AC74"/>
      <c r="AE74" s="30" t="str">
        <f t="shared" si="13"/>
        <v>Case A Updated RGGI Price</v>
      </c>
      <c r="AF74" s="2" t="str">
        <f t="shared" si="14"/>
        <v>ME</v>
      </c>
      <c r="AG74" s="2" t="s">
        <v>137</v>
      </c>
      <c r="AH74" s="2" t="s">
        <v>142</v>
      </c>
      <c r="AI74" s="2" t="s">
        <v>135</v>
      </c>
      <c r="AJ74" s="27">
        <f>SUMIFS('Case Data'!H:H,'Case Data'!$A:$A,'Fuel Consumption'!$AE74,'Case Data'!$B:$B,'Fuel Consumption'!$AF74,'Case Data'!$E:$E,'Fuel Consumption'!$AG74,'Case Data'!$C:$C,'Fuel Consumption'!$AH74)</f>
        <v>7.3338060997885997</v>
      </c>
      <c r="AK74" s="4">
        <f>SUMIFS('Case Data'!I:I,'Case Data'!$A:$A,'Fuel Consumption'!$AE74,'Case Data'!$B:$B,'Fuel Consumption'!$AF74,'Case Data'!$E:$E,'Fuel Consumption'!$AG74,'Case Data'!$C:$C,'Fuel Consumption'!$AH74)</f>
        <v>4.3886370775519987</v>
      </c>
      <c r="AL74" s="4">
        <f>SUMIFS('Case Data'!J:J,'Case Data'!$A:$A,'Fuel Consumption'!$AE74,'Case Data'!$B:$B,'Fuel Consumption'!$AF74,'Case Data'!$E:$E,'Fuel Consumption'!$AG74,'Case Data'!$C:$C,'Fuel Consumption'!$AH74)</f>
        <v>0.30108712500000001</v>
      </c>
      <c r="AM74" s="4">
        <f>SUMIFS('Case Data'!K:K,'Case Data'!$A:$A,'Fuel Consumption'!$AE74,'Case Data'!$B:$B,'Fuel Consumption'!$AF74,'Case Data'!$E:$E,'Fuel Consumption'!$AG74,'Case Data'!$C:$C,'Fuel Consumption'!$AH74)</f>
        <v>4.2875828306371506</v>
      </c>
      <c r="AN74" s="4">
        <f>SUMIFS('Case Data'!L:L,'Case Data'!$A:$A,'Fuel Consumption'!$AE74,'Case Data'!$B:$B,'Fuel Consumption'!$AF74,'Case Data'!$E:$E,'Fuel Consumption'!$AG74,'Case Data'!$C:$C,'Fuel Consumption'!$AH74)</f>
        <v>4.3443275385079998</v>
      </c>
      <c r="AO74" s="4">
        <f>SUMIFS('Case Data'!M:M,'Case Data'!$A:$A,'Fuel Consumption'!$AE74,'Case Data'!$B:$B,'Fuel Consumption'!$AF74,'Case Data'!$E:$E,'Fuel Consumption'!$AG74,'Case Data'!$C:$C,'Fuel Consumption'!$AH74)</f>
        <v>0.18896642339940001</v>
      </c>
      <c r="AP74" s="8">
        <f>SUMIFS('Case Data'!N:N,'Case Data'!$A:$A,'Fuel Consumption'!$AE74,'Case Data'!$B:$B,'Fuel Consumption'!$AF74,'Case Data'!$E:$E,'Fuel Consumption'!$AG74,'Case Data'!$C:$C,'Fuel Consumption'!$AH74)</f>
        <v>0.27353379792479998</v>
      </c>
    </row>
    <row r="75" spans="3:42">
      <c r="C75" s="30" t="str">
        <f t="shared" si="11"/>
        <v>Case A Updated RGGI Price</v>
      </c>
      <c r="D75" s="2" t="s">
        <v>23</v>
      </c>
      <c r="E75" s="2" t="s">
        <v>137</v>
      </c>
      <c r="F75" s="2" t="s">
        <v>133</v>
      </c>
      <c r="G75" s="2" t="s">
        <v>135</v>
      </c>
      <c r="H75" s="27">
        <f>SUMIFS('Case Data'!H:H,'Case Data'!$A:$A,'Fuel Consumption'!$C75,'Case Data'!$B:$B,'Fuel Consumption'!$D75,'Case Data'!$E:$E,'Fuel Consumption'!$E75,'Case Data'!$C:$C,'Fuel Consumption'!$F75)</f>
        <v>11.322478131061551</v>
      </c>
      <c r="I75" s="4">
        <f>SUMIFS('Case Data'!I:I,'Case Data'!$A:$A,'Fuel Consumption'!$C75,'Case Data'!$B:$B,'Fuel Consumption'!$D75,'Case Data'!$E:$E,'Fuel Consumption'!$E75,'Case Data'!$C:$C,'Fuel Consumption'!$F75)</f>
        <v>13.101845219932269</v>
      </c>
      <c r="J75" s="4">
        <f>SUMIFS('Case Data'!J:J,'Case Data'!$A:$A,'Fuel Consumption'!$C75,'Case Data'!$B:$B,'Fuel Consumption'!$D75,'Case Data'!$E:$E,'Fuel Consumption'!$E75,'Case Data'!$C:$C,'Fuel Consumption'!$F75)</f>
        <v>11.660692645447581</v>
      </c>
      <c r="K75" s="4">
        <f>SUMIFS('Case Data'!K:K,'Case Data'!$A:$A,'Fuel Consumption'!$C75,'Case Data'!$B:$B,'Fuel Consumption'!$D75,'Case Data'!$E:$E,'Fuel Consumption'!$E75,'Case Data'!$C:$C,'Fuel Consumption'!$F75)</f>
        <v>16.369526170752131</v>
      </c>
      <c r="L75" s="4">
        <f>SUMIFS('Case Data'!L:L,'Case Data'!$A:$A,'Fuel Consumption'!$C75,'Case Data'!$B:$B,'Fuel Consumption'!$D75,'Case Data'!$E:$E,'Fuel Consumption'!$E75,'Case Data'!$C:$C,'Fuel Consumption'!$F75)</f>
        <v>18.48619874846143</v>
      </c>
      <c r="M75" s="4">
        <f>SUMIFS('Case Data'!M:M,'Case Data'!$A:$A,'Fuel Consumption'!$C75,'Case Data'!$B:$B,'Fuel Consumption'!$D75,'Case Data'!$E:$E,'Fuel Consumption'!$E75,'Case Data'!$C:$C,'Fuel Consumption'!$F75)</f>
        <v>6.1905817094388098</v>
      </c>
      <c r="N75" s="8">
        <f>SUMIFS('Case Data'!N:N,'Case Data'!$A:$A,'Fuel Consumption'!$C75,'Case Data'!$B:$B,'Fuel Consumption'!$D75,'Case Data'!$E:$E,'Fuel Consumption'!$E75,'Case Data'!$C:$C,'Fuel Consumption'!$F75)</f>
        <v>0.13219526700000001</v>
      </c>
      <c r="P75"/>
      <c r="Q75" s="30" t="str">
        <f t="shared" si="12"/>
        <v>Case A Updated RGGI Price</v>
      </c>
      <c r="R75" s="2" t="str">
        <f t="shared" si="10"/>
        <v>NH</v>
      </c>
      <c r="S75" s="2" t="s">
        <v>137</v>
      </c>
      <c r="T75" s="2" t="s">
        <v>141</v>
      </c>
      <c r="U75" s="2" t="s">
        <v>135</v>
      </c>
      <c r="V75" s="27">
        <f>SUMIFS('Case Data'!H:H,'Case Data'!$A:$A,'Fuel Consumption'!$Q75,'Case Data'!$B:$B,'Fuel Consumption'!$R75,'Case Data'!$E:$E,'Fuel Consumption'!$S75,'Case Data'!$C:$C,'Fuel Consumption'!$T75)</f>
        <v>0</v>
      </c>
      <c r="W75" s="4">
        <f>SUMIFS('Case Data'!I:I,'Case Data'!$A:$A,'Fuel Consumption'!$Q75,'Case Data'!$B:$B,'Fuel Consumption'!$R75,'Case Data'!$E:$E,'Fuel Consumption'!$S75,'Case Data'!$C:$C,'Fuel Consumption'!$T75)</f>
        <v>0.33184059307209002</v>
      </c>
      <c r="X75" s="4">
        <f>SUMIFS('Case Data'!J:J,'Case Data'!$A:$A,'Fuel Consumption'!$Q75,'Case Data'!$B:$B,'Fuel Consumption'!$R75,'Case Data'!$E:$E,'Fuel Consumption'!$S75,'Case Data'!$C:$C,'Fuel Consumption'!$T75)</f>
        <v>0</v>
      </c>
      <c r="Y75" s="4">
        <f>SUMIFS('Case Data'!K:K,'Case Data'!$A:$A,'Fuel Consumption'!$Q75,'Case Data'!$B:$B,'Fuel Consumption'!$R75,'Case Data'!$E:$E,'Fuel Consumption'!$S75,'Case Data'!$C:$C,'Fuel Consumption'!$T75)</f>
        <v>0</v>
      </c>
      <c r="Z75" s="4">
        <f>SUMIFS('Case Data'!L:L,'Case Data'!$A:$A,'Fuel Consumption'!$Q75,'Case Data'!$B:$B,'Fuel Consumption'!$R75,'Case Data'!$E:$E,'Fuel Consumption'!$S75,'Case Data'!$C:$C,'Fuel Consumption'!$T75)</f>
        <v>0</v>
      </c>
      <c r="AA75" s="4">
        <f>SUMIFS('Case Data'!M:M,'Case Data'!$A:$A,'Fuel Consumption'!$Q75,'Case Data'!$B:$B,'Fuel Consumption'!$R75,'Case Data'!$E:$E,'Fuel Consumption'!$S75,'Case Data'!$C:$C,'Fuel Consumption'!$T75)</f>
        <v>1.7478300000000001E-3</v>
      </c>
      <c r="AB75" s="8">
        <f>SUMIFS('Case Data'!N:N,'Case Data'!$A:$A,'Fuel Consumption'!$Q75,'Case Data'!$B:$B,'Fuel Consumption'!$R75,'Case Data'!$E:$E,'Fuel Consumption'!$S75,'Case Data'!$C:$C,'Fuel Consumption'!$T75)</f>
        <v>1.1211689999999998E-2</v>
      </c>
      <c r="AC75"/>
      <c r="AE75" s="30" t="str">
        <f t="shared" si="13"/>
        <v>Case A Updated RGGI Price</v>
      </c>
      <c r="AF75" s="2" t="str">
        <f t="shared" si="14"/>
        <v>NH</v>
      </c>
      <c r="AG75" s="2" t="s">
        <v>137</v>
      </c>
      <c r="AH75" s="2" t="s">
        <v>142</v>
      </c>
      <c r="AI75" s="2" t="s">
        <v>135</v>
      </c>
      <c r="AJ75" s="27">
        <f>SUMIFS('Case Data'!H:H,'Case Data'!$A:$A,'Fuel Consumption'!$AE75,'Case Data'!$B:$B,'Fuel Consumption'!$AF75,'Case Data'!$E:$E,'Fuel Consumption'!$AG75,'Case Data'!$C:$C,'Fuel Consumption'!$AH75)</f>
        <v>11.145188997387381</v>
      </c>
      <c r="AK75" s="4">
        <f>SUMIFS('Case Data'!I:I,'Case Data'!$A:$A,'Fuel Consumption'!$AE75,'Case Data'!$B:$B,'Fuel Consumption'!$AF75,'Case Data'!$E:$E,'Fuel Consumption'!$AG75,'Case Data'!$C:$C,'Fuel Consumption'!$AH75)</f>
        <v>10.673411122446989</v>
      </c>
      <c r="AL75" s="4">
        <f>SUMIFS('Case Data'!J:J,'Case Data'!$A:$A,'Fuel Consumption'!$AE75,'Case Data'!$B:$B,'Fuel Consumption'!$AF75,'Case Data'!$E:$E,'Fuel Consumption'!$AG75,'Case Data'!$C:$C,'Fuel Consumption'!$AH75)</f>
        <v>11.4215088957455</v>
      </c>
      <c r="AM75" s="4">
        <f>SUMIFS('Case Data'!K:K,'Case Data'!$A:$A,'Fuel Consumption'!$AE75,'Case Data'!$B:$B,'Fuel Consumption'!$AF75,'Case Data'!$E:$E,'Fuel Consumption'!$AG75,'Case Data'!$C:$C,'Fuel Consumption'!$AH75)</f>
        <v>12.467810251216871</v>
      </c>
      <c r="AN75" s="4">
        <f>SUMIFS('Case Data'!L:L,'Case Data'!$A:$A,'Fuel Consumption'!$AE75,'Case Data'!$B:$B,'Fuel Consumption'!$AF75,'Case Data'!$E:$E,'Fuel Consumption'!$AG75,'Case Data'!$C:$C,'Fuel Consumption'!$AH75)</f>
        <v>13.470620065645091</v>
      </c>
      <c r="AO75" s="4">
        <f>SUMIFS('Case Data'!M:M,'Case Data'!$A:$A,'Fuel Consumption'!$AE75,'Case Data'!$B:$B,'Fuel Consumption'!$AF75,'Case Data'!$E:$E,'Fuel Consumption'!$AG75,'Case Data'!$C:$C,'Fuel Consumption'!$AH75)</f>
        <v>6.1091293874388093</v>
      </c>
      <c r="AP75" s="8">
        <f>SUMIFS('Case Data'!N:N,'Case Data'!$A:$A,'Fuel Consumption'!$AE75,'Case Data'!$B:$B,'Fuel Consumption'!$AF75,'Case Data'!$E:$E,'Fuel Consumption'!$AG75,'Case Data'!$C:$C,'Fuel Consumption'!$AH75)</f>
        <v>9.6698085000000003E-2</v>
      </c>
    </row>
    <row r="76" spans="3:42">
      <c r="C76" s="30" t="str">
        <f t="shared" si="11"/>
        <v>Case A Updated RGGI Price</v>
      </c>
      <c r="D76" s="2" t="s">
        <v>24</v>
      </c>
      <c r="E76" s="2" t="s">
        <v>137</v>
      </c>
      <c r="F76" s="2" t="s">
        <v>133</v>
      </c>
      <c r="G76" s="2" t="s">
        <v>135</v>
      </c>
      <c r="H76" s="27">
        <f>SUMIFS('Case Data'!H:H,'Case Data'!$A:$A,'Fuel Consumption'!$C76,'Case Data'!$B:$B,'Fuel Consumption'!$D76,'Case Data'!$E:$E,'Fuel Consumption'!$E76,'Case Data'!$C:$C,'Fuel Consumption'!$F76)</f>
        <v>92.143431597831977</v>
      </c>
      <c r="I76" s="4">
        <f>SUMIFS('Case Data'!I:I,'Case Data'!$A:$A,'Fuel Consumption'!$C76,'Case Data'!$B:$B,'Fuel Consumption'!$D76,'Case Data'!$E:$E,'Fuel Consumption'!$E76,'Case Data'!$C:$C,'Fuel Consumption'!$F76)</f>
        <v>69.049176551411676</v>
      </c>
      <c r="J76" s="4">
        <f>SUMIFS('Case Data'!J:J,'Case Data'!$A:$A,'Fuel Consumption'!$C76,'Case Data'!$B:$B,'Fuel Consumption'!$D76,'Case Data'!$E:$E,'Fuel Consumption'!$E76,'Case Data'!$C:$C,'Fuel Consumption'!$F76)</f>
        <v>51.416353528583571</v>
      </c>
      <c r="K76" s="4">
        <f>SUMIFS('Case Data'!K:K,'Case Data'!$A:$A,'Fuel Consumption'!$C76,'Case Data'!$B:$B,'Fuel Consumption'!$D76,'Case Data'!$E:$E,'Fuel Consumption'!$E76,'Case Data'!$C:$C,'Fuel Consumption'!$F76)</f>
        <v>39.393813458280896</v>
      </c>
      <c r="L76" s="4">
        <f>SUMIFS('Case Data'!L:L,'Case Data'!$A:$A,'Fuel Consumption'!$C76,'Case Data'!$B:$B,'Fuel Consumption'!$D76,'Case Data'!$E:$E,'Fuel Consumption'!$E76,'Case Data'!$C:$C,'Fuel Consumption'!$F76)</f>
        <v>62.695794922482705</v>
      </c>
      <c r="M76" s="4">
        <f>SUMIFS('Case Data'!M:M,'Case Data'!$A:$A,'Fuel Consumption'!$C76,'Case Data'!$B:$B,'Fuel Consumption'!$D76,'Case Data'!$E:$E,'Fuel Consumption'!$E76,'Case Data'!$C:$C,'Fuel Consumption'!$F76)</f>
        <v>62.586990490063279</v>
      </c>
      <c r="N76" s="8">
        <f>SUMIFS('Case Data'!N:N,'Case Data'!$A:$A,'Fuel Consumption'!$C76,'Case Data'!$B:$B,'Fuel Consumption'!$D76,'Case Data'!$E:$E,'Fuel Consumption'!$E76,'Case Data'!$C:$C,'Fuel Consumption'!$F76)</f>
        <v>42.520912925406293</v>
      </c>
      <c r="P76"/>
      <c r="Q76" s="30" t="str">
        <f t="shared" si="12"/>
        <v>Case A Updated RGGI Price</v>
      </c>
      <c r="R76" s="2" t="str">
        <f t="shared" si="10"/>
        <v>NJ</v>
      </c>
      <c r="S76" s="2" t="s">
        <v>137</v>
      </c>
      <c r="T76" s="2" t="s">
        <v>141</v>
      </c>
      <c r="U76" s="2" t="s">
        <v>135</v>
      </c>
      <c r="V76" s="27">
        <f>SUMIFS('Case Data'!H:H,'Case Data'!$A:$A,'Fuel Consumption'!$Q76,'Case Data'!$B:$B,'Fuel Consumption'!$R76,'Case Data'!$E:$E,'Fuel Consumption'!$S76,'Case Data'!$C:$C,'Fuel Consumption'!$T76)</f>
        <v>28.908089989983466</v>
      </c>
      <c r="W76" s="4">
        <f>SUMIFS('Case Data'!I:I,'Case Data'!$A:$A,'Fuel Consumption'!$Q76,'Case Data'!$B:$B,'Fuel Consumption'!$R76,'Case Data'!$E:$E,'Fuel Consumption'!$S76,'Case Data'!$C:$C,'Fuel Consumption'!$T76)</f>
        <v>17.977720831319026</v>
      </c>
      <c r="X76" s="4">
        <f>SUMIFS('Case Data'!J:J,'Case Data'!$A:$A,'Fuel Consumption'!$Q76,'Case Data'!$B:$B,'Fuel Consumption'!$R76,'Case Data'!$E:$E,'Fuel Consumption'!$S76,'Case Data'!$C:$C,'Fuel Consumption'!$T76)</f>
        <v>12.931696757064483</v>
      </c>
      <c r="Y76" s="4">
        <f>SUMIFS('Case Data'!K:K,'Case Data'!$A:$A,'Fuel Consumption'!$Q76,'Case Data'!$B:$B,'Fuel Consumption'!$R76,'Case Data'!$E:$E,'Fuel Consumption'!$S76,'Case Data'!$C:$C,'Fuel Consumption'!$T76)</f>
        <v>4.5728834674913159</v>
      </c>
      <c r="Z76" s="4">
        <f>SUMIFS('Case Data'!L:L,'Case Data'!$A:$A,'Fuel Consumption'!$Q76,'Case Data'!$B:$B,'Fuel Consumption'!$R76,'Case Data'!$E:$E,'Fuel Consumption'!$S76,'Case Data'!$C:$C,'Fuel Consumption'!$T76)</f>
        <v>11.841542436788131</v>
      </c>
      <c r="AA76" s="4">
        <f>SUMIFS('Case Data'!M:M,'Case Data'!$A:$A,'Fuel Consumption'!$Q76,'Case Data'!$B:$B,'Fuel Consumption'!$R76,'Case Data'!$E:$E,'Fuel Consumption'!$S76,'Case Data'!$C:$C,'Fuel Consumption'!$T76)</f>
        <v>12.491243832680512</v>
      </c>
      <c r="AB76" s="8">
        <f>SUMIFS('Case Data'!N:N,'Case Data'!$A:$A,'Fuel Consumption'!$Q76,'Case Data'!$B:$B,'Fuel Consumption'!$R76,'Case Data'!$E:$E,'Fuel Consumption'!$S76,'Case Data'!$C:$C,'Fuel Consumption'!$T76)</f>
        <v>4.4925053233616996</v>
      </c>
      <c r="AC76"/>
      <c r="AE76" s="30" t="str">
        <f t="shared" si="13"/>
        <v>Case A Updated RGGI Price</v>
      </c>
      <c r="AF76" s="2" t="str">
        <f t="shared" si="14"/>
        <v>NJ</v>
      </c>
      <c r="AG76" s="2" t="s">
        <v>137</v>
      </c>
      <c r="AH76" s="2" t="s">
        <v>142</v>
      </c>
      <c r="AI76" s="2" t="s">
        <v>135</v>
      </c>
      <c r="AJ76" s="27">
        <f>SUMIFS('Case Data'!H:H,'Case Data'!$A:$A,'Fuel Consumption'!$AE76,'Case Data'!$B:$B,'Fuel Consumption'!$AF76,'Case Data'!$E:$E,'Fuel Consumption'!$AG76,'Case Data'!$C:$C,'Fuel Consumption'!$AH76)</f>
        <v>50.831128922456216</v>
      </c>
      <c r="AK76" s="4">
        <f>SUMIFS('Case Data'!I:I,'Case Data'!$A:$A,'Fuel Consumption'!$AE76,'Case Data'!$B:$B,'Fuel Consumption'!$AF76,'Case Data'!$E:$E,'Fuel Consumption'!$AG76,'Case Data'!$C:$C,'Fuel Consumption'!$AH76)</f>
        <v>42.15368750479044</v>
      </c>
      <c r="AL76" s="4">
        <f>SUMIFS('Case Data'!J:J,'Case Data'!$A:$A,'Fuel Consumption'!$AE76,'Case Data'!$B:$B,'Fuel Consumption'!$AF76,'Case Data'!$E:$E,'Fuel Consumption'!$AG76,'Case Data'!$C:$C,'Fuel Consumption'!$AH76)</f>
        <v>33.123724006879712</v>
      </c>
      <c r="AM76" s="4">
        <f>SUMIFS('Case Data'!K:K,'Case Data'!$A:$A,'Fuel Consumption'!$AE76,'Case Data'!$B:$B,'Fuel Consumption'!$AF76,'Case Data'!$E:$E,'Fuel Consumption'!$AG76,'Case Data'!$C:$C,'Fuel Consumption'!$AH76)</f>
        <v>33.277229536808733</v>
      </c>
      <c r="AN76" s="4">
        <f>SUMIFS('Case Data'!L:L,'Case Data'!$A:$A,'Fuel Consumption'!$AE76,'Case Data'!$B:$B,'Fuel Consumption'!$AF76,'Case Data'!$E:$E,'Fuel Consumption'!$AG76,'Case Data'!$C:$C,'Fuel Consumption'!$AH76)</f>
        <v>46.513401715790522</v>
      </c>
      <c r="AO76" s="4">
        <f>SUMIFS('Case Data'!M:M,'Case Data'!$A:$A,'Fuel Consumption'!$AE76,'Case Data'!$B:$B,'Fuel Consumption'!$AF76,'Case Data'!$E:$E,'Fuel Consumption'!$AG76,'Case Data'!$C:$C,'Fuel Consumption'!$AH76)</f>
        <v>46.295099960118044</v>
      </c>
      <c r="AP76" s="8">
        <f>SUMIFS('Case Data'!N:N,'Case Data'!$A:$A,'Fuel Consumption'!$AE76,'Case Data'!$B:$B,'Fuel Consumption'!$AF76,'Case Data'!$E:$E,'Fuel Consumption'!$AG76,'Case Data'!$C:$C,'Fuel Consumption'!$AH76)</f>
        <v>35.152959254143234</v>
      </c>
    </row>
    <row r="77" spans="3:42">
      <c r="C77" s="30" t="str">
        <f t="shared" si="11"/>
        <v>Case A Updated RGGI Price</v>
      </c>
      <c r="D77" s="2" t="s">
        <v>25</v>
      </c>
      <c r="E77" s="2" t="s">
        <v>137</v>
      </c>
      <c r="F77" s="2" t="s">
        <v>133</v>
      </c>
      <c r="G77" s="2" t="s">
        <v>135</v>
      </c>
      <c r="H77" s="27">
        <f>SUMIFS('Case Data'!H:H,'Case Data'!$A:$A,'Fuel Consumption'!$C77,'Case Data'!$B:$B,'Fuel Consumption'!$D77,'Case Data'!$E:$E,'Fuel Consumption'!$E77,'Case Data'!$C:$C,'Fuel Consumption'!$F77)</f>
        <v>393.31823137032217</v>
      </c>
      <c r="I77" s="4">
        <f>SUMIFS('Case Data'!I:I,'Case Data'!$A:$A,'Fuel Consumption'!$C77,'Case Data'!$B:$B,'Fuel Consumption'!$D77,'Case Data'!$E:$E,'Fuel Consumption'!$E77,'Case Data'!$C:$C,'Fuel Consumption'!$F77)</f>
        <v>262.04625849906216</v>
      </c>
      <c r="J77" s="4">
        <f>SUMIFS('Case Data'!J:J,'Case Data'!$A:$A,'Fuel Consumption'!$C77,'Case Data'!$B:$B,'Fuel Consumption'!$D77,'Case Data'!$E:$E,'Fuel Consumption'!$E77,'Case Data'!$C:$C,'Fuel Consumption'!$F77)</f>
        <v>240.66221956515497</v>
      </c>
      <c r="K77" s="4">
        <f>SUMIFS('Case Data'!K:K,'Case Data'!$A:$A,'Fuel Consumption'!$C77,'Case Data'!$B:$B,'Fuel Consumption'!$D77,'Case Data'!$E:$E,'Fuel Consumption'!$E77,'Case Data'!$C:$C,'Fuel Consumption'!$F77)</f>
        <v>243.56658375655655</v>
      </c>
      <c r="L77" s="4">
        <f>SUMIFS('Case Data'!L:L,'Case Data'!$A:$A,'Fuel Consumption'!$C77,'Case Data'!$B:$B,'Fuel Consumption'!$D77,'Case Data'!$E:$E,'Fuel Consumption'!$E77,'Case Data'!$C:$C,'Fuel Consumption'!$F77)</f>
        <v>282.72550669860664</v>
      </c>
      <c r="M77" s="4">
        <f>SUMIFS('Case Data'!M:M,'Case Data'!$A:$A,'Fuel Consumption'!$C77,'Case Data'!$B:$B,'Fuel Consumption'!$D77,'Case Data'!$E:$E,'Fuel Consumption'!$E77,'Case Data'!$C:$C,'Fuel Consumption'!$F77)</f>
        <v>296.28716276639466</v>
      </c>
      <c r="N77" s="8">
        <f>SUMIFS('Case Data'!N:N,'Case Data'!$A:$A,'Fuel Consumption'!$C77,'Case Data'!$B:$B,'Fuel Consumption'!$D77,'Case Data'!$E:$E,'Fuel Consumption'!$E77,'Case Data'!$C:$C,'Fuel Consumption'!$F77)</f>
        <v>304.58231327634559</v>
      </c>
      <c r="P77"/>
      <c r="Q77" s="30" t="str">
        <f t="shared" si="12"/>
        <v>Case A Updated RGGI Price</v>
      </c>
      <c r="R77" s="2" t="str">
        <f t="shared" si="10"/>
        <v>NY</v>
      </c>
      <c r="S77" s="2" t="s">
        <v>137</v>
      </c>
      <c r="T77" s="2" t="s">
        <v>141</v>
      </c>
      <c r="U77" s="2" t="s">
        <v>135</v>
      </c>
      <c r="V77" s="27">
        <f>SUMIFS('Case Data'!H:H,'Case Data'!$A:$A,'Fuel Consumption'!$Q77,'Case Data'!$B:$B,'Fuel Consumption'!$R77,'Case Data'!$E:$E,'Fuel Consumption'!$S77,'Case Data'!$C:$C,'Fuel Consumption'!$T77)</f>
        <v>104.99859240964469</v>
      </c>
      <c r="W77" s="4">
        <f>SUMIFS('Case Data'!I:I,'Case Data'!$A:$A,'Fuel Consumption'!$Q77,'Case Data'!$B:$B,'Fuel Consumption'!$R77,'Case Data'!$E:$E,'Fuel Consumption'!$S77,'Case Data'!$C:$C,'Fuel Consumption'!$T77)</f>
        <v>63.341250869995555</v>
      </c>
      <c r="X77" s="4">
        <f>SUMIFS('Case Data'!J:J,'Case Data'!$A:$A,'Fuel Consumption'!$Q77,'Case Data'!$B:$B,'Fuel Consumption'!$R77,'Case Data'!$E:$E,'Fuel Consumption'!$S77,'Case Data'!$C:$C,'Fuel Consumption'!$T77)</f>
        <v>48.559437060770065</v>
      </c>
      <c r="Y77" s="4">
        <f>SUMIFS('Case Data'!K:K,'Case Data'!$A:$A,'Fuel Consumption'!$Q77,'Case Data'!$B:$B,'Fuel Consumption'!$R77,'Case Data'!$E:$E,'Fuel Consumption'!$S77,'Case Data'!$C:$C,'Fuel Consumption'!$T77)</f>
        <v>52.630569032941814</v>
      </c>
      <c r="Z77" s="4">
        <f>SUMIFS('Case Data'!L:L,'Case Data'!$A:$A,'Fuel Consumption'!$Q77,'Case Data'!$B:$B,'Fuel Consumption'!$R77,'Case Data'!$E:$E,'Fuel Consumption'!$S77,'Case Data'!$C:$C,'Fuel Consumption'!$T77)</f>
        <v>63.271663916306011</v>
      </c>
      <c r="AA77" s="4">
        <f>SUMIFS('Case Data'!M:M,'Case Data'!$A:$A,'Fuel Consumption'!$Q77,'Case Data'!$B:$B,'Fuel Consumption'!$R77,'Case Data'!$E:$E,'Fuel Consumption'!$S77,'Case Data'!$C:$C,'Fuel Consumption'!$T77)</f>
        <v>74.516937596386484</v>
      </c>
      <c r="AB77" s="8">
        <f>SUMIFS('Case Data'!N:N,'Case Data'!$A:$A,'Fuel Consumption'!$Q77,'Case Data'!$B:$B,'Fuel Consumption'!$R77,'Case Data'!$E:$E,'Fuel Consumption'!$S77,'Case Data'!$C:$C,'Fuel Consumption'!$T77)</f>
        <v>54.814887349545138</v>
      </c>
      <c r="AC77"/>
      <c r="AE77" s="30" t="str">
        <f t="shared" si="13"/>
        <v>Case A Updated RGGI Price</v>
      </c>
      <c r="AF77" s="2" t="str">
        <f t="shared" si="14"/>
        <v>NY</v>
      </c>
      <c r="AG77" s="2" t="s">
        <v>137</v>
      </c>
      <c r="AH77" s="2" t="s">
        <v>142</v>
      </c>
      <c r="AI77" s="2" t="s">
        <v>135</v>
      </c>
      <c r="AJ77" s="27">
        <f>SUMIFS('Case Data'!H:H,'Case Data'!$A:$A,'Fuel Consumption'!$AE77,'Case Data'!$B:$B,'Fuel Consumption'!$AF77,'Case Data'!$E:$E,'Fuel Consumption'!$AG77,'Case Data'!$C:$C,'Fuel Consumption'!$AH77)</f>
        <v>138.85892887705106</v>
      </c>
      <c r="AK77" s="4">
        <f>SUMIFS('Case Data'!I:I,'Case Data'!$A:$A,'Fuel Consumption'!$AE77,'Case Data'!$B:$B,'Fuel Consumption'!$AF77,'Case Data'!$E:$E,'Fuel Consumption'!$AG77,'Case Data'!$C:$C,'Fuel Consumption'!$AH77)</f>
        <v>106.04757596687593</v>
      </c>
      <c r="AL77" s="4">
        <f>SUMIFS('Case Data'!J:J,'Case Data'!$A:$A,'Fuel Consumption'!$AE77,'Case Data'!$B:$B,'Fuel Consumption'!$AF77,'Case Data'!$E:$E,'Fuel Consumption'!$AG77,'Case Data'!$C:$C,'Fuel Consumption'!$AH77)</f>
        <v>98.019469968796244</v>
      </c>
      <c r="AM77" s="4">
        <f>SUMIFS('Case Data'!K:K,'Case Data'!$A:$A,'Fuel Consumption'!$AE77,'Case Data'!$B:$B,'Fuel Consumption'!$AF77,'Case Data'!$E:$E,'Fuel Consumption'!$AG77,'Case Data'!$C:$C,'Fuel Consumption'!$AH77)</f>
        <v>101.69955519235945</v>
      </c>
      <c r="AN77" s="4">
        <f>SUMIFS('Case Data'!L:L,'Case Data'!$A:$A,'Fuel Consumption'!$AE77,'Case Data'!$B:$B,'Fuel Consumption'!$AF77,'Case Data'!$E:$E,'Fuel Consumption'!$AG77,'Case Data'!$C:$C,'Fuel Consumption'!$AH77)</f>
        <v>127.69705200104056</v>
      </c>
      <c r="AO77" s="4">
        <f>SUMIFS('Case Data'!M:M,'Case Data'!$A:$A,'Fuel Consumption'!$AE77,'Case Data'!$B:$B,'Fuel Consumption'!$AF77,'Case Data'!$E:$E,'Fuel Consumption'!$AG77,'Case Data'!$C:$C,'Fuel Consumption'!$AH77)</f>
        <v>120.05072041256065</v>
      </c>
      <c r="AP77" s="8">
        <f>SUMIFS('Case Data'!N:N,'Case Data'!$A:$A,'Fuel Consumption'!$AE77,'Case Data'!$B:$B,'Fuel Consumption'!$AF77,'Case Data'!$E:$E,'Fuel Consumption'!$AG77,'Case Data'!$C:$C,'Fuel Consumption'!$AH77)</f>
        <v>153.00306024949566</v>
      </c>
    </row>
    <row r="78" spans="3:42">
      <c r="C78" s="30" t="str">
        <f t="shared" si="11"/>
        <v>Case A Updated RGGI Price</v>
      </c>
      <c r="D78" s="2" t="s">
        <v>26</v>
      </c>
      <c r="E78" s="2" t="s">
        <v>137</v>
      </c>
      <c r="F78" s="2" t="s">
        <v>133</v>
      </c>
      <c r="G78" s="2" t="s">
        <v>135</v>
      </c>
      <c r="H78" s="27">
        <f>SUMIFS('Case Data'!H:H,'Case Data'!$A:$A,'Fuel Consumption'!$C78,'Case Data'!$B:$B,'Fuel Consumption'!$D78,'Case Data'!$E:$E,'Fuel Consumption'!$E78,'Case Data'!$C:$C,'Fuel Consumption'!$F78)</f>
        <v>41.932469603330269</v>
      </c>
      <c r="I78" s="4">
        <f>SUMIFS('Case Data'!I:I,'Case Data'!$A:$A,'Fuel Consumption'!$C78,'Case Data'!$B:$B,'Fuel Consumption'!$D78,'Case Data'!$E:$E,'Fuel Consumption'!$E78,'Case Data'!$C:$C,'Fuel Consumption'!$F78)</f>
        <v>44.588079975254075</v>
      </c>
      <c r="J78" s="4">
        <f>SUMIFS('Case Data'!J:J,'Case Data'!$A:$A,'Fuel Consumption'!$C78,'Case Data'!$B:$B,'Fuel Consumption'!$D78,'Case Data'!$E:$E,'Fuel Consumption'!$E78,'Case Data'!$C:$C,'Fuel Consumption'!$F78)</f>
        <v>39.400418303790531</v>
      </c>
      <c r="K78" s="4">
        <f>SUMIFS('Case Data'!K:K,'Case Data'!$A:$A,'Fuel Consumption'!$C78,'Case Data'!$B:$B,'Fuel Consumption'!$D78,'Case Data'!$E:$E,'Fuel Consumption'!$E78,'Case Data'!$C:$C,'Fuel Consumption'!$F78)</f>
        <v>45.549347984219771</v>
      </c>
      <c r="L78" s="4">
        <f>SUMIFS('Case Data'!L:L,'Case Data'!$A:$A,'Fuel Consumption'!$C78,'Case Data'!$B:$B,'Fuel Consumption'!$D78,'Case Data'!$E:$E,'Fuel Consumption'!$E78,'Case Data'!$C:$C,'Fuel Consumption'!$F78)</f>
        <v>45.475825538432787</v>
      </c>
      <c r="M78" s="4">
        <f>SUMIFS('Case Data'!M:M,'Case Data'!$A:$A,'Fuel Consumption'!$C78,'Case Data'!$B:$B,'Fuel Consumption'!$D78,'Case Data'!$E:$E,'Fuel Consumption'!$E78,'Case Data'!$C:$C,'Fuel Consumption'!$F78)</f>
        <v>30.222999918732491</v>
      </c>
      <c r="N78" s="8">
        <f>SUMIFS('Case Data'!N:N,'Case Data'!$A:$A,'Fuel Consumption'!$C78,'Case Data'!$B:$B,'Fuel Consumption'!$D78,'Case Data'!$E:$E,'Fuel Consumption'!$E78,'Case Data'!$C:$C,'Fuel Consumption'!$F78)</f>
        <v>22.070050170215289</v>
      </c>
      <c r="P78"/>
      <c r="Q78" s="30" t="str">
        <f t="shared" si="12"/>
        <v>Case A Updated RGGI Price</v>
      </c>
      <c r="R78" s="2" t="str">
        <f t="shared" si="10"/>
        <v>RI</v>
      </c>
      <c r="S78" s="2" t="s">
        <v>137</v>
      </c>
      <c r="T78" s="2" t="s">
        <v>141</v>
      </c>
      <c r="U78" s="2" t="s">
        <v>135</v>
      </c>
      <c r="V78" s="27">
        <f>SUMIFS('Case Data'!H:H,'Case Data'!$A:$A,'Fuel Consumption'!$Q78,'Case Data'!$B:$B,'Fuel Consumption'!$R78,'Case Data'!$E:$E,'Fuel Consumption'!$S78,'Case Data'!$C:$C,'Fuel Consumption'!$T78)</f>
        <v>9.9786348174371149</v>
      </c>
      <c r="W78" s="4">
        <f>SUMIFS('Case Data'!I:I,'Case Data'!$A:$A,'Fuel Consumption'!$Q78,'Case Data'!$B:$B,'Fuel Consumption'!$R78,'Case Data'!$E:$E,'Fuel Consumption'!$S78,'Case Data'!$C:$C,'Fuel Consumption'!$T78)</f>
        <v>12.204383802890305</v>
      </c>
      <c r="X78" s="4">
        <f>SUMIFS('Case Data'!J:J,'Case Data'!$A:$A,'Fuel Consumption'!$Q78,'Case Data'!$B:$B,'Fuel Consumption'!$R78,'Case Data'!$E:$E,'Fuel Consumption'!$S78,'Case Data'!$C:$C,'Fuel Consumption'!$T78)</f>
        <v>9.3863627773294844</v>
      </c>
      <c r="Y78" s="4">
        <f>SUMIFS('Case Data'!K:K,'Case Data'!$A:$A,'Fuel Consumption'!$Q78,'Case Data'!$B:$B,'Fuel Consumption'!$R78,'Case Data'!$E:$E,'Fuel Consumption'!$S78,'Case Data'!$C:$C,'Fuel Consumption'!$T78)</f>
        <v>10.322321605238015</v>
      </c>
      <c r="Z78" s="4">
        <f>SUMIFS('Case Data'!L:L,'Case Data'!$A:$A,'Fuel Consumption'!$Q78,'Case Data'!$B:$B,'Fuel Consumption'!$R78,'Case Data'!$E:$E,'Fuel Consumption'!$S78,'Case Data'!$C:$C,'Fuel Consumption'!$T78)</f>
        <v>8.9247661328554351</v>
      </c>
      <c r="AA78" s="4">
        <f>SUMIFS('Case Data'!M:M,'Case Data'!$A:$A,'Fuel Consumption'!$Q78,'Case Data'!$B:$B,'Fuel Consumption'!$R78,'Case Data'!$E:$E,'Fuel Consumption'!$S78,'Case Data'!$C:$C,'Fuel Consumption'!$T78)</f>
        <v>6.916645024152503</v>
      </c>
      <c r="AB78" s="8">
        <f>SUMIFS('Case Data'!N:N,'Case Data'!$A:$A,'Fuel Consumption'!$Q78,'Case Data'!$B:$B,'Fuel Consumption'!$R78,'Case Data'!$E:$E,'Fuel Consumption'!$S78,'Case Data'!$C:$C,'Fuel Consumption'!$T78)</f>
        <v>8.3758543528788003</v>
      </c>
      <c r="AC78"/>
      <c r="AE78" s="30" t="str">
        <f t="shared" si="13"/>
        <v>Case A Updated RGGI Price</v>
      </c>
      <c r="AF78" s="2" t="str">
        <f t="shared" si="14"/>
        <v>RI</v>
      </c>
      <c r="AG78" s="2" t="s">
        <v>137</v>
      </c>
      <c r="AH78" s="2" t="s">
        <v>142</v>
      </c>
      <c r="AI78" s="2" t="s">
        <v>135</v>
      </c>
      <c r="AJ78" s="27">
        <f>SUMIFS('Case Data'!H:H,'Case Data'!$A:$A,'Fuel Consumption'!$AE78,'Case Data'!$B:$B,'Fuel Consumption'!$AF78,'Case Data'!$E:$E,'Fuel Consumption'!$AG78,'Case Data'!$C:$C,'Fuel Consumption'!$AH78)</f>
        <v>13.26961375142549</v>
      </c>
      <c r="AK78" s="4">
        <f>SUMIFS('Case Data'!I:I,'Case Data'!$A:$A,'Fuel Consumption'!$AE78,'Case Data'!$B:$B,'Fuel Consumption'!$AF78,'Case Data'!$E:$E,'Fuel Consumption'!$AG78,'Case Data'!$C:$C,'Fuel Consumption'!$AH78)</f>
        <v>13.442745563025492</v>
      </c>
      <c r="AL78" s="4">
        <f>SUMIFS('Case Data'!J:J,'Case Data'!$A:$A,'Fuel Consumption'!$AE78,'Case Data'!$B:$B,'Fuel Consumption'!$AF78,'Case Data'!$E:$E,'Fuel Consumption'!$AG78,'Case Data'!$C:$C,'Fuel Consumption'!$AH78)</f>
        <v>13.442745563025492</v>
      </c>
      <c r="AM78" s="4">
        <f>SUMIFS('Case Data'!K:K,'Case Data'!$A:$A,'Fuel Consumption'!$AE78,'Case Data'!$B:$B,'Fuel Consumption'!$AF78,'Case Data'!$E:$E,'Fuel Consumption'!$AG78,'Case Data'!$C:$C,'Fuel Consumption'!$AH78)</f>
        <v>13.92123892153333</v>
      </c>
      <c r="AN78" s="4">
        <f>SUMIFS('Case Data'!L:L,'Case Data'!$A:$A,'Fuel Consumption'!$AE78,'Case Data'!$B:$B,'Fuel Consumption'!$AF78,'Case Data'!$E:$E,'Fuel Consumption'!$AG78,'Case Data'!$C:$C,'Fuel Consumption'!$AH78)</f>
        <v>13.44258977412859</v>
      </c>
      <c r="AO78" s="4">
        <f>SUMIFS('Case Data'!M:M,'Case Data'!$A:$A,'Fuel Consumption'!$AE78,'Case Data'!$B:$B,'Fuel Consumption'!$AF78,'Case Data'!$E:$E,'Fuel Consumption'!$AG78,'Case Data'!$C:$C,'Fuel Consumption'!$AH78)</f>
        <v>13.094589373325491</v>
      </c>
      <c r="AP78" s="8">
        <f>SUMIFS('Case Data'!N:N,'Case Data'!$A:$A,'Fuel Consumption'!$AE78,'Case Data'!$B:$B,'Fuel Consumption'!$AF78,'Case Data'!$E:$E,'Fuel Consumption'!$AG78,'Case Data'!$C:$C,'Fuel Consumption'!$AH78)</f>
        <v>12.4853109970626</v>
      </c>
    </row>
    <row r="79" spans="3:42" ht="15.75" thickBot="1">
      <c r="C79" s="31" t="str">
        <f t="shared" si="11"/>
        <v>Case A Updated RGGI Price</v>
      </c>
      <c r="D79" s="14" t="s">
        <v>27</v>
      </c>
      <c r="E79" s="14" t="s">
        <v>137</v>
      </c>
      <c r="F79" s="14" t="s">
        <v>133</v>
      </c>
      <c r="G79" s="14" t="s">
        <v>135</v>
      </c>
      <c r="H79" s="28">
        <f>SUMIFS('Case Data'!H:H,'Case Data'!$A:$A,'Fuel Consumption'!$C79,'Case Data'!$B:$B,'Fuel Consumption'!$D79,'Case Data'!$E:$E,'Fuel Consumption'!$E79,'Case Data'!$C:$C,'Fuel Consumption'!$F79)</f>
        <v>1.3227202450000003E-2</v>
      </c>
      <c r="I79" s="9">
        <f>SUMIFS('Case Data'!I:I,'Case Data'!$A:$A,'Fuel Consumption'!$C79,'Case Data'!$B:$B,'Fuel Consumption'!$D79,'Case Data'!$E:$E,'Fuel Consumption'!$E79,'Case Data'!$C:$C,'Fuel Consumption'!$F79)</f>
        <v>8.5289512000000008E-3</v>
      </c>
      <c r="J79" s="9">
        <f>SUMIFS('Case Data'!J:J,'Case Data'!$A:$A,'Fuel Consumption'!$C79,'Case Data'!$B:$B,'Fuel Consumption'!$D79,'Case Data'!$E:$E,'Fuel Consumption'!$E79,'Case Data'!$C:$C,'Fuel Consumption'!$F79)</f>
        <v>1.1630388E-3</v>
      </c>
      <c r="K79" s="9">
        <f>SUMIFS('Case Data'!K:K,'Case Data'!$A:$A,'Fuel Consumption'!$C79,'Case Data'!$B:$B,'Fuel Consumption'!$D79,'Case Data'!$E:$E,'Fuel Consumption'!$E79,'Case Data'!$C:$C,'Fuel Consumption'!$F79)</f>
        <v>1.1630388E-3</v>
      </c>
      <c r="L79" s="9">
        <f>SUMIFS('Case Data'!L:L,'Case Data'!$A:$A,'Fuel Consumption'!$C79,'Case Data'!$B:$B,'Fuel Consumption'!$D79,'Case Data'!$E:$E,'Fuel Consumption'!$E79,'Case Data'!$C:$C,'Fuel Consumption'!$F79)</f>
        <v>1.1630388E-3</v>
      </c>
      <c r="M79" s="9">
        <f>SUMIFS('Case Data'!M:M,'Case Data'!$A:$A,'Fuel Consumption'!$C79,'Case Data'!$B:$B,'Fuel Consumption'!$D79,'Case Data'!$E:$E,'Fuel Consumption'!$E79,'Case Data'!$C:$C,'Fuel Consumption'!$F79)</f>
        <v>0</v>
      </c>
      <c r="N79" s="10">
        <f>SUMIFS('Case Data'!N:N,'Case Data'!$A:$A,'Fuel Consumption'!$C79,'Case Data'!$B:$B,'Fuel Consumption'!$D79,'Case Data'!$E:$E,'Fuel Consumption'!$E79,'Case Data'!$C:$C,'Fuel Consumption'!$F79)</f>
        <v>0</v>
      </c>
      <c r="P79"/>
      <c r="Q79" s="31" t="str">
        <f t="shared" si="12"/>
        <v>Case A Updated RGGI Price</v>
      </c>
      <c r="R79" s="14" t="str">
        <f t="shared" si="10"/>
        <v>VT</v>
      </c>
      <c r="S79" s="14" t="s">
        <v>137</v>
      </c>
      <c r="T79" s="14" t="s">
        <v>141</v>
      </c>
      <c r="U79" s="14" t="s">
        <v>135</v>
      </c>
      <c r="V79" s="28">
        <f>SUMIFS('Case Data'!H:H,'Case Data'!$A:$A,'Fuel Consumption'!$Q79,'Case Data'!$B:$B,'Fuel Consumption'!$R79,'Case Data'!$E:$E,'Fuel Consumption'!$S79,'Case Data'!$C:$C,'Fuel Consumption'!$T79)</f>
        <v>0</v>
      </c>
      <c r="W79" s="9">
        <f>SUMIFS('Case Data'!I:I,'Case Data'!$A:$A,'Fuel Consumption'!$Q79,'Case Data'!$B:$B,'Fuel Consumption'!$R79,'Case Data'!$E:$E,'Fuel Consumption'!$S79,'Case Data'!$C:$C,'Fuel Consumption'!$T79)</f>
        <v>0</v>
      </c>
      <c r="X79" s="9">
        <f>SUMIFS('Case Data'!J:J,'Case Data'!$A:$A,'Fuel Consumption'!$Q79,'Case Data'!$B:$B,'Fuel Consumption'!$R79,'Case Data'!$E:$E,'Fuel Consumption'!$S79,'Case Data'!$C:$C,'Fuel Consumption'!$T79)</f>
        <v>0</v>
      </c>
      <c r="Y79" s="9">
        <f>SUMIFS('Case Data'!K:K,'Case Data'!$A:$A,'Fuel Consumption'!$Q79,'Case Data'!$B:$B,'Fuel Consumption'!$R79,'Case Data'!$E:$E,'Fuel Consumption'!$S79,'Case Data'!$C:$C,'Fuel Consumption'!$T79)</f>
        <v>0</v>
      </c>
      <c r="Z79" s="9">
        <f>SUMIFS('Case Data'!L:L,'Case Data'!$A:$A,'Fuel Consumption'!$Q79,'Case Data'!$B:$B,'Fuel Consumption'!$R79,'Case Data'!$E:$E,'Fuel Consumption'!$S79,'Case Data'!$C:$C,'Fuel Consumption'!$T79)</f>
        <v>0</v>
      </c>
      <c r="AA79" s="9">
        <f>SUMIFS('Case Data'!M:M,'Case Data'!$A:$A,'Fuel Consumption'!$Q79,'Case Data'!$B:$B,'Fuel Consumption'!$R79,'Case Data'!$E:$E,'Fuel Consumption'!$S79,'Case Data'!$C:$C,'Fuel Consumption'!$T79)</f>
        <v>0</v>
      </c>
      <c r="AB79" s="10">
        <f>SUMIFS('Case Data'!N:N,'Case Data'!$A:$A,'Fuel Consumption'!$Q79,'Case Data'!$B:$B,'Fuel Consumption'!$R79,'Case Data'!$E:$E,'Fuel Consumption'!$S79,'Case Data'!$C:$C,'Fuel Consumption'!$T79)</f>
        <v>0</v>
      </c>
      <c r="AC79"/>
      <c r="AE79" s="31" t="str">
        <f t="shared" si="13"/>
        <v>Case A Updated RGGI Price</v>
      </c>
      <c r="AF79" s="14" t="str">
        <f t="shared" si="14"/>
        <v>VT</v>
      </c>
      <c r="AG79" s="14" t="s">
        <v>137</v>
      </c>
      <c r="AH79" s="14" t="s">
        <v>142</v>
      </c>
      <c r="AI79" s="14" t="s">
        <v>135</v>
      </c>
      <c r="AJ79" s="28">
        <f>SUMIFS('Case Data'!H:H,'Case Data'!$A:$A,'Fuel Consumption'!$AE79,'Case Data'!$B:$B,'Fuel Consumption'!$AF79,'Case Data'!$E:$E,'Fuel Consumption'!$AG79,'Case Data'!$C:$C,'Fuel Consumption'!$AH79)</f>
        <v>1.3227202450000003E-2</v>
      </c>
      <c r="AK79" s="9">
        <f>SUMIFS('Case Data'!I:I,'Case Data'!$A:$A,'Fuel Consumption'!$AE79,'Case Data'!$B:$B,'Fuel Consumption'!$AF79,'Case Data'!$E:$E,'Fuel Consumption'!$AG79,'Case Data'!$C:$C,'Fuel Consumption'!$AH79)</f>
        <v>8.5289512000000008E-3</v>
      </c>
      <c r="AL79" s="9">
        <f>SUMIFS('Case Data'!J:J,'Case Data'!$A:$A,'Fuel Consumption'!$AE79,'Case Data'!$B:$B,'Fuel Consumption'!$AF79,'Case Data'!$E:$E,'Fuel Consumption'!$AG79,'Case Data'!$C:$C,'Fuel Consumption'!$AH79)</f>
        <v>1.1630388E-3</v>
      </c>
      <c r="AM79" s="9">
        <f>SUMIFS('Case Data'!K:K,'Case Data'!$A:$A,'Fuel Consumption'!$AE79,'Case Data'!$B:$B,'Fuel Consumption'!$AF79,'Case Data'!$E:$E,'Fuel Consumption'!$AG79,'Case Data'!$C:$C,'Fuel Consumption'!$AH79)</f>
        <v>1.1630388E-3</v>
      </c>
      <c r="AN79" s="9">
        <f>SUMIFS('Case Data'!L:L,'Case Data'!$A:$A,'Fuel Consumption'!$AE79,'Case Data'!$B:$B,'Fuel Consumption'!$AF79,'Case Data'!$E:$E,'Fuel Consumption'!$AG79,'Case Data'!$C:$C,'Fuel Consumption'!$AH79)</f>
        <v>1.1630388E-3</v>
      </c>
      <c r="AO79" s="9">
        <f>SUMIFS('Case Data'!M:M,'Case Data'!$A:$A,'Fuel Consumption'!$AE79,'Case Data'!$B:$B,'Fuel Consumption'!$AF79,'Case Data'!$E:$E,'Fuel Consumption'!$AG79,'Case Data'!$C:$C,'Fuel Consumption'!$AH79)</f>
        <v>0</v>
      </c>
      <c r="AP79" s="10">
        <f>SUMIFS('Case Data'!N:N,'Case Data'!$A:$A,'Fuel Consumption'!$AE79,'Case Data'!$B:$B,'Fuel Consumption'!$AF79,'Case Data'!$E:$E,'Fuel Consumption'!$AG79,'Case Data'!$C:$C,'Fuel Consumption'!$AH79)</f>
        <v>0</v>
      </c>
    </row>
  </sheetData>
  <sortState xmlns:xlrd2="http://schemas.microsoft.com/office/spreadsheetml/2017/richdata2" ref="I83:I95">
    <sortCondition ref="I83:I95"/>
  </sortState>
  <dataValidations count="1">
    <dataValidation type="list" allowBlank="1" showInputMessage="1" showErrorMessage="1" sqref="AG10 S10 E10" xr:uid="{FC7BD43A-B87A-469D-B90B-476EF4E3ABC6}">
      <formula1>"Annual,Winter,Summer"</formula1>
    </dataValidation>
  </dataValidations>
  <pageMargins left="0.7" right="0.7" top="0.75" bottom="0.75" header="0.3" footer="0.3"/>
  <customProperties>
    <customPr name="GUID" r:id="rId1"/>
  </customPropertie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788BD7C-668C-4B96-87F4-1AA765277160}">
          <x14:formula1>
            <xm:f>Cases!$C$3:$C$14</xm:f>
          </x14:formula1>
          <xm:sqref>D40 C10 Q10 AE10</xm:sqref>
        </x14:dataValidation>
        <x14:dataValidation type="list" allowBlank="1" showInputMessage="1" showErrorMessage="1" xr:uid="{A5BDB014-9111-424D-84DD-2A36F4BD1BD6}">
          <x14:formula1>
            <xm:f>Cases!$E$3:$E$13</xm:f>
          </x14:formula1>
          <xm:sqref>D10 R10</xm:sqref>
        </x14:dataValidation>
        <x14:dataValidation type="list" allowBlank="1" showInputMessage="1" showErrorMessage="1" xr:uid="{65B47475-CE03-4FAB-A68B-9CA43000627F}">
          <x14:formula1>
            <xm:f>Cases!$E$3:$E$15</xm:f>
          </x14:formula1>
          <xm:sqref>AF10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0873-0C06-41A8-95BA-078A55FF662C}">
  <dimension ref="B2:AT85"/>
  <sheetViews>
    <sheetView showGridLines="0" topLeftCell="A2" zoomScale="76" zoomScaleNormal="70" workbookViewId="0">
      <selection activeCell="E8" sqref="E8"/>
    </sheetView>
  </sheetViews>
  <sheetFormatPr defaultRowHeight="15"/>
  <cols>
    <col min="1" max="1" width="5.7109375" customWidth="1"/>
    <col min="2" max="2" width="28.7109375" customWidth="1"/>
    <col min="3" max="3" width="21.5703125" customWidth="1"/>
    <col min="4" max="4" width="11.7109375" customWidth="1"/>
    <col min="7" max="7" width="9.7109375" bestFit="1" customWidth="1"/>
    <col min="14" max="14" width="9.28515625" customWidth="1"/>
    <col min="16" max="16" width="23" customWidth="1"/>
    <col min="17" max="17" width="17.28515625" customWidth="1"/>
    <col min="18" max="18" width="11.28515625" customWidth="1"/>
    <col min="30" max="30" width="13.28515625" customWidth="1"/>
    <col min="31" max="31" width="13.7109375" customWidth="1"/>
    <col min="32" max="32" width="11.28515625" customWidth="1"/>
  </cols>
  <sheetData>
    <row r="2" spans="2:31" s="2" customFormat="1" ht="31.5">
      <c r="B2" s="34" t="str">
        <f>'Read Me'!$B$1</f>
        <v>ICF - RGGI - Flat Cap and Policy Case Results</v>
      </c>
      <c r="AD2"/>
    </row>
    <row r="3" spans="2:31" s="2" customFormat="1" ht="15.75">
      <c r="B3" s="80">
        <f>'Read Me'!$B$2</f>
        <v>45828</v>
      </c>
      <c r="AD3"/>
    </row>
    <row r="4" spans="2:31" s="2" customFormat="1">
      <c r="B4" s="46"/>
      <c r="M4"/>
      <c r="N4"/>
      <c r="AD4"/>
    </row>
    <row r="5" spans="2:31" s="2" customFormat="1" ht="26.25">
      <c r="B5" s="33" t="s">
        <v>149</v>
      </c>
      <c r="C5" s="47"/>
      <c r="M5"/>
      <c r="N5"/>
      <c r="AD5"/>
    </row>
    <row r="6" spans="2:31" s="21" customFormat="1">
      <c r="B6" s="20"/>
      <c r="AC6" s="2"/>
      <c r="AD6"/>
    </row>
    <row r="7" spans="2:31" s="19" customFormat="1" ht="23.25">
      <c r="B7" s="74" t="s">
        <v>89</v>
      </c>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4"/>
      <c r="AE7" s="65"/>
    </row>
    <row r="8" spans="2:31" s="2" customFormat="1">
      <c r="B8" s="15"/>
      <c r="C8" s="3"/>
      <c r="AD8"/>
    </row>
    <row r="9" spans="2:31" s="2" customFormat="1" ht="15.75" thickBot="1">
      <c r="B9" s="3" t="s">
        <v>41</v>
      </c>
      <c r="C9" s="3" t="s">
        <v>43</v>
      </c>
      <c r="P9" s="3" t="s">
        <v>42</v>
      </c>
      <c r="Q9" s="3" t="s">
        <v>43</v>
      </c>
      <c r="AB9"/>
      <c r="AD9" s="3" t="s">
        <v>90</v>
      </c>
      <c r="AE9" s="3" t="s">
        <v>43</v>
      </c>
    </row>
    <row r="10" spans="2:31" s="2" customFormat="1" ht="15.75" thickBot="1">
      <c r="B10" s="93" t="s">
        <v>4</v>
      </c>
      <c r="C10" s="93" t="s">
        <v>150</v>
      </c>
      <c r="P10" s="93" t="s">
        <v>44</v>
      </c>
      <c r="Q10" s="93" t="s">
        <v>150</v>
      </c>
      <c r="AB10"/>
      <c r="AD10" s="93" t="s">
        <v>5</v>
      </c>
      <c r="AE10" s="93" t="str">
        <f>C10</f>
        <v>NYISO</v>
      </c>
    </row>
    <row r="34" spans="2:39" s="2" customFormat="1" ht="16.5" thickBot="1">
      <c r="B34" s="94" t="s">
        <v>2</v>
      </c>
      <c r="C34" s="95" t="s">
        <v>43</v>
      </c>
      <c r="D34" s="95" t="s">
        <v>151</v>
      </c>
      <c r="E34" s="95">
        <v>2025</v>
      </c>
      <c r="F34" s="95">
        <v>2028</v>
      </c>
      <c r="G34" s="95">
        <v>2030</v>
      </c>
      <c r="H34" s="95">
        <v>2032</v>
      </c>
      <c r="I34" s="95">
        <v>2035</v>
      </c>
      <c r="J34" s="95">
        <v>2037</v>
      </c>
      <c r="K34" s="106">
        <v>2040</v>
      </c>
      <c r="L34"/>
      <c r="M34" s="66"/>
      <c r="N34" s="66"/>
      <c r="P34" s="94" t="s">
        <v>2</v>
      </c>
      <c r="Q34" s="95" t="s">
        <v>43</v>
      </c>
      <c r="R34" s="95" t="s">
        <v>151</v>
      </c>
      <c r="S34" s="95">
        <v>2025</v>
      </c>
      <c r="T34" s="95">
        <v>2028</v>
      </c>
      <c r="U34" s="95">
        <v>2030</v>
      </c>
      <c r="V34" s="95">
        <v>2032</v>
      </c>
      <c r="W34" s="95">
        <v>2035</v>
      </c>
      <c r="X34" s="95">
        <v>2037</v>
      </c>
      <c r="Y34" s="106">
        <v>2040</v>
      </c>
      <c r="Z34"/>
      <c r="AA34"/>
      <c r="AD34" s="94" t="s">
        <v>2</v>
      </c>
      <c r="AE34" s="95" t="s">
        <v>43</v>
      </c>
      <c r="AF34" s="95" t="s">
        <v>151</v>
      </c>
      <c r="AG34" s="95">
        <v>2025</v>
      </c>
      <c r="AH34" s="95">
        <v>2028</v>
      </c>
      <c r="AI34" s="95">
        <v>2030</v>
      </c>
      <c r="AJ34" s="95">
        <v>2032</v>
      </c>
      <c r="AK34" s="95">
        <v>2035</v>
      </c>
      <c r="AL34" s="95">
        <v>2037</v>
      </c>
      <c r="AM34" s="106">
        <v>2040</v>
      </c>
    </row>
    <row r="35" spans="2:39" s="2" customFormat="1" ht="15.75" thickBot="1">
      <c r="B35" s="13" t="str">
        <f>B10</f>
        <v>Case A Exploratory Policy Scenario</v>
      </c>
      <c r="C35" s="14" t="str">
        <f>C10</f>
        <v>NYISO</v>
      </c>
      <c r="D35" s="17" t="s">
        <v>152</v>
      </c>
      <c r="E35" s="28">
        <f>SUMIFS('Case Data'!H:H,'Case Data'!$D:$D,Transmission!$C35,'Case Data'!$C:$C,"Net Imports",'Case Data'!$A:$A,Transmission!$B$35)</f>
        <v>12.728448505328</v>
      </c>
      <c r="F35" s="9">
        <f>SUMIFS('Case Data'!I:I,'Case Data'!$D:$D,Transmission!$C35,'Case Data'!$C:$C,"Net Imports",'Case Data'!$A:$A,Transmission!$B$35)</f>
        <v>19.428180905592001</v>
      </c>
      <c r="G35" s="9">
        <f>SUMIFS('Case Data'!J:J,'Case Data'!$D:$D,Transmission!$C35,'Case Data'!$C:$C,"Net Imports",'Case Data'!$A:$A,Transmission!$B$35)</f>
        <v>15.789637120747999</v>
      </c>
      <c r="H35" s="9">
        <f>SUMIFS('Case Data'!K:K,'Case Data'!$D:$D,Transmission!$C35,'Case Data'!$C:$C,"Net Imports",'Case Data'!$A:$A,Transmission!$B$35)</f>
        <v>21.278774887333867</v>
      </c>
      <c r="I35" s="9">
        <f>SUMIFS('Case Data'!L:L,'Case Data'!$D:$D,Transmission!$C35,'Case Data'!$C:$C,"Net Imports",'Case Data'!$A:$A,Transmission!$B$35)</f>
        <v>28.982953972972151</v>
      </c>
      <c r="J35" s="9">
        <f>SUMIFS('Case Data'!M:M,'Case Data'!$D:$D,Transmission!$C35,'Case Data'!$C:$C,"Net Imports",'Case Data'!$A:$A,Transmission!$B$35)</f>
        <v>36.090469803988839</v>
      </c>
      <c r="K35" s="10">
        <f>SUMIFS('Case Data'!N:N,'Case Data'!$D:$D,Transmission!$C35,'Case Data'!$C:$C,"Net Imports",'Case Data'!$A:$A,Transmission!$B$35)</f>
        <v>19.630125465358468</v>
      </c>
      <c r="L35"/>
      <c r="M35" s="48"/>
      <c r="N35" s="48"/>
      <c r="P35" s="13" t="str">
        <f>P10</f>
        <v>Case A Flat-Cap Scenario</v>
      </c>
      <c r="Q35" s="14" t="str">
        <f>Q10</f>
        <v>NYISO</v>
      </c>
      <c r="R35" s="17" t="s">
        <v>152</v>
      </c>
      <c r="S35" s="28">
        <f>SUMIFS('Case Data'!H:H,'Case Data'!$D:$D,Transmission!$Q35,'Case Data'!$C:$C,"Net Imports",'Case Data'!$A:$A,Transmission!$P$35)</f>
        <v>10.00391636</v>
      </c>
      <c r="T35" s="9">
        <f>SUMIFS('Case Data'!I:I,'Case Data'!$D:$D,Transmission!$Q35,'Case Data'!$C:$C,"Net Imports",'Case Data'!$A:$A,Transmission!$P$35)</f>
        <v>13.415114389999999</v>
      </c>
      <c r="U35" s="9">
        <f>SUMIFS('Case Data'!J:J,'Case Data'!$D:$D,Transmission!$Q35,'Case Data'!$C:$C,"Net Imports",'Case Data'!$A:$A,Transmission!$P$35)</f>
        <v>13.139823140000001</v>
      </c>
      <c r="V35" s="9">
        <f>SUMIFS('Case Data'!K:K,'Case Data'!$D:$D,Transmission!$Q35,'Case Data'!$C:$C,"Net Imports",'Case Data'!$A:$A,Transmission!$P$35)</f>
        <v>17.933419600000001</v>
      </c>
      <c r="W35" s="9">
        <f>SUMIFS('Case Data'!L:L,'Case Data'!$D:$D,Transmission!$Q35,'Case Data'!$C:$C,"Net Imports",'Case Data'!$A:$A,Transmission!$P$35)</f>
        <v>22.04662497</v>
      </c>
      <c r="X35" s="9">
        <f>SUMIFS('Case Data'!M:M,'Case Data'!$D:$D,Transmission!$Q35,'Case Data'!$C:$C,"Net Imports",'Case Data'!$A:$A,Transmission!$P$35)</f>
        <v>25.457149220000002</v>
      </c>
      <c r="Y35" s="10">
        <f>SUMIFS('Case Data'!N:N,'Case Data'!$D:$D,Transmission!$Q35,'Case Data'!$C:$C,"Net Imports",'Case Data'!$A:$A,Transmission!$P$35)</f>
        <v>17.55863879</v>
      </c>
      <c r="Z35"/>
      <c r="AA35"/>
      <c r="AD35" s="13" t="str">
        <f>AD10</f>
        <v>Case B Exploratory Policy Scenario</v>
      </c>
      <c r="AE35" s="14" t="str">
        <f>AE10</f>
        <v>NYISO</v>
      </c>
      <c r="AF35" s="17" t="s">
        <v>152</v>
      </c>
      <c r="AG35" s="28">
        <f>SUMIFS('Case Data'!H:H,'Case Data'!$D:$D,Transmission!$AE35,'Case Data'!$C:$C,"Net Imports",'Case Data'!$A:$A,Transmission!$AD$35)</f>
        <v>15.238749294555996</v>
      </c>
      <c r="AH35" s="9">
        <f>SUMIFS('Case Data'!I:I,'Case Data'!$D:$D,Transmission!$AE35,'Case Data'!$C:$C,"Net Imports",'Case Data'!$A:$A,Transmission!$AD$35)</f>
        <v>16.711819308600003</v>
      </c>
      <c r="AI35" s="9">
        <f>SUMIFS('Case Data'!J:J,'Case Data'!$D:$D,Transmission!$AE35,'Case Data'!$C:$C,"Net Imports",'Case Data'!$A:$A,Transmission!$AD$35)</f>
        <v>9.416394617843995</v>
      </c>
      <c r="AJ35" s="9">
        <f>SUMIFS('Case Data'!K:K,'Case Data'!$D:$D,Transmission!$AE35,'Case Data'!$C:$C,"Net Imports",'Case Data'!$A:$A,Transmission!$AD$35)</f>
        <v>11.091723404980005</v>
      </c>
      <c r="AK35" s="9">
        <f>SUMIFS('Case Data'!L:L,'Case Data'!$D:$D,Transmission!$AE35,'Case Data'!$C:$C,"Net Imports",'Case Data'!$A:$A,Transmission!$AD$35)</f>
        <v>11.744667667728002</v>
      </c>
      <c r="AL35" s="9">
        <f>SUMIFS('Case Data'!M:M,'Case Data'!$D:$D,Transmission!$AE35,'Case Data'!$C:$C,"Net Imports",'Case Data'!$A:$A,Transmission!$AD$35)</f>
        <v>14.341403893159999</v>
      </c>
      <c r="AM35" s="10">
        <f>SUMIFS('Case Data'!N:N,'Case Data'!$D:$D,Transmission!$AE35,'Case Data'!$C:$C,"Net Imports",'Case Data'!$A:$A,Transmission!$AD$35)</f>
        <v>24.159993311459999</v>
      </c>
    </row>
    <row r="36" spans="2:39" s="21" customFormat="1">
      <c r="D36" s="20"/>
      <c r="G36" s="22"/>
      <c r="H36" s="23"/>
      <c r="I36" s="23"/>
      <c r="J36" s="23"/>
      <c r="K36" s="23"/>
      <c r="L36" s="23"/>
      <c r="M36" s="23"/>
      <c r="N36" s="23"/>
      <c r="O36" s="23"/>
      <c r="P36" s="23"/>
      <c r="R36" s="20"/>
      <c r="U36" s="22"/>
      <c r="V36" s="22"/>
      <c r="W36" s="22"/>
      <c r="X36" s="22"/>
      <c r="Y36" s="23"/>
      <c r="Z36" s="23"/>
      <c r="AA36" s="23"/>
      <c r="AB36" s="23"/>
      <c r="AC36" s="4"/>
      <c r="AD36"/>
      <c r="AE36" s="23"/>
      <c r="AG36" s="20"/>
      <c r="AJ36" s="22"/>
      <c r="AK36" s="22"/>
      <c r="AL36" s="22"/>
      <c r="AM36" s="22"/>
    </row>
    <row r="37" spans="2:39" s="2" customFormat="1" ht="15.75" thickBot="1">
      <c r="B37" s="15"/>
      <c r="AC37" s="65"/>
      <c r="AD37" s="65"/>
    </row>
    <row r="38" spans="2:39" s="2" customFormat="1" ht="15.75" thickBot="1">
      <c r="B38" s="2" t="s">
        <v>92</v>
      </c>
      <c r="C38" s="93" t="s">
        <v>108</v>
      </c>
      <c r="D38" s="18"/>
      <c r="E38" s="18"/>
      <c r="P38" s="2" t="s">
        <v>92</v>
      </c>
      <c r="Q38" s="93" t="s">
        <v>44</v>
      </c>
      <c r="R38" s="18"/>
      <c r="S38" s="18"/>
      <c r="AD38"/>
    </row>
    <row r="40" spans="2:39" ht="16.5" thickBot="1">
      <c r="B40" s="57" t="s">
        <v>150</v>
      </c>
      <c r="P40" s="57" t="s">
        <v>150</v>
      </c>
      <c r="S40" s="273"/>
      <c r="T40" s="273"/>
      <c r="U40" s="273"/>
      <c r="V40" s="273"/>
      <c r="W40" s="273"/>
      <c r="X40" s="273"/>
      <c r="Y40" s="273"/>
    </row>
    <row r="41" spans="2:39" ht="15.75" thickBot="1">
      <c r="B41" s="94" t="s">
        <v>153</v>
      </c>
      <c r="C41" s="95" t="s">
        <v>154</v>
      </c>
      <c r="D41" s="95" t="s">
        <v>46</v>
      </c>
      <c r="E41" s="95">
        <v>2025</v>
      </c>
      <c r="F41" s="95">
        <v>2028</v>
      </c>
      <c r="G41" s="95">
        <v>2030</v>
      </c>
      <c r="H41" s="95">
        <v>2032</v>
      </c>
      <c r="I41" s="95">
        <v>2035</v>
      </c>
      <c r="J41" s="95">
        <v>2037</v>
      </c>
      <c r="K41" s="106">
        <v>2040</v>
      </c>
      <c r="P41" s="94" t="s">
        <v>153</v>
      </c>
      <c r="Q41" s="95" t="s">
        <v>154</v>
      </c>
      <c r="R41" s="95" t="s">
        <v>46</v>
      </c>
      <c r="S41" s="95">
        <v>2025</v>
      </c>
      <c r="T41" s="95">
        <v>2028</v>
      </c>
      <c r="U41" s="95">
        <v>2030</v>
      </c>
      <c r="V41" s="95">
        <v>2032</v>
      </c>
      <c r="W41" s="95">
        <v>2035</v>
      </c>
      <c r="X41" s="95">
        <v>2037</v>
      </c>
      <c r="Y41" s="106">
        <v>2040</v>
      </c>
      <c r="AC41" s="87"/>
      <c r="AD41" s="87"/>
      <c r="AE41" s="87"/>
      <c r="AF41" s="87"/>
      <c r="AG41" s="87"/>
      <c r="AH41" s="87"/>
      <c r="AI41" s="87"/>
      <c r="AJ41" s="87"/>
    </row>
    <row r="42" spans="2:39">
      <c r="B42" s="16" t="s">
        <v>155</v>
      </c>
      <c r="C42" s="43" t="s">
        <v>150</v>
      </c>
      <c r="D42" s="16" t="s">
        <v>152</v>
      </c>
      <c r="E42" s="27">
        <f>SUMIFS('Case Data'!H:H,'Case Data'!$C:$C,Transmission!$B42,'Case Data'!$D:$D,Transmission!$C42,'Case Data'!$A:$A,Transmission!$C$38)</f>
        <v>16.476749001567999</v>
      </c>
      <c r="F42" s="4">
        <f>SUMIFS('Case Data'!I:I,'Case Data'!$C:$C,Transmission!$B42,'Case Data'!$D:$D,Transmission!$C42,'Case Data'!$A:$A,Transmission!$C$38)</f>
        <v>22.479877703984002</v>
      </c>
      <c r="G42" s="276">
        <f>SUMIFS('Case Data'!J:J,'Case Data'!$C:$C,Transmission!$B42,'Case Data'!$D:$D,Transmission!$C42,'Case Data'!$A:$A,Transmission!$C$38)</f>
        <v>21.703987158688001</v>
      </c>
      <c r="H42" s="4">
        <f>SUMIFS('Case Data'!K:K,'Case Data'!$C:$C,Transmission!$B42,'Case Data'!$D:$D,Transmission!$C42,'Case Data'!$A:$A,Transmission!$C$38)</f>
        <v>23.542867239056001</v>
      </c>
      <c r="I42" s="4">
        <f>SUMIFS('Case Data'!L:L,'Case Data'!$C:$C,Transmission!$B42,'Case Data'!$D:$D,Transmission!$C42,'Case Data'!$A:$A,Transmission!$C$38)</f>
        <v>24.527810691104001</v>
      </c>
      <c r="J42" s="4">
        <f>SUMIFS('Case Data'!M:M,'Case Data'!$C:$C,Transmission!$B42,'Case Data'!$D:$D,Transmission!$C42,'Case Data'!$A:$A,Transmission!$C$38)</f>
        <v>26.919913407168</v>
      </c>
      <c r="K42" s="199">
        <f>SUMIFS('Case Data'!N:N,'Case Data'!$C:$C,Transmission!$B42,'Case Data'!$D:$D,Transmission!$C42,'Case Data'!$A:$A,Transmission!$C$38)</f>
        <v>30.435465251008001</v>
      </c>
      <c r="P42" s="16" t="s">
        <v>155</v>
      </c>
      <c r="Q42" s="43" t="s">
        <v>150</v>
      </c>
      <c r="R42" s="16" t="s">
        <v>152</v>
      </c>
      <c r="S42" s="27">
        <f>SUMIFS('Case Data'!H:H,'Case Data'!$C:$C,Transmission!$P42,'Case Data'!$D:$D,Transmission!$Q42,'Case Data'!$A:$A,Transmission!$Q$38)</f>
        <v>14.76567794</v>
      </c>
      <c r="T42" s="4">
        <f>SUMIFS('Case Data'!I:I,'Case Data'!$C:$C,Transmission!$P42,'Case Data'!$D:$D,Transmission!$Q42,'Case Data'!$A:$A,Transmission!$Q$38)</f>
        <v>20.555169930000002</v>
      </c>
      <c r="U42" s="4">
        <f>SUMIFS('Case Data'!J:J,'Case Data'!$C:$C,Transmission!$P42,'Case Data'!$D:$D,Transmission!$Q42,'Case Data'!$A:$A,Transmission!$Q$38)</f>
        <v>20.711332980000002</v>
      </c>
      <c r="V42" s="4">
        <f>SUMIFS('Case Data'!K:K,'Case Data'!$C:$C,Transmission!$P42,'Case Data'!$D:$D,Transmission!$Q42,'Case Data'!$A:$A,Transmission!$Q$38)</f>
        <v>23.200986889999999</v>
      </c>
      <c r="W42" s="4">
        <f>SUMIFS('Case Data'!L:L,'Case Data'!$C:$C,Transmission!$P42,'Case Data'!$D:$D,Transmission!$Q42,'Case Data'!$A:$A,Transmission!$Q$38)</f>
        <v>22.476299919999999</v>
      </c>
      <c r="X42" s="4">
        <f>SUMIFS('Case Data'!M:M,'Case Data'!$C:$C,Transmission!$P42,'Case Data'!$D:$D,Transmission!$Q42,'Case Data'!$A:$A,Transmission!$Q$38)</f>
        <v>26.906034980000001</v>
      </c>
      <c r="Y42" s="8">
        <f>SUMIFS('Case Data'!N:N,'Case Data'!$C:$C,Transmission!$P42,'Case Data'!$D:$D,Transmission!$Q42,'Case Data'!$A:$A,Transmission!$Q$38)</f>
        <v>21.258101150000002</v>
      </c>
      <c r="AD42" s="133"/>
      <c r="AE42" s="133"/>
      <c r="AF42" s="133"/>
      <c r="AG42" s="133"/>
      <c r="AH42" s="133"/>
      <c r="AI42" s="133"/>
      <c r="AJ42" s="133"/>
    </row>
    <row r="43" spans="2:39">
      <c r="B43" s="16" t="s">
        <v>30</v>
      </c>
      <c r="C43" s="43" t="s">
        <v>150</v>
      </c>
      <c r="D43" s="16" t="s">
        <v>152</v>
      </c>
      <c r="E43" s="27">
        <f>SUMIFS('Case Data'!H:H,'Case Data'!$C:$C,Transmission!$B43,'Case Data'!$D:$D,Transmission!$C43,'Case Data'!$A:$A,Transmission!$C$38)</f>
        <v>0.94343705750000006</v>
      </c>
      <c r="F43" s="4">
        <f>SUMIFS('Case Data'!I:I,'Case Data'!$C:$C,Transmission!$B43,'Case Data'!$D:$D,Transmission!$C43,'Case Data'!$A:$A,Transmission!$C$38)</f>
        <v>0.69976579932000005</v>
      </c>
      <c r="G43" s="276">
        <f>SUMIFS('Case Data'!J:J,'Case Data'!$C:$C,Transmission!$B43,'Case Data'!$D:$D,Transmission!$C43,'Case Data'!$A:$A,Transmission!$C$38)</f>
        <v>0.88679623563999999</v>
      </c>
      <c r="H43" s="4">
        <f>SUMIFS('Case Data'!K:K,'Case Data'!$C:$C,Transmission!$B43,'Case Data'!$D:$D,Transmission!$C43,'Case Data'!$A:$A,Transmission!$C$38)</f>
        <v>0.95086328483999993</v>
      </c>
      <c r="I43" s="4">
        <f>SUMIFS('Case Data'!L:L,'Case Data'!$C:$C,Transmission!$B43,'Case Data'!$D:$D,Transmission!$C43,'Case Data'!$A:$A,Transmission!$C$38)</f>
        <v>1.4835239215999998</v>
      </c>
      <c r="J43" s="4">
        <f>SUMIFS('Case Data'!M:M,'Case Data'!$C:$C,Transmission!$B43,'Case Data'!$D:$D,Transmission!$C43,'Case Data'!$A:$A,Transmission!$C$38)</f>
        <v>3.1359526473799999</v>
      </c>
      <c r="K43" s="8">
        <f>SUMIFS('Case Data'!N:N,'Case Data'!$C:$C,Transmission!$B43,'Case Data'!$D:$D,Transmission!$C43,'Case Data'!$A:$A,Transmission!$C$38)</f>
        <v>3.4806228672600001</v>
      </c>
      <c r="P43" s="16" t="s">
        <v>30</v>
      </c>
      <c r="Q43" s="43" t="s">
        <v>150</v>
      </c>
      <c r="R43" s="16" t="s">
        <v>152</v>
      </c>
      <c r="S43" s="27">
        <f>SUMIFS('Case Data'!H:H,'Case Data'!$C:$C,Transmission!$P43,'Case Data'!$D:$D,Transmission!$Q43,'Case Data'!$A:$A,Transmission!$Q$38)</f>
        <v>1.1188741929999999</v>
      </c>
      <c r="T43" s="4">
        <f>SUMIFS('Case Data'!I:I,'Case Data'!$C:$C,Transmission!$P43,'Case Data'!$D:$D,Transmission!$Q43,'Case Data'!$A:$A,Transmission!$Q$38)</f>
        <v>0.43238502400000001</v>
      </c>
      <c r="U43" s="4">
        <f>SUMIFS('Case Data'!J:J,'Case Data'!$C:$C,Transmission!$P43,'Case Data'!$D:$D,Transmission!$Q43,'Case Data'!$A:$A,Transmission!$Q$38)</f>
        <v>0.69987006200000001</v>
      </c>
      <c r="V43" s="4">
        <f>SUMIFS('Case Data'!K:K,'Case Data'!$C:$C,Transmission!$P43,'Case Data'!$D:$D,Transmission!$Q43,'Case Data'!$A:$A,Transmission!$Q$38)</f>
        <v>0.56220752299999999</v>
      </c>
      <c r="W43" s="4">
        <f>SUMIFS('Case Data'!L:L,'Case Data'!$C:$C,Transmission!$P43,'Case Data'!$D:$D,Transmission!$Q43,'Case Data'!$A:$A,Transmission!$Q$38)</f>
        <v>0.96598129399999999</v>
      </c>
      <c r="X43" s="4">
        <f>SUMIFS('Case Data'!M:M,'Case Data'!$C:$C,Transmission!$P43,'Case Data'!$D:$D,Transmission!$Q43,'Case Data'!$A:$A,Transmission!$Q$38)</f>
        <v>1.056179706</v>
      </c>
      <c r="Y43" s="8">
        <f>SUMIFS('Case Data'!N:N,'Case Data'!$C:$C,Transmission!$P43,'Case Data'!$D:$D,Transmission!$Q43,'Case Data'!$A:$A,Transmission!$Q$38)</f>
        <v>2.2808785980000001</v>
      </c>
      <c r="AD43" s="133"/>
      <c r="AE43" s="133"/>
      <c r="AF43" s="133"/>
      <c r="AG43" s="133"/>
      <c r="AH43" s="133"/>
      <c r="AI43" s="133"/>
      <c r="AJ43" s="133"/>
    </row>
    <row r="44" spans="2:39">
      <c r="B44" s="16" t="s">
        <v>156</v>
      </c>
      <c r="C44" s="43" t="s">
        <v>150</v>
      </c>
      <c r="D44" s="16" t="s">
        <v>152</v>
      </c>
      <c r="E44" s="27">
        <f>SUMIFS('Case Data'!H:H,'Case Data'!$C:$C,Transmission!$B44,'Case Data'!$D:$D,Transmission!$C44,'Case Data'!$A:$A,Transmission!$C$38)</f>
        <v>0.79927212987999996</v>
      </c>
      <c r="F44" s="4">
        <f>SUMIFS('Case Data'!I:I,'Case Data'!$C:$C,Transmission!$B44,'Case Data'!$D:$D,Transmission!$C44,'Case Data'!$A:$A,Transmission!$C$38)</f>
        <v>2.1913918405400001</v>
      </c>
      <c r="G44" s="276">
        <f>SUMIFS('Case Data'!J:J,'Case Data'!$C:$C,Transmission!$B44,'Case Data'!$D:$D,Transmission!$C44,'Case Data'!$A:$A,Transmission!$C$38)</f>
        <v>1.5749827440199999</v>
      </c>
      <c r="H44" s="4">
        <f>SUMIFS('Case Data'!K:K,'Case Data'!$C:$C,Transmission!$B44,'Case Data'!$D:$D,Transmission!$C44,'Case Data'!$A:$A,Transmission!$C$38)</f>
        <v>0.98519149707999998</v>
      </c>
      <c r="I44" s="4">
        <f>SUMIFS('Case Data'!L:L,'Case Data'!$C:$C,Transmission!$B44,'Case Data'!$D:$D,Transmission!$C44,'Case Data'!$A:$A,Transmission!$C$38)</f>
        <v>0.96967038742</v>
      </c>
      <c r="J44" s="4">
        <f>SUMIFS('Case Data'!M:M,'Case Data'!$C:$C,Transmission!$B44,'Case Data'!$D:$D,Transmission!$C44,'Case Data'!$A:$A,Transmission!$C$38)</f>
        <v>1.34151270568</v>
      </c>
      <c r="K44" s="8">
        <f>SUMIFS('Case Data'!N:N,'Case Data'!$C:$C,Transmission!$B44,'Case Data'!$D:$D,Transmission!$C44,'Case Data'!$A:$A,Transmission!$C$38)</f>
        <v>3.2045866425999998</v>
      </c>
      <c r="P44" s="16" t="s">
        <v>156</v>
      </c>
      <c r="Q44" s="43" t="s">
        <v>150</v>
      </c>
      <c r="R44" s="16" t="s">
        <v>152</v>
      </c>
      <c r="S44" s="27">
        <f>SUMIFS('Case Data'!H:H,'Case Data'!$C:$C,Transmission!$P44,'Case Data'!$D:$D,Transmission!$Q44,'Case Data'!$A:$A,Transmission!$Q$38)</f>
        <v>0.33183027399999998</v>
      </c>
      <c r="T44" s="4">
        <f>SUMIFS('Case Data'!I:I,'Case Data'!$C:$C,Transmission!$P44,'Case Data'!$D:$D,Transmission!$Q44,'Case Data'!$A:$A,Transmission!$Q$38)</f>
        <v>0.74557336699999999</v>
      </c>
      <c r="U44" s="4">
        <f>SUMIFS('Case Data'!J:J,'Case Data'!$C:$C,Transmission!$P44,'Case Data'!$D:$D,Transmission!$Q44,'Case Data'!$A:$A,Transmission!$Q$38)</f>
        <v>0.74572238199999996</v>
      </c>
      <c r="V44" s="4">
        <f>SUMIFS('Case Data'!K:K,'Case Data'!$C:$C,Transmission!$P44,'Case Data'!$D:$D,Transmission!$Q44,'Case Data'!$A:$A,Transmission!$Q$38)</f>
        <v>0.78372851200000004</v>
      </c>
      <c r="W44" s="4">
        <f>SUMIFS('Case Data'!L:L,'Case Data'!$C:$C,Transmission!$P44,'Case Data'!$D:$D,Transmission!$Q44,'Case Data'!$A:$A,Transmission!$Q$38)</f>
        <v>0.53224982099999996</v>
      </c>
      <c r="X44" s="4">
        <f>SUMIFS('Case Data'!M:M,'Case Data'!$C:$C,Transmission!$P44,'Case Data'!$D:$D,Transmission!$Q44,'Case Data'!$A:$A,Transmission!$Q$38)</f>
        <v>1.29965646</v>
      </c>
      <c r="Y44" s="8">
        <f>SUMIFS('Case Data'!N:N,'Case Data'!$C:$C,Transmission!$P44,'Case Data'!$D:$D,Transmission!$Q44,'Case Data'!$A:$A,Transmission!$Q$38)</f>
        <v>1.1688321939999999</v>
      </c>
      <c r="AD44" s="133"/>
      <c r="AE44" s="133"/>
      <c r="AF44" s="133"/>
      <c r="AG44" s="133"/>
      <c r="AH44" s="133"/>
      <c r="AI44" s="133"/>
      <c r="AJ44" s="133"/>
    </row>
    <row r="45" spans="2:39">
      <c r="B45" s="16" t="s">
        <v>157</v>
      </c>
      <c r="C45" s="43" t="s">
        <v>150</v>
      </c>
      <c r="D45" s="16" t="s">
        <v>152</v>
      </c>
      <c r="E45" s="27">
        <f>SUMIFS('Case Data'!H:H,'Case Data'!$C:$C,Transmission!$B45,'Case Data'!$D:$D,Transmission!$C45,'Case Data'!$A:$A,Transmission!$C$38)</f>
        <v>7.3085317880399998</v>
      </c>
      <c r="F45" s="4">
        <f>SUMIFS('Case Data'!I:I,'Case Data'!$C:$C,Transmission!$B45,'Case Data'!$D:$D,Transmission!$C45,'Case Data'!$A:$A,Transmission!$C$38)</f>
        <v>6.9943080944800009</v>
      </c>
      <c r="G45" s="276">
        <f>SUMIFS('Case Data'!J:J,'Case Data'!$C:$C,Transmission!$B45,'Case Data'!$D:$D,Transmission!$C45,'Case Data'!$A:$A,Transmission!$C$38)</f>
        <v>3.9764746579600003</v>
      </c>
      <c r="H45" s="4">
        <f>SUMIFS('Case Data'!K:K,'Case Data'!$C:$C,Transmission!$B45,'Case Data'!$D:$D,Transmission!$C45,'Case Data'!$A:$A,Transmission!$C$38)</f>
        <v>3.4451434813599997</v>
      </c>
      <c r="I45" s="4">
        <f>SUMIFS('Case Data'!L:L,'Case Data'!$C:$C,Transmission!$B45,'Case Data'!$D:$D,Transmission!$C45,'Case Data'!$A:$A,Transmission!$C$38)</f>
        <v>4.3495797611000002</v>
      </c>
      <c r="J45" s="4">
        <f>SUMIFS('Case Data'!M:M,'Case Data'!$C:$C,Transmission!$B45,'Case Data'!$D:$D,Transmission!$C45,'Case Data'!$A:$A,Transmission!$C$38)</f>
        <v>3.7956008726999997</v>
      </c>
      <c r="K45" s="8">
        <f>SUMIFS('Case Data'!N:N,'Case Data'!$C:$C,Transmission!$B45,'Case Data'!$D:$D,Transmission!$C45,'Case Data'!$A:$A,Transmission!$C$38)</f>
        <v>5.6781827317600007</v>
      </c>
      <c r="P45" s="16" t="s">
        <v>157</v>
      </c>
      <c r="Q45" s="43" t="s">
        <v>150</v>
      </c>
      <c r="R45" s="16" t="s">
        <v>152</v>
      </c>
      <c r="S45" s="27">
        <f>SUMIFS('Case Data'!H:H,'Case Data'!$C:$C,Transmission!$P45,'Case Data'!$D:$D,Transmission!$Q45,'Case Data'!$A:$A,Transmission!$Q$38)</f>
        <v>4.9337411720000004</v>
      </c>
      <c r="T45" s="4">
        <f>SUMIFS('Case Data'!I:I,'Case Data'!$C:$C,Transmission!$P45,'Case Data'!$D:$D,Transmission!$Q45,'Case Data'!$A:$A,Transmission!$Q$38)</f>
        <v>3.6754262529999999</v>
      </c>
      <c r="U45" s="4">
        <f>SUMIFS('Case Data'!J:J,'Case Data'!$C:$C,Transmission!$P45,'Case Data'!$D:$D,Transmission!$Q45,'Case Data'!$A:$A,Transmission!$Q$38)</f>
        <v>3.6241344350000002</v>
      </c>
      <c r="V45" s="4">
        <f>SUMIFS('Case Data'!K:K,'Case Data'!$C:$C,Transmission!$P45,'Case Data'!$D:$D,Transmission!$Q45,'Case Data'!$A:$A,Transmission!$Q$38)</f>
        <v>4.6202121099999998</v>
      </c>
      <c r="W45" s="4">
        <f>SUMIFS('Case Data'!L:L,'Case Data'!$C:$C,Transmission!$P45,'Case Data'!$D:$D,Transmission!$Q45,'Case Data'!$A:$A,Transmission!$Q$38)</f>
        <v>6.9440621900000004</v>
      </c>
      <c r="X45" s="4">
        <f>SUMIFS('Case Data'!M:M,'Case Data'!$C:$C,Transmission!$P45,'Case Data'!$D:$D,Transmission!$Q45,'Case Data'!$A:$A,Transmission!$Q$38)</f>
        <v>6.7197984420000001</v>
      </c>
      <c r="Y45" s="8">
        <f>SUMIFS('Case Data'!N:N,'Case Data'!$C:$C,Transmission!$P45,'Case Data'!$D:$D,Transmission!$Q45,'Case Data'!$A:$A,Transmission!$Q$38)</f>
        <v>4.4855218890000002</v>
      </c>
      <c r="AD45" s="133"/>
      <c r="AE45" s="133"/>
      <c r="AF45" s="133"/>
      <c r="AG45" s="133"/>
      <c r="AH45" s="133"/>
      <c r="AI45" s="133"/>
      <c r="AJ45" s="133"/>
    </row>
    <row r="46" spans="2:39" ht="15.75" thickBot="1">
      <c r="B46" s="97" t="s">
        <v>67</v>
      </c>
      <c r="C46" s="98" t="s">
        <v>150</v>
      </c>
      <c r="D46" s="97" t="s">
        <v>152</v>
      </c>
      <c r="E46" s="195">
        <f t="shared" ref="E46" si="0">SUM(E42:E45)</f>
        <v>25.527989976987996</v>
      </c>
      <c r="F46" s="99">
        <f t="shared" ref="F46:K46" si="1">SUM(F42:F45)</f>
        <v>32.365343438324004</v>
      </c>
      <c r="G46" s="325">
        <f t="shared" si="1"/>
        <v>28.142240796308002</v>
      </c>
      <c r="H46" s="99">
        <f t="shared" si="1"/>
        <v>28.924065502335999</v>
      </c>
      <c r="I46" s="99">
        <f t="shared" si="1"/>
        <v>31.330584761223999</v>
      </c>
      <c r="J46" s="99">
        <f t="shared" si="1"/>
        <v>35.192979632928001</v>
      </c>
      <c r="K46" s="100">
        <f t="shared" si="1"/>
        <v>42.798857492628002</v>
      </c>
      <c r="P46" s="216" t="s">
        <v>67</v>
      </c>
      <c r="Q46" s="217" t="s">
        <v>150</v>
      </c>
      <c r="R46" s="216" t="s">
        <v>152</v>
      </c>
      <c r="S46" s="218">
        <f t="shared" ref="S46:Y46" si="2">SUM(S42:S45)</f>
        <v>21.150123579000002</v>
      </c>
      <c r="T46" s="101">
        <f t="shared" si="2"/>
        <v>25.408554574</v>
      </c>
      <c r="U46" s="101">
        <f t="shared" si="2"/>
        <v>25.781059859000003</v>
      </c>
      <c r="V46" s="101">
        <f t="shared" si="2"/>
        <v>29.167135035000001</v>
      </c>
      <c r="W46" s="101">
        <f t="shared" si="2"/>
        <v>30.918593224999999</v>
      </c>
      <c r="X46" s="101">
        <f t="shared" si="2"/>
        <v>35.981669588000003</v>
      </c>
      <c r="Y46" s="102">
        <f t="shared" si="2"/>
        <v>29.193333831000004</v>
      </c>
      <c r="AD46" s="273"/>
      <c r="AE46" s="273"/>
      <c r="AF46" s="273"/>
      <c r="AG46" s="273"/>
      <c r="AH46" s="273"/>
      <c r="AI46" s="273"/>
      <c r="AJ46" s="273"/>
    </row>
    <row r="47" spans="2:39">
      <c r="B47" s="16" t="s">
        <v>150</v>
      </c>
      <c r="C47" s="43" t="s">
        <v>158</v>
      </c>
      <c r="D47" s="16" t="s">
        <v>152</v>
      </c>
      <c r="E47" s="27">
        <f>SUMIFS('Case Data'!H:H,'Case Data'!$C:$C,Transmission!$B47,'Case Data'!$D:$D,Transmission!$C47,'Case Data'!$A:$A,Transmission!$C$38)</f>
        <v>2.9082248420000001</v>
      </c>
      <c r="F47" s="4">
        <f>SUMIFS('Case Data'!I:I,'Case Data'!$C:$C,Transmission!$B47,'Case Data'!$D:$D,Transmission!$C47,'Case Data'!$A:$A,Transmission!$C$38)</f>
        <v>7.3279936330000002</v>
      </c>
      <c r="G47" s="276">
        <f>SUMIFS('Case Data'!J:J,'Case Data'!$C:$C,Transmission!$B47,'Case Data'!$D:$D,Transmission!$C47,'Case Data'!$A:$A,Transmission!$C$38)</f>
        <v>9.315918151</v>
      </c>
      <c r="H47" s="4">
        <f>SUMIFS('Case Data'!K:K,'Case Data'!$C:$C,Transmission!$B47,'Case Data'!$D:$D,Transmission!$C47,'Case Data'!$A:$A,Transmission!$C$38)</f>
        <v>9.3231170520000006</v>
      </c>
      <c r="I47" s="4">
        <f>SUMIFS('Case Data'!L:L,'Case Data'!$C:$C,Transmission!$B47,'Case Data'!$D:$D,Transmission!$C47,'Case Data'!$A:$A,Transmission!$C$38)</f>
        <v>9.1142923449999991</v>
      </c>
      <c r="J47" s="4">
        <f>SUMIFS('Case Data'!M:M,'Case Data'!$C:$C,Transmission!$B47,'Case Data'!$D:$D,Transmission!$C47,'Case Data'!$A:$A,Transmission!$C$38)</f>
        <v>9.3561702830000009</v>
      </c>
      <c r="K47" s="8">
        <f>SUMIFS('Case Data'!N:N,'Case Data'!$C:$C,Transmission!$B47,'Case Data'!$D:$D,Transmission!$C47,'Case Data'!$A:$A,Transmission!$C$38)</f>
        <v>6.9997555240000002</v>
      </c>
      <c r="P47" s="67" t="s">
        <v>150</v>
      </c>
      <c r="Q47" s="219" t="s">
        <v>158</v>
      </c>
      <c r="R47" s="67" t="s">
        <v>152</v>
      </c>
      <c r="S47" s="26">
        <f>SUMIFS('Case Data'!H:H,'Case Data'!$C:$C,Transmission!$P47,'Case Data'!$D:$D,Transmission!$Q47,'Case Data'!$A:$A,Transmission!$Q$38)</f>
        <v>3.9043109870000001</v>
      </c>
      <c r="T47" s="198">
        <f>SUMIFS('Case Data'!I:I,'Case Data'!$C:$C,Transmission!$P47,'Case Data'!$D:$D,Transmission!$Q47,'Case Data'!$A:$A,Transmission!$Q$38)</f>
        <v>4.826141346</v>
      </c>
      <c r="U47" s="198">
        <f>SUMIFS('Case Data'!J:J,'Case Data'!$C:$C,Transmission!$P47,'Case Data'!$D:$D,Transmission!$Q47,'Case Data'!$A:$A,Transmission!$Q$38)</f>
        <v>5.2220138230000002</v>
      </c>
      <c r="V47" s="198">
        <f>SUMIFS('Case Data'!K:K,'Case Data'!$C:$C,Transmission!$P47,'Case Data'!$D:$D,Transmission!$Q47,'Case Data'!$A:$A,Transmission!$Q$38)</f>
        <v>5.6504573069999999</v>
      </c>
      <c r="W47" s="198">
        <f>SUMIFS('Case Data'!L:L,'Case Data'!$C:$C,Transmission!$P47,'Case Data'!$D:$D,Transmission!$Q47,'Case Data'!$A:$A,Transmission!$Q$38)</f>
        <v>3.5495246159999998</v>
      </c>
      <c r="X47" s="198">
        <f>SUMIFS('Case Data'!M:M,'Case Data'!$C:$C,Transmission!$P47,'Case Data'!$D:$D,Transmission!$Q47,'Case Data'!$A:$A,Transmission!$Q$38)</f>
        <v>4.8521889309999997</v>
      </c>
      <c r="Y47" s="199">
        <f>SUMIFS('Case Data'!N:N,'Case Data'!$C:$C,Transmission!$P47,'Case Data'!$D:$D,Transmission!$Q47,'Case Data'!$A:$A,Transmission!$Q$38)</f>
        <v>5.0004804470000002</v>
      </c>
    </row>
    <row r="48" spans="2:39">
      <c r="B48" s="16" t="s">
        <v>150</v>
      </c>
      <c r="C48" s="43" t="s">
        <v>30</v>
      </c>
      <c r="D48" s="16" t="s">
        <v>152</v>
      </c>
      <c r="E48" s="27">
        <f>SUMIFS('Case Data'!H:H,'Case Data'!$C:$C,Transmission!$B48,'Case Data'!$D:$D,Transmission!$C48,'Case Data'!$A:$A,Transmission!$C$38)</f>
        <v>6.3794099659999999</v>
      </c>
      <c r="F48" s="4">
        <f>SUMIFS('Case Data'!I:I,'Case Data'!$C:$C,Transmission!$B48,'Case Data'!$D:$D,Transmission!$C48,'Case Data'!$A:$A,Transmission!$C$38)</f>
        <v>8.0165049810000006</v>
      </c>
      <c r="G48" s="276">
        <f>SUMIFS('Case Data'!J:J,'Case Data'!$C:$C,Transmission!$B48,'Case Data'!$D:$D,Transmission!$C48,'Case Data'!$A:$A,Transmission!$C$38)</f>
        <v>7.6151617609999995</v>
      </c>
      <c r="H48" s="4">
        <f>SUMIFS('Case Data'!K:K,'Case Data'!$C:$C,Transmission!$B48,'Case Data'!$D:$D,Transmission!$C48,'Case Data'!$A:$A,Transmission!$C$38)</f>
        <v>7.7432773826400005</v>
      </c>
      <c r="I48" s="4">
        <f>SUMIFS('Case Data'!L:L,'Case Data'!$C:$C,Transmission!$B48,'Case Data'!$D:$D,Transmission!$C48,'Case Data'!$A:$A,Transmission!$C$38)</f>
        <v>6.8725826078000001</v>
      </c>
      <c r="J48" s="4">
        <f>SUMIFS('Case Data'!M:M,'Case Data'!$C:$C,Transmission!$B48,'Case Data'!$D:$D,Transmission!$C48,'Case Data'!$A:$A,Transmission!$C$38)</f>
        <v>7.3986691826600008</v>
      </c>
      <c r="K48" s="8">
        <f>SUMIFS('Case Data'!N:N,'Case Data'!$C:$C,Transmission!$B48,'Case Data'!$D:$D,Transmission!$C48,'Case Data'!$A:$A,Transmission!$C$38)</f>
        <v>7.2311024736239995</v>
      </c>
      <c r="P48" s="16" t="s">
        <v>150</v>
      </c>
      <c r="Q48" s="43" t="s">
        <v>30</v>
      </c>
      <c r="R48" s="16" t="s">
        <v>152</v>
      </c>
      <c r="S48" s="27">
        <f>SUMIFS('Case Data'!H:H,'Case Data'!$C:$C,Transmission!$P48,'Case Data'!$D:$D,Transmission!$Q48,'Case Data'!$A:$A,Transmission!$Q$38)</f>
        <v>5.8773042670000004</v>
      </c>
      <c r="T48" s="4">
        <f>SUMIFS('Case Data'!I:I,'Case Data'!$C:$C,Transmission!$P48,'Case Data'!$D:$D,Transmission!$Q48,'Case Data'!$A:$A,Transmission!$Q$38)</f>
        <v>6.2975882409999997</v>
      </c>
      <c r="U48" s="4">
        <f>SUMIFS('Case Data'!J:J,'Case Data'!$C:$C,Transmission!$P48,'Case Data'!$D:$D,Transmission!$Q48,'Case Data'!$A:$A,Transmission!$Q$38)</f>
        <v>6.418760486</v>
      </c>
      <c r="V48" s="4">
        <f>SUMIFS('Case Data'!K:K,'Case Data'!$C:$C,Transmission!$P48,'Case Data'!$D:$D,Transmission!$Q48,'Case Data'!$A:$A,Transmission!$Q$38)</f>
        <v>4.9214942529999997</v>
      </c>
      <c r="W48" s="4">
        <f>SUMIFS('Case Data'!L:L,'Case Data'!$C:$C,Transmission!$P48,'Case Data'!$D:$D,Transmission!$Q48,'Case Data'!$A:$A,Transmission!$Q$38)</f>
        <v>4.4800018919999998</v>
      </c>
      <c r="X48" s="4">
        <f>SUMIFS('Case Data'!M:M,'Case Data'!$C:$C,Transmission!$P48,'Case Data'!$D:$D,Transmission!$Q48,'Case Data'!$A:$A,Transmission!$Q$38)</f>
        <v>4.7079049169999996</v>
      </c>
      <c r="Y48" s="8">
        <f>SUMIFS('Case Data'!N:N,'Case Data'!$C:$C,Transmission!$P48,'Case Data'!$D:$D,Transmission!$Q48,'Case Data'!$A:$A,Transmission!$Q$38)</f>
        <v>4.8580519310000003</v>
      </c>
    </row>
    <row r="49" spans="2:46">
      <c r="B49" s="16" t="s">
        <v>150</v>
      </c>
      <c r="C49" s="43" t="s">
        <v>156</v>
      </c>
      <c r="D49" s="16" t="s">
        <v>152</v>
      </c>
      <c r="E49" s="27">
        <f>SUMIFS('Case Data'!H:H,'Case Data'!$C:$C,Transmission!$B49,'Case Data'!$D:$D,Transmission!$C49,'Case Data'!$A:$A,Transmission!$C$38)</f>
        <v>1.014335612</v>
      </c>
      <c r="F49" s="4">
        <f>SUMIFS('Case Data'!I:I,'Case Data'!$C:$C,Transmission!$B49,'Case Data'!$D:$D,Transmission!$C49,'Case Data'!$A:$A,Transmission!$C$38)</f>
        <v>1.017170417</v>
      </c>
      <c r="G49" s="276">
        <f>SUMIFS('Case Data'!J:J,'Case Data'!$C:$C,Transmission!$B49,'Case Data'!$D:$D,Transmission!$C49,'Case Data'!$A:$A,Transmission!$C$38)</f>
        <v>1.570558935</v>
      </c>
      <c r="H49" s="4">
        <f>SUMIFS('Case Data'!K:K,'Case Data'!$C:$C,Transmission!$B49,'Case Data'!$D:$D,Transmission!$C49,'Case Data'!$A:$A,Transmission!$C$38)</f>
        <v>1.65</v>
      </c>
      <c r="I49" s="4">
        <f>SUMIFS('Case Data'!L:L,'Case Data'!$C:$C,Transmission!$B49,'Case Data'!$D:$D,Transmission!$C49,'Case Data'!$A:$A,Transmission!$C$38)</f>
        <v>1.889</v>
      </c>
      <c r="J49" s="4">
        <f>SUMIFS('Case Data'!M:M,'Case Data'!$C:$C,Transmission!$B49,'Case Data'!$D:$D,Transmission!$C49,'Case Data'!$A:$A,Transmission!$C$38)</f>
        <v>1.812960321</v>
      </c>
      <c r="K49" s="8">
        <f>SUMIFS('Case Data'!N:N,'Case Data'!$C:$C,Transmission!$B49,'Case Data'!$D:$D,Transmission!$C49,'Case Data'!$A:$A,Transmission!$C$38)</f>
        <v>1.4884999999999999</v>
      </c>
      <c r="P49" s="16" t="s">
        <v>150</v>
      </c>
      <c r="Q49" s="43" t="s">
        <v>156</v>
      </c>
      <c r="R49" s="16" t="s">
        <v>152</v>
      </c>
      <c r="S49" s="27">
        <f>SUMIFS('Case Data'!H:H,'Case Data'!$C:$C,Transmission!$P49,'Case Data'!$D:$D,Transmission!$Q49,'Case Data'!$A:$A,Transmission!$Q$38)</f>
        <v>0.57141904499999996</v>
      </c>
      <c r="T49" s="4">
        <f>SUMIFS('Case Data'!I:I,'Case Data'!$C:$C,Transmission!$P49,'Case Data'!$D:$D,Transmission!$Q49,'Case Data'!$A:$A,Transmission!$Q$38)</f>
        <v>0.36712725600000001</v>
      </c>
      <c r="U49" s="4">
        <f>SUMIFS('Case Data'!J:J,'Case Data'!$C:$C,Transmission!$P49,'Case Data'!$D:$D,Transmission!$Q49,'Case Data'!$A:$A,Transmission!$Q$38)</f>
        <v>0.45806740699999998</v>
      </c>
      <c r="V49" s="4">
        <f>SUMIFS('Case Data'!K:K,'Case Data'!$C:$C,Transmission!$P49,'Case Data'!$D:$D,Transmission!$Q49,'Case Data'!$A:$A,Transmission!$Q$38)</f>
        <v>0.16233111</v>
      </c>
      <c r="W49" s="4">
        <f>SUMIFS('Case Data'!L:L,'Case Data'!$C:$C,Transmission!$P49,'Case Data'!$D:$D,Transmission!$Q49,'Case Data'!$A:$A,Transmission!$Q$38)</f>
        <v>0.28543763100000002</v>
      </c>
      <c r="X49" s="4">
        <f>SUMIFS('Case Data'!M:M,'Case Data'!$C:$C,Transmission!$P49,'Case Data'!$D:$D,Transmission!$Q49,'Case Data'!$A:$A,Transmission!$Q$38)</f>
        <v>0.44890699699999997</v>
      </c>
      <c r="Y49" s="8">
        <f>SUMIFS('Case Data'!N:N,'Case Data'!$C:$C,Transmission!$P49,'Case Data'!$D:$D,Transmission!$Q49,'Case Data'!$A:$A,Transmission!$Q$38)</f>
        <v>0.26805772900000002</v>
      </c>
    </row>
    <row r="50" spans="2:46">
      <c r="B50" s="16" t="s">
        <v>150</v>
      </c>
      <c r="C50" s="43" t="s">
        <v>157</v>
      </c>
      <c r="D50" s="16" t="s">
        <v>152</v>
      </c>
      <c r="E50" s="27">
        <f>SUMIFS('Case Data'!H:H,'Case Data'!$C:$C,Transmission!$B50,'Case Data'!$D:$D,Transmission!$C50,'Case Data'!$A:$A,Transmission!$C$38)</f>
        <v>1.2926210000000001E-3</v>
      </c>
      <c r="F50" s="4">
        <f>SUMIFS('Case Data'!I:I,'Case Data'!$C:$C,Transmission!$B50,'Case Data'!$D:$D,Transmission!$C50,'Case Data'!$A:$A,Transmission!$C$38)</f>
        <v>0.84174080600000001</v>
      </c>
      <c r="G50" s="276">
        <f>SUMIFS('Case Data'!J:J,'Case Data'!$C:$C,Transmission!$B50,'Case Data'!$D:$D,Transmission!$C50,'Case Data'!$A:$A,Transmission!$C$38)</f>
        <v>2.5944501949999998</v>
      </c>
      <c r="H50" s="4">
        <f>SUMIFS('Case Data'!K:K,'Case Data'!$C:$C,Transmission!$B50,'Case Data'!$D:$D,Transmission!$C50,'Case Data'!$A:$A,Transmission!$C$38)</f>
        <v>2.9393388070000004</v>
      </c>
      <c r="I50" s="4">
        <f>SUMIFS('Case Data'!L:L,'Case Data'!$C:$C,Transmission!$B50,'Case Data'!$D:$D,Transmission!$C50,'Case Data'!$A:$A,Transmission!$C$38)</f>
        <v>4.2424887389999997</v>
      </c>
      <c r="J50" s="4">
        <f>SUMIFS('Case Data'!M:M,'Case Data'!$C:$C,Transmission!$B50,'Case Data'!$D:$D,Transmission!$C50,'Case Data'!$A:$A,Transmission!$C$38)</f>
        <v>4.7307217499999998</v>
      </c>
      <c r="K50" s="8">
        <f>SUMIFS('Case Data'!N:N,'Case Data'!$C:$C,Transmission!$B50,'Case Data'!$D:$D,Transmission!$C50,'Case Data'!$A:$A,Transmission!$C$38)</f>
        <v>2.9757758660000002</v>
      </c>
      <c r="P50" s="16" t="s">
        <v>150</v>
      </c>
      <c r="Q50" s="43" t="s">
        <v>157</v>
      </c>
      <c r="R50" s="16" t="s">
        <v>152</v>
      </c>
      <c r="S50" s="27">
        <f>SUMIFS('Case Data'!H:H,'Case Data'!$C:$C,Transmission!$P50,'Case Data'!$D:$D,Transmission!$Q50,'Case Data'!$A:$A,Transmission!$Q$38)</f>
        <v>0.79317291700000003</v>
      </c>
      <c r="T50" s="4">
        <f>SUMIFS('Case Data'!I:I,'Case Data'!$C:$C,Transmission!$P50,'Case Data'!$D:$D,Transmission!$Q50,'Case Data'!$A:$A,Transmission!$Q$38)</f>
        <v>0.50258333799999999</v>
      </c>
      <c r="U50" s="4">
        <f>SUMIFS('Case Data'!J:J,'Case Data'!$C:$C,Transmission!$P50,'Case Data'!$D:$D,Transmission!$Q50,'Case Data'!$A:$A,Transmission!$Q$38)</f>
        <v>0.54239499999999996</v>
      </c>
      <c r="V50" s="4">
        <f>SUMIFS('Case Data'!K:K,'Case Data'!$C:$C,Transmission!$P50,'Case Data'!$D:$D,Transmission!$Q50,'Case Data'!$A:$A,Transmission!$Q$38)</f>
        <v>0.49943276800000003</v>
      </c>
      <c r="W50" s="4">
        <f>SUMIFS('Case Data'!L:L,'Case Data'!$C:$C,Transmission!$P50,'Case Data'!$D:$D,Transmission!$Q50,'Case Data'!$A:$A,Transmission!$Q$38)</f>
        <v>0.55700411299999997</v>
      </c>
      <c r="X50" s="4">
        <f>SUMIFS('Case Data'!M:M,'Case Data'!$C:$C,Transmission!$P50,'Case Data'!$D:$D,Transmission!$Q50,'Case Data'!$A:$A,Transmission!$Q$38)</f>
        <v>0.51551951699999998</v>
      </c>
      <c r="Y50" s="8">
        <f>SUMIFS('Case Data'!N:N,'Case Data'!$C:$C,Transmission!$P50,'Case Data'!$D:$D,Transmission!$Q50,'Case Data'!$A:$A,Transmission!$Q$38)</f>
        <v>1.508104925</v>
      </c>
    </row>
    <row r="51" spans="2:46" ht="15.75" thickBot="1">
      <c r="B51" s="216" t="s">
        <v>159</v>
      </c>
      <c r="C51" s="217" t="s">
        <v>150</v>
      </c>
      <c r="D51" s="216" t="s">
        <v>152</v>
      </c>
      <c r="E51" s="218">
        <f t="shared" ref="E51:K51" si="3">SUM(E47:E50)</f>
        <v>10.303263040999999</v>
      </c>
      <c r="F51" s="101">
        <f t="shared" si="3"/>
        <v>17.203409837000002</v>
      </c>
      <c r="G51" s="326">
        <f t="shared" si="3"/>
        <v>21.096089042000003</v>
      </c>
      <c r="H51" s="101">
        <f t="shared" si="3"/>
        <v>21.65573324164</v>
      </c>
      <c r="I51" s="101">
        <f t="shared" si="3"/>
        <v>22.118363691799999</v>
      </c>
      <c r="J51" s="101">
        <f t="shared" si="3"/>
        <v>23.298521536660001</v>
      </c>
      <c r="K51" s="102">
        <f t="shared" si="3"/>
        <v>18.695133863624001</v>
      </c>
      <c r="P51" s="216" t="s">
        <v>159</v>
      </c>
      <c r="Q51" s="217" t="s">
        <v>150</v>
      </c>
      <c r="R51" s="216" t="s">
        <v>152</v>
      </c>
      <c r="S51" s="218">
        <f t="shared" ref="S51:Y51" si="4">SUM(S47:S50)</f>
        <v>11.146207216000001</v>
      </c>
      <c r="T51" s="101">
        <f t="shared" si="4"/>
        <v>11.993440181</v>
      </c>
      <c r="U51" s="101">
        <f t="shared" si="4"/>
        <v>12.641236716000002</v>
      </c>
      <c r="V51" s="101">
        <f t="shared" si="4"/>
        <v>11.233715437999999</v>
      </c>
      <c r="W51" s="101">
        <f t="shared" si="4"/>
        <v>8.8719682520000003</v>
      </c>
      <c r="X51" s="101">
        <f t="shared" si="4"/>
        <v>10.524520361999999</v>
      </c>
      <c r="Y51" s="102">
        <f t="shared" si="4"/>
        <v>11.634695032</v>
      </c>
    </row>
    <row r="52" spans="2:46" ht="15.75" thickBot="1">
      <c r="B52" s="386" t="s">
        <v>160</v>
      </c>
      <c r="C52" s="387"/>
      <c r="D52" s="387"/>
      <c r="E52" s="204">
        <f t="shared" ref="E52:K52" si="5">E46-E51</f>
        <v>15.224726935987997</v>
      </c>
      <c r="F52" s="204">
        <f t="shared" si="5"/>
        <v>15.161933601324002</v>
      </c>
      <c r="G52" s="204">
        <f t="shared" si="5"/>
        <v>7.0461517543079992</v>
      </c>
      <c r="H52" s="204">
        <f t="shared" si="5"/>
        <v>7.268332260695999</v>
      </c>
      <c r="I52" s="204">
        <f t="shared" si="5"/>
        <v>9.2122210694240003</v>
      </c>
      <c r="J52" s="204">
        <f t="shared" si="5"/>
        <v>11.894458096268</v>
      </c>
      <c r="K52" s="205">
        <f t="shared" si="5"/>
        <v>24.103723629004001</v>
      </c>
      <c r="P52" s="386" t="s">
        <v>160</v>
      </c>
      <c r="Q52" s="387"/>
      <c r="R52" s="387"/>
      <c r="S52" s="68">
        <f t="shared" ref="S52:Y52" si="6">S46-S51</f>
        <v>10.003916363000002</v>
      </c>
      <c r="T52" s="68">
        <f t="shared" si="6"/>
        <v>13.415114393</v>
      </c>
      <c r="U52" s="68">
        <f t="shared" si="6"/>
        <v>13.139823143000001</v>
      </c>
      <c r="V52" s="68">
        <f t="shared" si="6"/>
        <v>17.933419597000004</v>
      </c>
      <c r="W52" s="68">
        <f t="shared" si="6"/>
        <v>22.046624973</v>
      </c>
      <c r="X52" s="68">
        <f t="shared" si="6"/>
        <v>25.457149226000006</v>
      </c>
      <c r="Y52" s="69">
        <f t="shared" si="6"/>
        <v>17.558638799000004</v>
      </c>
    </row>
    <row r="53" spans="2:46">
      <c r="B53" s="11" t="s">
        <v>161</v>
      </c>
      <c r="C53" s="2"/>
      <c r="D53" s="2"/>
      <c r="E53" s="40"/>
      <c r="F53" s="40"/>
      <c r="G53" s="40"/>
      <c r="H53" s="40"/>
      <c r="I53" s="40"/>
      <c r="J53" s="40"/>
      <c r="K53" s="40"/>
      <c r="L53" s="4"/>
      <c r="P53" s="11" t="s">
        <v>161</v>
      </c>
      <c r="Q53" s="2"/>
      <c r="R53" s="2"/>
      <c r="S53" s="40"/>
      <c r="T53" s="40"/>
      <c r="U53" s="40"/>
      <c r="V53" s="40"/>
      <c r="W53" s="40"/>
      <c r="X53" s="40"/>
      <c r="Y53" s="40"/>
      <c r="AI53" s="284"/>
    </row>
    <row r="54" spans="2:46">
      <c r="B54" s="2"/>
      <c r="C54" s="2"/>
      <c r="D54" s="2"/>
      <c r="E54" s="4"/>
      <c r="F54" s="4"/>
      <c r="G54" s="4"/>
      <c r="H54" s="4"/>
      <c r="I54" s="4"/>
      <c r="J54" s="4"/>
      <c r="K54" s="4"/>
      <c r="L54" s="4"/>
      <c r="P54" s="2"/>
      <c r="Q54" s="2"/>
      <c r="R54" s="2"/>
      <c r="S54" s="4"/>
      <c r="T54" s="4"/>
      <c r="U54" s="4"/>
      <c r="V54" s="4"/>
      <c r="W54" s="4"/>
      <c r="X54" s="4"/>
      <c r="Y54" s="4"/>
      <c r="AI54" s="284"/>
    </row>
    <row r="55" spans="2:46" ht="16.5" thickBot="1">
      <c r="B55" s="57" t="s">
        <v>30</v>
      </c>
      <c r="P55" s="57" t="s">
        <v>30</v>
      </c>
      <c r="AC55" s="385"/>
      <c r="AD55" s="385"/>
      <c r="AE55" s="385"/>
      <c r="AF55" s="385"/>
      <c r="AG55" s="385"/>
      <c r="AH55" s="385"/>
      <c r="AI55" s="385"/>
      <c r="AJ55" s="385"/>
      <c r="AM55" s="383"/>
      <c r="AN55" s="383"/>
      <c r="AO55" s="383"/>
      <c r="AP55" s="383"/>
      <c r="AQ55" s="383"/>
      <c r="AR55" s="383"/>
      <c r="AS55" s="383"/>
      <c r="AT55" s="383"/>
    </row>
    <row r="56" spans="2:46" ht="15.75" thickBot="1">
      <c r="B56" s="94" t="s">
        <v>153</v>
      </c>
      <c r="C56" s="95" t="s">
        <v>154</v>
      </c>
      <c r="D56" s="95" t="s">
        <v>46</v>
      </c>
      <c r="E56" s="95">
        <v>2025</v>
      </c>
      <c r="F56" s="95">
        <v>2028</v>
      </c>
      <c r="G56" s="95">
        <v>2030</v>
      </c>
      <c r="H56" s="95">
        <v>2032</v>
      </c>
      <c r="I56" s="95">
        <v>2035</v>
      </c>
      <c r="J56" s="95">
        <v>2037</v>
      </c>
      <c r="K56" s="106">
        <v>2040</v>
      </c>
      <c r="P56" s="94" t="s">
        <v>153</v>
      </c>
      <c r="Q56" s="95" t="s">
        <v>154</v>
      </c>
      <c r="R56" s="95" t="s">
        <v>46</v>
      </c>
      <c r="S56" s="95">
        <v>2025</v>
      </c>
      <c r="T56" s="95">
        <v>2028</v>
      </c>
      <c r="U56" s="95">
        <v>2030</v>
      </c>
      <c r="V56" s="95">
        <v>2032</v>
      </c>
      <c r="W56" s="95">
        <v>2035</v>
      </c>
      <c r="X56" s="95">
        <v>2037</v>
      </c>
      <c r="Y56" s="106">
        <v>2040</v>
      </c>
      <c r="AC56" s="87"/>
      <c r="AD56" s="87"/>
      <c r="AE56" s="87"/>
      <c r="AF56" s="87"/>
      <c r="AG56" s="87"/>
      <c r="AH56" s="87"/>
      <c r="AI56" s="87"/>
      <c r="AJ56" s="87"/>
      <c r="AM56" s="285"/>
      <c r="AN56" s="285"/>
      <c r="AO56" s="285"/>
      <c r="AP56" s="285"/>
      <c r="AQ56" s="285"/>
      <c r="AR56" s="285"/>
      <c r="AS56" s="285"/>
      <c r="AT56" s="285"/>
    </row>
    <row r="57" spans="2:46">
      <c r="B57" s="16" t="s">
        <v>155</v>
      </c>
      <c r="C57" s="43" t="s">
        <v>30</v>
      </c>
      <c r="D57" s="16" t="s">
        <v>152</v>
      </c>
      <c r="E57" s="27">
        <f>SUMIFS('Case Data'!H:H,'Case Data'!$C:$C,Transmission!$B57,'Case Data'!$D:$D,Transmission!$C57,'Case Data'!$A:$A,Transmission!$C$38)</f>
        <v>16.906481511087996</v>
      </c>
      <c r="F57" s="4">
        <f>SUMIFS('Case Data'!I:I,'Case Data'!$C:$C,Transmission!$B57,'Case Data'!$D:$D,Transmission!$C57,'Case Data'!$A:$A,Transmission!$C$38)</f>
        <v>18.217109187936003</v>
      </c>
      <c r="G57" s="4">
        <f>SUMIFS('Case Data'!J:J,'Case Data'!$C:$C,Transmission!$B57,'Case Data'!$D:$D,Transmission!$C57,'Case Data'!$A:$A,Transmission!$C$38)</f>
        <v>17.110185590656002</v>
      </c>
      <c r="H57" s="4">
        <f>SUMIFS('Case Data'!K:K,'Case Data'!$C:$C,Transmission!$B57,'Case Data'!$D:$D,Transmission!$C57,'Case Data'!$A:$A,Transmission!$C$38)</f>
        <v>17.432942210463999</v>
      </c>
      <c r="I57" s="4">
        <f>SUMIFS('Case Data'!L:L,'Case Data'!$C:$C,Transmission!$B57,'Case Data'!$D:$D,Transmission!$C57,'Case Data'!$A:$A,Transmission!$C$38)</f>
        <v>20.524036374239998</v>
      </c>
      <c r="J57" s="4">
        <f>SUMIFS('Case Data'!M:M,'Case Data'!$C:$C,Transmission!$B57,'Case Data'!$D:$D,Transmission!$C57,'Case Data'!$A:$A,Transmission!$C$38)</f>
        <v>20.004554378671997</v>
      </c>
      <c r="K57" s="8">
        <f>SUMIFS('Case Data'!N:N,'Case Data'!$C:$C,Transmission!$B57,'Case Data'!$D:$D,Transmission!$C57,'Case Data'!$A:$A,Transmission!$C$38)</f>
        <v>20.962044342496</v>
      </c>
      <c r="P57" s="16" t="s">
        <v>155</v>
      </c>
      <c r="Q57" s="43" t="s">
        <v>30</v>
      </c>
      <c r="R57" s="16" t="s">
        <v>152</v>
      </c>
      <c r="S57" s="27">
        <f>SUMIFS('Case Data'!H:H,'Case Data'!$C:$C,Transmission!$P57,'Case Data'!$D:$D,Transmission!$Q57,'Case Data'!$A:$A,Transmission!$Q$38)</f>
        <v>17.438710870000001</v>
      </c>
      <c r="T57" s="4">
        <f>SUMIFS('Case Data'!I:I,'Case Data'!$C:$C,Transmission!$P57,'Case Data'!$D:$D,Transmission!$Q57,'Case Data'!$A:$A,Transmission!$Q$38)</f>
        <v>19.035489070000001</v>
      </c>
      <c r="U57" s="4">
        <f>SUMIFS('Case Data'!J:J,'Case Data'!$C:$C,Transmission!$P57,'Case Data'!$D:$D,Transmission!$Q57,'Case Data'!$A:$A,Transmission!$Q$38)</f>
        <v>18.52160082</v>
      </c>
      <c r="V57" s="4">
        <f>SUMIFS('Case Data'!K:K,'Case Data'!$C:$C,Transmission!$P57,'Case Data'!$D:$D,Transmission!$Q57,'Case Data'!$A:$A,Transmission!$Q$38)</f>
        <v>18.603297179999998</v>
      </c>
      <c r="W57" s="4">
        <f>SUMIFS('Case Data'!L:L,'Case Data'!$C:$C,Transmission!$P57,'Case Data'!$D:$D,Transmission!$Q57,'Case Data'!$A:$A,Transmission!$Q$38)</f>
        <v>20.861198300000002</v>
      </c>
      <c r="X57" s="4">
        <f>SUMIFS('Case Data'!M:M,'Case Data'!$C:$C,Transmission!$P57,'Case Data'!$D:$D,Transmission!$Q57,'Case Data'!$A:$A,Transmission!$Q$38)</f>
        <v>20.67902793</v>
      </c>
      <c r="Y57" s="8">
        <f>SUMIFS('Case Data'!N:N,'Case Data'!$C:$C,Transmission!$P57,'Case Data'!$D:$D,Transmission!$Q57,'Case Data'!$A:$A,Transmission!$Q$38)</f>
        <v>20.56985281</v>
      </c>
      <c r="AD57" s="132"/>
      <c r="AE57" s="281"/>
      <c r="AF57" s="281"/>
      <c r="AG57" s="281"/>
      <c r="AH57" s="281"/>
      <c r="AI57" s="281"/>
      <c r="AJ57" s="132"/>
      <c r="AP57" s="281"/>
      <c r="AQ57" s="281"/>
      <c r="AR57" s="281"/>
      <c r="AS57" s="281"/>
      <c r="AT57" s="281"/>
    </row>
    <row r="58" spans="2:46" ht="15.75" thickBot="1">
      <c r="B58" s="16" t="s">
        <v>150</v>
      </c>
      <c r="C58" s="43" t="s">
        <v>30</v>
      </c>
      <c r="D58" s="16" t="s">
        <v>152</v>
      </c>
      <c r="E58" s="209">
        <f>SUMIFS('Case Data'!H:H,'Case Data'!$C:$C,Transmission!$B58,'Case Data'!$D:$D,Transmission!$C58,'Case Data'!$A:$A,Transmission!$C$38)</f>
        <v>6.3794099659999999</v>
      </c>
      <c r="F58" s="4">
        <f>SUMIFS('Case Data'!I:I,'Case Data'!$C:$C,Transmission!$B58,'Case Data'!$D:$D,Transmission!$C58,'Case Data'!$A:$A,Transmission!$C$38)</f>
        <v>8.0165049810000006</v>
      </c>
      <c r="G58" s="4">
        <f>SUMIFS('Case Data'!J:J,'Case Data'!$C:$C,Transmission!$B58,'Case Data'!$D:$D,Transmission!$C58,'Case Data'!$A:$A,Transmission!$C$38)</f>
        <v>7.6151617609999995</v>
      </c>
      <c r="H58" s="4">
        <f>SUMIFS('Case Data'!K:K,'Case Data'!$C:$C,Transmission!$B58,'Case Data'!$D:$D,Transmission!$C58,'Case Data'!$A:$A,Transmission!$C$38)</f>
        <v>7.7432773826400005</v>
      </c>
      <c r="I58" s="4">
        <f>SUMIFS('Case Data'!L:L,'Case Data'!$C:$C,Transmission!$B58,'Case Data'!$D:$D,Transmission!$C58,'Case Data'!$A:$A,Transmission!$C$38)</f>
        <v>6.8725826078000001</v>
      </c>
      <c r="J58" s="4">
        <f>SUMIFS('Case Data'!M:M,'Case Data'!$C:$C,Transmission!$B58,'Case Data'!$D:$D,Transmission!$C58,'Case Data'!$A:$A,Transmission!$C$38)</f>
        <v>7.3986691826600008</v>
      </c>
      <c r="K58" s="8">
        <f>SUMIFS('Case Data'!N:N,'Case Data'!$C:$C,Transmission!$B58,'Case Data'!$D:$D,Transmission!$C58,'Case Data'!$A:$A,Transmission!$C$38)</f>
        <v>7.2311024736239995</v>
      </c>
      <c r="P58" s="16" t="s">
        <v>150</v>
      </c>
      <c r="Q58" s="43" t="s">
        <v>30</v>
      </c>
      <c r="R58" s="16" t="s">
        <v>152</v>
      </c>
      <c r="S58" s="27">
        <f>SUMIFS('Case Data'!H:H,'Case Data'!$C:$C,Transmission!$P58,'Case Data'!$D:$D,Transmission!$Q58,'Case Data'!$A:$A,Transmission!$Q$38)</f>
        <v>5.8773042670000004</v>
      </c>
      <c r="T58" s="4">
        <f>SUMIFS('Case Data'!I:I,'Case Data'!$C:$C,Transmission!$P58,'Case Data'!$D:$D,Transmission!$Q58,'Case Data'!$A:$A,Transmission!$Q$38)</f>
        <v>6.2975882409999997</v>
      </c>
      <c r="U58" s="4">
        <f>SUMIFS('Case Data'!J:J,'Case Data'!$C:$C,Transmission!$P58,'Case Data'!$D:$D,Transmission!$Q58,'Case Data'!$A:$A,Transmission!$Q$38)</f>
        <v>6.418760486</v>
      </c>
      <c r="V58" s="4">
        <f>SUMIFS('Case Data'!K:K,'Case Data'!$C:$C,Transmission!$P58,'Case Data'!$D:$D,Transmission!$Q58,'Case Data'!$A:$A,Transmission!$Q$38)</f>
        <v>4.9214942529999997</v>
      </c>
      <c r="W58" s="4">
        <f>SUMIFS('Case Data'!L:L,'Case Data'!$C:$C,Transmission!$P58,'Case Data'!$D:$D,Transmission!$Q58,'Case Data'!$A:$A,Transmission!$Q$38)</f>
        <v>4.4800018919999998</v>
      </c>
      <c r="X58" s="4">
        <f>SUMIFS('Case Data'!M:M,'Case Data'!$C:$C,Transmission!$P58,'Case Data'!$D:$D,Transmission!$Q58,'Case Data'!$A:$A,Transmission!$Q$38)</f>
        <v>4.7079049169999996</v>
      </c>
      <c r="Y58" s="8">
        <f>SUMIFS('Case Data'!N:N,'Case Data'!$C:$C,Transmission!$P58,'Case Data'!$D:$D,Transmission!$Q58,'Case Data'!$A:$A,Transmission!$Q$38)</f>
        <v>4.8580519310000003</v>
      </c>
      <c r="AD58" s="132"/>
      <c r="AE58" s="281"/>
      <c r="AF58" s="281"/>
      <c r="AG58" s="281"/>
      <c r="AH58" s="281"/>
      <c r="AI58" s="281"/>
      <c r="AJ58" s="132"/>
      <c r="AP58" s="281"/>
      <c r="AQ58" s="281"/>
      <c r="AR58" s="281"/>
      <c r="AS58" s="281"/>
      <c r="AT58" s="281"/>
    </row>
    <row r="59" spans="2:46" ht="15.75" thickBot="1">
      <c r="B59" s="103" t="s">
        <v>67</v>
      </c>
      <c r="C59" s="96" t="s">
        <v>30</v>
      </c>
      <c r="D59" s="103" t="s">
        <v>152</v>
      </c>
      <c r="E59" s="206">
        <f t="shared" ref="E59:K59" si="7">SUM(E57:E58)</f>
        <v>23.285891477087997</v>
      </c>
      <c r="F59" s="104">
        <f t="shared" si="7"/>
        <v>26.233614168936004</v>
      </c>
      <c r="G59" s="104">
        <f t="shared" si="7"/>
        <v>24.725347351656001</v>
      </c>
      <c r="H59" s="104">
        <f t="shared" si="7"/>
        <v>25.176219593104001</v>
      </c>
      <c r="I59" s="104">
        <f t="shared" si="7"/>
        <v>27.396618982039996</v>
      </c>
      <c r="J59" s="104">
        <f t="shared" si="7"/>
        <v>27.403223561331998</v>
      </c>
      <c r="K59" s="105">
        <f t="shared" si="7"/>
        <v>28.193146816119999</v>
      </c>
      <c r="P59" s="103" t="s">
        <v>67</v>
      </c>
      <c r="Q59" s="96" t="s">
        <v>30</v>
      </c>
      <c r="R59" s="103" t="s">
        <v>152</v>
      </c>
      <c r="S59" s="196">
        <f t="shared" ref="S59:Y59" si="8">SUM(S57:S58)</f>
        <v>23.316015137000001</v>
      </c>
      <c r="T59" s="104">
        <f t="shared" si="8"/>
        <v>25.333077311</v>
      </c>
      <c r="U59" s="104">
        <f t="shared" si="8"/>
        <v>24.940361306</v>
      </c>
      <c r="V59" s="104">
        <f t="shared" si="8"/>
        <v>23.524791432999997</v>
      </c>
      <c r="W59" s="104">
        <f t="shared" si="8"/>
        <v>25.341200192000002</v>
      </c>
      <c r="X59" s="104">
        <f t="shared" si="8"/>
        <v>25.386932847000001</v>
      </c>
      <c r="Y59" s="105">
        <f t="shared" si="8"/>
        <v>25.427904740999999</v>
      </c>
      <c r="AD59" s="132"/>
      <c r="AE59" s="281"/>
      <c r="AF59" s="281"/>
      <c r="AG59" s="281"/>
      <c r="AH59" s="281"/>
      <c r="AI59" s="281"/>
      <c r="AJ59" s="132"/>
      <c r="AP59" s="281"/>
      <c r="AQ59" s="281"/>
      <c r="AR59" s="281"/>
      <c r="AS59" s="281"/>
      <c r="AT59" s="281"/>
    </row>
    <row r="60" spans="2:46">
      <c r="B60" s="16" t="s">
        <v>30</v>
      </c>
      <c r="C60" s="43" t="s">
        <v>158</v>
      </c>
      <c r="D60" s="16" t="s">
        <v>152</v>
      </c>
      <c r="E60" s="27">
        <f>SUMIFS('Case Data'!H:H,'Case Data'!$C:$C,Transmission!$B60,'Case Data'!$D:$D,Transmission!$C60,'Case Data'!$A:$A,Transmission!$C$38)</f>
        <v>0</v>
      </c>
      <c r="F60" s="4">
        <f>SUMIFS('Case Data'!I:I,'Case Data'!$C:$C,Transmission!$B60,'Case Data'!$D:$D,Transmission!$C60,'Case Data'!$A:$A,Transmission!$C$38)</f>
        <v>0.19579876721599998</v>
      </c>
      <c r="G60" s="4">
        <f>SUMIFS('Case Data'!J:J,'Case Data'!$C:$C,Transmission!$B60,'Case Data'!$D:$D,Transmission!$C60,'Case Data'!$A:$A,Transmission!$C$38)</f>
        <v>0.67419288347200002</v>
      </c>
      <c r="H60" s="4">
        <f>SUMIFS('Case Data'!K:K,'Case Data'!$C:$C,Transmission!$B60,'Case Data'!$D:$D,Transmission!$C60,'Case Data'!$A:$A,Transmission!$C$38)</f>
        <v>0.29377145672000005</v>
      </c>
      <c r="I60" s="4">
        <f>SUMIFS('Case Data'!L:L,'Case Data'!$C:$C,Transmission!$B60,'Case Data'!$D:$D,Transmission!$C60,'Case Data'!$A:$A,Transmission!$C$38)</f>
        <v>1.00069695776</v>
      </c>
      <c r="J60" s="4">
        <f>SUMIFS('Case Data'!M:M,'Case Data'!$C:$C,Transmission!$B60,'Case Data'!$D:$D,Transmission!$C60,'Case Data'!$A:$A,Transmission!$C$38)</f>
        <v>0.53961473129600002</v>
      </c>
      <c r="K60" s="8">
        <f>SUMIFS('Case Data'!N:N,'Case Data'!$C:$C,Transmission!$B60,'Case Data'!$D:$D,Transmission!$C60,'Case Data'!$A:$A,Transmission!$C$38)</f>
        <v>8.9913559784960011</v>
      </c>
      <c r="P60" s="16" t="s">
        <v>30</v>
      </c>
      <c r="Q60" s="43" t="s">
        <v>158</v>
      </c>
      <c r="R60" s="16" t="s">
        <v>152</v>
      </c>
      <c r="S60" s="27">
        <f>SUMIFS('Case Data'!H:H,'Case Data'!$C:$C,Transmission!$P60,'Case Data'!$D:$D,Transmission!$Q60,'Case Data'!$A:$A,Transmission!$Q$38)</f>
        <v>0</v>
      </c>
      <c r="T60" s="4">
        <f>SUMIFS('Case Data'!I:I,'Case Data'!$C:$C,Transmission!$P60,'Case Data'!$D:$D,Transmission!$Q60,'Case Data'!$A:$A,Transmission!$Q$38)</f>
        <v>0.33191732400000001</v>
      </c>
      <c r="U60" s="4">
        <f>SUMIFS('Case Data'!J:J,'Case Data'!$C:$C,Transmission!$P60,'Case Data'!$D:$D,Transmission!$Q60,'Case Data'!$A:$A,Transmission!$Q$38)</f>
        <v>3.269675216</v>
      </c>
      <c r="V60" s="4">
        <f>SUMIFS('Case Data'!K:K,'Case Data'!$C:$C,Transmission!$P60,'Case Data'!$D:$D,Transmission!$Q60,'Case Data'!$A:$A,Transmission!$Q$38)</f>
        <v>2.6790780230000002</v>
      </c>
      <c r="W60" s="4">
        <f>SUMIFS('Case Data'!L:L,'Case Data'!$C:$C,Transmission!$P60,'Case Data'!$D:$D,Transmission!$Q60,'Case Data'!$A:$A,Transmission!$Q$38)</f>
        <v>1.335817364</v>
      </c>
      <c r="X60" s="4">
        <f>SUMIFS('Case Data'!M:M,'Case Data'!$C:$C,Transmission!$P60,'Case Data'!$D:$D,Transmission!$Q60,'Case Data'!$A:$A,Transmission!$Q$38)</f>
        <v>1.685877208</v>
      </c>
      <c r="Y60" s="8">
        <f>SUMIFS('Case Data'!N:N,'Case Data'!$C:$C,Transmission!$P60,'Case Data'!$D:$D,Transmission!$Q60,'Case Data'!$A:$A,Transmission!$Q$38)</f>
        <v>6.2851787100000003</v>
      </c>
    </row>
    <row r="61" spans="2:46" ht="15.75" thickBot="1">
      <c r="B61" s="16" t="s">
        <v>30</v>
      </c>
      <c r="C61" s="43" t="s">
        <v>150</v>
      </c>
      <c r="D61" s="16" t="s">
        <v>152</v>
      </c>
      <c r="E61" s="27">
        <f>SUMIFS('Case Data'!H:H,'Case Data'!$C:$C,Transmission!$B61,'Case Data'!$D:$D,Transmission!$C61,'Case Data'!$A:$A,Transmission!$C$38)</f>
        <v>0.94343705750000006</v>
      </c>
      <c r="F61" s="4">
        <f>SUMIFS('Case Data'!I:I,'Case Data'!$C:$C,Transmission!$B61,'Case Data'!$D:$D,Transmission!$C61,'Case Data'!$A:$A,Transmission!$C$38)</f>
        <v>0.69976579932000005</v>
      </c>
      <c r="G61" s="4">
        <f>SUMIFS('Case Data'!J:J,'Case Data'!$C:$C,Transmission!$B61,'Case Data'!$D:$D,Transmission!$C61,'Case Data'!$A:$A,Transmission!$C$38)</f>
        <v>0.88679623563999999</v>
      </c>
      <c r="H61" s="4">
        <f>SUMIFS('Case Data'!K:K,'Case Data'!$C:$C,Transmission!$B61,'Case Data'!$D:$D,Transmission!$C61,'Case Data'!$A:$A,Transmission!$C$38)</f>
        <v>0.95086328483999993</v>
      </c>
      <c r="I61" s="4">
        <f>SUMIFS('Case Data'!L:L,'Case Data'!$C:$C,Transmission!$B61,'Case Data'!$D:$D,Transmission!$C61,'Case Data'!$A:$A,Transmission!$C$38)</f>
        <v>1.4835239215999998</v>
      </c>
      <c r="J61" s="4">
        <f>SUMIFS('Case Data'!M:M,'Case Data'!$C:$C,Transmission!$B61,'Case Data'!$D:$D,Transmission!$C61,'Case Data'!$A:$A,Transmission!$C$38)</f>
        <v>3.1359526473799999</v>
      </c>
      <c r="K61" s="8">
        <f>SUMIFS('Case Data'!N:N,'Case Data'!$C:$C,Transmission!$B61,'Case Data'!$D:$D,Transmission!$C61,'Case Data'!$A:$A,Transmission!$C$38)</f>
        <v>3.4806228672600001</v>
      </c>
      <c r="P61" s="16" t="s">
        <v>30</v>
      </c>
      <c r="Q61" s="43" t="s">
        <v>150</v>
      </c>
      <c r="R61" s="16" t="s">
        <v>152</v>
      </c>
      <c r="S61" s="27">
        <f>SUMIFS('Case Data'!H:H,'Case Data'!$C:$C,Transmission!$P61,'Case Data'!$D:$D,Transmission!$Q61,'Case Data'!$A:$A,Transmission!$Q$38)</f>
        <v>1.1188741929999999</v>
      </c>
      <c r="T61" s="4">
        <f>SUMIFS('Case Data'!I:I,'Case Data'!$C:$C,Transmission!$P61,'Case Data'!$D:$D,Transmission!$Q61,'Case Data'!$A:$A,Transmission!$Q$38)</f>
        <v>0.43238502400000001</v>
      </c>
      <c r="U61" s="4">
        <f>SUMIFS('Case Data'!J:J,'Case Data'!$C:$C,Transmission!$P61,'Case Data'!$D:$D,Transmission!$Q61,'Case Data'!$A:$A,Transmission!$Q$38)</f>
        <v>0.69987006200000001</v>
      </c>
      <c r="V61" s="4">
        <f>SUMIFS('Case Data'!K:K,'Case Data'!$C:$C,Transmission!$P61,'Case Data'!$D:$D,Transmission!$Q61,'Case Data'!$A:$A,Transmission!$Q$38)</f>
        <v>0.56220752299999999</v>
      </c>
      <c r="W61" s="4">
        <f>SUMIFS('Case Data'!L:L,'Case Data'!$C:$C,Transmission!$P61,'Case Data'!$D:$D,Transmission!$Q61,'Case Data'!$A:$A,Transmission!$Q$38)</f>
        <v>0.96598129399999999</v>
      </c>
      <c r="X61" s="4">
        <f>SUMIFS('Case Data'!M:M,'Case Data'!$C:$C,Transmission!$P61,'Case Data'!$D:$D,Transmission!$Q61,'Case Data'!$A:$A,Transmission!$Q$38)</f>
        <v>1.056179706</v>
      </c>
      <c r="Y61" s="8">
        <f>SUMIFS('Case Data'!N:N,'Case Data'!$C:$C,Transmission!$P61,'Case Data'!$D:$D,Transmission!$Q61,'Case Data'!$A:$A,Transmission!$Q$38)</f>
        <v>2.2808785980000001</v>
      </c>
    </row>
    <row r="62" spans="2:46" ht="15.75" thickBot="1">
      <c r="B62" s="115" t="s">
        <v>159</v>
      </c>
      <c r="C62" s="220" t="s">
        <v>30</v>
      </c>
      <c r="D62" s="115" t="s">
        <v>152</v>
      </c>
      <c r="E62" s="221">
        <f t="shared" ref="E62:K62" si="9">SUM(E60:E61)</f>
        <v>0.94343705750000006</v>
      </c>
      <c r="F62" s="222">
        <f t="shared" si="9"/>
        <v>0.89556456653600003</v>
      </c>
      <c r="G62" s="222">
        <f t="shared" si="9"/>
        <v>1.560989119112</v>
      </c>
      <c r="H62" s="222">
        <f t="shared" si="9"/>
        <v>1.2446347415600001</v>
      </c>
      <c r="I62" s="222">
        <f t="shared" si="9"/>
        <v>2.4842208793599996</v>
      </c>
      <c r="J62" s="222">
        <f t="shared" si="9"/>
        <v>3.6755673786759999</v>
      </c>
      <c r="K62" s="223">
        <f t="shared" si="9"/>
        <v>12.471978845756002</v>
      </c>
      <c r="P62" s="115" t="s">
        <v>159</v>
      </c>
      <c r="Q62" s="220" t="s">
        <v>30</v>
      </c>
      <c r="R62" s="115" t="s">
        <v>152</v>
      </c>
      <c r="S62" s="224">
        <f t="shared" ref="S62:Y62" si="10">SUM(S60:S61)</f>
        <v>1.1188741929999999</v>
      </c>
      <c r="T62" s="222">
        <f t="shared" si="10"/>
        <v>0.76430234799999996</v>
      </c>
      <c r="U62" s="222">
        <f t="shared" si="10"/>
        <v>3.969545278</v>
      </c>
      <c r="V62" s="222">
        <f t="shared" si="10"/>
        <v>3.2412855460000003</v>
      </c>
      <c r="W62" s="222">
        <f t="shared" si="10"/>
        <v>2.3017986580000001</v>
      </c>
      <c r="X62" s="222">
        <f t="shared" si="10"/>
        <v>2.742056914</v>
      </c>
      <c r="Y62" s="223">
        <f t="shared" si="10"/>
        <v>8.5660573080000013</v>
      </c>
    </row>
    <row r="63" spans="2:46" ht="15.75" thickBot="1">
      <c r="B63" s="386" t="s">
        <v>160</v>
      </c>
      <c r="C63" s="387"/>
      <c r="D63" s="388"/>
      <c r="E63" s="204">
        <f>E59-E62</f>
        <v>22.342454419587998</v>
      </c>
      <c r="F63" s="204">
        <f t="shared" ref="F63:K63" si="11">F59-F62</f>
        <v>25.338049602400005</v>
      </c>
      <c r="G63" s="204">
        <f t="shared" si="11"/>
        <v>23.164358232544</v>
      </c>
      <c r="H63" s="204">
        <f t="shared" si="11"/>
        <v>23.931584851544002</v>
      </c>
      <c r="I63" s="204">
        <f t="shared" si="11"/>
        <v>24.912398102679997</v>
      </c>
      <c r="J63" s="204">
        <f t="shared" si="11"/>
        <v>23.727656182655998</v>
      </c>
      <c r="K63" s="205">
        <f t="shared" si="11"/>
        <v>15.721167970363997</v>
      </c>
      <c r="P63" s="386" t="s">
        <v>160</v>
      </c>
      <c r="Q63" s="387"/>
      <c r="R63" s="387"/>
      <c r="S63" s="68">
        <f t="shared" ref="S63:Y63" si="12">S59-S62</f>
        <v>22.197140944000001</v>
      </c>
      <c r="T63" s="68">
        <f t="shared" si="12"/>
        <v>24.568774962999999</v>
      </c>
      <c r="U63" s="68">
        <f t="shared" si="12"/>
        <v>20.970816028000002</v>
      </c>
      <c r="V63" s="68">
        <f t="shared" si="12"/>
        <v>20.283505886999997</v>
      </c>
      <c r="W63" s="68">
        <f t="shared" si="12"/>
        <v>23.039401534000003</v>
      </c>
      <c r="X63" s="68">
        <f t="shared" si="12"/>
        <v>22.644875933000002</v>
      </c>
      <c r="Y63" s="69">
        <f t="shared" si="12"/>
        <v>16.861847432999998</v>
      </c>
      <c r="AC63" s="385"/>
      <c r="AD63" s="385"/>
      <c r="AE63" s="385"/>
      <c r="AF63" s="385"/>
      <c r="AG63" s="385"/>
      <c r="AH63" s="385"/>
      <c r="AI63" s="385"/>
      <c r="AJ63" s="385"/>
      <c r="AM63" s="383"/>
      <c r="AN63" s="383"/>
      <c r="AO63" s="383"/>
      <c r="AP63" s="383"/>
      <c r="AQ63" s="383"/>
      <c r="AR63" s="383"/>
      <c r="AS63" s="383"/>
      <c r="AT63" s="383"/>
    </row>
    <row r="64" spans="2:46" s="2" customFormat="1" ht="15.75" thickBot="1">
      <c r="B64" s="31" t="s">
        <v>162</v>
      </c>
      <c r="C64" s="14"/>
      <c r="D64" s="14"/>
      <c r="E64" s="14"/>
      <c r="F64" s="14"/>
      <c r="G64" s="14"/>
      <c r="H64" s="14"/>
      <c r="I64" s="14"/>
      <c r="J64" s="14"/>
      <c r="K64" s="257"/>
      <c r="P64" s="11" t="s">
        <v>162</v>
      </c>
      <c r="AC64" s="87"/>
      <c r="AD64" s="87"/>
      <c r="AE64" s="87"/>
      <c r="AF64" s="87"/>
      <c r="AG64" s="87"/>
      <c r="AH64" s="87"/>
      <c r="AI64" s="87"/>
      <c r="AJ64" s="87"/>
      <c r="AK64"/>
      <c r="AL64"/>
      <c r="AM64" s="285"/>
      <c r="AN64" s="285"/>
      <c r="AO64" s="285"/>
      <c r="AP64" s="285"/>
      <c r="AQ64" s="285"/>
      <c r="AR64" s="285"/>
      <c r="AS64" s="285"/>
      <c r="AT64" s="285"/>
    </row>
    <row r="65" spans="2:46">
      <c r="AD65" s="133"/>
      <c r="AE65" s="282"/>
      <c r="AF65" s="282"/>
      <c r="AG65" s="282"/>
      <c r="AH65" s="282"/>
      <c r="AI65" s="282"/>
      <c r="AJ65" s="133"/>
      <c r="AP65" s="283"/>
      <c r="AQ65" s="283"/>
      <c r="AR65" s="283"/>
      <c r="AS65" s="283"/>
      <c r="AT65" s="283"/>
    </row>
    <row r="66" spans="2:46" ht="16.5" thickBot="1">
      <c r="B66" s="78" t="s">
        <v>151</v>
      </c>
      <c r="C66" s="41"/>
      <c r="D66" s="41"/>
      <c r="E66" s="41"/>
      <c r="F66" s="41"/>
      <c r="G66" s="41"/>
      <c r="H66" s="41"/>
      <c r="I66" s="41"/>
      <c r="J66" s="41"/>
      <c r="P66" s="78" t="s">
        <v>151</v>
      </c>
      <c r="Q66" s="41"/>
      <c r="R66" s="41"/>
      <c r="S66" s="41"/>
      <c r="T66" s="41"/>
      <c r="U66" s="41"/>
      <c r="V66" s="41"/>
      <c r="W66" s="41"/>
      <c r="X66" s="41"/>
      <c r="AD66" s="133"/>
      <c r="AE66" s="133"/>
      <c r="AF66" s="133"/>
      <c r="AG66" s="133"/>
      <c r="AH66" s="133"/>
      <c r="AI66" s="133"/>
      <c r="AJ66" s="133"/>
      <c r="AP66" s="133"/>
      <c r="AQ66" s="133"/>
      <c r="AR66" s="133"/>
      <c r="AS66" s="133"/>
      <c r="AT66" s="133"/>
    </row>
    <row r="67" spans="2:46" ht="15.75" thickBot="1">
      <c r="B67" s="94" t="s">
        <v>163</v>
      </c>
      <c r="C67" s="95" t="s">
        <v>46</v>
      </c>
      <c r="D67" s="95">
        <v>2025</v>
      </c>
      <c r="E67" s="95">
        <v>2028</v>
      </c>
      <c r="F67" s="95">
        <v>2030</v>
      </c>
      <c r="G67" s="95">
        <v>2032</v>
      </c>
      <c r="H67" s="95">
        <v>2035</v>
      </c>
      <c r="I67" s="95">
        <v>2037</v>
      </c>
      <c r="J67" s="106">
        <v>2040</v>
      </c>
      <c r="O67" s="154"/>
      <c r="P67" s="94" t="s">
        <v>163</v>
      </c>
      <c r="Q67" s="95" t="s">
        <v>46</v>
      </c>
      <c r="R67" s="95">
        <v>2025</v>
      </c>
      <c r="S67" s="95">
        <v>2028</v>
      </c>
      <c r="T67" s="95">
        <v>2030</v>
      </c>
      <c r="U67" s="95">
        <v>2032</v>
      </c>
      <c r="V67" s="95">
        <v>2035</v>
      </c>
      <c r="W67" s="95">
        <v>2037</v>
      </c>
      <c r="X67" s="106">
        <v>2040</v>
      </c>
      <c r="AD67" s="133"/>
      <c r="AE67" s="133"/>
      <c r="AF67" s="133"/>
      <c r="AG67" s="133"/>
      <c r="AH67" s="133"/>
      <c r="AI67" s="133"/>
      <c r="AJ67" s="133"/>
      <c r="AP67" s="133"/>
      <c r="AQ67" s="133"/>
      <c r="AR67" s="133"/>
      <c r="AS67" s="133"/>
      <c r="AT67" s="133"/>
    </row>
    <row r="68" spans="2:46">
      <c r="B68" s="197" t="s">
        <v>19</v>
      </c>
      <c r="C68" s="60" t="s">
        <v>152</v>
      </c>
      <c r="D68" s="4">
        <f>SUMIFS('Case Data'!H:H,'Case Data'!$D:$D,Transmission!$B68,'Case Data'!$C:$C,"Net Imports",'Case Data'!$A:$A,Transmission!$C$38)</f>
        <v>5.7415173442452332</v>
      </c>
      <c r="E68" s="4">
        <f>SUMIFS('Case Data'!I:I,'Case Data'!$D:$D,Transmission!$B68,'Case Data'!$C:$C,"Net Imports",'Case Data'!$A:$A,Transmission!$C$38)</f>
        <v>7.6173629796392328</v>
      </c>
      <c r="F68" s="4">
        <f>SUMIFS('Case Data'!J:J,'Case Data'!$D:$D,Transmission!$B68,'Case Data'!$C:$C,"Net Imports",'Case Data'!$A:$A,Transmission!$C$38)</f>
        <v>7.2848974775782329</v>
      </c>
      <c r="G68" s="4">
        <f>SUMIFS('Case Data'!K:K,'Case Data'!$D:$D,Transmission!$B68,'Case Data'!$C:$C,"Net Imports",'Case Data'!$A:$A,Transmission!$C$38)</f>
        <v>9.2568763628182307</v>
      </c>
      <c r="H68" s="4">
        <f>SUMIFS('Case Data'!L:L,'Case Data'!$D:$D,Transmission!$B68,'Case Data'!$C:$C,"Net Imports",'Case Data'!$A:$A,Transmission!$C$38)</f>
        <v>9.1548772232342319</v>
      </c>
      <c r="I68" s="4">
        <f>SUMIFS('Case Data'!M:M,'Case Data'!$D:$D,Transmission!$B68,'Case Data'!$C:$C,"Net Imports",'Case Data'!$A:$A,Transmission!$C$38)</f>
        <v>8.7915190455642325</v>
      </c>
      <c r="J68" s="8">
        <f>SUMIFS('Case Data'!N:N,'Case Data'!$D:$D,Transmission!$B68,'Case Data'!$C:$C,"Net Imports",'Case Data'!$A:$A,Transmission!$C$38)</f>
        <v>8.9830129624122304</v>
      </c>
      <c r="P68" s="197" t="s">
        <v>19</v>
      </c>
      <c r="Q68" s="60" t="s">
        <v>152</v>
      </c>
      <c r="R68" s="4">
        <f>SUMIFS('Case Data'!H:H,'Case Data'!$D:$D,Transmission!$P68,'Case Data'!$C:$C,"Net Imports",'Case Data'!$A:$A,Transmission!$Q$38)</f>
        <v>5.85</v>
      </c>
      <c r="S68" s="4">
        <f>SUMIFS('Case Data'!I:I,'Case Data'!$D:$D,Transmission!$P68,'Case Data'!$C:$C,"Net Imports",'Case Data'!$A:$A,Transmission!$Q$38)</f>
        <v>7.81</v>
      </c>
      <c r="T68" s="4">
        <f>SUMIFS('Case Data'!J:J,'Case Data'!$D:$D,Transmission!$P68,'Case Data'!$C:$C,"Net Imports",'Case Data'!$A:$A,Transmission!$Q$38)</f>
        <v>4.01</v>
      </c>
      <c r="U68" s="4">
        <f>SUMIFS('Case Data'!K:K,'Case Data'!$D:$D,Transmission!$P68,'Case Data'!$C:$C,"Net Imports",'Case Data'!$A:$A,Transmission!$Q$38)</f>
        <v>6.37</v>
      </c>
      <c r="V68" s="4">
        <f>SUMIFS('Case Data'!L:L,'Case Data'!$D:$D,Transmission!$P68,'Case Data'!$C:$C,"Net Imports",'Case Data'!$A:$A,Transmission!$Q$38)</f>
        <v>3.82</v>
      </c>
      <c r="W68" s="4">
        <f>SUMIFS('Case Data'!M:M,'Case Data'!$D:$D,Transmission!$P68,'Case Data'!$C:$C,"Net Imports",'Case Data'!$A:$A,Transmission!$Q$38)</f>
        <v>3.99</v>
      </c>
      <c r="X68" s="8">
        <f>SUMIFS('Case Data'!N:N,'Case Data'!$D:$D,Transmission!$P68,'Case Data'!$C:$C,"Net Imports",'Case Data'!$A:$A,Transmission!$Q$38)</f>
        <v>1.53</v>
      </c>
      <c r="AD68" s="133"/>
      <c r="AE68" s="133"/>
      <c r="AF68" s="133"/>
      <c r="AG68" s="133"/>
      <c r="AH68" s="133"/>
      <c r="AI68" s="133"/>
      <c r="AJ68" s="133"/>
      <c r="AP68" s="133"/>
      <c r="AQ68" s="133"/>
      <c r="AR68" s="133"/>
      <c r="AS68" s="133"/>
      <c r="AT68" s="133"/>
    </row>
    <row r="69" spans="2:46">
      <c r="B69" s="197" t="s">
        <v>21</v>
      </c>
      <c r="C69" s="60" t="s">
        <v>152</v>
      </c>
      <c r="D69" s="4">
        <f>SUMIFS('Case Data'!H:H,'Case Data'!$D:$D,Transmission!$B69,'Case Data'!$C:$C,"Net Imports",'Case Data'!$A:$A,Transmission!$C$38)</f>
        <v>25.22114154630129</v>
      </c>
      <c r="E69" s="4">
        <f>SUMIFS('Case Data'!I:I,'Case Data'!$D:$D,Transmission!$B69,'Case Data'!$C:$C,"Net Imports",'Case Data'!$A:$A,Transmission!$C$38)</f>
        <v>24.961105250550062</v>
      </c>
      <c r="F69" s="4">
        <f>SUMIFS('Case Data'!J:J,'Case Data'!$D:$D,Transmission!$B69,'Case Data'!$C:$C,"Net Imports",'Case Data'!$A:$A,Transmission!$C$38)</f>
        <v>24.072373105139057</v>
      </c>
      <c r="G69" s="4">
        <f>SUMIFS('Case Data'!K:K,'Case Data'!$D:$D,Transmission!$B69,'Case Data'!$C:$C,"Net Imports",'Case Data'!$A:$A,Transmission!$C$38)</f>
        <v>-6.49564680535096</v>
      </c>
      <c r="H69" s="4">
        <f>SUMIFS('Case Data'!L:L,'Case Data'!$D:$D,Transmission!$B69,'Case Data'!$C:$C,"Net Imports",'Case Data'!$A:$A,Transmission!$C$38)</f>
        <v>-7.227481531108948</v>
      </c>
      <c r="I69" s="4">
        <f>SUMIFS('Case Data'!M:M,'Case Data'!$D:$D,Transmission!$B69,'Case Data'!$C:$C,"Net Imports",'Case Data'!$A:$A,Transmission!$C$38)</f>
        <v>-15.328478578583338</v>
      </c>
      <c r="J69" s="8">
        <f>SUMIFS('Case Data'!N:N,'Case Data'!$D:$D,Transmission!$B69,'Case Data'!$C:$C,"Net Imports",'Case Data'!$A:$A,Transmission!$C$38)</f>
        <v>-24.182060363089345</v>
      </c>
      <c r="P69" s="197" t="s">
        <v>21</v>
      </c>
      <c r="Q69" s="60" t="s">
        <v>152</v>
      </c>
      <c r="R69" s="4">
        <f>SUMIFS('Case Data'!H:H,'Case Data'!$D:$D,Transmission!$P69,'Case Data'!$C:$C,"Net Imports",'Case Data'!$A:$A,Transmission!$Q$38)</f>
        <v>24.72</v>
      </c>
      <c r="S69" s="4">
        <f>SUMIFS('Case Data'!I:I,'Case Data'!$D:$D,Transmission!$P69,'Case Data'!$C:$C,"Net Imports",'Case Data'!$A:$A,Transmission!$Q$38)</f>
        <v>25.59</v>
      </c>
      <c r="T69" s="4">
        <f>SUMIFS('Case Data'!J:J,'Case Data'!$D:$D,Transmission!$P69,'Case Data'!$C:$C,"Net Imports",'Case Data'!$A:$A,Transmission!$Q$38)</f>
        <v>23.15</v>
      </c>
      <c r="U69" s="4">
        <f>SUMIFS('Case Data'!K:K,'Case Data'!$D:$D,Transmission!$P69,'Case Data'!$C:$C,"Net Imports",'Case Data'!$A:$A,Transmission!$Q$38)</f>
        <v>24.36</v>
      </c>
      <c r="V69" s="4">
        <f>SUMIFS('Case Data'!L:L,'Case Data'!$D:$D,Transmission!$P69,'Case Data'!$C:$C,"Net Imports",'Case Data'!$A:$A,Transmission!$Q$38)</f>
        <v>25.95</v>
      </c>
      <c r="W69" s="4">
        <f>SUMIFS('Case Data'!M:M,'Case Data'!$D:$D,Transmission!$P69,'Case Data'!$C:$C,"Net Imports",'Case Data'!$A:$A,Transmission!$Q$38)</f>
        <v>19.850000000000001</v>
      </c>
      <c r="X69" s="8">
        <f>SUMIFS('Case Data'!N:N,'Case Data'!$D:$D,Transmission!$P69,'Case Data'!$C:$C,"Net Imports",'Case Data'!$A:$A,Transmission!$Q$38)</f>
        <v>11.88</v>
      </c>
      <c r="AC69" s="300"/>
      <c r="AD69" s="273"/>
      <c r="AE69" s="273"/>
      <c r="AF69" s="273"/>
      <c r="AG69" s="273"/>
      <c r="AH69" s="273"/>
      <c r="AI69" s="273"/>
      <c r="AJ69" s="273"/>
      <c r="AM69" s="384"/>
      <c r="AN69" s="384"/>
      <c r="AO69" s="384"/>
      <c r="AP69" s="273"/>
      <c r="AQ69" s="273"/>
      <c r="AR69" s="273"/>
      <c r="AS69" s="273"/>
      <c r="AT69" s="273"/>
    </row>
    <row r="70" spans="2:46" ht="15.75" thickBot="1">
      <c r="B70" s="197" t="s">
        <v>24</v>
      </c>
      <c r="C70" s="60" t="s">
        <v>152</v>
      </c>
      <c r="D70" s="4">
        <f>SUMIFS('Case Data'!H:H,'Case Data'!$D:$D,Transmission!$B70,'Case Data'!$C:$C,"Net Imports",'Case Data'!$A:$A,Transmission!$C$38)</f>
        <v>7.506934372866148</v>
      </c>
      <c r="E70" s="4">
        <f>SUMIFS('Case Data'!I:I,'Case Data'!$D:$D,Transmission!$B70,'Case Data'!$C:$C,"Net Imports",'Case Data'!$A:$A,Transmission!$C$38)</f>
        <v>14.00784839741017</v>
      </c>
      <c r="F70" s="4">
        <f>SUMIFS('Case Data'!J:J,'Case Data'!$D:$D,Transmission!$B70,'Case Data'!$C:$C,"Net Imports",'Case Data'!$A:$A,Transmission!$C$38)</f>
        <v>13.421947409030166</v>
      </c>
      <c r="G70" s="4">
        <f>SUMIFS('Case Data'!K:K,'Case Data'!$D:$D,Transmission!$B70,'Case Data'!$C:$C,"Net Imports",'Case Data'!$A:$A,Transmission!$C$38)</f>
        <v>8.5263122606381359</v>
      </c>
      <c r="H70" s="4">
        <f>SUMIFS('Case Data'!L:L,'Case Data'!$D:$D,Transmission!$B70,'Case Data'!$C:$C,"Net Imports",'Case Data'!$A:$A,Transmission!$C$38)</f>
        <v>8.4519194110281539</v>
      </c>
      <c r="I70" s="4">
        <f>SUMIFS('Case Data'!M:M,'Case Data'!$D:$D,Transmission!$B70,'Case Data'!$C:$C,"Net Imports",'Case Data'!$A:$A,Transmission!$C$38)</f>
        <v>17.30991879025617</v>
      </c>
      <c r="J70" s="8">
        <f>SUMIFS('Case Data'!N:N,'Case Data'!$D:$D,Transmission!$B70,'Case Data'!$C:$C,"Net Imports",'Case Data'!$A:$A,Transmission!$C$38)</f>
        <v>22.037950100126181</v>
      </c>
      <c r="P70" s="197" t="s">
        <v>24</v>
      </c>
      <c r="Q70" s="60" t="s">
        <v>152</v>
      </c>
      <c r="R70" s="4">
        <f>SUMIFS('Case Data'!H:H,'Case Data'!$D:$D,Transmission!$P70,'Case Data'!$C:$C,"Net Imports",'Case Data'!$A:$A,Transmission!$Q$38)</f>
        <v>11.68</v>
      </c>
      <c r="S70" s="4">
        <f>SUMIFS('Case Data'!I:I,'Case Data'!$D:$D,Transmission!$P70,'Case Data'!$C:$C,"Net Imports",'Case Data'!$A:$A,Transmission!$Q$38)</f>
        <v>17.8</v>
      </c>
      <c r="T70" s="4">
        <f>SUMIFS('Case Data'!J:J,'Case Data'!$D:$D,Transmission!$P70,'Case Data'!$C:$C,"Net Imports",'Case Data'!$A:$A,Transmission!$Q$38)</f>
        <v>18.38</v>
      </c>
      <c r="U70" s="4">
        <f>SUMIFS('Case Data'!K:K,'Case Data'!$D:$D,Transmission!$P70,'Case Data'!$C:$C,"Net Imports",'Case Data'!$A:$A,Transmission!$Q$38)</f>
        <v>9.31</v>
      </c>
      <c r="V70" s="4">
        <f>SUMIFS('Case Data'!L:L,'Case Data'!$D:$D,Transmission!$P70,'Case Data'!$C:$C,"Net Imports",'Case Data'!$A:$A,Transmission!$Q$38)</f>
        <v>18.559999999999999</v>
      </c>
      <c r="W70" s="4">
        <f>SUMIFS('Case Data'!M:M,'Case Data'!$D:$D,Transmission!$P70,'Case Data'!$C:$C,"Net Imports",'Case Data'!$A:$A,Transmission!$Q$38)</f>
        <v>29.72</v>
      </c>
      <c r="X70" s="8">
        <f>SUMIFS('Case Data'!N:N,'Case Data'!$D:$D,Transmission!$P70,'Case Data'!$C:$C,"Net Imports",'Case Data'!$A:$A,Transmission!$Q$38)</f>
        <v>38.25</v>
      </c>
    </row>
    <row r="71" spans="2:46" ht="15.75" thickBot="1">
      <c r="B71" s="103" t="s">
        <v>126</v>
      </c>
      <c r="C71" s="104" t="s">
        <v>152</v>
      </c>
      <c r="D71" s="214">
        <f>SUM(D68:D70)</f>
        <v>38.469593263412669</v>
      </c>
      <c r="E71" s="214">
        <f t="shared" ref="E71:J71" si="13">SUM(E68:E70)</f>
        <v>46.586316627599466</v>
      </c>
      <c r="F71" s="214">
        <f t="shared" si="13"/>
        <v>44.779217991747458</v>
      </c>
      <c r="G71" s="214">
        <f t="shared" si="13"/>
        <v>11.287541818105407</v>
      </c>
      <c r="H71" s="214">
        <f t="shared" si="13"/>
        <v>10.379315103153438</v>
      </c>
      <c r="I71" s="214">
        <f t="shared" si="13"/>
        <v>10.772959257237064</v>
      </c>
      <c r="J71" s="215">
        <f t="shared" si="13"/>
        <v>6.8389026994490667</v>
      </c>
      <c r="P71" s="103" t="s">
        <v>126</v>
      </c>
      <c r="Q71" s="104" t="s">
        <v>152</v>
      </c>
      <c r="R71" s="214">
        <f>SUM(R68:R70)</f>
        <v>42.25</v>
      </c>
      <c r="S71" s="214">
        <f t="shared" ref="S71:X71" si="14">SUM(S68:S70)</f>
        <v>51.2</v>
      </c>
      <c r="T71" s="214">
        <f t="shared" si="14"/>
        <v>45.539999999999992</v>
      </c>
      <c r="U71" s="214">
        <f t="shared" si="14"/>
        <v>40.04</v>
      </c>
      <c r="V71" s="214">
        <f t="shared" si="14"/>
        <v>48.33</v>
      </c>
      <c r="W71" s="214">
        <f t="shared" si="14"/>
        <v>53.56</v>
      </c>
      <c r="X71" s="215">
        <f t="shared" si="14"/>
        <v>51.66</v>
      </c>
      <c r="AC71" s="385"/>
      <c r="AD71" s="385"/>
      <c r="AE71" s="385"/>
      <c r="AF71" s="385"/>
      <c r="AG71" s="385"/>
      <c r="AH71" s="385"/>
      <c r="AI71" s="385"/>
      <c r="AJ71" s="385"/>
      <c r="AM71" s="383"/>
      <c r="AN71" s="383"/>
      <c r="AO71" s="383"/>
      <c r="AP71" s="383"/>
      <c r="AQ71" s="383"/>
      <c r="AR71" s="383"/>
      <c r="AS71" s="383"/>
      <c r="AT71" s="383"/>
    </row>
    <row r="72" spans="2:46">
      <c r="AC72" s="87"/>
      <c r="AD72" s="87"/>
      <c r="AE72" s="87"/>
      <c r="AF72" s="87"/>
      <c r="AG72" s="87"/>
      <c r="AH72" s="87"/>
      <c r="AI72" s="87"/>
      <c r="AJ72" s="87"/>
      <c r="AM72" s="285"/>
      <c r="AN72" s="285"/>
      <c r="AO72" s="285"/>
      <c r="AP72" s="285"/>
      <c r="AQ72" s="285"/>
      <c r="AR72" s="285"/>
      <c r="AS72" s="285"/>
      <c r="AT72" s="285"/>
    </row>
    <row r="73" spans="2:46">
      <c r="AD73" s="133"/>
      <c r="AE73" s="282"/>
      <c r="AF73" s="282"/>
      <c r="AG73" s="282"/>
      <c r="AH73" s="282"/>
      <c r="AI73" s="282"/>
      <c r="AJ73" s="133"/>
      <c r="AP73" s="283"/>
      <c r="AQ73" s="283"/>
      <c r="AR73" s="283"/>
      <c r="AS73" s="283"/>
      <c r="AT73" s="283"/>
    </row>
    <row r="74" spans="2:46">
      <c r="AD74" s="133"/>
      <c r="AE74" s="133"/>
      <c r="AF74" s="133"/>
      <c r="AG74" s="133"/>
      <c r="AH74" s="133"/>
      <c r="AI74" s="133"/>
      <c r="AJ74" s="133"/>
      <c r="AP74" s="133"/>
      <c r="AQ74" s="133"/>
      <c r="AR74" s="133"/>
      <c r="AS74" s="133"/>
      <c r="AT74" s="133"/>
    </row>
    <row r="75" spans="2:46">
      <c r="AD75" s="133"/>
      <c r="AE75" s="133"/>
      <c r="AF75" s="133"/>
      <c r="AG75" s="133"/>
      <c r="AH75" s="133"/>
      <c r="AI75" s="133"/>
      <c r="AJ75" s="133"/>
      <c r="AP75" s="133"/>
      <c r="AQ75" s="133"/>
      <c r="AR75" s="133"/>
      <c r="AS75" s="133"/>
      <c r="AT75" s="133"/>
    </row>
    <row r="76" spans="2:46">
      <c r="AD76" s="133"/>
      <c r="AE76" s="133"/>
      <c r="AF76" s="133"/>
      <c r="AG76" s="133"/>
      <c r="AH76" s="133"/>
      <c r="AI76" s="133"/>
      <c r="AJ76" s="133"/>
      <c r="AP76" s="133"/>
      <c r="AQ76" s="133"/>
      <c r="AR76" s="133"/>
      <c r="AS76" s="133"/>
      <c r="AT76" s="133"/>
    </row>
    <row r="77" spans="2:46">
      <c r="AC77" s="300"/>
      <c r="AD77" s="273"/>
      <c r="AE77" s="273"/>
      <c r="AF77" s="273"/>
      <c r="AG77" s="273"/>
      <c r="AH77" s="273"/>
      <c r="AI77" s="273"/>
      <c r="AJ77" s="273"/>
      <c r="AM77" s="384"/>
      <c r="AN77" s="384"/>
      <c r="AO77" s="384"/>
      <c r="AP77" s="273"/>
      <c r="AQ77" s="273"/>
      <c r="AR77" s="273"/>
      <c r="AS77" s="273"/>
      <c r="AT77" s="273"/>
    </row>
    <row r="79" spans="2:46">
      <c r="AC79" s="385"/>
      <c r="AD79" s="385"/>
      <c r="AE79" s="385"/>
      <c r="AF79" s="385"/>
      <c r="AG79" s="385"/>
      <c r="AH79" s="385"/>
      <c r="AI79" s="385"/>
      <c r="AJ79" s="385"/>
      <c r="AM79" s="383"/>
      <c r="AN79" s="383"/>
      <c r="AO79" s="383"/>
      <c r="AP79" s="383"/>
      <c r="AQ79" s="383"/>
      <c r="AR79" s="383"/>
      <c r="AS79" s="383"/>
      <c r="AT79" s="383"/>
    </row>
    <row r="80" spans="2:46">
      <c r="AC80" s="87"/>
      <c r="AD80" s="87"/>
      <c r="AE80" s="87"/>
      <c r="AF80" s="87"/>
      <c r="AG80" s="87"/>
      <c r="AH80" s="87"/>
      <c r="AI80" s="87"/>
      <c r="AJ80" s="87"/>
      <c r="AM80" s="285"/>
      <c r="AN80" s="285"/>
      <c r="AO80" s="285"/>
      <c r="AP80" s="285"/>
      <c r="AQ80" s="285"/>
      <c r="AR80" s="285"/>
      <c r="AS80" s="285"/>
      <c r="AT80" s="285"/>
    </row>
    <row r="81" spans="29:46">
      <c r="AD81" s="133"/>
      <c r="AE81" s="282"/>
      <c r="AF81" s="282"/>
      <c r="AG81" s="282"/>
      <c r="AH81" s="282"/>
      <c r="AI81" s="282"/>
      <c r="AJ81" s="133"/>
      <c r="AP81" s="282"/>
      <c r="AQ81" s="282"/>
      <c r="AR81" s="282"/>
      <c r="AS81" s="282"/>
      <c r="AT81" s="282"/>
    </row>
    <row r="82" spans="29:46">
      <c r="AD82" s="133"/>
      <c r="AE82" s="133"/>
      <c r="AF82" s="133"/>
      <c r="AG82" s="133"/>
      <c r="AH82" s="133"/>
      <c r="AI82" s="133"/>
      <c r="AJ82" s="133"/>
      <c r="AP82" s="133"/>
      <c r="AQ82" s="133"/>
      <c r="AR82" s="133"/>
      <c r="AS82" s="133"/>
      <c r="AT82" s="133"/>
    </row>
    <row r="83" spans="29:46">
      <c r="AD83" s="133"/>
      <c r="AE83" s="133"/>
      <c r="AF83" s="133"/>
      <c r="AG83" s="133"/>
      <c r="AH83" s="133"/>
      <c r="AI83" s="133"/>
      <c r="AJ83" s="133"/>
      <c r="AP83" s="133"/>
      <c r="AQ83" s="133"/>
      <c r="AR83" s="133"/>
      <c r="AS83" s="133"/>
      <c r="AT83" s="133"/>
    </row>
    <row r="84" spans="29:46">
      <c r="AD84" s="133"/>
      <c r="AE84" s="133"/>
      <c r="AF84" s="133"/>
      <c r="AG84" s="133"/>
      <c r="AH84" s="133"/>
      <c r="AI84" s="133"/>
      <c r="AJ84" s="133"/>
      <c r="AP84" s="133"/>
      <c r="AQ84" s="133"/>
      <c r="AR84" s="133"/>
      <c r="AS84" s="133"/>
      <c r="AT84" s="133"/>
    </row>
    <row r="85" spans="29:46">
      <c r="AC85" s="300"/>
      <c r="AD85" s="273"/>
      <c r="AE85" s="273"/>
      <c r="AF85" s="273"/>
      <c r="AG85" s="273"/>
      <c r="AH85" s="273"/>
      <c r="AI85" s="273"/>
      <c r="AJ85" s="273"/>
      <c r="AM85" s="384"/>
      <c r="AN85" s="384"/>
      <c r="AO85" s="384"/>
      <c r="AP85" s="273"/>
      <c r="AQ85" s="273"/>
      <c r="AR85" s="273"/>
      <c r="AS85" s="273"/>
      <c r="AT85" s="273"/>
    </row>
  </sheetData>
  <sortState xmlns:xlrd2="http://schemas.microsoft.com/office/spreadsheetml/2017/richdata2" ref="B67:K70">
    <sortCondition ref="B68:B70"/>
  </sortState>
  <mergeCells count="15">
    <mergeCell ref="B52:D52"/>
    <mergeCell ref="B63:D63"/>
    <mergeCell ref="P52:R52"/>
    <mergeCell ref="P63:R63"/>
    <mergeCell ref="AC63:AJ63"/>
    <mergeCell ref="AM79:AT79"/>
    <mergeCell ref="AM85:AO85"/>
    <mergeCell ref="AC71:AJ71"/>
    <mergeCell ref="AC55:AJ55"/>
    <mergeCell ref="AC79:AJ79"/>
    <mergeCell ref="AM55:AT55"/>
    <mergeCell ref="AM63:AT63"/>
    <mergeCell ref="AM69:AO69"/>
    <mergeCell ref="AM71:AT71"/>
    <mergeCell ref="AM77:AO77"/>
  </mergeCells>
  <dataValidations count="1">
    <dataValidation type="list" allowBlank="1" showInputMessage="1" showErrorMessage="1" sqref="AE10 C10 Q10" xr:uid="{25C8EE5C-C866-42DF-ACF6-4E66278ECC81}">
      <formula1>"NYISO,ISONE,MD,DE,NJ"</formula1>
    </dataValidation>
  </dataValidations>
  <pageMargins left="0.7" right="0.7" top="0.75" bottom="0.75" header="0.3" footer="0.3"/>
  <pageSetup orientation="portrait" horizontalDpi="1200" verticalDpi="1200" r:id="rId1"/>
  <customProperties>
    <customPr name="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3B50FD82-7C90-4059-9E01-B6782F7AB8CE}">
          <x14:formula1>
            <xm:f>Cases!#REF!</xm:f>
          </x14:formula1>
          <xm:sqref>Q39</xm:sqref>
        </x14:dataValidation>
        <x14:dataValidation type="list" allowBlank="1" showInputMessage="1" showErrorMessage="1" xr:uid="{3E5FE4A5-7DD2-4D4B-9393-0DFFED0E1572}">
          <x14:formula1>
            <xm:f>Cases!$C$3:$C$14</xm:f>
          </x14:formula1>
          <xm:sqref>C38 AD10 P10 B10 Q38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gus-direct-storage xmlns="urn:argus-direct-storage:quer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9B59471CC78149ABFFC60A8CFEE7F6" ma:contentTypeVersion="14" ma:contentTypeDescription="Create a new document." ma:contentTypeScope="" ma:versionID="eef9fdc924647d27bc8d0b3867f758d0">
  <xsd:schema xmlns:xsd="http://www.w3.org/2001/XMLSchema" xmlns:xs="http://www.w3.org/2001/XMLSchema" xmlns:p="http://schemas.microsoft.com/office/2006/metadata/properties" xmlns:ns2="c44cecd6-d2e6-4336-b9bb-bcc7dd475498" xmlns:ns3="aa8c2454-fb4d-4b62-ad7a-49dc1110c5cd" targetNamespace="http://schemas.microsoft.com/office/2006/metadata/properties" ma:root="true" ma:fieldsID="5c28d01f26f44897485bf5524a9f9538" ns2:_="" ns3:_="">
    <xsd:import namespace="c44cecd6-d2e6-4336-b9bb-bcc7dd475498"/>
    <xsd:import namespace="aa8c2454-fb4d-4b62-ad7a-49dc1110c5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4cecd6-d2e6-4336-b9bb-bcc7dd4754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2b536b-3f80-45fa-a789-e2240a330ca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8c2454-fb4d-4b62-ad7a-49dc1110c5c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6534257-e2e1-46b5-baf1-2ed0943ee228}" ma:internalName="TaxCatchAll" ma:showField="CatchAllData" ma:web="aa8c2454-fb4d-4b62-ad7a-49dc1110c5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a8c2454-fb4d-4b62-ad7a-49dc1110c5cd" xsi:nil="true"/>
    <lcf76f155ced4ddcb4097134ff3c332f xmlns="c44cecd6-d2e6-4336-b9bb-bcc7dd47549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F62823-19B0-4731-9FE0-C78EEC991C2D}">
  <ds:schemaRefs>
    <ds:schemaRef ds:uri="urn:argus-direct-storage:queries"/>
  </ds:schemaRefs>
</ds:datastoreItem>
</file>

<file path=customXml/itemProps2.xml><?xml version="1.0" encoding="utf-8"?>
<ds:datastoreItem xmlns:ds="http://schemas.openxmlformats.org/officeDocument/2006/customXml" ds:itemID="{9797F8A3-B252-4858-AF22-7C2ACFD3476D}">
  <ds:schemaRefs>
    <ds:schemaRef ds:uri="http://schemas.microsoft.com/sharepoint/v3/contenttype/forms"/>
  </ds:schemaRefs>
</ds:datastoreItem>
</file>

<file path=customXml/itemProps3.xml><?xml version="1.0" encoding="utf-8"?>
<ds:datastoreItem xmlns:ds="http://schemas.openxmlformats.org/officeDocument/2006/customXml" ds:itemID="{275F04FF-1CF0-4BE0-82F8-1429E33221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4cecd6-d2e6-4336-b9bb-bcc7dd475498"/>
    <ds:schemaRef ds:uri="aa8c2454-fb4d-4b62-ad7a-49dc1110c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B9C9954-779D-455F-9434-DFD392E03130}">
  <ds:schemaRefs>
    <ds:schemaRef ds:uri="http://purl.org/dc/terms/"/>
    <ds:schemaRef ds:uri="http://schemas.microsoft.com/office/2006/documentManagement/types"/>
    <ds:schemaRef ds:uri="http://schemas.openxmlformats.org/package/2006/metadata/core-properties"/>
    <ds:schemaRef ds:uri="http://purl.org/dc/dcmitype/"/>
    <ds:schemaRef ds:uri="e43c2ae5-b209-46ec-9bb9-82d49d6d5ca6"/>
    <ds:schemaRef ds:uri="http://www.w3.org/XML/1998/namespace"/>
    <ds:schemaRef ds:uri="http://schemas.microsoft.com/office/2006/metadata/properties"/>
    <ds:schemaRef ds:uri="http://schemas.microsoft.com/office/infopath/2007/PartnerControls"/>
    <ds:schemaRef ds:uri="a1375145-7096-40bd-ba65-47407f593414"/>
    <ds:schemaRef ds:uri="http://purl.org/dc/elements/1.1/"/>
    <ds:schemaRef ds:uri="aa8c2454-fb4d-4b62-ad7a-49dc1110c5cd"/>
    <ds:schemaRef ds:uri="c44cecd6-d2e6-4336-b9bb-bcc7dd475498"/>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Read Me</vt:lpstr>
      <vt:lpstr>Regional Results</vt:lpstr>
      <vt:lpstr>Capacity</vt:lpstr>
      <vt:lpstr>Generation</vt:lpstr>
      <vt:lpstr>Prices</vt:lpstr>
      <vt:lpstr>Sheet1</vt:lpstr>
      <vt:lpstr>Emissions</vt:lpstr>
      <vt:lpstr>Fuel Consumption</vt:lpstr>
      <vt:lpstr>Transmission</vt:lpstr>
      <vt:lpstr>RGGI Allowance Price</vt:lpstr>
      <vt:lpstr>Cases</vt:lpstr>
      <vt:lpstr>Case Data</vt:lpstr>
    </vt:vector>
  </TitlesOfParts>
  <Manager/>
  <Company>ICF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Rostad, Thomas</dc:creator>
  <cp:keywords/>
  <dc:description/>
  <cp:lastModifiedBy>Gray, Valerie A. (DNREC)</cp:lastModifiedBy>
  <cp:revision/>
  <dcterms:created xsi:type="dcterms:W3CDTF">2021-02-25T16:02:44Z</dcterms:created>
  <dcterms:modified xsi:type="dcterms:W3CDTF">2026-07-09T13:31:30Z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0x010100CE9B59471CC78149ABFFC60A8CFEE7F6</vt:lpwstr>
  </property>
  <property fmtid="{D5CDD505-2E9C-101B-9397-08002B2CF9AE}" pid="3" name="MediaServiceImageTags">
    <vt:lpwstr/>
  </property>
</Properties>
</file>